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omments3.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omments4.xml" ContentType="application/vnd.openxmlformats-officedocument.spreadsheetml.comments+xml"/>
  <Override PartName="/xl/charts/chart4.xml" ContentType="application/vnd.openxmlformats-officedocument.drawingml.chart+xml"/>
  <Override PartName="/xl/drawings/drawing5.xml" ContentType="application/vnd.openxmlformats-officedocument.drawing+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harts/chart5.xml" ContentType="application/vnd.openxmlformats-officedocument.drawingml.chart+xml"/>
  <Override PartName="/xl/drawings/drawing6.xml" ContentType="application/vnd.openxmlformats-officedocument.drawing+xml"/>
  <Override PartName="/xl/ctrlProps/ctrlProp86.xml" ContentType="application/vnd.ms-excel.controlproperties+xml"/>
  <Override PartName="/xl/ctrlProps/ctrlProp87.xml" ContentType="application/vnd.ms-excel.controlproperties+xml"/>
  <Override PartName="/xl/comments5.xml" ContentType="application/vnd.openxmlformats-officedocument.spreadsheetml.comments+xml"/>
  <Override PartName="/xl/drawings/drawing7.xml" ContentType="application/vnd.openxmlformats-officedocument.drawing+xml"/>
  <Override PartName="/xl/ctrlProps/ctrlProp88.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comments27.xml" ContentType="application/vnd.openxmlformats-officedocument.spreadsheetml.comments+xml"/>
  <Override PartName="/xl/comments28.xml" ContentType="application/vnd.openxmlformats-officedocument.spreadsheetml.comments+xml"/>
  <Override PartName="/xl/drawings/drawing8.xml" ContentType="application/vnd.openxmlformats-officedocument.drawing+xml"/>
  <Override PartName="/xl/ctrlProps/ctrlProp89.xml" ContentType="application/vnd.ms-excel.controlproperties+xml"/>
  <Override PartName="/xl/ctrlProps/ctrlProp90.xml" ContentType="application/vnd.ms-excel.controlproperties+xml"/>
  <Override PartName="/xl/comments29.xml" ContentType="application/vnd.openxmlformats-officedocument.spreadsheetml.comments+xml"/>
  <Override PartName="/xl/comments30.xml" ContentType="application/vnd.openxmlformats-officedocument.spreadsheetml.comments+xml"/>
  <Override PartName="/xl/drawings/drawing9.xml" ContentType="application/vnd.openxmlformats-officedocument.drawing+xml"/>
  <Override PartName="/xl/ctrlProps/ctrlProp91.xml" ContentType="application/vnd.ms-excel.controlproperties+xml"/>
  <Override PartName="/xl/charts/chart6.xml" ContentType="application/vnd.openxmlformats-officedocument.drawingml.chart+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822" codeName="{28389E77-7640-9E18-AD5C-E98E2F4A8B83}"/>
  <workbookPr codeName="ThisWorkbook" defaultThemeVersion="124226"/>
  <mc:AlternateContent xmlns:mc="http://schemas.openxmlformats.org/markup-compatibility/2006">
    <mc:Choice Requires="x15">
      <x15ac:absPath xmlns:x15ac="http://schemas.microsoft.com/office/spreadsheetml/2010/11/ac" url="https://doimspp-my.sharepoint.com/personal/stighi_usbr_gov/Documents/C drive backups for Windows Installation/Modeling/2026/CRMMS_May2026/Output Data/"/>
    </mc:Choice>
  </mc:AlternateContent>
  <xr:revisionPtr revIDLastSave="0" documentId="13_ncr:1_{BEFBC1FC-3890-4ED0-83AC-630617338344}" xr6:coauthVersionLast="47" xr6:coauthVersionMax="47" xr10:uidLastSave="{00000000-0000-0000-0000-000000000000}"/>
  <bookViews>
    <workbookView xWindow="15432" yWindow="408" windowWidth="20424" windowHeight="15348" tabRatio="819" activeTab="4" xr2:uid="{A5D68FC2-55D2-4731-99E4-BBA32E624C8E}"/>
  </bookViews>
  <sheets>
    <sheet name="Instructions" sheetId="120" r:id="rId1"/>
    <sheet name="Comparison" sheetId="65" r:id="rId2"/>
    <sheet name="Frequency" sheetId="70" r:id="rId3"/>
    <sheet name="Exceedance" sheetId="25" r:id="rId4"/>
    <sheet name="InflowAnnualVolumes" sheetId="123" r:id="rId5"/>
    <sheet name="CarryoverInterpretation" sheetId="154" r:id="rId6"/>
    <sheet name="FrequencyTable" sheetId="128" state="hidden" r:id="rId7"/>
    <sheet name="FrequencyTable_2" sheetId="157" r:id="rId8"/>
    <sheet name="PowellData.ReleaseTier" sheetId="95" r:id="rId9"/>
    <sheet name="PowellTargetAnnualReleaseVolume" sheetId="94" r:id="rId10"/>
    <sheet name="PowellActualAnnualReleaseVolume" sheetId="152" r:id="rId11"/>
    <sheet name="PowellCarryoverVolume" sheetId="153" r:id="rId12"/>
    <sheet name="PowellData.UpperElevBalBranch" sheetId="121" r:id="rId13"/>
    <sheet name="LEBTBranch" sheetId="180" r:id="rId14"/>
    <sheet name="PowellData.EqualizationCond" sheetId="122" r:id="rId15"/>
    <sheet name="LIAbvLBDVTrigger" sheetId="126" r:id="rId16"/>
    <sheet name="SacWYType" sheetId="125" r:id="rId17"/>
    <sheet name="Shortage.Shortage Flag" sheetId="86" r:id="rId18"/>
    <sheet name="Surplus.AnnualSurplusTypeFlag" sheetId="103" r:id="rId19"/>
    <sheet name="Surplus.AnnualSurplusFlag" sheetId="104" r:id="rId20"/>
    <sheet name="FloodControl.FloodControlFlag" sheetId="85" r:id="rId21"/>
    <sheet name="Fontenelle.Inflow" sheetId="105" r:id="rId22"/>
    <sheet name="Fontenelle.Pool Elevation" sheetId="2" r:id="rId23"/>
    <sheet name="Fontenelle.Outflow" sheetId="15" r:id="rId24"/>
    <sheet name="Fontenelle.Spill" sheetId="16" r:id="rId25"/>
    <sheet name="Fontenelle.Storage" sheetId="74" r:id="rId26"/>
    <sheet name="Fontenelle.Energy" sheetId="99" r:id="rId27"/>
    <sheet name="FlamingGorgeInflow.Unregulated" sheetId="116" r:id="rId28"/>
    <sheet name="FlamingGorge.Inflow" sheetId="106" r:id="rId29"/>
    <sheet name="FlamingGorge.Pool Elevation" sheetId="17" r:id="rId30"/>
    <sheet name="FlamingGorge.Outflow" sheetId="18" r:id="rId31"/>
    <sheet name="FlamingGorge.Spill" sheetId="23" r:id="rId32"/>
    <sheet name="FlamingGorge.Storage" sheetId="73" r:id="rId33"/>
    <sheet name="FlamingGorge.Energy" sheetId="98" r:id="rId34"/>
    <sheet name="TaylorPark.Inflow" sheetId="107" r:id="rId35"/>
    <sheet name="TaylorPark.Pool Elevation" sheetId="19" r:id="rId36"/>
    <sheet name="TaylorPark.Outflow" sheetId="20" r:id="rId37"/>
    <sheet name="TaylorPark.Storage" sheetId="80" r:id="rId38"/>
    <sheet name="BlueMesa.Inflow" sheetId="108" r:id="rId39"/>
    <sheet name="BlueMesaInflow.Unregulated" sheetId="114" r:id="rId40"/>
    <sheet name="BlueMesa.Pool Elevation" sheetId="21" r:id="rId41"/>
    <sheet name="BlueMesa.Outflow" sheetId="22" r:id="rId42"/>
    <sheet name="BlueMesa.Spill" sheetId="39" r:id="rId43"/>
    <sheet name="BlueMesa.Storage" sheetId="71" r:id="rId44"/>
    <sheet name="BlueMesa.Energy" sheetId="96" r:id="rId45"/>
    <sheet name="Crystal.Inflow" sheetId="109" r:id="rId46"/>
    <sheet name="CrystalInflow.Unregulated" sheetId="115" r:id="rId47"/>
    <sheet name="Crystal.Pool Elevation" sheetId="40" r:id="rId48"/>
    <sheet name="Crystal.Outflow" sheetId="41" r:id="rId49"/>
    <sheet name="Crystal.Spill" sheetId="42" r:id="rId50"/>
    <sheet name="Crystal.Storage" sheetId="72" r:id="rId51"/>
    <sheet name="Crystal.Energy" sheetId="97" r:id="rId52"/>
    <sheet name="Vallecito.Inflow" sheetId="113" r:id="rId53"/>
    <sheet name="Vallecito.Pool Elevation" sheetId="43" r:id="rId54"/>
    <sheet name="Vallecito.Outflow" sheetId="44" r:id="rId55"/>
    <sheet name="Vallecito.Storage" sheetId="81" r:id="rId56"/>
    <sheet name="NavajoInflow.Unregulated" sheetId="118" r:id="rId57"/>
    <sheet name="Navajo.Inflow" sheetId="111" r:id="rId58"/>
    <sheet name="Navajo.Pool Elevation" sheetId="45" r:id="rId59"/>
    <sheet name="Navajo.Outflow" sheetId="46" r:id="rId60"/>
    <sheet name="Navajo.Spill" sheetId="47" r:id="rId61"/>
    <sheet name="Navajo.Storage" sheetId="78" r:id="rId62"/>
    <sheet name="PowellInflow.Unregulated" sheetId="119" r:id="rId63"/>
    <sheet name="Powell.Inflow" sheetId="112" r:id="rId64"/>
    <sheet name="Powell.Pool Elevation" sheetId="48" r:id="rId65"/>
    <sheet name="Powell.Outflow" sheetId="49" r:id="rId66"/>
    <sheet name="Powell.Spill" sheetId="50" r:id="rId67"/>
    <sheet name="Powell.Storage" sheetId="79" r:id="rId68"/>
    <sheet name="Powell.Energy" sheetId="101" r:id="rId69"/>
    <sheet name="Powell.Peak Flow" sheetId="155" r:id="rId70"/>
    <sheet name="Powell.Power Plant Cap Fraction" sheetId="156" r:id="rId71"/>
    <sheet name="Mead.Inflow" sheetId="124" r:id="rId72"/>
    <sheet name="Mead.Pool Elevation" sheetId="51" r:id="rId73"/>
    <sheet name="Mead.Outflow" sheetId="52" r:id="rId74"/>
    <sheet name="Mead.Storage" sheetId="83" r:id="rId75"/>
    <sheet name="Mead.Energy" sheetId="53" r:id="rId76"/>
    <sheet name="Mohave.Pool Elevation" sheetId="54" r:id="rId77"/>
    <sheet name="Mohave.Outflow" sheetId="55" r:id="rId78"/>
    <sheet name="Mohave.Energy" sheetId="56" r:id="rId79"/>
    <sheet name="Mohave.Storage" sheetId="84" r:id="rId80"/>
    <sheet name="Havasu.Pool Elevation" sheetId="57" r:id="rId81"/>
    <sheet name="Havasu.Storage" sheetId="82" r:id="rId82"/>
    <sheet name="Havasu.Energy" sheetId="59" r:id="rId83"/>
    <sheet name="Havasu.Outflow" sheetId="58" r:id="rId84"/>
    <sheet name="MorrowPointInflow.Unregulated" sheetId="117" r:id="rId85"/>
    <sheet name="MorrowPoint.Inflow" sheetId="110" r:id="rId86"/>
    <sheet name="MorrowPoint.Outflow" sheetId="75" r:id="rId87"/>
    <sheet name="MorrowPoint.Storage" sheetId="77" r:id="rId88"/>
    <sheet name="MorrowPoint.Pool Elevation" sheetId="76" r:id="rId89"/>
    <sheet name="MorrowPoint.Energy" sheetId="100" r:id="rId90"/>
    <sheet name="SNWP.DiversionRequested" sheetId="64" r:id="rId91"/>
    <sheet name="MWDDiversion.DiversionRequested" sheetId="60" r:id="rId92"/>
    <sheet name="CAPDiversion.DiversionRequested" sheetId="61" r:id="rId93"/>
    <sheet name="Crystal.DiversionRequested" sheetId="93" r:id="rId94"/>
    <sheet name="AzoteaTunnel.DiversionRequested" sheetId="91" r:id="rId95"/>
    <sheet name="NIIP.DiversionRequested" sheetId="92" r:id="rId96"/>
    <sheet name="MexicoSched.DiversionRequested" sheetId="90" r:id="rId97"/>
    <sheet name="EqualizationAbove823" sheetId="136" r:id="rId98"/>
    <sheet name="EqualizationAt823" sheetId="137" r:id="rId99"/>
    <sheet name="UpperBalancingAbove823" sheetId="138" r:id="rId100"/>
    <sheet name="UpperBalancingAt823" sheetId="139" r:id="rId101"/>
    <sheet name="UpperBalancingBelow823" sheetId="140" r:id="rId102"/>
    <sheet name="MidElevationReleaseAt823" sheetId="141" r:id="rId103"/>
    <sheet name="MidElevationReleaseAt748" sheetId="142" r:id="rId104"/>
    <sheet name="LowerBalancingAbove823" sheetId="143" r:id="rId105"/>
    <sheet name="LowerBalancingAt823" sheetId="144" r:id="rId106"/>
    <sheet name="LowerBalancingBelow823" sheetId="145" r:id="rId107"/>
    <sheet name="LBNormalCondition" sheetId="146" r:id="rId108"/>
    <sheet name="Step1ShortageFlag" sheetId="147" r:id="rId109"/>
    <sheet name="Step2ShortageFlag" sheetId="148" r:id="rId110"/>
    <sheet name="Step3ShortageFlag" sheetId="149" r:id="rId111"/>
    <sheet name="AnnualFloodControlFlag" sheetId="150" r:id="rId112"/>
    <sheet name="AnnualShortageAnyTypeFlag" sheetId="151" r:id="rId113"/>
    <sheet name="DCPBWSP1025" sheetId="163" r:id="rId114"/>
    <sheet name="DCPBWSP1030" sheetId="164" r:id="rId115"/>
    <sheet name="DCPBWSP1035" sheetId="165" r:id="rId116"/>
    <sheet name="DCPBWSP1040" sheetId="166" r:id="rId117"/>
    <sheet name="DCPBWSP1045" sheetId="167" r:id="rId118"/>
    <sheet name="DCPBWSP1050" sheetId="168" r:id="rId119"/>
    <sheet name="DCPBWSP1075" sheetId="169" r:id="rId120"/>
    <sheet name="DCPBWSP1090" sheetId="170" r:id="rId121"/>
    <sheet name="DCPBWSP1110" sheetId="171" r:id="rId122"/>
    <sheet name="DCPBWSP_Type" sheetId="158" r:id="rId123"/>
    <sheet name="Powell3525Monthly" sheetId="172" r:id="rId124"/>
    <sheet name="Powell3525Annual" sheetId="173" r:id="rId125"/>
    <sheet name="Powell3490Annual" sheetId="178" r:id="rId126"/>
    <sheet name="Powell3490Monthly" sheetId="177" r:id="rId127"/>
    <sheet name="BlwPKRLBDVTrigger" sheetId="174" r:id="rId128"/>
    <sheet name="MSCPReductions" sheetId="179" r:id="rId129"/>
    <sheet name="MeadData.MSCPViolation" sheetId="188" r:id="rId130"/>
    <sheet name="MeadData.MeadBelow1020_Annual" sheetId="181" r:id="rId131"/>
    <sheet name="MeadData.MeadBelow1025_Annual" sheetId="182" r:id="rId132"/>
    <sheet name="MeadData.MeadBelow1030_Annual" sheetId="183" r:id="rId133"/>
    <sheet name="MeadData.MeadBelow1045_Annual" sheetId="184" r:id="rId134"/>
    <sheet name="MeadData.MeadBelow1050_Annual" sheetId="185" r:id="rId135"/>
    <sheet name="MeadData.MeadBelow895_Annual" sheetId="187" r:id="rId136"/>
    <sheet name="MeadData.MeadBelow950_Annual" sheetId="186" r:id="rId137"/>
    <sheet name="PowellEffectiveElev" sheetId="190" r:id="rId138"/>
    <sheet name="MeadEffectiveElev" sheetId="189" r:id="rId139"/>
    <sheet name="PowellConstrainedLEBT" sheetId="191" r:id="rId140"/>
    <sheet name="AZMaxBankCapacity" sheetId="192" r:id="rId141"/>
    <sheet name="CAMaxBankCapacity" sheetId="193" r:id="rId142"/>
    <sheet name="NVMaxBankCapacity" sheetId="194" r:id="rId143"/>
    <sheet name="AZICSBank" sheetId="195" r:id="rId144"/>
    <sheet name="CAICSBank" sheetId="196" r:id="rId145"/>
    <sheet name="NVICSBank" sheetId="197" r:id="rId146"/>
    <sheet name="BankAdjustment" sheetId="198" r:id="rId147"/>
    <sheet name="AZPreliminaryICSBank" sheetId="199" r:id="rId148"/>
    <sheet name="CAPreliminaryICSBank" sheetId="200" r:id="rId149"/>
    <sheet name="NVPreliminaryICSBank" sheetId="201" r:id="rId150"/>
    <sheet name="PowellConstrained3500Bypass" sheetId="202" r:id="rId151"/>
    <sheet name="PowellConstrained3500Less7" sheetId="203" r:id="rId152"/>
    <sheet name="PowellConstrained3500LessTARV" sheetId="204" r:id="rId153"/>
    <sheet name="PowellConstrained3500Less748" sheetId="217" r:id="rId154"/>
    <sheet name="MeadData.MeadBelow1035_Annual" sheetId="206" r:id="rId155"/>
    <sheet name="MeadDPshortageAnnual" sheetId="214" r:id="rId156"/>
    <sheet name="MeadData.MeadBelow1035" sheetId="205" r:id="rId157"/>
    <sheet name="Mead.Turbine Release" sheetId="207" r:id="rId158"/>
    <sheet name="HooverCapacity" sheetId="208" r:id="rId159"/>
    <sheet name="Mead.Power" sheetId="209" r:id="rId160"/>
    <sheet name="Mohave.Power" sheetId="210" r:id="rId161"/>
    <sheet name="Havasu.Power" sheetId="211" r:id="rId162"/>
    <sheet name="Shortage.DeadPoolShortageVolume" sheetId="213" r:id="rId163"/>
    <sheet name="MeadData.DeadpoolShortage" sheetId="212" r:id="rId164"/>
    <sheet name="RunInformation" sheetId="27" r:id="rId165"/>
    <sheet name="ExceedenceData" sheetId="68" r:id="rId166"/>
    <sheet name="Data Sheet Template" sheetId="69" r:id="rId167"/>
    <sheet name="PowellandMead" sheetId="127" r:id="rId168"/>
  </sheets>
  <functionGroups builtInGroupCount="19"/>
  <definedNames>
    <definedName name="_xlpm.aarv" hidden="1" xlm="1">#NAME?</definedName>
    <definedName name="_xlpm.c" hidden="1" xlm="1">#NAME?</definedName>
    <definedName name="_xlpm.ct" hidden="1" xlm="1">#NAME?</definedName>
    <definedName name="_xlpm.i" hidden="1" xlm="1">#NAME?</definedName>
    <definedName name="_xlpm.is" hidden="1" xlm="1">#NAME?</definedName>
    <definedName name="_xlpm.isc" hidden="1" xlm="1">#NAME?</definedName>
    <definedName name="_xlpm.isco" hidden="1" xlm="1">#NAME?</definedName>
    <definedName name="_xlpm.iscon" hidden="1" xlm="1">#NAME?</definedName>
    <definedName name="_xlpm.isCons" hidden="1" xlm="1">#NAME?</definedName>
    <definedName name="_xlpm.isConst" hidden="1" xlm="1">#NAME?</definedName>
    <definedName name="_xlpm.relVdiff" hidden="1" xlm="1">#NAME?</definedName>
    <definedName name="_xlpm.rng" hidden="1" xlm="1">#NAME?</definedName>
    <definedName name="_xlpm.rownum" hidden="1" xlm="1">#NAME?</definedName>
    <definedName name="_xlpm.sh" hidden="1" xlm="1">#NAME?</definedName>
    <definedName name="_xlpm.tarv" hidden="1" xlm="1">#NAME?</definedName>
    <definedName name="AZICSBank_1">AZICSBank!$E:$E</definedName>
    <definedName name="AZICSBank_10">AZICSBank!$N:$N</definedName>
    <definedName name="AZICSBank_11">AZICSBank!$O:$O</definedName>
    <definedName name="AZICSBank_12">AZICSBank!$P:$P</definedName>
    <definedName name="AZICSBank_13">AZICSBank!$Q:$Q</definedName>
    <definedName name="AZICSBank_14">AZICSBank!$R:$R</definedName>
    <definedName name="AZICSBank_15">AZICSBank!$S:$S</definedName>
    <definedName name="AZICSBank_16">AZICSBank!$T:$T</definedName>
    <definedName name="AZICSBank_17">AZICSBank!$U:$U</definedName>
    <definedName name="AZICSBank_18">AZICSBank!$V:$V</definedName>
    <definedName name="AZICSBank_19">AZICSBank!$W:$W</definedName>
    <definedName name="AZICSBank_2">AZICSBank!$F:$F</definedName>
    <definedName name="AZICSBank_20">AZICSBank!$X:$X</definedName>
    <definedName name="AZICSBank_21">AZICSBank!$Y:$Y</definedName>
    <definedName name="AZICSBank_22">AZICSBank!$Z:$Z</definedName>
    <definedName name="AZICSBank_23">AZICSBank!$AA:$AA</definedName>
    <definedName name="AZICSBank_24">AZICSBank!$AB:$AB</definedName>
    <definedName name="AZICSBank_25">AZICSBank!$AC:$AC</definedName>
    <definedName name="AZICSBank_26">AZICSBank!$AD:$AD</definedName>
    <definedName name="AZICSBank_27">AZICSBank!$AE:$AE</definedName>
    <definedName name="AZICSBank_28">AZICSBank!$AF:$AF</definedName>
    <definedName name="AZICSBank_29">AZICSBank!$AG:$AG</definedName>
    <definedName name="AZICSBank_3">AZICSBank!$G:$G</definedName>
    <definedName name="AZICSBank_30">AZICSBank!$AH:$AH</definedName>
    <definedName name="AZICSBank_4">AZICSBank!$H:$H</definedName>
    <definedName name="AZICSBank_5">AZICSBank!$I:$I</definedName>
    <definedName name="AZICSBank_6">AZICSBank!$J:$J</definedName>
    <definedName name="AZICSBank_7">AZICSBank!$K:$K</definedName>
    <definedName name="AZICSBank_8">AZICSBank!$L:$L</definedName>
    <definedName name="AZICSBank_9">AZICSBank!$M:$M</definedName>
    <definedName name="AZICSBank_Max">AZICSBank!$B:$B</definedName>
    <definedName name="AZICSBank_Min">AZICSBank!$C:$C</definedName>
    <definedName name="AZICSBank_Most">AZICSBank!$D:$D</definedName>
    <definedName name="AZICSBank_Time">AZICSBank!$A:$A</definedName>
    <definedName name="AZMaxBankCapacity_1">AZMaxBankCapacity!$E:$E</definedName>
    <definedName name="AZMaxBankCapacity_10">AZMaxBankCapacity!$N:$N</definedName>
    <definedName name="AZMaxBankCapacity_11">AZMaxBankCapacity!$O:$O</definedName>
    <definedName name="AZMaxBankCapacity_12">AZMaxBankCapacity!$P:$P</definedName>
    <definedName name="AZMaxBankCapacity_13">AZMaxBankCapacity!$Q:$Q</definedName>
    <definedName name="AZMaxBankCapacity_14">AZMaxBankCapacity!$R:$R</definedName>
    <definedName name="AZMaxBankCapacity_15">AZMaxBankCapacity!$S:$S</definedName>
    <definedName name="AZMaxBankCapacity_16">AZMaxBankCapacity!$T:$T</definedName>
    <definedName name="AZMaxBankCapacity_17">AZMaxBankCapacity!$U:$U</definedName>
    <definedName name="AZMaxBankCapacity_18">AZMaxBankCapacity!$V:$V</definedName>
    <definedName name="AZMaxBankCapacity_19">AZMaxBankCapacity!$W:$W</definedName>
    <definedName name="AZMaxBankCapacity_2">AZMaxBankCapacity!$F:$F</definedName>
    <definedName name="AZMaxBankCapacity_20">AZMaxBankCapacity!$X:$X</definedName>
    <definedName name="AZMaxBankCapacity_21">AZMaxBankCapacity!$Y:$Y</definedName>
    <definedName name="AZMaxBankCapacity_22">AZMaxBankCapacity!$Z:$Z</definedName>
    <definedName name="AZMaxBankCapacity_23">AZMaxBankCapacity!$AA:$AA</definedName>
    <definedName name="AZMaxBankCapacity_24">AZMaxBankCapacity!$AB:$AB</definedName>
    <definedName name="AZMaxBankCapacity_25">AZMaxBankCapacity!$AC:$AC</definedName>
    <definedName name="AZMaxBankCapacity_26">AZMaxBankCapacity!$AD:$AD</definedName>
    <definedName name="AZMaxBankCapacity_27">AZMaxBankCapacity!$AE:$AE</definedName>
    <definedName name="AZMaxBankCapacity_28">AZMaxBankCapacity!$AF:$AF</definedName>
    <definedName name="AZMaxBankCapacity_29">AZMaxBankCapacity!$AG:$AG</definedName>
    <definedName name="AZMaxBankCapacity_3">AZMaxBankCapacity!$G:$G</definedName>
    <definedName name="AZMaxBankCapacity_30">AZMaxBankCapacity!$AH:$AH</definedName>
    <definedName name="AZMaxBankCapacity_4">AZMaxBankCapacity!$H:$H</definedName>
    <definedName name="AZMaxBankCapacity_5">AZMaxBankCapacity!$I:$I</definedName>
    <definedName name="AZMaxBankCapacity_6">AZMaxBankCapacity!$J:$J</definedName>
    <definedName name="AZMaxBankCapacity_7">AZMaxBankCapacity!$K:$K</definedName>
    <definedName name="AZMaxBankCapacity_8">AZMaxBankCapacity!$L:$L</definedName>
    <definedName name="AZMaxBankCapacity_9">AZMaxBankCapacity!$M:$M</definedName>
    <definedName name="AZMaxBankCapacity_Max">AZMaxBankCapacity!$B:$B</definedName>
    <definedName name="AZMaxBankCapacity_Min">AZMaxBankCapacity!$C:$C</definedName>
    <definedName name="AZMaxBankCapacity_Most">AZMaxBankCapacity!$D:$D</definedName>
    <definedName name="AZMaxBankCapacity_Time">AZMaxBankCapacity!$A:$A</definedName>
    <definedName name="Azo_DivReq_10">AzoteaTunnel.DiversionRequested!$N$4:$N$104</definedName>
    <definedName name="Azo_DivReq_11">AzoteaTunnel.DiversionRequested!$O$4:$O$104</definedName>
    <definedName name="Azo_DivReq_12">AzoteaTunnel.DiversionRequested!$P$4:$P$104</definedName>
    <definedName name="Azo_DivReq_13">AzoteaTunnel.DiversionRequested!$Q$4:$Q$104</definedName>
    <definedName name="Azo_DivReq_14">AzoteaTunnel.DiversionRequested!$R$4:$R$104</definedName>
    <definedName name="Azo_DivReq_15">AzoteaTunnel.DiversionRequested!$S$4:$S$104</definedName>
    <definedName name="Azo_DivReq_16">AzoteaTunnel.DiversionRequested!$T$4:$T$104</definedName>
    <definedName name="Azo_DivReq_17">AzoteaTunnel.DiversionRequested!$U$4:$U$104</definedName>
    <definedName name="Azo_DivReq_18">AzoteaTunnel.DiversionRequested!$V$4:$V$104</definedName>
    <definedName name="Azo_DivReq_19">AzoteaTunnel.DiversionRequested!$W$4:$W$104</definedName>
    <definedName name="Azo_DivReq_2">AzoteaTunnel.DiversionRequested!$F$4:$F$104</definedName>
    <definedName name="Azo_DivReq_20">AzoteaTunnel.DiversionRequested!$X$4:$X$104</definedName>
    <definedName name="Azo_DivReq_21">AzoteaTunnel.DiversionRequested!$Y$4:$Y$104</definedName>
    <definedName name="Azo_DivReq_22">AzoteaTunnel.DiversionRequested!$Z$4:$Z$104</definedName>
    <definedName name="Azo_DivReq_23">AzoteaTunnel.DiversionRequested!$AA$4:$AA$104</definedName>
    <definedName name="Azo_DivReq_24">AzoteaTunnel.DiversionRequested!$AB$4:$AB$104</definedName>
    <definedName name="Azo_DivReq_25">AzoteaTunnel.DiversionRequested!$AC$4:$AC$104</definedName>
    <definedName name="Azo_DivReq_26">AzoteaTunnel.DiversionRequested!$AD$4:$AD$104</definedName>
    <definedName name="Azo_DivReq_27">AzoteaTunnel.DiversionRequested!$AE$4:$AE$104</definedName>
    <definedName name="Azo_DivReq_28">AzoteaTunnel.DiversionRequested!$AF$4:$AF$104</definedName>
    <definedName name="Azo_DivReq_29">AzoteaTunnel.DiversionRequested!$AG$4:$AG$104</definedName>
    <definedName name="Azo_DivReq_3">AzoteaTunnel.DiversionRequested!$G$4:$G$104</definedName>
    <definedName name="Azo_DivReq_30">AzoteaTunnel.DiversionRequested!$AH$4:$AH$104</definedName>
    <definedName name="Azo_DivReq_31">AzoteaTunnel.DiversionRequested!$AI$4:$AI$104</definedName>
    <definedName name="Azo_DivReq_32">AzoteaTunnel.DiversionRequested!$AJ$4:$AJ$104</definedName>
    <definedName name="Azo_DivReq_33">AzoteaTunnel.DiversionRequested!$AK$4:$AK$104</definedName>
    <definedName name="Azo_DivReq_34">AzoteaTunnel.DiversionRequested!$AL$4:$AL$104</definedName>
    <definedName name="Azo_DivReq_35">AzoteaTunnel.DiversionRequested!$AM$4:$AM$104</definedName>
    <definedName name="Azo_DivReq_36">AzoteaTunnel.DiversionRequested!$AN$4:$AN$104</definedName>
    <definedName name="Azo_DivReq_37">AzoteaTunnel.DiversionRequested!$AO$4:$AO$104</definedName>
    <definedName name="Azo_DivReq_38">AzoteaTunnel.DiversionRequested!$AP$4:$AP$104</definedName>
    <definedName name="Azo_DivReq_39">AzoteaTunnel.DiversionRequested!$AQ$4:$AQ$104</definedName>
    <definedName name="Azo_DivReq_4">AzoteaTunnel.DiversionRequested!$H$4:$H$104</definedName>
    <definedName name="Azo_DivReq_40">AzoteaTunnel.DiversionRequested!$AR$4:$AR$104</definedName>
    <definedName name="Azo_DivReq_41">AzoteaTunnel.DiversionRequested!$AS$4:$AS$104</definedName>
    <definedName name="Azo_DivReq_42">AzoteaTunnel.DiversionRequested!$AT$4:$AT$104</definedName>
    <definedName name="Azo_DivReq_43">AzoteaTunnel.DiversionRequested!$AU$4:$AU$104</definedName>
    <definedName name="Azo_DivReq_44">AzoteaTunnel.DiversionRequested!$AV$4:$AV$104</definedName>
    <definedName name="Azo_DivReq_45">AzoteaTunnel.DiversionRequested!$AW$4:$AW$104</definedName>
    <definedName name="Azo_DivReq_46">AzoteaTunnel.DiversionRequested!$AX$4:$AX$104</definedName>
    <definedName name="Azo_DivReq_47">AzoteaTunnel.DiversionRequested!$AY$4:$AY$104</definedName>
    <definedName name="Azo_DivReq_48">AzoteaTunnel.DiversionRequested!$AZ$4:$AZ$104</definedName>
    <definedName name="Azo_DivReq_49">AzoteaTunnel.DiversionRequested!$BA$4:$BA$104</definedName>
    <definedName name="Azo_DivReq_5">AzoteaTunnel.DiversionRequested!$I$4:$I$104</definedName>
    <definedName name="Azo_DivReq_50">AzoteaTunnel.DiversionRequested!$BB$4:$BB$104</definedName>
    <definedName name="Azo_DivReq_51">AzoteaTunnel.DiversionRequested!$BC$4:$BC$104</definedName>
    <definedName name="Azo_DivReq_6">AzoteaTunnel.DiversionRequested!$J$4:$J$104</definedName>
    <definedName name="Azo_DivReq_7">AzoteaTunnel.DiversionRequested!$K$4:$K$104</definedName>
    <definedName name="Azo_DivReq_8">AzoteaTunnel.DiversionRequested!$L$4:$L$104</definedName>
    <definedName name="Azo_DivReq_9">AzoteaTunnel.DiversionRequested!$M$4:$M$104</definedName>
    <definedName name="Azo_DivReq_Max">AzoteaTunnel.DiversionRequested!$B$4:$B$104</definedName>
    <definedName name="Azo_DivReq_Min">AzoteaTunnel.DiversionRequested!$C$4:$C$104</definedName>
    <definedName name="Azo_DivReq_Most">AzoteaTunnel.DiversionRequested!$D$4:$D$104</definedName>
    <definedName name="Azo_DivReq_Time">AzoteaTunnel.DiversionRequested!$A$4:$A$104</definedName>
    <definedName name="AZPreliminaryICSBank_1">AZPreliminaryICSBank!$E:$E</definedName>
    <definedName name="AZPreliminaryICSBank_10">AZPreliminaryICSBank!$N:$N</definedName>
    <definedName name="AZPreliminaryICSBank_11">AZPreliminaryICSBank!$O:$O</definedName>
    <definedName name="AZPreliminaryICSBank_12">AZPreliminaryICSBank!$P:$P</definedName>
    <definedName name="AZPreliminaryICSBank_13">AZPreliminaryICSBank!$Q:$Q</definedName>
    <definedName name="AZPreliminaryICSBank_14">AZPreliminaryICSBank!$R:$R</definedName>
    <definedName name="AZPreliminaryICSBank_15">AZPreliminaryICSBank!$S:$S</definedName>
    <definedName name="AZPreliminaryICSBank_16">AZPreliminaryICSBank!$T:$T</definedName>
    <definedName name="AZPreliminaryICSBank_17">AZPreliminaryICSBank!$U:$U</definedName>
    <definedName name="AZPreliminaryICSBank_18">AZPreliminaryICSBank!$V:$V</definedName>
    <definedName name="AZPreliminaryICSBank_19">AZPreliminaryICSBank!$W:$W</definedName>
    <definedName name="AZPreliminaryICSBank_2">AZPreliminaryICSBank!$F:$F</definedName>
    <definedName name="AZPreliminaryICSBank_20">AZPreliminaryICSBank!$X:$X</definedName>
    <definedName name="AZPreliminaryICSBank_21">AZPreliminaryICSBank!$Y:$Y</definedName>
    <definedName name="AZPreliminaryICSBank_22">AZPreliminaryICSBank!$Z:$Z</definedName>
    <definedName name="AZPreliminaryICSBank_23">AZPreliminaryICSBank!$AA:$AA</definedName>
    <definedName name="AZPreliminaryICSBank_24">AZPreliminaryICSBank!$AB:$AB</definedName>
    <definedName name="AZPreliminaryICSBank_25">AZPreliminaryICSBank!$AC:$AC</definedName>
    <definedName name="AZPreliminaryICSBank_26">AZPreliminaryICSBank!$AD:$AD</definedName>
    <definedName name="AZPreliminaryICSBank_27">AZPreliminaryICSBank!$AE:$AE</definedName>
    <definedName name="AZPreliminaryICSBank_28">AZPreliminaryICSBank!$AF:$AF</definedName>
    <definedName name="AZPreliminaryICSBank_29">AZPreliminaryICSBank!$AG:$AG</definedName>
    <definedName name="AZPreliminaryICSBank_3">AZPreliminaryICSBank!$G:$G</definedName>
    <definedName name="AZPreliminaryICSBank_30">AZPreliminaryICSBank!$AH:$AH</definedName>
    <definedName name="AZPreliminaryICSBank_4">AZPreliminaryICSBank!$H:$H</definedName>
    <definedName name="AZPreliminaryICSBank_5">AZPreliminaryICSBank!$I:$I</definedName>
    <definedName name="AZPreliminaryICSBank_6">AZPreliminaryICSBank!$J:$J</definedName>
    <definedName name="AZPreliminaryICSBank_7">AZPreliminaryICSBank!$K:$K</definedName>
    <definedName name="AZPreliminaryICSBank_8">AZPreliminaryICSBank!$L:$L</definedName>
    <definedName name="AZPreliminaryICSBank_9">AZPreliminaryICSBank!$M:$M</definedName>
    <definedName name="AZPreliminaryICSBank_Max">AZPreliminaryICSBank!$B:$B</definedName>
    <definedName name="AZPreliminaryICSBank_Min">AZPreliminaryICSBank!$C:$C</definedName>
    <definedName name="AZPreliminaryICSBank_Most">AZPreliminaryICSBank!$D:$D</definedName>
    <definedName name="AZPreliminaryICSBank_Time">AZPreliminaryICSBank!$A:$A</definedName>
    <definedName name="BankAdjustment_1">BankAdjustment!$E:$E</definedName>
    <definedName name="BankAdjustment_10">BankAdjustment!$N:$N</definedName>
    <definedName name="BankAdjustment_11">BankAdjustment!$O:$O</definedName>
    <definedName name="BankAdjustment_12">BankAdjustment!$P:$P</definedName>
    <definedName name="BankAdjustment_13">BankAdjustment!$Q:$Q</definedName>
    <definedName name="BankAdjustment_14">BankAdjustment!$R:$R</definedName>
    <definedName name="BankAdjustment_15">BankAdjustment!$S:$S</definedName>
    <definedName name="BankAdjustment_16">BankAdjustment!$T:$T</definedName>
    <definedName name="BankAdjustment_17">BankAdjustment!$U:$U</definedName>
    <definedName name="BankAdjustment_18">BankAdjustment!$V:$V</definedName>
    <definedName name="BankAdjustment_19">BankAdjustment!$W:$W</definedName>
    <definedName name="BankAdjustment_2">BankAdjustment!$F:$F</definedName>
    <definedName name="BankAdjustment_20">BankAdjustment!$X:$X</definedName>
    <definedName name="BankAdjustment_21">BankAdjustment!$Y:$Y</definedName>
    <definedName name="BankAdjustment_22">BankAdjustment!$Z:$Z</definedName>
    <definedName name="BankAdjustment_23">BankAdjustment!$AA:$AA</definedName>
    <definedName name="BankAdjustment_24">BankAdjustment!$AB:$AB</definedName>
    <definedName name="BankAdjustment_25">BankAdjustment!$AC:$AC</definedName>
    <definedName name="BankAdjustment_26">BankAdjustment!$AD:$AD</definedName>
    <definedName name="BankAdjustment_27">BankAdjustment!$AE:$AE</definedName>
    <definedName name="BankAdjustment_28">BankAdjustment!$AF:$AF</definedName>
    <definedName name="BankAdjustment_29">BankAdjustment!$AG:$AG</definedName>
    <definedName name="BankAdjustment_3">BankAdjustment!$G:$G</definedName>
    <definedName name="BankAdjustment_30">BankAdjustment!$AH:$AH</definedName>
    <definedName name="BankAdjustment_4">BankAdjustment!$H:$H</definedName>
    <definedName name="BankAdjustment_5">BankAdjustment!$I:$I</definedName>
    <definedName name="BankAdjustment_6">BankAdjustment!$J:$J</definedName>
    <definedName name="BankAdjustment_7">BankAdjustment!$K:$K</definedName>
    <definedName name="BankAdjustment_8">BankAdjustment!$L:$L</definedName>
    <definedName name="BankAdjustment_9">BankAdjustment!$M:$M</definedName>
    <definedName name="BankAdjustment_Max">BankAdjustment!$B:$B</definedName>
    <definedName name="BankAdjustment_Min">BankAdjustment!$C:$C</definedName>
    <definedName name="BankAdjustment_Most">BankAdjustment!$D:$D</definedName>
    <definedName name="BankAdjustment_Time">BankAdjustment!$A:$A</definedName>
    <definedName name="BlueMesaUnregInflow">InflowAnnualVolumes!$V$3:$V$4</definedName>
    <definedName name="BlueMesaUnregInflow1">InflowAnnualVolumes!$V$3:$BU$3</definedName>
    <definedName name="BlueMesaUnregInflow2">InflowAnnualVolumes!$V$4:$BU$4</definedName>
    <definedName name="BlwPKRLBDVTrigger_1">BlwPKRLBDVTrigger!$E:$E</definedName>
    <definedName name="BlwPKRLBDVTrigger_10">BlwPKRLBDVTrigger!$N:$N</definedName>
    <definedName name="BlwPKRLBDVTrigger_11">BlwPKRLBDVTrigger!$O:$O</definedName>
    <definedName name="BlwPKRLBDVTrigger_12">BlwPKRLBDVTrigger!$P:$P</definedName>
    <definedName name="BlwPKRLBDVTrigger_13">BlwPKRLBDVTrigger!$Q:$Q</definedName>
    <definedName name="BlwPKRLBDVTrigger_14">BlwPKRLBDVTrigger!$R:$R</definedName>
    <definedName name="BlwPKRLBDVTrigger_15">BlwPKRLBDVTrigger!$S:$S</definedName>
    <definedName name="BlwPKRLBDVTrigger_16">BlwPKRLBDVTrigger!$T:$T</definedName>
    <definedName name="BlwPKRLBDVTrigger_17">BlwPKRLBDVTrigger!$U:$U</definedName>
    <definedName name="BlwPKRLBDVTrigger_18">BlwPKRLBDVTrigger!$V:$V</definedName>
    <definedName name="BlwPKRLBDVTrigger_19">BlwPKRLBDVTrigger!$W:$W</definedName>
    <definedName name="BlwPKRLBDVTrigger_2">BlwPKRLBDVTrigger!$F:$F</definedName>
    <definedName name="BlwPKRLBDVTrigger_20">BlwPKRLBDVTrigger!$X:$X</definedName>
    <definedName name="BlwPKRLBDVTrigger_21">BlwPKRLBDVTrigger!$Y:$Y</definedName>
    <definedName name="BlwPKRLBDVTrigger_22">BlwPKRLBDVTrigger!$Z:$Z</definedName>
    <definedName name="BlwPKRLBDVTrigger_23">BlwPKRLBDVTrigger!$AA:$AA</definedName>
    <definedName name="BlwPKRLBDVTrigger_24">BlwPKRLBDVTrigger!$AB:$AB</definedName>
    <definedName name="BlwPKRLBDVTrigger_25">BlwPKRLBDVTrigger!$AC:$AC</definedName>
    <definedName name="BlwPKRLBDVTrigger_26">BlwPKRLBDVTrigger!$AD:$AD</definedName>
    <definedName name="BlwPKRLBDVTrigger_27">BlwPKRLBDVTrigger!$AE:$AE</definedName>
    <definedName name="BlwPKRLBDVTrigger_28">BlwPKRLBDVTrigger!$AF:$AF</definedName>
    <definedName name="BlwPKRLBDVTrigger_29">BlwPKRLBDVTrigger!$AG:$AG</definedName>
    <definedName name="BlwPKRLBDVTrigger_3">BlwPKRLBDVTrigger!$G:$G</definedName>
    <definedName name="BlwPKRLBDVTrigger_30">BlwPKRLBDVTrigger!$AH:$AH</definedName>
    <definedName name="BlwPKRLBDVTrigger_4">BlwPKRLBDVTrigger!$H:$H</definedName>
    <definedName name="BlwPKRLBDVTrigger_5">BlwPKRLBDVTrigger!$I:$I</definedName>
    <definedName name="BlwPKRLBDVTrigger_6">BlwPKRLBDVTrigger!$J:$J</definedName>
    <definedName name="BlwPKRLBDVTrigger_7">BlwPKRLBDVTrigger!$K:$K</definedName>
    <definedName name="BlwPKRLBDVTrigger_8">BlwPKRLBDVTrigger!$L:$L</definedName>
    <definedName name="BlwPKRLBDVTrigger_9">BlwPKRLBDVTrigger!$M:$M</definedName>
    <definedName name="BlwPKRLBDVTrigger_MAX">BlwPKRLBDVTrigger!$B:$B</definedName>
    <definedName name="BlwPKRLBDVTrigger_MIN">BlwPKRLBDVTrigger!$C:$C</definedName>
    <definedName name="BlwPKRLBDVTrigger_MOST">BlwPKRLBDVTrigger!$D:$D</definedName>
    <definedName name="BlwPKRLBDVTrigger_TIME">BlwPKRLBDVTrigger!$A:$A</definedName>
    <definedName name="BM_Egy_1">BlueMesa.Energy!$E$4:$E$104</definedName>
    <definedName name="BM_Egy_10">BlueMesa.Energy!$N$4:$N$104</definedName>
    <definedName name="BM_Egy_11">BlueMesa.Energy!$O$4:$O$104</definedName>
    <definedName name="BM_Egy_12">BlueMesa.Energy!$P$4:$P$104</definedName>
    <definedName name="BM_Egy_13">BlueMesa.Energy!$Q$4:$Q$104</definedName>
    <definedName name="BM_Egy_14">BlueMesa.Energy!$R$4:$R$104</definedName>
    <definedName name="BM_Egy_15">BlueMesa.Energy!$S$4:$S$104</definedName>
    <definedName name="BM_Egy_16">BlueMesa.Energy!$T$4:$T$104</definedName>
    <definedName name="BM_Egy_17">BlueMesa.Energy!$U$4:$U$104</definedName>
    <definedName name="BM_Egy_18">BlueMesa.Energy!$V$4:$V$104</definedName>
    <definedName name="BM_Egy_19">BlueMesa.Energy!$W$4:$W$104</definedName>
    <definedName name="BM_Egy_2">BlueMesa.Energy!$F$4:$F$104</definedName>
    <definedName name="BM_Egy_20">BlueMesa.Energy!$X$4:$X$104</definedName>
    <definedName name="BM_Egy_21">BlueMesa.Energy!$Y$4:$Y$104</definedName>
    <definedName name="BM_Egy_22">BlueMesa.Energy!$Z$4:$Z$104</definedName>
    <definedName name="BM_Egy_23">BlueMesa.Energy!$AA$4:$AA$104</definedName>
    <definedName name="BM_Egy_24">BlueMesa.Energy!$AB$4:$AB$104</definedName>
    <definedName name="BM_Egy_25">BlueMesa.Energy!$AC$4:$AC$104</definedName>
    <definedName name="BM_Egy_26">BlueMesa.Energy!$AD$4:$AD$104</definedName>
    <definedName name="BM_Egy_27">BlueMesa.Energy!$AE$4:$AE$104</definedName>
    <definedName name="BM_Egy_28">BlueMesa.Energy!$AF$4:$AF$104</definedName>
    <definedName name="BM_Egy_29">BlueMesa.Energy!$AG$4:$AG$104</definedName>
    <definedName name="BM_Egy_3">BlueMesa.Energy!$G$4:$G$104</definedName>
    <definedName name="BM_Egy_30">BlueMesa.Energy!$AH$4:$AH$104</definedName>
    <definedName name="BM_Egy_31">BlueMesa.Energy!$AI$4:$AI$104</definedName>
    <definedName name="BM_Egy_32">BlueMesa.Energy!$AJ$4:$AJ$104</definedName>
    <definedName name="BM_Egy_33">BlueMesa.Energy!$AK$4:$AK$104</definedName>
    <definedName name="BM_Egy_34">BlueMesa.Energy!$AL$4:$AL$104</definedName>
    <definedName name="BM_Egy_35">BlueMesa.Energy!$AM$4:$AM$104</definedName>
    <definedName name="BM_Egy_36">BlueMesa.Energy!$AN$4:$AN$104</definedName>
    <definedName name="BM_Egy_37">BlueMesa.Energy!$AO$4:$AO$104</definedName>
    <definedName name="BM_Egy_38">BlueMesa.Energy!$AP$4:$AP$104</definedName>
    <definedName name="BM_Egy_39">BlueMesa.Energy!$AQ$4:$AQ$104</definedName>
    <definedName name="BM_Egy_4">BlueMesa.Energy!$H$4:$H$104</definedName>
    <definedName name="BM_Egy_40">BlueMesa.Energy!$AR$4:$AR$104</definedName>
    <definedName name="BM_Egy_41">BlueMesa.Energy!$AS$4:$AS$104</definedName>
    <definedName name="BM_Egy_42">BlueMesa.Energy!$AT$4:$AT$104</definedName>
    <definedName name="BM_Egy_43">BlueMesa.Energy!$AU$4:$AU$104</definedName>
    <definedName name="BM_Egy_44">BlueMesa.Energy!$AV$4:$AV$104</definedName>
    <definedName name="BM_Egy_45">BlueMesa.Energy!$AW$4:$AW$104</definedName>
    <definedName name="BM_Egy_46">BlueMesa.Energy!$AX$4:$AX$104</definedName>
    <definedName name="BM_Egy_47">BlueMesa.Energy!$AY$4:$AY$104</definedName>
    <definedName name="BM_Egy_48">BlueMesa.Energy!$AZ$4:$AZ$104</definedName>
    <definedName name="BM_Egy_49">BlueMesa.Energy!$BA$4:$BA$104</definedName>
    <definedName name="BM_Egy_5">BlueMesa.Energy!$I$4:$I$104</definedName>
    <definedName name="BM_Egy_50">BlueMesa.Energy!$BB$4:$BB$104</definedName>
    <definedName name="BM_Egy_51">BlueMesa.Energy!$BC$4:$BC$104</definedName>
    <definedName name="BM_Egy_6">BlueMesa.Energy!$J$4:$J$104</definedName>
    <definedName name="BM_Egy_7">BlueMesa.Energy!$K$4:$K$104</definedName>
    <definedName name="BM_Egy_8">BlueMesa.Energy!$L$4:$L$104</definedName>
    <definedName name="BM_Egy_9">BlueMesa.Energy!$M$4:$M$104</definedName>
    <definedName name="BM_Egy_Max">BlueMesa.Energy!$B$4:$B$104</definedName>
    <definedName name="BM_Egy_Min">BlueMesa.Energy!$C$4:$C$104</definedName>
    <definedName name="BM_Egy_Most">BlueMesa.Energy!$D$4:$D$104</definedName>
    <definedName name="BM_Egy_Time">BlueMesa.Energy!$A$4:$A$104</definedName>
    <definedName name="BM_Elev_1">'BlueMesa.Pool Elevation'!$E$4:$E$104</definedName>
    <definedName name="BM_Elev_10">'BlueMesa.Pool Elevation'!$N$4:$N$104</definedName>
    <definedName name="BM_Elev_11">'BlueMesa.Pool Elevation'!$O$4:$O$104</definedName>
    <definedName name="BM_Elev_12">'BlueMesa.Pool Elevation'!$P$4:$P$104</definedName>
    <definedName name="BM_Elev_13">'BlueMesa.Pool Elevation'!$Q$4:$Q$104</definedName>
    <definedName name="BM_Elev_14">'BlueMesa.Pool Elevation'!$R$4:$R$104</definedName>
    <definedName name="BM_Elev_15">'BlueMesa.Pool Elevation'!$S$4:$S$104</definedName>
    <definedName name="BM_Elev_16">'BlueMesa.Pool Elevation'!$T$4:$T$104</definedName>
    <definedName name="BM_Elev_17">'BlueMesa.Pool Elevation'!$U$4:$U$104</definedName>
    <definedName name="BM_Elev_18">'BlueMesa.Pool Elevation'!$V$4:$V$104</definedName>
    <definedName name="BM_Elev_19">'BlueMesa.Pool Elevation'!$W$4:$W$104</definedName>
    <definedName name="BM_Elev_2">'BlueMesa.Pool Elevation'!$F$4:$F$104</definedName>
    <definedName name="BM_Elev_20">'BlueMesa.Pool Elevation'!$X$4:$X$104</definedName>
    <definedName name="BM_Elev_21">'BlueMesa.Pool Elevation'!$Y$4:$Y$104</definedName>
    <definedName name="BM_Elev_22">'BlueMesa.Pool Elevation'!$Z$4:$Z$104</definedName>
    <definedName name="BM_Elev_23">'BlueMesa.Pool Elevation'!$AA$4:$AA$104</definedName>
    <definedName name="BM_Elev_24">'BlueMesa.Pool Elevation'!$AB$4:$AB$104</definedName>
    <definedName name="BM_Elev_25">'BlueMesa.Pool Elevation'!$AC$4:$AC$104</definedName>
    <definedName name="BM_Elev_26">'BlueMesa.Pool Elevation'!$AD$4:$AD$104</definedName>
    <definedName name="BM_Elev_27">'BlueMesa.Pool Elevation'!$AE$4:$AE$104</definedName>
    <definedName name="BM_Elev_28">'BlueMesa.Pool Elevation'!$AF$4:$AF$104</definedName>
    <definedName name="BM_Elev_29">'BlueMesa.Pool Elevation'!$AG$4:$AG$104</definedName>
    <definedName name="BM_Elev_3">'BlueMesa.Pool Elevation'!$G$4:$G$104</definedName>
    <definedName name="BM_Elev_30">'BlueMesa.Pool Elevation'!$AH$4:$AH$104</definedName>
    <definedName name="BM_Elev_31">'BlueMesa.Pool Elevation'!$AI$4:$AI$104</definedName>
    <definedName name="BM_Elev_32">'BlueMesa.Pool Elevation'!$AJ$4:$AJ$104</definedName>
    <definedName name="BM_Elev_33">'BlueMesa.Pool Elevation'!$AK$4:$AK$104</definedName>
    <definedName name="BM_Elev_34">'BlueMesa.Pool Elevation'!$AL$4:$AL$104</definedName>
    <definedName name="BM_Elev_35">'BlueMesa.Pool Elevation'!$AM$4:$AM$104</definedName>
    <definedName name="BM_Elev_36">'BlueMesa.Pool Elevation'!$AN$4:$AN$104</definedName>
    <definedName name="BM_Elev_37">'BlueMesa.Pool Elevation'!$AO$4:$AO$104</definedName>
    <definedName name="BM_Elev_38">'BlueMesa.Pool Elevation'!$AP$4:$AP$104</definedName>
    <definedName name="BM_Elev_39">'BlueMesa.Pool Elevation'!$AQ$4:$AQ$104</definedName>
    <definedName name="BM_Elev_4">'BlueMesa.Pool Elevation'!$H$4:$H$104</definedName>
    <definedName name="BM_Elev_40">'BlueMesa.Pool Elevation'!$AR$4:$AR$104</definedName>
    <definedName name="BM_Elev_41">'BlueMesa.Pool Elevation'!$AS$4:$AS$104</definedName>
    <definedName name="BM_Elev_42">'BlueMesa.Pool Elevation'!$AT$4:$AT$104</definedName>
    <definedName name="BM_Elev_43">'BlueMesa.Pool Elevation'!$AU$4:$AU$104</definedName>
    <definedName name="BM_Elev_44">'BlueMesa.Pool Elevation'!$AV$4:$AV$104</definedName>
    <definedName name="BM_Elev_45">'BlueMesa.Pool Elevation'!$AW$4:$AW$104</definedName>
    <definedName name="BM_Elev_46">'BlueMesa.Pool Elevation'!$AX$4:$AX$104</definedName>
    <definedName name="BM_Elev_47">'BlueMesa.Pool Elevation'!$AY$4:$AY$104</definedName>
    <definedName name="BM_Elev_48">'BlueMesa.Pool Elevation'!$AZ$4:$AZ$104</definedName>
    <definedName name="BM_Elev_49">'BlueMesa.Pool Elevation'!$BA$4:$BA$104</definedName>
    <definedName name="BM_Elev_5">'BlueMesa.Pool Elevation'!$I$4:$I$104</definedName>
    <definedName name="BM_Elev_50">'BlueMesa.Pool Elevation'!$BB$4:$BB$104</definedName>
    <definedName name="BM_Elev_51">'BlueMesa.Pool Elevation'!$BC$4:$BC$104</definedName>
    <definedName name="BM_Elev_6">'BlueMesa.Pool Elevation'!$J$4:$J$104</definedName>
    <definedName name="BM_Elev_7">'BlueMesa.Pool Elevation'!$K$4:$K$104</definedName>
    <definedName name="BM_Elev_8">'BlueMesa.Pool Elevation'!$L$4:$L$104</definedName>
    <definedName name="BM_Elev_9">'BlueMesa.Pool Elevation'!$M$4:$M$104</definedName>
    <definedName name="BM_Elev_Max">'BlueMesa.Pool Elevation'!$B$4:$B$104</definedName>
    <definedName name="BM_Elev_Min">'BlueMesa.Pool Elevation'!$C$4:$C$104</definedName>
    <definedName name="BM_Elev_Most">'BlueMesa.Pool Elevation'!$D$4:$D$104</definedName>
    <definedName name="BM_Elev_Time">'BlueMesa.Pool Elevation'!$A$4:$A$104</definedName>
    <definedName name="BM_In_1">BlueMesa.Inflow!$E$4:$E$104</definedName>
    <definedName name="BM_In_10">BlueMesa.Inflow!$N$4:$N$104</definedName>
    <definedName name="BM_In_11">BlueMesa.Inflow!$O$4:$O$104</definedName>
    <definedName name="BM_In_12">BlueMesa.Inflow!$P$4:$P$104</definedName>
    <definedName name="BM_In_13">BlueMesa.Inflow!$Q$4:$Q$104</definedName>
    <definedName name="BM_In_14">BlueMesa.Inflow!$R$4:$R$104</definedName>
    <definedName name="BM_In_15">BlueMesa.Inflow!$S$4:$S$104</definedName>
    <definedName name="BM_In_16">BlueMesa.Inflow!$T$4:$T$104</definedName>
    <definedName name="BM_In_17">BlueMesa.Inflow!$U$4:$U$104</definedName>
    <definedName name="BM_In_18">BlueMesa.Inflow!$V$4:$V$104</definedName>
    <definedName name="BM_In_19">BlueMesa.Inflow!$W$4:$W$104</definedName>
    <definedName name="BM_In_2">BlueMesa.Inflow!$F$4:$F$104</definedName>
    <definedName name="BM_In_20">BlueMesa.Inflow!$X$4:$X$104</definedName>
    <definedName name="BM_In_21">BlueMesa.Inflow!$Y$4:$Y$104</definedName>
    <definedName name="BM_In_22">BlueMesa.Inflow!$Z$4:$Z$104</definedName>
    <definedName name="BM_In_23">BlueMesa.Inflow!$AA$4:$AA$104</definedName>
    <definedName name="BM_In_24">BlueMesa.Inflow!$AB$4:$AB$104</definedName>
    <definedName name="BM_In_25">BlueMesa.Inflow!$AC$4:$AC$104</definedName>
    <definedName name="BM_In_26">BlueMesa.Inflow!$AD$4:$AD$104</definedName>
    <definedName name="BM_In_27">BlueMesa.Inflow!$AE$4:$AE$104</definedName>
    <definedName name="BM_In_28">BlueMesa.Inflow!$AF$4:$AF$104</definedName>
    <definedName name="BM_In_29">BlueMesa.Inflow!$AG$4:$AG$104</definedName>
    <definedName name="BM_In_3">BlueMesa.Inflow!$G$4:$G$104</definedName>
    <definedName name="BM_In_30">BlueMesa.Inflow!$AH$4:$AH$104</definedName>
    <definedName name="BM_In_31">BlueMesa.Inflow!$AI$4:$AI$104</definedName>
    <definedName name="BM_In_32">BlueMesa.Inflow!$AJ$4:$AJ$104</definedName>
    <definedName name="BM_In_33">BlueMesa.Inflow!$AK$4:$AK$104</definedName>
    <definedName name="BM_In_34">BlueMesa.Inflow!$AL$4:$AL$104</definedName>
    <definedName name="BM_In_35">BlueMesa.Inflow!$AM$4:$AM$104</definedName>
    <definedName name="BM_In_36">BlueMesa.Inflow!$AN$4:$AN$104</definedName>
    <definedName name="BM_In_37">BlueMesa.Inflow!$AO$4:$AO$104</definedName>
    <definedName name="BM_In_38">BlueMesa.Inflow!$AP$4:$AP$104</definedName>
    <definedName name="BM_In_39">BlueMesa.Inflow!$AQ$4:$AQ$104</definedName>
    <definedName name="BM_In_4">BlueMesa.Inflow!$H$4:$H$104</definedName>
    <definedName name="BM_In_40">BlueMesa.Inflow!$AR$4:$AR$104</definedName>
    <definedName name="BM_In_41">BlueMesa.Inflow!$AS$4:$AS$104</definedName>
    <definedName name="BM_In_42">BlueMesa.Inflow!$AT$4:$AT$104</definedName>
    <definedName name="BM_In_43">BlueMesa.Inflow!$AU$4:$AU$104</definedName>
    <definedName name="BM_In_44">BlueMesa.Inflow!$AV$4:$AV$104</definedName>
    <definedName name="BM_In_45">BlueMesa.Inflow!$AW$4:$AW$104</definedName>
    <definedName name="BM_In_46">BlueMesa.Inflow!$AX$4:$AX$104</definedName>
    <definedName name="BM_In_47">BlueMesa.Inflow!$AY$4:$AY$104</definedName>
    <definedName name="BM_In_48">BlueMesa.Inflow!$AZ$4:$AZ$104</definedName>
    <definedName name="BM_In_49">BlueMesa.Inflow!$BA$4:$BA$104</definedName>
    <definedName name="BM_In_5">BlueMesa.Inflow!$I$4:$I$104</definedName>
    <definedName name="BM_In_50">BlueMesa.Inflow!$BB$4:$BB$104</definedName>
    <definedName name="BM_In_51">BlueMesa.Inflow!$BC$4:$BC$104</definedName>
    <definedName name="BM_In_6">BlueMesa.Inflow!$J$4:$J$104</definedName>
    <definedName name="BM_In_7">BlueMesa.Inflow!$K$4:$K$104</definedName>
    <definedName name="BM_In_8">BlueMesa.Inflow!$L$4:$L$104</definedName>
    <definedName name="BM_In_9">BlueMesa.Inflow!$M$4:$M$104</definedName>
    <definedName name="BM_In_Max">BlueMesa.Inflow!$B$4:$BC$104</definedName>
    <definedName name="BM_In_Min">BlueMesa.Inflow!$C$4:$C$104</definedName>
    <definedName name="BM_In_Most">BlueMesa.Inflow!$D$4:$D$104</definedName>
    <definedName name="BM_In_Time">BlueMesa.Inflow!$A$4:$A$104</definedName>
    <definedName name="BM_Out_1">BlueMesa.Outflow!$E$4:$E$104</definedName>
    <definedName name="BM_Out_10">BlueMesa.Outflow!$N$4:$N$104</definedName>
    <definedName name="BM_Out_11">BlueMesa.Outflow!$O$4:$O$104</definedName>
    <definedName name="BM_Out_12">BlueMesa.Outflow!$P$4:$P$104</definedName>
    <definedName name="BM_Out_13">BlueMesa.Outflow!$Q$4:$Q$104</definedName>
    <definedName name="BM_Out_14">BlueMesa.Outflow!$R$4:$R$104</definedName>
    <definedName name="BM_Out_15">BlueMesa.Outflow!$S$4:$S$104</definedName>
    <definedName name="BM_Out_16">BlueMesa.Outflow!$T$4:$T$104</definedName>
    <definedName name="BM_Out_17">BlueMesa.Outflow!$U$4:$U$104</definedName>
    <definedName name="BM_Out_18">BlueMesa.Outflow!$V$4:$V$104</definedName>
    <definedName name="BM_Out_19">BlueMesa.Outflow!$W$4:$W$104</definedName>
    <definedName name="BM_Out_2">BlueMesa.Outflow!$F$4:$F$104</definedName>
    <definedName name="BM_Out_20">BlueMesa.Outflow!$X$4:$X$104</definedName>
    <definedName name="BM_Out_21">BlueMesa.Outflow!$Y$4:$Y$104</definedName>
    <definedName name="BM_Out_22">BlueMesa.Outflow!$Z$4:$Z$104</definedName>
    <definedName name="BM_Out_23">BlueMesa.Outflow!$AA$4:$AA$104</definedName>
    <definedName name="BM_Out_24">BlueMesa.Outflow!$AB$4:$AB$104</definedName>
    <definedName name="BM_Out_25">BlueMesa.Outflow!$AC$4:$AC$104</definedName>
    <definedName name="BM_Out_26">BlueMesa.Outflow!$AD$4:$AD$104</definedName>
    <definedName name="BM_Out_27">BlueMesa.Outflow!$AE$4:$AE$104</definedName>
    <definedName name="BM_Out_28">BlueMesa.Outflow!$AF$4:$AF$104</definedName>
    <definedName name="BM_Out_29">BlueMesa.Outflow!$AG$4:$AG$104</definedName>
    <definedName name="BM_Out_3">BlueMesa.Outflow!$G$4:$G$104</definedName>
    <definedName name="BM_Out_30">BlueMesa.Outflow!$AH$4:$AH$104</definedName>
    <definedName name="BM_Out_31">BlueMesa.Outflow!$AI$4:$AI$104</definedName>
    <definedName name="BM_Out_32">BlueMesa.Outflow!$AJ$4:$AJ$104</definedName>
    <definedName name="BM_Out_33">BlueMesa.Outflow!$AK$4:$AK$104</definedName>
    <definedName name="BM_Out_34">BlueMesa.Outflow!$AL$4:$AL$104</definedName>
    <definedName name="BM_Out_35">BlueMesa.Outflow!$AM$4:$AM$104</definedName>
    <definedName name="BM_Out_36">BlueMesa.Outflow!$AN$4:$AN$104</definedName>
    <definedName name="BM_Out_37">BlueMesa.Outflow!$AO$4:$AO$104</definedName>
    <definedName name="BM_Out_38">BlueMesa.Outflow!$AP$4:$AP$104</definedName>
    <definedName name="BM_Out_39">BlueMesa.Outflow!$AQ$4:$AQ$104</definedName>
    <definedName name="BM_Out_4">BlueMesa.Outflow!$H$4:$H$104</definedName>
    <definedName name="BM_Out_40">BlueMesa.Outflow!$AR$4:$AR$104</definedName>
    <definedName name="BM_Out_41">BlueMesa.Outflow!$AS$4:$AS$104</definedName>
    <definedName name="BM_Out_42">BlueMesa.Outflow!$AT$4:$AT$104</definedName>
    <definedName name="BM_Out_43">BlueMesa.Outflow!$AU$4:$AU$104</definedName>
    <definedName name="BM_Out_44">BlueMesa.Outflow!$AV$4:$AV$104</definedName>
    <definedName name="BM_Out_45">BlueMesa.Outflow!$AW$4:$AW$104</definedName>
    <definedName name="BM_Out_46">BlueMesa.Outflow!$AX$4:$AX$104</definedName>
    <definedName name="BM_Out_47">BlueMesa.Outflow!$AY$4:$AY$104</definedName>
    <definedName name="BM_Out_48">BlueMesa.Outflow!$AZ$4:$AZ$104</definedName>
    <definedName name="BM_Out_49">BlueMesa.Outflow!$BA$4:$BA$104</definedName>
    <definedName name="BM_Out_5">BlueMesa.Outflow!$I$4:$I$104</definedName>
    <definedName name="BM_Out_50">BlueMesa.Outflow!$BB$4:$BB$104</definedName>
    <definedName name="BM_Out_51">BlueMesa.Outflow!$BC$4:$BC$104</definedName>
    <definedName name="BM_Out_6">BlueMesa.Outflow!$J$4:$J$104</definedName>
    <definedName name="BM_Out_7">BlueMesa.Outflow!$K$4:$K$104</definedName>
    <definedName name="BM_Out_8">BlueMesa.Outflow!$L$4:$L$104</definedName>
    <definedName name="BM_Out_9">BlueMesa.Outflow!$M$4:$M$104</definedName>
    <definedName name="BM_Out_Max">BlueMesa.Outflow!$B$4:$B$104</definedName>
    <definedName name="BM_Out_Min">BlueMesa.Outflow!$C$4:$C$104</definedName>
    <definedName name="BM_Out_Most">BlueMesa.Outflow!$D$4:$D$104</definedName>
    <definedName name="BM_Out_Time">BlueMesa.Outflow!$A$4:$A$104</definedName>
    <definedName name="BM_Spill_1">BlueMesa.Spill!$E$4:$E$104</definedName>
    <definedName name="BM_Spill_10">BlueMesa.Spill!$N$4:$N$104</definedName>
    <definedName name="BM_Spill_11">BlueMesa.Spill!$O$4:$O$104</definedName>
    <definedName name="BM_Spill_12">BlueMesa.Spill!$P$4:$P$104</definedName>
    <definedName name="BM_Spill_13">BlueMesa.Spill!$Q$4:$Q$104</definedName>
    <definedName name="BM_Spill_14">BlueMesa.Spill!$R$4:$R$104</definedName>
    <definedName name="BM_Spill_15">BlueMesa.Spill!$S$4:$S$104</definedName>
    <definedName name="BM_Spill_16">BlueMesa.Spill!$T$4:$T$104</definedName>
    <definedName name="BM_Spill_17">BlueMesa.Spill!$U$4:$U$104</definedName>
    <definedName name="BM_Spill_18">BlueMesa.Spill!$V$4:$V$104</definedName>
    <definedName name="BM_Spill_19">BlueMesa.Spill!$W$4:$W$104</definedName>
    <definedName name="BM_Spill_2">BlueMesa.Spill!$F$4:$F$104</definedName>
    <definedName name="BM_Spill_20">BlueMesa.Spill!$X$4:$X$104</definedName>
    <definedName name="BM_Spill_21">BlueMesa.Spill!$Y$4:$Y$104</definedName>
    <definedName name="BM_Spill_22">BlueMesa.Spill!$Z$4:$Z$104</definedName>
    <definedName name="BM_Spill_23">BlueMesa.Spill!$AA$4:$AA$104</definedName>
    <definedName name="BM_Spill_24">BlueMesa.Spill!$AB$4:$AB$104</definedName>
    <definedName name="BM_Spill_25">BlueMesa.Spill!$AC$4:$AC$104</definedName>
    <definedName name="BM_Spill_26">BlueMesa.Spill!$AD$4:$AD$104</definedName>
    <definedName name="BM_Spill_27">BlueMesa.Spill!$AE$4:$AE$104</definedName>
    <definedName name="BM_Spill_28">BlueMesa.Spill!$AF$4:$AF$104</definedName>
    <definedName name="BM_Spill_29">BlueMesa.Spill!$AG$4:$AG$104</definedName>
    <definedName name="BM_Spill_3">BlueMesa.Spill!$G$4:$G$104</definedName>
    <definedName name="BM_Spill_30">BlueMesa.Spill!$AH$4:$AH$104</definedName>
    <definedName name="BM_Spill_31">BlueMesa.Spill!$AI$4:$AI$104</definedName>
    <definedName name="BM_Spill_32">BlueMesa.Spill!$AJ$4:$AJ$104</definedName>
    <definedName name="BM_Spill_33">BlueMesa.Spill!$AK$4:$AK$104</definedName>
    <definedName name="BM_Spill_34">BlueMesa.Spill!$AL$4:$AL$104</definedName>
    <definedName name="BM_Spill_35">BlueMesa.Spill!$AM$4:$AM$104</definedName>
    <definedName name="BM_Spill_36">BlueMesa.Spill!$AN$4:$AN$104</definedName>
    <definedName name="BM_Spill_37">BlueMesa.Spill!$AO$4:$AO$104</definedName>
    <definedName name="BM_Spill_38">BlueMesa.Spill!$AP$4:$AP$104</definedName>
    <definedName name="BM_Spill_39">BlueMesa.Spill!$AQ$4:$AQ$104</definedName>
    <definedName name="BM_Spill_4">BlueMesa.Spill!$H$4:$H$104</definedName>
    <definedName name="BM_Spill_40">BlueMesa.Spill!$AR$4:$AR$104</definedName>
    <definedName name="BM_Spill_41">BlueMesa.Spill!$AS$4:$AS$104</definedName>
    <definedName name="BM_Spill_42">BlueMesa.Spill!$AT$4:$AT$104</definedName>
    <definedName name="BM_Spill_43">BlueMesa.Spill!$AU$4:$AU$104</definedName>
    <definedName name="BM_Spill_44">BlueMesa.Spill!$AV$4:$AV$104</definedName>
    <definedName name="BM_Spill_45">BlueMesa.Spill!$AW$4:$AW$104</definedName>
    <definedName name="BM_Spill_46">BlueMesa.Spill!$AX$4:$AX$104</definedName>
    <definedName name="BM_Spill_47">BlueMesa.Spill!$AY$4:$AY$104</definedName>
    <definedName name="BM_Spill_48">BlueMesa.Spill!$AZ$4:$AZ$104</definedName>
    <definedName name="BM_Spill_49">BlueMesa.Spill!$BA$4:$BA$104</definedName>
    <definedName name="BM_Spill_5">BlueMesa.Spill!$I$4:$I$104</definedName>
    <definedName name="BM_Spill_50">BlueMesa.Spill!$BB$4:$BB$104</definedName>
    <definedName name="BM_Spill_51">BlueMesa.Spill!$BC$4:$BC$104</definedName>
    <definedName name="BM_Spill_6">BlueMesa.Spill!$J$4:$J$104</definedName>
    <definedName name="BM_Spill_7">BlueMesa.Spill!$K$4:$K$104</definedName>
    <definedName name="BM_Spill_8">BlueMesa.Spill!$L$4:$L$104</definedName>
    <definedName name="BM_Spill_9">BlueMesa.Spill!$M$4:$M$104</definedName>
    <definedName name="BM_Spill_Max">BlueMesa.Spill!$B$4:$B$104</definedName>
    <definedName name="BM_Spill_Min">BlueMesa.Spill!$C$4:$C$104</definedName>
    <definedName name="BM_Spill_Most">BlueMesa.Spill!$D$4:$D$104</definedName>
    <definedName name="BM_Spill_Time">BlueMesa.Spill!$A$4:$A$104</definedName>
    <definedName name="BM_Stor_1">BlueMesa.Storage!$E$4:$E$104</definedName>
    <definedName name="BM_Stor_10">BlueMesa.Storage!$N$4:$N$104</definedName>
    <definedName name="BM_Stor_11">BlueMesa.Storage!$O$4:$O$104</definedName>
    <definedName name="BM_Stor_12">BlueMesa.Storage!$P$4:$P$104</definedName>
    <definedName name="BM_Stor_13">BlueMesa.Storage!$Q$4:$Q$104</definedName>
    <definedName name="BM_Stor_14">BlueMesa.Storage!$R$4:$R$104</definedName>
    <definedName name="BM_Stor_15">BlueMesa.Storage!$S$4:$S$104</definedName>
    <definedName name="BM_Stor_16">BlueMesa.Storage!$T$4:$T$104</definedName>
    <definedName name="BM_Stor_17">BlueMesa.Storage!$U$4:$U$104</definedName>
    <definedName name="BM_Stor_18">BlueMesa.Storage!$V$4:$V$104</definedName>
    <definedName name="BM_Stor_19">BlueMesa.Storage!$W$4:$W$104</definedName>
    <definedName name="BM_Stor_2">BlueMesa.Storage!$F$4:$F$104</definedName>
    <definedName name="BM_Stor_20">BlueMesa.Storage!$X$4:$X$104</definedName>
    <definedName name="BM_Stor_21">BlueMesa.Storage!$Y$4:$Y$104</definedName>
    <definedName name="BM_Stor_22">BlueMesa.Storage!$Z$4:$Z$104</definedName>
    <definedName name="BM_Stor_23">BlueMesa.Storage!$AA$4:$AA$104</definedName>
    <definedName name="BM_Stor_24">BlueMesa.Storage!$AB$4:$AB$104</definedName>
    <definedName name="BM_Stor_25">BlueMesa.Storage!$AC$4:$AC$104</definedName>
    <definedName name="BM_Stor_26">BlueMesa.Storage!$AD$4:$AD$104</definedName>
    <definedName name="BM_Stor_27">BlueMesa.Storage!$AE$4:$AE$104</definedName>
    <definedName name="BM_Stor_28">BlueMesa.Storage!$AF$4:$AF$104</definedName>
    <definedName name="BM_Stor_29">BlueMesa.Storage!$AG$4:$AG$104</definedName>
    <definedName name="BM_Stor_3">BlueMesa.Storage!$G$4:$G$104</definedName>
    <definedName name="BM_Stor_30">BlueMesa.Storage!$AH$4:$AH$104</definedName>
    <definedName name="BM_Stor_31">BlueMesa.Storage!$AI$4:$AI$104</definedName>
    <definedName name="BM_Stor_32">BlueMesa.Storage!$AJ$4:$AJ$104</definedName>
    <definedName name="BM_Stor_33">BlueMesa.Storage!$AK$4:$AK$104</definedName>
    <definedName name="BM_Stor_34">BlueMesa.Storage!$AL$4:$AL$104</definedName>
    <definedName name="BM_Stor_35">BlueMesa.Storage!$AM$4:$AM$104</definedName>
    <definedName name="BM_Stor_36">BlueMesa.Storage!$AN$4:$AN$104</definedName>
    <definedName name="BM_Stor_37">BlueMesa.Storage!$AO$4:$AO$104</definedName>
    <definedName name="BM_Stor_38">BlueMesa.Storage!$AP$4:$AP$104</definedName>
    <definedName name="BM_Stor_39">BlueMesa.Storage!$AQ$4:$AQ$104</definedName>
    <definedName name="BM_Stor_4">BlueMesa.Storage!$H$4:$H$104</definedName>
    <definedName name="BM_Stor_40">BlueMesa.Storage!$AR$4:$AR$104</definedName>
    <definedName name="BM_Stor_41">BlueMesa.Storage!$AS$4:$AS$104</definedName>
    <definedName name="BM_Stor_42">BlueMesa.Storage!$AT$4:$AT$104</definedName>
    <definedName name="BM_Stor_43">BlueMesa.Storage!$AU$4:$AU$104</definedName>
    <definedName name="BM_Stor_44">BlueMesa.Storage!$AV$4:$AV$104</definedName>
    <definedName name="BM_Stor_45">BlueMesa.Storage!$AW$4:$AW$104</definedName>
    <definedName name="BM_Stor_46">BlueMesa.Storage!$AX$4:$AX$104</definedName>
    <definedName name="BM_Stor_47">BlueMesa.Storage!$AY$4:$AY$104</definedName>
    <definedName name="BM_Stor_48">BlueMesa.Storage!$AZ$4:$AZ$104</definedName>
    <definedName name="BM_Stor_49">BlueMesa.Storage!$BA$4:$BA$104</definedName>
    <definedName name="BM_Stor_5">BlueMesa.Storage!$I$4:$I$104</definedName>
    <definedName name="BM_Stor_50">BlueMesa.Storage!$BB$4:$BB$104</definedName>
    <definedName name="BM_Stor_51">BlueMesa.Storage!$BC$4:$BC$104</definedName>
    <definedName name="BM_Stor_6">BlueMesa.Storage!$J$4:$J$104</definedName>
    <definedName name="BM_Stor_7">BlueMesa.Storage!$K$4:$K$104</definedName>
    <definedName name="BM_Stor_8">BlueMesa.Storage!$L$4:$L$104</definedName>
    <definedName name="BM_Stor_9">BlueMesa.Storage!$M$4:$M$104</definedName>
    <definedName name="BM_Stor_Max">BlueMesa.Storage!$B$4:$B$104</definedName>
    <definedName name="BM_Stor_Min">BlueMesa.Storage!$C$4:$C$104</definedName>
    <definedName name="BM_Stor_Most">BlueMesa.Storage!$D$4:$D$104</definedName>
    <definedName name="BM_Stor_Time">BlueMesa.Storage!$A$4:$A$104</definedName>
    <definedName name="BMIn_Unreg_1">BlueMesaInflow.Unregulated!$E$4:$E$104</definedName>
    <definedName name="BMIn_Unreg_10">BlueMesaInflow.Unregulated!$N$4:$N$104</definedName>
    <definedName name="BMIn_Unreg_11">BlueMesaInflow.Unregulated!$O$4:$O$104</definedName>
    <definedName name="BMIn_Unreg_12">BlueMesaInflow.Unregulated!$P$4:$P$104</definedName>
    <definedName name="BMIn_Unreg_13">BlueMesaInflow.Unregulated!$Q$4:$Q$104</definedName>
    <definedName name="BMIn_Unreg_14">BlueMesaInflow.Unregulated!$R$4:$R$104</definedName>
    <definedName name="BMIn_Unreg_15">BlueMesaInflow.Unregulated!$S$4:$S$104</definedName>
    <definedName name="BMIn_Unreg_16">BlueMesaInflow.Unregulated!$T$4:$T$104</definedName>
    <definedName name="BMIn_Unreg_17">BlueMesaInflow.Unregulated!$U$4:$U$104</definedName>
    <definedName name="BMIn_Unreg_18">BlueMesaInflow.Unregulated!$V$4:$V$104</definedName>
    <definedName name="BMIn_Unreg_19">BlueMesaInflow.Unregulated!$W$4:$W$104</definedName>
    <definedName name="BMIn_Unreg_2">BlueMesaInflow.Unregulated!$F$4:$F$104</definedName>
    <definedName name="BMIn_Unreg_20">BlueMesaInflow.Unregulated!$X$4:$X$104</definedName>
    <definedName name="BMIn_Unreg_21">BlueMesaInflow.Unregulated!$Y$4:$Y$104</definedName>
    <definedName name="BMIn_Unreg_22">BlueMesaInflow.Unregulated!$Z$4:$Z$104</definedName>
    <definedName name="BMIn_Unreg_23">BlueMesaInflow.Unregulated!$AA$4:$AA$104</definedName>
    <definedName name="BMIn_Unreg_24">BlueMesaInflow.Unregulated!$AB$4:$AB$104</definedName>
    <definedName name="BMIn_Unreg_25">BlueMesaInflow.Unregulated!$AC$4:$AC$104</definedName>
    <definedName name="BMIn_Unreg_26">BlueMesaInflow.Unregulated!$AD$4:$AD$104</definedName>
    <definedName name="BMIn_Unreg_27">BlueMesaInflow.Unregulated!$AE$4:$AE$104</definedName>
    <definedName name="BMIn_Unreg_28">BlueMesaInflow.Unregulated!$AF$4:$AF$104</definedName>
    <definedName name="BMIn_Unreg_29">BlueMesaInflow.Unregulated!$AG$4:$AG$104</definedName>
    <definedName name="BMIn_Unreg_3">BlueMesaInflow.Unregulated!$G$4:$G$104</definedName>
    <definedName name="BMIn_Unreg_30">BlueMesaInflow.Unregulated!$AH$4:$AH$104</definedName>
    <definedName name="BMIn_Unreg_31">BlueMesaInflow.Unregulated!$AI$4:$AI$104</definedName>
    <definedName name="BMIn_Unreg_32">BlueMesaInflow.Unregulated!$AJ$4:$AJ$104</definedName>
    <definedName name="BMIn_Unreg_33">BlueMesaInflow.Unregulated!$AK$4:$AK$104</definedName>
    <definedName name="BMIn_Unreg_34">BlueMesaInflow.Unregulated!$AL$4:$AL$104</definedName>
    <definedName name="BMIn_Unreg_35">BlueMesaInflow.Unregulated!$AM$4:$AM$104</definedName>
    <definedName name="BMIn_Unreg_36">BlueMesaInflow.Unregulated!$AN$4:$AN$104</definedName>
    <definedName name="BMIn_Unreg_37">BlueMesaInflow.Unregulated!$AO$4:$AO$104</definedName>
    <definedName name="BMIn_Unreg_38">BlueMesaInflow.Unregulated!$AP$4:$AP$104</definedName>
    <definedName name="BMIn_Unreg_39">BlueMesaInflow.Unregulated!$AQ$4:$AQ$104</definedName>
    <definedName name="BMIn_Unreg_4">BlueMesaInflow.Unregulated!$H$4:$H$104</definedName>
    <definedName name="BMIn_Unreg_40">BlueMesaInflow.Unregulated!$AR$4:$AR$104</definedName>
    <definedName name="BMIn_Unreg_41">BlueMesaInflow.Unregulated!$AS$4:$AS$104</definedName>
    <definedName name="BMIn_Unreg_42">BlueMesaInflow.Unregulated!$AT$4:$AT$104</definedName>
    <definedName name="BMIn_Unreg_43">BlueMesaInflow.Unregulated!$AU$4:$AU$104</definedName>
    <definedName name="BMIn_Unreg_44">BlueMesaInflow.Unregulated!$AV$4:$AV$104</definedName>
    <definedName name="BMIn_Unreg_45">BlueMesaInflow.Unregulated!$AW$4:$AW$104</definedName>
    <definedName name="BMIn_Unreg_46">BlueMesaInflow.Unregulated!$AX$4:$AX$104</definedName>
    <definedName name="BMIn_Unreg_47">BlueMesaInflow.Unregulated!$AY$4:$AY$104</definedName>
    <definedName name="BMIn_Unreg_48">BlueMesaInflow.Unregulated!$AZ$4:$AZ$104</definedName>
    <definedName name="BMIn_Unreg_49">BlueMesaInflow.Unregulated!$BA$4:$BA$104</definedName>
    <definedName name="BMIn_Unreg_5">BlueMesaInflow.Unregulated!$I$4:$I$104</definedName>
    <definedName name="BMIn_Unreg_50">BlueMesaInflow.Unregulated!$BB$4:$BB$104</definedName>
    <definedName name="BMIn_Unreg_51">BlueMesaInflow.Unregulated!$BC$4:$BC$104</definedName>
    <definedName name="BMIn_Unreg_6">BlueMesaInflow.Unregulated!$J$4:$J$104</definedName>
    <definedName name="BMIn_Unreg_7">BlueMesaInflow.Unregulated!$K$4:$K$104</definedName>
    <definedName name="BMIn_Unreg_8">BlueMesaInflow.Unregulated!$L$4:$L$104</definedName>
    <definedName name="BMIn_Unreg_9">BlueMesaInflow.Unregulated!$M$4:$M$104</definedName>
    <definedName name="BMIn_Unreg_Max">BlueMesaInflow.Unregulated!$B$4:$B$104</definedName>
    <definedName name="BMIn_Unreg_Min">BlueMesaInflow.Unregulated!$C$4:$C$104</definedName>
    <definedName name="BMIn_Unreg_Most">BlueMesaInflow.Unregulated!$D$4:$D$104</definedName>
    <definedName name="BMIn_Unreg_Time">BlueMesaInflow.Unregulated!$A$4:$A$104</definedName>
    <definedName name="CAICSBank_1">CAICSBank!$E:$E</definedName>
    <definedName name="CAICSBank_10">CAICSBank!$N:$N</definedName>
    <definedName name="CAICSBank_11">CAICSBank!$O:$O</definedName>
    <definedName name="CAICSBank_12">CAICSBank!$P:$P</definedName>
    <definedName name="CAICSBank_13">CAICSBank!$Q:$Q</definedName>
    <definedName name="CAICSBank_14">CAICSBank!$R:$R</definedName>
    <definedName name="CAICSBank_15">CAICSBank!$S:$S</definedName>
    <definedName name="CAICSBank_16">CAICSBank!$T:$T</definedName>
    <definedName name="CAICSBank_17">CAICSBank!$U:$U</definedName>
    <definedName name="CAICSBank_18">CAICSBank!$V:$V</definedName>
    <definedName name="CAICSBank_19">CAICSBank!$W:$W</definedName>
    <definedName name="CAICSBank_2">CAICSBank!$F:$F</definedName>
    <definedName name="CAICSBank_20">CAICSBank!$X:$X</definedName>
    <definedName name="CAICSBank_21">CAICSBank!$Y:$Y</definedName>
    <definedName name="CAICSBank_22">CAICSBank!$Z:$Z</definedName>
    <definedName name="CAICSBank_23">CAICSBank!$AA:$AA</definedName>
    <definedName name="CAICSBank_24">CAICSBank!$AB:$AB</definedName>
    <definedName name="CAICSBank_25">CAICSBank!$AC:$AC</definedName>
    <definedName name="CAICSBank_26">CAICSBank!$AD:$AD</definedName>
    <definedName name="CAICSBank_27">CAICSBank!$AE:$AE</definedName>
    <definedName name="CAICSBank_28">CAICSBank!$AF:$AF</definedName>
    <definedName name="CAICSBank_29">CAICSBank!$AG:$AG</definedName>
    <definedName name="CAICSBank_3">CAICSBank!$G:$G</definedName>
    <definedName name="CAICSBank_30">CAICSBank!$AH:$AH</definedName>
    <definedName name="CAICSBank_4">CAICSBank!$H:$H</definedName>
    <definedName name="CAICSBank_5">CAICSBank!$I:$I</definedName>
    <definedName name="CAICSBank_6">CAICSBank!$J:$J</definedName>
    <definedName name="CAICSBank_7">CAICSBank!$K:$K</definedName>
    <definedName name="CAICSBank_8">CAICSBank!$L:$L</definedName>
    <definedName name="CAICSBank_9">CAICSBank!$M:$M</definedName>
    <definedName name="CAICSBank_Max">CAICSBank!$B:$B</definedName>
    <definedName name="CAICSBank_Min">CAICSBank!$C:$C</definedName>
    <definedName name="CAICSBank_Most">CAICSBank!$D:$D</definedName>
    <definedName name="CAICSBank_Time">CAICSBank!$A:$A</definedName>
    <definedName name="CAMaxBankCapacity_1">CAMaxBankCapacity!$E:$E</definedName>
    <definedName name="CAMaxBankCapacity_10">CAMaxBankCapacity!$N:$N</definedName>
    <definedName name="CAMaxBankCapacity_11">CAMaxBankCapacity!$O:$O</definedName>
    <definedName name="CAMaxBankCapacity_12">CAMaxBankCapacity!$P:$P</definedName>
    <definedName name="CAMaxBankCapacity_13">CAMaxBankCapacity!$Q:$Q</definedName>
    <definedName name="CAMaxBankCapacity_14">CAMaxBankCapacity!$R:$R</definedName>
    <definedName name="CAMaxBankCapacity_15">CAMaxBankCapacity!$S:$S</definedName>
    <definedName name="CAMaxBankCapacity_16">CAMaxBankCapacity!$T:$T</definedName>
    <definedName name="CAMaxBankCapacity_17">CAMaxBankCapacity!$U:$U</definedName>
    <definedName name="CAMaxBankCapacity_18">CAMaxBankCapacity!$V:$V</definedName>
    <definedName name="CAMaxBankCapacity_19">CAMaxBankCapacity!$W:$W</definedName>
    <definedName name="CAMaxBankCapacity_2">CAMaxBankCapacity!$F:$F</definedName>
    <definedName name="CAMaxBankCapacity_20">CAMaxBankCapacity!$X:$X</definedName>
    <definedName name="CAMaxBankCapacity_21">CAMaxBankCapacity!$Y:$Y</definedName>
    <definedName name="CAMaxBankCapacity_22">CAMaxBankCapacity!$Z:$Z</definedName>
    <definedName name="CAMaxBankCapacity_23">CAMaxBankCapacity!$AA:$AA</definedName>
    <definedName name="CAMaxBankCapacity_24">CAMaxBankCapacity!$AB:$AB</definedName>
    <definedName name="CAMaxBankCapacity_25">CAMaxBankCapacity!$AC:$AC</definedName>
    <definedName name="CAMaxBankCapacity_26">CAMaxBankCapacity!$AD:$AD</definedName>
    <definedName name="CAMaxBankCapacity_27">CAMaxBankCapacity!$AE:$AE</definedName>
    <definedName name="CAMaxBankCapacity_28">CAMaxBankCapacity!$AF:$AF</definedName>
    <definedName name="CAMaxBankCapacity_29">CAMaxBankCapacity!$AG:$AG</definedName>
    <definedName name="CAMaxBankCapacity_3">CAMaxBankCapacity!$G:$G</definedName>
    <definedName name="CAMaxBankCapacity_30">CAMaxBankCapacity!$AH:$AH</definedName>
    <definedName name="CAMaxBankCapacity_4">CAMaxBankCapacity!$H:$H</definedName>
    <definedName name="CAMaxBankCapacity_5">CAMaxBankCapacity!$I:$I</definedName>
    <definedName name="CAMaxBankCapacity_6">CAMaxBankCapacity!$J:$J</definedName>
    <definedName name="CAMaxBankCapacity_7">CAMaxBankCapacity!$K:$K</definedName>
    <definedName name="CAMaxBankCapacity_8">CAMaxBankCapacity!$L:$L</definedName>
    <definedName name="CAMaxBankCapacity_9">CAMaxBankCapacity!$M:$M</definedName>
    <definedName name="CAMaxBankCapacity_Max">CAMaxBankCapacity!$B:$B</definedName>
    <definedName name="CAMaxBankCapacity_Min">CAMaxBankCapacity!$C:$C</definedName>
    <definedName name="CAMaxBankCapacity_Most">CAMaxBankCapacity!$D:$D</definedName>
    <definedName name="CAMaxBankCapacity_Time">CAMaxBankCapacity!$A:$A</definedName>
    <definedName name="CAP_DivReq_1">'CAPDiversion.DiversionRequested'!$E$4:$E$104</definedName>
    <definedName name="CAP_DivReq_10">'CAPDiversion.DiversionRequested'!$N$4:$N$104</definedName>
    <definedName name="CAP_DivReq_11">'CAPDiversion.DiversionRequested'!$O$4:$O$104</definedName>
    <definedName name="CAP_DivReq_12">'CAPDiversion.DiversionRequested'!$P$4:$P$104</definedName>
    <definedName name="CAP_DivReq_13">'CAPDiversion.DiversionRequested'!$Q$4:$Q$104</definedName>
    <definedName name="CAP_DivReq_14">'CAPDiversion.DiversionRequested'!$R$4:$R$104</definedName>
    <definedName name="CAP_DivReq_15">'CAPDiversion.DiversionRequested'!$S$4:$S$104</definedName>
    <definedName name="CAP_DivReq_16">'CAPDiversion.DiversionRequested'!$T$4:$T$104</definedName>
    <definedName name="CAP_DivReq_17">'CAPDiversion.DiversionRequested'!$U$4:$U$104</definedName>
    <definedName name="CAP_DivReq_18">'CAPDiversion.DiversionRequested'!$V$4:$V$104</definedName>
    <definedName name="CAP_DivReq_19">'CAPDiversion.DiversionRequested'!$W$4:$W$104</definedName>
    <definedName name="CAP_DivReq_2">'CAPDiversion.DiversionRequested'!$F$4:$F$104</definedName>
    <definedName name="CAP_DivReq_20">'CAPDiversion.DiversionRequested'!$X$4:$X$104</definedName>
    <definedName name="CAP_DivReq_21">'CAPDiversion.DiversionRequested'!$Y$4:$Y$104</definedName>
    <definedName name="CAP_DivReq_22">'CAPDiversion.DiversionRequested'!$Z$4:$Z$104</definedName>
    <definedName name="CAP_DivReq_23">'CAPDiversion.DiversionRequested'!$AA$4:$AA$104</definedName>
    <definedName name="CAP_DivReq_24">'CAPDiversion.DiversionRequested'!$AB$4:$AB$104</definedName>
    <definedName name="CAP_DivReq_25">'CAPDiversion.DiversionRequested'!$AC$4:$AC$104</definedName>
    <definedName name="CAP_DivReq_26">'CAPDiversion.DiversionRequested'!$AD$4:$AD$104</definedName>
    <definedName name="CAP_DivReq_27">'CAPDiversion.DiversionRequested'!$AE$4:$AE$104</definedName>
    <definedName name="CAP_DivReq_28">'CAPDiversion.DiversionRequested'!$AF$4:$AF$104</definedName>
    <definedName name="CAP_DivReq_29">'CAPDiversion.DiversionRequested'!$AG$4:$AG$104</definedName>
    <definedName name="CAP_DivReq_3">'CAPDiversion.DiversionRequested'!$G$4:$G$104</definedName>
    <definedName name="CAP_DivReq_30">'CAPDiversion.DiversionRequested'!$AH$4:$AH$104</definedName>
    <definedName name="CAP_DivReq_31">'CAPDiversion.DiversionRequested'!$AI$4:$AI$104</definedName>
    <definedName name="CAP_DivReq_32">'CAPDiversion.DiversionRequested'!$AJ$4:$AJ$104</definedName>
    <definedName name="CAP_DivReq_33">'CAPDiversion.DiversionRequested'!$AK$4:$AK$104</definedName>
    <definedName name="CAP_DivReq_34">'CAPDiversion.DiversionRequested'!$AL$4:$AL$104</definedName>
    <definedName name="CAP_DivReq_35">'CAPDiversion.DiversionRequested'!$AM$4:$AM$104</definedName>
    <definedName name="CAP_DivReq_36">'CAPDiversion.DiversionRequested'!$AN$4:$AN$104</definedName>
    <definedName name="CAP_DivReq_37">'CAPDiversion.DiversionRequested'!$AO$4:$AO$104</definedName>
    <definedName name="CAP_DivReq_38">'CAPDiversion.DiversionRequested'!$AP$4:$AP$104</definedName>
    <definedName name="CAP_DivReq_39">'CAPDiversion.DiversionRequested'!$AQ$4:$AQ$104</definedName>
    <definedName name="CAP_DivReq_4">'CAPDiversion.DiversionRequested'!$H$4:$H$104</definedName>
    <definedName name="CAP_DivReq_40">'CAPDiversion.DiversionRequested'!$AR$4:$AR$104</definedName>
    <definedName name="CAP_DivReq_41">'CAPDiversion.DiversionRequested'!$AS$4:$AS$104</definedName>
    <definedName name="CAP_DivReq_42">'CAPDiversion.DiversionRequested'!$AT$4:$AT$104</definedName>
    <definedName name="CAP_DivReq_43">'CAPDiversion.DiversionRequested'!$AU$4:$AU$104</definedName>
    <definedName name="CAP_DivReq_44">'CAPDiversion.DiversionRequested'!$AV$4:$AV$104</definedName>
    <definedName name="CAP_DivReq_45">'CAPDiversion.DiversionRequested'!$AW$4:$AW$104</definedName>
    <definedName name="CAP_DivReq_46">'CAPDiversion.DiversionRequested'!$AX$4:$AX$104</definedName>
    <definedName name="CAP_DivReq_47">'CAPDiversion.DiversionRequested'!$AY$4:$AY$104</definedName>
    <definedName name="CAP_DivReq_48">'CAPDiversion.DiversionRequested'!$AZ$4:$AZ$104</definedName>
    <definedName name="CAP_DivReq_49">'CAPDiversion.DiversionRequested'!$BA$4:$BA$104</definedName>
    <definedName name="CAP_DivReq_5">'CAPDiversion.DiversionRequested'!$I$4:$I$104</definedName>
    <definedName name="CAP_DivReq_50">'CAPDiversion.DiversionRequested'!$BB$4:$BB$104</definedName>
    <definedName name="CAP_DivReq_51">'CAPDiversion.DiversionRequested'!$BC$4:$BC$104</definedName>
    <definedName name="CAP_DivReq_6">'CAPDiversion.DiversionRequested'!$J$4:$J$104</definedName>
    <definedName name="CAP_DivReq_7">'CAPDiversion.DiversionRequested'!$K$4:$K$104</definedName>
    <definedName name="CAP_DivReq_8">'CAPDiversion.DiversionRequested'!$L$4:$L$104</definedName>
    <definedName name="CAP_DivReq_9">'CAPDiversion.DiversionRequested'!$M$4:$M$104</definedName>
    <definedName name="CAP_DivReq_Max">'CAPDiversion.DiversionRequested'!$B$4:$B$104</definedName>
    <definedName name="CAP_DivReq_Min">'CAPDiversion.DiversionRequested'!$C$4:$C$104</definedName>
    <definedName name="CAP_DivReq_Most">'CAPDiversion.DiversionRequested'!$D$4:$D$104</definedName>
    <definedName name="CAP_DivReq_Time">'CAPDiversion.DiversionRequested'!$A$4:$A$104</definedName>
    <definedName name="CAPreliminaryICSBank_1" localSheetId="149">NVPreliminaryICSBank!$E:$E</definedName>
    <definedName name="CAPreliminaryICSBank_1">CAPreliminaryICSBank!$E:$E</definedName>
    <definedName name="CAPreliminaryICSBank_10" localSheetId="149">NVPreliminaryICSBank!$N:$N</definedName>
    <definedName name="CAPreliminaryICSBank_10">CAPreliminaryICSBank!$N:$N</definedName>
    <definedName name="CAPreliminaryICSBank_11" localSheetId="149">NVPreliminaryICSBank!$O:$O</definedName>
    <definedName name="CAPreliminaryICSBank_11">CAPreliminaryICSBank!$O:$O</definedName>
    <definedName name="CAPreliminaryICSBank_12" localSheetId="149">NVPreliminaryICSBank!$P:$P</definedName>
    <definedName name="CAPreliminaryICSBank_12">CAPreliminaryICSBank!$P:$P</definedName>
    <definedName name="CAPreliminaryICSBank_13" localSheetId="149">NVPreliminaryICSBank!$Q:$Q</definedName>
    <definedName name="CAPreliminaryICSBank_13">CAPreliminaryICSBank!$Q:$Q</definedName>
    <definedName name="CAPreliminaryICSBank_14" localSheetId="149">NVPreliminaryICSBank!$R:$R</definedName>
    <definedName name="CAPreliminaryICSBank_14">CAPreliminaryICSBank!$R:$R</definedName>
    <definedName name="CAPreliminaryICSBank_15" localSheetId="149">NVPreliminaryICSBank!$S:$S</definedName>
    <definedName name="CAPreliminaryICSBank_15">CAPreliminaryICSBank!$S:$S</definedName>
    <definedName name="CAPreliminaryICSBank_16" localSheetId="149">NVPreliminaryICSBank!$T:$T</definedName>
    <definedName name="CAPreliminaryICSBank_16">CAPreliminaryICSBank!$T:$T</definedName>
    <definedName name="CAPreliminaryICSBank_17" localSheetId="149">NVPreliminaryICSBank!$U:$U</definedName>
    <definedName name="CAPreliminaryICSBank_17">CAPreliminaryICSBank!$U:$U</definedName>
    <definedName name="CAPreliminaryICSBank_18" localSheetId="149">NVPreliminaryICSBank!$V:$V</definedName>
    <definedName name="CAPreliminaryICSBank_18">CAPreliminaryICSBank!$V:$V</definedName>
    <definedName name="CAPreliminaryICSBank_19" localSheetId="149">NVPreliminaryICSBank!$W:$W</definedName>
    <definedName name="CAPreliminaryICSBank_19">CAPreliminaryICSBank!$W:$W</definedName>
    <definedName name="CAPreliminaryICSBank_2" localSheetId="149">NVPreliminaryICSBank!$F:$F</definedName>
    <definedName name="CAPreliminaryICSBank_2">CAPreliminaryICSBank!$F:$F</definedName>
    <definedName name="CAPreliminaryICSBank_20" localSheetId="149">NVPreliminaryICSBank!$X:$X</definedName>
    <definedName name="CAPreliminaryICSBank_20">CAPreliminaryICSBank!$X:$X</definedName>
    <definedName name="CAPreliminaryICSBank_21" localSheetId="149">NVPreliminaryICSBank!$Y:$Y</definedName>
    <definedName name="CAPreliminaryICSBank_21">CAPreliminaryICSBank!$Y:$Y</definedName>
    <definedName name="CAPreliminaryICSBank_22" localSheetId="149">NVPreliminaryICSBank!$Z:$Z</definedName>
    <definedName name="CAPreliminaryICSBank_22">CAPreliminaryICSBank!$Z:$Z</definedName>
    <definedName name="CAPreliminaryICSBank_23" localSheetId="149">NVPreliminaryICSBank!$AA:$AA</definedName>
    <definedName name="CAPreliminaryICSBank_23">CAPreliminaryICSBank!$AA:$AA</definedName>
    <definedName name="CAPreliminaryICSBank_24" localSheetId="149">NVPreliminaryICSBank!$AB:$AB</definedName>
    <definedName name="CAPreliminaryICSBank_24">CAPreliminaryICSBank!$AB:$AB</definedName>
    <definedName name="CAPreliminaryICSBank_25" localSheetId="149">NVPreliminaryICSBank!$AC:$AC</definedName>
    <definedName name="CAPreliminaryICSBank_25">CAPreliminaryICSBank!$AC:$AC</definedName>
    <definedName name="CAPreliminaryICSBank_26" localSheetId="149">NVPreliminaryICSBank!$AD:$AD</definedName>
    <definedName name="CAPreliminaryICSBank_26">CAPreliminaryICSBank!$AD:$AD</definedName>
    <definedName name="CAPreliminaryICSBank_27" localSheetId="149">NVPreliminaryICSBank!$AE:$AE</definedName>
    <definedName name="CAPreliminaryICSBank_27">CAPreliminaryICSBank!$AE:$AE</definedName>
    <definedName name="CAPreliminaryICSBank_28" localSheetId="149">NVPreliminaryICSBank!$AF:$AF</definedName>
    <definedName name="CAPreliminaryICSBank_28">CAPreliminaryICSBank!$AF:$AF</definedName>
    <definedName name="CAPreliminaryICSBank_29" localSheetId="149">NVPreliminaryICSBank!$AG:$AG</definedName>
    <definedName name="CAPreliminaryICSBank_29">CAPreliminaryICSBank!$AG:$AG</definedName>
    <definedName name="CAPreliminaryICSBank_3" localSheetId="149">NVPreliminaryICSBank!$G:$G</definedName>
    <definedName name="CAPreliminaryICSBank_3">CAPreliminaryICSBank!$G:$G</definedName>
    <definedName name="CAPreliminaryICSBank_30" localSheetId="149">NVPreliminaryICSBank!$AH:$AH</definedName>
    <definedName name="CAPreliminaryICSBank_30">CAPreliminaryICSBank!$AH:$AH</definedName>
    <definedName name="CAPreliminaryICSBank_4" localSheetId="149">NVPreliminaryICSBank!$H:$H</definedName>
    <definedName name="CAPreliminaryICSBank_4">CAPreliminaryICSBank!$H:$H</definedName>
    <definedName name="CAPreliminaryICSBank_5" localSheetId="149">NVPreliminaryICSBank!$I:$I</definedName>
    <definedName name="CAPreliminaryICSBank_5">CAPreliminaryICSBank!$I:$I</definedName>
    <definedName name="CAPreliminaryICSBank_6" localSheetId="149">NVPreliminaryICSBank!$J:$J</definedName>
    <definedName name="CAPreliminaryICSBank_6">CAPreliminaryICSBank!$J:$J</definedName>
    <definedName name="CAPreliminaryICSBank_7" localSheetId="149">NVPreliminaryICSBank!$K:$K</definedName>
    <definedName name="CAPreliminaryICSBank_7">CAPreliminaryICSBank!$K:$K</definedName>
    <definedName name="CAPreliminaryICSBank_8" localSheetId="149">NVPreliminaryICSBank!$L:$L</definedName>
    <definedName name="CAPreliminaryICSBank_8">CAPreliminaryICSBank!$L:$L</definedName>
    <definedName name="CAPreliminaryICSBank_9" localSheetId="149">NVPreliminaryICSBank!$M:$M</definedName>
    <definedName name="CAPreliminaryICSBank_9">CAPreliminaryICSBank!$M:$M</definedName>
    <definedName name="CAPreliminaryICSBank_Max" localSheetId="149">NVPreliminaryICSBank!$B:$B</definedName>
    <definedName name="CAPreliminaryICSBank_Max">CAPreliminaryICSBank!$B:$B</definedName>
    <definedName name="CAPreliminaryICSBank_Min" localSheetId="149">NVPreliminaryICSBank!$C:$C</definedName>
    <definedName name="CAPreliminaryICSBank_Min">CAPreliminaryICSBank!$C:$C</definedName>
    <definedName name="CAPreliminaryICSBank_Most" localSheetId="149">NVPreliminaryICSBank!$D:$D</definedName>
    <definedName name="CAPreliminaryICSBank_Most">CAPreliminaryICSBank!$D:$D</definedName>
    <definedName name="CAPreliminaryICSBank_Time" localSheetId="149">NVPreliminaryICSBank!$A:$A</definedName>
    <definedName name="CAPreliminaryICSBank_Time">CAPreliminaryICSBank!$A:$A</definedName>
    <definedName name="Carrover_30">PowellCarryoverVolume!$AH$4:$AH$15</definedName>
    <definedName name="Carryover_1">PowellCarryoverVolume!$E$4:$E$15</definedName>
    <definedName name="Carryover_10">PowellCarryoverVolume!$N$4:$N$15</definedName>
    <definedName name="Carryover_11">PowellCarryoverVolume!$O$4:$O$15</definedName>
    <definedName name="Carryover_12">PowellCarryoverVolume!$P$4:$P$15</definedName>
    <definedName name="Carryover_13">PowellCarryoverVolume!$Q$4:$Q$15</definedName>
    <definedName name="Carryover_14">PowellCarryoverVolume!$R$4:$R$15</definedName>
    <definedName name="Carryover_15">PowellCarryoverVolume!$S$4:$S$15</definedName>
    <definedName name="Carryover_16">PowellCarryoverVolume!$T$4:$T$15</definedName>
    <definedName name="Carryover_17">PowellCarryoverVolume!$U$4:$U$15</definedName>
    <definedName name="Carryover_18">PowellCarryoverVolume!$V$4:$V$15</definedName>
    <definedName name="Carryover_19">PowellCarryoverVolume!$W$4:$W$15</definedName>
    <definedName name="Carryover_2">PowellCarryoverVolume!$F$4:$F$15</definedName>
    <definedName name="Carryover_20">PowellCarryoverVolume!$X$4:$X$15</definedName>
    <definedName name="Carryover_21">PowellCarryoverVolume!$Y$4:$Y$15</definedName>
    <definedName name="Carryover_22">PowellCarryoverVolume!$Z$4:$Z$15</definedName>
    <definedName name="Carryover_23">PowellCarryoverVolume!$AA$4:$AA$15</definedName>
    <definedName name="Carryover_24">PowellCarryoverVolume!$AB$4:$AB$15</definedName>
    <definedName name="Carryover_25">PowellCarryoverVolume!$AC$4:$AC$15</definedName>
    <definedName name="Carryover_26">PowellCarryoverVolume!$AD$4:$AD$15</definedName>
    <definedName name="Carryover_27">PowellCarryoverVolume!$AE$4:$AE$15</definedName>
    <definedName name="Carryover_28">PowellCarryoverVolume!$AF$4:$AF$15</definedName>
    <definedName name="Carryover_29">PowellCarryoverVolume!$AG$4:$AG$15</definedName>
    <definedName name="Carryover_3">PowellCarryoverVolume!$G$4:$G$15</definedName>
    <definedName name="Carryover_30">PowellCarryoverVolume!$AH$4:$AH$15</definedName>
    <definedName name="Carryover_31">PowellCarryoverVolume!$AI$4:$AI$15</definedName>
    <definedName name="Carryover_32">PowellCarryoverVolume!$AJ$4:$AJ$15</definedName>
    <definedName name="Carryover_33">PowellCarryoverVolume!$AK$4:$AK$15</definedName>
    <definedName name="Carryover_34">PowellCarryoverVolume!$AL$4:$AL$15</definedName>
    <definedName name="Carryover_35">PowellCarryoverVolume!$AM$4:$AM$15</definedName>
    <definedName name="Carryover_36">PowellCarryoverVolume!$AN$4:$AN$15</definedName>
    <definedName name="Carryover_37">PowellCarryoverVolume!$AO$4:$AO$15</definedName>
    <definedName name="Carryover_38">PowellCarryoverVolume!$AP$4:$AP$15</definedName>
    <definedName name="Carryover_39">PowellCarryoverVolume!$AQ$4:$AQ$15</definedName>
    <definedName name="Carryover_4">PowellCarryoverVolume!$H$4:$H$15</definedName>
    <definedName name="Carryover_40">PowellCarryoverVolume!$AR$4:$AR$15</definedName>
    <definedName name="Carryover_41">PowellCarryoverVolume!$AS$4:$AS$15</definedName>
    <definedName name="Carryover_42">PowellCarryoverVolume!$AT$4:$AT$15</definedName>
    <definedName name="Carryover_43">PowellCarryoverVolume!$AU$4:$AU$15</definedName>
    <definedName name="Carryover_44">PowellCarryoverVolume!$AV$4:$AV$15</definedName>
    <definedName name="Carryover_45">PowellCarryoverVolume!$AW$4:$AW$15</definedName>
    <definedName name="Carryover_5">PowellCarryoverVolume!$I$4:$I$15</definedName>
    <definedName name="Carryover_6">PowellCarryoverVolume!$J$4:$J$15</definedName>
    <definedName name="Carryover_7">PowellCarryoverVolume!$K$4:$K$15</definedName>
    <definedName name="Carryover_8">PowellCarryoverVolume!$L$4:$L$15</definedName>
    <definedName name="Carryover_9">PowellCarryoverVolume!$M$4:$M$15</definedName>
    <definedName name="Carryover_Max">PowellCarryoverVolume!$B$4:$B$15</definedName>
    <definedName name="Carryover_Min">PowellCarryoverVolume!$C$4:$C$15</definedName>
    <definedName name="Carryover_Most">PowellCarryoverVolume!$D$4:$D$15</definedName>
    <definedName name="Carryover_Time">PowellCarryoverVolume!$A$4:$A$15</definedName>
    <definedName name="CDF_ExName">RunInformation!$P$3:$P$31</definedName>
    <definedName name="CDFName">RunInformation!$O$3:$O$31</definedName>
    <definedName name="CDFNode">RunInformation!$N$3:$N$31</definedName>
    <definedName name="CDFRange">RunInformation!$P$3:$P$31</definedName>
    <definedName name="CrIn_Unreg_1">'CrystalInflow.Unregulated'!$E$4:$E$104</definedName>
    <definedName name="CrIn_Unreg_10">'CrystalInflow.Unregulated'!$N$4:$N$104</definedName>
    <definedName name="CrIn_Unreg_11">'CrystalInflow.Unregulated'!$O$4:$O$104</definedName>
    <definedName name="CrIn_Unreg_12">'CrystalInflow.Unregulated'!$P$4:$P$104</definedName>
    <definedName name="CrIn_Unreg_13">'CrystalInflow.Unregulated'!$Q$4:$Q$104</definedName>
    <definedName name="CrIn_Unreg_14">'CrystalInflow.Unregulated'!$R$4:$R$104</definedName>
    <definedName name="CrIn_Unreg_15">'CrystalInflow.Unregulated'!$S$4:$S$104</definedName>
    <definedName name="CrIn_Unreg_16">'CrystalInflow.Unregulated'!$T$4:$T$104</definedName>
    <definedName name="CrIn_Unreg_17">'CrystalInflow.Unregulated'!$U$4:$U$104</definedName>
    <definedName name="CrIn_Unreg_18">'CrystalInflow.Unregulated'!$V$4:$V$104</definedName>
    <definedName name="CrIn_Unreg_19">'CrystalInflow.Unregulated'!$W$4:$W$104</definedName>
    <definedName name="CrIn_Unreg_2">'CrystalInflow.Unregulated'!$F$4:$F$104</definedName>
    <definedName name="CrIn_Unreg_20">'CrystalInflow.Unregulated'!$X$4:$X$104</definedName>
    <definedName name="CrIn_Unreg_21">'CrystalInflow.Unregulated'!$Y$4:$Y$104</definedName>
    <definedName name="CrIn_Unreg_22">'CrystalInflow.Unregulated'!$Z$4:$Z$104</definedName>
    <definedName name="CrIn_Unreg_23">'CrystalInflow.Unregulated'!$AA$4:$AA$104</definedName>
    <definedName name="CrIn_Unreg_24">'CrystalInflow.Unregulated'!$AB$4:$AB$104</definedName>
    <definedName name="CrIn_Unreg_25">'CrystalInflow.Unregulated'!$AC$4:$AC$104</definedName>
    <definedName name="CrIn_Unreg_26">'CrystalInflow.Unregulated'!$AD$4:$AD$104</definedName>
    <definedName name="CrIn_Unreg_27">'CrystalInflow.Unregulated'!$AE$4:$AE$104</definedName>
    <definedName name="CrIn_Unreg_28">'CrystalInflow.Unregulated'!$AF$4:$AF$104</definedName>
    <definedName name="CrIn_Unreg_29">'CrystalInflow.Unregulated'!$AG$4:$AG$104</definedName>
    <definedName name="CrIn_Unreg_3">'CrystalInflow.Unregulated'!$G$4:$G$104</definedName>
    <definedName name="CrIn_Unreg_30">'CrystalInflow.Unregulated'!$AH$4:$AH$104</definedName>
    <definedName name="CrIn_Unreg_31">'CrystalInflow.Unregulated'!$AI$4:$AI$104</definedName>
    <definedName name="CrIn_Unreg_32">'CrystalInflow.Unregulated'!$AJ$4:$AJ$104</definedName>
    <definedName name="CrIn_Unreg_33">'CrystalInflow.Unregulated'!$AK$4:$AK$104</definedName>
    <definedName name="CrIn_Unreg_34">'CrystalInflow.Unregulated'!$AL$4:$AL$104</definedName>
    <definedName name="CrIn_Unreg_35">'CrystalInflow.Unregulated'!$AM$4:$AM$104</definedName>
    <definedName name="CrIn_Unreg_36">'CrystalInflow.Unregulated'!$AN$4:$AN$104</definedName>
    <definedName name="CrIn_Unreg_37">'CrystalInflow.Unregulated'!$AO$4:$AO$104</definedName>
    <definedName name="CrIn_Unreg_38">'CrystalInflow.Unregulated'!$AP$4:$AP$104</definedName>
    <definedName name="CrIn_Unreg_39">'CrystalInflow.Unregulated'!$AQ$4:$AQ$104</definedName>
    <definedName name="CrIn_Unreg_4">'CrystalInflow.Unregulated'!$H$4:$H$104</definedName>
    <definedName name="CrIn_Unreg_40">'CrystalInflow.Unregulated'!$AR$4:$AR$104</definedName>
    <definedName name="CrIn_Unreg_41">'CrystalInflow.Unregulated'!$AS$4:$AS$104</definedName>
    <definedName name="CrIn_Unreg_42">'CrystalInflow.Unregulated'!$AT$4:$AT$104</definedName>
    <definedName name="CrIn_Unreg_43">'CrystalInflow.Unregulated'!$AU$4:$AU$104</definedName>
    <definedName name="CrIn_Unreg_44">'CrystalInflow.Unregulated'!$AV$4:$AV$104</definedName>
    <definedName name="CrIn_Unreg_45">'CrystalInflow.Unregulated'!$AW$4:$AW$104</definedName>
    <definedName name="CrIn_Unreg_46">'CrystalInflow.Unregulated'!$AX$4:$AX$104</definedName>
    <definedName name="CrIn_Unreg_47">'CrystalInflow.Unregulated'!$AY$4:$AY$104</definedName>
    <definedName name="CrIn_Unreg_48">'CrystalInflow.Unregulated'!$AZ$4:$AZ$104</definedName>
    <definedName name="CrIn_Unreg_49">'CrystalInflow.Unregulated'!$BA$4:$BA$104</definedName>
    <definedName name="CrIn_Unreg_5">'CrystalInflow.Unregulated'!$I$4:$I$104</definedName>
    <definedName name="CrIn_Unreg_50">'CrystalInflow.Unregulated'!$BB$4:$BB$104</definedName>
    <definedName name="CrIn_Unreg_51">'CrystalInflow.Unregulated'!$BC$4:$BC$104</definedName>
    <definedName name="CrIn_Unreg_6">'CrystalInflow.Unregulated'!$J$4:$J$104</definedName>
    <definedName name="CrIn_Unreg_7">'CrystalInflow.Unregulated'!$K$4:$K$104</definedName>
    <definedName name="CrIn_Unreg_8">'CrystalInflow.Unregulated'!$L$4:$L$104</definedName>
    <definedName name="CrIn_Unreg_9">'CrystalInflow.Unregulated'!$M$4:$M$104</definedName>
    <definedName name="CrIn_Unreg_Max">'CrystalInflow.Unregulated'!$B$4:$B$104</definedName>
    <definedName name="CrIn_Unreg_Min">'CrystalInflow.Unregulated'!$C$4:$C$104</definedName>
    <definedName name="CrIn_Unreg_Most">'CrystalInflow.Unregulated'!$D$4:$D$104</definedName>
    <definedName name="CrIn_Unreg_Time">'CrystalInflow.Unregulated'!$A$4:$A$104</definedName>
    <definedName name="Cry_Egy_1">'Crystal.Energy'!$E$4:$E$104</definedName>
    <definedName name="Cry_Egy_10">'Crystal.Energy'!$N$4:$N$104</definedName>
    <definedName name="Cry_Egy_11">'Crystal.Energy'!$O$4:$O$104</definedName>
    <definedName name="Cry_Egy_12">'Crystal.Energy'!$P$4:$P$104</definedName>
    <definedName name="Cry_Egy_13">'Crystal.Energy'!$Q$4:$Q$104</definedName>
    <definedName name="Cry_Egy_14">'Crystal.Energy'!$R$4:$R$104</definedName>
    <definedName name="Cry_Egy_15">'Crystal.Energy'!$S$4:$S$104</definedName>
    <definedName name="Cry_Egy_16">'Crystal.Energy'!$T$4:$T$104</definedName>
    <definedName name="Cry_Egy_17">'Crystal.Energy'!$U$4:$U$104</definedName>
    <definedName name="Cry_Egy_18">'Crystal.Energy'!$V$4:$V$104</definedName>
    <definedName name="Cry_Egy_19">'Crystal.Energy'!$W$4:$W$104</definedName>
    <definedName name="Cry_Egy_2">'Crystal.Energy'!$F$4:$F$104</definedName>
    <definedName name="Cry_Egy_20">'Crystal.Energy'!$X$4:$X$104</definedName>
    <definedName name="Cry_Egy_21">'Crystal.Energy'!$Y$4:$Y$104</definedName>
    <definedName name="Cry_Egy_22">'Crystal.Energy'!$Z$4:$Z$104</definedName>
    <definedName name="Cry_Egy_23">'Crystal.Energy'!$AA$4:$AA$104</definedName>
    <definedName name="Cry_Egy_24">'Crystal.Energy'!$AB$4:$AB$104</definedName>
    <definedName name="Cry_Egy_25">'Crystal.Energy'!$AC$4:$AC$104</definedName>
    <definedName name="Cry_Egy_26">'Crystal.Energy'!$AD$4:$AD$104</definedName>
    <definedName name="Cry_Egy_27">'Crystal.Energy'!$AE$4:$AE$104</definedName>
    <definedName name="Cry_Egy_28">'Crystal.Energy'!$AF$4:$AF$104</definedName>
    <definedName name="Cry_Egy_29">'Crystal.Energy'!$AG$4:$AG$104</definedName>
    <definedName name="Cry_Egy_3">'Crystal.Energy'!$G$4:$G$104</definedName>
    <definedName name="Cry_Egy_30">'Crystal.Energy'!$AH$4:$AH$104</definedName>
    <definedName name="Cry_Egy_31">'Crystal.Energy'!$AI$4:$AI$104</definedName>
    <definedName name="Cry_Egy_32">'Crystal.Energy'!$AJ$4:$AJ$104</definedName>
    <definedName name="Cry_Egy_33">'Crystal.Energy'!$AK$4:$AK$104</definedName>
    <definedName name="Cry_Egy_34">'Crystal.Energy'!$AL$4:$AL$104</definedName>
    <definedName name="Cry_Egy_35">'Crystal.Energy'!$AM$4:$AM$104</definedName>
    <definedName name="Cry_Egy_36">'Crystal.Energy'!$AN$4:$AN$104</definedName>
    <definedName name="Cry_Egy_37">'Crystal.Energy'!$AO$4:$AO$104</definedName>
    <definedName name="Cry_Egy_38">'Crystal.Energy'!$AP$4:$AP$104</definedName>
    <definedName name="Cry_Egy_39">'Crystal.Energy'!$AQ$4:$AQ$104</definedName>
    <definedName name="Cry_Egy_4">'Crystal.Energy'!$H$4:$H$104</definedName>
    <definedName name="Cry_Egy_40">'Crystal.Energy'!$AR$4:$AR$104</definedName>
    <definedName name="Cry_Egy_41">'Crystal.Energy'!$AS$4:$AS$104</definedName>
    <definedName name="Cry_Egy_42">'Crystal.Energy'!$AT$4:$AT$104</definedName>
    <definedName name="Cry_Egy_43">'Crystal.Energy'!$AU$4:$AU$104</definedName>
    <definedName name="Cry_Egy_44">'Crystal.Energy'!$AV$4:$AV$104</definedName>
    <definedName name="Cry_Egy_45">'Crystal.Energy'!$AW$4:$AW$104</definedName>
    <definedName name="Cry_Egy_46">'Crystal.Energy'!$AX$4:$AX$104</definedName>
    <definedName name="Cry_Egy_47">'Crystal.Energy'!$AY$4:$AY$104</definedName>
    <definedName name="Cry_Egy_48">'Crystal.Energy'!$AZ$4:$AZ$104</definedName>
    <definedName name="Cry_Egy_49">'Crystal.Energy'!$BA$4:$BA$104</definedName>
    <definedName name="Cry_Egy_5">'Crystal.Energy'!$I$4:$I$104</definedName>
    <definedName name="Cry_Egy_50">'Crystal.Energy'!$BB$4:$BB$104</definedName>
    <definedName name="Cry_Egy_51">'Crystal.Energy'!$BC$4:$BC$104</definedName>
    <definedName name="Cry_Egy_6">'Crystal.Energy'!$J$4:$J$104</definedName>
    <definedName name="Cry_Egy_7">'Crystal.Energy'!$K$4:$K$104</definedName>
    <definedName name="Cry_Egy_8">'Crystal.Energy'!$L$4:$L$104</definedName>
    <definedName name="Cry_Egy_9">'Crystal.Energy'!$M$4:$M$104</definedName>
    <definedName name="Cry_Egy_Max">'Crystal.Energy'!$B$4:$B$104</definedName>
    <definedName name="Cry_Egy_Min">'Crystal.Energy'!$C$4:$C$104</definedName>
    <definedName name="Cry_Egy_Most">'Crystal.Energy'!$D$4:$D$104</definedName>
    <definedName name="Cry_Egy_Time">'Crystal.Energy'!$A$4:$A$104</definedName>
    <definedName name="Cry_Elev_1">'Crystal.Pool Elevation'!$E$4:$E$104</definedName>
    <definedName name="Cry_Elev_10">'Crystal.Pool Elevation'!$N$4:$N$104</definedName>
    <definedName name="Cry_Elev_11">'Crystal.Pool Elevation'!$O$4:$O$104</definedName>
    <definedName name="Cry_Elev_12">'Crystal.Pool Elevation'!$P$4:$P$104</definedName>
    <definedName name="Cry_Elev_13">'Crystal.Pool Elevation'!$Q$4:$Q$104</definedName>
    <definedName name="Cry_Elev_14">'Crystal.Pool Elevation'!$R$4:$R$104</definedName>
    <definedName name="Cry_Elev_15">'Crystal.Pool Elevation'!$S$4:$S$104</definedName>
    <definedName name="Cry_Elev_16">'Crystal.Pool Elevation'!$T$4:$T$104</definedName>
    <definedName name="Cry_Elev_17">'Crystal.Pool Elevation'!$U$4:$U$104</definedName>
    <definedName name="Cry_Elev_18">'Crystal.Pool Elevation'!$V$4:$V$104</definedName>
    <definedName name="Cry_Elev_19">'Crystal.Pool Elevation'!$W$4:$W$104</definedName>
    <definedName name="Cry_Elev_2">'Crystal.Pool Elevation'!$F$4:$F$104</definedName>
    <definedName name="Cry_Elev_20">'Crystal.Pool Elevation'!$X$4:$X$104</definedName>
    <definedName name="Cry_Elev_21">'Crystal.Pool Elevation'!$Y$4:$Y$104</definedName>
    <definedName name="Cry_Elev_22">'Crystal.Pool Elevation'!$Z$4:$Z$104</definedName>
    <definedName name="Cry_Elev_23">'Crystal.Pool Elevation'!$AA$4:$AA$104</definedName>
    <definedName name="Cry_Elev_24">'Crystal.Pool Elevation'!$AB$4:$AB$104</definedName>
    <definedName name="Cry_Elev_25">'Crystal.Pool Elevation'!$AC$4:$AC$104</definedName>
    <definedName name="Cry_Elev_26">'Crystal.Pool Elevation'!$AD$4:$AD$104</definedName>
    <definedName name="Cry_Elev_27">'Crystal.Pool Elevation'!$AE$4:$AE$104</definedName>
    <definedName name="Cry_Elev_28">'Crystal.Pool Elevation'!$AF$4:$AF$104</definedName>
    <definedName name="Cry_Elev_29">'Crystal.Pool Elevation'!$AG$4:$AG$104</definedName>
    <definedName name="Cry_Elev_3">'Crystal.Pool Elevation'!$G$4:$G$104</definedName>
    <definedName name="Cry_Elev_30">'Crystal.Pool Elevation'!$AH$4:$AH$104</definedName>
    <definedName name="Cry_Elev_31">'Crystal.Pool Elevation'!$AI$4:$AI$104</definedName>
    <definedName name="Cry_Elev_32">'Crystal.Pool Elevation'!$AJ$4:$AJ$104</definedName>
    <definedName name="Cry_Elev_33">'Crystal.Pool Elevation'!$AK$4:$AK$104</definedName>
    <definedName name="Cry_Elev_34">'Crystal.Pool Elevation'!$AL$4:$AL$104</definedName>
    <definedName name="Cry_Elev_35">'Crystal.Pool Elevation'!$AM$4:$AM$104</definedName>
    <definedName name="Cry_Elev_36">'Crystal.Pool Elevation'!$AN$4:$AN$104</definedName>
    <definedName name="Cry_Elev_37">'Crystal.Pool Elevation'!$AO$4:$AO$104</definedName>
    <definedName name="Cry_Elev_38">'Crystal.Pool Elevation'!$AP$4:$AP$104</definedName>
    <definedName name="Cry_Elev_39">'Crystal.Pool Elevation'!$AQ$4:$AQ$104</definedName>
    <definedName name="Cry_Elev_4">'Crystal.Pool Elevation'!$H$4:$H$104</definedName>
    <definedName name="Cry_Elev_40">'Crystal.Pool Elevation'!$AR$4:$AR$104</definedName>
    <definedName name="Cry_Elev_41">'Crystal.Pool Elevation'!$AS$4:$AS$104</definedName>
    <definedName name="Cry_Elev_42">'Crystal.Pool Elevation'!$AT$4:$AT$104</definedName>
    <definedName name="Cry_Elev_43">'Crystal.Pool Elevation'!$AU$4:$AU$104</definedName>
    <definedName name="Cry_Elev_44">'Crystal.Pool Elevation'!$AV$4:$AV$104</definedName>
    <definedName name="Cry_Elev_45">'Crystal.Pool Elevation'!$AW$4:$AW$104</definedName>
    <definedName name="Cry_Elev_46">'Crystal.Pool Elevation'!$AX$4:$AX$104</definedName>
    <definedName name="Cry_Elev_47">'Crystal.Pool Elevation'!$AY$4:$AY$104</definedName>
    <definedName name="Cry_Elev_48">'Crystal.Pool Elevation'!$AZ$4:$AZ$104</definedName>
    <definedName name="Cry_Elev_49">'Crystal.Pool Elevation'!$BA$4:$BA$104</definedName>
    <definedName name="Cry_Elev_5">'Crystal.Pool Elevation'!$I$4:$I$104</definedName>
    <definedName name="Cry_Elev_50">'Crystal.Pool Elevation'!$BB$4:$BB$104</definedName>
    <definedName name="Cry_Elev_51">'Crystal.Pool Elevation'!$BC$4:$BC$104</definedName>
    <definedName name="Cry_Elev_6">'Crystal.Pool Elevation'!$J$4:$J$104</definedName>
    <definedName name="Cry_Elev_7">'Crystal.Pool Elevation'!$K$4:$K$104</definedName>
    <definedName name="Cry_Elev_8">'Crystal.Pool Elevation'!$L$4:$L$104</definedName>
    <definedName name="Cry_Elev_9">'Crystal.Pool Elevation'!$M$4:$M$104</definedName>
    <definedName name="Cry_Elev_Max">'Crystal.Pool Elevation'!$B$4:$B$104</definedName>
    <definedName name="Cry_Elev_Min">'Crystal.Pool Elevation'!$C$4:$C$104</definedName>
    <definedName name="Cry_Elev_Most">'Crystal.Pool Elevation'!$D$4:$D$104</definedName>
    <definedName name="Cry_Elev_Time">'Crystal.Pool Elevation'!$A$4:$A$104</definedName>
    <definedName name="Cry_In_1">'Crystal.Inflow'!$E$4:$E$104</definedName>
    <definedName name="Cry_In_10">'Crystal.Inflow'!$N$4:$N$104</definedName>
    <definedName name="Cry_In_11">'Crystal.Inflow'!$O$4:$O$104</definedName>
    <definedName name="Cry_In_12">'Crystal.Inflow'!$P$4:$P$104</definedName>
    <definedName name="Cry_In_13">'Crystal.Inflow'!$Q$4:$Q$104</definedName>
    <definedName name="Cry_In_14">'Crystal.Inflow'!$R$4:$R$104</definedName>
    <definedName name="Cry_In_15">'Crystal.Inflow'!$S$4:$S$104</definedName>
    <definedName name="Cry_In_16">'Crystal.Inflow'!$T$4:$T$104</definedName>
    <definedName name="Cry_In_17">'Crystal.Inflow'!$U$4:$U$104</definedName>
    <definedName name="Cry_In_18">'Crystal.Inflow'!$V$4:$V$104</definedName>
    <definedName name="Cry_In_19">'Crystal.Inflow'!$W$4:$W$104</definedName>
    <definedName name="Cry_In_2">'Crystal.Inflow'!$F$4:$F$104</definedName>
    <definedName name="Cry_In_20">'Crystal.Inflow'!$X$4:$X$104</definedName>
    <definedName name="Cry_In_21">'Crystal.Inflow'!$Y$4:$Y$104</definedName>
    <definedName name="Cry_In_22">'Crystal.Inflow'!$Z$4:$Z$104</definedName>
    <definedName name="Cry_In_23">'Crystal.Inflow'!$AA$4:$AA$104</definedName>
    <definedName name="Cry_In_24">'Crystal.Inflow'!$AB$4:$AB$104</definedName>
    <definedName name="Cry_In_25">'Crystal.Inflow'!$AC$4:$AC$104</definedName>
    <definedName name="Cry_In_26">'Crystal.Inflow'!$AD$4:$AD$104</definedName>
    <definedName name="Cry_In_27">'Crystal.Inflow'!$AE$4:$AE$104</definedName>
    <definedName name="Cry_In_28">'Crystal.Inflow'!$AF$4:$AF$104</definedName>
    <definedName name="Cry_In_29">'Crystal.Inflow'!$AG$4:$AG$104</definedName>
    <definedName name="Cry_In_3">'Crystal.Inflow'!$G$4:$G$104</definedName>
    <definedName name="Cry_In_30">'Crystal.Inflow'!$AH$4:$AH$104</definedName>
    <definedName name="Cry_In_31">'Crystal.Inflow'!$AI$4:$AI$104</definedName>
    <definedName name="Cry_In_32">'Crystal.Inflow'!$AJ$4:$AJ$104</definedName>
    <definedName name="Cry_In_33">'Crystal.Inflow'!$AK$4:$AK$104</definedName>
    <definedName name="Cry_In_34">'Crystal.Inflow'!$AL$4:$AL$104</definedName>
    <definedName name="Cry_In_35">'Crystal.Inflow'!$AM$4:$AM$104</definedName>
    <definedName name="Cry_In_36">'Crystal.Inflow'!$AN$4:$AN$104</definedName>
    <definedName name="Cry_In_37">'Crystal.Inflow'!$AO$4:$AO$104</definedName>
    <definedName name="Cry_In_38">'Crystal.Inflow'!$AP$4:$AP$104</definedName>
    <definedName name="Cry_In_39">'Crystal.Inflow'!$AQ$4:$AQ$104</definedName>
    <definedName name="Cry_In_4">'Crystal.Inflow'!$H$4:$H$104</definedName>
    <definedName name="Cry_In_40">'Crystal.Inflow'!$AR$4:$AR$104</definedName>
    <definedName name="Cry_In_41">'Crystal.Inflow'!$AS$4:$AS$104</definedName>
    <definedName name="Cry_In_42">'Crystal.Inflow'!$AT$4:$AT$104</definedName>
    <definedName name="Cry_In_43">'Crystal.Inflow'!$AU$4:$AU$104</definedName>
    <definedName name="Cry_In_44">'Crystal.Inflow'!$AV$4:$AV$104</definedName>
    <definedName name="Cry_In_45">'Crystal.Inflow'!$AW$4:$AW$104</definedName>
    <definedName name="Cry_In_46">'Crystal.Inflow'!$AX$4:$AX$104</definedName>
    <definedName name="Cry_In_47">'Crystal.Inflow'!$AY$4:$AY$104</definedName>
    <definedName name="Cry_In_48">'Crystal.Inflow'!$AZ$4:$AZ$104</definedName>
    <definedName name="Cry_In_49">'Crystal.Inflow'!$BA$4:$BA$104</definedName>
    <definedName name="Cry_In_5">'Crystal.Inflow'!$I$4:$I$104</definedName>
    <definedName name="Cry_In_50">'Crystal.Inflow'!$BB$4:$BB$104</definedName>
    <definedName name="Cry_In_51">'Crystal.Inflow'!$BC$4:$BC$104</definedName>
    <definedName name="Cry_In_6">'Crystal.Inflow'!$J$4:$J$104</definedName>
    <definedName name="Cry_In_7">'Crystal.Inflow'!$K$4:$K$104</definedName>
    <definedName name="Cry_In_8">'Crystal.Inflow'!$L$4:$L$104</definedName>
    <definedName name="Cry_In_9">'Crystal.Inflow'!$M$4:$M$104</definedName>
    <definedName name="Cry_In_Max">'Crystal.Inflow'!$B$4:$B$104</definedName>
    <definedName name="Cry_In_Min">'Crystal.Inflow'!$C$4:$C$104</definedName>
    <definedName name="Cry_In_Most">'Crystal.Inflow'!$D$4:$D$104</definedName>
    <definedName name="Cry_In_Time">'Crystal.Inflow'!$A$4:$A$104</definedName>
    <definedName name="Cry_Out_1">'Crystal.Outflow'!$E$4:$E$104</definedName>
    <definedName name="Cry_Out_10">'Crystal.Outflow'!$N$4:$N$104</definedName>
    <definedName name="Cry_Out_11">'Crystal.Outflow'!$O$4:$O$104</definedName>
    <definedName name="Cry_Out_12">'Crystal.Outflow'!$P$4:$P$104</definedName>
    <definedName name="Cry_Out_13">'Crystal.Outflow'!$Q$4:$Q$104</definedName>
    <definedName name="Cry_Out_14">'Crystal.Outflow'!$R$4:$R$104</definedName>
    <definedName name="Cry_Out_15">'Crystal.Outflow'!$S$4:$S$104</definedName>
    <definedName name="Cry_Out_16">'Crystal.Outflow'!$T$4:$T$104</definedName>
    <definedName name="Cry_Out_17">'Crystal.Outflow'!$U$4:$U$104</definedName>
    <definedName name="Cry_Out_18">'Crystal.Outflow'!$V$4:$V$104</definedName>
    <definedName name="Cry_Out_19">'Crystal.Outflow'!$W$4:$W$104</definedName>
    <definedName name="Cry_Out_2">'Crystal.Outflow'!$F$4:$F$104</definedName>
    <definedName name="Cry_Out_20">'Crystal.Outflow'!$X$4:$X$104</definedName>
    <definedName name="Cry_Out_21">'Crystal.Outflow'!$Y$4:$Y$104</definedName>
    <definedName name="Cry_Out_22">'Crystal.Outflow'!$Z$4:$Z$104</definedName>
    <definedName name="Cry_Out_23">'Crystal.Outflow'!$AA$4:$AA$104</definedName>
    <definedName name="Cry_Out_24">'Crystal.Outflow'!$AB$4:$AB$104</definedName>
    <definedName name="Cry_Out_25">'Crystal.Outflow'!$AC$4:$AC$104</definedName>
    <definedName name="Cry_Out_26">'Crystal.Outflow'!$AD$4:$AD$104</definedName>
    <definedName name="Cry_Out_27">'Crystal.Outflow'!$AE$4:$AE$104</definedName>
    <definedName name="Cry_Out_28">'Crystal.Outflow'!$AF$4:$AF$104</definedName>
    <definedName name="Cry_Out_29">'Crystal.Outflow'!$AG$4:$AG$104</definedName>
    <definedName name="Cry_Out_3">'Crystal.Outflow'!$G$4:$G$104</definedName>
    <definedName name="Cry_Out_30">'Crystal.Outflow'!$AH$4:$AH$104</definedName>
    <definedName name="Cry_Out_31">'Crystal.Outflow'!$AI$4:$AI$104</definedName>
    <definedName name="Cry_Out_32">'Crystal.Outflow'!$AJ$4:$AJ$104</definedName>
    <definedName name="Cry_Out_33">'Crystal.Outflow'!$AK$4:$AK$104</definedName>
    <definedName name="Cry_Out_34">'Crystal.Outflow'!$AL$4:$AL$104</definedName>
    <definedName name="Cry_Out_35">'Crystal.Outflow'!$AM$4:$AM$104</definedName>
    <definedName name="Cry_Out_36">'Crystal.Outflow'!$AN$4:$AN$104</definedName>
    <definedName name="Cry_Out_37">'Crystal.Outflow'!$AO$4:$AO$104</definedName>
    <definedName name="Cry_Out_38">'Crystal.Outflow'!$AP$4:$AP$104</definedName>
    <definedName name="Cry_Out_39">'Crystal.Outflow'!$AQ$4:$AQ$104</definedName>
    <definedName name="Cry_Out_4">'Crystal.Outflow'!$H$4:$H$104</definedName>
    <definedName name="Cry_Out_40">'Crystal.Outflow'!$AR$4:$AR$104</definedName>
    <definedName name="Cry_Out_41">'Crystal.Outflow'!$AS$4:$AS$104</definedName>
    <definedName name="Cry_Out_42">'Crystal.Outflow'!$AT$4:$AT$104</definedName>
    <definedName name="Cry_Out_43">'Crystal.Outflow'!$AU$4:$AU$104</definedName>
    <definedName name="Cry_Out_44">'Crystal.Outflow'!$AV$4:$AV$104</definedName>
    <definedName name="Cry_Out_45">'Crystal.Outflow'!$AW$4:$AW$104</definedName>
    <definedName name="Cry_Out_46">'Crystal.Outflow'!$AX$4:$AX$104</definedName>
    <definedName name="Cry_Out_47">'Crystal.Outflow'!$AY$4:$AY$104</definedName>
    <definedName name="Cry_Out_48">'Crystal.Outflow'!$AZ$4:$AZ$104</definedName>
    <definedName name="Cry_Out_49">'Crystal.Outflow'!$BA$4:$BA$104</definedName>
    <definedName name="Cry_Out_5">'Crystal.Outflow'!$I$4:$I$104</definedName>
    <definedName name="Cry_Out_50">'Crystal.Outflow'!$BB$4:$BB$104</definedName>
    <definedName name="Cry_Out_51">'Crystal.Outflow'!$BC$4:$BC$104</definedName>
    <definedName name="Cry_Out_6">'Crystal.Outflow'!$J$4:$J$104</definedName>
    <definedName name="Cry_Out_7">'Crystal.Outflow'!$K$4:$K$104</definedName>
    <definedName name="Cry_Out_8">'Crystal.Outflow'!$L$4:$L$104</definedName>
    <definedName name="Cry_Out_9">'Crystal.Outflow'!$M$4:$M$104</definedName>
    <definedName name="Cry_Out_Max">'Crystal.Outflow'!$B$4:$B$104</definedName>
    <definedName name="Cry_Out_Min">'Crystal.Outflow'!$C$4:$C$104</definedName>
    <definedName name="Cry_Out_Most">'Crystal.Outflow'!$D$4:$D$104</definedName>
    <definedName name="Cry_Out_Time">'Crystal.Outflow'!$A$4:$A$104</definedName>
    <definedName name="Cry_Spill_1">'Crystal.Spill'!$E$4:$E$104</definedName>
    <definedName name="Cry_Spill_10">'Crystal.Spill'!$N$4:$N$104</definedName>
    <definedName name="Cry_Spill_11">'Crystal.Spill'!$O$4:$O$104</definedName>
    <definedName name="Cry_Spill_12">'Crystal.Spill'!$P$4:$P$104</definedName>
    <definedName name="Cry_Spill_13">'Crystal.Spill'!$Q$4:$Q$104</definedName>
    <definedName name="Cry_Spill_14">'Crystal.Spill'!$R$4:$R$104</definedName>
    <definedName name="Cry_Spill_15">'Crystal.Spill'!$S$4:$S$104</definedName>
    <definedName name="Cry_Spill_16">'Crystal.Spill'!$T$4:$T$104</definedName>
    <definedName name="Cry_Spill_17">'Crystal.Spill'!$U$4:$U$104</definedName>
    <definedName name="Cry_Spill_18">'Crystal.Spill'!$V$4:$V$104</definedName>
    <definedName name="Cry_Spill_19">'Crystal.Spill'!$W$4:$W$104</definedName>
    <definedName name="Cry_Spill_2">'Crystal.Spill'!$F$4:$F$104</definedName>
    <definedName name="Cry_Spill_20">'Crystal.Spill'!$X$4:$X$104</definedName>
    <definedName name="Cry_Spill_21">'Crystal.Spill'!$Y$4:$Y$104</definedName>
    <definedName name="Cry_Spill_22">'Crystal.Spill'!$Z$4:$Z$104</definedName>
    <definedName name="Cry_Spill_23">'Crystal.Spill'!$AA$4:$AA$104</definedName>
    <definedName name="Cry_Spill_24">'Crystal.Spill'!$AB$4:$AB$104</definedName>
    <definedName name="Cry_Spill_25">'Crystal.Spill'!$AC$4:$AC$104</definedName>
    <definedName name="Cry_Spill_26">'Crystal.Spill'!$AD$4:$AD$104</definedName>
    <definedName name="Cry_Spill_27">'Crystal.Spill'!$AE$4:$AE$104</definedName>
    <definedName name="Cry_Spill_28">'Crystal.Spill'!$AF$4:$AF$104</definedName>
    <definedName name="Cry_Spill_29">'Crystal.Spill'!$AG$4:$AG$104</definedName>
    <definedName name="Cry_Spill_3">'Crystal.Spill'!$G$4:$G$104</definedName>
    <definedName name="Cry_Spill_30">'Crystal.Spill'!$AH$4:$AH$104</definedName>
    <definedName name="Cry_Spill_31">'Crystal.Spill'!$AI$4:$AI$104</definedName>
    <definedName name="Cry_Spill_32">'Crystal.Spill'!$AJ$4:$AJ$104</definedName>
    <definedName name="Cry_Spill_33">'Crystal.Spill'!$AK$4:$AK$104</definedName>
    <definedName name="Cry_Spill_34">'Crystal.Spill'!$AL$4:$AL$104</definedName>
    <definedName name="Cry_Spill_35">'Crystal.Spill'!$AM$4:$AM$104</definedName>
    <definedName name="Cry_Spill_36">'Crystal.Spill'!$AN$4:$AN$104</definedName>
    <definedName name="Cry_Spill_37">'Crystal.Spill'!$AO$4:$AO$104</definedName>
    <definedName name="Cry_Spill_38">'Crystal.Spill'!$AP$4:$AP$104</definedName>
    <definedName name="Cry_Spill_39">'Crystal.Spill'!$AQ$4:$AQ$104</definedName>
    <definedName name="Cry_Spill_4">'Crystal.Spill'!$H$4:$H$104</definedName>
    <definedName name="Cry_Spill_40">'Crystal.Spill'!$AR$4:$AR$104</definedName>
    <definedName name="Cry_Spill_41">'Crystal.Spill'!$AS$4:$AS$104</definedName>
    <definedName name="Cry_Spill_42">'Crystal.Spill'!$AT$4:$AT$104</definedName>
    <definedName name="Cry_Spill_43">'Crystal.Spill'!$AU$4:$AU$104</definedName>
    <definedName name="Cry_Spill_44">'Crystal.Spill'!$AV$4:$AV$104</definedName>
    <definedName name="Cry_Spill_45">'Crystal.Spill'!$AW$4:$AW$104</definedName>
    <definedName name="Cry_Spill_46">'Crystal.Spill'!$AX$4:$AX$104</definedName>
    <definedName name="Cry_Spill_47">'Crystal.Spill'!$AY$4:$AY$104</definedName>
    <definedName name="Cry_Spill_48">'Crystal.Spill'!$AZ$4:$AZ$104</definedName>
    <definedName name="Cry_Spill_49">'Crystal.Spill'!$BA$4:$BA$104</definedName>
    <definedName name="Cry_Spill_5">'Crystal.Spill'!$I$4:$I$104</definedName>
    <definedName name="Cry_Spill_50">'Crystal.Spill'!$BB$4:$BB$104</definedName>
    <definedName name="Cry_Spill_51">'Crystal.Spill'!$BC$4:$BC$104</definedName>
    <definedName name="Cry_Spill_6">'Crystal.Spill'!$J$4:$J$104</definedName>
    <definedName name="Cry_Spill_7">'Crystal.Spill'!$K$4:$K$104</definedName>
    <definedName name="Cry_Spill_8">'Crystal.Spill'!$L$4:$L$104</definedName>
    <definedName name="Cry_Spill_9">'Crystal.Spill'!$M$4:$M$104</definedName>
    <definedName name="Cry_Spill_Max">'Crystal.Spill'!$B$4:$B$104</definedName>
    <definedName name="Cry_Spill_Min">'Crystal.Spill'!$C$4:$C$104</definedName>
    <definedName name="Cry_Spill_Most">'Crystal.Spill'!$D$4:$D$104</definedName>
    <definedName name="Cry_Spill_Time">'Crystal.Spill'!$A$4:$A$104</definedName>
    <definedName name="Cry_Stor_1">'Crystal.Storage'!$E$4:$E$104</definedName>
    <definedName name="Cry_Stor_10">'Crystal.Storage'!$N$4:$N$104</definedName>
    <definedName name="Cry_Stor_11">'Crystal.Storage'!$O$4:$O$104</definedName>
    <definedName name="Cry_Stor_12">'Crystal.Storage'!$P$4:$P$104</definedName>
    <definedName name="Cry_Stor_13">'Crystal.Storage'!$Q$4:$Q$104</definedName>
    <definedName name="Cry_Stor_14">'Crystal.Storage'!$R$4:$R$104</definedName>
    <definedName name="Cry_Stor_15">'Crystal.Storage'!$S$4:$S$104</definedName>
    <definedName name="Cry_Stor_16">'Crystal.Storage'!$T$4:$T$104</definedName>
    <definedName name="Cry_Stor_17">'Crystal.Storage'!$U$4:$U$104</definedName>
    <definedName name="Cry_Stor_18">'Crystal.Storage'!$V$4:$V$104</definedName>
    <definedName name="Cry_Stor_19">'Crystal.Storage'!$W$4:$W$104</definedName>
    <definedName name="Cry_Stor_2">'Crystal.Storage'!$F$4:$F$104</definedName>
    <definedName name="Cry_Stor_20">'Crystal.Storage'!$X$4:$X$104</definedName>
    <definedName name="Cry_Stor_21">'Crystal.Storage'!$Y$4:$Y$104</definedName>
    <definedName name="Cry_Stor_22">'Crystal.Storage'!$Z$4:$Z$104</definedName>
    <definedName name="Cry_Stor_23">'Crystal.Storage'!$AA$4:$AA$104</definedName>
    <definedName name="Cry_Stor_24">'Crystal.Storage'!$AB$4:$AB$104</definedName>
    <definedName name="Cry_Stor_25">'Crystal.Storage'!$AC$4:$AC$104</definedName>
    <definedName name="Cry_Stor_26">'Crystal.Storage'!$AD$4:$AD$104</definedName>
    <definedName name="Cry_Stor_27">'Crystal.Storage'!$AE$4:$AE$104</definedName>
    <definedName name="Cry_Stor_28">'Crystal.Storage'!$AF$4:$AF$104</definedName>
    <definedName name="Cry_Stor_29">'Crystal.Storage'!$AG$4:$AG$104</definedName>
    <definedName name="Cry_Stor_3">'Crystal.Storage'!$G$4:$G$104</definedName>
    <definedName name="Cry_Stor_30">'Crystal.Storage'!$AH$4:$AH$104</definedName>
    <definedName name="Cry_Stor_31">'Crystal.Storage'!$AI$4:$AI$104</definedName>
    <definedName name="Cry_Stor_32">'Crystal.Storage'!$AJ$4:$AJ$104</definedName>
    <definedName name="Cry_Stor_33">'Crystal.Storage'!$AK$4:$AK$104</definedName>
    <definedName name="Cry_Stor_34">'Crystal.Storage'!$AL$4:$AL$104</definedName>
    <definedName name="Cry_Stor_35">'Crystal.Storage'!$AM$4:$AM$104</definedName>
    <definedName name="Cry_Stor_36">'Crystal.Storage'!$AN$4:$AN$104</definedName>
    <definedName name="Cry_Stor_37">'Crystal.Storage'!$AO$4:$AO$104</definedName>
    <definedName name="Cry_Stor_38">'Crystal.Storage'!$AP$4:$AP$104</definedName>
    <definedName name="Cry_Stor_39">'Crystal.Storage'!$AQ$4:$AQ$104</definedName>
    <definedName name="Cry_Stor_4">'Crystal.Storage'!$H$4:$H$104</definedName>
    <definedName name="Cry_Stor_40">'Crystal.Storage'!$AR$4:$AR$104</definedName>
    <definedName name="Cry_Stor_41">'Crystal.Storage'!$AS$4:$AS$104</definedName>
    <definedName name="Cry_Stor_42">'Crystal.Storage'!$AT$4:$AT$104</definedName>
    <definedName name="Cry_Stor_43">'Crystal.Storage'!$AU$4:$AU$104</definedName>
    <definedName name="Cry_Stor_44">'Crystal.Storage'!$AV$4:$AV$104</definedName>
    <definedName name="Cry_Stor_45">'Crystal.Storage'!$AW$4:$AW$104</definedName>
    <definedName name="Cry_Stor_46">'Crystal.Storage'!$AX$4:$AX$104</definedName>
    <definedName name="Cry_Stor_47">'Crystal.Storage'!$AY$4:$AY$104</definedName>
    <definedName name="Cry_Stor_48">'Crystal.Storage'!$AZ$4:$AZ$104</definedName>
    <definedName name="Cry_Stor_49">'Crystal.Storage'!$BA$4:$BA$104</definedName>
    <definedName name="Cry_Stor_5">'Crystal.Storage'!$I$4:$I$104</definedName>
    <definedName name="Cry_Stor_50">'Crystal.Storage'!$BB$4:$BB$104</definedName>
    <definedName name="Cry_Stor_51">'Crystal.Storage'!$BC$4:$BC$104</definedName>
    <definedName name="Cry_Stor_6">'Crystal.Storage'!$J$4:$J$104</definedName>
    <definedName name="Cry_Stor_7">'Crystal.Storage'!$K$4:$K$104</definedName>
    <definedName name="Cry_Stor_8">'Crystal.Storage'!$L$4:$L$104</definedName>
    <definedName name="Cry_Stor_9">'Crystal.Storage'!$M$4:$M$104</definedName>
    <definedName name="Cry_Stor_Max">'Crystal.Storage'!$B$4:$B$104</definedName>
    <definedName name="Cry_Stor_Min">'Crystal.Storage'!$C$4:$C$104</definedName>
    <definedName name="Cry_Stor_Most">'Crystal.Storage'!$D$4:$D$104</definedName>
    <definedName name="Cry_Stor_Time">'Crystal.Storage'!$A$4:$A$104</definedName>
    <definedName name="Crys_DivReq_1">'Crystal.DiversionRequested'!$E$4:$E$104</definedName>
    <definedName name="Crys_DivReq_10">'Crystal.DiversionRequested'!$N$4:$N$104</definedName>
    <definedName name="Crys_DivReq_11">'Crystal.DiversionRequested'!$O$4:$O$104</definedName>
    <definedName name="Crys_DivReq_12">'Crystal.DiversionRequested'!$P$4:$P$104</definedName>
    <definedName name="Crys_DivReq_13">'Crystal.DiversionRequested'!$Q$4:$Q$104</definedName>
    <definedName name="Crys_DivReq_14">'Crystal.DiversionRequested'!$R$4:$R$104</definedName>
    <definedName name="Crys_DivReq_15">'Crystal.DiversionRequested'!$S$4:$S$104</definedName>
    <definedName name="Crys_DivReq_16">'Crystal.DiversionRequested'!$T$4:$T$104</definedName>
    <definedName name="Crys_DivReq_17">'Crystal.DiversionRequested'!$U$4:$U$104</definedName>
    <definedName name="Crys_DivReq_18">'Crystal.DiversionRequested'!$V$4:$V$104</definedName>
    <definedName name="Crys_DivReq_19">'Crystal.DiversionRequested'!$W$4:$W$104</definedName>
    <definedName name="Crys_DivReq_2">'Crystal.DiversionRequested'!$F$4:$F$104</definedName>
    <definedName name="Crys_DivReq_20">'Crystal.DiversionRequested'!$X$4:$X$104</definedName>
    <definedName name="Crys_DivReq_21">'Crystal.DiversionRequested'!$Y$4:$Y$104</definedName>
    <definedName name="Crys_DivReq_22">'Crystal.DiversionRequested'!$Z$4:$Z$104</definedName>
    <definedName name="Crys_DivReq_23">'Crystal.DiversionRequested'!$AA$4:$AA$104</definedName>
    <definedName name="Crys_DivReq_24">'Crystal.DiversionRequested'!$AB$4:$AB$104</definedName>
    <definedName name="Crys_DivReq_25">'Crystal.DiversionRequested'!$AC$4:$AC$104</definedName>
    <definedName name="Crys_DivReq_26">'Crystal.DiversionRequested'!$AD$4:$AD$104</definedName>
    <definedName name="Crys_DivReq_27">'Crystal.DiversionRequested'!$AE$4:$AE$104</definedName>
    <definedName name="Crys_DivReq_28">'Crystal.DiversionRequested'!$AF$4:$AF$104</definedName>
    <definedName name="Crys_DivReq_29">'Crystal.DiversionRequested'!$AG$4:$AG$104</definedName>
    <definedName name="Crys_DivReq_3">'Crystal.DiversionRequested'!$G$4:$G$104</definedName>
    <definedName name="Crys_DivReq_30">'Crystal.DiversionRequested'!$AH$4:$AH$104</definedName>
    <definedName name="Crys_DivReq_31">'Crystal.DiversionRequested'!$AI$4:$AI$104</definedName>
    <definedName name="Crys_DivReq_32">'Crystal.DiversionRequested'!$AJ$4:$AJ$104</definedName>
    <definedName name="Crys_DivReq_33">'Crystal.DiversionRequested'!$AK$4:$AK$104</definedName>
    <definedName name="Crys_DivReq_34">'Crystal.DiversionRequested'!$AL$4:$AL$104</definedName>
    <definedName name="Crys_DivReq_35">'Crystal.DiversionRequested'!$AM$4:$AM$104</definedName>
    <definedName name="Crys_DivReq_36">'Crystal.DiversionRequested'!$AN$4:$AN$104</definedName>
    <definedName name="Crys_DivReq_37">'Crystal.DiversionRequested'!$AO$4:$AO$104</definedName>
    <definedName name="Crys_DivReq_38">'Crystal.DiversionRequested'!$AP$4:$AP$104</definedName>
    <definedName name="Crys_DivReq_39">'Crystal.DiversionRequested'!$AQ$4:$AQ$104</definedName>
    <definedName name="Crys_DivReq_4">'Crystal.DiversionRequested'!$H$4:$H$104</definedName>
    <definedName name="Crys_DivReq_40">'Crystal.DiversionRequested'!$AR$4:$AR$104</definedName>
    <definedName name="Crys_DivReq_41">'Crystal.DiversionRequested'!$AS$4:$AS$104</definedName>
    <definedName name="Crys_DivReq_42">'Crystal.DiversionRequested'!$AT$4:$AT$104</definedName>
    <definedName name="Crys_DivReq_43">'Crystal.DiversionRequested'!$AU$4:$AU$104</definedName>
    <definedName name="Crys_DivReq_44">'Crystal.DiversionRequested'!$AV$4:$AV$104</definedName>
    <definedName name="Crys_DivReq_45">'Crystal.DiversionRequested'!$AW$4:$AW$104</definedName>
    <definedName name="Crys_DivReq_46">'Crystal.DiversionRequested'!$AX$4:$AX$104</definedName>
    <definedName name="Crys_DivReq_47">'Crystal.DiversionRequested'!$AY$4:$AY$104</definedName>
    <definedName name="Crys_DivReq_48">'Crystal.DiversionRequested'!$AZ$4:$AZ$104</definedName>
    <definedName name="Crys_DivReq_49">'Crystal.DiversionRequested'!$BA$4:$BA$104</definedName>
    <definedName name="Crys_DivReq_5">'Crystal.DiversionRequested'!$I$4:$I$104</definedName>
    <definedName name="Crys_DivReq_50">'Crystal.DiversionRequested'!$BB$4:$BB$104</definedName>
    <definedName name="Crys_DivReq_51">'Crystal.DiversionRequested'!$BC$4:$BC$104</definedName>
    <definedName name="Crys_DivReq_6">'Crystal.DiversionRequested'!$J$4:$J$104</definedName>
    <definedName name="Crys_DivReq_7">'Crystal.DiversionRequested'!$K$4:$K$104</definedName>
    <definedName name="Crys_DivReq_8">'Crystal.DiversionRequested'!$L$4:$L$104</definedName>
    <definedName name="Crys_DivReq_9">'Crystal.DiversionRequested'!$M$4:$M$104</definedName>
    <definedName name="Crys_DivReq_Max">'Crystal.DiversionRequested'!$B$4:$B$104</definedName>
    <definedName name="Crys_DivReq_Min">'Crystal.DiversionRequested'!$C$4:$C$104</definedName>
    <definedName name="Crys_DivReq_Most">'Crystal.DiversionRequested'!$D$4:$D$104</definedName>
    <definedName name="Crys_DivReq_Time">'Crystal.DiversionRequested'!$A$4:$A$104</definedName>
    <definedName name="DPShortageFlag_1">MeadData.DeadpoolShortage!$E:$E</definedName>
    <definedName name="DPShortageFlag_10">MeadData.DeadpoolShortage!$N:$N</definedName>
    <definedName name="DPShortageFlag_11">MeadData.DeadpoolShortage!$O:$O</definedName>
    <definedName name="DPShortageFlag_12">MeadData.DeadpoolShortage!$P:$P</definedName>
    <definedName name="DPShortageFlag_13">MeadData.DeadpoolShortage!$Q:$Q</definedName>
    <definedName name="DPShortageFlag_14">MeadData.DeadpoolShortage!$R:$R</definedName>
    <definedName name="DPShortageFlag_15">MeadData.DeadpoolShortage!$S:$S</definedName>
    <definedName name="DPShortageFlag_16">MeadData.DeadpoolShortage!$T:$T</definedName>
    <definedName name="DPShortageFlag_17">MeadData.DeadpoolShortage!$U:$U</definedName>
    <definedName name="DPShortageFlag_18">MeadData.DeadpoolShortage!$V:$V</definedName>
    <definedName name="DPShortageFlag_19">MeadData.DeadpoolShortage!$W:$W</definedName>
    <definedName name="DPShortageFlag_2">MeadData.DeadpoolShortage!$F:$F</definedName>
    <definedName name="DPShortageFlag_20">MeadData.DeadpoolShortage!$X:$X</definedName>
    <definedName name="DPShortageFlag_21">MeadData.DeadpoolShortage!$Y:$Y</definedName>
    <definedName name="DPShortageFlag_22">MeadData.DeadpoolShortage!$Z:$Z</definedName>
    <definedName name="DPShortageFlag_23">MeadData.DeadpoolShortage!$AA:$AA</definedName>
    <definedName name="DPShortageFlag_24">MeadData.DeadpoolShortage!$AB:$AB</definedName>
    <definedName name="DPShortageFlag_25">MeadData.DeadpoolShortage!$AC:$AC</definedName>
    <definedName name="DPShortageFlag_26">MeadData.DeadpoolShortage!$AD:$AD</definedName>
    <definedName name="DPShortageFlag_27">MeadData.DeadpoolShortage!$AE:$AE</definedName>
    <definedName name="DPShortageFlag_28">MeadData.DeadpoolShortage!$AF:$AF</definedName>
    <definedName name="DPShortageFlag_29">MeadData.DeadpoolShortage!$AG:$AG</definedName>
    <definedName name="DPShortageFlag_3">MeadData.DeadpoolShortage!$G:$G</definedName>
    <definedName name="DPShortageFlag_30">MeadData.DeadpoolShortage!$AH:$AH</definedName>
    <definedName name="DPShortageFlag_4">MeadData.DeadpoolShortage!$H:$H</definedName>
    <definedName name="DPShortageFlag_5">MeadData.DeadpoolShortage!$I:$I</definedName>
    <definedName name="DPShortageFlag_6">MeadData.DeadpoolShortage!$J:$J</definedName>
    <definedName name="DPShortageFlag_7">MeadData.DeadpoolShortage!$K:$K</definedName>
    <definedName name="DPShortageFlag_8">MeadData.DeadpoolShortage!$L:$L</definedName>
    <definedName name="DPShortageFlag_9">MeadData.DeadpoolShortage!$M:$M</definedName>
    <definedName name="DPShortageFlag_Max">MeadData.DeadpoolShortage!$B:$B</definedName>
    <definedName name="DPShortageFlag_Min">MeadData.DeadpoolShortage!$C:$C</definedName>
    <definedName name="DPShortageFlag_Most">MeadData.DeadpoolShortage!$D:$D</definedName>
    <definedName name="DPShortageFlag_Time">MeadData.DeadpoolShortage!$A:$A</definedName>
    <definedName name="DPShortageVol_1">Shortage.DeadPoolShortageVolume!$E:$E</definedName>
    <definedName name="DPShortageVol_10">Shortage.DeadPoolShortageVolume!$N:$N</definedName>
    <definedName name="DPShortageVol_11">Shortage.DeadPoolShortageVolume!$O:$O</definedName>
    <definedName name="DPShortageVol_12">Shortage.DeadPoolShortageVolume!$P:$P</definedName>
    <definedName name="DPShortageVol_13">Shortage.DeadPoolShortageVolume!$Q:$Q</definedName>
    <definedName name="DPShortageVol_14">Shortage.DeadPoolShortageVolume!$R:$R</definedName>
    <definedName name="DPShortageVol_15">Shortage.DeadPoolShortageVolume!$S:$S</definedName>
    <definedName name="DPShortageVol_16">Shortage.DeadPoolShortageVolume!$T:$T</definedName>
    <definedName name="DPShortageVol_17">Shortage.DeadPoolShortageVolume!$U:$U</definedName>
    <definedName name="DPShortageVol_18">Shortage.DeadPoolShortageVolume!$V:$V</definedName>
    <definedName name="DPShortageVol_19">Shortage.DeadPoolShortageVolume!$W:$W</definedName>
    <definedName name="DPShortageVol_2">Shortage.DeadPoolShortageVolume!$F:$F</definedName>
    <definedName name="DPShortageVol_20">Shortage.DeadPoolShortageVolume!$X:$X</definedName>
    <definedName name="DPShortageVol_21">Shortage.DeadPoolShortageVolume!$Y:$Y</definedName>
    <definedName name="DPShortageVol_22">Shortage.DeadPoolShortageVolume!$Z:$Z</definedName>
    <definedName name="DPShortageVol_23">Shortage.DeadPoolShortageVolume!$AA:$AA</definedName>
    <definedName name="DPShortageVol_24">Shortage.DeadPoolShortageVolume!$AB:$AB</definedName>
    <definedName name="DPShortageVol_25">Shortage.DeadPoolShortageVolume!$AC:$AC</definedName>
    <definedName name="DPShortageVol_26">Shortage.DeadPoolShortageVolume!$AD:$AD</definedName>
    <definedName name="DPShortageVol_27">Shortage.DeadPoolShortageVolume!$AE:$AE</definedName>
    <definedName name="DPShortageVol_28">Shortage.DeadPoolShortageVolume!$AF:$AF</definedName>
    <definedName name="DPShortageVol_29">Shortage.DeadPoolShortageVolume!$AG:$AG</definedName>
    <definedName name="DPShortageVol_3">Shortage.DeadPoolShortageVolume!$G:$G</definedName>
    <definedName name="DPShortageVol_30">Shortage.DeadPoolShortageVolume!$AH:$AH</definedName>
    <definedName name="DPShortageVol_4">Shortage.DeadPoolShortageVolume!$H:$H</definedName>
    <definedName name="DPShortageVol_5">Shortage.DeadPoolShortageVolume!$I:$I</definedName>
    <definedName name="DPShortageVol_6">Shortage.DeadPoolShortageVolume!$J:$J</definedName>
    <definedName name="DPShortageVol_7">Shortage.DeadPoolShortageVolume!$K:$K</definedName>
    <definedName name="DPShortageVol_8">Shortage.DeadPoolShortageVolume!$L:$L</definedName>
    <definedName name="DPShortageVol_9">Shortage.DeadPoolShortageVolume!$M:$M</definedName>
    <definedName name="DPShortageVol_Max">Shortage.DeadPoolShortageVolume!$B:$B</definedName>
    <definedName name="DPShortageVol_Min">Shortage.DeadPoolShortageVolume!$C:$C</definedName>
    <definedName name="DPShortageVol_Most">Shortage.DeadPoolShortageVolume!$D:$D</definedName>
    <definedName name="DPShortageVol_Time">Shortage.DeadPoolShortageVolume!$A:$A</definedName>
    <definedName name="Duration">RunInformation!$L$3:$L$52</definedName>
    <definedName name="EqAbv823_1">EqualizationAbove823!$E$4:$E$100</definedName>
    <definedName name="EqAbv823_10">EqualizationAbove823!$N$4:$N$100</definedName>
    <definedName name="EqAbv823_11">EqualizationAbove823!$O$4:$O$100</definedName>
    <definedName name="EqAbv823_12">EqualizationAbove823!$P$4:$P$100</definedName>
    <definedName name="EqAbv823_13">EqualizationAbove823!$Q$4:$Q$100</definedName>
    <definedName name="EqAbv823_14">EqualizationAbove823!$R$4:$R$100</definedName>
    <definedName name="EqAbv823_15">EqualizationAbove823!$S$4:$S$100</definedName>
    <definedName name="EqAbv823_16">EqualizationAbove823!$T$4:$T$100</definedName>
    <definedName name="EqAbv823_17">EqualizationAbove823!$U$4:$U$100</definedName>
    <definedName name="EqAbv823_18">EqualizationAbove823!$V$4:$V$100</definedName>
    <definedName name="EqAbv823_19">EqualizationAbove823!$W$4:$W$100</definedName>
    <definedName name="EqAbv823_2">EqualizationAbove823!$F$4:$F$100</definedName>
    <definedName name="EqAbv823_20">EqualizationAbove823!$X$4:$X$100</definedName>
    <definedName name="EqAbv823_21">EqualizationAbove823!$Y$4:$Y$100</definedName>
    <definedName name="EqAbv823_22">EqualizationAbove823!$Z$4:$Z$100</definedName>
    <definedName name="EqAbv823_23">EqualizationAbove823!$AA$4:$AA$100</definedName>
    <definedName name="EqAbv823_24">EqualizationAbove823!$AB$4:$AB$100</definedName>
    <definedName name="EqAbv823_25">EqualizationAbove823!$AC$4:$AC$100</definedName>
    <definedName name="EqAbv823_26">EqualizationAbove823!$AD$4:$AD$100</definedName>
    <definedName name="EqAbv823_27">EqualizationAbove823!$AE$4:$AE$100</definedName>
    <definedName name="EqAbv823_28">EqualizationAbove823!$AF$4:$AF$100</definedName>
    <definedName name="EqAbv823_29">EqualizationAbove823!$AG$4:$AG$100</definedName>
    <definedName name="EqAbv823_3">EqualizationAbove823!$G$4:$G$100</definedName>
    <definedName name="EqAbv823_30">EqualizationAbove823!$AH$4:$AH$100</definedName>
    <definedName name="EqAbv823_31">EqualizationAbove823!$AI$4:$AI$100</definedName>
    <definedName name="EqAbv823_32">EqualizationAbove823!$AJ$4:$AJ$100</definedName>
    <definedName name="EqAbv823_33">EqualizationAbove823!$AK$4:$AK$100</definedName>
    <definedName name="EqAbv823_34">EqualizationAbove823!$AL$4:$AL$100</definedName>
    <definedName name="EqAbv823_35">EqualizationAbove823!$AM$4:$AM$100</definedName>
    <definedName name="EqAbv823_36">EqualizationAbove823!$AN$4:$AN$100</definedName>
    <definedName name="EqAbv823_37">EqualizationAbove823!$AO$4:$AO$100</definedName>
    <definedName name="EqAbv823_38">EqualizationAbove823!$AP$4:$AP$100</definedName>
    <definedName name="EqAbv823_39">EqualizationAbove823!$AQ$4:$AQ$100</definedName>
    <definedName name="EqAbv823_4">EqualizationAbove823!$H$4:$H$100</definedName>
    <definedName name="EqAbv823_40">EqualizationAbove823!$AR$4:$AR$100</definedName>
    <definedName name="EqAbv823_41">EqualizationAbove823!$AS$4:$AS$100</definedName>
    <definedName name="EqAbv823_42">EqualizationAbove823!$AT$4:$AT$100</definedName>
    <definedName name="EqAbv823_43">EqualizationAbove823!$AU$4:$AU$100</definedName>
    <definedName name="EqAbv823_44">EqualizationAbove823!$AV$4:$AV$100</definedName>
    <definedName name="EqAbv823_45">EqualizationAbove823!$AW$4:$AW$100</definedName>
    <definedName name="EqAbv823_46">EqualizationAbove823!$AX$4:$AX$100</definedName>
    <definedName name="EqAbv823_47">EqualizationAbove823!$AY$4:$AY$100</definedName>
    <definedName name="EqAbv823_48">EqualizationAbove823!$AZ$4:$AZ$100</definedName>
    <definedName name="EqAbv823_49">EqualizationAbove823!$BA$4:$BA$100</definedName>
    <definedName name="EqAbv823_5">EqualizationAbove823!$I$4:$I$100</definedName>
    <definedName name="EqAbv823_50">EqualizationAbove823!$BB$4:$BB$100</definedName>
    <definedName name="EqAbv823_51">EqualizationAbove823!$BC$4:$BC$100</definedName>
    <definedName name="EqAbv823_6">EqualizationAbove823!$J$4:$J$100</definedName>
    <definedName name="EqAbv823_7">EqualizationAbove823!$K$4:$K$100</definedName>
    <definedName name="EqAbv823_8">EqualizationAbove823!$L$4:$L$100</definedName>
    <definedName name="EqAbv823_9">EqualizationAbove823!$M$4:$M$100</definedName>
    <definedName name="EqAbv823_Max">EqualizationAbove823!$B$4:$B$100</definedName>
    <definedName name="EqAbv823_Min">EqualizationAbove823!$C$4:$C$100</definedName>
    <definedName name="EqAbv823_Most">EqualizationAbove823!$D$4:$D$100</definedName>
    <definedName name="EqAbv823_Time">EqualizationAbove823!$A$4:$A$100</definedName>
    <definedName name="EqAt823_1">EqualizationAt823!$E$4:$E$100</definedName>
    <definedName name="EqAt823_10">EqualizationAt823!$N$4:$N$100</definedName>
    <definedName name="EqAt823_11">EqualizationAt823!$O$4:$O$100</definedName>
    <definedName name="EqAt823_12">EqualizationAt823!$P$4:$P$100</definedName>
    <definedName name="EqAt823_13">EqualizationAt823!$Q$4:$Q$100</definedName>
    <definedName name="EqAt823_14">EqualizationAt823!$R$4:$R$100</definedName>
    <definedName name="EqAt823_15">EqualizationAt823!$S$4:$S$100</definedName>
    <definedName name="EqAt823_16">EqualizationAt823!$T$4:$T$100</definedName>
    <definedName name="EqAt823_17">EqualizationAt823!$U$4:$U$100</definedName>
    <definedName name="EqAt823_18">EqualizationAt823!$V$4:$V$100</definedName>
    <definedName name="EqAt823_19">EqualizationAt823!$W$4:$W$100</definedName>
    <definedName name="EqAt823_2">EqualizationAt823!$F$4:$F$100</definedName>
    <definedName name="EqAt823_20">EqualizationAt823!$X$4:$X$100</definedName>
    <definedName name="EqAt823_21">EqualizationAt823!$Y$4:$Y$100</definedName>
    <definedName name="EqAt823_22">EqualizationAt823!$Z$4:$Z$100</definedName>
    <definedName name="EqAt823_23">EqualizationAt823!$AA$4:$AA$100</definedName>
    <definedName name="EqAt823_24">EqualizationAt823!$AB$4:$AB$100</definedName>
    <definedName name="EqAt823_25">EqualizationAt823!$AC$4:$AC$100</definedName>
    <definedName name="EqAt823_26">EqualizationAt823!$AD$4:$AD$100</definedName>
    <definedName name="EqAt823_27">EqualizationAt823!$AE$4:$AE$100</definedName>
    <definedName name="EqAt823_28">EqualizationAt823!$AF$4:$AF$100</definedName>
    <definedName name="EqAt823_29">EqualizationAt823!$AG$4:$AG$100</definedName>
    <definedName name="EqAt823_3">EqualizationAt823!$G$4:$G$100</definedName>
    <definedName name="EqAt823_30">EqualizationAt823!$AH$4:$AH$100</definedName>
    <definedName name="EqAt823_31">EqualizationAt823!$AI$4:$AI$100</definedName>
    <definedName name="EqAt823_32">EqualizationAt823!$AJ$4:$AJ$100</definedName>
    <definedName name="EqAt823_33">EqualizationAt823!$AK$4:$AK$100</definedName>
    <definedName name="EqAt823_34">EqualizationAt823!$AL$4:$AL$100</definedName>
    <definedName name="EqAt823_35">EqualizationAt823!$AM$4:$AM$100</definedName>
    <definedName name="EqAt823_36">EqualizationAt823!$AN$4:$AN$100</definedName>
    <definedName name="EqAt823_37">EqualizationAt823!$AO$4:$AO$100</definedName>
    <definedName name="EqAt823_38">EqualizationAt823!$AP$4:$AP$100</definedName>
    <definedName name="EqAt823_39">EqualizationAt823!$AQ$4:$AQ$100</definedName>
    <definedName name="EqAt823_4">EqualizationAt823!$H$4:$H$100</definedName>
    <definedName name="EqAt823_40">EqualizationAt823!$AR$4:$AR$100</definedName>
    <definedName name="EqAt823_41">EqualizationAt823!$AS$4:$AS$100</definedName>
    <definedName name="EqAt823_42">EqualizationAt823!$AT$4:$AT$100</definedName>
    <definedName name="EqAt823_43">EqualizationAt823!$AU$4:$AU$100</definedName>
    <definedName name="EqAt823_44">EqualizationAt823!$AV$4:$AV$100</definedName>
    <definedName name="EqAt823_45">EqualizationAt823!$AW$4:$AW$100</definedName>
    <definedName name="EqAt823_46">EqualizationAt823!$AX$4:$AX$100</definedName>
    <definedName name="EqAt823_47">EqualizationAt823!$AY$4:$AY$100</definedName>
    <definedName name="EqAt823_48">EqualizationAt823!$AZ$4:$AZ$100</definedName>
    <definedName name="EqAt823_49">EqualizationAt823!$BA$4:$BA$100</definedName>
    <definedName name="EqAt823_5">EqualizationAt823!$I$4:$I$100</definedName>
    <definedName name="EqAt823_50">EqualizationAt823!$BB$4:$BB$100</definedName>
    <definedName name="EqAt823_51">EqualizationAt823!$BC$4:$BC$100</definedName>
    <definedName name="EqAt823_6">EqualizationAt823!$J$4:$J$100</definedName>
    <definedName name="EqAt823_7">EqualizationAt823!$K$4:$K$100</definedName>
    <definedName name="EqAt823_8">EqualizationAt823!$L$4:$L$100</definedName>
    <definedName name="EqAt823_9">EqualizationAt823!$M$4:$M$100</definedName>
    <definedName name="EqAt823_Max">EqualizationAt823!$B$4:$B$100</definedName>
    <definedName name="EqAt823_Min">EqualizationAt823!$C$4:$C$100</definedName>
    <definedName name="EqAt823_Most">EqualizationAt823!$D$4:$D$100</definedName>
    <definedName name="EqAt823_Time">EqualizationAt823!$A$4:$A$100</definedName>
    <definedName name="EqualizeCond_1">PowellData.EqualizationCond!$E$4:$E$104</definedName>
    <definedName name="EqualizeCond_10">PowellData.EqualizationCond!$N$4:$N$104</definedName>
    <definedName name="EqualizeCond_11">PowellData.EqualizationCond!$O$4:$O$104</definedName>
    <definedName name="EqualizeCond_12">PowellData.EqualizationCond!$P$4:$P$104</definedName>
    <definedName name="EqualizeCond_13">PowellData.EqualizationCond!$Q$4:$Q$104</definedName>
    <definedName name="EqualizeCond_14">PowellData.EqualizationCond!$R$4:$R$104</definedName>
    <definedName name="EqualizeCond_15">PowellData.EqualizationCond!$S$4:$S$104</definedName>
    <definedName name="EqualizeCond_16">PowellData.EqualizationCond!$T$4:$T$104</definedName>
    <definedName name="EqualizeCond_17">PowellData.EqualizationCond!$U$4:$U$104</definedName>
    <definedName name="EqualizeCond_18">PowellData.EqualizationCond!$V$4:$V$104</definedName>
    <definedName name="EqualizeCond_19">PowellData.EqualizationCond!$W$4:$W$104</definedName>
    <definedName name="EqualizeCond_2">PowellData.EqualizationCond!$F$4:$F$104</definedName>
    <definedName name="EqualizeCond_20">PowellData.EqualizationCond!$X$4:$X$104</definedName>
    <definedName name="EqualizeCond_21">PowellData.EqualizationCond!$Y$4:$Y$104</definedName>
    <definedName name="EqualizeCond_22">PowellData.EqualizationCond!$Z$4:$Z$104</definedName>
    <definedName name="EqualizeCond_23">PowellData.EqualizationCond!$AA$4:$AA$104</definedName>
    <definedName name="EqualizeCond_24">PowellData.EqualizationCond!$AB$4:$AB$104</definedName>
    <definedName name="EqualizeCond_25">PowellData.EqualizationCond!$AC$4:$AC$104</definedName>
    <definedName name="EqualizeCond_26">PowellData.EqualizationCond!$AD$4:$AD$104</definedName>
    <definedName name="EqualizeCond_27">PowellData.EqualizationCond!$AE$4:$AE$104</definedName>
    <definedName name="EqualizeCond_28">PowellData.EqualizationCond!$AF$4:$AF$104</definedName>
    <definedName name="EqualizeCond_29">PowellData.EqualizationCond!$AG$4:$AG$104</definedName>
    <definedName name="EqualizeCond_3">PowellData.EqualizationCond!$G$4:$G$104</definedName>
    <definedName name="EqualizeCond_30">PowellData.EqualizationCond!$AH$4:$AH$104</definedName>
    <definedName name="EqualizeCond_31">PowellData.EqualizationCond!$AI$4:$AI$104</definedName>
    <definedName name="EqualizeCond_32">PowellData.EqualizationCond!$AJ$4:$AJ$104</definedName>
    <definedName name="EqualizeCond_33">PowellData.EqualizationCond!$AK$4:$AK$104</definedName>
    <definedName name="EqualizeCond_34">PowellData.EqualizationCond!$AL$4:$AL$104</definedName>
    <definedName name="EqualizeCond_35">PowellData.EqualizationCond!$AM$4:$AM$104</definedName>
    <definedName name="EqualizeCond_36">PowellData.EqualizationCond!$AN$4:$AN$104</definedName>
    <definedName name="EqualizeCond_37">PowellData.EqualizationCond!$AO$4:$AO$104</definedName>
    <definedName name="EqualizeCond_38">PowellData.EqualizationCond!$AP$4:$AP$104</definedName>
    <definedName name="EqualizeCond_39">PowellData.EqualizationCond!$AQ$4:$AQ$104</definedName>
    <definedName name="EqualizeCond_4">PowellData.EqualizationCond!$H$4:$H$104</definedName>
    <definedName name="EqualizeCond_40">PowellData.EqualizationCond!$AR$4:$AR$104</definedName>
    <definedName name="EqualizeCond_41">PowellData.EqualizationCond!$AS$4:$AS$104</definedName>
    <definedName name="EqualizeCond_42">PowellData.EqualizationCond!$AT$4:$AT$104</definedName>
    <definedName name="EqualizeCond_43">PowellData.EqualizationCond!$AU$4:$AU$104</definedName>
    <definedName name="EqualizeCond_44">PowellData.EqualizationCond!$AV$4:$AV$104</definedName>
    <definedName name="EqualizeCond_45">PowellData.EqualizationCond!$AW$4:$AW$104</definedName>
    <definedName name="EqualizeCond_46">PowellData.EqualizationCond!$AX$4:$AX$104</definedName>
    <definedName name="EqualizeCond_47">PowellData.EqualizationCond!$AY$4:$AY$104</definedName>
    <definedName name="EqualizeCond_48">PowellData.EqualizationCond!$AZ$4:$AZ$104</definedName>
    <definedName name="EqualizeCond_49">PowellData.EqualizationCond!$BA$4:$BA$104</definedName>
    <definedName name="EqualizeCond_5">PowellData.EqualizationCond!$I$4:$I$104</definedName>
    <definedName name="EqualizeCond_50">PowellData.EqualizationCond!$BB$4:$BB$104</definedName>
    <definedName name="EqualizeCond_51">PowellData.EqualizationCond!$BC$4:$BC$104</definedName>
    <definedName name="EqualizeCond_6">PowellData.EqualizationCond!$J$4:$J$104</definedName>
    <definedName name="EqualizeCond_7">PowellData.EqualizationCond!$K$4:$K$104</definedName>
    <definedName name="EqualizeCond_8">PowellData.EqualizationCond!$L$4:$L$104</definedName>
    <definedName name="EqualizeCond_9">PowellData.EqualizationCond!$M$4:$M$104</definedName>
    <definedName name="EqualizeCond_Max">PowellData.EqualizationCond!$B$4:$B$104</definedName>
    <definedName name="EqualizeCond_Min">PowellData.EqualizationCond!$C$4:$C$104</definedName>
    <definedName name="EqualizeCond_Most">PowellData.EqualizationCond!$D$4:$D$104</definedName>
    <definedName name="EqualizeCond_TIME">PowellData.EqualizationCond!$A$4:$A$104</definedName>
    <definedName name="EventTable" localSheetId="2">Frequency!$D$72:$I$96</definedName>
    <definedName name="EventTableRow" localSheetId="2">Frequency!$B$6</definedName>
    <definedName name="FG_Egy_1">FlamingGorge.Energy!$E$4:$E$104</definedName>
    <definedName name="FG_Egy_10">FlamingGorge.Energy!$N$4:$N$104</definedName>
    <definedName name="FG_Egy_11">FlamingGorge.Energy!$O$4:$O$104</definedName>
    <definedName name="FG_Egy_12">FlamingGorge.Energy!$P$4:$P$104</definedName>
    <definedName name="FG_Egy_13">FlamingGorge.Energy!$Q$4:$Q$104</definedName>
    <definedName name="FG_Egy_14">FlamingGorge.Energy!$R$4:$R$104</definedName>
    <definedName name="FG_Egy_15">FlamingGorge.Energy!$S$4:$S$104</definedName>
    <definedName name="FG_Egy_16">FlamingGorge.Energy!$T$4:$T$104</definedName>
    <definedName name="FG_Egy_17">FlamingGorge.Energy!$U$4:$U$104</definedName>
    <definedName name="FG_Egy_18">FlamingGorge.Energy!$V$4:$V$104</definedName>
    <definedName name="FG_Egy_19">FlamingGorge.Energy!$W$4:$W$104</definedName>
    <definedName name="FG_Egy_2">FlamingGorge.Energy!$F$4:$F$104</definedName>
    <definedName name="FG_Egy_20">FlamingGorge.Energy!$X$4:$X$104</definedName>
    <definedName name="FG_Egy_21">FlamingGorge.Energy!$Y$4:$Y$104</definedName>
    <definedName name="FG_Egy_22">FlamingGorge.Energy!$Z$4:$Z$104</definedName>
    <definedName name="FG_Egy_23">FlamingGorge.Energy!$AA$4:$AA$104</definedName>
    <definedName name="FG_Egy_24">FlamingGorge.Energy!$AB$4:$AB$104</definedName>
    <definedName name="FG_Egy_25">FlamingGorge.Energy!$AC$4:$AC$104</definedName>
    <definedName name="FG_Egy_26">FlamingGorge.Energy!$AD$4:$AD$104</definedName>
    <definedName name="FG_Egy_27">FlamingGorge.Energy!$AE$4:$AE$104</definedName>
    <definedName name="FG_Egy_28">FlamingGorge.Energy!$AF$4:$AF$104</definedName>
    <definedName name="FG_Egy_29">FlamingGorge.Energy!$AG$4:$AG$104</definedName>
    <definedName name="FG_Egy_3">FlamingGorge.Energy!$G$4:$G$104</definedName>
    <definedName name="FG_Egy_30">FlamingGorge.Energy!$AH$4:$AH$104</definedName>
    <definedName name="FG_Egy_31">FlamingGorge.Energy!$AI$4:$AI$104</definedName>
    <definedName name="FG_Egy_32">FlamingGorge.Energy!$AJ$4:$AJ$104</definedName>
    <definedName name="FG_Egy_33">FlamingGorge.Energy!$AK$4:$AK$104</definedName>
    <definedName name="FG_Egy_34">FlamingGorge.Energy!$AL$4:$AL$104</definedName>
    <definedName name="FG_Egy_35">FlamingGorge.Energy!$AM$4:$AM$104</definedName>
    <definedName name="FG_Egy_36">FlamingGorge.Energy!$AN$4:$AN$104</definedName>
    <definedName name="FG_Egy_37">FlamingGorge.Energy!$AO$4:$AO$104</definedName>
    <definedName name="FG_Egy_38">FlamingGorge.Energy!$AP$4:$AP$104</definedName>
    <definedName name="FG_Egy_39">FlamingGorge.Energy!$AQ$4:$AQ$104</definedName>
    <definedName name="FG_Egy_4">FlamingGorge.Energy!$H$4:$H$104</definedName>
    <definedName name="FG_Egy_40">FlamingGorge.Energy!$AR$4:$AR$104</definedName>
    <definedName name="FG_Egy_41">FlamingGorge.Energy!$AS$4:$AS$104</definedName>
    <definedName name="FG_Egy_42">FlamingGorge.Energy!$AT$4:$AT$104</definedName>
    <definedName name="FG_Egy_43">FlamingGorge.Energy!$AU$4:$AU$104</definedName>
    <definedName name="FG_Egy_44">FlamingGorge.Energy!$AV$4:$AV$104</definedName>
    <definedName name="FG_Egy_45">FlamingGorge.Energy!$AW$4:$AW$104</definedName>
    <definedName name="FG_Egy_46">FlamingGorge.Energy!$AX$4:$AX$104</definedName>
    <definedName name="FG_Egy_47">FlamingGorge.Energy!$AY$4:$AY$104</definedName>
    <definedName name="FG_Egy_48">FlamingGorge.Energy!$AZ$4:$AZ$104</definedName>
    <definedName name="FG_Egy_49">FlamingGorge.Energy!$BA$4:$BA$104</definedName>
    <definedName name="FG_Egy_5">FlamingGorge.Energy!$I$4:$I$104</definedName>
    <definedName name="FG_Egy_50">FlamingGorge.Energy!$BB$4:$BB$104</definedName>
    <definedName name="FG_Egy_51">FlamingGorge.Energy!$BC$4:$BC$104</definedName>
    <definedName name="FG_Egy_6">FlamingGorge.Energy!$J$4:$J$104</definedName>
    <definedName name="FG_Egy_7">FlamingGorge.Energy!$K$4:$K$104</definedName>
    <definedName name="FG_Egy_8">FlamingGorge.Energy!$L$4:$L$104</definedName>
    <definedName name="FG_Egy_9">FlamingGorge.Energy!$M$4:$M$104</definedName>
    <definedName name="FG_Egy_Max">FlamingGorge.Energy!$B$4:$B$104</definedName>
    <definedName name="FG_Egy_Min">FlamingGorge.Energy!$C$4:$C$104</definedName>
    <definedName name="FG_Egy_Most">FlamingGorge.Energy!$D$4:$D$104</definedName>
    <definedName name="FG_Egy_Time">FlamingGorge.Energy!$A$4:$A$104</definedName>
    <definedName name="FG_Elev_1">'FlamingGorge.Pool Elevation'!$E$4:$E$104</definedName>
    <definedName name="FG_Elev_10">'FlamingGorge.Pool Elevation'!$N$4:$N$104</definedName>
    <definedName name="FG_Elev_11">'FlamingGorge.Pool Elevation'!$O$4:$O$104</definedName>
    <definedName name="FG_Elev_12">'FlamingGorge.Pool Elevation'!$P$4:$P$104</definedName>
    <definedName name="FG_Elev_13">'FlamingGorge.Pool Elevation'!$Q$4:$Q$104</definedName>
    <definedName name="FG_Elev_14">'FlamingGorge.Pool Elevation'!$R$4:$R$104</definedName>
    <definedName name="FG_Elev_15">'FlamingGorge.Pool Elevation'!$S$4:$S$104</definedName>
    <definedName name="FG_Elev_16">'FlamingGorge.Pool Elevation'!$T$4:$T$104</definedName>
    <definedName name="FG_Elev_17">'FlamingGorge.Pool Elevation'!$U$4:$U$104</definedName>
    <definedName name="FG_Elev_18">'FlamingGorge.Pool Elevation'!$V$4:$V$104</definedName>
    <definedName name="FG_Elev_19">'FlamingGorge.Pool Elevation'!$W$4:$W$104</definedName>
    <definedName name="FG_Elev_2">'FlamingGorge.Pool Elevation'!$F$4:$F$104</definedName>
    <definedName name="FG_Elev_20">'FlamingGorge.Pool Elevation'!$X$4:$X$104</definedName>
    <definedName name="FG_Elev_21">'FlamingGorge.Pool Elevation'!$Y$4:$Y$104</definedName>
    <definedName name="FG_Elev_22">'FlamingGorge.Pool Elevation'!$Z$4:$Z$104</definedName>
    <definedName name="FG_Elev_23">'FlamingGorge.Pool Elevation'!$AA$4:$AA$104</definedName>
    <definedName name="FG_Elev_24">'FlamingGorge.Pool Elevation'!$AB$4:$AB$104</definedName>
    <definedName name="FG_Elev_25">'FlamingGorge.Pool Elevation'!$AC$4:$AC$104</definedName>
    <definedName name="FG_Elev_26">'FlamingGorge.Pool Elevation'!$AD$4:$AD$104</definedName>
    <definedName name="FG_Elev_27">'FlamingGorge.Pool Elevation'!$AE$4:$AE$104</definedName>
    <definedName name="FG_Elev_28">'FlamingGorge.Pool Elevation'!$AF$4:$AF$104</definedName>
    <definedName name="FG_Elev_29">'FlamingGorge.Pool Elevation'!$AG$4:$AG$104</definedName>
    <definedName name="FG_Elev_3">'FlamingGorge.Pool Elevation'!$G$4:$G$104</definedName>
    <definedName name="FG_Elev_30">'FlamingGorge.Pool Elevation'!$AH$4:$AH$104</definedName>
    <definedName name="FG_Elev_31">'FlamingGorge.Pool Elevation'!$AI$4:$AI$104</definedName>
    <definedName name="FG_Elev_32">'FlamingGorge.Pool Elevation'!$AJ$4:$AJ$104</definedName>
    <definedName name="FG_Elev_33">'FlamingGorge.Pool Elevation'!$AK$4:$AK$104</definedName>
    <definedName name="FG_Elev_34">'FlamingGorge.Pool Elevation'!$AL$4:$AL$104</definedName>
    <definedName name="FG_Elev_35">'FlamingGorge.Pool Elevation'!$AM$4:$AM$104</definedName>
    <definedName name="FG_Elev_36">'FlamingGorge.Pool Elevation'!$AN$4:$AN$104</definedName>
    <definedName name="FG_Elev_37">'FlamingGorge.Pool Elevation'!$AO$4:$AO$104</definedName>
    <definedName name="FG_Elev_38">'FlamingGorge.Pool Elevation'!$AP$4:$AP$104</definedName>
    <definedName name="FG_Elev_39">'FlamingGorge.Pool Elevation'!$AQ$4:$AQ$104</definedName>
    <definedName name="FG_Elev_4">'FlamingGorge.Pool Elevation'!$H$4:$H$104</definedName>
    <definedName name="FG_Elev_40">'FlamingGorge.Pool Elevation'!$AR$4:$AR$104</definedName>
    <definedName name="FG_Elev_41">'FlamingGorge.Pool Elevation'!$AS$4:$AS$104</definedName>
    <definedName name="FG_Elev_42">'FlamingGorge.Pool Elevation'!$AT$4:$AT$104</definedName>
    <definedName name="FG_Elev_43">'FlamingGorge.Pool Elevation'!$AU$4:$AU$104</definedName>
    <definedName name="FG_Elev_44">'FlamingGorge.Pool Elevation'!$AV$4:$AV$104</definedName>
    <definedName name="FG_Elev_45">'FlamingGorge.Pool Elevation'!$AW$4:$AW$104</definedName>
    <definedName name="FG_Elev_46">'FlamingGorge.Pool Elevation'!$AX$4:$AX$104</definedName>
    <definedName name="FG_Elev_47">'FlamingGorge.Pool Elevation'!$AY$4:$AY$104</definedName>
    <definedName name="FG_Elev_48">'FlamingGorge.Pool Elevation'!$AZ$4:$AZ$104</definedName>
    <definedName name="FG_Elev_49">'FlamingGorge.Pool Elevation'!$BA$4:$BA$104</definedName>
    <definedName name="FG_Elev_5">'FlamingGorge.Pool Elevation'!$I$4:$I$104</definedName>
    <definedName name="FG_Elev_50">'FlamingGorge.Pool Elevation'!$BB$4:$BB$104</definedName>
    <definedName name="FG_Elev_51">'FlamingGorge.Pool Elevation'!$BC$4:$BC$104</definedName>
    <definedName name="FG_Elev_6">'FlamingGorge.Pool Elevation'!$J$4:$J$104</definedName>
    <definedName name="FG_Elev_7">'FlamingGorge.Pool Elevation'!$K$4:$K$104</definedName>
    <definedName name="FG_Elev_8">'FlamingGorge.Pool Elevation'!$L$4:$L$104</definedName>
    <definedName name="FG_Elev_9">'FlamingGorge.Pool Elevation'!$M$4:$M$104</definedName>
    <definedName name="FG_Elev_Max">'FlamingGorge.Pool Elevation'!$B$4:$B$104</definedName>
    <definedName name="FG_Elev_Min">'FlamingGorge.Pool Elevation'!$C$4:$C$104</definedName>
    <definedName name="FG_Elev_Most">'FlamingGorge.Pool Elevation'!$D$4:$D$104</definedName>
    <definedName name="FG_Elev_Time">'FlamingGorge.Pool Elevation'!$A$4:$A$104</definedName>
    <definedName name="FG_In_1">FlamingGorge.Inflow!$E$4:$E$104</definedName>
    <definedName name="FG_In_10">FlamingGorge.Inflow!$N$4:$N$104</definedName>
    <definedName name="FG_In_11">FlamingGorge.Inflow!$O$4:$O$104</definedName>
    <definedName name="FG_In_12">FlamingGorge.Inflow!$P$4:$P$104</definedName>
    <definedName name="FG_In_13">FlamingGorge.Inflow!$Q$4:$Q$104</definedName>
    <definedName name="FG_In_14">FlamingGorge.Inflow!$R$4:$R$104</definedName>
    <definedName name="FG_In_15">FlamingGorge.Inflow!$S$4:$S$104</definedName>
    <definedName name="FG_In_16">FlamingGorge.Inflow!$T$4:$T$104</definedName>
    <definedName name="FG_In_17">FlamingGorge.Inflow!$U$4:$U$104</definedName>
    <definedName name="FG_In_18">FlamingGorge.Inflow!$V$4:$V$104</definedName>
    <definedName name="FG_In_19">FlamingGorge.Inflow!$W$4:$W$104</definedName>
    <definedName name="FG_In_2">FlamingGorge.Inflow!$F$4:$F$104</definedName>
    <definedName name="FG_In_20">FlamingGorge.Inflow!$X$4:$X$104</definedName>
    <definedName name="FG_In_21">FlamingGorge.Inflow!$Y$4:$Y$104</definedName>
    <definedName name="FG_In_22">FlamingGorge.Inflow!$Z$4:$Z$104</definedName>
    <definedName name="FG_In_23">FlamingGorge.Inflow!$AA$4:$AA$104</definedName>
    <definedName name="FG_In_24">FlamingGorge.Inflow!$AB$4:$AB$104</definedName>
    <definedName name="FG_In_25">FlamingGorge.Inflow!$AC$4:$AC$104</definedName>
    <definedName name="FG_In_26">FlamingGorge.Inflow!$AD$4:$AD$104</definedName>
    <definedName name="FG_In_27">FlamingGorge.Inflow!$AE$4:$AE$104</definedName>
    <definedName name="FG_In_28">FlamingGorge.Inflow!$AF$4:$AF$104</definedName>
    <definedName name="FG_In_29">FlamingGorge.Inflow!$AG$4:$AG$104</definedName>
    <definedName name="FG_In_3">FlamingGorge.Inflow!$G$4:$G$104</definedName>
    <definedName name="FG_In_30">FlamingGorge.Inflow!$AH$4:$AH$104</definedName>
    <definedName name="FG_In_31">FlamingGorge.Inflow!$AI$4:$AI$104</definedName>
    <definedName name="FG_In_32">FlamingGorge.Inflow!$AJ$4:$AJ$104</definedName>
    <definedName name="FG_In_33">FlamingGorge.Inflow!$AK$4:$AK$104</definedName>
    <definedName name="FG_In_34">FlamingGorge.Inflow!$AL$4:$AL$104</definedName>
    <definedName name="FG_In_35">FlamingGorge.Inflow!$AM$4:$AM$104</definedName>
    <definedName name="FG_In_36">FlamingGorge.Inflow!$AN$4:$AN$104</definedName>
    <definedName name="FG_In_37">FlamingGorge.Inflow!$AO$4:$AO$104</definedName>
    <definedName name="FG_In_38">FlamingGorge.Inflow!$AP$4:$AP$104</definedName>
    <definedName name="FG_In_39">FlamingGorge.Inflow!$AQ$4:$AQ$104</definedName>
    <definedName name="FG_In_4">FlamingGorge.Inflow!$H$4:$H$104</definedName>
    <definedName name="FG_In_40">FlamingGorge.Inflow!$AR$4:$AR$104</definedName>
    <definedName name="FG_In_41">FlamingGorge.Inflow!$AS$4:$AS$104</definedName>
    <definedName name="FG_In_42">FlamingGorge.Inflow!$AT$4:$AT$104</definedName>
    <definedName name="FG_In_43">FlamingGorge.Inflow!$AU$4:$AU$104</definedName>
    <definedName name="FG_In_44">FlamingGorge.Inflow!$AV$4:$AV$104</definedName>
    <definedName name="FG_In_45">FlamingGorge.Inflow!$AW$4:$AW$104</definedName>
    <definedName name="FG_In_46">FlamingGorge.Inflow!$AX$4:$AX$104</definedName>
    <definedName name="FG_In_47">FlamingGorge.Inflow!$AY$4:$AY$104</definedName>
    <definedName name="FG_In_48">FlamingGorge.Inflow!$AZ$4:$AZ$104</definedName>
    <definedName name="FG_In_49">FlamingGorge.Inflow!$BA$4:$BA$104</definedName>
    <definedName name="FG_In_5">FlamingGorge.Inflow!$I$4:$I$104</definedName>
    <definedName name="FG_In_50">FlamingGorge.Inflow!$BB$4:$BB$104</definedName>
    <definedName name="FG_In_51">FlamingGorge.Inflow!$BC$4:$BC$104</definedName>
    <definedName name="FG_In_6">FlamingGorge.Inflow!$J$4:$J$104</definedName>
    <definedName name="FG_In_7">FlamingGorge.Inflow!$K$4:$K$104</definedName>
    <definedName name="FG_In_8">FlamingGorge.Inflow!$L$4:$L$104</definedName>
    <definedName name="FG_In_9">FlamingGorge.Inflow!$M$4:$M$104</definedName>
    <definedName name="FG_In_Max">FlamingGorge.Inflow!$B$4:$B$104</definedName>
    <definedName name="FG_In_Min">FlamingGorge.Inflow!$C$4:$C$104</definedName>
    <definedName name="FG_In_Most">FlamingGorge.Inflow!$D$4:$D$104</definedName>
    <definedName name="FG_In_Time">FlamingGorge.Inflow!$A$4:$A$104</definedName>
    <definedName name="FG_Out_1">FlamingGorge.Outflow!$E$4:$E$104</definedName>
    <definedName name="FG_Out_10">FlamingGorge.Outflow!$N$4:$N$104</definedName>
    <definedName name="FG_Out_11">FlamingGorge.Outflow!$O$4:$O$104</definedName>
    <definedName name="FG_Out_12">FlamingGorge.Outflow!$P$4:$P$104</definedName>
    <definedName name="FG_Out_13">FlamingGorge.Outflow!$Q$4:$Q$104</definedName>
    <definedName name="FG_Out_14">FlamingGorge.Outflow!$R$4:$R$104</definedName>
    <definedName name="FG_Out_15">FlamingGorge.Outflow!$S$4:$S$104</definedName>
    <definedName name="FG_Out_16">FlamingGorge.Outflow!$T$4:$T$104</definedName>
    <definedName name="FG_Out_17">FlamingGorge.Outflow!$U$4:$U$104</definedName>
    <definedName name="FG_Out_18">FlamingGorge.Outflow!$V$4:$V$104</definedName>
    <definedName name="FG_Out_19">FlamingGorge.Outflow!$W$4:$W$104</definedName>
    <definedName name="FG_Out_2">FlamingGorge.Outflow!$F$4:$F$104</definedName>
    <definedName name="FG_Out_20">FlamingGorge.Outflow!$X$4:$X$104</definedName>
    <definedName name="FG_Out_21">FlamingGorge.Outflow!$Y$4:$Y$104</definedName>
    <definedName name="FG_Out_22">FlamingGorge.Outflow!$Z$4:$Z$104</definedName>
    <definedName name="FG_Out_23">FlamingGorge.Outflow!$AA$4:$AA$104</definedName>
    <definedName name="FG_Out_24">FlamingGorge.Outflow!$AB$4:$AB$104</definedName>
    <definedName name="FG_Out_25">FlamingGorge.Outflow!$AC$4:$AC$104</definedName>
    <definedName name="FG_Out_26">FlamingGorge.Outflow!$AD$4:$AD$104</definedName>
    <definedName name="FG_Out_27">FlamingGorge.Outflow!$AE$4:$AE$104</definedName>
    <definedName name="FG_Out_28">FlamingGorge.Outflow!$AF$4:$AF$104</definedName>
    <definedName name="FG_Out_29">FlamingGorge.Outflow!$AG$4:$AG$104</definedName>
    <definedName name="FG_Out_3">FlamingGorge.Outflow!$G$4:$G$104</definedName>
    <definedName name="FG_Out_30">FlamingGorge.Outflow!$AH$4:$AH$104</definedName>
    <definedName name="FG_Out_31">FlamingGorge.Outflow!$AI$4:$AI$104</definedName>
    <definedName name="FG_Out_32">FlamingGorge.Outflow!$AJ$4:$AJ$104</definedName>
    <definedName name="FG_Out_33">FlamingGorge.Outflow!$AK$4:$AK$104</definedName>
    <definedName name="FG_Out_34">FlamingGorge.Outflow!$AL$4:$AL$104</definedName>
    <definedName name="FG_Out_35">FlamingGorge.Outflow!$AM$4:$AM$104</definedName>
    <definedName name="FG_Out_36">FlamingGorge.Outflow!$AN$4:$AN$104</definedName>
    <definedName name="FG_Out_37">FlamingGorge.Outflow!$AO$4:$AO$104</definedName>
    <definedName name="FG_Out_38">FlamingGorge.Outflow!$AP$4:$AP$104</definedName>
    <definedName name="FG_Out_39">FlamingGorge.Outflow!$AQ$4:$AQ$104</definedName>
    <definedName name="FG_Out_4">FlamingGorge.Outflow!$H$4:$H$104</definedName>
    <definedName name="FG_Out_40">FlamingGorge.Outflow!$AR$4:$AR$104</definedName>
    <definedName name="FG_Out_41">FlamingGorge.Outflow!$AS$4:$AS$104</definedName>
    <definedName name="FG_Out_42">FlamingGorge.Outflow!$AT$4:$AT$104</definedName>
    <definedName name="FG_Out_43">FlamingGorge.Outflow!$AU$4:$AU$104</definedName>
    <definedName name="FG_Out_44">FlamingGorge.Outflow!$AV$4:$AV$104</definedName>
    <definedName name="FG_Out_45">FlamingGorge.Outflow!$AW$4:$AW$104</definedName>
    <definedName name="FG_Out_46">FlamingGorge.Outflow!$AX$4:$AX$104</definedName>
    <definedName name="FG_Out_47">FlamingGorge.Outflow!$AY$4:$AY$104</definedName>
    <definedName name="FG_Out_48">FlamingGorge.Outflow!$AZ$4:$AZ$104</definedName>
    <definedName name="FG_Out_49">FlamingGorge.Outflow!$BA$4:$BA$104</definedName>
    <definedName name="FG_Out_5">FlamingGorge.Outflow!$I$4:$I$104</definedName>
    <definedName name="FG_Out_50">FlamingGorge.Outflow!$BB$4:$BB$104</definedName>
    <definedName name="FG_Out_51">FlamingGorge.Outflow!$BC$4:$BC$104</definedName>
    <definedName name="FG_Out_6">FlamingGorge.Outflow!$J$4:$J$104</definedName>
    <definedName name="FG_Out_7">FlamingGorge.Outflow!$K$4:$K$104</definedName>
    <definedName name="FG_Out_8">FlamingGorge.Outflow!$L$4:$L$104</definedName>
    <definedName name="FG_Out_9">FlamingGorge.Outflow!$M$4:$M$104</definedName>
    <definedName name="FG_Out_Max">FlamingGorge.Outflow!$B$4:$B$104</definedName>
    <definedName name="FG_Out_Min">FlamingGorge.Outflow!$C$4:$C$104</definedName>
    <definedName name="FG_Out_Most">FlamingGorge.Outflow!$D$4:$D$104</definedName>
    <definedName name="FG_Out_Time">FlamingGorge.Outflow!$A$4:$A$104</definedName>
    <definedName name="FG_Spill_1">FlamingGorge.Spill!$E$4:$E$104</definedName>
    <definedName name="FG_Spill_10">FlamingGorge.Spill!$N$4:$N$104</definedName>
    <definedName name="FG_Spill_11">FlamingGorge.Spill!$O$4:$O$104</definedName>
    <definedName name="FG_Spill_12">FlamingGorge.Spill!$P$4:$P$104</definedName>
    <definedName name="FG_Spill_13">FlamingGorge.Spill!$Q$4:$Q$104</definedName>
    <definedName name="FG_Spill_14">FlamingGorge.Spill!$R$4:$R$104</definedName>
    <definedName name="FG_Spill_15">FlamingGorge.Spill!$S$4:$S$104</definedName>
    <definedName name="FG_Spill_16">FlamingGorge.Spill!$T$4:$T$104</definedName>
    <definedName name="FG_Spill_17">FlamingGorge.Spill!$U$4:$U$104</definedName>
    <definedName name="FG_Spill_18">FlamingGorge.Spill!$V$4:$V$104</definedName>
    <definedName name="FG_Spill_19">FlamingGorge.Spill!$W$4:$W$104</definedName>
    <definedName name="FG_Spill_2">FlamingGorge.Spill!$F$4:$F$104</definedName>
    <definedName name="FG_Spill_20">FlamingGorge.Spill!$X$4:$X$104</definedName>
    <definedName name="FG_Spill_21">FlamingGorge.Spill!$Y$4:$Y$104</definedName>
    <definedName name="FG_Spill_22">FlamingGorge.Spill!$Z$4:$Z$104</definedName>
    <definedName name="FG_Spill_23">FlamingGorge.Spill!$AA$4:$AA$104</definedName>
    <definedName name="FG_Spill_24">FlamingGorge.Spill!$AB$4:$AB$104</definedName>
    <definedName name="FG_Spill_25">FlamingGorge.Spill!$AC$4:$AC$104</definedName>
    <definedName name="FG_Spill_26">FlamingGorge.Spill!$AD$4:$AD$104</definedName>
    <definedName name="FG_Spill_27">FlamingGorge.Spill!$AE$4:$AE$104</definedName>
    <definedName name="FG_Spill_28">FlamingGorge.Spill!$AF$4:$AF$104</definedName>
    <definedName name="FG_Spill_29">FlamingGorge.Spill!$AG$4:$AG$104</definedName>
    <definedName name="FG_Spill_3">FlamingGorge.Spill!$G$4:$G$104</definedName>
    <definedName name="FG_Spill_30">FlamingGorge.Spill!$AH$4:$AH$104</definedName>
    <definedName name="FG_Spill_31">FlamingGorge.Spill!$AI$4:$AI$104</definedName>
    <definedName name="FG_Spill_32">FlamingGorge.Spill!$AJ$4:$AJ$104</definedName>
    <definedName name="FG_Spill_33">FlamingGorge.Spill!$AK$4:$AK$104</definedName>
    <definedName name="FG_Spill_34">FlamingGorge.Spill!$AL$4:$AL$104</definedName>
    <definedName name="FG_Spill_35">FlamingGorge.Spill!$AM$4:$AM$104</definedName>
    <definedName name="FG_Spill_36">FlamingGorge.Spill!$AN$4:$AN$104</definedName>
    <definedName name="FG_Spill_37">FlamingGorge.Spill!$AO$4:$AO$104</definedName>
    <definedName name="FG_Spill_38">FlamingGorge.Spill!$AP$4:$AP$104</definedName>
    <definedName name="FG_Spill_39">FlamingGorge.Spill!$AQ$4:$AQ$104</definedName>
    <definedName name="FG_Spill_4">FlamingGorge.Spill!$H$4:$H$104</definedName>
    <definedName name="FG_Spill_40">FlamingGorge.Spill!$AR$4:$AR$104</definedName>
    <definedName name="FG_Spill_41">FlamingGorge.Spill!$AS$4:$AS$104</definedName>
    <definedName name="FG_Spill_42">FlamingGorge.Spill!$AT$4:$AT$104</definedName>
    <definedName name="FG_Spill_43">FlamingGorge.Spill!$AU$4:$AU$104</definedName>
    <definedName name="FG_Spill_44">FlamingGorge.Spill!$AV$4:$AV$104</definedName>
    <definedName name="FG_Spill_45">FlamingGorge.Spill!$AW$4:$AW$104</definedName>
    <definedName name="FG_Spill_46">FlamingGorge.Spill!$AX$4:$AX$104</definedName>
    <definedName name="FG_Spill_47">FlamingGorge.Spill!$AY$4:$AY$104</definedName>
    <definedName name="FG_Spill_48">FlamingGorge.Spill!$AZ$4:$AZ$104</definedName>
    <definedName name="FG_Spill_49">FlamingGorge.Spill!$BA$4:$BA$104</definedName>
    <definedName name="FG_Spill_5">FlamingGorge.Spill!$I$4:$I$104</definedName>
    <definedName name="FG_Spill_50">FlamingGorge.Spill!$BB$4:$BB$104</definedName>
    <definedName name="FG_Spill_51">FlamingGorge.Spill!$BC$4:$BC$104</definedName>
    <definedName name="FG_Spill_6">FlamingGorge.Spill!$J$4:$J$104</definedName>
    <definedName name="FG_Spill_7">FlamingGorge.Spill!$K$4:$K$104</definedName>
    <definedName name="FG_Spill_8">FlamingGorge.Spill!$L$4:$L$104</definedName>
    <definedName name="FG_Spill_9">FlamingGorge.Spill!$M$4:$M$104</definedName>
    <definedName name="FG_Spill_Max">FlamingGorge.Spill!$B$4:$B$104</definedName>
    <definedName name="FG_Spill_Min">FlamingGorge.Spill!$C$4:$C$104</definedName>
    <definedName name="FG_Spill_Most">FlamingGorge.Spill!$D$4:$D$104</definedName>
    <definedName name="FG_Spill_Time">FlamingGorge.Spill!$A$4:$A$104</definedName>
    <definedName name="FG_Stor_1">FlamingGorge.Storage!$E$4:$E$104</definedName>
    <definedName name="FG_Stor_10">FlamingGorge.Storage!$N$4:$N$104</definedName>
    <definedName name="FG_Stor_11">FlamingGorge.Storage!$O$4:$O$104</definedName>
    <definedName name="FG_Stor_12">FlamingGorge.Storage!$P$4:$P$104</definedName>
    <definedName name="FG_Stor_13">FlamingGorge.Storage!$Q$4:$Q$104</definedName>
    <definedName name="FG_Stor_14">FlamingGorge.Storage!$R$4:$R$104</definedName>
    <definedName name="FG_Stor_15">FlamingGorge.Storage!$S$4:$S$104</definedName>
    <definedName name="FG_Stor_16">FlamingGorge.Storage!$T$4:$T$104</definedName>
    <definedName name="FG_Stor_17">FlamingGorge.Storage!$U$4:$U$104</definedName>
    <definedName name="FG_Stor_18">FlamingGorge.Storage!$V$4:$V$104</definedName>
    <definedName name="FG_Stor_19">FlamingGorge.Storage!$W$4:$W$104</definedName>
    <definedName name="FG_Stor_2">FlamingGorge.Storage!$F$4:$F$104</definedName>
    <definedName name="FG_Stor_20">FlamingGorge.Storage!$X$4:$X$104</definedName>
    <definedName name="FG_Stor_21">FlamingGorge.Storage!$Y$4:$Y$104</definedName>
    <definedName name="FG_Stor_22">FlamingGorge.Storage!$Z$4:$Z$104</definedName>
    <definedName name="FG_Stor_23">FlamingGorge.Storage!$AA$4:$AA$104</definedName>
    <definedName name="FG_Stor_24">FlamingGorge.Storage!$AB$4:$AB$104</definedName>
    <definedName name="FG_Stor_25">FlamingGorge.Storage!$AC$4:$AC$104</definedName>
    <definedName name="FG_Stor_26">FlamingGorge.Storage!$AD$4:$AD$104</definedName>
    <definedName name="FG_Stor_27">FlamingGorge.Storage!$AE$4:$AE$104</definedName>
    <definedName name="FG_Stor_28">FlamingGorge.Storage!$AF$4:$AF$104</definedName>
    <definedName name="FG_Stor_29">FlamingGorge.Storage!$AG$4:$AG$104</definedName>
    <definedName name="FG_Stor_3">FlamingGorge.Storage!$G$4:$G$104</definedName>
    <definedName name="FG_Stor_30">FlamingGorge.Storage!$AH$4:$AH$104</definedName>
    <definedName name="FG_Stor_31">FlamingGorge.Storage!$AI$4:$AI$104</definedName>
    <definedName name="FG_Stor_32">FlamingGorge.Storage!$AJ$4:$AJ$104</definedName>
    <definedName name="FG_Stor_33">FlamingGorge.Storage!$AK$4:$AK$104</definedName>
    <definedName name="FG_Stor_34">FlamingGorge.Storage!$AL$4:$AL$104</definedName>
    <definedName name="FG_Stor_35">FlamingGorge.Storage!$AM$4:$AM$104</definedName>
    <definedName name="FG_Stor_36">FlamingGorge.Storage!$AN$4:$AN$104</definedName>
    <definedName name="FG_Stor_37">FlamingGorge.Storage!$AO$4:$AO$104</definedName>
    <definedName name="FG_Stor_38">FlamingGorge.Storage!$AP$4:$AP$104</definedName>
    <definedName name="FG_Stor_39">FlamingGorge.Storage!$AQ$4:$AQ$104</definedName>
    <definedName name="FG_Stor_4">FlamingGorge.Storage!$H$4:$H$104</definedName>
    <definedName name="FG_Stor_40">FlamingGorge.Storage!$AR$4:$AR$104</definedName>
    <definedName name="FG_Stor_41">FlamingGorge.Storage!$AS$4:$AS$104</definedName>
    <definedName name="FG_Stor_42">FlamingGorge.Storage!$AT$4:$AT$104</definedName>
    <definedName name="FG_Stor_43">FlamingGorge.Storage!$AU$4:$AU$104</definedName>
    <definedName name="FG_Stor_44">FlamingGorge.Storage!$AV$4:$AV$104</definedName>
    <definedName name="FG_Stor_45">FlamingGorge.Storage!$AW$4:$AW$104</definedName>
    <definedName name="FG_Stor_46">FlamingGorge.Storage!$AX$4:$AX$104</definedName>
    <definedName name="FG_Stor_47">FlamingGorge.Storage!$AY$4:$AY$104</definedName>
    <definedName name="FG_Stor_48">FlamingGorge.Storage!$AZ$4:$AZ$104</definedName>
    <definedName name="FG_Stor_49">FlamingGorge.Storage!$BA$4:$BA$104</definedName>
    <definedName name="FG_Stor_5">FlamingGorge.Storage!$I$4:$I$104</definedName>
    <definedName name="FG_Stor_50">FlamingGorge.Storage!$BB$4:$BB$104</definedName>
    <definedName name="FG_Stor_51">FlamingGorge.Storage!$BC$4:$BC$104</definedName>
    <definedName name="FG_Stor_6">FlamingGorge.Storage!$J$4:$J$104</definedName>
    <definedName name="FG_Stor_7">FlamingGorge.Storage!$K$4:$K$104</definedName>
    <definedName name="FG_Stor_8">FlamingGorge.Storage!$L$4:$L$104</definedName>
    <definedName name="FG_Stor_9">FlamingGorge.Storage!$M$4:$M$104</definedName>
    <definedName name="FG_Stor_Max">FlamingGorge.Storage!$B$4:$B$104</definedName>
    <definedName name="FG_Stor_Min">FlamingGorge.Storage!$C$4:$C$104</definedName>
    <definedName name="FG_Stor_Most">FlamingGorge.Storage!$D$4:$D$104</definedName>
    <definedName name="FG_Stor_Time">FlamingGorge.Storage!$A$4:$A$104</definedName>
    <definedName name="FGIn_Unreg_1">FlamingGorgeInflow.Unregulated!$E$4:$E$104</definedName>
    <definedName name="FGIn_Unreg_10">FlamingGorgeInflow.Unregulated!$N$4:$N$104</definedName>
    <definedName name="FGIn_Unreg_11">FlamingGorgeInflow.Unregulated!$O$4:$O$104</definedName>
    <definedName name="FGIn_Unreg_12">FlamingGorgeInflow.Unregulated!$P$4:$P$104</definedName>
    <definedName name="FGIn_Unreg_13">FlamingGorgeInflow.Unregulated!$Q$4:$Q$104</definedName>
    <definedName name="FGIn_Unreg_14">FlamingGorgeInflow.Unregulated!$R$4:$R$104</definedName>
    <definedName name="FGIn_Unreg_15">FlamingGorgeInflow.Unregulated!$S$4:$S$104</definedName>
    <definedName name="FGIn_Unreg_16">FlamingGorgeInflow.Unregulated!$T$4:$T$104</definedName>
    <definedName name="FGIn_Unreg_17">FlamingGorgeInflow.Unregulated!$U$4:$U$104</definedName>
    <definedName name="FGIn_Unreg_18">FlamingGorgeInflow.Unregulated!$V$4:$V$104</definedName>
    <definedName name="FGIn_Unreg_19">FlamingGorgeInflow.Unregulated!$W$4:$W$104</definedName>
    <definedName name="FGIn_Unreg_2">FlamingGorgeInflow.Unregulated!$F$4:$F$104</definedName>
    <definedName name="FGIn_Unreg_20">FlamingGorgeInflow.Unregulated!$X$4:$X$104</definedName>
    <definedName name="FGIn_Unreg_21">FlamingGorgeInflow.Unregulated!$Y$4:$Y$104</definedName>
    <definedName name="FGIn_Unreg_22">FlamingGorgeInflow.Unregulated!$Z$4:$Z$104</definedName>
    <definedName name="FGIn_Unreg_23">FlamingGorgeInflow.Unregulated!$AA$4:$AA$104</definedName>
    <definedName name="FGIn_Unreg_24">FlamingGorgeInflow.Unregulated!$AB$4:$AB$104</definedName>
    <definedName name="FGIn_Unreg_25">FlamingGorgeInflow.Unregulated!$AC$4:$AC$104</definedName>
    <definedName name="FGIn_Unreg_26">FlamingGorgeInflow.Unregulated!$AD$4:$AD$104</definedName>
    <definedName name="FGIn_Unreg_27">FlamingGorgeInflow.Unregulated!$AE$4:$AE$104</definedName>
    <definedName name="FGIn_Unreg_28">FlamingGorgeInflow.Unregulated!$AF$4:$AF$104</definedName>
    <definedName name="FGIn_Unreg_29">FlamingGorgeInflow.Unregulated!$AG$4:$AG$104</definedName>
    <definedName name="FGIn_Unreg_3">FlamingGorgeInflow.Unregulated!$G$4:$G$104</definedName>
    <definedName name="FGIn_Unreg_30">FlamingGorgeInflow.Unregulated!$AH$4:$AH$104</definedName>
    <definedName name="FGIn_Unreg_31">FlamingGorgeInflow.Unregulated!$AI$4:$AI$104</definedName>
    <definedName name="FGIn_Unreg_32">FlamingGorgeInflow.Unregulated!$AJ$4:$AJ$104</definedName>
    <definedName name="FGIn_Unreg_33">FlamingGorgeInflow.Unregulated!$AK$4:$AK$104</definedName>
    <definedName name="FGIn_Unreg_34">FlamingGorgeInflow.Unregulated!$AL$4:$AL$104</definedName>
    <definedName name="FGIn_Unreg_35">FlamingGorgeInflow.Unregulated!$AM$4:$AM$104</definedName>
    <definedName name="FGIn_Unreg_36">FlamingGorgeInflow.Unregulated!$AN$4:$AN$104</definedName>
    <definedName name="FGIn_Unreg_37">FlamingGorgeInflow.Unregulated!$AO$4:$AO$104</definedName>
    <definedName name="FGIn_Unreg_38">FlamingGorgeInflow.Unregulated!$AP$4:$AP$104</definedName>
    <definedName name="FGIn_Unreg_39">FlamingGorgeInflow.Unregulated!$AQ$4:$AQ$104</definedName>
    <definedName name="FGIn_Unreg_4">FlamingGorgeInflow.Unregulated!$H$4:$H$104</definedName>
    <definedName name="FGIn_Unreg_40">FlamingGorgeInflow.Unregulated!$AR$4:$AR$104</definedName>
    <definedName name="FGIn_Unreg_41">FlamingGorgeInflow.Unregulated!$AS$4:$AS$104</definedName>
    <definedName name="FGIn_Unreg_42">FlamingGorgeInflow.Unregulated!$AT$4:$AT$104</definedName>
    <definedName name="FGIn_Unreg_43">FlamingGorgeInflow.Unregulated!$AU$4:$AU$104</definedName>
    <definedName name="FGIn_Unreg_44">FlamingGorgeInflow.Unregulated!$AV$4:$AV$104</definedName>
    <definedName name="FGIn_Unreg_45">FlamingGorgeInflow.Unregulated!$AW$4:$AW$104</definedName>
    <definedName name="FGIn_Unreg_46">FlamingGorgeInflow.Unregulated!$AX$4:$AX$104</definedName>
    <definedName name="FGIn_Unreg_47">FlamingGorgeInflow.Unregulated!$AY$4:$AY$104</definedName>
    <definedName name="FGIn_Unreg_48">FlamingGorgeInflow.Unregulated!$AZ$4:$AZ$104</definedName>
    <definedName name="FGIn_Unreg_49">FlamingGorgeInflow.Unregulated!$BA$4:$BA$104</definedName>
    <definedName name="FGIn_Unreg_5">FlamingGorgeInflow.Unregulated!$I$4:$I$104</definedName>
    <definedName name="FGIn_Unreg_50">FlamingGorgeInflow.Unregulated!$BB$4:$BB$104</definedName>
    <definedName name="FGIn_Unreg_51">FlamingGorgeInflow.Unregulated!$BC$4:$BC$104</definedName>
    <definedName name="FGIn_Unreg_6">FlamingGorgeInflow.Unregulated!$J$4:$J$104</definedName>
    <definedName name="FGIn_Unreg_7">FlamingGorgeInflow.Unregulated!$K$4:$K$104</definedName>
    <definedName name="FGIn_Unreg_8">FlamingGorgeInflow.Unregulated!$L$4:$L$104</definedName>
    <definedName name="FGIn_Unreg_9">FlamingGorgeInflow.Unregulated!$M$4:$M$104</definedName>
    <definedName name="FGIn_Unreg_Max">FlamingGorgeInflow.Unregulated!$B$4:$B$104</definedName>
    <definedName name="FGIn_Unreg_Min">FlamingGorgeInflow.Unregulated!$C$4:$C$104</definedName>
    <definedName name="FGIn_Unreg_Most">FlamingGorgeInflow.Unregulated!$D$4:$D$104</definedName>
    <definedName name="FGIn_Unreg_Time">FlamingGorgeInflow.Unregulated!$A$4:$A$104</definedName>
    <definedName name="FlamingGorgeUnregInflow">InflowAnnualVolumes!$V$9:$V$10</definedName>
    <definedName name="FlamingGorgeUnregInflow1">InflowAnnualVolumes!$V$9:$BU$9</definedName>
    <definedName name="FlamingGorgeUnregInflow2">InflowAnnualVolumes!$V$10:$BU$10</definedName>
    <definedName name="FldCtrlFlag_1">AnnualFloodControlFlag!$E$4:$E$100</definedName>
    <definedName name="FldCtrlFlag_10">AnnualFloodControlFlag!$N$4:$N$100</definedName>
    <definedName name="FldCtrlFlag_11">AnnualFloodControlFlag!$O$4:$O$100</definedName>
    <definedName name="FldCtrlFlag_12">AnnualFloodControlFlag!$P$4:$P$100</definedName>
    <definedName name="FldCtrlFlag_13">AnnualFloodControlFlag!$Q$4:$Q$100</definedName>
    <definedName name="FldCtrlFlag_14">AnnualFloodControlFlag!$R$4:$R$100</definedName>
    <definedName name="FldCtrlFlag_15">AnnualFloodControlFlag!$S$4:$S$100</definedName>
    <definedName name="FldCtrlFlag_16">AnnualFloodControlFlag!$T$4:$T$100</definedName>
    <definedName name="FldCtrlFlag_17">AnnualFloodControlFlag!$U$4:$U$100</definedName>
    <definedName name="FldCtrlFlag_18">AnnualFloodControlFlag!$V$4:$V$100</definedName>
    <definedName name="FldCtrlFlag_19">AnnualFloodControlFlag!$W$4:$W$100</definedName>
    <definedName name="FldCtrlFlag_2">AnnualFloodControlFlag!$F$4:$F$100</definedName>
    <definedName name="FldCtrlFlag_20">AnnualFloodControlFlag!$X$4:$X$100</definedName>
    <definedName name="FldCtrlFlag_21">AnnualFloodControlFlag!$Y$4:$Y$100</definedName>
    <definedName name="FldCtrlFlag_22">AnnualFloodControlFlag!$Z$4:$Z$100</definedName>
    <definedName name="FldCtrlFlag_23">AnnualFloodControlFlag!$AA$4:$AA$100</definedName>
    <definedName name="FldCtrlFlag_24">AnnualFloodControlFlag!$AB$4:$AB$100</definedName>
    <definedName name="FldCtrlFlag_25">AnnualFloodControlFlag!$AC$4:$AC$100</definedName>
    <definedName name="FldCtrlFlag_26">AnnualFloodControlFlag!$AD$4:$AD$100</definedName>
    <definedName name="FldCtrlFlag_27">AnnualFloodControlFlag!$AE$4:$AE$100</definedName>
    <definedName name="FldCtrlFlag_28">AnnualFloodControlFlag!$AF$4:$AF$100</definedName>
    <definedName name="FldCtrlFlag_29">AnnualFloodControlFlag!$AG$4:$AG$100</definedName>
    <definedName name="FldCtrlFlag_3">AnnualFloodControlFlag!$G$4:$G$100</definedName>
    <definedName name="FldCtrlFlag_30">AnnualFloodControlFlag!$AH$4:$AH$100</definedName>
    <definedName name="FldCtrlFlag_31">AnnualFloodControlFlag!$AI$4:$AI$100</definedName>
    <definedName name="FldCtrlFlag_32">AnnualFloodControlFlag!$AJ$4:$AJ$100</definedName>
    <definedName name="FldCtrlFlag_33">AnnualFloodControlFlag!$AK$4:$AK$100</definedName>
    <definedName name="FldCtrlFlag_34">AnnualFloodControlFlag!$AL$4:$AL$100</definedName>
    <definedName name="FldCtrlFlag_35">AnnualFloodControlFlag!$AM$4:$AM$100</definedName>
    <definedName name="FldCtrlFlag_36">AnnualFloodControlFlag!$AN$4:$AN$100</definedName>
    <definedName name="FldCtrlFlag_37">AnnualFloodControlFlag!$AO$4:$AO$100</definedName>
    <definedName name="FldCtrlFlag_38">AnnualFloodControlFlag!$AP$4:$AP$100</definedName>
    <definedName name="FldCtrlFlag_39">AnnualFloodControlFlag!$AQ$4:$AQ$100</definedName>
    <definedName name="FldCtrlFlag_4">AnnualFloodControlFlag!$H$4:$H$100</definedName>
    <definedName name="FldCtrlFlag_40">AnnualFloodControlFlag!$AR$4:$AR$100</definedName>
    <definedName name="FldCtrlFlag_41">AnnualFloodControlFlag!$AS$4:$AS$100</definedName>
    <definedName name="FldCtrlFlag_42">AnnualFloodControlFlag!$AT$4:$AT$100</definedName>
    <definedName name="FldCtrlFlag_43">AnnualFloodControlFlag!$AU$4:$AU$100</definedName>
    <definedName name="FldCtrlFlag_44">AnnualFloodControlFlag!$AV$4:$AV$100</definedName>
    <definedName name="FldCtrlFlag_45">AnnualFloodControlFlag!$AW$4:$AW$100</definedName>
    <definedName name="FldCtrlFlag_46">AnnualFloodControlFlag!$AX$4:$AX$100</definedName>
    <definedName name="FldCtrlFlag_47">AnnualFloodControlFlag!$AY$4:$AY$100</definedName>
    <definedName name="FldCtrlFlag_48">AnnualFloodControlFlag!$AZ$4:$AZ$100</definedName>
    <definedName name="FldCtrlFlag_49">AnnualFloodControlFlag!$BA$4:$BA$100</definedName>
    <definedName name="FldCtrlFlag_5">AnnualFloodControlFlag!$I$4:$I$100</definedName>
    <definedName name="FldCtrlFlag_50">AnnualFloodControlFlag!$BB$4:$BB$100</definedName>
    <definedName name="FldCtrlFlag_51">AnnualFloodControlFlag!$BC$4:$BC$100</definedName>
    <definedName name="FldCtrlFlag_6">AnnualFloodControlFlag!$J$4:$J$100</definedName>
    <definedName name="FldCtrlFlag_7">AnnualFloodControlFlag!$K$4:$K$100</definedName>
    <definedName name="FldCtrlFlag_8">AnnualFloodControlFlag!$L$4:$L$100</definedName>
    <definedName name="FldCtrlFlag_9">AnnualFloodControlFlag!$M$4:$M$100</definedName>
    <definedName name="FldCtrlFlag_Max">AnnualFloodControlFlag!$B$4:$B$100</definedName>
    <definedName name="FldCtrlFlag_Min">AnnualFloodControlFlag!$C$4:$C$100</definedName>
    <definedName name="FldCtrlFlag_Most">AnnualFloodControlFlag!$D$4:$D$100</definedName>
    <definedName name="FldCtrlFlag_Time">AnnualFloodControlFlag!$A$4:$A$100</definedName>
    <definedName name="Flood_ContANN_1">Frequency!$Y$45:$Y$50</definedName>
    <definedName name="Flood_ContANN_10">Frequency!$AH$45:$AH$50</definedName>
    <definedName name="Flood_ContANN_11">Frequency!$AI$45:$AI$50</definedName>
    <definedName name="Flood_ContANN_12">Frequency!$AJ$45:$AJ$50</definedName>
    <definedName name="Flood_ContANN_13">Frequency!$AK$45:$AK$50</definedName>
    <definedName name="Flood_ContANN_14">Frequency!$AL$45:$AL$50</definedName>
    <definedName name="Flood_ContANN_15">Frequency!$AM$45:$AM$50</definedName>
    <definedName name="Flood_ContANN_16">Frequency!$AN$45:$AN$50</definedName>
    <definedName name="Flood_ContANN_17">Frequency!$AO$45:$AO$50</definedName>
    <definedName name="Flood_ContANN_18">Frequency!$AP$45:$AP$50</definedName>
    <definedName name="Flood_ContANN_19">Frequency!$AQ$45:$AQ$50</definedName>
    <definedName name="Flood_ContANN_2">Frequency!$Z$45:$Z$50</definedName>
    <definedName name="Flood_ContANN_20">Frequency!$AR$45:$AR$50</definedName>
    <definedName name="Flood_ContANN_21">Frequency!$AS$45:$AS$50</definedName>
    <definedName name="Flood_ContANN_22">Frequency!$AT$45:$AT$50</definedName>
    <definedName name="Flood_ContANN_23">Frequency!$AU$45:$AU$50</definedName>
    <definedName name="Flood_ContANN_24">Frequency!$AV$45:$AV$50</definedName>
    <definedName name="Flood_ContANN_25">Frequency!$AW$45:$AW$50</definedName>
    <definedName name="Flood_ContANN_26">Frequency!$AX$45:$AX$50</definedName>
    <definedName name="Flood_ContANN_27">Frequency!$AY$45:$AY$50</definedName>
    <definedName name="Flood_ContANN_28">Frequency!$AZ$45:$AZ$50</definedName>
    <definedName name="Flood_ContANN_29">Frequency!$BA$45:$BA$50</definedName>
    <definedName name="Flood_ContANN_3">Frequency!$AA$45:$AA$50</definedName>
    <definedName name="Flood_ContANN_30">Frequency!$BB$45:$BB$50</definedName>
    <definedName name="Flood_ContANN_31">Frequency!$BC$45:$BC$50</definedName>
    <definedName name="Flood_ContANN_32">Frequency!$BD$45:$BD$50</definedName>
    <definedName name="Flood_ContANN_33">Frequency!$BE$45:$BE$50</definedName>
    <definedName name="Flood_ContANN_34">Frequency!$BF$45:$BF$50</definedName>
    <definedName name="Flood_ContANN_35">Frequency!$BG$45:$BG$50</definedName>
    <definedName name="Flood_ContANN_4">Frequency!$AB$45:$AB$50</definedName>
    <definedName name="Flood_ContANN_5">Frequency!$AC$45:$AC$50</definedName>
    <definedName name="Flood_ContANN_6">Frequency!$AD$45:$AD$50</definedName>
    <definedName name="Flood_ContANN_7">Frequency!$AE$45:$AE$50</definedName>
    <definedName name="Flood_ContANN_8">Frequency!$AF$45:$AF$50</definedName>
    <definedName name="Flood_ContANN_9">Frequency!$AG$45:$AG$50</definedName>
    <definedName name="Flood_ContANN_Max">Frequency!$V$45:$V$50</definedName>
    <definedName name="Flood_ContANN_Min">Frequency!$W$45:$W$50</definedName>
    <definedName name="Flood_ContANN_Most">Frequency!$X$45:$X$50</definedName>
    <definedName name="Flood_ContANN_Time">Frequency!$U$45:$U$50</definedName>
    <definedName name="Flood_Control_1">FloodControl.FloodControlFlag!$E$4:$E$104</definedName>
    <definedName name="Flood_Control_10">FloodControl.FloodControlFlag!$N$4:$N$104</definedName>
    <definedName name="Flood_Control_11">FloodControl.FloodControlFlag!$O$4:$O$104</definedName>
    <definedName name="Flood_Control_12">FloodControl.FloodControlFlag!$P$4:$P$104</definedName>
    <definedName name="Flood_Control_13">FloodControl.FloodControlFlag!$Q$4:$Q$104</definedName>
    <definedName name="Flood_Control_14">FloodControl.FloodControlFlag!$R$4:$R$104</definedName>
    <definedName name="Flood_Control_15">FloodControl.FloodControlFlag!$S$4:$S$104</definedName>
    <definedName name="Flood_Control_16">FloodControl.FloodControlFlag!$T$4:$T$104</definedName>
    <definedName name="Flood_Control_17">FloodControl.FloodControlFlag!$U$4:$U$104</definedName>
    <definedName name="Flood_Control_18">FloodControl.FloodControlFlag!$V$4:$V$104</definedName>
    <definedName name="Flood_Control_19">FloodControl.FloodControlFlag!$W$4:$W$104</definedName>
    <definedName name="Flood_Control_2">FloodControl.FloodControlFlag!$F$4:$F$104</definedName>
    <definedName name="Flood_Control_20">FloodControl.FloodControlFlag!$X$4:$X$104</definedName>
    <definedName name="Flood_Control_21">FloodControl.FloodControlFlag!$Y$4:$Y$104</definedName>
    <definedName name="Flood_Control_22">FloodControl.FloodControlFlag!$Z$4:$Z$104</definedName>
    <definedName name="Flood_Control_23">FloodControl.FloodControlFlag!$AA$4:$AA$104</definedName>
    <definedName name="Flood_Control_24">FloodControl.FloodControlFlag!$AB$4:$AB$104</definedName>
    <definedName name="Flood_Control_25">FloodControl.FloodControlFlag!$AC$4:$AC$104</definedName>
    <definedName name="Flood_Control_26">FloodControl.FloodControlFlag!$AD$4:$AD$104</definedName>
    <definedName name="Flood_Control_27">FloodControl.FloodControlFlag!$AE$4:$AE$104</definedName>
    <definedName name="Flood_Control_28">FloodControl.FloodControlFlag!$AF$4:$AF$104</definedName>
    <definedName name="Flood_Control_29">FloodControl.FloodControlFlag!$AG$4:$AG$104</definedName>
    <definedName name="Flood_Control_3">FloodControl.FloodControlFlag!$G$4:$G$104</definedName>
    <definedName name="Flood_Control_30">FloodControl.FloodControlFlag!$AH$4:$AH$104</definedName>
    <definedName name="Flood_Control_31">FloodControl.FloodControlFlag!$AI$4:$AI$104</definedName>
    <definedName name="Flood_Control_32">FloodControl.FloodControlFlag!$AJ$4:$AJ$104</definedName>
    <definedName name="Flood_Control_33">FloodControl.FloodControlFlag!$AK$4:$AK$104</definedName>
    <definedName name="Flood_Control_34">FloodControl.FloodControlFlag!$AL$4:$AL$104</definedName>
    <definedName name="Flood_Control_35">FloodControl.FloodControlFlag!$AM$4:$AM$104</definedName>
    <definedName name="Flood_Control_36">FloodControl.FloodControlFlag!$AN$4:$AN$104</definedName>
    <definedName name="Flood_Control_37">FloodControl.FloodControlFlag!$AO$4:$AO$104</definedName>
    <definedName name="Flood_Control_38">FloodControl.FloodControlFlag!$AP$4:$AP$104</definedName>
    <definedName name="Flood_Control_39">FloodControl.FloodControlFlag!$AQ$4:$AQ$104</definedName>
    <definedName name="Flood_Control_4">FloodControl.FloodControlFlag!$H$4:$H$104</definedName>
    <definedName name="Flood_Control_40">FloodControl.FloodControlFlag!$AR$4:$AR$104</definedName>
    <definedName name="Flood_Control_41">FloodControl.FloodControlFlag!$AS$4:$AS$104</definedName>
    <definedName name="Flood_Control_42">FloodControl.FloodControlFlag!$AT$4:$AT$104</definedName>
    <definedName name="Flood_Control_43">FloodControl.FloodControlFlag!$AU$4:$AU$104</definedName>
    <definedName name="Flood_Control_44">FloodControl.FloodControlFlag!$AV$4:$AV$104</definedName>
    <definedName name="Flood_Control_45">FloodControl.FloodControlFlag!$AW$4:$AW$104</definedName>
    <definedName name="Flood_Control_46">FloodControl.FloodControlFlag!$AX$4:$AX$104</definedName>
    <definedName name="Flood_Control_47">FloodControl.FloodControlFlag!$AY$4:$AY$104</definedName>
    <definedName name="Flood_Control_48">FloodControl.FloodControlFlag!$AZ$4:$AZ$104</definedName>
    <definedName name="Flood_Control_49">FloodControl.FloodControlFlag!$BA$4:$BA$104</definedName>
    <definedName name="Flood_Control_5">FloodControl.FloodControlFlag!$I$4:$I$104</definedName>
    <definedName name="Flood_Control_50">FloodControl.FloodControlFlag!$BB$4:$BB$104</definedName>
    <definedName name="Flood_Control_51">FloodControl.FloodControlFlag!$BC$4:$BC$104</definedName>
    <definedName name="Flood_Control_6">FloodControl.FloodControlFlag!$J$4:$J$104</definedName>
    <definedName name="Flood_Control_7">FloodControl.FloodControlFlag!$K$4:$K$104</definedName>
    <definedName name="Flood_Control_8">FloodControl.FloodControlFlag!$L$4:$L$104</definedName>
    <definedName name="Flood_Control_9">FloodControl.FloodControlFlag!$M$4:$M$104</definedName>
    <definedName name="Flood_Control_Max">FloodControl.FloodControlFlag!$B$4:$B$104</definedName>
    <definedName name="Flood_Control_Min">FloodControl.FloodControlFlag!$C$4:$C$104</definedName>
    <definedName name="Flood_Control_Most">FloodControl.FloodControlFlag!$D$4:$D$104</definedName>
    <definedName name="Flood_Control_Time">FloodControl.FloodControlFlag!$A$4:$A$104</definedName>
    <definedName name="Font_Egy_1">Fontenelle.Energy!$E$4:$E$104</definedName>
    <definedName name="Font_Egy_10">Fontenelle.Energy!$N$4:$N$104</definedName>
    <definedName name="Font_Egy_11">Fontenelle.Energy!$O$4:$O$104</definedName>
    <definedName name="Font_Egy_12">Fontenelle.Energy!$P$4:$P$104</definedName>
    <definedName name="Font_Egy_13">Fontenelle.Energy!$Q$4:$Q$104</definedName>
    <definedName name="Font_Egy_14">Fontenelle.Energy!$R$4:$R$104</definedName>
    <definedName name="Font_Egy_15">Fontenelle.Energy!$S$4:$S$104</definedName>
    <definedName name="Font_Egy_16">Fontenelle.Energy!$T$4:$T$104</definedName>
    <definedName name="Font_Egy_17">Fontenelle.Energy!$U$4:$U$104</definedName>
    <definedName name="Font_Egy_18">Fontenelle.Energy!$V$4:$V$104</definedName>
    <definedName name="Font_Egy_19">Fontenelle.Energy!$W$4:$W$104</definedName>
    <definedName name="Font_Egy_2">Fontenelle.Energy!$F$4:$F$104</definedName>
    <definedName name="Font_Egy_20">Fontenelle.Energy!$X$4:$X$104</definedName>
    <definedName name="Font_Egy_21">Fontenelle.Energy!$Y$4:$Y$104</definedName>
    <definedName name="Font_Egy_22">Fontenelle.Energy!$Z$4:$Z$104</definedName>
    <definedName name="Font_Egy_23">Fontenelle.Energy!$AA$4:$AA$104</definedName>
    <definedName name="Font_Egy_24">Fontenelle.Energy!$AB$4:$AB$104</definedName>
    <definedName name="Font_Egy_25">Fontenelle.Energy!$AC$4:$AC$104</definedName>
    <definedName name="Font_Egy_26">Fontenelle.Energy!$AD$4:$AD$104</definedName>
    <definedName name="Font_Egy_27">Fontenelle.Energy!$AE$4:$AE$104</definedName>
    <definedName name="Font_Egy_28">Fontenelle.Energy!$AF$4:$AF$104</definedName>
    <definedName name="Font_Egy_29">Fontenelle.Energy!$AG$4:$AG$104</definedName>
    <definedName name="Font_Egy_3">Fontenelle.Energy!$G$4:$G$104</definedName>
    <definedName name="Font_Egy_30">Fontenelle.Energy!$AH$4:$AH$104</definedName>
    <definedName name="Font_Egy_31">Fontenelle.Energy!$AI$4:$AI$104</definedName>
    <definedName name="Font_Egy_32">Fontenelle.Energy!$AJ$4:$AJ$104</definedName>
    <definedName name="Font_Egy_33">Fontenelle.Energy!$AK$4:$AK$104</definedName>
    <definedName name="Font_Egy_34">Fontenelle.Energy!$AL$4:$AL$104</definedName>
    <definedName name="Font_Egy_35">Fontenelle.Energy!$AM$4:$AM$104</definedName>
    <definedName name="Font_Egy_36">Fontenelle.Energy!$AN$4:$AN$104</definedName>
    <definedName name="Font_Egy_37">Fontenelle.Energy!$AO$4:$AO$104</definedName>
    <definedName name="Font_Egy_38">Fontenelle.Energy!$AP$4:$AP$104</definedName>
    <definedName name="Font_Egy_39">Fontenelle.Energy!$AQ$4:$AQ$104</definedName>
    <definedName name="Font_Egy_4">Fontenelle.Energy!$H$4:$H$104</definedName>
    <definedName name="Font_Egy_40">Fontenelle.Energy!$AR$4:$AR$104</definedName>
    <definedName name="Font_Egy_41">Fontenelle.Energy!$AS$4:$AS$104</definedName>
    <definedName name="Font_Egy_42">Fontenelle.Energy!$AT$4:$AT$104</definedName>
    <definedName name="Font_Egy_43">Fontenelle.Energy!$AU$4:$AU$104</definedName>
    <definedName name="Font_Egy_44">Fontenelle.Energy!$AV$4:$AV$104</definedName>
    <definedName name="Font_Egy_45">Fontenelle.Energy!$AW$4:$AW$104</definedName>
    <definedName name="Font_Egy_46">Fontenelle.Energy!$AX$4:$AX$104</definedName>
    <definedName name="Font_Egy_47">Fontenelle.Energy!$AY$4:$AY$104</definedName>
    <definedName name="Font_Egy_48">Fontenelle.Energy!$AZ$4:$AZ$104</definedName>
    <definedName name="Font_Egy_49">Fontenelle.Energy!$BA$4:$BA$104</definedName>
    <definedName name="Font_Egy_5">Fontenelle.Energy!$I$4:$I$104</definedName>
    <definedName name="Font_Egy_50">Fontenelle.Energy!$BB$4:$BB$104</definedName>
    <definedName name="Font_Egy_51">Fontenelle.Energy!$BC$4:$BC$104</definedName>
    <definedName name="Font_Egy_6">Fontenelle.Energy!$J$4:$J$104</definedName>
    <definedName name="Font_Egy_7">Fontenelle.Energy!$K$4:$K$104</definedName>
    <definedName name="Font_Egy_8">Fontenelle.Energy!$L$4:$L$104</definedName>
    <definedName name="Font_Egy_9">Fontenelle.Energy!$M$4:$M$104</definedName>
    <definedName name="Font_Egy_Max">Fontenelle.Energy!$B$4:$B$104</definedName>
    <definedName name="Font_Egy_Min">Fontenelle.Energy!$C$4:$C$104</definedName>
    <definedName name="Font_Egy_Most">Fontenelle.Energy!$D$4:$D$104</definedName>
    <definedName name="Font_Egy_Time">Fontenelle.Energy!$A$4:$A$104</definedName>
    <definedName name="Font_Elev_1">'Fontenelle.Pool Elevation'!$E$4:$E$104</definedName>
    <definedName name="Font_Elev_10">'Fontenelle.Pool Elevation'!$N$4:$N$104</definedName>
    <definedName name="Font_Elev_11">'Fontenelle.Pool Elevation'!$O$4:$O$104</definedName>
    <definedName name="Font_Elev_12">'Fontenelle.Pool Elevation'!$P$4:$P$104</definedName>
    <definedName name="Font_Elev_13">'Fontenelle.Pool Elevation'!$Q$4:$Q$104</definedName>
    <definedName name="Font_Elev_14">'Fontenelle.Pool Elevation'!$R$4:$R$104</definedName>
    <definedName name="Font_Elev_15">'Fontenelle.Pool Elevation'!$S$4:$S$104</definedName>
    <definedName name="Font_Elev_16">'Fontenelle.Pool Elevation'!$T$4:$T$104</definedName>
    <definedName name="Font_Elev_17">'Fontenelle.Pool Elevation'!$U$4:$U$104</definedName>
    <definedName name="Font_Elev_18">'Fontenelle.Pool Elevation'!$V$4:$V$104</definedName>
    <definedName name="Font_Elev_19">'Fontenelle.Pool Elevation'!$W$4:$W$104</definedName>
    <definedName name="Font_Elev_2">'Fontenelle.Pool Elevation'!$F$4:$F$104</definedName>
    <definedName name="Font_Elev_20">'Fontenelle.Pool Elevation'!$X$4:$X$104</definedName>
    <definedName name="Font_Elev_21">'Fontenelle.Pool Elevation'!$Y$4:$Y$104</definedName>
    <definedName name="Font_Elev_22">'Fontenelle.Pool Elevation'!$Z$4:$Z$104</definedName>
    <definedName name="Font_Elev_23">'Fontenelle.Pool Elevation'!$AA$4:$AA$104</definedName>
    <definedName name="Font_Elev_24">'Fontenelle.Pool Elevation'!$AB$4:$AB$104</definedName>
    <definedName name="Font_Elev_25">'Fontenelle.Pool Elevation'!$AC$4:$AC$104</definedName>
    <definedName name="Font_Elev_26">'Fontenelle.Pool Elevation'!$AD$4:$AD$104</definedName>
    <definedName name="Font_Elev_27">'Fontenelle.Pool Elevation'!$AE$4:$AE$104</definedName>
    <definedName name="Font_Elev_28">'Fontenelle.Pool Elevation'!$AF$4:$AF$104</definedName>
    <definedName name="Font_Elev_29">'Fontenelle.Pool Elevation'!$AG$4:$AG$104</definedName>
    <definedName name="Font_Elev_3">'Fontenelle.Pool Elevation'!$G$4:$G$104</definedName>
    <definedName name="Font_Elev_30">'Fontenelle.Pool Elevation'!$AH$4:$AH$104</definedName>
    <definedName name="Font_Elev_31">'Fontenelle.Pool Elevation'!$AI$4:$AI$104</definedName>
    <definedName name="Font_Elev_32">'Fontenelle.Pool Elevation'!$AJ$4:$AJ$104</definedName>
    <definedName name="Font_Elev_33">'Fontenelle.Pool Elevation'!$AK$4:$AK$104</definedName>
    <definedName name="Font_Elev_34">'Fontenelle.Pool Elevation'!$AL$4:$AL$104</definedName>
    <definedName name="Font_Elev_35">'Fontenelle.Pool Elevation'!$AM$4:$AM$104</definedName>
    <definedName name="Font_Elev_36">'Fontenelle.Pool Elevation'!$AN$4:$AN$104</definedName>
    <definedName name="Font_Elev_37">'Fontenelle.Pool Elevation'!$AO$4:$AO$104</definedName>
    <definedName name="Font_Elev_38">'Fontenelle.Pool Elevation'!$AP$4:$AP$104</definedName>
    <definedName name="Font_Elev_39">'Fontenelle.Pool Elevation'!$AQ$4:$AQ$104</definedName>
    <definedName name="Font_Elev_4">'Fontenelle.Pool Elevation'!$H$4:$H$104</definedName>
    <definedName name="Font_Elev_40">'Fontenelle.Pool Elevation'!$AR$4:$AR$104</definedName>
    <definedName name="Font_Elev_41">'Fontenelle.Pool Elevation'!$AS$4:$AS$104</definedName>
    <definedName name="Font_Elev_42">'Fontenelle.Pool Elevation'!$AT$4:$AT$104</definedName>
    <definedName name="Font_Elev_43">'Fontenelle.Pool Elevation'!$AU$4:$AU$104</definedName>
    <definedName name="Font_Elev_44">'Fontenelle.Pool Elevation'!$AV$4:$AV$104</definedName>
    <definedName name="Font_Elev_45">'Fontenelle.Pool Elevation'!$AW$4:$AW$104</definedName>
    <definedName name="Font_Elev_46">'Fontenelle.Pool Elevation'!$AX$4:$AX$104</definedName>
    <definedName name="Font_Elev_47">'Fontenelle.Pool Elevation'!$AY$4:$AY$104</definedName>
    <definedName name="Font_Elev_48">'Fontenelle.Pool Elevation'!$AZ$4:$AZ$104</definedName>
    <definedName name="Font_Elev_49">'Fontenelle.Pool Elevation'!$BA$4:$BA$104</definedName>
    <definedName name="Font_Elev_5">'Fontenelle.Pool Elevation'!$I$4:$I$104</definedName>
    <definedName name="Font_Elev_50">'Fontenelle.Pool Elevation'!$BB$4:$BB$104</definedName>
    <definedName name="Font_Elev_51">'Fontenelle.Pool Elevation'!$BC$4:$BC$104</definedName>
    <definedName name="Font_Elev_6">'Fontenelle.Pool Elevation'!$J$4:$J$104</definedName>
    <definedName name="Font_Elev_7">'Fontenelle.Pool Elevation'!$K$4:$K$104</definedName>
    <definedName name="Font_Elev_8">'Fontenelle.Pool Elevation'!$L$4:$L$104</definedName>
    <definedName name="Font_Elev_9">'Fontenelle.Pool Elevation'!$M$4:$M$104</definedName>
    <definedName name="Font_Elev_Max">'Fontenelle.Pool Elevation'!$B$4:$B$104</definedName>
    <definedName name="Font_Elev_Min">'Fontenelle.Pool Elevation'!$C$4:$C$104</definedName>
    <definedName name="Font_Elev_Most">'Fontenelle.Pool Elevation'!$D$4:$D$104</definedName>
    <definedName name="Font_Elev_Time">'Fontenelle.Pool Elevation'!$A$4:$A$104</definedName>
    <definedName name="Font_In_1">Fontenelle.Inflow!$E$4:$E$104</definedName>
    <definedName name="Font_In_10">Fontenelle.Inflow!$N$4:$N$104</definedName>
    <definedName name="Font_In_11">Fontenelle.Inflow!$O$4:$O$104</definedName>
    <definedName name="Font_In_12">Fontenelle.Inflow!$P$4:$P$104</definedName>
    <definedName name="Font_In_13">Fontenelle.Inflow!$Q$4:$Q$104</definedName>
    <definedName name="Font_In_14">Fontenelle.Inflow!$R$4:$R$104</definedName>
    <definedName name="Font_In_15">Fontenelle.Inflow!$S$4:$S$104</definedName>
    <definedName name="Font_In_16">Fontenelle.Inflow!$T$4:$T$104</definedName>
    <definedName name="Font_In_17">Fontenelle.Inflow!$U$4:$U$104</definedName>
    <definedName name="Font_In_18">Fontenelle.Inflow!$V$4:$V$104</definedName>
    <definedName name="Font_In_19">Fontenelle.Inflow!$W$4:$W$104</definedName>
    <definedName name="Font_In_2">Fontenelle.Inflow!$F$4:$F$104</definedName>
    <definedName name="Font_In_20">Fontenelle.Inflow!$X$4:$X$104</definedName>
    <definedName name="Font_In_21">Fontenelle.Inflow!$Y$4:$Y$104</definedName>
    <definedName name="Font_In_22">Fontenelle.Inflow!$Z$4:$Z$104</definedName>
    <definedName name="Font_In_23">Fontenelle.Inflow!$AA$4:$AA$104</definedName>
    <definedName name="Font_In_24">Fontenelle.Inflow!$AB$4:$AB$104</definedName>
    <definedName name="Font_In_25">Fontenelle.Inflow!$AC$4:$AC$104</definedName>
    <definedName name="Font_In_26">Fontenelle.Inflow!$AD$4:$AD$104</definedName>
    <definedName name="Font_In_27">Fontenelle.Inflow!$AE$4:$AE$104</definedName>
    <definedName name="Font_In_28">Fontenelle.Inflow!$AF$4:$AF$104</definedName>
    <definedName name="Font_In_29">Fontenelle.Inflow!$AG$4:$AG$104</definedName>
    <definedName name="Font_In_3">Fontenelle.Inflow!$G$4:$G$104</definedName>
    <definedName name="Font_In_30">Fontenelle.Inflow!$AH$4:$AH$104</definedName>
    <definedName name="Font_In_31">Fontenelle.Inflow!$AI$4:$AI$104</definedName>
    <definedName name="Font_In_32">Fontenelle.Inflow!$AJ$4:$AJ$104</definedName>
    <definedName name="Font_In_33">Fontenelle.Inflow!$AK$4:$AK$104</definedName>
    <definedName name="Font_In_34">Fontenelle.Inflow!$AL$4:$AL$104</definedName>
    <definedName name="Font_In_35">Fontenelle.Inflow!$AM$4:$AM$104</definedName>
    <definedName name="Font_In_36">Fontenelle.Inflow!$AN$4:$AN$104</definedName>
    <definedName name="Font_In_37">Fontenelle.Inflow!$AO$4:$AO$104</definedName>
    <definedName name="Font_In_38">Fontenelle.Inflow!$AP$4:$AP$104</definedName>
    <definedName name="Font_In_39">Fontenelle.Inflow!$AQ$4:$AQ$104</definedName>
    <definedName name="Font_In_4">Fontenelle.Inflow!$H$4:$H$104</definedName>
    <definedName name="Font_In_40">Fontenelle.Inflow!$AR$4:$AR$104</definedName>
    <definedName name="Font_In_41">Fontenelle.Inflow!$AS$4:$AS$104</definedName>
    <definedName name="Font_In_42">Fontenelle.Inflow!$AT$4:$AT$104</definedName>
    <definedName name="Font_In_43">Fontenelle.Inflow!$AU$4:$AU$104</definedName>
    <definedName name="Font_In_44">Fontenelle.Inflow!$AV$4:$AV$104</definedName>
    <definedName name="Font_In_45">Fontenelle.Inflow!$AW$4:$AW$104</definedName>
    <definedName name="Font_In_46">Fontenelle.Inflow!$AX$4:$AX$104</definedName>
    <definedName name="Font_In_47">Fontenelle.Inflow!$AY$4:$AY$104</definedName>
    <definedName name="Font_In_48">Fontenelle.Inflow!$AZ$4:$AZ$104</definedName>
    <definedName name="Font_In_49">Fontenelle.Inflow!$BA$4:$BA$104</definedName>
    <definedName name="Font_In_5">Fontenelle.Inflow!$I$4:$I$104</definedName>
    <definedName name="Font_In_50">Fontenelle.Inflow!$BB$4:$BB$104</definedName>
    <definedName name="Font_In_51">Fontenelle.Inflow!$BC$4:$BC$104</definedName>
    <definedName name="Font_In_6">Fontenelle.Inflow!$J$4:$J$104</definedName>
    <definedName name="Font_In_7">Fontenelle.Inflow!$K$4:$K$104</definedName>
    <definedName name="Font_In_8">Fontenelle.Inflow!$L$4:$L$104</definedName>
    <definedName name="Font_In_9">Fontenelle.Inflow!$M$4:$M$104</definedName>
    <definedName name="Font_In_Max">Fontenelle.Inflow!$B$4:$B$104</definedName>
    <definedName name="Font_In_Min">Fontenelle.Inflow!$C$4:$C$104</definedName>
    <definedName name="Font_In_Most">Fontenelle.Inflow!$D$4:$D$104</definedName>
    <definedName name="Font_In_Time">Fontenelle.Inflow!$A$4:$A$104</definedName>
    <definedName name="Font_Out_1">Fontenelle.Outflow!$E$4:$E$104</definedName>
    <definedName name="Font_Out_10">Fontenelle.Outflow!$N$4:$N$104</definedName>
    <definedName name="Font_Out_11">Fontenelle.Outflow!$O$4:$O$104</definedName>
    <definedName name="Font_Out_12">Fontenelle.Outflow!$P$4:$P$104</definedName>
    <definedName name="Font_Out_13">Fontenelle.Outflow!$Q$4:$Q$104</definedName>
    <definedName name="Font_Out_14">Fontenelle.Outflow!$R$4:$R$104</definedName>
    <definedName name="Font_Out_15">Fontenelle.Outflow!$S$4:$S$104</definedName>
    <definedName name="Font_Out_16">Fontenelle.Outflow!$T$4:$T$104</definedName>
    <definedName name="Font_Out_17">Fontenelle.Outflow!$U$4:$U$104</definedName>
    <definedName name="Font_Out_18">Fontenelle.Outflow!$V$4:$V$104</definedName>
    <definedName name="Font_Out_19">Fontenelle.Outflow!$W$4:$W$104</definedName>
    <definedName name="Font_Out_2">Fontenelle.Outflow!$F$4:$F$104</definedName>
    <definedName name="Font_Out_20">Fontenelle.Outflow!$X$4:$X$104</definedName>
    <definedName name="Font_Out_21">Fontenelle.Outflow!$Y$4:$Y$104</definedName>
    <definedName name="Font_Out_22">Fontenelle.Outflow!$Z$4:$Z$104</definedName>
    <definedName name="Font_Out_23">Fontenelle.Outflow!$AA$4:$AA$104</definedName>
    <definedName name="Font_Out_24">Fontenelle.Outflow!$AB$4:$AB$104</definedName>
    <definedName name="Font_Out_25">Fontenelle.Outflow!$AC$4:$AC$104</definedName>
    <definedName name="Font_Out_26">Fontenelle.Outflow!$AD$4:$AD$104</definedName>
    <definedName name="Font_Out_27">Fontenelle.Outflow!$AE$4:$AE$104</definedName>
    <definedName name="Font_Out_28">Fontenelle.Outflow!$AF$4:$AF$104</definedName>
    <definedName name="Font_Out_29">Fontenelle.Outflow!$AG$4:$AG$104</definedName>
    <definedName name="Font_Out_3">Fontenelle.Outflow!$G$4:$G$104</definedName>
    <definedName name="Font_Out_30">Fontenelle.Outflow!$AH$4:$AH$104</definedName>
    <definedName name="Font_Out_31">Fontenelle.Outflow!$AI$4:$AI$104</definedName>
    <definedName name="Font_Out_32">Fontenelle.Outflow!$AJ$4:$AJ$104</definedName>
    <definedName name="Font_Out_33">Fontenelle.Outflow!$AK$4:$AK$104</definedName>
    <definedName name="Font_Out_34">Fontenelle.Outflow!$AL$4:$AL$104</definedName>
    <definedName name="Font_Out_35">Fontenelle.Outflow!$AM$4:$AM$104</definedName>
    <definedName name="Font_Out_36">Fontenelle.Outflow!$AN$4:$AN$104</definedName>
    <definedName name="Font_Out_37">Fontenelle.Outflow!$AO$4:$AO$104</definedName>
    <definedName name="Font_Out_38">Fontenelle.Outflow!$AP$4:$AP$104</definedName>
    <definedName name="Font_Out_39">Fontenelle.Outflow!$AQ$4:$AQ$104</definedName>
    <definedName name="Font_Out_4">Fontenelle.Outflow!$H$4:$H$104</definedName>
    <definedName name="Font_Out_40">Fontenelle.Outflow!$AR$4:$AR$104</definedName>
    <definedName name="Font_Out_41">Fontenelle.Outflow!$AS$4:$AS$104</definedName>
    <definedName name="Font_Out_42">Fontenelle.Outflow!$AT$4:$AT$104</definedName>
    <definedName name="Font_Out_43">Fontenelle.Outflow!$AU$4:$AU$104</definedName>
    <definedName name="Font_Out_44">Fontenelle.Outflow!$AV$4:$AV$104</definedName>
    <definedName name="Font_Out_45">Fontenelle.Outflow!$AW$4:$AW$104</definedName>
    <definedName name="Font_Out_46">Fontenelle.Outflow!$AX$4:$AX$104</definedName>
    <definedName name="Font_Out_47">Fontenelle.Outflow!$AY$4:$AY$104</definedName>
    <definedName name="Font_Out_48">Fontenelle.Outflow!$AZ$4:$AZ$104</definedName>
    <definedName name="Font_Out_49">Fontenelle.Outflow!$BA$4:$BA$104</definedName>
    <definedName name="Font_Out_5">Fontenelle.Outflow!$I$4:$I$104</definedName>
    <definedName name="Font_Out_50">Fontenelle.Outflow!$BB$4:$BB$104</definedName>
    <definedName name="Font_Out_51">Fontenelle.Outflow!$BC$4:$BC$104</definedName>
    <definedName name="Font_Out_6">Fontenelle.Outflow!$J$4:$J$104</definedName>
    <definedName name="Font_Out_7">Fontenelle.Outflow!$K$4:$K$104</definedName>
    <definedName name="Font_Out_8">Fontenelle.Outflow!$L$4:$L$104</definedName>
    <definedName name="Font_Out_9">Fontenelle.Outflow!$M$4:$M$104</definedName>
    <definedName name="Font_Out_Max">Fontenelle.Outflow!$B$4:$B$104</definedName>
    <definedName name="Font_Out_Min">Fontenelle.Outflow!$C$4:$C$104</definedName>
    <definedName name="Font_Out_Most">Fontenelle.Outflow!$D$4:$D$104</definedName>
    <definedName name="Font_Out_Time">Fontenelle.Outflow!$A$4:$A$104</definedName>
    <definedName name="Font_Spill_1">Fontenelle.Spill!$E$4:$E$104</definedName>
    <definedName name="Font_Spill_10">Fontenelle.Spill!$N$4:$N$104</definedName>
    <definedName name="Font_Spill_11">Fontenelle.Spill!$O$4:$O$104</definedName>
    <definedName name="Font_Spill_12">Fontenelle.Spill!$P$4:$P$104</definedName>
    <definedName name="Font_Spill_13">Fontenelle.Spill!$Q$4:$Q$104</definedName>
    <definedName name="Font_Spill_14">Fontenelle.Spill!$R$4:$R$104</definedName>
    <definedName name="Font_Spill_15">Fontenelle.Spill!$S$4:$S$104</definedName>
    <definedName name="Font_Spill_16">Fontenelle.Spill!$T$4:$T$104</definedName>
    <definedName name="Font_Spill_17">Fontenelle.Spill!$U$4:$U$104</definedName>
    <definedName name="Font_Spill_18">Fontenelle.Spill!$V$4:$V$104</definedName>
    <definedName name="Font_Spill_19">Fontenelle.Spill!$W$4:$W$104</definedName>
    <definedName name="Font_Spill_2">Fontenelle.Spill!$F$4:$F$104</definedName>
    <definedName name="Font_Spill_20">Fontenelle.Spill!$X$4:$X$104</definedName>
    <definedName name="Font_Spill_21">Fontenelle.Spill!$Y$4:$Y$104</definedName>
    <definedName name="Font_Spill_22">Fontenelle.Spill!$Z$4:$Z$104</definedName>
    <definedName name="Font_Spill_23">Fontenelle.Spill!$AA$4:$AA$104</definedName>
    <definedName name="Font_Spill_24">Fontenelle.Spill!$AB$4:$AB$104</definedName>
    <definedName name="Font_Spill_25">Fontenelle.Spill!$AC$4:$AC$104</definedName>
    <definedName name="Font_Spill_26">Fontenelle.Spill!$AD$4:$AD$104</definedName>
    <definedName name="Font_Spill_27">Fontenelle.Spill!$AE$4:$AE$104</definedName>
    <definedName name="Font_Spill_28">Fontenelle.Spill!$AF$4:$AF$104</definedName>
    <definedName name="Font_Spill_29">Fontenelle.Spill!$AG$4:$AG$104</definedName>
    <definedName name="Font_Spill_3">Fontenelle.Spill!$G$4:$G$104</definedName>
    <definedName name="Font_Spill_30">Fontenelle.Spill!$AH$4:$AH$104</definedName>
    <definedName name="Font_Spill_31">Fontenelle.Spill!$AI$4:$AI$104</definedName>
    <definedName name="Font_Spill_32">Fontenelle.Spill!$AJ$4:$AJ$104</definedName>
    <definedName name="Font_Spill_33">Fontenelle.Spill!$AK$4:$AK$104</definedName>
    <definedName name="Font_Spill_34">Fontenelle.Spill!$AL$4:$AL$104</definedName>
    <definedName name="Font_Spill_35">Fontenelle.Spill!$AM$4:$AM$104</definedName>
    <definedName name="Font_Spill_36">Fontenelle.Spill!$AN$4:$AN$104</definedName>
    <definedName name="Font_Spill_37">Fontenelle.Spill!$AO$4:$AO$104</definedName>
    <definedName name="Font_Spill_38">Fontenelle.Spill!$AP$4:$AP$104</definedName>
    <definedName name="Font_Spill_39">Fontenelle.Spill!$AQ$4:$AQ$104</definedName>
    <definedName name="Font_Spill_4">Fontenelle.Spill!$H$4:$H$104</definedName>
    <definedName name="Font_Spill_40">Fontenelle.Spill!$AR$4:$AR$104</definedName>
    <definedName name="Font_Spill_41">Fontenelle.Spill!$AS$4:$AS$104</definedName>
    <definedName name="Font_Spill_42">Fontenelle.Spill!$AT$4:$AT$104</definedName>
    <definedName name="Font_Spill_43">Fontenelle.Spill!$AU$4:$AU$104</definedName>
    <definedName name="Font_Spill_44">Fontenelle.Spill!$AV$4:$AV$104</definedName>
    <definedName name="Font_Spill_45">Fontenelle.Spill!$AW$4:$AW$104</definedName>
    <definedName name="Font_Spill_46">Fontenelle.Spill!$AX$4:$AX$104</definedName>
    <definedName name="Font_Spill_47">Fontenelle.Spill!$AY$4:$AY$104</definedName>
    <definedName name="Font_Spill_48">Fontenelle.Spill!$AZ$4:$AZ$104</definedName>
    <definedName name="Font_Spill_49">Fontenelle.Spill!$BA$4:$BA$104</definedName>
    <definedName name="Font_Spill_5">Fontenelle.Spill!$I$4:$I$104</definedName>
    <definedName name="Font_Spill_50">Fontenelle.Spill!$BB$4:$BB$104</definedName>
    <definedName name="Font_Spill_51">Fontenelle.Spill!$BC$4:$BC$104</definedName>
    <definedName name="Font_Spill_6">Fontenelle.Spill!$J$4:$J$104</definedName>
    <definedName name="Font_Spill_7">Fontenelle.Spill!$K$4:$K$104</definedName>
    <definedName name="Font_Spill_8">Fontenelle.Spill!$L$4:$L$104</definedName>
    <definedName name="Font_Spill_9">Fontenelle.Spill!$M$4:$M$104</definedName>
    <definedName name="Font_Spill_Max">Fontenelle.Spill!$B$4:$B$104</definedName>
    <definedName name="Font_Spill_Min">Fontenelle.Spill!$C$4:$C$104</definedName>
    <definedName name="Font_Spill_Most">Fontenelle.Spill!$D$4:$D$104</definedName>
    <definedName name="Font_Spill_Time">Fontenelle.Spill!$A$4:$A$104</definedName>
    <definedName name="Font_Stor_1">Fontenelle.Storage!$E$4:$E$104</definedName>
    <definedName name="Font_Stor_10">Fontenelle.Storage!$N$4:$N$104</definedName>
    <definedName name="Font_Stor_11">Fontenelle.Storage!$O$4:$O$104</definedName>
    <definedName name="Font_Stor_12">Fontenelle.Storage!$P$4:$P$104</definedName>
    <definedName name="Font_Stor_13">Fontenelle.Storage!$Q$4:$Q$104</definedName>
    <definedName name="Font_Stor_14">Fontenelle.Storage!$R$4:$R$104</definedName>
    <definedName name="Font_Stor_15">Fontenelle.Storage!$S$4:$S$104</definedName>
    <definedName name="Font_Stor_16">Fontenelle.Storage!$T$4:$T$104</definedName>
    <definedName name="Font_Stor_17">Fontenelle.Storage!$U$4:$U$104</definedName>
    <definedName name="Font_Stor_18">Fontenelle.Storage!$V$4:$V$104</definedName>
    <definedName name="Font_Stor_19">Fontenelle.Storage!$W$4:$W$104</definedName>
    <definedName name="Font_Stor_2">Fontenelle.Storage!$F$4:$F$104</definedName>
    <definedName name="Font_Stor_20">Fontenelle.Storage!$X$4:$X$104</definedName>
    <definedName name="Font_Stor_21">Fontenelle.Storage!$Y$4:$Y$104</definedName>
    <definedName name="Font_Stor_22">Fontenelle.Storage!$Z$4:$Z$104</definedName>
    <definedName name="Font_Stor_23">Fontenelle.Storage!$AA$4:$AA$104</definedName>
    <definedName name="Font_Stor_24">Fontenelle.Storage!$AB$4:$AB$104</definedName>
    <definedName name="Font_Stor_25">Fontenelle.Storage!$AC$4:$AC$104</definedName>
    <definedName name="Font_Stor_26">Fontenelle.Storage!$AD$4:$AD$104</definedName>
    <definedName name="Font_Stor_27">Fontenelle.Storage!$AE$4:$AE$104</definedName>
    <definedName name="Font_Stor_28">Fontenelle.Storage!$AF$4:$AF$104</definedName>
    <definedName name="Font_Stor_29">Fontenelle.Storage!$AG$4:$AG$104</definedName>
    <definedName name="Font_Stor_3">Fontenelle.Storage!$G$4:$G$104</definedName>
    <definedName name="Font_Stor_30">Fontenelle.Storage!$AH$4:$AH$104</definedName>
    <definedName name="Font_Stor_31">Fontenelle.Storage!$AI$4:$AI$104</definedName>
    <definedName name="Font_Stor_32">Fontenelle.Storage!$AJ$4:$AJ$104</definedName>
    <definedName name="Font_Stor_33">Fontenelle.Storage!$AK$4:$AK$104</definedName>
    <definedName name="Font_Stor_34">Fontenelle.Storage!$AL$4:$AL$104</definedName>
    <definedName name="Font_Stor_35">Fontenelle.Storage!$AM$4:$AM$104</definedName>
    <definedName name="Font_Stor_36">Fontenelle.Storage!$AN$4:$AN$104</definedName>
    <definedName name="Font_Stor_37">Fontenelle.Storage!$AO$4:$AO$104</definedName>
    <definedName name="Font_Stor_38">Fontenelle.Storage!$AP$4:$AP$104</definedName>
    <definedName name="Font_Stor_39">Fontenelle.Storage!$AQ$4:$AQ$104</definedName>
    <definedName name="Font_Stor_4">Fontenelle.Storage!$H$4:$H$104</definedName>
    <definedName name="Font_Stor_40">Fontenelle.Storage!$AR$4:$AR$104</definedName>
    <definedName name="Font_Stor_41">Fontenelle.Storage!$AS$4:$AS$104</definedName>
    <definedName name="Font_Stor_42">Fontenelle.Storage!$AT$4:$AT$104</definedName>
    <definedName name="Font_Stor_43">Fontenelle.Storage!$AU$4:$AU$104</definedName>
    <definedName name="Font_Stor_44">Fontenelle.Storage!$AV$4:$AV$104</definedName>
    <definedName name="Font_Stor_45">Fontenelle.Storage!$AW$4:$AW$104</definedName>
    <definedName name="Font_Stor_46">Fontenelle.Storage!$AX$4:$AX$104</definedName>
    <definedName name="Font_Stor_47">Fontenelle.Storage!$AY$4:$AY$104</definedName>
    <definedName name="Font_Stor_48">Fontenelle.Storage!$AZ$4:$AZ$104</definedName>
    <definedName name="Font_Stor_49">Fontenelle.Storage!$BA$4:$BA$104</definedName>
    <definedName name="Font_Stor_5">Fontenelle.Storage!$I$4:$I$104</definedName>
    <definedName name="Font_Stor_50">Fontenelle.Storage!$BB$4:$BB$104</definedName>
    <definedName name="Font_Stor_51">Fontenelle.Storage!$BC$4:$BC$104</definedName>
    <definedName name="Font_Stor_6">Fontenelle.Storage!$J$4:$J$104</definedName>
    <definedName name="Font_Stor_7">Fontenelle.Storage!$K$4:$K$104</definedName>
    <definedName name="Font_Stor_8">Fontenelle.Storage!$L$4:$L$104</definedName>
    <definedName name="Font_Stor_9">Fontenelle.Storage!$M$4:$M$104</definedName>
    <definedName name="Font_Stor_Max">Fontenelle.Storage!$B$4:$B$104</definedName>
    <definedName name="Font_Stor_Min">Fontenelle.Storage!$C$4:$C$104</definedName>
    <definedName name="Font_Stor_Most">Fontenelle.Storage!$D$4:$D$104</definedName>
    <definedName name="Font_Stor_Time">Fontenelle.Storage!$A$4:$A$104</definedName>
    <definedName name="FontenelleInflow">InflowAnnualVolumes!$V$12:$V$13</definedName>
    <definedName name="FontenelleInflow1">InflowAnnualVolumes!$V$12:$BU$12</definedName>
    <definedName name="FontenelleInflow2">InflowAnnualVolumes!$V$13:$BU$13</definedName>
    <definedName name="Hav_Egy_1">Havasu.Energy!$E$4:$E$104</definedName>
    <definedName name="Hav_Egy_10">Havasu.Energy!$N$4:$N$104</definedName>
    <definedName name="Hav_Egy_11">Havasu.Energy!$O$4:$O$104</definedName>
    <definedName name="Hav_Egy_12">Havasu.Energy!$P$4:$P$104</definedName>
    <definedName name="Hav_Egy_13">Havasu.Energy!$Q$4:$Q$104</definedName>
    <definedName name="Hav_Egy_14">Havasu.Energy!$R$4:$R$104</definedName>
    <definedName name="Hav_Egy_15">Havasu.Energy!$S$4:$S$104</definedName>
    <definedName name="Hav_Egy_16">Havasu.Energy!$T$4:$T$104</definedName>
    <definedName name="Hav_Egy_17">Havasu.Energy!$U$4:$U$104</definedName>
    <definedName name="Hav_Egy_18">Havasu.Energy!$V$4:$V$104</definedName>
    <definedName name="Hav_Egy_19">Havasu.Energy!$W$4:$W$104</definedName>
    <definedName name="Hav_Egy_2">Havasu.Energy!$F$4:$F$104</definedName>
    <definedName name="Hav_Egy_20">Havasu.Energy!$X$4:$X$104</definedName>
    <definedName name="Hav_Egy_21">Havasu.Energy!$Y$4:$Y$104</definedName>
    <definedName name="Hav_Egy_22">Havasu.Energy!$Z$4:$Z$104</definedName>
    <definedName name="Hav_Egy_23">Havasu.Energy!$AA$4:$AA$104</definedName>
    <definedName name="Hav_Egy_24">Havasu.Energy!$AB$4:$AB$104</definedName>
    <definedName name="Hav_Egy_25">Havasu.Energy!$AC$4:$AC$104</definedName>
    <definedName name="Hav_Egy_26">Havasu.Energy!$AD$4:$AD$104</definedName>
    <definedName name="Hav_Egy_27">Havasu.Energy!$AE$4:$AE$104</definedName>
    <definedName name="Hav_Egy_28">Havasu.Energy!$AF$4:$AF$104</definedName>
    <definedName name="Hav_Egy_29">Havasu.Energy!$AG$4:$AG$104</definedName>
    <definedName name="Hav_Egy_3">Havasu.Energy!$G$4:$G$104</definedName>
    <definedName name="Hav_Egy_30">Havasu.Energy!$AH$4:$AH$104</definedName>
    <definedName name="Hav_Egy_31">Havasu.Energy!$AI$4:$AI$104</definedName>
    <definedName name="Hav_Egy_32">Havasu.Energy!$AJ$4:$AJ$104</definedName>
    <definedName name="Hav_Egy_33">Havasu.Energy!$AK$4:$AK$104</definedName>
    <definedName name="Hav_Egy_34">Havasu.Energy!$AL$4:$AL$104</definedName>
    <definedName name="Hav_Egy_35">Havasu.Energy!$AM$4:$AM$104</definedName>
    <definedName name="Hav_Egy_36">Havasu.Energy!$AN$4:$AN$104</definedName>
    <definedName name="Hav_Egy_37">Havasu.Energy!$AO$4:$AO$104</definedName>
    <definedName name="Hav_Egy_38">Havasu.Energy!$AP$4:$AP$104</definedName>
    <definedName name="Hav_Egy_39">Havasu.Energy!$AQ$4:$AQ$104</definedName>
    <definedName name="Hav_Egy_4">Havasu.Energy!$H$4:$H$104</definedName>
    <definedName name="Hav_Egy_40">Havasu.Energy!$AR$4:$AR$104</definedName>
    <definedName name="Hav_Egy_41">Havasu.Energy!$AS$4:$AS$104</definedName>
    <definedName name="Hav_Egy_42">Havasu.Energy!$AT$4:$AT$104</definedName>
    <definedName name="Hav_Egy_43">Havasu.Energy!$AU$4:$AU$104</definedName>
    <definedName name="Hav_Egy_44">Havasu.Energy!$AV$4:$AV$104</definedName>
    <definedName name="Hav_Egy_45">Havasu.Energy!$AW$4:$AW$104</definedName>
    <definedName name="Hav_Egy_46">Havasu.Energy!$AX$4:$AX$104</definedName>
    <definedName name="Hav_Egy_47">Havasu.Energy!$AY$4:$AY$104</definedName>
    <definedName name="Hav_Egy_48">Havasu.Energy!$AZ$4:$AZ$104</definedName>
    <definedName name="Hav_Egy_49">Havasu.Energy!$BA$4:$BA$104</definedName>
    <definedName name="Hav_Egy_5">Havasu.Energy!$I$4:$I$104</definedName>
    <definedName name="Hav_Egy_50">Havasu.Energy!$BB$4:$BB$104</definedName>
    <definedName name="Hav_Egy_51">Havasu.Energy!$BC$4:$BC$104</definedName>
    <definedName name="Hav_Egy_6">Havasu.Energy!$J$4:$J$104</definedName>
    <definedName name="Hav_Egy_7">Havasu.Energy!$K$4:$K$104</definedName>
    <definedName name="Hav_Egy_8">Havasu.Energy!$L$4:$L$104</definedName>
    <definedName name="Hav_Egy_9">Havasu.Energy!$M$4:$M$104</definedName>
    <definedName name="Hav_Egy_Max">Havasu.Energy!$B$4:$B$104</definedName>
    <definedName name="Hav_Egy_Min">Havasu.Energy!$C$4:$C$104</definedName>
    <definedName name="Hav_Egy_Most">Havasu.Energy!$D$4:$D$104</definedName>
    <definedName name="Hav_Egy_Time">Havasu.Energy!$A$4:$A$104</definedName>
    <definedName name="Hav_Elev_1">'Havasu.Pool Elevation'!$E$4:$E$104</definedName>
    <definedName name="Hav_Elev_10">'Havasu.Pool Elevation'!$N$4:$N$104</definedName>
    <definedName name="Hav_Elev_11">'Havasu.Pool Elevation'!$O$4:$O$104</definedName>
    <definedName name="Hav_Elev_12">'Havasu.Pool Elevation'!$P$4:$P$104</definedName>
    <definedName name="Hav_Elev_13">'Havasu.Pool Elevation'!$Q$4:$Q$104</definedName>
    <definedName name="Hav_Elev_14">'Havasu.Pool Elevation'!$R$4:$R$104</definedName>
    <definedName name="Hav_Elev_15">'Havasu.Pool Elevation'!$S$4:$S$104</definedName>
    <definedName name="Hav_Elev_16">'Havasu.Pool Elevation'!$T$4:$T$104</definedName>
    <definedName name="Hav_Elev_17">'Havasu.Pool Elevation'!$U$4:$U$104</definedName>
    <definedName name="Hav_Elev_18">'Havasu.Pool Elevation'!$V$4:$V$104</definedName>
    <definedName name="Hav_Elev_19">'Havasu.Pool Elevation'!$W$4:$W$104</definedName>
    <definedName name="Hav_Elev_2">'Havasu.Pool Elevation'!$F$4:$F$104</definedName>
    <definedName name="Hav_Elev_20">'Havasu.Pool Elevation'!$X$4:$X$104</definedName>
    <definedName name="Hav_Elev_21">'Havasu.Pool Elevation'!$Y$4:$Y$104</definedName>
    <definedName name="Hav_Elev_22">'Havasu.Pool Elevation'!$Z$4:$Z$104</definedName>
    <definedName name="Hav_Elev_23">'Havasu.Pool Elevation'!$AA$4:$AA$104</definedName>
    <definedName name="Hav_Elev_24">'Havasu.Pool Elevation'!$AB$4:$AB$104</definedName>
    <definedName name="Hav_Elev_25">'Havasu.Pool Elevation'!$AC$4:$AC$104</definedName>
    <definedName name="Hav_Elev_26">'Havasu.Pool Elevation'!$AD$4:$AD$104</definedName>
    <definedName name="Hav_Elev_27">'Havasu.Pool Elevation'!$AE$4:$AE$104</definedName>
    <definedName name="Hav_Elev_28">'Havasu.Pool Elevation'!$AF$4:$AF$104</definedName>
    <definedName name="Hav_Elev_29">'Havasu.Pool Elevation'!$AG$4:$AG$104</definedName>
    <definedName name="Hav_Elev_3">'Havasu.Pool Elevation'!$G$4:$G$104</definedName>
    <definedName name="Hav_Elev_30">'Havasu.Pool Elevation'!$AH$4:$AH$104</definedName>
    <definedName name="Hav_Elev_31">'Havasu.Pool Elevation'!$AI$4:$AI$104</definedName>
    <definedName name="Hav_Elev_32">'Havasu.Pool Elevation'!$AJ$4:$AJ$104</definedName>
    <definedName name="Hav_Elev_33">'Havasu.Pool Elevation'!$AK$4:$AK$104</definedName>
    <definedName name="Hav_Elev_34">'Havasu.Pool Elevation'!$AL$4:$AL$104</definedName>
    <definedName name="Hav_Elev_35">'Havasu.Pool Elevation'!$AM$4:$AM$104</definedName>
    <definedName name="Hav_Elev_36">'Havasu.Pool Elevation'!$AN$4:$AN$104</definedName>
    <definedName name="Hav_Elev_37">'Havasu.Pool Elevation'!$AO$4:$AO$104</definedName>
    <definedName name="Hav_Elev_38">'Havasu.Pool Elevation'!$AP$4:$AP$104</definedName>
    <definedName name="Hav_Elev_39">'Havasu.Pool Elevation'!$AQ$4:$AQ$104</definedName>
    <definedName name="Hav_Elev_4">'Havasu.Pool Elevation'!$H$4:$H$104</definedName>
    <definedName name="Hav_Elev_40">'Havasu.Pool Elevation'!$AR$4:$AR$104</definedName>
    <definedName name="Hav_Elev_41">'Havasu.Pool Elevation'!$AS$4:$AS$104</definedName>
    <definedName name="Hav_Elev_42">'Havasu.Pool Elevation'!$AT$4:$AT$104</definedName>
    <definedName name="Hav_Elev_43">'Havasu.Pool Elevation'!$AU$4:$AU$104</definedName>
    <definedName name="Hav_Elev_44">'Havasu.Pool Elevation'!$AV$4:$AV$104</definedName>
    <definedName name="Hav_Elev_45">'Havasu.Pool Elevation'!$AW$4:$AW$104</definedName>
    <definedName name="Hav_Elev_46">'Havasu.Pool Elevation'!$AX$4:$AX$104</definedName>
    <definedName name="Hav_Elev_47">'Havasu.Pool Elevation'!$AY$4:$AY$104</definedName>
    <definedName name="Hav_Elev_48">'Havasu.Pool Elevation'!$AZ$4:$AZ$104</definedName>
    <definedName name="Hav_Elev_49">'Havasu.Pool Elevation'!$BA$4:$BA$104</definedName>
    <definedName name="Hav_Elev_5">'Havasu.Pool Elevation'!$I$4:$I$104</definedName>
    <definedName name="Hav_Elev_50">'Havasu.Pool Elevation'!$BB$4:$BB$104</definedName>
    <definedName name="Hav_Elev_51">'Havasu.Pool Elevation'!$BC$4:$BC$104</definedName>
    <definedName name="Hav_Elev_6">'Havasu.Pool Elevation'!$J$4:$J$104</definedName>
    <definedName name="Hav_Elev_7">'Havasu.Pool Elevation'!$K$4:$K$104</definedName>
    <definedName name="Hav_Elev_8">'Havasu.Pool Elevation'!$L$4:$L$104</definedName>
    <definedName name="Hav_Elev_9">'Havasu.Pool Elevation'!$M$4:$M$104</definedName>
    <definedName name="Hav_Elev_Max">'Havasu.Pool Elevation'!$B$4:$B$104</definedName>
    <definedName name="Hav_Elev_Min">'Havasu.Pool Elevation'!$C$4:$C$104</definedName>
    <definedName name="Hav_Elev_Most">'Havasu.Pool Elevation'!$D$4:$D$104</definedName>
    <definedName name="Hav_Elev_Time">'Havasu.Pool Elevation'!$A$4:$A$104</definedName>
    <definedName name="Hav_Out_1">Havasu.Outflow!$E$4:$E$104</definedName>
    <definedName name="Hav_Out_10">Havasu.Outflow!$N$4:$N$104</definedName>
    <definedName name="Hav_Out_11">Havasu.Outflow!$O$4:$O$104</definedName>
    <definedName name="Hav_Out_12">Havasu.Outflow!$P$4:$P$104</definedName>
    <definedName name="Hav_Out_13">Havasu.Outflow!$Q$4:$Q$104</definedName>
    <definedName name="Hav_Out_14">Havasu.Outflow!$R$4:$R$104</definedName>
    <definedName name="Hav_Out_15">Havasu.Outflow!$S$4:$S$104</definedName>
    <definedName name="Hav_Out_16">Havasu.Outflow!$T$4:$T$104</definedName>
    <definedName name="Hav_Out_17">Havasu.Outflow!$U$4:$U$104</definedName>
    <definedName name="Hav_Out_18">Havasu.Outflow!$V$4:$V$104</definedName>
    <definedName name="Hav_Out_19">Havasu.Outflow!$W$4:$W$104</definedName>
    <definedName name="Hav_Out_2">Havasu.Outflow!$F$4:$F$104</definedName>
    <definedName name="Hav_Out_20">Havasu.Outflow!$X$4:$X$104</definedName>
    <definedName name="Hav_Out_21">Havasu.Outflow!$Y$4:$Y$104</definedName>
    <definedName name="Hav_Out_22">Havasu.Outflow!$Z$4:$Z$104</definedName>
    <definedName name="Hav_Out_23">Havasu.Outflow!$AA$4:$AA$104</definedName>
    <definedName name="Hav_Out_24">Havasu.Outflow!$AB$4:$AB$104</definedName>
    <definedName name="Hav_Out_25">Havasu.Outflow!$AC$4:$AC$104</definedName>
    <definedName name="Hav_Out_26">Havasu.Outflow!$AD$4:$AD$104</definedName>
    <definedName name="Hav_Out_27">Havasu.Outflow!$AE$4:$AE$104</definedName>
    <definedName name="Hav_Out_28">Havasu.Outflow!$AF$4:$AF$104</definedName>
    <definedName name="Hav_Out_29">Havasu.Outflow!$AG$4:$AG$104</definedName>
    <definedName name="Hav_Out_3">Havasu.Outflow!$G$4:$G$104</definedName>
    <definedName name="Hav_Out_30">Havasu.Outflow!$AH$4:$AH$104</definedName>
    <definedName name="Hav_Out_31">Havasu.Outflow!$AI$4:$AI$104</definedName>
    <definedName name="Hav_Out_32">Havasu.Outflow!$AJ$4:$AJ$104</definedName>
    <definedName name="Hav_Out_33">Havasu.Outflow!$AK$4:$AK$104</definedName>
    <definedName name="Hav_Out_34">Havasu.Outflow!$AL$4:$AL$104</definedName>
    <definedName name="Hav_Out_35">Havasu.Outflow!$AM$4:$AM$104</definedName>
    <definedName name="Hav_Out_36">Havasu.Outflow!$AN$4:$AN$104</definedName>
    <definedName name="Hav_Out_37">Havasu.Outflow!$AO$4:$AO$104</definedName>
    <definedName name="Hav_Out_38">Havasu.Outflow!$AP$4:$AP$104</definedName>
    <definedName name="Hav_Out_39">Havasu.Outflow!$AQ$4:$AQ$104</definedName>
    <definedName name="Hav_Out_4">Havasu.Outflow!$H$4:$H$104</definedName>
    <definedName name="Hav_Out_40">Havasu.Outflow!$AR$4:$AR$104</definedName>
    <definedName name="Hav_Out_41">Havasu.Outflow!$AS$4:$AS$104</definedName>
    <definedName name="Hav_Out_42">Havasu.Outflow!$AT$4:$AT$104</definedName>
    <definedName name="Hav_Out_43">Havasu.Outflow!$AU$4:$AU$104</definedName>
    <definedName name="Hav_Out_44">Havasu.Outflow!$AV$4:$AV$104</definedName>
    <definedName name="Hav_Out_45">Havasu.Outflow!$AW$4:$AW$104</definedName>
    <definedName name="Hav_Out_46">Havasu.Outflow!$AX$4:$AX$104</definedName>
    <definedName name="Hav_Out_47">Havasu.Outflow!$AY$4:$AY$104</definedName>
    <definedName name="Hav_Out_48">Havasu.Outflow!$AZ$4:$AZ$104</definedName>
    <definedName name="Hav_Out_49">Havasu.Outflow!$BA$4:$BA$104</definedName>
    <definedName name="Hav_Out_5">Havasu.Outflow!$I$4:$I$104</definedName>
    <definedName name="Hav_Out_50">Havasu.Outflow!$BB$4:$BB$104</definedName>
    <definedName name="Hav_Out_51">Havasu.Outflow!$BC$4:$BC$104</definedName>
    <definedName name="Hav_Out_6">Havasu.Outflow!$J$4:$J$104</definedName>
    <definedName name="Hav_Out_7">Havasu.Outflow!$K$4:$K$104</definedName>
    <definedName name="Hav_Out_8">Havasu.Outflow!$L$4:$L$104</definedName>
    <definedName name="Hav_Out_9">Havasu.Outflow!$M$4:$M$104</definedName>
    <definedName name="Hav_Out_Max">Havasu.Outflow!$B$4:$B$104</definedName>
    <definedName name="Hav_Out_Min">Havasu.Outflow!$C$4:$C$104</definedName>
    <definedName name="Hav_Out_Most">Havasu.Outflow!$D$4:$D$104</definedName>
    <definedName name="Hav_Out_Time">Havasu.Outflow!$A$4:$A$104</definedName>
    <definedName name="Hav_Stor_1">Havasu.Storage!$E$4:$E$104</definedName>
    <definedName name="Hav_Stor_10">Havasu.Storage!$N$4:$N$104</definedName>
    <definedName name="Hav_Stor_11">Havasu.Storage!$O$4:$O$104</definedName>
    <definedName name="Hav_Stor_12">Havasu.Storage!$P$4:$P$104</definedName>
    <definedName name="Hav_Stor_13">Havasu.Storage!$Q$4:$Q$104</definedName>
    <definedName name="Hav_Stor_14">Havasu.Storage!$R$4:$R$104</definedName>
    <definedName name="Hav_Stor_15">Havasu.Storage!$S$4:$S$104</definedName>
    <definedName name="Hav_Stor_16">Havasu.Storage!$T$4:$T$104</definedName>
    <definedName name="Hav_Stor_17">Havasu.Storage!$U$4:$U$104</definedName>
    <definedName name="Hav_Stor_18">Havasu.Storage!$V$4:$V$104</definedName>
    <definedName name="Hav_Stor_19">Havasu.Storage!$W$4:$W$104</definedName>
    <definedName name="Hav_Stor_2">Havasu.Storage!$F$4:$F$104</definedName>
    <definedName name="Hav_Stor_20">Havasu.Storage!$X$4:$X$104</definedName>
    <definedName name="Hav_Stor_21">Havasu.Storage!$Y$4:$Y$104</definedName>
    <definedName name="Hav_Stor_22">Havasu.Storage!$Z$4:$Z$104</definedName>
    <definedName name="Hav_Stor_23">Havasu.Storage!$AA$4:$AA$104</definedName>
    <definedName name="Hav_Stor_24">Havasu.Storage!$AB$4:$AB$104</definedName>
    <definedName name="Hav_Stor_25">Havasu.Storage!$AC$4:$AC$104</definedName>
    <definedName name="Hav_Stor_26">Havasu.Storage!$AD$4:$AD$104</definedName>
    <definedName name="Hav_Stor_27">Havasu.Storage!$AE$4:$AE$104</definedName>
    <definedName name="Hav_Stor_28">Havasu.Storage!$AF$4:$AF$104</definedName>
    <definedName name="Hav_Stor_29">Havasu.Storage!$AG$4:$AG$104</definedName>
    <definedName name="Hav_Stor_3">Havasu.Storage!$G$4:$G$104</definedName>
    <definedName name="Hav_Stor_30">Havasu.Storage!$AH$4:$AH$104</definedName>
    <definedName name="Hav_Stor_31">Havasu.Storage!$AI$4:$AI$104</definedName>
    <definedName name="Hav_Stor_32">Havasu.Storage!$AJ$4:$AJ$104</definedName>
    <definedName name="Hav_Stor_33">Havasu.Storage!$AK$4:$AK$104</definedName>
    <definedName name="Hav_Stor_34">Havasu.Storage!$AL$4:$AL$104</definedName>
    <definedName name="Hav_Stor_35">Havasu.Storage!$AM$4:$AM$104</definedName>
    <definedName name="Hav_Stor_36">Havasu.Storage!$AN$4:$AN$104</definedName>
    <definedName name="Hav_Stor_37">Havasu.Storage!$AO$4:$AO$104</definedName>
    <definedName name="Hav_Stor_38">Havasu.Storage!$AP$4:$AP$104</definedName>
    <definedName name="Hav_Stor_39">Havasu.Storage!$AQ$4:$AQ$104</definedName>
    <definedName name="Hav_Stor_4">Havasu.Storage!$H$4:$H$104</definedName>
    <definedName name="Hav_Stor_40">Havasu.Storage!$AR$4:$AR$104</definedName>
    <definedName name="Hav_Stor_41">Havasu.Storage!$AS$4:$AS$104</definedName>
    <definedName name="Hav_Stor_42">Havasu.Storage!$AT$4:$AT$104</definedName>
    <definedName name="Hav_Stor_43">Havasu.Storage!$AU$4:$AU$104</definedName>
    <definedName name="Hav_Stor_44">Havasu.Storage!$AV$4:$AV$104</definedName>
    <definedName name="Hav_Stor_45">Havasu.Storage!$AW$4:$AW$104</definedName>
    <definedName name="Hav_Stor_46">Havasu.Storage!$AX$4:$AX$104</definedName>
    <definedName name="Hav_Stor_47">Havasu.Storage!$AY$4:$AY$104</definedName>
    <definedName name="Hav_Stor_48">Havasu.Storage!$AZ$4:$AZ$104</definedName>
    <definedName name="Hav_Stor_49">Havasu.Storage!$BA$4:$BA$104</definedName>
    <definedName name="Hav_Stor_5">Havasu.Storage!$I$4:$I$104</definedName>
    <definedName name="Hav_Stor_50">Havasu.Storage!$BB$4:$BB$104</definedName>
    <definedName name="Hav_Stor_51">Havasu.Storage!$BC$4:$BC$104</definedName>
    <definedName name="Hav_Stor_6">Havasu.Storage!$J$4:$J$104</definedName>
    <definedName name="Hav_Stor_7">Havasu.Storage!$K$4:$K$104</definedName>
    <definedName name="Hav_Stor_8">Havasu.Storage!$L$4:$L$104</definedName>
    <definedName name="Hav_Stor_9">Havasu.Storage!$M$4:$M$104</definedName>
    <definedName name="Hav_Stor_Max">Havasu.Storage!$B$4:$B$104</definedName>
    <definedName name="Hav_Stor_Min">Havasu.Storage!$C$4:$C$104</definedName>
    <definedName name="Hav_Stor_Most">Havasu.Storage!$D$4:$D$104</definedName>
    <definedName name="Hav_Stor_Time">Havasu.Storage!$A$4:$A$104</definedName>
    <definedName name="InflowAnnualVolumesX">OFFSET(INDIRECT(InflowAnnualVolumes!$A$33),,,1,35)</definedName>
    <definedName name="InflowAnnualVolumesY">OFFSET(INDIRECT(InflowAnnualVolumes!$B$33),,,1,35)</definedName>
    <definedName name="LBAbv823_1">LowerBalancingAbove823!$E$4:$E$100</definedName>
    <definedName name="LBAbv823_10">LowerBalancingAbove823!$N$4:$N$100</definedName>
    <definedName name="LBAbv823_11">LowerBalancingAbove823!$O$4:$O$100</definedName>
    <definedName name="LBAbv823_12">LowerBalancingAbove823!$P$4:$P$100</definedName>
    <definedName name="LBAbv823_13">LowerBalancingAbove823!$Q$4:$Q$100</definedName>
    <definedName name="LBAbv823_14">LowerBalancingAbove823!$R$4:$R$100</definedName>
    <definedName name="LBAbv823_15">LowerBalancingAbove823!$S$4:$S$100</definedName>
    <definedName name="LBAbv823_16">LowerBalancingAbove823!$T$4:$T$100</definedName>
    <definedName name="LBAbv823_17">LowerBalancingAbove823!$U$4:$U$100</definedName>
    <definedName name="LBAbv823_18">LowerBalancingAbove823!$V$4:$V$100</definedName>
    <definedName name="LBAbv823_19">LowerBalancingAbove823!$W$4:$W$100</definedName>
    <definedName name="LBAbv823_2">LowerBalancingAbove823!$F$4:$F$100</definedName>
    <definedName name="LBAbv823_20">LowerBalancingAbove823!$X$4:$X$100</definedName>
    <definedName name="LBAbv823_21">LowerBalancingAbove823!$Y$4:$Y$100</definedName>
    <definedName name="LBAbv823_22">LowerBalancingAbove823!$Z$4:$Z$100</definedName>
    <definedName name="LBAbv823_23">LowerBalancingAbove823!$AA$4:$AA$100</definedName>
    <definedName name="LBAbv823_24">LowerBalancingAbove823!$AB$4:$AB$100</definedName>
    <definedName name="LBAbv823_25">LowerBalancingAbove823!$AC$4:$AC$100</definedName>
    <definedName name="LBAbv823_26">LowerBalancingAbove823!$AD$4:$AD$100</definedName>
    <definedName name="LBAbv823_27">LowerBalancingAbove823!$AE$4:$AE$100</definedName>
    <definedName name="LBAbv823_28">LowerBalancingAbove823!$AF$4:$AF$100</definedName>
    <definedName name="LBAbv823_29">LowerBalancingAbove823!$AG$4:$AG$100</definedName>
    <definedName name="LBAbv823_3">LowerBalancingAbove823!$G$4:$G$100</definedName>
    <definedName name="LBAbv823_30">LowerBalancingAbove823!$AH$4:$AH$100</definedName>
    <definedName name="LBAbv823_31">LowerBalancingAbove823!$AI$4:$AI$100</definedName>
    <definedName name="LBAbv823_32">LowerBalancingAbove823!$AJ$4:$AJ$100</definedName>
    <definedName name="LBAbv823_33">LowerBalancingAbove823!$AK$4:$AK$100</definedName>
    <definedName name="LBAbv823_34">LowerBalancingAbove823!$AL$4:$AL$100</definedName>
    <definedName name="LBAbv823_35">LowerBalancingAbove823!$AM$4:$AM$100</definedName>
    <definedName name="LBAbv823_36">LowerBalancingAbove823!$AN$4:$AN$100</definedName>
    <definedName name="LBAbv823_37">LowerBalancingAbove823!$AO$4:$AO$100</definedName>
    <definedName name="LBAbv823_38">LowerBalancingAbove823!$AP$4:$AP$100</definedName>
    <definedName name="LBAbv823_39">LowerBalancingAbove823!$AQ$4:$AQ$100</definedName>
    <definedName name="LBAbv823_4">LowerBalancingAbove823!$H$4:$H$100</definedName>
    <definedName name="LBAbv823_40">LowerBalancingAbove823!$AR$4:$AR$100</definedName>
    <definedName name="LBAbv823_41">LowerBalancingAbove823!$AS$4:$AS$100</definedName>
    <definedName name="LBAbv823_42">LowerBalancingAbove823!$AT$4:$AT$100</definedName>
    <definedName name="LBAbv823_43">LowerBalancingAbove823!$AU$4:$AU$100</definedName>
    <definedName name="LBAbv823_44">LowerBalancingAbove823!$AV$4:$AV$100</definedName>
    <definedName name="LBAbv823_45">LowerBalancingAbove823!$AW$4:$AW$100</definedName>
    <definedName name="LBAbv823_46">LowerBalancingAbove823!$AX$4:$AX$100</definedName>
    <definedName name="LBAbv823_47">LowerBalancingAbove823!$AY$4:$AY$100</definedName>
    <definedName name="LBAbv823_48">LowerBalancingAbove823!$AZ$4:$AZ$100</definedName>
    <definedName name="LBAbv823_49">LowerBalancingAbove823!$BA$4:$BA$100</definedName>
    <definedName name="LBAbv823_5">LowerBalancingAbove823!$I$4:$I$100</definedName>
    <definedName name="LBAbv823_50">LowerBalancingAbove823!$BB$4:$BB$100</definedName>
    <definedName name="LBAbv823_51">LowerBalancingAbove823!$BC$4:$BC$100</definedName>
    <definedName name="LBAbv823_6">LowerBalancingAbove823!$J$4:$J$100</definedName>
    <definedName name="LBAbv823_7">LowerBalancingAbove823!$K$4:$K$100</definedName>
    <definedName name="LBAbv823_8">LowerBalancingAbove823!$L$4:$L$100</definedName>
    <definedName name="LBAbv823_9">LowerBalancingAbove823!$M$4:$M$100</definedName>
    <definedName name="LBAbv823_Max">LowerBalancingAbove823!$B$4:$B$100</definedName>
    <definedName name="LBAbv823_Min">LowerBalancingAbove823!$C$4:$C$100</definedName>
    <definedName name="LBAbv823_Most">LowerBalancingAbove823!$D$4:$D$100</definedName>
    <definedName name="LBAbv823_Time">LowerBalancingAbove823!$A$4:$A$100</definedName>
    <definedName name="LBAt823_1">LowerBalancingAt823!$E$4:$E$100</definedName>
    <definedName name="LBAt823_10">LowerBalancingAt823!$N$4:$N$100</definedName>
    <definedName name="LBAt823_11">LowerBalancingAt823!$O$4:$O$100</definedName>
    <definedName name="LBAt823_12">LowerBalancingAt823!$P$4:$P$100</definedName>
    <definedName name="LBAt823_13">LowerBalancingAt823!$Q$4:$Q$100</definedName>
    <definedName name="LBAt823_14">LowerBalancingAt823!$R$4:$R$100</definedName>
    <definedName name="LBAt823_15">LowerBalancingAt823!$S$4:$S$100</definedName>
    <definedName name="LBAt823_16">LowerBalancingAt823!$T$4:$T$100</definedName>
    <definedName name="LBAt823_17">LowerBalancingAt823!$U$4:$U$100</definedName>
    <definedName name="LBAt823_18">LowerBalancingAt823!$V$4:$V$100</definedName>
    <definedName name="LBAt823_19">LowerBalancingAt823!$W$4:$W$100</definedName>
    <definedName name="LBAt823_2">LowerBalancingAt823!$F$4:$F$100</definedName>
    <definedName name="LBAt823_20">LowerBalancingAt823!$X$4:$X$100</definedName>
    <definedName name="LBAt823_21">LowerBalancingAt823!$Y$4:$Y$100</definedName>
    <definedName name="LBAt823_22">LowerBalancingAt823!$Z$4:$Z$100</definedName>
    <definedName name="LBAt823_23">LowerBalancingAt823!$AA$4:$AA$100</definedName>
    <definedName name="LBAt823_24">LowerBalancingAt823!$AB$4:$AB$100</definedName>
    <definedName name="LBAt823_25">LowerBalancingAt823!$AC$4:$AC$100</definedName>
    <definedName name="LBAt823_26">LowerBalancingAt823!$AD$4:$AD$100</definedName>
    <definedName name="LBAt823_27">LowerBalancingAt823!$AE$4:$AE$100</definedName>
    <definedName name="LBAt823_28">LowerBalancingAt823!$AF$4:$AF$100</definedName>
    <definedName name="LBAt823_29">LowerBalancingAt823!$AG$4:$AG$100</definedName>
    <definedName name="LBAt823_3">LowerBalancingAt823!$G$4:$G$100</definedName>
    <definedName name="LBAt823_30">LowerBalancingAt823!$AH$4:$AH$100</definedName>
    <definedName name="LBAt823_31">LowerBalancingAt823!$AI$4:$AI$100</definedName>
    <definedName name="LBAt823_32">LowerBalancingAt823!$AJ$4:$AJ$100</definedName>
    <definedName name="LBAt823_33">LowerBalancingAt823!$AK$4:$AK$100</definedName>
    <definedName name="LBAt823_34">LowerBalancingAt823!$AL$4:$AL$100</definedName>
    <definedName name="LBAt823_35">LowerBalancingAt823!$AM$4:$AM$100</definedName>
    <definedName name="LBAt823_36">LowerBalancingAt823!$AN$4:$AN$100</definedName>
    <definedName name="LBAt823_37">LowerBalancingAt823!$AO$4:$AO$100</definedName>
    <definedName name="LBAt823_38">LowerBalancingAt823!$AP$4:$AP$100</definedName>
    <definedName name="LBAt823_39">LowerBalancingAt823!$AQ$4:$AQ$100</definedName>
    <definedName name="LBAt823_4">LowerBalancingAt823!$H$4:$H$100</definedName>
    <definedName name="LBAt823_40">LowerBalancingAt823!$AR$4:$AR$100</definedName>
    <definedName name="LBAt823_41">LowerBalancingAt823!$AS$4:$AS$100</definedName>
    <definedName name="LBAt823_42">LowerBalancingAt823!$AT$4:$AT$100</definedName>
    <definedName name="LBAt823_43">LowerBalancingAt823!$AU$4:$AU$100</definedName>
    <definedName name="LBAt823_44">LowerBalancingAt823!$AV$4:$AV$100</definedName>
    <definedName name="LBAt823_45">LowerBalancingAt823!$AW$4:$AW$100</definedName>
    <definedName name="LBAt823_46">LowerBalancingAt823!$AX$4:$AX$100</definedName>
    <definedName name="LBAt823_47">LowerBalancingAt823!$AY$4:$AY$100</definedName>
    <definedName name="LBAt823_48">LowerBalancingAt823!$AZ$4:$AZ$100</definedName>
    <definedName name="LBAt823_49">LowerBalancingAt823!$BA$4:$BA$100</definedName>
    <definedName name="LBAt823_5">LowerBalancingAt823!$I$4:$I$100</definedName>
    <definedName name="LBAt823_50">LowerBalancingAt823!$BB$4:$BB$100</definedName>
    <definedName name="LBAt823_51">LowerBalancingAt823!$BC$4:$BC$100</definedName>
    <definedName name="LBAt823_6">LowerBalancingAt823!$J$4:$J$100</definedName>
    <definedName name="LBAt823_7">LowerBalancingAt823!$K$4:$K$100</definedName>
    <definedName name="LBAt823_8">LowerBalancingAt823!$L$4:$L$100</definedName>
    <definedName name="LBAt823_9">LowerBalancingAt823!$M$4:$M$100</definedName>
    <definedName name="LBAt823_Max">LowerBalancingAt823!$B$4:$B$100</definedName>
    <definedName name="LBAt823_Min">LowerBalancingAt823!$C$4:$C$100</definedName>
    <definedName name="LBAt823_Most">LowerBalancingAt823!$D$4:$D$100</definedName>
    <definedName name="LBAt823_Time">LowerBalancingAt823!$A$4:$A$100</definedName>
    <definedName name="LBBlw823_1">LowerBalancingBelow823!$E$4:$E$100</definedName>
    <definedName name="LBBlw823_10">LowerBalancingBelow823!$N$4:$N$100</definedName>
    <definedName name="LBBlw823_11">LowerBalancingBelow823!$O$4:$O$100</definedName>
    <definedName name="LBBlw823_12">LowerBalancingBelow823!$P$4:$P$100</definedName>
    <definedName name="LBBlw823_13">LowerBalancingBelow823!$Q$4:$Q$100</definedName>
    <definedName name="LBBlw823_14">LowerBalancingBelow823!$R$4:$R$100</definedName>
    <definedName name="LBBlw823_15">LowerBalancingBelow823!$S$4:$S$100</definedName>
    <definedName name="LBBlw823_16">LowerBalancingBelow823!$T$4:$T$100</definedName>
    <definedName name="LBBlw823_17">LowerBalancingBelow823!$U$4:$U$100</definedName>
    <definedName name="LBBlw823_18">LowerBalancingBelow823!$V$4:$V$100</definedName>
    <definedName name="LBBlw823_19">LowerBalancingBelow823!$W$4:$W$100</definedName>
    <definedName name="LBBlw823_2">LowerBalancingBelow823!$F$4:$F$100</definedName>
    <definedName name="LBBlw823_20">LowerBalancingBelow823!$X$4:$X$100</definedName>
    <definedName name="LBBlw823_21">LowerBalancingBelow823!$Y$4:$Y$100</definedName>
    <definedName name="LBBlw823_22">LowerBalancingBelow823!$Z$4:$Z$100</definedName>
    <definedName name="LBBlw823_23">LowerBalancingBelow823!$AA$4:$AA$100</definedName>
    <definedName name="LBBlw823_24">LowerBalancingBelow823!$AB$4:$AB$100</definedName>
    <definedName name="LBBlw823_25">LowerBalancingBelow823!$AC$4:$AC$100</definedName>
    <definedName name="LBBlw823_26">LowerBalancingBelow823!$AD$4:$AD$100</definedName>
    <definedName name="LBBlw823_27">LowerBalancingBelow823!$AE$4:$AE$100</definedName>
    <definedName name="LBBlw823_28">LowerBalancingBelow823!$AF$4:$AF$100</definedName>
    <definedName name="LBBlw823_29">LowerBalancingBelow823!$AG$4:$AG$100</definedName>
    <definedName name="LBBlw823_3">LowerBalancingBelow823!$G$4:$G$100</definedName>
    <definedName name="LBBlw823_30">LowerBalancingBelow823!$AH$4:$AH$100</definedName>
    <definedName name="LBBlw823_31">LowerBalancingBelow823!$AI$4:$AI$100</definedName>
    <definedName name="LBBlw823_32">LowerBalancingBelow823!$AJ$4:$AJ$100</definedName>
    <definedName name="LBBlw823_33">LowerBalancingBelow823!$AK$4:$AK$100</definedName>
    <definedName name="LBBlw823_34">LowerBalancingBelow823!$AL$4:$AL$100</definedName>
    <definedName name="LBBlw823_35">LowerBalancingBelow823!$AM$4:$AM$100</definedName>
    <definedName name="LBBlw823_36">LowerBalancingBelow823!$AN$4:$AN$100</definedName>
    <definedName name="LBBlw823_37">LowerBalancingBelow823!$AO$4:$AO$100</definedName>
    <definedName name="LBBlw823_38">LowerBalancingBelow823!$AP$4:$AP$100</definedName>
    <definedName name="LBBlw823_39">LowerBalancingBelow823!$AQ$4:$AQ$100</definedName>
    <definedName name="LBBlw823_4">LowerBalancingBelow823!$H$4:$H$100</definedName>
    <definedName name="LBBlw823_40">LowerBalancingBelow823!$AR$4:$AR$100</definedName>
    <definedName name="LBBlw823_41">LowerBalancingBelow823!$AS$4:$AS$100</definedName>
    <definedName name="LBBlw823_42">LowerBalancingBelow823!$AT$4:$AT$100</definedName>
    <definedName name="LBBlw823_43">LowerBalancingBelow823!$AU$4:$AU$100</definedName>
    <definedName name="LBBlw823_44">LowerBalancingBelow823!$AV$4:$AV$100</definedName>
    <definedName name="LBBlw823_45">LowerBalancingBelow823!$AW$4:$AW$100</definedName>
    <definedName name="LBBlw823_46">LowerBalancingBelow823!$AX$4:$AX$100</definedName>
    <definedName name="LBBlw823_47">LowerBalancingBelow823!$AY$4:$AY$100</definedName>
    <definedName name="LBBlw823_48">LowerBalancingBelow823!$AZ$4:$AZ$100</definedName>
    <definedName name="LBBlw823_49">LowerBalancingBelow823!$BA$4:$BA$100</definedName>
    <definedName name="LBBlw823_5">LowerBalancingBelow823!$I$4:$I$100</definedName>
    <definedName name="LBBlw823_50">LowerBalancingBelow823!$BB$4:$BB$100</definedName>
    <definedName name="LBBlw823_51">LowerBalancingBelow823!$BC$4:$BC$100</definedName>
    <definedName name="LBBlw823_6">LowerBalancingBelow823!$J$4:$J$100</definedName>
    <definedName name="LBBlw823_7">LowerBalancingBelow823!$K$4:$K$100</definedName>
    <definedName name="LBBlw823_8">LowerBalancingBelow823!$L$4:$L$100</definedName>
    <definedName name="LBBlw823_9">LowerBalancingBelow823!$M$4:$M$100</definedName>
    <definedName name="LBBlw823_Max">LowerBalancingBelow823!$B$4:$B$100</definedName>
    <definedName name="LBBlw823_Min">LowerBalancingBelow823!$C$4:$C$100</definedName>
    <definedName name="LBBlw823_Most">LowerBalancingBelow823!$D$4:$D$100</definedName>
    <definedName name="LBBlw823_Time">LowerBalancingBelow823!$A$4:$A$100</definedName>
    <definedName name="LBDM_1">LIAbvLBDVTrigger!$E$4:$E$104</definedName>
    <definedName name="LBDM_10">LIAbvLBDVTrigger!$N$4:$N$104</definedName>
    <definedName name="LBDM_11">LIAbvLBDVTrigger!$O$4:$O$104</definedName>
    <definedName name="LBDM_12">LIAbvLBDVTrigger!$P$4:$P$104</definedName>
    <definedName name="LBDM_13">LIAbvLBDVTrigger!$Q$4:$Q$104</definedName>
    <definedName name="LBDM_14">LIAbvLBDVTrigger!$R$4:$R$104</definedName>
    <definedName name="LBDM_15">LIAbvLBDVTrigger!$S$4:$S$104</definedName>
    <definedName name="LBDM_16">LIAbvLBDVTrigger!$T$4:$T$104</definedName>
    <definedName name="LBDM_17">LIAbvLBDVTrigger!$U$4:$U$104</definedName>
    <definedName name="LBDM_18">LIAbvLBDVTrigger!$V$4:$V$104</definedName>
    <definedName name="LBDM_19">LIAbvLBDVTrigger!$W$4:$W$104</definedName>
    <definedName name="LBDM_2">LIAbvLBDVTrigger!$F$4:$F$104</definedName>
    <definedName name="LBDM_20">LIAbvLBDVTrigger!$X$4:$X$104</definedName>
    <definedName name="LBDM_21">LIAbvLBDVTrigger!$Y$4:$Y$104</definedName>
    <definedName name="LBDM_22">LIAbvLBDVTrigger!$Z$4:$Z$104</definedName>
    <definedName name="LBDM_23">LIAbvLBDVTrigger!$AA$4:$AA$104</definedName>
    <definedName name="LBDM_24">LIAbvLBDVTrigger!$AB$4:$AB$104</definedName>
    <definedName name="LBDM_25">LIAbvLBDVTrigger!$AC$4:$AC$104</definedName>
    <definedName name="LBDM_26">LIAbvLBDVTrigger!$AD$4:$AD$104</definedName>
    <definedName name="LBDM_27">LIAbvLBDVTrigger!$AE$4:$AE$104</definedName>
    <definedName name="LBDM_28">LIAbvLBDVTrigger!$AF$4:$AF$104</definedName>
    <definedName name="LBDM_29">LIAbvLBDVTrigger!$AG$4:$AG$104</definedName>
    <definedName name="LBDM_3">LIAbvLBDVTrigger!$G$4:$G$104</definedName>
    <definedName name="LBDM_30">LIAbvLBDVTrigger!$AH$4:$AH$104</definedName>
    <definedName name="LBDM_31">LIAbvLBDVTrigger!$AI$4:$AI$104</definedName>
    <definedName name="LBDM_32">LIAbvLBDVTrigger!$AJ$4:$AJ$104</definedName>
    <definedName name="LBDM_33">LIAbvLBDVTrigger!$AK$4:$AK$104</definedName>
    <definedName name="LBDM_34">LIAbvLBDVTrigger!$AL$4:$AL$104</definedName>
    <definedName name="LBDM_35">LIAbvLBDVTrigger!$AM$4:$AM$104</definedName>
    <definedName name="LBDM_36">LIAbvLBDVTrigger!$AN$4:$AN$104</definedName>
    <definedName name="LBDM_37">LIAbvLBDVTrigger!$AO$4:$AO$104</definedName>
    <definedName name="LBDM_38">LIAbvLBDVTrigger!$AP$4:$AP$104</definedName>
    <definedName name="LBDM_39">LIAbvLBDVTrigger!$AQ$4:$AQ$104</definedName>
    <definedName name="LBDM_4">LIAbvLBDVTrigger!$H$4:$H$104</definedName>
    <definedName name="LBDM_40">LIAbvLBDVTrigger!$AR$4:$AR$104</definedName>
    <definedName name="LBDM_41">LIAbvLBDVTrigger!$AS$4:$AS$104</definedName>
    <definedName name="LBDM_42">LIAbvLBDVTrigger!$AT$4:$AT$104</definedName>
    <definedName name="LBDM_43">LIAbvLBDVTrigger!$AU$4:$AU$104</definedName>
    <definedName name="LBDM_44">LIAbvLBDVTrigger!$AV$4:$AV$104</definedName>
    <definedName name="LBDM_45">LIAbvLBDVTrigger!$AW$4:$AW$104</definedName>
    <definedName name="LBDM_46">LIAbvLBDVTrigger!$AX$4:$AX$104</definedName>
    <definedName name="LBDM_47">LIAbvLBDVTrigger!$AY$4:$AY$104</definedName>
    <definedName name="LBDM_48">LIAbvLBDVTrigger!$AZ$4:$AZ$104</definedName>
    <definedName name="LBDM_49">LIAbvLBDVTrigger!$BA$4:$BA$104</definedName>
    <definedName name="LBDM_5">LIAbvLBDVTrigger!$I$4:$I$104</definedName>
    <definedName name="LBDM_50">LIAbvLBDVTrigger!$BB$4:$BB$104</definedName>
    <definedName name="LBDM_51">LIAbvLBDVTrigger!$BC$4:$BC$104</definedName>
    <definedName name="LBDM_52">LIAbvLBDVTrigger!$BD$4:$BD$104</definedName>
    <definedName name="LBDM_6">LIAbvLBDVTrigger!$J$4:$J$104</definedName>
    <definedName name="LBDM_7">LIAbvLBDVTrigger!$K$4:$K$104</definedName>
    <definedName name="LBDM_8">LIAbvLBDVTrigger!$L$4:$L$104</definedName>
    <definedName name="LBDM_9">LIAbvLBDVTrigger!$M$4:$M$104</definedName>
    <definedName name="LBDM_Max">LIAbvLBDVTrigger!$B$4:$B$104</definedName>
    <definedName name="LBDM_Min">LIAbvLBDVTrigger!$C$4:$C$104</definedName>
    <definedName name="LBDM_Most">LIAbvLBDVTrigger!$D$4:$D$104</definedName>
    <definedName name="LBDM_Time">LIAbvLBDVTrigger!$A$4:$A$104</definedName>
    <definedName name="LBNormal_1">LBNormalCondition!$E$4:$E$100</definedName>
    <definedName name="LBNormal_10">LBNormalCondition!$N$4:$N$100</definedName>
    <definedName name="LBNormal_11">LBNormalCondition!$O$4:$O$100</definedName>
    <definedName name="LBNormal_12">LBNormalCondition!$P$4:$P$100</definedName>
    <definedName name="LBNormal_13">LBNormalCondition!$Q$4:$Q$100</definedName>
    <definedName name="LBNormal_14">LBNormalCondition!$R$4:$R$100</definedName>
    <definedName name="LBNormal_15">LBNormalCondition!$S$4:$S$100</definedName>
    <definedName name="LBNormal_16">LBNormalCondition!$T$4:$T$100</definedName>
    <definedName name="LBNormal_17">LBNormalCondition!$U$4:$U$100</definedName>
    <definedName name="LBNormal_18">LBNormalCondition!$V$4:$V$100</definedName>
    <definedName name="LBNormal_19">LBNormalCondition!$W$4:$W$100</definedName>
    <definedName name="LBNormal_2">LBNormalCondition!$F$4:$F$100</definedName>
    <definedName name="LBNormal_20">LBNormalCondition!$X$4:$X$100</definedName>
    <definedName name="LBNormal_21">LBNormalCondition!$Y$4:$Y$100</definedName>
    <definedName name="LBNormal_22">LBNormalCondition!$Z$4:$Z$100</definedName>
    <definedName name="LBNormal_23">LBNormalCondition!$AA$4:$AA$100</definedName>
    <definedName name="LBNormal_24">LBNormalCondition!$AB$4:$AB$100</definedName>
    <definedName name="LBNormal_25">LBNormalCondition!$AC$4:$AC$100</definedName>
    <definedName name="LBNormal_26">LBNormalCondition!$AD$4:$AD$100</definedName>
    <definedName name="LBNormal_27">LBNormalCondition!$AE$4:$AE$100</definedName>
    <definedName name="LBNormal_28">LBNormalCondition!$AF$4:$AF$100</definedName>
    <definedName name="LBNormal_29">LBNormalCondition!$AG$4:$AG$100</definedName>
    <definedName name="LBNormal_3">LBNormalCondition!$G$4:$G$100</definedName>
    <definedName name="LBNormal_30">LBNormalCondition!$AH$4:$AH$100</definedName>
    <definedName name="LBNormal_31">LBNormalCondition!$AI$4:$AI$100</definedName>
    <definedName name="LBNormal_32">LBNormalCondition!$AJ$4:$AJ$100</definedName>
    <definedName name="LBNormal_33">LBNormalCondition!$AK$4:$AK$100</definedName>
    <definedName name="LBNormal_34">LBNormalCondition!$AL$4:$AL$100</definedName>
    <definedName name="LBNormal_35">LBNormalCondition!$AM$4:$AM$100</definedName>
    <definedName name="LBNormal_36">LBNormalCondition!$AN$4:$AN$100</definedName>
    <definedName name="LBNormal_37">LBNormalCondition!$AO$4:$AO$100</definedName>
    <definedName name="LBNormal_38">LBNormalCondition!$AP$4:$AP$100</definedName>
    <definedName name="LBNormal_39">LBNormalCondition!$AQ$4:$AQ$100</definedName>
    <definedName name="LBNormal_4">LBNormalCondition!$H$4:$H$100</definedName>
    <definedName name="LBNormal_40">LBNormalCondition!$AR$4:$AR$100</definedName>
    <definedName name="LBNormal_41">LBNormalCondition!$AS$4:$AS$100</definedName>
    <definedName name="LBNormal_42">LBNormalCondition!$AT$4:$AT$100</definedName>
    <definedName name="LBNormal_43">LBNormalCondition!$AU$4:$AU$100</definedName>
    <definedName name="LBNormal_44">LBNormalCondition!$AV$4:$AV$100</definedName>
    <definedName name="LBNormal_45">LBNormalCondition!$AW$4:$AW$100</definedName>
    <definedName name="LBNormal_46">LBNormalCondition!$AX$4:$AX$100</definedName>
    <definedName name="LBNormal_47">LBNormalCondition!$AY$4:$AY$100</definedName>
    <definedName name="LBNormal_48">LBNormalCondition!$AZ$4:$AZ$100</definedName>
    <definedName name="LBNormal_49">LBNormalCondition!$BA$4:$BA$100</definedName>
    <definedName name="LBNormal_5">LBNormalCondition!$I$4:$I$100</definedName>
    <definedName name="LBNormal_50">LBNormalCondition!$BB$4:$BB$100</definedName>
    <definedName name="LBNormal_51">LBNormalCondition!$BC$4:$BC$100</definedName>
    <definedName name="LBNormal_6">LBNormalCondition!$J$4:$J$100</definedName>
    <definedName name="LBNormal_7">LBNormalCondition!$K$4:$K$100</definedName>
    <definedName name="LBNormal_8">LBNormalCondition!$L$4:$L$100</definedName>
    <definedName name="LBNormal_9">LBNormalCondition!$M$4:$M$100</definedName>
    <definedName name="LBNormal_Max">LBNormalCondition!$B$4:$B$100</definedName>
    <definedName name="LBNormal_Min">LBNormalCondition!$C$4:$C$100</definedName>
    <definedName name="LBNormal_Most">LBNormalCondition!$D$4:$D$100</definedName>
    <definedName name="LBNormal_Time">LBNormalCondition!$A$4:$A$100</definedName>
    <definedName name="LEBT_1">LEBTBranch!$E$4:$E$13</definedName>
    <definedName name="LEBT_10">LEBTBranch!$N$4:$N$13</definedName>
    <definedName name="LEBT_11">LEBTBranch!$O$4:$O$13</definedName>
    <definedName name="LEBT_12">LEBTBranch!$P$4:$P$13</definedName>
    <definedName name="LEBT_13">LEBTBranch!$Q$4:$Q$13</definedName>
    <definedName name="LEBT_14">LEBTBranch!$R$4:$R$13</definedName>
    <definedName name="LEBT_15">LEBTBranch!$S$4:$S$13</definedName>
    <definedName name="LEBT_16">LEBTBranch!$T$4:$T$13</definedName>
    <definedName name="LEBT_17">LEBTBranch!$U$4:$U$13</definedName>
    <definedName name="LEBT_18">LEBTBranch!$V$4:$V$13</definedName>
    <definedName name="LEBT_19">LEBTBranch!$W$4:$W$13</definedName>
    <definedName name="LEBT_2">LEBTBranch!$F$4:$F$13</definedName>
    <definedName name="LEBT_20">LEBTBranch!$X$4:$X$13</definedName>
    <definedName name="LEBT_21">LEBTBranch!$Y$4:$Y$13</definedName>
    <definedName name="LEBT_22">LEBTBranch!$Z$4:$Z$13</definedName>
    <definedName name="LEBT_23">LEBTBranch!$AA$4:$AA$13</definedName>
    <definedName name="LEBT_24">LEBTBranch!$AB$4:$AB$13</definedName>
    <definedName name="LEBT_25">LEBTBranch!$AC$4:$AC$13</definedName>
    <definedName name="LEBT_26">LEBTBranch!$AD$4:$AD$13</definedName>
    <definedName name="LEBT_27">LEBTBranch!$AE$4:$AE$13</definedName>
    <definedName name="LEBT_28">LEBTBranch!$AF$4:$AF$13</definedName>
    <definedName name="LEBT_29">LEBTBranch!$AG$4:$AG$13</definedName>
    <definedName name="LEBT_3">LEBTBranch!$G$4:$G$13</definedName>
    <definedName name="LEBT_30">LEBTBranch!$AH$4:$AH$13</definedName>
    <definedName name="LEBT_4">LEBTBranch!$H$4:$H$13</definedName>
    <definedName name="LEBT_5">LEBTBranch!$I$4:$I$13</definedName>
    <definedName name="LEBT_6">LEBTBranch!$J$4:$J$13</definedName>
    <definedName name="LEBT_7">LEBTBranch!$K$4:$K$13</definedName>
    <definedName name="LEBT_8">LEBTBranch!$L$4:$L$13</definedName>
    <definedName name="LEBT_9">LEBTBranch!$M$4:$M$13</definedName>
    <definedName name="LEBT_MAX">LEBTBranch!$B$4:$B$13</definedName>
    <definedName name="LEBT_MIN">LEBTBranch!$C$4:$C$17</definedName>
    <definedName name="LEBT_MOST">LEBTBranch!$D$4:$D$13</definedName>
    <definedName name="LEBT_Time">LEBTBranch!$A$4:$A$17</definedName>
    <definedName name="LIABVLBDVTrigger_1">LIAbvLBDVTrigger!$E:$E</definedName>
    <definedName name="LIABVLBDVTrigger_10">LIAbvLBDVTrigger!$N:$N</definedName>
    <definedName name="LIABVLBDVTrigger_11">LIAbvLBDVTrigger!$O:$O</definedName>
    <definedName name="LIABVLBDVTrigger_12">LIAbvLBDVTrigger!$P:$P</definedName>
    <definedName name="LIABVLBDVTrigger_13">LIAbvLBDVTrigger!$Q:$Q</definedName>
    <definedName name="LIABVLBDVTrigger_14">LIAbvLBDVTrigger!$R:$R</definedName>
    <definedName name="LIABVLBDVTrigger_15">LIAbvLBDVTrigger!$S:$S</definedName>
    <definedName name="LIABVLBDVTrigger_16">LIAbvLBDVTrigger!$T:$T</definedName>
    <definedName name="LIABVLBDVTrigger_17">LIAbvLBDVTrigger!$U:$U</definedName>
    <definedName name="LIABVLBDVTrigger_18">LIAbvLBDVTrigger!$V:$V</definedName>
    <definedName name="LIABVLBDVTrigger_19">LIAbvLBDVTrigger!$W:$W</definedName>
    <definedName name="LIABVLBDVTrigger_2">LIAbvLBDVTrigger!$F:$F</definedName>
    <definedName name="LIABVLBDVTrigger_20">LIAbvLBDVTrigger!$X:$X</definedName>
    <definedName name="LIABVLBDVTrigger_21">LIAbvLBDVTrigger!$Y:$Y</definedName>
    <definedName name="LIABVLBDVTrigger_22">LIAbvLBDVTrigger!$Z:$Z</definedName>
    <definedName name="LIABVLBDVTrigger_23">LIAbvLBDVTrigger!$AA:$AA</definedName>
    <definedName name="LIABVLBDVTrigger_24">LIAbvLBDVTrigger!$AB:$AB</definedName>
    <definedName name="LIABVLBDVTrigger_25">LIAbvLBDVTrigger!$AC:$AC</definedName>
    <definedName name="LIABVLBDVTrigger_26">LIAbvLBDVTrigger!$AD:$AD</definedName>
    <definedName name="LIABVLBDVTrigger_27">LIAbvLBDVTrigger!$AE:$AE</definedName>
    <definedName name="LIABVLBDVTrigger_28">LIAbvLBDVTrigger!$AF:$AF</definedName>
    <definedName name="LIABVLBDVTrigger_29">LIAbvLBDVTrigger!$AG:$AG</definedName>
    <definedName name="LIABVLBDVTrigger_3">LIAbvLBDVTrigger!$G:$G</definedName>
    <definedName name="LIABVLBDVTrigger_30">LIAbvLBDVTrigger!$AH:$AH</definedName>
    <definedName name="LIABVLBDVTrigger_4">LIAbvLBDVTrigger!$H:$H</definedName>
    <definedName name="LIABVLBDVTrigger_5">LIAbvLBDVTrigger!$I:$I</definedName>
    <definedName name="LIABVLBDVTrigger_6">LIAbvLBDVTrigger!$J:$J</definedName>
    <definedName name="LIABVLBDVTrigger_7">LIAbvLBDVTrigger!$K:$K</definedName>
    <definedName name="LIABVLBDVTrigger_8">LIAbvLBDVTrigger!$L:$L</definedName>
    <definedName name="LIABVLBDVTrigger_9">LIAbvLBDVTrigger!$M:$M</definedName>
    <definedName name="LIABVLBDVTrigger_MAX">LIAbvLBDVTrigger!$B:$B</definedName>
    <definedName name="LIABVLBDVTrigger_MIN">LIAbvLBDVTrigger!$C:$C</definedName>
    <definedName name="LIABVLBDVTrigger_MOST">LIAbvLBDVTrigger!$D:$D</definedName>
    <definedName name="LIABVLBDVTrigger_TIME">LIAbvLBDVTrigger!$A:$A</definedName>
    <definedName name="LPIn_Unreg_1">PowellInflow.Unregulated!$E$4:$E$104</definedName>
    <definedName name="LPIn_Unreg_10">PowellInflow.Unregulated!$N$4:$N$104</definedName>
    <definedName name="LPIn_Unreg_11">PowellInflow.Unregulated!$O$4:$O$104</definedName>
    <definedName name="LPIn_Unreg_12">PowellInflow.Unregulated!$P$4:$P$104</definedName>
    <definedName name="LPIn_Unreg_13">PowellInflow.Unregulated!$Q$4:$Q$104</definedName>
    <definedName name="LPIn_Unreg_14">PowellInflow.Unregulated!$R$4:$R$104</definedName>
    <definedName name="LPIn_Unreg_15">PowellInflow.Unregulated!$S$4:$S$104</definedName>
    <definedName name="LPIn_Unreg_16">PowellInflow.Unregulated!$T$4:$T$104</definedName>
    <definedName name="LPIn_Unreg_17">PowellInflow.Unregulated!$U$4:$U$104</definedName>
    <definedName name="LPIn_Unreg_18">PowellInflow.Unregulated!$V$4:$V$104</definedName>
    <definedName name="LPIn_Unreg_19">PowellInflow.Unregulated!$W$4:$W$104</definedName>
    <definedName name="LPIn_Unreg_2">PowellInflow.Unregulated!$F$4:$F$104</definedName>
    <definedName name="LPIn_Unreg_20">PowellInflow.Unregulated!$X$4:$X$104</definedName>
    <definedName name="LPIn_Unreg_21">PowellInflow.Unregulated!$Y$4:$Y$104</definedName>
    <definedName name="LPIn_Unreg_22">PowellInflow.Unregulated!$Z$4:$Z$104</definedName>
    <definedName name="LPIn_Unreg_23">PowellInflow.Unregulated!$AA$4:$AA$104</definedName>
    <definedName name="LPIn_Unreg_24">PowellInflow.Unregulated!$AB$4:$AB$104</definedName>
    <definedName name="LPIn_Unreg_25">PowellInflow.Unregulated!$AC$4:$AC$104</definedName>
    <definedName name="LPIn_Unreg_26">PowellInflow.Unregulated!$AD$4:$AD$104</definedName>
    <definedName name="LPIn_Unreg_27">PowellInflow.Unregulated!$AE$4:$AE$104</definedName>
    <definedName name="LPIn_Unreg_28">PowellInflow.Unregulated!$AF$4:$AF$104</definedName>
    <definedName name="LPIn_Unreg_29">PowellInflow.Unregulated!$AG$4:$AG$104</definedName>
    <definedName name="LPIn_Unreg_3">PowellInflow.Unregulated!$G$4:$G$104</definedName>
    <definedName name="LPIn_Unreg_30">PowellInflow.Unregulated!$AH$4:$AH$104</definedName>
    <definedName name="LPIn_Unreg_31">PowellInflow.Unregulated!$AI$4:$AI$104</definedName>
    <definedName name="LPIn_Unreg_32">PowellInflow.Unregulated!$AJ$4:$AJ$104</definedName>
    <definedName name="LPIn_Unreg_33">PowellInflow.Unregulated!$AK$4:$AK$104</definedName>
    <definedName name="LPIn_Unreg_34">PowellInflow.Unregulated!$AL$4:$AL$104</definedName>
    <definedName name="LPIn_Unreg_35">PowellInflow.Unregulated!$AM$4:$AM$104</definedName>
    <definedName name="LPIn_Unreg_36">PowellInflow.Unregulated!$AN$4:$AN$104</definedName>
    <definedName name="LPIn_Unreg_37">PowellInflow.Unregulated!$AO$4:$AO$104</definedName>
    <definedName name="LPIn_Unreg_38">PowellInflow.Unregulated!$AP$4:$AP$104</definedName>
    <definedName name="LPIn_Unreg_39">PowellInflow.Unregulated!$AQ$4:$AQ$104</definedName>
    <definedName name="LPIn_Unreg_4">PowellInflow.Unregulated!$H$4:$H$104</definedName>
    <definedName name="LPIn_Unreg_40">PowellInflow.Unregulated!$AR$4:$AR$104</definedName>
    <definedName name="LPIn_Unreg_41">PowellInflow.Unregulated!$AS$4:$AS$104</definedName>
    <definedName name="LPIn_Unreg_42">PowellInflow.Unregulated!$AT$4:$AT$104</definedName>
    <definedName name="LPIn_Unreg_43">PowellInflow.Unregulated!$AU$4:$AU$104</definedName>
    <definedName name="LPIn_Unreg_44">PowellInflow.Unregulated!$AV$4:$AV$104</definedName>
    <definedName name="LPIn_Unreg_45">PowellInflow.Unregulated!$AW$4:$AW$104</definedName>
    <definedName name="LPIn_Unreg_46">PowellInflow.Unregulated!$AX$4:$AX$104</definedName>
    <definedName name="LPIn_Unreg_47">PowellInflow.Unregulated!$AY$4:$AY$104</definedName>
    <definedName name="LPIn_Unreg_48">PowellInflow.Unregulated!$AZ$4:$AZ$104</definedName>
    <definedName name="LPIn_Unreg_49">PowellInflow.Unregulated!$BA$4:$BA$104</definedName>
    <definedName name="LPIn_Unreg_5">PowellInflow.Unregulated!$I$4:$I$104</definedName>
    <definedName name="LPIn_Unreg_50">PowellInflow.Unregulated!$BB$4:$BB$104</definedName>
    <definedName name="LPIn_Unreg_51">PowellInflow.Unregulated!$BC$4:$BC$104</definedName>
    <definedName name="LPIn_Unreg_6">PowellInflow.Unregulated!$J$4:$J$104</definedName>
    <definedName name="LPIn_Unreg_7">PowellInflow.Unregulated!$K$4:$K$104</definedName>
    <definedName name="LPIn_Unreg_8">PowellInflow.Unregulated!$L$4:$L$104</definedName>
    <definedName name="LPIn_Unreg_9">PowellInflow.Unregulated!$M$4:$M$104</definedName>
    <definedName name="LPIn_Unreg_Max">PowellInflow.Unregulated!$B$4:$B$104</definedName>
    <definedName name="LPIn_Unreg_Min">PowellInflow.Unregulated!$C$4:$C$104</definedName>
    <definedName name="LPIn_Unreg_Most">PowellInflow.Unregulated!$D$4:$D$104</definedName>
    <definedName name="LPIn_Unreg_Time">PowellInflow.Unregulated!$A$4:$A$104</definedName>
    <definedName name="Md_Egy_1">Mead.Energy!$E$4:$E$104</definedName>
    <definedName name="Md_Egy_10">Mead.Energy!$N$4:$N$104</definedName>
    <definedName name="Md_Egy_11">Mead.Energy!$O$4:$O$104</definedName>
    <definedName name="Md_Egy_12">Mead.Energy!$P$4:$P$104</definedName>
    <definedName name="Md_Egy_13">Mead.Energy!$Q$4:$Q$104</definedName>
    <definedName name="Md_Egy_14">Mead.Energy!$R$4:$R$104</definedName>
    <definedName name="Md_Egy_15">Mead.Energy!$S$4:$S$104</definedName>
    <definedName name="Md_Egy_16">Mead.Energy!$T$4:$T$104</definedName>
    <definedName name="Md_Egy_17">Mead.Energy!$U$4:$U$104</definedName>
    <definedName name="Md_Egy_18">Mead.Energy!$V$4:$V$104</definedName>
    <definedName name="Md_Egy_19">Mead.Energy!$W$4:$W$104</definedName>
    <definedName name="Md_Egy_2">Mead.Energy!$F$4:$F$104</definedName>
    <definedName name="Md_Egy_20">Mead.Energy!$X$4:$X$104</definedName>
    <definedName name="Md_Egy_21">Mead.Energy!$Y$4:$Y$104</definedName>
    <definedName name="Md_Egy_22">Mead.Energy!$Z$4:$Z$104</definedName>
    <definedName name="Md_Egy_23">Mead.Energy!$AA$4:$AA$104</definedName>
    <definedName name="Md_Egy_24">Mead.Energy!$AB$4:$AB$104</definedName>
    <definedName name="Md_Egy_25">Mead.Energy!$AC$4:$AC$104</definedName>
    <definedName name="Md_Egy_26">Mead.Energy!$AD$4:$AD$104</definedName>
    <definedName name="Md_Egy_27">Mead.Energy!$AE$4:$AE$104</definedName>
    <definedName name="Md_Egy_28">Mead.Energy!$AF$4:$AF$104</definedName>
    <definedName name="Md_Egy_29">Mead.Energy!$AG$4:$AG$104</definedName>
    <definedName name="Md_Egy_3">Mead.Energy!$G$4:$G$104</definedName>
    <definedName name="Md_Egy_30">Mead.Energy!$AH$4:$AH$104</definedName>
    <definedName name="Md_Egy_31">Mead.Energy!$AI$4:$AI$104</definedName>
    <definedName name="Md_Egy_32">Mead.Energy!$AJ$4:$AJ$104</definedName>
    <definedName name="Md_Egy_33">Mead.Energy!$AK$4:$AK$104</definedName>
    <definedName name="Md_Egy_34">Mead.Energy!$AL$4:$AL$104</definedName>
    <definedName name="Md_Egy_35">Mead.Energy!$AM$4:$AM$104</definedName>
    <definedName name="Md_Egy_36">Mead.Energy!$AN$4:$AN$104</definedName>
    <definedName name="Md_Egy_37">Mead.Energy!$AO$4:$AO$104</definedName>
    <definedName name="Md_Egy_38">Mead.Energy!$AP$4:$AP$104</definedName>
    <definedName name="Md_Egy_39">Mead.Energy!$AQ$4:$AQ$104</definedName>
    <definedName name="Md_Egy_4">Mead.Energy!$H$4:$H$104</definedName>
    <definedName name="Md_Egy_40">Mead.Energy!$AR$4:$AR$104</definedName>
    <definedName name="Md_Egy_41">Mead.Energy!$AS$4:$AS$104</definedName>
    <definedName name="Md_Egy_42">Mead.Energy!$AT$4:$AT$104</definedName>
    <definedName name="Md_Egy_43">Mead.Energy!$AU$4:$AU$104</definedName>
    <definedName name="Md_Egy_44">Mead.Energy!$AV$4:$AV$104</definedName>
    <definedName name="Md_Egy_45">Mead.Energy!$AW$4:$AW$104</definedName>
    <definedName name="Md_Egy_46">Mead.Energy!$AX$4:$AX$104</definedName>
    <definedName name="Md_Egy_47">Mead.Energy!$AY$4:$AY$104</definedName>
    <definedName name="Md_Egy_48">Mead.Energy!$AZ$4:$AZ$104</definedName>
    <definedName name="Md_Egy_49">Mead.Energy!$BA$4:$BA$104</definedName>
    <definedName name="Md_Egy_5">Mead.Energy!$I$4:$I$104</definedName>
    <definedName name="Md_Egy_50">Mead.Energy!$BB$4:$BB$104</definedName>
    <definedName name="Md_Egy_51">Mead.Energy!$BC$4:$BC$104</definedName>
    <definedName name="Md_Egy_6">Mead.Energy!$J$4:$J$104</definedName>
    <definedName name="Md_Egy_7">Mead.Energy!$K$4:$K$104</definedName>
    <definedName name="Md_Egy_8">Mead.Energy!$L$4:$L$104</definedName>
    <definedName name="Md_Egy_9">Mead.Energy!$M$4:$M$104</definedName>
    <definedName name="Md_Egy_Max">Mead.Energy!$B$4:$B$104</definedName>
    <definedName name="Md_Egy_Min">Mead.Energy!$C$4:$C$104</definedName>
    <definedName name="Md_Egy_Most">Mead.Energy!$D$4:$D$104</definedName>
    <definedName name="Md_Egy_Time">Mead.Energy!$A$4:$A$104</definedName>
    <definedName name="Md_Elev_1">'Mead.Pool Elevation'!$E$4:$E$104</definedName>
    <definedName name="Md_Elev_10">'Mead.Pool Elevation'!$N$4:$N$104</definedName>
    <definedName name="Md_Elev_11">'Mead.Pool Elevation'!$O$4:$O$104</definedName>
    <definedName name="Md_Elev_12">'Mead.Pool Elevation'!$P$4:$P$104</definedName>
    <definedName name="Md_Elev_13">'Mead.Pool Elevation'!$Q$4:$Q$104</definedName>
    <definedName name="Md_Elev_14">'Mead.Pool Elevation'!$R$4:$R$104</definedName>
    <definedName name="Md_Elev_15">'Mead.Pool Elevation'!$S$4:$S$104</definedName>
    <definedName name="Md_Elev_16">'Mead.Pool Elevation'!$T$4:$T$104</definedName>
    <definedName name="Md_Elev_17">'Mead.Pool Elevation'!$U$4:$U$104</definedName>
    <definedName name="Md_Elev_18">'Mead.Pool Elevation'!$V$4:$V$104</definedName>
    <definedName name="Md_Elev_19">'Mead.Pool Elevation'!$W$4:$W$104</definedName>
    <definedName name="Md_Elev_2">'Mead.Pool Elevation'!$F$4:$F$104</definedName>
    <definedName name="Md_Elev_20">'Mead.Pool Elevation'!$X$4:$X$104</definedName>
    <definedName name="Md_Elev_21">'Mead.Pool Elevation'!$Y$4:$Y$104</definedName>
    <definedName name="Md_Elev_22">'Mead.Pool Elevation'!$Z$4:$Z$104</definedName>
    <definedName name="Md_Elev_23">'Mead.Pool Elevation'!$AA$4:$AA$104</definedName>
    <definedName name="Md_Elev_24">'Mead.Pool Elevation'!$AB$4:$AB$104</definedName>
    <definedName name="Md_Elev_25">'Mead.Pool Elevation'!$AC$4:$AC$104</definedName>
    <definedName name="Md_Elev_26">'Mead.Pool Elevation'!$AD$4:$AD$104</definedName>
    <definedName name="Md_Elev_27">'Mead.Pool Elevation'!$AE$4:$AE$104</definedName>
    <definedName name="Md_Elev_28">'Mead.Pool Elevation'!$AF$4:$AF$104</definedName>
    <definedName name="Md_Elev_29">'Mead.Pool Elevation'!$AG$4:$AG$104</definedName>
    <definedName name="Md_Elev_3">'Mead.Pool Elevation'!$G$4:$G$104</definedName>
    <definedName name="Md_Elev_30">'Mead.Pool Elevation'!$AH$4:$AH$104</definedName>
    <definedName name="Md_Elev_31">'Mead.Pool Elevation'!$AI$4:$AI$104</definedName>
    <definedName name="Md_Elev_32">'Mead.Pool Elevation'!$AJ$4:$AJ$104</definedName>
    <definedName name="Md_Elev_33">'Mead.Pool Elevation'!$AK$4:$AK$104</definedName>
    <definedName name="Md_Elev_34">'Mead.Pool Elevation'!$AL$4:$AL$104</definedName>
    <definedName name="Md_Elev_35">'Mead.Pool Elevation'!$AM$4:$AM$104</definedName>
    <definedName name="Md_Elev_36">'Mead.Pool Elevation'!$AN$4:$AN$104</definedName>
    <definedName name="Md_Elev_37">'Mead.Pool Elevation'!$AO$4:$AO$104</definedName>
    <definedName name="Md_Elev_38">'Mead.Pool Elevation'!$AP$4:$AP$104</definedName>
    <definedName name="Md_Elev_39">'Mead.Pool Elevation'!$AQ$4:$AQ$104</definedName>
    <definedName name="Md_Elev_4">'Mead.Pool Elevation'!$H$4:$H$104</definedName>
    <definedName name="Md_Elev_40">'Mead.Pool Elevation'!$AR$4:$AR$104</definedName>
    <definedName name="Md_Elev_41">'Mead.Pool Elevation'!$AS$4:$AS$104</definedName>
    <definedName name="Md_Elev_42">'Mead.Pool Elevation'!$AT$4:$AT$104</definedName>
    <definedName name="Md_Elev_43">'Mead.Pool Elevation'!$AU$4:$AU$104</definedName>
    <definedName name="Md_Elev_44">'Mead.Pool Elevation'!$AV$4:$AV$104</definedName>
    <definedName name="Md_Elev_45">'Mead.Pool Elevation'!$AW$4:$AW$104</definedName>
    <definedName name="Md_Elev_46">'Mead.Pool Elevation'!$AX$4:$AX$104</definedName>
    <definedName name="Md_Elev_47">'Mead.Pool Elevation'!$AY$4:$AY$104</definedName>
    <definedName name="Md_Elev_48">'Mead.Pool Elevation'!$AZ$4:$AZ$104</definedName>
    <definedName name="Md_Elev_49">'Mead.Pool Elevation'!$BA$4:$BA$104</definedName>
    <definedName name="Md_Elev_5">'Mead.Pool Elevation'!$I$4:$I$104</definedName>
    <definedName name="Md_Elev_50">'Mead.Pool Elevation'!$BB$4:$BB$104</definedName>
    <definedName name="Md_Elev_51">'Mead.Pool Elevation'!$BC$4:$BC$104</definedName>
    <definedName name="Md_Elev_6">'Mead.Pool Elevation'!$J$4:$J$104</definedName>
    <definedName name="Md_Elev_7">'Mead.Pool Elevation'!$K$4:$K$104</definedName>
    <definedName name="Md_Elev_8">'Mead.Pool Elevation'!$L$4:$L$104</definedName>
    <definedName name="Md_Elev_9">'Mead.Pool Elevation'!$M$4:$M$104</definedName>
    <definedName name="Md_Elev_Max">'Mead.Pool Elevation'!$B$4:$B$104</definedName>
    <definedName name="Md_Elev_Min">'Mead.Pool Elevation'!$C$4:$C$104</definedName>
    <definedName name="Md_Elev_Most">'Mead.Pool Elevation'!$D$4:$D$104</definedName>
    <definedName name="Md_Elev_Time">'Mead.Pool Elevation'!$A$4:$A$104</definedName>
    <definedName name="Md_In_1">Mead.Inflow!$E$4:$E$104</definedName>
    <definedName name="Md_In_10">Mead.Inflow!$N$4:$N$104</definedName>
    <definedName name="Md_In_11">Mead.Inflow!$O$4:$O$104</definedName>
    <definedName name="Md_In_12">Mead.Inflow!$P$4:$P$104</definedName>
    <definedName name="Md_In_13">Mead.Inflow!$Q$4:$Q$104</definedName>
    <definedName name="Md_In_14">Mead.Inflow!$R$4:$R$104</definedName>
    <definedName name="Md_In_15">Mead.Inflow!$S$4:$S$104</definedName>
    <definedName name="Md_In_16">Mead.Inflow!$T$4:$T$104</definedName>
    <definedName name="Md_In_17">Mead.Inflow!$U$4:$U$104</definedName>
    <definedName name="Md_In_18">Mead.Inflow!$V$4:$V$104</definedName>
    <definedName name="Md_In_19">Mead.Inflow!$W$4:$W$104</definedName>
    <definedName name="Md_In_2">Mead.Inflow!$F$4:$F$104</definedName>
    <definedName name="Md_In_20">Mead.Inflow!$X$4:$X$104</definedName>
    <definedName name="Md_In_21">Mead.Inflow!$Y$4:$Y$104</definedName>
    <definedName name="Md_In_22">Mead.Inflow!$Z$4:$Z$104</definedName>
    <definedName name="Md_In_23">Mead.Inflow!$AA$4:$AA$104</definedName>
    <definedName name="Md_In_24">Mead.Inflow!$AB$4:$AB$104</definedName>
    <definedName name="Md_In_25">Mead.Inflow!$AC$4:$AC$104</definedName>
    <definedName name="Md_In_26">Mead.Inflow!$AD$4:$AD$104</definedName>
    <definedName name="Md_In_27">Mead.Inflow!$AE$4:$AE$104</definedName>
    <definedName name="Md_In_28">Mead.Inflow!$AF$4:$AF$104</definedName>
    <definedName name="Md_In_29">Mead.Inflow!$AG$4:$AG$104</definedName>
    <definedName name="Md_In_3">Mead.Inflow!$G$4:$G$104</definedName>
    <definedName name="Md_In_30">Mead.Inflow!$AH$4:$AH$104</definedName>
    <definedName name="Md_In_31">Mead.Inflow!$AI$4:$AI$104</definedName>
    <definedName name="Md_In_32">Mead.Inflow!$AJ$4:$AJ$104</definedName>
    <definedName name="Md_In_33">Mead.Inflow!$AK$4:$AK$104</definedName>
    <definedName name="Md_In_34">Mead.Inflow!$AL$4:$AL$104</definedName>
    <definedName name="Md_In_35">Mead.Inflow!$AM$4:$AM$104</definedName>
    <definedName name="Md_In_36">Mead.Inflow!$AN$4:$AN$104</definedName>
    <definedName name="Md_In_37">Mead.Inflow!$AO$4:$AO$104</definedName>
    <definedName name="Md_In_38">Mead.Inflow!$AP$4:$AP$104</definedName>
    <definedName name="Md_In_39">Mead.Inflow!$AQ$4:$AQ$104</definedName>
    <definedName name="Md_In_4">Mead.Inflow!$H$4:$H$104</definedName>
    <definedName name="Md_In_40">Mead.Inflow!$AR$4:$AR$104</definedName>
    <definedName name="Md_In_41">Mead.Inflow!$AS$4:$AS$104</definedName>
    <definedName name="Md_In_42">Mead.Inflow!$AT$4:$AT$104</definedName>
    <definedName name="Md_In_43">Mead.Inflow!$AU$4:$AU$104</definedName>
    <definedName name="Md_In_44">Mead.Inflow!$AV$4:$AV$104</definedName>
    <definedName name="Md_In_45">Mead.Inflow!$AW$4:$AW$104</definedName>
    <definedName name="Md_In_46">Mead.Inflow!$AX$4:$AX$104</definedName>
    <definedName name="Md_In_47">Mead.Inflow!$AY$4:$AY$104</definedName>
    <definedName name="Md_In_48">Mead.Inflow!$AZ$4:$AZ$104</definedName>
    <definedName name="Md_In_49">Mead.Inflow!$BA$4:$BA$104</definedName>
    <definedName name="Md_In_5">Mead.Inflow!$I$4:$I$104</definedName>
    <definedName name="Md_In_50">Mead.Inflow!$BB$4:$BB$104</definedName>
    <definedName name="Md_In_51">Mead.Inflow!$BC$4:$BC$104</definedName>
    <definedName name="Md_In_52">Mead.Inflow!$BD$4:$BD$100</definedName>
    <definedName name="Md_In_53">Mead.Inflow!$BE$4:$BE$100</definedName>
    <definedName name="Md_In_6">Mead.Inflow!$J$4:$J$104</definedName>
    <definedName name="Md_In_7">Mead.Inflow!$K$4:$K$104</definedName>
    <definedName name="Md_In_8">Mead.Inflow!$L$4:$L$104</definedName>
    <definedName name="Md_In_9">Mead.Inflow!$M$4:$M$104</definedName>
    <definedName name="Md_In_Max">Mead.Inflow!$B$4:$B$104</definedName>
    <definedName name="Md_In_Min">Mead.Inflow!$C$4:$C$104</definedName>
    <definedName name="Md_In_Most">Mead.Inflow!$D$4:$D$104</definedName>
    <definedName name="Md_In_Time">Mead.Inflow!$A$4:$A$104</definedName>
    <definedName name="Md_Out_1">Mead.Outflow!$E$4:$E$104</definedName>
    <definedName name="Md_Out_10">Mead.Outflow!$N$4:$N$104</definedName>
    <definedName name="Md_Out_11">Mead.Outflow!$O$4:$O$104</definedName>
    <definedName name="Md_Out_12">Mead.Outflow!$P$4:$P$104</definedName>
    <definedName name="Md_Out_13">Mead.Outflow!$Q$4:$Q$104</definedName>
    <definedName name="Md_Out_14">Mead.Outflow!$R$4:$R$104</definedName>
    <definedName name="Md_Out_15">Mead.Outflow!$S$4:$S$104</definedName>
    <definedName name="Md_Out_16">Mead.Outflow!$T$4:$T$104</definedName>
    <definedName name="Md_Out_17">Mead.Outflow!$U$4:$U$104</definedName>
    <definedName name="Md_Out_18">Mead.Outflow!$V$4:$V$104</definedName>
    <definedName name="Md_Out_19">Mead.Outflow!$W$4:$W$104</definedName>
    <definedName name="Md_Out_2">Mead.Outflow!$F$4:$F$104</definedName>
    <definedName name="Md_Out_20">Mead.Outflow!$X$4:$X$104</definedName>
    <definedName name="Md_Out_21">Mead.Outflow!$Y$4:$Y$104</definedName>
    <definedName name="Md_Out_22">Mead.Outflow!$Z$4:$Z$104</definedName>
    <definedName name="Md_Out_23">Mead.Outflow!$AA$4:$AA$104</definedName>
    <definedName name="Md_Out_24">Mead.Outflow!$AB$4:$AB$104</definedName>
    <definedName name="Md_Out_25">Mead.Outflow!$AC$4:$AC$104</definedName>
    <definedName name="Md_Out_26">Mead.Outflow!$AD$4:$AD$104</definedName>
    <definedName name="Md_Out_27">Mead.Outflow!$AE$4:$AE$104</definedName>
    <definedName name="Md_Out_28">Mead.Outflow!$AF$4:$AF$104</definedName>
    <definedName name="Md_Out_29">Mead.Outflow!$AG$4:$AG$104</definedName>
    <definedName name="Md_Out_3">Mead.Outflow!$G$4:$G$104</definedName>
    <definedName name="Md_Out_30">Mead.Outflow!$AH$4:$AH$104</definedName>
    <definedName name="Md_Out_31">Mead.Outflow!$AI$4:$AI$104</definedName>
    <definedName name="Md_Out_32">Mead.Outflow!$AJ$4:$AJ$104</definedName>
    <definedName name="Md_Out_33">Mead.Outflow!$AK$4:$AK$104</definedName>
    <definedName name="Md_Out_34">Mead.Outflow!$AL$4:$AL$104</definedName>
    <definedName name="Md_Out_35">Mead.Outflow!$AM$4:$AM$104</definedName>
    <definedName name="Md_Out_36">Mead.Outflow!$AN$4:$AN$104</definedName>
    <definedName name="Md_Out_37">Mead.Outflow!$AO$4:$AO$104</definedName>
    <definedName name="Md_Out_38">Mead.Outflow!$AP$4:$AP$104</definedName>
    <definedName name="Md_Out_39">Mead.Outflow!$AQ$4:$AQ$104</definedName>
    <definedName name="Md_Out_4">Mead.Outflow!$H$4:$H$104</definedName>
    <definedName name="Md_Out_40">Mead.Outflow!$AR$4:$AR$104</definedName>
    <definedName name="Md_Out_41">Mead.Outflow!$AS$4:$AS$104</definedName>
    <definedName name="Md_Out_42">Mead.Outflow!$AT$4:$AT$104</definedName>
    <definedName name="Md_Out_43">Mead.Outflow!$AU$4:$AU$104</definedName>
    <definedName name="Md_Out_44">Mead.Outflow!$AV$4:$AV$104</definedName>
    <definedName name="Md_Out_45">Mead.Outflow!$AW$4:$AW$104</definedName>
    <definedName name="Md_Out_46">Mead.Outflow!$AX$4:$AX$104</definedName>
    <definedName name="Md_Out_47">Mead.Outflow!$AY$4:$AY$104</definedName>
    <definedName name="Md_Out_48">Mead.Outflow!$AZ$4:$AZ$104</definedName>
    <definedName name="Md_Out_49">Mead.Outflow!$BA$4:$BA$104</definedName>
    <definedName name="Md_Out_5">Mead.Outflow!$I$4:$I$104</definedName>
    <definedName name="Md_Out_50">Mead.Outflow!$BB$4:$BB$104</definedName>
    <definedName name="Md_Out_51">Mead.Outflow!$BC$4:$BC$104</definedName>
    <definedName name="Md_Out_6">Mead.Outflow!$J$4:$J$104</definedName>
    <definedName name="Md_Out_7">Mead.Outflow!$K$4:$K$104</definedName>
    <definedName name="Md_Out_8">Mead.Outflow!$L$4:$L$104</definedName>
    <definedName name="Md_Out_9">Mead.Outflow!$M$4:$M$104</definedName>
    <definedName name="Md_Out_Max">Mead.Outflow!$B$4:$B$104</definedName>
    <definedName name="Md_Out_Min">Mead.Outflow!$C$4:$C$104</definedName>
    <definedName name="Md_Out_Most">Mead.Outflow!$D$4:$D$104</definedName>
    <definedName name="Md_Out_Time">Mead.Outflow!$A$4:$A$104</definedName>
    <definedName name="Md_Stor_1">Mead.Storage!$E$4:$E$104</definedName>
    <definedName name="Md_Stor_10">Mead.Storage!$N$4:$N$104</definedName>
    <definedName name="Md_Stor_11">Mead.Storage!$O$4:$O$104</definedName>
    <definedName name="Md_Stor_12">Mead.Storage!$P$4:$P$104</definedName>
    <definedName name="Md_Stor_13">Mead.Storage!$Q$4:$Q$104</definedName>
    <definedName name="Md_Stor_14">Mead.Storage!$R$4:$R$104</definedName>
    <definedName name="Md_Stor_15">Mead.Storage!$S$4:$S$104</definedName>
    <definedName name="Md_Stor_16">Mead.Storage!$T$4:$T$104</definedName>
    <definedName name="Md_Stor_17">Mead.Storage!$U$4:$U$104</definedName>
    <definedName name="Md_Stor_18">Mead.Storage!$V$4:$V$104</definedName>
    <definedName name="Md_Stor_19">Mead.Storage!$W$4:$W$104</definedName>
    <definedName name="Md_Stor_2">Mead.Storage!$F$4:$F$104</definedName>
    <definedName name="Md_Stor_20">Mead.Storage!$X$4:$X$104</definedName>
    <definedName name="Md_Stor_21">Mead.Storage!$Y$4:$Y$104</definedName>
    <definedName name="Md_Stor_22">Mead.Storage!$Z$4:$Z$104</definedName>
    <definedName name="Md_Stor_23">Mead.Storage!$AA$4:$AA$104</definedName>
    <definedName name="Md_Stor_24">Mead.Storage!$AB$4:$AB$104</definedName>
    <definedName name="Md_Stor_25">Mead.Storage!$AC$4:$AC$104</definedName>
    <definedName name="Md_Stor_26">Mead.Storage!$AD$4:$AD$104</definedName>
    <definedName name="Md_Stor_27">Mead.Storage!$AE$4:$AE$104</definedName>
    <definedName name="Md_Stor_28">Mead.Storage!$AF$4:$AF$104</definedName>
    <definedName name="Md_Stor_29">Mead.Storage!$AG$4:$AG$104</definedName>
    <definedName name="Md_Stor_3">Mead.Storage!$G$4:$G$104</definedName>
    <definedName name="Md_Stor_30">Mead.Storage!$AH$4:$AH$104</definedName>
    <definedName name="Md_Stor_31">Mead.Storage!$AI$4:$AI$104</definedName>
    <definedName name="Md_Stor_32">Mead.Storage!$AJ$4:$AJ$104</definedName>
    <definedName name="Md_Stor_33">Mead.Storage!$AK$4:$AK$104</definedName>
    <definedName name="Md_Stor_34">Mead.Storage!$AL$4:$AL$104</definedName>
    <definedName name="Md_Stor_35">Mead.Storage!$AM$4:$AM$104</definedName>
    <definedName name="Md_Stor_36">Mead.Storage!$AN$4:$AN$104</definedName>
    <definedName name="Md_Stor_37">Mead.Storage!$AO$4:$AO$104</definedName>
    <definedName name="Md_Stor_38">Mead.Storage!$AP$4:$AP$104</definedName>
    <definedName name="Md_Stor_39">Mead.Storage!$AQ$4:$AQ$104</definedName>
    <definedName name="Md_Stor_4">Mead.Storage!$H$4:$H$104</definedName>
    <definedName name="Md_Stor_40">Mead.Storage!$AR$4:$AR$104</definedName>
    <definedName name="Md_Stor_41">Mead.Storage!$AS$4:$AS$104</definedName>
    <definedName name="Md_Stor_42">Mead.Storage!$AT$4:$AT$104</definedName>
    <definedName name="Md_Stor_43">Mead.Storage!$AU$4:$AU$104</definedName>
    <definedName name="Md_Stor_44">Mead.Storage!$AV$4:$AV$104</definedName>
    <definedName name="Md_Stor_45">Mead.Storage!$AW$4:$AW$104</definedName>
    <definedName name="Md_Stor_46">Mead.Storage!$AX$4:$AX$104</definedName>
    <definedName name="Md_Stor_47">Mead.Storage!$AY$4:$AY$104</definedName>
    <definedName name="Md_Stor_48">Mead.Storage!$AZ$4:$AZ$104</definedName>
    <definedName name="Md_Stor_49">Mead.Storage!$BA$4:$BA$104</definedName>
    <definedName name="Md_Stor_5">Mead.Storage!$I$4:$I$104</definedName>
    <definedName name="Md_Stor_50">Mead.Storage!$BB$4:$BB$104</definedName>
    <definedName name="Md_Stor_51">Mead.Storage!$BC$4:$BC$104</definedName>
    <definedName name="Md_Stor_6">Mead.Storage!$J$4:$J$104</definedName>
    <definedName name="Md_Stor_7">Mead.Storage!$K$4:$K$104</definedName>
    <definedName name="Md_Stor_8">Mead.Storage!$L$4:$L$104</definedName>
    <definedName name="Md_Stor_9">Mead.Storage!$M$4:$M$104</definedName>
    <definedName name="Md_Stor_Max">Mead.Storage!$B$4:$B$104</definedName>
    <definedName name="Md_Stor_Min">Mead.Storage!$C$4:$C$104</definedName>
    <definedName name="Md_Stor_Most">Mead.Storage!$D$4:$D$104</definedName>
    <definedName name="Md_Stor_Time">Mead.Storage!$A$4:$A$104</definedName>
    <definedName name="Md_Tur_Rel_1">'Mead.Turbine Release'!$E:$E</definedName>
    <definedName name="Md_Tur_Rel_10">'Mead.Turbine Release'!$N:$N</definedName>
    <definedName name="Md_Tur_Rel_11">'Mead.Turbine Release'!$O:$O</definedName>
    <definedName name="Md_Tur_Rel_12">'Mead.Turbine Release'!$P:$P</definedName>
    <definedName name="Md_Tur_Rel_13">'Mead.Turbine Release'!$Q:$Q</definedName>
    <definedName name="Md_Tur_Rel_14">'Mead.Turbine Release'!$R:$R</definedName>
    <definedName name="Md_Tur_Rel_15">'Mead.Turbine Release'!$S:$S</definedName>
    <definedName name="Md_Tur_Rel_16">'Mead.Turbine Release'!$T:$T</definedName>
    <definedName name="Md_Tur_Rel_17">'Mead.Turbine Release'!$U:$U</definedName>
    <definedName name="Md_Tur_Rel_18">'Mead.Turbine Release'!$V:$V</definedName>
    <definedName name="Md_Tur_Rel_19">'Mead.Turbine Release'!$W:$W</definedName>
    <definedName name="Md_Tur_Rel_2">'Mead.Turbine Release'!$F:$F</definedName>
    <definedName name="Md_Tur_Rel_20">'Mead.Turbine Release'!$X:$X</definedName>
    <definedName name="Md_Tur_Rel_21">'Mead.Turbine Release'!$Y:$Y</definedName>
    <definedName name="Md_Tur_Rel_22">'Mead.Turbine Release'!$Z:$Z</definedName>
    <definedName name="Md_Tur_Rel_23">'Mead.Turbine Release'!$AA:$AA</definedName>
    <definedName name="Md_Tur_Rel_24">'Mead.Turbine Release'!$AB:$AB</definedName>
    <definedName name="Md_Tur_Rel_25">'Mead.Turbine Release'!$AC:$AC</definedName>
    <definedName name="Md_Tur_Rel_26">'Mead.Turbine Release'!$AD:$AD</definedName>
    <definedName name="Md_Tur_Rel_27">'Mead.Turbine Release'!$AE:$AE</definedName>
    <definedName name="Md_Tur_Rel_28">'Mead.Turbine Release'!$AF:$AF</definedName>
    <definedName name="Md_Tur_Rel_29">'Mead.Turbine Release'!$AG:$AG</definedName>
    <definedName name="Md_Tur_Rel_3">'Mead.Turbine Release'!$G:$G</definedName>
    <definedName name="Md_Tur_Rel_30">'Mead.Turbine Release'!$AH:$AH</definedName>
    <definedName name="Md_Tur_Rel_4">'Mead.Turbine Release'!$H:$H</definedName>
    <definedName name="Md_Tur_Rel_5">'Mead.Turbine Release'!$I:$I</definedName>
    <definedName name="Md_Tur_Rel_6">'Mead.Turbine Release'!$J:$J</definedName>
    <definedName name="Md_Tur_Rel_7">'Mead.Turbine Release'!$K:$K</definedName>
    <definedName name="Md_Tur_Rel_8">'Mead.Turbine Release'!$L:$L</definedName>
    <definedName name="Md_Tur_Rel_9">'Mead.Turbine Release'!$M:$M</definedName>
    <definedName name="Md_Tur_Rel_Max">'Mead.Turbine Release'!$B:$B</definedName>
    <definedName name="Md_Tur_Rel_Min">'Mead.Turbine Release'!$C:$C</definedName>
    <definedName name="Md_Tur_Rel_Most">'Mead.Turbine Release'!$D:$D</definedName>
    <definedName name="Md_Tur_Rel_Time">'Mead.Turbine Release'!$A:$A</definedName>
    <definedName name="Mead1020Annual_1">MeadData.MeadBelow1020_Annual!$E:$E</definedName>
    <definedName name="Mead1020Annual_10">MeadData.MeadBelow1020_Annual!$N:$N</definedName>
    <definedName name="Mead1020Annual_11">MeadData.MeadBelow1020_Annual!$O:$O</definedName>
    <definedName name="Mead1020Annual_12">MeadData.MeadBelow1020_Annual!$P:$P</definedName>
    <definedName name="Mead1020Annual_13">MeadData.MeadBelow1020_Annual!$Q:$Q</definedName>
    <definedName name="Mead1020Annual_14">MeadData.MeadBelow1020_Annual!$R:$R</definedName>
    <definedName name="Mead1020Annual_15">MeadData.MeadBelow1020_Annual!$S:$S</definedName>
    <definedName name="Mead1020Annual_16">MeadData.MeadBelow1020_Annual!$T:$T</definedName>
    <definedName name="Mead1020Annual_17">MeadData.MeadBelow1020_Annual!$U:$U</definedName>
    <definedName name="Mead1020Annual_18">MeadData.MeadBelow1020_Annual!$V:$V</definedName>
    <definedName name="Mead1020Annual_19">MeadData.MeadBelow1020_Annual!$W:$W</definedName>
    <definedName name="Mead1020Annual_2">MeadData.MeadBelow1020_Annual!$F:$F</definedName>
    <definedName name="Mead1020Annual_20">MeadData.MeadBelow1020_Annual!$X:$X</definedName>
    <definedName name="Mead1020Annual_21">MeadData.MeadBelow1020_Annual!$Y:$Y</definedName>
    <definedName name="Mead1020Annual_22">MeadData.MeadBelow1020_Annual!$Z:$Z</definedName>
    <definedName name="Mead1020Annual_23">MeadData.MeadBelow1020_Annual!$AA:$AA</definedName>
    <definedName name="Mead1020Annual_24">MeadData.MeadBelow1020_Annual!$AB:$AB</definedName>
    <definedName name="Mead1020Annual_25">MeadData.MeadBelow1020_Annual!$AC:$AC</definedName>
    <definedName name="Mead1020Annual_26">MeadData.MeadBelow1020_Annual!$AD:$AD</definedName>
    <definedName name="Mead1020Annual_27">MeadData.MeadBelow1020_Annual!$AE:$AE</definedName>
    <definedName name="Mead1020Annual_28">MeadData.MeadBelow1020_Annual!$AF:$AF</definedName>
    <definedName name="Mead1020Annual_29">MeadData.MeadBelow1020_Annual!$AG:$AG</definedName>
    <definedName name="Mead1020Annual_3">MeadData.MeadBelow1020_Annual!$G:$G</definedName>
    <definedName name="Mead1020Annual_30">MeadData.MeadBelow1020_Annual!$AH:$AH</definedName>
    <definedName name="Mead1020Annual_31">MeadData.MeadBelow1020_Annual!$AI:$AI</definedName>
    <definedName name="Mead1020Annual_32">MeadData.MeadBelow1020_Annual!$AJ:$AJ</definedName>
    <definedName name="Mead1020Annual_33">MeadData.MeadBelow1020_Annual!$AK:$AK</definedName>
    <definedName name="Mead1020Annual_34">MeadData.MeadBelow1020_Annual!$AL:$AL</definedName>
    <definedName name="Mead1020Annual_35">MeadData.MeadBelow1020_Annual!$AM:$AM</definedName>
    <definedName name="Mead1020Annual_4">MeadData.MeadBelow1020_Annual!$H:$H</definedName>
    <definedName name="Mead1020Annual_5">MeadData.MeadBelow1020_Annual!$I:$I</definedName>
    <definedName name="Mead1020Annual_6">MeadData.MeadBelow1020_Annual!$J:$J</definedName>
    <definedName name="Mead1020Annual_7">MeadData.MeadBelow1020_Annual!$K:$K</definedName>
    <definedName name="Mead1020Annual_8">MeadData.MeadBelow1020_Annual!$L:$L</definedName>
    <definedName name="Mead1020Annual_9">MeadData.MeadBelow1020_Annual!$M:$M</definedName>
    <definedName name="Mead1020Annual_Max">MeadData.MeadBelow1020_Annual!$B:$B</definedName>
    <definedName name="Mead1020Annual_Min">MeadData.MeadBelow1020_Annual!$C:$C</definedName>
    <definedName name="Mead1020Annual_Most">MeadData.MeadBelow1020_Annual!$D:$D</definedName>
    <definedName name="Mead1020Annual_Time">MeadData.MeadBelow1020_Annual!$A:$A</definedName>
    <definedName name="Mead1025Annual_1">MeadData.MeadBelow1025_Annual!$E:$E</definedName>
    <definedName name="Mead1025Annual_10">MeadData.MeadBelow1025_Annual!$N:$N</definedName>
    <definedName name="Mead1025Annual_11">MeadData.MeadBelow1025_Annual!$O:$O</definedName>
    <definedName name="Mead1025Annual_12">MeadData.MeadBelow1025_Annual!$P:$P</definedName>
    <definedName name="Mead1025Annual_13">MeadData.MeadBelow1025_Annual!$Q:$Q</definedName>
    <definedName name="Mead1025Annual_14">MeadData.MeadBelow1025_Annual!$R:$R</definedName>
    <definedName name="Mead1025Annual_15">MeadData.MeadBelow1025_Annual!$S:$S</definedName>
    <definedName name="Mead1025Annual_16">MeadData.MeadBelow1025_Annual!$T:$T</definedName>
    <definedName name="Mead1025Annual_17">MeadData.MeadBelow1025_Annual!$U:$U</definedName>
    <definedName name="Mead1025Annual_18">MeadData.MeadBelow1025_Annual!$V:$V</definedName>
    <definedName name="Mead1025Annual_19">MeadData.MeadBelow1025_Annual!$W:$W</definedName>
    <definedName name="Mead1025Annual_2">MeadData.MeadBelow1025_Annual!$F:$F</definedName>
    <definedName name="Mead1025Annual_20">MeadData.MeadBelow1025_Annual!$X:$X</definedName>
    <definedName name="Mead1025Annual_21">MeadData.MeadBelow1025_Annual!$Y:$Y</definedName>
    <definedName name="Mead1025Annual_22">MeadData.MeadBelow1025_Annual!$Z:$Z</definedName>
    <definedName name="Mead1025Annual_23">MeadData.MeadBelow1025_Annual!$AA:$AA</definedName>
    <definedName name="Mead1025Annual_24">MeadData.MeadBelow1025_Annual!$AB:$AB</definedName>
    <definedName name="Mead1025Annual_25">MeadData.MeadBelow1025_Annual!$AC:$AC</definedName>
    <definedName name="Mead1025Annual_26">MeadData.MeadBelow1025_Annual!$AD:$AD</definedName>
    <definedName name="Mead1025Annual_27">MeadData.MeadBelow1025_Annual!$AE:$AE</definedName>
    <definedName name="Mead1025Annual_28">MeadData.MeadBelow1025_Annual!$AF:$AF</definedName>
    <definedName name="Mead1025Annual_29">MeadData.MeadBelow1025_Annual!$AG:$AG</definedName>
    <definedName name="Mead1025Annual_3">MeadData.MeadBelow1025_Annual!$G:$G</definedName>
    <definedName name="Mead1025Annual_30">MeadData.MeadBelow1025_Annual!$AH:$AH</definedName>
    <definedName name="Mead1025Annual_31">MeadData.MeadBelow1025_Annual!$AI:$AI</definedName>
    <definedName name="Mead1025Annual_32">MeadData.MeadBelow1025_Annual!$AJ:$AJ</definedName>
    <definedName name="Mead1025Annual_33">MeadData.MeadBelow1025_Annual!$AK:$AK</definedName>
    <definedName name="Mead1025Annual_34">MeadData.MeadBelow1025_Annual!$AL:$AL</definedName>
    <definedName name="Mead1025Annual_35">MeadData.MeadBelow1025_Annual!$AM:$AM</definedName>
    <definedName name="Mead1025Annual_4">MeadData.MeadBelow1025_Annual!$H:$H</definedName>
    <definedName name="Mead1025Annual_5">MeadData.MeadBelow1025_Annual!$I:$I</definedName>
    <definedName name="Mead1025Annual_6">MeadData.MeadBelow1025_Annual!$J:$J</definedName>
    <definedName name="Mead1025Annual_7">MeadData.MeadBelow1025_Annual!$K:$K</definedName>
    <definedName name="Mead1025Annual_8">MeadData.MeadBelow1025_Annual!$L:$L</definedName>
    <definedName name="Mead1025Annual_9">MeadData.MeadBelow1025_Annual!$M:$M</definedName>
    <definedName name="Mead1025Annual_Max">MeadData.MeadBelow1025_Annual!$B:$B</definedName>
    <definedName name="Mead1025Annual_Min">MeadData.MeadBelow1025_Annual!$C:$C</definedName>
    <definedName name="Mead1025Annual_Most">MeadData.MeadBelow1025_Annual!$D:$D</definedName>
    <definedName name="Mead1025Annual_Time">MeadData.MeadBelow1025_Annual!$A:$A</definedName>
    <definedName name="Mead1030Annual_1">MeadData.MeadBelow1030_Annual!$E:$E</definedName>
    <definedName name="Mead1030Annual_10">MeadData.MeadBelow1030_Annual!$N:$N</definedName>
    <definedName name="Mead1030Annual_11">MeadData.MeadBelow1030_Annual!$O:$O</definedName>
    <definedName name="Mead1030Annual_12">MeadData.MeadBelow1030_Annual!$P:$P</definedName>
    <definedName name="Mead1030Annual_13">MeadData.MeadBelow1030_Annual!$Q:$Q</definedName>
    <definedName name="Mead1030Annual_14">MeadData.MeadBelow1030_Annual!$R:$R</definedName>
    <definedName name="Mead1030Annual_15">MeadData.MeadBelow1030_Annual!$S:$S</definedName>
    <definedName name="Mead1030Annual_16">MeadData.MeadBelow1030_Annual!$T:$T</definedName>
    <definedName name="Mead1030Annual_17">MeadData.MeadBelow1030_Annual!$U:$U</definedName>
    <definedName name="Mead1030Annual_18">MeadData.MeadBelow1030_Annual!$V:$V</definedName>
    <definedName name="Mead1030Annual_19">MeadData.MeadBelow1030_Annual!$W:$W</definedName>
    <definedName name="Mead1030Annual_2">MeadData.MeadBelow1030_Annual!$F:$F</definedName>
    <definedName name="Mead1030Annual_20">MeadData.MeadBelow1030_Annual!$X:$X</definedName>
    <definedName name="Mead1030Annual_21">MeadData.MeadBelow1030_Annual!$Y:$Y</definedName>
    <definedName name="Mead1030Annual_22">MeadData.MeadBelow1030_Annual!$Z:$Z</definedName>
    <definedName name="Mead1030Annual_23">MeadData.MeadBelow1030_Annual!$AA:$AA</definedName>
    <definedName name="Mead1030Annual_24">MeadData.MeadBelow1030_Annual!$AB:$AB</definedName>
    <definedName name="Mead1030Annual_25">MeadData.MeadBelow1030_Annual!$AC:$AC</definedName>
    <definedName name="Mead1030Annual_26">MeadData.MeadBelow1030_Annual!$AD:$AD</definedName>
    <definedName name="Mead1030Annual_27">MeadData.MeadBelow1030_Annual!$AE:$AE</definedName>
    <definedName name="Mead1030Annual_28">MeadData.MeadBelow1030_Annual!$AF:$AF</definedName>
    <definedName name="Mead1030Annual_29">MeadData.MeadBelow1030_Annual!$AG:$AG</definedName>
    <definedName name="Mead1030Annual_3">MeadData.MeadBelow1030_Annual!$G:$G</definedName>
    <definedName name="Mead1030Annual_30">MeadData.MeadBelow1030_Annual!$AH:$AH</definedName>
    <definedName name="Mead1030Annual_31">MeadData.MeadBelow1030_Annual!$AI:$AI</definedName>
    <definedName name="Mead1030Annual_32">MeadData.MeadBelow1030_Annual!$AJ:$AJ</definedName>
    <definedName name="Mead1030Annual_33">MeadData.MeadBelow1030_Annual!$AK:$AK</definedName>
    <definedName name="Mead1030Annual_34">MeadData.MeadBelow1030_Annual!$AL:$AL</definedName>
    <definedName name="Mead1030Annual_35">MeadData.MeadBelow1030_Annual!$AM:$AM</definedName>
    <definedName name="Mead1030Annual_4">MeadData.MeadBelow1030_Annual!$H:$H</definedName>
    <definedName name="Mead1030Annual_5">MeadData.MeadBelow1030_Annual!$I:$I</definedName>
    <definedName name="Mead1030Annual_6">MeadData.MeadBelow1030_Annual!$J:$J</definedName>
    <definedName name="Mead1030Annual_7">MeadData.MeadBelow1030_Annual!$K:$K</definedName>
    <definedName name="Mead1030Annual_8">MeadData.MeadBelow1030_Annual!$L:$L</definedName>
    <definedName name="Mead1030Annual_9">MeadData.MeadBelow1030_Annual!$M:$M</definedName>
    <definedName name="Mead1030Annual_Max">MeadData.MeadBelow1030_Annual!$B:$B</definedName>
    <definedName name="Mead1030Annual_Min">MeadData.MeadBelow1030_Annual!$C:$C</definedName>
    <definedName name="Mead1030Annual_Most">MeadData.MeadBelow1030_Annual!$D:$D</definedName>
    <definedName name="Mead1030Annual_Time">MeadData.MeadBelow1030_Annual!$A:$A</definedName>
    <definedName name="Mead1035Annual_1">MeadData.MeadBelow1035_Annual!$E:$E</definedName>
    <definedName name="Mead1035Annual_10">MeadData.MeadBelow1035_Annual!$N:$N</definedName>
    <definedName name="Mead1035Annual_11">MeadData.MeadBelow1035_Annual!$O:$O</definedName>
    <definedName name="Mead1035Annual_12">MeadData.MeadBelow1035_Annual!$P:$P</definedName>
    <definedName name="Mead1035Annual_13">MeadData.MeadBelow1035_Annual!$Q:$Q</definedName>
    <definedName name="Mead1035Annual_14">MeadData.MeadBelow1035_Annual!$R:$R</definedName>
    <definedName name="Mead1035Annual_15">MeadData.MeadBelow1035_Annual!$S:$S</definedName>
    <definedName name="Mead1035Annual_16">MeadData.MeadBelow1035_Annual!$T:$T</definedName>
    <definedName name="Mead1035Annual_17">MeadData.MeadBelow1035_Annual!$U:$U</definedName>
    <definedName name="Mead1035Annual_18">MeadData.MeadBelow1035_Annual!$V:$V</definedName>
    <definedName name="Mead1035Annual_19">MeadData.MeadBelow1035_Annual!$W:$W</definedName>
    <definedName name="Mead1035Annual_2">MeadData.MeadBelow1035_Annual!$F:$F</definedName>
    <definedName name="Mead1035Annual_20">MeadData.MeadBelow1035_Annual!$X:$X</definedName>
    <definedName name="Mead1035Annual_21">MeadData.MeadBelow1035_Annual!$Y:$Y</definedName>
    <definedName name="Mead1035Annual_22">MeadData.MeadBelow1035_Annual!$Z:$Z</definedName>
    <definedName name="Mead1035Annual_23">MeadData.MeadBelow1035_Annual!$AA:$AA</definedName>
    <definedName name="Mead1035Annual_24">MeadData.MeadBelow1035_Annual!$AB:$AB</definedName>
    <definedName name="Mead1035Annual_25">MeadData.MeadBelow1035_Annual!$AC:$AC</definedName>
    <definedName name="Mead1035Annual_26">MeadData.MeadBelow1035_Annual!$AD:$AD</definedName>
    <definedName name="Mead1035Annual_27">MeadData.MeadBelow1035_Annual!$AE:$AE</definedName>
    <definedName name="Mead1035Annual_28">MeadData.MeadBelow1035_Annual!$AF:$AF</definedName>
    <definedName name="Mead1035Annual_29">MeadData.MeadBelow1035_Annual!$AG:$AG</definedName>
    <definedName name="Mead1035Annual_3">MeadData.MeadBelow1035_Annual!$G:$G</definedName>
    <definedName name="Mead1035Annual_30">MeadData.MeadBelow1035_Annual!$AH:$AH</definedName>
    <definedName name="Mead1035Annual_4">MeadData.MeadBelow1035_Annual!$H:$H</definedName>
    <definedName name="Mead1035Annual_5">MeadData.MeadBelow1035_Annual!$I:$I</definedName>
    <definedName name="Mead1035Annual_6">MeadData.MeadBelow1035_Annual!$J:$J</definedName>
    <definedName name="Mead1035Annual_7">MeadData.MeadBelow1035_Annual!$K:$K</definedName>
    <definedName name="Mead1035Annual_8">MeadData.MeadBelow1035_Annual!$L:$L</definedName>
    <definedName name="Mead1035Annual_9">MeadData.MeadBelow1035_Annual!$M:$M</definedName>
    <definedName name="Mead1035Annual_Max">MeadData.MeadBelow1035_Annual!$B:$B</definedName>
    <definedName name="Mead1035Annual_Min">MeadData.MeadBelow1035_Annual!$C:$C</definedName>
    <definedName name="Mead1035Annual_Most">MeadData.MeadBelow1035_Annual!$D:$D</definedName>
    <definedName name="Mead1035Annual_Time">MeadData.MeadBelow1035_Annual!$A:$A</definedName>
    <definedName name="Mead1045Annual_1">MeadData.MeadBelow1045_Annual!$E:$E</definedName>
    <definedName name="Mead1045Annual_10">MeadData.MeadBelow1045_Annual!$N:$N</definedName>
    <definedName name="Mead1045Annual_11">MeadData.MeadBelow1045_Annual!$O:$O</definedName>
    <definedName name="Mead1045Annual_12">MeadData.MeadBelow1045_Annual!$P:$P</definedName>
    <definedName name="Mead1045Annual_13">MeadData.MeadBelow1045_Annual!$Q:$Q</definedName>
    <definedName name="Mead1045Annual_14">MeadData.MeadBelow1045_Annual!$R:$R</definedName>
    <definedName name="Mead1045Annual_15">MeadData.MeadBelow1045_Annual!$S:$S</definedName>
    <definedName name="Mead1045Annual_16">MeadData.MeadBelow1045_Annual!$T:$T</definedName>
    <definedName name="Mead1045Annual_17">MeadData.MeadBelow1045_Annual!$U:$U</definedName>
    <definedName name="Mead1045Annual_18">MeadData.MeadBelow1045_Annual!$V:$V</definedName>
    <definedName name="Mead1045Annual_19">MeadData.MeadBelow1045_Annual!$W:$W</definedName>
    <definedName name="Mead1045Annual_2">MeadData.MeadBelow1045_Annual!$F:$F</definedName>
    <definedName name="Mead1045Annual_20">MeadData.MeadBelow1045_Annual!$X:$X</definedName>
    <definedName name="Mead1045Annual_21">MeadData.MeadBelow1045_Annual!$Y:$Y</definedName>
    <definedName name="Mead1045Annual_22">MeadData.MeadBelow1045_Annual!$Z:$Z</definedName>
    <definedName name="Mead1045Annual_23">MeadData.MeadBelow1045_Annual!$AA:$AA</definedName>
    <definedName name="Mead1045Annual_24">MeadData.MeadBelow1045_Annual!$AB:$AB</definedName>
    <definedName name="Mead1045Annual_25">MeadData.MeadBelow1045_Annual!$AC:$AC</definedName>
    <definedName name="Mead1045Annual_26">MeadData.MeadBelow1045_Annual!$AD:$AD</definedName>
    <definedName name="Mead1045Annual_27">MeadData.MeadBelow1045_Annual!$AE:$AE</definedName>
    <definedName name="Mead1045Annual_28">MeadData.MeadBelow1045_Annual!$AF:$AF</definedName>
    <definedName name="Mead1045Annual_29">MeadData.MeadBelow1045_Annual!$AG:$AG</definedName>
    <definedName name="Mead1045Annual_3">MeadData.MeadBelow1045_Annual!$G:$G</definedName>
    <definedName name="Mead1045Annual_30">MeadData.MeadBelow1045_Annual!$AH:$AH</definedName>
    <definedName name="Mead1045Annual_31">MeadData.MeadBelow1045_Annual!$AI:$AI</definedName>
    <definedName name="Mead1045Annual_32">MeadData.MeadBelow1045_Annual!$AJ:$AJ</definedName>
    <definedName name="Mead1045Annual_33">MeadData.MeadBelow1045_Annual!$AK:$AK</definedName>
    <definedName name="Mead1045Annual_34">MeadData.MeadBelow1045_Annual!$AL:$AL</definedName>
    <definedName name="Mead1045Annual_35">MeadData.MeadBelow1045_Annual!$AM:$AM</definedName>
    <definedName name="Mead1045Annual_4">MeadData.MeadBelow1045_Annual!$H:$H</definedName>
    <definedName name="Mead1045Annual_5">MeadData.MeadBelow1045_Annual!$I:$I</definedName>
    <definedName name="Mead1045Annual_6">MeadData.MeadBelow1045_Annual!$J:$J</definedName>
    <definedName name="Mead1045Annual_7">MeadData.MeadBelow1045_Annual!$K:$K</definedName>
    <definedName name="Mead1045Annual_8">MeadData.MeadBelow1045_Annual!$L:$L</definedName>
    <definedName name="Mead1045Annual_9">MeadData.MeadBelow1045_Annual!$M:$M</definedName>
    <definedName name="Mead1045Annual_Max">MeadData.MeadBelow1045_Annual!$B:$B</definedName>
    <definedName name="Mead1045Annual_Min">MeadData.MeadBelow1045_Annual!$C:$C</definedName>
    <definedName name="Mead1045Annual_Most">MeadData.MeadBelow1045_Annual!$D:$D</definedName>
    <definedName name="Mead1045Annual_Time">MeadData.MeadBelow1045_Annual!$A:$A</definedName>
    <definedName name="Mead1050Annual_1">MeadData.MeadBelow1050_Annual!$E:$E</definedName>
    <definedName name="Mead1050Annual_10">MeadData.MeadBelow1050_Annual!$N:$N</definedName>
    <definedName name="Mead1050Annual_11">MeadData.MeadBelow1050_Annual!$O:$O</definedName>
    <definedName name="Mead1050Annual_12">MeadData.MeadBelow1050_Annual!$P:$P</definedName>
    <definedName name="Mead1050Annual_13">MeadData.MeadBelow1050_Annual!$Q:$Q</definedName>
    <definedName name="Mead1050Annual_14">MeadData.MeadBelow1050_Annual!$R:$R</definedName>
    <definedName name="Mead1050Annual_15">MeadData.MeadBelow1050_Annual!$S:$S</definedName>
    <definedName name="Mead1050Annual_16">MeadData.MeadBelow1050_Annual!$T:$T</definedName>
    <definedName name="Mead1050Annual_17">MeadData.MeadBelow1050_Annual!$U:$U</definedName>
    <definedName name="Mead1050Annual_18">MeadData.MeadBelow1050_Annual!$V:$V</definedName>
    <definedName name="Mead1050Annual_19">MeadData.MeadBelow1050_Annual!$W:$W</definedName>
    <definedName name="Mead1050Annual_2">MeadData.MeadBelow1050_Annual!$F:$F</definedName>
    <definedName name="Mead1050Annual_20">MeadData.MeadBelow1050_Annual!$X:$X</definedName>
    <definedName name="Mead1050Annual_21">MeadData.MeadBelow1050_Annual!$Y:$Y</definedName>
    <definedName name="Mead1050Annual_22">MeadData.MeadBelow1050_Annual!$Z:$Z</definedName>
    <definedName name="Mead1050Annual_23">MeadData.MeadBelow1050_Annual!$AA:$AA</definedName>
    <definedName name="Mead1050Annual_24">MeadData.MeadBelow1050_Annual!$AB:$AB</definedName>
    <definedName name="Mead1050Annual_25">MeadData.MeadBelow1050_Annual!$AC:$AC</definedName>
    <definedName name="Mead1050Annual_26">MeadData.MeadBelow1050_Annual!$AD:$AD</definedName>
    <definedName name="Mead1050Annual_27">MeadData.MeadBelow1050_Annual!$AE:$AE</definedName>
    <definedName name="Mead1050Annual_28">MeadData.MeadBelow1050_Annual!$AF:$AF</definedName>
    <definedName name="Mead1050Annual_29">MeadData.MeadBelow1050_Annual!$AG:$AG</definedName>
    <definedName name="Mead1050Annual_3">MeadData.MeadBelow1050_Annual!$G:$G</definedName>
    <definedName name="Mead1050Annual_30">MeadData.MeadBelow1050_Annual!$AH:$AH</definedName>
    <definedName name="Mead1050Annual_31">MeadData.MeadBelow1050_Annual!$AI:$AI</definedName>
    <definedName name="Mead1050Annual_32">MeadData.MeadBelow1050_Annual!$AJ:$AJ</definedName>
    <definedName name="Mead1050Annual_33">MeadData.MeadBelow1050_Annual!$AK:$AK</definedName>
    <definedName name="Mead1050Annual_34">MeadData.MeadBelow1050_Annual!$AL:$AL</definedName>
    <definedName name="Mead1050Annual_35">MeadData.MeadBelow1050_Annual!$AM:$AM</definedName>
    <definedName name="Mead1050Annual_4">MeadData.MeadBelow1050_Annual!$H:$H</definedName>
    <definedName name="Mead1050Annual_5">MeadData.MeadBelow1050_Annual!$I:$I</definedName>
    <definedName name="Mead1050Annual_6">MeadData.MeadBelow1050_Annual!$J:$J</definedName>
    <definedName name="Mead1050Annual_7">MeadData.MeadBelow1050_Annual!$K:$K</definedName>
    <definedName name="Mead1050Annual_8">MeadData.MeadBelow1050_Annual!$L:$L</definedName>
    <definedName name="Mead1050Annual_9">MeadData.MeadBelow1050_Annual!$M:$M</definedName>
    <definedName name="Mead1050Annual_Max">MeadData.MeadBelow1050_Annual!$B:$B</definedName>
    <definedName name="Mead1050Annual_Min">MeadData.MeadBelow1050_Annual!$C:$C</definedName>
    <definedName name="Mead1050Annual_Most">MeadData.MeadBelow1050_Annual!$D:$D</definedName>
    <definedName name="Mead1050Annual_Time">MeadData.MeadBelow1050_Annual!$A:$A</definedName>
    <definedName name="Mead895Annual_1">MeadData.MeadBelow895_Annual!$E:$E</definedName>
    <definedName name="Mead895Annual_10">MeadData.MeadBelow895_Annual!$N:$N</definedName>
    <definedName name="Mead895Annual_11">MeadData.MeadBelow895_Annual!$O:$O</definedName>
    <definedName name="Mead895Annual_12">MeadData.MeadBelow895_Annual!$P:$P</definedName>
    <definedName name="Mead895Annual_13">MeadData.MeadBelow895_Annual!$Q:$Q</definedName>
    <definedName name="Mead895Annual_14">MeadData.MeadBelow895_Annual!$R:$R</definedName>
    <definedName name="Mead895Annual_15">MeadData.MeadBelow895_Annual!$S:$S</definedName>
    <definedName name="Mead895Annual_16">MeadData.MeadBelow895_Annual!$T:$T</definedName>
    <definedName name="Mead895Annual_17">MeadData.MeadBelow895_Annual!$U:$U</definedName>
    <definedName name="Mead895Annual_18">MeadData.MeadBelow895_Annual!$V:$V</definedName>
    <definedName name="Mead895Annual_19">MeadData.MeadBelow895_Annual!$W:$W</definedName>
    <definedName name="Mead895Annual_2">MeadData.MeadBelow895_Annual!$F:$F</definedName>
    <definedName name="Mead895Annual_20">MeadData.MeadBelow895_Annual!$X:$X</definedName>
    <definedName name="Mead895Annual_21">MeadData.MeadBelow895_Annual!$Y:$Y</definedName>
    <definedName name="Mead895Annual_22">MeadData.MeadBelow895_Annual!$Z:$Z</definedName>
    <definedName name="Mead895Annual_23">MeadData.MeadBelow895_Annual!$AA:$AA</definedName>
    <definedName name="Mead895Annual_24">MeadData.MeadBelow895_Annual!$AB:$AB</definedName>
    <definedName name="Mead895Annual_25">MeadData.MeadBelow895_Annual!$AC:$AC</definedName>
    <definedName name="Mead895Annual_26">MeadData.MeadBelow895_Annual!$AD:$AD</definedName>
    <definedName name="Mead895Annual_27">MeadData.MeadBelow895_Annual!$AE:$AE</definedName>
    <definedName name="Mead895Annual_28">MeadData.MeadBelow895_Annual!$AF:$AF</definedName>
    <definedName name="Mead895Annual_29">MeadData.MeadBelow895_Annual!$AG:$AG</definedName>
    <definedName name="Mead895Annual_3">MeadData.MeadBelow895_Annual!$G:$G</definedName>
    <definedName name="Mead895Annual_30">MeadData.MeadBelow895_Annual!$AH:$AH</definedName>
    <definedName name="Mead895Annual_31">MeadData.MeadBelow895_Annual!$AI:$AI</definedName>
    <definedName name="Mead895Annual_32">MeadData.MeadBelow895_Annual!$AJ:$AJ</definedName>
    <definedName name="Mead895Annual_33">MeadData.MeadBelow895_Annual!$AK:$AK</definedName>
    <definedName name="Mead895Annual_34">MeadData.MeadBelow895_Annual!$AL:$AL</definedName>
    <definedName name="Mead895Annual_35">MeadData.MeadBelow895_Annual!$AM:$AM</definedName>
    <definedName name="Mead895Annual_4">MeadData.MeadBelow895_Annual!$H:$H</definedName>
    <definedName name="Mead895Annual_5">MeadData.MeadBelow895_Annual!$I:$I</definedName>
    <definedName name="Mead895Annual_6">MeadData.MeadBelow895_Annual!$J:$J</definedName>
    <definedName name="Mead895Annual_7">MeadData.MeadBelow895_Annual!$K:$K</definedName>
    <definedName name="Mead895Annual_8">MeadData.MeadBelow895_Annual!$L:$L</definedName>
    <definedName name="Mead895Annual_9">MeadData.MeadBelow895_Annual!$M:$M</definedName>
    <definedName name="Mead895Annual_Max">MeadData.MeadBelow895_Annual!$B:$B</definedName>
    <definedName name="Mead895Annual_Min">MeadData.MeadBelow895_Annual!$C:$C</definedName>
    <definedName name="Mead895Annual_Most">MeadData.MeadBelow895_Annual!$D:$D</definedName>
    <definedName name="Mead895Annual_Time">MeadData.MeadBelow895_Annual!$A:$A</definedName>
    <definedName name="Mead950Annual_1">MeadData.MeadBelow950_Annual!$E:$E</definedName>
    <definedName name="Mead950Annual_10">MeadData.MeadBelow950_Annual!$N:$N</definedName>
    <definedName name="Mead950Annual_11">MeadData.MeadBelow950_Annual!$O:$O</definedName>
    <definedName name="Mead950Annual_12">MeadData.MeadBelow950_Annual!$P:$P</definedName>
    <definedName name="Mead950Annual_13">MeadData.MeadBelow950_Annual!$Q:$Q</definedName>
    <definedName name="Mead950Annual_14">MeadData.MeadBelow950_Annual!$R:$R</definedName>
    <definedName name="Mead950Annual_15">MeadData.MeadBelow950_Annual!$S:$S</definedName>
    <definedName name="Mead950Annual_16">MeadData.MeadBelow950_Annual!$T:$T</definedName>
    <definedName name="Mead950Annual_17">MeadData.MeadBelow950_Annual!$U:$U</definedName>
    <definedName name="Mead950Annual_18">MeadData.MeadBelow950_Annual!$V:$V</definedName>
    <definedName name="Mead950Annual_19">MeadData.MeadBelow950_Annual!$W:$W</definedName>
    <definedName name="Mead950Annual_2">MeadData.MeadBelow950_Annual!$F:$F</definedName>
    <definedName name="Mead950Annual_20">MeadData.MeadBelow950_Annual!$X:$X</definedName>
    <definedName name="Mead950Annual_21">MeadData.MeadBelow950_Annual!$Y:$Y</definedName>
    <definedName name="Mead950Annual_22">MeadData.MeadBelow950_Annual!$Z:$Z</definedName>
    <definedName name="Mead950Annual_23">MeadData.MeadBelow950_Annual!$AA:$AA</definedName>
    <definedName name="Mead950Annual_24">MeadData.MeadBelow950_Annual!$AB:$AB</definedName>
    <definedName name="Mead950Annual_25">MeadData.MeadBelow950_Annual!$AC:$AC</definedName>
    <definedName name="Mead950Annual_26">MeadData.MeadBelow950_Annual!$AD:$AD</definedName>
    <definedName name="Mead950Annual_27">MeadData.MeadBelow950_Annual!$AE:$AE</definedName>
    <definedName name="Mead950Annual_28">MeadData.MeadBelow950_Annual!$AF:$AF</definedName>
    <definedName name="Mead950Annual_29">MeadData.MeadBelow950_Annual!$AG:$AG</definedName>
    <definedName name="Mead950Annual_3">MeadData.MeadBelow950_Annual!$G:$G</definedName>
    <definedName name="Mead950Annual_30">MeadData.MeadBelow950_Annual!$AH:$AH</definedName>
    <definedName name="Mead950Annual_31">MeadData.MeadBelow950_Annual!$AI:$AI</definedName>
    <definedName name="Mead950Annual_32">MeadData.MeadBelow950_Annual!$AJ:$AJ</definedName>
    <definedName name="Mead950Annual_33">MeadData.MeadBelow950_Annual!$AK:$AK</definedName>
    <definedName name="Mead950Annual_34">MeadData.MeadBelow950_Annual!$AL:$AL</definedName>
    <definedName name="Mead950Annual_35">MeadData.MeadBelow950_Annual!$AM:$AM</definedName>
    <definedName name="Mead950Annual_4">MeadData.MeadBelow950_Annual!$H:$H</definedName>
    <definedName name="Mead950Annual_5">MeadData.MeadBelow950_Annual!$I:$I</definedName>
    <definedName name="Mead950Annual_6">MeadData.MeadBelow950_Annual!$J:$J</definedName>
    <definedName name="Mead950Annual_7">MeadData.MeadBelow950_Annual!$K:$K</definedName>
    <definedName name="Mead950Annual_8">MeadData.MeadBelow950_Annual!$L:$L</definedName>
    <definedName name="Mead950Annual_9">MeadData.MeadBelow950_Annual!$M:$M</definedName>
    <definedName name="Mead950Annual_Max">MeadData.MeadBelow950_Annual!$B:$B</definedName>
    <definedName name="Mead950Annual_Min">MeadData.MeadBelow950_Annual!$C:$C</definedName>
    <definedName name="Mead950Annual_Most">MeadData.MeadBelow950_Annual!$D:$D</definedName>
    <definedName name="Mead950Annual_Time">MeadData.MeadBelow950_Annual!$A:$A</definedName>
    <definedName name="MeadDPshortageAnnual_1">MeadDPshortageAnnual!$E:$E</definedName>
    <definedName name="MeadDPshortageAnnual_10">MeadDPshortageAnnual!$N:$N</definedName>
    <definedName name="MeadDPshortageAnnual_11">MeadDPshortageAnnual!$O:$O</definedName>
    <definedName name="MeadDPshortageAnnual_12">MeadDPshortageAnnual!$P:$P</definedName>
    <definedName name="MeadDPshortageAnnual_13">MeadDPshortageAnnual!$Q:$Q</definedName>
    <definedName name="MeadDPshortageAnnual_14">MeadDPshortageAnnual!$R:$R</definedName>
    <definedName name="MeadDPshortageAnnual_15">MeadDPshortageAnnual!$S:$S</definedName>
    <definedName name="MeadDPshortageAnnual_16">MeadDPshortageAnnual!$T:$T</definedName>
    <definedName name="MeadDPshortageAnnual_17">MeadDPshortageAnnual!$U:$U</definedName>
    <definedName name="MeadDPshortageAnnual_18">MeadDPshortageAnnual!$V:$V</definedName>
    <definedName name="MeadDPshortageAnnual_19">MeadDPshortageAnnual!$W:$W</definedName>
    <definedName name="MeadDPshortageAnnual_2">MeadDPshortageAnnual!$F:$F</definedName>
    <definedName name="MeadDPshortageAnnual_20">MeadDPshortageAnnual!$X:$X</definedName>
    <definedName name="MeadDPshortageAnnual_21">MeadDPshortageAnnual!$Y:$Y</definedName>
    <definedName name="MeadDPshortageAnnual_22">MeadDPshortageAnnual!$Z:$Z</definedName>
    <definedName name="MeadDPshortageAnnual_23">MeadDPshortageAnnual!$AA:$AA</definedName>
    <definedName name="MeadDPshortageAnnual_24">MeadDPshortageAnnual!$AB:$AB</definedName>
    <definedName name="MeadDPshortageAnnual_25">MeadDPshortageAnnual!$AC:$AC</definedName>
    <definedName name="MeadDPshortageAnnual_26">MeadDPshortageAnnual!$AD:$AD</definedName>
    <definedName name="MeadDPshortageAnnual_27">MeadDPshortageAnnual!$AE:$AE</definedName>
    <definedName name="MeadDPshortageAnnual_28">MeadDPshortageAnnual!$AF:$AF</definedName>
    <definedName name="MeadDPshortageAnnual_29">MeadDPshortageAnnual!$AG:$AG</definedName>
    <definedName name="MeadDPshortageAnnual_3">MeadDPshortageAnnual!$G:$G</definedName>
    <definedName name="MeadDPshortageAnnual_30">MeadDPshortageAnnual!$AH:$AH</definedName>
    <definedName name="MeadDPshortageAnnual_4">MeadDPshortageAnnual!$H:$H</definedName>
    <definedName name="MeadDPshortageAnnual_5">MeadDPshortageAnnual!$I:$I</definedName>
    <definedName name="MeadDPshortageAnnual_6">MeadDPshortageAnnual!$J:$J</definedName>
    <definedName name="MeadDPshortageAnnual_7">MeadDPshortageAnnual!$K:$K</definedName>
    <definedName name="MeadDPshortageAnnual_8">MeadDPshortageAnnual!$L:$L</definedName>
    <definedName name="MeadDPshortageAnnual_9">MeadDPshortageAnnual!$M:$M</definedName>
    <definedName name="MeadDPshortageAnnual_Max">MeadDPshortageAnnual!$B:$B</definedName>
    <definedName name="MeadDPshortageAnnual_Min">MeadDPshortageAnnual!$C:$C</definedName>
    <definedName name="MeadDPshortageAnnual_Most">MeadDPshortageAnnual!$D:$D</definedName>
    <definedName name="MeadDPshortageAnnual_Time">MeadDPshortageAnnual!$A:$A</definedName>
    <definedName name="MeadEffectiveElev_1" localSheetId="138">MeadEffectiveElev!$E:$E</definedName>
    <definedName name="MeadEffectiveElev_10" localSheetId="138">MeadEffectiveElev!$N:$N</definedName>
    <definedName name="MeadEffectiveElev_11" localSheetId="138">MeadEffectiveElev!$O:$O</definedName>
    <definedName name="MeadEffectiveElev_12" localSheetId="138">MeadEffectiveElev!$P:$P</definedName>
    <definedName name="MeadEffectiveElev_13" localSheetId="138">MeadEffectiveElev!$Q:$Q</definedName>
    <definedName name="MeadEffectiveElev_14" localSheetId="138">MeadEffectiveElev!$R:$R</definedName>
    <definedName name="MeadEffectiveElev_15" localSheetId="138">MeadEffectiveElev!$S:$S</definedName>
    <definedName name="MeadEffectiveElev_16" localSheetId="138">MeadEffectiveElev!$T:$T</definedName>
    <definedName name="MeadEffectiveElev_17" localSheetId="138">MeadEffectiveElev!$U:$U</definedName>
    <definedName name="MeadEffectiveElev_18" localSheetId="138">MeadEffectiveElev!$V:$V</definedName>
    <definedName name="MeadEffectiveElev_19" localSheetId="138">MeadEffectiveElev!$W:$W</definedName>
    <definedName name="MeadEffectiveElev_2" localSheetId="138">MeadEffectiveElev!$F:$F</definedName>
    <definedName name="MeadEffectiveElev_20" localSheetId="138">MeadEffectiveElev!$X:$X</definedName>
    <definedName name="MeadEffectiveElev_21" localSheetId="138">MeadEffectiveElev!$Y:$Y</definedName>
    <definedName name="MeadEffectiveElev_22" localSheetId="138">MeadEffectiveElev!$Z:$Z</definedName>
    <definedName name="MeadEffectiveElev_23" localSheetId="138">MeadEffectiveElev!$AA:$AA</definedName>
    <definedName name="MeadEffectiveElev_24" localSheetId="138">MeadEffectiveElev!$AB:$AB</definedName>
    <definedName name="MeadEffectiveElev_25" localSheetId="138">MeadEffectiveElev!$AC:$AC</definedName>
    <definedName name="MeadEffectiveElev_26" localSheetId="138">MeadEffectiveElev!$AD:$AD</definedName>
    <definedName name="MeadEffectiveElev_27" localSheetId="138">MeadEffectiveElev!$AE:$AE</definedName>
    <definedName name="MeadEffectiveElev_28" localSheetId="138">MeadEffectiveElev!$AF:$AF</definedName>
    <definedName name="MeadEffectiveElev_29" localSheetId="138">MeadEffectiveElev!$AG:$AG</definedName>
    <definedName name="MeadEffectiveElev_3" localSheetId="138">MeadEffectiveElev!$G:$G</definedName>
    <definedName name="MeadEffectiveElev_30" localSheetId="138">MeadEffectiveElev!$AH:$AH</definedName>
    <definedName name="MeadEffectiveElev_31" localSheetId="138">MeadEffectiveElev!$AI:$AI</definedName>
    <definedName name="MeadEffectiveElev_32" localSheetId="138">MeadEffectiveElev!$AJ:$AJ</definedName>
    <definedName name="MeadEffectiveElev_33" localSheetId="138">MeadEffectiveElev!$AK:$AK</definedName>
    <definedName name="MeadEffectiveElev_34" localSheetId="138">MeadEffectiveElev!$AL:$AL</definedName>
    <definedName name="MeadEffectiveElev_35" localSheetId="138">MeadEffectiveElev!$AM:$AM</definedName>
    <definedName name="MeadEffectiveElev_4" localSheetId="138">MeadEffectiveElev!$H:$H</definedName>
    <definedName name="MeadEffectiveElev_5" localSheetId="138">MeadEffectiveElev!$I:$I</definedName>
    <definedName name="MeadEffectiveElev_6" localSheetId="138">MeadEffectiveElev!$J:$J</definedName>
    <definedName name="MeadEffectiveElev_7" localSheetId="138">MeadEffectiveElev!$K:$K</definedName>
    <definedName name="MeadEffectiveElev_8" localSheetId="138">MeadEffectiveElev!$L:$L</definedName>
    <definedName name="MeadEffectiveElev_9" localSheetId="138">MeadEffectiveElev!$M:$M</definedName>
    <definedName name="MeadEffectiveElev_Max" localSheetId="138">MeadEffectiveElev!$B:$B</definedName>
    <definedName name="MeadEffectiveElev_Min" localSheetId="138">MeadEffectiveElev!$C:$C</definedName>
    <definedName name="MeadEffectiveElev_Most" localSheetId="138">MeadEffectiveElev!$D:$D</definedName>
    <definedName name="MeadEffectiveElev_Time" localSheetId="138">MeadEffectiveElev!$A:$A</definedName>
    <definedName name="MeadEffectiveElev_Time" localSheetId="139">PowellConstrainedLEBT!$A:$A</definedName>
    <definedName name="Mex_DivReq_1">MexicoSched.DiversionRequested!$E$4:$E$104</definedName>
    <definedName name="Mex_DivReq_10">MexicoSched.DiversionRequested!$N$4:$N$104</definedName>
    <definedName name="Mex_DivReq_11">MexicoSched.DiversionRequested!$O$4:$O$104</definedName>
    <definedName name="Mex_DivReq_12">MexicoSched.DiversionRequested!$P$4:$P$104</definedName>
    <definedName name="Mex_DivReq_13">MexicoSched.DiversionRequested!$Q$4:$Q$104</definedName>
    <definedName name="Mex_DivReq_14">MexicoSched.DiversionRequested!$R$4:$R$104</definedName>
    <definedName name="Mex_DivReq_15">MexicoSched.DiversionRequested!$S$4:$S$104</definedName>
    <definedName name="Mex_DivReq_16">MexicoSched.DiversionRequested!$T$4:$T$104</definedName>
    <definedName name="Mex_DivReq_17">MexicoSched.DiversionRequested!$U$4:$U$104</definedName>
    <definedName name="Mex_DivReq_18">MexicoSched.DiversionRequested!$V$4:$V$104</definedName>
    <definedName name="Mex_DivReq_19">MexicoSched.DiversionRequested!$W$4:$W$104</definedName>
    <definedName name="Mex_DivReq_2">MexicoSched.DiversionRequested!$F$4:$F$104</definedName>
    <definedName name="Mex_DivReq_20">MexicoSched.DiversionRequested!$X$4:$X$104</definedName>
    <definedName name="Mex_DivReq_21">MexicoSched.DiversionRequested!$Y$4:$Y$104</definedName>
    <definedName name="Mex_DivReq_22">MexicoSched.DiversionRequested!$Z$4:$Z$104</definedName>
    <definedName name="Mex_DivReq_23">MexicoSched.DiversionRequested!$AA$4:$AA$104</definedName>
    <definedName name="Mex_DivReq_24">MexicoSched.DiversionRequested!$AB$4:$AB$104</definedName>
    <definedName name="Mex_DivReq_25">MexicoSched.DiversionRequested!$AC$4:$AC$104</definedName>
    <definedName name="Mex_DivReq_26">MexicoSched.DiversionRequested!$AD$4:$AD$104</definedName>
    <definedName name="Mex_DivReq_27">MexicoSched.DiversionRequested!$AE$4:$AE$104</definedName>
    <definedName name="Mex_DivReq_28">MexicoSched.DiversionRequested!$AF$4:$AF$104</definedName>
    <definedName name="Mex_DivReq_29">MexicoSched.DiversionRequested!$AG$4:$AG$104</definedName>
    <definedName name="Mex_DivReq_3">MexicoSched.DiversionRequested!$G$4:$G$104</definedName>
    <definedName name="Mex_DivReq_30">MexicoSched.DiversionRequested!$AH$4:$AH$104</definedName>
    <definedName name="Mex_DivReq_31">MexicoSched.DiversionRequested!$AI$4:$AI$104</definedName>
    <definedName name="Mex_DivReq_32">MexicoSched.DiversionRequested!$AJ$4:$AJ$104</definedName>
    <definedName name="Mex_DivReq_33">MexicoSched.DiversionRequested!$AK$4:$AK$104</definedName>
    <definedName name="Mex_DivReq_34">MexicoSched.DiversionRequested!$AL$4:$AL$104</definedName>
    <definedName name="Mex_DivReq_35">MexicoSched.DiversionRequested!$AM$4:$AM$104</definedName>
    <definedName name="Mex_DivReq_36">MexicoSched.DiversionRequested!$AN$4:$AN$104</definedName>
    <definedName name="Mex_DivReq_37">MexicoSched.DiversionRequested!$AO$4:$AO$104</definedName>
    <definedName name="Mex_DivReq_38">MexicoSched.DiversionRequested!$AP$4:$AP$104</definedName>
    <definedName name="Mex_DivReq_39">MexicoSched.DiversionRequested!$AQ$4:$AQ$104</definedName>
    <definedName name="Mex_DivReq_4">MexicoSched.DiversionRequested!$H$4:$H$104</definedName>
    <definedName name="Mex_DivReq_40">MexicoSched.DiversionRequested!$AR$4:$AR$104</definedName>
    <definedName name="Mex_DivReq_41">MexicoSched.DiversionRequested!$AS$4:$AS$104</definedName>
    <definedName name="Mex_DivReq_42">MexicoSched.DiversionRequested!$AT$4:$AT$104</definedName>
    <definedName name="Mex_DivReq_43">MexicoSched.DiversionRequested!$AU$4:$AU$104</definedName>
    <definedName name="Mex_DivReq_44">MexicoSched.DiversionRequested!$AV$4:$AV$104</definedName>
    <definedName name="Mex_DivReq_45">MexicoSched.DiversionRequested!$AW$4:$AW$104</definedName>
    <definedName name="Mex_DivReq_46">MexicoSched.DiversionRequested!$AX$4:$AX$104</definedName>
    <definedName name="Mex_DivReq_47">MexicoSched.DiversionRequested!$AY$4:$AY$104</definedName>
    <definedName name="Mex_DivReq_48">MexicoSched.DiversionRequested!$AZ$4:$AZ$104</definedName>
    <definedName name="Mex_DivReq_49">MexicoSched.DiversionRequested!$BA$4:$BA$104</definedName>
    <definedName name="Mex_DivReq_5">MexicoSched.DiversionRequested!$I$4:$I$104</definedName>
    <definedName name="Mex_DivReq_50">MexicoSched.DiversionRequested!$BB$4:$BB$104</definedName>
    <definedName name="Mex_DivReq_51">MexicoSched.DiversionRequested!$BC$4:$BC$104</definedName>
    <definedName name="Mex_DivReq_6">MexicoSched.DiversionRequested!$J$4:$J$104</definedName>
    <definedName name="Mex_DivReq_7">MexicoSched.DiversionRequested!$K$4:$K$104</definedName>
    <definedName name="Mex_DivReq_8">MexicoSched.DiversionRequested!$L$4:$L$104</definedName>
    <definedName name="Mex_DivReq_9">MexicoSched.DiversionRequested!$M$4:$M$104</definedName>
    <definedName name="Mex_DivReq_Max">MexicoSched.DiversionRequested!$B$4:$B$104</definedName>
    <definedName name="Mex_DivReq_Min">MexicoSched.DiversionRequested!$C$4:$C$104</definedName>
    <definedName name="Mex_DivReq_Most">MexicoSched.DiversionRequested!$D$4:$D$104</definedName>
    <definedName name="Mex_DivReq_Time">MexicoSched.DiversionRequested!$A$4:$A$104</definedName>
    <definedName name="MidAt748_1">MidElevationReleaseAt748!$E$4:$E$100</definedName>
    <definedName name="MidAt748_10">MidElevationReleaseAt748!$N$4:$N$100</definedName>
    <definedName name="MidAt748_11">MidElevationReleaseAt748!$O$4:$O$100</definedName>
    <definedName name="MidAt748_12">MidElevationReleaseAt748!$P$4:$P$100</definedName>
    <definedName name="MidAt748_13">MidElevationReleaseAt748!$Q$4:$Q$100</definedName>
    <definedName name="MidAt748_14">MidElevationReleaseAt748!$R$4:$R$100</definedName>
    <definedName name="MidAt748_15">MidElevationReleaseAt748!$S$4:$S$100</definedName>
    <definedName name="MidAt748_16">MidElevationReleaseAt748!$T$4:$T$100</definedName>
    <definedName name="MidAt748_17">MidElevationReleaseAt748!$U$4:$U$100</definedName>
    <definedName name="MidAt748_18">MidElevationReleaseAt748!$V$4:$V$100</definedName>
    <definedName name="MidAt748_19">MidElevationReleaseAt748!$W$4:$W$100</definedName>
    <definedName name="MidAt748_2">MidElevationReleaseAt748!$F$4:$F$100</definedName>
    <definedName name="MidAt748_20">MidElevationReleaseAt748!$X$4:$X$100</definedName>
    <definedName name="MidAt748_21">MidElevationReleaseAt748!$Y$4:$Y$100</definedName>
    <definedName name="MidAt748_22">MidElevationReleaseAt748!$Z$4:$Z$100</definedName>
    <definedName name="MidAt748_23">MidElevationReleaseAt748!$AA$4:$AA$100</definedName>
    <definedName name="MidAt748_24">MidElevationReleaseAt748!$AB$4:$AB$100</definedName>
    <definedName name="MidAt748_25">MidElevationReleaseAt748!$AC$4:$AC$100</definedName>
    <definedName name="MidAt748_26">MidElevationReleaseAt748!$AD$4:$AD$100</definedName>
    <definedName name="MidAt748_27">MidElevationReleaseAt748!$AE$4:$AE$100</definedName>
    <definedName name="MidAt748_28">MidElevationReleaseAt748!$AF$4:$AF$100</definedName>
    <definedName name="MidAt748_29">MidElevationReleaseAt748!$AG$4:$AG$100</definedName>
    <definedName name="MidAt748_3">MidElevationReleaseAt748!$G$4:$G$100</definedName>
    <definedName name="MidAt748_30">MidElevationReleaseAt748!$AH$4:$AH$100</definedName>
    <definedName name="MidAt748_31">MidElevationReleaseAt748!$AI$4:$AI$100</definedName>
    <definedName name="MidAt748_32">MidElevationReleaseAt748!$AJ$4:$AJ$100</definedName>
    <definedName name="MidAt748_33">MidElevationReleaseAt748!$AK$4:$AK$100</definedName>
    <definedName name="MidAt748_34">MidElevationReleaseAt748!$AL$4:$AL$100</definedName>
    <definedName name="MidAt748_35">MidElevationReleaseAt748!$AM$4:$AM$100</definedName>
    <definedName name="MidAt748_36">MidElevationReleaseAt748!$AN$4:$AN$100</definedName>
    <definedName name="MidAt748_37">MidElevationReleaseAt748!$AO$4:$AO$100</definedName>
    <definedName name="MidAt748_38">MidElevationReleaseAt748!$AP$4:$AP$100</definedName>
    <definedName name="MidAt748_39">MidElevationReleaseAt748!$AQ$4:$AQ$100</definedName>
    <definedName name="MidAt748_4">MidElevationReleaseAt748!$H$4:$H$100</definedName>
    <definedName name="MidAt748_40">MidElevationReleaseAt748!$AR$4:$AR$100</definedName>
    <definedName name="MidAt748_41">MidElevationReleaseAt748!$AS$4:$AS$100</definedName>
    <definedName name="MidAt748_42">MidElevationReleaseAt748!$AT$4:$AT$100</definedName>
    <definedName name="MidAt748_43">MidElevationReleaseAt748!$AU$4:$AU$100</definedName>
    <definedName name="MidAt748_44">MidElevationReleaseAt748!$AV$4:$AV$100</definedName>
    <definedName name="MidAt748_45">MidElevationReleaseAt748!$AW$4:$AW$100</definedName>
    <definedName name="MidAt748_46">MidElevationReleaseAt748!$AX$4:$AX$100</definedName>
    <definedName name="MidAt748_47">MidElevationReleaseAt748!$AY$4:$AY$100</definedName>
    <definedName name="MidAt748_48">MidElevationReleaseAt748!$AZ$4:$AZ$100</definedName>
    <definedName name="MidAt748_49">MidElevationReleaseAt748!$BA$4:$BA$100</definedName>
    <definedName name="MidAt748_5">MidElevationReleaseAt748!$I$4:$I$100</definedName>
    <definedName name="MidAt748_50">MidElevationReleaseAt748!$BB$4:$BB$100</definedName>
    <definedName name="MidAt748_51">MidElevationReleaseAt748!$BC$4:$BC$100</definedName>
    <definedName name="MidAt748_6">MidElevationReleaseAt748!$J$4:$J$100</definedName>
    <definedName name="MidAt748_7">MidElevationReleaseAt748!$K$4:$K$100</definedName>
    <definedName name="MidAt748_8">MidElevationReleaseAt748!$L$4:$L$100</definedName>
    <definedName name="MidAt748_9">MidElevationReleaseAt748!$M$4:$M$100</definedName>
    <definedName name="MidAt748_Max">MidElevationReleaseAt748!$B$4:$B$100</definedName>
    <definedName name="MidAt748_Min">MidElevationReleaseAt748!$C$4:$C$100</definedName>
    <definedName name="MidAt748_Most">MidElevationReleaseAt748!$D$4:$D$100</definedName>
    <definedName name="MidAt748_Time">MidElevationReleaseAt748!$A$4:$A$100</definedName>
    <definedName name="MidAt823_1">MidElevationReleaseAt823!$E$5:$E$100</definedName>
    <definedName name="MidAt823_10">MidElevationReleaseAt823!$N$5:$N$100</definedName>
    <definedName name="MidAt823_11">MidElevationReleaseAt823!$O$5:$O$100</definedName>
    <definedName name="MidAt823_12">MidElevationReleaseAt823!$P$5:$P$100</definedName>
    <definedName name="MidAt823_13">MidElevationReleaseAt823!$Q$5:$Q$100</definedName>
    <definedName name="MidAt823_14">MidElevationReleaseAt823!$R$5:$R$100</definedName>
    <definedName name="MidAt823_15">MidElevationReleaseAt823!$S$5:$S$100</definedName>
    <definedName name="MidAt823_16">MidElevationReleaseAt823!$T$5:$T$100</definedName>
    <definedName name="MidAt823_17">MidElevationReleaseAt823!$U$5:$U$100</definedName>
    <definedName name="MidAt823_18">MidElevationReleaseAt823!$V$5:$V$100</definedName>
    <definedName name="MidAt823_19">MidElevationReleaseAt823!$W$5:$W$100</definedName>
    <definedName name="MidAt823_2">MidElevationReleaseAt823!$F$5:$F$100</definedName>
    <definedName name="MidAt823_20">MidElevationReleaseAt823!$X$5:$X$100</definedName>
    <definedName name="MidAt823_21">MidElevationReleaseAt823!$Y$5:$Y$100</definedName>
    <definedName name="MidAt823_22">MidElevationReleaseAt823!$Z$5:$Z$100</definedName>
    <definedName name="MidAt823_23">MidElevationReleaseAt823!$AA$5:$AA$100</definedName>
    <definedName name="MidAt823_24">MidElevationReleaseAt823!$AB$5:$AB$100</definedName>
    <definedName name="MidAt823_25">MidElevationReleaseAt823!$AC$5:$AC$100</definedName>
    <definedName name="MidAt823_26">MidElevationReleaseAt823!$AD$5:$AD$100</definedName>
    <definedName name="MidAt823_27">MidElevationReleaseAt823!$AE$5:$AE$100</definedName>
    <definedName name="MidAt823_28">MidElevationReleaseAt823!$AF$5:$AF$100</definedName>
    <definedName name="MidAt823_29">MidElevationReleaseAt823!$AG$4:$AG$100</definedName>
    <definedName name="MidAt823_3">MidElevationReleaseAt823!$G$5:$G$100</definedName>
    <definedName name="MidAt823_30">MidElevationReleaseAt823!$AH$4:$AH$100</definedName>
    <definedName name="MidAt823_31">MidElevationReleaseAt823!$AI$4:$AI$100</definedName>
    <definedName name="MidAt823_32">MidElevationReleaseAt823!$AJ$4:$AJ$100</definedName>
    <definedName name="MidAt823_33">MidElevationReleaseAt823!$AK$4:$AK$100</definedName>
    <definedName name="MidAt823_34">MidElevationReleaseAt823!$AL$4:$AL$100</definedName>
    <definedName name="MidAt823_35">MidElevationReleaseAt823!$AM$4:$AM$100</definedName>
    <definedName name="MidAt823_36">MidElevationReleaseAt823!$AN$4:$AN$100</definedName>
    <definedName name="MidAt823_37">MidElevationReleaseAt823!$AO$4:$AO$100</definedName>
    <definedName name="MidAt823_38">MidElevationReleaseAt823!$AP$4:$AP$100</definedName>
    <definedName name="MidAt823_39">MidElevationReleaseAt823!$AQ$4:$AQ$100</definedName>
    <definedName name="MidAt823_4">MidElevationReleaseAt823!$H$5:$H$100</definedName>
    <definedName name="MidAt823_40">MidElevationReleaseAt823!$AR$4:$AR$100</definedName>
    <definedName name="MidAt823_41">MidElevationReleaseAt823!$AS$4:$AS$100</definedName>
    <definedName name="MidAt823_42">MidElevationReleaseAt823!$AT$4:$AT$100</definedName>
    <definedName name="MidAt823_43">MidElevationReleaseAt823!$AU$4:$AU$100</definedName>
    <definedName name="MidAt823_44">MidElevationReleaseAt823!$AV$4:$AV$100</definedName>
    <definedName name="MidAt823_45">MidElevationReleaseAt823!$AW$4:$AW$100</definedName>
    <definedName name="MidAt823_46">MidElevationReleaseAt823!$AX$4:$AX$100</definedName>
    <definedName name="MidAt823_47">MidElevationReleaseAt823!$AY$4:$AY$100</definedName>
    <definedName name="MidAt823_48">MidElevationReleaseAt823!$AZ$4:$AZ$100</definedName>
    <definedName name="MidAt823_49">MidElevationReleaseAt823!$BA$4:$BA$100</definedName>
    <definedName name="MidAt823_5">MidElevationReleaseAt823!$I$5:$I$100</definedName>
    <definedName name="MidAt823_50">MidElevationReleaseAt823!$BB$4:$BB$100</definedName>
    <definedName name="MidAt823_51">MidElevationReleaseAt823!$BC$4:$BC$100</definedName>
    <definedName name="MidAt823_6">MidElevationReleaseAt823!$J$5:$J$100</definedName>
    <definedName name="MidAt823_7">MidElevationReleaseAt823!$K$5:$K$100</definedName>
    <definedName name="MidAt823_8">MidElevationReleaseAt823!$L$5:$L$100</definedName>
    <definedName name="MidAt823_9">MidElevationReleaseAt823!$M$5:$M$100</definedName>
    <definedName name="MidAt823_Max">MidElevationReleaseAt823!$B$5:$B$100</definedName>
    <definedName name="MidAt823_Min">MidElevationReleaseAt823!$C$5:$C$100</definedName>
    <definedName name="MidAt823_Most">MidElevationReleaseAt823!$D$5:$D$100</definedName>
    <definedName name="MidAt823_Time">MidElevationReleaseAt823!$A$4:$A$100</definedName>
    <definedName name="Mo_Egy_1">Mohave.Energy!$E$4:$E$104</definedName>
    <definedName name="Mo_Egy_10">Mohave.Energy!$N$4:$N$104</definedName>
    <definedName name="Mo_Egy_11">Mohave.Energy!$O$4:$O$104</definedName>
    <definedName name="Mo_Egy_12">Mohave.Energy!$P$4:$P$104</definedName>
    <definedName name="Mo_Egy_13">Mohave.Energy!$Q$4:$Q$104</definedName>
    <definedName name="Mo_Egy_14">Mohave.Energy!$R$4:$R$104</definedName>
    <definedName name="Mo_Egy_15">Mohave.Energy!$S$4:$S$104</definedName>
    <definedName name="Mo_Egy_16">Mohave.Energy!$T$4:$T$104</definedName>
    <definedName name="Mo_Egy_17">Mohave.Energy!$U$4:$U$104</definedName>
    <definedName name="Mo_Egy_18">Mohave.Energy!$V$4:$V$104</definedName>
    <definedName name="Mo_Egy_19">Mohave.Energy!$W$4:$W$104</definedName>
    <definedName name="Mo_Egy_2">Mohave.Energy!$F$4:$F$104</definedName>
    <definedName name="Mo_Egy_20">Mohave.Energy!$X$4:$X$104</definedName>
    <definedName name="Mo_Egy_21">Mohave.Energy!$Y$4:$Y$104</definedName>
    <definedName name="Mo_Egy_22">Mohave.Energy!$Z$4:$Z$104</definedName>
    <definedName name="Mo_Egy_23">Mohave.Energy!$AA$4:$AA$104</definedName>
    <definedName name="Mo_Egy_24">Mohave.Energy!$AB$4:$AB$104</definedName>
    <definedName name="Mo_Egy_25">Mohave.Energy!$AC$4:$AC$104</definedName>
    <definedName name="Mo_Egy_26">Mohave.Energy!$AD$4:$AD$104</definedName>
    <definedName name="Mo_Egy_27">Mohave.Energy!$AE$4:$AE$104</definedName>
    <definedName name="Mo_Egy_28">Mohave.Energy!$AF$4:$AF$104</definedName>
    <definedName name="Mo_Egy_29">Mohave.Energy!$AG$4:$AG$104</definedName>
    <definedName name="Mo_Egy_3">Mohave.Energy!$G$4:$G$104</definedName>
    <definedName name="Mo_Egy_30">Mohave.Energy!$AH$4:$AH$104</definedName>
    <definedName name="Mo_Egy_31">Mohave.Energy!$AI$4:$AI$104</definedName>
    <definedName name="Mo_Egy_32">Mohave.Energy!$AJ$4:$AJ$104</definedName>
    <definedName name="Mo_Egy_33">Mohave.Energy!$AK$4:$AK$104</definedName>
    <definedName name="Mo_Egy_34">Mohave.Energy!$AL$4:$AL$104</definedName>
    <definedName name="Mo_Egy_35">Mohave.Energy!$AM$4:$AM$104</definedName>
    <definedName name="Mo_Egy_36">Mohave.Energy!$AN$4:$AN$104</definedName>
    <definedName name="Mo_Egy_37">Mohave.Energy!$AO$4:$AO$104</definedName>
    <definedName name="Mo_Egy_38">Mohave.Energy!$AP$4:$AP$104</definedName>
    <definedName name="Mo_Egy_39">Mohave.Energy!$AQ$4:$AQ$104</definedName>
    <definedName name="Mo_Egy_4">Mohave.Energy!$H$4:$H$104</definedName>
    <definedName name="Mo_Egy_40">Mohave.Energy!$AR$4:$AR$104</definedName>
    <definedName name="Mo_Egy_41">Mohave.Energy!$AS$4:$AS$104</definedName>
    <definedName name="Mo_Egy_42">Mohave.Energy!$AT$4:$AT$104</definedName>
    <definedName name="Mo_Egy_43">Mohave.Energy!$AU$4:$AU$104</definedName>
    <definedName name="Mo_Egy_44">Mohave.Energy!$AV$4:$AV$104</definedName>
    <definedName name="Mo_Egy_45">Mohave.Energy!$AW$4:$AW$104</definedName>
    <definedName name="Mo_Egy_46">Mohave.Energy!$AX$4:$AX$104</definedName>
    <definedName name="Mo_Egy_47">Mohave.Energy!$AY$4:$AY$104</definedName>
    <definedName name="Mo_Egy_48">Mohave.Energy!$AZ$4:$AZ$104</definedName>
    <definedName name="Mo_Egy_49">Mohave.Energy!$BA$4:$BA$104</definedName>
    <definedName name="Mo_Egy_5">Mohave.Energy!$I$4:$I$104</definedName>
    <definedName name="Mo_Egy_50">Mohave.Energy!$BB$4:$BB$104</definedName>
    <definedName name="Mo_Egy_51">Mohave.Energy!$BC$4:$BC$104</definedName>
    <definedName name="Mo_Egy_6">Mohave.Energy!$J$4:$J$104</definedName>
    <definedName name="Mo_Egy_7">Mohave.Energy!$K$4:$K$104</definedName>
    <definedName name="Mo_Egy_8">Mohave.Energy!$L$4:$L$104</definedName>
    <definedName name="Mo_Egy_9">Mohave.Energy!$M$4:$M$104</definedName>
    <definedName name="Mo_Egy_Max">Mohave.Energy!$B$4:$B$104</definedName>
    <definedName name="Mo_Egy_Min">Mohave.Energy!$C$4:$C$104</definedName>
    <definedName name="Mo_Egy_Most">Mohave.Energy!$D$4:$D$104</definedName>
    <definedName name="Mo_Egy_Time">Mohave.Energy!$A$4:$A$104</definedName>
    <definedName name="Mo_Elev_1">'Mohave.Pool Elevation'!$E$4:$E$104</definedName>
    <definedName name="Mo_Elev_10">'Mohave.Pool Elevation'!$N$4:$N$104</definedName>
    <definedName name="Mo_Elev_11">'Mohave.Pool Elevation'!$O$4:$O$104</definedName>
    <definedName name="Mo_Elev_12">'Mohave.Pool Elevation'!$P$4:$P$104</definedName>
    <definedName name="Mo_Elev_13">'Mohave.Pool Elevation'!$Q$4:$Q$104</definedName>
    <definedName name="Mo_Elev_14">'Mohave.Pool Elevation'!$R$4:$R$104</definedName>
    <definedName name="Mo_Elev_15">'Mohave.Pool Elevation'!$S$4:$S$104</definedName>
    <definedName name="Mo_Elev_16">'Mohave.Pool Elevation'!$T$4:$T$104</definedName>
    <definedName name="Mo_Elev_17">'Mohave.Pool Elevation'!$U$4:$U$104</definedName>
    <definedName name="Mo_Elev_18">'Mohave.Pool Elevation'!$V$4:$V$104</definedName>
    <definedName name="Mo_Elev_19">'Mohave.Pool Elevation'!$W$4:$W$104</definedName>
    <definedName name="Mo_Elev_2">'Mohave.Pool Elevation'!$F$4:$F$104</definedName>
    <definedName name="Mo_Elev_20">'Mohave.Pool Elevation'!$X$4:$X$104</definedName>
    <definedName name="Mo_Elev_21">'Mohave.Pool Elevation'!$Y$4:$Y$104</definedName>
    <definedName name="Mo_Elev_22">'Mohave.Pool Elevation'!$Z$4:$Z$104</definedName>
    <definedName name="Mo_Elev_23">'Mohave.Pool Elevation'!$AA$4:$AA$104</definedName>
    <definedName name="Mo_Elev_24">'Mohave.Pool Elevation'!$AB$4:$AB$104</definedName>
    <definedName name="Mo_Elev_25">'Mohave.Pool Elevation'!$AC$4:$AC$104</definedName>
    <definedName name="Mo_Elev_26">'Mohave.Pool Elevation'!$AD$4:$AD$104</definedName>
    <definedName name="Mo_Elev_27">'Mohave.Pool Elevation'!$AE$4:$AE$104</definedName>
    <definedName name="Mo_Elev_28">'Mohave.Pool Elevation'!$AF$4:$AF$104</definedName>
    <definedName name="Mo_Elev_29">'Mohave.Pool Elevation'!$AG$4:$AG$104</definedName>
    <definedName name="Mo_Elev_3">'Mohave.Pool Elevation'!$G$4:$G$104</definedName>
    <definedName name="Mo_Elev_30">'Mohave.Pool Elevation'!$AH$4:$AH$104</definedName>
    <definedName name="Mo_Elev_31">'Mohave.Pool Elevation'!$AI$4:$AI$104</definedName>
    <definedName name="Mo_Elev_32">'Mohave.Pool Elevation'!$AJ$4:$AJ$104</definedName>
    <definedName name="Mo_Elev_33">'Mohave.Pool Elevation'!$AK$4:$AK$104</definedName>
    <definedName name="Mo_Elev_34">'Mohave.Pool Elevation'!$AL$4:$AL$104</definedName>
    <definedName name="Mo_Elev_35">'Mohave.Pool Elevation'!$AM$4:$AM$104</definedName>
    <definedName name="Mo_Elev_36">'Mohave.Pool Elevation'!$AN$4:$AN$104</definedName>
    <definedName name="Mo_Elev_37">'Mohave.Pool Elevation'!$AO$4:$AO$104</definedName>
    <definedName name="Mo_Elev_38">'Mohave.Pool Elevation'!$AP$4:$AP$104</definedName>
    <definedName name="Mo_Elev_39">'Mohave.Pool Elevation'!$AQ$4:$AQ$104</definedName>
    <definedName name="Mo_Elev_4">'Mohave.Pool Elevation'!$H$4:$H$104</definedName>
    <definedName name="Mo_Elev_40">'Mohave.Pool Elevation'!$AR$4:$AR$104</definedName>
    <definedName name="Mo_Elev_41">'Mohave.Pool Elevation'!$AS$4:$AS$104</definedName>
    <definedName name="Mo_Elev_42">'Mohave.Pool Elevation'!$AT$4:$AT$104</definedName>
    <definedName name="Mo_Elev_43">'Mohave.Pool Elevation'!$AU$4:$AU$104</definedName>
    <definedName name="Mo_Elev_44">'Mohave.Pool Elevation'!$AV$4:$AV$104</definedName>
    <definedName name="Mo_Elev_45">'Mohave.Pool Elevation'!$AW$4:$AW$104</definedName>
    <definedName name="Mo_Elev_46">'Mohave.Pool Elevation'!$AX$4:$AX$104</definedName>
    <definedName name="Mo_Elev_47">'Mohave.Pool Elevation'!$AY$4:$AY$104</definedName>
    <definedName name="Mo_Elev_48">'Mohave.Pool Elevation'!$AZ$4:$AZ$104</definedName>
    <definedName name="Mo_Elev_49">'Mohave.Pool Elevation'!$BA$4:$BA$104</definedName>
    <definedName name="Mo_Elev_5">'Mohave.Pool Elevation'!$I$4:$I$104</definedName>
    <definedName name="Mo_Elev_50">'Mohave.Pool Elevation'!$BB$4:$BB$104</definedName>
    <definedName name="Mo_Elev_51">'Mohave.Pool Elevation'!$BC$4:$BC$104</definedName>
    <definedName name="Mo_Elev_6">'Mohave.Pool Elevation'!$J$4:$J$104</definedName>
    <definedName name="Mo_Elev_7">'Mohave.Pool Elevation'!$K$4:$K$104</definedName>
    <definedName name="Mo_Elev_8">'Mohave.Pool Elevation'!$L$4:$L$104</definedName>
    <definedName name="Mo_Elev_9">'Mohave.Pool Elevation'!$M$4:$M$104</definedName>
    <definedName name="Mo_Elev_Max">'Mohave.Pool Elevation'!$B$4:$B$104</definedName>
    <definedName name="Mo_Elev_Min">'Mohave.Pool Elevation'!$C$4:$C$104</definedName>
    <definedName name="Mo_Elev_Most">'Mohave.Pool Elevation'!$D$4:$D$104</definedName>
    <definedName name="Mo_Elev_Time">'Mohave.Pool Elevation'!$A$4:$A$104</definedName>
    <definedName name="Mo_Out_1">Mohave.Outflow!$E$4:$E$104</definedName>
    <definedName name="Mo_Out_10">Mohave.Outflow!$N$4:$N$104</definedName>
    <definedName name="Mo_Out_11">Mohave.Outflow!$O$4:$O$104</definedName>
    <definedName name="Mo_Out_12">Mohave.Outflow!$P$4:$P$104</definedName>
    <definedName name="Mo_Out_13">Mohave.Outflow!$Q$4:$Q$104</definedName>
    <definedName name="Mo_Out_14">Mohave.Outflow!$R$4:$R$104</definedName>
    <definedName name="Mo_Out_15">Mohave.Outflow!$S$4:$S$104</definedName>
    <definedName name="Mo_Out_16">Mohave.Outflow!$T$4:$T$104</definedName>
    <definedName name="Mo_Out_17">Mohave.Outflow!$U$4:$U$104</definedName>
    <definedName name="Mo_Out_18">Mohave.Outflow!$V$4:$V$104</definedName>
    <definedName name="Mo_Out_19">Mohave.Outflow!$W$4:$W$104</definedName>
    <definedName name="Mo_Out_2">Mohave.Outflow!$F$4:$F$104</definedName>
    <definedName name="Mo_Out_20">Mohave.Outflow!$X$4:$X$104</definedName>
    <definedName name="Mo_Out_21">Mohave.Outflow!$Y$4:$Y$104</definedName>
    <definedName name="Mo_Out_22">Mohave.Outflow!$Z$4:$Z$104</definedName>
    <definedName name="Mo_Out_23">Mohave.Outflow!$AA$4:$AA$104</definedName>
    <definedName name="Mo_Out_24">Mohave.Outflow!$AB$4:$AB$104</definedName>
    <definedName name="Mo_Out_25">Mohave.Outflow!$AC$4:$AC$104</definedName>
    <definedName name="Mo_Out_26">Mohave.Outflow!$AD$4:$AD$104</definedName>
    <definedName name="Mo_Out_27">Mohave.Outflow!$AE$4:$AE$104</definedName>
    <definedName name="Mo_Out_28">Mohave.Outflow!$AF$4:$AF$104</definedName>
    <definedName name="Mo_Out_29">Mohave.Outflow!$AG$4:$AG$104</definedName>
    <definedName name="Mo_Out_3">Mohave.Outflow!$G$4:$G$104</definedName>
    <definedName name="Mo_Out_30">Mohave.Outflow!$AH$4:$AH$104</definedName>
    <definedName name="Mo_Out_31">Mohave.Outflow!$AI$4:$AI$104</definedName>
    <definedName name="Mo_Out_32">Mohave.Outflow!$AJ$4:$AJ$104</definedName>
    <definedName name="Mo_Out_33">Mohave.Outflow!$AK$4:$AK$104</definedName>
    <definedName name="Mo_Out_34">Mohave.Outflow!$AL$4:$AL$104</definedName>
    <definedName name="Mo_Out_35">Mohave.Outflow!$AM$4:$AM$104</definedName>
    <definedName name="Mo_Out_36">Mohave.Outflow!$AN$4:$AN$104</definedName>
    <definedName name="Mo_Out_37">Mohave.Outflow!$AO$4:$AO$104</definedName>
    <definedName name="Mo_Out_38">Mohave.Outflow!$AP$4:$AP$104</definedName>
    <definedName name="Mo_Out_39">Mohave.Outflow!$AQ$4:$AQ$104</definedName>
    <definedName name="Mo_Out_4">Mohave.Outflow!$H$4:$H$104</definedName>
    <definedName name="Mo_Out_40">Mohave.Outflow!$AR$4:$AR$104</definedName>
    <definedName name="Mo_Out_41">Mohave.Outflow!$AS$4:$AS$104</definedName>
    <definedName name="Mo_Out_42">Mohave.Outflow!$AT$4:$AT$104</definedName>
    <definedName name="Mo_Out_43">Mohave.Outflow!$AU$4:$AU$104</definedName>
    <definedName name="Mo_Out_44">Mohave.Outflow!$AV$4:$AV$104</definedName>
    <definedName name="Mo_Out_45">Mohave.Outflow!$AW$4:$AW$104</definedName>
    <definedName name="Mo_Out_46">Mohave.Outflow!$AX$4:$AX$104</definedName>
    <definedName name="Mo_Out_47">Mohave.Outflow!$AY$4:$AY$104</definedName>
    <definedName name="Mo_Out_48">Mohave.Outflow!$AZ$4:$AZ$104</definedName>
    <definedName name="Mo_Out_49">Mohave.Outflow!$BA$4:$BA$104</definedName>
    <definedName name="Mo_Out_5">Mohave.Outflow!$I$4:$I$104</definedName>
    <definedName name="Mo_Out_50">Mohave.Outflow!$BB$4:$BB$104</definedName>
    <definedName name="Mo_Out_51">Mohave.Outflow!$BC$4:$BC$104</definedName>
    <definedName name="Mo_Out_6">Mohave.Outflow!$J$4:$J$104</definedName>
    <definedName name="Mo_Out_7">Mohave.Outflow!$K$4:$K$104</definedName>
    <definedName name="Mo_Out_8">Mohave.Outflow!$L$4:$L$104</definedName>
    <definedName name="Mo_Out_9">Mohave.Outflow!$M$4:$M$104</definedName>
    <definedName name="Mo_Out_Max">Mohave.Outflow!$B$4:$B$104</definedName>
    <definedName name="Mo_Out_Min">Mohave.Outflow!$C$4:$C$104</definedName>
    <definedName name="Mo_Out_Most">Mohave.Outflow!$D$4:$D$104</definedName>
    <definedName name="Mo_Out_Time">Mohave.Outflow!$A$4:$A$104</definedName>
    <definedName name="Mo_Stor_1">Mohave.Storage!$E$4:$E$104</definedName>
    <definedName name="Mo_Stor_10">Mohave.Storage!$N$4:$N$104</definedName>
    <definedName name="Mo_Stor_11">Mohave.Storage!$O$4:$O$104</definedName>
    <definedName name="Mo_Stor_12">Mohave.Storage!$P$4:$P$104</definedName>
    <definedName name="Mo_Stor_13">Mohave.Storage!$Q$4:$Q$104</definedName>
    <definedName name="Mo_Stor_14">Mohave.Storage!$R$4:$R$104</definedName>
    <definedName name="Mo_Stor_15">Mohave.Storage!$S$4:$S$104</definedName>
    <definedName name="Mo_Stor_16">Mohave.Storage!$T$4:$T$104</definedName>
    <definedName name="Mo_Stor_17">Mohave.Storage!$U$4:$U$104</definedName>
    <definedName name="Mo_Stor_18">Mohave.Storage!$V$4:$V$104</definedName>
    <definedName name="Mo_Stor_19">Mohave.Storage!$W$4:$W$104</definedName>
    <definedName name="Mo_Stor_2">Mohave.Storage!$F$4:$F$104</definedName>
    <definedName name="Mo_Stor_20">Mohave.Storage!$X$4:$X$104</definedName>
    <definedName name="Mo_Stor_21">Mohave.Storage!$Y$4:$Y$104</definedName>
    <definedName name="Mo_Stor_22">Mohave.Storage!$Z$4:$Z$104</definedName>
    <definedName name="Mo_Stor_23">Mohave.Storage!$AA$4:$AA$104</definedName>
    <definedName name="Mo_Stor_24">Mohave.Storage!$AB$4:$AB$104</definedName>
    <definedName name="Mo_Stor_25">Mohave.Storage!$AC$4:$AC$104</definedName>
    <definedName name="Mo_Stor_26">Mohave.Storage!$AD$4:$AD$104</definedName>
    <definedName name="Mo_Stor_27">Mohave.Storage!$AE$4:$AE$104</definedName>
    <definedName name="Mo_Stor_28">Mohave.Storage!$AF$4:$AF$104</definedName>
    <definedName name="Mo_Stor_29">Mohave.Storage!$AG$4:$AG$104</definedName>
    <definedName name="Mo_Stor_3">Mohave.Storage!$G$4:$G$104</definedName>
    <definedName name="Mo_Stor_30">Mohave.Storage!$AH$4:$AH$104</definedName>
    <definedName name="Mo_Stor_31">Mohave.Storage!$AI$4:$AI$104</definedName>
    <definedName name="Mo_Stor_32">Mohave.Storage!$AJ$4:$AJ$104</definedName>
    <definedName name="Mo_Stor_33">Mohave.Storage!$AK$4:$AK$104</definedName>
    <definedName name="Mo_Stor_34">Mohave.Storage!$AL$4:$AL$104</definedName>
    <definedName name="Mo_Stor_35">Mohave.Storage!$AM$4:$AM$104</definedName>
    <definedName name="Mo_Stor_36">Mohave.Storage!$AN$4:$AN$104</definedName>
    <definedName name="Mo_Stor_37">Mohave.Storage!$AO$4:$AO$104</definedName>
    <definedName name="Mo_Stor_38">Mohave.Storage!$AP$4:$AP$104</definedName>
    <definedName name="Mo_Stor_39">Mohave.Storage!$AQ$4:$AQ$104</definedName>
    <definedName name="Mo_Stor_4">Mohave.Storage!$H$4:$H$104</definedName>
    <definedName name="Mo_Stor_40">Mohave.Storage!$AR$4:$AR$104</definedName>
    <definedName name="Mo_Stor_41">Mohave.Storage!$AS$4:$AS$104</definedName>
    <definedName name="Mo_Stor_42">Mohave.Storage!$AT$4:$AT$104</definedName>
    <definedName name="Mo_Stor_43">Mohave.Storage!$AU$4:$AU$104</definedName>
    <definedName name="Mo_Stor_44">Mohave.Storage!$AV$4:$AV$104</definedName>
    <definedName name="Mo_Stor_45">Mohave.Storage!$AW$4:$AW$104</definedName>
    <definedName name="Mo_Stor_46">Mohave.Storage!$AX$4:$AX$104</definedName>
    <definedName name="Mo_Stor_47">Mohave.Storage!$AY$4:$AY$104</definedName>
    <definedName name="Mo_Stor_48">Mohave.Storage!$AZ$4:$AZ$104</definedName>
    <definedName name="Mo_Stor_49">Mohave.Storage!$BA$4:$BA$104</definedName>
    <definedName name="Mo_Stor_5">Mohave.Storage!$I$4:$I$104</definedName>
    <definedName name="Mo_Stor_50">Mohave.Storage!$BB$4:$BB$104</definedName>
    <definedName name="Mo_Stor_51">Mohave.Storage!$BC$4:$BC$104</definedName>
    <definedName name="Mo_Stor_6">Mohave.Storage!$J$4:$J$104</definedName>
    <definedName name="Mo_Stor_7">Mohave.Storage!$K$4:$K$104</definedName>
    <definedName name="Mo_Stor_8">Mohave.Storage!$L$4:$L$104</definedName>
    <definedName name="Mo_Stor_9">Mohave.Storage!$M$4:$M$104</definedName>
    <definedName name="Mo_Stor_Max">Mohave.Storage!$B$4:$B$104</definedName>
    <definedName name="Mo_Stor_Min">Mohave.Storage!$C$4:$C$104</definedName>
    <definedName name="Mo_Stor_Most">Mohave.Storage!$D$4:$D$104</definedName>
    <definedName name="Mo_Stor_Time">Mohave.Storage!$A$4:$A$104</definedName>
    <definedName name="MP_Egy_1">MorrowPoint.Energy!$E$4:$E$104</definedName>
    <definedName name="MP_Egy_10">MorrowPoint.Energy!$N$4:$N$104</definedName>
    <definedName name="MP_Egy_11">MorrowPoint.Energy!$O$4:$O$104</definedName>
    <definedName name="MP_Egy_12">MorrowPoint.Energy!$P$4:$P$104</definedName>
    <definedName name="MP_Egy_13">MorrowPoint.Energy!$Q$4:$Q$104</definedName>
    <definedName name="MP_Egy_14">MorrowPoint.Energy!$R$4:$R$104</definedName>
    <definedName name="MP_Egy_15">MorrowPoint.Energy!$S$4:$S$104</definedName>
    <definedName name="MP_Egy_16">MorrowPoint.Energy!$T$4:$T$104</definedName>
    <definedName name="MP_Egy_17">MorrowPoint.Energy!$U$4:$U$104</definedName>
    <definedName name="MP_Egy_18">MorrowPoint.Energy!$V$4:$V$104</definedName>
    <definedName name="MP_Egy_19">MorrowPoint.Energy!$W$4:$W$104</definedName>
    <definedName name="MP_Egy_2">MorrowPoint.Energy!$F$4:$F$104</definedName>
    <definedName name="MP_Egy_20">MorrowPoint.Energy!$X$4:$X$104</definedName>
    <definedName name="MP_Egy_21">MorrowPoint.Energy!$Y$4:$Y$104</definedName>
    <definedName name="MP_Egy_22">MorrowPoint.Energy!$Z$4:$Z$104</definedName>
    <definedName name="MP_Egy_23">MorrowPoint.Energy!$AA$4:$AA$104</definedName>
    <definedName name="MP_Egy_24">MorrowPoint.Energy!$AB$4:$AB$104</definedName>
    <definedName name="MP_Egy_25">MorrowPoint.Energy!$AC$4:$AC$104</definedName>
    <definedName name="MP_Egy_26">MorrowPoint.Energy!$AD$4:$AD$104</definedName>
    <definedName name="MP_Egy_27">MorrowPoint.Energy!$AE$4:$AE$104</definedName>
    <definedName name="MP_Egy_28">MorrowPoint.Energy!$AF$4:$AF$104</definedName>
    <definedName name="MP_Egy_29">MorrowPoint.Energy!$AG$4:$AG$104</definedName>
    <definedName name="MP_Egy_3">MorrowPoint.Energy!$G$4:$G$104</definedName>
    <definedName name="MP_Egy_30">MorrowPoint.Energy!$AH$4:$AH$104</definedName>
    <definedName name="MP_Egy_31">MorrowPoint.Energy!$AI$4:$AI$104</definedName>
    <definedName name="MP_Egy_32">MorrowPoint.Energy!$AJ$4:$AJ$104</definedName>
    <definedName name="MP_Egy_33">MorrowPoint.Energy!$AK$4:$AK$104</definedName>
    <definedName name="MP_Egy_34">MorrowPoint.Energy!$AL$4:$AL$104</definedName>
    <definedName name="MP_Egy_35">MorrowPoint.Energy!$AM$4:$AM$104</definedName>
    <definedName name="MP_Egy_36">MorrowPoint.Energy!$AN$4:$AN$104</definedName>
    <definedName name="MP_Egy_37">MorrowPoint.Energy!$AO$4:$AO$104</definedName>
    <definedName name="MP_Egy_38">MorrowPoint.Energy!$AP$4:$AP$104</definedName>
    <definedName name="MP_Egy_39">MorrowPoint.Energy!$AQ$4:$AQ$104</definedName>
    <definedName name="MP_Egy_4">MorrowPoint.Energy!$H$4:$H$104</definedName>
    <definedName name="MP_Egy_40">MorrowPoint.Energy!$AR$4:$AR$104</definedName>
    <definedName name="MP_Egy_41">MorrowPoint.Energy!$AS$4:$AS$104</definedName>
    <definedName name="MP_Egy_42">MorrowPoint.Energy!$AT$4:$AT$104</definedName>
    <definedName name="MP_Egy_43">MorrowPoint.Energy!$AU$4:$AU$104</definedName>
    <definedName name="MP_Egy_44">MorrowPoint.Energy!$AV$4:$AV$104</definedName>
    <definedName name="MP_Egy_45">MorrowPoint.Energy!$AW$4:$AW$104</definedName>
    <definedName name="MP_Egy_46">MorrowPoint.Energy!$AX$4:$AX$104</definedName>
    <definedName name="MP_Egy_47">MorrowPoint.Energy!$AY$4:$AY$104</definedName>
    <definedName name="MP_Egy_48">MorrowPoint.Energy!$AZ$4:$AZ$104</definedName>
    <definedName name="MP_Egy_49">MorrowPoint.Energy!$BA$4:$BA$104</definedName>
    <definedName name="MP_Egy_5">MorrowPoint.Energy!$I$4:$I$104</definedName>
    <definedName name="MP_Egy_50">MorrowPoint.Energy!$BB$4:$BB$104</definedName>
    <definedName name="MP_Egy_51">MorrowPoint.Energy!$BC$4:$BC$104</definedName>
    <definedName name="MP_Egy_6">MorrowPoint.Energy!$J$4:$J$104</definedName>
    <definedName name="MP_Egy_7">MorrowPoint.Energy!$K$4:$K$104</definedName>
    <definedName name="MP_Egy_8">MorrowPoint.Energy!$L$4:$L$104</definedName>
    <definedName name="MP_Egy_9">MorrowPoint.Energy!$M$4:$M$104</definedName>
    <definedName name="MP_Egy_Max">MorrowPoint.Energy!$B$4:$B$104</definedName>
    <definedName name="MP_Egy_Min">MorrowPoint.Energy!$C$4:$C$104</definedName>
    <definedName name="MP_Egy_Most">MorrowPoint.Energy!$D$4:$D$104</definedName>
    <definedName name="MP_Egy_Time">MorrowPoint.Energy!$A$4:$A$104</definedName>
    <definedName name="MP_Elev_1">'MorrowPoint.Pool Elevation'!$E$4:$E$104</definedName>
    <definedName name="MP_Elev_10">'MorrowPoint.Pool Elevation'!$N$4:$N$104</definedName>
    <definedName name="MP_Elev_11">'MorrowPoint.Pool Elevation'!$O$4:$O$104</definedName>
    <definedName name="MP_Elev_12">'MorrowPoint.Pool Elevation'!$P$4:$P$104</definedName>
    <definedName name="MP_Elev_13">'MorrowPoint.Pool Elevation'!$Q$4:$Q$104</definedName>
    <definedName name="MP_Elev_14">'MorrowPoint.Pool Elevation'!$R$4:$R$104</definedName>
    <definedName name="MP_Elev_15">'MorrowPoint.Pool Elevation'!$S$4:$S$104</definedName>
    <definedName name="MP_Elev_16">'MorrowPoint.Pool Elevation'!$T$4:$T$104</definedName>
    <definedName name="MP_Elev_17">'MorrowPoint.Pool Elevation'!$U$4:$U$104</definedName>
    <definedName name="MP_Elev_18">'MorrowPoint.Pool Elevation'!$V$4:$V$104</definedName>
    <definedName name="MP_Elev_19">'MorrowPoint.Pool Elevation'!$W$4:$W$104</definedName>
    <definedName name="MP_Elev_2">'MorrowPoint.Pool Elevation'!$F$4:$F$104</definedName>
    <definedName name="MP_Elev_20">'MorrowPoint.Pool Elevation'!$X$4:$X$104</definedName>
    <definedName name="MP_Elev_21">'MorrowPoint.Pool Elevation'!$Y$4:$Y$104</definedName>
    <definedName name="MP_Elev_22">'MorrowPoint.Pool Elevation'!$Z$4:$Z$104</definedName>
    <definedName name="MP_Elev_23">'MorrowPoint.Pool Elevation'!$AA$4:$AA$104</definedName>
    <definedName name="MP_Elev_24">'MorrowPoint.Pool Elevation'!$AB$4:$AB$104</definedName>
    <definedName name="MP_Elev_25">'MorrowPoint.Pool Elevation'!$AC$4:$AC$104</definedName>
    <definedName name="MP_Elev_26">'MorrowPoint.Pool Elevation'!$AD$4:$AD$104</definedName>
    <definedName name="MP_Elev_27">'MorrowPoint.Pool Elevation'!$AE$4:$AE$104</definedName>
    <definedName name="MP_Elev_28">'MorrowPoint.Pool Elevation'!$AF$4:$AF$104</definedName>
    <definedName name="MP_Elev_29">'MorrowPoint.Pool Elevation'!$AG$4:$AG$104</definedName>
    <definedName name="MP_Elev_3">'MorrowPoint.Pool Elevation'!$G$4:$G$104</definedName>
    <definedName name="MP_Elev_30">'MorrowPoint.Pool Elevation'!$AH$4:$AH$104</definedName>
    <definedName name="MP_Elev_31">'MorrowPoint.Pool Elevation'!$AI$4:$AI$104</definedName>
    <definedName name="MP_Elev_32">'MorrowPoint.Pool Elevation'!$AJ$4:$AJ$104</definedName>
    <definedName name="MP_Elev_33">'MorrowPoint.Pool Elevation'!$AK$4:$AK$104</definedName>
    <definedName name="MP_Elev_34">'MorrowPoint.Pool Elevation'!$AL$4:$AL$104</definedName>
    <definedName name="MP_Elev_35">'MorrowPoint.Pool Elevation'!$AM$4:$AM$104</definedName>
    <definedName name="MP_Elev_36">'MorrowPoint.Pool Elevation'!$AN$4:$AN$104</definedName>
    <definedName name="MP_Elev_37">'MorrowPoint.Pool Elevation'!$AO$4:$AO$104</definedName>
    <definedName name="MP_Elev_38">'MorrowPoint.Pool Elevation'!$AP$4:$AP$104</definedName>
    <definedName name="MP_Elev_39">'MorrowPoint.Pool Elevation'!$AQ$4:$AQ$104</definedName>
    <definedName name="MP_Elev_4">'MorrowPoint.Pool Elevation'!$H$4:$H$104</definedName>
    <definedName name="MP_Elev_40">'MorrowPoint.Pool Elevation'!$AR$4:$AR$104</definedName>
    <definedName name="MP_Elev_41">'MorrowPoint.Pool Elevation'!$AS$4:$AS$104</definedName>
    <definedName name="MP_Elev_42">'MorrowPoint.Pool Elevation'!$AT$4:$AT$104</definedName>
    <definedName name="MP_Elev_43">'MorrowPoint.Pool Elevation'!$AU$4:$AU$104</definedName>
    <definedName name="MP_Elev_44">'MorrowPoint.Pool Elevation'!$AV$4:$AV$104</definedName>
    <definedName name="MP_Elev_45">'MorrowPoint.Pool Elevation'!$AW$4:$AW$104</definedName>
    <definedName name="MP_Elev_46">'MorrowPoint.Pool Elevation'!$AX$4:$AX$104</definedName>
    <definedName name="MP_Elev_47">'MorrowPoint.Pool Elevation'!$AY$4:$AY$104</definedName>
    <definedName name="MP_Elev_48">'MorrowPoint.Pool Elevation'!$AZ$4:$AZ$104</definedName>
    <definedName name="MP_Elev_49">'MorrowPoint.Pool Elevation'!$BA$4:$BA$104</definedName>
    <definedName name="MP_Elev_5">'MorrowPoint.Pool Elevation'!$I$4:$I$104</definedName>
    <definedName name="MP_Elev_50">'MorrowPoint.Pool Elevation'!$BB$4:$BB$104</definedName>
    <definedName name="MP_Elev_51">'MorrowPoint.Pool Elevation'!$BC$4:$BC$104</definedName>
    <definedName name="MP_Elev_6">'MorrowPoint.Pool Elevation'!$J$4:$J$104</definedName>
    <definedName name="MP_Elev_7">'MorrowPoint.Pool Elevation'!$K$4:$K$104</definedName>
    <definedName name="MP_Elev_8">'MorrowPoint.Pool Elevation'!$L$4:$L$104</definedName>
    <definedName name="MP_Elev_9">'MorrowPoint.Pool Elevation'!$M$4:$M$104</definedName>
    <definedName name="MP_Elev_Max">'MorrowPoint.Pool Elevation'!$B$4:$B$104</definedName>
    <definedName name="MP_Elev_Min">'MorrowPoint.Pool Elevation'!$C$4:$C$104</definedName>
    <definedName name="MP_Elev_Most">'MorrowPoint.Pool Elevation'!$D$4:$D$104</definedName>
    <definedName name="MP_Elev_Time">'MorrowPoint.Pool Elevation'!$A$4:$A$104</definedName>
    <definedName name="MP_In_1">MorrowPoint.Inflow!$E$4:$E$104</definedName>
    <definedName name="MP_In_10">MorrowPoint.Inflow!$N$4:$N$104</definedName>
    <definedName name="MP_In_11">MorrowPoint.Inflow!$O$4:$O$104</definedName>
    <definedName name="MP_In_12">MorrowPoint.Inflow!$P$4:$P$104</definedName>
    <definedName name="MP_In_13">MorrowPoint.Inflow!$Q$4:$Q$104</definedName>
    <definedName name="MP_In_14">MorrowPoint.Inflow!$R$4:$R$104</definedName>
    <definedName name="MP_In_15">MorrowPoint.Inflow!$S$4:$S$104</definedName>
    <definedName name="MP_In_16">MorrowPoint.Inflow!$T$4:$T$104</definedName>
    <definedName name="MP_In_17">MorrowPoint.Inflow!$U$4:$U$104</definedName>
    <definedName name="MP_In_18">MorrowPoint.Inflow!$V$4:$V$104</definedName>
    <definedName name="MP_In_19">MorrowPoint.Inflow!$W$4:$W$104</definedName>
    <definedName name="MP_In_2">MorrowPoint.Inflow!$F$4:$F$104</definedName>
    <definedName name="MP_In_20">MorrowPoint.Inflow!$X$4:$X$104</definedName>
    <definedName name="MP_In_21">MorrowPoint.Inflow!$Y$4:$Y$104</definedName>
    <definedName name="MP_In_22">MorrowPoint.Inflow!$Z$4:$Z$104</definedName>
    <definedName name="MP_In_23">MorrowPoint.Inflow!$AA$4:$AA$104</definedName>
    <definedName name="MP_In_24">MorrowPoint.Inflow!$AB$4:$AB$104</definedName>
    <definedName name="MP_In_25">MorrowPoint.Inflow!$AC$4:$AC$104</definedName>
    <definedName name="MP_In_26">MorrowPoint.Inflow!$AD$4:$AD$104</definedName>
    <definedName name="MP_In_27">MorrowPoint.Inflow!$AE$4:$AE$104</definedName>
    <definedName name="MP_In_28">MorrowPoint.Inflow!$AF$4:$AF$104</definedName>
    <definedName name="MP_In_29">MorrowPoint.Inflow!$AG$4:$AG$104</definedName>
    <definedName name="MP_In_3">MorrowPoint.Inflow!$G$4:$G$104</definedName>
    <definedName name="MP_In_30">MorrowPoint.Inflow!$AH$4:$AH$104</definedName>
    <definedName name="MP_In_31">MorrowPoint.Inflow!$AI$4:$AI$104</definedName>
    <definedName name="MP_In_32">MorrowPoint.Inflow!$AJ$4:$AJ$104</definedName>
    <definedName name="MP_In_33">MorrowPoint.Inflow!$AK$4:$AK$104</definedName>
    <definedName name="MP_In_34">MorrowPoint.Inflow!$AL$4:$AL$104</definedName>
    <definedName name="MP_In_35">MorrowPoint.Inflow!$AM$4:$AM$104</definedName>
    <definedName name="MP_In_36">MorrowPoint.Inflow!$AN$4:$AN$104</definedName>
    <definedName name="MP_In_37">MorrowPoint.Inflow!$AO$4:$AO$104</definedName>
    <definedName name="MP_In_38">MorrowPoint.Inflow!$AP$4:$AP$104</definedName>
    <definedName name="MP_In_39">MorrowPoint.Inflow!$AQ$4:$AQ$104</definedName>
    <definedName name="MP_In_4">MorrowPoint.Inflow!$H$4:$H$104</definedName>
    <definedName name="MP_In_40">MorrowPoint.Inflow!$AR$4:$AR$104</definedName>
    <definedName name="MP_In_41">MorrowPoint.Inflow!$AS$4:$AS$104</definedName>
    <definedName name="MP_In_42">MorrowPoint.Inflow!$AT$4:$AT$104</definedName>
    <definedName name="MP_In_43">MorrowPoint.Inflow!$AU$4:$AU$104</definedName>
    <definedName name="MP_In_44">MorrowPoint.Inflow!$AV$4:$AV$104</definedName>
    <definedName name="MP_In_45">MorrowPoint.Inflow!$AW$4:$AW$104</definedName>
    <definedName name="MP_In_46">MorrowPoint.Inflow!$AX$4:$AX$104</definedName>
    <definedName name="MP_In_47">MorrowPoint.Inflow!$AY$4:$AY$104</definedName>
    <definedName name="MP_In_48">MorrowPoint.Inflow!$AZ$4:$AZ$104</definedName>
    <definedName name="MP_In_49">MorrowPoint.Inflow!$BA$4:$BA$104</definedName>
    <definedName name="MP_In_5">MorrowPoint.Inflow!$I$4:$I$104</definedName>
    <definedName name="MP_In_50">MorrowPoint.Inflow!$BB$4:$BB$104</definedName>
    <definedName name="MP_In_51">MorrowPoint.Inflow!$BC$4:$BC$104</definedName>
    <definedName name="MP_In_6">MorrowPoint.Inflow!$J$4:$J$104</definedName>
    <definedName name="MP_In_7">MorrowPoint.Inflow!$K$4:$K$104</definedName>
    <definedName name="MP_In_8">MorrowPoint.Inflow!$L$4:$L$104</definedName>
    <definedName name="MP_In_9">MorrowPoint.Inflow!$M$4:$M$104</definedName>
    <definedName name="MP_In_Max">MorrowPoint.Inflow!$B$4:$B$104</definedName>
    <definedName name="MP_In_Min">MorrowPoint.Inflow!$C$4:$C$104</definedName>
    <definedName name="MP_In_Most">MorrowPoint.Inflow!$D$4:$D$104</definedName>
    <definedName name="MP_In_Time">MorrowPoint.Inflow!$A$4:$A$104</definedName>
    <definedName name="MP_Out_1">MorrowPoint.Outflow!$E$4:$E$104</definedName>
    <definedName name="MP_Out_10">MorrowPoint.Outflow!$N$4:$N$104</definedName>
    <definedName name="MP_Out_11">MorrowPoint.Outflow!$O$4:$O$104</definedName>
    <definedName name="MP_Out_12">MorrowPoint.Outflow!$P$4:$P$104</definedName>
    <definedName name="MP_Out_13">MorrowPoint.Outflow!$Q$4:$Q$104</definedName>
    <definedName name="MP_Out_14">MorrowPoint.Outflow!$R$4:$R$104</definedName>
    <definedName name="MP_Out_15">MorrowPoint.Outflow!$S$4:$S$104</definedName>
    <definedName name="MP_Out_16">MorrowPoint.Outflow!$T$4:$T$104</definedName>
    <definedName name="MP_Out_17">MorrowPoint.Outflow!$U$4:$U$104</definedName>
    <definedName name="MP_Out_18">MorrowPoint.Outflow!$V$4:$V$104</definedName>
    <definedName name="MP_Out_19">MorrowPoint.Outflow!$W$4:$W$104</definedName>
    <definedName name="MP_Out_2">MorrowPoint.Outflow!$F$4:$F$104</definedName>
    <definedName name="MP_Out_20">MorrowPoint.Outflow!$X$4:$X$104</definedName>
    <definedName name="MP_Out_21">MorrowPoint.Outflow!$Y$4:$Y$104</definedName>
    <definedName name="MP_Out_22">MorrowPoint.Outflow!$Z$4:$Z$104</definedName>
    <definedName name="MP_Out_23">MorrowPoint.Outflow!$AA$4:$AA$104</definedName>
    <definedName name="MP_Out_24">MorrowPoint.Outflow!$AB$4:$AB$104</definedName>
    <definedName name="MP_Out_25">MorrowPoint.Outflow!$AC$4:$AC$104</definedName>
    <definedName name="MP_Out_26">MorrowPoint.Outflow!$AD$4:$AD$104</definedName>
    <definedName name="MP_Out_27">MorrowPoint.Outflow!$AE$4:$AE$104</definedName>
    <definedName name="MP_Out_28">MorrowPoint.Outflow!$AF$4:$AF$104</definedName>
    <definedName name="MP_Out_29">MorrowPoint.Outflow!$AG$4:$AG$104</definedName>
    <definedName name="MP_Out_3">MorrowPoint.Outflow!$G$4:$G$104</definedName>
    <definedName name="MP_Out_30">MorrowPoint.Outflow!$AH$4:$AH$104</definedName>
    <definedName name="MP_Out_31">MorrowPoint.Outflow!$AI$4:$AI$104</definedName>
    <definedName name="MP_Out_32">MorrowPoint.Outflow!$AJ$4:$AJ$104</definedName>
    <definedName name="MP_Out_33">MorrowPoint.Outflow!$AK$4:$AK$104</definedName>
    <definedName name="MP_Out_34">MorrowPoint.Outflow!$AL$4:$AL$104</definedName>
    <definedName name="MP_Out_35">MorrowPoint.Outflow!$AM$4:$AM$104</definedName>
    <definedName name="MP_Out_36">MorrowPoint.Outflow!$AN$4:$AN$104</definedName>
    <definedName name="MP_Out_37">MorrowPoint.Outflow!$AO$4:$AO$104</definedName>
    <definedName name="MP_Out_38">MorrowPoint.Outflow!$AP$4:$AP$104</definedName>
    <definedName name="MP_Out_39">MorrowPoint.Outflow!$AQ$4:$AQ$104</definedName>
    <definedName name="MP_Out_4">MorrowPoint.Outflow!$H$4:$H$104</definedName>
    <definedName name="MP_Out_40">MorrowPoint.Outflow!$AR$4:$AR$104</definedName>
    <definedName name="MP_Out_41">MorrowPoint.Outflow!$AS$4:$AS$104</definedName>
    <definedName name="MP_Out_42">MorrowPoint.Outflow!$AT$4:$AT$104</definedName>
    <definedName name="MP_Out_43">MorrowPoint.Outflow!$AU$4:$AU$104</definedName>
    <definedName name="MP_Out_44">MorrowPoint.Outflow!$AV$4:$AV$104</definedName>
    <definedName name="MP_Out_45">MorrowPoint.Outflow!$AW$4:$AW$104</definedName>
    <definedName name="MP_Out_46">MorrowPoint.Outflow!$AX$4:$AX$104</definedName>
    <definedName name="MP_Out_47">MorrowPoint.Outflow!$AY$4:$AY$104</definedName>
    <definedName name="MP_Out_48">MorrowPoint.Outflow!$AZ$4:$AZ$104</definedName>
    <definedName name="MP_Out_49">MorrowPoint.Outflow!$BA$4:$BA$104</definedName>
    <definedName name="MP_Out_5">MorrowPoint.Outflow!$I$4:$I$104</definedName>
    <definedName name="MP_Out_50">MorrowPoint.Outflow!$BB$4:$BB$104</definedName>
    <definedName name="MP_Out_51">MorrowPoint.Outflow!$BC$4:$BC$104</definedName>
    <definedName name="MP_Out_6">MorrowPoint.Outflow!$J$4:$J$104</definedName>
    <definedName name="MP_Out_7">MorrowPoint.Outflow!$K$4:$K$104</definedName>
    <definedName name="MP_Out_8">MorrowPoint.Outflow!$L$4:$L$104</definedName>
    <definedName name="MP_Out_9">MorrowPoint.Outflow!$M$4:$M$104</definedName>
    <definedName name="MP_Out_Max">MorrowPoint.Outflow!$B$4:$B$104</definedName>
    <definedName name="MP_Out_Min">MorrowPoint.Outflow!$C$4:$C$104</definedName>
    <definedName name="MP_Out_Most">MorrowPoint.Outflow!$D$4:$D$104</definedName>
    <definedName name="MP_Out_Time">MorrowPoint.Outflow!$A$4:$A$104</definedName>
    <definedName name="MP_Stor_1">MorrowPoint.Storage!$E$4:$E$104</definedName>
    <definedName name="MP_Stor_10">MorrowPoint.Storage!$N$4:$N$104</definedName>
    <definedName name="MP_Stor_11">MorrowPoint.Storage!$O$4:$O$104</definedName>
    <definedName name="MP_Stor_12">MorrowPoint.Storage!$P$4:$P$104</definedName>
    <definedName name="MP_Stor_13">MorrowPoint.Storage!$Q$4:$Q$104</definedName>
    <definedName name="MP_Stor_14">MorrowPoint.Storage!$R$4:$R$104</definedName>
    <definedName name="MP_Stor_15">MorrowPoint.Storage!$S$4:$S$104</definedName>
    <definedName name="MP_Stor_16">MorrowPoint.Storage!$T$4:$T$104</definedName>
    <definedName name="MP_Stor_17">MorrowPoint.Storage!$U$4:$U$104</definedName>
    <definedName name="MP_Stor_18">MorrowPoint.Storage!$V$4:$V$104</definedName>
    <definedName name="MP_Stor_19">MorrowPoint.Storage!$W$4:$W$104</definedName>
    <definedName name="MP_Stor_2">MorrowPoint.Storage!$F$4:$F$104</definedName>
    <definedName name="MP_Stor_20">MorrowPoint.Storage!$X$4:$X$104</definedName>
    <definedName name="MP_Stor_21">MorrowPoint.Storage!$Y$4:$Y$104</definedName>
    <definedName name="MP_Stor_22">MorrowPoint.Storage!$Z$4:$Z$104</definedName>
    <definedName name="MP_Stor_23">MorrowPoint.Storage!$AA$4:$AA$104</definedName>
    <definedName name="MP_Stor_24">MorrowPoint.Storage!$AB$4:$AB$104</definedName>
    <definedName name="MP_Stor_25">MorrowPoint.Storage!$AC$4:$AC$104</definedName>
    <definedName name="MP_Stor_26">MorrowPoint.Storage!$AD$4:$AD$104</definedName>
    <definedName name="MP_Stor_27">MorrowPoint.Storage!$AE$4:$AE$104</definedName>
    <definedName name="MP_Stor_28">MorrowPoint.Storage!$AF$4:$AF$104</definedName>
    <definedName name="MP_Stor_29">MorrowPoint.Storage!$AG$4:$AG$104</definedName>
    <definedName name="MP_Stor_3">MorrowPoint.Storage!$G$4:$G$104</definedName>
    <definedName name="MP_Stor_30">MorrowPoint.Storage!$AH$4:$AH$104</definedName>
    <definedName name="MP_Stor_31">MorrowPoint.Storage!$AI$4:$AI$104</definedName>
    <definedName name="MP_Stor_32">MorrowPoint.Storage!$AJ$4:$AJ$104</definedName>
    <definedName name="MP_Stor_33">MorrowPoint.Storage!$AK$4:$AK$104</definedName>
    <definedName name="MP_Stor_34">MorrowPoint.Storage!$AL$4:$AL$104</definedName>
    <definedName name="MP_Stor_35">MorrowPoint.Storage!$AM$4:$AM$104</definedName>
    <definedName name="MP_Stor_36">MorrowPoint.Storage!$AN$4:$AN$104</definedName>
    <definedName name="MP_Stor_37">MorrowPoint.Storage!$AO$4:$AO$104</definedName>
    <definedName name="MP_Stor_38">MorrowPoint.Storage!$AP$4:$AP$104</definedName>
    <definedName name="MP_Stor_39">MorrowPoint.Storage!$AQ$4:$AQ$104</definedName>
    <definedName name="MP_Stor_4">MorrowPoint.Storage!$H$4:$H$104</definedName>
    <definedName name="MP_Stor_40">MorrowPoint.Storage!$AR$4:$AR$104</definedName>
    <definedName name="MP_Stor_41">MorrowPoint.Storage!$AS$4:$AS$104</definedName>
    <definedName name="MP_Stor_42">MorrowPoint.Storage!$AT$4:$AT$104</definedName>
    <definedName name="MP_Stor_43">MorrowPoint.Storage!$AU$4:$AU$104</definedName>
    <definedName name="MP_Stor_44">MorrowPoint.Storage!$AV$4:$AV$104</definedName>
    <definedName name="MP_Stor_45">MorrowPoint.Storage!$AW$4:$AW$104</definedName>
    <definedName name="MP_Stor_46">MorrowPoint.Storage!$AX$4:$AX$104</definedName>
    <definedName name="MP_Stor_47">MorrowPoint.Storage!$AY$4:$AY$104</definedName>
    <definedName name="MP_Stor_48">MorrowPoint.Storage!$AZ$4:$AZ$104</definedName>
    <definedName name="MP_Stor_49">MorrowPoint.Storage!$BA$4:$BA$104</definedName>
    <definedName name="MP_Stor_5">MorrowPoint.Storage!$I$4:$I$104</definedName>
    <definedName name="MP_Stor_50">MorrowPoint.Storage!$BB$4:$BB$104</definedName>
    <definedName name="MP_Stor_51">MorrowPoint.Storage!$BC$4:$BC$104</definedName>
    <definedName name="MP_Stor_6">MorrowPoint.Storage!$J$4:$J$104</definedName>
    <definedName name="MP_Stor_7">MorrowPoint.Storage!$K$4:$K$104</definedName>
    <definedName name="MP_Stor_8">MorrowPoint.Storage!$L$4:$L$104</definedName>
    <definedName name="MP_Stor_9">MorrowPoint.Storage!$M$4:$M$104</definedName>
    <definedName name="MP_Stor_Max">MorrowPoint.Storage!$B$4:$B$104</definedName>
    <definedName name="MP_Stor_Min">MorrowPoint.Storage!$C$4:$C$104</definedName>
    <definedName name="MP_Stor_Most">MorrowPoint.Storage!$D$4:$D$104</definedName>
    <definedName name="MP_Stor_Time">MorrowPoint.Storage!$A$4:$A$104</definedName>
    <definedName name="MPIn_Unreg_1">MorrowPointInflow.Unregulated!$E$4:$E$104</definedName>
    <definedName name="MPIn_Unreg_10">MorrowPointInflow.Unregulated!$N$4:$N$104</definedName>
    <definedName name="MPIn_Unreg_11">MorrowPointInflow.Unregulated!$O$4:$O$104</definedName>
    <definedName name="MPIn_Unreg_12">MorrowPointInflow.Unregulated!$P$4:$P$104</definedName>
    <definedName name="MPIn_Unreg_13">MorrowPointInflow.Unregulated!$Q$4:$Q$104</definedName>
    <definedName name="MPIn_Unreg_14">MorrowPointInflow.Unregulated!$R$4:$R$104</definedName>
    <definedName name="MPIn_Unreg_15">MorrowPointInflow.Unregulated!$S$4:$S$104</definedName>
    <definedName name="MPIn_Unreg_16">MorrowPointInflow.Unregulated!$T$4:$T$104</definedName>
    <definedName name="MPIn_Unreg_17">MorrowPointInflow.Unregulated!$U$4:$U$104</definedName>
    <definedName name="MPIn_Unreg_18">MorrowPointInflow.Unregulated!$V$4:$V$104</definedName>
    <definedName name="MPIn_Unreg_19">MorrowPointInflow.Unregulated!$W$4:$W$104</definedName>
    <definedName name="MPIn_Unreg_2">MorrowPointInflow.Unregulated!$F$4:$F$104</definedName>
    <definedName name="MPIn_Unreg_20">MorrowPointInflow.Unregulated!$X$4:$X$104</definedName>
    <definedName name="MPIn_Unreg_21">MorrowPointInflow.Unregulated!$Y$4:$Y$104</definedName>
    <definedName name="MPIn_Unreg_22">MorrowPointInflow.Unregulated!$Z$4:$Z$104</definedName>
    <definedName name="MPIn_Unreg_23">MorrowPointInflow.Unregulated!$AA$4:$AA$104</definedName>
    <definedName name="MPIn_Unreg_24">MorrowPointInflow.Unregulated!$AB$4:$AB$104</definedName>
    <definedName name="MPIn_Unreg_25">MorrowPointInflow.Unregulated!$AC$4:$AC$104</definedName>
    <definedName name="MPIn_Unreg_26">MorrowPointInflow.Unregulated!$AD$4:$AD$104</definedName>
    <definedName name="MPIn_Unreg_27">MorrowPointInflow.Unregulated!$AE$4:$AE$104</definedName>
    <definedName name="MPIn_Unreg_28">MorrowPointInflow.Unregulated!$AF$4:$AF$104</definedName>
    <definedName name="MPIn_Unreg_29">MorrowPointInflow.Unregulated!$AG$4:$AG$104</definedName>
    <definedName name="MPIn_Unreg_3">MorrowPointInflow.Unregulated!$G$4:$G$104</definedName>
    <definedName name="MPIn_Unreg_30">MorrowPointInflow.Unregulated!$AH$4:$AH$104</definedName>
    <definedName name="MPIn_Unreg_31">MorrowPointInflow.Unregulated!$AI$4:$AI$104</definedName>
    <definedName name="MPIn_Unreg_32">MorrowPointInflow.Unregulated!$AJ$4:$AJ$104</definedName>
    <definedName name="MPIn_Unreg_33">MorrowPointInflow.Unregulated!$AK$4:$AK$104</definedName>
    <definedName name="MPIn_Unreg_34">MorrowPointInflow.Unregulated!$AL$4:$AL$104</definedName>
    <definedName name="MPIn_Unreg_35">MorrowPointInflow.Unregulated!$AM$4:$AM$104</definedName>
    <definedName name="MPIn_Unreg_36">MorrowPointInflow.Unregulated!$AN$4:$AN$104</definedName>
    <definedName name="MPIn_Unreg_37">MorrowPointInflow.Unregulated!$AO$4:$AO$104</definedName>
    <definedName name="MPIn_Unreg_38">MorrowPointInflow.Unregulated!$AP$4:$AP$104</definedName>
    <definedName name="MPIn_Unreg_39">MorrowPointInflow.Unregulated!$AQ$4:$AQ$104</definedName>
    <definedName name="MPIn_Unreg_4">MorrowPointInflow.Unregulated!$H$4:$H$104</definedName>
    <definedName name="MPIn_Unreg_40">MorrowPointInflow.Unregulated!$AR$4:$AR$104</definedName>
    <definedName name="MPIn_Unreg_41">MorrowPointInflow.Unregulated!$AS$4:$AS$104</definedName>
    <definedName name="MPIn_Unreg_42">MorrowPointInflow.Unregulated!$AT$4:$AT$104</definedName>
    <definedName name="MPIn_Unreg_43">MorrowPointInflow.Unregulated!$AU$4:$AU$104</definedName>
    <definedName name="MPIn_Unreg_44">MorrowPointInflow.Unregulated!$AV$4:$AV$104</definedName>
    <definedName name="MPIn_Unreg_45">MorrowPointInflow.Unregulated!$AW$4:$AW$104</definedName>
    <definedName name="MPIn_Unreg_46">MorrowPointInflow.Unregulated!$AX$4:$AX$104</definedName>
    <definedName name="MPIn_Unreg_47">MorrowPointInflow.Unregulated!$AY$4:$AY$104</definedName>
    <definedName name="MPIn_Unreg_48">MorrowPointInflow.Unregulated!$AZ$4:$AZ$104</definedName>
    <definedName name="MPIn_Unreg_49">MorrowPointInflow.Unregulated!$BA$4:$BA$104</definedName>
    <definedName name="MPIn_Unreg_5">MorrowPointInflow.Unregulated!$I$4:$I$104</definedName>
    <definedName name="MPIn_Unreg_50">MorrowPointInflow.Unregulated!$BB$4:$BB$104</definedName>
    <definedName name="MPIn_Unreg_51">MorrowPointInflow.Unregulated!$BC$4:$BC$104</definedName>
    <definedName name="MPIn_Unreg_6">MorrowPointInflow.Unregulated!$J$4:$J$104</definedName>
    <definedName name="MPIn_Unreg_7">MorrowPointInflow.Unregulated!$K$4:$K$104</definedName>
    <definedName name="MPIn_Unreg_8">MorrowPointInflow.Unregulated!$L$4:$L$104</definedName>
    <definedName name="MPIn_Unreg_9">MorrowPointInflow.Unregulated!$M$4:$M$104</definedName>
    <definedName name="MPIn_Unreg_Max">MorrowPointInflow.Unregulated!$B$4:$B$104</definedName>
    <definedName name="MPIn_Unreg_Min">MorrowPointInflow.Unregulated!$C$4:$C$104</definedName>
    <definedName name="MPIn_Unreg_Most">MorrowPointInflow.Unregulated!$D$4:$D$104</definedName>
    <definedName name="MPIn_Unreg_Time">MorrowPointInflow.Unregulated!$A$4:$A$104</definedName>
    <definedName name="MSCPReductions_1">MSCPReductions!$E$4:$E$104</definedName>
    <definedName name="MSCPReductions_10">MSCPReductions!$N$4:$N$104</definedName>
    <definedName name="MSCPReductions_11">MSCPReductions!$O$4:$O$104</definedName>
    <definedName name="MSCPReductions_12">MSCPReductions!$P$4:$P$104</definedName>
    <definedName name="MSCPReductions_13">MSCPReductions!$Q$4:$Q$104</definedName>
    <definedName name="MSCPReductions_14">MSCPReductions!$R$4:$R$104</definedName>
    <definedName name="MSCPReductions_15">MSCPReductions!$S$4:$S$104</definedName>
    <definedName name="MSCPReductions_16">MSCPReductions!$T$4:$T$104</definedName>
    <definedName name="MSCPReductions_17">MSCPReductions!$U$4:$U$104</definedName>
    <definedName name="MSCPReductions_18">MSCPReductions!$V$4:$V$104</definedName>
    <definedName name="MSCPReductions_19">MSCPReductions!$W$4:$W$104</definedName>
    <definedName name="MSCPReductions_2">MSCPReductions!$F$4:$F$104</definedName>
    <definedName name="MSCPReductions_20">MSCPReductions!$X$4:$X$104</definedName>
    <definedName name="MSCPReductions_21">MSCPReductions!$Y$4:$Y$104</definedName>
    <definedName name="MSCPReductions_22">MSCPReductions!$Z$4:$Z$104</definedName>
    <definedName name="MSCPReductions_23">MSCPReductions!$AA$4:$AA$104</definedName>
    <definedName name="MSCPReductions_24">MSCPReductions!$AB$4:$AB$104</definedName>
    <definedName name="MSCPReductions_25">MSCPReductions!$AC$4:$AC$104</definedName>
    <definedName name="MSCPReductions_26">MSCPReductions!$AD$4:$AD$104</definedName>
    <definedName name="MSCPReductions_27">MSCPReductions!$AE$4:$AE$104</definedName>
    <definedName name="MSCPReductions_28">MSCPReductions!$AF$4:$AF$104</definedName>
    <definedName name="MSCPReductions_29">MSCPReductions!$AG$4:$AG$104</definedName>
    <definedName name="MSCPReductions_3">MSCPReductions!$G$4:$G$104</definedName>
    <definedName name="MSCPReductions_30">MSCPReductions!$AH$4:$AH$104</definedName>
    <definedName name="MSCPReductions_4">MSCPReductions!$H$4:$H$104</definedName>
    <definedName name="MSCPReductions_5">MSCPReductions!$I$4:$I$104</definedName>
    <definedName name="MSCPReductions_6">MSCPReductions!$J$4:$J$104</definedName>
    <definedName name="MSCPReductions_7">MSCPReductions!$K$4:$K$104</definedName>
    <definedName name="MSCPReductions_8">MSCPReductions!$L$4:$L$104</definedName>
    <definedName name="MSCPReductions_9">MSCPReductions!$M$4:$M$104</definedName>
    <definedName name="MSCPReductions_Max">MSCPReductions!$B$4:$B$104</definedName>
    <definedName name="MSCPReductions_Min">MSCPReductions!$C$4:$C$104</definedName>
    <definedName name="MSCPReductions_Most">MSCPReductions!$D$4:$D$104</definedName>
    <definedName name="MSCPReductions_Time">MSCPReductions!$A$4:$A$104</definedName>
    <definedName name="MSCPViolation_1">MeadData.MSCPViolation!$E:$E</definedName>
    <definedName name="MSCPViolation_10">MeadData.MSCPViolation!$N:$N</definedName>
    <definedName name="MSCPViolation_11">MeadData.MSCPViolation!$O:$O</definedName>
    <definedName name="MSCPViolation_12">MeadData.MSCPViolation!$P:$P</definedName>
    <definedName name="MSCPViolation_13">MeadData.MSCPViolation!$Q:$Q</definedName>
    <definedName name="MSCPViolation_14">MeadData.MSCPViolation!$R:$R</definedName>
    <definedName name="MSCPViolation_15">MeadData.MSCPViolation!$S:$S</definedName>
    <definedName name="MSCPViolation_16">MeadData.MSCPViolation!$T:$T</definedName>
    <definedName name="MSCPViolation_17">MeadData.MSCPViolation!$U:$U</definedName>
    <definedName name="MSCPViolation_18">MeadData.MSCPViolation!$V:$V</definedName>
    <definedName name="MSCPViolation_19">MeadData.MSCPViolation!$W:$W</definedName>
    <definedName name="MSCPViolation_2">MeadData.MSCPViolation!$F:$F</definedName>
    <definedName name="MSCPViolation_20">MeadData.MSCPViolation!$X:$X</definedName>
    <definedName name="MSCPViolation_21">MeadData.MSCPViolation!$Y:$Y</definedName>
    <definedName name="MSCPViolation_22">MeadData.MSCPViolation!$Z:$Z</definedName>
    <definedName name="MSCPViolation_23">MeadData.MSCPViolation!$AA:$AA</definedName>
    <definedName name="MSCPViolation_24">MeadData.MSCPViolation!$AB:$AB</definedName>
    <definedName name="MSCPViolation_25">MeadData.MSCPViolation!$AC:$AC</definedName>
    <definedName name="MSCPViolation_26">MeadData.MSCPViolation!$AD:$AD</definedName>
    <definedName name="MSCPViolation_27">MeadData.MSCPViolation!$AE:$AE</definedName>
    <definedName name="MSCPViolation_28">MeadData.MSCPViolation!$AF:$AF</definedName>
    <definedName name="MSCPViolation_29">MeadData.MSCPViolation!$AG:$AG</definedName>
    <definedName name="MSCPViolation_3">MeadData.MSCPViolation!$G:$G</definedName>
    <definedName name="MSCPViolation_30">MeadData.MSCPViolation!$AH:$AH</definedName>
    <definedName name="MSCPViolation_31">MeadData.MSCPViolation!$AI:$AI</definedName>
    <definedName name="MSCPViolation_32">MeadData.MSCPViolation!$AJ:$AJ</definedName>
    <definedName name="MSCPViolation_33">MeadData.MSCPViolation!$AK:$AK</definedName>
    <definedName name="MSCPViolation_34">MeadData.MSCPViolation!$AL:$AL</definedName>
    <definedName name="MSCPViolation_35">MeadData.MSCPViolation!$AM:$AM</definedName>
    <definedName name="MSCPViolation_4">MeadData.MSCPViolation!$H:$H</definedName>
    <definedName name="MSCPViolation_5">MeadData.MSCPViolation!$I:$I</definedName>
    <definedName name="MSCPViolation_6">MeadData.MSCPViolation!$J:$J</definedName>
    <definedName name="MSCPViolation_7">MeadData.MSCPViolation!$K:$K</definedName>
    <definedName name="MSCPViolation_8">MeadData.MSCPViolation!$L:$L</definedName>
    <definedName name="MSCPViolation_9">MeadData.MSCPViolation!$M:$M</definedName>
    <definedName name="MSCPViolation_Max">MeadData.MSCPViolation!$B:$B</definedName>
    <definedName name="MSCPViolation_Min">MeadData.MSCPViolation!$C:$C</definedName>
    <definedName name="MSCPViolation_Most">MeadData.MSCPViolation!$D:$D</definedName>
    <definedName name="MSCPViolation_Time">MeadData.MSCPViolation!$A:$A</definedName>
    <definedName name="MWD_DivReq_1">MWDDiversion.DiversionRequested!$E$4:$E$108</definedName>
    <definedName name="MWD_DivReq_10">MWDDiversion.DiversionRequested!$N$4:$N$108</definedName>
    <definedName name="MWD_DivReq_11">MWDDiversion.DiversionRequested!$O$4:$O$108</definedName>
    <definedName name="MWD_DivReq_12">MWDDiversion.DiversionRequested!$P$4:$P$108</definedName>
    <definedName name="MWD_DivReq_13">MWDDiversion.DiversionRequested!$Q$4:$Q$108</definedName>
    <definedName name="MWD_DivReq_14">MWDDiversion.DiversionRequested!$R$4:$R$108</definedName>
    <definedName name="MWD_DivReq_15">MWDDiversion.DiversionRequested!$S$4:$S$108</definedName>
    <definedName name="MWD_DivReq_16">MWDDiversion.DiversionRequested!$T$4:$T$108</definedName>
    <definedName name="MWD_DivReq_17">MWDDiversion.DiversionRequested!$U$4:$U$108</definedName>
    <definedName name="MWD_DivReq_18">MWDDiversion.DiversionRequested!$V$4:$V$108</definedName>
    <definedName name="MWD_DivReq_19">MWDDiversion.DiversionRequested!$W$4:$W$108</definedName>
    <definedName name="MWD_DivReq_2">MWDDiversion.DiversionRequested!$F$4:$F$108</definedName>
    <definedName name="MWD_DivReq_20">MWDDiversion.DiversionRequested!$X$4:$X$108</definedName>
    <definedName name="MWD_DivReq_21">MWDDiversion.DiversionRequested!$Y$4:$Y$108</definedName>
    <definedName name="MWD_DivReq_22">MWDDiversion.DiversionRequested!$Z$4:$Z$108</definedName>
    <definedName name="MWD_DivReq_23">MWDDiversion.DiversionRequested!$AA$4:$AA$108</definedName>
    <definedName name="MWD_DivReq_24">MWDDiversion.DiversionRequested!$AB$4:$AB$108</definedName>
    <definedName name="MWD_DivReq_25">MWDDiversion.DiversionRequested!$AC$4:$AC$108</definedName>
    <definedName name="MWD_DivReq_26">MWDDiversion.DiversionRequested!$AD$4:$AD$108</definedName>
    <definedName name="MWD_DivReq_27">MWDDiversion.DiversionRequested!$AE$4:$AE$108</definedName>
    <definedName name="MWD_DivReq_28">MWDDiversion.DiversionRequested!$AF$4:$AF$108</definedName>
    <definedName name="MWD_DivReq_29">MWDDiversion.DiversionRequested!$AG$4:$AG$108</definedName>
    <definedName name="MWD_DivReq_3">MWDDiversion.DiversionRequested!$G$4:$G$108</definedName>
    <definedName name="MWD_DivReq_30">MWDDiversion.DiversionRequested!$AH$4:$AH$108</definedName>
    <definedName name="MWD_DivReq_31">MWDDiversion.DiversionRequested!$AI$4:$AI$108</definedName>
    <definedName name="MWD_DivReq_32">MWDDiversion.DiversionRequested!$AJ$4:$AJ$108</definedName>
    <definedName name="MWD_DivReq_33">MWDDiversion.DiversionRequested!$AK$4:$AK$108</definedName>
    <definedName name="MWD_DivReq_34">MWDDiversion.DiversionRequested!$AL$4:$AL$108</definedName>
    <definedName name="MWD_DivReq_35">MWDDiversion.DiversionRequested!$AM$4:$AM$108</definedName>
    <definedName name="MWD_DivReq_36">MWDDiversion.DiversionRequested!$AN$4:$AN$108</definedName>
    <definedName name="MWD_DivReq_37">MWDDiversion.DiversionRequested!$AO$4:$AO$108</definedName>
    <definedName name="MWD_DivReq_38">MWDDiversion.DiversionRequested!$AP$4:$AP$108</definedName>
    <definedName name="MWD_DivReq_39">MWDDiversion.DiversionRequested!$AQ$4:$AQ$108</definedName>
    <definedName name="MWD_DivReq_4">MWDDiversion.DiversionRequested!$H$4:$H$108</definedName>
    <definedName name="MWD_DivReq_40">MWDDiversion.DiversionRequested!$AR$4:$AR$108</definedName>
    <definedName name="MWD_DivReq_41">MWDDiversion.DiversionRequested!$AS$4:$AS$108</definedName>
    <definedName name="MWD_DivReq_42">MWDDiversion.DiversionRequested!$AT$4:$AT$108</definedName>
    <definedName name="MWD_DivReq_43">MWDDiversion.DiversionRequested!$AU$4:$AU$108</definedName>
    <definedName name="MWD_DivReq_44">MWDDiversion.DiversionRequested!$AV$4:$AV$108</definedName>
    <definedName name="MWD_DivReq_45">MWDDiversion.DiversionRequested!$AW$4:$AW$108</definedName>
    <definedName name="MWD_DivReq_46">MWDDiversion.DiversionRequested!$AX$4:$AX$108</definedName>
    <definedName name="MWD_DivReq_47">MWDDiversion.DiversionRequested!$AY$4:$AY$108</definedName>
    <definedName name="MWD_DivReq_48">MWDDiversion.DiversionRequested!$AZ$4:$AZ$108</definedName>
    <definedName name="MWD_DivReq_49">MWDDiversion.DiversionRequested!$BA$4:$BA$108</definedName>
    <definedName name="MWD_DivReq_5">MWDDiversion.DiversionRequested!$I$4:$I$108</definedName>
    <definedName name="MWD_DivReq_50">MWDDiversion.DiversionRequested!$BB$4:$BB$108</definedName>
    <definedName name="MWD_DivReq_51">MWDDiversion.DiversionRequested!$BC$4:$BC$108</definedName>
    <definedName name="MWD_DivReq_6">MWDDiversion.DiversionRequested!$J$4:$J$108</definedName>
    <definedName name="MWD_DivReq_7">MWDDiversion.DiversionRequested!$K$4:$K$108</definedName>
    <definedName name="MWD_DivReq_8">MWDDiversion.DiversionRequested!$L$4:$L$108</definedName>
    <definedName name="MWD_DivReq_9">MWDDiversion.DiversionRequested!$M$4:$M$108</definedName>
    <definedName name="MWD_DivReq_Max">MWDDiversion.DiversionRequested!$B$4:$B$108</definedName>
    <definedName name="MWD_DivReq_Min">MWDDiversion.DiversionRequested!$C$4:$C$108</definedName>
    <definedName name="MWD_DivReq_Most">MWDDiversion.DiversionRequested!$D$4:$D$108</definedName>
    <definedName name="MWD_DivReq_Time">MWDDiversion.DiversionRequested!$A$4:$A$108</definedName>
    <definedName name="Nav_Elev_1">'Navajo.Pool Elevation'!$E$4:$E$104</definedName>
    <definedName name="Nav_Elev_10">'Navajo.Pool Elevation'!$N$4:$N$104</definedName>
    <definedName name="Nav_Elev_11">'Navajo.Pool Elevation'!$O$4:$O$104</definedName>
    <definedName name="Nav_Elev_12">'Navajo.Pool Elevation'!$P$4:$P$104</definedName>
    <definedName name="Nav_Elev_13">'Navajo.Pool Elevation'!$Q$4:$Q$104</definedName>
    <definedName name="Nav_Elev_14">'Navajo.Pool Elevation'!$R$4:$R$104</definedName>
    <definedName name="Nav_Elev_15">'Navajo.Pool Elevation'!$S$4:$S$104</definedName>
    <definedName name="Nav_Elev_16">'Navajo.Pool Elevation'!$T$4:$T$104</definedName>
    <definedName name="Nav_Elev_17">'Navajo.Pool Elevation'!$U$4:$U$104</definedName>
    <definedName name="Nav_Elev_18">'Navajo.Pool Elevation'!$V$4:$V$104</definedName>
    <definedName name="Nav_Elev_19">'Navajo.Pool Elevation'!$W$4:$W$104</definedName>
    <definedName name="Nav_Elev_2">'Navajo.Pool Elevation'!$F$4:$F$104</definedName>
    <definedName name="Nav_Elev_20">'Navajo.Pool Elevation'!$X$4:$X$104</definedName>
    <definedName name="Nav_Elev_21">'Navajo.Pool Elevation'!$Y$4:$Y$104</definedName>
    <definedName name="Nav_Elev_22">'Navajo.Pool Elevation'!$Z$4:$Z$104</definedName>
    <definedName name="Nav_Elev_23">'Navajo.Pool Elevation'!$AA$4:$AA$104</definedName>
    <definedName name="Nav_Elev_24">'Navajo.Pool Elevation'!$AB$4:$AB$104</definedName>
    <definedName name="Nav_Elev_25">'Navajo.Pool Elevation'!$AC$4:$AC$104</definedName>
    <definedName name="Nav_Elev_26">'Navajo.Pool Elevation'!$AD$4:$AD$104</definedName>
    <definedName name="Nav_Elev_27">'Navajo.Pool Elevation'!$AE$4:$AE$104</definedName>
    <definedName name="Nav_Elev_28">'Navajo.Pool Elevation'!$AF$4:$AF$104</definedName>
    <definedName name="Nav_Elev_29">'Navajo.Pool Elevation'!$AG$4:$AG$104</definedName>
    <definedName name="Nav_Elev_3">'Navajo.Pool Elevation'!$G$4:$G$104</definedName>
    <definedName name="Nav_Elev_30">'Navajo.Pool Elevation'!$AH$4:$AH$104</definedName>
    <definedName name="Nav_Elev_31">'Navajo.Pool Elevation'!$AI$4:$AI$104</definedName>
    <definedName name="Nav_Elev_32">'Navajo.Pool Elevation'!$AJ$4:$AJ$104</definedName>
    <definedName name="Nav_Elev_33">'Navajo.Pool Elevation'!$AK$4:$AK$104</definedName>
    <definedName name="Nav_Elev_34">'Navajo.Pool Elevation'!$AL$4:$AL$104</definedName>
    <definedName name="Nav_Elev_35">'Navajo.Pool Elevation'!$AM$4:$AM$104</definedName>
    <definedName name="Nav_Elev_36">'Navajo.Pool Elevation'!$AN$4:$AN$104</definedName>
    <definedName name="Nav_Elev_37">'Navajo.Pool Elevation'!$AO$4:$AO$104</definedName>
    <definedName name="Nav_Elev_38">'Navajo.Pool Elevation'!$AP$4:$AP$104</definedName>
    <definedName name="Nav_Elev_39">'Navajo.Pool Elevation'!$AQ$4:$AQ$104</definedName>
    <definedName name="Nav_Elev_4">'Navajo.Pool Elevation'!$H$4:$H$104</definedName>
    <definedName name="Nav_Elev_40">'Navajo.Pool Elevation'!$AR$4:$AR$104</definedName>
    <definedName name="Nav_Elev_41">'Navajo.Pool Elevation'!$AS$4:$AS$104</definedName>
    <definedName name="Nav_Elev_42">'Navajo.Pool Elevation'!$AT$4:$AT$104</definedName>
    <definedName name="Nav_Elev_43">'Navajo.Pool Elevation'!$AU$4:$AU$104</definedName>
    <definedName name="Nav_Elev_44">'Navajo.Pool Elevation'!$AV$4:$AV$104</definedName>
    <definedName name="Nav_Elev_45">'Navajo.Pool Elevation'!$AW$4:$AW$104</definedName>
    <definedName name="Nav_Elev_46">'Navajo.Pool Elevation'!$AX$4:$AX$104</definedName>
    <definedName name="Nav_Elev_47">'Navajo.Pool Elevation'!$AY$4:$AY$104</definedName>
    <definedName name="Nav_Elev_48">'Navajo.Pool Elevation'!$AZ$4:$AZ$104</definedName>
    <definedName name="Nav_Elev_49">'Navajo.Pool Elevation'!$BA$4:$BA$104</definedName>
    <definedName name="Nav_Elev_5">'Navajo.Pool Elevation'!$I$4:$I$104</definedName>
    <definedName name="Nav_Elev_50">'Navajo.Pool Elevation'!$BB$4:$BB$104</definedName>
    <definedName name="Nav_Elev_51">'Navajo.Pool Elevation'!$BC$4:$BC$104</definedName>
    <definedName name="Nav_Elev_6">'Navajo.Pool Elevation'!$J$4:$J$104</definedName>
    <definedName name="Nav_Elev_7">'Navajo.Pool Elevation'!$K$4:$K$104</definedName>
    <definedName name="Nav_Elev_8">'Navajo.Pool Elevation'!$L$4:$L$104</definedName>
    <definedName name="Nav_Elev_9">'Navajo.Pool Elevation'!$M$4:$M$104</definedName>
    <definedName name="Nav_Elev_Max">'Navajo.Pool Elevation'!$B$4:$B$104</definedName>
    <definedName name="Nav_Elev_Min">'Navajo.Pool Elevation'!$C$4:$C$104</definedName>
    <definedName name="Nav_Elev_Most">'Navajo.Pool Elevation'!$D$4:$D$104</definedName>
    <definedName name="Nav_Elev_Time">'Navajo.Pool Elevation'!$A$4:$A$104</definedName>
    <definedName name="Nav_In_1">Navajo.Inflow!$E$4:$E$104</definedName>
    <definedName name="Nav_In_10">Navajo.Inflow!$N$4:$N$104</definedName>
    <definedName name="Nav_In_11">Navajo.Inflow!$O$4:$O$104</definedName>
    <definedName name="Nav_In_12">Navajo.Inflow!$P$4:$P$104</definedName>
    <definedName name="Nav_In_13">Navajo.Inflow!$Q$4:$Q$104</definedName>
    <definedName name="Nav_In_14">Navajo.Inflow!$R$4:$R$104</definedName>
    <definedName name="Nav_In_15">Navajo.Inflow!$S$4:$S$104</definedName>
    <definedName name="Nav_In_16">Navajo.Inflow!$T$4:$T$104</definedName>
    <definedName name="Nav_In_17">Navajo.Inflow!$U$4:$U$104</definedName>
    <definedName name="Nav_In_18">Navajo.Inflow!$V$4:$V$104</definedName>
    <definedName name="Nav_In_19">Navajo.Inflow!$W$4:$W$104</definedName>
    <definedName name="Nav_In_2">Navajo.Inflow!$F$4:$F$104</definedName>
    <definedName name="Nav_In_20">Navajo.Inflow!$X$4:$X$104</definedName>
    <definedName name="Nav_In_21">Navajo.Inflow!$Y$4:$Y$104</definedName>
    <definedName name="Nav_In_22">Navajo.Inflow!$Z$4:$Z$104</definedName>
    <definedName name="Nav_In_23">Navajo.Inflow!$AA$4:$AA$104</definedName>
    <definedName name="Nav_In_24">Navajo.Inflow!$AB$4:$AB$104</definedName>
    <definedName name="Nav_In_25">Navajo.Inflow!$AC$4:$AC$104</definedName>
    <definedName name="Nav_In_26">Navajo.Inflow!$AD$4:$AD$104</definedName>
    <definedName name="Nav_In_27">Navajo.Inflow!$AE$4:$AE$104</definedName>
    <definedName name="Nav_In_28">Navajo.Inflow!$AF$4:$AF$104</definedName>
    <definedName name="Nav_In_29">Navajo.Inflow!$AG$4:$AG$104</definedName>
    <definedName name="Nav_In_3">Navajo.Inflow!$G$4:$G$104</definedName>
    <definedName name="Nav_In_30">Navajo.Inflow!$AH$4:$AH$104</definedName>
    <definedName name="Nav_In_31">Navajo.Inflow!$AI$4:$AI$104</definedName>
    <definedName name="Nav_In_32">Navajo.Inflow!$AJ$4:$AJ$104</definedName>
    <definedName name="Nav_In_33">Navajo.Inflow!$AK$4:$AK$104</definedName>
    <definedName name="Nav_In_34">Navajo.Inflow!$AL$4:$AL$104</definedName>
    <definedName name="Nav_In_35">Navajo.Inflow!$AM$4:$AM$104</definedName>
    <definedName name="Nav_In_36">Navajo.Inflow!$AN$4:$AN$104</definedName>
    <definedName name="Nav_In_37">Navajo.Inflow!$AO$4:$AO$104</definedName>
    <definedName name="Nav_In_38">Navajo.Inflow!$AP$4:$AP$104</definedName>
    <definedName name="Nav_In_39">Navajo.Inflow!$AQ$4:$AQ$104</definedName>
    <definedName name="Nav_In_4">Navajo.Inflow!$H$4:$H$104</definedName>
    <definedName name="Nav_In_40">Navajo.Inflow!$AR$4:$AR$104</definedName>
    <definedName name="Nav_In_41">Navajo.Inflow!$AS$4:$AS$104</definedName>
    <definedName name="Nav_In_42">Navajo.Inflow!$AT$4:$AT$104</definedName>
    <definedName name="Nav_In_43">Navajo.Inflow!$AU$4:$AU$104</definedName>
    <definedName name="Nav_In_44">Navajo.Inflow!$AV$4:$AV$104</definedName>
    <definedName name="Nav_In_45">Navajo.Inflow!$AW$4:$AW$104</definedName>
    <definedName name="Nav_In_46">Navajo.Inflow!$AX$4:$AX$104</definedName>
    <definedName name="Nav_In_47">Navajo.Inflow!$AY$4:$AY$104</definedName>
    <definedName name="Nav_In_48">Navajo.Inflow!$AZ$4:$AZ$104</definedName>
    <definedName name="Nav_In_49">Navajo.Inflow!$BA$4:$BA$104</definedName>
    <definedName name="Nav_In_5">Navajo.Inflow!$I$4:$I$104</definedName>
    <definedName name="Nav_In_50">Navajo.Inflow!$BB$4:$BB$104</definedName>
    <definedName name="Nav_In_51">Navajo.Inflow!$BC$4:$BC$104</definedName>
    <definedName name="Nav_In_6">Navajo.Inflow!$J$4:$J$104</definedName>
    <definedName name="Nav_In_7">Navajo.Inflow!$K$4:$K$104</definedName>
    <definedName name="Nav_In_8">Navajo.Inflow!$L$4:$L$104</definedName>
    <definedName name="Nav_In_9">Navajo.Inflow!$M$4:$M$104</definedName>
    <definedName name="Nav_In_Max">Navajo.Inflow!$B$4:$B$104</definedName>
    <definedName name="Nav_In_Min">Navajo.Inflow!$C$4:$C$104</definedName>
    <definedName name="Nav_In_Most">Navajo.Inflow!$D$4:$D$104</definedName>
    <definedName name="Nav_In_Time">Navajo.Inflow!$A$4:$A$104</definedName>
    <definedName name="Nav_Out_1">Navajo.Outflow!$E$4:$E$104</definedName>
    <definedName name="Nav_Out_10">Navajo.Outflow!$N$4:$N$104</definedName>
    <definedName name="Nav_Out_11">Navajo.Outflow!$O$4:$O$104</definedName>
    <definedName name="Nav_Out_12">Navajo.Outflow!$P$4:$P$104</definedName>
    <definedName name="Nav_Out_13">Navajo.Outflow!$Q$4:$Q$104</definedName>
    <definedName name="Nav_Out_14">Navajo.Outflow!$R$4:$R$104</definedName>
    <definedName name="Nav_Out_15">Navajo.Outflow!$S$4:$S$104</definedName>
    <definedName name="Nav_Out_16">Navajo.Outflow!$T$4:$T$104</definedName>
    <definedName name="Nav_Out_17">Navajo.Outflow!$U$4:$U$104</definedName>
    <definedName name="Nav_Out_18">Navajo.Outflow!$V$4:$V$104</definedName>
    <definedName name="Nav_Out_19">Navajo.Outflow!$W$4:$W$104</definedName>
    <definedName name="Nav_Out_2">Navajo.Outflow!$F$4:$F$104</definedName>
    <definedName name="Nav_Out_20">Navajo.Outflow!$X$4:$X$104</definedName>
    <definedName name="Nav_Out_21">Navajo.Outflow!$Y$4:$Y$104</definedName>
    <definedName name="Nav_Out_22">Navajo.Outflow!$Z$4:$Z$104</definedName>
    <definedName name="Nav_Out_23">Navajo.Outflow!$AA$4:$AA$104</definedName>
    <definedName name="Nav_Out_24">Navajo.Outflow!$AB$4:$AB$104</definedName>
    <definedName name="Nav_Out_25">Navajo.Outflow!$AC$4:$AC$104</definedName>
    <definedName name="Nav_Out_26">Navajo.Outflow!$AD$4:$AD$104</definedName>
    <definedName name="Nav_Out_27">Navajo.Outflow!$AE$4:$AE$104</definedName>
    <definedName name="Nav_Out_28">Navajo.Outflow!$AF$4:$AF$104</definedName>
    <definedName name="Nav_Out_29">Navajo.Outflow!$AG$4:$AG$104</definedName>
    <definedName name="Nav_Out_3">Navajo.Outflow!$G$4:$G$104</definedName>
    <definedName name="Nav_Out_30">Navajo.Outflow!$AH$4:$AH$104</definedName>
    <definedName name="Nav_Out_31">Navajo.Outflow!$AI$4:$AI$104</definedName>
    <definedName name="Nav_Out_32">Navajo.Outflow!$AJ$4:$AJ$104</definedName>
    <definedName name="Nav_Out_33">Navajo.Outflow!$AK$4:$AK$104</definedName>
    <definedName name="Nav_Out_34">Navajo.Outflow!$AL$4:$AL$104</definedName>
    <definedName name="Nav_Out_35">Navajo.Outflow!$AM$4:$AM$104</definedName>
    <definedName name="Nav_Out_36">Navajo.Outflow!$AN$4:$AN$104</definedName>
    <definedName name="Nav_Out_37">Navajo.Outflow!$AO$4:$AO$104</definedName>
    <definedName name="Nav_Out_38">Navajo.Outflow!$AP$4:$AP$104</definedName>
    <definedName name="Nav_Out_39">Navajo.Outflow!$AQ$4:$AQ$104</definedName>
    <definedName name="Nav_Out_4">Navajo.Outflow!$H$4:$H$104</definedName>
    <definedName name="Nav_Out_40">Navajo.Outflow!$AR$4:$AR$104</definedName>
    <definedName name="Nav_Out_41">Navajo.Outflow!$AS$4:$AS$104</definedName>
    <definedName name="Nav_Out_42">Navajo.Outflow!$AT$4:$AT$104</definedName>
    <definedName name="Nav_Out_43">Navajo.Outflow!$AU$4:$AU$104</definedName>
    <definedName name="Nav_Out_44">Navajo.Outflow!$AV$4:$AV$104</definedName>
    <definedName name="Nav_Out_45">Navajo.Outflow!$AW$4:$AW$104</definedName>
    <definedName name="Nav_Out_46">Navajo.Outflow!$AX$4:$AX$104</definedName>
    <definedName name="Nav_Out_47">Navajo.Outflow!$AY$4:$AY$104</definedName>
    <definedName name="Nav_Out_48">Navajo.Outflow!$AZ$4:$AZ$104</definedName>
    <definedName name="Nav_Out_49">Navajo.Outflow!$BA$4:$BA$104</definedName>
    <definedName name="Nav_Out_5">Navajo.Outflow!$I$4:$I$104</definedName>
    <definedName name="Nav_Out_50">Navajo.Outflow!$BB$4:$BB$104</definedName>
    <definedName name="Nav_Out_51">Navajo.Outflow!$BC$4:$BC$104</definedName>
    <definedName name="Nav_Out_6">Navajo.Outflow!$J$4:$J$104</definedName>
    <definedName name="Nav_Out_7">Navajo.Outflow!$K$4:$K$104</definedName>
    <definedName name="Nav_Out_8">Navajo.Outflow!$L$4:$L$104</definedName>
    <definedName name="Nav_Out_9">Navajo.Outflow!$M$4:$M$104</definedName>
    <definedName name="Nav_Out_Max">Navajo.Outflow!$B$4:$B$104</definedName>
    <definedName name="Nav_Out_Min">Navajo.Outflow!$C$4:$C$104</definedName>
    <definedName name="Nav_Out_Most">Navajo.Outflow!$D$4:$D$104</definedName>
    <definedName name="Nav_Out_Time">Navajo.Outflow!$A$4:$A$104</definedName>
    <definedName name="Nav_Spill_1">Navajo.Spill!$E$4:$E$104</definedName>
    <definedName name="Nav_Spill_10">Navajo.Spill!$N$4:$N$104</definedName>
    <definedName name="Nav_Spill_11">Navajo.Spill!$O$4:$O$104</definedName>
    <definedName name="Nav_Spill_12">Navajo.Spill!$P$4:$P$104</definedName>
    <definedName name="Nav_Spill_13">Navajo.Spill!$Q$4:$Q$104</definedName>
    <definedName name="Nav_Spill_14">Navajo.Spill!$R$4:$R$104</definedName>
    <definedName name="Nav_Spill_15">Navajo.Spill!$S$4:$S$104</definedName>
    <definedName name="Nav_Spill_16">Navajo.Spill!$T$4:$T$104</definedName>
    <definedName name="Nav_Spill_17">Navajo.Spill!$U$4:$U$104</definedName>
    <definedName name="Nav_Spill_18">Navajo.Spill!$V$4:$V$104</definedName>
    <definedName name="Nav_Spill_19">Navajo.Spill!$W$4:$W$104</definedName>
    <definedName name="Nav_Spill_2">Navajo.Spill!$F$4:$F$104</definedName>
    <definedName name="Nav_Spill_20">Navajo.Spill!$X$4:$X$104</definedName>
    <definedName name="Nav_Spill_21">Navajo.Spill!$Y$4:$Y$104</definedName>
    <definedName name="Nav_Spill_22">Navajo.Spill!$Z$4:$Z$104</definedName>
    <definedName name="Nav_Spill_23">Navajo.Spill!$AA$4:$AA$104</definedName>
    <definedName name="Nav_Spill_24">Navajo.Spill!$AB$4:$AB$104</definedName>
    <definedName name="Nav_Spill_25">Navajo.Spill!$AC$4:$AC$104</definedName>
    <definedName name="Nav_Spill_26">Navajo.Spill!$AD$4:$AD$104</definedName>
    <definedName name="Nav_Spill_27">Navajo.Spill!$AE$4:$AE$104</definedName>
    <definedName name="Nav_Spill_28">Navajo.Spill!$AF$4:$AF$104</definedName>
    <definedName name="Nav_Spill_29">Navajo.Spill!$AG$4:$AG$104</definedName>
    <definedName name="Nav_Spill_3">Navajo.Spill!$G$4:$G$104</definedName>
    <definedName name="Nav_Spill_30">Navajo.Spill!$AH$4:$AH$104</definedName>
    <definedName name="Nav_Spill_31">Navajo.Spill!$AI$4:$AI$104</definedName>
    <definedName name="Nav_Spill_32">Navajo.Spill!$AJ$4:$AJ$104</definedName>
    <definedName name="Nav_Spill_33">Navajo.Spill!$AK$4:$AK$104</definedName>
    <definedName name="Nav_Spill_34">Navajo.Spill!$AL$4:$AL$104</definedName>
    <definedName name="Nav_Spill_35">Navajo.Spill!$AM$4:$AM$104</definedName>
    <definedName name="Nav_Spill_36">Navajo.Spill!$AN$4:$AN$104</definedName>
    <definedName name="Nav_Spill_37">Navajo.Spill!$AO$4:$AO$104</definedName>
    <definedName name="Nav_Spill_38">Navajo.Spill!$AP$4:$AP$104</definedName>
    <definedName name="Nav_Spill_39">Navajo.Spill!$AQ$4:$AQ$104</definedName>
    <definedName name="Nav_Spill_4">Navajo.Spill!$H$4:$H$104</definedName>
    <definedName name="Nav_Spill_40">Navajo.Spill!$AR$4:$AR$104</definedName>
    <definedName name="Nav_Spill_41">Navajo.Spill!$AS$4:$AS$104</definedName>
    <definedName name="Nav_Spill_42">Navajo.Spill!$AT$4:$AT$104</definedName>
    <definedName name="Nav_Spill_43">Navajo.Spill!$AU$4:$AU$104</definedName>
    <definedName name="Nav_Spill_44">Navajo.Spill!$AV$4:$AV$104</definedName>
    <definedName name="Nav_Spill_45">Navajo.Spill!$AW$4:$AW$104</definedName>
    <definedName name="Nav_Spill_46">Navajo.Spill!$AX$4:$AX$104</definedName>
    <definedName name="Nav_Spill_47">Navajo.Spill!$AY$4:$AY$104</definedName>
    <definedName name="Nav_Spill_48">Navajo.Spill!$AZ$4:$AZ$104</definedName>
    <definedName name="Nav_Spill_49">Navajo.Spill!$BA$4:$BA$104</definedName>
    <definedName name="Nav_Spill_5">Navajo.Spill!$I$4:$I$104</definedName>
    <definedName name="Nav_Spill_50">Navajo.Spill!$BB$4:$BB$104</definedName>
    <definedName name="Nav_Spill_51">Navajo.Spill!$BC$4:$BC$104</definedName>
    <definedName name="Nav_Spill_6">Navajo.Spill!$J$4:$J$104</definedName>
    <definedName name="Nav_Spill_7">Navajo.Spill!$K$4:$K$104</definedName>
    <definedName name="Nav_Spill_8">Navajo.Spill!$L$4:$L$104</definedName>
    <definedName name="Nav_Spill_9">Navajo.Spill!$M$4:$M$104</definedName>
    <definedName name="Nav_Spill_Max">Navajo.Spill!$B$4:$B$104</definedName>
    <definedName name="Nav_Spill_Min">Navajo.Spill!$C$4:$C$104</definedName>
    <definedName name="Nav_Spill_Most">Navajo.Spill!$D$4:$D$104</definedName>
    <definedName name="Nav_Spill_Time">Navajo.Spill!$A$4:$A$104</definedName>
    <definedName name="Nav_Stor_1">Navajo.Storage!$E$4:$E$104</definedName>
    <definedName name="Nav_Stor_10">Navajo.Storage!$N$4:$N$104</definedName>
    <definedName name="Nav_Stor_11">Navajo.Storage!$O$4:$O$104</definedName>
    <definedName name="Nav_Stor_12">Navajo.Storage!$P$4:$P$104</definedName>
    <definedName name="Nav_Stor_13">Navajo.Storage!$Q$4:$Q$104</definedName>
    <definedName name="Nav_Stor_14">Navajo.Storage!$R$4:$R$104</definedName>
    <definedName name="Nav_Stor_15">Navajo.Storage!$S$4:$S$104</definedName>
    <definedName name="Nav_Stor_16">Navajo.Storage!$T$4:$T$104</definedName>
    <definedName name="Nav_Stor_17">Navajo.Storage!$U$4:$U$104</definedName>
    <definedName name="Nav_Stor_18">Navajo.Storage!$V$4:$V$104</definedName>
    <definedName name="Nav_Stor_19">Navajo.Storage!$W$4:$W$104</definedName>
    <definedName name="Nav_Stor_2">Navajo.Storage!$F$4:$F$104</definedName>
    <definedName name="Nav_Stor_20">Navajo.Storage!$X$4:$X$104</definedName>
    <definedName name="Nav_Stor_21">Navajo.Storage!$Y$4:$Y$104</definedName>
    <definedName name="Nav_Stor_22">Navajo.Storage!$Z$4:$Z$104</definedName>
    <definedName name="Nav_Stor_23">Navajo.Storage!$AA$4:$AA$104</definedName>
    <definedName name="Nav_Stor_24">Navajo.Storage!$AB$4:$AB$104</definedName>
    <definedName name="Nav_Stor_25">Navajo.Storage!$AC$4:$AC$104</definedName>
    <definedName name="Nav_Stor_26">Navajo.Storage!$AD$4:$AD$104</definedName>
    <definedName name="Nav_Stor_27">Navajo.Storage!$AE$4:$AE$104</definedName>
    <definedName name="Nav_Stor_28">Navajo.Storage!$AF$4:$AF$104</definedName>
    <definedName name="Nav_Stor_29">Navajo.Storage!$AG$4:$AG$104</definedName>
    <definedName name="Nav_Stor_3">Navajo.Storage!$G$4:$G$104</definedName>
    <definedName name="Nav_Stor_30">Navajo.Storage!$AH$4:$AH$104</definedName>
    <definedName name="Nav_Stor_31">Navajo.Storage!$AI$4:$AI$104</definedName>
    <definedName name="Nav_Stor_32">Navajo.Storage!$AJ$4:$AJ$104</definedName>
    <definedName name="Nav_Stor_33">Navajo.Storage!$AK$4:$AK$104</definedName>
    <definedName name="Nav_Stor_34">Navajo.Storage!$AL$4:$AL$104</definedName>
    <definedName name="Nav_Stor_35">Navajo.Storage!$AM$4:$AM$104</definedName>
    <definedName name="Nav_Stor_36">Navajo.Storage!$AN$4:$AN$104</definedName>
    <definedName name="Nav_Stor_37">Navajo.Storage!$AO$4:$AO$104</definedName>
    <definedName name="Nav_Stor_38">Navajo.Storage!$AP$4:$AP$104</definedName>
    <definedName name="Nav_Stor_39">Navajo.Storage!$AQ$4:$AQ$104</definedName>
    <definedName name="Nav_Stor_4">Navajo.Storage!$H$4:$H$104</definedName>
    <definedName name="Nav_Stor_40">Navajo.Storage!$AR$4:$AR$104</definedName>
    <definedName name="Nav_Stor_41">Navajo.Storage!$AS$4:$AS$104</definedName>
    <definedName name="Nav_Stor_42">Navajo.Storage!$AT$4:$AT$104</definedName>
    <definedName name="Nav_Stor_43">Navajo.Storage!$AU$4:$AU$104</definedName>
    <definedName name="Nav_Stor_44">Navajo.Storage!$AV$4:$AV$104</definedName>
    <definedName name="Nav_Stor_45">Navajo.Storage!$AW$4:$AW$104</definedName>
    <definedName name="Nav_Stor_46">Navajo.Storage!$AX$4:$AX$104</definedName>
    <definedName name="Nav_Stor_47">Navajo.Storage!$AY$4:$AY$104</definedName>
    <definedName name="Nav_Stor_48">Navajo.Storage!$AZ$4:$AZ$104</definedName>
    <definedName name="Nav_Stor_49">Navajo.Storage!$BA$4:$BA$104</definedName>
    <definedName name="Nav_Stor_5">Navajo.Storage!$I$4:$I$104</definedName>
    <definedName name="Nav_Stor_50">Navajo.Storage!$BB$4:$BB$104</definedName>
    <definedName name="Nav_Stor_51">Navajo.Storage!$BC$4:$BC$104</definedName>
    <definedName name="Nav_Stor_6">Navajo.Storage!$J$4:$J$104</definedName>
    <definedName name="Nav_Stor_7">Navajo.Storage!$K$4:$K$104</definedName>
    <definedName name="Nav_Stor_8">Navajo.Storage!$L$4:$L$104</definedName>
    <definedName name="Nav_Stor_9">Navajo.Storage!$M$4:$M$104</definedName>
    <definedName name="Nav_Stor_Max">Navajo.Storage!$B$4:$B$104</definedName>
    <definedName name="Nav_Stor_Min">Navajo.Storage!$C$4:$C$104</definedName>
    <definedName name="Nav_Stor_Most">Navajo.Storage!$D$4:$D$104</definedName>
    <definedName name="Nav_Stor_Time">Navajo.Storage!$A$4:$A$104</definedName>
    <definedName name="NavajoUnregInflow">InflowAnnualVolumes!$V$15:$V$16</definedName>
    <definedName name="NavajoUnregInflow1">InflowAnnualVolumes!$V$15:$BU$15</definedName>
    <definedName name="NavajoUnregInflow2">InflowAnnualVolumes!$V$16:$BU$16</definedName>
    <definedName name="NIIP_DivReq_1">NIIP.DiversionRequested!$E$4:$E$104</definedName>
    <definedName name="NIIP_DivReq_10">NIIP.DiversionRequested!$N$4:$N$104</definedName>
    <definedName name="NIIP_DivReq_11">NIIP.DiversionRequested!$O$4:$O$104</definedName>
    <definedName name="NIIP_DivReq_12">NIIP.DiversionRequested!$P$4:$P$104</definedName>
    <definedName name="NIIP_DivReq_13">NIIP.DiversionRequested!$Q$4:$Q$104</definedName>
    <definedName name="NIIP_DivReq_14">NIIP.DiversionRequested!$R$4:$R$104</definedName>
    <definedName name="NIIP_DivReq_15">NIIP.DiversionRequested!$S$4:$S$104</definedName>
    <definedName name="NIIP_DivReq_16">NIIP.DiversionRequested!$T$4:$T$104</definedName>
    <definedName name="NIIP_DivReq_17">NIIP.DiversionRequested!$U$4:$U$104</definedName>
    <definedName name="NIIP_DivReq_18">NIIP.DiversionRequested!$V$4:$V$104</definedName>
    <definedName name="NIIP_DivReq_19">NIIP.DiversionRequested!$W$4:$W$104</definedName>
    <definedName name="NIIP_DivReq_2">NIIP.DiversionRequested!$F$4:$F$104</definedName>
    <definedName name="NIIP_DivReq_20">NIIP.DiversionRequested!$X$4:$X$104</definedName>
    <definedName name="NIIP_DivReq_21">NIIP.DiversionRequested!$Y$4:$Y$104</definedName>
    <definedName name="NIIP_DivReq_22">NIIP.DiversionRequested!$Z$4:$Z$104</definedName>
    <definedName name="NIIP_DivReq_23">NIIP.DiversionRequested!$AA$4:$AA$104</definedName>
    <definedName name="NIIP_DivReq_24">NIIP.DiversionRequested!$AB$4:$AB$104</definedName>
    <definedName name="NIIP_DivReq_25">NIIP.DiversionRequested!$AC$4:$AC$104</definedName>
    <definedName name="NIIP_DivReq_26">NIIP.DiversionRequested!$AD$4:$AD$104</definedName>
    <definedName name="NIIP_DivReq_27">NIIP.DiversionRequested!$AE$4:$AE$104</definedName>
    <definedName name="NIIP_DivReq_28">NIIP.DiversionRequested!$AF$4:$AF$104</definedName>
    <definedName name="NIIP_DivReq_29">NIIP.DiversionRequested!$AG$4:$AG$104</definedName>
    <definedName name="NIIP_DivReq_3">NIIP.DiversionRequested!$G$4:$G$104</definedName>
    <definedName name="NIIP_DivReq_30">NIIP.DiversionRequested!$AH$4:$AH$104</definedName>
    <definedName name="NIIP_DivReq_31">NIIP.DiversionRequested!$AI$4:$AI$104</definedName>
    <definedName name="NIIP_DivReq_32">NIIP.DiversionRequested!$AJ$4:$AJ$104</definedName>
    <definedName name="NIIP_DivReq_33">NIIP.DiversionRequested!$AK$4:$AK$104</definedName>
    <definedName name="NIIP_DivReq_34">NIIP.DiversionRequested!$AL$4:$AL$104</definedName>
    <definedName name="NIIP_DivReq_35">NIIP.DiversionRequested!$AM$4:$AM$104</definedName>
    <definedName name="NIIP_DivReq_36">NIIP.DiversionRequested!$AN$4:$AN$104</definedName>
    <definedName name="NIIP_DivReq_37">NIIP.DiversionRequested!$AO$4:$AO$104</definedName>
    <definedName name="NIIP_DivReq_38">NIIP.DiversionRequested!$AP$4:$AP$104</definedName>
    <definedName name="NIIP_DivReq_39">NIIP.DiversionRequested!$AQ$4:$AQ$104</definedName>
    <definedName name="NIIP_DivReq_4">NIIP.DiversionRequested!$H$4:$H$104</definedName>
    <definedName name="NIIP_DivReq_40">NIIP.DiversionRequested!$AR$4:$AR$104</definedName>
    <definedName name="NIIP_DivReq_41">NIIP.DiversionRequested!$AS$4:$AS$104</definedName>
    <definedName name="NIIP_DivReq_42">NIIP.DiversionRequested!$AT$4:$AT$104</definedName>
    <definedName name="NIIP_DivReq_43">NIIP.DiversionRequested!$AU$4:$AU$104</definedName>
    <definedName name="NIIP_DivReq_44">NIIP.DiversionRequested!$AV$4:$AV$104</definedName>
    <definedName name="NIIP_DivReq_45">NIIP.DiversionRequested!$AW$4:$AW$104</definedName>
    <definedName name="NIIP_DivReq_46">NIIP.DiversionRequested!$AX$4:$AX$104</definedName>
    <definedName name="NIIP_DivReq_47">NIIP.DiversionRequested!$AY$4:$AY$104</definedName>
    <definedName name="NIIP_DivReq_48">NIIP.DiversionRequested!$AZ$4:$AZ$104</definedName>
    <definedName name="NIIP_DivReq_49">NIIP.DiversionRequested!$BA$4:$BA$104</definedName>
    <definedName name="NIIP_DivReq_5">NIIP.DiversionRequested!$I$4:$I$104</definedName>
    <definedName name="NIIP_DivReq_50">NIIP.DiversionRequested!$BB$4:$BB$104</definedName>
    <definedName name="NIIP_DivReq_51">NIIP.DiversionRequested!$BC$4:$BC$104</definedName>
    <definedName name="NIIP_DivReq_6">NIIP.DiversionRequested!$J$4:$J$104</definedName>
    <definedName name="NIIP_DivReq_7">NIIP.DiversionRequested!$K$4:$K$104</definedName>
    <definedName name="NIIP_DivReq_8">NIIP.DiversionRequested!$L$4:$L$104</definedName>
    <definedName name="NIIP_DivReq_9">NIIP.DiversionRequested!$M$4:$M$104</definedName>
    <definedName name="NIIP_DivReq_Max">NIIP.DiversionRequested!$B$4:$B$104</definedName>
    <definedName name="NIIP_DivReq_Min">NIIP.DiversionRequested!$C$4:$C$104</definedName>
    <definedName name="NIIP_DivReq_Most">NIIP.DiversionRequested!$D$4:$D$104</definedName>
    <definedName name="NIIP_DivReq_Time">NIIP.DiversionRequested!$A$4:$A$104</definedName>
    <definedName name="NodeID">RunInformation!$B$3:$B$158</definedName>
    <definedName name="NVICSBank_1">NVICSBank!$E:$E</definedName>
    <definedName name="NVICSBank_10">NVICSBank!$N:$N</definedName>
    <definedName name="NVICSBank_11">NVICSBank!$O:$O</definedName>
    <definedName name="NVICSBank_12">NVICSBank!$P:$P</definedName>
    <definedName name="NVICSBank_13">NVICSBank!$Q:$Q</definedName>
    <definedName name="NVICSBank_14">NVICSBank!$R:$R</definedName>
    <definedName name="NVICSBank_15">NVICSBank!$S:$S</definedName>
    <definedName name="NVICSBank_16">NVICSBank!$T:$T</definedName>
    <definedName name="NVICSBank_17">NVICSBank!$U:$U</definedName>
    <definedName name="NVICSBank_18">NVICSBank!$V:$V</definedName>
    <definedName name="NVICSBank_19">NVICSBank!$W:$W</definedName>
    <definedName name="NVICSBank_2">NVICSBank!$F:$F</definedName>
    <definedName name="NVICSBank_20">NVICSBank!$X:$X</definedName>
    <definedName name="NVICSBank_21">NVICSBank!$Y:$Y</definedName>
    <definedName name="NVICSBank_22">NVICSBank!$Z:$Z</definedName>
    <definedName name="NVICSBank_23">NVICSBank!$AA:$AA</definedName>
    <definedName name="NVICSBank_24">NVICSBank!$AB:$AB</definedName>
    <definedName name="NVICSBank_25">NVICSBank!$AC:$AC</definedName>
    <definedName name="NVICSBank_26">NVICSBank!$AD:$AD</definedName>
    <definedName name="NVICSBank_27">NVICSBank!$AE:$AE</definedName>
    <definedName name="NVICSBank_28">NVICSBank!$AF:$AF</definedName>
    <definedName name="NVICSBank_29">NVICSBank!$AG:$AG</definedName>
    <definedName name="NVICSBank_3">NVICSBank!$G:$G</definedName>
    <definedName name="NVICSBank_30">NVICSBank!$AH:$AH</definedName>
    <definedName name="NVICSBank_4">NVICSBank!$H:$H</definedName>
    <definedName name="NVICSBank_5" localSheetId="145">NVICSBank!$I:$I</definedName>
    <definedName name="NVICSBank_6">NVICSBank!$J:$J</definedName>
    <definedName name="NVICSBank_7">NVICSBank!$K:$K</definedName>
    <definedName name="NVICSBank_8">NVICSBank!$L:$L</definedName>
    <definedName name="NVICSBank_9">NVICSBank!$M:$M</definedName>
    <definedName name="NVICSBank_Max">NVICSBank!$B:$B</definedName>
    <definedName name="NVICSBank_Min">NVICSBank!$C:$C</definedName>
    <definedName name="NVICSBank_Most">NVICSBank!$D:$D</definedName>
    <definedName name="NVICSBank_Time">NVICSBank!$A:$A</definedName>
    <definedName name="NvIn_Unreg_1">NavajoInflow.Unregulated!$E$4:$E$104</definedName>
    <definedName name="NvIn_Unreg_10">NavajoInflow.Unregulated!$N$4:$N$104</definedName>
    <definedName name="NvIn_Unreg_11">NavajoInflow.Unregulated!$O$4:$O$104</definedName>
    <definedName name="NvIn_Unreg_12">NavajoInflow.Unregulated!$P$4:$P$104</definedName>
    <definedName name="NvIn_Unreg_13">NavajoInflow.Unregulated!$Q$4:$Q$104</definedName>
    <definedName name="NvIn_Unreg_14">NavajoInflow.Unregulated!$R$4:$R$104</definedName>
    <definedName name="NvIn_Unreg_15">NavajoInflow.Unregulated!$S$4:$S$104</definedName>
    <definedName name="NvIn_Unreg_16">NavajoInflow.Unregulated!$T$4:$T$104</definedName>
    <definedName name="NvIn_Unreg_17">NavajoInflow.Unregulated!$U$4:$U$104</definedName>
    <definedName name="NvIn_Unreg_18">NavajoInflow.Unregulated!$V$4:$V$104</definedName>
    <definedName name="NvIn_Unreg_19">NavajoInflow.Unregulated!$W$4:$W$104</definedName>
    <definedName name="NvIn_Unreg_2">NavajoInflow.Unregulated!$F$4:$F$104</definedName>
    <definedName name="NvIn_Unreg_20">NavajoInflow.Unregulated!$X$4:$X$104</definedName>
    <definedName name="NvIn_Unreg_21">NavajoInflow.Unregulated!$Y$4:$Y$104</definedName>
    <definedName name="NvIn_Unreg_22">NavajoInflow.Unregulated!$Z$4:$Z$104</definedName>
    <definedName name="NvIn_Unreg_23">NavajoInflow.Unregulated!$AA$4:$AA$104</definedName>
    <definedName name="NvIn_Unreg_24">NavajoInflow.Unregulated!$AB$4:$AB$104</definedName>
    <definedName name="NvIn_Unreg_25">NavajoInflow.Unregulated!$AC$4:$AC$104</definedName>
    <definedName name="NvIn_Unreg_26">NavajoInflow.Unregulated!$AD$4:$AD$104</definedName>
    <definedName name="NvIn_Unreg_27">NavajoInflow.Unregulated!$AE$4:$AE$104</definedName>
    <definedName name="NvIn_Unreg_28">NavajoInflow.Unregulated!$AF$4:$AF$104</definedName>
    <definedName name="NvIn_Unreg_29">NavajoInflow.Unregulated!$AG$4:$AG$104</definedName>
    <definedName name="NvIn_Unreg_3">NavajoInflow.Unregulated!$G$4:$G$104</definedName>
    <definedName name="NvIn_Unreg_30">NavajoInflow.Unregulated!$AH$4:$AH$104</definedName>
    <definedName name="NvIn_Unreg_31">NavajoInflow.Unregulated!$AI$4:$AI$104</definedName>
    <definedName name="NvIn_Unreg_32">NavajoInflow.Unregulated!$AJ$4:$AJ$104</definedName>
    <definedName name="NvIn_Unreg_33">NavajoInflow.Unregulated!$AK$4:$AK$104</definedName>
    <definedName name="NvIn_Unreg_34">NavajoInflow.Unregulated!$AL$4:$AL$104</definedName>
    <definedName name="NvIn_Unreg_35">NavajoInflow.Unregulated!$AM$4:$AM$104</definedName>
    <definedName name="NvIn_Unreg_36">NavajoInflow.Unregulated!$AN$4:$AN$104</definedName>
    <definedName name="NvIn_Unreg_37">NavajoInflow.Unregulated!$AO$4:$AO$104</definedName>
    <definedName name="NvIn_Unreg_38">NavajoInflow.Unregulated!$AP$4:$AP$104</definedName>
    <definedName name="NvIn_Unreg_39">NavajoInflow.Unregulated!$AQ$4:$AQ$104</definedName>
    <definedName name="NvIn_Unreg_4">NavajoInflow.Unregulated!$H$4:$H$104</definedName>
    <definedName name="NvIn_Unreg_40">NavajoInflow.Unregulated!$AR$4:$AR$104</definedName>
    <definedName name="NvIn_Unreg_41">NavajoInflow.Unregulated!$AS$4:$AS$104</definedName>
    <definedName name="NvIn_Unreg_42">NavajoInflow.Unregulated!$AT$4:$AT$104</definedName>
    <definedName name="NvIn_Unreg_43">NavajoInflow.Unregulated!$AU$4:$AU$104</definedName>
    <definedName name="NvIn_Unreg_44">NavajoInflow.Unregulated!$AV$4:$AV$104</definedName>
    <definedName name="NvIn_Unreg_45">NavajoInflow.Unregulated!$AW$4:$AW$104</definedName>
    <definedName name="NvIn_Unreg_46">NavajoInflow.Unregulated!$AX$4:$AX$104</definedName>
    <definedName name="NvIn_Unreg_47">NavajoInflow.Unregulated!$AY$4:$AY$104</definedName>
    <definedName name="NvIn_Unreg_48">NavajoInflow.Unregulated!$AZ$4:$AZ$104</definedName>
    <definedName name="NvIn_Unreg_49">NavajoInflow.Unregulated!$BA$4:$BA$104</definedName>
    <definedName name="NvIn_Unreg_5">NavajoInflow.Unregulated!$I$4:$I$104</definedName>
    <definedName name="NvIn_Unreg_50">NavajoInflow.Unregulated!$BB$4:$BB$104</definedName>
    <definedName name="NvIn_Unreg_51">NavajoInflow.Unregulated!$BC$4:$BC$104</definedName>
    <definedName name="NvIn_Unreg_6">NavajoInflow.Unregulated!$J$4:$J$104</definedName>
    <definedName name="NvIn_Unreg_7">NavajoInflow.Unregulated!$K$4:$K$104</definedName>
    <definedName name="NvIn_Unreg_8">NavajoInflow.Unregulated!$L$4:$L$104</definedName>
    <definedName name="NvIn_Unreg_9">NavajoInflow.Unregulated!$M$4:$M$104</definedName>
    <definedName name="NvIn_Unreg_Max">NavajoInflow.Unregulated!$B$4:$B$104</definedName>
    <definedName name="NvIn_Unreg_Min">NavajoInflow.Unregulated!$C$4:$C$104</definedName>
    <definedName name="NvIn_Unreg_Most">NavajoInflow.Unregulated!$D$4:$D$104</definedName>
    <definedName name="NvIn_Unreg_Time">NavajoInflow.Unregulated!$A$4:$A$104</definedName>
    <definedName name="NVMaxBankCapacity_1">NVMaxBankCapacity!$E:$E</definedName>
    <definedName name="NVMaxBankCapacity_10">NVMaxBankCapacity!$N:$N</definedName>
    <definedName name="NVMaxBankCapacity_11">NVMaxBankCapacity!$O:$O</definedName>
    <definedName name="NVMaxBankCapacity_12">NVMaxBankCapacity!$P:$P</definedName>
    <definedName name="NVMaxBankCapacity_13">NVMaxBankCapacity!$Q:$Q</definedName>
    <definedName name="NVMaxBankCapacity_14">NVMaxBankCapacity!$R:$R</definedName>
    <definedName name="NVMaxBankCapacity_15">NVMaxBankCapacity!$S:$S</definedName>
    <definedName name="NVMaxBankCapacity_16">NVMaxBankCapacity!$T:$T</definedName>
    <definedName name="NVMaxBankCapacity_17">NVMaxBankCapacity!$U:$U</definedName>
    <definedName name="NVMaxBankCapacity_18">NVMaxBankCapacity!$V:$V</definedName>
    <definedName name="NVMaxBankCapacity_19">NVMaxBankCapacity!$W:$W</definedName>
    <definedName name="NVMaxBankCapacity_2">NVMaxBankCapacity!$F:$F</definedName>
    <definedName name="NVMaxBankCapacity_20">NVMaxBankCapacity!$X:$X</definedName>
    <definedName name="NVMaxBankCapacity_21">NVMaxBankCapacity!$Y:$Y</definedName>
    <definedName name="NVMaxBankCapacity_22">NVMaxBankCapacity!$Z:$Z</definedName>
    <definedName name="NVMaxBankCapacity_23">NVMaxBankCapacity!$AA:$AA</definedName>
    <definedName name="NVMaxBankCapacity_24">NVMaxBankCapacity!$AB:$AB</definedName>
    <definedName name="NVMaxBankCapacity_25">NVMaxBankCapacity!$AC:$AC</definedName>
    <definedName name="NVMaxBankCapacity_26">NVMaxBankCapacity!$AD:$AD</definedName>
    <definedName name="NVMaxBankCapacity_27">NVMaxBankCapacity!$AE:$AE</definedName>
    <definedName name="NVMaxBankCapacity_28">NVMaxBankCapacity!$AF:$AF</definedName>
    <definedName name="NVMaxBankCapacity_29">NVMaxBankCapacity!$AG:$AG</definedName>
    <definedName name="NVMaxBankCapacity_3">NVMaxBankCapacity!$G:$G</definedName>
    <definedName name="NVMaxBankCapacity_30">NVMaxBankCapacity!$AH:$AH</definedName>
    <definedName name="NVMaxBankCapacity_4">NVMaxBankCapacity!$H:$H</definedName>
    <definedName name="NVMaxBankCapacity_5">NVMaxBankCapacity!$I:$I</definedName>
    <definedName name="NVMaxBankCapacity_6">NVMaxBankCapacity!$J:$J</definedName>
    <definedName name="NVMaxBankCapacity_7">NVMaxBankCapacity!$K:$K</definedName>
    <definedName name="NVMaxBankCapacity_8">NVMaxBankCapacity!$L:$L</definedName>
    <definedName name="NVMaxBankCapacity_9">NVMaxBankCapacity!$M:$M</definedName>
    <definedName name="NVMaxBankCapacity_Max">NVMaxBankCapacity!$B:$B</definedName>
    <definedName name="NVMaxBankCapacity_Min">NVMaxBankCapacity!$C:$C</definedName>
    <definedName name="NVMaxBankCapacity_Most">NVMaxBankCapacity!$D:$D</definedName>
    <definedName name="NVMaxBankCapacity_Time">NVMaxBankCapacity!$A:$A</definedName>
    <definedName name="NVPreliminaryICSBank_1">NVPreliminaryICSBank!$E:$E</definedName>
    <definedName name="NVPreliminaryICSBank_10">NVPreliminaryICSBank!$N:$N</definedName>
    <definedName name="NVPreliminaryICSBank_11">NVPreliminaryICSBank!$O:$O</definedName>
    <definedName name="NVPreliminaryICSBank_12">NVPreliminaryICSBank!$P:$P</definedName>
    <definedName name="NVPreliminaryICSBank_13">NVPreliminaryICSBank!$Q:$Q</definedName>
    <definedName name="NVPreliminaryICSBank_14">NVPreliminaryICSBank!$R:$R</definedName>
    <definedName name="NVPreliminaryICSBank_15">NVPreliminaryICSBank!$S:$S</definedName>
    <definedName name="NVPreliminaryICSBank_16">NVPreliminaryICSBank!$T:$T</definedName>
    <definedName name="NVPreliminaryICSBank_17">NVPreliminaryICSBank!$U:$U</definedName>
    <definedName name="NVPreliminaryICSBank_18">NVPreliminaryICSBank!$V:$V</definedName>
    <definedName name="NVPreliminaryICSBank_19">NVPreliminaryICSBank!$W:$W</definedName>
    <definedName name="NVPreliminaryICSBank_2">NVPreliminaryICSBank!$F:$F</definedName>
    <definedName name="NVPreliminaryICSBank_20">NVPreliminaryICSBank!$X:$X</definedName>
    <definedName name="NVPreliminaryICSBank_21">NVPreliminaryICSBank!$Y:$Y</definedName>
    <definedName name="NVPreliminaryICSBank_22">NVPreliminaryICSBank!$Z:$Z</definedName>
    <definedName name="NVPreliminaryICSBank_23">NVPreliminaryICSBank!$AA:$AA</definedName>
    <definedName name="NVPreliminaryICSBank_24">NVPreliminaryICSBank!$AB:$AB</definedName>
    <definedName name="NVPreliminaryICSBank_25">NVPreliminaryICSBank!$AC:$AC</definedName>
    <definedName name="NVPreliminaryICSBank_26">NVPreliminaryICSBank!$AD:$AD</definedName>
    <definedName name="NVPreliminaryICSBank_27">NVPreliminaryICSBank!$AE:$AE</definedName>
    <definedName name="NVPreliminaryICSBank_28">NVPreliminaryICSBank!$AF:$AF</definedName>
    <definedName name="NVPreliminaryICSBank_29">NVPreliminaryICSBank!$AG:$AG</definedName>
    <definedName name="NVPreliminaryICSBank_3">NVPreliminaryICSBank!$G:$G</definedName>
    <definedName name="NVPreliminaryICSBank_30">NVPreliminaryICSBank!$AH:$AH</definedName>
    <definedName name="NVPreliminaryICSBank_4">NVPreliminaryICSBank!$H:$H</definedName>
    <definedName name="NVPreliminaryICSBank_5">NVPreliminaryICSBank!$I:$I</definedName>
    <definedName name="NVPreliminaryICSBank_6">NVPreliminaryICSBank!$J:$J</definedName>
    <definedName name="NVPreliminaryICSBank_7">NVPreliminaryICSBank!$K:$K</definedName>
    <definedName name="NVPreliminaryICSBank_8">NVPreliminaryICSBank!$L:$L</definedName>
    <definedName name="NVPreliminaryICSBank_9">NVPreliminaryICSBank!$M:$M</definedName>
    <definedName name="NVPreliminaryICSBank_Max">NVPreliminaryICSBank!$B:$B</definedName>
    <definedName name="NVPreliminaryICSBank_Min">NVPreliminaryICSBank!$C:$C</definedName>
    <definedName name="NVPreliminaryICSBank_Most">NVPreliminaryICSBank!$D:$D</definedName>
    <definedName name="NVPreliminaryICSBank_Time">NVPreliminaryICSBank!$A:$A</definedName>
    <definedName name="Pow_Egy_1">Powell.Energy!$E$4:$E$104</definedName>
    <definedName name="Pow_Egy_10">Powell.Energy!$N$4:$N$104</definedName>
    <definedName name="Pow_Egy_11">Powell.Energy!$O$4:$O$104</definedName>
    <definedName name="Pow_Egy_12">Powell.Energy!$P$4:$P$104</definedName>
    <definedName name="Pow_Egy_13">Powell.Energy!$Q$4:$Q$104</definedName>
    <definedName name="Pow_Egy_14">Powell.Energy!$R$4:$R$104</definedName>
    <definedName name="Pow_Egy_15">Powell.Energy!$S$4:$S$104</definedName>
    <definedName name="Pow_Egy_16">Powell.Energy!$T$4:$T$104</definedName>
    <definedName name="Pow_Egy_17">Powell.Energy!$U$4:$U$104</definedName>
    <definedName name="Pow_Egy_18">Powell.Energy!$V$4:$V$104</definedName>
    <definedName name="Pow_Egy_19">Powell.Energy!$W$4:$W$104</definedName>
    <definedName name="Pow_Egy_2">Powell.Energy!$F$4:$F$104</definedName>
    <definedName name="Pow_Egy_20">Powell.Energy!$X$4:$X$104</definedName>
    <definedName name="Pow_Egy_21">Powell.Energy!$Y$4:$Y$104</definedName>
    <definedName name="Pow_Egy_22">Powell.Energy!$Z$4:$Z$104</definedName>
    <definedName name="Pow_Egy_23">Powell.Energy!$AA$4:$AA$104</definedName>
    <definedName name="Pow_Egy_24">Powell.Energy!$AB$4:$AB$104</definedName>
    <definedName name="Pow_Egy_25">Powell.Energy!$AC$4:$AC$104</definedName>
    <definedName name="Pow_Egy_26">Powell.Energy!$AD$4:$AD$104</definedName>
    <definedName name="Pow_Egy_27">Powell.Energy!$AE$4:$AE$104</definedName>
    <definedName name="Pow_Egy_28">Powell.Energy!$AF$4:$AF$104</definedName>
    <definedName name="Pow_Egy_29">Powell.Energy!$AG$4:$AG$104</definedName>
    <definedName name="Pow_Egy_3">Powell.Energy!$G$4:$G$104</definedName>
    <definedName name="Pow_Egy_30">Powell.Energy!$AH$4:$AH$104</definedName>
    <definedName name="Pow_Egy_31">Powell.Energy!$AI$4:$AI$104</definedName>
    <definedName name="Pow_Egy_32">Powell.Energy!$AJ$4:$AJ$104</definedName>
    <definedName name="Pow_Egy_33">Powell.Energy!$AK$4:$AK$104</definedName>
    <definedName name="Pow_Egy_34">Powell.Energy!$AL$4:$AL$104</definedName>
    <definedName name="Pow_Egy_35">Powell.Energy!$AM$4:$AM$104</definedName>
    <definedName name="Pow_Egy_36">Powell.Energy!$AN$4:$AN$104</definedName>
    <definedName name="Pow_Egy_37">Powell.Energy!$AO$4:$AO$104</definedName>
    <definedName name="Pow_Egy_38">Powell.Energy!$AP$4:$AP$104</definedName>
    <definedName name="Pow_Egy_39">Powell.Energy!$AQ$4:$AQ$104</definedName>
    <definedName name="Pow_Egy_4">Powell.Energy!$H$4:$H$104</definedName>
    <definedName name="Pow_Egy_40">Powell.Energy!$AR$4:$AR$104</definedName>
    <definedName name="Pow_Egy_41">Powell.Energy!$AS$4:$AS$104</definedName>
    <definedName name="Pow_Egy_42">Powell.Energy!$AT$4:$AT$104</definedName>
    <definedName name="Pow_Egy_43">Powell.Energy!$AU$4:$AU$104</definedName>
    <definedName name="Pow_Egy_44">Powell.Energy!$AV$4:$AV$104</definedName>
    <definedName name="Pow_Egy_45">Powell.Energy!$AW$4:$AW$104</definedName>
    <definedName name="Pow_Egy_46">Powell.Energy!$AX$4:$AX$104</definedName>
    <definedName name="Pow_Egy_47">Powell.Energy!$AY$4:$AY$104</definedName>
    <definedName name="Pow_Egy_48">Powell.Energy!$AZ$4:$AZ$104</definedName>
    <definedName name="Pow_Egy_49">Powell.Energy!$BA$4:$BA$104</definedName>
    <definedName name="Pow_Egy_5">Powell.Energy!$I$4:$I$104</definedName>
    <definedName name="Pow_Egy_50">Powell.Energy!$BB$4:$BB$104</definedName>
    <definedName name="Pow_Egy_51">Powell.Energy!$BC$4:$BC$104</definedName>
    <definedName name="Pow_Egy_6">Powell.Energy!$J$4:$J$104</definedName>
    <definedName name="Pow_Egy_7">Powell.Energy!$K$4:$K$104</definedName>
    <definedName name="Pow_Egy_8">Powell.Energy!$L$4:$L$104</definedName>
    <definedName name="Pow_Egy_9">Powell.Energy!$M$4:$M$104</definedName>
    <definedName name="Pow_Egy_Max">Powell.Energy!$B$4:$B$104</definedName>
    <definedName name="Pow_Egy_Min">Powell.Energy!$C$4:$C$104</definedName>
    <definedName name="Pow_Egy_Most">Powell.Energy!$D$4:$D$104</definedName>
    <definedName name="Pow_Egy_Time">Powell.Energy!$A$4:$A$104</definedName>
    <definedName name="Pow_Elev_1">'Powell.Pool Elevation'!$E$4:$E$104</definedName>
    <definedName name="Pow_Elev_10">'Powell.Pool Elevation'!$N$4:$N$104</definedName>
    <definedName name="Pow_Elev_11">'Powell.Pool Elevation'!$O$4:$O$104</definedName>
    <definedName name="Pow_Elev_12">'Powell.Pool Elevation'!$P$4:$P$104</definedName>
    <definedName name="Pow_Elev_13">'Powell.Pool Elevation'!$Q$4:$Q$104</definedName>
    <definedName name="Pow_Elev_14">'Powell.Pool Elevation'!$R$4:$R$104</definedName>
    <definedName name="Pow_Elev_15">'Powell.Pool Elevation'!$S$4:$S$104</definedName>
    <definedName name="Pow_Elev_16">'Powell.Pool Elevation'!$T$4:$T$104</definedName>
    <definedName name="Pow_Elev_17">'Powell.Pool Elevation'!$U$4:$U$104</definedName>
    <definedName name="Pow_Elev_18">'Powell.Pool Elevation'!$V$4:$V$104</definedName>
    <definedName name="Pow_Elev_19">'Powell.Pool Elevation'!$W$4:$W$104</definedName>
    <definedName name="Pow_Elev_2">'Powell.Pool Elevation'!$F$4:$F$104</definedName>
    <definedName name="Pow_Elev_20">'Powell.Pool Elevation'!$X$4:$X$104</definedName>
    <definedName name="Pow_Elev_21">'Powell.Pool Elevation'!$Y$4:$Y$104</definedName>
    <definedName name="Pow_Elev_22">'Powell.Pool Elevation'!$Z$4:$Z$104</definedName>
    <definedName name="Pow_Elev_23">'Powell.Pool Elevation'!$AA$4:$AA$104</definedName>
    <definedName name="Pow_Elev_24">'Powell.Pool Elevation'!$AB$4:$AB$104</definedName>
    <definedName name="Pow_Elev_25">'Powell.Pool Elevation'!$AC$4:$AC$104</definedName>
    <definedName name="Pow_Elev_26">'Powell.Pool Elevation'!$AD$4:$AD$104</definedName>
    <definedName name="Pow_Elev_27">'Powell.Pool Elevation'!$AE$4:$AE$104</definedName>
    <definedName name="Pow_Elev_28">'Powell.Pool Elevation'!$AF$4:$AF$104</definedName>
    <definedName name="Pow_Elev_29">'Powell.Pool Elevation'!$AG$4:$AG$104</definedName>
    <definedName name="Pow_Elev_3">'Powell.Pool Elevation'!$G$4:$G$104</definedName>
    <definedName name="Pow_Elev_30">'Powell.Pool Elevation'!$AH$4:$AH$104</definedName>
    <definedName name="Pow_Elev_31">'Powell.Pool Elevation'!$AI$4:$AI$104</definedName>
    <definedName name="Pow_Elev_32">'Powell.Pool Elevation'!$AJ$4:$AJ$104</definedName>
    <definedName name="Pow_Elev_33">'Powell.Pool Elevation'!$AK$4:$AK$104</definedName>
    <definedName name="Pow_Elev_34">'Powell.Pool Elevation'!$AL$4:$AL$104</definedName>
    <definedName name="Pow_Elev_35">'Powell.Pool Elevation'!$AM$4:$AM$104</definedName>
    <definedName name="Pow_Elev_36">'Powell.Pool Elevation'!$AN$4:$AN$104</definedName>
    <definedName name="Pow_Elev_37">'Powell.Pool Elevation'!$AO$4:$AO$104</definedName>
    <definedName name="Pow_Elev_38">'Powell.Pool Elevation'!$AP$4:$AP$104</definedName>
    <definedName name="Pow_Elev_39">'Powell.Pool Elevation'!$AQ$4:$AQ$104</definedName>
    <definedName name="Pow_Elev_4">'Powell.Pool Elevation'!$H$4:$H$104</definedName>
    <definedName name="Pow_Elev_40">'Powell.Pool Elevation'!$AR$4:$AR$104</definedName>
    <definedName name="Pow_Elev_41">'Powell.Pool Elevation'!$AS$4:$AS$104</definedName>
    <definedName name="Pow_Elev_42">'Powell.Pool Elevation'!$AT$4:$AT$104</definedName>
    <definedName name="Pow_Elev_43">'Powell.Pool Elevation'!$AU$4:$AU$104</definedName>
    <definedName name="Pow_Elev_44">'Powell.Pool Elevation'!$AV$4:$AV$104</definedName>
    <definedName name="Pow_Elev_45">'Powell.Pool Elevation'!$AW$4:$AW$104</definedName>
    <definedName name="Pow_Elev_46">'Powell.Pool Elevation'!$AX$4:$AX$104</definedName>
    <definedName name="Pow_Elev_47">'Powell.Pool Elevation'!$AY$4:$AY$104</definedName>
    <definedName name="Pow_Elev_48">'Powell.Pool Elevation'!$AZ$4:$AZ$104</definedName>
    <definedName name="Pow_Elev_49">'Powell.Pool Elevation'!$BA$4:$BA$104</definedName>
    <definedName name="Pow_Elev_5">'Powell.Pool Elevation'!$I$4:$I$104</definedName>
    <definedName name="Pow_Elev_50">'Powell.Pool Elevation'!$BB$4:$BB$104</definedName>
    <definedName name="Pow_Elev_51">'Powell.Pool Elevation'!$BC$4:$BC$104</definedName>
    <definedName name="Pow_Elev_6">'Powell.Pool Elevation'!$J$4:$J$104</definedName>
    <definedName name="Pow_Elev_7">'Powell.Pool Elevation'!$K$4:$K$104</definedName>
    <definedName name="Pow_Elev_8">'Powell.Pool Elevation'!$L$4:$L$104</definedName>
    <definedName name="Pow_Elev_9">'Powell.Pool Elevation'!$M$4:$M$104</definedName>
    <definedName name="Pow_Elev_Max">'Powell.Pool Elevation'!$B$4:$B$104</definedName>
    <definedName name="Pow_Elev_Min">'Powell.Pool Elevation'!$C$4:$C$104</definedName>
    <definedName name="Pow_Elev_Most">'Powell.Pool Elevation'!$D$4:$D$104</definedName>
    <definedName name="Pow_Elev_Time">'Powell.Pool Elevation'!$A$4:$A$104</definedName>
    <definedName name="Pow_In_1">Powell.Inflow!$E$4:$E$104</definedName>
    <definedName name="Pow_In_10">Powell.Inflow!$N$4:$N$104</definedName>
    <definedName name="Pow_In_11">Powell.Inflow!$O$4:$O$104</definedName>
    <definedName name="Pow_In_12">Powell.Inflow!$P$4:$P$104</definedName>
    <definedName name="Pow_In_13">Powell.Inflow!$Q$4:$Q$104</definedName>
    <definedName name="Pow_In_14">Powell.Inflow!$R$4:$R$104</definedName>
    <definedName name="Pow_In_15">Powell.Inflow!$S$4:$S$104</definedName>
    <definedName name="Pow_In_16">Powell.Inflow!$T$4:$T$104</definedName>
    <definedName name="Pow_In_17">Powell.Inflow!$U$4:$U$104</definedName>
    <definedName name="Pow_In_18">Powell.Inflow!$V$4:$V$104</definedName>
    <definedName name="Pow_In_19">Powell.Inflow!$W$4:$W$104</definedName>
    <definedName name="Pow_In_2">Powell.Inflow!$F$4:$F$104</definedName>
    <definedName name="Pow_In_20">Powell.Inflow!$X$4:$X$104</definedName>
    <definedName name="Pow_In_21">Powell.Inflow!$Y$4:$Y$104</definedName>
    <definedName name="Pow_In_22">Powell.Inflow!$Z$4:$Z$104</definedName>
    <definedName name="Pow_In_23">Powell.Inflow!$AA$4:$AA$104</definedName>
    <definedName name="Pow_In_24">Powell.Inflow!$AB$4:$AB$104</definedName>
    <definedName name="Pow_In_25">Powell.Inflow!$AC$4:$AC$104</definedName>
    <definedName name="Pow_In_26">Powell.Inflow!$AD$4:$AD$104</definedName>
    <definedName name="Pow_In_27">Powell.Inflow!$AE$4:$AE$104</definedName>
    <definedName name="Pow_In_28">Powell.Inflow!$AF$4:$AF$104</definedName>
    <definedName name="Pow_In_29">Powell.Inflow!$AG$4:$AG$104</definedName>
    <definedName name="Pow_In_3">Powell.Inflow!$G$4:$G$104</definedName>
    <definedName name="Pow_In_30">Powell.Inflow!$AH$4:$AH$104</definedName>
    <definedName name="Pow_In_31">Powell.Inflow!$AI$4:$AI$104</definedName>
    <definedName name="Pow_In_32">Powell.Inflow!$AJ$4:$AJ$104</definedName>
    <definedName name="Pow_In_33">Powell.Inflow!$AK$4:$AK$104</definedName>
    <definedName name="Pow_In_34">Powell.Inflow!$AL$4:$AL$104</definedName>
    <definedName name="Pow_In_35">Powell.Inflow!$AM$4:$AM$104</definedName>
    <definedName name="Pow_In_36">Powell.Inflow!$AN$4:$AN$104</definedName>
    <definedName name="Pow_In_37">Powell.Inflow!$AO$4:$AO$104</definedName>
    <definedName name="Pow_In_38">Powell.Inflow!$AP$4:$AP$104</definedName>
    <definedName name="Pow_In_39">Powell.Inflow!$AQ$4:$AQ$104</definedName>
    <definedName name="Pow_In_4">Powell.Inflow!$H$4:$H$104</definedName>
    <definedName name="Pow_In_40">Powell.Inflow!$AR$4:$AR$104</definedName>
    <definedName name="Pow_In_41">Powell.Inflow!$AS$4:$AS$104</definedName>
    <definedName name="Pow_In_42">Powell.Inflow!$AT$4:$AT$104</definedName>
    <definedName name="Pow_In_43">Powell.Inflow!$AU$4:$AU$104</definedName>
    <definedName name="Pow_In_44">Powell.Inflow!$AV$4:$AV$104</definedName>
    <definedName name="Pow_In_45">Powell.Inflow!$AW$4:$AW$104</definedName>
    <definedName name="Pow_In_46">Powell.Inflow!$AX$4:$AX$104</definedName>
    <definedName name="Pow_In_47">Powell.Inflow!$AY$4:$AY$104</definedName>
    <definedName name="Pow_In_48">Powell.Inflow!$AZ$4:$AZ$104</definedName>
    <definedName name="Pow_In_49">Powell.Inflow!$BA$4:$BA$104</definedName>
    <definedName name="Pow_In_5">Powell.Inflow!$I$4:$I$104</definedName>
    <definedName name="Pow_In_50">Powell.Inflow!$BB$4:$BB$104</definedName>
    <definedName name="Pow_In_51">Powell.Inflow!$BC$4:$BC$104</definedName>
    <definedName name="Pow_In_6">Powell.Inflow!$J$4:$J$104</definedName>
    <definedName name="Pow_In_7">Powell.Inflow!$K$4:$K$104</definedName>
    <definedName name="Pow_In_8">Powell.Inflow!$L$4:$L$104</definedName>
    <definedName name="Pow_In_9">Powell.Inflow!$M$4:$M$104</definedName>
    <definedName name="Pow_In_Max">Powell.Inflow!$B$4:$B$104</definedName>
    <definedName name="Pow_In_Min">Powell.Inflow!$C$4:$C$104</definedName>
    <definedName name="Pow_In_Most">Powell.Inflow!$D$4:$D$104</definedName>
    <definedName name="Pow_In_Time">Powell.Inflow!$A$4:$A$104</definedName>
    <definedName name="Pow_Out_1">Powell.Outflow!$E$4:$E$104</definedName>
    <definedName name="Pow_Out_10">Powell.Outflow!$N$4:$N$104</definedName>
    <definedName name="Pow_Out_11">Powell.Outflow!$O$4:$O$104</definedName>
    <definedName name="Pow_Out_12">Powell.Outflow!$P$4:$P$104</definedName>
    <definedName name="Pow_Out_13">Powell.Outflow!$Q$4:$Q$104</definedName>
    <definedName name="Pow_Out_14">Powell.Outflow!$R$4:$R$104</definedName>
    <definedName name="Pow_Out_15">Powell.Outflow!$S$4:$S$104</definedName>
    <definedName name="Pow_Out_16">Powell.Outflow!$T$4:$T$104</definedName>
    <definedName name="Pow_Out_17">Powell.Outflow!$U$4:$U$104</definedName>
    <definedName name="Pow_Out_18">Powell.Outflow!$V$4:$V$104</definedName>
    <definedName name="Pow_Out_19">Powell.Outflow!$W$4:$W$104</definedName>
    <definedName name="Pow_Out_2">Powell.Outflow!$F$4:$F$104</definedName>
    <definedName name="Pow_Out_20">Powell.Outflow!$X$4:$X$104</definedName>
    <definedName name="Pow_Out_21">Powell.Outflow!$Y$4:$Y$104</definedName>
    <definedName name="Pow_Out_22">Powell.Outflow!$Z$4:$Z$104</definedName>
    <definedName name="Pow_Out_23">Powell.Outflow!$AA$4:$AA$104</definedName>
    <definedName name="Pow_Out_24">Powell.Outflow!$AB$4:$AB$104</definedName>
    <definedName name="Pow_Out_25">Powell.Outflow!$AC$4:$AC$104</definedName>
    <definedName name="Pow_Out_26">Powell.Outflow!$AD$4:$AD$104</definedName>
    <definedName name="Pow_Out_27">Powell.Outflow!$AE$4:$AE$104</definedName>
    <definedName name="Pow_Out_28">Powell.Outflow!$AF$4:$AF$104</definedName>
    <definedName name="Pow_Out_29">Powell.Outflow!$AG$4:$AG$104</definedName>
    <definedName name="Pow_Out_3">Powell.Outflow!$G$4:$G$104</definedName>
    <definedName name="Pow_Out_30">Powell.Outflow!$AH$4:$AH$104</definedName>
    <definedName name="Pow_Out_31">Powell.Outflow!$AI$4:$AI$104</definedName>
    <definedName name="Pow_Out_32">Powell.Outflow!$AJ$4:$AJ$104</definedName>
    <definedName name="Pow_Out_33">Powell.Outflow!$AK$4:$AK$104</definedName>
    <definedName name="Pow_Out_34">Powell.Outflow!$AL$4:$AL$104</definedName>
    <definedName name="Pow_Out_35">Powell.Outflow!$AM$4:$AM$104</definedName>
    <definedName name="Pow_Out_36">Powell.Outflow!$AN$4:$AN$104</definedName>
    <definedName name="Pow_Out_37">Powell.Outflow!$AO$4:$AO$104</definedName>
    <definedName name="Pow_Out_38">Powell.Outflow!$AP$4:$AP$104</definedName>
    <definedName name="Pow_Out_39">Powell.Outflow!$AQ$4:$AQ$104</definedName>
    <definedName name="Pow_Out_4">Powell.Outflow!$H$4:$H$104</definedName>
    <definedName name="Pow_Out_40">Powell.Outflow!$AR$4:$AR$104</definedName>
    <definedName name="Pow_Out_41">Powell.Outflow!$AS$4:$AS$104</definedName>
    <definedName name="Pow_Out_42">Powell.Outflow!$AT$4:$AT$104</definedName>
    <definedName name="Pow_Out_43">Powell.Outflow!$AU$4:$AU$104</definedName>
    <definedName name="Pow_Out_44">Powell.Outflow!$AV$4:$AV$104</definedName>
    <definedName name="Pow_Out_45">Powell.Outflow!$AW$4:$AW$104</definedName>
    <definedName name="Pow_Out_46">Powell.Outflow!$AX$4:$AX$104</definedName>
    <definedName name="Pow_Out_47">Powell.Outflow!$AY$4:$AY$104</definedName>
    <definedName name="Pow_Out_48">Powell.Outflow!$AZ$4:$AZ$104</definedName>
    <definedName name="Pow_Out_49">Powell.Outflow!$BA$4:$BA$104</definedName>
    <definedName name="Pow_Out_5">Powell.Outflow!$I$4:$I$104</definedName>
    <definedName name="Pow_Out_50">Powell.Outflow!$BB$4:$BB$104</definedName>
    <definedName name="Pow_Out_51">Powell.Outflow!$BC$4:$BC$104</definedName>
    <definedName name="Pow_Out_6">Powell.Outflow!$J$4:$J$104</definedName>
    <definedName name="Pow_Out_7">Powell.Outflow!$K$4:$K$104</definedName>
    <definedName name="Pow_Out_8">Powell.Outflow!$L$4:$L$104</definedName>
    <definedName name="Pow_Out_9">Powell.Outflow!$M$4:$M$104</definedName>
    <definedName name="Pow_Out_Max">Powell.Outflow!$B$4:$B$104</definedName>
    <definedName name="Pow_Out_Min">Powell.Outflow!$C$4:$C$104</definedName>
    <definedName name="Pow_Out_Most">Powell.Outflow!$D$4:$D$104</definedName>
    <definedName name="Pow_Out_Time">Powell.Outflow!$A$4:$A$104</definedName>
    <definedName name="Pow_PeakFlow_1">'Powell.Peak Flow'!$E$4:$E$104</definedName>
    <definedName name="Pow_PeakFlow_10">'Powell.Peak Flow'!$N$4:$N$104</definedName>
    <definedName name="Pow_PeakFlow_11">'Powell.Peak Flow'!$O$4:$O$104</definedName>
    <definedName name="Pow_PeakFlow_12">'Powell.Peak Flow'!$P$4:$P$104</definedName>
    <definedName name="Pow_PeakFlow_13">'Powell.Peak Flow'!$Q$4:$Q$104</definedName>
    <definedName name="Pow_PeakFlow_14">'Powell.Peak Flow'!$R$4:$R$104</definedName>
    <definedName name="Pow_PeakFlow_15">'Powell.Peak Flow'!$S$4:$S$104</definedName>
    <definedName name="Pow_PeakFlow_16">'Powell.Peak Flow'!$T$4:$T$104</definedName>
    <definedName name="Pow_PeakFlow_17">'Powell.Peak Flow'!$U$4:$U$104</definedName>
    <definedName name="Pow_PeakFlow_18">'Powell.Peak Flow'!$V$4:$V$104</definedName>
    <definedName name="Pow_PeakFlow_19">'Powell.Peak Flow'!$W$4:$W$104</definedName>
    <definedName name="Pow_PeakFlow_2">'Powell.Peak Flow'!$F$4:$F$104</definedName>
    <definedName name="Pow_PeakFlow_20">'Powell.Peak Flow'!$X$4:$X$104</definedName>
    <definedName name="Pow_PeakFlow_21">'Powell.Peak Flow'!$Y$4:$Y$104</definedName>
    <definedName name="Pow_PeakFlow_22">'Powell.Peak Flow'!$Z$4:$Z$104</definedName>
    <definedName name="Pow_PeakFlow_23">'Powell.Peak Flow'!$AA$4:$AA$104</definedName>
    <definedName name="Pow_PeakFlow_24">'Powell.Peak Flow'!$AB$4:$AB$104</definedName>
    <definedName name="Pow_PeakFlow_25">'Powell.Peak Flow'!$AC$4:$AC$104</definedName>
    <definedName name="Pow_PeakFlow_26">'Powell.Peak Flow'!$AD$4:$AD$104</definedName>
    <definedName name="Pow_PeakFlow_27">'Powell.Peak Flow'!$AE$4:$AE$104</definedName>
    <definedName name="Pow_PeakFlow_28">'Powell.Peak Flow'!$AF$4:$AF$104</definedName>
    <definedName name="Pow_PeakFlow_29">'Powell.Peak Flow'!$AG$4:$AG$104</definedName>
    <definedName name="Pow_PeakFlow_3">'Powell.Peak Flow'!$G$4:$G$104</definedName>
    <definedName name="Pow_PeakFlow_30">'Powell.Peak Flow'!$AH$4:$AH$104</definedName>
    <definedName name="Pow_PeakFlow_31">'Powell.Peak Flow'!$AI$4:$AI$104</definedName>
    <definedName name="Pow_PeakFlow_32">'Powell.Peak Flow'!$AJ$4:$AJ$104</definedName>
    <definedName name="Pow_PeakFlow_33">'Powell.Peak Flow'!$AK$4:$AK$104</definedName>
    <definedName name="Pow_PeakFlow_34">'Powell.Peak Flow'!$AL$4:$AL$104</definedName>
    <definedName name="Pow_PeakFlow_35">'Powell.Peak Flow'!$AM$4:$AM$104</definedName>
    <definedName name="Pow_PeakFlow_36">'Powell.Peak Flow'!$AN$4:$AN$104</definedName>
    <definedName name="Pow_PeakFlow_37">'Powell.Peak Flow'!$AO$4:$AO$104</definedName>
    <definedName name="Pow_PeakFlow_38">'Powell.Peak Flow'!$AP$4:$AP$104</definedName>
    <definedName name="Pow_PeakFlow_39">'Powell.Peak Flow'!$AQ$4:$AQ$104</definedName>
    <definedName name="Pow_PeakFlow_4">'Powell.Peak Flow'!$H$4:$H$104</definedName>
    <definedName name="Pow_PeakFlow_40">'Powell.Peak Flow'!$AR$4:$AR$104</definedName>
    <definedName name="Pow_PeakFlow_41">'Powell.Peak Flow'!$AS$4:$AS$104</definedName>
    <definedName name="Pow_PeakFlow_42">'Powell.Peak Flow'!$AT$4:$AT$104</definedName>
    <definedName name="Pow_PeakFlow_43">'Powell.Peak Flow'!$AU$4:$AU$104</definedName>
    <definedName name="Pow_PeakFlow_44">'Powell.Peak Flow'!$AV$4:$AV$104</definedName>
    <definedName name="Pow_PeakFlow_45">'Powell.Peak Flow'!$AW$4:$AW$104</definedName>
    <definedName name="Pow_PeakFlow_46">'Powell.Peak Flow'!$AX$4:$AX$104</definedName>
    <definedName name="Pow_PeakFlow_47">'Powell.Peak Flow'!$AY$4:$AY$104</definedName>
    <definedName name="Pow_PeakFlow_48">'Powell.Peak Flow'!$AZ$4:$AZ$104</definedName>
    <definedName name="Pow_PeakFlow_49">'Powell.Peak Flow'!$BA$4:$BA$104</definedName>
    <definedName name="Pow_PeakFlow_5">'Powell.Peak Flow'!$I$4:$I$104</definedName>
    <definedName name="Pow_PeakFlow_50">'Powell.Peak Flow'!$BB$4:$BB$104</definedName>
    <definedName name="Pow_PeakFlow_51">'Powell.Peak Flow'!$BC$4:$BC$104</definedName>
    <definedName name="Pow_PeakFlow_52">'Powell.Peak Flow'!$BD$4:$BD$104</definedName>
    <definedName name="Pow_PeakFlow_6">'Powell.Peak Flow'!$J$4:$J$104</definedName>
    <definedName name="Pow_PeakFlow_7">'Powell.Peak Flow'!$K$4:$K$104</definedName>
    <definedName name="Pow_PeakFlow_8">'Powell.Peak Flow'!$L$4:$L$104</definedName>
    <definedName name="Pow_PeakFlow_9">'Powell.Peak Flow'!$M$4:$M$104</definedName>
    <definedName name="Pow_PeakFlow_Max">'Powell.Peak Flow'!$B$4:$B$104</definedName>
    <definedName name="Pow_PeakFlow_Min">'Powell.Peak Flow'!$C$4:$C$104</definedName>
    <definedName name="Pow_PeakFlow_Most">'Powell.Peak Flow'!$D$4:$D$104</definedName>
    <definedName name="Pow_PeakFlow_Time">'Powell.Peak Flow'!$A$4:$A$104</definedName>
    <definedName name="Pow_PPCapFrac_1">'Powell.Power Plant Cap Fraction'!$E$4:$E$103</definedName>
    <definedName name="Pow_PPCapFrac_10">'Powell.Power Plant Cap Fraction'!$N$4:$N$103</definedName>
    <definedName name="Pow_PPCapFrac_11">'Powell.Power Plant Cap Fraction'!$O$4:$O$103</definedName>
    <definedName name="Pow_PPCapFrac_12">'Powell.Power Plant Cap Fraction'!$P$4:$P$103</definedName>
    <definedName name="Pow_PPCapFrac_13">'Powell.Power Plant Cap Fraction'!$Q$4:$Q$103</definedName>
    <definedName name="Pow_PPCapFrac_14">'Powell.Power Plant Cap Fraction'!$R$4:$R$103</definedName>
    <definedName name="Pow_PPCapFrac_15">'Powell.Power Plant Cap Fraction'!$S$4:$S$103</definedName>
    <definedName name="Pow_PPCapFrac_16">'Powell.Power Plant Cap Fraction'!$T$4:$T$103</definedName>
    <definedName name="Pow_PPCapFrac_17">'Powell.Power Plant Cap Fraction'!$U$4:$U$103</definedName>
    <definedName name="Pow_PPCapFrac_18">'Powell.Power Plant Cap Fraction'!$V$4:$V$103</definedName>
    <definedName name="Pow_PPCapFrac_19">'Powell.Power Plant Cap Fraction'!$W$4:$W$103</definedName>
    <definedName name="Pow_PPCapFrac_2">'Powell.Power Plant Cap Fraction'!$F$4:$F$103</definedName>
    <definedName name="Pow_PPCapFrac_20">'Powell.Power Plant Cap Fraction'!$X$4:$X$103</definedName>
    <definedName name="Pow_PPCapFrac_21">'Powell.Power Plant Cap Fraction'!$Y$4:$Y$103</definedName>
    <definedName name="Pow_PPCapFrac_22">'Powell.Power Plant Cap Fraction'!$Z$4:$Z$103</definedName>
    <definedName name="Pow_PPCapFrac_23">'Powell.Power Plant Cap Fraction'!$AA$4:$AA$103</definedName>
    <definedName name="Pow_PPCapFrac_24">'Powell.Power Plant Cap Fraction'!$AB$4:$AB$103</definedName>
    <definedName name="Pow_PPCapFrac_25">'Powell.Power Plant Cap Fraction'!$AC$4:$AC$103</definedName>
    <definedName name="Pow_PPCapFrac_26">'Powell.Power Plant Cap Fraction'!$AD$4:$AD$103</definedName>
    <definedName name="Pow_PPCapFrac_27">'Powell.Power Plant Cap Fraction'!$AE$4:$AE$103</definedName>
    <definedName name="Pow_PPCapFrac_28">'Powell.Power Plant Cap Fraction'!$AF$4:$AF$103</definedName>
    <definedName name="Pow_PPCapFrac_29">'Powell.Power Plant Cap Fraction'!$AG$4:$AG$103</definedName>
    <definedName name="Pow_PPCapFrac_3">'Powell.Power Plant Cap Fraction'!$G$4:$G$103</definedName>
    <definedName name="Pow_PPCapFrac_30">'Powell.Power Plant Cap Fraction'!$AH$4:$AH$103</definedName>
    <definedName name="Pow_PPCapFrac_31">'Powell.Power Plant Cap Fraction'!$AI$4:$AI$103</definedName>
    <definedName name="Pow_PPCapFrac_32">'Powell.Power Plant Cap Fraction'!$AJ$4:$AJ$103</definedName>
    <definedName name="Pow_PPCapFrac_33">'Powell.Power Plant Cap Fraction'!$AK$4:$AK$103</definedName>
    <definedName name="Pow_PPCapFrac_34">'Powell.Power Plant Cap Fraction'!$AL$4:$AL$103</definedName>
    <definedName name="Pow_PPCapFrac_35">'Powell.Power Plant Cap Fraction'!$AM$4:$AM$103</definedName>
    <definedName name="Pow_PPCapFrac_36">'Powell.Power Plant Cap Fraction'!$AN$4:$AN$103</definedName>
    <definedName name="Pow_PPCapFrac_37">'Powell.Power Plant Cap Fraction'!$AO$4:$AO$103</definedName>
    <definedName name="Pow_PPCapFrac_38">'Powell.Power Plant Cap Fraction'!$AP$4:$AP$103</definedName>
    <definedName name="Pow_PPCapFrac_39">'Powell.Power Plant Cap Fraction'!$AQ$4:$AQ$103</definedName>
    <definedName name="Pow_PPCapFrac_4">'Powell.Power Plant Cap Fraction'!$H$4:$H$103</definedName>
    <definedName name="Pow_PPCapFrac_40">'Powell.Power Plant Cap Fraction'!$AR$4:$AR$103</definedName>
    <definedName name="Pow_PPCapFrac_41">'Powell.Power Plant Cap Fraction'!$AS$4:$AS$103</definedName>
    <definedName name="Pow_PPCapFrac_42">'Powell.Power Plant Cap Fraction'!$AT$4:$AT$103</definedName>
    <definedName name="Pow_PPCapFrac_43">'Powell.Power Plant Cap Fraction'!$AU$4:$AU$103</definedName>
    <definedName name="Pow_PPCapFrac_44">'Powell.Power Plant Cap Fraction'!$AV$4:$AV$103</definedName>
    <definedName name="Pow_PPCapFrac_45">'Powell.Power Plant Cap Fraction'!$AW$4:$AW$103</definedName>
    <definedName name="Pow_PPCapFrac_46">'Powell.Power Plant Cap Fraction'!$AX$4:$AX$103</definedName>
    <definedName name="Pow_PPCapFrac_47">'Powell.Power Plant Cap Fraction'!$AY$4:$AY$103</definedName>
    <definedName name="Pow_PPCapFrac_48">'Powell.Power Plant Cap Fraction'!$AZ$4:$AZ$103</definedName>
    <definedName name="Pow_PPCapFrac_49">'Powell.Power Plant Cap Fraction'!$BA$4:$BA$103</definedName>
    <definedName name="Pow_PPCapFrac_5">'Powell.Power Plant Cap Fraction'!$I$4:$I$103</definedName>
    <definedName name="Pow_PPCapFrac_50">'Powell.Power Plant Cap Fraction'!$BB$4:$BB$103</definedName>
    <definedName name="Pow_PPCapFrac_51">'Powell.Power Plant Cap Fraction'!$BC$4:$BC$103</definedName>
    <definedName name="Pow_PPCapFrac_52">'Powell.Power Plant Cap Fraction'!$BD$4:$BD$103</definedName>
    <definedName name="Pow_PPCapFrac_6">'Powell.Power Plant Cap Fraction'!$J$4:$J$103</definedName>
    <definedName name="Pow_PPCapFrac_7">'Powell.Power Plant Cap Fraction'!$K$4:$K$103</definedName>
    <definedName name="Pow_PPCapFrac_8">'Powell.Power Plant Cap Fraction'!$L$4:$L$103</definedName>
    <definedName name="Pow_PPCapFrac_9">'Powell.Power Plant Cap Fraction'!$M$4:$M$103</definedName>
    <definedName name="Pow_PPCapFrac_Max">'Powell.Power Plant Cap Fraction'!$B$4:$B$103</definedName>
    <definedName name="Pow_PPCapFrac_Min">'Powell.Power Plant Cap Fraction'!$C$4:$C$103</definedName>
    <definedName name="Pow_PPCapFrac_Most">'Powell.Power Plant Cap Fraction'!$D$4:$D$103</definedName>
    <definedName name="Pow_PPCapFrac_Time">'Powell.Power Plant Cap Fraction'!$A$4:$A$103</definedName>
    <definedName name="Pow_Spill_1">Powell.Spill!$E$4:$E$104</definedName>
    <definedName name="Pow_Spill_10">Powell.Spill!$N$4:$N$104</definedName>
    <definedName name="Pow_Spill_11">Powell.Spill!$O$4:$O$104</definedName>
    <definedName name="Pow_Spill_12">Powell.Spill!$P$4:$P$104</definedName>
    <definedName name="Pow_Spill_13">Powell.Spill!$Q$4:$Q$104</definedName>
    <definedName name="Pow_Spill_14">Powell.Spill!$R$4:$R$104</definedName>
    <definedName name="Pow_Spill_15">Powell.Spill!$S$4:$S$104</definedName>
    <definedName name="Pow_Spill_16">Powell.Spill!$T$4:$T$104</definedName>
    <definedName name="Pow_Spill_17">Powell.Spill!$U$4:$U$104</definedName>
    <definedName name="Pow_Spill_18">Powell.Spill!$V$4:$V$104</definedName>
    <definedName name="Pow_Spill_19">Powell.Spill!$W$4:$W$104</definedName>
    <definedName name="Pow_Spill_2">Powell.Spill!$F$4:$F$104</definedName>
    <definedName name="Pow_Spill_20">Powell.Spill!$X$4:$X$104</definedName>
    <definedName name="Pow_Spill_21">Powell.Spill!$Y$4:$Y$104</definedName>
    <definedName name="Pow_Spill_22">Powell.Spill!$Z$4:$Z$104</definedName>
    <definedName name="Pow_Spill_23">Powell.Spill!$AA$4:$AA$104</definedName>
    <definedName name="Pow_Spill_24">Powell.Spill!$AB$4:$AB$104</definedName>
    <definedName name="Pow_Spill_25">Powell.Spill!$AC$4:$AC$104</definedName>
    <definedName name="Pow_Spill_26">Powell.Spill!$AD$4:$AD$104</definedName>
    <definedName name="Pow_Spill_27">Powell.Spill!$AE$4:$AE$104</definedName>
    <definedName name="Pow_Spill_28">Powell.Spill!$AF$4:$AF$104</definedName>
    <definedName name="Pow_Spill_29">Powell.Spill!$AG$4:$AG$104</definedName>
    <definedName name="Pow_Spill_3">Powell.Spill!$G$4:$G$104</definedName>
    <definedName name="Pow_Spill_30">Powell.Spill!$AH$4:$AH$104</definedName>
    <definedName name="Pow_Spill_31">Powell.Spill!$AI$4:$AI$104</definedName>
    <definedName name="Pow_Spill_32">Powell.Spill!$AJ$4:$AJ$104</definedName>
    <definedName name="Pow_Spill_33">Powell.Spill!$AK$4:$AK$104</definedName>
    <definedName name="Pow_Spill_34">Powell.Spill!$AL$4:$AL$104</definedName>
    <definedName name="Pow_Spill_35">Powell.Spill!$AM$4:$AM$104</definedName>
    <definedName name="Pow_Spill_36">Powell.Spill!$AN$4:$AN$104</definedName>
    <definedName name="Pow_Spill_37">Powell.Spill!$AO$4:$AO$104</definedName>
    <definedName name="Pow_Spill_38">Powell.Spill!$AP$4:$AP$104</definedName>
    <definedName name="Pow_Spill_39">Powell.Spill!$AQ$4:$AQ$104</definedName>
    <definedName name="Pow_Spill_4">Powell.Spill!$H$4:$H$104</definedName>
    <definedName name="Pow_Spill_40">Powell.Spill!$AR$4:$AR$104</definedName>
    <definedName name="Pow_Spill_41">Powell.Spill!$AS$4:$AS$104</definedName>
    <definedName name="Pow_Spill_42">Powell.Spill!$AT$4:$AT$104</definedName>
    <definedName name="Pow_Spill_43">Powell.Spill!$AU$4:$AU$104</definedName>
    <definedName name="Pow_Spill_44">Powell.Spill!$AV$4:$AV$104</definedName>
    <definedName name="Pow_Spill_45">Powell.Spill!$AW$4:$AW$104</definedName>
    <definedName name="Pow_Spill_46">Powell.Spill!$AX$4:$AX$104</definedName>
    <definedName name="Pow_Spill_47">Powell.Spill!$AY$4:$AY$104</definedName>
    <definedName name="Pow_Spill_48">Powell.Spill!$AZ$4:$AZ$104</definedName>
    <definedName name="Pow_Spill_49">Powell.Spill!$BA$4:$BA$104</definedName>
    <definedName name="Pow_Spill_5">Powell.Spill!$I$4:$I$104</definedName>
    <definedName name="Pow_Spill_50">Powell.Spill!$BB$4:$BB$104</definedName>
    <definedName name="Pow_Spill_51">Powell.Spill!$BC$4:$BC$104</definedName>
    <definedName name="Pow_Spill_6">Powell.Spill!$J$4:$J$104</definedName>
    <definedName name="Pow_Spill_7">Powell.Spill!$K$4:$K$104</definedName>
    <definedName name="Pow_Spill_8">Powell.Spill!$L$4:$L$104</definedName>
    <definedName name="Pow_Spill_9">Powell.Spill!$M$4:$M$104</definedName>
    <definedName name="Pow_Spill_Max">Powell.Spill!$B$4:$B$104</definedName>
    <definedName name="Pow_Spill_Min">Powell.Spill!$B$4:$B$104</definedName>
    <definedName name="Pow_Spill_Most">Powell.Spill!$D$4:$D$104</definedName>
    <definedName name="Pow_Spill_Time">Powell.Spill!$A$4:$A$104</definedName>
    <definedName name="Pow_Stor_1">Powell.Storage!$E$4:$E$104</definedName>
    <definedName name="Pow_Stor_10">Powell.Storage!$N$4:$N$104</definedName>
    <definedName name="Pow_Stor_11">Powell.Storage!$O$4:$O$104</definedName>
    <definedName name="Pow_Stor_12">Powell.Storage!$P$4:$P$104</definedName>
    <definedName name="Pow_Stor_13">Powell.Storage!$Q$4:$Q$104</definedName>
    <definedName name="Pow_Stor_14">Powell.Storage!$R$4:$R$104</definedName>
    <definedName name="Pow_Stor_15">Powell.Storage!$S$4:$S$104</definedName>
    <definedName name="Pow_Stor_16">Powell.Storage!$T$4:$T$104</definedName>
    <definedName name="Pow_Stor_17">Powell.Storage!$U$4:$U$104</definedName>
    <definedName name="Pow_Stor_18">Powell.Storage!$V$4:$V$104</definedName>
    <definedName name="Pow_Stor_19">Powell.Storage!$W$4:$W$104</definedName>
    <definedName name="Pow_Stor_2">Powell.Storage!$F$4:$F$104</definedName>
    <definedName name="Pow_Stor_20">Powell.Storage!$X$4:$X$104</definedName>
    <definedName name="Pow_Stor_21">Powell.Storage!$Y$4:$Y$104</definedName>
    <definedName name="Pow_Stor_22">Powell.Storage!$Z$4:$Z$104</definedName>
    <definedName name="Pow_Stor_23">Powell.Storage!$AA$4:$AA$104</definedName>
    <definedName name="Pow_Stor_24">Powell.Storage!$AB$4:$AB$104</definedName>
    <definedName name="Pow_Stor_25">Powell.Storage!$AC$4:$AC$104</definedName>
    <definedName name="Pow_Stor_26">Powell.Storage!$AD$4:$AD$104</definedName>
    <definedName name="Pow_Stor_27">Powell.Storage!$AE$4:$AE$104</definedName>
    <definedName name="Pow_Stor_28">Powell.Storage!$AF$4:$AF$104</definedName>
    <definedName name="Pow_Stor_29">Powell.Storage!$AG$4:$AG$104</definedName>
    <definedName name="Pow_Stor_3">Powell.Storage!$G$4:$G$104</definedName>
    <definedName name="Pow_Stor_30">Powell.Storage!$AH$4:$AH$104</definedName>
    <definedName name="Pow_Stor_31">Powell.Storage!$AI$4:$AI$104</definedName>
    <definedName name="Pow_Stor_32">Powell.Storage!$AJ$4:$AJ$104</definedName>
    <definedName name="Pow_Stor_33">Powell.Storage!$AK$4:$AK$104</definedName>
    <definedName name="Pow_Stor_34">Powell.Storage!$AL$4:$AL$104</definedName>
    <definedName name="Pow_Stor_35">Powell.Storage!$AM$4:$AM$104</definedName>
    <definedName name="Pow_Stor_36">Powell.Storage!$AN$4:$AN$104</definedName>
    <definedName name="Pow_Stor_37">Powell.Storage!$AO$4:$AO$104</definedName>
    <definedName name="Pow_Stor_38">Powell.Storage!$AP$4:$AP$104</definedName>
    <definedName name="Pow_Stor_39">Powell.Storage!$AQ$4:$AQ$104</definedName>
    <definedName name="Pow_Stor_4">Powell.Storage!$H$4:$H$104</definedName>
    <definedName name="Pow_Stor_40">Powell.Storage!$AR$4:$AR$104</definedName>
    <definedName name="Pow_Stor_41">Powell.Storage!$AS$4:$AS$104</definedName>
    <definedName name="Pow_Stor_42">Powell.Storage!$AT$4:$AT$104</definedName>
    <definedName name="Pow_Stor_43">Powell.Storage!$AU$4:$AU$104</definedName>
    <definedName name="Pow_Stor_44">Powell.Storage!$AV$4:$AV$104</definedName>
    <definedName name="Pow_Stor_45">Powell.Storage!$AW$4:$AW$104</definedName>
    <definedName name="Pow_Stor_46">Powell.Storage!$AX$4:$AX$104</definedName>
    <definedName name="Pow_Stor_47">Powell.Storage!$AY$4:$AY$104</definedName>
    <definedName name="Pow_Stor_48">Powell.Storage!$AZ$4:$AZ$104</definedName>
    <definedName name="Pow_Stor_49">Powell.Storage!$BA$4:$BA$104</definedName>
    <definedName name="Pow_Stor_5">Powell.Storage!$I$4:$I$104</definedName>
    <definedName name="Pow_Stor_50">Powell.Storage!$BB$4:$BB$104</definedName>
    <definedName name="Pow_Stor_51">Powell.Storage!$BC$4:$BC$104</definedName>
    <definedName name="Pow_Stor_6">Powell.Storage!$J$4:$J$104</definedName>
    <definedName name="Pow_Stor_7">Powell.Storage!$K$4:$K$104</definedName>
    <definedName name="Pow_Stor_8">Powell.Storage!$L$4:$L$104</definedName>
    <definedName name="Pow_Stor_9">Powell.Storage!$M$4:$M$104</definedName>
    <definedName name="Pow_Stor_Max">Powell.Storage!$B$4:$B$104</definedName>
    <definedName name="Pow_Stor_Min">Powell.Storage!$C$4:$C$104</definedName>
    <definedName name="Pow_Stor_Most">Powell.Storage!$D$4:$D$104</definedName>
    <definedName name="Pow_Stor_Time">Powell.Storage!$A$4:$A$104</definedName>
    <definedName name="PowConst3500ByPass_1">PowellConstrained3500Bypass!$E:$E</definedName>
    <definedName name="PowConst3500ByPass_10">PowellConstrained3500Bypass!$N:$N</definedName>
    <definedName name="PowConst3500ByPass_11">PowellConstrained3500Bypass!$O:$O</definedName>
    <definedName name="PowConst3500ByPass_12">PowellConstrained3500Bypass!$P:$P</definedName>
    <definedName name="PowConst3500ByPass_13">PowellConstrained3500Bypass!$Q:$Q</definedName>
    <definedName name="PowConst3500ByPass_14">PowellConstrained3500Bypass!$R:$R</definedName>
    <definedName name="PowConst3500ByPass_15">PowellConstrained3500Bypass!$S:$S</definedName>
    <definedName name="PowConst3500ByPass_16">PowellConstrained3500Bypass!$T:$T</definedName>
    <definedName name="PowConst3500ByPass_17">PowellConstrained3500Bypass!$U:$U</definedName>
    <definedName name="PowConst3500ByPass_18">PowellConstrained3500Bypass!$V:$V</definedName>
    <definedName name="PowConst3500ByPass_19">PowellConstrained3500Bypass!$W:$W</definedName>
    <definedName name="PowConst3500ByPass_2">PowellConstrained3500Bypass!$F:$F</definedName>
    <definedName name="PowConst3500ByPass_20">PowellConstrained3500Bypass!$X:$X</definedName>
    <definedName name="PowConst3500ByPass_21">PowellConstrained3500Bypass!$Y:$Y</definedName>
    <definedName name="PowConst3500ByPass_22">PowellConstrained3500Bypass!$Z:$Z</definedName>
    <definedName name="PowConst3500ByPass_23">PowellConstrained3500Bypass!$AA:$AA</definedName>
    <definedName name="PowConst3500ByPass_24">PowellConstrained3500Bypass!$AB:$AB</definedName>
    <definedName name="PowConst3500ByPass_25">PowellConstrained3500Bypass!$AC:$AC</definedName>
    <definedName name="PowConst3500ByPass_26">PowellConstrained3500Bypass!$AD:$AD</definedName>
    <definedName name="PowConst3500ByPass_27">PowellConstrained3500Bypass!$AE:$AE</definedName>
    <definedName name="PowConst3500ByPass_28">PowellConstrained3500Bypass!$AF:$AF</definedName>
    <definedName name="PowConst3500ByPass_29">PowellConstrained3500Bypass!$AG:$AG</definedName>
    <definedName name="PowConst3500ByPass_3">PowellConstrained3500Bypass!$G:$G</definedName>
    <definedName name="PowConst3500ByPass_30">PowellConstrained3500Bypass!$AH:$AH</definedName>
    <definedName name="PowConst3500ByPass_4">PowellConstrained3500Bypass!$H:$H</definedName>
    <definedName name="PowConst3500ByPass_5">PowellConstrained3500Bypass!$I:$I</definedName>
    <definedName name="PowConst3500ByPass_6">PowellConstrained3500Bypass!$J:$J</definedName>
    <definedName name="PowConst3500ByPass_7">PowellConstrained3500Bypass!$K:$K</definedName>
    <definedName name="PowConst3500ByPass_8">PowellConstrained3500Bypass!$L:$L</definedName>
    <definedName name="PowConst3500ByPass_9">PowellConstrained3500Bypass!$M:$M</definedName>
    <definedName name="PowConst3500ByPass_Max">PowellConstrained3500Bypass!$B:$B</definedName>
    <definedName name="PowConst3500ByPass_Min">PowellConstrained3500Bypass!$C:$C</definedName>
    <definedName name="PowConst3500ByPass_Most">PowellConstrained3500Bypass!$D:$D</definedName>
    <definedName name="PowConst3500ByPass_Time">PowellConstrained3500Bypass!$A:$A</definedName>
    <definedName name="PowConst3500Less7_1">PowellConstrained3500Less7!$E:$E</definedName>
    <definedName name="PowConst3500Less7_10">PowellConstrained3500Less7!$N:$N</definedName>
    <definedName name="PowConst3500Less7_11">PowellConstrained3500Less7!$O:$O</definedName>
    <definedName name="PowConst3500Less7_12">PowellConstrained3500Less7!$P:$P</definedName>
    <definedName name="PowConst3500Less7_13">PowellConstrained3500Less7!$Q:$Q</definedName>
    <definedName name="PowConst3500Less7_14">PowellConstrained3500Less7!$R:$R</definedName>
    <definedName name="PowConst3500Less7_15">PowellConstrained3500Less7!$S:$S</definedName>
    <definedName name="PowConst3500Less7_16">PowellConstrained3500Less7!$T:$T</definedName>
    <definedName name="PowConst3500Less7_17">PowellConstrained3500Less7!$U:$U</definedName>
    <definedName name="PowConst3500Less7_18">PowellConstrained3500Less7!$V:$V</definedName>
    <definedName name="PowConst3500Less7_19">PowellConstrained3500Less7!$W:$W</definedName>
    <definedName name="PowConst3500Less7_2">PowellConstrained3500Less7!$F:$F</definedName>
    <definedName name="PowConst3500Less7_20">PowellConstrained3500Less7!$X:$X</definedName>
    <definedName name="PowConst3500Less7_21">PowellConstrained3500Less7!$Y:$Y</definedName>
    <definedName name="PowConst3500Less7_22">PowellConstrained3500Less7!$Z:$Z</definedName>
    <definedName name="PowConst3500Less7_23">PowellConstrained3500Less7!$AA:$AA</definedName>
    <definedName name="PowConst3500Less7_24">PowellConstrained3500Less7!$AB:$AB</definedName>
    <definedName name="PowConst3500Less7_25">PowellConstrained3500Less7!$AC:$AC</definedName>
    <definedName name="PowConst3500Less7_26">PowellConstrained3500Less7!$AD:$AD</definedName>
    <definedName name="PowConst3500Less7_27">PowellConstrained3500Less7!$AE:$AE</definedName>
    <definedName name="PowConst3500Less7_28">PowellConstrained3500Less7!$AF:$AF</definedName>
    <definedName name="PowConst3500Less7_29">PowellConstrained3500Less7!$AG:$AG</definedName>
    <definedName name="PowConst3500Less7_3">PowellConstrained3500Less7!$G:$G</definedName>
    <definedName name="PowConst3500Less7_30">PowellConstrained3500Less7!$AH:$AH</definedName>
    <definedName name="PowConst3500Less7_4">PowellConstrained3500Less7!$H:$H</definedName>
    <definedName name="PowConst3500Less7_5">PowellConstrained3500Less7!$I:$I</definedName>
    <definedName name="PowConst3500Less7_6">PowellConstrained3500Less7!$J:$J</definedName>
    <definedName name="PowConst3500Less7_7">PowellConstrained3500Less7!$K:$K</definedName>
    <definedName name="PowConst3500Less7_8">PowellConstrained3500Less7!$L:$L</definedName>
    <definedName name="PowConst3500Less7_9">PowellConstrained3500Less7!$M:$M</definedName>
    <definedName name="PowConst3500Less7_Max">PowellConstrained3500Less7!$B:$B</definedName>
    <definedName name="PowConst3500Less7_Min">PowellConstrained3500Less7!$C:$C</definedName>
    <definedName name="PowConst3500Less7_Most">PowellConstrained3500Less7!$D:$D</definedName>
    <definedName name="PowConst3500Less7_Time">PowellConstrained3500Less7!$A:$A</definedName>
    <definedName name="PowConst3500Less748_1">PowellConstrained3500Less748!$E:$E</definedName>
    <definedName name="PowConst3500Less748_10">PowellConstrained3500Less748!$N:$N</definedName>
    <definedName name="PowConst3500Less748_11">PowellConstrained3500Less748!$O:$O</definedName>
    <definedName name="PowConst3500Less748_12">PowellConstrained3500Less748!$P:$P</definedName>
    <definedName name="PowConst3500Less748_13">PowellConstrained3500Less748!$Q:$Q</definedName>
    <definedName name="PowConst3500Less748_14">PowellConstrained3500Less748!$R:$R</definedName>
    <definedName name="PowConst3500Less748_15">PowellConstrained3500Less748!$S:$S</definedName>
    <definedName name="PowConst3500Less748_16">PowellConstrained3500Less748!$T:$T</definedName>
    <definedName name="PowConst3500Less748_17">PowellConstrained3500Less748!$U:$U</definedName>
    <definedName name="PowConst3500Less748_18">PowellConstrained3500Less748!$V:$V</definedName>
    <definedName name="PowConst3500Less748_19">PowellConstrained3500Less748!$W:$W</definedName>
    <definedName name="PowConst3500Less748_2">PowellConstrained3500Less748!$F:$F</definedName>
    <definedName name="PowConst3500Less748_20">PowellConstrained3500Less748!$X:$X</definedName>
    <definedName name="PowConst3500Less748_21">PowellConstrained3500Less748!$Y:$Y</definedName>
    <definedName name="PowConst3500Less748_22">PowellConstrained3500Less748!$Z:$Z</definedName>
    <definedName name="PowConst3500Less748_23">PowellConstrained3500Less748!$AA:$AA</definedName>
    <definedName name="PowConst3500Less748_24">PowellConstrained3500Less748!$AB:$AB</definedName>
    <definedName name="PowConst3500Less748_25">PowellConstrained3500Less748!$AC:$AC</definedName>
    <definedName name="PowConst3500Less748_26">PowellConstrained3500Less748!$AD:$AD</definedName>
    <definedName name="PowConst3500Less748_27">PowellConstrained3500Less748!$AE:$AE</definedName>
    <definedName name="PowConst3500Less748_28">PowellConstrained3500Less748!$AF:$AF</definedName>
    <definedName name="PowConst3500Less748_29">PowellConstrained3500Less748!$AG:$AG</definedName>
    <definedName name="PowConst3500Less748_3">PowellConstrained3500Less748!$G:$G</definedName>
    <definedName name="PowConst3500Less748_30">PowellConstrained3500Less748!$AH:$AH</definedName>
    <definedName name="PowConst3500Less748_4">PowellConstrained3500Less748!$H:$H</definedName>
    <definedName name="PowConst3500Less748_5">PowellConstrained3500Less748!$I:$I</definedName>
    <definedName name="PowConst3500Less748_6">PowellConstrained3500Less748!$J:$J</definedName>
    <definedName name="PowConst3500Less748_7">PowellConstrained3500Less748!$K:$K</definedName>
    <definedName name="PowConst3500Less748_8">PowellConstrained3500Less748!$L:$L</definedName>
    <definedName name="PowConst3500Less748_9">PowellConstrained3500Less748!$M:$M</definedName>
    <definedName name="PowConst3500Less748_Max">PowellConstrained3500Less748!$B:$B</definedName>
    <definedName name="PowConst3500Less748_Min">PowellConstrained3500Less748!$C:$C</definedName>
    <definedName name="PowConst3500Less748_Most">PowellConstrained3500Less748!$D:$D</definedName>
    <definedName name="PowConst3500Less748_Time">PowellConstrained3500Less748!$A:$A</definedName>
    <definedName name="PowConst3500LessTarv_1">PowellConstrained3500LessTARV!$E:$E</definedName>
    <definedName name="PowConst3500LessTarv_10">PowellConstrained3500LessTARV!$N:$N</definedName>
    <definedName name="PowConst3500LessTarv_11">PowellConstrained3500LessTARV!$O:$O</definedName>
    <definedName name="PowConst3500LessTarv_12">PowellConstrained3500LessTARV!$P:$P</definedName>
    <definedName name="PowConst3500LessTarv_13">PowellConstrained3500LessTARV!$Q:$Q</definedName>
    <definedName name="PowConst3500LessTarv_14">PowellConstrained3500LessTARV!$R:$R</definedName>
    <definedName name="PowConst3500LessTarv_15">PowellConstrained3500LessTARV!$S:$S</definedName>
    <definedName name="PowConst3500LessTarv_16">PowellConstrained3500LessTARV!$T:$T</definedName>
    <definedName name="PowConst3500LessTarv_17">PowellConstrained3500LessTARV!$U:$U</definedName>
    <definedName name="PowConst3500LessTarv_18">PowellConstrained3500LessTARV!$V:$V</definedName>
    <definedName name="PowConst3500LessTarv_19">PowellConstrained3500LessTARV!$W:$W</definedName>
    <definedName name="PowConst3500LessTarv_2">PowellConstrained3500LessTARV!$F:$F</definedName>
    <definedName name="PowConst3500LessTarv_20">PowellConstrained3500LessTARV!$X:$X</definedName>
    <definedName name="PowConst3500LessTarv_21">PowellConstrained3500LessTARV!$Y:$Y</definedName>
    <definedName name="PowConst3500LessTarv_22">PowellConstrained3500LessTARV!$Z:$Z</definedName>
    <definedName name="PowConst3500LessTarv_23">PowellConstrained3500LessTARV!$AA:$AA</definedName>
    <definedName name="PowConst3500LessTarv_24">PowellConstrained3500LessTARV!$AB:$AB</definedName>
    <definedName name="PowConst3500LessTarv_25">PowellConstrained3500LessTARV!$AC:$AC</definedName>
    <definedName name="PowConst3500LessTarv_26">PowellConstrained3500LessTARV!$AD:$AD</definedName>
    <definedName name="PowConst3500LessTarv_27">PowellConstrained3500LessTARV!$AE:$AE</definedName>
    <definedName name="PowConst3500LessTarv_28">PowellConstrained3500LessTARV!$AF:$AF</definedName>
    <definedName name="PowConst3500LessTarv_29">PowellConstrained3500LessTARV!$AG:$AG</definedName>
    <definedName name="PowConst3500LessTarv_3">PowellConstrained3500LessTARV!$G:$G</definedName>
    <definedName name="PowConst3500LessTarv_30">PowellConstrained3500LessTARV!$AH:$AH</definedName>
    <definedName name="PowConst3500LessTarv_4">PowellConstrained3500LessTARV!$H:$H</definedName>
    <definedName name="PowConst3500LessTarv_5">PowellConstrained3500LessTARV!$I:$I</definedName>
    <definedName name="PowConst3500LessTarv_6">PowellConstrained3500LessTARV!$J:$J</definedName>
    <definedName name="PowConst3500LessTarv_7">PowellConstrained3500LessTARV!$K:$K</definedName>
    <definedName name="PowConst3500LessTarv_8">PowellConstrained3500LessTARV!$L:$L</definedName>
    <definedName name="PowConst3500LessTarv_9">PowellConstrained3500LessTARV!$M:$M</definedName>
    <definedName name="PowConst3500LessTarv_Max">PowellConstrained3500LessTARV!$B:$B</definedName>
    <definedName name="PowConst3500LessTarv_Min">PowellConstrained3500LessTARV!$C:$C</definedName>
    <definedName name="PowConst3500LessTarv_Most">PowellConstrained3500LessTARV!$D:$D</definedName>
    <definedName name="PowConst3500LessTarv_Time">PowellConstrained3500LessTARV!$A:$A</definedName>
    <definedName name="PowDat_ActAnVol_1">PowellActualAnnualReleaseVolume!$E$4:$E$88</definedName>
    <definedName name="PowDat_ActAnVol_10">PowellActualAnnualReleaseVolume!$N$4:$N$88</definedName>
    <definedName name="PowDat_ActAnVol_11">PowellActualAnnualReleaseVolume!$O$4:$O$88</definedName>
    <definedName name="PowDat_ActAnVol_12">PowellActualAnnualReleaseVolume!$P$4:$P$88</definedName>
    <definedName name="PowDat_ActAnVol_13">PowellActualAnnualReleaseVolume!$Q$4:$Q$88</definedName>
    <definedName name="PowDat_ActAnVol_14">PowellActualAnnualReleaseVolume!$R$4:$R$88</definedName>
    <definedName name="PowDat_ActAnVol_15">PowellActualAnnualReleaseVolume!$S$4:$S$88</definedName>
    <definedName name="PowDat_ActAnVol_16">PowellActualAnnualReleaseVolume!$T$4:$T$88</definedName>
    <definedName name="PowDat_ActAnVol_17">PowellActualAnnualReleaseVolume!$U$4:$U$88</definedName>
    <definedName name="PowDat_ActAnVol_18">PowellActualAnnualReleaseVolume!$V$4:$V$88</definedName>
    <definedName name="PowDat_ActAnVol_19">PowellActualAnnualReleaseVolume!$W$4:$W$88</definedName>
    <definedName name="PowDat_ActAnVol_2">PowellActualAnnualReleaseVolume!$F$4:$F$88</definedName>
    <definedName name="PowDat_ActAnVol_20">PowellActualAnnualReleaseVolume!$X$4:$X$88</definedName>
    <definedName name="PowDat_ActAnVol_21">PowellActualAnnualReleaseVolume!$Y$4:$Y$88</definedName>
    <definedName name="PowDat_ActAnVol_22">PowellActualAnnualReleaseVolume!$Z$4:$Z$88</definedName>
    <definedName name="PowDat_ActAnVol_23">PowellActualAnnualReleaseVolume!$AA$4:$AA$88</definedName>
    <definedName name="PowDat_ActAnVol_24">PowellActualAnnualReleaseVolume!$AB$4:$AB$88</definedName>
    <definedName name="PowDat_ActAnVol_25">PowellActualAnnualReleaseVolume!$AC$4:$AC$88</definedName>
    <definedName name="PowDat_ActAnVol_26">PowellActualAnnualReleaseVolume!$AD$4:$AD$88</definedName>
    <definedName name="PowDat_ActAnVol_27">PowellActualAnnualReleaseVolume!$AE$4:$AE$88</definedName>
    <definedName name="PowDat_ActAnVol_28">PowellActualAnnualReleaseVolume!$AF$4:$AF$88</definedName>
    <definedName name="PowDat_ActAnVol_29">PowellActualAnnualReleaseVolume!$AG$4:$AG$88</definedName>
    <definedName name="PowDat_ActAnVol_3">PowellActualAnnualReleaseVolume!$G$4:$G$88</definedName>
    <definedName name="PowDat_ActAnVol_30">PowellActualAnnualReleaseVolume!$AH$4:$AH$88</definedName>
    <definedName name="PowDat_ActAnVol_31">PowellActualAnnualReleaseVolume!$AI$4:$AI$88</definedName>
    <definedName name="PowDat_ActAnVol_32">PowellActualAnnualReleaseVolume!$AJ$4:$AJ$88</definedName>
    <definedName name="PowDat_ActAnVol_33">PowellActualAnnualReleaseVolume!$AK$4:$AK$88</definedName>
    <definedName name="PowDat_ActAnVol_34">PowellActualAnnualReleaseVolume!$AL$4:$AL$88</definedName>
    <definedName name="PowDat_ActAnVol_35">PowellActualAnnualReleaseVolume!$AM$4:$AM$88</definedName>
    <definedName name="PowDat_ActAnVol_36">PowellActualAnnualReleaseVolume!$AN$4:$AN$88</definedName>
    <definedName name="PowDat_ActAnVol_37">PowellActualAnnualReleaseVolume!$AO$4:$AO$88</definedName>
    <definedName name="PowDat_ActAnVol_38">PowellActualAnnualReleaseVolume!$AP$4:$AP$88</definedName>
    <definedName name="PowDat_ActAnVol_39">PowellActualAnnualReleaseVolume!$AQ$4:$AQ$88</definedName>
    <definedName name="PowDat_ActAnVol_4">PowellActualAnnualReleaseVolume!$H$4:$H$88</definedName>
    <definedName name="PowDat_ActAnVol_40">PowellActualAnnualReleaseVolume!$AR$4:$AR$88</definedName>
    <definedName name="PowDat_ActAnVol_41">PowellActualAnnualReleaseVolume!$AS$4:$AS$88</definedName>
    <definedName name="PowDat_ActAnVol_42">PowellActualAnnualReleaseVolume!$AT$4:$AT$88</definedName>
    <definedName name="PowDat_ActAnVol_43">PowellActualAnnualReleaseVolume!$AU$4:$AU$88</definedName>
    <definedName name="PowDat_ActAnVol_44">PowellActualAnnualReleaseVolume!$AV$4:$AV$88</definedName>
    <definedName name="PowDat_ActAnVol_45">PowellActualAnnualReleaseVolume!$AW$4:$AW$88</definedName>
    <definedName name="PowDat_ActAnVol_46">PowellActualAnnualReleaseVolume!$AX$4:$AX$88</definedName>
    <definedName name="PowDat_ActAnVol_47">PowellActualAnnualReleaseVolume!$AY$4:$AY$88</definedName>
    <definedName name="PowDat_ActAnVol_48">PowellActualAnnualReleaseVolume!$AZ$4:$AZ$88</definedName>
    <definedName name="PowDat_ActAnVol_49">PowellActualAnnualReleaseVolume!$BA$4:$BA$88</definedName>
    <definedName name="PowDat_ActAnVol_5">PowellActualAnnualReleaseVolume!$I$4:$I$88</definedName>
    <definedName name="PowDat_ActAnVol_50">PowellActualAnnualReleaseVolume!$BB$4:$BB$88</definedName>
    <definedName name="PowDat_ActAnVol_51">PowellActualAnnualReleaseVolume!$BC$4:$BC$88</definedName>
    <definedName name="PowDat_ActAnVol_6">PowellActualAnnualReleaseVolume!$J$4:$J$88</definedName>
    <definedName name="PowDat_ActAnVol_7">PowellActualAnnualReleaseVolume!$K$4:$K$88</definedName>
    <definedName name="PowDat_ActAnVol_8">PowellActualAnnualReleaseVolume!$L$4:$L$88</definedName>
    <definedName name="PowDat_ActAnVol_9">PowellActualAnnualReleaseVolume!$M$4:$M$88</definedName>
    <definedName name="PowDat_ActAnVol_Max">PowellActualAnnualReleaseVolume!$B$4:$B$88</definedName>
    <definedName name="PowDat_ActAnVol_Min">PowellActualAnnualReleaseVolume!$C$4:$C$88</definedName>
    <definedName name="PowDat_ActAnVol_Most">PowellActualAnnualReleaseVolume!$D$4:$D$88</definedName>
    <definedName name="PowDat_ActAnVol_TIME">PowellActualAnnualReleaseVolume!$A$4:$A$88</definedName>
    <definedName name="PowDat_AnVol_1">PowellTargetAnnualReleaseVolume!$E$4:$E$103</definedName>
    <definedName name="PowDat_AnVol_10">PowellTargetAnnualReleaseVolume!$N$4:$N$103</definedName>
    <definedName name="PowDat_AnVol_11">PowellTargetAnnualReleaseVolume!$O$4:$O$103</definedName>
    <definedName name="PowDat_AnVol_12">PowellTargetAnnualReleaseVolume!$P$4:$P$103</definedName>
    <definedName name="PowDat_AnVol_13">PowellTargetAnnualReleaseVolume!$Q$4:$Q$103</definedName>
    <definedName name="PowDat_AnVol_14">PowellTargetAnnualReleaseVolume!$R$4:$R$103</definedName>
    <definedName name="PowDat_AnVol_15">PowellTargetAnnualReleaseVolume!$S$4:$S$103</definedName>
    <definedName name="PowDat_AnVol_16">PowellTargetAnnualReleaseVolume!$T$4:$T$103</definedName>
    <definedName name="PowDat_AnVol_17">PowellTargetAnnualReleaseVolume!$U$4:$U$103</definedName>
    <definedName name="PowDat_AnVol_18">PowellTargetAnnualReleaseVolume!$V$4:$V$103</definedName>
    <definedName name="PowDat_AnVol_19">PowellTargetAnnualReleaseVolume!$W$4:$W$103</definedName>
    <definedName name="PowDat_AnVol_2">PowellTargetAnnualReleaseVolume!$F$4:$F$103</definedName>
    <definedName name="PowDat_AnVol_20">PowellTargetAnnualReleaseVolume!$X$4:$X$103</definedName>
    <definedName name="PowDat_AnVol_21">PowellTargetAnnualReleaseVolume!$Y$4:$Y$103</definedName>
    <definedName name="PowDat_AnVol_22">PowellTargetAnnualReleaseVolume!$Z$4:$Z$103</definedName>
    <definedName name="PowDat_AnVol_23">PowellTargetAnnualReleaseVolume!$AA$4:$AA$103</definedName>
    <definedName name="PowDat_AnVol_24">PowellTargetAnnualReleaseVolume!$AB$4:$AB$103</definedName>
    <definedName name="PowDat_AnVol_25">PowellTargetAnnualReleaseVolume!$AC$4:$AC$103</definedName>
    <definedName name="PowDat_AnVol_26">PowellTargetAnnualReleaseVolume!$AD$4:$AD$103</definedName>
    <definedName name="PowDat_AnVol_27">PowellTargetAnnualReleaseVolume!$AE$4:$AE$103</definedName>
    <definedName name="PowDat_AnVol_28">PowellTargetAnnualReleaseVolume!$AF$4:$AF$103</definedName>
    <definedName name="PowDat_AnVol_29">PowellTargetAnnualReleaseVolume!$AG$4:$AG$103</definedName>
    <definedName name="PowDat_AnVol_3">PowellTargetAnnualReleaseVolume!$G$4:$G$103</definedName>
    <definedName name="PowDat_AnVol_30">PowellTargetAnnualReleaseVolume!$AH$4:$AH$103</definedName>
    <definedName name="PowDat_AnVol_31">PowellTargetAnnualReleaseVolume!$AI$4:$AI$103</definedName>
    <definedName name="PowDat_AnVol_32">PowellTargetAnnualReleaseVolume!$AJ$4:$AJ$103</definedName>
    <definedName name="PowDat_AnVol_33">PowellTargetAnnualReleaseVolume!$AK$4:$AK$103</definedName>
    <definedName name="PowDat_AnVol_34">PowellTargetAnnualReleaseVolume!$AL$4:$AL$103</definedName>
    <definedName name="PowDat_AnVol_35">PowellTargetAnnualReleaseVolume!$AM$4:$AM$103</definedName>
    <definedName name="PowDat_AnVol_36">PowellTargetAnnualReleaseVolume!$AN$4:$AN$103</definedName>
    <definedName name="PowDat_AnVol_37">PowellTargetAnnualReleaseVolume!$AO$4:$AO$103</definedName>
    <definedName name="PowDat_AnVol_38">PowellTargetAnnualReleaseVolume!$AP$4:$AP$103</definedName>
    <definedName name="PowDat_AnVol_39">PowellTargetAnnualReleaseVolume!$AQ$4:$AQ$103</definedName>
    <definedName name="PowDat_AnVol_4">PowellTargetAnnualReleaseVolume!$H$4:$H$103</definedName>
    <definedName name="PowDat_AnVol_40">PowellTargetAnnualReleaseVolume!$AR$4:$AR$103</definedName>
    <definedName name="PowDat_AnVol_41">PowellTargetAnnualReleaseVolume!$AS$4:$AS$103</definedName>
    <definedName name="PowDat_AnVol_42">PowellTargetAnnualReleaseVolume!$AT$4:$AT$103</definedName>
    <definedName name="PowDat_AnVol_43">PowellTargetAnnualReleaseVolume!$AU$4:$AU$103</definedName>
    <definedName name="PowDat_AnVol_44">PowellTargetAnnualReleaseVolume!$AV$4:$AV$103</definedName>
    <definedName name="PowDat_AnVol_45">PowellTargetAnnualReleaseVolume!$AW$4:$AW$103</definedName>
    <definedName name="PowDat_AnVol_46">PowellTargetAnnualReleaseVolume!$AX$4:$AX$103</definedName>
    <definedName name="PowDat_AnVol_47">PowellTargetAnnualReleaseVolume!$AY$4:$AY$103</definedName>
    <definedName name="PowDat_AnVol_48">PowellTargetAnnualReleaseVolume!$AZ$4:$AZ$103</definedName>
    <definedName name="PowDat_AnVol_49">PowellTargetAnnualReleaseVolume!$BA$4:$BA$103</definedName>
    <definedName name="PowDat_AnVol_5">PowellTargetAnnualReleaseVolume!$I$4:$I$103</definedName>
    <definedName name="PowDat_AnVol_50">PowellTargetAnnualReleaseVolume!$BB$4:$BB$103</definedName>
    <definedName name="PowDat_AnVol_51">PowellTargetAnnualReleaseVolume!$BC$4:$BC$103</definedName>
    <definedName name="PowDat_AnVol_6">PowellTargetAnnualReleaseVolume!$J$4:$J$103</definedName>
    <definedName name="PowDat_AnVol_7">PowellTargetAnnualReleaseVolume!$K$4:$K$103</definedName>
    <definedName name="PowDat_AnVol_8">PowellTargetAnnualReleaseVolume!$L$4:$L$103</definedName>
    <definedName name="PowDat_AnVol_9">PowellTargetAnnualReleaseVolume!$M$4:$M$103</definedName>
    <definedName name="PowDat_AnVol_Max">PowellTargetAnnualReleaseVolume!$B$4:$B$103</definedName>
    <definedName name="PowDat_AnVol_Min">PowellTargetAnnualReleaseVolume!$C$4:$C$103</definedName>
    <definedName name="PowDat_AnVol_Most">PowellTargetAnnualReleaseVolume!$D$4:$D$103</definedName>
    <definedName name="PowDat_AnVol_TIME">PowellTargetAnnualReleaseVolume!$A$4:$A$103</definedName>
    <definedName name="PowDat_Tier_1">PowellData.ReleaseTier!$E$4:$E$88</definedName>
    <definedName name="PowDat_Tier_10">PowellData.ReleaseTier!$N$4:$N$88</definedName>
    <definedName name="PowDat_Tier_11">PowellData.ReleaseTier!$O$4:$O$88</definedName>
    <definedName name="PowDat_Tier_12">PowellData.ReleaseTier!$P$4:$P$88</definedName>
    <definedName name="PowDat_Tier_13">PowellData.ReleaseTier!$Q$4:$Q$88</definedName>
    <definedName name="PowDat_Tier_14">PowellData.ReleaseTier!$R$4:$R$88</definedName>
    <definedName name="PowDat_Tier_15">PowellData.ReleaseTier!$S$4:$S$88</definedName>
    <definedName name="PowDat_Tier_16">PowellData.ReleaseTier!$T$4:$T$88</definedName>
    <definedName name="PowDat_Tier_17">PowellData.ReleaseTier!$U$4:$U$88</definedName>
    <definedName name="PowDat_Tier_18">PowellData.ReleaseTier!$V$4:$V$88</definedName>
    <definedName name="PowDat_Tier_19">PowellData.ReleaseTier!$W$4:$W$88</definedName>
    <definedName name="PowDat_Tier_2">PowellData.ReleaseTier!$F$4:$F$88</definedName>
    <definedName name="PowDat_Tier_20">PowellData.ReleaseTier!$X$4:$X$88</definedName>
    <definedName name="PowDat_Tier_21">PowellData.ReleaseTier!$Y$4:$Y$88</definedName>
    <definedName name="PowDat_Tier_22">PowellData.ReleaseTier!$Z$4:$Z$88</definedName>
    <definedName name="PowDat_Tier_23">PowellData.ReleaseTier!$AA$4:$AA$88</definedName>
    <definedName name="PowDat_Tier_24">PowellData.ReleaseTier!$AB$4:$AB$88</definedName>
    <definedName name="PowDat_Tier_25">PowellData.ReleaseTier!$AC$4:$AC$88</definedName>
    <definedName name="PowDat_Tier_26">PowellData.ReleaseTier!$AD$4:$AD$88</definedName>
    <definedName name="PowDat_Tier_27">PowellData.ReleaseTier!$AE$4:$AE$88</definedName>
    <definedName name="PowDat_Tier_28">PowellData.ReleaseTier!$AF$4:$AF$88</definedName>
    <definedName name="PowDat_Tier_29">PowellData.ReleaseTier!$AG$4:$AG$88</definedName>
    <definedName name="PowDat_Tier_3">PowellData.ReleaseTier!$G$4:$G$88</definedName>
    <definedName name="PowDat_Tier_30">PowellData.ReleaseTier!$AH$4:$AH$88</definedName>
    <definedName name="PowDat_Tier_31">PowellData.ReleaseTier!$AI$4:$AI$88</definedName>
    <definedName name="PowDat_Tier_32">PowellData.ReleaseTier!$AJ$4:$AJ$88</definedName>
    <definedName name="PowDat_Tier_33">PowellData.ReleaseTier!$AK$4:$AK$88</definedName>
    <definedName name="PowDat_Tier_34">PowellData.ReleaseTier!$AL$4:$AL$88</definedName>
    <definedName name="PowDat_Tier_35">PowellData.ReleaseTier!$AM$4:$AM$88</definedName>
    <definedName name="PowDat_Tier_36">PowellData.ReleaseTier!$AN$4:$AN$88</definedName>
    <definedName name="PowDat_Tier_37">PowellData.ReleaseTier!$AO$4:$AO$88</definedName>
    <definedName name="PowDat_Tier_38">PowellData.ReleaseTier!$AP$4:$AP$88</definedName>
    <definedName name="PowDat_Tier_39">PowellData.ReleaseTier!$AQ$4:$AQ$88</definedName>
    <definedName name="PowDat_Tier_4">PowellData.ReleaseTier!$H$4:$H$88</definedName>
    <definedName name="PowDat_Tier_40">PowellData.ReleaseTier!$AR$4:$AR$88</definedName>
    <definedName name="PowDat_Tier_41">PowellData.ReleaseTier!$AS$4:$AS$88</definedName>
    <definedName name="PowDat_Tier_42">PowellData.ReleaseTier!$AT$4:$AT$88</definedName>
    <definedName name="PowDat_Tier_43">PowellData.ReleaseTier!$AU$4:$AU$88</definedName>
    <definedName name="PowDat_Tier_44">PowellData.ReleaseTier!$AV$4:$AV$88</definedName>
    <definedName name="PowDat_Tier_45">PowellData.ReleaseTier!$AW$4:$AW$88</definedName>
    <definedName name="PowDat_Tier_46">PowellData.ReleaseTier!$AX$4:$AX$88</definedName>
    <definedName name="PowDat_Tier_47">PowellData.ReleaseTier!$AY$4:$AY$88</definedName>
    <definedName name="PowDat_Tier_48">PowellData.ReleaseTier!$AZ$4:$AZ$88</definedName>
    <definedName name="PowDat_Tier_49">PowellData.ReleaseTier!$BA$4:$BA$88</definedName>
    <definedName name="PowDat_Tier_5">PowellData.ReleaseTier!$I$4:$I$88</definedName>
    <definedName name="PowDat_Tier_50">PowellData.ReleaseTier!$BB$4:$BB$88</definedName>
    <definedName name="PowDat_Tier_51">PowellData.ReleaseTier!$BC$4:$BC$88</definedName>
    <definedName name="PowDat_Tier_6">PowellData.ReleaseTier!$J$4:$J$88</definedName>
    <definedName name="PowDat_Tier_7">PowellData.ReleaseTier!$K$4:$K$88</definedName>
    <definedName name="PowDat_Tier_8">PowellData.ReleaseTier!$L$4:$L$88</definedName>
    <definedName name="PowDat_Tier_9">PowellData.ReleaseTier!$M$4:$M$88</definedName>
    <definedName name="PowDat_Tier_Max">PowellData.ReleaseTier!$B$4:$B$88</definedName>
    <definedName name="PowDat_Tier_Min">PowellData.ReleaseTier!$C$4:$C$88</definedName>
    <definedName name="PowDat_Tier_Most">PowellData.ReleaseTier!$D$4:$D$88</definedName>
    <definedName name="PowDat_Tier_Time">PowellData.ReleaseTier!$A$4:$A$88</definedName>
    <definedName name="Powell3490_1">Powell3490Annual!$E:$E</definedName>
    <definedName name="Powell3490_10">Powell3490Annual!$N:$N</definedName>
    <definedName name="Powell3490_11">Powell3490Annual!$O:$O</definedName>
    <definedName name="Powell3490_12">Powell3490Annual!$P:$P</definedName>
    <definedName name="Powell3490_13">Powell3490Annual!$Q:$Q</definedName>
    <definedName name="Powell3490_14">Powell3490Annual!$R:$R</definedName>
    <definedName name="Powell3490_15">Powell3490Annual!$S:$S</definedName>
    <definedName name="Powell3490_16">Powell3490Annual!$T:$T</definedName>
    <definedName name="Powell3490_17">Powell3490Annual!$U:$U</definedName>
    <definedName name="Powell3490_18">Powell3490Annual!$V:$V</definedName>
    <definedName name="Powell3490_19">Powell3490Annual!$W:$W</definedName>
    <definedName name="Powell3490_2">Powell3490Annual!$F:$F</definedName>
    <definedName name="Powell3490_20">Powell3490Annual!$X:$X</definedName>
    <definedName name="Powell3490_21">Powell3490Annual!$Y:$Y</definedName>
    <definedName name="Powell3490_22">Powell3490Annual!$Z:$Z</definedName>
    <definedName name="Powell3490_23">Powell3490Annual!$AA:$AA</definedName>
    <definedName name="Powell3490_24">Powell3490Annual!$AB:$AB</definedName>
    <definedName name="Powell3490_25">Powell3490Annual!$AC:$AC</definedName>
    <definedName name="Powell3490_26">Powell3490Annual!$AD:$AD</definedName>
    <definedName name="Powell3490_27">Powell3490Annual!$AE:$AE</definedName>
    <definedName name="Powell3490_28">Powell3490Annual!$AF:$AF</definedName>
    <definedName name="Powell3490_29">Powell3490Annual!$AG:$AG</definedName>
    <definedName name="Powell3490_3">Powell3490Annual!$G:$G</definedName>
    <definedName name="Powell3490_30">Powell3490Annual!$AH:$AH</definedName>
    <definedName name="Powell3490_31">Powell3490Annual!$AI:$AI</definedName>
    <definedName name="Powell3490_32">Powell3490Annual!$AJ:$AJ</definedName>
    <definedName name="Powell3490_33">Powell3490Annual!$AK:$AK</definedName>
    <definedName name="Powell3490_34">Powell3490Annual!$AL:$AL</definedName>
    <definedName name="Powell3490_35">Powell3490Annual!$AM:$AM</definedName>
    <definedName name="Powell3490_4">Powell3490Annual!$H:$H</definedName>
    <definedName name="Powell3490_5">Powell3490Annual!$I:$I</definedName>
    <definedName name="Powell3490_6">Powell3490Annual!$J:$J</definedName>
    <definedName name="Powell3490_7">Powell3490Annual!$K:$K</definedName>
    <definedName name="Powell3490_8">Powell3490Annual!$L:$L</definedName>
    <definedName name="Powell3490_9">Powell3490Annual!$M:$M</definedName>
    <definedName name="Powell3490_Max">Powell3490Annual!$B:$B</definedName>
    <definedName name="Powell3490_Min">Powell3490Annual!$C:$C</definedName>
    <definedName name="Powell3490_Most">Powell3490Annual!$D:$D</definedName>
    <definedName name="Powell3490_TIME">Powell3490Annual!$A:$A</definedName>
    <definedName name="Powell3525_1">Powell3525Annual!$E1:$E103</definedName>
    <definedName name="Powell3525_10">Powell3525Annual!$N1:$N103</definedName>
    <definedName name="Powell3525_11">Powell3525Annual!$O1:$O103</definedName>
    <definedName name="Powell3525_12">Powell3525Annual!$P1:$P103</definedName>
    <definedName name="Powell3525_13">Powell3525Annual!$Q1:$Q103</definedName>
    <definedName name="Powell3525_14">Powell3525Annual!$R1:$R103</definedName>
    <definedName name="Powell3525_15">Powell3525Annual!$S1:$S103</definedName>
    <definedName name="Powell3525_16">Powell3525Annual!$T1:$T103</definedName>
    <definedName name="Powell3525_17">Powell3525Annual!$U1:$U103</definedName>
    <definedName name="Powell3525_18">Powell3525Annual!$V1:$V103</definedName>
    <definedName name="Powell3525_19">Powell3525Annual!$W1:$W103</definedName>
    <definedName name="Powell3525_2">Powell3525Annual!$F1:$F103</definedName>
    <definedName name="Powell3525_20">Powell3525Annual!$X1:$X103</definedName>
    <definedName name="Powell3525_21">Powell3525Annual!$Y1:$Y104</definedName>
    <definedName name="Powell3525_22">Powell3525Annual!$Z1:$Z103</definedName>
    <definedName name="Powell3525_23">Powell3525Annual!$AA1:$AA104</definedName>
    <definedName name="Powell3525_24">Powell3525Annual!$AB1:$AB103</definedName>
    <definedName name="Powell3525_25">Powell3525Annual!$AC1:$AC103</definedName>
    <definedName name="Powell3525_26">Powell3525Annual!$AD1:$AD103</definedName>
    <definedName name="Powell3525_27">Powell3525Annual!$AE1:$AE103</definedName>
    <definedName name="Powell3525_28">Powell3525Annual!$AF1:$AF103</definedName>
    <definedName name="Powell3525_29">Powell3525Annual!$AG1:$AG103</definedName>
    <definedName name="Powell3525_3">Powell3525Annual!$G1:$G103</definedName>
    <definedName name="Powell3525_30">Powell3525Annual!$AH1:$AH103</definedName>
    <definedName name="Powell3525_31">Powell3525Annual!$AI1:$AI103</definedName>
    <definedName name="Powell3525_32">Powell3525Annual!$AJ1:$AJ103</definedName>
    <definedName name="Powell3525_33">Powell3525Annual!$AK1:$AK103</definedName>
    <definedName name="Powell3525_34">Powell3525Annual!$AL1:$AL103</definedName>
    <definedName name="Powell3525_35">Powell3525Annual!$AM1:$AM103</definedName>
    <definedName name="Powell3525_4">Powell3525Annual!$H1:$H103</definedName>
    <definedName name="Powell3525_5">Powell3525Annual!$I1:$I103</definedName>
    <definedName name="Powell3525_6">Powell3525Annual!$J1:$J103</definedName>
    <definedName name="Powell3525_7">Powell3525Annual!$K1:$K103</definedName>
    <definedName name="Powell3525_8">Powell3525Annual!$L1:$L103</definedName>
    <definedName name="Powell3525_9">Powell3525Annual!$M1:$M103</definedName>
    <definedName name="Powell3525_Max">Powell3525Annual!$B:$B</definedName>
    <definedName name="Powell3525_Min">Powell3525Annual!$C:$C</definedName>
    <definedName name="Powell3525_Most">Powell3525Annual!$D:$D</definedName>
    <definedName name="Powell3525_TIME">Powell3525Annual!$A:$A</definedName>
    <definedName name="PowellConst3500Bypass_1">PowellConstrained3500Bypass!$E$4:$E$9</definedName>
    <definedName name="PowellConst3500Bypass_10">PowellConstrained3500Bypass!$N$4:$N$9</definedName>
    <definedName name="PowellConst3500Bypass_11">PowellConstrained3500Bypass!$O$4:$O$9</definedName>
    <definedName name="PowellConst3500Bypass_12">PowellConstrained3500Bypass!$P$4:$P$9</definedName>
    <definedName name="PowellConst3500Bypass_13">PowellConstrained3500Bypass!$Q$4:$Q$9</definedName>
    <definedName name="PowellConst3500Bypass_14">PowellConstrained3500Bypass!$R$4:$R$9</definedName>
    <definedName name="PowellConst3500Bypass_15">PowellConstrained3500Bypass!$S$4:$S$9</definedName>
    <definedName name="PowellConst3500Bypass_16">PowellConstrained3500Bypass!$T$4:$T$9</definedName>
    <definedName name="PowellConst3500Bypass_17">PowellConstrained3500Bypass!$U$4:$U$9</definedName>
    <definedName name="PowellConst3500Bypass_18">PowellConstrained3500Bypass!$V$4:$V$9</definedName>
    <definedName name="PowellConst3500Bypass_19">PowellConstrained3500Bypass!$W$4:$W$9</definedName>
    <definedName name="PowellConst3500Bypass_2">PowellConstrained3500Bypass!$F$4:$F$9</definedName>
    <definedName name="PowellConst3500Bypass_20">PowellConstrained3500Bypass!$X$4:$X$9</definedName>
    <definedName name="PowellConst3500Bypass_21">PowellConstrained3500Bypass!$Y$4:$Y$9</definedName>
    <definedName name="PowellConst3500Bypass_22">PowellConstrained3500Bypass!$Z$4:$Z$9</definedName>
    <definedName name="PowellConst3500Bypass_23">PowellConstrained3500Bypass!$AA$4:$AA$9</definedName>
    <definedName name="PowellConst3500Bypass_24">PowellConstrained3500Bypass!$AB$4:$AB$9</definedName>
    <definedName name="PowellConst3500Bypass_25">PowellConstrained3500Bypass!$AC$4:$AC$9</definedName>
    <definedName name="PowellConst3500Bypass_26">PowellConstrained3500Bypass!$AD$4:$AD$9</definedName>
    <definedName name="PowellConst3500Bypass_27">PowellConstrained3500Bypass!$AE$4:$AE$9</definedName>
    <definedName name="PowellConst3500Bypass_28">PowellConstrained3500Bypass!$AF$4:$AF$9</definedName>
    <definedName name="PowellConst3500Bypass_29">PowellConstrained3500Bypass!$AG$4:$AG$9</definedName>
    <definedName name="PowellConst3500Bypass_3">PowellConstrained3500Bypass!$G$4:$G$9</definedName>
    <definedName name="PowellConst3500Bypass_30">PowellConstrained3500Bypass!$AH$4:$AH$9</definedName>
    <definedName name="PowellConst3500Bypass_4">PowellConstrained3500Bypass!$H$4:$H$9</definedName>
    <definedName name="PowellConst3500Bypass_5">PowellConstrained3500Bypass!$I$4:$I$9</definedName>
    <definedName name="PowellConst3500Bypass_6">PowellConstrained3500Bypass!$J$4:$J$9</definedName>
    <definedName name="PowellConst3500Bypass_7">PowellConstrained3500Bypass!$K$4:$K$9</definedName>
    <definedName name="PowellConst3500Bypass_8">PowellConstrained3500Bypass!$L$4:$L$9</definedName>
    <definedName name="PowellConst3500Bypass_9">PowellConstrained3500Bypass!$M$4:$M$9</definedName>
    <definedName name="PowellConst3500Bypass_TIME">PowellConstrained3500Bypass!$A$4:$A$12</definedName>
    <definedName name="PowellConstrainedLEBT_1">PowellConstrainedLEBT!$E:$E</definedName>
    <definedName name="PowellConstrainedLEBT_10">PowellConstrainedLEBT!$N:$N</definedName>
    <definedName name="PowellConstrainedLEBT_11">PowellConstrainedLEBT!$O:$O</definedName>
    <definedName name="PowellConstrainedLEBT_12">PowellConstrainedLEBT!$P:$P</definedName>
    <definedName name="PowellConstrainedLEBT_13">PowellConstrainedLEBT!$Q:$Q</definedName>
    <definedName name="PowellConstrainedLEBT_14">PowellConstrainedLEBT!$R:$R</definedName>
    <definedName name="PowellConstrainedLEBT_15">PowellConstrainedLEBT!$S:$S</definedName>
    <definedName name="PowellConstrainedLEBT_16">PowellConstrainedLEBT!$T:$T</definedName>
    <definedName name="PowellConstrainedLEBT_17">PowellConstrainedLEBT!$U:$U</definedName>
    <definedName name="PowellConstrainedLEBT_18">PowellConstrainedLEBT!$V:$V</definedName>
    <definedName name="PowellConstrainedLEBT_19">PowellConstrainedLEBT!$W:$W</definedName>
    <definedName name="PowellConstrainedLEBT_2">PowellConstrainedLEBT!$F:$F</definedName>
    <definedName name="PowellConstrainedLEBT_20">PowellConstrainedLEBT!$X:$X</definedName>
    <definedName name="PowellConstrainedLEBT_21">PowellConstrainedLEBT!$Y:$Y</definedName>
    <definedName name="PowellConstrainedLEBT_22">PowellConstrainedLEBT!$Z:$Z</definedName>
    <definedName name="PowellConstrainedLEBT_23">PowellConstrainedLEBT!$AA:$AA</definedName>
    <definedName name="PowellConstrainedLEBT_24">PowellConstrainedLEBT!$AB:$AB</definedName>
    <definedName name="PowellConstrainedLEBT_25">PowellConstrainedLEBT!$AC:$AC</definedName>
    <definedName name="PowellConstrainedLEBT_26">PowellConstrainedLEBT!$AD:$AD</definedName>
    <definedName name="PowellConstrainedLEBT_27">PowellConstrainedLEBT!$AE:$AE</definedName>
    <definedName name="PowellConstrainedLEBT_28">PowellConstrainedLEBT!$AF:$AF</definedName>
    <definedName name="PowellConstrainedLEBT_29">PowellConstrainedLEBT!$AG:$AG</definedName>
    <definedName name="PowellConstrainedLEBT_3">PowellConstrainedLEBT!$G:$G</definedName>
    <definedName name="PowellConstrainedLEBT_30">PowellConstrainedLEBT!$AH:$AH</definedName>
    <definedName name="PowellConstrainedLEBT_4">PowellConstrainedLEBT!$H:$H</definedName>
    <definedName name="PowellConstrainedLEBT_5">PowellConstrainedLEBT!$I:$I</definedName>
    <definedName name="PowellConstrainedLEBT_6">PowellConstrainedLEBT!$J:$J</definedName>
    <definedName name="PowellConstrainedLEBT_7">PowellConstrainedLEBT!$K:$K</definedName>
    <definedName name="PowellConstrainedLEBT_8">PowellConstrainedLEBT!$L:$L</definedName>
    <definedName name="PowellConstrainedLEBT_9">PowellConstrainedLEBT!$M:$M</definedName>
    <definedName name="PowellConstrainedLEBT_Max">PowellConstrainedLEBT!$B:$B</definedName>
    <definedName name="PowellConstrainedLEBT_Min">PowellConstrainedLEBT!$C:$C</definedName>
    <definedName name="PowellConstrainedLEBT_Most">PowellConstrainedLEBT!$D:$D</definedName>
    <definedName name="PowellConstrainedLEBT_Time">PowellConstrainedLEBT!$A:$A</definedName>
    <definedName name="PowellEffectiveElev_1" localSheetId="137">PowellEffectiveElev!$E:$E</definedName>
    <definedName name="PowellEffectiveElev_10" localSheetId="137">PowellEffectiveElev!$N:$N</definedName>
    <definedName name="PowellEffectiveElev_11" localSheetId="137">PowellEffectiveElev!$O:$O</definedName>
    <definedName name="PowellEffectiveElev_12" localSheetId="137">PowellEffectiveElev!$P:$P</definedName>
    <definedName name="PowellEffectiveElev_13" localSheetId="137">PowellEffectiveElev!$Q:$Q</definedName>
    <definedName name="PowellEffectiveElev_14" localSheetId="137">PowellEffectiveElev!$R:$R</definedName>
    <definedName name="PowellEffectiveElev_15" localSheetId="137">PowellEffectiveElev!$S:$S</definedName>
    <definedName name="PowellEffectiveElev_16" localSheetId="137">PowellEffectiveElev!$T:$T</definedName>
    <definedName name="PowellEffectiveElev_17" localSheetId="137">PowellEffectiveElev!$U:$U</definedName>
    <definedName name="PowellEffectiveElev_18" localSheetId="137">PowellEffectiveElev!$V:$V</definedName>
    <definedName name="PowellEffectiveElev_19" localSheetId="137">PowellEffectiveElev!$W:$W</definedName>
    <definedName name="PowellEffectiveElev_2" localSheetId="137">PowellEffectiveElev!$F:$F</definedName>
    <definedName name="PowellEffectiveElev_20" localSheetId="137">PowellEffectiveElev!$X:$X</definedName>
    <definedName name="PowellEffectiveElev_21" localSheetId="137">PowellEffectiveElev!$Y:$Y</definedName>
    <definedName name="PowellEffectiveElev_22" localSheetId="137">PowellEffectiveElev!$Z:$Z</definedName>
    <definedName name="PowellEffectiveElev_23" localSheetId="137">PowellEffectiveElev!$AA:$AA</definedName>
    <definedName name="PowellEffectiveElev_24" localSheetId="137">PowellEffectiveElev!$AB:$AB</definedName>
    <definedName name="PowellEffectiveElev_25" localSheetId="137">PowellEffectiveElev!$AC:$AC</definedName>
    <definedName name="PowellEffectiveElev_26" localSheetId="137">PowellEffectiveElev!$AD:$AD</definedName>
    <definedName name="PowellEffectiveElev_27" localSheetId="137">PowellEffectiveElev!$AE:$AE</definedName>
    <definedName name="PowellEffectiveElev_28" localSheetId="137">PowellEffectiveElev!$AF:$AF</definedName>
    <definedName name="PowellEffectiveElev_29" localSheetId="137">PowellEffectiveElev!$AG:$AG</definedName>
    <definedName name="PowellEffectiveElev_3" localSheetId="137">PowellEffectiveElev!$G:$G</definedName>
    <definedName name="PowellEffectiveElev_30" localSheetId="137">PowellEffectiveElev!$AH:$AH</definedName>
    <definedName name="PowellEffectiveElev_31" localSheetId="137">PowellEffectiveElev!$AI:$AI</definedName>
    <definedName name="PowellEffectiveElev_32" localSheetId="137">PowellEffectiveElev!$AJ:$AJ</definedName>
    <definedName name="PowellEffectiveElev_33" localSheetId="137">PowellEffectiveElev!$AK:$AK</definedName>
    <definedName name="PowellEffectiveElev_34" localSheetId="137">PowellEffectiveElev!$AL:$AL</definedName>
    <definedName name="PowellEffectiveElev_35" localSheetId="137">PowellEffectiveElev!$AM:$AM</definedName>
    <definedName name="PowellEffectiveElev_4" localSheetId="137">PowellEffectiveElev!$H:$H</definedName>
    <definedName name="PowellEffectiveElev_5" localSheetId="137">PowellEffectiveElev!$I:$I</definedName>
    <definedName name="PowellEffectiveElev_6" localSheetId="137">PowellEffectiveElev!$J:$J</definedName>
    <definedName name="PowellEffectiveElev_7" localSheetId="137">PowellEffectiveElev!$K:$K</definedName>
    <definedName name="PowellEffectiveElev_8" localSheetId="137">PowellEffectiveElev!$L:$L</definedName>
    <definedName name="PowellEffectiveElev_9" localSheetId="137">PowellEffectiveElev!$M:$M</definedName>
    <definedName name="PowellEffectiveElev_Max" localSheetId="137">PowellEffectiveElev!$B:$B</definedName>
    <definedName name="PowellEffectiveElev_Min" localSheetId="137">PowellEffectiveElev!$C:$C</definedName>
    <definedName name="PowellEffectiveElev_Most" localSheetId="137">PowellEffectiveElev!$D:$D</definedName>
    <definedName name="PowellEffectiveElev_Time" localSheetId="137">PowellEffectiveElev!$A:$A</definedName>
    <definedName name="PowellUnregInflow">InflowAnnualVolumes!$V$18:$V$19</definedName>
    <definedName name="PowellUnregInflow1">InflowAnnualVolumes!$V$18:$BU$18</definedName>
    <definedName name="PowellUnregInflow2">InflowAnnualVolumes!$V$19:$BU$19</definedName>
    <definedName name="Prob1">RunInformation!$Q$3:$Q$22</definedName>
    <definedName name="Prob2">RunInformation!$R$3:$R$22</definedName>
    <definedName name="Prob3">RunInformation!$S$3:$S$22</definedName>
    <definedName name="Prob4">RunInformation!$T$3:$T$22</definedName>
    <definedName name="Prob5">RunInformation!$U$3:$U$22</definedName>
    <definedName name="ProbabilityNumbers">RunInformation!$BV$4:$CA$22</definedName>
    <definedName name="ProbabilityTable">RunInformation!$BT$4:$BZ$22</definedName>
    <definedName name="ProbabiltyNumbersEOY">RunInformation!$BV$4:$BZ$22</definedName>
    <definedName name="ProbList">Frequency!$C$10,Frequency!$C$12,Frequency!$C$14,Frequency!$C$16</definedName>
    <definedName name="Probs">RunInformation!$Q$3:$T$22</definedName>
    <definedName name="ProbTabTest">RunInformation!$BV$5:$CA$22</definedName>
    <definedName name="RangeName">RunInformation!$D$3:$D$158</definedName>
    <definedName name="S1Shortage_1">Step1ShortageFlag!$E$4:$E$100</definedName>
    <definedName name="S1Shortage_10">Step1ShortageFlag!$N$4:$N$100</definedName>
    <definedName name="S1Shortage_11">Step1ShortageFlag!$O$4:$O$100</definedName>
    <definedName name="S1Shortage_12">Step1ShortageFlag!$P$4:$P$100</definedName>
    <definedName name="S1Shortage_13">Step1ShortageFlag!$Q$4:$Q$100</definedName>
    <definedName name="S1Shortage_14">Step1ShortageFlag!$R$4:$R$100</definedName>
    <definedName name="S1Shortage_15">Step1ShortageFlag!$S$4:$S$100</definedName>
    <definedName name="S1Shortage_16">Step1ShortageFlag!$T$4:$T$100</definedName>
    <definedName name="S1Shortage_17">Step1ShortageFlag!$U$4:$U$100</definedName>
    <definedName name="S1Shortage_18">Step1ShortageFlag!$V$4:$V$100</definedName>
    <definedName name="S1Shortage_19">Step1ShortageFlag!$W$4:$W$100</definedName>
    <definedName name="S1Shortage_2">Step1ShortageFlag!$F$4:$F$100</definedName>
    <definedName name="S1Shortage_20">Step1ShortageFlag!$X$4:$X$100</definedName>
    <definedName name="S1Shortage_21">Step1ShortageFlag!$Y$4:$Y$100</definedName>
    <definedName name="S1Shortage_22">Step1ShortageFlag!$Z$4:$Z$100</definedName>
    <definedName name="S1Shortage_23">Step1ShortageFlag!$AA$4:$AA$100</definedName>
    <definedName name="S1Shortage_24">Step1ShortageFlag!$AB$4:$AB$100</definedName>
    <definedName name="S1Shortage_25">Step1ShortageFlag!$AC$4:$AC$100</definedName>
    <definedName name="S1Shortage_26">Step1ShortageFlag!$AD$4:$AD$100</definedName>
    <definedName name="S1Shortage_27">Step1ShortageFlag!$AE$4:$AE$100</definedName>
    <definedName name="S1Shortage_28">Step1ShortageFlag!$AF$4:$AF$100</definedName>
    <definedName name="S1Shortage_29">Step1ShortageFlag!$AG$4:$AG$100</definedName>
    <definedName name="S1Shortage_3">Step1ShortageFlag!$G$4:$G$100</definedName>
    <definedName name="S1Shortage_30">Step1ShortageFlag!$AH$4:$AH$100</definedName>
    <definedName name="S1Shortage_31">Step1ShortageFlag!$AI$4:$AI$100</definedName>
    <definedName name="S1Shortage_32">Step1ShortageFlag!$AJ$4:$AJ$100</definedName>
    <definedName name="S1Shortage_33">Step1ShortageFlag!$AK$4:$AK$100</definedName>
    <definedName name="S1Shortage_34">Step1ShortageFlag!$AL$4:$AL$100</definedName>
    <definedName name="S1Shortage_35">Step1ShortageFlag!$AM$4:$AM$100</definedName>
    <definedName name="S1Shortage_36">Step1ShortageFlag!$AN$4:$AN$100</definedName>
    <definedName name="S1Shortage_37">Step1ShortageFlag!$AO$4:$AO$100</definedName>
    <definedName name="S1Shortage_38">Step1ShortageFlag!$AP$4:$AP$100</definedName>
    <definedName name="S1Shortage_39">Step1ShortageFlag!$AQ$4:$AQ$100</definedName>
    <definedName name="S1Shortage_4">Step1ShortageFlag!$H$4:$H$100</definedName>
    <definedName name="S1Shortage_40">Step1ShortageFlag!$AR$4:$AR$100</definedName>
    <definedName name="S1Shortage_41">Step1ShortageFlag!$AS$4:$AS$100</definedName>
    <definedName name="S1Shortage_42">Step1ShortageFlag!$AT$4:$AT$100</definedName>
    <definedName name="S1Shortage_43">Step1ShortageFlag!$AU$4:$AU$100</definedName>
    <definedName name="S1Shortage_44">Step1ShortageFlag!$AV$4:$AV$100</definedName>
    <definedName name="S1Shortage_45">Step1ShortageFlag!$AW$4:$AW$100</definedName>
    <definedName name="S1Shortage_46">Step1ShortageFlag!$AX$4:$AX$100</definedName>
    <definedName name="S1Shortage_47">Step1ShortageFlag!$AY$4:$AY$100</definedName>
    <definedName name="S1Shortage_48">Step1ShortageFlag!$AZ$4:$AZ$100</definedName>
    <definedName name="S1Shortage_49">Step1ShortageFlag!$BA$4:$BA$100</definedName>
    <definedName name="S1Shortage_5">Step1ShortageFlag!$I$4:$I$100</definedName>
    <definedName name="S1Shortage_50">Step1ShortageFlag!$BB$4:$BB$100</definedName>
    <definedName name="S1Shortage_51">Step1ShortageFlag!$BC$4:$BC$100</definedName>
    <definedName name="S1Shortage_6">Step1ShortageFlag!$J$4:$J$100</definedName>
    <definedName name="S1Shortage_7">Step1ShortageFlag!$K$4:$K$100</definedName>
    <definedName name="S1Shortage_8">Step1ShortageFlag!$L$4:$L$100</definedName>
    <definedName name="S1Shortage_9">Step1ShortageFlag!$M$4:$M$100</definedName>
    <definedName name="S1Shortage_Max">Step1ShortageFlag!$B$4:$B$100</definedName>
    <definedName name="S1Shortage_Min">Step1ShortageFlag!$C$4:$C$100</definedName>
    <definedName name="S1Shortage_Most">Step1ShortageFlag!$D$4:$D$100</definedName>
    <definedName name="S1Shortage_Time">Step1ShortageFlag!$A$4:$A$100</definedName>
    <definedName name="S2Shortage_1">Step2ShortageFlag!$E$4:$E$100</definedName>
    <definedName name="S2Shortage_10">Step2ShortageFlag!$N$4:$N$100</definedName>
    <definedName name="S2Shortage_11">Step2ShortageFlag!$O$4:$O$100</definedName>
    <definedName name="S2Shortage_12">Step2ShortageFlag!$P$4:$P$100</definedName>
    <definedName name="S2Shortage_13">Step2ShortageFlag!$Q$4:$Q$100</definedName>
    <definedName name="S2Shortage_14">Step2ShortageFlag!$R$4:$R$100</definedName>
    <definedName name="S2Shortage_15">Step2ShortageFlag!$S$4:$S$100</definedName>
    <definedName name="S2Shortage_16">Step2ShortageFlag!$T$4:$T$100</definedName>
    <definedName name="S2Shortage_17">Step2ShortageFlag!$U$4:$U$100</definedName>
    <definedName name="S2Shortage_18">Step2ShortageFlag!$V$4:$V$100</definedName>
    <definedName name="S2Shortage_19">Step2ShortageFlag!$W$4:$W$100</definedName>
    <definedName name="S2Shortage_2">Step2ShortageFlag!$F$4:$F$100</definedName>
    <definedName name="S2Shortage_20">Step2ShortageFlag!$X$4:$X$100</definedName>
    <definedName name="S2Shortage_21">Step2ShortageFlag!$Y$4:$Y$100</definedName>
    <definedName name="S2Shortage_22">Step2ShortageFlag!$Z$4:$Z$100</definedName>
    <definedName name="S2Shortage_23">Step2ShortageFlag!$AA$4:$AA$100</definedName>
    <definedName name="S2Shortage_24">Step2ShortageFlag!$AB$4:$AB$100</definedName>
    <definedName name="S2Shortage_25">Step2ShortageFlag!$AC$4:$AC$100</definedName>
    <definedName name="S2Shortage_26">Step2ShortageFlag!$AD$4:$AD$100</definedName>
    <definedName name="S2Shortage_27">Step2ShortageFlag!$AE$4:$AE$100</definedName>
    <definedName name="S2Shortage_28">Step2ShortageFlag!$AF$4:$AF$100</definedName>
    <definedName name="S2Shortage_29">Step2ShortageFlag!$AG$4:$AG$100</definedName>
    <definedName name="S2Shortage_3">Step2ShortageFlag!$G$4:$G$100</definedName>
    <definedName name="S2Shortage_30">Step2ShortageFlag!$AH$4:$AH$100</definedName>
    <definedName name="S2Shortage_31">Step2ShortageFlag!$AI$4:$AI$100</definedName>
    <definedName name="S2Shortage_32">Step2ShortageFlag!$AJ$4:$AJ$100</definedName>
    <definedName name="S2Shortage_33">Step2ShortageFlag!$AK$4:$AK$100</definedName>
    <definedName name="S2Shortage_34">Step2ShortageFlag!$AL$4:$AL$100</definedName>
    <definedName name="S2Shortage_35">Step2ShortageFlag!$AM$4:$AM$100</definedName>
    <definedName name="S2Shortage_36">Step2ShortageFlag!$AN$4:$AN$100</definedName>
    <definedName name="S2Shortage_37">Step2ShortageFlag!$AO$4:$AO$100</definedName>
    <definedName name="S2Shortage_38">Step2ShortageFlag!$AP$4:$AP$100</definedName>
    <definedName name="S2Shortage_39">Step2ShortageFlag!$AQ$4:$AQ$100</definedName>
    <definedName name="S2Shortage_4">Step2ShortageFlag!$H$4:$H$100</definedName>
    <definedName name="S2Shortage_40">Step2ShortageFlag!$AR$4:$AR$100</definedName>
    <definedName name="S2Shortage_41">Step2ShortageFlag!$AS$4:$AS$100</definedName>
    <definedName name="S2Shortage_42">Step2ShortageFlag!$AT$4:$AT$100</definedName>
    <definedName name="S2Shortage_43">Step2ShortageFlag!$AU$4:$AU$100</definedName>
    <definedName name="S2Shortage_44">Step2ShortageFlag!$AV$4:$AV$100</definedName>
    <definedName name="S2Shortage_45">Step2ShortageFlag!$AW$4:$AW$100</definedName>
    <definedName name="S2Shortage_46">Step2ShortageFlag!$AX$4:$AX$100</definedName>
    <definedName name="S2Shortage_47">Step2ShortageFlag!$AY$4:$AY$100</definedName>
    <definedName name="S2Shortage_48">Step2ShortageFlag!$AZ$4:$AZ$100</definedName>
    <definedName name="S2Shortage_49">Step2ShortageFlag!$BA$4:$BA$100</definedName>
    <definedName name="S2Shortage_5">Step2ShortageFlag!$I$4:$I$100</definedName>
    <definedName name="S2Shortage_50">Step2ShortageFlag!$BB$4:$BB$100</definedName>
    <definedName name="S2Shortage_51">Step2ShortageFlag!$BC$4:$BC$100</definedName>
    <definedName name="S2Shortage_6">Step2ShortageFlag!$J$4:$J$100</definedName>
    <definedName name="S2Shortage_7">Step2ShortageFlag!$K$4:$K$100</definedName>
    <definedName name="S2Shortage_8">Step2ShortageFlag!$L$4:$L$100</definedName>
    <definedName name="S2Shortage_9">Step2ShortageFlag!$M$4:$M$100</definedName>
    <definedName name="S2Shortage_Max">Step2ShortageFlag!$B$4:$B$100</definedName>
    <definedName name="S2Shortage_Min">Step2ShortageFlag!$C$4:$C$100</definedName>
    <definedName name="S2Shortage_Most">Step2ShortageFlag!$D$4:$D$100</definedName>
    <definedName name="S2Shortage_Time">Step2ShortageFlag!$A$4:$A$100</definedName>
    <definedName name="S3Shortage_1">Step3ShortageFlag!$E$4:$E$100</definedName>
    <definedName name="S3Shortage_10">Step3ShortageFlag!$N$4:$N$100</definedName>
    <definedName name="S3Shortage_11">Step3ShortageFlag!$O$4:$O$100</definedName>
    <definedName name="S3Shortage_12">Step3ShortageFlag!$P$4:$P$100</definedName>
    <definedName name="S3Shortage_13">Step3ShortageFlag!$Q$4:$Q$100</definedName>
    <definedName name="S3Shortage_14">Step3ShortageFlag!$R$4:$R$100</definedName>
    <definedName name="S3Shortage_15">Step3ShortageFlag!$S$4:$S$100</definedName>
    <definedName name="S3Shortage_16">Step3ShortageFlag!$T$4:$T$100</definedName>
    <definedName name="S3Shortage_17">Step3ShortageFlag!$U$4:$U$100</definedName>
    <definedName name="S3Shortage_18">Step3ShortageFlag!$V$4:$V$100</definedName>
    <definedName name="S3Shortage_19">Step3ShortageFlag!$W$4:$W$100</definedName>
    <definedName name="S3Shortage_2">Step3ShortageFlag!$F$4:$F$100</definedName>
    <definedName name="S3Shortage_20">Step3ShortageFlag!$X$4:$X$100</definedName>
    <definedName name="S3Shortage_21">Step3ShortageFlag!$Y$4:$Y$100</definedName>
    <definedName name="S3Shortage_22">Step3ShortageFlag!$Z$4:$Z$100</definedName>
    <definedName name="S3Shortage_23">Step3ShortageFlag!$AA$4:$AA$100</definedName>
    <definedName name="S3Shortage_24">Step3ShortageFlag!$AB$4:$AB$100</definedName>
    <definedName name="S3Shortage_25">Step3ShortageFlag!$AC$4:$AC$100</definedName>
    <definedName name="S3Shortage_26">Step3ShortageFlag!$AD$4:$AD$100</definedName>
    <definedName name="S3Shortage_27">Step3ShortageFlag!$AE$4:$AE$100</definedName>
    <definedName name="S3Shortage_28">Step3ShortageFlag!$AF$4:$AF$100</definedName>
    <definedName name="S3Shortage_29">Step3ShortageFlag!$AG$4:$AG$100</definedName>
    <definedName name="S3Shortage_3">Step3ShortageFlag!$G$4:$G$100</definedName>
    <definedName name="S3Shortage_30">Step3ShortageFlag!$AH$4:$AH$100</definedName>
    <definedName name="S3Shortage_31">Step3ShortageFlag!$AI$4:$AI$100</definedName>
    <definedName name="S3Shortage_32">Step3ShortageFlag!$AJ$4:$AJ$100</definedName>
    <definedName name="S3Shortage_33">Step3ShortageFlag!$AK$4:$AK$100</definedName>
    <definedName name="S3Shortage_34">Step3ShortageFlag!$AL$4:$AL$100</definedName>
    <definedName name="S3Shortage_35">Step3ShortageFlag!$AM$4:$AM$100</definedName>
    <definedName name="S3Shortage_36">Step3ShortageFlag!$AN$4:$AN$100</definedName>
    <definedName name="S3Shortage_37">Step3ShortageFlag!$AO$4:$AO$100</definedName>
    <definedName name="S3Shortage_38">Step3ShortageFlag!$AP$4:$AP$100</definedName>
    <definedName name="S3Shortage_39">Step3ShortageFlag!$AQ$4:$AQ$100</definedName>
    <definedName name="S3Shortage_4">Step3ShortageFlag!$H$4:$H$100</definedName>
    <definedName name="S3Shortage_40">Step3ShortageFlag!$AR$4:$AR$100</definedName>
    <definedName name="S3Shortage_41">Step3ShortageFlag!$AS$4:$AS$100</definedName>
    <definedName name="S3Shortage_42">Step3ShortageFlag!$AT$4:$AT$100</definedName>
    <definedName name="S3Shortage_43">Step3ShortageFlag!$AU$4:$AU$100</definedName>
    <definedName name="S3Shortage_44">Step3ShortageFlag!$AV$4:$AV$100</definedName>
    <definedName name="S3Shortage_45">Step3ShortageFlag!$AW$4:$AW$100</definedName>
    <definedName name="S3Shortage_46">Step3ShortageFlag!$AX$4:$AX$100</definedName>
    <definedName name="S3Shortage_47">Step3ShortageFlag!$AY$4:$AY$100</definedName>
    <definedName name="S3Shortage_48">Step3ShortageFlag!$AZ$4:$AZ$100</definedName>
    <definedName name="S3Shortage_49">Step3ShortageFlag!$BA$4:$BA$100</definedName>
    <definedName name="S3Shortage_5">Step3ShortageFlag!$I$4:$I$100</definedName>
    <definedName name="S3Shortage_50">Step3ShortageFlag!$BB$4:$BB$100</definedName>
    <definedName name="S3Shortage_51">Step3ShortageFlag!$BC$4:$BC$100</definedName>
    <definedName name="S3Shortage_6">Step3ShortageFlag!$J$4:$J$100</definedName>
    <definedName name="S3Shortage_7">Step3ShortageFlag!$K$4:$K$100</definedName>
    <definedName name="S3Shortage_8">Step3ShortageFlag!$L$4:$L$100</definedName>
    <definedName name="S3Shortage_9">Step3ShortageFlag!$M$4:$M$100</definedName>
    <definedName name="S3Shortage_Max">Step3ShortageFlag!$B$4:$B$100</definedName>
    <definedName name="S3Shortage_Min">Step3ShortageFlag!$C$4:$C$100</definedName>
    <definedName name="S3Shortage_Most">Step3ShortageFlag!$D$4:$D$100</definedName>
    <definedName name="S3Shortage_Time">Step3ShortageFlag!$A$4:$A$100</definedName>
    <definedName name="SacWYType_1">SacWYType!$E:$E</definedName>
    <definedName name="SacWYType_10">SacWYType!$N:$N</definedName>
    <definedName name="SacWYType_11">SacWYType!$O:$O</definedName>
    <definedName name="SacWYType_12">SacWYType!$P:$P</definedName>
    <definedName name="SacWYType_13">SacWYType!$Q:$Q</definedName>
    <definedName name="SacWYType_14">SacWYType!$R:$R</definedName>
    <definedName name="SacWYType_15">SacWYType!$S:$S</definedName>
    <definedName name="SacWYType_16">SacWYType!$T:$T</definedName>
    <definedName name="SacWYType_17">SacWYType!$U:$U</definedName>
    <definedName name="SacWYType_18">SacWYType!$V:$V</definedName>
    <definedName name="SacWYType_19">SacWYType!$W:$W</definedName>
    <definedName name="SacWYType_2">SacWYType!$F:$F</definedName>
    <definedName name="SacWYType_20">SacWYType!$X:$X</definedName>
    <definedName name="SacWYType_21">SacWYType!$Y:$Y</definedName>
    <definedName name="SacWYType_22">SacWYType!$Z:$Z</definedName>
    <definedName name="SacWYType_23">SacWYType!$AA:$AA</definedName>
    <definedName name="SacWYType_24">SacWYType!$AB:$AB</definedName>
    <definedName name="SacWYType_25">SacWYType!$AC:$AC</definedName>
    <definedName name="SacWYType_26">SacWYType!$AD:$AD</definedName>
    <definedName name="SacWYType_27">SacWYType!$AE:$AE</definedName>
    <definedName name="SacWYType_28">SacWYType!$AF:$AF</definedName>
    <definedName name="SacWYType_29">SacWYType!$AG:$AG</definedName>
    <definedName name="SacWYType_3">SacWYType!$G:$G</definedName>
    <definedName name="SacWYType_30">SacWYType!$AH:$AH</definedName>
    <definedName name="SacWYType_4">SacWYType!$H:$H</definedName>
    <definedName name="SacWYType_5">SacWYType!$I:$I</definedName>
    <definedName name="SacWYType_6">SacWYType!$J:$J</definedName>
    <definedName name="SacWYType_7">SacWYType!$K:$K</definedName>
    <definedName name="SacWYType_8">SacWYType!$L:$L</definedName>
    <definedName name="SacWYType_9">SacWYType!$M:$M</definedName>
    <definedName name="SacWYType_MAX">SacWYType!$B:$B</definedName>
    <definedName name="SacWYType_MIN">SacWYType!$C:$C</definedName>
    <definedName name="SacWYType_TIME">SacWYType!$A:$A</definedName>
    <definedName name="SheetName">RunInformation!$C$3:$C$158</definedName>
    <definedName name="Shortage_1" localSheetId="13">LEBTBranch!$E$4:$E$104</definedName>
    <definedName name="Shortage_1">'Shortage.Shortage Flag'!$E$4:$E$104</definedName>
    <definedName name="Shortage_10" localSheetId="13">LEBTBranch!$N$4:$N$104</definedName>
    <definedName name="Shortage_10">'Shortage.Shortage Flag'!$N$4:$N$104</definedName>
    <definedName name="Shortage_11" localSheetId="13">LEBTBranch!$O$4:$O$104</definedName>
    <definedName name="Shortage_11">'Shortage.Shortage Flag'!$O$4:$O$104</definedName>
    <definedName name="Shortage_12" localSheetId="13">LEBTBranch!$P$4:$P$104</definedName>
    <definedName name="Shortage_12">'Shortage.Shortage Flag'!$P$4:$P$104</definedName>
    <definedName name="Shortage_13" localSheetId="13">LEBTBranch!$Q$4:$Q$104</definedName>
    <definedName name="Shortage_13">'Shortage.Shortage Flag'!$Q$4:$Q$104</definedName>
    <definedName name="Shortage_14" localSheetId="13">LEBTBranch!$R$4:$R$104</definedName>
    <definedName name="Shortage_14">'Shortage.Shortage Flag'!$R$4:$R$104</definedName>
    <definedName name="Shortage_15" localSheetId="13">LEBTBranch!$S$4:$S$104</definedName>
    <definedName name="Shortage_15">'Shortage.Shortage Flag'!$S$4:$S$104</definedName>
    <definedName name="Shortage_16" localSheetId="13">LEBTBranch!$T$4:$T$104</definedName>
    <definedName name="Shortage_16">'Shortage.Shortage Flag'!$T$4:$T$104</definedName>
    <definedName name="Shortage_17" localSheetId="13">LEBTBranch!$U$4:$U$104</definedName>
    <definedName name="Shortage_17">'Shortage.Shortage Flag'!$U$4:$U$104</definedName>
    <definedName name="Shortage_18" localSheetId="13">LEBTBranch!$V$4:$V$104</definedName>
    <definedName name="Shortage_18">'Shortage.Shortage Flag'!$V$4:$V$104</definedName>
    <definedName name="Shortage_19" localSheetId="13">LEBTBranch!$W$4:$W$104</definedName>
    <definedName name="Shortage_19">'Shortage.Shortage Flag'!$W$4:$W$104</definedName>
    <definedName name="Shortage_2" localSheetId="13">LEBTBranch!$F$4:$F$104</definedName>
    <definedName name="Shortage_2">'Shortage.Shortage Flag'!$F$4:$F$104</definedName>
    <definedName name="Shortage_20" localSheetId="13">LEBTBranch!$X$4:$X$104</definedName>
    <definedName name="Shortage_20">'Shortage.Shortage Flag'!$X$4:$X$104</definedName>
    <definedName name="Shortage_21" localSheetId="13">LEBTBranch!$Y$4:$Y$104</definedName>
    <definedName name="Shortage_21">'Shortage.Shortage Flag'!$Y$4:$Y$104</definedName>
    <definedName name="Shortage_22" localSheetId="13">LEBTBranch!$Z$4:$Z$104</definedName>
    <definedName name="Shortage_22">'Shortage.Shortage Flag'!$Z$4:$Z$104</definedName>
    <definedName name="Shortage_23" localSheetId="13">LEBTBranch!$AA$4:$AA$104</definedName>
    <definedName name="Shortage_23">'Shortage.Shortage Flag'!$AA$4:$AA$104</definedName>
    <definedName name="Shortage_24" localSheetId="13">LEBTBranch!$AB$4:$AB$104</definedName>
    <definedName name="Shortage_24">'Shortage.Shortage Flag'!$AB$4:$AB$104</definedName>
    <definedName name="Shortage_25" localSheetId="13">LEBTBranch!$AC$4:$AC$104</definedName>
    <definedName name="Shortage_25">'Shortage.Shortage Flag'!$AC$4:$AC$104</definedName>
    <definedName name="Shortage_26" localSheetId="13">LEBTBranch!$AD$4:$AD$104</definedName>
    <definedName name="Shortage_26">'Shortage.Shortage Flag'!$AD$4:$AD$104</definedName>
    <definedName name="Shortage_27" localSheetId="13">LEBTBranch!$AE$4:$AE$104</definedName>
    <definedName name="Shortage_27">'Shortage.Shortage Flag'!$AE$4:$AE$104</definedName>
    <definedName name="Shortage_28" localSheetId="13">LEBTBranch!$AF$4:$AF$104</definedName>
    <definedName name="Shortage_28">'Shortage.Shortage Flag'!$AF$4:$AF$104</definedName>
    <definedName name="Shortage_29" localSheetId="13">LEBTBranch!$AG$4:$AG$104</definedName>
    <definedName name="Shortage_29">'Shortage.Shortage Flag'!$AG$4:$AG$104</definedName>
    <definedName name="Shortage_3" localSheetId="13">LEBTBranch!$G$4:$G$104</definedName>
    <definedName name="Shortage_3">'Shortage.Shortage Flag'!$G$4:$G$104</definedName>
    <definedName name="Shortage_30" localSheetId="13">LEBTBranch!$AH$4:$AH$104</definedName>
    <definedName name="Shortage_30">'Shortage.Shortage Flag'!$AH$4:$AH$104</definedName>
    <definedName name="Shortage_31" localSheetId="13">LEBTBranch!$AI$4:$AI$104</definedName>
    <definedName name="Shortage_31">'Shortage.Shortage Flag'!$AI$4:$AI$104</definedName>
    <definedName name="Shortage_32" localSheetId="13">LEBTBranch!$AJ$4:$AJ$104</definedName>
    <definedName name="Shortage_32">'Shortage.Shortage Flag'!$AJ$4:$AJ$104</definedName>
    <definedName name="Shortage_33" localSheetId="13">LEBTBranch!$AK$4:$AK$104</definedName>
    <definedName name="Shortage_33">'Shortage.Shortage Flag'!$AK$4:$AK$104</definedName>
    <definedName name="Shortage_34" localSheetId="13">LEBTBranch!$AL$4:$AL$104</definedName>
    <definedName name="Shortage_34">'Shortage.Shortage Flag'!$AL$4:$AL$104</definedName>
    <definedName name="Shortage_35" localSheetId="13">LEBTBranch!$AM$4:$AM$104</definedName>
    <definedName name="Shortage_35">'Shortage.Shortage Flag'!$AM$4:$AM$104</definedName>
    <definedName name="Shortage_36" localSheetId="13">LEBTBranch!$AN$4:$AN$104</definedName>
    <definedName name="Shortage_36">'Shortage.Shortage Flag'!$AN$4:$AN$104</definedName>
    <definedName name="Shortage_37" localSheetId="13">LEBTBranch!$AO$4:$AO$104</definedName>
    <definedName name="Shortage_37">'Shortage.Shortage Flag'!$AO$4:$AO$104</definedName>
    <definedName name="Shortage_38" localSheetId="13">LEBTBranch!$AP$4:$AP$104</definedName>
    <definedName name="Shortage_38">'Shortage.Shortage Flag'!$AP$4:$AP$104</definedName>
    <definedName name="Shortage_39" localSheetId="13">LEBTBranch!$AQ$4:$AQ$104</definedName>
    <definedName name="Shortage_39">'Shortage.Shortage Flag'!$AQ$4:$AQ$104</definedName>
    <definedName name="Shortage_4" localSheetId="13">LEBTBranch!$H$4:$H$104</definedName>
    <definedName name="Shortage_4">'Shortage.Shortage Flag'!$H$4:$H$104</definedName>
    <definedName name="Shortage_40" localSheetId="13">LEBTBranch!$AR$4:$AR$104</definedName>
    <definedName name="Shortage_40">'Shortage.Shortage Flag'!$AR$4:$AR$104</definedName>
    <definedName name="Shortage_41" localSheetId="13">LEBTBranch!$AS$4:$AS$104</definedName>
    <definedName name="Shortage_41">'Shortage.Shortage Flag'!$AS$4:$AS$104</definedName>
    <definedName name="Shortage_42" localSheetId="13">LEBTBranch!$AT$4:$AT$104</definedName>
    <definedName name="Shortage_42">'Shortage.Shortage Flag'!$AT$4:$AT$104</definedName>
    <definedName name="Shortage_43" localSheetId="13">LEBTBranch!$AU$4:$AU$104</definedName>
    <definedName name="Shortage_43">'Shortage.Shortage Flag'!$AU$4:$AU$104</definedName>
    <definedName name="Shortage_44" localSheetId="13">LEBTBranch!$AV$4:$AV$104</definedName>
    <definedName name="Shortage_44">'Shortage.Shortage Flag'!$AV$4:$AV$104</definedName>
    <definedName name="Shortage_45" localSheetId="13">LEBTBranch!$AW$4:$AW$104</definedName>
    <definedName name="Shortage_45">'Shortage.Shortage Flag'!$AW$4:$AW$104</definedName>
    <definedName name="Shortage_46" localSheetId="13">LEBTBranch!$AX$4:$AX$104</definedName>
    <definedName name="Shortage_46">'Shortage.Shortage Flag'!$AX$4:$AX$104</definedName>
    <definedName name="Shortage_47" localSheetId="13">LEBTBranch!$AY$4:$AY$104</definedName>
    <definedName name="Shortage_47">'Shortage.Shortage Flag'!$AY$4:$AY$104</definedName>
    <definedName name="Shortage_48" localSheetId="13">LEBTBranch!$AZ$4:$AZ$104</definedName>
    <definedName name="Shortage_48">'Shortage.Shortage Flag'!$AZ$4:$AZ$104</definedName>
    <definedName name="Shortage_49" localSheetId="13">LEBTBranch!$BA$4:$BA$104</definedName>
    <definedName name="Shortage_49">'Shortage.Shortage Flag'!$BA$4:$BA$104</definedName>
    <definedName name="Shortage_5" localSheetId="13">LEBTBranch!$I$4:$I$104</definedName>
    <definedName name="Shortage_5">'Shortage.Shortage Flag'!$I$4:$I$104</definedName>
    <definedName name="Shortage_50" localSheetId="13">LEBTBranch!$BB$4:$BB$104</definedName>
    <definedName name="Shortage_50">'Shortage.Shortage Flag'!$BB$4:$BB$104</definedName>
    <definedName name="Shortage_51" localSheetId="13">LEBTBranch!$BC$4:$BC$104</definedName>
    <definedName name="Shortage_51">'Shortage.Shortage Flag'!$BC$4:$BC$104</definedName>
    <definedName name="Shortage_6" localSheetId="13">LEBTBranch!$J$4:$J$104</definedName>
    <definedName name="Shortage_6">'Shortage.Shortage Flag'!$J$4:$J$104</definedName>
    <definedName name="Shortage_7" localSheetId="13">LEBTBranch!$K$4:$K$104</definedName>
    <definedName name="Shortage_7">'Shortage.Shortage Flag'!$K$4:$K$104</definedName>
    <definedName name="Shortage_8" localSheetId="13">LEBTBranch!$L$4:$L$104</definedName>
    <definedName name="Shortage_8">'Shortage.Shortage Flag'!$L$4:$L$104</definedName>
    <definedName name="Shortage_9" localSheetId="13">LEBTBranch!$M$4:$M$104</definedName>
    <definedName name="Shortage_9">'Shortage.Shortage Flag'!$M$4:$M$104</definedName>
    <definedName name="Shortage_Max" localSheetId="13">LEBTBranch!$B$4:$B$104</definedName>
    <definedName name="Shortage_Max">'Shortage.Shortage Flag'!$B$4:$B$104</definedName>
    <definedName name="Shortage_Min" localSheetId="13">LEBTBranch!$C$4:$C$104</definedName>
    <definedName name="Shortage_Min">'Shortage.Shortage Flag'!$C$4:$C$104</definedName>
    <definedName name="Shortage_Most" localSheetId="13">LEBTBranch!$D$4:$D$104</definedName>
    <definedName name="Shortage_Most">'Shortage.Shortage Flag'!$D$4:$D$104</definedName>
    <definedName name="Shortage_TIME" localSheetId="13">LEBTBranch!$A$4:$A$104</definedName>
    <definedName name="Shortage_TIME">'Shortage.Shortage Flag'!$A$4:$A$104</definedName>
    <definedName name="ShortageFlag_1">AnnualShortageAnyTypeFlag!$E$4:$E$100</definedName>
    <definedName name="ShortageFlag_10">AnnualShortageAnyTypeFlag!$N$4:$N$100</definedName>
    <definedName name="ShortageFlag_11">AnnualShortageAnyTypeFlag!$O$4:$O$100</definedName>
    <definedName name="ShortageFlag_12">AnnualShortageAnyTypeFlag!$P$4:$P$100</definedName>
    <definedName name="ShortageFlag_13">AnnualShortageAnyTypeFlag!$Q$4:$Q$100</definedName>
    <definedName name="ShortageFlag_14">AnnualShortageAnyTypeFlag!$R$4:$R$100</definedName>
    <definedName name="ShortageFlag_15">AnnualShortageAnyTypeFlag!$S$4:$S$100</definedName>
    <definedName name="ShortageFlag_16">AnnualShortageAnyTypeFlag!$T$4:$T$100</definedName>
    <definedName name="ShortageFlag_17">AnnualShortageAnyTypeFlag!$U$4:$U$100</definedName>
    <definedName name="ShortageFlag_18">AnnualShortageAnyTypeFlag!$V$4:$V$100</definedName>
    <definedName name="ShortageFlag_19">AnnualShortageAnyTypeFlag!$W$4:$W$100</definedName>
    <definedName name="ShortageFlag_2">AnnualShortageAnyTypeFlag!$F$4:$F$100</definedName>
    <definedName name="ShortageFlag_20">AnnualShortageAnyTypeFlag!$X$4:$X$100</definedName>
    <definedName name="ShortageFlag_21">AnnualShortageAnyTypeFlag!$Y$4:$Y$100</definedName>
    <definedName name="ShortageFlag_22">AnnualShortageAnyTypeFlag!$Z$4:$Z$100</definedName>
    <definedName name="ShortageFlag_23">AnnualShortageAnyTypeFlag!$AA$4:$AA$100</definedName>
    <definedName name="ShortageFlag_24">AnnualShortageAnyTypeFlag!$AB$4:$AB$100</definedName>
    <definedName name="ShortageFlag_25">AnnualShortageAnyTypeFlag!$AC$4:$AC$100</definedName>
    <definedName name="ShortageFlag_26">AnnualShortageAnyTypeFlag!$AD$4:$AD$100</definedName>
    <definedName name="ShortageFlag_27">AnnualShortageAnyTypeFlag!$AE$4:$AE$100</definedName>
    <definedName name="ShortageFlag_28">AnnualShortageAnyTypeFlag!$AF$4:$AF$100</definedName>
    <definedName name="ShortageFlag_29">AnnualShortageAnyTypeFlag!$AG$4:$AG$100</definedName>
    <definedName name="ShortageFlag_3">AnnualShortageAnyTypeFlag!$G$4:$G$100</definedName>
    <definedName name="ShortageFlag_30">AnnualShortageAnyTypeFlag!$AH$4:$AH$100</definedName>
    <definedName name="ShortageFlag_31">AnnualShortageAnyTypeFlag!$AI$4:$AI$100</definedName>
    <definedName name="ShortageFlag_32">AnnualShortageAnyTypeFlag!$AJ$4:$AJ$100</definedName>
    <definedName name="ShortageFlag_33">AnnualShortageAnyTypeFlag!$AK$4:$AK$100</definedName>
    <definedName name="ShortageFlag_34">AnnualShortageAnyTypeFlag!$AL$4:$AL$100</definedName>
    <definedName name="ShortageFlag_35">AnnualShortageAnyTypeFlag!$AM$4:$AM$100</definedName>
    <definedName name="ShortageFlag_36">AnnualShortageAnyTypeFlag!$AN$4:$AN$100</definedName>
    <definedName name="ShortageFlag_37">AnnualShortageAnyTypeFlag!$AO$4:$AO$100</definedName>
    <definedName name="ShortageFlag_38">AnnualShortageAnyTypeFlag!$AP$4:$AP$100</definedName>
    <definedName name="ShortageFlag_39">AnnualShortageAnyTypeFlag!$AQ$4:$AQ$100</definedName>
    <definedName name="ShortageFlag_4">AnnualShortageAnyTypeFlag!$H$4:$H$100</definedName>
    <definedName name="ShortageFlag_40">AnnualShortageAnyTypeFlag!$AR$4:$AR$100</definedName>
    <definedName name="ShortageFlag_41">AnnualShortageAnyTypeFlag!$AS$4:$AS$100</definedName>
    <definedName name="ShortageFlag_42">AnnualShortageAnyTypeFlag!$AT$4:$AT$100</definedName>
    <definedName name="ShortageFlag_43">AnnualShortageAnyTypeFlag!$AU$4:$AU$100</definedName>
    <definedName name="ShortageFlag_44">AnnualShortageAnyTypeFlag!$AV$4:$AV$100</definedName>
    <definedName name="ShortageFlag_45">AnnualShortageAnyTypeFlag!$AW$4:$AW$100</definedName>
    <definedName name="ShortageFlag_46">AnnualShortageAnyTypeFlag!$AX$4:$AX$100</definedName>
    <definedName name="ShortageFlag_47">AnnualShortageAnyTypeFlag!$AY$4:$AY$100</definedName>
    <definedName name="ShortageFlag_48">AnnualShortageAnyTypeFlag!$AZ$4:$AZ$100</definedName>
    <definedName name="ShortageFlag_49">AnnualShortageAnyTypeFlag!$BA$4:$BA$100</definedName>
    <definedName name="ShortageFlag_5">AnnualShortageAnyTypeFlag!$I$4:$I$100</definedName>
    <definedName name="ShortageFlag_50">AnnualShortageAnyTypeFlag!$BB$4:$BB$100</definedName>
    <definedName name="ShortageFlag_51">AnnualShortageAnyTypeFlag!$BC$4:$BC$100</definedName>
    <definedName name="ShortageFlag_6">AnnualShortageAnyTypeFlag!$J$4:$J$100</definedName>
    <definedName name="ShortageFlag_7">AnnualShortageAnyTypeFlag!$K$4:$K$100</definedName>
    <definedName name="ShortageFlag_8">AnnualShortageAnyTypeFlag!$L$4:$L$100</definedName>
    <definedName name="ShortageFlag_9">AnnualShortageAnyTypeFlag!$M$4:$M$100</definedName>
    <definedName name="ShortageFlag_Max">AnnualShortageAnyTypeFlag!$B$4:$B$100</definedName>
    <definedName name="ShortageFlag_Min">AnnualShortageAnyTypeFlag!$C$4:$C$100</definedName>
    <definedName name="ShortageFlag_Most">AnnualShortageAnyTypeFlag!$D$4:$D$100</definedName>
    <definedName name="ShortageFlag_Time">AnnualShortageAnyTypeFlag!$A$4:$A$100</definedName>
    <definedName name="SNWP_DivReq_1">SNWP.DiversionRequested!$E$4:$E$104</definedName>
    <definedName name="SNWP_DivReq_10">SNWP.DiversionRequested!$N$4:$N$104</definedName>
    <definedName name="SNWP_DivReq_11">SNWP.DiversionRequested!$O$4:$O$104</definedName>
    <definedName name="SNWP_DivReq_12">SNWP.DiversionRequested!$P$4:$P$104</definedName>
    <definedName name="SNWP_DivReq_13">SNWP.DiversionRequested!$Q$4:$Q$104</definedName>
    <definedName name="SNWP_DivReq_14">SNWP.DiversionRequested!$R$4:$R$104</definedName>
    <definedName name="SNWP_DivReq_15">SNWP.DiversionRequested!$S$4:$S$104</definedName>
    <definedName name="SNWP_DivReq_16">SNWP.DiversionRequested!$T$4:$T$104</definedName>
    <definedName name="SNWP_DivReq_17">SNWP.DiversionRequested!$U$4:$U$104</definedName>
    <definedName name="SNWP_DivReq_18">SNWP.DiversionRequested!$V$4:$V$104</definedName>
    <definedName name="SNWP_DivReq_19">SNWP.DiversionRequested!$W$4:$W$104</definedName>
    <definedName name="SNWP_DivReq_2">SNWP.DiversionRequested!$F$4:$F$104</definedName>
    <definedName name="SNWP_DivReq_20">SNWP.DiversionRequested!$X$4:$X$104</definedName>
    <definedName name="SNWP_DivReq_21">SNWP.DiversionRequested!$Y$4:$Y$104</definedName>
    <definedName name="SNWP_DivReq_22">SNWP.DiversionRequested!$Z$4:$Z$104</definedName>
    <definedName name="SNWP_DivReq_23">SNWP.DiversionRequested!$AA$4:$AA$104</definedName>
    <definedName name="SNWP_DivReq_24">SNWP.DiversionRequested!$AB$4:$AB$104</definedName>
    <definedName name="SNWP_DivReq_25">SNWP.DiversionRequested!$AC$4:$AC$104</definedName>
    <definedName name="SNWP_DivReq_26">SNWP.DiversionRequested!$AD$4:$AD$104</definedName>
    <definedName name="SNWP_DivReq_27">SNWP.DiversionRequested!$AE$4:$AE$104</definedName>
    <definedName name="SNWP_DivReq_28">SNWP.DiversionRequested!$AF$4:$AF$104</definedName>
    <definedName name="SNWP_DivReq_29">SNWP.DiversionRequested!$AG$4:$AG$104</definedName>
    <definedName name="SNWP_DivReq_3">SNWP.DiversionRequested!$G$4:$G$104</definedName>
    <definedName name="SNWP_DivReq_30">SNWP.DiversionRequested!$AH$4:$AH$104</definedName>
    <definedName name="SNWP_DivReq_31">SNWP.DiversionRequested!$AI$4:$AI$104</definedName>
    <definedName name="SNWP_DivReq_32">SNWP.DiversionRequested!$AJ$4:$AJ$104</definedName>
    <definedName name="SNWP_DivReq_33">SNWP.DiversionRequested!$AK$4:$AK$104</definedName>
    <definedName name="SNWP_DivReq_34">SNWP.DiversionRequested!$AL$4:$AL$104</definedName>
    <definedName name="SNWP_DivReq_35">SNWP.DiversionRequested!$AM$4:$AM$104</definedName>
    <definedName name="SNWP_DivReq_36">SNWP.DiversionRequested!$AN$4:$AN$104</definedName>
    <definedName name="SNWP_DivReq_37">SNWP.DiversionRequested!$AO$4:$AO$104</definedName>
    <definedName name="SNWP_DivReq_38">SNWP.DiversionRequested!$AP$4:$AP$104</definedName>
    <definedName name="SNWP_DivReq_39">SNWP.DiversionRequested!$AQ$4:$AQ$104</definedName>
    <definedName name="SNWP_DivReq_4">SNWP.DiversionRequested!$H$4:$H$104</definedName>
    <definedName name="SNWP_DivReq_40">SNWP.DiversionRequested!$AR$4:$AR$104</definedName>
    <definedName name="SNWP_DivReq_41">SNWP.DiversionRequested!$AS$4:$AS$104</definedName>
    <definedName name="SNWP_DivReq_42">SNWP.DiversionRequested!$AT$4:$AT$104</definedName>
    <definedName name="SNWP_DivReq_43">SNWP.DiversionRequested!$AU$4:$AU$104</definedName>
    <definedName name="SNWP_DivReq_44">SNWP.DiversionRequested!$AV$4:$AV$104</definedName>
    <definedName name="SNWP_DivReq_45">SNWP.DiversionRequested!$AW$4:$AW$104</definedName>
    <definedName name="SNWP_DivReq_46">SNWP.DiversionRequested!$AX$4:$AX$104</definedName>
    <definedName name="SNWP_DivReq_47">SNWP.DiversionRequested!$AY$4:$AY$104</definedName>
    <definedName name="SNWP_DivReq_48">SNWP.DiversionRequested!$AZ$4:$AZ$104</definedName>
    <definedName name="SNWP_DivReq_49">SNWP.DiversionRequested!$BA$4:$BA$104</definedName>
    <definedName name="SNWP_DivReq_5">SNWP.DiversionRequested!$I$4:$I$104</definedName>
    <definedName name="SNWP_DivReq_50">SNWP.DiversionRequested!$BB$4:$BB$104</definedName>
    <definedName name="SNWP_DivReq_51">SNWP.DiversionRequested!$BC$4:$BC$104</definedName>
    <definedName name="SNWP_DivReq_6">SNWP.DiversionRequested!$J$4:$J$104</definedName>
    <definedName name="SNWP_DivReq_7">SNWP.DiversionRequested!$K$4:$K$104</definedName>
    <definedName name="SNWP_DivReq_8">SNWP.DiversionRequested!$L$4:$L$104</definedName>
    <definedName name="SNWP_DivReq_9">SNWP.DiversionRequested!$M$4:$M$104</definedName>
    <definedName name="SNWP_DivReq_Max">SNWP.DiversionRequested!$B$4:$B$104</definedName>
    <definedName name="SNWP_DivReq_Min">SNWP.DiversionRequested!$C$4:$C$104</definedName>
    <definedName name="SNWP_DivReq_Most">SNWP.DiversionRequested!$D$4:$D$104</definedName>
    <definedName name="SNWP_DivReq_Time">SNWP.DiversionRequested!$A$4:$A$104</definedName>
    <definedName name="StartMonth">RunInformation!$J$3:$J$52</definedName>
    <definedName name="StartYear">RunInformation!$K$3:$K$52</definedName>
    <definedName name="Surplus_1">Surplus.AnnualSurplusTypeFlag!$E$4:$E$104</definedName>
    <definedName name="Surplus_10">Surplus.AnnualSurplusTypeFlag!$N$4:$N$104</definedName>
    <definedName name="Surplus_11">Surplus.AnnualSurplusTypeFlag!$O$4:$O$104</definedName>
    <definedName name="Surplus_12">Surplus.AnnualSurplusTypeFlag!$P$4:$P$104</definedName>
    <definedName name="Surplus_13">Surplus.AnnualSurplusTypeFlag!$Q$4:$Q$104</definedName>
    <definedName name="Surplus_14">Surplus.AnnualSurplusTypeFlag!$R$4:$R$104</definedName>
    <definedName name="Surplus_15">Surplus.AnnualSurplusTypeFlag!$S$4:$S$104</definedName>
    <definedName name="Surplus_16">Surplus.AnnualSurplusTypeFlag!$T$4:$T$104</definedName>
    <definedName name="Surplus_17">Surplus.AnnualSurplusTypeFlag!$U$4:$U$104</definedName>
    <definedName name="Surplus_18">Surplus.AnnualSurplusTypeFlag!$V$4:$V$104</definedName>
    <definedName name="Surplus_19">Surplus.AnnualSurplusTypeFlag!$W$4:$W$104</definedName>
    <definedName name="Surplus_2">Surplus.AnnualSurplusTypeFlag!$F$4:$F$104</definedName>
    <definedName name="Surplus_20">Surplus.AnnualSurplusTypeFlag!$X$4:$X$104</definedName>
    <definedName name="Surplus_21">Surplus.AnnualSurplusTypeFlag!$Y$4:$Y$104</definedName>
    <definedName name="Surplus_22">Surplus.AnnualSurplusTypeFlag!$Z$4:$Z$104</definedName>
    <definedName name="Surplus_23">Surplus.AnnualSurplusTypeFlag!$AA$4:$AA$104</definedName>
    <definedName name="Surplus_24">Surplus.AnnualSurplusTypeFlag!$AB$4:$AB$104</definedName>
    <definedName name="Surplus_25">Surplus.AnnualSurplusTypeFlag!$AC$4:$AC$104</definedName>
    <definedName name="Surplus_26">Surplus.AnnualSurplusTypeFlag!$AD$4:$AD$104</definedName>
    <definedName name="Surplus_27">Surplus.AnnualSurplusTypeFlag!$AE$4:$AE$104</definedName>
    <definedName name="Surplus_28">Surplus.AnnualSurplusTypeFlag!$AF$4:$AF$104</definedName>
    <definedName name="Surplus_29">Surplus.AnnualSurplusTypeFlag!$AG$4:$AG$104</definedName>
    <definedName name="Surplus_3">Surplus.AnnualSurplusTypeFlag!$G$4:$G$104</definedName>
    <definedName name="Surplus_30">Surplus.AnnualSurplusTypeFlag!$AH$4:$AH$104</definedName>
    <definedName name="Surplus_31">Surplus.AnnualSurplusTypeFlag!$AI$4:$AI$104</definedName>
    <definedName name="Surplus_32">Surplus.AnnualSurplusTypeFlag!$AJ$4:$AJ$104</definedName>
    <definedName name="Surplus_33">Surplus.AnnualSurplusTypeFlag!$AK$4:$AK$104</definedName>
    <definedName name="Surplus_34">Surplus.AnnualSurplusTypeFlag!$AL$4:$AL$104</definedName>
    <definedName name="Surplus_35">Surplus.AnnualSurplusTypeFlag!$AM$4:$AM$104</definedName>
    <definedName name="Surplus_36">Surplus.AnnualSurplusTypeFlag!$AN$4:$AN$104</definedName>
    <definedName name="Surplus_37">Surplus.AnnualSurplusTypeFlag!$AO$4:$AO$104</definedName>
    <definedName name="Surplus_38">Surplus.AnnualSurplusTypeFlag!$AP$4:$AP$104</definedName>
    <definedName name="Surplus_39">Surplus.AnnualSurplusTypeFlag!$AQ$4:$AQ$104</definedName>
    <definedName name="Surplus_4">Surplus.AnnualSurplusTypeFlag!$H$4:$H$104</definedName>
    <definedName name="Surplus_40">Surplus.AnnualSurplusTypeFlag!$AR$4:$AR$104</definedName>
    <definedName name="Surplus_41">Surplus.AnnualSurplusTypeFlag!$AS$4:$AS$104</definedName>
    <definedName name="Surplus_42">Surplus.AnnualSurplusTypeFlag!$AT$4:$AT$104</definedName>
    <definedName name="Surplus_43">Surplus.AnnualSurplusTypeFlag!$AU$4:$AU$104</definedName>
    <definedName name="Surplus_44">Surplus.AnnualSurplusTypeFlag!$AV$4:$AV$104</definedName>
    <definedName name="Surplus_45">Surplus.AnnualSurplusTypeFlag!$AW$4:$AW$104</definedName>
    <definedName name="Surplus_46">Surplus.AnnualSurplusTypeFlag!$AX$4:$AX$104</definedName>
    <definedName name="Surplus_47">Surplus.AnnualSurplusTypeFlag!$AY$4:$AY$104</definedName>
    <definedName name="Surplus_48">Surplus.AnnualSurplusTypeFlag!$AZ$4:$AZ$104</definedName>
    <definedName name="Surplus_49">Surplus.AnnualSurplusTypeFlag!$BA$4:$BA$104</definedName>
    <definedName name="Surplus_5">Surplus.AnnualSurplusTypeFlag!$I$4:$I$104</definedName>
    <definedName name="Surplus_50">Surplus.AnnualSurplusTypeFlag!$BB$4:$BB$104</definedName>
    <definedName name="Surplus_51">Surplus.AnnualSurplusTypeFlag!$BC$4:$BC$104</definedName>
    <definedName name="Surplus_6">Surplus.AnnualSurplusTypeFlag!$J$4:$J$104</definedName>
    <definedName name="Surplus_7">Surplus.AnnualSurplusTypeFlag!$K$4:$K$104</definedName>
    <definedName name="Surplus_8">Surplus.AnnualSurplusTypeFlag!$L$4:$L$104</definedName>
    <definedName name="Surplus_9">Surplus.AnnualSurplusTypeFlag!$M$4:$M$104</definedName>
    <definedName name="Surplus_Max">Surplus.AnnualSurplusTypeFlag!$B$4:$B$104</definedName>
    <definedName name="Surplus_Min">Surplus.AnnualSurplusTypeFlag!$C$4:$C$104</definedName>
    <definedName name="Surplus_Most">Surplus.AnnualSurplusTypeFlag!$D$4:$D$104</definedName>
    <definedName name="Surplus_TIME">Surplus.AnnualSurplusTypeFlag!$A$4:$A$104</definedName>
    <definedName name="Surplus_Type_1">Surplus.AnnualSurplusFlag!$E$4:$E$104</definedName>
    <definedName name="Surplus_Type_10">Surplus.AnnualSurplusFlag!$N$4:$N$104</definedName>
    <definedName name="Surplus_Type_11">Surplus.AnnualSurplusFlag!$O$4:$O$104</definedName>
    <definedName name="Surplus_Type_12">Surplus.AnnualSurplusFlag!$P$4:$P$104</definedName>
    <definedName name="Surplus_Type_13">Surplus.AnnualSurplusFlag!$Q$4:$Q$104</definedName>
    <definedName name="Surplus_Type_14">Surplus.AnnualSurplusFlag!$R$4:$R$104</definedName>
    <definedName name="Surplus_Type_15">Surplus.AnnualSurplusFlag!$S$4:$S$104</definedName>
    <definedName name="Surplus_Type_16">Surplus.AnnualSurplusFlag!$T$4:$T$104</definedName>
    <definedName name="Surplus_Type_17">Surplus.AnnualSurplusFlag!$U$4:$U$104</definedName>
    <definedName name="Surplus_Type_18">Surplus.AnnualSurplusFlag!$V$4:$V$104</definedName>
    <definedName name="Surplus_Type_19">Surplus.AnnualSurplusFlag!$W$4:$W$104</definedName>
    <definedName name="Surplus_Type_2">Surplus.AnnualSurplusFlag!$F$4:$F$104</definedName>
    <definedName name="Surplus_Type_20">Surplus.AnnualSurplusFlag!$X$4:$X$104</definedName>
    <definedName name="Surplus_Type_21">Surplus.AnnualSurplusFlag!$Y$4:$Y$104</definedName>
    <definedName name="Surplus_Type_22">Surplus.AnnualSurplusFlag!$Z$4:$Z$104</definedName>
    <definedName name="Surplus_Type_23">Surplus.AnnualSurplusFlag!$AA$4:$AA$104</definedName>
    <definedName name="Surplus_Type_24">Surplus.AnnualSurplusFlag!$AB$4:$AB$104</definedName>
    <definedName name="Surplus_Type_25">Surplus.AnnualSurplusFlag!$AC$4:$AC$104</definedName>
    <definedName name="Surplus_Type_26">Surplus.AnnualSurplusFlag!$AD$4:$AD$104</definedName>
    <definedName name="Surplus_Type_27">Surplus.AnnualSurplusFlag!$AE$4:$AE$104</definedName>
    <definedName name="Surplus_Type_28">Surplus.AnnualSurplusFlag!$AF$4:$AF$104</definedName>
    <definedName name="Surplus_Type_29">Surplus.AnnualSurplusFlag!$AG$4:$AG$104</definedName>
    <definedName name="Surplus_Type_3">Surplus.AnnualSurplusFlag!$G$4:$G$104</definedName>
    <definedName name="Surplus_Type_30">Surplus.AnnualSurplusFlag!$AH$4:$AH$104</definedName>
    <definedName name="Surplus_Type_31">Surplus.AnnualSurplusFlag!$AI$4:$AI$104</definedName>
    <definedName name="Surplus_Type_32">Surplus.AnnualSurplusFlag!$AJ$4:$AJ$104</definedName>
    <definedName name="Surplus_Type_33">Surplus.AnnualSurplusFlag!$AK$4:$AK$104</definedName>
    <definedName name="Surplus_Type_34">Surplus.AnnualSurplusFlag!$AL$4:$AL$104</definedName>
    <definedName name="Surplus_Type_35">Surplus.AnnualSurplusFlag!$AM$4:$AM$104</definedName>
    <definedName name="Surplus_Type_36">Surplus.AnnualSurplusFlag!$AN$4:$AN$104</definedName>
    <definedName name="Surplus_Type_37">Surplus.AnnualSurplusFlag!$AO$4:$AO$104</definedName>
    <definedName name="Surplus_Type_38">Surplus.AnnualSurplusFlag!$AP$4:$AP$104</definedName>
    <definedName name="Surplus_Type_39">Surplus.AnnualSurplusFlag!$AQ$4:$AQ$104</definedName>
    <definedName name="Surplus_Type_4">Surplus.AnnualSurplusFlag!$H$4:$H$104</definedName>
    <definedName name="Surplus_Type_40">Surplus.AnnualSurplusFlag!$AR$4:$AR$104</definedName>
    <definedName name="Surplus_Type_41">Surplus.AnnualSurplusFlag!$AS$4:$AS$104</definedName>
    <definedName name="Surplus_Type_42">Surplus.AnnualSurplusFlag!$AT$4:$AT$104</definedName>
    <definedName name="Surplus_Type_43">Surplus.AnnualSurplusFlag!$AU$4:$AU$104</definedName>
    <definedName name="Surplus_Type_44">Surplus.AnnualSurplusFlag!$AV$4:$AV$104</definedName>
    <definedName name="Surplus_Type_45">Surplus.AnnualSurplusFlag!$AW$4:$AW$104</definedName>
    <definedName name="Surplus_Type_46">Surplus.AnnualSurplusFlag!$AX$4:$AX$104</definedName>
    <definedName name="Surplus_Type_47">Surplus.AnnualSurplusFlag!$AY$4:$AY$104</definedName>
    <definedName name="Surplus_Type_48">Surplus.AnnualSurplusFlag!$AZ$4:$AZ$104</definedName>
    <definedName name="Surplus_Type_49">Surplus.AnnualSurplusFlag!$BA$4:$BA$104</definedName>
    <definedName name="Surplus_Type_5">Surplus.AnnualSurplusFlag!$I$4:$I$104</definedName>
    <definedName name="Surplus_Type_50">Surplus.AnnualSurplusFlag!$BB$4:$BB$104</definedName>
    <definedName name="Surplus_Type_51">Surplus.AnnualSurplusFlag!$BC$4:$BC$104</definedName>
    <definedName name="Surplus_Type_6">Surplus.AnnualSurplusFlag!$J$4:$J$104</definedName>
    <definedName name="Surplus_Type_7">Surplus.AnnualSurplusFlag!$K$4:$K$104</definedName>
    <definedName name="Surplus_Type_8">Surplus.AnnualSurplusFlag!$L$4:$L$104</definedName>
    <definedName name="Surplus_Type_9">Surplus.AnnualSurplusFlag!$M$4:$M$104</definedName>
    <definedName name="Surplus_Type_Max">Surplus.AnnualSurplusFlag!$B$4:$B$104</definedName>
    <definedName name="Surplus_Type_Min">Surplus.AnnualSurplusFlag!$C$4:$C$104</definedName>
    <definedName name="Surplus_Type_Most">Surplus.AnnualSurplusFlag!$D$4:$D$104</definedName>
    <definedName name="Surplus_Type_TIME">Surplus.AnnualSurplusFlag!$A$4:$A$104</definedName>
    <definedName name="TimestepID">RunInformation!$I$3:$I$70</definedName>
    <definedName name="tmpname">RunInformation!$J$57:$J$71</definedName>
    <definedName name="TP_Elev_1">'TaylorPark.Pool Elevation'!$E$4:$E$104</definedName>
    <definedName name="TP_Elev_10">'TaylorPark.Pool Elevation'!$N$4:$N$104</definedName>
    <definedName name="TP_Elev_11">'TaylorPark.Pool Elevation'!$O$4:$O$104</definedName>
    <definedName name="TP_Elev_12">'TaylorPark.Pool Elevation'!$P$4:$P$104</definedName>
    <definedName name="TP_Elev_13">'TaylorPark.Pool Elevation'!$Q$4:$Q$104</definedName>
    <definedName name="TP_Elev_14">'TaylorPark.Pool Elevation'!$R$4:$R$104</definedName>
    <definedName name="TP_Elev_15">'TaylorPark.Pool Elevation'!$S$4:$S$104</definedName>
    <definedName name="TP_Elev_16">'TaylorPark.Pool Elevation'!$T$4:$T$104</definedName>
    <definedName name="TP_Elev_17">'TaylorPark.Pool Elevation'!$U$4:$U$104</definedName>
    <definedName name="TP_Elev_18">'TaylorPark.Pool Elevation'!$V$4:$V$104</definedName>
    <definedName name="TP_Elev_19">'TaylorPark.Pool Elevation'!$W$4:$W$104</definedName>
    <definedName name="TP_Elev_2">'TaylorPark.Pool Elevation'!$F$4:$F$104</definedName>
    <definedName name="TP_Elev_20">'TaylorPark.Pool Elevation'!$X$4:$X$104</definedName>
    <definedName name="TP_Elev_21">'TaylorPark.Pool Elevation'!$Y$4:$Y$104</definedName>
    <definedName name="TP_Elev_22">'TaylorPark.Pool Elevation'!$Z$4:$Z$104</definedName>
    <definedName name="TP_Elev_23">'TaylorPark.Pool Elevation'!$AA$4:$AA$104</definedName>
    <definedName name="TP_Elev_24">'TaylorPark.Pool Elevation'!$AB$4:$AB$104</definedName>
    <definedName name="TP_Elev_25">'TaylorPark.Pool Elevation'!$AC$4:$AC$104</definedName>
    <definedName name="TP_Elev_26">'TaylorPark.Pool Elevation'!$AD$4:$AD$104</definedName>
    <definedName name="TP_Elev_27">'TaylorPark.Pool Elevation'!$AE$4:$AE$104</definedName>
    <definedName name="TP_Elev_28">'TaylorPark.Pool Elevation'!$AF$4:$AF$104</definedName>
    <definedName name="TP_Elev_29">'TaylorPark.Pool Elevation'!$AG$4:$AG$104</definedName>
    <definedName name="TP_Elev_3">'TaylorPark.Pool Elevation'!$G$4:$G$104</definedName>
    <definedName name="TP_Elev_30">'TaylorPark.Pool Elevation'!$AH$4:$AH$104</definedName>
    <definedName name="TP_Elev_31">'TaylorPark.Pool Elevation'!$AI$4:$AI$104</definedName>
    <definedName name="TP_Elev_32">'TaylorPark.Pool Elevation'!$AJ$4:$AJ$104</definedName>
    <definedName name="TP_Elev_33">'TaylorPark.Pool Elevation'!$AK$4:$AK$104</definedName>
    <definedName name="TP_Elev_34">'TaylorPark.Pool Elevation'!$AL$4:$AL$104</definedName>
    <definedName name="TP_Elev_35">'TaylorPark.Pool Elevation'!$AM$4:$AM$104</definedName>
    <definedName name="TP_Elev_36">'TaylorPark.Pool Elevation'!$AN$4:$AN$104</definedName>
    <definedName name="TP_Elev_37">'TaylorPark.Pool Elevation'!$AO$4:$AO$104</definedName>
    <definedName name="TP_Elev_38">'TaylorPark.Pool Elevation'!$AP$4:$AP$104</definedName>
    <definedName name="TP_Elev_39">'TaylorPark.Pool Elevation'!$AQ$4:$AQ$104</definedName>
    <definedName name="TP_Elev_4">'TaylorPark.Pool Elevation'!$H$4:$H$104</definedName>
    <definedName name="TP_Elev_40">'TaylorPark.Pool Elevation'!$AR$4:$AR$104</definedName>
    <definedName name="TP_Elev_41">'TaylorPark.Pool Elevation'!$AS$4:$AS$104</definedName>
    <definedName name="TP_Elev_42">'TaylorPark.Pool Elevation'!$AT$4:$AT$104</definedName>
    <definedName name="TP_Elev_43">'TaylorPark.Pool Elevation'!$AU$4:$AU$104</definedName>
    <definedName name="TP_Elev_44">'TaylorPark.Pool Elevation'!$AV$4:$AV$104</definedName>
    <definedName name="TP_Elev_45">'TaylorPark.Pool Elevation'!$AW$4:$AW$104</definedName>
    <definedName name="TP_Elev_46">'TaylorPark.Pool Elevation'!$AX$4:$AX$104</definedName>
    <definedName name="TP_Elev_47">'TaylorPark.Pool Elevation'!$AY$4:$AY$104</definedName>
    <definedName name="TP_Elev_48">'TaylorPark.Pool Elevation'!$AZ$4:$AZ$104</definedName>
    <definedName name="TP_Elev_49">'TaylorPark.Pool Elevation'!$BA$4:$BA$104</definedName>
    <definedName name="TP_Elev_5">'TaylorPark.Pool Elevation'!$I$4:$I$104</definedName>
    <definedName name="TP_Elev_50">'TaylorPark.Pool Elevation'!$BB$4:$BB$104</definedName>
    <definedName name="TP_Elev_51">'TaylorPark.Pool Elevation'!$BC$4:$BC$104</definedName>
    <definedName name="TP_Elev_6">'TaylorPark.Pool Elevation'!$J$4:$J$104</definedName>
    <definedName name="TP_Elev_7">'TaylorPark.Pool Elevation'!$K$4:$K$104</definedName>
    <definedName name="TP_Elev_8">'TaylorPark.Pool Elevation'!$L$4:$L$104</definedName>
    <definedName name="TP_Elev_9">'TaylorPark.Pool Elevation'!$M$4:$M$104</definedName>
    <definedName name="TP_Elev_Max">'TaylorPark.Pool Elevation'!$B$4:$B$104</definedName>
    <definedName name="TP_Elev_Min">'TaylorPark.Pool Elevation'!$C$4:$C$104</definedName>
    <definedName name="TP_Elev_Most">'TaylorPark.Pool Elevation'!$D$4:$D$104</definedName>
    <definedName name="TP_Elev_Time">'TaylorPark.Pool Elevation'!$A$4:$A$104</definedName>
    <definedName name="TP_In_1">TaylorPark.Inflow!$E$4:$E$104</definedName>
    <definedName name="TP_In_10">TaylorPark.Inflow!$N$4:$N$104</definedName>
    <definedName name="TP_In_11">TaylorPark.Inflow!$O$4:$O$104</definedName>
    <definedName name="TP_In_12">TaylorPark.Inflow!$P$4:$P$104</definedName>
    <definedName name="TP_In_13">TaylorPark.Inflow!$Q$4:$Q$104</definedName>
    <definedName name="TP_In_14">TaylorPark.Inflow!$R$4:$R$104</definedName>
    <definedName name="TP_In_15">TaylorPark.Inflow!$S$4:$S$104</definedName>
    <definedName name="TP_In_16">TaylorPark.Inflow!$T$4:$T$104</definedName>
    <definedName name="TP_In_17">TaylorPark.Inflow!$U$4:$U$104</definedName>
    <definedName name="TP_In_18">TaylorPark.Inflow!$V$4:$V$104</definedName>
    <definedName name="TP_In_19">TaylorPark.Inflow!$W$4:$W$104</definedName>
    <definedName name="TP_In_2">TaylorPark.Inflow!$F$4:$F$104</definedName>
    <definedName name="TP_In_20">TaylorPark.Inflow!$X$4:$X$104</definedName>
    <definedName name="TP_In_21">TaylorPark.Inflow!$Y$4:$Y$104</definedName>
    <definedName name="TP_In_22">TaylorPark.Inflow!$Z$4:$Z$104</definedName>
    <definedName name="TP_In_23">TaylorPark.Inflow!$AA$4:$AA$104</definedName>
    <definedName name="TP_In_24">TaylorPark.Inflow!$AB$4:$AB$104</definedName>
    <definedName name="TP_In_25">TaylorPark.Inflow!$AC$4:$AC$104</definedName>
    <definedName name="TP_In_26">TaylorPark.Inflow!$AD$4:$AD$104</definedName>
    <definedName name="TP_In_27">TaylorPark.Inflow!$AE$4:$AE$104</definedName>
    <definedName name="TP_In_28">TaylorPark.Inflow!$AF$4:$AF$104</definedName>
    <definedName name="TP_In_29">TaylorPark.Inflow!$AG$4:$AG$104</definedName>
    <definedName name="TP_In_3">TaylorPark.Inflow!$G$4:$G$104</definedName>
    <definedName name="TP_In_30">TaylorPark.Inflow!$AH$4:$AH$104</definedName>
    <definedName name="TP_In_31">TaylorPark.Inflow!$AI$4:$AI$104</definedName>
    <definedName name="TP_In_32">TaylorPark.Inflow!$AJ$4:$AJ$104</definedName>
    <definedName name="TP_In_33">TaylorPark.Inflow!$AK$4:$AK$104</definedName>
    <definedName name="TP_In_34">TaylorPark.Inflow!$AL$4:$AL$104</definedName>
    <definedName name="TP_In_35">TaylorPark.Inflow!$AM$4:$AM$104</definedName>
    <definedName name="TP_In_36">TaylorPark.Inflow!$AN$4:$AN$104</definedName>
    <definedName name="TP_In_37">TaylorPark.Inflow!$AO$4:$AO$104</definedName>
    <definedName name="TP_In_38">TaylorPark.Inflow!$AP$4:$AP$104</definedName>
    <definedName name="TP_In_39">TaylorPark.Inflow!$AQ$4:$AQ$104</definedName>
    <definedName name="TP_In_4">TaylorPark.Inflow!$H$4:$H$104</definedName>
    <definedName name="TP_In_40">TaylorPark.Inflow!$AR$4:$AR$104</definedName>
    <definedName name="TP_In_41">TaylorPark.Inflow!$AS$4:$AS$104</definedName>
    <definedName name="TP_In_42">TaylorPark.Inflow!$AT$4:$AT$104</definedName>
    <definedName name="TP_In_43">TaylorPark.Inflow!$AU$4:$AU$104</definedName>
    <definedName name="TP_In_44">TaylorPark.Inflow!$AV$4:$AV$104</definedName>
    <definedName name="TP_In_45">TaylorPark.Inflow!$AW$4:$AW$104</definedName>
    <definedName name="TP_In_46">TaylorPark.Inflow!$AX$4:$AX$104</definedName>
    <definedName name="TP_In_47">TaylorPark.Inflow!$AY$4:$AY$104</definedName>
    <definedName name="TP_In_48">TaylorPark.Inflow!$AZ$4:$AZ$104</definedName>
    <definedName name="TP_In_49">TaylorPark.Inflow!$BA$4:$BA$104</definedName>
    <definedName name="TP_In_5">TaylorPark.Inflow!$I$4:$I$104</definedName>
    <definedName name="TP_In_50">TaylorPark.Inflow!$BB$4:$BB$104</definedName>
    <definedName name="TP_In_51">TaylorPark.Inflow!$BC$4:$BC$104</definedName>
    <definedName name="TP_In_6">TaylorPark.Inflow!$J$4:$J$104</definedName>
    <definedName name="TP_In_7">TaylorPark.Inflow!$K$4:$K$104</definedName>
    <definedName name="TP_In_8">TaylorPark.Inflow!$L$4:$L$104</definedName>
    <definedName name="TP_In_9">TaylorPark.Inflow!$M$4:$M$104</definedName>
    <definedName name="TP_In_Max">TaylorPark.Inflow!$B$4:$B$104</definedName>
    <definedName name="TP_In_Min">TaylorPark.Inflow!$C$4:$C$104</definedName>
    <definedName name="TP_In_Most">TaylorPark.Inflow!$D$4:$D$104</definedName>
    <definedName name="TP_In_Time">TaylorPark.Inflow!$A$4:$A$104</definedName>
    <definedName name="TP_Out_1">TaylorPark.Outflow!$E$4:$E$104</definedName>
    <definedName name="TP_Out_10">TaylorPark.Outflow!$N$4:$N$104</definedName>
    <definedName name="TP_Out_11">TaylorPark.Outflow!$O$4:$O$104</definedName>
    <definedName name="TP_Out_12">TaylorPark.Outflow!$P$4:$P$104</definedName>
    <definedName name="TP_Out_13">TaylorPark.Outflow!$Q$4:$Q$104</definedName>
    <definedName name="TP_Out_14">TaylorPark.Outflow!$R$4:$R$104</definedName>
    <definedName name="TP_Out_15">TaylorPark.Outflow!$S$4:$S$104</definedName>
    <definedName name="TP_Out_16">TaylorPark.Outflow!$T$4:$T$104</definedName>
    <definedName name="TP_Out_17">TaylorPark.Outflow!$U$4:$U$104</definedName>
    <definedName name="TP_Out_18">TaylorPark.Outflow!$V$4:$V$104</definedName>
    <definedName name="TP_Out_19">TaylorPark.Outflow!$W$4:$W$104</definedName>
    <definedName name="TP_Out_2">TaylorPark.Outflow!$F$4:$F$104</definedName>
    <definedName name="TP_Out_20">TaylorPark.Outflow!$X$4:$X$104</definedName>
    <definedName name="TP_Out_21">TaylorPark.Outflow!$Y$4:$Y$104</definedName>
    <definedName name="TP_Out_22">TaylorPark.Outflow!$Z$4:$Z$104</definedName>
    <definedName name="TP_Out_23">TaylorPark.Outflow!$AA$4:$AA$104</definedName>
    <definedName name="TP_Out_24">TaylorPark.Outflow!$AB$4:$AB$104</definedName>
    <definedName name="TP_Out_25">TaylorPark.Outflow!$AC$4:$AC$104</definedName>
    <definedName name="TP_Out_26">TaylorPark.Outflow!$AD$4:$AD$104</definedName>
    <definedName name="TP_Out_27">TaylorPark.Outflow!$AE$4:$AE$104</definedName>
    <definedName name="TP_Out_28">TaylorPark.Outflow!$AF$4:$AF$104</definedName>
    <definedName name="TP_Out_29">TaylorPark.Outflow!$AG$4:$AG$104</definedName>
    <definedName name="TP_Out_3">TaylorPark.Outflow!$G$4:$G$104</definedName>
    <definedName name="TP_Out_30">TaylorPark.Outflow!$AH$4:$AH$104</definedName>
    <definedName name="TP_Out_31">TaylorPark.Outflow!$AI$4:$AI$104</definedName>
    <definedName name="TP_Out_32">TaylorPark.Outflow!$AJ$4:$AJ$104</definedName>
    <definedName name="TP_Out_33">TaylorPark.Outflow!$AK$4:$AK$104</definedName>
    <definedName name="TP_Out_34">TaylorPark.Outflow!$AL$4:$AL$104</definedName>
    <definedName name="TP_Out_35">TaylorPark.Outflow!$AM$4:$AM$104</definedName>
    <definedName name="TP_Out_36">TaylorPark.Outflow!$AN$4:$AN$104</definedName>
    <definedName name="TP_Out_37">TaylorPark.Outflow!$AO$4:$AO$104</definedName>
    <definedName name="TP_Out_38">TaylorPark.Outflow!$AP$4:$AP$104</definedName>
    <definedName name="TP_Out_39">TaylorPark.Outflow!$AQ$4:$AQ$104</definedName>
    <definedName name="TP_Out_4">TaylorPark.Outflow!$H$4:$H$104</definedName>
    <definedName name="TP_Out_40">TaylorPark.Outflow!$AR$4:$AR$104</definedName>
    <definedName name="TP_Out_41">TaylorPark.Outflow!$AS$4:$AS$104</definedName>
    <definedName name="TP_Out_42">TaylorPark.Outflow!$AT$4:$AT$104</definedName>
    <definedName name="TP_Out_43">TaylorPark.Outflow!$AU$4:$AU$104</definedName>
    <definedName name="TP_Out_44">TaylorPark.Outflow!$AV$4:$AV$104</definedName>
    <definedName name="TP_Out_45">TaylorPark.Outflow!$AW$4:$AW$104</definedName>
    <definedName name="TP_Out_46">TaylorPark.Outflow!$AX$4:$AX$104</definedName>
    <definedName name="TP_Out_47">TaylorPark.Outflow!$AY$4:$AY$104</definedName>
    <definedName name="TP_Out_48">TaylorPark.Outflow!$AZ$4:$AZ$104</definedName>
    <definedName name="TP_Out_49">TaylorPark.Outflow!$BA$4:$BA$104</definedName>
    <definedName name="TP_Out_5">TaylorPark.Outflow!$I$4:$I$104</definedName>
    <definedName name="TP_Out_50">TaylorPark.Outflow!$BB$4:$BB$104</definedName>
    <definedName name="TP_Out_51">TaylorPark.Outflow!$BC$4:$BC$104</definedName>
    <definedName name="TP_Out_6">TaylorPark.Outflow!$J$4:$J$104</definedName>
    <definedName name="TP_Out_7">TaylorPark.Outflow!$K$4:$K$104</definedName>
    <definedName name="TP_Out_8">TaylorPark.Outflow!$L$4:$L$104</definedName>
    <definedName name="TP_Out_9">TaylorPark.Outflow!$M$4:$M$104</definedName>
    <definedName name="TP_Out_Max">TaylorPark.Outflow!$B$4:$B$104</definedName>
    <definedName name="TP_Out_Min">TaylorPark.Outflow!$C$4:$C$104</definedName>
    <definedName name="TP_Out_Most">TaylorPark.Outflow!$D$4:$D$104</definedName>
    <definedName name="TP_Out_Time">TaylorPark.Outflow!$A$4:$A$104</definedName>
    <definedName name="TP_Stor_1">TaylorPark.Storage!$E$4:$E$104</definedName>
    <definedName name="TP_Stor_10">TaylorPark.Storage!$N$4:$N$104</definedName>
    <definedName name="TP_Stor_11">TaylorPark.Storage!$O$4:$O$104</definedName>
    <definedName name="TP_Stor_12">TaylorPark.Storage!$P$4:$P$104</definedName>
    <definedName name="TP_Stor_13">TaylorPark.Storage!$Q$4:$Q$104</definedName>
    <definedName name="TP_Stor_14">TaylorPark.Storage!$R$4:$R$104</definedName>
    <definedName name="TP_Stor_15">TaylorPark.Storage!$S$4:$S$104</definedName>
    <definedName name="TP_Stor_16">TaylorPark.Storage!$T$4:$T$104</definedName>
    <definedName name="TP_Stor_17">TaylorPark.Storage!$U$4:$U$104</definedName>
    <definedName name="TP_Stor_18">TaylorPark.Storage!$V$4:$V$104</definedName>
    <definedName name="TP_Stor_19">TaylorPark.Storage!$W$4:$W$104</definedName>
    <definedName name="TP_Stor_2">TaylorPark.Storage!$F$4:$F$104</definedName>
    <definedName name="TP_Stor_20">TaylorPark.Storage!$X$4:$X$104</definedName>
    <definedName name="TP_Stor_21">TaylorPark.Storage!$Y$4:$Y$104</definedName>
    <definedName name="TP_Stor_22">TaylorPark.Storage!$Z$4:$Z$104</definedName>
    <definedName name="TP_Stor_23">TaylorPark.Storage!$AA$4:$AA$104</definedName>
    <definedName name="TP_Stor_24">TaylorPark.Storage!$AB$4:$AB$104</definedName>
    <definedName name="TP_Stor_25">TaylorPark.Storage!$AC$4:$AC$104</definedName>
    <definedName name="TP_Stor_26">TaylorPark.Storage!$AD$4:$AD$104</definedName>
    <definedName name="TP_Stor_27">TaylorPark.Storage!$AE$4:$AE$104</definedName>
    <definedName name="TP_Stor_28">TaylorPark.Storage!$AF$4:$AF$104</definedName>
    <definedName name="TP_Stor_29">TaylorPark.Storage!$AG$4:$AG$104</definedName>
    <definedName name="TP_Stor_3">TaylorPark.Storage!$G$4:$G$104</definedName>
    <definedName name="TP_Stor_30">TaylorPark.Storage!$AH$4:$AH$104</definedName>
    <definedName name="TP_Stor_31">TaylorPark.Storage!$AI$4:$AI$104</definedName>
    <definedName name="TP_Stor_32">TaylorPark.Storage!$AJ$4:$AJ$104</definedName>
    <definedName name="TP_Stor_33">TaylorPark.Storage!$AK$4:$AK$104</definedName>
    <definedName name="TP_Stor_34">TaylorPark.Storage!$AL$4:$AL$104</definedName>
    <definedName name="TP_Stor_35">TaylorPark.Storage!$AM$4:$AM$104</definedName>
    <definedName name="TP_Stor_36">TaylorPark.Storage!$AN$4:$AN$104</definedName>
    <definedName name="TP_Stor_37">TaylorPark.Storage!$AO$4:$AO$104</definedName>
    <definedName name="TP_Stor_38">TaylorPark.Storage!$AP$4:$AP$104</definedName>
    <definedName name="TP_Stor_39">TaylorPark.Storage!$AQ$4:$AQ$104</definedName>
    <definedName name="TP_Stor_4">TaylorPark.Storage!$H$4:$H$104</definedName>
    <definedName name="TP_Stor_40">TaylorPark.Storage!$AR$4:$AR$104</definedName>
    <definedName name="TP_Stor_41">TaylorPark.Storage!$AS$4:$AS$104</definedName>
    <definedName name="TP_Stor_42">TaylorPark.Storage!$AT$4:$AT$104</definedName>
    <definedName name="TP_Stor_43">TaylorPark.Storage!$AU$4:$AU$104</definedName>
    <definedName name="TP_Stor_44">TaylorPark.Storage!$AV$4:$AV$104</definedName>
    <definedName name="TP_Stor_45">TaylorPark.Storage!$AW$4:$AW$104</definedName>
    <definedName name="TP_Stor_46">TaylorPark.Storage!$AX$4:$AX$104</definedName>
    <definedName name="TP_Stor_47">TaylorPark.Storage!$AY$4:$AY$104</definedName>
    <definedName name="TP_Stor_48">TaylorPark.Storage!$AZ$4:$AZ$104</definedName>
    <definedName name="TP_Stor_49">TaylorPark.Storage!$BA$4:$BA$104</definedName>
    <definedName name="TP_Stor_5">TaylorPark.Storage!$I$4:$I$104</definedName>
    <definedName name="TP_Stor_50">TaylorPark.Storage!$BB$4:$BB$104</definedName>
    <definedName name="TP_Stor_51">TaylorPark.Storage!$BC$4:$BC$104</definedName>
    <definedName name="TP_Stor_6">TaylorPark.Storage!$J$4:$J$104</definedName>
    <definedName name="TP_Stor_7">TaylorPark.Storage!$K$4:$K$104</definedName>
    <definedName name="TP_Stor_8">TaylorPark.Storage!$L$4:$L$104</definedName>
    <definedName name="TP_Stor_9">TaylorPark.Storage!$M$4:$M$104</definedName>
    <definedName name="TP_Stor_Max">TaylorPark.Storage!$B$4:$B$104</definedName>
    <definedName name="TP_Stor_Min">TaylorPark.Storage!$C$4:$C$104</definedName>
    <definedName name="TP_Stor_Most">TaylorPark.Storage!$D$4:$D$104</definedName>
    <definedName name="TP_Stor_Time">TaylorPark.Storage!$A$4:$A$104</definedName>
    <definedName name="TraceID">RunInformation!$F$6:$F$55</definedName>
    <definedName name="TraceSelection" localSheetId="1">Comparison!$B$8:$E$23</definedName>
    <definedName name="TraceSelection" localSheetId="2">Frequency!$B$11:$E$27</definedName>
    <definedName name="TraceSelection">Exceedance!$B$8:$E$23</definedName>
    <definedName name="TraceYear">RunInformation!$G$6:$G$55</definedName>
    <definedName name="TraceYear2" localSheetId="5">CarryoverInterpretation!$D$3</definedName>
    <definedName name="TraceYearList" localSheetId="5">CarryoverInterpretation!$C$82:$C$116</definedName>
    <definedName name="UBAbv823_1">UpperBalancingAbove823!$E$4:$E$100</definedName>
    <definedName name="UBAbv823_10">UpperBalancingAbove823!$N$4:$N$100</definedName>
    <definedName name="UBAbv823_11">UpperBalancingAbove823!$O$4:$O$100</definedName>
    <definedName name="UBAbv823_12">UpperBalancingAbove823!$P$4:$P$100</definedName>
    <definedName name="UBAbv823_13">UpperBalancingAbove823!$Q$4:$Q$100</definedName>
    <definedName name="UBAbv823_14">UpperBalancingAbove823!$R$4:$R$100</definedName>
    <definedName name="UBAbv823_15">UpperBalancingAbove823!$S$4:$S$100</definedName>
    <definedName name="UBAbv823_16">UpperBalancingAbove823!$T$4:$T$100</definedName>
    <definedName name="UBAbv823_17">UpperBalancingAbove823!$U$4:$U$100</definedName>
    <definedName name="UBAbv823_18">UpperBalancingAbove823!$V$4:$V$100</definedName>
    <definedName name="UBAbv823_19">UpperBalancingAbove823!$W$4:$W$100</definedName>
    <definedName name="UBAbv823_2">UpperBalancingAbove823!$F$4:$F$100</definedName>
    <definedName name="UBAbv823_20">UpperBalancingAbove823!$X$4:$X$100</definedName>
    <definedName name="UBAbv823_21">UpperBalancingAbove823!$Y$4:$Y$100</definedName>
    <definedName name="UBAbv823_22">UpperBalancingAbove823!$Z$4:$Z$100</definedName>
    <definedName name="UBAbv823_23">UpperBalancingAbove823!$AA$4:$AA$100</definedName>
    <definedName name="UBAbv823_24">UpperBalancingAbove823!$AB$4:$AB$100</definedName>
    <definedName name="UBAbv823_25">UpperBalancingAbove823!$AC$4:$AC$100</definedName>
    <definedName name="UBAbv823_26">UpperBalancingAbove823!$AD$4:$AD$100</definedName>
    <definedName name="UBAbv823_27">UpperBalancingAbove823!$AE$4:$AE$100</definedName>
    <definedName name="UBAbv823_28">UpperBalancingAbove823!$AF$4:$AF$100</definedName>
    <definedName name="UBAbv823_29">UpperBalancingAbove823!$AG$4:$AG$100</definedName>
    <definedName name="UBAbv823_3">UpperBalancingAbove823!$G$4:$G$100</definedName>
    <definedName name="UBAbv823_30">UpperBalancingAbove823!$AH$4:$AH$100</definedName>
    <definedName name="UBAbv823_31">UpperBalancingAbove823!$AI$4:$AI$100</definedName>
    <definedName name="UBAbv823_32">UpperBalancingAbove823!$AJ$4:$AJ$100</definedName>
    <definedName name="UBAbv823_33">UpperBalancingAbove823!$AK$4:$AK$100</definedName>
    <definedName name="UBAbv823_34">UpperBalancingAbove823!$AL$4:$AL$100</definedName>
    <definedName name="UBAbv823_35">UpperBalancingAbove823!$AM$4:$AM$100</definedName>
    <definedName name="UBAbv823_36">UpperBalancingAbove823!$AN$4:$AN$100</definedName>
    <definedName name="UBAbv823_37">UpperBalancingAbove823!$AO$4:$AO$100</definedName>
    <definedName name="UBAbv823_38">UpperBalancingAbove823!$AP$4:$AP$100</definedName>
    <definedName name="UBAbv823_39">UpperBalancingAbove823!$AQ$4:$AQ$100</definedName>
    <definedName name="UBAbv823_4">UpperBalancingAbove823!$H$4:$H$100</definedName>
    <definedName name="UBAbv823_40">UpperBalancingAbove823!$AR$4:$AR$100</definedName>
    <definedName name="UBAbv823_41">UpperBalancingAbove823!$AS$4:$AS$100</definedName>
    <definedName name="UBAbv823_42">UpperBalancingAbove823!$AT$4:$AT$100</definedName>
    <definedName name="UBAbv823_43">UpperBalancingAbove823!$AU$4:$AU$100</definedName>
    <definedName name="UBAbv823_44">UpperBalancingAbove823!$AV$4:$AV$100</definedName>
    <definedName name="UBAbv823_45">UpperBalancingAbove823!$AW$4:$AW$100</definedName>
    <definedName name="UBAbv823_46">UpperBalancingAbove823!$AX$4:$AX$100</definedName>
    <definedName name="UBAbv823_47">UpperBalancingAbove823!$AY$4:$AY$100</definedName>
    <definedName name="UBAbv823_48">UpperBalancingAbove823!$AZ$4:$AZ$100</definedName>
    <definedName name="UBAbv823_49">UpperBalancingAbove823!$BA$4:$BA$100</definedName>
    <definedName name="UBAbv823_5">UpperBalancingAbove823!$I$4:$I$100</definedName>
    <definedName name="UBAbv823_50">UpperBalancingAbove823!$BB$4:$BB$100</definedName>
    <definedName name="UBAbv823_51">UpperBalancingAbove823!$BC$4:$BC$100</definedName>
    <definedName name="UBAbv823_6">UpperBalancingAbove823!$J$4:$J$100</definedName>
    <definedName name="UBAbv823_7">UpperBalancingAbove823!$K$4:$K$100</definedName>
    <definedName name="UBAbv823_8">UpperBalancingAbove823!$L$4:$L$100</definedName>
    <definedName name="UBAbv823_9">UpperBalancingAbove823!$M$4:$M$100</definedName>
    <definedName name="UBAbv823_Max">UpperBalancingAbove823!$B$4:$B$100</definedName>
    <definedName name="UBAbv823_Min">UpperBalancingAbove823!$C$4:$C$100</definedName>
    <definedName name="UBAbv823_Most">UpperBalancingAbove823!$D$4:$D$100</definedName>
    <definedName name="UBAbv823_Time">UpperBalancingAbove823!$A$4:$A$100</definedName>
    <definedName name="UBAt823_1">UpperBalancingAt823!$E$4:$E$100</definedName>
    <definedName name="UBAt823_10">UpperBalancingAt823!$N$4:$N$100</definedName>
    <definedName name="UBAt823_11">UpperBalancingAt823!$O$4:$O$100</definedName>
    <definedName name="UBAt823_12">UpperBalancingAt823!$P$4:$P$100</definedName>
    <definedName name="UBAt823_13">UpperBalancingAt823!$Q$4:$Q$100</definedName>
    <definedName name="UBAt823_14">UpperBalancingAt823!$R$4:$R$100</definedName>
    <definedName name="UBAt823_15">UpperBalancingAt823!$S$4:$S$100</definedName>
    <definedName name="UBAt823_16">UpperBalancingAt823!$T$4:$T$100</definedName>
    <definedName name="UBAt823_17">UpperBalancingAt823!$U$4:$U$100</definedName>
    <definedName name="UBAt823_18">UpperBalancingAt823!$V$4:$V$100</definedName>
    <definedName name="UBAt823_19">UpperBalancingAt823!$W$4:$W$100</definedName>
    <definedName name="UBAt823_2">UpperBalancingAt823!$F$4:$F$100</definedName>
    <definedName name="UBAt823_20">UpperBalancingAt823!$X$4:$X$100</definedName>
    <definedName name="UBAt823_21">UpperBalancingAt823!$Y$4:$Y$100</definedName>
    <definedName name="UBAt823_22">UpperBalancingAt823!$Z$4:$Z$100</definedName>
    <definedName name="UBAt823_23">UpperBalancingAt823!$AA$4:$AA$100</definedName>
    <definedName name="UBAt823_24">UpperBalancingAt823!$AB$4:$AB$100</definedName>
    <definedName name="UBAt823_25">UpperBalancingAt823!$AC$4:$AC$100</definedName>
    <definedName name="UBAt823_26">UpperBalancingAt823!$AD$4:$AD$100</definedName>
    <definedName name="UBAt823_27">UpperBalancingAt823!$AE$4:$AE$100</definedName>
    <definedName name="UBAt823_28">UpperBalancingAt823!$AF$4:$AF$100</definedName>
    <definedName name="UBAt823_29">UpperBalancingAt823!$AG$4:$AG$100</definedName>
    <definedName name="UBAt823_3">UpperBalancingAt823!$G$4:$G$100</definedName>
    <definedName name="UBAt823_30">UpperBalancingAt823!$AH$4:$AH$100</definedName>
    <definedName name="UBAt823_31">UpperBalancingAt823!$AI$4:$AI$100</definedName>
    <definedName name="UBAt823_32">UpperBalancingAt823!$AJ$4:$AJ$100</definedName>
    <definedName name="UBAt823_33">UpperBalancingAt823!$AK$4:$AK$100</definedName>
    <definedName name="UBAt823_34">UpperBalancingAt823!$AL$4:$AL$100</definedName>
    <definedName name="UBAt823_35">UpperBalancingAt823!$AM$4:$AM$100</definedName>
    <definedName name="UBAt823_36">UpperBalancingAt823!$AN$4:$AN$100</definedName>
    <definedName name="UBAt823_37">UpperBalancingAt823!$AO$4:$AO$100</definedName>
    <definedName name="UBAt823_38">UpperBalancingAt823!$AP$4:$AP$100</definedName>
    <definedName name="UBAt823_39">UpperBalancingAt823!$AQ$4:$AQ$100</definedName>
    <definedName name="UBAt823_4">UpperBalancingAt823!$H$4:$H$100</definedName>
    <definedName name="UBAt823_40">UpperBalancingAt823!$AR$4:$AR$100</definedName>
    <definedName name="UBAt823_41">UpperBalancingAt823!$AS$4:$AS$100</definedName>
    <definedName name="UBAt823_42">UpperBalancingAt823!$AT$4:$AT$100</definedName>
    <definedName name="UBAt823_43">UpperBalancingAt823!$AU$4:$AU$100</definedName>
    <definedName name="UBAt823_44">UpperBalancingAt823!$AV$4:$AV$100</definedName>
    <definedName name="UBAt823_45">UpperBalancingAt823!$AW$4:$AW$100</definedName>
    <definedName name="UBAt823_46">UpperBalancingAt823!$AX$4:$AX$100</definedName>
    <definedName name="UBAt823_47">UpperBalancingAt823!$AY$4:$AY$100</definedName>
    <definedName name="UBAt823_48">UpperBalancingAt823!$AZ$4:$AZ$100</definedName>
    <definedName name="UBAt823_49">UpperBalancingAt823!$BA$4:$BA$100</definedName>
    <definedName name="UBAt823_5">UpperBalancingAt823!$I$4:$I$100</definedName>
    <definedName name="UBAt823_50">UpperBalancingAt823!$BB$4:$BB$100</definedName>
    <definedName name="UBAt823_51">UpperBalancingAt823!$BC$4:$BC$100</definedName>
    <definedName name="UBAt823_6">UpperBalancingAt823!$J$4:$J$100</definedName>
    <definedName name="UBAt823_7">UpperBalancingAt823!$K$4:$K$100</definedName>
    <definedName name="UBAt823_8">UpperBalancingAt823!$L$4:$L$100</definedName>
    <definedName name="UBAt823_9">UpperBalancingAt823!$M$4:$M$100</definedName>
    <definedName name="UBAt823_Max">UpperBalancingAt823!$B$4:$B$100</definedName>
    <definedName name="UBAt823_Min">UpperBalancingAt823!$C$4:$C$100</definedName>
    <definedName name="UBAt823_Most">UpperBalancingAt823!$D$4:$D$100</definedName>
    <definedName name="UBAt823_Time">UpperBalancingAt823!$A$4:$A$100</definedName>
    <definedName name="UBBlw823_1">UpperBalancingBelow823!$E$4:$E$100</definedName>
    <definedName name="UBBlw823_10">UpperBalancingBelow823!$N$4:$N$100</definedName>
    <definedName name="UBBlw823_11">UpperBalancingBelow823!$O$4:$O$100</definedName>
    <definedName name="UBBlw823_12">UpperBalancingBelow823!$P$4:$P$100</definedName>
    <definedName name="UBBlw823_13">UpperBalancingBelow823!$Q$4:$Q$100</definedName>
    <definedName name="UBBlw823_14">UpperBalancingBelow823!$R$4:$R$100</definedName>
    <definedName name="UBBlw823_15">UpperBalancingBelow823!$S$4:$S$100</definedName>
    <definedName name="UBBlw823_16">UpperBalancingBelow823!$T$4:$T$100</definedName>
    <definedName name="UBBlw823_17">UpperBalancingBelow823!$U$4:$U$100</definedName>
    <definedName name="UBBlw823_18">UpperBalancingBelow823!$V$4:$V$100</definedName>
    <definedName name="UBBlw823_19">UpperBalancingBelow823!$W$4:$W$100</definedName>
    <definedName name="UBBlw823_2">UpperBalancingBelow823!$F$4:$F$100</definedName>
    <definedName name="UBBlw823_20">UpperBalancingBelow823!$X$4:$X$100</definedName>
    <definedName name="UBBlw823_21">UpperBalancingBelow823!$Y$4:$Y$100</definedName>
    <definedName name="UBBlw823_22">UpperBalancingBelow823!$Z$4:$Z$100</definedName>
    <definedName name="UBBlw823_23">UpperBalancingBelow823!$AA$4:$AA$100</definedName>
    <definedName name="UBBlw823_24">UpperBalancingBelow823!$AB$4:$AB$100</definedName>
    <definedName name="UBBlw823_25">UpperBalancingBelow823!$AC$4:$AC$100</definedName>
    <definedName name="UBBlw823_26">UpperBalancingBelow823!$AD$4:$AD$100</definedName>
    <definedName name="UBBlw823_27">UpperBalancingBelow823!$AE$4:$AE$100</definedName>
    <definedName name="UBBlw823_28">UpperBalancingBelow823!$AF$4:$AF$100</definedName>
    <definedName name="UBBlw823_29">UpperBalancingBelow823!$AG$4:$AG$100</definedName>
    <definedName name="UBBlw823_3">UpperBalancingBelow823!$G$4:$G$100</definedName>
    <definedName name="UBBlw823_30">UpperBalancingBelow823!$AH$4:$AH$100</definedName>
    <definedName name="UBBlw823_31">UpperBalancingBelow823!$AI$4:$AI$100</definedName>
    <definedName name="UBBlw823_32">UpperBalancingBelow823!$AJ$4:$AJ$100</definedName>
    <definedName name="UBBlw823_33">UpperBalancingBelow823!$AK$4:$AK$100</definedName>
    <definedName name="UBBlw823_34">UpperBalancingBelow823!$AL$4:$AL$100</definedName>
    <definedName name="UBBlw823_35">UpperBalancingBelow823!$AM$4:$AM$100</definedName>
    <definedName name="UBBlw823_36">UpperBalancingBelow823!$AN$4:$AN$100</definedName>
    <definedName name="UBBlw823_37">UpperBalancingBelow823!$AO$4:$AO$100</definedName>
    <definedName name="UBBlw823_38">UpperBalancingBelow823!$AP$4:$AP$100</definedName>
    <definedName name="UBBlw823_39">UpperBalancingBelow823!$AQ$4:$AQ$100</definedName>
    <definedName name="UBBlw823_4">UpperBalancingBelow823!$H$4:$H$100</definedName>
    <definedName name="UBBlw823_40">UpperBalancingBelow823!$AR$4:$AR$100</definedName>
    <definedName name="UBBlw823_41">UpperBalancingBelow823!$AS$4:$AS$100</definedName>
    <definedName name="UBBlw823_42">UpperBalancingBelow823!$AT$4:$AT$100</definedName>
    <definedName name="UBBlw823_43">UpperBalancingBelow823!$AU$4:$AU$100</definedName>
    <definedName name="UBBlw823_44">UpperBalancingBelow823!$AV$4:$AV$100</definedName>
    <definedName name="UBBlw823_45">UpperBalancingBelow823!$AW$4:$AW$100</definedName>
    <definedName name="UBBlw823_46">UpperBalancingBelow823!$AX$4:$AX$100</definedName>
    <definedName name="UBBlw823_47">UpperBalancingBelow823!$AY$4:$AY$100</definedName>
    <definedName name="UBBlw823_48">UpperBalancingBelow823!$AZ$4:$AZ$100</definedName>
    <definedName name="UBBlw823_49">UpperBalancingBelow823!$BA$4:$BA$100</definedName>
    <definedName name="UBBlw823_5">UpperBalancingBelow823!$I$4:$I$100</definedName>
    <definedName name="UBBlw823_50">UpperBalancingBelow823!$BB$4:$BB$100</definedName>
    <definedName name="UBBlw823_51">UpperBalancingBelow823!$BC$4:$BC$100</definedName>
    <definedName name="UBBlw823_6">UpperBalancingBelow823!$J$4:$J$100</definedName>
    <definedName name="UBBlw823_7">UpperBalancingBelow823!$K$4:$K$100</definedName>
    <definedName name="UBBlw823_8">UpperBalancingBelow823!$L$4:$L$100</definedName>
    <definedName name="UBBlw823_9">UpperBalancingBelow823!$M$4:$M$100</definedName>
    <definedName name="UBBlw823_Max">UpperBalancingBelow823!$B$4:$B$100</definedName>
    <definedName name="UBBlw823_Min">UpperBalancingBelow823!$C$4:$C$100</definedName>
    <definedName name="UBBlw823_Most">UpperBalancingBelow823!$D$4:$D$100</definedName>
    <definedName name="UBBlw823_Time">UpperBalancingBelow823!$A$4:$A$100</definedName>
    <definedName name="UnitName">RunInformation!$E$3:$E$89</definedName>
    <definedName name="UpEl_BalBranch_1" localSheetId="14">PowellData.EqualizationCond!$E$2:$E$1048576</definedName>
    <definedName name="UpEl_BalBranch_1">PowellData.UpperElevBalBranch!$E$4:$E$104</definedName>
    <definedName name="UpEl_BalBranch_10" localSheetId="14">PowellData.EqualizationCond!$N$2:$N$1048576</definedName>
    <definedName name="UpEl_BalBranch_10">PowellData.UpperElevBalBranch!$N$4:$N$104</definedName>
    <definedName name="UpEl_BalBranch_11" localSheetId="14">PowellData.EqualizationCond!$O$2:$O$1048576</definedName>
    <definedName name="UpEl_BalBranch_11">PowellData.UpperElevBalBranch!$O$4:$O$104</definedName>
    <definedName name="UpEl_BalBranch_12" localSheetId="14">PowellData.EqualizationCond!$P$2:$P$1048576</definedName>
    <definedName name="UpEl_BalBranch_12">PowellData.UpperElevBalBranch!$P$4:$P$104</definedName>
    <definedName name="UpEl_BalBranch_13" localSheetId="14">PowellData.EqualizationCond!$Q$2:$Q$1048576</definedName>
    <definedName name="UpEl_BalBranch_13">PowellData.UpperElevBalBranch!$Q$4:$Q$104</definedName>
    <definedName name="UpEl_BalBranch_14" localSheetId="14">PowellData.EqualizationCond!$R$2:$R$1048576</definedName>
    <definedName name="UpEl_BalBranch_14">PowellData.UpperElevBalBranch!$R$4:$R$104</definedName>
    <definedName name="UpEl_BalBranch_15" localSheetId="14">PowellData.EqualizationCond!$S$2:$S$1048576</definedName>
    <definedName name="UpEl_BalBranch_15">PowellData.UpperElevBalBranch!$S$4:$S$104</definedName>
    <definedName name="UpEl_BalBranch_16" localSheetId="14">PowellData.EqualizationCond!$T$2:$T$1048576</definedName>
    <definedName name="UpEl_BalBranch_16">PowellData.UpperElevBalBranch!$T$4:$T$104</definedName>
    <definedName name="UpEl_BalBranch_17" localSheetId="14">PowellData.EqualizationCond!$U$2:$U$1048576</definedName>
    <definedName name="UpEl_BalBranch_17">PowellData.UpperElevBalBranch!$U$4:$U$104</definedName>
    <definedName name="UpEl_BalBranch_18" localSheetId="14">PowellData.EqualizationCond!$V$2:$V$1048576</definedName>
    <definedName name="UpEl_BalBranch_18">PowellData.UpperElevBalBranch!$V$4:$V$104</definedName>
    <definedName name="UpEl_BalBranch_19" localSheetId="14">PowellData.EqualizationCond!$W$2:$W$1048576</definedName>
    <definedName name="UpEl_BalBranch_19">PowellData.UpperElevBalBranch!$W$4:$W$104</definedName>
    <definedName name="UpEl_BalBranch_2" localSheetId="14">PowellData.EqualizationCond!$F$2:$F$1048576</definedName>
    <definedName name="UpEl_BalBranch_2">PowellData.UpperElevBalBranch!$F$4:$F$104</definedName>
    <definedName name="UpEl_BalBranch_20" localSheetId="14">PowellData.EqualizationCond!$X$2:$X$1048576</definedName>
    <definedName name="UpEl_BalBranch_20">PowellData.UpperElevBalBranch!$X$4:$X$104</definedName>
    <definedName name="UpEl_BalBranch_21" localSheetId="14">PowellData.EqualizationCond!$Y$2:$Y$1048576</definedName>
    <definedName name="UpEl_BalBranch_21">PowellData.UpperElevBalBranch!$Y$4:$Y$104</definedName>
    <definedName name="UpEl_BalBranch_22" localSheetId="14">PowellData.EqualizationCond!$Z$2:$Z$1048576</definedName>
    <definedName name="UpEl_BalBranch_22">PowellData.UpperElevBalBranch!$Z$4:$Z$104</definedName>
    <definedName name="UpEl_BalBranch_23" localSheetId="14">PowellData.EqualizationCond!$AA$2:$AA$1048576</definedName>
    <definedName name="UpEl_BalBranch_23">PowellData.UpperElevBalBranch!$AA$4:$AA$104</definedName>
    <definedName name="UpEl_BalBranch_24" localSheetId="14">PowellData.EqualizationCond!$AB$2:$AB$1048576</definedName>
    <definedName name="UpEl_BalBranch_24">PowellData.UpperElevBalBranch!$AB$4:$AB$104</definedName>
    <definedName name="UpEl_BalBranch_25" localSheetId="14">PowellData.EqualizationCond!$AC$2:$AC$1048576</definedName>
    <definedName name="UpEl_BalBranch_25">PowellData.UpperElevBalBranch!$AC$4:$AC$104</definedName>
    <definedName name="UpEl_BalBranch_26" localSheetId="14">PowellData.EqualizationCond!$AD$2:$AD$1048576</definedName>
    <definedName name="UpEl_BalBranch_26">PowellData.UpperElevBalBranch!$AD$4:$AD$104</definedName>
    <definedName name="UpEl_BalBranch_27" localSheetId="14">PowellData.EqualizationCond!$AE$2:$AE$1048576</definedName>
    <definedName name="UpEl_BalBranch_27">PowellData.UpperElevBalBranch!$AE$4:$AE$104</definedName>
    <definedName name="UpEl_BalBranch_28" localSheetId="14">PowellData.EqualizationCond!$AD$2:$AD$1048576</definedName>
    <definedName name="UpEl_BalBranch_28">PowellData.UpperElevBalBranch!$AF$4:$AF$104</definedName>
    <definedName name="UpEl_BalBranch_29" localSheetId="14">PowellData.EqualizationCond!$AE$2:$AE$1048576</definedName>
    <definedName name="UpEl_BalBranch_29">PowellData.UpperElevBalBranch!$AG$4:$AG$104</definedName>
    <definedName name="UpEl_BalBranch_3" localSheetId="14">PowellData.EqualizationCond!$G$2:$G$1048576</definedName>
    <definedName name="UpEl_BalBranch_3">PowellData.UpperElevBalBranch!$G$4:$G$104</definedName>
    <definedName name="UpEl_BalBranch_30" localSheetId="14">PowellData.EqualizationCond!$AF$2:$AF$1048576</definedName>
    <definedName name="UpEl_BalBranch_30">PowellData.UpperElevBalBranch!$AH$4:$AH$104</definedName>
    <definedName name="UpEl_BalBranch_31" localSheetId="14">PowellData.EqualizationCond!$AG$2:$AG$1048576</definedName>
    <definedName name="UpEl_BalBranch_31">PowellData.UpperElevBalBranch!$AI$4:$AI$104</definedName>
    <definedName name="UpEl_BalBranch_32" localSheetId="14">PowellData.EqualizationCond!$AH$2:$AH$1048576</definedName>
    <definedName name="UpEl_BalBranch_32">PowellData.UpperElevBalBranch!$AJ$4:$AJ$104</definedName>
    <definedName name="UpEl_BalBranch_33" localSheetId="14">PowellData.EqualizationCond!$AI$2:$AI$1048576</definedName>
    <definedName name="UpEl_BalBranch_33">PowellData.UpperElevBalBranch!$AK$4:$AK$104</definedName>
    <definedName name="UpEl_BalBranch_34">PowellData.UpperElevBalBranch!$AL$4:$AL$104</definedName>
    <definedName name="UpEl_BalBranch_35">PowellData.UpperElevBalBranch!$AM$4:$AM$104</definedName>
    <definedName name="UpEl_BalBranch_36">PowellData.UpperElevBalBranch!$AN$4:$AN$104</definedName>
    <definedName name="UpEl_BalBranch_37">PowellData.UpperElevBalBranch!$AO$4:$AO$104</definedName>
    <definedName name="UpEl_BalBranch_38">PowellData.UpperElevBalBranch!$AP$4:$AP$104</definedName>
    <definedName name="UpEl_BalBranch_39">PowellData.UpperElevBalBranch!$AQ$4:$AQ$104</definedName>
    <definedName name="UpEl_BalBranch_4" localSheetId="14">PowellData.EqualizationCond!$H$2:$H$1048576</definedName>
    <definedName name="UpEl_BalBranch_4">PowellData.UpperElevBalBranch!$H$4:$H$104</definedName>
    <definedName name="UpEl_BalBranch_40">PowellData.UpperElevBalBranch!$AR$4:$AR$104</definedName>
    <definedName name="UpEl_BalBranch_41">PowellData.UpperElevBalBranch!$AS$4:$AS$104</definedName>
    <definedName name="UpEl_BalBranch_42">PowellData.UpperElevBalBranch!$AT$4:$AT$104</definedName>
    <definedName name="UpEl_BalBranch_43">PowellData.UpperElevBalBranch!$AU$4:$AU$104</definedName>
    <definedName name="UpEl_BalBranch_44">PowellData.UpperElevBalBranch!$AV$4:$AV$104</definedName>
    <definedName name="UpEl_BalBranch_45">PowellData.UpperElevBalBranch!$AW$4:$AW$104</definedName>
    <definedName name="UpEl_BalBranch_46">PowellData.UpperElevBalBranch!$AX$4:$AX$104</definedName>
    <definedName name="UpEl_BalBranch_47">PowellData.UpperElevBalBranch!$AY$4:$AY$104</definedName>
    <definedName name="UpEl_BalBranch_48">PowellData.UpperElevBalBranch!$AZ$4:$AZ$104</definedName>
    <definedName name="UpEl_BalBranch_49">PowellData.UpperElevBalBranch!$BA$4:$BA$104</definedName>
    <definedName name="UpEl_BalBranch_5" localSheetId="14">PowellData.EqualizationCond!$I$2:$I$1048576</definedName>
    <definedName name="UpEl_BalBranch_5">PowellData.UpperElevBalBranch!$I$4:$I$104</definedName>
    <definedName name="UpEl_BalBranch_50">PowellData.UpperElevBalBranch!$BB$4:$BB$104</definedName>
    <definedName name="UpEl_BalBranch_51">PowellData.UpperElevBalBranch!$BC$4:$BC$104</definedName>
    <definedName name="UpEl_BalBranch_6" localSheetId="14">PowellData.EqualizationCond!$J$2:$J$1048576</definedName>
    <definedName name="UpEl_BalBranch_6">PowellData.UpperElevBalBranch!$J$4:$J$104</definedName>
    <definedName name="UpEl_BalBranch_7" localSheetId="14">PowellData.EqualizationCond!$K$2:$K$1048576</definedName>
    <definedName name="UpEl_BalBranch_7">PowellData.UpperElevBalBranch!$K$4:$K$104</definedName>
    <definedName name="UpEl_BalBranch_8" localSheetId="14">PowellData.EqualizationCond!$L$2:$L$1048576</definedName>
    <definedName name="UpEl_BalBranch_8">PowellData.UpperElevBalBranch!$L$4:$L$104</definedName>
    <definedName name="UpEl_BalBranch_9" localSheetId="14">PowellData.EqualizationCond!$M$2:$M$1048576</definedName>
    <definedName name="UpEl_BalBranch_9">PowellData.UpperElevBalBranch!$M$4:$M$104</definedName>
    <definedName name="UpEl_BalBranch_Max" localSheetId="14">PowellData.EqualizationCond!$B$2:$B$1048576</definedName>
    <definedName name="UpEl_BalBranch_Max">PowellData.UpperElevBalBranch!$B$4:$B$104</definedName>
    <definedName name="UpEl_BalBranch_Min" localSheetId="14">PowellData.EqualizationCond!$C$2:$C$1048576</definedName>
    <definedName name="UpEl_BalBranch_Min">PowellData.UpperElevBalBranch!$C$4:$C$104</definedName>
    <definedName name="UpEl_BalBranch_Most" localSheetId="14">PowellData.EqualizationCond!$D$2:$D$1048576</definedName>
    <definedName name="UpEl_BalBranch_Most">PowellData.UpperElevBalBranch!$D$4:$D$104</definedName>
    <definedName name="UpEl_BalBranch_Time" localSheetId="14">PowellData.EqualizationCond!$A$2:$A$1048576</definedName>
    <definedName name="UpEl_BalBranch_Time">PowellData.UpperElevBalBranch!$A$4:$A$104</definedName>
    <definedName name="Val_Elev_1">'Vallecito.Pool Elevation'!$E$4:$E$104</definedName>
    <definedName name="Val_Elev_10">'Vallecito.Pool Elevation'!$N$4:$N$104</definedName>
    <definedName name="Val_Elev_11">'Vallecito.Pool Elevation'!$O$4:$O$104</definedName>
    <definedName name="Val_Elev_12">'Vallecito.Pool Elevation'!$P$4:$P$104</definedName>
    <definedName name="Val_Elev_13">'Vallecito.Pool Elevation'!$Q$4:$Q$104</definedName>
    <definedName name="Val_Elev_14">'Vallecito.Pool Elevation'!$R$4:$R$104</definedName>
    <definedName name="Val_Elev_15">'Vallecito.Pool Elevation'!$S$4:$S$104</definedName>
    <definedName name="Val_Elev_16">'Vallecito.Pool Elevation'!$T$4:$T$104</definedName>
    <definedName name="Val_Elev_17">'Vallecito.Pool Elevation'!$U$4:$U$104</definedName>
    <definedName name="Val_Elev_18">'Vallecito.Pool Elevation'!$V$4:$V$104</definedName>
    <definedName name="Val_Elev_19">'Vallecito.Pool Elevation'!$W$4:$W$104</definedName>
    <definedName name="Val_Elev_2">'Vallecito.Pool Elevation'!$F$4:$F$104</definedName>
    <definedName name="Val_Elev_20">'Vallecito.Pool Elevation'!$X$4:$X$104</definedName>
    <definedName name="Val_Elev_21">'Vallecito.Pool Elevation'!$Y$4:$Y$104</definedName>
    <definedName name="Val_Elev_22">'Vallecito.Pool Elevation'!$Z$4:$Z$104</definedName>
    <definedName name="Val_Elev_23">'Vallecito.Pool Elevation'!$AA$4:$AA$104</definedName>
    <definedName name="Val_Elev_24">'Vallecito.Pool Elevation'!$AB$4:$AB$104</definedName>
    <definedName name="Val_Elev_25">'Vallecito.Pool Elevation'!$AC$4:$AC$104</definedName>
    <definedName name="Val_Elev_26">'Vallecito.Pool Elevation'!$AD$4:$AD$104</definedName>
    <definedName name="Val_Elev_27">'Vallecito.Pool Elevation'!$AE$4:$AE$104</definedName>
    <definedName name="Val_Elev_28">'Vallecito.Pool Elevation'!$AF$4:$AF$104</definedName>
    <definedName name="Val_Elev_29">'Vallecito.Pool Elevation'!$AG$4:$AG$104</definedName>
    <definedName name="Val_Elev_3">'Vallecito.Pool Elevation'!$G$4:$G$104</definedName>
    <definedName name="Val_Elev_30">'Vallecito.Pool Elevation'!$AH$4:$AH$104</definedName>
    <definedName name="Val_Elev_31">'Vallecito.Pool Elevation'!$AI$4:$AI$104</definedName>
    <definedName name="Val_Elev_32">'Vallecito.Pool Elevation'!$AJ$4:$AJ$104</definedName>
    <definedName name="Val_Elev_33">'Vallecito.Pool Elevation'!$AK$4:$AK$104</definedName>
    <definedName name="Val_Elev_34">'Vallecito.Pool Elevation'!$AL$4:$AL$104</definedName>
    <definedName name="Val_Elev_35">'Vallecito.Pool Elevation'!$AM$4:$AM$104</definedName>
    <definedName name="Val_Elev_36">'Vallecito.Pool Elevation'!$AN$4:$AN$104</definedName>
    <definedName name="Val_Elev_37">'Vallecito.Pool Elevation'!$AO$4:$AO$104</definedName>
    <definedName name="Val_Elev_38">'Vallecito.Pool Elevation'!$AP$4:$AP$104</definedName>
    <definedName name="Val_Elev_39">'Vallecito.Pool Elevation'!$AQ$4:$AQ$104</definedName>
    <definedName name="Val_Elev_4">'Vallecito.Pool Elevation'!$H$4:$H$104</definedName>
    <definedName name="Val_Elev_40">'Vallecito.Pool Elevation'!$AR$4:$AR$104</definedName>
    <definedName name="Val_Elev_41">'Vallecito.Pool Elevation'!$AS$4:$AS$104</definedName>
    <definedName name="Val_Elev_42">'Vallecito.Pool Elevation'!$AT$4:$AT$104</definedName>
    <definedName name="Val_Elev_43">'Vallecito.Pool Elevation'!$AU$4:$AU$104</definedName>
    <definedName name="Val_Elev_44">'Vallecito.Pool Elevation'!$AV$4:$AV$104</definedName>
    <definedName name="Val_Elev_45">'Vallecito.Pool Elevation'!$AW$4:$AW$104</definedName>
    <definedName name="Val_Elev_46">'Vallecito.Pool Elevation'!$AX$4:$AX$104</definedName>
    <definedName name="Val_Elev_47">'Vallecito.Pool Elevation'!$AY$4:$AY$104</definedName>
    <definedName name="Val_Elev_48">'Vallecito.Pool Elevation'!$AZ$4:$AZ$104</definedName>
    <definedName name="Val_Elev_49">'Vallecito.Pool Elevation'!$BA$4:$BA$104</definedName>
    <definedName name="Val_Elev_5">'Vallecito.Pool Elevation'!$I$4:$I$104</definedName>
    <definedName name="Val_Elev_50">'Vallecito.Pool Elevation'!$BB$4:$BB$104</definedName>
    <definedName name="Val_Elev_51">'Vallecito.Pool Elevation'!$BC$4:$BC$104</definedName>
    <definedName name="Val_Elev_6">'Vallecito.Pool Elevation'!$J$4:$J$104</definedName>
    <definedName name="Val_Elev_7">'Vallecito.Pool Elevation'!$K$4:$K$104</definedName>
    <definedName name="Val_Elev_8">'Vallecito.Pool Elevation'!$L$4:$L$104</definedName>
    <definedName name="Val_Elev_9">'Vallecito.Pool Elevation'!$M$4:$M$104</definedName>
    <definedName name="Val_Elev_Max">'Vallecito.Pool Elevation'!$B$4:$B$104</definedName>
    <definedName name="Val_Elev_Min">'Vallecito.Pool Elevation'!$C$4:$C$104</definedName>
    <definedName name="Val_Elev_Most">'Vallecito.Pool Elevation'!$D$4:$D$104</definedName>
    <definedName name="Val_Elev_Time">'Vallecito.Pool Elevation'!$A$4:$A$104</definedName>
    <definedName name="Val_In_1">Vallecito.Inflow!$E$4:$E$104</definedName>
    <definedName name="Val_In_10">Vallecito.Inflow!$N$4:$N$104</definedName>
    <definedName name="Val_In_11">Vallecito.Inflow!$O$4:$O$104</definedName>
    <definedName name="Val_In_12">Vallecito.Inflow!$P$4:$P$104</definedName>
    <definedName name="Val_In_13">Vallecito.Inflow!$Q$4:$Q$104</definedName>
    <definedName name="Val_In_14">Vallecito.Inflow!$R$4:$R$104</definedName>
    <definedName name="Val_In_15">Vallecito.Inflow!$S$4:$S$104</definedName>
    <definedName name="Val_In_16">Vallecito.Inflow!$T$4:$T$104</definedName>
    <definedName name="Val_In_17">Vallecito.Inflow!$U$4:$U$104</definedName>
    <definedName name="Val_In_18">Vallecito.Inflow!$V$4:$V$104</definedName>
    <definedName name="Val_In_19">Vallecito.Inflow!$W$4:$W$104</definedName>
    <definedName name="Val_In_2">Vallecito.Inflow!$F$4:$F$104</definedName>
    <definedName name="Val_In_20">Vallecito.Inflow!$X$4:$X$104</definedName>
    <definedName name="Val_In_21">Vallecito.Inflow!$Y$4:$Y$104</definedName>
    <definedName name="Val_In_22">Vallecito.Inflow!$Z$4:$Z$104</definedName>
    <definedName name="Val_In_23">Vallecito.Inflow!$AA$4:$AA$104</definedName>
    <definedName name="Val_In_24">Vallecito.Inflow!$AB$4:$AB$104</definedName>
    <definedName name="Val_In_25">Vallecito.Inflow!$AC$4:$AC$104</definedName>
    <definedName name="Val_In_26">Vallecito.Inflow!$AD$4:$AD$104</definedName>
    <definedName name="Val_In_27">Vallecito.Inflow!$AE$4:$AE$104</definedName>
    <definedName name="Val_In_28">Vallecito.Inflow!$AF$4:$AF$104</definedName>
    <definedName name="Val_In_29">Vallecito.Inflow!$AG$4:$AG$104</definedName>
    <definedName name="Val_In_3">Vallecito.Inflow!$G$4:$G$104</definedName>
    <definedName name="Val_In_30">Vallecito.Inflow!$AH$4:$AH$104</definedName>
    <definedName name="Val_In_31">Vallecito.Inflow!$AI$4:$AI$104</definedName>
    <definedName name="Val_In_32">Vallecito.Inflow!$AJ$4:$AJ$104</definedName>
    <definedName name="Val_In_33">Vallecito.Inflow!$AK$4:$AK$104</definedName>
    <definedName name="Val_In_34">Vallecito.Inflow!$AL$4:$AL$104</definedName>
    <definedName name="Val_In_35">Vallecito.Inflow!$AM$4:$AM$104</definedName>
    <definedName name="Val_In_36">Vallecito.Inflow!$AN$4:$AN$104</definedName>
    <definedName name="Val_In_37">Vallecito.Inflow!$AO$4:$AO$104</definedName>
    <definedName name="Val_In_38">Vallecito.Inflow!$AP$4:$AP$104</definedName>
    <definedName name="Val_In_39">Vallecito.Inflow!$AQ$4:$AQ$104</definedName>
    <definedName name="Val_In_4">Vallecito.Inflow!$H$4:$H$104</definedName>
    <definedName name="Val_In_40">Vallecito.Inflow!$AR$4:$AR$104</definedName>
    <definedName name="Val_In_41">Vallecito.Inflow!$AS$4:$AS$104</definedName>
    <definedName name="Val_In_42">Vallecito.Inflow!$AT$4:$AT$104</definedName>
    <definedName name="Val_In_43">Vallecito.Inflow!$AU$4:$AU$104</definedName>
    <definedName name="Val_In_44">Vallecito.Inflow!$AV$4:$AV$104</definedName>
    <definedName name="Val_In_45">Vallecito.Inflow!$AW$4:$AW$104</definedName>
    <definedName name="Val_In_46">Vallecito.Inflow!$AX$4:$AX$104</definedName>
    <definedName name="Val_In_47">Vallecito.Inflow!$AY$4:$AY$104</definedName>
    <definedName name="Val_In_48">Vallecito.Inflow!$AZ$4:$AZ$104</definedName>
    <definedName name="Val_In_49">Vallecito.Inflow!$BA$4:$BA$104</definedName>
    <definedName name="Val_In_5">Vallecito.Inflow!$I$4:$I$104</definedName>
    <definedName name="Val_In_50">Vallecito.Inflow!$BB$4:$BB$104</definedName>
    <definedName name="Val_In_51">Vallecito.Inflow!$BC$4:$BC$104</definedName>
    <definedName name="Val_In_6">Vallecito.Inflow!$J$4:$J$104</definedName>
    <definedName name="Val_In_7">Vallecito.Inflow!$K$4:$K$104</definedName>
    <definedName name="Val_In_8">Vallecito.Inflow!$L$4:$L$104</definedName>
    <definedName name="Val_In_9">Vallecito.Inflow!$M$4:$M$104</definedName>
    <definedName name="Val_In_Max">Vallecito.Inflow!$B$4:$B$104</definedName>
    <definedName name="Val_In_Min">Vallecito.Inflow!$C$4:$C$104</definedName>
    <definedName name="Val_In_Most">Vallecito.Inflow!$D$4:$D$104</definedName>
    <definedName name="Val_In_Time">Vallecito.Inflow!$A$4:$A$104</definedName>
    <definedName name="Val_Out_1">Vallecito.Outflow!$E$4:$E$104</definedName>
    <definedName name="Val_Out_10">Vallecito.Outflow!$N$4:$N$104</definedName>
    <definedName name="Val_Out_11">Vallecito.Outflow!$O$4:$O$104</definedName>
    <definedName name="Val_Out_12">Vallecito.Outflow!$P$4:$P$104</definedName>
    <definedName name="Val_Out_13">Vallecito.Outflow!$Q$4:$Q$104</definedName>
    <definedName name="Val_Out_14">Vallecito.Outflow!$R$4:$R$104</definedName>
    <definedName name="Val_Out_15">Vallecito.Outflow!$S$4:$S$104</definedName>
    <definedName name="Val_Out_16">Vallecito.Outflow!$T$4:$T$104</definedName>
    <definedName name="Val_Out_17">Vallecito.Outflow!$U$4:$U$104</definedName>
    <definedName name="Val_Out_18">Vallecito.Outflow!$V$4:$V$104</definedName>
    <definedName name="Val_Out_19">Vallecito.Outflow!$W$4:$W$104</definedName>
    <definedName name="Val_Out_2">Vallecito.Outflow!$F$4:$F$104</definedName>
    <definedName name="Val_Out_20">Vallecito.Outflow!$X$4:$X$104</definedName>
    <definedName name="Val_Out_21">Vallecito.Outflow!$Y$4:$Y$104</definedName>
    <definedName name="Val_Out_22">Vallecito.Outflow!$Z$4:$Z$104</definedName>
    <definedName name="Val_Out_23">Vallecito.Outflow!$AA$4:$AA$104</definedName>
    <definedName name="Val_Out_24">Vallecito.Outflow!$AB$4:$AB$104</definedName>
    <definedName name="Val_Out_25">Vallecito.Outflow!$AC$4:$AC$104</definedName>
    <definedName name="Val_Out_26">Vallecito.Outflow!$AD$4:$AD$104</definedName>
    <definedName name="Val_Out_27">Vallecito.Outflow!$AE$4:$AE$104</definedName>
    <definedName name="Val_Out_28">Vallecito.Outflow!$AF$4:$AF$104</definedName>
    <definedName name="Val_Out_29">Vallecito.Outflow!$AG$4:$AG$104</definedName>
    <definedName name="Val_Out_3">Vallecito.Outflow!$G$4:$G$104</definedName>
    <definedName name="Val_Out_30">Vallecito.Outflow!$AH$4:$AH$104</definedName>
    <definedName name="Val_Out_31">Vallecito.Outflow!$AI$4:$AI$104</definedName>
    <definedName name="Val_Out_32">Vallecito.Outflow!$AJ$4:$AJ$104</definedName>
    <definedName name="Val_Out_33">Vallecito.Outflow!$AK$4:$AK$104</definedName>
    <definedName name="Val_Out_34">Vallecito.Outflow!$AL$4:$AL$104</definedName>
    <definedName name="Val_Out_35">Vallecito.Outflow!$AM$4:$AM$104</definedName>
    <definedName name="Val_Out_36">Vallecito.Outflow!$AN$4:$AN$104</definedName>
    <definedName name="Val_Out_37">Vallecito.Outflow!$AO$4:$AO$104</definedName>
    <definedName name="Val_Out_38">Vallecito.Outflow!$AP$4:$AP$104</definedName>
    <definedName name="Val_Out_39">Vallecito.Outflow!$AQ$4:$AQ$104</definedName>
    <definedName name="Val_Out_4">Vallecito.Outflow!$H$4:$H$104</definedName>
    <definedName name="Val_Out_40">Vallecito.Outflow!$AR$4:$AR$104</definedName>
    <definedName name="Val_Out_41">Vallecito.Outflow!$AS$4:$AS$104</definedName>
    <definedName name="Val_Out_42">Vallecito.Outflow!$AT$4:$AT$104</definedName>
    <definedName name="Val_Out_43">Vallecito.Outflow!$AU$4:$AU$104</definedName>
    <definedName name="Val_Out_44">Vallecito.Outflow!$AV$4:$AV$104</definedName>
    <definedName name="Val_Out_45">Vallecito.Outflow!$AW$4:$AW$104</definedName>
    <definedName name="Val_Out_46">Vallecito.Outflow!$AX$4:$AX$104</definedName>
    <definedName name="Val_Out_47">Vallecito.Outflow!$AY$4:$AY$104</definedName>
    <definedName name="Val_Out_48">Vallecito.Outflow!$AZ$4:$AZ$104</definedName>
    <definedName name="Val_Out_49">Vallecito.Outflow!$BA$4:$BA$104</definedName>
    <definedName name="Val_Out_5">Vallecito.Outflow!$I$4:$I$104</definedName>
    <definedName name="Val_Out_50">Vallecito.Outflow!$BB$4:$BB$104</definedName>
    <definedName name="Val_Out_51">Vallecito.Outflow!$BC$4:$BC$104</definedName>
    <definedName name="Val_Out_6">Vallecito.Outflow!$J$4:$J$104</definedName>
    <definedName name="Val_Out_7">Vallecito.Outflow!$K$4:$K$104</definedName>
    <definedName name="Val_Out_8">Vallecito.Outflow!$L$4:$L$104</definedName>
    <definedName name="Val_Out_9">Vallecito.Outflow!$M$4:$M$104</definedName>
    <definedName name="Val_Out_Max">Vallecito.Outflow!$B$4:$B$104</definedName>
    <definedName name="Val_Out_Min">Vallecito.Outflow!$C$4:$C$104</definedName>
    <definedName name="Val_Out_Most">Vallecito.Outflow!$D$4:$D$104</definedName>
    <definedName name="Val_Out_Time">Vallecito.Outflow!$A$4:$A$104</definedName>
    <definedName name="Val_Stor_1">Vallecito.Storage!$E$4:$E$104</definedName>
    <definedName name="Val_Stor_10">Vallecito.Storage!$N$4:$N$104</definedName>
    <definedName name="Val_Stor_11">Vallecito.Storage!$O$4:$O$104</definedName>
    <definedName name="Val_Stor_12">Vallecito.Storage!$P$4:$P$104</definedName>
    <definedName name="Val_Stor_13">Vallecito.Storage!$Q$4:$Q$104</definedName>
    <definedName name="Val_Stor_14">Vallecito.Storage!$R$4:$R$104</definedName>
    <definedName name="Val_Stor_15">Vallecito.Storage!$S$4:$S$104</definedName>
    <definedName name="Val_Stor_16">Vallecito.Storage!$T$4:$T$104</definedName>
    <definedName name="Val_Stor_17">Vallecito.Storage!$U$4:$U$104</definedName>
    <definedName name="Val_Stor_18">Vallecito.Storage!$V$4:$V$104</definedName>
    <definedName name="Val_Stor_19">Vallecito.Storage!$W$4:$W$104</definedName>
    <definedName name="Val_Stor_2">Vallecito.Storage!$F$4:$F$104</definedName>
    <definedName name="Val_Stor_20">Vallecito.Storage!$X$4:$X$104</definedName>
    <definedName name="Val_Stor_21">Vallecito.Storage!$Y$4:$Y$104</definedName>
    <definedName name="Val_Stor_22">Vallecito.Storage!$Z$4:$Z$104</definedName>
    <definedName name="Val_Stor_23">Vallecito.Storage!$AA$4:$AA$104</definedName>
    <definedName name="Val_Stor_24">Vallecito.Storage!$AB$4:$AB$104</definedName>
    <definedName name="Val_Stor_25">Vallecito.Storage!$AC$4:$AC$104</definedName>
    <definedName name="Val_Stor_26">Vallecito.Storage!$AD$4:$AD$104</definedName>
    <definedName name="Val_Stor_27">Vallecito.Storage!$AE$4:$AE$104</definedName>
    <definedName name="Val_Stor_28">Vallecito.Storage!$AF$4:$AF$104</definedName>
    <definedName name="Val_Stor_29">Vallecito.Storage!$AG$4:$AG$104</definedName>
    <definedName name="Val_Stor_3">Vallecito.Storage!$G$4:$G$104</definedName>
    <definedName name="Val_Stor_30">Vallecito.Storage!$AH$4:$AH$104</definedName>
    <definedName name="Val_Stor_31">Vallecito.Storage!$AI$4:$AI$104</definedName>
    <definedName name="Val_Stor_32">Vallecito.Storage!$AJ$4:$AJ$104</definedName>
    <definedName name="Val_Stor_33">Vallecito.Storage!$AK$4:$AK$104</definedName>
    <definedName name="Val_Stor_34">Vallecito.Storage!$AL$4:$AL$104</definedName>
    <definedName name="Val_Stor_35">Vallecito.Storage!$AM$4:$AM$104</definedName>
    <definedName name="Val_Stor_36">Vallecito.Storage!$AN$4:$AN$104</definedName>
    <definedName name="Val_Stor_37">Vallecito.Storage!$AO$4:$AO$104</definedName>
    <definedName name="Val_Stor_38">Vallecito.Storage!$AP$4:$AP$104</definedName>
    <definedName name="Val_Stor_39">Vallecito.Storage!$AQ$4:$AQ$104</definedName>
    <definedName name="Val_Stor_4">Vallecito.Storage!$H$4:$H$104</definedName>
    <definedName name="Val_Stor_40">Vallecito.Storage!$AR$4:$AR$104</definedName>
    <definedName name="Val_Stor_41">Vallecito.Storage!$AS$4:$AS$104</definedName>
    <definedName name="Val_Stor_42">Vallecito.Storage!$AT$4:$AT$104</definedName>
    <definedName name="Val_Stor_43">Vallecito.Storage!$AU$4:$AU$104</definedName>
    <definedName name="Val_Stor_44">Vallecito.Storage!$AV$4:$AV$104</definedName>
    <definedName name="Val_Stor_45">Vallecito.Storage!$AW$4:$AW$104</definedName>
    <definedName name="Val_Stor_46">Vallecito.Storage!$AX$4:$AX$104</definedName>
    <definedName name="Val_Stor_47">Vallecito.Storage!$AY$4:$AY$104</definedName>
    <definedName name="Val_Stor_48">Vallecito.Storage!$AZ$4:$AZ$104</definedName>
    <definedName name="Val_Stor_49">Vallecito.Storage!$BA$4:$BA$104</definedName>
    <definedName name="Val_Stor_5">Vallecito.Storage!$I$4:$I$104</definedName>
    <definedName name="Val_Stor_50">Vallecito.Storage!$BB$4:$BB$104</definedName>
    <definedName name="Val_Stor_51">Vallecito.Storage!$BC$4:$BC$104</definedName>
    <definedName name="Val_Stor_6">Vallecito.Storage!$J$4:$J$104</definedName>
    <definedName name="Val_Stor_7">Vallecito.Storage!$K$4:$K$104</definedName>
    <definedName name="Val_Stor_8">Vallecito.Storage!$L$4:$L$104</definedName>
    <definedName name="Val_Stor_9">Vallecito.Storage!$M$4:$M$104</definedName>
    <definedName name="Val_Stor_Max">Vallecito.Storage!$B$4:$B$104</definedName>
    <definedName name="Val_Stor_Min">Vallecito.Storage!$C$4:$C$104</definedName>
    <definedName name="Val_Stor_Most">Vallecito.Storage!$D$4:$D$104</definedName>
    <definedName name="Val_Stor_Time">Vallecito.Storage!$A$4:$A$104</definedName>
    <definedName name="VallecitoInflow">InflowAnnualVolumes!$V$6:$V$7</definedName>
    <definedName name="VallecitoInflow1">InflowAnnualVolumes!$V$6:$BU$6</definedName>
    <definedName name="VallecitoInflow2">InflowAnnualVolumes!$V$7:$BU$7</definedName>
    <definedName name="VolInflowSlots">RunInformation!$BJ$6:$BJ$18</definedName>
    <definedName name="WaterYear" localSheetId="5">CarryoverInterpretation!$D$6</definedName>
    <definedName name="WaterYearList" localSheetId="5">CarryoverInterpretation!$D$82:$D$87</definedName>
    <definedName name="YampaRiverOutflow">InflowAnnualVolumes!$V$21:$V$22</definedName>
    <definedName name="YampaRiverOutflow1">InflowAnnualVolumes!$V$21:$BU$21</definedName>
    <definedName name="YampaRiverOutflow2">InflowAnnualVolumes!$V$22:$BU$22</definedName>
  </definedNames>
  <calcPr calcId="191029" calcCompleted="0"/>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4" i="217" l="1"/>
  <c r="A4" i="214"/>
  <c r="A4" i="206"/>
  <c r="A4" i="204"/>
  <c r="A4" i="203"/>
  <c r="A4" i="202"/>
  <c r="AA7" i="27"/>
  <c r="BO7" i="27"/>
  <c r="BO9" i="27"/>
  <c r="BO8" i="27"/>
  <c r="A4" i="201" l="1"/>
  <c r="A4" i="200"/>
  <c r="A4" i="199"/>
  <c r="A4" i="198"/>
  <c r="A4" i="197"/>
  <c r="A4" i="196"/>
  <c r="A4" i="195"/>
  <c r="A4" i="194"/>
  <c r="A4" i="193"/>
  <c r="A4" i="192"/>
  <c r="A4" i="191"/>
  <c r="I2" i="65"/>
  <c r="A4" i="190"/>
  <c r="A4" i="189"/>
  <c r="A4" i="188"/>
  <c r="A4" i="187"/>
  <c r="A4" i="186"/>
  <c r="A4" i="185"/>
  <c r="A4" i="184"/>
  <c r="A4" i="183"/>
  <c r="A4" i="182"/>
  <c r="A4" i="181"/>
  <c r="A4" i="180"/>
  <c r="U1" i="123"/>
  <c r="U2" i="123" s="1"/>
  <c r="V1" i="123" s="1"/>
  <c r="X1" i="123" l="1"/>
  <c r="Y1" i="123" s="1"/>
  <c r="W1" i="123"/>
  <c r="W2" i="123"/>
  <c r="X2" i="123"/>
  <c r="V2" i="123"/>
  <c r="AH2" i="123"/>
  <c r="AP2" i="123"/>
  <c r="AX2" i="123"/>
  <c r="Y2" i="123"/>
  <c r="AZ2" i="123"/>
  <c r="AE2" i="123"/>
  <c r="AA2" i="123"/>
  <c r="AI2" i="123"/>
  <c r="AQ2" i="123"/>
  <c r="AY2" i="123"/>
  <c r="AB2" i="123"/>
  <c r="AJ2" i="123"/>
  <c r="AR2" i="123"/>
  <c r="AM2" i="123"/>
  <c r="AF2" i="123"/>
  <c r="AG2" i="123"/>
  <c r="AC2" i="123"/>
  <c r="AK2" i="123"/>
  <c r="AS2" i="123"/>
  <c r="AU2" i="123"/>
  <c r="AN2" i="123"/>
  <c r="AO2" i="123"/>
  <c r="AD2" i="123"/>
  <c r="AL2" i="123"/>
  <c r="AT2" i="123"/>
  <c r="Z2" i="123"/>
  <c r="AV2" i="123"/>
  <c r="AW2" i="123"/>
  <c r="B4" i="127" l="1"/>
  <c r="B1" i="68"/>
  <c r="AS93" i="27"/>
  <c r="AH93" i="27"/>
  <c r="AT93" i="27" s="1"/>
  <c r="AG93" i="27"/>
  <c r="AF93" i="27"/>
  <c r="AR93" i="27" s="1"/>
  <c r="AH92" i="27"/>
  <c r="AT92" i="27" s="1"/>
  <c r="AG92" i="27"/>
  <c r="AS92" i="27" s="1"/>
  <c r="AF92" i="27"/>
  <c r="AR92" i="27" s="1"/>
  <c r="AT91" i="27"/>
  <c r="AH91" i="27"/>
  <c r="AG91" i="27"/>
  <c r="AS91" i="27" s="1"/>
  <c r="AF91" i="27"/>
  <c r="AR91" i="27" s="1"/>
  <c r="AS90" i="27"/>
  <c r="AR90" i="27"/>
  <c r="AH90" i="27"/>
  <c r="AT90" i="27" s="1"/>
  <c r="AG90" i="27"/>
  <c r="AF90" i="27"/>
  <c r="BE89" i="27"/>
  <c r="AH89" i="27"/>
  <c r="AT89" i="27" s="1"/>
  <c r="AG89" i="27"/>
  <c r="AF89" i="27"/>
  <c r="AR89" i="27" s="1"/>
  <c r="BE88" i="27"/>
  <c r="AS88" i="27"/>
  <c r="AH88" i="27"/>
  <c r="AT88" i="27" s="1"/>
  <c r="AG88" i="27"/>
  <c r="AS89" i="27" s="1"/>
  <c r="AF88" i="27"/>
  <c r="AR88" i="27" s="1"/>
  <c r="BE87" i="27"/>
  <c r="AS87" i="27"/>
  <c r="AH87" i="27"/>
  <c r="AT87" i="27" s="1"/>
  <c r="AG87" i="27"/>
  <c r="AF87" i="27"/>
  <c r="AR87" i="27" s="1"/>
  <c r="BE86" i="27"/>
  <c r="AS86" i="27"/>
  <c r="AH86" i="27"/>
  <c r="AT86" i="27" s="1"/>
  <c r="AG86" i="27"/>
  <c r="AF86" i="27"/>
  <c r="AR86" i="27" s="1"/>
  <c r="BE85" i="27"/>
  <c r="AS85" i="27"/>
  <c r="AH85" i="27"/>
  <c r="AT85" i="27" s="1"/>
  <c r="AG85" i="27"/>
  <c r="AF85" i="27"/>
  <c r="AR85" i="27" s="1"/>
  <c r="BE84" i="27"/>
  <c r="AS84" i="27"/>
  <c r="AH84" i="27"/>
  <c r="AT84" i="27" s="1"/>
  <c r="AG84" i="27"/>
  <c r="AF84" i="27"/>
  <c r="AR84" i="27" s="1"/>
  <c r="BE83" i="27"/>
  <c r="AS83" i="27"/>
  <c r="AH83" i="27"/>
  <c r="AT83" i="27" s="1"/>
  <c r="AG83" i="27"/>
  <c r="AF83" i="27"/>
  <c r="AR83" i="27" s="1"/>
  <c r="BE82" i="27"/>
  <c r="AS82" i="27"/>
  <c r="AH82" i="27"/>
  <c r="AT82" i="27" s="1"/>
  <c r="AG82" i="27"/>
  <c r="AF82" i="27"/>
  <c r="AR82" i="27" s="1"/>
  <c r="BE81" i="27"/>
  <c r="AS81" i="27"/>
  <c r="AH81" i="27"/>
  <c r="AT81" i="27" s="1"/>
  <c r="AG81" i="27"/>
  <c r="AF81" i="27"/>
  <c r="AR81" i="27" s="1"/>
  <c r="BE78" i="27"/>
  <c r="AS78" i="27"/>
  <c r="AH78" i="27"/>
  <c r="AT78" i="27" s="1"/>
  <c r="AG78" i="27"/>
  <c r="AF78" i="27"/>
  <c r="AR78" i="27" s="1"/>
  <c r="BE77" i="27"/>
  <c r="AT77" i="27"/>
  <c r="AS77" i="27"/>
  <c r="AH77" i="27"/>
  <c r="AG77" i="27"/>
  <c r="AF77" i="27"/>
  <c r="AR77" i="27" s="1"/>
  <c r="BE76" i="27"/>
  <c r="AT76" i="27"/>
  <c r="AS76" i="27"/>
  <c r="AH76" i="27"/>
  <c r="AG76" i="27"/>
  <c r="AF76" i="27"/>
  <c r="AR76" i="27" s="1"/>
  <c r="BE75" i="27"/>
  <c r="AT75" i="27"/>
  <c r="AR75" i="27"/>
  <c r="AH75" i="27"/>
  <c r="AG75" i="27"/>
  <c r="AF75" i="27"/>
  <c r="BE74" i="27"/>
  <c r="AT74" i="27"/>
  <c r="AR74" i="27"/>
  <c r="AH74" i="27"/>
  <c r="AG74" i="27"/>
  <c r="AS75" i="27" s="1"/>
  <c r="AF74" i="27"/>
  <c r="BE73" i="27"/>
  <c r="AT73" i="27"/>
  <c r="AR73" i="27"/>
  <c r="AH73" i="27"/>
  <c r="AG73" i="27"/>
  <c r="AS73" i="27" s="1"/>
  <c r="AF73" i="27"/>
  <c r="BE72" i="27"/>
  <c r="AT72" i="27"/>
  <c r="AR72" i="27"/>
  <c r="AH72" i="27"/>
  <c r="AG72" i="27"/>
  <c r="AS72" i="27" s="1"/>
  <c r="AF72" i="27"/>
  <c r="BE71" i="27"/>
  <c r="AT71" i="27"/>
  <c r="AR71" i="27"/>
  <c r="AH71" i="27"/>
  <c r="AG71" i="27"/>
  <c r="AS71" i="27" s="1"/>
  <c r="AF71" i="27"/>
  <c r="BE70" i="27"/>
  <c r="AT70" i="27"/>
  <c r="AR70" i="27"/>
  <c r="AH70" i="27"/>
  <c r="AG70" i="27"/>
  <c r="AS70" i="27" s="1"/>
  <c r="AF70" i="27"/>
  <c r="BE69" i="27"/>
  <c r="AT69" i="27"/>
  <c r="AS69" i="27"/>
  <c r="AR69" i="27"/>
  <c r="AH69" i="27"/>
  <c r="AG69" i="27"/>
  <c r="AF69" i="27"/>
  <c r="BE68" i="27"/>
  <c r="AS68" i="27"/>
  <c r="AR68" i="27"/>
  <c r="AH68" i="27"/>
  <c r="AG68" i="27"/>
  <c r="AF68" i="27"/>
  <c r="BE67" i="27"/>
  <c r="AS67" i="27"/>
  <c r="AR67" i="27"/>
  <c r="AH67" i="27"/>
  <c r="AT68" i="27" s="1"/>
  <c r="AG67" i="27"/>
  <c r="AF67" i="27"/>
  <c r="BE66" i="27"/>
  <c r="AS66" i="27"/>
  <c r="AH66" i="27"/>
  <c r="AT66" i="27" s="1"/>
  <c r="AG66" i="27"/>
  <c r="AF66" i="27"/>
  <c r="BE65" i="27"/>
  <c r="AS65" i="27"/>
  <c r="AH65" i="27"/>
  <c r="AT65" i="27" s="1"/>
  <c r="AG65" i="27"/>
  <c r="AF65" i="27"/>
  <c r="AR66" i="27" s="1"/>
  <c r="BE64" i="27"/>
  <c r="AS64" i="27"/>
  <c r="AH64" i="27"/>
  <c r="AT64" i="27" s="1"/>
  <c r="AG64" i="27"/>
  <c r="AF64" i="27"/>
  <c r="AR64" i="27" s="1"/>
  <c r="BE63" i="27"/>
  <c r="AH63" i="27"/>
  <c r="AT63" i="27" s="1"/>
  <c r="AG63" i="27"/>
  <c r="AF63" i="27"/>
  <c r="AR63" i="27" s="1"/>
  <c r="BE62" i="27"/>
  <c r="AH62" i="27"/>
  <c r="AG62" i="27"/>
  <c r="AS63" i="27" s="1"/>
  <c r="AF62" i="27"/>
  <c r="BE61" i="27"/>
  <c r="BE60" i="27"/>
  <c r="BE59" i="27"/>
  <c r="BE58" i="27"/>
  <c r="BE57" i="27"/>
  <c r="BE56" i="27"/>
  <c r="BE55" i="27"/>
  <c r="BE54" i="27"/>
  <c r="BE53" i="27"/>
  <c r="BE52" i="27"/>
  <c r="BE51" i="27"/>
  <c r="BE50" i="27"/>
  <c r="BE49" i="27"/>
  <c r="BE48" i="27"/>
  <c r="BE47" i="27"/>
  <c r="BE46" i="27"/>
  <c r="BE45" i="27"/>
  <c r="BE44" i="27"/>
  <c r="AM44" i="27"/>
  <c r="BE43" i="27"/>
  <c r="AM43" i="27"/>
  <c r="BE42" i="27"/>
  <c r="AM42" i="27"/>
  <c r="BE41" i="27"/>
  <c r="AM41" i="27"/>
  <c r="BE40" i="27"/>
  <c r="AM40" i="27"/>
  <c r="BE39" i="27"/>
  <c r="AM39" i="27"/>
  <c r="BE38" i="27"/>
  <c r="AM38" i="27"/>
  <c r="BE37" i="27"/>
  <c r="AM37" i="27"/>
  <c r="BE36" i="27"/>
  <c r="AM36" i="27"/>
  <c r="BE35" i="27"/>
  <c r="AM35" i="27"/>
  <c r="BE34" i="27"/>
  <c r="AM34" i="27"/>
  <c r="BE33" i="27"/>
  <c r="AM33" i="27"/>
  <c r="BE32" i="27"/>
  <c r="AM32" i="27"/>
  <c r="BE31" i="27"/>
  <c r="AM31" i="27"/>
  <c r="BE30" i="27"/>
  <c r="AM30" i="27"/>
  <c r="BE29" i="27"/>
  <c r="AM29" i="27"/>
  <c r="BE28" i="27"/>
  <c r="AM28" i="27"/>
  <c r="BE27" i="27"/>
  <c r="AM27" i="27"/>
  <c r="BE26" i="27"/>
  <c r="AM26" i="27"/>
  <c r="BE25" i="27"/>
  <c r="AM25" i="27"/>
  <c r="BE24" i="27"/>
  <c r="AM24" i="27"/>
  <c r="BE23" i="27"/>
  <c r="AM23" i="27"/>
  <c r="BE22" i="27"/>
  <c r="AM22" i="27"/>
  <c r="BE21" i="27"/>
  <c r="AM21" i="27"/>
  <c r="BE20" i="27"/>
  <c r="AM20" i="27"/>
  <c r="BE19" i="27"/>
  <c r="AM19" i="27"/>
  <c r="BE18" i="27"/>
  <c r="AM18" i="27"/>
  <c r="BE17" i="27"/>
  <c r="AM17" i="27"/>
  <c r="BE16" i="27"/>
  <c r="AM16" i="27"/>
  <c r="BE15" i="27"/>
  <c r="AM15" i="27"/>
  <c r="BE14" i="27"/>
  <c r="AM14" i="27"/>
  <c r="BE13" i="27"/>
  <c r="AM13" i="27"/>
  <c r="BE12" i="27"/>
  <c r="AM12" i="27"/>
  <c r="BE11" i="27"/>
  <c r="AM11" i="27"/>
  <c r="BE10" i="27"/>
  <c r="AM10" i="27"/>
  <c r="BE9" i="27"/>
  <c r="AM9" i="27"/>
  <c r="BE8" i="27"/>
  <c r="AM8" i="27"/>
  <c r="BE7" i="27"/>
  <c r="AM7" i="27"/>
  <c r="AN7" i="27" s="1"/>
  <c r="BA5" i="27"/>
  <c r="BF4" i="27"/>
  <c r="BE4" i="27"/>
  <c r="BD4" i="27"/>
  <c r="BC4" i="27"/>
  <c r="BD3" i="27"/>
  <c r="BD2" i="27"/>
  <c r="BM1" i="27"/>
  <c r="BM2" i="27" s="1"/>
  <c r="A4" i="179"/>
  <c r="A4" i="174"/>
  <c r="A4" i="178"/>
  <c r="A4" i="173"/>
  <c r="A4" i="158"/>
  <c r="A4" i="171"/>
  <c r="A4" i="170"/>
  <c r="A4" i="169"/>
  <c r="B1" i="169"/>
  <c r="A4" i="168"/>
  <c r="A4" i="167"/>
  <c r="A4" i="166"/>
  <c r="A4" i="165"/>
  <c r="A4" i="164"/>
  <c r="A4" i="163"/>
  <c r="A4" i="151"/>
  <c r="A4" i="150"/>
  <c r="A4" i="149"/>
  <c r="A4" i="148"/>
  <c r="A4" i="147"/>
  <c r="A4" i="146"/>
  <c r="A4" i="145"/>
  <c r="A4" i="144"/>
  <c r="A4" i="143"/>
  <c r="A4" i="142"/>
  <c r="A4" i="141"/>
  <c r="A4" i="140"/>
  <c r="A4" i="139"/>
  <c r="A4" i="138"/>
  <c r="A4" i="137"/>
  <c r="A4" i="136"/>
  <c r="A4" i="104"/>
  <c r="A4" i="103"/>
  <c r="A4" i="86"/>
  <c r="A4" i="125"/>
  <c r="A4" i="126"/>
  <c r="A4" i="122"/>
  <c r="A4" i="121"/>
  <c r="A4" i="153"/>
  <c r="A4" i="152"/>
  <c r="A4" i="94"/>
  <c r="A4" i="95"/>
  <c r="D6" i="157"/>
  <c r="X2" i="157"/>
  <c r="D3" i="154"/>
  <c r="V32" i="123"/>
  <c r="W32" i="123" s="1"/>
  <c r="X32" i="123" s="1"/>
  <c r="Y32" i="123" s="1"/>
  <c r="Z32" i="123" s="1"/>
  <c r="AA32" i="123" s="1"/>
  <c r="AB32" i="123" s="1"/>
  <c r="AC32" i="123" s="1"/>
  <c r="AD32" i="123" s="1"/>
  <c r="AE32" i="123" s="1"/>
  <c r="AF32" i="123" s="1"/>
  <c r="AG32" i="123" s="1"/>
  <c r="AH32" i="123" s="1"/>
  <c r="AI32" i="123" s="1"/>
  <c r="AJ32" i="123" s="1"/>
  <c r="AK32" i="123" s="1"/>
  <c r="AL32" i="123" s="1"/>
  <c r="AM32" i="123" s="1"/>
  <c r="AN32" i="123" s="1"/>
  <c r="AO32" i="123" s="1"/>
  <c r="AP32" i="123" s="1"/>
  <c r="AQ32" i="123" s="1"/>
  <c r="AR32" i="123" s="1"/>
  <c r="AS32" i="123" s="1"/>
  <c r="AT32" i="123" s="1"/>
  <c r="AU32" i="123" s="1"/>
  <c r="AV32" i="123" s="1"/>
  <c r="AW32" i="123" s="1"/>
  <c r="AX32" i="123" s="1"/>
  <c r="AY32" i="123" s="1"/>
  <c r="V31" i="123"/>
  <c r="W31" i="123" s="1"/>
  <c r="X31" i="123" s="1"/>
  <c r="Y31" i="123" s="1"/>
  <c r="Z31" i="123" s="1"/>
  <c r="AA31" i="123" s="1"/>
  <c r="AB31" i="123" s="1"/>
  <c r="AC31" i="123" s="1"/>
  <c r="AD31" i="123" s="1"/>
  <c r="AE31" i="123" s="1"/>
  <c r="AF31" i="123" s="1"/>
  <c r="AG31" i="123" s="1"/>
  <c r="AH31" i="123" s="1"/>
  <c r="AI31" i="123" s="1"/>
  <c r="AJ31" i="123" s="1"/>
  <c r="AK31" i="123" s="1"/>
  <c r="AL31" i="123" s="1"/>
  <c r="AM31" i="123" s="1"/>
  <c r="AN31" i="123" s="1"/>
  <c r="AO31" i="123" s="1"/>
  <c r="AP31" i="123" s="1"/>
  <c r="AQ31" i="123" s="1"/>
  <c r="AR31" i="123" s="1"/>
  <c r="AS31" i="123" s="1"/>
  <c r="AT31" i="123" s="1"/>
  <c r="AU31" i="123" s="1"/>
  <c r="AV31" i="123" s="1"/>
  <c r="AW31" i="123" s="1"/>
  <c r="AX31" i="123" s="1"/>
  <c r="AY31" i="123" s="1"/>
  <c r="V30" i="123"/>
  <c r="W30" i="123" s="1"/>
  <c r="X30" i="123" s="1"/>
  <c r="Y30" i="123" s="1"/>
  <c r="Z30" i="123" s="1"/>
  <c r="AA30" i="123" s="1"/>
  <c r="AB30" i="123" s="1"/>
  <c r="AC30" i="123" s="1"/>
  <c r="AD30" i="123" s="1"/>
  <c r="AE30" i="123" s="1"/>
  <c r="AF30" i="123" s="1"/>
  <c r="AG30" i="123" s="1"/>
  <c r="AH30" i="123" s="1"/>
  <c r="AI30" i="123" s="1"/>
  <c r="AJ30" i="123" s="1"/>
  <c r="AK30" i="123" s="1"/>
  <c r="AL30" i="123" s="1"/>
  <c r="AM30" i="123" s="1"/>
  <c r="AN30" i="123" s="1"/>
  <c r="AO30" i="123" s="1"/>
  <c r="AP30" i="123" s="1"/>
  <c r="AQ30" i="123" s="1"/>
  <c r="AR30" i="123" s="1"/>
  <c r="AS30" i="123" s="1"/>
  <c r="AT30" i="123" s="1"/>
  <c r="AU30" i="123" s="1"/>
  <c r="AV30" i="123" s="1"/>
  <c r="AW30" i="123" s="1"/>
  <c r="AX30" i="123" s="1"/>
  <c r="AY30" i="123" s="1"/>
  <c r="U28" i="123"/>
  <c r="U24" i="123"/>
  <c r="I3" i="123"/>
  <c r="E3" i="123"/>
  <c r="A3" i="123"/>
  <c r="B10" i="25"/>
  <c r="V1" i="25" s="1"/>
  <c r="E3" i="25"/>
  <c r="A3" i="25"/>
  <c r="S109" i="70"/>
  <c r="R109" i="70"/>
  <c r="Q109" i="70"/>
  <c r="P109" i="70"/>
  <c r="O109" i="70"/>
  <c r="S108" i="70"/>
  <c r="R108" i="70"/>
  <c r="Q108" i="70"/>
  <c r="P108" i="70"/>
  <c r="O108" i="70"/>
  <c r="S107" i="70"/>
  <c r="R107" i="70"/>
  <c r="Q107" i="70"/>
  <c r="P107" i="70"/>
  <c r="O107" i="70"/>
  <c r="S106" i="70"/>
  <c r="R106" i="70"/>
  <c r="Q106" i="70"/>
  <c r="P106" i="70"/>
  <c r="O106" i="70"/>
  <c r="S105" i="70"/>
  <c r="R105" i="70"/>
  <c r="Q105" i="70"/>
  <c r="P105" i="70"/>
  <c r="O105" i="70"/>
  <c r="S103" i="70"/>
  <c r="R103" i="70"/>
  <c r="Q103" i="70"/>
  <c r="P103" i="70"/>
  <c r="O103" i="70"/>
  <c r="S102" i="70"/>
  <c r="R102" i="70"/>
  <c r="Q102" i="70"/>
  <c r="P102" i="70"/>
  <c r="O102" i="70"/>
  <c r="S101" i="70"/>
  <c r="R101" i="70"/>
  <c r="Q101" i="70"/>
  <c r="P101" i="70"/>
  <c r="O101" i="70"/>
  <c r="S99" i="70"/>
  <c r="R99" i="70"/>
  <c r="Q99" i="70"/>
  <c r="P99" i="70"/>
  <c r="O99" i="70"/>
  <c r="S98" i="70"/>
  <c r="R98" i="70"/>
  <c r="Q98" i="70"/>
  <c r="P98" i="70"/>
  <c r="O98" i="70"/>
  <c r="S97" i="70"/>
  <c r="R97" i="70"/>
  <c r="Q97" i="70"/>
  <c r="P97" i="70"/>
  <c r="O97" i="70"/>
  <c r="S95" i="70"/>
  <c r="R95" i="70"/>
  <c r="Q95" i="70"/>
  <c r="P95" i="70"/>
  <c r="O95" i="70"/>
  <c r="S94" i="70"/>
  <c r="R94" i="70"/>
  <c r="Q94" i="70"/>
  <c r="P94" i="70"/>
  <c r="O94" i="70"/>
  <c r="C65" i="70"/>
  <c r="M57" i="70"/>
  <c r="K54" i="70"/>
  <c r="I54" i="70"/>
  <c r="B52" i="70"/>
  <c r="C48" i="70"/>
  <c r="C49" i="70" s="1"/>
  <c r="P47" i="70"/>
  <c r="O47" i="70"/>
  <c r="H47" i="70"/>
  <c r="G47" i="70"/>
  <c r="P46" i="70"/>
  <c r="O46" i="70"/>
  <c r="N46" i="70"/>
  <c r="M46" i="70"/>
  <c r="H46" i="70"/>
  <c r="G46" i="70"/>
  <c r="C46" i="70"/>
  <c r="U45" i="70"/>
  <c r="P45" i="70"/>
  <c r="O45" i="70"/>
  <c r="N45" i="70"/>
  <c r="M45" i="70"/>
  <c r="L45" i="70"/>
  <c r="K45" i="70"/>
  <c r="J45" i="70"/>
  <c r="I45" i="70"/>
  <c r="H45" i="70"/>
  <c r="G45" i="70"/>
  <c r="F45" i="70"/>
  <c r="E45" i="70"/>
  <c r="C45" i="70"/>
  <c r="BG44" i="70"/>
  <c r="BF44" i="70"/>
  <c r="BE44" i="70"/>
  <c r="BD44" i="70"/>
  <c r="BC44" i="70"/>
  <c r="BB44" i="70"/>
  <c r="BA44" i="70"/>
  <c r="AZ44" i="70"/>
  <c r="AY44" i="70"/>
  <c r="AX44" i="70"/>
  <c r="AW44" i="70"/>
  <c r="AV44" i="70"/>
  <c r="AU44" i="70"/>
  <c r="AT44" i="70"/>
  <c r="AS44" i="70"/>
  <c r="AR44" i="70"/>
  <c r="AQ44" i="70"/>
  <c r="AP44" i="70"/>
  <c r="AO44" i="70"/>
  <c r="AN44" i="70"/>
  <c r="AM44" i="70"/>
  <c r="AL44" i="70"/>
  <c r="AK44" i="70"/>
  <c r="AJ44" i="70"/>
  <c r="AI44" i="70"/>
  <c r="AH44" i="70"/>
  <c r="AG44" i="70"/>
  <c r="AF44" i="70"/>
  <c r="AE44" i="70"/>
  <c r="AD44" i="70"/>
  <c r="AC44" i="70"/>
  <c r="AB44" i="70"/>
  <c r="AA44" i="70"/>
  <c r="Z44" i="70"/>
  <c r="Y44" i="70"/>
  <c r="X44" i="70"/>
  <c r="W44" i="70"/>
  <c r="V44" i="70"/>
  <c r="P44" i="70"/>
  <c r="O44" i="70"/>
  <c r="N44" i="70"/>
  <c r="M44" i="70"/>
  <c r="L44" i="70"/>
  <c r="K44" i="70"/>
  <c r="J44" i="70"/>
  <c r="I44" i="70"/>
  <c r="H44" i="70"/>
  <c r="G44" i="70"/>
  <c r="F44" i="70"/>
  <c r="E44" i="70"/>
  <c r="C44" i="70"/>
  <c r="BG43" i="70"/>
  <c r="BF43" i="70"/>
  <c r="BE43" i="70"/>
  <c r="BD43" i="70"/>
  <c r="BC43" i="70"/>
  <c r="BB43" i="70"/>
  <c r="BA43" i="70"/>
  <c r="AZ43" i="70"/>
  <c r="AY43" i="70"/>
  <c r="AX43" i="70"/>
  <c r="AW43" i="70"/>
  <c r="AV43" i="70"/>
  <c r="AU43" i="70"/>
  <c r="AT43" i="70"/>
  <c r="AS43" i="70"/>
  <c r="AR43" i="70"/>
  <c r="AQ43" i="70"/>
  <c r="AP43" i="70"/>
  <c r="AO43" i="70"/>
  <c r="AN43" i="70"/>
  <c r="AM43" i="70"/>
  <c r="AL43" i="70"/>
  <c r="AK43" i="70"/>
  <c r="AJ43" i="70"/>
  <c r="AI43" i="70"/>
  <c r="AH43" i="70"/>
  <c r="AG43" i="70"/>
  <c r="AF43" i="70"/>
  <c r="AE43" i="70"/>
  <c r="AD43" i="70"/>
  <c r="AC43" i="70"/>
  <c r="AB43" i="70"/>
  <c r="AA43" i="70"/>
  <c r="Z43" i="70"/>
  <c r="Y43" i="70"/>
  <c r="C43" i="70"/>
  <c r="I42" i="70"/>
  <c r="C42" i="70"/>
  <c r="C40" i="70"/>
  <c r="C20" i="70"/>
  <c r="B20" i="70" s="1"/>
  <c r="C18" i="70"/>
  <c r="C16" i="70"/>
  <c r="C14" i="70"/>
  <c r="C12" i="70"/>
  <c r="B12" i="70" s="1"/>
  <c r="BG10" i="70"/>
  <c r="BF10" i="70"/>
  <c r="BE10" i="70"/>
  <c r="BD10" i="70"/>
  <c r="BC10" i="70"/>
  <c r="BB10" i="70"/>
  <c r="BA10" i="70"/>
  <c r="AZ10" i="70"/>
  <c r="AY10" i="70"/>
  <c r="AX10" i="70"/>
  <c r="AW10" i="70"/>
  <c r="AV10" i="70"/>
  <c r="AU10" i="70"/>
  <c r="AT10" i="70"/>
  <c r="AS10" i="70"/>
  <c r="AR10" i="70"/>
  <c r="AQ10" i="70"/>
  <c r="AP10" i="70"/>
  <c r="AO10" i="70"/>
  <c r="AN10" i="70"/>
  <c r="AM10" i="70"/>
  <c r="AL10" i="70"/>
  <c r="AK10" i="70"/>
  <c r="AJ10" i="70"/>
  <c r="AI10" i="70"/>
  <c r="AH10" i="70"/>
  <c r="AG10" i="70"/>
  <c r="AF10" i="70"/>
  <c r="AE10" i="70"/>
  <c r="AD10" i="70"/>
  <c r="AC10" i="70"/>
  <c r="AB10" i="70"/>
  <c r="AA10" i="70"/>
  <c r="Z10" i="70"/>
  <c r="Y10" i="70"/>
  <c r="C10" i="70"/>
  <c r="B10" i="70" s="1"/>
  <c r="E8" i="70"/>
  <c r="G8" i="70" s="1"/>
  <c r="I8" i="70" s="1"/>
  <c r="K8" i="70" s="1"/>
  <c r="M8" i="70" s="1"/>
  <c r="C6" i="70"/>
  <c r="U4" i="70"/>
  <c r="BG2" i="70"/>
  <c r="BF2" i="70"/>
  <c r="BE2" i="70"/>
  <c r="BD2" i="70"/>
  <c r="BC2" i="70"/>
  <c r="BB2" i="70"/>
  <c r="BA2" i="70"/>
  <c r="AZ2" i="70"/>
  <c r="AY2" i="70"/>
  <c r="AX2" i="70"/>
  <c r="AW2" i="70"/>
  <c r="AV2" i="70"/>
  <c r="AU2" i="70"/>
  <c r="AT2" i="70"/>
  <c r="AS2" i="70"/>
  <c r="AR2" i="70"/>
  <c r="AQ2" i="70"/>
  <c r="AP2" i="70"/>
  <c r="AO2" i="70"/>
  <c r="AN2" i="70"/>
  <c r="AM2" i="70"/>
  <c r="AL2" i="70"/>
  <c r="AK2" i="70"/>
  <c r="AJ2" i="70"/>
  <c r="AI2" i="70"/>
  <c r="AH2" i="70"/>
  <c r="AG2" i="70"/>
  <c r="AF2" i="70"/>
  <c r="AE2" i="70"/>
  <c r="AD2" i="70"/>
  <c r="AC2" i="70"/>
  <c r="AB2" i="70"/>
  <c r="AA2" i="70"/>
  <c r="Z2" i="70"/>
  <c r="Y2" i="70"/>
  <c r="Y1" i="70"/>
  <c r="C10" i="65"/>
  <c r="C6" i="65"/>
  <c r="B6" i="65"/>
  <c r="A5" i="217" s="1"/>
  <c r="A6" i="217" s="1"/>
  <c r="A7" i="217" s="1"/>
  <c r="A8" i="217" s="1"/>
  <c r="A9" i="217" s="1"/>
  <c r="A10" i="217" s="1"/>
  <c r="A11" i="217" s="1"/>
  <c r="A12" i="217" s="1"/>
  <c r="U4" i="65"/>
  <c r="U3" i="65"/>
  <c r="C3" i="65"/>
  <c r="B6" i="123" s="1"/>
  <c r="BB2" i="65"/>
  <c r="BA2" i="65"/>
  <c r="AZ2" i="65"/>
  <c r="AY2" i="65"/>
  <c r="AX2" i="65"/>
  <c r="AW2" i="65"/>
  <c r="AV2" i="65"/>
  <c r="AU2" i="65"/>
  <c r="AT2" i="65"/>
  <c r="AS2" i="65"/>
  <c r="AR2" i="65"/>
  <c r="AQ2" i="65"/>
  <c r="AP2" i="65"/>
  <c r="AO2" i="65"/>
  <c r="AN2" i="65"/>
  <c r="AM2" i="65"/>
  <c r="AL2" i="65"/>
  <c r="AK2" i="65"/>
  <c r="AJ2" i="65"/>
  <c r="AI2" i="65"/>
  <c r="AH2" i="65"/>
  <c r="AG2" i="65"/>
  <c r="AF2" i="65"/>
  <c r="AE2" i="65"/>
  <c r="AD2" i="65"/>
  <c r="AC2" i="65"/>
  <c r="AB2" i="65"/>
  <c r="AA2" i="65"/>
  <c r="Z2" i="65"/>
  <c r="Y2" i="65"/>
  <c r="AN1" i="65"/>
  <c r="Y1" i="65"/>
  <c r="C27" i="70"/>
  <c r="C29" i="70"/>
  <c r="E71" i="68"/>
  <c r="A5" i="206" l="1"/>
  <c r="A6" i="206" s="1"/>
  <c r="A7" i="206" s="1"/>
  <c r="A8" i="206" s="1"/>
  <c r="A9" i="206" s="1"/>
  <c r="A10" i="206" s="1"/>
  <c r="A11" i="206" s="1"/>
  <c r="A12" i="206" s="1"/>
  <c r="A5" i="214"/>
  <c r="A6" i="214" s="1"/>
  <c r="A7" i="214" s="1"/>
  <c r="A8" i="214" s="1"/>
  <c r="A9" i="214" s="1"/>
  <c r="A10" i="214" s="1"/>
  <c r="A11" i="214" s="1"/>
  <c r="A12" i="214" s="1"/>
  <c r="A5" i="204"/>
  <c r="A6" i="204" s="1"/>
  <c r="A7" i="204" s="1"/>
  <c r="A8" i="204" s="1"/>
  <c r="A9" i="204" s="1"/>
  <c r="A10" i="204" s="1"/>
  <c r="A11" i="204" s="1"/>
  <c r="A12" i="204" s="1"/>
  <c r="A5" i="203"/>
  <c r="A6" i="203" s="1"/>
  <c r="A7" i="203" s="1"/>
  <c r="A8" i="203" s="1"/>
  <c r="A9" i="203" s="1"/>
  <c r="A10" i="203" s="1"/>
  <c r="A11" i="203" s="1"/>
  <c r="A12" i="203" s="1"/>
  <c r="AR65" i="27"/>
  <c r="AT67" i="27"/>
  <c r="AS74" i="27"/>
  <c r="A5" i="202"/>
  <c r="A6" i="202" s="1"/>
  <c r="X3" i="157"/>
  <c r="X4" i="157" s="1"/>
  <c r="X5" i="157" s="1"/>
  <c r="X6" i="157" s="1"/>
  <c r="B3" i="123"/>
  <c r="U4" i="25"/>
  <c r="U25" i="123"/>
  <c r="Q32" i="123"/>
  <c r="A5" i="192"/>
  <c r="A6" i="192" s="1"/>
  <c r="A7" i="192" s="1"/>
  <c r="A8" i="192" s="1"/>
  <c r="A9" i="192" s="1"/>
  <c r="A10" i="192" s="1"/>
  <c r="A11" i="192" s="1"/>
  <c r="A12" i="192" s="1"/>
  <c r="A5" i="193"/>
  <c r="A6" i="193" s="1"/>
  <c r="A7" i="193" s="1"/>
  <c r="A8" i="193" s="1"/>
  <c r="A9" i="193" s="1"/>
  <c r="A10" i="193" s="1"/>
  <c r="A11" i="193" s="1"/>
  <c r="A12" i="193" s="1"/>
  <c r="A5" i="194"/>
  <c r="A6" i="194" s="1"/>
  <c r="A7" i="194" s="1"/>
  <c r="A8" i="194" s="1"/>
  <c r="A9" i="194" s="1"/>
  <c r="A10" i="194" s="1"/>
  <c r="A11" i="194" s="1"/>
  <c r="A12" i="194" s="1"/>
  <c r="A5" i="201"/>
  <c r="A6" i="201" s="1"/>
  <c r="A7" i="201" s="1"/>
  <c r="A8" i="201" s="1"/>
  <c r="A9" i="201" s="1"/>
  <c r="A10" i="201" s="1"/>
  <c r="A11" i="201" s="1"/>
  <c r="A12" i="201" s="1"/>
  <c r="A5" i="195"/>
  <c r="A6" i="195" s="1"/>
  <c r="A7" i="195" s="1"/>
  <c r="A8" i="195" s="1"/>
  <c r="A9" i="195" s="1"/>
  <c r="A10" i="195" s="1"/>
  <c r="A11" i="195" s="1"/>
  <c r="A12" i="195" s="1"/>
  <c r="A5" i="196"/>
  <c r="A6" i="196" s="1"/>
  <c r="A7" i="196" s="1"/>
  <c r="A8" i="196" s="1"/>
  <c r="A9" i="196" s="1"/>
  <c r="A10" i="196" s="1"/>
  <c r="A11" i="196" s="1"/>
  <c r="A12" i="196" s="1"/>
  <c r="A5" i="197"/>
  <c r="A6" i="197" s="1"/>
  <c r="A7" i="197" s="1"/>
  <c r="A8" i="197" s="1"/>
  <c r="A9" i="197" s="1"/>
  <c r="A10" i="197" s="1"/>
  <c r="A11" i="197" s="1"/>
  <c r="A12" i="197" s="1"/>
  <c r="A5" i="198"/>
  <c r="A6" i="198" s="1"/>
  <c r="A7" i="198" s="1"/>
  <c r="A8" i="198" s="1"/>
  <c r="A9" i="198" s="1"/>
  <c r="A10" i="198" s="1"/>
  <c r="A11" i="198" s="1"/>
  <c r="A12" i="198" s="1"/>
  <c r="A5" i="191"/>
  <c r="A6" i="191" s="1"/>
  <c r="A7" i="191" s="1"/>
  <c r="A8" i="191" s="1"/>
  <c r="A9" i="191" s="1"/>
  <c r="A10" i="191" s="1"/>
  <c r="A11" i="191" s="1"/>
  <c r="A12" i="191" s="1"/>
  <c r="A5" i="199"/>
  <c r="A6" i="199" s="1"/>
  <c r="A7" i="199" s="1"/>
  <c r="A8" i="199" s="1"/>
  <c r="A9" i="199" s="1"/>
  <c r="A10" i="199" s="1"/>
  <c r="A11" i="199" s="1"/>
  <c r="A12" i="199" s="1"/>
  <c r="A5" i="200"/>
  <c r="A6" i="200" s="1"/>
  <c r="A7" i="200" s="1"/>
  <c r="A8" i="200" s="1"/>
  <c r="A9" i="200" s="1"/>
  <c r="A10" i="200" s="1"/>
  <c r="A11" i="200" s="1"/>
  <c r="A12" i="200" s="1"/>
  <c r="A5" i="189"/>
  <c r="A6" i="189" s="1"/>
  <c r="A7" i="189" s="1"/>
  <c r="A8" i="189" s="1"/>
  <c r="A9" i="189" s="1"/>
  <c r="A10" i="189" s="1"/>
  <c r="A11" i="189" s="1"/>
  <c r="A12" i="189" s="1"/>
  <c r="A5" i="190"/>
  <c r="A6" i="190" s="1"/>
  <c r="A7" i="190" s="1"/>
  <c r="A8" i="190" s="1"/>
  <c r="A9" i="190" s="1"/>
  <c r="A10" i="190" s="1"/>
  <c r="A11" i="190" s="1"/>
  <c r="A12" i="190" s="1"/>
  <c r="A5" i="158"/>
  <c r="A6" i="158" s="1"/>
  <c r="A7" i="158" s="1"/>
  <c r="A8" i="158" s="1"/>
  <c r="A9" i="158" s="1"/>
  <c r="A10" i="158" s="1"/>
  <c r="A11" i="158" s="1"/>
  <c r="A12" i="158" s="1"/>
  <c r="B16" i="70"/>
  <c r="Z1" i="123"/>
  <c r="AA1" i="123" s="1"/>
  <c r="AB1" i="123" s="1"/>
  <c r="AC1" i="123" s="1"/>
  <c r="AD1" i="123" s="1"/>
  <c r="AE1" i="123" s="1"/>
  <c r="AF1" i="123" s="1"/>
  <c r="AG1" i="123" s="1"/>
  <c r="AH1" i="123" s="1"/>
  <c r="AI1" i="123" s="1"/>
  <c r="AJ1" i="123" s="1"/>
  <c r="AK1" i="123" s="1"/>
  <c r="AL1" i="123" s="1"/>
  <c r="AM1" i="123" s="1"/>
  <c r="AN1" i="123" s="1"/>
  <c r="AO1" i="123" s="1"/>
  <c r="AP1" i="123" s="1"/>
  <c r="AQ1" i="123" s="1"/>
  <c r="AR1" i="123" s="1"/>
  <c r="AS1" i="123" s="1"/>
  <c r="AT1" i="123" s="1"/>
  <c r="AU1" i="123" s="1"/>
  <c r="AV1" i="123" s="1"/>
  <c r="AW1" i="123" s="1"/>
  <c r="AX1" i="123" s="1"/>
  <c r="AY1" i="123" s="1"/>
  <c r="AZ1" i="123" s="1"/>
  <c r="A5" i="188"/>
  <c r="A6" i="188" s="1"/>
  <c r="A7" i="188" s="1"/>
  <c r="A8" i="188" s="1"/>
  <c r="A9" i="188" s="1"/>
  <c r="A10" i="188" s="1"/>
  <c r="A11" i="188" s="1"/>
  <c r="A12" i="188" s="1"/>
  <c r="A5" i="182"/>
  <c r="A6" i="182" s="1"/>
  <c r="A7" i="182" s="1"/>
  <c r="A8" i="182" s="1"/>
  <c r="A9" i="182" s="1"/>
  <c r="A10" i="182" s="1"/>
  <c r="A11" i="182" s="1"/>
  <c r="A12" i="182" s="1"/>
  <c r="A5" i="187"/>
  <c r="A6" i="187" s="1"/>
  <c r="A7" i="187" s="1"/>
  <c r="A8" i="187" s="1"/>
  <c r="A9" i="187" s="1"/>
  <c r="A10" i="187" s="1"/>
  <c r="A11" i="187" s="1"/>
  <c r="A12" i="187" s="1"/>
  <c r="A5" i="186"/>
  <c r="A6" i="186" s="1"/>
  <c r="A7" i="186" s="1"/>
  <c r="A8" i="186" s="1"/>
  <c r="A9" i="186" s="1"/>
  <c r="A10" i="186" s="1"/>
  <c r="A11" i="186" s="1"/>
  <c r="A12" i="186" s="1"/>
  <c r="A5" i="185"/>
  <c r="A6" i="185" s="1"/>
  <c r="A7" i="185" s="1"/>
  <c r="A8" i="185" s="1"/>
  <c r="A9" i="185" s="1"/>
  <c r="A10" i="185" s="1"/>
  <c r="A11" i="185" s="1"/>
  <c r="A12" i="185" s="1"/>
  <c r="A5" i="183"/>
  <c r="A6" i="183" s="1"/>
  <c r="A7" i="183" s="1"/>
  <c r="A8" i="183" s="1"/>
  <c r="A9" i="183" s="1"/>
  <c r="A10" i="183" s="1"/>
  <c r="A11" i="183" s="1"/>
  <c r="A12" i="183" s="1"/>
  <c r="A5" i="184"/>
  <c r="A6" i="184" s="1"/>
  <c r="A7" i="184" s="1"/>
  <c r="A8" i="184" s="1"/>
  <c r="A9" i="184" s="1"/>
  <c r="A10" i="184" s="1"/>
  <c r="A11" i="184" s="1"/>
  <c r="A12" i="184" s="1"/>
  <c r="A5" i="181"/>
  <c r="A6" i="181" s="1"/>
  <c r="A7" i="181" s="1"/>
  <c r="A8" i="181" s="1"/>
  <c r="A9" i="181" s="1"/>
  <c r="A10" i="181" s="1"/>
  <c r="A11" i="181" s="1"/>
  <c r="A12" i="181" s="1"/>
  <c r="U5" i="70"/>
  <c r="U47" i="70" s="1"/>
  <c r="U139" i="65"/>
  <c r="A5" i="180"/>
  <c r="A6" i="180" s="1"/>
  <c r="A7" i="180" s="1"/>
  <c r="A8" i="180" s="1"/>
  <c r="A9" i="180" s="1"/>
  <c r="A10" i="180" s="1"/>
  <c r="A11" i="180" s="1"/>
  <c r="A12" i="180" s="1"/>
  <c r="A13" i="180" s="1"/>
  <c r="C10" i="25"/>
  <c r="B14" i="70"/>
  <c r="B18" i="70"/>
  <c r="U92" i="65"/>
  <c r="A92" i="68" s="1"/>
  <c r="A5" i="126"/>
  <c r="A6" i="126" s="1"/>
  <c r="A7" i="126" s="1"/>
  <c r="A8" i="126" s="1"/>
  <c r="A9" i="126" s="1"/>
  <c r="A10" i="126" s="1"/>
  <c r="A11" i="126" s="1"/>
  <c r="A12" i="126" s="1"/>
  <c r="A13" i="126" s="1"/>
  <c r="A5" i="143"/>
  <c r="A6" i="143" s="1"/>
  <c r="U105" i="65"/>
  <c r="U121" i="65"/>
  <c r="A5" i="151"/>
  <c r="A6" i="151" s="1"/>
  <c r="U129" i="65"/>
  <c r="U137" i="65"/>
  <c r="U113" i="65"/>
  <c r="I2" i="25"/>
  <c r="AN8" i="27"/>
  <c r="U83" i="65"/>
  <c r="AY83" i="65" s="1"/>
  <c r="U95" i="65"/>
  <c r="AA95" i="65" s="1"/>
  <c r="U100" i="65"/>
  <c r="A100" i="68" s="1"/>
  <c r="U116" i="65"/>
  <c r="U124" i="65"/>
  <c r="U132" i="65"/>
  <c r="A5" i="138"/>
  <c r="A6" i="138" s="1"/>
  <c r="A5" i="146"/>
  <c r="A6" i="146" s="1"/>
  <c r="A5" i="165"/>
  <c r="A6" i="165" s="1"/>
  <c r="BK3" i="27"/>
  <c r="U108" i="65"/>
  <c r="U78" i="65"/>
  <c r="AE78" i="65" s="1"/>
  <c r="U84" i="65"/>
  <c r="A84" i="68" s="1"/>
  <c r="U89" i="65"/>
  <c r="AO89" i="65" s="1"/>
  <c r="U96" i="65"/>
  <c r="A96" i="68" s="1"/>
  <c r="U101" i="65"/>
  <c r="U109" i="65"/>
  <c r="U117" i="65"/>
  <c r="U125" i="65"/>
  <c r="U133" i="65"/>
  <c r="B3" i="25"/>
  <c r="B6" i="25"/>
  <c r="U85" i="65"/>
  <c r="AY85" i="65" s="1"/>
  <c r="U102" i="65"/>
  <c r="U126" i="65"/>
  <c r="A5" i="125"/>
  <c r="A6" i="125" s="1"/>
  <c r="A7" i="125" s="1"/>
  <c r="A8" i="125" s="1"/>
  <c r="A9" i="125" s="1"/>
  <c r="A10" i="125" s="1"/>
  <c r="A11" i="125" s="1"/>
  <c r="A12" i="125" s="1"/>
  <c r="A13" i="125" s="1"/>
  <c r="A5" i="178"/>
  <c r="A6" i="178" s="1"/>
  <c r="A7" i="178" s="1"/>
  <c r="A8" i="178" s="1"/>
  <c r="A9" i="178" s="1"/>
  <c r="A10" i="178" s="1"/>
  <c r="A11" i="178" s="1"/>
  <c r="A12" i="178" s="1"/>
  <c r="U77" i="65"/>
  <c r="AA77" i="65" s="1"/>
  <c r="U97" i="65"/>
  <c r="AQ97" i="65" s="1"/>
  <c r="U110" i="65"/>
  <c r="U134" i="65"/>
  <c r="U73" i="65"/>
  <c r="AI73" i="65" s="1"/>
  <c r="U79" i="65"/>
  <c r="AH79" i="65" s="1"/>
  <c r="U86" i="65"/>
  <c r="A86" i="68" s="1"/>
  <c r="U90" i="65"/>
  <c r="A90" i="68" s="1"/>
  <c r="U98" i="65"/>
  <c r="AQ98" i="65" s="1"/>
  <c r="U103" i="65"/>
  <c r="U111" i="65"/>
  <c r="U119" i="65"/>
  <c r="U127" i="65"/>
  <c r="U135" i="65"/>
  <c r="A5" i="94"/>
  <c r="A6" i="94" s="1"/>
  <c r="A7" i="94" s="1"/>
  <c r="A8" i="94" s="1"/>
  <c r="A9" i="94" s="1"/>
  <c r="A10" i="94" s="1"/>
  <c r="A5" i="141"/>
  <c r="A6" i="141" s="1"/>
  <c r="A5" i="149"/>
  <c r="A6" i="149" s="1"/>
  <c r="U72" i="65"/>
  <c r="A72" i="68" s="1"/>
  <c r="U118" i="65"/>
  <c r="U74" i="65"/>
  <c r="AE74" i="65" s="1"/>
  <c r="U80" i="65"/>
  <c r="AU80" i="65" s="1"/>
  <c r="U87" i="65"/>
  <c r="AA87" i="65" s="1"/>
  <c r="U91" i="65"/>
  <c r="AQ91" i="65" s="1"/>
  <c r="U104" i="65"/>
  <c r="U112" i="65"/>
  <c r="U120" i="65"/>
  <c r="U128" i="65"/>
  <c r="U136" i="65"/>
  <c r="A6" i="25"/>
  <c r="U75" i="65"/>
  <c r="AP75" i="65" s="1"/>
  <c r="U81" i="65"/>
  <c r="AY81" i="65" s="1"/>
  <c r="U88" i="65"/>
  <c r="AQ88" i="65" s="1"/>
  <c r="U93" i="65"/>
  <c r="AX93" i="65" s="1"/>
  <c r="U106" i="65"/>
  <c r="U114" i="65"/>
  <c r="U122" i="65"/>
  <c r="U130" i="65"/>
  <c r="U138" i="65"/>
  <c r="A5" i="121"/>
  <c r="A6" i="121" s="1"/>
  <c r="A7" i="121" s="1"/>
  <c r="A8" i="121" s="1"/>
  <c r="A9" i="121" s="1"/>
  <c r="A10" i="121" s="1"/>
  <c r="A11" i="121" s="1"/>
  <c r="A12" i="121" s="1"/>
  <c r="A5" i="144"/>
  <c r="A6" i="144" s="1"/>
  <c r="A7" i="144" s="1"/>
  <c r="A8" i="144" s="1"/>
  <c r="A9" i="144" s="1"/>
  <c r="A10" i="144" s="1"/>
  <c r="A11" i="144" s="1"/>
  <c r="A12" i="144" s="1"/>
  <c r="U76" i="65"/>
  <c r="AE76" i="65" s="1"/>
  <c r="U82" i="65"/>
  <c r="A82" i="68" s="1"/>
  <c r="U94" i="65"/>
  <c r="A94" i="68" s="1"/>
  <c r="U99" i="65"/>
  <c r="AQ99" i="65" s="1"/>
  <c r="U107" i="65"/>
  <c r="U115" i="65"/>
  <c r="U123" i="65"/>
  <c r="U131" i="65"/>
  <c r="A5" i="122"/>
  <c r="A6" i="122" s="1"/>
  <c r="A7" i="122" s="1"/>
  <c r="A8" i="122" s="1"/>
  <c r="A9" i="122" s="1"/>
  <c r="A10" i="122" s="1"/>
  <c r="A11" i="122" s="1"/>
  <c r="A12" i="122" s="1"/>
  <c r="A13" i="122" s="1"/>
  <c r="A5" i="137"/>
  <c r="A6" i="137" s="1"/>
  <c r="U46" i="70"/>
  <c r="A5" i="164"/>
  <c r="A6" i="164" s="1"/>
  <c r="A5" i="166"/>
  <c r="A6" i="166" s="1"/>
  <c r="U5" i="65"/>
  <c r="D3" i="127"/>
  <c r="BK1" i="27"/>
  <c r="A4" i="68"/>
  <c r="BK2" i="27"/>
  <c r="C66" i="70"/>
  <c r="CK28" i="27"/>
  <c r="BV4" i="27"/>
  <c r="A5" i="152"/>
  <c r="A6" i="152" s="1"/>
  <c r="A7" i="152" s="1"/>
  <c r="A8" i="152" s="1"/>
  <c r="A9" i="152" s="1"/>
  <c r="A10" i="152" s="1"/>
  <c r="A11" i="152" s="1"/>
  <c r="A12" i="152" s="1"/>
  <c r="A13" i="152" s="1"/>
  <c r="C21" i="154"/>
  <c r="A5" i="95"/>
  <c r="A5" i="153"/>
  <c r="A6" i="153" s="1"/>
  <c r="A7" i="153" s="1"/>
  <c r="A8" i="153" s="1"/>
  <c r="A9" i="153" s="1"/>
  <c r="A10" i="153" s="1"/>
  <c r="A11" i="153" s="1"/>
  <c r="A12" i="153" s="1"/>
  <c r="A13" i="153" s="1"/>
  <c r="A5" i="86"/>
  <c r="A6" i="86" s="1"/>
  <c r="A7" i="86" s="1"/>
  <c r="A8" i="86" s="1"/>
  <c r="A9" i="86" s="1"/>
  <c r="A10" i="86" s="1"/>
  <c r="A11" i="86" s="1"/>
  <c r="A12" i="86" s="1"/>
  <c r="A13" i="86" s="1"/>
  <c r="A5" i="103"/>
  <c r="A6" i="103" s="1"/>
  <c r="A5" i="104"/>
  <c r="A6" i="104" s="1"/>
  <c r="A5" i="150"/>
  <c r="A6" i="150" s="1"/>
  <c r="A7" i="150" s="1"/>
  <c r="A8" i="150" s="1"/>
  <c r="A9" i="150" s="1"/>
  <c r="A10" i="150" s="1"/>
  <c r="A11" i="150" s="1"/>
  <c r="A12" i="150" s="1"/>
  <c r="A5" i="142"/>
  <c r="A6" i="142" s="1"/>
  <c r="A5" i="136"/>
  <c r="A6" i="136" s="1"/>
  <c r="A5" i="171"/>
  <c r="A6" i="171" s="1"/>
  <c r="A5" i="140"/>
  <c r="A6" i="140" s="1"/>
  <c r="A5" i="148"/>
  <c r="A6" i="148" s="1"/>
  <c r="A5" i="139"/>
  <c r="A6" i="139" s="1"/>
  <c r="A5" i="163"/>
  <c r="A6" i="163" s="1"/>
  <c r="A5" i="147"/>
  <c r="A6" i="147" s="1"/>
  <c r="A5" i="169"/>
  <c r="A6" i="169" s="1"/>
  <c r="A5" i="174"/>
  <c r="A6" i="174" s="1"/>
  <c r="A7" i="174" s="1"/>
  <c r="A8" i="174" s="1"/>
  <c r="A9" i="174" s="1"/>
  <c r="A10" i="174" s="1"/>
  <c r="A11" i="174" s="1"/>
  <c r="A12" i="174" s="1"/>
  <c r="A5" i="145"/>
  <c r="A6" i="145" s="1"/>
  <c r="A5" i="168"/>
  <c r="A6" i="168" s="1"/>
  <c r="A5" i="173"/>
  <c r="A6" i="173" s="1"/>
  <c r="A7" i="173" s="1"/>
  <c r="A8" i="173" s="1"/>
  <c r="A9" i="173" s="1"/>
  <c r="A10" i="173" s="1"/>
  <c r="A11" i="173" s="1"/>
  <c r="A12" i="173" s="1"/>
  <c r="A5" i="170"/>
  <c r="A6" i="170" s="1"/>
  <c r="A5" i="167"/>
  <c r="A6" i="167" s="1"/>
  <c r="A5" i="179"/>
  <c r="A6" i="179" s="1"/>
  <c r="A7" i="179" s="1"/>
  <c r="A8" i="179" s="1"/>
  <c r="A9" i="179" s="1"/>
  <c r="A10" i="179" s="1"/>
  <c r="A11" i="179" s="1"/>
  <c r="A12" i="179" s="1"/>
  <c r="A4" i="212" l="1"/>
  <c r="A4" i="213"/>
  <c r="A4" i="210"/>
  <c r="A4" i="211"/>
  <c r="A4" i="208"/>
  <c r="A4" i="209"/>
  <c r="A4" i="205"/>
  <c r="A4" i="207"/>
  <c r="A7" i="202"/>
  <c r="BB5" i="157" a="1"/>
  <c r="A7" i="171"/>
  <c r="A7" i="142"/>
  <c r="A7" i="166"/>
  <c r="A7" i="104"/>
  <c r="A7" i="164"/>
  <c r="A7" i="167"/>
  <c r="A7" i="170"/>
  <c r="A7" i="103"/>
  <c r="A7" i="149"/>
  <c r="A7" i="151"/>
  <c r="A7" i="169"/>
  <c r="A7" i="165"/>
  <c r="A7" i="147"/>
  <c r="A7" i="143"/>
  <c r="A7" i="163"/>
  <c r="A7" i="168"/>
  <c r="A7" i="146"/>
  <c r="A7" i="148"/>
  <c r="A7" i="138"/>
  <c r="A7" i="139"/>
  <c r="A7" i="140"/>
  <c r="A7" i="145"/>
  <c r="A7" i="141"/>
  <c r="A7" i="137"/>
  <c r="A7" i="136"/>
  <c r="A4" i="60"/>
  <c r="A4" i="21"/>
  <c r="A4" i="83"/>
  <c r="A4" i="116"/>
  <c r="A4" i="101"/>
  <c r="A4" i="51"/>
  <c r="A4" i="64"/>
  <c r="A4" i="107"/>
  <c r="A4" i="96"/>
  <c r="A4" i="124"/>
  <c r="A4" i="100"/>
  <c r="A4" i="17"/>
  <c r="A4" i="109"/>
  <c r="A4" i="53"/>
  <c r="A4" i="91"/>
  <c r="A4" i="20"/>
  <c r="A4" i="82"/>
  <c r="A4" i="16"/>
  <c r="A4" i="98"/>
  <c r="A4" i="42"/>
  <c r="A4" i="49"/>
  <c r="A4" i="92"/>
  <c r="A4" i="85"/>
  <c r="A4" i="115"/>
  <c r="A4" i="75"/>
  <c r="A4" i="172"/>
  <c r="A4" i="19"/>
  <c r="A4" i="43"/>
  <c r="A4" i="46"/>
  <c r="A4" i="177"/>
  <c r="A4" i="71"/>
  <c r="A4" i="112"/>
  <c r="A4" i="50"/>
  <c r="A4" i="69"/>
  <c r="A4" i="106"/>
  <c r="A4" i="119"/>
  <c r="A4" i="84"/>
  <c r="A4" i="114"/>
  <c r="A4" i="79"/>
  <c r="A4" i="97"/>
  <c r="A4" i="81"/>
  <c r="A4" i="93"/>
  <c r="U5" i="25"/>
  <c r="A4" i="105"/>
  <c r="A4" i="23"/>
  <c r="A4" i="155"/>
  <c r="A4" i="90"/>
  <c r="A4" i="2"/>
  <c r="A4" i="15"/>
  <c r="A4" i="78"/>
  <c r="A4" i="110"/>
  <c r="A4" i="74"/>
  <c r="A4" i="22"/>
  <c r="A4" i="156"/>
  <c r="A4" i="57"/>
  <c r="A4" i="40"/>
  <c r="A4" i="113"/>
  <c r="A4" i="76"/>
  <c r="A4" i="73"/>
  <c r="A4" i="41"/>
  <c r="A4" i="48"/>
  <c r="A4" i="56"/>
  <c r="A4" i="80"/>
  <c r="A4" i="39"/>
  <c r="A4" i="117"/>
  <c r="A4" i="54"/>
  <c r="A4" i="59"/>
  <c r="A4" i="111"/>
  <c r="A4" i="72"/>
  <c r="A4" i="45"/>
  <c r="A4" i="61"/>
  <c r="A4" i="18"/>
  <c r="A4" i="47"/>
  <c r="A4" i="118"/>
  <c r="A4" i="55"/>
  <c r="A4" i="77"/>
  <c r="A4" i="99"/>
  <c r="A4" i="108"/>
  <c r="A4" i="44"/>
  <c r="A4" i="52"/>
  <c r="A4" i="58"/>
  <c r="BA2" i="123"/>
  <c r="BA1" i="123"/>
  <c r="U6" i="70"/>
  <c r="U48" i="70" s="1"/>
  <c r="AZ74" i="65"/>
  <c r="AX100" i="65"/>
  <c r="AW100" i="65"/>
  <c r="AU74" i="65"/>
  <c r="AH94" i="65"/>
  <c r="AK73" i="65"/>
  <c r="AV84" i="65"/>
  <c r="AB73" i="65"/>
  <c r="AD73" i="65"/>
  <c r="BA100" i="65"/>
  <c r="AE73" i="65"/>
  <c r="AG74" i="65"/>
  <c r="AX73" i="65"/>
  <c r="AQ100" i="65"/>
  <c r="AY74" i="65"/>
  <c r="AN98" i="65"/>
  <c r="AZ84" i="65"/>
  <c r="AR94" i="65"/>
  <c r="AA94" i="65"/>
  <c r="AK84" i="65"/>
  <c r="AI84" i="65"/>
  <c r="AV98" i="65"/>
  <c r="AJ84" i="65"/>
  <c r="AX84" i="65"/>
  <c r="AN84" i="65"/>
  <c r="AC97" i="65"/>
  <c r="AB84" i="65"/>
  <c r="AP84" i="65"/>
  <c r="AK97" i="65"/>
  <c r="AU84" i="65"/>
  <c r="AH84" i="65"/>
  <c r="AS97" i="65"/>
  <c r="AE84" i="65"/>
  <c r="AW97" i="65"/>
  <c r="AC98" i="65"/>
  <c r="AQ84" i="65"/>
  <c r="A97" i="68"/>
  <c r="AK94" i="65"/>
  <c r="AV73" i="65"/>
  <c r="AP74" i="65"/>
  <c r="AW73" i="65"/>
  <c r="AG81" i="65"/>
  <c r="BA84" i="65"/>
  <c r="AY84" i="65"/>
  <c r="AZ97" i="65"/>
  <c r="AI97" i="65"/>
  <c r="AO81" i="65"/>
  <c r="AB81" i="65"/>
  <c r="AC84" i="65"/>
  <c r="AE97" i="65"/>
  <c r="AS81" i="65"/>
  <c r="AZ98" i="65"/>
  <c r="AY98" i="65"/>
  <c r="AX98" i="65"/>
  <c r="AM97" i="65"/>
  <c r="AD81" i="65"/>
  <c r="AG98" i="65"/>
  <c r="BA98" i="65"/>
  <c r="AR98" i="65"/>
  <c r="AI98" i="65"/>
  <c r="AP98" i="65"/>
  <c r="AO84" i="65"/>
  <c r="AA97" i="65"/>
  <c r="AU97" i="65"/>
  <c r="AL81" i="65"/>
  <c r="AK98" i="65"/>
  <c r="AB98" i="65"/>
  <c r="AA98" i="65"/>
  <c r="AH98" i="65"/>
  <c r="AG84" i="65"/>
  <c r="AP81" i="65"/>
  <c r="AF97" i="65"/>
  <c r="AN81" i="65"/>
  <c r="AU98" i="65"/>
  <c r="AC92" i="65"/>
  <c r="AO92" i="65"/>
  <c r="AU92" i="65"/>
  <c r="AD92" i="65"/>
  <c r="AJ94" i="65"/>
  <c r="AY94" i="65"/>
  <c r="AX94" i="65"/>
  <c r="AG92" i="65"/>
  <c r="AV94" i="65"/>
  <c r="AM74" i="65"/>
  <c r="AS73" i="65"/>
  <c r="AG73" i="65"/>
  <c r="AF74" i="65"/>
  <c r="AJ74" i="65"/>
  <c r="AL94" i="65"/>
  <c r="AD94" i="65"/>
  <c r="AT100" i="65"/>
  <c r="AH73" i="65"/>
  <c r="AS94" i="65"/>
  <c r="AB94" i="65"/>
  <c r="AY100" i="65"/>
  <c r="AQ94" i="65"/>
  <c r="AP94" i="65"/>
  <c r="AN94" i="65"/>
  <c r="AT73" i="65"/>
  <c r="BA73" i="65"/>
  <c r="AO73" i="65"/>
  <c r="AN74" i="65"/>
  <c r="AR74" i="65"/>
  <c r="AM92" i="65"/>
  <c r="AE92" i="65"/>
  <c r="AY73" i="65"/>
  <c r="AH74" i="65"/>
  <c r="AV92" i="65"/>
  <c r="AS100" i="65"/>
  <c r="AC94" i="65"/>
  <c r="AR92" i="65"/>
  <c r="AI100" i="65"/>
  <c r="AY92" i="65"/>
  <c r="AP100" i="65"/>
  <c r="AX92" i="65"/>
  <c r="AW94" i="65"/>
  <c r="AV100" i="65"/>
  <c r="AN92" i="65"/>
  <c r="AJ73" i="65"/>
  <c r="AM73" i="65"/>
  <c r="A73" i="68"/>
  <c r="AL74" i="65"/>
  <c r="AO74" i="65"/>
  <c r="AK74" i="65"/>
  <c r="AG100" i="65"/>
  <c r="AO100" i="65"/>
  <c r="AL92" i="65"/>
  <c r="AK100" i="65"/>
  <c r="BA92" i="65"/>
  <c r="AJ92" i="65"/>
  <c r="AA100" i="65"/>
  <c r="AQ92" i="65"/>
  <c r="AH100" i="65"/>
  <c r="AP92" i="65"/>
  <c r="AO94" i="65"/>
  <c r="AN100" i="65"/>
  <c r="AF92" i="65"/>
  <c r="AR73" i="65"/>
  <c r="AU73" i="65"/>
  <c r="AW74" i="65"/>
  <c r="AS74" i="65"/>
  <c r="AZ100" i="65"/>
  <c r="AD100" i="65"/>
  <c r="AM100" i="65"/>
  <c r="AZ92" i="65"/>
  <c r="AC100" i="65"/>
  <c r="AS92" i="65"/>
  <c r="AB92" i="65"/>
  <c r="AI92" i="65"/>
  <c r="AH92" i="65"/>
  <c r="AG94" i="65"/>
  <c r="AF100" i="65"/>
  <c r="AZ73" i="65"/>
  <c r="AF73" i="65"/>
  <c r="AI74" i="65"/>
  <c r="BA74" i="65"/>
  <c r="AJ100" i="65"/>
  <c r="AU100" i="65"/>
  <c r="AR100" i="65"/>
  <c r="AL100" i="65"/>
  <c r="AP73" i="65"/>
  <c r="AX74" i="65"/>
  <c r="AT92" i="65"/>
  <c r="AK92" i="65"/>
  <c r="AZ94" i="65"/>
  <c r="AA92" i="65"/>
  <c r="AW92" i="65"/>
  <c r="AC73" i="65"/>
  <c r="AN73" i="65"/>
  <c r="AQ74" i="65"/>
  <c r="AT94" i="65"/>
  <c r="AE100" i="65"/>
  <c r="AB100" i="65"/>
  <c r="BA81" i="65"/>
  <c r="AV81" i="65"/>
  <c r="AM98" i="65"/>
  <c r="AS98" i="65"/>
  <c r="AJ98" i="65"/>
  <c r="AA84" i="65"/>
  <c r="AW84" i="65"/>
  <c r="AF98" i="65"/>
  <c r="AF84" i="65"/>
  <c r="BA97" i="65"/>
  <c r="AN97" i="65"/>
  <c r="AJ81" i="65"/>
  <c r="AT81" i="65"/>
  <c r="AW81" i="65"/>
  <c r="AB97" i="65"/>
  <c r="AD97" i="65"/>
  <c r="AV97" i="65"/>
  <c r="AR81" i="65"/>
  <c r="AE81" i="65"/>
  <c r="AT98" i="65"/>
  <c r="AX97" i="65"/>
  <c r="AT84" i="65"/>
  <c r="AH97" i="65"/>
  <c r="AJ97" i="65"/>
  <c r="AL97" i="65"/>
  <c r="AG97" i="65"/>
  <c r="AZ81" i="65"/>
  <c r="AU81" i="65"/>
  <c r="AP97" i="65"/>
  <c r="AY97" i="65"/>
  <c r="AL84" i="65"/>
  <c r="AW98" i="65"/>
  <c r="AL98" i="65"/>
  <c r="AS84" i="65"/>
  <c r="AR84" i="65"/>
  <c r="AQ81" i="65"/>
  <c r="AR97" i="65"/>
  <c r="AT97" i="65"/>
  <c r="AO97" i="65"/>
  <c r="AK81" i="65"/>
  <c r="AF81" i="65"/>
  <c r="AD84" i="65"/>
  <c r="AW80" i="65"/>
  <c r="AW88" i="65"/>
  <c r="BA95" i="65"/>
  <c r="AN95" i="65"/>
  <c r="AO88" i="65"/>
  <c r="AV74" i="65"/>
  <c r="AB74" i="65"/>
  <c r="A74" i="68"/>
  <c r="AQ73" i="65"/>
  <c r="AE94" i="65"/>
  <c r="AU94" i="65"/>
  <c r="AA88" i="65"/>
  <c r="AA73" i="65"/>
  <c r="AL73" i="65"/>
  <c r="AE89" i="65"/>
  <c r="BA94" i="65"/>
  <c r="AS88" i="65"/>
  <c r="AI94" i="65"/>
  <c r="AF94" i="65"/>
  <c r="AM89" i="65"/>
  <c r="AA74" i="65"/>
  <c r="AC74" i="65"/>
  <c r="AM94" i="65"/>
  <c r="AF76" i="65"/>
  <c r="AW89" i="65"/>
  <c r="AK93" i="65"/>
  <c r="AD88" i="65"/>
  <c r="BA88" i="65"/>
  <c r="AI88" i="65"/>
  <c r="A89" i="68"/>
  <c r="AY89" i="65"/>
  <c r="AB88" i="65"/>
  <c r="AZ89" i="65"/>
  <c r="AM88" i="65"/>
  <c r="AC89" i="65"/>
  <c r="AK88" i="65"/>
  <c r="AX88" i="65"/>
  <c r="AG88" i="65"/>
  <c r="AK89" i="65"/>
  <c r="AU89" i="65"/>
  <c r="AJ83" i="65"/>
  <c r="AH89" i="65"/>
  <c r="AC88" i="65"/>
  <c r="AP88" i="65"/>
  <c r="AV88" i="65"/>
  <c r="AZ85" i="65"/>
  <c r="AS89" i="65"/>
  <c r="AF89" i="65"/>
  <c r="A83" i="68"/>
  <c r="AB83" i="65"/>
  <c r="AH88" i="65"/>
  <c r="AN88" i="65"/>
  <c r="AS85" i="65"/>
  <c r="BA89" i="65"/>
  <c r="AN89" i="65"/>
  <c r="AL93" i="65"/>
  <c r="AZ88" i="65"/>
  <c r="AQ96" i="65"/>
  <c r="AF88" i="65"/>
  <c r="AB89" i="65"/>
  <c r="AD89" i="65"/>
  <c r="AV89" i="65"/>
  <c r="AQ89" i="65"/>
  <c r="AP89" i="65"/>
  <c r="AR88" i="65"/>
  <c r="AY88" i="65"/>
  <c r="AA89" i="65"/>
  <c r="AJ89" i="65"/>
  <c r="AL89" i="65"/>
  <c r="AG89" i="65"/>
  <c r="AU88" i="65"/>
  <c r="AE88" i="65"/>
  <c r="AJ88" i="65"/>
  <c r="AR89" i="65"/>
  <c r="AT89" i="65"/>
  <c r="AS96" i="65"/>
  <c r="AB82" i="65"/>
  <c r="AQ95" i="65"/>
  <c r="AW85" i="65"/>
  <c r="AZ76" i="65"/>
  <c r="AQ85" i="65"/>
  <c r="AK95" i="65"/>
  <c r="AU95" i="65"/>
  <c r="AB93" i="65"/>
  <c r="AH85" i="65"/>
  <c r="AV83" i="65"/>
  <c r="AQ83" i="65"/>
  <c r="AS82" i="65"/>
  <c r="AR85" i="65"/>
  <c r="AX83" i="65"/>
  <c r="AS76" i="65"/>
  <c r="AS95" i="65"/>
  <c r="AF95" i="65"/>
  <c r="AC93" i="65"/>
  <c r="AX95" i="65"/>
  <c r="AG83" i="65"/>
  <c r="AU96" i="65"/>
  <c r="AY82" i="65"/>
  <c r="AA82" i="65"/>
  <c r="AT85" i="65"/>
  <c r="AO76" i="65"/>
  <c r="AJ95" i="65"/>
  <c r="AL95" i="65"/>
  <c r="AG95" i="65"/>
  <c r="AU93" i="65"/>
  <c r="AC83" i="65"/>
  <c r="AW96" i="65"/>
  <c r="AB95" i="65"/>
  <c r="AD95" i="65"/>
  <c r="AV95" i="65"/>
  <c r="AD82" i="65"/>
  <c r="AE85" i="65"/>
  <c r="AW76" i="65"/>
  <c r="AR95" i="65"/>
  <c r="AT95" i="65"/>
  <c r="AO95" i="65"/>
  <c r="AF93" i="65"/>
  <c r="AD83" i="65"/>
  <c r="AD96" i="65"/>
  <c r="AO82" i="65"/>
  <c r="AF85" i="65"/>
  <c r="AQ76" i="65"/>
  <c r="AI95" i="65"/>
  <c r="AZ95" i="65"/>
  <c r="AE95" i="65"/>
  <c r="AW95" i="65"/>
  <c r="AO93" i="65"/>
  <c r="AL83" i="65"/>
  <c r="AZ96" i="65"/>
  <c r="AH82" i="65"/>
  <c r="AV96" i="65"/>
  <c r="AO85" i="65"/>
  <c r="AP95" i="65"/>
  <c r="AR76" i="65"/>
  <c r="AH93" i="65"/>
  <c r="AH95" i="65"/>
  <c r="AC95" i="65"/>
  <c r="AM95" i="65"/>
  <c r="A95" i="68"/>
  <c r="AY95" i="65"/>
  <c r="AM83" i="65"/>
  <c r="AU82" i="65"/>
  <c r="AI85" i="65"/>
  <c r="AK82" i="65"/>
  <c r="AQ82" i="65"/>
  <c r="AX82" i="65"/>
  <c r="AC82" i="65"/>
  <c r="AI82" i="65"/>
  <c r="AP82" i="65"/>
  <c r="AW82" i="65"/>
  <c r="AT82" i="65"/>
  <c r="AL82" i="65"/>
  <c r="AG82" i="65"/>
  <c r="AZ82" i="65"/>
  <c r="AV82" i="65"/>
  <c r="AE82" i="65"/>
  <c r="AR82" i="65"/>
  <c r="AN82" i="65"/>
  <c r="BA82" i="65"/>
  <c r="AJ82" i="65"/>
  <c r="AF82" i="65"/>
  <c r="AM82" i="65"/>
  <c r="AC81" i="65"/>
  <c r="AM81" i="65"/>
  <c r="A81" i="68"/>
  <c r="AH81" i="65"/>
  <c r="AK79" i="65"/>
  <c r="AC85" i="65"/>
  <c r="AM85" i="65"/>
  <c r="A85" i="68"/>
  <c r="AK99" i="65"/>
  <c r="AA76" i="65"/>
  <c r="AC76" i="65"/>
  <c r="AX85" i="65"/>
  <c r="BA79" i="65"/>
  <c r="AS93" i="65"/>
  <c r="AV93" i="65"/>
  <c r="AR83" i="65"/>
  <c r="AT83" i="65"/>
  <c r="AO83" i="65"/>
  <c r="BA96" i="65"/>
  <c r="AY96" i="65"/>
  <c r="AA80" i="65"/>
  <c r="AK85" i="65"/>
  <c r="AU85" i="65"/>
  <c r="AS99" i="65"/>
  <c r="AU76" i="65"/>
  <c r="AI76" i="65"/>
  <c r="AK76" i="65"/>
  <c r="AU79" i="65"/>
  <c r="AD93" i="65"/>
  <c r="AG93" i="65"/>
  <c r="AZ83" i="65"/>
  <c r="AE83" i="65"/>
  <c r="AW83" i="65"/>
  <c r="AN99" i="65"/>
  <c r="AF79" i="65"/>
  <c r="AK96" i="65"/>
  <c r="AR96" i="65"/>
  <c r="AI96" i="65"/>
  <c r="AX96" i="65"/>
  <c r="AN96" i="65"/>
  <c r="AP93" i="65"/>
  <c r="BA85" i="65"/>
  <c r="AN85" i="65"/>
  <c r="AN76" i="65"/>
  <c r="AY76" i="65"/>
  <c r="BA76" i="65"/>
  <c r="AN79" i="65"/>
  <c r="AJ93" i="65"/>
  <c r="AT93" i="65"/>
  <c r="AW93" i="65"/>
  <c r="AK83" i="65"/>
  <c r="AU83" i="65"/>
  <c r="AP83" i="65"/>
  <c r="AO96" i="65"/>
  <c r="AC96" i="65"/>
  <c r="AJ96" i="65"/>
  <c r="AA96" i="65"/>
  <c r="AP96" i="65"/>
  <c r="AF96" i="65"/>
  <c r="AB85" i="65"/>
  <c r="AD85" i="65"/>
  <c r="AV85" i="65"/>
  <c r="AV76" i="65"/>
  <c r="AB76" i="65"/>
  <c r="A76" i="68"/>
  <c r="AR93" i="65"/>
  <c r="AE93" i="65"/>
  <c r="A93" i="68"/>
  <c r="AQ93" i="65"/>
  <c r="AS83" i="65"/>
  <c r="AF83" i="65"/>
  <c r="AY93" i="65"/>
  <c r="AZ80" i="65"/>
  <c r="AB96" i="65"/>
  <c r="AH96" i="65"/>
  <c r="AH80" i="65"/>
  <c r="AJ85" i="65"/>
  <c r="AL85" i="65"/>
  <c r="AG85" i="65"/>
  <c r="AI93" i="65"/>
  <c r="AG76" i="65"/>
  <c r="AJ76" i="65"/>
  <c r="AZ93" i="65"/>
  <c r="AM93" i="65"/>
  <c r="AA85" i="65"/>
  <c r="BA83" i="65"/>
  <c r="AN83" i="65"/>
  <c r="AM96" i="65"/>
  <c r="AL96" i="65"/>
  <c r="AH83" i="65"/>
  <c r="AE96" i="65"/>
  <c r="BA99" i="65"/>
  <c r="AR86" i="65"/>
  <c r="AF99" i="65"/>
  <c r="AI99" i="65"/>
  <c r="AU99" i="65"/>
  <c r="AS79" i="65"/>
  <c r="AP76" i="65"/>
  <c r="AD76" i="65"/>
  <c r="AM76" i="65"/>
  <c r="AL76" i="65"/>
  <c r="AI83" i="65"/>
  <c r="AA83" i="65"/>
  <c r="AA93" i="65"/>
  <c r="BA93" i="65"/>
  <c r="AN93" i="65"/>
  <c r="AG96" i="65"/>
  <c r="AT96" i="65"/>
  <c r="AH76" i="65"/>
  <c r="AP85" i="65"/>
  <c r="AY99" i="65"/>
  <c r="AT80" i="65"/>
  <c r="AX99" i="65"/>
  <c r="AJ86" i="65"/>
  <c r="A87" i="68"/>
  <c r="AP99" i="65"/>
  <c r="AP87" i="65"/>
  <c r="AM86" i="65"/>
  <c r="BA80" i="65"/>
  <c r="AR80" i="65"/>
  <c r="AO80" i="65"/>
  <c r="AN86" i="65"/>
  <c r="AV80" i="65"/>
  <c r="AQ79" i="65"/>
  <c r="AB99" i="65"/>
  <c r="AD99" i="65"/>
  <c r="AV99" i="65"/>
  <c r="AP79" i="65"/>
  <c r="AB79" i="65"/>
  <c r="AD79" i="65"/>
  <c r="AV79" i="65"/>
  <c r="AH99" i="65"/>
  <c r="AS80" i="65"/>
  <c r="AJ80" i="65"/>
  <c r="AA86" i="65"/>
  <c r="AG80" i="65"/>
  <c r="AF86" i="65"/>
  <c r="AN80" i="65"/>
  <c r="AJ99" i="65"/>
  <c r="AL99" i="65"/>
  <c r="AG99" i="65"/>
  <c r="AZ87" i="65"/>
  <c r="AJ79" i="65"/>
  <c r="AL79" i="65"/>
  <c r="AG79" i="65"/>
  <c r="AA79" i="65"/>
  <c r="AY79" i="65"/>
  <c r="AX79" i="65"/>
  <c r="AK80" i="65"/>
  <c r="AB80" i="65"/>
  <c r="AY80" i="65"/>
  <c r="AF80" i="65"/>
  <c r="AR99" i="65"/>
  <c r="AT99" i="65"/>
  <c r="AO99" i="65"/>
  <c r="AC87" i="65"/>
  <c r="AI79" i="65"/>
  <c r="AR79" i="65"/>
  <c r="AT79" i="65"/>
  <c r="AO79" i="65"/>
  <c r="AD80" i="65"/>
  <c r="AC80" i="65"/>
  <c r="AQ80" i="65"/>
  <c r="AX80" i="65"/>
  <c r="AZ99" i="65"/>
  <c r="AE99" i="65"/>
  <c r="AW99" i="65"/>
  <c r="AM87" i="65"/>
  <c r="AZ79" i="65"/>
  <c r="AE79" i="65"/>
  <c r="AW79" i="65"/>
  <c r="AA99" i="65"/>
  <c r="AL80" i="65"/>
  <c r="AX77" i="65"/>
  <c r="AI80" i="65"/>
  <c r="AH86" i="65"/>
  <c r="AP80" i="65"/>
  <c r="AC99" i="65"/>
  <c r="AM99" i="65"/>
  <c r="A99" i="68"/>
  <c r="AW87" i="65"/>
  <c r="AC79" i="65"/>
  <c r="AM79" i="65"/>
  <c r="A79" i="68"/>
  <c r="AE80" i="65"/>
  <c r="AE87" i="65"/>
  <c r="AX76" i="65"/>
  <c r="AM84" i="65"/>
  <c r="AB86" i="65"/>
  <c r="AK87" i="65"/>
  <c r="AU87" i="65"/>
  <c r="AL86" i="65"/>
  <c r="AE86" i="65"/>
  <c r="AS87" i="65"/>
  <c r="AF87" i="65"/>
  <c r="AH87" i="65"/>
  <c r="BA86" i="65"/>
  <c r="BA87" i="65"/>
  <c r="AN87" i="65"/>
  <c r="AT86" i="65"/>
  <c r="AD86" i="65"/>
  <c r="AS86" i="65"/>
  <c r="AY86" i="65"/>
  <c r="AW86" i="65"/>
  <c r="AB87" i="65"/>
  <c r="AD87" i="65"/>
  <c r="AV87" i="65"/>
  <c r="AY87" i="65"/>
  <c r="AK86" i="65"/>
  <c r="AQ86" i="65"/>
  <c r="AX86" i="65"/>
  <c r="AO86" i="65"/>
  <c r="AJ87" i="65"/>
  <c r="AL87" i="65"/>
  <c r="AG87" i="65"/>
  <c r="AU86" i="65"/>
  <c r="AC86" i="65"/>
  <c r="AZ86" i="65"/>
  <c r="AI86" i="65"/>
  <c r="AP86" i="65"/>
  <c r="AG86" i="65"/>
  <c r="AV86" i="65"/>
  <c r="AR87" i="65"/>
  <c r="AT87" i="65"/>
  <c r="AO87" i="65"/>
  <c r="AQ87" i="65"/>
  <c r="AM77" i="65"/>
  <c r="A77" i="68"/>
  <c r="AH77" i="65"/>
  <c r="AJ90" i="65"/>
  <c r="AA91" i="65"/>
  <c r="AH90" i="65"/>
  <c r="AX78" i="65"/>
  <c r="AZ91" i="65"/>
  <c r="AE91" i="65"/>
  <c r="AK75" i="65"/>
  <c r="AW91" i="65"/>
  <c r="AV75" i="65"/>
  <c r="AJ78" i="65"/>
  <c r="AJ77" i="65"/>
  <c r="AD90" i="65"/>
  <c r="AD77" i="65"/>
  <c r="AB90" i="65"/>
  <c r="AB78" i="65"/>
  <c r="AP78" i="65"/>
  <c r="AH75" i="65"/>
  <c r="AL77" i="65"/>
  <c r="AC91" i="65"/>
  <c r="AM91" i="65"/>
  <c r="A91" i="68"/>
  <c r="AS75" i="65"/>
  <c r="AG75" i="65"/>
  <c r="AR77" i="65"/>
  <c r="AU77" i="65"/>
  <c r="AL75" i="65"/>
  <c r="AT90" i="65"/>
  <c r="AU78" i="65"/>
  <c r="AY91" i="65"/>
  <c r="AH78" i="65"/>
  <c r="AI75" i="65"/>
  <c r="AH91" i="65"/>
  <c r="AY75" i="65"/>
  <c r="AK91" i="65"/>
  <c r="AU91" i="65"/>
  <c r="AT75" i="65"/>
  <c r="BA75" i="65"/>
  <c r="AO75" i="65"/>
  <c r="AZ77" i="65"/>
  <c r="AF77" i="65"/>
  <c r="AT78" i="65"/>
  <c r="AE90" i="65"/>
  <c r="AM90" i="65"/>
  <c r="BA90" i="65"/>
  <c r="BA78" i="65"/>
  <c r="AW90" i="65"/>
  <c r="AV90" i="65"/>
  <c r="AD75" i="65"/>
  <c r="AS91" i="65"/>
  <c r="AF91" i="65"/>
  <c r="AX75" i="65"/>
  <c r="AB75" i="65"/>
  <c r="AE75" i="65"/>
  <c r="AW75" i="65"/>
  <c r="AC77" i="65"/>
  <c r="AN77" i="65"/>
  <c r="AQ77" i="65"/>
  <c r="AS90" i="65"/>
  <c r="AS78" i="65"/>
  <c r="AY90" i="65"/>
  <c r="AY78" i="65"/>
  <c r="AO90" i="65"/>
  <c r="AN90" i="65"/>
  <c r="AP77" i="65"/>
  <c r="BA91" i="65"/>
  <c r="AN91" i="65"/>
  <c r="AA75" i="65"/>
  <c r="AJ75" i="65"/>
  <c r="AM75" i="65"/>
  <c r="A75" i="68"/>
  <c r="AK77" i="65"/>
  <c r="AV77" i="65"/>
  <c r="AM78" i="65"/>
  <c r="AK90" i="65"/>
  <c r="AK78" i="65"/>
  <c r="AQ90" i="65"/>
  <c r="AQ78" i="65"/>
  <c r="AG90" i="65"/>
  <c r="AW78" i="65"/>
  <c r="AF90" i="65"/>
  <c r="AV78" i="65"/>
  <c r="AB91" i="65"/>
  <c r="AD91" i="65"/>
  <c r="AV91" i="65"/>
  <c r="AR75" i="65"/>
  <c r="AU75" i="65"/>
  <c r="AS77" i="65"/>
  <c r="AG77" i="65"/>
  <c r="AY77" i="65"/>
  <c r="AI77" i="65"/>
  <c r="AU90" i="65"/>
  <c r="AC90" i="65"/>
  <c r="AC78" i="65"/>
  <c r="AZ90" i="65"/>
  <c r="AZ78" i="65"/>
  <c r="AI90" i="65"/>
  <c r="AI78" i="65"/>
  <c r="AX90" i="65"/>
  <c r="AO78" i="65"/>
  <c r="AN78" i="65"/>
  <c r="AJ91" i="65"/>
  <c r="AL91" i="65"/>
  <c r="AG91" i="65"/>
  <c r="AZ75" i="65"/>
  <c r="AF75" i="65"/>
  <c r="AP91" i="65"/>
  <c r="AT77" i="65"/>
  <c r="BA77" i="65"/>
  <c r="AO77" i="65"/>
  <c r="AD78" i="65"/>
  <c r="AQ75" i="65"/>
  <c r="AR90" i="65"/>
  <c r="AR78" i="65"/>
  <c r="AA90" i="65"/>
  <c r="AA78" i="65"/>
  <c r="AP90" i="65"/>
  <c r="AG78" i="65"/>
  <c r="AF78" i="65"/>
  <c r="AR91" i="65"/>
  <c r="AT91" i="65"/>
  <c r="AO91" i="65"/>
  <c r="AC75" i="65"/>
  <c r="AN75" i="65"/>
  <c r="AB77" i="65"/>
  <c r="AE77" i="65"/>
  <c r="AW77" i="65"/>
  <c r="AX91" i="65"/>
  <c r="AL90" i="65"/>
  <c r="AN9" i="27"/>
  <c r="AI81" i="65"/>
  <c r="AA81" i="65"/>
  <c r="AI91" i="65"/>
  <c r="A88" i="68"/>
  <c r="AL88" i="65"/>
  <c r="AT88" i="65"/>
  <c r="AI89" i="65"/>
  <c r="AX89" i="65"/>
  <c r="A98" i="68"/>
  <c r="AO98" i="65"/>
  <c r="AD98" i="65"/>
  <c r="AE98" i="65"/>
  <c r="A78" i="68"/>
  <c r="AL78" i="65"/>
  <c r="AX81" i="65"/>
  <c r="AX87" i="65"/>
  <c r="AI87" i="65"/>
  <c r="U97" i="25"/>
  <c r="A43" i="217" s="1"/>
  <c r="U89" i="25"/>
  <c r="A35" i="217" s="1"/>
  <c r="U81" i="25"/>
  <c r="A27" i="217" s="1"/>
  <c r="U73" i="25"/>
  <c r="U95" i="25"/>
  <c r="A41" i="217" s="1"/>
  <c r="U96" i="25"/>
  <c r="A42" i="217" s="1"/>
  <c r="U88" i="25"/>
  <c r="A34" i="217" s="1"/>
  <c r="U80" i="25"/>
  <c r="A26" i="217" s="1"/>
  <c r="U72" i="25"/>
  <c r="U94" i="25"/>
  <c r="A40" i="217" s="1"/>
  <c r="U86" i="25"/>
  <c r="A32" i="217" s="1"/>
  <c r="U78" i="25"/>
  <c r="A24" i="217" s="1"/>
  <c r="U79" i="25"/>
  <c r="A25" i="217" s="1"/>
  <c r="U93" i="25"/>
  <c r="A39" i="217" s="1"/>
  <c r="U85" i="25"/>
  <c r="A31" i="217" s="1"/>
  <c r="U77" i="25"/>
  <c r="A23" i="217" s="1"/>
  <c r="U100" i="25"/>
  <c r="A46" i="217" s="1"/>
  <c r="U92" i="25"/>
  <c r="A38" i="217" s="1"/>
  <c r="U84" i="25"/>
  <c r="A30" i="217" s="1"/>
  <c r="U76" i="25"/>
  <c r="A22" i="217" s="1"/>
  <c r="U99" i="25"/>
  <c r="A45" i="217" s="1"/>
  <c r="U91" i="25"/>
  <c r="A37" i="217" s="1"/>
  <c r="U83" i="25"/>
  <c r="A29" i="217" s="1"/>
  <c r="U75" i="25"/>
  <c r="U98" i="25"/>
  <c r="A44" i="217" s="1"/>
  <c r="U90" i="25"/>
  <c r="A36" i="217" s="1"/>
  <c r="U82" i="25"/>
  <c r="A28" i="217" s="1"/>
  <c r="U74" i="25"/>
  <c r="U87" i="25"/>
  <c r="A33" i="217" s="1"/>
  <c r="A80" i="68"/>
  <c r="AM80" i="65"/>
  <c r="AT76" i="65"/>
  <c r="AT74" i="65"/>
  <c r="AD74" i="65"/>
  <c r="CI27" i="27"/>
  <c r="L4" i="128" s="1"/>
  <c r="BT3" i="27"/>
  <c r="BL2" i="27"/>
  <c r="D83" i="154"/>
  <c r="C31" i="154"/>
  <c r="A6" i="95"/>
  <c r="BW4" i="27"/>
  <c r="O92" i="70"/>
  <c r="CL28" i="27"/>
  <c r="E5" i="128"/>
  <c r="N5" i="128"/>
  <c r="D4" i="127"/>
  <c r="A5" i="68"/>
  <c r="U6" i="65"/>
  <c r="AM28" i="154"/>
  <c r="AE28" i="154"/>
  <c r="W28" i="154"/>
  <c r="O28" i="154"/>
  <c r="G28" i="154"/>
  <c r="AK27" i="154"/>
  <c r="AC27" i="154"/>
  <c r="U27" i="154"/>
  <c r="M27" i="154"/>
  <c r="E27" i="154"/>
  <c r="AI26" i="154"/>
  <c r="AA26" i="154"/>
  <c r="S26" i="154"/>
  <c r="K26" i="154"/>
  <c r="AO25" i="154"/>
  <c r="AG25" i="154"/>
  <c r="Y25" i="154"/>
  <c r="Q25" i="154"/>
  <c r="I25" i="154"/>
  <c r="AK23" i="154"/>
  <c r="AC23" i="154"/>
  <c r="U23" i="154"/>
  <c r="M23" i="154"/>
  <c r="E23" i="154"/>
  <c r="AI22" i="154"/>
  <c r="AA22" i="154"/>
  <c r="S22" i="154"/>
  <c r="K22" i="154"/>
  <c r="D82" i="154"/>
  <c r="AL28" i="154"/>
  <c r="AD28" i="154"/>
  <c r="V28" i="154"/>
  <c r="N28" i="154"/>
  <c r="F28" i="154"/>
  <c r="AJ27" i="154"/>
  <c r="AB27" i="154"/>
  <c r="T27" i="154"/>
  <c r="L27" i="154"/>
  <c r="D27" i="154"/>
  <c r="AH26" i="154"/>
  <c r="Z26" i="154"/>
  <c r="R26" i="154"/>
  <c r="J26" i="154"/>
  <c r="AN25" i="154"/>
  <c r="AF25" i="154"/>
  <c r="X25" i="154"/>
  <c r="P25" i="154"/>
  <c r="H25" i="154"/>
  <c r="AJ23" i="154"/>
  <c r="AB23" i="154"/>
  <c r="T23" i="154"/>
  <c r="L23" i="154"/>
  <c r="D23" i="154"/>
  <c r="AH22" i="154"/>
  <c r="Z22" i="154"/>
  <c r="R22" i="154"/>
  <c r="J22" i="154"/>
  <c r="C20" i="154"/>
  <c r="AJ28" i="154"/>
  <c r="AB28" i="154"/>
  <c r="T28" i="154"/>
  <c r="L28" i="154"/>
  <c r="D28" i="154"/>
  <c r="AH27" i="154"/>
  <c r="Z27" i="154"/>
  <c r="R27" i="154"/>
  <c r="J27" i="154"/>
  <c r="AN26" i="154"/>
  <c r="AF26" i="154"/>
  <c r="X26" i="154"/>
  <c r="P26" i="154"/>
  <c r="H26" i="154"/>
  <c r="AL25" i="154"/>
  <c r="AD25" i="154"/>
  <c r="V25" i="154"/>
  <c r="N25" i="154"/>
  <c r="F25" i="154"/>
  <c r="AH23" i="154"/>
  <c r="Z23" i="154"/>
  <c r="R23" i="154"/>
  <c r="J23" i="154"/>
  <c r="AN22" i="154"/>
  <c r="AF22" i="154"/>
  <c r="X22" i="154"/>
  <c r="P22" i="154"/>
  <c r="H22" i="154"/>
  <c r="AH28" i="154"/>
  <c r="Z28" i="154"/>
  <c r="R28" i="154"/>
  <c r="J28" i="154"/>
  <c r="AN27" i="154"/>
  <c r="AF27" i="154"/>
  <c r="X27" i="154"/>
  <c r="P27" i="154"/>
  <c r="H27" i="154"/>
  <c r="AL26" i="154"/>
  <c r="AD26" i="154"/>
  <c r="V26" i="154"/>
  <c r="N26" i="154"/>
  <c r="F26" i="154"/>
  <c r="AJ25" i="154"/>
  <c r="AB25" i="154"/>
  <c r="T25" i="154"/>
  <c r="L25" i="154"/>
  <c r="D25" i="154"/>
  <c r="AN23" i="154"/>
  <c r="AF23" i="154"/>
  <c r="X23" i="154"/>
  <c r="P23" i="154"/>
  <c r="H23" i="154"/>
  <c r="AL22" i="154"/>
  <c r="AD22" i="154"/>
  <c r="V22" i="154"/>
  <c r="N22" i="154"/>
  <c r="F22" i="154"/>
  <c r="AK28" i="154"/>
  <c r="U28" i="154"/>
  <c r="E28" i="154"/>
  <c r="AA27" i="154"/>
  <c r="K27" i="154"/>
  <c r="AG26" i="154"/>
  <c r="Q26" i="154"/>
  <c r="AM25" i="154"/>
  <c r="W25" i="154"/>
  <c r="G25" i="154"/>
  <c r="AI23" i="154"/>
  <c r="S23" i="154"/>
  <c r="AO22" i="154"/>
  <c r="Y22" i="154"/>
  <c r="I22" i="154"/>
  <c r="AI28" i="154"/>
  <c r="S28" i="154"/>
  <c r="AO27" i="154"/>
  <c r="Y27" i="154"/>
  <c r="I27" i="154"/>
  <c r="AE26" i="154"/>
  <c r="O26" i="154"/>
  <c r="AK25" i="154"/>
  <c r="U25" i="154"/>
  <c r="E25" i="154"/>
  <c r="AG23" i="154"/>
  <c r="Q23" i="154"/>
  <c r="AM22" i="154"/>
  <c r="W22" i="154"/>
  <c r="G22" i="154"/>
  <c r="AG28" i="154"/>
  <c r="Q28" i="154"/>
  <c r="AM27" i="154"/>
  <c r="W27" i="154"/>
  <c r="G27" i="154"/>
  <c r="AC26" i="154"/>
  <c r="M26" i="154"/>
  <c r="AI25" i="154"/>
  <c r="S25" i="154"/>
  <c r="AE23" i="154"/>
  <c r="O23" i="154"/>
  <c r="AK22" i="154"/>
  <c r="U22" i="154"/>
  <c r="E22" i="154"/>
  <c r="AF28" i="154"/>
  <c r="P28" i="154"/>
  <c r="AL27" i="154"/>
  <c r="V27" i="154"/>
  <c r="F27" i="154"/>
  <c r="AB26" i="154"/>
  <c r="L26" i="154"/>
  <c r="AH25" i="154"/>
  <c r="R25" i="154"/>
  <c r="AD23" i="154"/>
  <c r="N23" i="154"/>
  <c r="AJ22" i="154"/>
  <c r="T22" i="154"/>
  <c r="D22" i="154"/>
  <c r="AC28" i="154"/>
  <c r="M28" i="154"/>
  <c r="AI27" i="154"/>
  <c r="S27" i="154"/>
  <c r="AO26" i="154"/>
  <c r="Y26" i="154"/>
  <c r="I26" i="154"/>
  <c r="AE25" i="154"/>
  <c r="O25" i="154"/>
  <c r="AA23" i="154"/>
  <c r="K23" i="154"/>
  <c r="AG22" i="154"/>
  <c r="Q22" i="154"/>
  <c r="AA28" i="154"/>
  <c r="K28" i="154"/>
  <c r="AG27" i="154"/>
  <c r="Q27" i="154"/>
  <c r="AM26" i="154"/>
  <c r="W26" i="154"/>
  <c r="G26" i="154"/>
  <c r="AC25" i="154"/>
  <c r="M25" i="154"/>
  <c r="AO23" i="154"/>
  <c r="Y23" i="154"/>
  <c r="I23" i="154"/>
  <c r="AE22" i="154"/>
  <c r="O22" i="154"/>
  <c r="AO28" i="154"/>
  <c r="Y28" i="154"/>
  <c r="I28" i="154"/>
  <c r="AE27" i="154"/>
  <c r="O27" i="154"/>
  <c r="AK26" i="154"/>
  <c r="U26" i="154"/>
  <c r="E26" i="154"/>
  <c r="AA25" i="154"/>
  <c r="K25" i="154"/>
  <c r="AM23" i="154"/>
  <c r="W23" i="154"/>
  <c r="G23" i="154"/>
  <c r="AC22" i="154"/>
  <c r="M22" i="154"/>
  <c r="AN28" i="154"/>
  <c r="X28" i="154"/>
  <c r="H28" i="154"/>
  <c r="AD27" i="154"/>
  <c r="N27" i="154"/>
  <c r="AJ26" i="154"/>
  <c r="T26" i="154"/>
  <c r="D26" i="154"/>
  <c r="Z25" i="154"/>
  <c r="J25" i="154"/>
  <c r="AL23" i="154"/>
  <c r="V23" i="154"/>
  <c r="F23" i="154"/>
  <c r="AB22" i="154"/>
  <c r="L22" i="154"/>
  <c r="BC8" i="157" a="1"/>
  <c r="BC7" i="157" a="1"/>
  <c r="BC28" i="157" a="1"/>
  <c r="BC35" i="157" a="1"/>
  <c r="BC17" i="157" a="1"/>
  <c r="BC11" i="157" a="1"/>
  <c r="BC36" i="157" a="1"/>
  <c r="BC30" i="157" a="1"/>
  <c r="BC14" i="157" a="1"/>
  <c r="BC25" i="157" a="1"/>
  <c r="BC10" i="157" a="1"/>
  <c r="BC31" i="157" a="1"/>
  <c r="BC21" i="157" a="1"/>
  <c r="BC15" i="157" a="1"/>
  <c r="BC26" i="157" a="1"/>
  <c r="BC37" i="157" a="1"/>
  <c r="BC33" i="157" a="1"/>
  <c r="BC18" i="157" a="1"/>
  <c r="BC32" i="157" a="1"/>
  <c r="BC20" i="157" a="1"/>
  <c r="BC29" i="157" a="1"/>
  <c r="BC27" i="157" a="1"/>
  <c r="BC12" i="157" a="1"/>
  <c r="BC34" i="157" a="1"/>
  <c r="BC24" i="157" a="1"/>
  <c r="BC22" i="157" a="1"/>
  <c r="BC23" i="157" a="1"/>
  <c r="A29" i="214" l="1"/>
  <c r="A34" i="214"/>
  <c r="A41" i="214"/>
  <c r="A45" i="214"/>
  <c r="A22" i="214"/>
  <c r="A30" i="214"/>
  <c r="A27" i="214"/>
  <c r="A26" i="214"/>
  <c r="A35" i="214"/>
  <c r="A37" i="214"/>
  <c r="A46" i="214"/>
  <c r="A43" i="214"/>
  <c r="A38" i="214"/>
  <c r="A23" i="214"/>
  <c r="A31" i="214"/>
  <c r="A39" i="214"/>
  <c r="A25" i="214"/>
  <c r="A44" i="214"/>
  <c r="A42" i="214"/>
  <c r="A24" i="214"/>
  <c r="A33" i="214"/>
  <c r="A28" i="214"/>
  <c r="A32" i="214"/>
  <c r="A36" i="214"/>
  <c r="A40" i="214"/>
  <c r="A82" i="212"/>
  <c r="A82" i="213"/>
  <c r="A98" i="212"/>
  <c r="A98" i="213"/>
  <c r="A75" i="212"/>
  <c r="A75" i="213"/>
  <c r="A80" i="212"/>
  <c r="A80" i="213"/>
  <c r="A83" i="212"/>
  <c r="A83" i="213"/>
  <c r="A88" i="212"/>
  <c r="A88" i="213"/>
  <c r="A5" i="212"/>
  <c r="A5" i="213"/>
  <c r="A91" i="212"/>
  <c r="A91" i="213"/>
  <c r="A96" i="212"/>
  <c r="A96" i="213"/>
  <c r="A72" i="212"/>
  <c r="A72" i="213"/>
  <c r="A99" i="212"/>
  <c r="A99" i="213"/>
  <c r="A95" i="212"/>
  <c r="A95" i="213"/>
  <c r="A76" i="212"/>
  <c r="A76" i="213"/>
  <c r="A73" i="212"/>
  <c r="A73" i="213"/>
  <c r="A84" i="212"/>
  <c r="A84" i="213"/>
  <c r="A81" i="212"/>
  <c r="A81" i="213"/>
  <c r="A86" i="212"/>
  <c r="A86" i="213"/>
  <c r="A92" i="212"/>
  <c r="A92" i="213"/>
  <c r="A89" i="212"/>
  <c r="A89" i="213"/>
  <c r="A100" i="212"/>
  <c r="A100" i="213"/>
  <c r="A97" i="212"/>
  <c r="A97" i="213"/>
  <c r="A77" i="212"/>
  <c r="A77" i="213"/>
  <c r="A85" i="212"/>
  <c r="A85" i="213"/>
  <c r="A93" i="212"/>
  <c r="A93" i="213"/>
  <c r="A87" i="212"/>
  <c r="A87" i="213"/>
  <c r="A79" i="212"/>
  <c r="A79" i="213"/>
  <c r="A74" i="212"/>
  <c r="A74" i="213"/>
  <c r="A78" i="212"/>
  <c r="A78" i="213"/>
  <c r="A90" i="212"/>
  <c r="A90" i="213"/>
  <c r="A94" i="212"/>
  <c r="A94" i="213"/>
  <c r="A75" i="210"/>
  <c r="A75" i="211"/>
  <c r="A80" i="210"/>
  <c r="A80" i="211"/>
  <c r="A83" i="210"/>
  <c r="A83" i="211"/>
  <c r="A88" i="210"/>
  <c r="A88" i="211"/>
  <c r="A5" i="210"/>
  <c r="A5" i="211"/>
  <c r="A82" i="210"/>
  <c r="A82" i="211"/>
  <c r="A91" i="210"/>
  <c r="A91" i="211"/>
  <c r="A96" i="210"/>
  <c r="A96" i="211"/>
  <c r="A99" i="210"/>
  <c r="A99" i="211"/>
  <c r="A95" i="210"/>
  <c r="A95" i="211"/>
  <c r="A76" i="210"/>
  <c r="A76" i="211"/>
  <c r="A73" i="210"/>
  <c r="A73" i="211"/>
  <c r="A84" i="210"/>
  <c r="A84" i="211"/>
  <c r="A81" i="210"/>
  <c r="A81" i="211"/>
  <c r="A94" i="210"/>
  <c r="A94" i="211"/>
  <c r="A92" i="210"/>
  <c r="A92" i="211"/>
  <c r="A100" i="210"/>
  <c r="A100" i="211"/>
  <c r="A97" i="210"/>
  <c r="A97" i="211"/>
  <c r="A72" i="210"/>
  <c r="A72" i="211"/>
  <c r="A89" i="210"/>
  <c r="A89" i="211"/>
  <c r="A77" i="210"/>
  <c r="A77" i="211"/>
  <c r="A98" i="210"/>
  <c r="A98" i="211"/>
  <c r="A85" i="210"/>
  <c r="A85" i="211"/>
  <c r="A86" i="210"/>
  <c r="A86" i="211"/>
  <c r="A93" i="210"/>
  <c r="A93" i="211"/>
  <c r="A87" i="210"/>
  <c r="A87" i="211"/>
  <c r="A79" i="210"/>
  <c r="A79" i="211"/>
  <c r="A90" i="210"/>
  <c r="A90" i="211"/>
  <c r="A74" i="210"/>
  <c r="A74" i="211"/>
  <c r="A78" i="210"/>
  <c r="A78" i="211"/>
  <c r="A87" i="208"/>
  <c r="A87" i="209"/>
  <c r="A79" i="208"/>
  <c r="A79" i="209"/>
  <c r="A82" i="208"/>
  <c r="A82" i="209"/>
  <c r="A86" i="208"/>
  <c r="A86" i="209"/>
  <c r="A98" i="208"/>
  <c r="A98" i="209"/>
  <c r="A72" i="208"/>
  <c r="A72" i="209"/>
  <c r="A94" i="208"/>
  <c r="A94" i="209"/>
  <c r="A75" i="208"/>
  <c r="A75" i="209"/>
  <c r="A80" i="208"/>
  <c r="A80" i="209"/>
  <c r="A83" i="208"/>
  <c r="A83" i="209"/>
  <c r="A88" i="208"/>
  <c r="A88" i="209"/>
  <c r="A5" i="208"/>
  <c r="A5" i="209"/>
  <c r="A91" i="208"/>
  <c r="A91" i="209"/>
  <c r="A96" i="208"/>
  <c r="A96" i="209"/>
  <c r="A99" i="208"/>
  <c r="A99" i="209"/>
  <c r="A95" i="208"/>
  <c r="A95" i="209"/>
  <c r="A73" i="208"/>
  <c r="A73" i="209"/>
  <c r="A84" i="208"/>
  <c r="A84" i="209"/>
  <c r="A81" i="208"/>
  <c r="A81" i="209"/>
  <c r="A92" i="208"/>
  <c r="A92" i="209"/>
  <c r="A89" i="208"/>
  <c r="A89" i="209"/>
  <c r="A74" i="208"/>
  <c r="A74" i="209"/>
  <c r="A100" i="208"/>
  <c r="A100" i="209"/>
  <c r="A97" i="208"/>
  <c r="A97" i="209"/>
  <c r="A78" i="208"/>
  <c r="A78" i="209"/>
  <c r="A77" i="208"/>
  <c r="A77" i="209"/>
  <c r="A90" i="208"/>
  <c r="A90" i="209"/>
  <c r="A76" i="208"/>
  <c r="A76" i="209"/>
  <c r="A85" i="208"/>
  <c r="A85" i="209"/>
  <c r="A93" i="208"/>
  <c r="A93" i="209"/>
  <c r="A74" i="207"/>
  <c r="A24" i="206"/>
  <c r="A78" i="207"/>
  <c r="A36" i="206"/>
  <c r="A90" i="207"/>
  <c r="A40" i="206"/>
  <c r="A94" i="207"/>
  <c r="A32" i="206"/>
  <c r="A86" i="207"/>
  <c r="A44" i="206"/>
  <c r="A98" i="207"/>
  <c r="A72" i="207"/>
  <c r="A75" i="207"/>
  <c r="A26" i="206"/>
  <c r="A80" i="207"/>
  <c r="A28" i="206"/>
  <c r="A82" i="207"/>
  <c r="A29" i="206"/>
  <c r="A83" i="207"/>
  <c r="A34" i="206"/>
  <c r="A88" i="207"/>
  <c r="A5" i="205"/>
  <c r="A5" i="207"/>
  <c r="A37" i="206"/>
  <c r="A91" i="207"/>
  <c r="A42" i="206"/>
  <c r="A96" i="207"/>
  <c r="A31" i="206"/>
  <c r="A85" i="207"/>
  <c r="A25" i="206"/>
  <c r="A79" i="207"/>
  <c r="A45" i="206"/>
  <c r="A99" i="207"/>
  <c r="A41" i="206"/>
  <c r="A95" i="207"/>
  <c r="A22" i="206"/>
  <c r="A76" i="207"/>
  <c r="A73" i="207"/>
  <c r="A30" i="206"/>
  <c r="A84" i="207"/>
  <c r="A27" i="206"/>
  <c r="A81" i="207"/>
  <c r="A38" i="206"/>
  <c r="A92" i="207"/>
  <c r="A35" i="206"/>
  <c r="A89" i="207"/>
  <c r="A39" i="206"/>
  <c r="A93" i="207"/>
  <c r="A46" i="206"/>
  <c r="A100" i="207"/>
  <c r="A33" i="206"/>
  <c r="A87" i="207"/>
  <c r="A43" i="206"/>
  <c r="A97" i="207"/>
  <c r="A23" i="206"/>
  <c r="A77" i="207"/>
  <c r="A29" i="204"/>
  <c r="A35" i="204"/>
  <c r="A89" i="205"/>
  <c r="A46" i="204"/>
  <c r="A100" i="205"/>
  <c r="A43" i="204"/>
  <c r="A97" i="205"/>
  <c r="A23" i="204"/>
  <c r="A31" i="204"/>
  <c r="A85" i="205"/>
  <c r="A39" i="204"/>
  <c r="A93" i="205"/>
  <c r="A38" i="204"/>
  <c r="A92" i="205"/>
  <c r="A33" i="204"/>
  <c r="A87" i="205"/>
  <c r="A25" i="204"/>
  <c r="A24" i="204"/>
  <c r="A28" i="204"/>
  <c r="A36" i="204"/>
  <c r="A90" i="205"/>
  <c r="A40" i="204"/>
  <c r="A94" i="205"/>
  <c r="A32" i="204"/>
  <c r="A86" i="205"/>
  <c r="A44" i="204"/>
  <c r="A98" i="205"/>
  <c r="A26" i="204"/>
  <c r="A37" i="204"/>
  <c r="A91" i="205"/>
  <c r="A42" i="204"/>
  <c r="A96" i="205"/>
  <c r="A34" i="204"/>
  <c r="A88" i="205"/>
  <c r="A45" i="204"/>
  <c r="A99" i="205"/>
  <c r="A41" i="204"/>
  <c r="A95" i="205"/>
  <c r="A22" i="204"/>
  <c r="A30" i="204"/>
  <c r="A27" i="204"/>
  <c r="A23" i="203"/>
  <c r="A33" i="203"/>
  <c r="A24" i="203"/>
  <c r="A28" i="203"/>
  <c r="A32" i="203"/>
  <c r="A25" i="203"/>
  <c r="A36" i="203"/>
  <c r="A40" i="203"/>
  <c r="A44" i="203"/>
  <c r="A26" i="203"/>
  <c r="A39" i="203"/>
  <c r="A29" i="203"/>
  <c r="A34" i="203"/>
  <c r="A37" i="203"/>
  <c r="A42" i="203"/>
  <c r="A45" i="203"/>
  <c r="A41" i="203"/>
  <c r="A22" i="203"/>
  <c r="A30" i="203"/>
  <c r="A27" i="203"/>
  <c r="A31" i="203"/>
  <c r="A38" i="203"/>
  <c r="A35" i="203"/>
  <c r="A46" i="203"/>
  <c r="A43" i="203"/>
  <c r="A46" i="202"/>
  <c r="A43" i="202"/>
  <c r="A23" i="202"/>
  <c r="A31" i="202"/>
  <c r="A39" i="202"/>
  <c r="A33" i="202"/>
  <c r="A25" i="202"/>
  <c r="A24" i="202"/>
  <c r="A32" i="202"/>
  <c r="A36" i="202"/>
  <c r="A40" i="202"/>
  <c r="A44" i="202"/>
  <c r="A28" i="202"/>
  <c r="A26" i="202"/>
  <c r="A29" i="202"/>
  <c r="A34" i="202"/>
  <c r="A37" i="202"/>
  <c r="A42" i="202"/>
  <c r="A45" i="202"/>
  <c r="A41" i="202"/>
  <c r="A30" i="202"/>
  <c r="A27" i="202"/>
  <c r="A22" i="202"/>
  <c r="A38" i="202"/>
  <c r="A35" i="202"/>
  <c r="BC21" i="157"/>
  <c r="BC20" i="157"/>
  <c r="A8" i="202"/>
  <c r="A9" i="202" s="1"/>
  <c r="BB5" i="157"/>
  <c r="BC7" i="157"/>
  <c r="BC25" i="157"/>
  <c r="BC12" i="157"/>
  <c r="BC37" i="157"/>
  <c r="BC30" i="157"/>
  <c r="BC11" i="157"/>
  <c r="BC10" i="157"/>
  <c r="BC34" i="157"/>
  <c r="BC18" i="157"/>
  <c r="BC15" i="157"/>
  <c r="BC29" i="157"/>
  <c r="BC31" i="157"/>
  <c r="BC17" i="157"/>
  <c r="BC24" i="157"/>
  <c r="BC28" i="157"/>
  <c r="BC14" i="157"/>
  <c r="BC27" i="157"/>
  <c r="BC36" i="157"/>
  <c r="BC8" i="157"/>
  <c r="BC23" i="157"/>
  <c r="BC26" i="157"/>
  <c r="BC33" i="157"/>
  <c r="BC35" i="157"/>
  <c r="BC22" i="157"/>
  <c r="BC32" i="157"/>
  <c r="A8" i="143"/>
  <c r="A9" i="143" s="1"/>
  <c r="A8" i="147"/>
  <c r="A9" i="147" s="1"/>
  <c r="A8" i="165"/>
  <c r="A9" i="165" s="1"/>
  <c r="A8" i="169"/>
  <c r="A9" i="169" s="1"/>
  <c r="A8" i="151"/>
  <c r="A9" i="151" s="1"/>
  <c r="A8" i="136"/>
  <c r="A9" i="136" s="1"/>
  <c r="A8" i="149"/>
  <c r="A9" i="149" s="1"/>
  <c r="A8" i="137"/>
  <c r="A9" i="137" s="1"/>
  <c r="A8" i="103"/>
  <c r="A9" i="103" s="1"/>
  <c r="A8" i="141"/>
  <c r="A9" i="141" s="1"/>
  <c r="A8" i="170"/>
  <c r="A9" i="170" s="1"/>
  <c r="A8" i="145"/>
  <c r="A9" i="145" s="1"/>
  <c r="A8" i="167"/>
  <c r="A9" i="167" s="1"/>
  <c r="A8" i="140"/>
  <c r="A9" i="140" s="1"/>
  <c r="A8" i="164"/>
  <c r="A9" i="164" s="1"/>
  <c r="A8" i="139"/>
  <c r="A9" i="139" s="1"/>
  <c r="A8" i="104"/>
  <c r="A9" i="104" s="1"/>
  <c r="A8" i="138"/>
  <c r="A9" i="138" s="1"/>
  <c r="A8" i="166"/>
  <c r="A9" i="166" s="1"/>
  <c r="A8" i="148"/>
  <c r="A9" i="148" s="1"/>
  <c r="A8" i="142"/>
  <c r="A9" i="142" s="1"/>
  <c r="A8" i="146"/>
  <c r="A9" i="146" s="1"/>
  <c r="A8" i="171"/>
  <c r="A9" i="171" s="1"/>
  <c r="A8" i="168"/>
  <c r="A9" i="168" s="1"/>
  <c r="A8" i="163"/>
  <c r="A9" i="163" s="1"/>
  <c r="A5" i="60"/>
  <c r="A5" i="112"/>
  <c r="A5" i="16"/>
  <c r="A5" i="80"/>
  <c r="A5" i="71"/>
  <c r="A5" i="57"/>
  <c r="A5" i="98"/>
  <c r="A5" i="64"/>
  <c r="A5" i="2"/>
  <c r="A5" i="55"/>
  <c r="A5" i="18"/>
  <c r="A5" i="172"/>
  <c r="A5" i="41"/>
  <c r="A5" i="77"/>
  <c r="A5" i="109"/>
  <c r="A5" i="46"/>
  <c r="A5" i="72"/>
  <c r="A5" i="113"/>
  <c r="U6" i="25"/>
  <c r="A5" i="155"/>
  <c r="A5" i="105"/>
  <c r="A5" i="124"/>
  <c r="A5" i="21"/>
  <c r="A5" i="52"/>
  <c r="A5" i="74"/>
  <c r="A5" i="92"/>
  <c r="A5" i="115"/>
  <c r="A5" i="97"/>
  <c r="A5" i="117"/>
  <c r="A5" i="17"/>
  <c r="A5" i="44"/>
  <c r="A5" i="90"/>
  <c r="A5" i="78"/>
  <c r="A5" i="53"/>
  <c r="A5" i="69"/>
  <c r="A5" i="101"/>
  <c r="A5" i="108"/>
  <c r="A5" i="100"/>
  <c r="A5" i="54"/>
  <c r="A5" i="49"/>
  <c r="A5" i="20"/>
  <c r="A5" i="43"/>
  <c r="A5" i="75"/>
  <c r="A5" i="99"/>
  <c r="A5" i="118"/>
  <c r="A5" i="84"/>
  <c r="A5" i="76"/>
  <c r="A5" i="107"/>
  <c r="A5" i="96"/>
  <c r="A5" i="58"/>
  <c r="A5" i="177"/>
  <c r="A5" i="116"/>
  <c r="A5" i="82"/>
  <c r="A5" i="83"/>
  <c r="A5" i="19"/>
  <c r="A5" i="48"/>
  <c r="A5" i="111"/>
  <c r="A5" i="85"/>
  <c r="A5" i="40"/>
  <c r="A5" i="81"/>
  <c r="A5" i="61"/>
  <c r="A5" i="106"/>
  <c r="A5" i="22"/>
  <c r="A5" i="119"/>
  <c r="A5" i="51"/>
  <c r="A5" i="93"/>
  <c r="A5" i="23"/>
  <c r="A5" i="47"/>
  <c r="A5" i="79"/>
  <c r="A5" i="45"/>
  <c r="A5" i="91"/>
  <c r="A5" i="15"/>
  <c r="A5" i="39"/>
  <c r="A5" i="42"/>
  <c r="A5" i="56"/>
  <c r="A5" i="59"/>
  <c r="A5" i="73"/>
  <c r="A5" i="114"/>
  <c r="A5" i="50"/>
  <c r="A5" i="156"/>
  <c r="A5" i="110"/>
  <c r="A83" i="201"/>
  <c r="A91" i="201"/>
  <c r="A94" i="201"/>
  <c r="A99" i="201"/>
  <c r="A72" i="201"/>
  <c r="A76" i="201"/>
  <c r="A80" i="201"/>
  <c r="A84" i="201"/>
  <c r="A88" i="201"/>
  <c r="A92" i="201"/>
  <c r="A96" i="201"/>
  <c r="A87" i="201"/>
  <c r="A100" i="201"/>
  <c r="A95" i="201"/>
  <c r="A74" i="201"/>
  <c r="A77" i="201"/>
  <c r="A73" i="201"/>
  <c r="A86" i="201"/>
  <c r="A82" i="201"/>
  <c r="A85" i="201"/>
  <c r="A81" i="201"/>
  <c r="A90" i="201"/>
  <c r="A93" i="201"/>
  <c r="A89" i="201"/>
  <c r="A98" i="201"/>
  <c r="A79" i="201"/>
  <c r="A97" i="201"/>
  <c r="A75" i="201"/>
  <c r="A78" i="201"/>
  <c r="A82" i="199"/>
  <c r="A82" i="200"/>
  <c r="A84" i="199"/>
  <c r="A84" i="200"/>
  <c r="A86" i="199"/>
  <c r="A86" i="200"/>
  <c r="A81" i="199"/>
  <c r="A81" i="200"/>
  <c r="A90" i="199"/>
  <c r="A90" i="200"/>
  <c r="A92" i="199"/>
  <c r="A92" i="200"/>
  <c r="A94" i="199"/>
  <c r="A94" i="200"/>
  <c r="A89" i="199"/>
  <c r="A89" i="200"/>
  <c r="A98" i="199"/>
  <c r="A98" i="200"/>
  <c r="A100" i="199"/>
  <c r="A100" i="200"/>
  <c r="A72" i="199"/>
  <c r="A72" i="200"/>
  <c r="A97" i="199"/>
  <c r="A97" i="200"/>
  <c r="A75" i="199"/>
  <c r="A75" i="200"/>
  <c r="A77" i="199"/>
  <c r="A77" i="200"/>
  <c r="A80" i="199"/>
  <c r="A80" i="200"/>
  <c r="A83" i="199"/>
  <c r="A83" i="200"/>
  <c r="A85" i="199"/>
  <c r="A85" i="200"/>
  <c r="A88" i="199"/>
  <c r="A88" i="200"/>
  <c r="A91" i="199"/>
  <c r="A91" i="200"/>
  <c r="A93" i="199"/>
  <c r="A93" i="200"/>
  <c r="A96" i="199"/>
  <c r="A96" i="200"/>
  <c r="A87" i="199"/>
  <c r="A87" i="200"/>
  <c r="A99" i="199"/>
  <c r="A99" i="200"/>
  <c r="A79" i="199"/>
  <c r="A79" i="200"/>
  <c r="A95" i="199"/>
  <c r="A95" i="200"/>
  <c r="A74" i="199"/>
  <c r="A74" i="200"/>
  <c r="A76" i="199"/>
  <c r="A76" i="200"/>
  <c r="A78" i="199"/>
  <c r="A78" i="200"/>
  <c r="A73" i="199"/>
  <c r="A73" i="200"/>
  <c r="A86" i="197"/>
  <c r="A86" i="198"/>
  <c r="A82" i="197"/>
  <c r="A82" i="198"/>
  <c r="A90" i="197"/>
  <c r="A90" i="198"/>
  <c r="A92" i="197"/>
  <c r="A92" i="198"/>
  <c r="A94" i="197"/>
  <c r="A94" i="198"/>
  <c r="A89" i="197"/>
  <c r="A89" i="198"/>
  <c r="A98" i="197"/>
  <c r="A98" i="198"/>
  <c r="A100" i="197"/>
  <c r="A100" i="198"/>
  <c r="A72" i="197"/>
  <c r="A72" i="198"/>
  <c r="A97" i="197"/>
  <c r="A97" i="198"/>
  <c r="A84" i="197"/>
  <c r="A84" i="198"/>
  <c r="A75" i="197"/>
  <c r="A75" i="198"/>
  <c r="A77" i="197"/>
  <c r="A77" i="198"/>
  <c r="A80" i="197"/>
  <c r="A80" i="198"/>
  <c r="A83" i="197"/>
  <c r="A83" i="198"/>
  <c r="A85" i="197"/>
  <c r="A85" i="198"/>
  <c r="A88" i="197"/>
  <c r="A88" i="198"/>
  <c r="A91" i="197"/>
  <c r="A91" i="198"/>
  <c r="A93" i="197"/>
  <c r="A93" i="198"/>
  <c r="A96" i="197"/>
  <c r="A96" i="198"/>
  <c r="A81" i="197"/>
  <c r="A81" i="198"/>
  <c r="A87" i="197"/>
  <c r="A87" i="198"/>
  <c r="A99" i="197"/>
  <c r="A99" i="198"/>
  <c r="A79" i="197"/>
  <c r="A79" i="198"/>
  <c r="A95" i="197"/>
  <c r="A95" i="198"/>
  <c r="A74" i="197"/>
  <c r="A74" i="198"/>
  <c r="A76" i="197"/>
  <c r="A76" i="198"/>
  <c r="A78" i="197"/>
  <c r="A78" i="198"/>
  <c r="A73" i="197"/>
  <c r="A73" i="198"/>
  <c r="A82" i="195"/>
  <c r="A82" i="196"/>
  <c r="A84" i="195"/>
  <c r="A84" i="196"/>
  <c r="A86" i="195"/>
  <c r="A86" i="196"/>
  <c r="A81" i="195"/>
  <c r="A81" i="196"/>
  <c r="A90" i="195"/>
  <c r="A90" i="196"/>
  <c r="A92" i="195"/>
  <c r="A92" i="196"/>
  <c r="A94" i="195"/>
  <c r="A94" i="196"/>
  <c r="A89" i="195"/>
  <c r="A89" i="196"/>
  <c r="A98" i="195"/>
  <c r="A98" i="196"/>
  <c r="A100" i="195"/>
  <c r="A100" i="196"/>
  <c r="A72" i="195"/>
  <c r="A72" i="196"/>
  <c r="A97" i="195"/>
  <c r="A97" i="196"/>
  <c r="A75" i="195"/>
  <c r="A75" i="196"/>
  <c r="A77" i="195"/>
  <c r="A77" i="196"/>
  <c r="A80" i="195"/>
  <c r="A80" i="196"/>
  <c r="A83" i="195"/>
  <c r="A83" i="196"/>
  <c r="A85" i="195"/>
  <c r="A85" i="196"/>
  <c r="A88" i="195"/>
  <c r="A88" i="196"/>
  <c r="A91" i="195"/>
  <c r="A91" i="196"/>
  <c r="A93" i="195"/>
  <c r="A93" i="196"/>
  <c r="A96" i="195"/>
  <c r="A96" i="196"/>
  <c r="A87" i="195"/>
  <c r="A87" i="196"/>
  <c r="A99" i="195"/>
  <c r="A99" i="196"/>
  <c r="A79" i="195"/>
  <c r="A79" i="196"/>
  <c r="A95" i="195"/>
  <c r="A95" i="196"/>
  <c r="A74" i="195"/>
  <c r="A74" i="196"/>
  <c r="A76" i="195"/>
  <c r="A76" i="196"/>
  <c r="A78" i="195"/>
  <c r="A78" i="196"/>
  <c r="A73" i="195"/>
  <c r="A73" i="196"/>
  <c r="A82" i="193"/>
  <c r="A82" i="194"/>
  <c r="A84" i="193"/>
  <c r="A84" i="194"/>
  <c r="A86" i="193"/>
  <c r="A86" i="194"/>
  <c r="A81" i="193"/>
  <c r="A81" i="194"/>
  <c r="A90" i="193"/>
  <c r="A90" i="194"/>
  <c r="A92" i="193"/>
  <c r="A92" i="194"/>
  <c r="A94" i="193"/>
  <c r="A94" i="194"/>
  <c r="A89" i="193"/>
  <c r="A89" i="194"/>
  <c r="A98" i="193"/>
  <c r="A98" i="194"/>
  <c r="A100" i="193"/>
  <c r="A100" i="194"/>
  <c r="A72" i="193"/>
  <c r="A72" i="194"/>
  <c r="A97" i="193"/>
  <c r="A97" i="194"/>
  <c r="A75" i="193"/>
  <c r="A75" i="194"/>
  <c r="A77" i="193"/>
  <c r="A77" i="194"/>
  <c r="A80" i="193"/>
  <c r="A80" i="194"/>
  <c r="A83" i="193"/>
  <c r="A83" i="194"/>
  <c r="A85" i="193"/>
  <c r="A85" i="194"/>
  <c r="A88" i="193"/>
  <c r="A88" i="194"/>
  <c r="A91" i="193"/>
  <c r="A91" i="194"/>
  <c r="A93" i="193"/>
  <c r="A93" i="194"/>
  <c r="A96" i="193"/>
  <c r="A96" i="194"/>
  <c r="A87" i="193"/>
  <c r="A87" i="194"/>
  <c r="A99" i="193"/>
  <c r="A99" i="194"/>
  <c r="A79" i="193"/>
  <c r="A79" i="194"/>
  <c r="A95" i="193"/>
  <c r="A95" i="194"/>
  <c r="A74" i="193"/>
  <c r="A74" i="194"/>
  <c r="A76" i="193"/>
  <c r="A76" i="194"/>
  <c r="A78" i="193"/>
  <c r="A78" i="194"/>
  <c r="A73" i="193"/>
  <c r="A73" i="194"/>
  <c r="A82" i="191"/>
  <c r="A82" i="192"/>
  <c r="A84" i="191"/>
  <c r="A84" i="192"/>
  <c r="A86" i="191"/>
  <c r="A86" i="192"/>
  <c r="A81" i="191"/>
  <c r="A81" i="192"/>
  <c r="A90" i="191"/>
  <c r="A90" i="192"/>
  <c r="A92" i="191"/>
  <c r="A92" i="192"/>
  <c r="A94" i="191"/>
  <c r="A94" i="192"/>
  <c r="A89" i="191"/>
  <c r="A89" i="192"/>
  <c r="A98" i="191"/>
  <c r="A98" i="192"/>
  <c r="A100" i="191"/>
  <c r="A100" i="192"/>
  <c r="A72" i="191"/>
  <c r="A72" i="192"/>
  <c r="A97" i="191"/>
  <c r="A97" i="192"/>
  <c r="A75" i="191"/>
  <c r="A75" i="192"/>
  <c r="A77" i="191"/>
  <c r="A77" i="192"/>
  <c r="A80" i="191"/>
  <c r="A80" i="192"/>
  <c r="A83" i="191"/>
  <c r="A83" i="192"/>
  <c r="A85" i="191"/>
  <c r="A85" i="192"/>
  <c r="A88" i="191"/>
  <c r="A88" i="192"/>
  <c r="A91" i="191"/>
  <c r="A91" i="192"/>
  <c r="A93" i="191"/>
  <c r="A93" i="192"/>
  <c r="A96" i="191"/>
  <c r="A96" i="192"/>
  <c r="A87" i="191"/>
  <c r="A87" i="192"/>
  <c r="A99" i="191"/>
  <c r="A99" i="192"/>
  <c r="A79" i="191"/>
  <c r="A79" i="192"/>
  <c r="A95" i="191"/>
  <c r="A95" i="192"/>
  <c r="A74" i="191"/>
  <c r="A74" i="192"/>
  <c r="A76" i="191"/>
  <c r="A76" i="192"/>
  <c r="A78" i="191"/>
  <c r="A78" i="192"/>
  <c r="A73" i="191"/>
  <c r="A73" i="192"/>
  <c r="A82" i="189"/>
  <c r="A82" i="190"/>
  <c r="A84" i="189"/>
  <c r="A84" i="190"/>
  <c r="A86" i="189"/>
  <c r="A86" i="190"/>
  <c r="A81" i="189"/>
  <c r="A81" i="190"/>
  <c r="A90" i="189"/>
  <c r="A90" i="190"/>
  <c r="A92" i="189"/>
  <c r="A92" i="190"/>
  <c r="A94" i="189"/>
  <c r="A94" i="190"/>
  <c r="A89" i="189"/>
  <c r="A89" i="190"/>
  <c r="A98" i="189"/>
  <c r="A98" i="190"/>
  <c r="A100" i="189"/>
  <c r="A100" i="190"/>
  <c r="A72" i="189"/>
  <c r="A72" i="190"/>
  <c r="A97" i="189"/>
  <c r="A97" i="190"/>
  <c r="A75" i="189"/>
  <c r="A75" i="190"/>
  <c r="A77" i="189"/>
  <c r="A77" i="190"/>
  <c r="A80" i="189"/>
  <c r="A80" i="190"/>
  <c r="A83" i="189"/>
  <c r="A83" i="190"/>
  <c r="A85" i="189"/>
  <c r="A85" i="190"/>
  <c r="A88" i="189"/>
  <c r="A88" i="190"/>
  <c r="A91" i="189"/>
  <c r="A91" i="190"/>
  <c r="A93" i="189"/>
  <c r="A93" i="190"/>
  <c r="A96" i="189"/>
  <c r="A96" i="190"/>
  <c r="A87" i="189"/>
  <c r="A87" i="190"/>
  <c r="A99" i="189"/>
  <c r="A99" i="190"/>
  <c r="A79" i="189"/>
  <c r="A79" i="190"/>
  <c r="A95" i="189"/>
  <c r="A95" i="190"/>
  <c r="A74" i="189"/>
  <c r="A74" i="190"/>
  <c r="A76" i="189"/>
  <c r="A76" i="190"/>
  <c r="A78" i="189"/>
  <c r="A78" i="190"/>
  <c r="A73" i="189"/>
  <c r="A73" i="190"/>
  <c r="A94" i="60"/>
  <c r="A99" i="60"/>
  <c r="A72" i="60"/>
  <c r="A84" i="60"/>
  <c r="A88" i="60"/>
  <c r="A76" i="60"/>
  <c r="A92" i="60"/>
  <c r="A96" i="60"/>
  <c r="A87" i="60"/>
  <c r="A100" i="60"/>
  <c r="A95" i="60"/>
  <c r="A74" i="60"/>
  <c r="A77" i="60"/>
  <c r="A73" i="60"/>
  <c r="A91" i="60"/>
  <c r="A82" i="60"/>
  <c r="A85" i="60"/>
  <c r="A81" i="60"/>
  <c r="A90" i="60"/>
  <c r="A93" i="60"/>
  <c r="A89" i="60"/>
  <c r="A80" i="60"/>
  <c r="A98" i="60"/>
  <c r="A79" i="60"/>
  <c r="A97" i="60"/>
  <c r="A75" i="60"/>
  <c r="A78" i="60"/>
  <c r="A83" i="60"/>
  <c r="A86" i="60"/>
  <c r="BB2" i="123"/>
  <c r="BB1" i="123"/>
  <c r="BC1" i="123" s="1"/>
  <c r="U7" i="70"/>
  <c r="D24" i="154"/>
  <c r="A75" i="187"/>
  <c r="A75" i="188"/>
  <c r="A93" i="187"/>
  <c r="A93" i="188"/>
  <c r="A81" i="187"/>
  <c r="A81" i="188"/>
  <c r="A73" i="187"/>
  <c r="A73" i="188"/>
  <c r="A83" i="187"/>
  <c r="A83" i="188"/>
  <c r="A79" i="187"/>
  <c r="A79" i="188"/>
  <c r="A89" i="187"/>
  <c r="A89" i="188"/>
  <c r="A85" i="187"/>
  <c r="A85" i="188"/>
  <c r="A91" i="187"/>
  <c r="A91" i="188"/>
  <c r="A97" i="187"/>
  <c r="A97" i="188"/>
  <c r="A99" i="187"/>
  <c r="A99" i="188"/>
  <c r="A78" i="187"/>
  <c r="A78" i="188"/>
  <c r="A87" i="187"/>
  <c r="A87" i="188"/>
  <c r="A86" i="187"/>
  <c r="A86" i="188"/>
  <c r="A76" i="187"/>
  <c r="A76" i="188"/>
  <c r="A94" i="187"/>
  <c r="A94" i="188"/>
  <c r="A74" i="187"/>
  <c r="A74" i="188"/>
  <c r="A84" i="187"/>
  <c r="A84" i="188"/>
  <c r="A72" i="187"/>
  <c r="A72" i="188"/>
  <c r="A82" i="187"/>
  <c r="A82" i="188"/>
  <c r="A92" i="187"/>
  <c r="A92" i="188"/>
  <c r="A80" i="187"/>
  <c r="A80" i="188"/>
  <c r="A90" i="187"/>
  <c r="A90" i="188"/>
  <c r="A100" i="187"/>
  <c r="A100" i="188"/>
  <c r="A88" i="187"/>
  <c r="A88" i="188"/>
  <c r="A98" i="187"/>
  <c r="A98" i="188"/>
  <c r="A96" i="187"/>
  <c r="A96" i="188"/>
  <c r="A77" i="187"/>
  <c r="A77" i="188"/>
  <c r="A95" i="187"/>
  <c r="A95" i="188"/>
  <c r="A95" i="185"/>
  <c r="A95" i="186"/>
  <c r="A75" i="185"/>
  <c r="A75" i="186"/>
  <c r="A93" i="185"/>
  <c r="A93" i="186"/>
  <c r="A81" i="185"/>
  <c r="A81" i="186"/>
  <c r="A73" i="185"/>
  <c r="A73" i="186"/>
  <c r="A83" i="185"/>
  <c r="A83" i="186"/>
  <c r="A79" i="185"/>
  <c r="A79" i="186"/>
  <c r="A89" i="185"/>
  <c r="A89" i="186"/>
  <c r="A91" i="185"/>
  <c r="A91" i="186"/>
  <c r="A97" i="185"/>
  <c r="A97" i="186"/>
  <c r="A85" i="185"/>
  <c r="A85" i="186"/>
  <c r="A99" i="185"/>
  <c r="A99" i="186"/>
  <c r="A78" i="185"/>
  <c r="A78" i="186"/>
  <c r="A87" i="185"/>
  <c r="A87" i="186"/>
  <c r="A86" i="185"/>
  <c r="A86" i="186"/>
  <c r="A77" i="185"/>
  <c r="A77" i="186"/>
  <c r="A76" i="185"/>
  <c r="A76" i="186"/>
  <c r="A94" i="185"/>
  <c r="A94" i="186"/>
  <c r="A74" i="185"/>
  <c r="A74" i="186"/>
  <c r="A84" i="185"/>
  <c r="A84" i="186"/>
  <c r="A72" i="185"/>
  <c r="A72" i="186"/>
  <c r="A82" i="185"/>
  <c r="A82" i="186"/>
  <c r="A92" i="185"/>
  <c r="A92" i="186"/>
  <c r="A80" i="185"/>
  <c r="A80" i="186"/>
  <c r="A90" i="185"/>
  <c r="A90" i="186"/>
  <c r="A100" i="185"/>
  <c r="A100" i="186"/>
  <c r="A88" i="185"/>
  <c r="A88" i="186"/>
  <c r="A98" i="185"/>
  <c r="A98" i="186"/>
  <c r="A96" i="185"/>
  <c r="A96" i="186"/>
  <c r="A77" i="183"/>
  <c r="A77" i="184"/>
  <c r="A85" i="183"/>
  <c r="A85" i="184"/>
  <c r="A73" i="183"/>
  <c r="A73" i="184"/>
  <c r="A75" i="183"/>
  <c r="A75" i="184"/>
  <c r="A93" i="183"/>
  <c r="A93" i="184"/>
  <c r="A81" i="183"/>
  <c r="A81" i="184"/>
  <c r="A83" i="183"/>
  <c r="A83" i="184"/>
  <c r="A79" i="183"/>
  <c r="A79" i="184"/>
  <c r="A89" i="183"/>
  <c r="A89" i="184"/>
  <c r="A91" i="183"/>
  <c r="A91" i="184"/>
  <c r="A97" i="183"/>
  <c r="A97" i="184"/>
  <c r="A99" i="183"/>
  <c r="A99" i="184"/>
  <c r="A78" i="183"/>
  <c r="A78" i="184"/>
  <c r="A87" i="183"/>
  <c r="A87" i="184"/>
  <c r="A86" i="183"/>
  <c r="A86" i="184"/>
  <c r="A76" i="183"/>
  <c r="A76" i="184"/>
  <c r="A94" i="183"/>
  <c r="A94" i="184"/>
  <c r="A74" i="183"/>
  <c r="A74" i="184"/>
  <c r="A84" i="183"/>
  <c r="A84" i="184"/>
  <c r="A72" i="183"/>
  <c r="A72" i="184"/>
  <c r="A82" i="183"/>
  <c r="A82" i="184"/>
  <c r="A92" i="183"/>
  <c r="A92" i="184"/>
  <c r="A80" i="183"/>
  <c r="A80" i="184"/>
  <c r="A90" i="183"/>
  <c r="A90" i="184"/>
  <c r="A100" i="183"/>
  <c r="A100" i="184"/>
  <c r="A88" i="183"/>
  <c r="A88" i="184"/>
  <c r="A98" i="183"/>
  <c r="A98" i="184"/>
  <c r="A96" i="183"/>
  <c r="A96" i="184"/>
  <c r="A95" i="183"/>
  <c r="A95" i="184"/>
  <c r="A85" i="181"/>
  <c r="A85" i="182"/>
  <c r="A73" i="181"/>
  <c r="A73" i="182"/>
  <c r="A75" i="181"/>
  <c r="A75" i="182"/>
  <c r="A93" i="181"/>
  <c r="A93" i="182"/>
  <c r="A81" i="181"/>
  <c r="A81" i="182"/>
  <c r="A83" i="181"/>
  <c r="A83" i="182"/>
  <c r="A79" i="181"/>
  <c r="A79" i="182"/>
  <c r="A89" i="181"/>
  <c r="A89" i="182"/>
  <c r="A91" i="181"/>
  <c r="A91" i="182"/>
  <c r="A97" i="181"/>
  <c r="A97" i="182"/>
  <c r="A86" i="181"/>
  <c r="A86" i="182"/>
  <c r="A99" i="181"/>
  <c r="A99" i="182"/>
  <c r="A78" i="181"/>
  <c r="A78" i="182"/>
  <c r="A76" i="181"/>
  <c r="A76" i="182"/>
  <c r="A94" i="181"/>
  <c r="A94" i="182"/>
  <c r="A74" i="181"/>
  <c r="A74" i="182"/>
  <c r="A84" i="181"/>
  <c r="A84" i="182"/>
  <c r="A72" i="181"/>
  <c r="A72" i="182"/>
  <c r="A82" i="181"/>
  <c r="A82" i="182"/>
  <c r="A92" i="181"/>
  <c r="A92" i="182"/>
  <c r="A80" i="181"/>
  <c r="A80" i="182"/>
  <c r="A87" i="181"/>
  <c r="A87" i="182"/>
  <c r="A90" i="181"/>
  <c r="A90" i="182"/>
  <c r="A100" i="181"/>
  <c r="A100" i="182"/>
  <c r="A88" i="181"/>
  <c r="A88" i="182"/>
  <c r="A98" i="181"/>
  <c r="A98" i="182"/>
  <c r="A96" i="181"/>
  <c r="A96" i="182"/>
  <c r="A77" i="181"/>
  <c r="A77" i="182"/>
  <c r="A95" i="181"/>
  <c r="A95" i="182"/>
  <c r="M24" i="154"/>
  <c r="U24" i="154"/>
  <c r="L24" i="154"/>
  <c r="AK24" i="154"/>
  <c r="AB24" i="154"/>
  <c r="AJ24" i="154"/>
  <c r="O24" i="154"/>
  <c r="T24" i="154"/>
  <c r="Q24" i="154"/>
  <c r="AG24" i="154"/>
  <c r="AC24" i="154"/>
  <c r="E24" i="154"/>
  <c r="AN10" i="27"/>
  <c r="A90" i="16"/>
  <c r="A90" i="170"/>
  <c r="A90" i="171"/>
  <c r="A90" i="164"/>
  <c r="A90" i="78"/>
  <c r="A90" i="54"/>
  <c r="A90" i="81"/>
  <c r="A90" i="72"/>
  <c r="A90" i="96"/>
  <c r="A90" i="46"/>
  <c r="A90" i="17"/>
  <c r="A90" i="69"/>
  <c r="A90" i="172"/>
  <c r="A90" i="167"/>
  <c r="A90" i="55"/>
  <c r="A90" i="57"/>
  <c r="A90" i="84"/>
  <c r="A90" i="83"/>
  <c r="A90" i="41"/>
  <c r="A90" i="22"/>
  <c r="A90" i="107"/>
  <c r="A90" i="178"/>
  <c r="A90" i="169"/>
  <c r="A90" i="77"/>
  <c r="A90" i="93"/>
  <c r="A90" i="47"/>
  <c r="A90" i="56"/>
  <c r="A90" i="49"/>
  <c r="A90" i="108"/>
  <c r="A90" i="109"/>
  <c r="A90" i="19"/>
  <c r="A90" i="173"/>
  <c r="A90" i="100"/>
  <c r="A90" i="59"/>
  <c r="A90" i="58"/>
  <c r="A90" i="113"/>
  <c r="A90" i="155"/>
  <c r="A90" i="50"/>
  <c r="A90" i="39"/>
  <c r="A90" i="18"/>
  <c r="A90" i="106"/>
  <c r="A90" i="165"/>
  <c r="A90" i="64"/>
  <c r="A90" i="101"/>
  <c r="A90" i="118"/>
  <c r="A90" i="97"/>
  <c r="A90" i="20"/>
  <c r="A90" i="168"/>
  <c r="A90" i="61"/>
  <c r="A90" i="43"/>
  <c r="A90" i="48"/>
  <c r="A90" i="115"/>
  <c r="A90" i="71"/>
  <c r="A90" i="177"/>
  <c r="A90" i="75"/>
  <c r="A90" i="79"/>
  <c r="A90" i="119"/>
  <c r="A90" i="111"/>
  <c r="A90" i="114"/>
  <c r="A90" i="166"/>
  <c r="A90" i="91"/>
  <c r="A90" i="52"/>
  <c r="A90" i="44"/>
  <c r="A90" i="98"/>
  <c r="A90" i="105"/>
  <c r="A90" i="90"/>
  <c r="A90" i="82"/>
  <c r="A90" i="51"/>
  <c r="A90" i="112"/>
  <c r="A90" i="74"/>
  <c r="A90" i="80"/>
  <c r="A90" i="85"/>
  <c r="A90" i="76"/>
  <c r="A90" i="92"/>
  <c r="A90" i="53"/>
  <c r="A90" i="21"/>
  <c r="A90" i="45"/>
  <c r="A90" i="116"/>
  <c r="A90" i="174"/>
  <c r="A90" i="163"/>
  <c r="A90" i="110"/>
  <c r="A90" i="124"/>
  <c r="A90" i="42"/>
  <c r="A90" i="73"/>
  <c r="A90" i="23"/>
  <c r="A90" i="15"/>
  <c r="A90" i="117"/>
  <c r="A90" i="156"/>
  <c r="A90" i="40"/>
  <c r="A90" i="2"/>
  <c r="A90" i="99"/>
  <c r="A90" i="179"/>
  <c r="A90" i="158"/>
  <c r="A93" i="73"/>
  <c r="A93" i="177"/>
  <c r="A93" i="163"/>
  <c r="A93" i="100"/>
  <c r="A93" i="82"/>
  <c r="A93" i="49"/>
  <c r="A93" i="155"/>
  <c r="A93" i="113"/>
  <c r="A93" i="96"/>
  <c r="A93" i="18"/>
  <c r="A93" i="50"/>
  <c r="A93" i="99"/>
  <c r="A93" i="85"/>
  <c r="A93" i="172"/>
  <c r="A93" i="170"/>
  <c r="A93" i="76"/>
  <c r="A93" i="55"/>
  <c r="A93" i="45"/>
  <c r="A93" i="101"/>
  <c r="A93" i="97"/>
  <c r="A93" i="71"/>
  <c r="A93" i="2"/>
  <c r="A93" i="44"/>
  <c r="A93" i="74"/>
  <c r="A93" i="171"/>
  <c r="A93" i="91"/>
  <c r="A93" i="77"/>
  <c r="A93" i="53"/>
  <c r="A93" i="84"/>
  <c r="A93" i="78"/>
  <c r="A93" i="83"/>
  <c r="A93" i="47"/>
  <c r="A93" i="80"/>
  <c r="A93" i="115"/>
  <c r="A93" i="23"/>
  <c r="A93" i="108"/>
  <c r="A93" i="166"/>
  <c r="A93" i="75"/>
  <c r="A93" i="58"/>
  <c r="A93" i="61"/>
  <c r="A93" i="51"/>
  <c r="A93" i="59"/>
  <c r="A93" i="72"/>
  <c r="A93" i="81"/>
  <c r="A93" i="41"/>
  <c r="A93" i="17"/>
  <c r="A93" i="16"/>
  <c r="A93" i="69"/>
  <c r="A93" i="173"/>
  <c r="A93" i="93"/>
  <c r="A93" i="178"/>
  <c r="A93" i="57"/>
  <c r="A93" i="48"/>
  <c r="A93" i="56"/>
  <c r="A93" i="124"/>
  <c r="A93" i="22"/>
  <c r="A93" i="114"/>
  <c r="A93" i="39"/>
  <c r="A93" i="107"/>
  <c r="A93" i="168"/>
  <c r="A93" i="52"/>
  <c r="A93" i="118"/>
  <c r="A93" i="20"/>
  <c r="A93" i="105"/>
  <c r="A93" i="164"/>
  <c r="A93" i="111"/>
  <c r="A93" i="109"/>
  <c r="A93" i="106"/>
  <c r="A93" i="179"/>
  <c r="A93" i="90"/>
  <c r="A93" i="156"/>
  <c r="A93" i="110"/>
  <c r="A93" i="98"/>
  <c r="A93" i="174"/>
  <c r="A93" i="64"/>
  <c r="A93" i="112"/>
  <c r="A93" i="42"/>
  <c r="A93" i="15"/>
  <c r="A93" i="165"/>
  <c r="A93" i="92"/>
  <c r="A93" i="79"/>
  <c r="A93" i="40"/>
  <c r="A93" i="169"/>
  <c r="A93" i="119"/>
  <c r="A93" i="19"/>
  <c r="A93" i="117"/>
  <c r="A93" i="21"/>
  <c r="A93" i="158"/>
  <c r="A93" i="54"/>
  <c r="A93" i="43"/>
  <c r="A93" i="116"/>
  <c r="A93" i="167"/>
  <c r="A93" i="46"/>
  <c r="A88" i="168"/>
  <c r="A88" i="169"/>
  <c r="A88" i="93"/>
  <c r="A88" i="57"/>
  <c r="A88" i="44"/>
  <c r="A88" i="54"/>
  <c r="A88" i="79"/>
  <c r="A88" i="22"/>
  <c r="A88" i="19"/>
  <c r="A88" i="114"/>
  <c r="A88" i="106"/>
  <c r="A88" i="69"/>
  <c r="A88" i="173"/>
  <c r="A88" i="91"/>
  <c r="A88" i="56"/>
  <c r="A88" i="82"/>
  <c r="A88" i="77"/>
  <c r="A88" i="124"/>
  <c r="A88" i="118"/>
  <c r="A88" i="72"/>
  <c r="A88" i="116"/>
  <c r="A88" i="80"/>
  <c r="A88" i="85"/>
  <c r="A88" i="179"/>
  <c r="A88" i="172"/>
  <c r="A88" i="61"/>
  <c r="A88" i="110"/>
  <c r="A88" i="156"/>
  <c r="A88" i="55"/>
  <c r="A88" i="50"/>
  <c r="A88" i="43"/>
  <c r="A88" i="21"/>
  <c r="A88" i="42"/>
  <c r="A88" i="2"/>
  <c r="A88" i="109"/>
  <c r="A88" i="177"/>
  <c r="A88" i="171"/>
  <c r="A88" i="164"/>
  <c r="A88" i="76"/>
  <c r="A88" i="112"/>
  <c r="A88" i="49"/>
  <c r="A88" i="47"/>
  <c r="A88" i="174"/>
  <c r="A88" i="101"/>
  <c r="A88" i="107"/>
  <c r="A88" i="18"/>
  <c r="A88" i="23"/>
  <c r="A88" i="178"/>
  <c r="A88" i="166"/>
  <c r="A88" i="100"/>
  <c r="A88" i="92"/>
  <c r="A88" i="81"/>
  <c r="A88" i="83"/>
  <c r="A88" i="45"/>
  <c r="A88" i="58"/>
  <c r="A88" i="97"/>
  <c r="A88" i="40"/>
  <c r="A88" i="20"/>
  <c r="A88" i="99"/>
  <c r="A88" i="158"/>
  <c r="A88" i="117"/>
  <c r="A88" i="170"/>
  <c r="A88" i="64"/>
  <c r="A88" i="167"/>
  <c r="A88" i="59"/>
  <c r="A88" i="155"/>
  <c r="A88" i="52"/>
  <c r="A88" i="111"/>
  <c r="A88" i="46"/>
  <c r="A88" i="108"/>
  <c r="A88" i="16"/>
  <c r="A88" i="105"/>
  <c r="A88" i="74"/>
  <c r="A88" i="163"/>
  <c r="A88" i="165"/>
  <c r="A88" i="84"/>
  <c r="A88" i="53"/>
  <c r="A88" i="119"/>
  <c r="A88" i="51"/>
  <c r="A88" i="41"/>
  <c r="A88" i="113"/>
  <c r="A88" i="96"/>
  <c r="A88" i="71"/>
  <c r="A88" i="98"/>
  <c r="A88" i="115"/>
  <c r="A88" i="73"/>
  <c r="A88" i="17"/>
  <c r="A88" i="75"/>
  <c r="A88" i="15"/>
  <c r="A88" i="90"/>
  <c r="A88" i="48"/>
  <c r="A88" i="78"/>
  <c r="A88" i="39"/>
  <c r="A98" i="19"/>
  <c r="A98" i="16"/>
  <c r="A98" i="99"/>
  <c r="A98" i="69"/>
  <c r="A98" i="168"/>
  <c r="A98" i="158"/>
  <c r="A98" i="64"/>
  <c r="A98" i="82"/>
  <c r="A98" i="47"/>
  <c r="A98" i="51"/>
  <c r="A98" i="119"/>
  <c r="A98" i="41"/>
  <c r="A98" i="109"/>
  <c r="A98" i="20"/>
  <c r="A98" i="174"/>
  <c r="A98" i="172"/>
  <c r="A98" i="91"/>
  <c r="A98" i="56"/>
  <c r="A98" i="43"/>
  <c r="A98" i="84"/>
  <c r="A98" i="81"/>
  <c r="A98" i="96"/>
  <c r="A98" i="74"/>
  <c r="A98" i="80"/>
  <c r="A98" i="177"/>
  <c r="A98" i="169"/>
  <c r="A98" i="163"/>
  <c r="A98" i="110"/>
  <c r="A98" i="79"/>
  <c r="A98" i="124"/>
  <c r="A98" i="40"/>
  <c r="A98" i="97"/>
  <c r="A98" i="73"/>
  <c r="A98" i="107"/>
  <c r="A98" i="85"/>
  <c r="A98" i="178"/>
  <c r="A98" i="100"/>
  <c r="A98" i="55"/>
  <c r="A98" i="113"/>
  <c r="A98" i="45"/>
  <c r="A98" i="72"/>
  <c r="A98" i="53"/>
  <c r="A98" i="18"/>
  <c r="A98" i="17"/>
  <c r="A98" i="114"/>
  <c r="A98" i="179"/>
  <c r="A98" i="167"/>
  <c r="A98" i="75"/>
  <c r="A98" i="48"/>
  <c r="A98" i="108"/>
  <c r="A98" i="71"/>
  <c r="A98" i="170"/>
  <c r="A98" i="164"/>
  <c r="A98" i="77"/>
  <c r="A98" i="52"/>
  <c r="A98" i="112"/>
  <c r="A98" i="2"/>
  <c r="A98" i="173"/>
  <c r="A98" i="61"/>
  <c r="A98" i="101"/>
  <c r="A98" i="155"/>
  <c r="A98" i="44"/>
  <c r="A98" i="22"/>
  <c r="A98" i="165"/>
  <c r="A98" i="59"/>
  <c r="A98" i="78"/>
  <c r="A98" i="111"/>
  <c r="A98" i="156"/>
  <c r="A98" i="23"/>
  <c r="A98" i="166"/>
  <c r="A98" i="92"/>
  <c r="A98" i="54"/>
  <c r="A98" i="118"/>
  <c r="A98" i="46"/>
  <c r="A98" i="15"/>
  <c r="A98" i="171"/>
  <c r="A98" i="58"/>
  <c r="A98" i="49"/>
  <c r="A98" i="50"/>
  <c r="A98" i="39"/>
  <c r="A98" i="105"/>
  <c r="A98" i="90"/>
  <c r="A98" i="57"/>
  <c r="A98" i="117"/>
  <c r="A98" i="21"/>
  <c r="A98" i="42"/>
  <c r="A98" i="106"/>
  <c r="A98" i="115"/>
  <c r="A98" i="98"/>
  <c r="A98" i="116"/>
  <c r="A98" i="76"/>
  <c r="A98" i="93"/>
  <c r="A98" i="83"/>
  <c r="A76" i="99"/>
  <c r="A76" i="105"/>
  <c r="A76" i="179"/>
  <c r="A76" i="167"/>
  <c r="A76" i="168"/>
  <c r="A76" i="84"/>
  <c r="A76" i="117"/>
  <c r="A76" i="45"/>
  <c r="A76" i="47"/>
  <c r="A76" i="112"/>
  <c r="A76" i="44"/>
  <c r="A76" i="42"/>
  <c r="A76" i="108"/>
  <c r="A76" i="169"/>
  <c r="A76" i="165"/>
  <c r="A76" i="75"/>
  <c r="A76" i="93"/>
  <c r="A76" i="76"/>
  <c r="A76" i="110"/>
  <c r="A76" i="113"/>
  <c r="A76" i="172"/>
  <c r="A76" i="163"/>
  <c r="A76" i="90"/>
  <c r="A76" i="59"/>
  <c r="A76" i="83"/>
  <c r="A76" i="55"/>
  <c r="A76" i="119"/>
  <c r="A76" i="115"/>
  <c r="A76" i="21"/>
  <c r="A76" i="114"/>
  <c r="A76" i="2"/>
  <c r="A76" i="177"/>
  <c r="A76" i="91"/>
  <c r="A76" i="100"/>
  <c r="A76" i="51"/>
  <c r="A76" i="101"/>
  <c r="A76" i="41"/>
  <c r="A76" i="107"/>
  <c r="A76" i="17"/>
  <c r="A76" i="178"/>
  <c r="A76" i="61"/>
  <c r="A76" i="58"/>
  <c r="A76" i="124"/>
  <c r="A76" i="81"/>
  <c r="A76" i="23"/>
  <c r="A76" i="16"/>
  <c r="A76" i="158"/>
  <c r="A76" i="56"/>
  <c r="A76" i="155"/>
  <c r="A76" i="82"/>
  <c r="A76" i="15"/>
  <c r="A76" i="85"/>
  <c r="A76" i="170"/>
  <c r="A76" i="164"/>
  <c r="A76" i="50"/>
  <c r="A76" i="78"/>
  <c r="A76" i="43"/>
  <c r="A76" i="71"/>
  <c r="A76" i="19"/>
  <c r="A76" i="116"/>
  <c r="A76" i="171"/>
  <c r="A76" i="64"/>
  <c r="A76" i="46"/>
  <c r="A76" i="111"/>
  <c r="A76" i="109"/>
  <c r="A76" i="80"/>
  <c r="A76" i="73"/>
  <c r="A76" i="69"/>
  <c r="A76" i="166"/>
  <c r="A76" i="54"/>
  <c r="A76" i="52"/>
  <c r="A76" i="118"/>
  <c r="A76" i="72"/>
  <c r="A76" i="20"/>
  <c r="A76" i="18"/>
  <c r="A76" i="173"/>
  <c r="A76" i="92"/>
  <c r="A76" i="57"/>
  <c r="A76" i="49"/>
  <c r="A76" i="97"/>
  <c r="A76" i="96"/>
  <c r="A76" i="106"/>
  <c r="A76" i="22"/>
  <c r="A76" i="40"/>
  <c r="A76" i="98"/>
  <c r="A76" i="74"/>
  <c r="A76" i="174"/>
  <c r="A76" i="77"/>
  <c r="A76" i="53"/>
  <c r="A76" i="79"/>
  <c r="A76" i="156"/>
  <c r="A76" i="39"/>
  <c r="A79" i="85"/>
  <c r="A79" i="168"/>
  <c r="A79" i="167"/>
  <c r="A79" i="110"/>
  <c r="A79" i="59"/>
  <c r="A79" i="58"/>
  <c r="A79" i="155"/>
  <c r="A79" i="54"/>
  <c r="A79" i="72"/>
  <c r="A79" i="109"/>
  <c r="A79" i="98"/>
  <c r="A79" i="116"/>
  <c r="A79" i="15"/>
  <c r="A79" i="170"/>
  <c r="A79" i="61"/>
  <c r="A79" i="93"/>
  <c r="A79" i="53"/>
  <c r="A79" i="156"/>
  <c r="A79" i="117"/>
  <c r="A79" i="49"/>
  <c r="A79" i="39"/>
  <c r="A79" i="20"/>
  <c r="A79" i="74"/>
  <c r="A79" i="99"/>
  <c r="A79" i="163"/>
  <c r="A79" i="77"/>
  <c r="A79" i="100"/>
  <c r="A79" i="112"/>
  <c r="A79" i="82"/>
  <c r="A79" i="43"/>
  <c r="A79" i="97"/>
  <c r="A79" i="106"/>
  <c r="A79" i="41"/>
  <c r="A79" i="105"/>
  <c r="A79" i="173"/>
  <c r="A79" i="169"/>
  <c r="A79" i="75"/>
  <c r="A79" i="56"/>
  <c r="A79" i="81"/>
  <c r="A79" i="101"/>
  <c r="A79" i="79"/>
  <c r="A79" i="22"/>
  <c r="A79" i="179"/>
  <c r="A79" i="172"/>
  <c r="A79" i="177"/>
  <c r="A79" i="57"/>
  <c r="A79" i="55"/>
  <c r="A79" i="83"/>
  <c r="A79" i="84"/>
  <c r="A79" i="50"/>
  <c r="A79" i="119"/>
  <c r="A79" i="19"/>
  <c r="A79" i="96"/>
  <c r="A79" i="16"/>
  <c r="A79" i="174"/>
  <c r="A79" i="171"/>
  <c r="A79" i="164"/>
  <c r="A79" i="92"/>
  <c r="A79" i="91"/>
  <c r="A79" i="48"/>
  <c r="A79" i="111"/>
  <c r="A79" i="78"/>
  <c r="A79" i="40"/>
  <c r="A79" i="45"/>
  <c r="A79" i="18"/>
  <c r="A79" i="2"/>
  <c r="A79" i="69"/>
  <c r="A79" i="166"/>
  <c r="A79" i="165"/>
  <c r="A79" i="64"/>
  <c r="A79" i="124"/>
  <c r="A79" i="52"/>
  <c r="A79" i="44"/>
  <c r="A79" i="47"/>
  <c r="A79" i="114"/>
  <c r="A79" i="46"/>
  <c r="A79" i="17"/>
  <c r="A79" i="80"/>
  <c r="A79" i="118"/>
  <c r="A79" i="23"/>
  <c r="A79" i="42"/>
  <c r="A79" i="73"/>
  <c r="A79" i="71"/>
  <c r="A79" i="90"/>
  <c r="A79" i="51"/>
  <c r="A79" i="113"/>
  <c r="A79" i="108"/>
  <c r="A79" i="115"/>
  <c r="A79" i="158"/>
  <c r="A79" i="21"/>
  <c r="A79" i="178"/>
  <c r="A79" i="107"/>
  <c r="A79" i="76"/>
  <c r="A96" i="179"/>
  <c r="A96" i="165"/>
  <c r="A96" i="90"/>
  <c r="A96" i="76"/>
  <c r="A96" i="55"/>
  <c r="A96" i="44"/>
  <c r="A96" i="51"/>
  <c r="A96" i="118"/>
  <c r="A96" i="115"/>
  <c r="A96" i="101"/>
  <c r="A96" i="20"/>
  <c r="A96" i="18"/>
  <c r="A96" i="177"/>
  <c r="A96" i="174"/>
  <c r="A96" i="172"/>
  <c r="A96" i="77"/>
  <c r="A96" i="53"/>
  <c r="A96" i="54"/>
  <c r="A96" i="46"/>
  <c r="A96" i="39"/>
  <c r="A96" i="108"/>
  <c r="A96" i="40"/>
  <c r="A96" i="98"/>
  <c r="A96" i="17"/>
  <c r="A96" i="178"/>
  <c r="A96" i="168"/>
  <c r="A96" i="91"/>
  <c r="A96" i="75"/>
  <c r="A96" i="156"/>
  <c r="A96" i="79"/>
  <c r="A96" i="41"/>
  <c r="A96" i="48"/>
  <c r="A96" i="42"/>
  <c r="A96" i="109"/>
  <c r="A96" i="23"/>
  <c r="A96" i="106"/>
  <c r="A96" i="167"/>
  <c r="A96" i="171"/>
  <c r="A96" i="93"/>
  <c r="A96" i="57"/>
  <c r="A96" i="112"/>
  <c r="A96" i="82"/>
  <c r="A96" i="45"/>
  <c r="A96" i="43"/>
  <c r="A96" i="113"/>
  <c r="A96" i="107"/>
  <c r="A96" i="74"/>
  <c r="A96" i="97"/>
  <c r="A96" i="164"/>
  <c r="A96" i="166"/>
  <c r="A96" i="117"/>
  <c r="A96" i="59"/>
  <c r="A96" i="81"/>
  <c r="A96" i="50"/>
  <c r="A96" i="58"/>
  <c r="A96" i="22"/>
  <c r="A96" i="96"/>
  <c r="A96" i="71"/>
  <c r="A96" i="15"/>
  <c r="A96" i="158"/>
  <c r="A96" i="173"/>
  <c r="A96" i="92"/>
  <c r="A96" i="169"/>
  <c r="A96" i="155"/>
  <c r="A96" i="83"/>
  <c r="A96" i="47"/>
  <c r="A96" i="78"/>
  <c r="A96" i="19"/>
  <c r="A96" i="16"/>
  <c r="A96" i="105"/>
  <c r="A96" i="69"/>
  <c r="A96" i="170"/>
  <c r="A96" i="64"/>
  <c r="A96" i="100"/>
  <c r="A96" i="110"/>
  <c r="A96" i="119"/>
  <c r="A96" i="52"/>
  <c r="A96" i="111"/>
  <c r="A96" i="72"/>
  <c r="A96" i="116"/>
  <c r="A96" i="61"/>
  <c r="A96" i="85"/>
  <c r="A96" i="49"/>
  <c r="A96" i="124"/>
  <c r="A96" i="21"/>
  <c r="A96" i="163"/>
  <c r="A96" i="114"/>
  <c r="A96" i="73"/>
  <c r="A96" i="84"/>
  <c r="A96" i="80"/>
  <c r="A96" i="2"/>
  <c r="A96" i="99"/>
  <c r="A96" i="56"/>
  <c r="A80" i="163"/>
  <c r="A80" i="158"/>
  <c r="A80" i="92"/>
  <c r="A80" i="93"/>
  <c r="A80" i="112"/>
  <c r="A80" i="51"/>
  <c r="A80" i="50"/>
  <c r="A80" i="41"/>
  <c r="A80" i="96"/>
  <c r="A80" i="40"/>
  <c r="A80" i="106"/>
  <c r="A80" i="109"/>
  <c r="A80" i="165"/>
  <c r="A80" i="100"/>
  <c r="A80" i="82"/>
  <c r="A80" i="81"/>
  <c r="A80" i="124"/>
  <c r="A80" i="72"/>
  <c r="A80" i="21"/>
  <c r="A80" i="71"/>
  <c r="A80" i="78"/>
  <c r="A80" i="99"/>
  <c r="A80" i="173"/>
  <c r="A80" i="64"/>
  <c r="A80" i="76"/>
  <c r="A80" i="61"/>
  <c r="A80" i="53"/>
  <c r="A80" i="101"/>
  <c r="A80" i="39"/>
  <c r="A80" i="83"/>
  <c r="A80" i="19"/>
  <c r="A80" i="80"/>
  <c r="A80" i="105"/>
  <c r="A80" i="69"/>
  <c r="A80" i="172"/>
  <c r="A80" i="164"/>
  <c r="A80" i="59"/>
  <c r="A80" i="54"/>
  <c r="A80" i="155"/>
  <c r="A80" i="79"/>
  <c r="A80" i="97"/>
  <c r="A80" i="115"/>
  <c r="A80" i="116"/>
  <c r="A80" i="20"/>
  <c r="A80" i="74"/>
  <c r="A80" i="179"/>
  <c r="A80" i="168"/>
  <c r="A80" i="170"/>
  <c r="A80" i="84"/>
  <c r="A80" i="110"/>
  <c r="A80" i="119"/>
  <c r="A80" i="118"/>
  <c r="A80" i="42"/>
  <c r="A80" i="108"/>
  <c r="A80" i="107"/>
  <c r="A80" i="18"/>
  <c r="A80" i="85"/>
  <c r="A80" i="177"/>
  <c r="A80" i="171"/>
  <c r="A80" i="77"/>
  <c r="A80" i="90"/>
  <c r="A80" i="75"/>
  <c r="A80" i="44"/>
  <c r="A80" i="49"/>
  <c r="A80" i="22"/>
  <c r="A80" i="48"/>
  <c r="A80" i="114"/>
  <c r="A80" i="98"/>
  <c r="A80" i="47"/>
  <c r="A80" i="174"/>
  <c r="A80" i="166"/>
  <c r="A80" i="117"/>
  <c r="A80" i="57"/>
  <c r="A80" i="58"/>
  <c r="A80" i="52"/>
  <c r="A80" i="43"/>
  <c r="A80" i="46"/>
  <c r="A80" i="113"/>
  <c r="A80" i="73"/>
  <c r="A80" i="17"/>
  <c r="A80" i="2"/>
  <c r="A80" i="178"/>
  <c r="A80" i="169"/>
  <c r="A80" i="91"/>
  <c r="A80" i="167"/>
  <c r="A80" i="156"/>
  <c r="A80" i="55"/>
  <c r="A80" i="56"/>
  <c r="A80" i="111"/>
  <c r="A80" i="45"/>
  <c r="A80" i="16"/>
  <c r="A80" i="23"/>
  <c r="A80" i="15"/>
  <c r="A84" i="17"/>
  <c r="A84" i="116"/>
  <c r="A84" i="69"/>
  <c r="A84" i="178"/>
  <c r="A84" i="91"/>
  <c r="A84" i="58"/>
  <c r="A84" i="82"/>
  <c r="A84" i="45"/>
  <c r="A84" i="113"/>
  <c r="A84" i="118"/>
  <c r="A84" i="39"/>
  <c r="A84" i="80"/>
  <c r="A84" i="99"/>
  <c r="A84" i="40"/>
  <c r="A84" i="169"/>
  <c r="A84" i="170"/>
  <c r="A84" i="168"/>
  <c r="A84" i="117"/>
  <c r="A84" i="83"/>
  <c r="A84" i="101"/>
  <c r="A84" i="97"/>
  <c r="A84" i="115"/>
  <c r="A84" i="41"/>
  <c r="A84" i="20"/>
  <c r="A84" i="107"/>
  <c r="A84" i="105"/>
  <c r="A84" i="167"/>
  <c r="A84" i="93"/>
  <c r="A84" i="56"/>
  <c r="A84" i="119"/>
  <c r="A84" i="111"/>
  <c r="A84" i="72"/>
  <c r="A84" i="21"/>
  <c r="A84" i="112"/>
  <c r="A84" i="179"/>
  <c r="A84" i="163"/>
  <c r="A84" i="64"/>
  <c r="A84" i="55"/>
  <c r="A84" i="79"/>
  <c r="A84" i="59"/>
  <c r="A84" i="42"/>
  <c r="A84" i="106"/>
  <c r="A84" i="2"/>
  <c r="A84" i="173"/>
  <c r="A84" i="164"/>
  <c r="A84" i="61"/>
  <c r="A84" i="110"/>
  <c r="A84" i="47"/>
  <c r="A84" i="78"/>
  <c r="A84" i="81"/>
  <c r="A84" i="71"/>
  <c r="A84" i="73"/>
  <c r="A84" i="177"/>
  <c r="A84" i="92"/>
  <c r="A84" i="100"/>
  <c r="A84" i="50"/>
  <c r="A84" i="57"/>
  <c r="A84" i="174"/>
  <c r="A84" i="43"/>
  <c r="A84" i="108"/>
  <c r="A84" i="19"/>
  <c r="A84" i="172"/>
  <c r="A84" i="77"/>
  <c r="A84" i="76"/>
  <c r="A84" i="46"/>
  <c r="A84" i="84"/>
  <c r="A84" i="124"/>
  <c r="A84" i="114"/>
  <c r="A84" i="98"/>
  <c r="A84" i="18"/>
  <c r="A84" i="171"/>
  <c r="A84" i="75"/>
  <c r="A84" i="54"/>
  <c r="A84" i="52"/>
  <c r="A84" i="51"/>
  <c r="A84" i="109"/>
  <c r="A84" i="23"/>
  <c r="A84" i="85"/>
  <c r="A84" i="166"/>
  <c r="A84" i="165"/>
  <c r="A84" i="53"/>
  <c r="A84" i="49"/>
  <c r="A84" i="156"/>
  <c r="A84" i="44"/>
  <c r="A84" i="15"/>
  <c r="A84" i="74"/>
  <c r="A84" i="22"/>
  <c r="A84" i="16"/>
  <c r="A84" i="158"/>
  <c r="A84" i="90"/>
  <c r="A84" i="155"/>
  <c r="A84" i="48"/>
  <c r="A84" i="96"/>
  <c r="A95" i="179"/>
  <c r="A95" i="170"/>
  <c r="A95" i="92"/>
  <c r="A95" i="58"/>
  <c r="A95" i="75"/>
  <c r="A95" i="101"/>
  <c r="A95" i="55"/>
  <c r="A95" i="47"/>
  <c r="A95" i="22"/>
  <c r="A95" i="106"/>
  <c r="A95" i="99"/>
  <c r="A95" i="105"/>
  <c r="A95" i="174"/>
  <c r="A95" i="178"/>
  <c r="A95" i="164"/>
  <c r="A95" i="171"/>
  <c r="A95" i="82"/>
  <c r="A95" i="77"/>
  <c r="A95" i="156"/>
  <c r="A95" i="50"/>
  <c r="A95" i="46"/>
  <c r="A95" i="119"/>
  <c r="A95" i="72"/>
  <c r="A95" i="115"/>
  <c r="A95" i="15"/>
  <c r="A95" i="85"/>
  <c r="A95" i="177"/>
  <c r="A95" i="166"/>
  <c r="A95" i="167"/>
  <c r="A95" i="53"/>
  <c r="A95" i="169"/>
  <c r="A95" i="81"/>
  <c r="A95" i="83"/>
  <c r="A95" i="45"/>
  <c r="A95" i="48"/>
  <c r="A95" i="113"/>
  <c r="A95" i="96"/>
  <c r="A95" i="2"/>
  <c r="A95" i="172"/>
  <c r="A95" i="59"/>
  <c r="A95" i="54"/>
  <c r="A95" i="52"/>
  <c r="A95" i="44"/>
  <c r="A95" i="23"/>
  <c r="A95" i="158"/>
  <c r="A95" i="110"/>
  <c r="A95" i="84"/>
  <c r="A95" i="76"/>
  <c r="A95" i="97"/>
  <c r="A95" i="20"/>
  <c r="A95" i="80"/>
  <c r="A95" i="168"/>
  <c r="A95" i="57"/>
  <c r="A95" i="124"/>
  <c r="A95" i="51"/>
  <c r="A95" i="71"/>
  <c r="A95" i="19"/>
  <c r="A95" i="107"/>
  <c r="A95" i="64"/>
  <c r="A95" i="78"/>
  <c r="A95" i="43"/>
  <c r="A95" i="16"/>
  <c r="A95" i="93"/>
  <c r="A95" i="79"/>
  <c r="A95" i="40"/>
  <c r="A95" i="73"/>
  <c r="A95" i="69"/>
  <c r="A95" i="117"/>
  <c r="A95" i="49"/>
  <c r="A95" i="114"/>
  <c r="A95" i="18"/>
  <c r="A95" i="163"/>
  <c r="A95" i="56"/>
  <c r="A95" i="42"/>
  <c r="A95" i="109"/>
  <c r="A95" i="17"/>
  <c r="A95" i="165"/>
  <c r="A95" i="90"/>
  <c r="A95" i="155"/>
  <c r="A95" i="98"/>
  <c r="A95" i="116"/>
  <c r="A95" i="61"/>
  <c r="A95" i="118"/>
  <c r="A95" i="41"/>
  <c r="A95" i="74"/>
  <c r="A95" i="173"/>
  <c r="A95" i="112"/>
  <c r="A95" i="111"/>
  <c r="A95" i="108"/>
  <c r="A95" i="100"/>
  <c r="A95" i="39"/>
  <c r="A95" i="21"/>
  <c r="A95" i="91"/>
  <c r="A99" i="168"/>
  <c r="A99" i="90"/>
  <c r="A99" i="93"/>
  <c r="A99" i="110"/>
  <c r="A99" i="47"/>
  <c r="A99" i="166"/>
  <c r="A99" i="173"/>
  <c r="A99" i="170"/>
  <c r="A99" i="55"/>
  <c r="A99" i="83"/>
  <c r="A99" i="124"/>
  <c r="A99" i="81"/>
  <c r="A99" i="72"/>
  <c r="A99" i="16"/>
  <c r="A99" i="105"/>
  <c r="A99" i="106"/>
  <c r="A99" i="178"/>
  <c r="A99" i="167"/>
  <c r="A99" i="82"/>
  <c r="A99" i="75"/>
  <c r="A99" i="57"/>
  <c r="A99" i="49"/>
  <c r="A99" i="43"/>
  <c r="A99" i="97"/>
  <c r="A99" i="112"/>
  <c r="A99" i="22"/>
  <c r="A99" i="15"/>
  <c r="A99" i="172"/>
  <c r="A99" i="164"/>
  <c r="A99" i="59"/>
  <c r="A99" i="117"/>
  <c r="A99" i="84"/>
  <c r="A99" i="111"/>
  <c r="A99" i="40"/>
  <c r="A99" i="71"/>
  <c r="A99" i="108"/>
  <c r="A99" i="107"/>
  <c r="A99" i="74"/>
  <c r="A99" i="169"/>
  <c r="A99" i="64"/>
  <c r="A99" i="50"/>
  <c r="A99" i="100"/>
  <c r="A99" i="42"/>
  <c r="A99" i="17"/>
  <c r="A99" i="20"/>
  <c r="A99" i="179"/>
  <c r="A99" i="61"/>
  <c r="A99" i="46"/>
  <c r="A99" i="118"/>
  <c r="A99" i="109"/>
  <c r="A99" i="39"/>
  <c r="A99" i="98"/>
  <c r="A99" i="76"/>
  <c r="A99" i="91"/>
  <c r="A99" i="48"/>
  <c r="A99" i="44"/>
  <c r="A99" i="119"/>
  <c r="A99" i="19"/>
  <c r="A99" i="99"/>
  <c r="A99" i="69"/>
  <c r="A99" i="158"/>
  <c r="A99" i="54"/>
  <c r="A99" i="52"/>
  <c r="A99" i="101"/>
  <c r="A99" i="73"/>
  <c r="A99" i="2"/>
  <c r="A99" i="177"/>
  <c r="A99" i="92"/>
  <c r="A99" i="56"/>
  <c r="A99" i="51"/>
  <c r="A99" i="78"/>
  <c r="A99" i="41"/>
  <c r="A99" i="85"/>
  <c r="A99" i="174"/>
  <c r="A99" i="163"/>
  <c r="A99" i="79"/>
  <c r="A99" i="156"/>
  <c r="A99" i="45"/>
  <c r="A99" i="21"/>
  <c r="A99" i="116"/>
  <c r="A99" i="113"/>
  <c r="A99" i="96"/>
  <c r="A99" i="58"/>
  <c r="A99" i="155"/>
  <c r="A99" i="165"/>
  <c r="A99" i="114"/>
  <c r="A99" i="171"/>
  <c r="A99" i="115"/>
  <c r="A99" i="77"/>
  <c r="A99" i="23"/>
  <c r="A99" i="80"/>
  <c r="A99" i="53"/>
  <c r="A99" i="18"/>
  <c r="A92" i="2"/>
  <c r="A92" i="174"/>
  <c r="A92" i="92"/>
  <c r="A92" i="110"/>
  <c r="A92" i="61"/>
  <c r="A92" i="52"/>
  <c r="A92" i="119"/>
  <c r="A92" i="112"/>
  <c r="A92" i="109"/>
  <c r="A92" i="42"/>
  <c r="A92" i="114"/>
  <c r="A92" i="116"/>
  <c r="A92" i="69"/>
  <c r="A92" i="166"/>
  <c r="A92" i="91"/>
  <c r="A92" i="54"/>
  <c r="A92" i="56"/>
  <c r="A92" i="124"/>
  <c r="A92" i="79"/>
  <c r="A92" i="58"/>
  <c r="A92" i="47"/>
  <c r="A92" i="15"/>
  <c r="A92" i="21"/>
  <c r="A92" i="99"/>
  <c r="A92" i="169"/>
  <c r="A92" i="165"/>
  <c r="A92" i="100"/>
  <c r="A92" i="46"/>
  <c r="A92" i="59"/>
  <c r="A92" i="115"/>
  <c r="A92" i="72"/>
  <c r="A92" i="106"/>
  <c r="A92" i="16"/>
  <c r="A92" i="172"/>
  <c r="A92" i="75"/>
  <c r="A92" i="76"/>
  <c r="A92" i="49"/>
  <c r="A92" i="48"/>
  <c r="A92" i="93"/>
  <c r="A92" i="108"/>
  <c r="A92" i="73"/>
  <c r="A92" i="107"/>
  <c r="A92" i="171"/>
  <c r="A92" i="178"/>
  <c r="A92" i="53"/>
  <c r="A92" i="45"/>
  <c r="A92" i="44"/>
  <c r="A92" i="118"/>
  <c r="A92" i="23"/>
  <c r="A92" i="17"/>
  <c r="A92" i="164"/>
  <c r="A92" i="170"/>
  <c r="A92" i="57"/>
  <c r="A92" i="156"/>
  <c r="A92" i="51"/>
  <c r="A92" i="96"/>
  <c r="A92" i="18"/>
  <c r="A92" i="85"/>
  <c r="A92" i="105"/>
  <c r="A92" i="158"/>
  <c r="A92" i="168"/>
  <c r="A92" i="90"/>
  <c r="A92" i="43"/>
  <c r="A92" i="39"/>
  <c r="A92" i="40"/>
  <c r="A92" i="19"/>
  <c r="A92" i="177"/>
  <c r="A92" i="167"/>
  <c r="A92" i="117"/>
  <c r="A92" i="55"/>
  <c r="A92" i="82"/>
  <c r="A92" i="113"/>
  <c r="A92" i="111"/>
  <c r="A92" i="80"/>
  <c r="A92" i="22"/>
  <c r="A92" i="179"/>
  <c r="A92" i="163"/>
  <c r="A92" i="84"/>
  <c r="A92" i="83"/>
  <c r="A92" i="155"/>
  <c r="A92" i="97"/>
  <c r="A92" i="81"/>
  <c r="A92" i="71"/>
  <c r="A92" i="98"/>
  <c r="A92" i="78"/>
  <c r="A92" i="20"/>
  <c r="A92" i="173"/>
  <c r="A92" i="74"/>
  <c r="A92" i="77"/>
  <c r="A92" i="64"/>
  <c r="A92" i="50"/>
  <c r="A92" i="101"/>
  <c r="A92" i="41"/>
  <c r="A78" i="167"/>
  <c r="A78" i="163"/>
  <c r="A78" i="172"/>
  <c r="A78" i="173"/>
  <c r="A78" i="69"/>
  <c r="A78" i="93"/>
  <c r="A78" i="100"/>
  <c r="A78" i="75"/>
  <c r="A78" i="124"/>
  <c r="A78" i="155"/>
  <c r="A78" i="81"/>
  <c r="A78" i="78"/>
  <c r="A78" i="40"/>
  <c r="A78" i="79"/>
  <c r="A78" i="98"/>
  <c r="A78" i="74"/>
  <c r="A78" i="179"/>
  <c r="A78" i="61"/>
  <c r="A78" i="117"/>
  <c r="A78" i="56"/>
  <c r="A78" i="49"/>
  <c r="A78" i="45"/>
  <c r="A78" i="90"/>
  <c r="A78" i="71"/>
  <c r="A78" i="109"/>
  <c r="A78" i="107"/>
  <c r="A78" i="106"/>
  <c r="A78" i="164"/>
  <c r="A78" i="177"/>
  <c r="A78" i="92"/>
  <c r="A78" i="83"/>
  <c r="A78" i="84"/>
  <c r="A78" i="42"/>
  <c r="A78" i="39"/>
  <c r="A78" i="17"/>
  <c r="A78" i="22"/>
  <c r="A78" i="116"/>
  <c r="A78" i="170"/>
  <c r="A78" i="171"/>
  <c r="A78" i="48"/>
  <c r="A78" i="97"/>
  <c r="A78" i="96"/>
  <c r="A78" i="20"/>
  <c r="A78" i="18"/>
  <c r="A78" i="168"/>
  <c r="A78" i="82"/>
  <c r="A78" i="111"/>
  <c r="A78" i="53"/>
  <c r="A78" i="47"/>
  <c r="A78" i="113"/>
  <c r="A78" i="23"/>
  <c r="A78" i="165"/>
  <c r="A78" i="54"/>
  <c r="A78" i="118"/>
  <c r="A78" i="101"/>
  <c r="A78" i="50"/>
  <c r="A78" i="108"/>
  <c r="A78" i="85"/>
  <c r="A78" i="178"/>
  <c r="A78" i="76"/>
  <c r="A78" i="58"/>
  <c r="A78" i="112"/>
  <c r="A78" i="46"/>
  <c r="A78" i="114"/>
  <c r="A78" i="16"/>
  <c r="A78" i="169"/>
  <c r="A78" i="77"/>
  <c r="A78" i="55"/>
  <c r="A78" i="72"/>
  <c r="A78" i="41"/>
  <c r="A78" i="99"/>
  <c r="A78" i="105"/>
  <c r="A78" i="91"/>
  <c r="A78" i="110"/>
  <c r="A78" i="52"/>
  <c r="A78" i="44"/>
  <c r="A78" i="21"/>
  <c r="A78" i="73"/>
  <c r="A78" i="15"/>
  <c r="A78" i="174"/>
  <c r="A78" i="64"/>
  <c r="A78" i="57"/>
  <c r="A78" i="156"/>
  <c r="A78" i="43"/>
  <c r="A78" i="115"/>
  <c r="A78" i="19"/>
  <c r="A78" i="80"/>
  <c r="A78" i="158"/>
  <c r="A78" i="166"/>
  <c r="A78" i="51"/>
  <c r="A78" i="119"/>
  <c r="A78" i="59"/>
  <c r="A78" i="2"/>
  <c r="A73" i="171"/>
  <c r="A73" i="64"/>
  <c r="A73" i="91"/>
  <c r="A73" i="164"/>
  <c r="A73" i="155"/>
  <c r="A73" i="75"/>
  <c r="A73" i="52"/>
  <c r="A73" i="22"/>
  <c r="A73" i="167"/>
  <c r="A73" i="179"/>
  <c r="A73" i="58"/>
  <c r="A73" i="84"/>
  <c r="A73" i="119"/>
  <c r="A73" i="53"/>
  <c r="A73" i="124"/>
  <c r="A73" i="41"/>
  <c r="A73" i="178"/>
  <c r="A73" i="158"/>
  <c r="A73" i="172"/>
  <c r="A73" i="76"/>
  <c r="A73" i="44"/>
  <c r="A73" i="79"/>
  <c r="A73" i="47"/>
  <c r="A73" i="51"/>
  <c r="A73" i="168"/>
  <c r="A73" i="100"/>
  <c r="A73" i="90"/>
  <c r="A73" i="61"/>
  <c r="A73" i="101"/>
  <c r="A73" i="54"/>
  <c r="A73" i="46"/>
  <c r="A73" i="166"/>
  <c r="A73" i="165"/>
  <c r="A73" i="57"/>
  <c r="A73" i="78"/>
  <c r="A73" i="50"/>
  <c r="A73" i="49"/>
  <c r="A73" i="40"/>
  <c r="A73" i="69"/>
  <c r="A73" i="169"/>
  <c r="A73" i="170"/>
  <c r="A73" i="110"/>
  <c r="A73" i="117"/>
  <c r="A73" i="156"/>
  <c r="A73" i="83"/>
  <c r="A73" i="111"/>
  <c r="A73" i="56"/>
  <c r="A73" i="113"/>
  <c r="A73" i="71"/>
  <c r="A73" i="80"/>
  <c r="A73" i="16"/>
  <c r="A73" i="77"/>
  <c r="A73" i="81"/>
  <c r="A73" i="107"/>
  <c r="A73" i="96"/>
  <c r="A73" i="105"/>
  <c r="A73" i="177"/>
  <c r="A73" i="59"/>
  <c r="A73" i="114"/>
  <c r="A73" i="99"/>
  <c r="A73" i="108"/>
  <c r="A73" i="19"/>
  <c r="A73" i="174"/>
  <c r="A73" i="43"/>
  <c r="A73" i="109"/>
  <c r="A73" i="98"/>
  <c r="A73" i="116"/>
  <c r="A73" i="2"/>
  <c r="A73" i="173"/>
  <c r="A73" i="112"/>
  <c r="A73" i="97"/>
  <c r="A73" i="21"/>
  <c r="A73" i="74"/>
  <c r="A73" i="85"/>
  <c r="A73" i="163"/>
  <c r="A73" i="55"/>
  <c r="A73" i="72"/>
  <c r="A73" i="23"/>
  <c r="A73" i="39"/>
  <c r="A73" i="18"/>
  <c r="A73" i="92"/>
  <c r="A73" i="82"/>
  <c r="A73" i="118"/>
  <c r="A73" i="15"/>
  <c r="A73" i="20"/>
  <c r="A73" i="17"/>
  <c r="A73" i="73"/>
  <c r="A73" i="93"/>
  <c r="A73" i="45"/>
  <c r="A73" i="106"/>
  <c r="A73" i="42"/>
  <c r="A73" i="115"/>
  <c r="A87" i="167"/>
  <c r="A87" i="90"/>
  <c r="A87" i="75"/>
  <c r="A87" i="112"/>
  <c r="A87" i="52"/>
  <c r="A87" i="78"/>
  <c r="A87" i="39"/>
  <c r="A87" i="72"/>
  <c r="A87" i="98"/>
  <c r="A87" i="17"/>
  <c r="A87" i="179"/>
  <c r="A87" i="170"/>
  <c r="A87" i="173"/>
  <c r="A87" i="117"/>
  <c r="A87" i="84"/>
  <c r="A87" i="81"/>
  <c r="A87" i="76"/>
  <c r="A87" i="111"/>
  <c r="A87" i="113"/>
  <c r="A87" i="115"/>
  <c r="A87" i="74"/>
  <c r="A87" i="105"/>
  <c r="A87" i="174"/>
  <c r="A87" i="163"/>
  <c r="A87" i="171"/>
  <c r="A87" i="57"/>
  <c r="A87" i="55"/>
  <c r="A87" i="158"/>
  <c r="A87" i="165"/>
  <c r="A87" i="92"/>
  <c r="A87" i="53"/>
  <c r="A87" i="124"/>
  <c r="A87" i="77"/>
  <c r="A87" i="46"/>
  <c r="A87" i="79"/>
  <c r="A87" i="40"/>
  <c r="A87" i="96"/>
  <c r="A87" i="73"/>
  <c r="A87" i="23"/>
  <c r="A87" i="168"/>
  <c r="A87" i="172"/>
  <c r="A87" i="93"/>
  <c r="A87" i="59"/>
  <c r="A87" i="118"/>
  <c r="A87" i="49"/>
  <c r="A87" i="47"/>
  <c r="A87" i="119"/>
  <c r="A87" i="114"/>
  <c r="A87" i="21"/>
  <c r="A87" i="2"/>
  <c r="A87" i="85"/>
  <c r="A87" i="164"/>
  <c r="A87" i="169"/>
  <c r="A87" i="64"/>
  <c r="A87" i="56"/>
  <c r="A87" i="82"/>
  <c r="A87" i="83"/>
  <c r="A87" i="45"/>
  <c r="A87" i="44"/>
  <c r="A87" i="97"/>
  <c r="A87" i="19"/>
  <c r="A87" i="18"/>
  <c r="A87" i="116"/>
  <c r="A87" i="110"/>
  <c r="A87" i="51"/>
  <c r="A87" i="109"/>
  <c r="A87" i="99"/>
  <c r="A87" i="91"/>
  <c r="A87" i="42"/>
  <c r="A87" i="106"/>
  <c r="A87" i="69"/>
  <c r="A87" i="54"/>
  <c r="A87" i="41"/>
  <c r="A87" i="108"/>
  <c r="A87" i="177"/>
  <c r="A87" i="101"/>
  <c r="A87" i="80"/>
  <c r="A87" i="61"/>
  <c r="A87" i="155"/>
  <c r="A87" i="16"/>
  <c r="A87" i="166"/>
  <c r="A87" i="71"/>
  <c r="A87" i="58"/>
  <c r="A87" i="22"/>
  <c r="A87" i="156"/>
  <c r="A87" i="43"/>
  <c r="A87" i="50"/>
  <c r="A87" i="20"/>
  <c r="A87" i="100"/>
  <c r="A87" i="107"/>
  <c r="A87" i="178"/>
  <c r="A87" i="48"/>
  <c r="A87" i="15"/>
  <c r="A75" i="171"/>
  <c r="A75" i="165"/>
  <c r="A75" i="93"/>
  <c r="A75" i="84"/>
  <c r="A75" i="83"/>
  <c r="A75" i="51"/>
  <c r="A75" i="119"/>
  <c r="A75" i="82"/>
  <c r="A75" i="22"/>
  <c r="A75" i="96"/>
  <c r="A75" i="20"/>
  <c r="A75" i="99"/>
  <c r="A75" i="178"/>
  <c r="A75" i="77"/>
  <c r="A75" i="55"/>
  <c r="A75" i="47"/>
  <c r="A75" i="52"/>
  <c r="A75" i="118"/>
  <c r="A75" i="43"/>
  <c r="A75" i="72"/>
  <c r="A75" i="39"/>
  <c r="A75" i="98"/>
  <c r="A75" i="166"/>
  <c r="A75" i="170"/>
  <c r="A75" i="61"/>
  <c r="A75" i="100"/>
  <c r="A75" i="59"/>
  <c r="A75" i="45"/>
  <c r="A75" i="117"/>
  <c r="A75" i="44"/>
  <c r="A75" i="17"/>
  <c r="A75" i="15"/>
  <c r="A75" i="179"/>
  <c r="A75" i="90"/>
  <c r="A75" i="173"/>
  <c r="A75" i="110"/>
  <c r="A75" i="53"/>
  <c r="A75" i="78"/>
  <c r="A75" i="40"/>
  <c r="A75" i="97"/>
  <c r="A75" i="108"/>
  <c r="A75" i="85"/>
  <c r="A75" i="164"/>
  <c r="A75" i="75"/>
  <c r="A75" i="101"/>
  <c r="A75" i="112"/>
  <c r="A75" i="16"/>
  <c r="A75" i="105"/>
  <c r="A75" i="76"/>
  <c r="A75" i="54"/>
  <c r="A75" i="49"/>
  <c r="A75" i="81"/>
  <c r="A75" i="21"/>
  <c r="A75" i="2"/>
  <c r="A75" i="69"/>
  <c r="A75" i="92"/>
  <c r="A75" i="57"/>
  <c r="A75" i="114"/>
  <c r="A75" i="23"/>
  <c r="A75" i="18"/>
  <c r="A75" i="177"/>
  <c r="A75" i="168"/>
  <c r="A75" i="56"/>
  <c r="A75" i="124"/>
  <c r="A75" i="115"/>
  <c r="A75" i="80"/>
  <c r="A75" i="116"/>
  <c r="A75" i="169"/>
  <c r="A75" i="163"/>
  <c r="A75" i="79"/>
  <c r="A75" i="155"/>
  <c r="A75" i="109"/>
  <c r="A75" i="19"/>
  <c r="A75" i="106"/>
  <c r="A75" i="174"/>
  <c r="A75" i="172"/>
  <c r="A75" i="64"/>
  <c r="A75" i="111"/>
  <c r="A75" i="42"/>
  <c r="A75" i="41"/>
  <c r="A75" i="158"/>
  <c r="A75" i="91"/>
  <c r="A75" i="50"/>
  <c r="A75" i="113"/>
  <c r="A75" i="71"/>
  <c r="A75" i="107"/>
  <c r="A75" i="73"/>
  <c r="A75" i="74"/>
  <c r="A75" i="167"/>
  <c r="A75" i="58"/>
  <c r="A75" i="46"/>
  <c r="A75" i="156"/>
  <c r="A100" i="2"/>
  <c r="A100" i="177"/>
  <c r="A100" i="171"/>
  <c r="A100" i="91"/>
  <c r="A100" i="90"/>
  <c r="A100" i="45"/>
  <c r="A100" i="79"/>
  <c r="A100" i="169"/>
  <c r="A100" i="163"/>
  <c r="A100" i="100"/>
  <c r="A100" i="54"/>
  <c r="A100" i="83"/>
  <c r="A100" i="51"/>
  <c r="A100" i="81"/>
  <c r="A100" i="178"/>
  <c r="A100" i="64"/>
  <c r="A100" i="84"/>
  <c r="A100" i="49"/>
  <c r="A100" i="47"/>
  <c r="A100" i="72"/>
  <c r="A100" i="111"/>
  <c r="A100" i="18"/>
  <c r="A100" i="85"/>
  <c r="A100" i="16"/>
  <c r="A100" i="166"/>
  <c r="A100" i="165"/>
  <c r="A100" i="53"/>
  <c r="A100" i="117"/>
  <c r="A100" i="44"/>
  <c r="A100" i="115"/>
  <c r="A100" i="113"/>
  <c r="A100" i="80"/>
  <c r="A100" i="73"/>
  <c r="A100" i="69"/>
  <c r="A100" i="164"/>
  <c r="A100" i="61"/>
  <c r="A100" i="76"/>
  <c r="A100" i="57"/>
  <c r="A100" i="97"/>
  <c r="A100" i="108"/>
  <c r="A100" i="39"/>
  <c r="A100" i="22"/>
  <c r="A100" i="17"/>
  <c r="A100" i="74"/>
  <c r="A100" i="179"/>
  <c r="A100" i="158"/>
  <c r="A100" i="110"/>
  <c r="A100" i="58"/>
  <c r="A100" i="124"/>
  <c r="A100" i="101"/>
  <c r="A100" i="42"/>
  <c r="A100" i="40"/>
  <c r="A100" i="20"/>
  <c r="A100" i="116"/>
  <c r="A100" i="173"/>
  <c r="A100" i="167"/>
  <c r="A100" i="170"/>
  <c r="A100" i="59"/>
  <c r="A100" i="156"/>
  <c r="A100" i="78"/>
  <c r="A100" i="109"/>
  <c r="A100" i="71"/>
  <c r="A100" i="106"/>
  <c r="A100" i="99"/>
  <c r="A100" i="172"/>
  <c r="A100" i="92"/>
  <c r="A100" i="56"/>
  <c r="A100" i="50"/>
  <c r="A100" i="55"/>
  <c r="A100" i="43"/>
  <c r="A100" i="112"/>
  <c r="A100" i="23"/>
  <c r="A100" i="114"/>
  <c r="A100" i="19"/>
  <c r="A100" i="168"/>
  <c r="A100" i="77"/>
  <c r="A100" i="93"/>
  <c r="A100" i="46"/>
  <c r="A100" i="155"/>
  <c r="A100" i="119"/>
  <c r="A100" i="41"/>
  <c r="A100" i="15"/>
  <c r="A100" i="107"/>
  <c r="A100" i="98"/>
  <c r="A100" i="48"/>
  <c r="A100" i="96"/>
  <c r="A100" i="21"/>
  <c r="A100" i="174"/>
  <c r="A100" i="105"/>
  <c r="A100" i="75"/>
  <c r="A100" i="82"/>
  <c r="A100" i="52"/>
  <c r="A100" i="118"/>
  <c r="A86" i="167"/>
  <c r="A86" i="61"/>
  <c r="A86" i="82"/>
  <c r="A86" i="117"/>
  <c r="A86" i="58"/>
  <c r="A86" i="53"/>
  <c r="A86" i="47"/>
  <c r="A86" i="96"/>
  <c r="A86" i="115"/>
  <c r="A86" i="109"/>
  <c r="A86" i="19"/>
  <c r="A86" i="69"/>
  <c r="A86" i="170"/>
  <c r="A86" i="171"/>
  <c r="A86" i="57"/>
  <c r="A86" i="48"/>
  <c r="A86" i="64"/>
  <c r="A86" i="56"/>
  <c r="A86" i="42"/>
  <c r="A86" i="172"/>
  <c r="A86" i="168"/>
  <c r="A86" i="90"/>
  <c r="A86" i="163"/>
  <c r="A86" i="75"/>
  <c r="A86" i="77"/>
  <c r="A86" i="101"/>
  <c r="A86" i="81"/>
  <c r="A86" i="21"/>
  <c r="A86" i="20"/>
  <c r="A86" i="16"/>
  <c r="A86" i="105"/>
  <c r="A86" i="178"/>
  <c r="A86" i="166"/>
  <c r="A86" i="76"/>
  <c r="A86" i="49"/>
  <c r="A86" i="45"/>
  <c r="A86" i="112"/>
  <c r="A86" i="99"/>
  <c r="A86" i="98"/>
  <c r="A86" i="158"/>
  <c r="A86" i="91"/>
  <c r="A86" i="51"/>
  <c r="A86" i="83"/>
  <c r="A86" i="78"/>
  <c r="A86" i="43"/>
  <c r="A86" i="114"/>
  <c r="A86" i="106"/>
  <c r="A86" i="179"/>
  <c r="A86" i="111"/>
  <c r="A86" i="84"/>
  <c r="A86" i="155"/>
  <c r="A86" i="40"/>
  <c r="A86" i="108"/>
  <c r="A86" i="85"/>
  <c r="A86" i="177"/>
  <c r="A86" i="92"/>
  <c r="A86" i="124"/>
  <c r="A86" i="52"/>
  <c r="A86" i="119"/>
  <c r="A86" i="80"/>
  <c r="A86" i="23"/>
  <c r="A86" i="74"/>
  <c r="A86" i="165"/>
  <c r="A86" i="54"/>
  <c r="A86" i="118"/>
  <c r="A86" i="156"/>
  <c r="A86" i="44"/>
  <c r="A86" i="17"/>
  <c r="A86" i="15"/>
  <c r="A86" i="116"/>
  <c r="A86" i="93"/>
  <c r="A86" i="59"/>
  <c r="A86" i="110"/>
  <c r="A86" i="97"/>
  <c r="A86" i="71"/>
  <c r="A86" i="113"/>
  <c r="A86" i="73"/>
  <c r="A86" i="174"/>
  <c r="A86" i="169"/>
  <c r="A86" i="100"/>
  <c r="A86" i="79"/>
  <c r="A86" i="46"/>
  <c r="A86" i="39"/>
  <c r="A86" i="22"/>
  <c r="A86" i="2"/>
  <c r="A86" i="107"/>
  <c r="A86" i="173"/>
  <c r="A86" i="55"/>
  <c r="A86" i="50"/>
  <c r="A86" i="72"/>
  <c r="A86" i="41"/>
  <c r="A86" i="18"/>
  <c r="A86" i="164"/>
  <c r="A81" i="177"/>
  <c r="A81" i="172"/>
  <c r="A81" i="170"/>
  <c r="A81" i="61"/>
  <c r="A81" i="93"/>
  <c r="A81" i="174"/>
  <c r="A81" i="168"/>
  <c r="A81" i="90"/>
  <c r="A81" i="117"/>
  <c r="A81" i="53"/>
  <c r="A81" i="171"/>
  <c r="A81" i="166"/>
  <c r="A81" i="75"/>
  <c r="A81" i="57"/>
  <c r="A81" i="155"/>
  <c r="A81" i="167"/>
  <c r="A81" i="169"/>
  <c r="A81" i="58"/>
  <c r="A81" i="92"/>
  <c r="A81" i="119"/>
  <c r="A81" i="179"/>
  <c r="A81" i="163"/>
  <c r="A81" i="56"/>
  <c r="A81" i="77"/>
  <c r="A81" i="44"/>
  <c r="A81" i="178"/>
  <c r="A81" i="64"/>
  <c r="A81" i="158"/>
  <c r="A81" i="91"/>
  <c r="A81" i="55"/>
  <c r="A81" i="165"/>
  <c r="A81" i="164"/>
  <c r="A81" i="110"/>
  <c r="A81" i="59"/>
  <c r="A81" i="101"/>
  <c r="A81" i="79"/>
  <c r="A81" i="76"/>
  <c r="A81" i="48"/>
  <c r="A81" i="107"/>
  <c r="A81" i="21"/>
  <c r="A81" i="105"/>
  <c r="A81" i="51"/>
  <c r="A81" i="52"/>
  <c r="A81" i="41"/>
  <c r="A81" i="72"/>
  <c r="A81" i="15"/>
  <c r="A81" i="74"/>
  <c r="A81" i="100"/>
  <c r="A81" i="112"/>
  <c r="A81" i="46"/>
  <c r="A81" i="113"/>
  <c r="A81" i="98"/>
  <c r="A81" i="18"/>
  <c r="A81" i="73"/>
  <c r="A81" i="82"/>
  <c r="A81" i="97"/>
  <c r="A81" i="109"/>
  <c r="A81" i="83"/>
  <c r="A81" i="17"/>
  <c r="A81" i="20"/>
  <c r="A81" i="84"/>
  <c r="A81" i="49"/>
  <c r="A81" i="42"/>
  <c r="A81" i="45"/>
  <c r="A81" i="115"/>
  <c r="A81" i="39"/>
  <c r="A81" i="173"/>
  <c r="A81" i="47"/>
  <c r="A81" i="99"/>
  <c r="A81" i="16"/>
  <c r="A81" i="78"/>
  <c r="A81" i="22"/>
  <c r="A81" i="96"/>
  <c r="A81" i="43"/>
  <c r="A81" i="111"/>
  <c r="A81" i="23"/>
  <c r="A81" i="124"/>
  <c r="A81" i="40"/>
  <c r="A81" i="80"/>
  <c r="A81" i="156"/>
  <c r="A81" i="114"/>
  <c r="A81" i="19"/>
  <c r="A81" i="81"/>
  <c r="A81" i="118"/>
  <c r="A81" i="106"/>
  <c r="A81" i="54"/>
  <c r="A81" i="71"/>
  <c r="A81" i="116"/>
  <c r="A81" i="69"/>
  <c r="A81" i="50"/>
  <c r="A81" i="108"/>
  <c r="A81" i="85"/>
  <c r="A81" i="2"/>
  <c r="A85" i="99"/>
  <c r="A85" i="85"/>
  <c r="A85" i="105"/>
  <c r="A85" i="98"/>
  <c r="A85" i="164"/>
  <c r="A85" i="172"/>
  <c r="A85" i="90"/>
  <c r="A85" i="82"/>
  <c r="A85" i="45"/>
  <c r="A85" i="79"/>
  <c r="A85" i="46"/>
  <c r="A85" i="119"/>
  <c r="A85" i="40"/>
  <c r="A85" i="19"/>
  <c r="A85" i="15"/>
  <c r="A85" i="178"/>
  <c r="A85" i="93"/>
  <c r="A85" i="84"/>
  <c r="A85" i="100"/>
  <c r="A85" i="54"/>
  <c r="A85" i="117"/>
  <c r="A85" i="72"/>
  <c r="A85" i="71"/>
  <c r="A85" i="124"/>
  <c r="A85" i="116"/>
  <c r="A85" i="73"/>
  <c r="A85" i="106"/>
  <c r="A85" i="158"/>
  <c r="A85" i="166"/>
  <c r="A85" i="55"/>
  <c r="A85" i="59"/>
  <c r="A85" i="51"/>
  <c r="A85" i="50"/>
  <c r="A85" i="47"/>
  <c r="A85" i="42"/>
  <c r="A85" i="18"/>
  <c r="A85" i="108"/>
  <c r="A85" i="20"/>
  <c r="A85" i="69"/>
  <c r="A85" i="167"/>
  <c r="A85" i="92"/>
  <c r="A85" i="58"/>
  <c r="A85" i="174"/>
  <c r="A85" i="48"/>
  <c r="A85" i="83"/>
  <c r="A85" i="118"/>
  <c r="A85" i="22"/>
  <c r="A85" i="2"/>
  <c r="A85" i="114"/>
  <c r="A85" i="17"/>
  <c r="A85" i="179"/>
  <c r="A85" i="170"/>
  <c r="A85" i="171"/>
  <c r="A85" i="53"/>
  <c r="A85" i="64"/>
  <c r="A85" i="111"/>
  <c r="A85" i="113"/>
  <c r="A85" i="81"/>
  <c r="A85" i="155"/>
  <c r="A85" i="115"/>
  <c r="A85" i="23"/>
  <c r="A85" i="101"/>
  <c r="A85" i="96"/>
  <c r="A85" i="107"/>
  <c r="A85" i="177"/>
  <c r="A85" i="168"/>
  <c r="A85" i="78"/>
  <c r="A85" i="41"/>
  <c r="A85" i="16"/>
  <c r="A85" i="165"/>
  <c r="A85" i="173"/>
  <c r="A85" i="110"/>
  <c r="A85" i="112"/>
  <c r="A85" i="169"/>
  <c r="A85" i="57"/>
  <c r="A85" i="56"/>
  <c r="A85" i="43"/>
  <c r="A85" i="163"/>
  <c r="A85" i="77"/>
  <c r="A85" i="156"/>
  <c r="A85" i="80"/>
  <c r="A85" i="91"/>
  <c r="A85" i="76"/>
  <c r="A85" i="97"/>
  <c r="A85" i="39"/>
  <c r="A85" i="61"/>
  <c r="A85" i="74"/>
  <c r="A85" i="75"/>
  <c r="A85" i="52"/>
  <c r="A85" i="109"/>
  <c r="A85" i="21"/>
  <c r="A85" i="49"/>
  <c r="A85" i="44"/>
  <c r="A83" i="179"/>
  <c r="A83" i="92"/>
  <c r="A83" i="82"/>
  <c r="A83" i="64"/>
  <c r="A83" i="112"/>
  <c r="A83" i="52"/>
  <c r="A83" i="111"/>
  <c r="A83" i="72"/>
  <c r="A83" i="23"/>
  <c r="A83" i="108"/>
  <c r="A83" i="22"/>
  <c r="A83" i="171"/>
  <c r="A83" i="76"/>
  <c r="A83" i="84"/>
  <c r="A83" i="47"/>
  <c r="A83" i="101"/>
  <c r="A83" i="113"/>
  <c r="A83" i="49"/>
  <c r="A83" i="16"/>
  <c r="A83" i="41"/>
  <c r="A83" i="107"/>
  <c r="A83" i="166"/>
  <c r="A83" i="158"/>
  <c r="A83" i="165"/>
  <c r="A83" i="110"/>
  <c r="A83" i="46"/>
  <c r="A83" i="53"/>
  <c r="A83" i="59"/>
  <c r="A83" i="42"/>
  <c r="A83" i="80"/>
  <c r="A83" i="21"/>
  <c r="A83" i="18"/>
  <c r="A83" i="177"/>
  <c r="A83" i="167"/>
  <c r="A83" i="91"/>
  <c r="A83" i="93"/>
  <c r="A83" i="156"/>
  <c r="A83" i="124"/>
  <c r="A83" i="40"/>
  <c r="A83" i="118"/>
  <c r="A83" i="17"/>
  <c r="A83" i="99"/>
  <c r="A83" i="106"/>
  <c r="A83" i="169"/>
  <c r="A83" i="83"/>
  <c r="A83" i="43"/>
  <c r="A83" i="97"/>
  <c r="A83" i="98"/>
  <c r="A83" i="164"/>
  <c r="A83" i="61"/>
  <c r="A83" i="50"/>
  <c r="A83" i="51"/>
  <c r="A83" i="44"/>
  <c r="A83" i="116"/>
  <c r="A83" i="178"/>
  <c r="A83" i="55"/>
  <c r="A83" i="155"/>
  <c r="A83" i="45"/>
  <c r="A83" i="73"/>
  <c r="A83" i="105"/>
  <c r="A83" i="168"/>
  <c r="A83" i="58"/>
  <c r="A83" i="100"/>
  <c r="A83" i="48"/>
  <c r="A83" i="119"/>
  <c r="A83" i="85"/>
  <c r="A83" i="90"/>
  <c r="A83" i="54"/>
  <c r="A83" i="78"/>
  <c r="A83" i="114"/>
  <c r="A83" i="96"/>
  <c r="A83" i="74"/>
  <c r="A83" i="69"/>
  <c r="A83" i="77"/>
  <c r="A83" i="56"/>
  <c r="A83" i="117"/>
  <c r="A83" i="115"/>
  <c r="A83" i="39"/>
  <c r="A83" i="15"/>
  <c r="A83" i="174"/>
  <c r="A83" i="172"/>
  <c r="A83" i="79"/>
  <c r="A83" i="57"/>
  <c r="A83" i="109"/>
  <c r="A83" i="19"/>
  <c r="A83" i="2"/>
  <c r="A83" i="20"/>
  <c r="A83" i="173"/>
  <c r="A83" i="170"/>
  <c r="A83" i="163"/>
  <c r="A83" i="75"/>
  <c r="A83" i="71"/>
  <c r="A83" i="81"/>
  <c r="A94" i="105"/>
  <c r="A94" i="69"/>
  <c r="A94" i="158"/>
  <c r="A94" i="171"/>
  <c r="A94" i="84"/>
  <c r="A94" i="57"/>
  <c r="A94" i="124"/>
  <c r="A94" i="113"/>
  <c r="A94" i="46"/>
  <c r="A94" i="21"/>
  <c r="A94" i="17"/>
  <c r="A94" i="108"/>
  <c r="A94" i="15"/>
  <c r="A94" i="177"/>
  <c r="A94" i="165"/>
  <c r="A94" i="92"/>
  <c r="A94" i="77"/>
  <c r="A94" i="111"/>
  <c r="A94" i="101"/>
  <c r="A94" i="72"/>
  <c r="A94" i="96"/>
  <c r="A94" i="41"/>
  <c r="A94" i="107"/>
  <c r="A94" i="116"/>
  <c r="A94" i="106"/>
  <c r="A94" i="173"/>
  <c r="A94" i="61"/>
  <c r="A94" i="100"/>
  <c r="A94" i="59"/>
  <c r="A94" i="156"/>
  <c r="A94" i="45"/>
  <c r="A94" i="115"/>
  <c r="A94" i="22"/>
  <c r="A94" i="73"/>
  <c r="A94" i="169"/>
  <c r="A94" i="166"/>
  <c r="A94" i="76"/>
  <c r="A94" i="56"/>
  <c r="A94" i="97"/>
  <c r="A94" i="110"/>
  <c r="A94" i="43"/>
  <c r="A94" i="18"/>
  <c r="A94" i="85"/>
  <c r="A94" i="164"/>
  <c r="A94" i="168"/>
  <c r="A94" i="75"/>
  <c r="A94" i="53"/>
  <c r="A94" i="83"/>
  <c r="A94" i="52"/>
  <c r="A94" i="80"/>
  <c r="A94" i="19"/>
  <c r="A94" i="167"/>
  <c r="A94" i="90"/>
  <c r="A94" i="91"/>
  <c r="A94" i="118"/>
  <c r="A94" i="112"/>
  <c r="A94" i="71"/>
  <c r="A94" i="114"/>
  <c r="A94" i="98"/>
  <c r="A94" i="170"/>
  <c r="A94" i="64"/>
  <c r="A94" i="58"/>
  <c r="A94" i="155"/>
  <c r="A94" i="55"/>
  <c r="A94" i="39"/>
  <c r="A94" i="20"/>
  <c r="A94" i="74"/>
  <c r="A94" i="174"/>
  <c r="A94" i="178"/>
  <c r="A94" i="82"/>
  <c r="A94" i="119"/>
  <c r="A94" i="49"/>
  <c r="A94" i="78"/>
  <c r="A94" i="109"/>
  <c r="A94" i="23"/>
  <c r="A94" i="172"/>
  <c r="A94" i="93"/>
  <c r="A94" i="117"/>
  <c r="A94" i="51"/>
  <c r="A94" i="79"/>
  <c r="A94" i="42"/>
  <c r="A94" i="40"/>
  <c r="A94" i="99"/>
  <c r="A94" i="16"/>
  <c r="A94" i="163"/>
  <c r="A94" i="54"/>
  <c r="A94" i="48"/>
  <c r="A94" i="47"/>
  <c r="A94" i="179"/>
  <c r="A94" i="50"/>
  <c r="A94" i="44"/>
  <c r="A94" i="81"/>
  <c r="A94" i="2"/>
  <c r="A89" i="171"/>
  <c r="A89" i="172"/>
  <c r="A89" i="76"/>
  <c r="A89" i="57"/>
  <c r="A89" i="119"/>
  <c r="A89" i="48"/>
  <c r="A89" i="111"/>
  <c r="A89" i="22"/>
  <c r="A89" i="109"/>
  <c r="A89" i="98"/>
  <c r="A89" i="18"/>
  <c r="A89" i="116"/>
  <c r="A89" i="178"/>
  <c r="A89" i="64"/>
  <c r="A89" i="59"/>
  <c r="A89" i="84"/>
  <c r="A89" i="43"/>
  <c r="A89" i="156"/>
  <c r="A89" i="50"/>
  <c r="A89" i="71"/>
  <c r="A89" i="23"/>
  <c r="A89" i="19"/>
  <c r="A89" i="165"/>
  <c r="A89" i="164"/>
  <c r="A89" i="91"/>
  <c r="A89" i="44"/>
  <c r="A89" i="51"/>
  <c r="A89" i="81"/>
  <c r="A89" i="42"/>
  <c r="A89" i="107"/>
  <c r="A89" i="80"/>
  <c r="A89" i="115"/>
  <c r="A89" i="168"/>
  <c r="A89" i="110"/>
  <c r="A89" i="158"/>
  <c r="A89" i="61"/>
  <c r="A89" i="55"/>
  <c r="A89" i="40"/>
  <c r="A89" i="99"/>
  <c r="A89" i="73"/>
  <c r="A89" i="74"/>
  <c r="A89" i="177"/>
  <c r="A89" i="173"/>
  <c r="A89" i="58"/>
  <c r="A89" i="77"/>
  <c r="A89" i="117"/>
  <c r="A89" i="54"/>
  <c r="A89" i="112"/>
  <c r="A89" i="114"/>
  <c r="A89" i="39"/>
  <c r="A89" i="20"/>
  <c r="A89" i="2"/>
  <c r="A89" i="100"/>
  <c r="A89" i="155"/>
  <c r="A89" i="118"/>
  <c r="A89" i="21"/>
  <c r="A89" i="85"/>
  <c r="A89" i="69"/>
  <c r="A89" i="90"/>
  <c r="A89" i="101"/>
  <c r="A89" i="46"/>
  <c r="A89" i="108"/>
  <c r="A89" i="167"/>
  <c r="A89" i="93"/>
  <c r="A89" i="78"/>
  <c r="A89" i="113"/>
  <c r="A89" i="41"/>
  <c r="A89" i="174"/>
  <c r="A89" i="56"/>
  <c r="A89" i="83"/>
  <c r="A89" i="49"/>
  <c r="A89" i="15"/>
  <c r="A89" i="179"/>
  <c r="A89" i="163"/>
  <c r="A89" i="52"/>
  <c r="A89" i="72"/>
  <c r="A89" i="97"/>
  <c r="A89" i="166"/>
  <c r="A89" i="75"/>
  <c r="A89" i="53"/>
  <c r="A89" i="45"/>
  <c r="A89" i="17"/>
  <c r="A89" i="169"/>
  <c r="A89" i="82"/>
  <c r="A89" i="124"/>
  <c r="A89" i="47"/>
  <c r="A89" i="105"/>
  <c r="A89" i="92"/>
  <c r="A89" i="79"/>
  <c r="A89" i="96"/>
  <c r="A89" i="16"/>
  <c r="A89" i="106"/>
  <c r="A89" i="170"/>
  <c r="A82" i="19"/>
  <c r="A82" i="85"/>
  <c r="A82" i="172"/>
  <c r="A82" i="76"/>
  <c r="A82" i="93"/>
  <c r="A82" i="58"/>
  <c r="A82" i="163"/>
  <c r="A82" i="52"/>
  <c r="A82" i="45"/>
  <c r="A82" i="108"/>
  <c r="A82" i="114"/>
  <c r="A82" i="97"/>
  <c r="A82" i="99"/>
  <c r="A82" i="174"/>
  <c r="A82" i="171"/>
  <c r="A82" i="64"/>
  <c r="A82" i="117"/>
  <c r="A82" i="91"/>
  <c r="A82" i="53"/>
  <c r="A82" i="111"/>
  <c r="A82" i="96"/>
  <c r="A82" i="49"/>
  <c r="A82" i="106"/>
  <c r="A82" i="178"/>
  <c r="A82" i="164"/>
  <c r="A82" i="55"/>
  <c r="A82" i="156"/>
  <c r="A82" i="44"/>
  <c r="A82" i="41"/>
  <c r="A82" i="39"/>
  <c r="A82" i="2"/>
  <c r="A82" i="116"/>
  <c r="A82" i="170"/>
  <c r="A82" i="100"/>
  <c r="A82" i="167"/>
  <c r="A82" i="101"/>
  <c r="A82" i="155"/>
  <c r="A82" i="50"/>
  <c r="A82" i="21"/>
  <c r="A82" i="48"/>
  <c r="A82" i="22"/>
  <c r="A82" i="105"/>
  <c r="A82" i="166"/>
  <c r="A82" i="75"/>
  <c r="A82" i="124"/>
  <c r="A82" i="83"/>
  <c r="A82" i="98"/>
  <c r="A82" i="71"/>
  <c r="A82" i="169"/>
  <c r="A82" i="56"/>
  <c r="A82" i="119"/>
  <c r="A82" i="51"/>
  <c r="A82" i="74"/>
  <c r="A82" i="23"/>
  <c r="A82" i="90"/>
  <c r="A82" i="61"/>
  <c r="A82" i="158"/>
  <c r="A82" i="81"/>
  <c r="A82" i="73"/>
  <c r="A82" i="16"/>
  <c r="A82" i="69"/>
  <c r="A82" i="165"/>
  <c r="A82" i="84"/>
  <c r="A82" i="82"/>
  <c r="A82" i="40"/>
  <c r="A82" i="42"/>
  <c r="A82" i="107"/>
  <c r="A82" i="179"/>
  <c r="A82" i="92"/>
  <c r="A82" i="78"/>
  <c r="A82" i="54"/>
  <c r="A82" i="57"/>
  <c r="A82" i="18"/>
  <c r="A82" i="15"/>
  <c r="A82" i="173"/>
  <c r="A82" i="59"/>
  <c r="A82" i="43"/>
  <c r="A82" i="112"/>
  <c r="A82" i="115"/>
  <c r="A82" i="20"/>
  <c r="A82" i="80"/>
  <c r="A82" i="177"/>
  <c r="A82" i="110"/>
  <c r="A82" i="79"/>
  <c r="A82" i="46"/>
  <c r="A82" i="118"/>
  <c r="A82" i="109"/>
  <c r="A82" i="168"/>
  <c r="A82" i="77"/>
  <c r="A82" i="47"/>
  <c r="A82" i="113"/>
  <c r="A82" i="72"/>
  <c r="A82" i="17"/>
  <c r="A74" i="106"/>
  <c r="A74" i="69"/>
  <c r="A74" i="169"/>
  <c r="A74" i="76"/>
  <c r="A74" i="92"/>
  <c r="A74" i="53"/>
  <c r="A74" i="75"/>
  <c r="A74" i="52"/>
  <c r="A74" i="112"/>
  <c r="A74" i="97"/>
  <c r="A74" i="109"/>
  <c r="A74" i="114"/>
  <c r="A74" i="17"/>
  <c r="A74" i="171"/>
  <c r="A74" i="168"/>
  <c r="A74" i="117"/>
  <c r="A74" i="78"/>
  <c r="A74" i="50"/>
  <c r="A74" i="111"/>
  <c r="A74" i="115"/>
  <c r="A74" i="74"/>
  <c r="A74" i="80"/>
  <c r="A74" i="23"/>
  <c r="A74" i="174"/>
  <c r="A74" i="158"/>
  <c r="A74" i="172"/>
  <c r="A74" i="64"/>
  <c r="A74" i="56"/>
  <c r="A74" i="77"/>
  <c r="A74" i="118"/>
  <c r="A74" i="72"/>
  <c r="A74" i="73"/>
  <c r="A74" i="107"/>
  <c r="A74" i="178"/>
  <c r="A74" i="167"/>
  <c r="A74" i="91"/>
  <c r="A74" i="58"/>
  <c r="A74" i="79"/>
  <c r="A74" i="83"/>
  <c r="A74" i="41"/>
  <c r="A74" i="96"/>
  <c r="A74" i="71"/>
  <c r="A74" i="16"/>
  <c r="A74" i="164"/>
  <c r="A74" i="155"/>
  <c r="A74" i="113"/>
  <c r="A74" i="39"/>
  <c r="A74" i="105"/>
  <c r="A74" i="100"/>
  <c r="A74" i="82"/>
  <c r="A74" i="119"/>
  <c r="A74" i="21"/>
  <c r="A74" i="98"/>
  <c r="A74" i="19"/>
  <c r="A74" i="165"/>
  <c r="A74" i="84"/>
  <c r="A74" i="54"/>
  <c r="A74" i="51"/>
  <c r="A74" i="22"/>
  <c r="A74" i="15"/>
  <c r="A74" i="170"/>
  <c r="A74" i="90"/>
  <c r="A74" i="55"/>
  <c r="A74" i="49"/>
  <c r="A74" i="81"/>
  <c r="A74" i="18"/>
  <c r="A74" i="85"/>
  <c r="A74" i="177"/>
  <c r="A74" i="163"/>
  <c r="A74" i="110"/>
  <c r="A74" i="57"/>
  <c r="A74" i="40"/>
  <c r="A74" i="2"/>
  <c r="A74" i="173"/>
  <c r="A74" i="93"/>
  <c r="A74" i="101"/>
  <c r="A74" i="124"/>
  <c r="A74" i="108"/>
  <c r="A74" i="20"/>
  <c r="A74" i="166"/>
  <c r="A74" i="59"/>
  <c r="A74" i="43"/>
  <c r="A74" i="46"/>
  <c r="A74" i="42"/>
  <c r="A74" i="156"/>
  <c r="A74" i="116"/>
  <c r="A74" i="179"/>
  <c r="A74" i="61"/>
  <c r="A74" i="47"/>
  <c r="A74" i="45"/>
  <c r="A74" i="99"/>
  <c r="A74" i="44"/>
  <c r="A91" i="166"/>
  <c r="A91" i="169"/>
  <c r="A91" i="163"/>
  <c r="A91" i="110"/>
  <c r="A91" i="54"/>
  <c r="A91" i="50"/>
  <c r="A91" i="101"/>
  <c r="A91" i="113"/>
  <c r="A91" i="45"/>
  <c r="A91" i="16"/>
  <c r="A91" i="18"/>
  <c r="A91" i="74"/>
  <c r="A91" i="179"/>
  <c r="A91" i="90"/>
  <c r="A91" i="75"/>
  <c r="A91" i="55"/>
  <c r="A91" i="47"/>
  <c r="A91" i="155"/>
  <c r="A91" i="42"/>
  <c r="A91" i="109"/>
  <c r="A91" i="80"/>
  <c r="A91" i="85"/>
  <c r="A91" i="173"/>
  <c r="A91" i="165"/>
  <c r="A91" i="61"/>
  <c r="A91" i="100"/>
  <c r="A91" i="53"/>
  <c r="A91" i="119"/>
  <c r="A91" i="41"/>
  <c r="A91" i="22"/>
  <c r="A91" i="21"/>
  <c r="A91" i="15"/>
  <c r="A91" i="171"/>
  <c r="A91" i="158"/>
  <c r="A91" i="59"/>
  <c r="A91" i="58"/>
  <c r="A91" i="124"/>
  <c r="A91" i="44"/>
  <c r="A91" i="115"/>
  <c r="A91" i="73"/>
  <c r="A91" i="105"/>
  <c r="A91" i="107"/>
  <c r="A91" i="69"/>
  <c r="A91" i="92"/>
  <c r="A91" i="51"/>
  <c r="A91" i="40"/>
  <c r="A91" i="108"/>
  <c r="A91" i="98"/>
  <c r="A91" i="174"/>
  <c r="A91" i="77"/>
  <c r="A91" i="117"/>
  <c r="A91" i="156"/>
  <c r="A91" i="114"/>
  <c r="A91" i="23"/>
  <c r="A91" i="99"/>
  <c r="A91" i="168"/>
  <c r="A91" i="167"/>
  <c r="A91" i="84"/>
  <c r="A91" i="112"/>
  <c r="A91" i="97"/>
  <c r="A91" i="17"/>
  <c r="A91" i="2"/>
  <c r="A91" i="177"/>
  <c r="A91" i="178"/>
  <c r="A91" i="64"/>
  <c r="A91" i="78"/>
  <c r="A91" i="52"/>
  <c r="A91" i="19"/>
  <c r="A91" i="172"/>
  <c r="A91" i="82"/>
  <c r="A91" i="57"/>
  <c r="A91" i="81"/>
  <c r="A91" i="118"/>
  <c r="A91" i="72"/>
  <c r="A91" i="164"/>
  <c r="A91" i="93"/>
  <c r="A91" i="170"/>
  <c r="A91" i="91"/>
  <c r="A91" i="83"/>
  <c r="A91" i="43"/>
  <c r="A91" i="111"/>
  <c r="A91" i="106"/>
  <c r="A91" i="39"/>
  <c r="A91" i="76"/>
  <c r="A91" i="20"/>
  <c r="A91" i="56"/>
  <c r="A91" i="116"/>
  <c r="A91" i="79"/>
  <c r="A91" i="96"/>
  <c r="A91" i="46"/>
  <c r="A91" i="48"/>
  <c r="A91" i="49"/>
  <c r="A91" i="71"/>
  <c r="A77" i="99"/>
  <c r="A77" i="74"/>
  <c r="A77" i="16"/>
  <c r="A77" i="158"/>
  <c r="A77" i="75"/>
  <c r="A77" i="107"/>
  <c r="A77" i="167"/>
  <c r="A77" i="93"/>
  <c r="A77" i="171"/>
  <c r="A77" i="76"/>
  <c r="A77" i="45"/>
  <c r="A77" i="83"/>
  <c r="A77" i="119"/>
  <c r="A77" i="43"/>
  <c r="A77" i="155"/>
  <c r="A77" i="39"/>
  <c r="A77" i="106"/>
  <c r="A77" i="164"/>
  <c r="A77" i="178"/>
  <c r="A77" i="58"/>
  <c r="A77" i="77"/>
  <c r="A77" i="51"/>
  <c r="A77" i="124"/>
  <c r="A77" i="118"/>
  <c r="A77" i="109"/>
  <c r="A77" i="40"/>
  <c r="A77" i="20"/>
  <c r="A77" i="115"/>
  <c r="A77" i="170"/>
  <c r="A77" i="169"/>
  <c r="A77" i="55"/>
  <c r="A77" i="110"/>
  <c r="A77" i="48"/>
  <c r="A77" i="61"/>
  <c r="A77" i="97"/>
  <c r="A77" i="96"/>
  <c r="A77" i="18"/>
  <c r="A77" i="73"/>
  <c r="A77" i="23"/>
  <c r="A77" i="69"/>
  <c r="A77" i="163"/>
  <c r="A77" i="92"/>
  <c r="A77" i="90"/>
  <c r="A77" i="173"/>
  <c r="A77" i="111"/>
  <c r="A77" i="156"/>
  <c r="A77" i="101"/>
  <c r="A77" i="42"/>
  <c r="A77" i="2"/>
  <c r="A77" i="15"/>
  <c r="A77" i="105"/>
  <c r="A77" i="179"/>
  <c r="A77" i="172"/>
  <c r="A77" i="177"/>
  <c r="A77" i="59"/>
  <c r="A77" i="117"/>
  <c r="A77" i="84"/>
  <c r="A77" i="78"/>
  <c r="A77" i="112"/>
  <c r="A77" i="71"/>
  <c r="A77" i="80"/>
  <c r="A77" i="114"/>
  <c r="A77" i="166"/>
  <c r="A77" i="54"/>
  <c r="A77" i="79"/>
  <c r="A77" i="17"/>
  <c r="A77" i="57"/>
  <c r="A77" i="50"/>
  <c r="A77" i="22"/>
  <c r="A77" i="165"/>
  <c r="A77" i="53"/>
  <c r="A77" i="47"/>
  <c r="A77" i="41"/>
  <c r="A77" i="174"/>
  <c r="A77" i="100"/>
  <c r="A77" i="46"/>
  <c r="A77" i="108"/>
  <c r="A77" i="168"/>
  <c r="A77" i="82"/>
  <c r="A77" i="113"/>
  <c r="A77" i="19"/>
  <c r="A77" i="91"/>
  <c r="A77" i="52"/>
  <c r="A77" i="81"/>
  <c r="A77" i="116"/>
  <c r="A77" i="85"/>
  <c r="A77" i="56"/>
  <c r="A77" i="49"/>
  <c r="A77" i="72"/>
  <c r="A77" i="21"/>
  <c r="A77" i="64"/>
  <c r="A77" i="44"/>
  <c r="A77" i="98"/>
  <c r="A72" i="177"/>
  <c r="A72" i="166"/>
  <c r="A72" i="170"/>
  <c r="A72" i="56"/>
  <c r="A72" i="54"/>
  <c r="A72" i="57"/>
  <c r="A72" i="51"/>
  <c r="A72" i="22"/>
  <c r="A72" i="50"/>
  <c r="A72" i="71"/>
  <c r="A72" i="114"/>
  <c r="A72" i="40"/>
  <c r="A72" i="178"/>
  <c r="A72" i="174"/>
  <c r="A72" i="92"/>
  <c r="A72" i="82"/>
  <c r="A72" i="156"/>
  <c r="A72" i="124"/>
  <c r="A72" i="52"/>
  <c r="A72" i="41"/>
  <c r="A72" i="118"/>
  <c r="A72" i="73"/>
  <c r="A72" i="74"/>
  <c r="A72" i="18"/>
  <c r="A72" i="173"/>
  <c r="A72" i="169"/>
  <c r="A72" i="117"/>
  <c r="A72" i="58"/>
  <c r="A72" i="112"/>
  <c r="A72" i="101"/>
  <c r="A72" i="78"/>
  <c r="A72" i="21"/>
  <c r="A72" i="19"/>
  <c r="A72" i="16"/>
  <c r="A72" i="42"/>
  <c r="A72" i="98"/>
  <c r="A72" i="172"/>
  <c r="A72" i="164"/>
  <c r="A72" i="59"/>
  <c r="A72" i="81"/>
  <c r="A72" i="75"/>
  <c r="A72" i="46"/>
  <c r="A72" i="115"/>
  <c r="A72" i="116"/>
  <c r="A72" i="23"/>
  <c r="A72" i="20"/>
  <c r="A72" i="165"/>
  <c r="A72" i="167"/>
  <c r="A72" i="61"/>
  <c r="A72" i="55"/>
  <c r="A72" i="110"/>
  <c r="A72" i="53"/>
  <c r="A72" i="49"/>
  <c r="A72" i="108"/>
  <c r="A72" i="111"/>
  <c r="A72" i="17"/>
  <c r="A72" i="15"/>
  <c r="A72" i="163"/>
  <c r="A72" i="64"/>
  <c r="A72" i="84"/>
  <c r="A72" i="76"/>
  <c r="A72" i="155"/>
  <c r="A72" i="79"/>
  <c r="A72" i="45"/>
  <c r="A72" i="97"/>
  <c r="A72" i="43"/>
  <c r="A72" i="80"/>
  <c r="A72" i="105"/>
  <c r="A72" i="69"/>
  <c r="A72" i="168"/>
  <c r="A72" i="158"/>
  <c r="A72" i="91"/>
  <c r="A72" i="100"/>
  <c r="A72" i="119"/>
  <c r="A72" i="47"/>
  <c r="A72" i="39"/>
  <c r="A72" i="72"/>
  <c r="A72" i="107"/>
  <c r="A72" i="106"/>
  <c r="A72" i="2"/>
  <c r="A72" i="179"/>
  <c r="A72" i="171"/>
  <c r="A72" i="90"/>
  <c r="A72" i="93"/>
  <c r="A72" i="77"/>
  <c r="A72" i="44"/>
  <c r="A72" i="83"/>
  <c r="A72" i="113"/>
  <c r="A72" i="96"/>
  <c r="A72" i="109"/>
  <c r="A72" i="99"/>
  <c r="A72" i="85"/>
  <c r="A97" i="178"/>
  <c r="A97" i="64"/>
  <c r="A97" i="61"/>
  <c r="A97" i="110"/>
  <c r="A97" i="101"/>
  <c r="A97" i="83"/>
  <c r="A97" i="46"/>
  <c r="A97" i="40"/>
  <c r="A97" i="71"/>
  <c r="A97" i="96"/>
  <c r="A97" i="73"/>
  <c r="A97" i="171"/>
  <c r="A97" i="173"/>
  <c r="A97" i="93"/>
  <c r="A97" i="55"/>
  <c r="A97" i="43"/>
  <c r="A97" i="51"/>
  <c r="A97" i="111"/>
  <c r="A97" i="41"/>
  <c r="A97" i="15"/>
  <c r="A97" i="115"/>
  <c r="A97" i="20"/>
  <c r="A97" i="158"/>
  <c r="A97" i="164"/>
  <c r="A97" i="155"/>
  <c r="A97" i="50"/>
  <c r="A97" i="79"/>
  <c r="A97" i="22"/>
  <c r="A97" i="107"/>
  <c r="A97" i="39"/>
  <c r="A97" i="17"/>
  <c r="A97" i="170"/>
  <c r="A97" i="169"/>
  <c r="A97" i="117"/>
  <c r="A97" i="119"/>
  <c r="A97" i="49"/>
  <c r="A97" i="112"/>
  <c r="A97" i="114"/>
  <c r="A97" i="99"/>
  <c r="A97" i="19"/>
  <c r="A97" i="108"/>
  <c r="A97" i="174"/>
  <c r="A97" i="165"/>
  <c r="A97" i="56"/>
  <c r="A97" i="44"/>
  <c r="A97" i="57"/>
  <c r="A97" i="45"/>
  <c r="A97" i="42"/>
  <c r="A97" i="98"/>
  <c r="A97" i="16"/>
  <c r="A97" i="106"/>
  <c r="A97" i="100"/>
  <c r="A97" i="84"/>
  <c r="A97" i="54"/>
  <c r="A97" i="97"/>
  <c r="A97" i="18"/>
  <c r="A97" i="69"/>
  <c r="A97" i="92"/>
  <c r="A97" i="77"/>
  <c r="A97" i="124"/>
  <c r="A97" i="21"/>
  <c r="A97" i="74"/>
  <c r="A97" i="177"/>
  <c r="A97" i="172"/>
  <c r="A97" i="78"/>
  <c r="A97" i="47"/>
  <c r="A97" i="23"/>
  <c r="A97" i="116"/>
  <c r="A97" i="167"/>
  <c r="A97" i="58"/>
  <c r="A97" i="82"/>
  <c r="A97" i="118"/>
  <c r="A97" i="72"/>
  <c r="A97" i="179"/>
  <c r="A97" i="91"/>
  <c r="A97" i="53"/>
  <c r="A97" i="81"/>
  <c r="A97" i="80"/>
  <c r="A97" i="168"/>
  <c r="A97" i="59"/>
  <c r="A97" i="48"/>
  <c r="A97" i="109"/>
  <c r="A97" i="2"/>
  <c r="A97" i="166"/>
  <c r="A97" i="90"/>
  <c r="A97" i="52"/>
  <c r="A97" i="113"/>
  <c r="A97" i="105"/>
  <c r="A97" i="85"/>
  <c r="A97" i="163"/>
  <c r="A97" i="76"/>
  <c r="A97" i="75"/>
  <c r="A97" i="156"/>
  <c r="AE24" i="154"/>
  <c r="F24" i="154"/>
  <c r="AF24" i="154"/>
  <c r="S24" i="154"/>
  <c r="I24" i="154"/>
  <c r="N24" i="154"/>
  <c r="AN24" i="154"/>
  <c r="AA24" i="154"/>
  <c r="C4" i="157"/>
  <c r="C4" i="128"/>
  <c r="M91" i="70"/>
  <c r="G24" i="154"/>
  <c r="Y24" i="154"/>
  <c r="V24" i="154"/>
  <c r="J24" i="154"/>
  <c r="AI24" i="154"/>
  <c r="W24" i="154"/>
  <c r="AO24" i="154"/>
  <c r="AD24" i="154"/>
  <c r="R24" i="154"/>
  <c r="CM28" i="27"/>
  <c r="F5" i="128"/>
  <c r="O5" i="128"/>
  <c r="AM24" i="154"/>
  <c r="AL24" i="154"/>
  <c r="Z24" i="154"/>
  <c r="H24" i="154"/>
  <c r="AH24" i="154"/>
  <c r="D5" i="127"/>
  <c r="A6" i="68"/>
  <c r="U7" i="65"/>
  <c r="D84" i="154"/>
  <c r="C41" i="154"/>
  <c r="A7" i="95"/>
  <c r="P24" i="154"/>
  <c r="AI38" i="154"/>
  <c r="AA38" i="154"/>
  <c r="S38" i="154"/>
  <c r="K38" i="154"/>
  <c r="AO37" i="154"/>
  <c r="AG37" i="154"/>
  <c r="Y37" i="154"/>
  <c r="Q37" i="154"/>
  <c r="I37" i="154"/>
  <c r="AM36" i="154"/>
  <c r="AE36" i="154"/>
  <c r="W36" i="154"/>
  <c r="O36" i="154"/>
  <c r="G36" i="154"/>
  <c r="AK35" i="154"/>
  <c r="AC35" i="154"/>
  <c r="U35" i="154"/>
  <c r="M35" i="154"/>
  <c r="E35" i="154"/>
  <c r="AO33" i="154"/>
  <c r="AG33" i="154"/>
  <c r="Y33" i="154"/>
  <c r="Q33" i="154"/>
  <c r="I33" i="154"/>
  <c r="AM32" i="154"/>
  <c r="AE32" i="154"/>
  <c r="W32" i="154"/>
  <c r="O32" i="154"/>
  <c r="G32" i="154"/>
  <c r="AH38" i="154"/>
  <c r="Z38" i="154"/>
  <c r="R38" i="154"/>
  <c r="J38" i="154"/>
  <c r="AN37" i="154"/>
  <c r="AF37" i="154"/>
  <c r="X37" i="154"/>
  <c r="P37" i="154"/>
  <c r="H37" i="154"/>
  <c r="AL36" i="154"/>
  <c r="AD36" i="154"/>
  <c r="V36" i="154"/>
  <c r="N36" i="154"/>
  <c r="F36" i="154"/>
  <c r="AJ35" i="154"/>
  <c r="AB35" i="154"/>
  <c r="T35" i="154"/>
  <c r="L35" i="154"/>
  <c r="D35" i="154"/>
  <c r="AN33" i="154"/>
  <c r="AF33" i="154"/>
  <c r="X33" i="154"/>
  <c r="P33" i="154"/>
  <c r="H33" i="154"/>
  <c r="AL32" i="154"/>
  <c r="AD32" i="154"/>
  <c r="V32" i="154"/>
  <c r="N32" i="154"/>
  <c r="F32" i="154"/>
  <c r="AO38" i="154"/>
  <c r="AG38" i="154"/>
  <c r="Y38" i="154"/>
  <c r="AN38" i="154"/>
  <c r="AF38" i="154"/>
  <c r="X38" i="154"/>
  <c r="P38" i="154"/>
  <c r="H38" i="154"/>
  <c r="AL37" i="154"/>
  <c r="AD37" i="154"/>
  <c r="V37" i="154"/>
  <c r="N37" i="154"/>
  <c r="F37" i="154"/>
  <c r="AJ36" i="154"/>
  <c r="AB36" i="154"/>
  <c r="T36" i="154"/>
  <c r="L36" i="154"/>
  <c r="D36" i="154"/>
  <c r="AH35" i="154"/>
  <c r="Z35" i="154"/>
  <c r="R35" i="154"/>
  <c r="J35" i="154"/>
  <c r="AL33" i="154"/>
  <c r="AD33" i="154"/>
  <c r="V33" i="154"/>
  <c r="N33" i="154"/>
  <c r="F33" i="154"/>
  <c r="AJ32" i="154"/>
  <c r="AB32" i="154"/>
  <c r="T32" i="154"/>
  <c r="L32" i="154"/>
  <c r="D32" i="154"/>
  <c r="AL38" i="154"/>
  <c r="AD38" i="154"/>
  <c r="V38" i="154"/>
  <c r="N38" i="154"/>
  <c r="F38" i="154"/>
  <c r="AJ37" i="154"/>
  <c r="AB37" i="154"/>
  <c r="T37" i="154"/>
  <c r="L37" i="154"/>
  <c r="D37" i="154"/>
  <c r="AH36" i="154"/>
  <c r="Z36" i="154"/>
  <c r="R36" i="154"/>
  <c r="J36" i="154"/>
  <c r="AN35" i="154"/>
  <c r="AF35" i="154"/>
  <c r="X35" i="154"/>
  <c r="P35" i="154"/>
  <c r="H35" i="154"/>
  <c r="AJ33" i="154"/>
  <c r="AB33" i="154"/>
  <c r="T33" i="154"/>
  <c r="L33" i="154"/>
  <c r="D33" i="154"/>
  <c r="AH32" i="154"/>
  <c r="Z32" i="154"/>
  <c r="R32" i="154"/>
  <c r="J32" i="154"/>
  <c r="C30" i="154"/>
  <c r="AB38" i="154"/>
  <c r="I38" i="154"/>
  <c r="AE37" i="154"/>
  <c r="O37" i="154"/>
  <c r="AK36" i="154"/>
  <c r="U36" i="154"/>
  <c r="E36" i="154"/>
  <c r="AA35" i="154"/>
  <c r="K35" i="154"/>
  <c r="AM33" i="154"/>
  <c r="W33" i="154"/>
  <c r="G33" i="154"/>
  <c r="AC32" i="154"/>
  <c r="M32" i="154"/>
  <c r="W38" i="154"/>
  <c r="G38" i="154"/>
  <c r="AC37" i="154"/>
  <c r="M37" i="154"/>
  <c r="AI36" i="154"/>
  <c r="S36" i="154"/>
  <c r="AO35" i="154"/>
  <c r="Y35" i="154"/>
  <c r="I35" i="154"/>
  <c r="AK33" i="154"/>
  <c r="U33" i="154"/>
  <c r="E33" i="154"/>
  <c r="AA32" i="154"/>
  <c r="K32" i="154"/>
  <c r="U38" i="154"/>
  <c r="E38" i="154"/>
  <c r="AA37" i="154"/>
  <c r="K37" i="154"/>
  <c r="AG36" i="154"/>
  <c r="Q36" i="154"/>
  <c r="AM35" i="154"/>
  <c r="W35" i="154"/>
  <c r="G35" i="154"/>
  <c r="AI33" i="154"/>
  <c r="S33" i="154"/>
  <c r="AO32" i="154"/>
  <c r="Y32" i="154"/>
  <c r="I32" i="154"/>
  <c r="AM38" i="154"/>
  <c r="T38" i="154"/>
  <c r="D38" i="154"/>
  <c r="Z37" i="154"/>
  <c r="J37" i="154"/>
  <c r="AF36" i="154"/>
  <c r="P36" i="154"/>
  <c r="AL35" i="154"/>
  <c r="V35" i="154"/>
  <c r="F35" i="154"/>
  <c r="AH33" i="154"/>
  <c r="R33" i="154"/>
  <c r="AN32" i="154"/>
  <c r="X32" i="154"/>
  <c r="H32" i="154"/>
  <c r="AK38" i="154"/>
  <c r="Q38" i="154"/>
  <c r="AM37" i="154"/>
  <c r="W37" i="154"/>
  <c r="G37" i="154"/>
  <c r="AC36" i="154"/>
  <c r="M36" i="154"/>
  <c r="AI35" i="154"/>
  <c r="S35" i="154"/>
  <c r="AE33" i="154"/>
  <c r="O33" i="154"/>
  <c r="AK32" i="154"/>
  <c r="U32" i="154"/>
  <c r="E32" i="154"/>
  <c r="AJ38" i="154"/>
  <c r="O38" i="154"/>
  <c r="AK37" i="154"/>
  <c r="U37" i="154"/>
  <c r="E37" i="154"/>
  <c r="AA36" i="154"/>
  <c r="K36" i="154"/>
  <c r="AG35" i="154"/>
  <c r="Q35" i="154"/>
  <c r="AC33" i="154"/>
  <c r="M33" i="154"/>
  <c r="AI32" i="154"/>
  <c r="S32" i="154"/>
  <c r="AE38" i="154"/>
  <c r="M38" i="154"/>
  <c r="AI37" i="154"/>
  <c r="S37" i="154"/>
  <c r="AO36" i="154"/>
  <c r="Y36" i="154"/>
  <c r="I36" i="154"/>
  <c r="AE35" i="154"/>
  <c r="O35" i="154"/>
  <c r="AA33" i="154"/>
  <c r="K33" i="154"/>
  <c r="AG32" i="154"/>
  <c r="Q32" i="154"/>
  <c r="AC38" i="154"/>
  <c r="L38" i="154"/>
  <c r="AH37" i="154"/>
  <c r="R37" i="154"/>
  <c r="AN36" i="154"/>
  <c r="X36" i="154"/>
  <c r="H36" i="154"/>
  <c r="AD35" i="154"/>
  <c r="N35" i="154"/>
  <c r="Z33" i="154"/>
  <c r="J33" i="154"/>
  <c r="AF32" i="154"/>
  <c r="P32" i="154"/>
  <c r="X24" i="154"/>
  <c r="K24" i="154"/>
  <c r="BX4" i="27"/>
  <c r="P92" i="70"/>
  <c r="BD7" i="157" a="1"/>
  <c r="BD19" i="157" a="1"/>
  <c r="BD17" i="157" a="1"/>
  <c r="BE26" i="157" a="1"/>
  <c r="BD25" i="157" a="1"/>
  <c r="BD15" i="157" a="1"/>
  <c r="BD29" i="157" a="1"/>
  <c r="BE30" i="157" a="1"/>
  <c r="BD26" i="157" a="1"/>
  <c r="BE25" i="157" a="1"/>
  <c r="BD36" i="157" a="1"/>
  <c r="BD24" i="157" a="1"/>
  <c r="BB21" i="157" a="1"/>
  <c r="BE31" i="157" a="1"/>
  <c r="BE11" i="157" a="1"/>
  <c r="BD31" i="157" a="1"/>
  <c r="BE24" i="157" a="1"/>
  <c r="BD23" i="157" a="1"/>
  <c r="BE10" i="157" a="1"/>
  <c r="BE33" i="157" a="1"/>
  <c r="BE20" i="157" a="1"/>
  <c r="BE28" i="157" a="1"/>
  <c r="BE23" i="157" a="1"/>
  <c r="BE21" i="157" a="1"/>
  <c r="BD33" i="157" a="1"/>
  <c r="BD11" i="157" a="1"/>
  <c r="BE35" i="157" a="1"/>
  <c r="BE18" i="157" a="1"/>
  <c r="BD21" i="157" a="1"/>
  <c r="BD30" i="157" a="1"/>
  <c r="BC13" i="157" a="1"/>
  <c r="BE17" i="157" a="1"/>
  <c r="BD32" i="157" a="1"/>
  <c r="BD14" i="157" a="1"/>
  <c r="BE12" i="157" a="1"/>
  <c r="BD35" i="157" a="1"/>
  <c r="BE19" i="157" a="1"/>
  <c r="BD18" i="157" a="1"/>
  <c r="BD20" i="157" a="1"/>
  <c r="BD12" i="157" a="1"/>
  <c r="BE14" i="157" a="1"/>
  <c r="BE32" i="157" a="1"/>
  <c r="BB20" i="157" a="1"/>
  <c r="BD37" i="157" a="1"/>
  <c r="BE36" i="157" a="1"/>
  <c r="BC6" i="157" a="1"/>
  <c r="BE29" i="157" a="1"/>
  <c r="BD34" i="157" a="1"/>
  <c r="BD8" i="157" a="1"/>
  <c r="BE8" i="157" a="1"/>
  <c r="BD28" i="157" a="1"/>
  <c r="BD27" i="157" a="1"/>
  <c r="BC16" i="157" a="1"/>
  <c r="BD10" i="157" a="1"/>
  <c r="BC9" i="157" a="1"/>
  <c r="BE7" i="157" a="1"/>
  <c r="BE37" i="157" a="1"/>
  <c r="BE22" i="157" a="1"/>
  <c r="BC19" i="157" a="1"/>
  <c r="BD22" i="157" a="1"/>
  <c r="BE15" i="157" a="1"/>
  <c r="BE34" i="157" a="1"/>
  <c r="BE27" i="157" a="1"/>
  <c r="A6" i="212" l="1"/>
  <c r="A6" i="213"/>
  <c r="A6" i="210"/>
  <c r="A6" i="211"/>
  <c r="A6" i="208"/>
  <c r="A6" i="209"/>
  <c r="A6" i="205"/>
  <c r="A6" i="207"/>
  <c r="BB20" i="157"/>
  <c r="BB21" i="157"/>
  <c r="BD21" i="157"/>
  <c r="BD20" i="157"/>
  <c r="BE21" i="157"/>
  <c r="BE20" i="157"/>
  <c r="A10" i="202"/>
  <c r="BD26" i="157"/>
  <c r="BD14" i="157"/>
  <c r="BD37" i="157"/>
  <c r="BD23" i="157"/>
  <c r="BD31" i="157"/>
  <c r="BD8" i="157"/>
  <c r="BD25" i="157"/>
  <c r="BD36" i="157"/>
  <c r="BD24" i="157"/>
  <c r="BD7" i="157"/>
  <c r="BD15" i="157"/>
  <c r="BD27" i="157"/>
  <c r="BD30" i="157"/>
  <c r="BD29" i="157"/>
  <c r="BC9" i="157"/>
  <c r="BC13" i="157"/>
  <c r="BC6" i="157"/>
  <c r="BC16" i="157"/>
  <c r="BD33" i="157"/>
  <c r="BD34" i="157"/>
  <c r="BD10" i="157"/>
  <c r="BD28" i="157"/>
  <c r="BD22" i="157"/>
  <c r="BD17" i="157"/>
  <c r="BD11" i="157"/>
  <c r="BD35" i="157"/>
  <c r="BD12" i="157"/>
  <c r="BD32" i="157"/>
  <c r="BD18" i="157"/>
  <c r="BE19" i="157"/>
  <c r="BD19" i="157"/>
  <c r="BC19" i="157"/>
  <c r="BE25" i="157"/>
  <c r="BE36" i="157"/>
  <c r="BE24" i="157"/>
  <c r="BE7" i="157"/>
  <c r="BE15" i="157"/>
  <c r="BE27" i="157"/>
  <c r="BE30" i="157"/>
  <c r="BE29" i="157"/>
  <c r="BE33" i="157"/>
  <c r="BE34" i="157"/>
  <c r="BE10" i="157"/>
  <c r="BE28" i="157"/>
  <c r="BE22" i="157"/>
  <c r="BE17" i="157"/>
  <c r="BE11" i="157"/>
  <c r="BE35" i="157"/>
  <c r="BE12" i="157"/>
  <c r="BE32" i="157"/>
  <c r="BE18" i="157"/>
  <c r="BE26" i="157"/>
  <c r="BE14" i="157"/>
  <c r="BE37" i="157"/>
  <c r="BE23" i="157"/>
  <c r="BE31" i="157"/>
  <c r="BE8" i="157"/>
  <c r="A10" i="171"/>
  <c r="A10" i="149"/>
  <c r="A10" i="146"/>
  <c r="A10" i="136"/>
  <c r="A10" i="142"/>
  <c r="A10" i="151"/>
  <c r="A10" i="148"/>
  <c r="A10" i="169"/>
  <c r="A10" i="166"/>
  <c r="A10" i="165"/>
  <c r="A10" i="138"/>
  <c r="A10" i="147"/>
  <c r="A10" i="104"/>
  <c r="A10" i="143"/>
  <c r="A10" i="139"/>
  <c r="A10" i="164"/>
  <c r="A10" i="140"/>
  <c r="A10" i="167"/>
  <c r="A10" i="145"/>
  <c r="A10" i="170"/>
  <c r="A10" i="141"/>
  <c r="A10" i="163"/>
  <c r="A10" i="103"/>
  <c r="A10" i="168"/>
  <c r="A10" i="137"/>
  <c r="A6" i="60"/>
  <c r="A6" i="73"/>
  <c r="A6" i="20"/>
  <c r="A6" i="83"/>
  <c r="A6" i="124"/>
  <c r="A6" i="82"/>
  <c r="A6" i="74"/>
  <c r="A6" i="17"/>
  <c r="A6" i="42"/>
  <c r="A6" i="56"/>
  <c r="A6" i="75"/>
  <c r="A6" i="116"/>
  <c r="A6" i="80"/>
  <c r="A6" i="112"/>
  <c r="A6" i="117"/>
  <c r="A6" i="77"/>
  <c r="A6" i="106"/>
  <c r="A6" i="114"/>
  <c r="A6" i="72"/>
  <c r="A6" i="64"/>
  <c r="A6" i="177"/>
  <c r="A6" i="46"/>
  <c r="A6" i="43"/>
  <c r="A6" i="61"/>
  <c r="A6" i="111"/>
  <c r="A6" i="18"/>
  <c r="A6" i="51"/>
  <c r="A6" i="23"/>
  <c r="A6" i="45"/>
  <c r="A6" i="44"/>
  <c r="A6" i="93"/>
  <c r="A6" i="108"/>
  <c r="A6" i="115"/>
  <c r="A6" i="79"/>
  <c r="A6" i="110"/>
  <c r="A6" i="172"/>
  <c r="A6" i="97"/>
  <c r="A6" i="21"/>
  <c r="A6" i="53"/>
  <c r="A6" i="58"/>
  <c r="A6" i="69"/>
  <c r="U7" i="25"/>
  <c r="A6" i="98"/>
  <c r="A6" i="41"/>
  <c r="A6" i="101"/>
  <c r="A6" i="76"/>
  <c r="A6" i="2"/>
  <c r="A6" i="81"/>
  <c r="A6" i="39"/>
  <c r="A6" i="119"/>
  <c r="A6" i="100"/>
  <c r="A6" i="22"/>
  <c r="A6" i="99"/>
  <c r="A6" i="78"/>
  <c r="A6" i="155"/>
  <c r="A6" i="90"/>
  <c r="A6" i="105"/>
  <c r="A6" i="107"/>
  <c r="A6" i="55"/>
  <c r="A6" i="156"/>
  <c r="A6" i="54"/>
  <c r="A6" i="19"/>
  <c r="A6" i="109"/>
  <c r="A6" i="71"/>
  <c r="A6" i="84"/>
  <c r="A6" i="57"/>
  <c r="A6" i="15"/>
  <c r="A6" i="113"/>
  <c r="A6" i="96"/>
  <c r="A6" i="52"/>
  <c r="A6" i="59"/>
  <c r="A6" i="85"/>
  <c r="A6" i="40"/>
  <c r="A6" i="47"/>
  <c r="A6" i="118"/>
  <c r="A6" i="92"/>
  <c r="A6" i="16"/>
  <c r="A6" i="50"/>
  <c r="A6" i="49"/>
  <c r="A6" i="48"/>
  <c r="A6" i="91"/>
  <c r="U49" i="70"/>
  <c r="U8" i="70"/>
  <c r="E20" i="70"/>
  <c r="G20" i="70"/>
  <c r="K20" i="70"/>
  <c r="I20" i="70"/>
  <c r="AF34" i="154"/>
  <c r="P34" i="154"/>
  <c r="I34" i="154"/>
  <c r="Y34" i="154"/>
  <c r="X34" i="154"/>
  <c r="Q34" i="154"/>
  <c r="AN34" i="154"/>
  <c r="S34" i="154"/>
  <c r="AI34" i="154"/>
  <c r="H34" i="154"/>
  <c r="AG34" i="154"/>
  <c r="AO34" i="154"/>
  <c r="AN11" i="27"/>
  <c r="N34" i="154"/>
  <c r="V34" i="154"/>
  <c r="AD34" i="154"/>
  <c r="AB34" i="154"/>
  <c r="E34" i="154"/>
  <c r="J34" i="154"/>
  <c r="AJ34" i="154"/>
  <c r="AL34" i="154"/>
  <c r="T34" i="154"/>
  <c r="U34" i="154"/>
  <c r="M34" i="154"/>
  <c r="R34" i="154"/>
  <c r="G34" i="154"/>
  <c r="D85" i="154"/>
  <c r="C51" i="154"/>
  <c r="A8" i="95"/>
  <c r="AK34" i="154"/>
  <c r="AC34" i="154"/>
  <c r="Z34" i="154"/>
  <c r="O34" i="154"/>
  <c r="AN48" i="154"/>
  <c r="AF48" i="154"/>
  <c r="X48" i="154"/>
  <c r="P48" i="154"/>
  <c r="H48" i="154"/>
  <c r="AL47" i="154"/>
  <c r="AD47" i="154"/>
  <c r="V47" i="154"/>
  <c r="N47" i="154"/>
  <c r="F47" i="154"/>
  <c r="AJ46" i="154"/>
  <c r="AB46" i="154"/>
  <c r="T46" i="154"/>
  <c r="L46" i="154"/>
  <c r="D46" i="154"/>
  <c r="AH45" i="154"/>
  <c r="Z45" i="154"/>
  <c r="R45" i="154"/>
  <c r="J45" i="154"/>
  <c r="AL43" i="154"/>
  <c r="AD43" i="154"/>
  <c r="V43" i="154"/>
  <c r="N43" i="154"/>
  <c r="F43" i="154"/>
  <c r="AM48" i="154"/>
  <c r="AE48" i="154"/>
  <c r="W48" i="154"/>
  <c r="O48" i="154"/>
  <c r="G48" i="154"/>
  <c r="AK47" i="154"/>
  <c r="AC47" i="154"/>
  <c r="U47" i="154"/>
  <c r="M47" i="154"/>
  <c r="E47" i="154"/>
  <c r="AI46" i="154"/>
  <c r="AA46" i="154"/>
  <c r="S46" i="154"/>
  <c r="K46" i="154"/>
  <c r="AO45" i="154"/>
  <c r="AG45" i="154"/>
  <c r="Y45" i="154"/>
  <c r="Q45" i="154"/>
  <c r="I45" i="154"/>
  <c r="G6" i="154" s="1"/>
  <c r="AK43" i="154"/>
  <c r="AC43" i="154"/>
  <c r="U43" i="154"/>
  <c r="M43" i="154"/>
  <c r="E43" i="154"/>
  <c r="AI42" i="154"/>
  <c r="AA42" i="154"/>
  <c r="S42" i="154"/>
  <c r="K42" i="154"/>
  <c r="AL48" i="154"/>
  <c r="AD48" i="154"/>
  <c r="V48" i="154"/>
  <c r="N48" i="154"/>
  <c r="F48" i="154"/>
  <c r="AJ47" i="154"/>
  <c r="AB47" i="154"/>
  <c r="T47" i="154"/>
  <c r="L47" i="154"/>
  <c r="D47" i="154"/>
  <c r="AH46" i="154"/>
  <c r="Z46" i="154"/>
  <c r="R46" i="154"/>
  <c r="J46" i="154"/>
  <c r="AN45" i="154"/>
  <c r="AF45" i="154"/>
  <c r="X45" i="154"/>
  <c r="P45" i="154"/>
  <c r="H45" i="154"/>
  <c r="AJ43" i="154"/>
  <c r="AB43" i="154"/>
  <c r="T43" i="154"/>
  <c r="L43" i="154"/>
  <c r="D43" i="154"/>
  <c r="AH42" i="154"/>
  <c r="Z42" i="154"/>
  <c r="R42" i="154"/>
  <c r="J42" i="154"/>
  <c r="C40" i="154"/>
  <c r="AK48" i="154"/>
  <c r="AC48" i="154"/>
  <c r="U48" i="154"/>
  <c r="M48" i="154"/>
  <c r="E48" i="154"/>
  <c r="AI47" i="154"/>
  <c r="AA47" i="154"/>
  <c r="S47" i="154"/>
  <c r="K47" i="154"/>
  <c r="AO46" i="154"/>
  <c r="AG46" i="154"/>
  <c r="Y46" i="154"/>
  <c r="Q46" i="154"/>
  <c r="I46" i="154"/>
  <c r="G8" i="154" s="1"/>
  <c r="AM45" i="154"/>
  <c r="AE45" i="154"/>
  <c r="W45" i="154"/>
  <c r="O45" i="154"/>
  <c r="G45" i="154"/>
  <c r="AI43" i="154"/>
  <c r="AA43" i="154"/>
  <c r="S43" i="154"/>
  <c r="K43" i="154"/>
  <c r="AO42" i="154"/>
  <c r="AG42" i="154"/>
  <c r="Y42" i="154"/>
  <c r="Q42" i="154"/>
  <c r="I42" i="154"/>
  <c r="AJ48" i="154"/>
  <c r="AB48" i="154"/>
  <c r="T48" i="154"/>
  <c r="L48" i="154"/>
  <c r="D48" i="154"/>
  <c r="AH47" i="154"/>
  <c r="Z47" i="154"/>
  <c r="R47" i="154"/>
  <c r="J47" i="154"/>
  <c r="AN46" i="154"/>
  <c r="AF46" i="154"/>
  <c r="X46" i="154"/>
  <c r="P46" i="154"/>
  <c r="H46" i="154"/>
  <c r="AL45" i="154"/>
  <c r="AD45" i="154"/>
  <c r="V45" i="154"/>
  <c r="N45" i="154"/>
  <c r="F45" i="154"/>
  <c r="AH43" i="154"/>
  <c r="Z43" i="154"/>
  <c r="R43" i="154"/>
  <c r="J43" i="154"/>
  <c r="AN42" i="154"/>
  <c r="AF42" i="154"/>
  <c r="X42" i="154"/>
  <c r="P42" i="154"/>
  <c r="H42" i="154"/>
  <c r="AH48" i="154"/>
  <c r="Z48" i="154"/>
  <c r="R48" i="154"/>
  <c r="J48" i="154"/>
  <c r="AN47" i="154"/>
  <c r="AF47" i="154"/>
  <c r="X47" i="154"/>
  <c r="P47" i="154"/>
  <c r="H47" i="154"/>
  <c r="AL46" i="154"/>
  <c r="AD46" i="154"/>
  <c r="V46" i="154"/>
  <c r="N46" i="154"/>
  <c r="F46" i="154"/>
  <c r="AJ45" i="154"/>
  <c r="AB45" i="154"/>
  <c r="T45" i="154"/>
  <c r="L45" i="154"/>
  <c r="D45" i="154"/>
  <c r="AN43" i="154"/>
  <c r="AF43" i="154"/>
  <c r="X43" i="154"/>
  <c r="P43" i="154"/>
  <c r="H43" i="154"/>
  <c r="AL42" i="154"/>
  <c r="AD42" i="154"/>
  <c r="V42" i="154"/>
  <c r="N42" i="154"/>
  <c r="F42" i="154"/>
  <c r="S48" i="154"/>
  <c r="Y47" i="154"/>
  <c r="AE46" i="154"/>
  <c r="AK45" i="154"/>
  <c r="E45" i="154"/>
  <c r="Q43" i="154"/>
  <c r="AC42" i="154"/>
  <c r="G42" i="154"/>
  <c r="Q48" i="154"/>
  <c r="W47" i="154"/>
  <c r="AC46" i="154"/>
  <c r="AI45" i="154"/>
  <c r="O43" i="154"/>
  <c r="AB42" i="154"/>
  <c r="E42" i="154"/>
  <c r="K48" i="154"/>
  <c r="Q47" i="154"/>
  <c r="W46" i="154"/>
  <c r="AC45" i="154"/>
  <c r="AO43" i="154"/>
  <c r="I43" i="154"/>
  <c r="G4" i="154" s="1"/>
  <c r="W42" i="154"/>
  <c r="D42" i="154"/>
  <c r="AO48" i="154"/>
  <c r="I48" i="154"/>
  <c r="G10" i="154" s="1"/>
  <c r="O47" i="154"/>
  <c r="U46" i="154"/>
  <c r="AA45" i="154"/>
  <c r="AM43" i="154"/>
  <c r="G43" i="154"/>
  <c r="U42" i="154"/>
  <c r="AI48" i="154"/>
  <c r="AO47" i="154"/>
  <c r="I47" i="154"/>
  <c r="G9" i="154" s="1"/>
  <c r="O46" i="154"/>
  <c r="U45" i="154"/>
  <c r="AG43" i="154"/>
  <c r="AM42" i="154"/>
  <c r="T42" i="154"/>
  <c r="AG48" i="154"/>
  <c r="AM47" i="154"/>
  <c r="G47" i="154"/>
  <c r="M46" i="154"/>
  <c r="S45" i="154"/>
  <c r="AE43" i="154"/>
  <c r="AK42" i="154"/>
  <c r="O42" i="154"/>
  <c r="AA48" i="154"/>
  <c r="AG47" i="154"/>
  <c r="AM46" i="154"/>
  <c r="G46" i="154"/>
  <c r="M45" i="154"/>
  <c r="Y43" i="154"/>
  <c r="AJ42" i="154"/>
  <c r="M42" i="154"/>
  <c r="Y48" i="154"/>
  <c r="AE47" i="154"/>
  <c r="AK46" i="154"/>
  <c r="E46" i="154"/>
  <c r="K45" i="154"/>
  <c r="W43" i="154"/>
  <c r="AE42" i="154"/>
  <c r="L42" i="154"/>
  <c r="D6" i="127"/>
  <c r="A7" i="68"/>
  <c r="U8" i="65"/>
  <c r="BY4" i="27"/>
  <c r="Q92" i="70"/>
  <c r="K34" i="154"/>
  <c r="AH34" i="154"/>
  <c r="W34" i="154"/>
  <c r="D6" i="154"/>
  <c r="E1" i="154"/>
  <c r="AA34" i="154"/>
  <c r="D34" i="154"/>
  <c r="F34" i="154"/>
  <c r="AE34" i="154"/>
  <c r="L34" i="154"/>
  <c r="AM34" i="154"/>
  <c r="CN28" i="27"/>
  <c r="G5" i="128"/>
  <c r="P5" i="128"/>
  <c r="BB27" i="157" a="1"/>
  <c r="BB30" i="157" a="1"/>
  <c r="BF30" i="157" a="1"/>
  <c r="BF12" i="157" a="1"/>
  <c r="BB36" i="157" a="1"/>
  <c r="BB11" i="157" a="1"/>
  <c r="BF23" i="157" a="1"/>
  <c r="BF7" i="157" a="1"/>
  <c r="BB25" i="157" a="1"/>
  <c r="BB24" i="157" a="1"/>
  <c r="BB32" i="157" a="1"/>
  <c r="BF28" i="157" a="1"/>
  <c r="BF8" i="157" a="1"/>
  <c r="BB34" i="157" a="1"/>
  <c r="BF18" i="157" a="1"/>
  <c r="BB7" i="157" a="1"/>
  <c r="BF11" i="157" a="1"/>
  <c r="BB22" i="157" a="1"/>
  <c r="BF32" i="157" a="1"/>
  <c r="BB19" i="157" a="1"/>
  <c r="BB14" i="157" a="1"/>
  <c r="BB35" i="157" a="1"/>
  <c r="BB18" i="157" a="1"/>
  <c r="BF22" i="157" a="1"/>
  <c r="BB13" i="157" a="1"/>
  <c r="BB15" i="157" a="1"/>
  <c r="BF25" i="157" a="1"/>
  <c r="BF14" i="157" a="1"/>
  <c r="BB16" i="157" a="1"/>
  <c r="BB29" i="157" a="1"/>
  <c r="BF29" i="157" a="1"/>
  <c r="BB33" i="157" a="1"/>
  <c r="BF10" i="157" a="1"/>
  <c r="BB10" i="157" a="1"/>
  <c r="BF37" i="157" a="1"/>
  <c r="BB9" i="157" a="1"/>
  <c r="BF15" i="157" a="1"/>
  <c r="BB28" i="157" a="1"/>
  <c r="BF36" i="157" a="1"/>
  <c r="BF33" i="157" a="1"/>
  <c r="BF35" i="157" a="1"/>
  <c r="BB17" i="157" a="1"/>
  <c r="BF27" i="157" a="1"/>
  <c r="BF31" i="157" a="1"/>
  <c r="BB23" i="157" a="1"/>
  <c r="BF20" i="157" a="1"/>
  <c r="BF17" i="157" a="1"/>
  <c r="BF34" i="157" a="1"/>
  <c r="BF19" i="157" a="1"/>
  <c r="BB26" i="157" a="1"/>
  <c r="BB31" i="157" a="1"/>
  <c r="BB8" i="157" a="1"/>
  <c r="BB6" i="157" a="1"/>
  <c r="BF24" i="157" a="1"/>
  <c r="BF21" i="157" a="1"/>
  <c r="BB37" i="157" a="1"/>
  <c r="BB12" i="157" a="1"/>
  <c r="BF26" i="157" a="1"/>
  <c r="A7" i="212" l="1"/>
  <c r="A7" i="213"/>
  <c r="A7" i="210"/>
  <c r="A7" i="211"/>
  <c r="A7" i="208"/>
  <c r="A7" i="209"/>
  <c r="A7" i="205"/>
  <c r="A7" i="207"/>
  <c r="BF21" i="157"/>
  <c r="BF20" i="157"/>
  <c r="BF19" i="157"/>
  <c r="A11" i="202"/>
  <c r="A12" i="202" s="1"/>
  <c r="BF34" i="157"/>
  <c r="BF8" i="157"/>
  <c r="BF33" i="157"/>
  <c r="BF31" i="157"/>
  <c r="BF29" i="157"/>
  <c r="BF23" i="157"/>
  <c r="BF30" i="157"/>
  <c r="BF37" i="157"/>
  <c r="BF27" i="157"/>
  <c r="BF15" i="157"/>
  <c r="BF14" i="157"/>
  <c r="BF26" i="157"/>
  <c r="BF7" i="157"/>
  <c r="BF18" i="157"/>
  <c r="BF24" i="157"/>
  <c r="BF32" i="157"/>
  <c r="BF36" i="157"/>
  <c r="BF12" i="157"/>
  <c r="BF25" i="157"/>
  <c r="BF35" i="157"/>
  <c r="BF11" i="157"/>
  <c r="BF17" i="157"/>
  <c r="BF22" i="157"/>
  <c r="BF28" i="157"/>
  <c r="BF10" i="157"/>
  <c r="BB37" i="157"/>
  <c r="BB7" i="157"/>
  <c r="BB17" i="157"/>
  <c r="BB12" i="157"/>
  <c r="BB26" i="157"/>
  <c r="BB30" i="157"/>
  <c r="BB28" i="157"/>
  <c r="BB24" i="157"/>
  <c r="BB34" i="157"/>
  <c r="BB33" i="157"/>
  <c r="BB27" i="157"/>
  <c r="BB13" i="157"/>
  <c r="BB18" i="157"/>
  <c r="BB9" i="157"/>
  <c r="BB14" i="157"/>
  <c r="BB11" i="157"/>
  <c r="BB6" i="157"/>
  <c r="BB15" i="157"/>
  <c r="BB36" i="157"/>
  <c r="BB10" i="157"/>
  <c r="BB8" i="157"/>
  <c r="BB25" i="157"/>
  <c r="BB16" i="157"/>
  <c r="BB19" i="157"/>
  <c r="BB23" i="157"/>
  <c r="BB35" i="157"/>
  <c r="BB31" i="157"/>
  <c r="BB22" i="157"/>
  <c r="BB29" i="157"/>
  <c r="BB32" i="157"/>
  <c r="A11" i="168"/>
  <c r="A12" i="168" s="1"/>
  <c r="A11" i="169"/>
  <c r="A12" i="169" s="1"/>
  <c r="A11" i="148"/>
  <c r="A12" i="148" s="1"/>
  <c r="A11" i="163"/>
  <c r="A12" i="163" s="1"/>
  <c r="A11" i="151"/>
  <c r="A12" i="151" s="1"/>
  <c r="A11" i="103"/>
  <c r="A12" i="103" s="1"/>
  <c r="A13" i="103" s="1"/>
  <c r="A11" i="141"/>
  <c r="A12" i="141" s="1"/>
  <c r="A11" i="142"/>
  <c r="A12" i="142" s="1"/>
  <c r="A11" i="170"/>
  <c r="A12" i="170" s="1"/>
  <c r="A11" i="136"/>
  <c r="A12" i="136" s="1"/>
  <c r="A11" i="145"/>
  <c r="A12" i="145" s="1"/>
  <c r="A11" i="146"/>
  <c r="A12" i="146" s="1"/>
  <c r="A11" i="167"/>
  <c r="A12" i="167" s="1"/>
  <c r="A11" i="149"/>
  <c r="A12" i="149" s="1"/>
  <c r="A11" i="140"/>
  <c r="A12" i="140" s="1"/>
  <c r="A11" i="171"/>
  <c r="A12" i="171" s="1"/>
  <c r="A11" i="164"/>
  <c r="A12" i="164" s="1"/>
  <c r="A11" i="139"/>
  <c r="A12" i="139" s="1"/>
  <c r="A11" i="104"/>
  <c r="A12" i="104" s="1"/>
  <c r="A13" i="104" s="1"/>
  <c r="A11" i="147"/>
  <c r="A12" i="147" s="1"/>
  <c r="A11" i="143"/>
  <c r="A12" i="143" s="1"/>
  <c r="A11" i="138"/>
  <c r="A12" i="138" s="1"/>
  <c r="A11" i="165"/>
  <c r="A12" i="165" s="1"/>
  <c r="A11" i="137"/>
  <c r="A12" i="137" s="1"/>
  <c r="A11" i="166"/>
  <c r="A12" i="166" s="1"/>
  <c r="A7" i="177"/>
  <c r="A7" i="52"/>
  <c r="A7" i="118"/>
  <c r="A7" i="16"/>
  <c r="A7" i="19"/>
  <c r="A7" i="56"/>
  <c r="A7" i="18"/>
  <c r="A7" i="64"/>
  <c r="A7" i="85"/>
  <c r="A7" i="108"/>
  <c r="A7" i="40"/>
  <c r="A7" i="78"/>
  <c r="A7" i="82"/>
  <c r="A7" i="47"/>
  <c r="A7" i="114"/>
  <c r="A7" i="119"/>
  <c r="A7" i="69"/>
  <c r="U8" i="25"/>
  <c r="A7" i="115"/>
  <c r="A7" i="22"/>
  <c r="A7" i="101"/>
  <c r="A7" i="117"/>
  <c r="A7" i="99"/>
  <c r="A7" i="49"/>
  <c r="A7" i="2"/>
  <c r="A7" i="72"/>
  <c r="A7" i="113"/>
  <c r="A7" i="155"/>
  <c r="A7" i="92"/>
  <c r="A7" i="75"/>
  <c r="A7" i="90"/>
  <c r="A7" i="44"/>
  <c r="A7" i="57"/>
  <c r="A7" i="105"/>
  <c r="A7" i="74"/>
  <c r="A7" i="39"/>
  <c r="A7" i="81"/>
  <c r="A7" i="59"/>
  <c r="A7" i="109"/>
  <c r="A7" i="96"/>
  <c r="A7" i="45"/>
  <c r="A7" i="51"/>
  <c r="A7" i="60"/>
  <c r="A7" i="15"/>
  <c r="A7" i="98"/>
  <c r="A7" i="55"/>
  <c r="A7" i="112"/>
  <c r="A7" i="77"/>
  <c r="A7" i="41"/>
  <c r="A7" i="21"/>
  <c r="A7" i="71"/>
  <c r="A7" i="156"/>
  <c r="A7" i="76"/>
  <c r="A7" i="100"/>
  <c r="A7" i="73"/>
  <c r="A7" i="106"/>
  <c r="A7" i="46"/>
  <c r="A7" i="48"/>
  <c r="A7" i="91"/>
  <c r="A7" i="80"/>
  <c r="A7" i="20"/>
  <c r="A7" i="54"/>
  <c r="A7" i="124"/>
  <c r="A7" i="93"/>
  <c r="A7" i="110"/>
  <c r="A7" i="107"/>
  <c r="A7" i="116"/>
  <c r="A7" i="111"/>
  <c r="A7" i="83"/>
  <c r="A7" i="84"/>
  <c r="A7" i="61"/>
  <c r="A7" i="17"/>
  <c r="A7" i="50"/>
  <c r="A7" i="42"/>
  <c r="A7" i="53"/>
  <c r="A7" i="172"/>
  <c r="A7" i="97"/>
  <c r="A7" i="23"/>
  <c r="A7" i="79"/>
  <c r="A7" i="43"/>
  <c r="A7" i="58"/>
  <c r="U50" i="70"/>
  <c r="U9" i="70"/>
  <c r="O8" i="70" s="1"/>
  <c r="AK44" i="154"/>
  <c r="M20" i="70"/>
  <c r="AC44" i="154"/>
  <c r="D44" i="154"/>
  <c r="AL44" i="154"/>
  <c r="M44" i="154"/>
  <c r="N44" i="154"/>
  <c r="F44" i="154"/>
  <c r="E44" i="154"/>
  <c r="AB44" i="154"/>
  <c r="AJ44" i="154"/>
  <c r="T44" i="154"/>
  <c r="L44" i="154"/>
  <c r="AN12" i="27"/>
  <c r="V44" i="154"/>
  <c r="U44" i="154"/>
  <c r="AD44" i="154"/>
  <c r="CO28" i="27"/>
  <c r="CP28" i="27" s="1"/>
  <c r="Q5" i="128"/>
  <c r="H5" i="128"/>
  <c r="AE44" i="154"/>
  <c r="AM44" i="154"/>
  <c r="W44" i="154"/>
  <c r="Q44" i="154"/>
  <c r="K44" i="154"/>
  <c r="Y44" i="154"/>
  <c r="S44" i="154"/>
  <c r="B14" i="154"/>
  <c r="B15" i="154"/>
  <c r="C61" i="154"/>
  <c r="D86" i="154"/>
  <c r="A9" i="95"/>
  <c r="AG44" i="154"/>
  <c r="AA44" i="154"/>
  <c r="AJ58" i="154"/>
  <c r="AB58" i="154"/>
  <c r="T58" i="154"/>
  <c r="L58" i="154"/>
  <c r="D58" i="154"/>
  <c r="AH57" i="154"/>
  <c r="Z57" i="154"/>
  <c r="R57" i="154"/>
  <c r="J57" i="154"/>
  <c r="AN56" i="154"/>
  <c r="AF56" i="154"/>
  <c r="X56" i="154"/>
  <c r="P56" i="154"/>
  <c r="H56" i="154"/>
  <c r="AL55" i="154"/>
  <c r="AD55" i="154"/>
  <c r="V55" i="154"/>
  <c r="N55" i="154"/>
  <c r="F55" i="154"/>
  <c r="AH53" i="154"/>
  <c r="Z53" i="154"/>
  <c r="R53" i="154"/>
  <c r="J53" i="154"/>
  <c r="AN52" i="154"/>
  <c r="AF52" i="154"/>
  <c r="X52" i="154"/>
  <c r="P52" i="154"/>
  <c r="H52" i="154"/>
  <c r="AI58" i="154"/>
  <c r="AA58" i="154"/>
  <c r="S58" i="154"/>
  <c r="K58" i="154"/>
  <c r="AO57" i="154"/>
  <c r="AG57" i="154"/>
  <c r="Y57" i="154"/>
  <c r="Q57" i="154"/>
  <c r="I57" i="154"/>
  <c r="AM56" i="154"/>
  <c r="AE56" i="154"/>
  <c r="W56" i="154"/>
  <c r="O56" i="154"/>
  <c r="G56" i="154"/>
  <c r="AK55" i="154"/>
  <c r="AC55" i="154"/>
  <c r="U55" i="154"/>
  <c r="M55" i="154"/>
  <c r="E55" i="154"/>
  <c r="AO53" i="154"/>
  <c r="AG53" i="154"/>
  <c r="Y53" i="154"/>
  <c r="Q53" i="154"/>
  <c r="I53" i="154"/>
  <c r="AM52" i="154"/>
  <c r="AE52" i="154"/>
  <c r="W52" i="154"/>
  <c r="O52" i="154"/>
  <c r="G52" i="154"/>
  <c r="AH58" i="154"/>
  <c r="Z58" i="154"/>
  <c r="R58" i="154"/>
  <c r="J58" i="154"/>
  <c r="AN57" i="154"/>
  <c r="AF57" i="154"/>
  <c r="X57" i="154"/>
  <c r="P57" i="154"/>
  <c r="H57" i="154"/>
  <c r="AL56" i="154"/>
  <c r="AD56" i="154"/>
  <c r="V56" i="154"/>
  <c r="N56" i="154"/>
  <c r="F56" i="154"/>
  <c r="AJ55" i="154"/>
  <c r="AB55" i="154"/>
  <c r="T55" i="154"/>
  <c r="L55" i="154"/>
  <c r="D55" i="154"/>
  <c r="AN53" i="154"/>
  <c r="AF53" i="154"/>
  <c r="X53" i="154"/>
  <c r="P53" i="154"/>
  <c r="H53" i="154"/>
  <c r="AL52" i="154"/>
  <c r="AD52" i="154"/>
  <c r="V52" i="154"/>
  <c r="N52" i="154"/>
  <c r="F52" i="154"/>
  <c r="AO58" i="154"/>
  <c r="AG58" i="154"/>
  <c r="Y58" i="154"/>
  <c r="Q58" i="154"/>
  <c r="I58" i="154"/>
  <c r="AM57" i="154"/>
  <c r="AE57" i="154"/>
  <c r="W57" i="154"/>
  <c r="O57" i="154"/>
  <c r="G57" i="154"/>
  <c r="AK56" i="154"/>
  <c r="AC56" i="154"/>
  <c r="U56" i="154"/>
  <c r="M56" i="154"/>
  <c r="E56" i="154"/>
  <c r="AI55" i="154"/>
  <c r="AA55" i="154"/>
  <c r="S55" i="154"/>
  <c r="K55" i="154"/>
  <c r="AM53" i="154"/>
  <c r="AE53" i="154"/>
  <c r="W53" i="154"/>
  <c r="O53" i="154"/>
  <c r="G53" i="154"/>
  <c r="AK52" i="154"/>
  <c r="AC52" i="154"/>
  <c r="U52" i="154"/>
  <c r="M52" i="154"/>
  <c r="E52" i="154"/>
  <c r="AN58" i="154"/>
  <c r="AF58" i="154"/>
  <c r="X58" i="154"/>
  <c r="P58" i="154"/>
  <c r="H58" i="154"/>
  <c r="AL57" i="154"/>
  <c r="AD57" i="154"/>
  <c r="V57" i="154"/>
  <c r="N57" i="154"/>
  <c r="F57" i="154"/>
  <c r="AJ56" i="154"/>
  <c r="AB56" i="154"/>
  <c r="T56" i="154"/>
  <c r="L56" i="154"/>
  <c r="D56" i="154"/>
  <c r="AH55" i="154"/>
  <c r="Z55" i="154"/>
  <c r="R55" i="154"/>
  <c r="J55" i="154"/>
  <c r="AL53" i="154"/>
  <c r="AD53" i="154"/>
  <c r="V53" i="154"/>
  <c r="N53" i="154"/>
  <c r="F53" i="154"/>
  <c r="AJ52" i="154"/>
  <c r="AB52" i="154"/>
  <c r="T52" i="154"/>
  <c r="L52" i="154"/>
  <c r="D52" i="154"/>
  <c r="AL58" i="154"/>
  <c r="AD58" i="154"/>
  <c r="V58" i="154"/>
  <c r="N58" i="154"/>
  <c r="F58" i="154"/>
  <c r="AJ57" i="154"/>
  <c r="AB57" i="154"/>
  <c r="T57" i="154"/>
  <c r="L57" i="154"/>
  <c r="D57" i="154"/>
  <c r="AH56" i="154"/>
  <c r="Z56" i="154"/>
  <c r="R56" i="154"/>
  <c r="J56" i="154"/>
  <c r="AN55" i="154"/>
  <c r="AF55" i="154"/>
  <c r="X55" i="154"/>
  <c r="P55" i="154"/>
  <c r="H55" i="154"/>
  <c r="AJ53" i="154"/>
  <c r="AB53" i="154"/>
  <c r="T53" i="154"/>
  <c r="L53" i="154"/>
  <c r="D53" i="154"/>
  <c r="AH52" i="154"/>
  <c r="Z52" i="154"/>
  <c r="R52" i="154"/>
  <c r="J52" i="154"/>
  <c r="C50" i="154"/>
  <c r="AM58" i="154"/>
  <c r="G58" i="154"/>
  <c r="M57" i="154"/>
  <c r="S56" i="154"/>
  <c r="Y55" i="154"/>
  <c r="AK53" i="154"/>
  <c r="E53" i="154"/>
  <c r="K52" i="154"/>
  <c r="AK58" i="154"/>
  <c r="E58" i="154"/>
  <c r="K57" i="154"/>
  <c r="Q56" i="154"/>
  <c r="W55" i="154"/>
  <c r="AI53" i="154"/>
  <c r="AO52" i="154"/>
  <c r="I52" i="154"/>
  <c r="AE58" i="154"/>
  <c r="AK57" i="154"/>
  <c r="E57" i="154"/>
  <c r="K56" i="154"/>
  <c r="Q55" i="154"/>
  <c r="AC53" i="154"/>
  <c r="AI52" i="154"/>
  <c r="AC58" i="154"/>
  <c r="AI57" i="154"/>
  <c r="AO56" i="154"/>
  <c r="I56" i="154"/>
  <c r="O55" i="154"/>
  <c r="AA53" i="154"/>
  <c r="AG52" i="154"/>
  <c r="W58" i="154"/>
  <c r="AC57" i="154"/>
  <c r="AI56" i="154"/>
  <c r="AO55" i="154"/>
  <c r="I55" i="154"/>
  <c r="U53" i="154"/>
  <c r="AA52" i="154"/>
  <c r="U58" i="154"/>
  <c r="AA57" i="154"/>
  <c r="AG56" i="154"/>
  <c r="AM55" i="154"/>
  <c r="G55" i="154"/>
  <c r="S53" i="154"/>
  <c r="Y52" i="154"/>
  <c r="O58" i="154"/>
  <c r="U57" i="154"/>
  <c r="AA56" i="154"/>
  <c r="AG55" i="154"/>
  <c r="M53" i="154"/>
  <c r="S52" i="154"/>
  <c r="M58" i="154"/>
  <c r="S57" i="154"/>
  <c r="Y56" i="154"/>
  <c r="AE55" i="154"/>
  <c r="K53" i="154"/>
  <c r="Q52" i="154"/>
  <c r="BZ4" i="27"/>
  <c r="R92" i="70"/>
  <c r="H44" i="154"/>
  <c r="AO44" i="154"/>
  <c r="AI44" i="154"/>
  <c r="D7" i="127"/>
  <c r="A8" i="68"/>
  <c r="U9" i="65"/>
  <c r="P44" i="154"/>
  <c r="J44" i="154"/>
  <c r="X44" i="154"/>
  <c r="R44" i="154"/>
  <c r="G44" i="154"/>
  <c r="AF44" i="154"/>
  <c r="Z44" i="154"/>
  <c r="O44" i="154"/>
  <c r="AN44" i="154"/>
  <c r="I44" i="154"/>
  <c r="G5" i="154" s="1"/>
  <c r="G7" i="154" s="1"/>
  <c r="B13" i="154" s="1"/>
  <c r="G3" i="154"/>
  <c r="AH44" i="154"/>
  <c r="B6" i="68"/>
  <c r="E19" i="68"/>
  <c r="C30" i="68"/>
  <c r="F37" i="68"/>
  <c r="H44" i="68"/>
  <c r="F17" i="68"/>
  <c r="J35" i="68"/>
  <c r="B41" i="68"/>
  <c r="H34" i="68"/>
  <c r="C5" i="68"/>
  <c r="C70" i="68"/>
  <c r="D52" i="68"/>
  <c r="H23" i="68"/>
  <c r="F69" i="68"/>
  <c r="D54" i="68"/>
  <c r="H12" i="68"/>
  <c r="BE13" i="157" a="1"/>
  <c r="H56" i="68"/>
  <c r="D8" i="68"/>
  <c r="H63" i="68"/>
  <c r="H22" i="68"/>
  <c r="B52" i="68"/>
  <c r="J29" i="68"/>
  <c r="I22" i="68"/>
  <c r="C31" i="68"/>
  <c r="I31" i="68"/>
  <c r="C45" i="68"/>
  <c r="F7" i="68"/>
  <c r="D21" i="68"/>
  <c r="J38" i="68"/>
  <c r="G11" i="68"/>
  <c r="G4" i="68"/>
  <c r="C12" i="68"/>
  <c r="F13" i="68"/>
  <c r="B14" i="68"/>
  <c r="B39" i="68"/>
  <c r="E7" i="68"/>
  <c r="I7" i="68"/>
  <c r="D32" i="68"/>
  <c r="E10" i="68"/>
  <c r="H11" i="68"/>
  <c r="J22" i="68"/>
  <c r="E45" i="68"/>
  <c r="B22" i="68"/>
  <c r="C16" i="68"/>
  <c r="E31" i="68"/>
  <c r="C6" i="68"/>
  <c r="F55" i="68"/>
  <c r="G14" i="68"/>
  <c r="C58" i="68"/>
  <c r="G8" i="68"/>
  <c r="J47" i="68"/>
  <c r="D58" i="68"/>
  <c r="F42" i="68"/>
  <c r="J30" i="68"/>
  <c r="E29" i="68"/>
  <c r="F45" i="68"/>
  <c r="J9" i="68"/>
  <c r="I52" i="68"/>
  <c r="D64" i="68"/>
  <c r="J34" i="68"/>
  <c r="I17" i="68"/>
  <c r="J64" i="68"/>
  <c r="F18" i="68"/>
  <c r="I44" i="68"/>
  <c r="E36" i="68"/>
  <c r="G33" i="68"/>
  <c r="BD16" i="157" a="1"/>
  <c r="D56" i="68"/>
  <c r="F15" i="68"/>
  <c r="H48" i="68"/>
  <c r="C41" i="68"/>
  <c r="B55" i="68"/>
  <c r="J44" i="68"/>
  <c r="I10" i="68"/>
  <c r="I62" i="68"/>
  <c r="J18" i="68"/>
  <c r="H5" i="68"/>
  <c r="D70" i="68"/>
  <c r="D50" i="68"/>
  <c r="G69" i="68"/>
  <c r="F56" i="68"/>
  <c r="E63" i="68"/>
  <c r="I15" i="68"/>
  <c r="J13" i="68"/>
  <c r="G15" i="68"/>
  <c r="G12" i="68"/>
  <c r="B64" i="68"/>
  <c r="I68" i="68"/>
  <c r="D42" i="68"/>
  <c r="J23" i="68"/>
  <c r="I61" i="68"/>
  <c r="G47" i="68"/>
  <c r="I63" i="68"/>
  <c r="J71" i="68"/>
  <c r="D39" i="68"/>
  <c r="H36" i="68"/>
  <c r="B5" i="68"/>
  <c r="G70" i="68"/>
  <c r="J33" i="68"/>
  <c r="I25" i="68"/>
  <c r="E35" i="68"/>
  <c r="D17" i="68"/>
  <c r="I6" i="68"/>
  <c r="D7" i="68"/>
  <c r="I64" i="68"/>
  <c r="I24" i="68"/>
  <c r="I32" i="68"/>
  <c r="J28" i="68"/>
  <c r="C25" i="68"/>
  <c r="H65" i="68"/>
  <c r="H29" i="68"/>
  <c r="D9" i="68"/>
  <c r="C46" i="68"/>
  <c r="BD6" i="157" a="1"/>
  <c r="F34" i="68"/>
  <c r="I30" i="68"/>
  <c r="B67" i="68"/>
  <c r="F62" i="68"/>
  <c r="C18" i="68"/>
  <c r="B30" i="68"/>
  <c r="F36" i="68"/>
  <c r="F10" i="68"/>
  <c r="C19" i="68"/>
  <c r="H40" i="68"/>
  <c r="J62" i="68"/>
  <c r="D10" i="68"/>
  <c r="D24" i="68"/>
  <c r="G26" i="68"/>
  <c r="F30" i="68"/>
  <c r="H21" i="68"/>
  <c r="B8" i="68"/>
  <c r="I5" i="68"/>
  <c r="F67" i="68"/>
  <c r="G67" i="68"/>
  <c r="G29" i="68"/>
  <c r="J11" i="68"/>
  <c r="C53" i="68"/>
  <c r="H8" i="68"/>
  <c r="E43" i="68"/>
  <c r="B27" i="68"/>
  <c r="J25" i="68"/>
  <c r="H46" i="68"/>
  <c r="I4" i="68"/>
  <c r="B48" i="68"/>
  <c r="G42" i="68"/>
  <c r="B53" i="68"/>
  <c r="J17" i="68"/>
  <c r="I65" i="68"/>
  <c r="I23" i="68"/>
  <c r="I59" i="68"/>
  <c r="B37" i="68"/>
  <c r="C64" i="68"/>
  <c r="C62" i="68"/>
  <c r="F28" i="68"/>
  <c r="H15" i="68"/>
  <c r="E21" i="68"/>
  <c r="G16" i="68"/>
  <c r="H43" i="68"/>
  <c r="E14" i="68"/>
  <c r="I16" i="68"/>
  <c r="D26" i="68"/>
  <c r="D38" i="68"/>
  <c r="J16" i="68"/>
  <c r="C9" i="68"/>
  <c r="C39" i="68"/>
  <c r="E65" i="68"/>
  <c r="I45" i="68"/>
  <c r="G28" i="68"/>
  <c r="B12" i="68"/>
  <c r="D62" i="68"/>
  <c r="H16" i="68"/>
  <c r="B26" i="68"/>
  <c r="H37" i="68"/>
  <c r="G37" i="68"/>
  <c r="D46" i="68"/>
  <c r="H4" i="68"/>
  <c r="E69" i="68"/>
  <c r="E17" i="68"/>
  <c r="B21" i="68"/>
  <c r="J57" i="68"/>
  <c r="E4" i="68"/>
  <c r="F50" i="68"/>
  <c r="C52" i="68"/>
  <c r="B71" i="68"/>
  <c r="G65" i="68"/>
  <c r="H60" i="68"/>
  <c r="I54" i="68"/>
  <c r="C69" i="68"/>
  <c r="I28" i="68"/>
  <c r="H25" i="68"/>
  <c r="G46" i="68"/>
  <c r="I19" i="68"/>
  <c r="I43" i="68"/>
  <c r="H20" i="68"/>
  <c r="F60" i="68"/>
  <c r="E18" i="68"/>
  <c r="B18" i="68"/>
  <c r="E42" i="68"/>
  <c r="H64" i="68"/>
  <c r="E33" i="68"/>
  <c r="D4" i="68"/>
  <c r="C10" i="68"/>
  <c r="H52" i="68"/>
  <c r="F52" i="68"/>
  <c r="C55" i="68"/>
  <c r="F27" i="68"/>
  <c r="H28" i="68"/>
  <c r="G25" i="68"/>
  <c r="E8" i="68"/>
  <c r="G18" i="68"/>
  <c r="D34" i="68"/>
  <c r="G58" i="68"/>
  <c r="G7" i="68"/>
  <c r="B62" i="68"/>
  <c r="G20" i="68"/>
  <c r="C54" i="68"/>
  <c r="H39" i="68"/>
  <c r="B70" i="68"/>
  <c r="F25" i="68"/>
  <c r="F5" i="68"/>
  <c r="B66" i="68"/>
  <c r="C37" i="68"/>
  <c r="J60" i="68"/>
  <c r="E12" i="68"/>
  <c r="I70" i="68"/>
  <c r="I29" i="68"/>
  <c r="I13" i="68"/>
  <c r="I21" i="68"/>
  <c r="E32" i="68"/>
  <c r="E9" i="68"/>
  <c r="J48" i="68"/>
  <c r="D57" i="68"/>
  <c r="J58" i="68"/>
  <c r="J68" i="68"/>
  <c r="F23" i="68"/>
  <c r="H35" i="68"/>
  <c r="F70" i="68"/>
  <c r="G31" i="68"/>
  <c r="E38" i="68"/>
  <c r="H18" i="68"/>
  <c r="J39" i="68"/>
  <c r="H68" i="68"/>
  <c r="D47" i="68"/>
  <c r="D63" i="68"/>
  <c r="I26" i="68"/>
  <c r="D13" i="68"/>
  <c r="H7" i="68"/>
  <c r="B13" i="68"/>
  <c r="C32" i="68"/>
  <c r="F8" i="68"/>
  <c r="F19" i="68"/>
  <c r="B45" i="68"/>
  <c r="J21" i="68"/>
  <c r="E26" i="68"/>
  <c r="J49" i="68"/>
  <c r="I67" i="68"/>
  <c r="H54" i="68"/>
  <c r="C47" i="68"/>
  <c r="G38" i="68"/>
  <c r="H67" i="68"/>
  <c r="J46" i="68"/>
  <c r="F35" i="68"/>
  <c r="C29" i="68"/>
  <c r="E34" i="68"/>
  <c r="F54" i="68"/>
  <c r="I48" i="68"/>
  <c r="G19" i="68"/>
  <c r="G13" i="68"/>
  <c r="I14" i="68"/>
  <c r="B10" i="68"/>
  <c r="B51" i="68"/>
  <c r="H42" i="68"/>
  <c r="G40" i="68"/>
  <c r="J70" i="68"/>
  <c r="G10" i="68"/>
  <c r="B29" i="68"/>
  <c r="H70" i="68"/>
  <c r="D60" i="68"/>
  <c r="C68" i="68"/>
  <c r="D6" i="68"/>
  <c r="E53" i="68"/>
  <c r="I69" i="68"/>
  <c r="F12" i="68"/>
  <c r="J56" i="68"/>
  <c r="B42" i="68"/>
  <c r="C56" i="68"/>
  <c r="B9" i="68"/>
  <c r="G52" i="68"/>
  <c r="C65" i="68"/>
  <c r="E24" i="68"/>
  <c r="J4" i="68"/>
  <c r="E22" i="68"/>
  <c r="J7" i="68"/>
  <c r="H59" i="68"/>
  <c r="G9" i="68"/>
  <c r="G30" i="68"/>
  <c r="F26" i="68"/>
  <c r="C43" i="68"/>
  <c r="B60" i="68"/>
  <c r="I34" i="68"/>
  <c r="J67" i="68"/>
  <c r="J5" i="68"/>
  <c r="F14" i="68"/>
  <c r="J53" i="68"/>
  <c r="E56" i="68"/>
  <c r="C49" i="68"/>
  <c r="D33" i="68"/>
  <c r="B28" i="68"/>
  <c r="F48" i="68"/>
  <c r="C60" i="68"/>
  <c r="G27" i="68"/>
  <c r="D12" i="68"/>
  <c r="D66" i="68"/>
  <c r="B47" i="68"/>
  <c r="C61" i="68"/>
  <c r="C23" i="68"/>
  <c r="E6" i="68"/>
  <c r="E55" i="68"/>
  <c r="D41" i="68"/>
  <c r="H49" i="68"/>
  <c r="B44" i="68"/>
  <c r="H41" i="68"/>
  <c r="D20" i="68"/>
  <c r="B50" i="68"/>
  <c r="D27" i="68"/>
  <c r="B24" i="68"/>
  <c r="H31" i="68"/>
  <c r="F71" i="68"/>
  <c r="G44" i="68"/>
  <c r="F57" i="68"/>
  <c r="D61" i="68"/>
  <c r="C42" i="68"/>
  <c r="C38" i="68"/>
  <c r="G50" i="68"/>
  <c r="B15" i="68"/>
  <c r="G34" i="68"/>
  <c r="G41" i="68"/>
  <c r="I36" i="68"/>
  <c r="G51" i="68"/>
  <c r="C27" i="68"/>
  <c r="H50" i="68"/>
  <c r="C33" i="68"/>
  <c r="J6" i="68"/>
  <c r="E23" i="68"/>
  <c r="I33" i="68"/>
  <c r="G35" i="68"/>
  <c r="F24" i="68"/>
  <c r="G17" i="68"/>
  <c r="I40" i="68"/>
  <c r="B43" i="68"/>
  <c r="I66" i="68"/>
  <c r="I56" i="68"/>
  <c r="J54" i="68"/>
  <c r="J42" i="68"/>
  <c r="D68" i="68"/>
  <c r="I71" i="68"/>
  <c r="J43" i="68"/>
  <c r="G59" i="68"/>
  <c r="B40" i="68"/>
  <c r="B31" i="68"/>
  <c r="F63" i="68"/>
  <c r="J50" i="68"/>
  <c r="BE16" i="157" a="1"/>
  <c r="B11" i="68"/>
  <c r="G32" i="68"/>
  <c r="F41" i="68"/>
  <c r="I42" i="68"/>
  <c r="J8" i="68"/>
  <c r="D48" i="68"/>
  <c r="H26" i="68"/>
  <c r="C20" i="68"/>
  <c r="D25" i="68"/>
  <c r="E48" i="68"/>
  <c r="F9" i="68"/>
  <c r="I50" i="68"/>
  <c r="H6" i="68"/>
  <c r="H45" i="68"/>
  <c r="D45" i="68"/>
  <c r="J61" i="68"/>
  <c r="B46" i="68"/>
  <c r="I46" i="68"/>
  <c r="E47" i="68"/>
  <c r="BD13" i="157" a="1"/>
  <c r="B25" i="68"/>
  <c r="C14" i="68"/>
  <c r="J55" i="68"/>
  <c r="F66" i="68"/>
  <c r="I55" i="68"/>
  <c r="E61" i="68"/>
  <c r="B36" i="68"/>
  <c r="D40" i="68"/>
  <c r="E20" i="68"/>
  <c r="BE6" i="157" a="1"/>
  <c r="H13" i="68"/>
  <c r="I27" i="68"/>
  <c r="F39" i="68"/>
  <c r="J52" i="68"/>
  <c r="F49" i="68"/>
  <c r="B23" i="68"/>
  <c r="G62" i="68"/>
  <c r="F53" i="68"/>
  <c r="G43" i="68"/>
  <c r="I18" i="68"/>
  <c r="G53" i="68"/>
  <c r="J12" i="68"/>
  <c r="E11" i="68"/>
  <c r="E70" i="68"/>
  <c r="E58" i="68"/>
  <c r="I12" i="68"/>
  <c r="I41" i="68"/>
  <c r="E64" i="68"/>
  <c r="C13" i="68"/>
  <c r="G63" i="68"/>
  <c r="C26" i="68"/>
  <c r="B61" i="68"/>
  <c r="D16" i="68"/>
  <c r="J41" i="68"/>
  <c r="F31" i="68"/>
  <c r="B56" i="68"/>
  <c r="G61" i="68"/>
  <c r="I11" i="68"/>
  <c r="H71" i="68"/>
  <c r="E39" i="68"/>
  <c r="F64" i="68"/>
  <c r="G45" i="68"/>
  <c r="F68" i="68"/>
  <c r="E57" i="68"/>
  <c r="D19" i="68"/>
  <c r="C7" i="68"/>
  <c r="E59" i="68"/>
  <c r="C8" i="68"/>
  <c r="H62" i="68"/>
  <c r="J26" i="68"/>
  <c r="F11" i="68"/>
  <c r="B59" i="68"/>
  <c r="D18" i="68"/>
  <c r="G49" i="68"/>
  <c r="H51" i="68"/>
  <c r="C15" i="68"/>
  <c r="E28" i="68"/>
  <c r="D14" i="68"/>
  <c r="H32" i="68"/>
  <c r="C51" i="68"/>
  <c r="H14" i="68"/>
  <c r="E62" i="68"/>
  <c r="E60" i="68"/>
  <c r="J63" i="68"/>
  <c r="G23" i="68"/>
  <c r="H30" i="68"/>
  <c r="C21" i="68"/>
  <c r="B63" i="68"/>
  <c r="I35" i="68"/>
  <c r="B32" i="68"/>
  <c r="D29" i="68"/>
  <c r="J15" i="68"/>
  <c r="D65" i="68"/>
  <c r="E66" i="68"/>
  <c r="F20" i="68"/>
  <c r="I51" i="68"/>
  <c r="B35" i="68"/>
  <c r="B54" i="68"/>
  <c r="E5" i="68"/>
  <c r="F65" i="68"/>
  <c r="I38" i="68"/>
  <c r="E49" i="68"/>
  <c r="B4" i="68"/>
  <c r="E67" i="68"/>
  <c r="F43" i="68"/>
  <c r="C34" i="68"/>
  <c r="I8" i="68"/>
  <c r="C35" i="68"/>
  <c r="F21" i="68"/>
  <c r="C50" i="68"/>
  <c r="C40" i="68"/>
  <c r="D5" i="68"/>
  <c r="H69" i="68"/>
  <c r="G36" i="68"/>
  <c r="I49" i="68"/>
  <c r="E25" i="68"/>
  <c r="F32" i="68"/>
  <c r="H19" i="68"/>
  <c r="B33" i="68"/>
  <c r="I47" i="68"/>
  <c r="F6" i="68"/>
  <c r="J59" i="68"/>
  <c r="E68" i="68"/>
  <c r="C28" i="68"/>
  <c r="J31" i="68"/>
  <c r="C66" i="68"/>
  <c r="D43" i="68"/>
  <c r="D22" i="68"/>
  <c r="C24" i="68"/>
  <c r="E15" i="68"/>
  <c r="B38" i="68"/>
  <c r="E40" i="68"/>
  <c r="G71" i="68"/>
  <c r="D35" i="68"/>
  <c r="G48" i="68"/>
  <c r="E50" i="68"/>
  <c r="I60" i="68"/>
  <c r="H58" i="68"/>
  <c r="D59" i="68"/>
  <c r="B7" i="68"/>
  <c r="D36" i="68"/>
  <c r="J65" i="68"/>
  <c r="J37" i="68"/>
  <c r="E44" i="68"/>
  <c r="I37" i="68"/>
  <c r="C11" i="68"/>
  <c r="J66" i="68"/>
  <c r="G5" i="68"/>
  <c r="B20" i="68"/>
  <c r="J40" i="68"/>
  <c r="F59" i="68"/>
  <c r="D71" i="68"/>
  <c r="H61" i="68"/>
  <c r="J20" i="68"/>
  <c r="G64" i="68"/>
  <c r="C17" i="68"/>
  <c r="H24" i="68"/>
  <c r="F58" i="68"/>
  <c r="B16" i="68"/>
  <c r="D44" i="68"/>
  <c r="I9" i="68"/>
  <c r="E41" i="68"/>
  <c r="H57" i="68"/>
  <c r="F46" i="68"/>
  <c r="I58" i="68"/>
  <c r="J19" i="68"/>
  <c r="D15" i="68"/>
  <c r="F29" i="68"/>
  <c r="B69" i="68"/>
  <c r="D11" i="68"/>
  <c r="E46" i="68"/>
  <c r="G39" i="68"/>
  <c r="H47" i="68"/>
  <c r="F4" i="68"/>
  <c r="G56" i="68"/>
  <c r="G57" i="68"/>
  <c r="D23" i="68"/>
  <c r="C22" i="68"/>
  <c r="E51" i="68"/>
  <c r="F51" i="68"/>
  <c r="B17" i="68"/>
  <c r="H38" i="68"/>
  <c r="F22" i="68"/>
  <c r="C44" i="68"/>
  <c r="D55" i="68"/>
  <c r="D67" i="68"/>
  <c r="H10" i="68"/>
  <c r="BE9" i="157" a="1"/>
  <c r="D51" i="68"/>
  <c r="J14" i="68"/>
  <c r="J36" i="68"/>
  <c r="C63" i="68"/>
  <c r="G66" i="68"/>
  <c r="E52" i="68"/>
  <c r="B34" i="68"/>
  <c r="C57" i="68"/>
  <c r="G68" i="68"/>
  <c r="H27" i="68"/>
  <c r="F47" i="68"/>
  <c r="BD9" i="157" a="1"/>
  <c r="B57" i="68"/>
  <c r="D53" i="68"/>
  <c r="H33" i="68"/>
  <c r="G54" i="68"/>
  <c r="E54" i="68"/>
  <c r="J10" i="68"/>
  <c r="D49" i="68"/>
  <c r="I57" i="68"/>
  <c r="I20" i="68"/>
  <c r="J27" i="68"/>
  <c r="F61" i="68"/>
  <c r="C48" i="68"/>
  <c r="E30" i="68"/>
  <c r="G55" i="68"/>
  <c r="C36" i="68"/>
  <c r="E27" i="68"/>
  <c r="H55" i="68"/>
  <c r="D69" i="68"/>
  <c r="D30" i="68"/>
  <c r="H53" i="68"/>
  <c r="J45" i="68"/>
  <c r="F38" i="68"/>
  <c r="B49" i="68"/>
  <c r="B68" i="68"/>
  <c r="F33" i="68"/>
  <c r="H17" i="68"/>
  <c r="D28" i="68"/>
  <c r="J24" i="68"/>
  <c r="E37" i="68"/>
  <c r="G60" i="68"/>
  <c r="F16" i="68"/>
  <c r="D31" i="68"/>
  <c r="H9" i="68"/>
  <c r="G24" i="68"/>
  <c r="C71" i="68"/>
  <c r="C67" i="68"/>
  <c r="J51" i="68"/>
  <c r="H66" i="68"/>
  <c r="G22" i="68"/>
  <c r="I53" i="68"/>
  <c r="J69" i="68"/>
  <c r="F40" i="68"/>
  <c r="C59" i="68"/>
  <c r="C4" i="68"/>
  <c r="G6" i="68"/>
  <c r="E13" i="68"/>
  <c r="I39" i="68"/>
  <c r="G21" i="68"/>
  <c r="F44" i="68"/>
  <c r="E16" i="68"/>
  <c r="B65" i="68"/>
  <c r="D37" i="68"/>
  <c r="B19" i="68"/>
  <c r="B58" i="68"/>
  <c r="J32" i="68"/>
  <c r="A8" i="212" l="1"/>
  <c r="A8" i="213"/>
  <c r="A8" i="210"/>
  <c r="A8" i="211"/>
  <c r="A8" i="208"/>
  <c r="A8" i="209"/>
  <c r="A8" i="205"/>
  <c r="A8" i="207"/>
  <c r="BD9" i="157"/>
  <c r="BD6" i="157"/>
  <c r="BD13" i="157"/>
  <c r="BD16" i="157"/>
  <c r="O20" i="70"/>
  <c r="BE16" i="157"/>
  <c r="BE9" i="157"/>
  <c r="BE6" i="157"/>
  <c r="BE13" i="157"/>
  <c r="A8" i="64"/>
  <c r="U9" i="25"/>
  <c r="A8" i="17"/>
  <c r="A8" i="114"/>
  <c r="A8" i="106"/>
  <c r="A8" i="109"/>
  <c r="A8" i="42"/>
  <c r="A8" i="56"/>
  <c r="A8" i="57"/>
  <c r="A8" i="72"/>
  <c r="A8" i="115"/>
  <c r="A8" i="41"/>
  <c r="A8" i="23"/>
  <c r="A8" i="113"/>
  <c r="A8" i="50"/>
  <c r="A8" i="61"/>
  <c r="A8" i="172"/>
  <c r="A8" i="99"/>
  <c r="A8" i="83"/>
  <c r="A8" i="79"/>
  <c r="A8" i="22"/>
  <c r="A8" i="48"/>
  <c r="A8" i="16"/>
  <c r="A8" i="112"/>
  <c r="A8" i="73"/>
  <c r="A8" i="156"/>
  <c r="A8" i="55"/>
  <c r="A8" i="111"/>
  <c r="A8" i="82"/>
  <c r="A8" i="98"/>
  <c r="A8" i="118"/>
  <c r="A8" i="20"/>
  <c r="A8" i="46"/>
  <c r="A8" i="60"/>
  <c r="A8" i="108"/>
  <c r="A8" i="78"/>
  <c r="A8" i="91"/>
  <c r="A8" i="47"/>
  <c r="A8" i="77"/>
  <c r="A8" i="107"/>
  <c r="A8" i="49"/>
  <c r="A8" i="100"/>
  <c r="A8" i="40"/>
  <c r="A8" i="51"/>
  <c r="A8" i="93"/>
  <c r="A8" i="85"/>
  <c r="A8" i="96"/>
  <c r="A8" i="54"/>
  <c r="A8" i="117"/>
  <c r="A8" i="2"/>
  <c r="A8" i="97"/>
  <c r="A8" i="58"/>
  <c r="A8" i="177"/>
  <c r="A8" i="69"/>
  <c r="A8" i="21"/>
  <c r="A8" i="119"/>
  <c r="A8" i="18"/>
  <c r="A8" i="71"/>
  <c r="A8" i="53"/>
  <c r="A8" i="101"/>
  <c r="A8" i="76"/>
  <c r="A8" i="116"/>
  <c r="A8" i="105"/>
  <c r="A8" i="39"/>
  <c r="A8" i="124"/>
  <c r="A8" i="110"/>
  <c r="A8" i="15"/>
  <c r="A8" i="19"/>
  <c r="A8" i="45"/>
  <c r="A8" i="44"/>
  <c r="A8" i="84"/>
  <c r="A8" i="74"/>
  <c r="A8" i="43"/>
  <c r="A8" i="59"/>
  <c r="A8" i="155"/>
  <c r="A8" i="92"/>
  <c r="A8" i="80"/>
  <c r="A8" i="52"/>
  <c r="A8" i="75"/>
  <c r="A8" i="81"/>
  <c r="A8" i="90"/>
  <c r="AD5" i="25"/>
  <c r="Z4" i="25"/>
  <c r="Y4" i="25"/>
  <c r="AE8" i="25"/>
  <c r="AA6" i="25"/>
  <c r="AC8" i="25"/>
  <c r="AB8" i="25"/>
  <c r="AF6" i="25"/>
  <c r="AC7" i="25"/>
  <c r="AG8" i="25"/>
  <c r="AC5" i="25"/>
  <c r="AE4" i="25"/>
  <c r="AD7" i="25"/>
  <c r="Z7" i="25"/>
  <c r="Z5" i="25"/>
  <c r="AC4" i="25"/>
  <c r="Y5" i="25"/>
  <c r="AB5" i="25"/>
  <c r="AF4" i="25"/>
  <c r="AD4" i="25"/>
  <c r="Y8" i="25"/>
  <c r="AG5" i="25"/>
  <c r="AD8" i="25"/>
  <c r="AC6" i="25"/>
  <c r="AF8" i="25"/>
  <c r="Z6" i="25"/>
  <c r="AB7" i="25"/>
  <c r="AE7" i="25"/>
  <c r="AA5" i="25"/>
  <c r="AF7" i="25"/>
  <c r="AA4" i="25"/>
  <c r="AB4" i="25"/>
  <c r="AF5" i="25"/>
  <c r="AD6" i="25"/>
  <c r="AG7" i="25"/>
  <c r="Y7" i="25"/>
  <c r="AB6" i="25"/>
  <c r="AA7" i="25"/>
  <c r="AE5" i="25"/>
  <c r="AG6" i="25"/>
  <c r="AA8" i="25"/>
  <c r="AE6" i="25"/>
  <c r="AG4" i="25"/>
  <c r="Y6" i="25"/>
  <c r="Z8" i="25"/>
  <c r="S92" i="70"/>
  <c r="CA4" i="27"/>
  <c r="S5" i="128"/>
  <c r="J5" i="128"/>
  <c r="AA54" i="154"/>
  <c r="AG54" i="154"/>
  <c r="Z54" i="154"/>
  <c r="Q54" i="154"/>
  <c r="AI54" i="154"/>
  <c r="R54" i="154"/>
  <c r="AO54" i="154"/>
  <c r="AN13" i="27"/>
  <c r="J54" i="154"/>
  <c r="V54" i="154"/>
  <c r="M54" i="154"/>
  <c r="AL54" i="154"/>
  <c r="X54" i="154"/>
  <c r="H54" i="154"/>
  <c r="S54" i="154"/>
  <c r="AJ54" i="154"/>
  <c r="E54" i="154"/>
  <c r="AD54" i="154"/>
  <c r="P54" i="154"/>
  <c r="R5" i="128"/>
  <c r="I5" i="128"/>
  <c r="Y54" i="154"/>
  <c r="AH54" i="154"/>
  <c r="U54" i="154"/>
  <c r="G54" i="154"/>
  <c r="AF54" i="154"/>
  <c r="D87" i="154"/>
  <c r="C71" i="154"/>
  <c r="A10" i="95"/>
  <c r="CK24" i="27" s="1"/>
  <c r="D54" i="154"/>
  <c r="AC54" i="154"/>
  <c r="O54" i="154"/>
  <c r="AN54" i="154"/>
  <c r="D8" i="127"/>
  <c r="A9" i="68"/>
  <c r="U10" i="65"/>
  <c r="L54" i="154"/>
  <c r="AK54" i="154"/>
  <c r="W54" i="154"/>
  <c r="AN68" i="154"/>
  <c r="AF68" i="154"/>
  <c r="X68" i="154"/>
  <c r="P68" i="154"/>
  <c r="H68" i="154"/>
  <c r="AL67" i="154"/>
  <c r="AD67" i="154"/>
  <c r="V67" i="154"/>
  <c r="N67" i="154"/>
  <c r="F67" i="154"/>
  <c r="AJ66" i="154"/>
  <c r="AB66" i="154"/>
  <c r="T66" i="154"/>
  <c r="L66" i="154"/>
  <c r="D66" i="154"/>
  <c r="AH65" i="154"/>
  <c r="Z65" i="154"/>
  <c r="R65" i="154"/>
  <c r="J65" i="154"/>
  <c r="AL63" i="154"/>
  <c r="AD63" i="154"/>
  <c r="V63" i="154"/>
  <c r="N63" i="154"/>
  <c r="F63" i="154"/>
  <c r="AJ62" i="154"/>
  <c r="AB62" i="154"/>
  <c r="T62" i="154"/>
  <c r="L62" i="154"/>
  <c r="D62" i="154"/>
  <c r="AM68" i="154"/>
  <c r="AE68" i="154"/>
  <c r="W68" i="154"/>
  <c r="O68" i="154"/>
  <c r="G68" i="154"/>
  <c r="AK67" i="154"/>
  <c r="AC67" i="154"/>
  <c r="U67" i="154"/>
  <c r="M67" i="154"/>
  <c r="E67" i="154"/>
  <c r="AI66" i="154"/>
  <c r="AA66" i="154"/>
  <c r="S66" i="154"/>
  <c r="K66" i="154"/>
  <c r="AO65" i="154"/>
  <c r="AG65" i="154"/>
  <c r="Y65" i="154"/>
  <c r="Q65" i="154"/>
  <c r="I65" i="154"/>
  <c r="AK63" i="154"/>
  <c r="AC63" i="154"/>
  <c r="U63" i="154"/>
  <c r="M63" i="154"/>
  <c r="E63" i="154"/>
  <c r="AI62" i="154"/>
  <c r="AA62" i="154"/>
  <c r="S62" i="154"/>
  <c r="K62" i="154"/>
  <c r="AL68" i="154"/>
  <c r="AD68" i="154"/>
  <c r="V68" i="154"/>
  <c r="N68" i="154"/>
  <c r="F68" i="154"/>
  <c r="AJ67" i="154"/>
  <c r="AB67" i="154"/>
  <c r="T67" i="154"/>
  <c r="L67" i="154"/>
  <c r="D67" i="154"/>
  <c r="AH66" i="154"/>
  <c r="Z66" i="154"/>
  <c r="R66" i="154"/>
  <c r="J66" i="154"/>
  <c r="AN65" i="154"/>
  <c r="AF65" i="154"/>
  <c r="X65" i="154"/>
  <c r="P65" i="154"/>
  <c r="H65" i="154"/>
  <c r="AJ63" i="154"/>
  <c r="AB63" i="154"/>
  <c r="T63" i="154"/>
  <c r="L63" i="154"/>
  <c r="D63" i="154"/>
  <c r="AH62" i="154"/>
  <c r="Z62" i="154"/>
  <c r="R62" i="154"/>
  <c r="J62" i="154"/>
  <c r="C60" i="154"/>
  <c r="AK68" i="154"/>
  <c r="AC68" i="154"/>
  <c r="U68" i="154"/>
  <c r="M68" i="154"/>
  <c r="E68" i="154"/>
  <c r="AI67" i="154"/>
  <c r="AA67" i="154"/>
  <c r="S67" i="154"/>
  <c r="K67" i="154"/>
  <c r="AO66" i="154"/>
  <c r="AG66" i="154"/>
  <c r="Y66" i="154"/>
  <c r="Q66" i="154"/>
  <c r="I66" i="154"/>
  <c r="AM65" i="154"/>
  <c r="AE65" i="154"/>
  <c r="W65" i="154"/>
  <c r="O65" i="154"/>
  <c r="G65" i="154"/>
  <c r="AI63" i="154"/>
  <c r="AA63" i="154"/>
  <c r="S63" i="154"/>
  <c r="K63" i="154"/>
  <c r="AO62" i="154"/>
  <c r="AG62" i="154"/>
  <c r="Y62" i="154"/>
  <c r="Q62" i="154"/>
  <c r="I62" i="154"/>
  <c r="AJ68" i="154"/>
  <c r="AB68" i="154"/>
  <c r="T68" i="154"/>
  <c r="L68" i="154"/>
  <c r="D68" i="154"/>
  <c r="AH67" i="154"/>
  <c r="Z67" i="154"/>
  <c r="R67" i="154"/>
  <c r="J67" i="154"/>
  <c r="AN66" i="154"/>
  <c r="AF66" i="154"/>
  <c r="X66" i="154"/>
  <c r="P66" i="154"/>
  <c r="H66" i="154"/>
  <c r="AL65" i="154"/>
  <c r="AD65" i="154"/>
  <c r="V65" i="154"/>
  <c r="N65" i="154"/>
  <c r="F65" i="154"/>
  <c r="AH63" i="154"/>
  <c r="Z63" i="154"/>
  <c r="R63" i="154"/>
  <c r="J63" i="154"/>
  <c r="AN62" i="154"/>
  <c r="AF62" i="154"/>
  <c r="X62" i="154"/>
  <c r="P62" i="154"/>
  <c r="H62" i="154"/>
  <c r="AH68" i="154"/>
  <c r="Z68" i="154"/>
  <c r="R68" i="154"/>
  <c r="J68" i="154"/>
  <c r="AN67" i="154"/>
  <c r="AF67" i="154"/>
  <c r="X67" i="154"/>
  <c r="P67" i="154"/>
  <c r="H67" i="154"/>
  <c r="AL66" i="154"/>
  <c r="AD66" i="154"/>
  <c r="V66" i="154"/>
  <c r="N66" i="154"/>
  <c r="F66" i="154"/>
  <c r="AJ65" i="154"/>
  <c r="AB65" i="154"/>
  <c r="T65" i="154"/>
  <c r="L65" i="154"/>
  <c r="D65" i="154"/>
  <c r="AN63" i="154"/>
  <c r="AF63" i="154"/>
  <c r="X63" i="154"/>
  <c r="P63" i="154"/>
  <c r="H63" i="154"/>
  <c r="AL62" i="154"/>
  <c r="AD62" i="154"/>
  <c r="V62" i="154"/>
  <c r="N62" i="154"/>
  <c r="F62" i="154"/>
  <c r="AA68" i="154"/>
  <c r="AG67" i="154"/>
  <c r="AM66" i="154"/>
  <c r="G66" i="154"/>
  <c r="M65" i="154"/>
  <c r="Y63" i="154"/>
  <c r="AE62" i="154"/>
  <c r="Y68" i="154"/>
  <c r="AE67" i="154"/>
  <c r="AK66" i="154"/>
  <c r="E66" i="154"/>
  <c r="K65" i="154"/>
  <c r="W63" i="154"/>
  <c r="AC62" i="154"/>
  <c r="S68" i="154"/>
  <c r="Y67" i="154"/>
  <c r="AE66" i="154"/>
  <c r="AK65" i="154"/>
  <c r="E65" i="154"/>
  <c r="Q63" i="154"/>
  <c r="W62" i="154"/>
  <c r="Q68" i="154"/>
  <c r="W67" i="154"/>
  <c r="AC66" i="154"/>
  <c r="AI65" i="154"/>
  <c r="O63" i="154"/>
  <c r="U62" i="154"/>
  <c r="K68" i="154"/>
  <c r="Q67" i="154"/>
  <c r="W66" i="154"/>
  <c r="AC65" i="154"/>
  <c r="AO63" i="154"/>
  <c r="I63" i="154"/>
  <c r="O62" i="154"/>
  <c r="AO68" i="154"/>
  <c r="I68" i="154"/>
  <c r="O67" i="154"/>
  <c r="U66" i="154"/>
  <c r="AA65" i="154"/>
  <c r="AM63" i="154"/>
  <c r="G63" i="154"/>
  <c r="M62" i="154"/>
  <c r="AI68" i="154"/>
  <c r="AO67" i="154"/>
  <c r="I67" i="154"/>
  <c r="O66" i="154"/>
  <c r="U65" i="154"/>
  <c r="AG63" i="154"/>
  <c r="AM62" i="154"/>
  <c r="G62" i="154"/>
  <c r="AG68" i="154"/>
  <c r="AM67" i="154"/>
  <c r="G67" i="154"/>
  <c r="M66" i="154"/>
  <c r="S65" i="154"/>
  <c r="AE63" i="154"/>
  <c r="AK62" i="154"/>
  <c r="E62" i="154"/>
  <c r="T54" i="154"/>
  <c r="F54" i="154"/>
  <c r="AE54" i="154"/>
  <c r="I54" i="154"/>
  <c r="K54" i="154"/>
  <c r="AB54" i="154"/>
  <c r="N54" i="154"/>
  <c r="AM54" i="154"/>
  <c r="CK42" i="27"/>
  <c r="BF16" i="157" a="1"/>
  <c r="BF9" i="157" a="1"/>
  <c r="BF13" i="157" a="1"/>
  <c r="BF6" i="157" a="1"/>
  <c r="A9" i="212" l="1"/>
  <c r="A9" i="213"/>
  <c r="A9" i="210"/>
  <c r="A9" i="211"/>
  <c r="A9" i="208"/>
  <c r="A9" i="209"/>
  <c r="A9" i="205"/>
  <c r="A9" i="207"/>
  <c r="BF16" i="157"/>
  <c r="BF13" i="157"/>
  <c r="BF6" i="157"/>
  <c r="BF9" i="157"/>
  <c r="A9" i="76"/>
  <c r="A9" i="100"/>
  <c r="A9" i="99"/>
  <c r="A9" i="111"/>
  <c r="A9" i="107"/>
  <c r="AE9" i="25"/>
  <c r="A9" i="98"/>
  <c r="A9" i="106"/>
  <c r="A9" i="50"/>
  <c r="A9" i="52"/>
  <c r="A9" i="82"/>
  <c r="A9" i="46"/>
  <c r="A9" i="90"/>
  <c r="A9" i="117"/>
  <c r="A9" i="93"/>
  <c r="AB9" i="25"/>
  <c r="A9" i="110"/>
  <c r="A9" i="74"/>
  <c r="A9" i="109"/>
  <c r="A9" i="18"/>
  <c r="A9" i="112"/>
  <c r="A9" i="156"/>
  <c r="A9" i="85"/>
  <c r="A9" i="2"/>
  <c r="A9" i="101"/>
  <c r="A9" i="21"/>
  <c r="A9" i="77"/>
  <c r="A9" i="118"/>
  <c r="U10" i="25"/>
  <c r="A9" i="16"/>
  <c r="A9" i="71"/>
  <c r="A9" i="45"/>
  <c r="A9" i="57"/>
  <c r="A9" i="58"/>
  <c r="A9" i="42"/>
  <c r="AC9" i="25"/>
  <c r="A9" i="73"/>
  <c r="A9" i="48"/>
  <c r="A9" i="43"/>
  <c r="A9" i="91"/>
  <c r="AD9" i="25"/>
  <c r="A9" i="20"/>
  <c r="A9" i="72"/>
  <c r="A9" i="59"/>
  <c r="A9" i="78"/>
  <c r="A9" i="92"/>
  <c r="A9" i="60"/>
  <c r="Y9" i="25"/>
  <c r="A9" i="119"/>
  <c r="A9" i="44"/>
  <c r="A9" i="108"/>
  <c r="A9" i="114"/>
  <c r="A9" i="49"/>
  <c r="A9" i="172"/>
  <c r="AG9" i="25"/>
  <c r="A9" i="96"/>
  <c r="A9" i="40"/>
  <c r="A9" i="51"/>
  <c r="A9" i="155"/>
  <c r="A9" i="177"/>
  <c r="AF9" i="25"/>
  <c r="A9" i="47"/>
  <c r="A9" i="64"/>
  <c r="Z9" i="25"/>
  <c r="A9" i="80"/>
  <c r="A9" i="81"/>
  <c r="A9" i="83"/>
  <c r="A9" i="75"/>
  <c r="A9" i="69"/>
  <c r="A9" i="97"/>
  <c r="A9" i="53"/>
  <c r="A9" i="115"/>
  <c r="A9" i="17"/>
  <c r="A9" i="15"/>
  <c r="A9" i="22"/>
  <c r="A9" i="55"/>
  <c r="A9" i="56"/>
  <c r="A9" i="116"/>
  <c r="AA9" i="25"/>
  <c r="A9" i="41"/>
  <c r="A9" i="61"/>
  <c r="A9" i="105"/>
  <c r="A9" i="23"/>
  <c r="A9" i="113"/>
  <c r="A9" i="54"/>
  <c r="A9" i="84"/>
  <c r="A9" i="19"/>
  <c r="A9" i="39"/>
  <c r="A9" i="124"/>
  <c r="A9" i="79"/>
  <c r="N19" i="128"/>
  <c r="A11" i="95"/>
  <c r="CP24" i="27"/>
  <c r="E64" i="154"/>
  <c r="AC64" i="154"/>
  <c r="N64" i="154"/>
  <c r="W64" i="154"/>
  <c r="F64" i="154"/>
  <c r="O64" i="154"/>
  <c r="U64" i="154"/>
  <c r="AD64" i="154"/>
  <c r="V64" i="154"/>
  <c r="AN14" i="27"/>
  <c r="AN15" i="27" s="1"/>
  <c r="AN16" i="27" s="1"/>
  <c r="AN17" i="27" s="1"/>
  <c r="AN18" i="27" s="1"/>
  <c r="AN19" i="27" s="1"/>
  <c r="AN20" i="27" s="1"/>
  <c r="AN21" i="27" s="1"/>
  <c r="AN22" i="27" s="1"/>
  <c r="AN23" i="27" s="1"/>
  <c r="AN24" i="27" s="1"/>
  <c r="AN25" i="27" s="1"/>
  <c r="AN26" i="27" s="1"/>
  <c r="AN27" i="27" s="1"/>
  <c r="AN28" i="27" s="1"/>
  <c r="AN29" i="27" s="1"/>
  <c r="AN30" i="27" s="1"/>
  <c r="AN31" i="27" s="1"/>
  <c r="AN32" i="27" s="1"/>
  <c r="AN33" i="27" s="1"/>
  <c r="AN34" i="27" s="1"/>
  <c r="AN35" i="27" s="1"/>
  <c r="AN36" i="27" s="1"/>
  <c r="AN37" i="27" s="1"/>
  <c r="AN38" i="27" s="1"/>
  <c r="AN39" i="27" s="1"/>
  <c r="AN40" i="27" s="1"/>
  <c r="AN41" i="27" s="1"/>
  <c r="AK64" i="154"/>
  <c r="AM64" i="154"/>
  <c r="R64" i="154"/>
  <c r="L64" i="154"/>
  <c r="AF64" i="154"/>
  <c r="Z64" i="154"/>
  <c r="T64" i="154"/>
  <c r="AE64" i="154"/>
  <c r="AN64" i="154"/>
  <c r="I64" i="154"/>
  <c r="AH64" i="154"/>
  <c r="AB64" i="154"/>
  <c r="X64" i="154"/>
  <c r="Q64" i="154"/>
  <c r="K64" i="154"/>
  <c r="AJ64" i="154"/>
  <c r="Y64" i="154"/>
  <c r="S64" i="154"/>
  <c r="AL64" i="154"/>
  <c r="AG64" i="154"/>
  <c r="AA64" i="154"/>
  <c r="AJ78" i="154"/>
  <c r="AB78" i="154"/>
  <c r="T78" i="154"/>
  <c r="L78" i="154"/>
  <c r="D78" i="154"/>
  <c r="AH77" i="154"/>
  <c r="Z77" i="154"/>
  <c r="R77" i="154"/>
  <c r="J77" i="154"/>
  <c r="AN76" i="154"/>
  <c r="AF76" i="154"/>
  <c r="X76" i="154"/>
  <c r="P76" i="154"/>
  <c r="H76" i="154"/>
  <c r="AL75" i="154"/>
  <c r="AD75" i="154"/>
  <c r="V75" i="154"/>
  <c r="N75" i="154"/>
  <c r="F75" i="154"/>
  <c r="AH73" i="154"/>
  <c r="Z73" i="154"/>
  <c r="R73" i="154"/>
  <c r="J73" i="154"/>
  <c r="AN72" i="154"/>
  <c r="AF72" i="154"/>
  <c r="X72" i="154"/>
  <c r="P72" i="154"/>
  <c r="H72" i="154"/>
  <c r="AI78" i="154"/>
  <c r="AA78" i="154"/>
  <c r="S78" i="154"/>
  <c r="K78" i="154"/>
  <c r="AO77" i="154"/>
  <c r="AG77" i="154"/>
  <c r="Y77" i="154"/>
  <c r="Q77" i="154"/>
  <c r="I77" i="154"/>
  <c r="AM76" i="154"/>
  <c r="AE76" i="154"/>
  <c r="W76" i="154"/>
  <c r="O76" i="154"/>
  <c r="G76" i="154"/>
  <c r="AK75" i="154"/>
  <c r="AC75" i="154"/>
  <c r="U75" i="154"/>
  <c r="M75" i="154"/>
  <c r="E75" i="154"/>
  <c r="AO73" i="154"/>
  <c r="AG73" i="154"/>
  <c r="Y73" i="154"/>
  <c r="Q73" i="154"/>
  <c r="I73" i="154"/>
  <c r="AM72" i="154"/>
  <c r="AE72" i="154"/>
  <c r="W72" i="154"/>
  <c r="O72" i="154"/>
  <c r="G72" i="154"/>
  <c r="AH78" i="154"/>
  <c r="Z78" i="154"/>
  <c r="R78" i="154"/>
  <c r="J78" i="154"/>
  <c r="AN77" i="154"/>
  <c r="AF77" i="154"/>
  <c r="X77" i="154"/>
  <c r="P77" i="154"/>
  <c r="H77" i="154"/>
  <c r="AL76" i="154"/>
  <c r="AD76" i="154"/>
  <c r="V76" i="154"/>
  <c r="N76" i="154"/>
  <c r="F76" i="154"/>
  <c r="AJ75" i="154"/>
  <c r="AB75" i="154"/>
  <c r="T75" i="154"/>
  <c r="L75" i="154"/>
  <c r="D75" i="154"/>
  <c r="AN73" i="154"/>
  <c r="AF73" i="154"/>
  <c r="X73" i="154"/>
  <c r="P73" i="154"/>
  <c r="H73" i="154"/>
  <c r="AL72" i="154"/>
  <c r="AD72" i="154"/>
  <c r="V72" i="154"/>
  <c r="N72" i="154"/>
  <c r="F72" i="154"/>
  <c r="AO78" i="154"/>
  <c r="AG78" i="154"/>
  <c r="Y78" i="154"/>
  <c r="Q78" i="154"/>
  <c r="I78" i="154"/>
  <c r="AM77" i="154"/>
  <c r="AE77" i="154"/>
  <c r="W77" i="154"/>
  <c r="O77" i="154"/>
  <c r="G77" i="154"/>
  <c r="AK76" i="154"/>
  <c r="AC76" i="154"/>
  <c r="U76" i="154"/>
  <c r="M76" i="154"/>
  <c r="E76" i="154"/>
  <c r="AI75" i="154"/>
  <c r="AA75" i="154"/>
  <c r="S75" i="154"/>
  <c r="K75" i="154"/>
  <c r="AM73" i="154"/>
  <c r="AE73" i="154"/>
  <c r="W73" i="154"/>
  <c r="O73" i="154"/>
  <c r="G73" i="154"/>
  <c r="AK72" i="154"/>
  <c r="AC72" i="154"/>
  <c r="U72" i="154"/>
  <c r="M72" i="154"/>
  <c r="E72" i="154"/>
  <c r="AN78" i="154"/>
  <c r="AF78" i="154"/>
  <c r="X78" i="154"/>
  <c r="P78" i="154"/>
  <c r="H78" i="154"/>
  <c r="AL77" i="154"/>
  <c r="AD77" i="154"/>
  <c r="V77" i="154"/>
  <c r="N77" i="154"/>
  <c r="F77" i="154"/>
  <c r="AJ76" i="154"/>
  <c r="AB76" i="154"/>
  <c r="T76" i="154"/>
  <c r="L76" i="154"/>
  <c r="D76" i="154"/>
  <c r="AH75" i="154"/>
  <c r="Z75" i="154"/>
  <c r="R75" i="154"/>
  <c r="J75" i="154"/>
  <c r="AL73" i="154"/>
  <c r="AD73" i="154"/>
  <c r="V73" i="154"/>
  <c r="N73" i="154"/>
  <c r="F73" i="154"/>
  <c r="AJ72" i="154"/>
  <c r="AB72" i="154"/>
  <c r="T72" i="154"/>
  <c r="L72" i="154"/>
  <c r="D72" i="154"/>
  <c r="AL78" i="154"/>
  <c r="AD78" i="154"/>
  <c r="V78" i="154"/>
  <c r="N78" i="154"/>
  <c r="F78" i="154"/>
  <c r="AJ77" i="154"/>
  <c r="AB77" i="154"/>
  <c r="T77" i="154"/>
  <c r="L77" i="154"/>
  <c r="D77" i="154"/>
  <c r="AH76" i="154"/>
  <c r="Z76" i="154"/>
  <c r="R76" i="154"/>
  <c r="J76" i="154"/>
  <c r="AN75" i="154"/>
  <c r="AF75" i="154"/>
  <c r="X75" i="154"/>
  <c r="P75" i="154"/>
  <c r="H75" i="154"/>
  <c r="AJ73" i="154"/>
  <c r="AB73" i="154"/>
  <c r="T73" i="154"/>
  <c r="L73" i="154"/>
  <c r="D73" i="154"/>
  <c r="AH72" i="154"/>
  <c r="Z72" i="154"/>
  <c r="R72" i="154"/>
  <c r="J72" i="154"/>
  <c r="C70" i="154"/>
  <c r="O78" i="154"/>
  <c r="U77" i="154"/>
  <c r="AA76" i="154"/>
  <c r="AG75" i="154"/>
  <c r="M73" i="154"/>
  <c r="S72" i="154"/>
  <c r="M78" i="154"/>
  <c r="S77" i="154"/>
  <c r="Y76" i="154"/>
  <c r="AE75" i="154"/>
  <c r="K73" i="154"/>
  <c r="Q72" i="154"/>
  <c r="AM78" i="154"/>
  <c r="G78" i="154"/>
  <c r="M77" i="154"/>
  <c r="S76" i="154"/>
  <c r="Y75" i="154"/>
  <c r="AK73" i="154"/>
  <c r="E73" i="154"/>
  <c r="K72" i="154"/>
  <c r="AK78" i="154"/>
  <c r="E78" i="154"/>
  <c r="K77" i="154"/>
  <c r="Q76" i="154"/>
  <c r="W75" i="154"/>
  <c r="AI73" i="154"/>
  <c r="AO72" i="154"/>
  <c r="I72" i="154"/>
  <c r="AE78" i="154"/>
  <c r="AK77" i="154"/>
  <c r="E77" i="154"/>
  <c r="K76" i="154"/>
  <c r="Q75" i="154"/>
  <c r="AC73" i="154"/>
  <c r="AI72" i="154"/>
  <c r="AC78" i="154"/>
  <c r="AI77" i="154"/>
  <c r="AO76" i="154"/>
  <c r="I76" i="154"/>
  <c r="O75" i="154"/>
  <c r="AA73" i="154"/>
  <c r="AG72" i="154"/>
  <c r="W78" i="154"/>
  <c r="AC77" i="154"/>
  <c r="AI76" i="154"/>
  <c r="AO75" i="154"/>
  <c r="I75" i="154"/>
  <c r="U73" i="154"/>
  <c r="AA72" i="154"/>
  <c r="U78" i="154"/>
  <c r="AA77" i="154"/>
  <c r="AG76" i="154"/>
  <c r="AM75" i="154"/>
  <c r="G75" i="154"/>
  <c r="S73" i="154"/>
  <c r="Y72" i="154"/>
  <c r="H64" i="154"/>
  <c r="AO64" i="154"/>
  <c r="AI64" i="154"/>
  <c r="D9" i="127"/>
  <c r="A10" i="68"/>
  <c r="U11" i="65"/>
  <c r="G64" i="154"/>
  <c r="M64" i="154"/>
  <c r="P64" i="154"/>
  <c r="J64" i="154"/>
  <c r="D64" i="154"/>
  <c r="CK46" i="27"/>
  <c r="CK41" i="27"/>
  <c r="CK34" i="27"/>
  <c r="CK40" i="27"/>
  <c r="CK44" i="27"/>
  <c r="CK45" i="27"/>
  <c r="CK48" i="27"/>
  <c r="CK38" i="27"/>
  <c r="CK31" i="27"/>
  <c r="CK33" i="27"/>
  <c r="CK49" i="27"/>
  <c r="CK30" i="27"/>
  <c r="CK35" i="27"/>
  <c r="CK37" i="27"/>
  <c r="A10" i="212" l="1"/>
  <c r="A10" i="213"/>
  <c r="A10" i="210"/>
  <c r="A10" i="211"/>
  <c r="A10" i="208"/>
  <c r="A10" i="209"/>
  <c r="A10" i="205"/>
  <c r="A10" i="207"/>
  <c r="A12" i="95"/>
  <c r="CN24" i="27" s="1"/>
  <c r="CL24" i="27"/>
  <c r="A10" i="90"/>
  <c r="A10" i="59"/>
  <c r="A10" i="113"/>
  <c r="A10" i="77"/>
  <c r="A10" i="64"/>
  <c r="A10" i="155"/>
  <c r="A10" i="43"/>
  <c r="A10" i="124"/>
  <c r="AD10" i="25"/>
  <c r="AC10" i="25"/>
  <c r="AF10" i="25"/>
  <c r="A10" i="19"/>
  <c r="A10" i="109"/>
  <c r="A10" i="74"/>
  <c r="A10" i="15"/>
  <c r="A10" i="16"/>
  <c r="A10" i="2"/>
  <c r="A10" i="39"/>
  <c r="A10" i="81"/>
  <c r="A10" i="83"/>
  <c r="A10" i="18"/>
  <c r="AE10" i="25"/>
  <c r="A10" i="98"/>
  <c r="A10" i="79"/>
  <c r="U11" i="25"/>
  <c r="A10" i="72"/>
  <c r="A10" i="117"/>
  <c r="AB10" i="25"/>
  <c r="A10" i="115"/>
  <c r="A10" i="55"/>
  <c r="A10" i="85"/>
  <c r="A10" i="40"/>
  <c r="A10" i="58"/>
  <c r="A10" i="61"/>
  <c r="A10" i="105"/>
  <c r="A10" i="111"/>
  <c r="A10" i="172"/>
  <c r="A10" i="107"/>
  <c r="A10" i="45"/>
  <c r="A10" i="93"/>
  <c r="A10" i="20"/>
  <c r="A10" i="51"/>
  <c r="A10" i="100"/>
  <c r="A10" i="22"/>
  <c r="A10" i="52"/>
  <c r="A10" i="69"/>
  <c r="A10" i="47"/>
  <c r="AA10" i="25"/>
  <c r="A10" i="57"/>
  <c r="A10" i="54"/>
  <c r="A10" i="116"/>
  <c r="A10" i="108"/>
  <c r="A10" i="21"/>
  <c r="A10" i="53"/>
  <c r="A10" i="56"/>
  <c r="A10" i="23"/>
  <c r="A10" i="97"/>
  <c r="A10" i="41"/>
  <c r="A10" i="49"/>
  <c r="A10" i="84"/>
  <c r="A10" i="60"/>
  <c r="A10" i="106"/>
  <c r="A10" i="71"/>
  <c r="A10" i="118"/>
  <c r="A10" i="50"/>
  <c r="A10" i="82"/>
  <c r="A10" i="17"/>
  <c r="A10" i="73"/>
  <c r="A10" i="110"/>
  <c r="A10" i="119"/>
  <c r="A10" i="92"/>
  <c r="A10" i="48"/>
  <c r="A10" i="91"/>
  <c r="Y10" i="25"/>
  <c r="A10" i="80"/>
  <c r="A10" i="44"/>
  <c r="A10" i="46"/>
  <c r="A10" i="78"/>
  <c r="A10" i="177"/>
  <c r="AG10" i="25"/>
  <c r="A10" i="99"/>
  <c r="A10" i="42"/>
  <c r="A10" i="112"/>
  <c r="A10" i="101"/>
  <c r="A10" i="76"/>
  <c r="Z10" i="25"/>
  <c r="A10" i="114"/>
  <c r="A10" i="96"/>
  <c r="A10" i="156"/>
  <c r="A10" i="75"/>
  <c r="N18" i="128"/>
  <c r="N8" i="128"/>
  <c r="E8" i="128"/>
  <c r="N12" i="128"/>
  <c r="E12" i="128"/>
  <c r="E15" i="128"/>
  <c r="N15" i="128"/>
  <c r="E22" i="128"/>
  <c r="N25" i="128"/>
  <c r="N23" i="128"/>
  <c r="E20" i="128"/>
  <c r="N26" i="128"/>
  <c r="E23" i="128"/>
  <c r="BV22" i="27"/>
  <c r="O110" i="70" s="1"/>
  <c r="N11" i="128"/>
  <c r="E11" i="128"/>
  <c r="N17" i="128"/>
  <c r="CK39" i="27"/>
  <c r="N16" i="128" s="1"/>
  <c r="N7" i="128"/>
  <c r="CK29" i="27"/>
  <c r="E6" i="128" s="1"/>
  <c r="E7" i="128"/>
  <c r="CK43" i="27"/>
  <c r="CK47" i="27" s="1"/>
  <c r="E21" i="128" s="1"/>
  <c r="N21" i="128"/>
  <c r="E18" i="128"/>
  <c r="CK36" i="27"/>
  <c r="N13" i="128" s="1"/>
  <c r="N14" i="128"/>
  <c r="E14" i="128"/>
  <c r="N10" i="128"/>
  <c r="CK32" i="27"/>
  <c r="E9" i="128" s="1"/>
  <c r="E10" i="128"/>
  <c r="E19" i="128"/>
  <c r="N22" i="128"/>
  <c r="AO74" i="154"/>
  <c r="R74" i="154"/>
  <c r="AA74" i="154"/>
  <c r="AG74" i="154"/>
  <c r="Q74" i="154"/>
  <c r="Y74" i="154"/>
  <c r="Z74" i="154"/>
  <c r="AR6" i="27"/>
  <c r="AN42" i="27"/>
  <c r="AN43" i="27" s="1"/>
  <c r="AN44" i="27" s="1"/>
  <c r="J74" i="154"/>
  <c r="AI74" i="154"/>
  <c r="O74" i="154"/>
  <c r="AN74" i="154"/>
  <c r="V74" i="154"/>
  <c r="H74" i="154"/>
  <c r="S74" i="154"/>
  <c r="E74" i="154"/>
  <c r="AD74" i="154"/>
  <c r="P74" i="154"/>
  <c r="AJ74" i="154"/>
  <c r="M74" i="154"/>
  <c r="AL74" i="154"/>
  <c r="X74" i="154"/>
  <c r="I74" i="154"/>
  <c r="K74" i="154"/>
  <c r="AH74" i="154"/>
  <c r="U74" i="154"/>
  <c r="G74" i="154"/>
  <c r="AF74" i="154"/>
  <c r="D74" i="154"/>
  <c r="AC74" i="154"/>
  <c r="L74" i="154"/>
  <c r="AK74" i="154"/>
  <c r="W74" i="154"/>
  <c r="D10" i="127"/>
  <c r="A11" i="68"/>
  <c r="U12" i="65"/>
  <c r="T74" i="154"/>
  <c r="F74" i="154"/>
  <c r="AE74" i="154"/>
  <c r="AB74" i="154"/>
  <c r="N74" i="154"/>
  <c r="AM74" i="154"/>
  <c r="CP48" i="27"/>
  <c r="CP38" i="27"/>
  <c r="CL49" i="27"/>
  <c r="CP46" i="27"/>
  <c r="CP42" i="27"/>
  <c r="CP33" i="27"/>
  <c r="CP37" i="27"/>
  <c r="CP40" i="27"/>
  <c r="CP44" i="27"/>
  <c r="CP34" i="27"/>
  <c r="CP49" i="27"/>
  <c r="CP35" i="27"/>
  <c r="CL41" i="27"/>
  <c r="CP45" i="27"/>
  <c r="CP30" i="27"/>
  <c r="CP41" i="27"/>
  <c r="CP31" i="27"/>
  <c r="CL48" i="27"/>
  <c r="CN42" i="27"/>
  <c r="A11" i="212" l="1"/>
  <c r="A11" i="213"/>
  <c r="A11" i="210"/>
  <c r="A11" i="211"/>
  <c r="A11" i="208"/>
  <c r="A11" i="209"/>
  <c r="A11" i="205"/>
  <c r="A11" i="207"/>
  <c r="CM24" i="27"/>
  <c r="CO24" i="27"/>
  <c r="BW22" i="27"/>
  <c r="P110" i="70" s="1"/>
  <c r="O26" i="128"/>
  <c r="F23" i="128"/>
  <c r="F22" i="128"/>
  <c r="O25" i="128"/>
  <c r="O18" i="128"/>
  <c r="A11" i="75"/>
  <c r="A11" i="177"/>
  <c r="A11" i="72"/>
  <c r="A11" i="23"/>
  <c r="A11" i="115"/>
  <c r="A11" i="59"/>
  <c r="AA11" i="25"/>
  <c r="A11" i="45"/>
  <c r="A11" i="78"/>
  <c r="AB11" i="25"/>
  <c r="A11" i="112"/>
  <c r="AD11" i="25"/>
  <c r="A11" i="51"/>
  <c r="A11" i="156"/>
  <c r="AF11" i="25"/>
  <c r="AG11" i="25"/>
  <c r="AE11" i="25"/>
  <c r="A11" i="109"/>
  <c r="A11" i="43"/>
  <c r="A11" i="84"/>
  <c r="A11" i="18"/>
  <c r="A11" i="82"/>
  <c r="A11" i="107"/>
  <c r="A11" i="64"/>
  <c r="A11" i="39"/>
  <c r="A11" i="55"/>
  <c r="A11" i="96"/>
  <c r="A11" i="61"/>
  <c r="A11" i="85"/>
  <c r="A11" i="119"/>
  <c r="A11" i="114"/>
  <c r="A11" i="52"/>
  <c r="A11" i="100"/>
  <c r="A11" i="116"/>
  <c r="A11" i="17"/>
  <c r="A11" i="40"/>
  <c r="A11" i="56"/>
  <c r="A11" i="117"/>
  <c r="A11" i="98"/>
  <c r="A11" i="80"/>
  <c r="A11" i="81"/>
  <c r="A11" i="49"/>
  <c r="A11" i="58"/>
  <c r="A11" i="22"/>
  <c r="A11" i="108"/>
  <c r="A11" i="57"/>
  <c r="A11" i="101"/>
  <c r="A11" i="91"/>
  <c r="Y11" i="25"/>
  <c r="A11" i="19"/>
  <c r="A11" i="21"/>
  <c r="A11" i="118"/>
  <c r="A11" i="46"/>
  <c r="A11" i="172"/>
  <c r="A11" i="2"/>
  <c r="A11" i="16"/>
  <c r="A11" i="110"/>
  <c r="A11" i="50"/>
  <c r="A11" i="93"/>
  <c r="A11" i="60"/>
  <c r="A11" i="106"/>
  <c r="A11" i="15"/>
  <c r="A11" i="73"/>
  <c r="A11" i="113"/>
  <c r="A11" i="83"/>
  <c r="A11" i="77"/>
  <c r="Z11" i="25"/>
  <c r="A11" i="20"/>
  <c r="A11" i="44"/>
  <c r="A11" i="111"/>
  <c r="A11" i="53"/>
  <c r="A11" i="92"/>
  <c r="U12" i="25"/>
  <c r="A11" i="105"/>
  <c r="A11" i="71"/>
  <c r="A11" i="155"/>
  <c r="A11" i="47"/>
  <c r="A11" i="76"/>
  <c r="A11" i="99"/>
  <c r="A11" i="74"/>
  <c r="A11" i="42"/>
  <c r="A11" i="124"/>
  <c r="A11" i="79"/>
  <c r="A11" i="90"/>
  <c r="A11" i="54"/>
  <c r="A11" i="69"/>
  <c r="AC11" i="25"/>
  <c r="A11" i="41"/>
  <c r="A11" i="97"/>
  <c r="A11" i="48"/>
  <c r="N20" i="128"/>
  <c r="BV5" i="27"/>
  <c r="O93" i="70" s="1"/>
  <c r="N6" i="128"/>
  <c r="BV12" i="27"/>
  <c r="O100" i="70" s="1"/>
  <c r="E13" i="128"/>
  <c r="BV16" i="27"/>
  <c r="O104" i="70" s="1"/>
  <c r="E16" i="128"/>
  <c r="N9" i="128"/>
  <c r="BV8" i="27"/>
  <c r="O96" i="70" s="1"/>
  <c r="N24" i="128"/>
  <c r="E17" i="128"/>
  <c r="Q19" i="128"/>
  <c r="AR7" i="27"/>
  <c r="AV7" i="27" s="1"/>
  <c r="AR8" i="27"/>
  <c r="AV8" i="27" s="1"/>
  <c r="AR9" i="27"/>
  <c r="AV9" i="27" s="1"/>
  <c r="AR10" i="27"/>
  <c r="AU10" i="27" s="1"/>
  <c r="AR11" i="27"/>
  <c r="AV11" i="27" s="1"/>
  <c r="AR12" i="27"/>
  <c r="AV12" i="27" s="1"/>
  <c r="AR13" i="27"/>
  <c r="AU13" i="27" s="1"/>
  <c r="S22" i="128"/>
  <c r="J19" i="128"/>
  <c r="S18" i="128"/>
  <c r="J18" i="128"/>
  <c r="S21" i="128"/>
  <c r="CP43" i="27"/>
  <c r="CP47" i="27" s="1"/>
  <c r="J7" i="128"/>
  <c r="S7" i="128"/>
  <c r="CP29" i="27"/>
  <c r="S19" i="128"/>
  <c r="J22" i="128"/>
  <c r="S25" i="128"/>
  <c r="S11" i="128"/>
  <c r="J11" i="128"/>
  <c r="S17" i="128"/>
  <c r="CP39" i="27"/>
  <c r="S8" i="128"/>
  <c r="J8" i="128"/>
  <c r="J20" i="128"/>
  <c r="S23" i="128"/>
  <c r="J10" i="128"/>
  <c r="S10" i="128"/>
  <c r="CP32" i="27"/>
  <c r="J15" i="128"/>
  <c r="S15" i="128"/>
  <c r="J14" i="128"/>
  <c r="S14" i="128"/>
  <c r="CP36" i="27"/>
  <c r="J12" i="128"/>
  <c r="S12" i="128"/>
  <c r="S26" i="128"/>
  <c r="CA22" i="27"/>
  <c r="J23" i="128"/>
  <c r="AR41" i="27"/>
  <c r="AV41" i="27" s="1"/>
  <c r="AR30" i="27"/>
  <c r="AR37" i="27"/>
  <c r="AV37" i="27" s="1"/>
  <c r="AR38" i="27"/>
  <c r="AV38" i="27" s="1"/>
  <c r="AR15" i="27"/>
  <c r="AR27" i="27"/>
  <c r="AR26" i="27"/>
  <c r="AR40" i="27"/>
  <c r="AV40" i="27" s="1"/>
  <c r="AR33" i="27"/>
  <c r="AR18" i="27"/>
  <c r="AR14" i="27"/>
  <c r="AR32" i="27"/>
  <c r="AR31" i="27"/>
  <c r="AR24" i="27"/>
  <c r="AR22" i="27"/>
  <c r="AR19" i="27"/>
  <c r="AR36" i="27"/>
  <c r="AR21" i="27"/>
  <c r="AR16" i="27"/>
  <c r="AR17" i="27"/>
  <c r="AR28" i="27"/>
  <c r="AR43" i="27"/>
  <c r="AR35" i="27"/>
  <c r="AR20" i="27"/>
  <c r="AR25" i="27"/>
  <c r="AR39" i="27"/>
  <c r="AV39" i="27" s="1"/>
  <c r="AR34" i="27"/>
  <c r="AR29" i="27"/>
  <c r="AR23" i="27"/>
  <c r="AR44" i="27"/>
  <c r="AR42" i="27"/>
  <c r="D11" i="127"/>
  <c r="A12" i="68"/>
  <c r="U13" i="65"/>
  <c r="CL44" i="27"/>
  <c r="CL30" i="27"/>
  <c r="CL34" i="27"/>
  <c r="CL45" i="27"/>
  <c r="CM30" i="27"/>
  <c r="CN44" i="27"/>
  <c r="CN45" i="27"/>
  <c r="CN34" i="27"/>
  <c r="CN33" i="27"/>
  <c r="CL35" i="27"/>
  <c r="CL31" i="27"/>
  <c r="CN31" i="27"/>
  <c r="CN35" i="27"/>
  <c r="CL42" i="27"/>
  <c r="CL33" i="27"/>
  <c r="CL38" i="27"/>
  <c r="CN48" i="27"/>
  <c r="CL37" i="27"/>
  <c r="CN40" i="27"/>
  <c r="CN37" i="27"/>
  <c r="CL46" i="27"/>
  <c r="CL40" i="27"/>
  <c r="CN49" i="27"/>
  <c r="CN38" i="27"/>
  <c r="CN41" i="27"/>
  <c r="CN46" i="27"/>
  <c r="CN30" i="27"/>
  <c r="CO49" i="27"/>
  <c r="O21" i="128" l="1"/>
  <c r="F18" i="128"/>
  <c r="A12" i="212"/>
  <c r="A12" i="213"/>
  <c r="O17" i="128"/>
  <c r="F15" i="128"/>
  <c r="O15" i="128"/>
  <c r="Q23" i="128"/>
  <c r="H20" i="128"/>
  <c r="Q25" i="128"/>
  <c r="H22" i="128"/>
  <c r="H12" i="128"/>
  <c r="Q12" i="128"/>
  <c r="O23" i="128"/>
  <c r="F20" i="128"/>
  <c r="F11" i="128"/>
  <c r="O11" i="128"/>
  <c r="F8" i="128"/>
  <c r="O8" i="128"/>
  <c r="F19" i="128"/>
  <c r="O22" i="128"/>
  <c r="CL43" i="27"/>
  <c r="CL47" i="27" s="1"/>
  <c r="F21" i="128" s="1"/>
  <c r="CL39" i="27"/>
  <c r="O16" i="128" s="1"/>
  <c r="O19" i="128"/>
  <c r="O7" i="128"/>
  <c r="F7" i="128"/>
  <c r="CL29" i="27"/>
  <c r="O6" i="128" s="1"/>
  <c r="F14" i="128"/>
  <c r="O14" i="128"/>
  <c r="CL36" i="27"/>
  <c r="F13" i="128" s="1"/>
  <c r="O12" i="128"/>
  <c r="F12" i="128"/>
  <c r="F10" i="128"/>
  <c r="O10" i="128"/>
  <c r="CL32" i="27"/>
  <c r="BW8" i="27" s="1"/>
  <c r="P96" i="70" s="1"/>
  <c r="A12" i="210"/>
  <c r="A12" i="211"/>
  <c r="A12" i="208"/>
  <c r="A12" i="209"/>
  <c r="A12" i="205"/>
  <c r="A12" i="207"/>
  <c r="Q17" i="128"/>
  <c r="Q15" i="128"/>
  <c r="H15" i="128"/>
  <c r="H10" i="128"/>
  <c r="Q10" i="128"/>
  <c r="Q22" i="128"/>
  <c r="H19" i="128"/>
  <c r="Q18" i="128"/>
  <c r="CN39" i="27"/>
  <c r="H16" i="128" s="1"/>
  <c r="Q7" i="128"/>
  <c r="H7" i="128"/>
  <c r="CN29" i="27"/>
  <c r="H6" i="128" s="1"/>
  <c r="CN43" i="27"/>
  <c r="CN47" i="27" s="1"/>
  <c r="H21" i="128" s="1"/>
  <c r="H18" i="128"/>
  <c r="Q21" i="128"/>
  <c r="Q26" i="128"/>
  <c r="BY22" i="27"/>
  <c r="R110" i="70" s="1"/>
  <c r="H23" i="128"/>
  <c r="H8" i="128"/>
  <c r="Q8" i="128"/>
  <c r="CN32" i="27"/>
  <c r="BY8" i="27" s="1"/>
  <c r="R96" i="70" s="1"/>
  <c r="Q11" i="128"/>
  <c r="H11" i="128"/>
  <c r="Q14" i="128"/>
  <c r="H14" i="128"/>
  <c r="CN36" i="27"/>
  <c r="BY12" i="27" s="1"/>
  <c r="R100" i="70" s="1"/>
  <c r="G7" i="128"/>
  <c r="P7" i="128"/>
  <c r="I23" i="128"/>
  <c r="BZ22" i="27"/>
  <c r="S110" i="70" s="1"/>
  <c r="R26" i="128"/>
  <c r="A12" i="56"/>
  <c r="A12" i="22"/>
  <c r="A12" i="110"/>
  <c r="A12" i="58"/>
  <c r="A12" i="64"/>
  <c r="A12" i="98"/>
  <c r="A12" i="80"/>
  <c r="A12" i="75"/>
  <c r="A12" i="43"/>
  <c r="A12" i="101"/>
  <c r="A12" i="177"/>
  <c r="A12" i="81"/>
  <c r="AA12" i="25"/>
  <c r="A12" i="47"/>
  <c r="A12" i="108"/>
  <c r="A12" i="15"/>
  <c r="A12" i="23"/>
  <c r="A12" i="44"/>
  <c r="AF12" i="25"/>
  <c r="AG12" i="25"/>
  <c r="A12" i="100"/>
  <c r="A12" i="78"/>
  <c r="A12" i="74"/>
  <c r="A12" i="79"/>
  <c r="A12" i="84"/>
  <c r="A12" i="116"/>
  <c r="A12" i="49"/>
  <c r="A12" i="17"/>
  <c r="A12" i="52"/>
  <c r="AB12" i="25"/>
  <c r="A12" i="18"/>
  <c r="A12" i="21"/>
  <c r="A12" i="97"/>
  <c r="A12" i="46"/>
  <c r="A12" i="61"/>
  <c r="A12" i="60"/>
  <c r="AC12" i="25"/>
  <c r="A12" i="19"/>
  <c r="A12" i="40"/>
  <c r="A12" i="118"/>
  <c r="A12" i="50"/>
  <c r="A12" i="172"/>
  <c r="AD12" i="25"/>
  <c r="A12" i="2"/>
  <c r="A12" i="156"/>
  <c r="A12" i="76"/>
  <c r="A12" i="83"/>
  <c r="A12" i="90"/>
  <c r="AE12" i="25"/>
  <c r="A12" i="73"/>
  <c r="A12" i="41"/>
  <c r="A12" i="113"/>
  <c r="A12" i="53"/>
  <c r="A12" i="91"/>
  <c r="A12" i="85"/>
  <c r="A12" i="112"/>
  <c r="A12" i="111"/>
  <c r="A12" i="93"/>
  <c r="A12" i="77"/>
  <c r="Y12" i="25"/>
  <c r="A12" i="16"/>
  <c r="A12" i="39"/>
  <c r="A12" i="155"/>
  <c r="A12" i="59"/>
  <c r="A12" i="92"/>
  <c r="Z12" i="25"/>
  <c r="A12" i="107"/>
  <c r="A12" i="96"/>
  <c r="A12" i="48"/>
  <c r="A12" i="82"/>
  <c r="A12" i="69"/>
  <c r="U13" i="25"/>
  <c r="A12" i="114"/>
  <c r="A12" i="72"/>
  <c r="A12" i="124"/>
  <c r="A12" i="117"/>
  <c r="A12" i="99"/>
  <c r="A12" i="106"/>
  <c r="A12" i="119"/>
  <c r="A12" i="51"/>
  <c r="A12" i="57"/>
  <c r="A12" i="42"/>
  <c r="A12" i="20"/>
  <c r="A12" i="109"/>
  <c r="A12" i="55"/>
  <c r="A12" i="54"/>
  <c r="A12" i="105"/>
  <c r="A12" i="71"/>
  <c r="A12" i="115"/>
  <c r="A12" i="45"/>
  <c r="AS7" i="27"/>
  <c r="AS8" i="27"/>
  <c r="AU7" i="27"/>
  <c r="AT7" i="27"/>
  <c r="AS12" i="27"/>
  <c r="AU12" i="27"/>
  <c r="AU11" i="27"/>
  <c r="AT11" i="27"/>
  <c r="AS11" i="27"/>
  <c r="AT10" i="27"/>
  <c r="AV10" i="27"/>
  <c r="AS10" i="27"/>
  <c r="AU9" i="27"/>
  <c r="AT9" i="27"/>
  <c r="AS9" i="27"/>
  <c r="AT13" i="27"/>
  <c r="AS13" i="27"/>
  <c r="AT12" i="27"/>
  <c r="AU8" i="27"/>
  <c r="AV13" i="27"/>
  <c r="AT8" i="27"/>
  <c r="J16" i="128"/>
  <c r="S16" i="128"/>
  <c r="S9" i="128"/>
  <c r="CA8" i="27"/>
  <c r="J9" i="128"/>
  <c r="CA16" i="27"/>
  <c r="S20" i="128"/>
  <c r="J17" i="128"/>
  <c r="S13" i="128"/>
  <c r="J13" i="128"/>
  <c r="CA12" i="27"/>
  <c r="S24" i="128"/>
  <c r="J21" i="128"/>
  <c r="CA5" i="27"/>
  <c r="J6" i="128"/>
  <c r="S6" i="128"/>
  <c r="AV20" i="27"/>
  <c r="AU20" i="27"/>
  <c r="AT20" i="27"/>
  <c r="AS20" i="27"/>
  <c r="AU42" i="27"/>
  <c r="AT42" i="27"/>
  <c r="AS42" i="27"/>
  <c r="AV42" i="27"/>
  <c r="AV35" i="27"/>
  <c r="AU35" i="27"/>
  <c r="AT35" i="27"/>
  <c r="AS35" i="27"/>
  <c r="AV22" i="27"/>
  <c r="AU22" i="27"/>
  <c r="AT22" i="27"/>
  <c r="AS22" i="27"/>
  <c r="AV26" i="27"/>
  <c r="AU26" i="27"/>
  <c r="AT26" i="27"/>
  <c r="AS26" i="27"/>
  <c r="AV19" i="27"/>
  <c r="AU19" i="27"/>
  <c r="AT19" i="27"/>
  <c r="AS19" i="27"/>
  <c r="AU44" i="27"/>
  <c r="AT44" i="27"/>
  <c r="AS44" i="27"/>
  <c r="AV44" i="27"/>
  <c r="AU43" i="27"/>
  <c r="AT43" i="27"/>
  <c r="AS43" i="27"/>
  <c r="AV43" i="27"/>
  <c r="AV24" i="27"/>
  <c r="AU24" i="27"/>
  <c r="AT24" i="27"/>
  <c r="AS24" i="27"/>
  <c r="AV27" i="27"/>
  <c r="AU27" i="27"/>
  <c r="AT27" i="27"/>
  <c r="AS27" i="27"/>
  <c r="AV23" i="27"/>
  <c r="AU23" i="27"/>
  <c r="AT23" i="27"/>
  <c r="AS23" i="27"/>
  <c r="AV28" i="27"/>
  <c r="AU28" i="27"/>
  <c r="AT28" i="27"/>
  <c r="AS28" i="27"/>
  <c r="AV31" i="27"/>
  <c r="AU31" i="27"/>
  <c r="AT31" i="27"/>
  <c r="AS31" i="27"/>
  <c r="AV15" i="27"/>
  <c r="AU15" i="27"/>
  <c r="AT15" i="27"/>
  <c r="AS15" i="27"/>
  <c r="AV29" i="27"/>
  <c r="AU29" i="27"/>
  <c r="AT29" i="27"/>
  <c r="AS29" i="27"/>
  <c r="AV17" i="27"/>
  <c r="AU17" i="27"/>
  <c r="AT17" i="27"/>
  <c r="AS17" i="27"/>
  <c r="AV32" i="27"/>
  <c r="AU32" i="27"/>
  <c r="AT32" i="27"/>
  <c r="AS32" i="27"/>
  <c r="AV34" i="27"/>
  <c r="AU34" i="27"/>
  <c r="AT34" i="27"/>
  <c r="AS34" i="27"/>
  <c r="AV16" i="27"/>
  <c r="AU16" i="27"/>
  <c r="AT16" i="27"/>
  <c r="AS16" i="27"/>
  <c r="AV14" i="27"/>
  <c r="AU14" i="27"/>
  <c r="AT14" i="27"/>
  <c r="AS14" i="27"/>
  <c r="AV21" i="27"/>
  <c r="AU21" i="27"/>
  <c r="AT21" i="27"/>
  <c r="AS21" i="27"/>
  <c r="AV18" i="27"/>
  <c r="AU18" i="27"/>
  <c r="AT18" i="27"/>
  <c r="AS18" i="27"/>
  <c r="AV30" i="27"/>
  <c r="AU30" i="27"/>
  <c r="AT30" i="27"/>
  <c r="AS30" i="27"/>
  <c r="AV25" i="27"/>
  <c r="AU25" i="27"/>
  <c r="AT25" i="27"/>
  <c r="AS25" i="27"/>
  <c r="AV36" i="27"/>
  <c r="AU36" i="27"/>
  <c r="AT36" i="27"/>
  <c r="AS36" i="27"/>
  <c r="AV33" i="27"/>
  <c r="AU33" i="27"/>
  <c r="AT33" i="27"/>
  <c r="AS33" i="27"/>
  <c r="A13" i="68"/>
  <c r="D12" i="127"/>
  <c r="U14" i="65"/>
  <c r="CO42" i="27"/>
  <c r="CM46" i="27"/>
  <c r="CO30" i="27"/>
  <c r="CM44" i="27"/>
  <c r="CM35" i="27"/>
  <c r="CO45" i="27"/>
  <c r="CO35" i="27"/>
  <c r="CO34" i="27"/>
  <c r="CO48" i="27"/>
  <c r="CM49" i="27"/>
  <c r="CM33" i="27"/>
  <c r="CM34" i="27"/>
  <c r="CO38" i="27"/>
  <c r="CO37" i="27"/>
  <c r="CO40" i="27"/>
  <c r="CO31" i="27"/>
  <c r="CM45" i="27"/>
  <c r="CO46" i="27"/>
  <c r="CM38" i="27"/>
  <c r="CO44" i="27"/>
  <c r="CM37" i="27"/>
  <c r="CM42" i="27"/>
  <c r="CM41" i="27"/>
  <c r="CM48" i="27"/>
  <c r="CM31" i="27"/>
  <c r="CO41" i="27"/>
  <c r="CM40" i="27"/>
  <c r="CO33" i="27"/>
  <c r="R17" i="128" l="1"/>
  <c r="I11" i="128"/>
  <c r="R11" i="128"/>
  <c r="I15" i="128"/>
  <c r="R15" i="128"/>
  <c r="R23" i="128"/>
  <c r="I20" i="128"/>
  <c r="I22" i="128"/>
  <c r="R25" i="128"/>
  <c r="I8" i="128"/>
  <c r="R8" i="128"/>
  <c r="R10" i="128"/>
  <c r="CO32" i="27"/>
  <c r="R9" i="128" s="1"/>
  <c r="I10" i="128"/>
  <c r="R7" i="128"/>
  <c r="CO29" i="27"/>
  <c r="BZ5" i="27" s="1"/>
  <c r="S93" i="70" s="1"/>
  <c r="I7" i="128"/>
  <c r="I12" i="128"/>
  <c r="R12" i="128"/>
  <c r="R14" i="128"/>
  <c r="CO36" i="27"/>
  <c r="BZ12" i="27" s="1"/>
  <c r="S100" i="70" s="1"/>
  <c r="I14" i="128"/>
  <c r="R19" i="128"/>
  <c r="R21" i="128"/>
  <c r="I18" i="128"/>
  <c r="CO43" i="27"/>
  <c r="CO47" i="27" s="1"/>
  <c r="I21" i="128" s="1"/>
  <c r="R22" i="128"/>
  <c r="I19" i="128"/>
  <c r="A13" i="212"/>
  <c r="A13" i="213"/>
  <c r="P11" i="128"/>
  <c r="G11" i="128"/>
  <c r="P15" i="128"/>
  <c r="G15" i="128"/>
  <c r="CM32" i="27"/>
  <c r="P9" i="128" s="1"/>
  <c r="G10" i="128"/>
  <c r="P10" i="128"/>
  <c r="G12" i="128"/>
  <c r="P12" i="128"/>
  <c r="G19" i="128"/>
  <c r="P22" i="128"/>
  <c r="P23" i="128"/>
  <c r="G20" i="128"/>
  <c r="G8" i="128"/>
  <c r="P8" i="128"/>
  <c r="CM29" i="27"/>
  <c r="P6" i="128" s="1"/>
  <c r="G22" i="128"/>
  <c r="P25" i="128"/>
  <c r="P17" i="128"/>
  <c r="CM43" i="27"/>
  <c r="CM47" i="27" s="1"/>
  <c r="G21" i="128" s="1"/>
  <c r="P21" i="128"/>
  <c r="G18" i="128"/>
  <c r="BW12" i="27"/>
  <c r="P100" i="70" s="1"/>
  <c r="O24" i="128"/>
  <c r="F17" i="128"/>
  <c r="F9" i="128"/>
  <c r="O9" i="128"/>
  <c r="BW16" i="27"/>
  <c r="P104" i="70" s="1"/>
  <c r="F6" i="128"/>
  <c r="BW5" i="27"/>
  <c r="P93" i="70" s="1"/>
  <c r="F16" i="128"/>
  <c r="O20" i="128"/>
  <c r="O13" i="128"/>
  <c r="A13" i="210"/>
  <c r="A13" i="211"/>
  <c r="A13" i="208"/>
  <c r="A13" i="209"/>
  <c r="A13" i="205"/>
  <c r="A13" i="207"/>
  <c r="Q16" i="128"/>
  <c r="BY5" i="27"/>
  <c r="R93" i="70" s="1"/>
  <c r="Q6" i="128"/>
  <c r="BY16" i="27"/>
  <c r="R104" i="70" s="1"/>
  <c r="Q24" i="128"/>
  <c r="Q20" i="128"/>
  <c r="H17" i="128"/>
  <c r="P14" i="128"/>
  <c r="G14" i="128"/>
  <c r="CM36" i="27"/>
  <c r="BX12" i="27" s="1"/>
  <c r="Q100" i="70" s="1"/>
  <c r="CM39" i="27"/>
  <c r="G16" i="128" s="1"/>
  <c r="P18" i="128"/>
  <c r="P19" i="128"/>
  <c r="G23" i="128"/>
  <c r="P26" i="128"/>
  <c r="BX22" i="27"/>
  <c r="Q110" i="70" s="1"/>
  <c r="Q9" i="128"/>
  <c r="Q13" i="128"/>
  <c r="H13" i="128"/>
  <c r="H9" i="128"/>
  <c r="CO39" i="27"/>
  <c r="I16" i="128" s="1"/>
  <c r="R18" i="128"/>
  <c r="A13" i="76"/>
  <c r="A13" i="17"/>
  <c r="A13" i="98"/>
  <c r="A13" i="115"/>
  <c r="A13" i="81"/>
  <c r="A13" i="78"/>
  <c r="A13" i="97"/>
  <c r="A13" i="90"/>
  <c r="A13" i="61"/>
  <c r="A13" i="64"/>
  <c r="A13" i="73"/>
  <c r="A13" i="46"/>
  <c r="A13" i="69"/>
  <c r="AD13" i="25"/>
  <c r="A13" i="39"/>
  <c r="A13" i="155"/>
  <c r="AE13" i="25"/>
  <c r="A13" i="2"/>
  <c r="A13" i="111"/>
  <c r="AF13" i="25"/>
  <c r="A13" i="18"/>
  <c r="A13" i="51"/>
  <c r="Y13" i="25"/>
  <c r="A13" i="112"/>
  <c r="A13" i="45"/>
  <c r="A13" i="49"/>
  <c r="A13" i="15"/>
  <c r="A13" i="22"/>
  <c r="AG13" i="25"/>
  <c r="U14" i="25"/>
  <c r="A13" i="71"/>
  <c r="A13" i="52"/>
  <c r="A13" i="16"/>
  <c r="A13" i="42"/>
  <c r="A13" i="117"/>
  <c r="A13" i="105"/>
  <c r="A13" i="119"/>
  <c r="A13" i="56"/>
  <c r="A13" i="23"/>
  <c r="A13" i="44"/>
  <c r="A13" i="110"/>
  <c r="A13" i="106"/>
  <c r="A13" i="82"/>
  <c r="A13" i="57"/>
  <c r="A13" i="21"/>
  <c r="A13" i="72"/>
  <c r="A13" i="100"/>
  <c r="A13" i="177"/>
  <c r="A13" i="113"/>
  <c r="A13" i="92"/>
  <c r="A13" i="108"/>
  <c r="A13" i="156"/>
  <c r="A13" i="93"/>
  <c r="AA13" i="25"/>
  <c r="A13" i="40"/>
  <c r="AB13" i="25"/>
  <c r="A13" i="41"/>
  <c r="A13" i="58"/>
  <c r="A13" i="172"/>
  <c r="Z13" i="25"/>
  <c r="A13" i="114"/>
  <c r="A13" i="79"/>
  <c r="A13" i="118"/>
  <c r="A13" i="54"/>
  <c r="A13" i="91"/>
  <c r="A13" i="60"/>
  <c r="AC13" i="25"/>
  <c r="A13" i="20"/>
  <c r="A13" i="96"/>
  <c r="A13" i="84"/>
  <c r="A13" i="59"/>
  <c r="A13" i="75"/>
  <c r="A13" i="109"/>
  <c r="A13" i="55"/>
  <c r="A13" i="99"/>
  <c r="A13" i="116"/>
  <c r="A13" i="48"/>
  <c r="A13" i="124"/>
  <c r="A13" i="85"/>
  <c r="A13" i="19"/>
  <c r="A13" i="83"/>
  <c r="A13" i="107"/>
  <c r="A13" i="80"/>
  <c r="A13" i="43"/>
  <c r="A13" i="53"/>
  <c r="A13" i="77"/>
  <c r="A13" i="74"/>
  <c r="A13" i="47"/>
  <c r="A13" i="101"/>
  <c r="A13" i="50"/>
  <c r="D13" i="127"/>
  <c r="A14" i="68"/>
  <c r="U15" i="65"/>
  <c r="BZ8" i="27" l="1"/>
  <c r="S96" i="70" s="1"/>
  <c r="R13" i="128"/>
  <c r="I13" i="128"/>
  <c r="I9" i="128"/>
  <c r="I6" i="128"/>
  <c r="R6" i="128"/>
  <c r="R24" i="128"/>
  <c r="BZ16" i="27"/>
  <c r="S104" i="70" s="1"/>
  <c r="R20" i="128"/>
  <c r="I17" i="128"/>
  <c r="A14" i="212"/>
  <c r="A14" i="213"/>
  <c r="BX8" i="27"/>
  <c r="Q96" i="70" s="1"/>
  <c r="G9" i="128"/>
  <c r="P20" i="128"/>
  <c r="G17" i="128"/>
  <c r="BX5" i="27"/>
  <c r="Q93" i="70" s="1"/>
  <c r="BX16" i="27"/>
  <c r="Q104" i="70" s="1"/>
  <c r="G6" i="128"/>
  <c r="A14" i="210"/>
  <c r="A14" i="211"/>
  <c r="A14" i="208"/>
  <c r="A14" i="209"/>
  <c r="A14" i="205"/>
  <c r="A14" i="207"/>
  <c r="G13" i="128"/>
  <c r="P13" i="128"/>
  <c r="P16" i="128"/>
  <c r="P24" i="128"/>
  <c r="R16" i="128"/>
  <c r="A14" i="100"/>
  <c r="Z14" i="25"/>
  <c r="U15" i="25"/>
  <c r="A14" i="46"/>
  <c r="A14" i="21"/>
  <c r="A14" i="41"/>
  <c r="A14" i="53"/>
  <c r="A14" i="51"/>
  <c r="A14" i="112"/>
  <c r="A14" i="83"/>
  <c r="A14" i="76"/>
  <c r="A14" i="105"/>
  <c r="A14" i="77"/>
  <c r="A14" i="19"/>
  <c r="A14" i="84"/>
  <c r="A14" i="64"/>
  <c r="AA14" i="25"/>
  <c r="A14" i="58"/>
  <c r="A14" i="90"/>
  <c r="A14" i="22"/>
  <c r="A14" i="57"/>
  <c r="A14" i="40"/>
  <c r="A14" i="114"/>
  <c r="A14" i="115"/>
  <c r="AB14" i="25"/>
  <c r="A14" i="96"/>
  <c r="A14" i="16"/>
  <c r="A14" i="85"/>
  <c r="A14" i="97"/>
  <c r="A14" i="91"/>
  <c r="A14" i="61"/>
  <c r="A14" i="72"/>
  <c r="A14" i="81"/>
  <c r="A14" i="44"/>
  <c r="A14" i="93"/>
  <c r="A14" i="106"/>
  <c r="A14" i="177"/>
  <c r="A14" i="18"/>
  <c r="A14" i="78"/>
  <c r="A14" i="98"/>
  <c r="A14" i="45"/>
  <c r="AC14" i="25"/>
  <c r="A14" i="2"/>
  <c r="A14" i="79"/>
  <c r="A14" i="155"/>
  <c r="A14" i="56"/>
  <c r="A14" i="172"/>
  <c r="AD14" i="25"/>
  <c r="A14" i="73"/>
  <c r="A14" i="39"/>
  <c r="A14" i="156"/>
  <c r="A14" i="110"/>
  <c r="A14" i="69"/>
  <c r="AE14" i="25"/>
  <c r="A14" i="99"/>
  <c r="A14" i="47"/>
  <c r="A14" i="52"/>
  <c r="A14" i="59"/>
  <c r="A14" i="60"/>
  <c r="AF14" i="25"/>
  <c r="A14" i="107"/>
  <c r="A14" i="71"/>
  <c r="A14" i="55"/>
  <c r="A14" i="54"/>
  <c r="A14" i="108"/>
  <c r="A14" i="113"/>
  <c r="A14" i="119"/>
  <c r="A14" i="49"/>
  <c r="A14" i="82"/>
  <c r="A14" i="15"/>
  <c r="A14" i="20"/>
  <c r="A14" i="43"/>
  <c r="A14" i="118"/>
  <c r="A14" i="117"/>
  <c r="A14" i="74"/>
  <c r="A14" i="17"/>
  <c r="A14" i="50"/>
  <c r="A14" i="48"/>
  <c r="A14" i="92"/>
  <c r="Y14" i="25"/>
  <c r="A14" i="116"/>
  <c r="A14" i="80"/>
  <c r="A14" i="101"/>
  <c r="A14" i="124"/>
  <c r="A14" i="75"/>
  <c r="AG14" i="25"/>
  <c r="A14" i="23"/>
  <c r="A14" i="109"/>
  <c r="A14" i="42"/>
  <c r="A14" i="111"/>
  <c r="D14" i="127"/>
  <c r="A15" i="68"/>
  <c r="U16" i="65"/>
  <c r="A15" i="212" l="1"/>
  <c r="A15" i="213"/>
  <c r="A15" i="210"/>
  <c r="A15" i="211"/>
  <c r="A15" i="208"/>
  <c r="A15" i="209"/>
  <c r="A15" i="205"/>
  <c r="A15" i="207"/>
  <c r="A15" i="84"/>
  <c r="A15" i="99"/>
  <c r="A15" i="57"/>
  <c r="A15" i="42"/>
  <c r="A15" i="116"/>
  <c r="A15" i="76"/>
  <c r="A15" i="108"/>
  <c r="A15" i="75"/>
  <c r="A15" i="69"/>
  <c r="A15" i="91"/>
  <c r="A15" i="50"/>
  <c r="A15" i="90"/>
  <c r="A15" i="19"/>
  <c r="A15" i="55"/>
  <c r="A15" i="58"/>
  <c r="A15" i="56"/>
  <c r="A15" i="107"/>
  <c r="A15" i="110"/>
  <c r="A15" i="20"/>
  <c r="A15" i="109"/>
  <c r="A15" i="96"/>
  <c r="A15" i="105"/>
  <c r="A15" i="23"/>
  <c r="A15" i="106"/>
  <c r="AC15" i="25"/>
  <c r="A15" i="156"/>
  <c r="A15" i="93"/>
  <c r="A15" i="43"/>
  <c r="A15" i="44"/>
  <c r="AB15" i="25"/>
  <c r="A15" i="83"/>
  <c r="A15" i="112"/>
  <c r="AD15" i="25"/>
  <c r="A15" i="46"/>
  <c r="AE15" i="25"/>
  <c r="A15" i="114"/>
  <c r="A15" i="82"/>
  <c r="A15" i="111"/>
  <c r="A15" i="15"/>
  <c r="A15" i="81"/>
  <c r="A15" i="113"/>
  <c r="Z15" i="25"/>
  <c r="A15" i="72"/>
  <c r="A15" i="48"/>
  <c r="A15" i="73"/>
  <c r="A15" i="119"/>
  <c r="A15" i="77"/>
  <c r="AF15" i="25"/>
  <c r="A15" i="17"/>
  <c r="A15" i="40"/>
  <c r="A15" i="78"/>
  <c r="A15" i="59"/>
  <c r="A15" i="61"/>
  <c r="Y15" i="25"/>
  <c r="A15" i="18"/>
  <c r="A15" i="22"/>
  <c r="A15" i="49"/>
  <c r="A15" i="100"/>
  <c r="A15" i="172"/>
  <c r="AG15" i="25"/>
  <c r="A15" i="80"/>
  <c r="A15" i="39"/>
  <c r="A15" i="101"/>
  <c r="A15" i="118"/>
  <c r="A15" i="177"/>
  <c r="AA15" i="25"/>
  <c r="A15" i="41"/>
  <c r="A15" i="51"/>
  <c r="A15" i="74"/>
  <c r="A15" i="71"/>
  <c r="A15" i="92"/>
  <c r="A15" i="16"/>
  <c r="A15" i="97"/>
  <c r="A15" i="53"/>
  <c r="A15" i="60"/>
  <c r="U16" i="25"/>
  <c r="A15" i="21"/>
  <c r="A15" i="45"/>
  <c r="A15" i="155"/>
  <c r="A15" i="124"/>
  <c r="A15" i="47"/>
  <c r="A15" i="64"/>
  <c r="A15" i="2"/>
  <c r="A15" i="54"/>
  <c r="A15" i="98"/>
  <c r="A15" i="117"/>
  <c r="A15" i="85"/>
  <c r="A15" i="115"/>
  <c r="A15" i="79"/>
  <c r="A15" i="52"/>
  <c r="D15" i="127"/>
  <c r="A16" i="68"/>
  <c r="U17" i="65"/>
  <c r="A16" i="212" l="1"/>
  <c r="A16" i="213"/>
  <c r="A16" i="210"/>
  <c r="A16" i="211"/>
  <c r="A16" i="208"/>
  <c r="A16" i="209"/>
  <c r="A16" i="205"/>
  <c r="A16" i="207"/>
  <c r="A16" i="177"/>
  <c r="A16" i="79"/>
  <c r="A16" i="43"/>
  <c r="A16" i="93"/>
  <c r="A16" i="76"/>
  <c r="A16" i="124"/>
  <c r="A16" i="59"/>
  <c r="A16" i="117"/>
  <c r="AF16" i="25"/>
  <c r="Z16" i="25"/>
  <c r="A16" i="15"/>
  <c r="AE16" i="25"/>
  <c r="A16" i="84"/>
  <c r="Y16" i="25"/>
  <c r="A16" i="90"/>
  <c r="A16" i="49"/>
  <c r="A16" i="108"/>
  <c r="A16" i="16"/>
  <c r="A16" i="97"/>
  <c r="A16" i="22"/>
  <c r="A16" i="47"/>
  <c r="AG16" i="25"/>
  <c r="A16" i="114"/>
  <c r="A16" i="50"/>
  <c r="A16" i="61"/>
  <c r="AD16" i="25"/>
  <c r="A16" i="107"/>
  <c r="A16" i="48"/>
  <c r="A16" i="92"/>
  <c r="A16" i="53"/>
  <c r="A16" i="21"/>
  <c r="A16" i="55"/>
  <c r="A16" i="80"/>
  <c r="A16" i="19"/>
  <c r="A16" i="74"/>
  <c r="A16" i="44"/>
  <c r="A16" i="109"/>
  <c r="A16" i="119"/>
  <c r="A16" i="155"/>
  <c r="A16" i="99"/>
  <c r="A16" i="41"/>
  <c r="A16" i="106"/>
  <c r="A16" i="72"/>
  <c r="A16" i="81"/>
  <c r="A16" i="116"/>
  <c r="A16" i="85"/>
  <c r="A16" i="71"/>
  <c r="A16" i="96"/>
  <c r="A16" i="105"/>
  <c r="A16" i="23"/>
  <c r="A16" i="45"/>
  <c r="A16" i="82"/>
  <c r="A16" i="56"/>
  <c r="A16" i="17"/>
  <c r="A16" i="78"/>
  <c r="A16" i="110"/>
  <c r="A16" i="112"/>
  <c r="A16" i="77"/>
  <c r="AC16" i="25"/>
  <c r="A16" i="40"/>
  <c r="A16" i="46"/>
  <c r="A16" i="101"/>
  <c r="A16" i="54"/>
  <c r="A16" i="69"/>
  <c r="A16" i="42"/>
  <c r="A16" i="51"/>
  <c r="A16" i="57"/>
  <c r="A16" i="2"/>
  <c r="A16" i="73"/>
  <c r="A16" i="39"/>
  <c r="A16" i="52"/>
  <c r="A16" i="75"/>
  <c r="A16" i="60"/>
  <c r="U17" i="25"/>
  <c r="A16" i="98"/>
  <c r="A16" i="113"/>
  <c r="A16" i="118"/>
  <c r="A16" i="156"/>
  <c r="A16" i="64"/>
  <c r="AA16" i="25"/>
  <c r="A16" i="18"/>
  <c r="A16" i="115"/>
  <c r="A16" i="83"/>
  <c r="A16" i="58"/>
  <c r="A16" i="172"/>
  <c r="AB16" i="25"/>
  <c r="A16" i="20"/>
  <c r="A16" i="111"/>
  <c r="A16" i="91"/>
  <c r="A16" i="100"/>
  <c r="D16" i="127"/>
  <c r="A17" i="68"/>
  <c r="U18" i="65"/>
  <c r="A17" i="212" l="1"/>
  <c r="A17" i="213"/>
  <c r="A17" i="210"/>
  <c r="A17" i="211"/>
  <c r="A17" i="208"/>
  <c r="A17" i="209"/>
  <c r="A17" i="205"/>
  <c r="A17" i="207"/>
  <c r="A17" i="90"/>
  <c r="A17" i="113"/>
  <c r="A17" i="18"/>
  <c r="A17" i="76"/>
  <c r="A17" i="109"/>
  <c r="A17" i="44"/>
  <c r="A17" i="17"/>
  <c r="A17" i="45"/>
  <c r="A17" i="53"/>
  <c r="Z17" i="25"/>
  <c r="A17" i="22"/>
  <c r="AC17" i="25"/>
  <c r="A17" i="47"/>
  <c r="A17" i="91"/>
  <c r="AD17" i="25"/>
  <c r="A17" i="80"/>
  <c r="A17" i="52"/>
  <c r="A17" i="56"/>
  <c r="A17" i="85"/>
  <c r="A17" i="106"/>
  <c r="A17" i="119"/>
  <c r="A17" i="155"/>
  <c r="A17" i="19"/>
  <c r="A17" i="55"/>
  <c r="AE17" i="25"/>
  <c r="A17" i="111"/>
  <c r="A17" i="79"/>
  <c r="A17" i="82"/>
  <c r="A17" i="118"/>
  <c r="A17" i="41"/>
  <c r="A17" i="15"/>
  <c r="A17" i="61"/>
  <c r="Y17" i="25"/>
  <c r="A17" i="23"/>
  <c r="A17" i="81"/>
  <c r="A17" i="100"/>
  <c r="A17" i="96"/>
  <c r="A17" i="50"/>
  <c r="A17" i="105"/>
  <c r="A17" i="107"/>
  <c r="A17" i="83"/>
  <c r="A17" i="172"/>
  <c r="A17" i="101"/>
  <c r="A17" i="84"/>
  <c r="AF17" i="25"/>
  <c r="A17" i="110"/>
  <c r="AG17" i="25"/>
  <c r="A17" i="64"/>
  <c r="A17" i="73"/>
  <c r="A17" i="71"/>
  <c r="A17" i="156"/>
  <c r="A17" i="177"/>
  <c r="A17" i="108"/>
  <c r="A17" i="97"/>
  <c r="A17" i="124"/>
  <c r="A17" i="69"/>
  <c r="A17" i="16"/>
  <c r="A17" i="49"/>
  <c r="A17" i="54"/>
  <c r="A17" i="60"/>
  <c r="A17" i="20"/>
  <c r="A17" i="21"/>
  <c r="A17" i="114"/>
  <c r="A17" i="77"/>
  <c r="A17" i="75"/>
  <c r="A17" i="2"/>
  <c r="A17" i="39"/>
  <c r="A17" i="40"/>
  <c r="A17" i="112"/>
  <c r="A17" i="92"/>
  <c r="A17" i="42"/>
  <c r="A17" i="117"/>
  <c r="A17" i="59"/>
  <c r="U18" i="25"/>
  <c r="A17" i="74"/>
  <c r="A17" i="115"/>
  <c r="A17" i="48"/>
  <c r="A17" i="51"/>
  <c r="A17" i="93"/>
  <c r="AA17" i="25"/>
  <c r="A17" i="116"/>
  <c r="A17" i="98"/>
  <c r="A17" i="46"/>
  <c r="A17" i="43"/>
  <c r="A17" i="58"/>
  <c r="AB17" i="25"/>
  <c r="A17" i="72"/>
  <c r="A17" i="99"/>
  <c r="A17" i="57"/>
  <c r="A17" i="78"/>
  <c r="D17" i="127"/>
  <c r="A18" i="68"/>
  <c r="U19" i="65"/>
  <c r="A18" i="212" l="1"/>
  <c r="A18" i="213"/>
  <c r="A18" i="210"/>
  <c r="A18" i="211"/>
  <c r="A18" i="208"/>
  <c r="A18" i="209"/>
  <c r="A18" i="205"/>
  <c r="A18" i="207"/>
  <c r="A18" i="92"/>
  <c r="A18" i="106"/>
  <c r="A18" i="118"/>
  <c r="A18" i="57"/>
  <c r="A18" i="78"/>
  <c r="A18" i="56"/>
  <c r="A18" i="76"/>
  <c r="A18" i="100"/>
  <c r="A18" i="69"/>
  <c r="Z18" i="25"/>
  <c r="A18" i="85"/>
  <c r="A18" i="64"/>
  <c r="AG18" i="25"/>
  <c r="A18" i="177"/>
  <c r="A18" i="23"/>
  <c r="A18" i="19"/>
  <c r="A18" i="39"/>
  <c r="A18" i="2"/>
  <c r="A18" i="22"/>
  <c r="A18" i="90"/>
  <c r="A18" i="111"/>
  <c r="A18" i="40"/>
  <c r="A18" i="53"/>
  <c r="A18" i="113"/>
  <c r="A18" i="46"/>
  <c r="AF18" i="25"/>
  <c r="A18" i="52"/>
  <c r="A18" i="80"/>
  <c r="A18" i="58"/>
  <c r="A18" i="105"/>
  <c r="A18" i="44"/>
  <c r="A18" i="116"/>
  <c r="A18" i="93"/>
  <c r="A18" i="172"/>
  <c r="A18" i="18"/>
  <c r="A18" i="156"/>
  <c r="Y18" i="25"/>
  <c r="A18" i="72"/>
  <c r="A18" i="43"/>
  <c r="A18" i="60"/>
  <c r="A18" i="101"/>
  <c r="A18" i="97"/>
  <c r="A18" i="51"/>
  <c r="U19" i="25"/>
  <c r="A18" i="82"/>
  <c r="AA18" i="25"/>
  <c r="A18" i="49"/>
  <c r="A18" i="75"/>
  <c r="AB18" i="25"/>
  <c r="A18" i="109"/>
  <c r="A18" i="50"/>
  <c r="A18" i="91"/>
  <c r="A18" i="55"/>
  <c r="A18" i="17"/>
  <c r="A18" i="42"/>
  <c r="A18" i="96"/>
  <c r="A18" i="119"/>
  <c r="A18" i="84"/>
  <c r="A18" i="71"/>
  <c r="A18" i="20"/>
  <c r="A18" i="115"/>
  <c r="A18" i="155"/>
  <c r="A18" i="117"/>
  <c r="A18" i="15"/>
  <c r="A18" i="108"/>
  <c r="A18" i="21"/>
  <c r="A18" i="48"/>
  <c r="A18" i="110"/>
  <c r="A18" i="107"/>
  <c r="A18" i="73"/>
  <c r="A18" i="41"/>
  <c r="A18" i="124"/>
  <c r="A18" i="77"/>
  <c r="AC18" i="25"/>
  <c r="A18" i="16"/>
  <c r="A18" i="114"/>
  <c r="A18" i="83"/>
  <c r="A18" i="54"/>
  <c r="A18" i="61"/>
  <c r="AD18" i="25"/>
  <c r="A18" i="99"/>
  <c r="A18" i="74"/>
  <c r="A18" i="45"/>
  <c r="A18" i="47"/>
  <c r="A18" i="59"/>
  <c r="AE18" i="25"/>
  <c r="A18" i="81"/>
  <c r="A18" i="98"/>
  <c r="A18" i="112"/>
  <c r="A18" i="79"/>
  <c r="D18" i="127"/>
  <c r="A19" i="68"/>
  <c r="U20" i="65"/>
  <c r="A19" i="212" l="1"/>
  <c r="A19" i="213"/>
  <c r="A19" i="210"/>
  <c r="A19" i="211"/>
  <c r="A19" i="208"/>
  <c r="A19" i="209"/>
  <c r="A19" i="205"/>
  <c r="A19" i="207"/>
  <c r="A19" i="60"/>
  <c r="A19" i="17"/>
  <c r="A19" i="39"/>
  <c r="A19" i="156"/>
  <c r="A19" i="56"/>
  <c r="A19" i="75"/>
  <c r="A19" i="107"/>
  <c r="A19" i="78"/>
  <c r="A19" i="112"/>
  <c r="A19" i="108"/>
  <c r="A19" i="96"/>
  <c r="A19" i="46"/>
  <c r="Y19" i="25"/>
  <c r="A19" i="48"/>
  <c r="A19" i="50"/>
  <c r="AG19" i="25"/>
  <c r="A19" i="23"/>
  <c r="A19" i="83"/>
  <c r="A19" i="15"/>
  <c r="Z19" i="25"/>
  <c r="A19" i="82"/>
  <c r="A19" i="110"/>
  <c r="A19" i="22"/>
  <c r="A19" i="155"/>
  <c r="A19" i="16"/>
  <c r="U20" i="25"/>
  <c r="A19" i="73"/>
  <c r="AD19" i="25"/>
  <c r="A19" i="97"/>
  <c r="A19" i="93"/>
  <c r="AE19" i="25"/>
  <c r="A19" i="109"/>
  <c r="A19" i="91"/>
  <c r="A19" i="106"/>
  <c r="A19" i="114"/>
  <c r="A19" i="172"/>
  <c r="A19" i="18"/>
  <c r="A19" i="53"/>
  <c r="A19" i="77"/>
  <c r="A19" i="2"/>
  <c r="A19" i="113"/>
  <c r="A19" i="20"/>
  <c r="A19" i="71"/>
  <c r="A19" i="61"/>
  <c r="A19" i="40"/>
  <c r="A19" i="64"/>
  <c r="A19" i="21"/>
  <c r="A19" i="111"/>
  <c r="A19" i="54"/>
  <c r="A19" i="98"/>
  <c r="A19" i="49"/>
  <c r="A19" i="55"/>
  <c r="AF19" i="25"/>
  <c r="A19" i="44"/>
  <c r="A19" i="45"/>
  <c r="A19" i="117"/>
  <c r="A19" i="119"/>
  <c r="A19" i="74"/>
  <c r="A19" i="177"/>
  <c r="AA19" i="25"/>
  <c r="A19" i="99"/>
  <c r="A19" i="72"/>
  <c r="A19" i="52"/>
  <c r="A19" i="59"/>
  <c r="A19" i="76"/>
  <c r="A19" i="41"/>
  <c r="A19" i="47"/>
  <c r="A19" i="85"/>
  <c r="A19" i="124"/>
  <c r="AB19" i="25"/>
  <c r="A19" i="118"/>
  <c r="A19" i="58"/>
  <c r="A19" i="100"/>
  <c r="A19" i="90"/>
  <c r="A19" i="42"/>
  <c r="A19" i="92"/>
  <c r="A19" i="81"/>
  <c r="A19" i="79"/>
  <c r="A19" i="105"/>
  <c r="AC19" i="25"/>
  <c r="A19" i="116"/>
  <c r="A19" i="51"/>
  <c r="A19" i="43"/>
  <c r="A19" i="57"/>
  <c r="A19" i="69"/>
  <c r="A19" i="19"/>
  <c r="A19" i="80"/>
  <c r="A19" i="115"/>
  <c r="A19" i="101"/>
  <c r="A19" i="84"/>
  <c r="D19" i="127"/>
  <c r="A20" i="68"/>
  <c r="U21" i="65"/>
  <c r="A20" i="212" l="1"/>
  <c r="A20" i="213"/>
  <c r="A20" i="210"/>
  <c r="A20" i="211"/>
  <c r="A20" i="208"/>
  <c r="A20" i="209"/>
  <c r="A20" i="205"/>
  <c r="A20" i="207"/>
  <c r="A20" i="61"/>
  <c r="A20" i="111"/>
  <c r="Z20" i="25"/>
  <c r="AE20" i="25"/>
  <c r="U21" i="25"/>
  <c r="A20" i="112"/>
  <c r="A20" i="39"/>
  <c r="A20" i="118"/>
  <c r="A20" i="51"/>
  <c r="A20" i="97"/>
  <c r="A20" i="53"/>
  <c r="A20" i="117"/>
  <c r="A20" i="58"/>
  <c r="AB20" i="25"/>
  <c r="AC20" i="25"/>
  <c r="AD20" i="25"/>
  <c r="AF20" i="25"/>
  <c r="A20" i="82"/>
  <c r="A20" i="105"/>
  <c r="A20" i="76"/>
  <c r="A20" i="74"/>
  <c r="A20" i="93"/>
  <c r="A20" i="85"/>
  <c r="A20" i="22"/>
  <c r="A20" i="43"/>
  <c r="A20" i="21"/>
  <c r="A20" i="52"/>
  <c r="A20" i="108"/>
  <c r="A20" i="177"/>
  <c r="A20" i="15"/>
  <c r="A20" i="172"/>
  <c r="AA20" i="25"/>
  <c r="A20" i="81"/>
  <c r="A20" i="60"/>
  <c r="A20" i="100"/>
  <c r="AG20" i="25"/>
  <c r="A20" i="156"/>
  <c r="A20" i="90"/>
  <c r="A20" i="79"/>
  <c r="A20" i="99"/>
  <c r="A20" i="101"/>
  <c r="A20" i="98"/>
  <c r="A20" i="45"/>
  <c r="A20" i="78"/>
  <c r="A20" i="75"/>
  <c r="A20" i="77"/>
  <c r="A20" i="42"/>
  <c r="A20" i="49"/>
  <c r="A20" i="69"/>
  <c r="A20" i="19"/>
  <c r="A20" i="72"/>
  <c r="A20" i="46"/>
  <c r="A20" i="16"/>
  <c r="A20" i="96"/>
  <c r="A20" i="50"/>
  <c r="A20" i="107"/>
  <c r="A20" i="44"/>
  <c r="A20" i="83"/>
  <c r="A20" i="91"/>
  <c r="Y20" i="25"/>
  <c r="A20" i="71"/>
  <c r="A20" i="48"/>
  <c r="A20" i="110"/>
  <c r="A20" i="92"/>
  <c r="A20" i="73"/>
  <c r="A20" i="23"/>
  <c r="A20" i="47"/>
  <c r="A20" i="59"/>
  <c r="A20" i="80"/>
  <c r="A20" i="114"/>
  <c r="A20" i="113"/>
  <c r="A20" i="57"/>
  <c r="A20" i="2"/>
  <c r="A20" i="41"/>
  <c r="A20" i="124"/>
  <c r="A20" i="64"/>
  <c r="A20" i="17"/>
  <c r="A20" i="40"/>
  <c r="A20" i="109"/>
  <c r="A20" i="119"/>
  <c r="A20" i="54"/>
  <c r="A20" i="116"/>
  <c r="A20" i="106"/>
  <c r="A20" i="115"/>
  <c r="A20" i="155"/>
  <c r="A20" i="56"/>
  <c r="A20" i="18"/>
  <c r="A20" i="20"/>
  <c r="A20" i="84"/>
  <c r="A20" i="55"/>
  <c r="D20" i="127"/>
  <c r="A21" i="68"/>
  <c r="U22" i="65"/>
  <c r="A21" i="212" l="1"/>
  <c r="A21" i="213"/>
  <c r="A21" i="210"/>
  <c r="A21" i="211"/>
  <c r="A21" i="208"/>
  <c r="A21" i="209"/>
  <c r="A21" i="205"/>
  <c r="A21" i="207"/>
  <c r="A21" i="172"/>
  <c r="A21" i="71"/>
  <c r="A21" i="112"/>
  <c r="AA21" i="25"/>
  <c r="A21" i="42"/>
  <c r="A21" i="81"/>
  <c r="A21" i="113"/>
  <c r="A21" i="177"/>
  <c r="A21" i="76"/>
  <c r="A21" i="51"/>
  <c r="AF21" i="25"/>
  <c r="A21" i="53"/>
  <c r="U22" i="25"/>
  <c r="A21" i="110"/>
  <c r="AB21" i="25"/>
  <c r="A21" i="93"/>
  <c r="A21" i="15"/>
  <c r="A21" i="91"/>
  <c r="A21" i="74"/>
  <c r="A21" i="23"/>
  <c r="A21" i="116"/>
  <c r="A21" i="43"/>
  <c r="A21" i="64"/>
  <c r="A21" i="56"/>
  <c r="A21" i="21"/>
  <c r="A21" i="59"/>
  <c r="A21" i="109"/>
  <c r="A21" i="85"/>
  <c r="A21" i="124"/>
  <c r="A21" i="106"/>
  <c r="A21" i="39"/>
  <c r="A21" i="83"/>
  <c r="A21" i="100"/>
  <c r="A21" i="105"/>
  <c r="A21" i="80"/>
  <c r="A21" i="118"/>
  <c r="A21" i="82"/>
  <c r="A21" i="57"/>
  <c r="A21" i="60"/>
  <c r="AC21" i="25"/>
  <c r="A21" i="96"/>
  <c r="A21" i="44"/>
  <c r="A21" i="99"/>
  <c r="A21" i="48"/>
  <c r="A21" i="58"/>
  <c r="A21" i="2"/>
  <c r="A21" i="156"/>
  <c r="A21" i="55"/>
  <c r="A21" i="17"/>
  <c r="A21" i="54"/>
  <c r="A21" i="79"/>
  <c r="A21" i="84"/>
  <c r="AD21" i="25"/>
  <c r="A21" i="20"/>
  <c r="A21" i="108"/>
  <c r="A21" i="72"/>
  <c r="A21" i="101"/>
  <c r="A21" i="117"/>
  <c r="A21" i="90"/>
  <c r="A21" i="69"/>
  <c r="A21" i="19"/>
  <c r="A21" i="155"/>
  <c r="A21" i="115"/>
  <c r="A21" i="50"/>
  <c r="A21" i="98"/>
  <c r="A21" i="77"/>
  <c r="A21" i="18"/>
  <c r="AE21" i="25"/>
  <c r="A21" i="73"/>
  <c r="A21" i="40"/>
  <c r="A21" i="46"/>
  <c r="A21" i="111"/>
  <c r="A21" i="75"/>
  <c r="Y21" i="25"/>
  <c r="A21" i="114"/>
  <c r="A21" i="78"/>
  <c r="A21" i="97"/>
  <c r="A21" i="45"/>
  <c r="A21" i="61"/>
  <c r="AG21" i="25"/>
  <c r="A21" i="16"/>
  <c r="A21" i="41"/>
  <c r="A21" i="47"/>
  <c r="A21" i="49"/>
  <c r="A21" i="92"/>
  <c r="Z21" i="25"/>
  <c r="A21" i="107"/>
  <c r="A21" i="22"/>
  <c r="A21" i="119"/>
  <c r="A21" i="52"/>
  <c r="D21" i="127"/>
  <c r="A22" i="68"/>
  <c r="U23" i="65"/>
  <c r="A22" i="212" l="1"/>
  <c r="A22" i="213"/>
  <c r="A22" i="210"/>
  <c r="A22" i="211"/>
  <c r="A22" i="208"/>
  <c r="A22" i="209"/>
  <c r="A22" i="205"/>
  <c r="A22" i="207"/>
  <c r="A22" i="90"/>
  <c r="A22" i="84"/>
  <c r="A22" i="40"/>
  <c r="A22" i="49"/>
  <c r="A22" i="16"/>
  <c r="A22" i="116"/>
  <c r="A22" i="73"/>
  <c r="A22" i="15"/>
  <c r="A22" i="111"/>
  <c r="A22" i="51"/>
  <c r="A22" i="43"/>
  <c r="A22" i="21"/>
  <c r="A22" i="119"/>
  <c r="A22" i="61"/>
  <c r="A22" i="93"/>
  <c r="A22" i="107"/>
  <c r="A22" i="110"/>
  <c r="A22" i="20"/>
  <c r="A22" i="58"/>
  <c r="A22" i="41"/>
  <c r="A22" i="177"/>
  <c r="A22" i="172"/>
  <c r="AA22" i="25"/>
  <c r="A22" i="78"/>
  <c r="A22" i="39"/>
  <c r="AB22" i="25"/>
  <c r="A22" i="81"/>
  <c r="AC22" i="25"/>
  <c r="A22" i="46"/>
  <c r="AD22" i="25"/>
  <c r="A22" i="112"/>
  <c r="A22" i="105"/>
  <c r="A22" i="47"/>
  <c r="AE22" i="25"/>
  <c r="A22" i="23"/>
  <c r="A22" i="155"/>
  <c r="A22" i="56"/>
  <c r="A22" i="55"/>
  <c r="A22" i="69"/>
  <c r="AF22" i="25"/>
  <c r="A22" i="114"/>
  <c r="A22" i="71"/>
  <c r="A22" i="52"/>
  <c r="A22" i="77"/>
  <c r="A22" i="60"/>
  <c r="A22" i="74"/>
  <c r="A22" i="22"/>
  <c r="A22" i="96"/>
  <c r="A22" i="53"/>
  <c r="A22" i="76"/>
  <c r="A22" i="85"/>
  <c r="A22" i="109"/>
  <c r="A22" i="44"/>
  <c r="A22" i="59"/>
  <c r="A22" i="100"/>
  <c r="A22" i="106"/>
  <c r="A22" i="99"/>
  <c r="A22" i="92"/>
  <c r="A22" i="83"/>
  <c r="A22" i="57"/>
  <c r="A22" i="50"/>
  <c r="A22" i="54"/>
  <c r="A22" i="98"/>
  <c r="A22" i="97"/>
  <c r="A22" i="42"/>
  <c r="A22" i="79"/>
  <c r="A22" i="82"/>
  <c r="Y22" i="25"/>
  <c r="A22" i="18"/>
  <c r="A22" i="113"/>
  <c r="A22" i="45"/>
  <c r="A22" i="117"/>
  <c r="A22" i="64"/>
  <c r="AG22" i="25"/>
  <c r="A22" i="19"/>
  <c r="A22" i="17"/>
  <c r="A22" i="101"/>
  <c r="A22" i="118"/>
  <c r="A22" i="75"/>
  <c r="Z22" i="25"/>
  <c r="A22" i="108"/>
  <c r="A22" i="80"/>
  <c r="A22" i="156"/>
  <c r="A22" i="48"/>
  <c r="A22" i="91"/>
  <c r="U23" i="25"/>
  <c r="A22" i="2"/>
  <c r="A22" i="115"/>
  <c r="A22" i="72"/>
  <c r="A22" i="124"/>
  <c r="D22" i="127"/>
  <c r="A23" i="68"/>
  <c r="U24" i="65"/>
  <c r="A23" i="212" l="1"/>
  <c r="A23" i="213"/>
  <c r="A23" i="210"/>
  <c r="A23" i="211"/>
  <c r="A23" i="208"/>
  <c r="A23" i="209"/>
  <c r="A23" i="205"/>
  <c r="A23" i="207"/>
  <c r="AD23" i="25"/>
  <c r="A23" i="99"/>
  <c r="A23" i="83"/>
  <c r="A23" i="18"/>
  <c r="A23" i="78"/>
  <c r="A23" i="156"/>
  <c r="A23" i="80"/>
  <c r="A23" i="109"/>
  <c r="A23" i="111"/>
  <c r="A23" i="118"/>
  <c r="A23" i="64"/>
  <c r="AE23" i="25"/>
  <c r="A23" i="2"/>
  <c r="A23" i="56"/>
  <c r="A23" i="54"/>
  <c r="A23" i="48"/>
  <c r="A23" i="93"/>
  <c r="A23" i="40"/>
  <c r="A23" i="45"/>
  <c r="A23" i="84"/>
  <c r="A23" i="172"/>
  <c r="AF23" i="25"/>
  <c r="Y23" i="25"/>
  <c r="A23" i="15"/>
  <c r="AG23" i="25"/>
  <c r="A23" i="107"/>
  <c r="A23" i="43"/>
  <c r="A23" i="79"/>
  <c r="A23" i="58"/>
  <c r="A23" i="61"/>
  <c r="A23" i="114"/>
  <c r="Z23" i="25"/>
  <c r="A23" i="22"/>
  <c r="A23" i="101"/>
  <c r="A23" i="53"/>
  <c r="A23" i="177"/>
  <c r="A23" i="42"/>
  <c r="A23" i="92"/>
  <c r="A23" i="74"/>
  <c r="A23" i="46"/>
  <c r="A23" i="69"/>
  <c r="U24" i="25"/>
  <c r="A23" i="51"/>
  <c r="A23" i="97"/>
  <c r="A23" i="59"/>
  <c r="A23" i="116"/>
  <c r="A23" i="98"/>
  <c r="A23" i="113"/>
  <c r="A23" i="75"/>
  <c r="A23" i="60"/>
  <c r="AA23" i="25"/>
  <c r="A23" i="41"/>
  <c r="A23" i="39"/>
  <c r="A23" i="52"/>
  <c r="A23" i="77"/>
  <c r="A23" i="73"/>
  <c r="A23" i="124"/>
  <c r="A23" i="108"/>
  <c r="A23" i="85"/>
  <c r="A23" i="72"/>
  <c r="A23" i="155"/>
  <c r="A23" i="82"/>
  <c r="A23" i="76"/>
  <c r="A23" i="16"/>
  <c r="A23" i="21"/>
  <c r="A23" i="47"/>
  <c r="A23" i="49"/>
  <c r="A23" i="91"/>
  <c r="A23" i="71"/>
  <c r="A23" i="100"/>
  <c r="A23" i="119"/>
  <c r="A23" i="50"/>
  <c r="A23" i="57"/>
  <c r="A23" i="105"/>
  <c r="A23" i="106"/>
  <c r="A23" i="55"/>
  <c r="A23" i="81"/>
  <c r="A23" i="117"/>
  <c r="A23" i="23"/>
  <c r="A23" i="96"/>
  <c r="AB23" i="25"/>
  <c r="A23" i="17"/>
  <c r="A23" i="20"/>
  <c r="A23" i="44"/>
  <c r="A23" i="112"/>
  <c r="A23" i="90"/>
  <c r="AC23" i="25"/>
  <c r="A23" i="115"/>
  <c r="A23" i="110"/>
  <c r="A23" i="19"/>
  <c r="D23" i="127"/>
  <c r="A24" i="68"/>
  <c r="U25" i="65"/>
  <c r="A24" i="212" l="1"/>
  <c r="A24" i="213"/>
  <c r="A24" i="210"/>
  <c r="A24" i="211"/>
  <c r="A24" i="208"/>
  <c r="A24" i="209"/>
  <c r="A24" i="205"/>
  <c r="A24" i="207"/>
  <c r="A24" i="60"/>
  <c r="A24" i="23"/>
  <c r="A24" i="73"/>
  <c r="A24" i="83"/>
  <c r="A24" i="40"/>
  <c r="A24" i="55"/>
  <c r="A24" i="49"/>
  <c r="A24" i="58"/>
  <c r="AE24" i="25"/>
  <c r="A24" i="98"/>
  <c r="A24" i="107"/>
  <c r="A24" i="118"/>
  <c r="A24" i="44"/>
  <c r="A24" i="84"/>
  <c r="AF24" i="25"/>
  <c r="A24" i="105"/>
  <c r="A24" i="116"/>
  <c r="A24" i="78"/>
  <c r="A24" i="119"/>
  <c r="A24" i="117"/>
  <c r="Y24" i="25"/>
  <c r="A24" i="17"/>
  <c r="A24" i="19"/>
  <c r="A24" i="48"/>
  <c r="A24" i="155"/>
  <c r="A24" i="100"/>
  <c r="AG24" i="25"/>
  <c r="A24" i="20"/>
  <c r="A24" i="47"/>
  <c r="A24" i="111"/>
  <c r="A24" i="77"/>
  <c r="A24" i="61"/>
  <c r="Z24" i="25"/>
  <c r="A24" i="22"/>
  <c r="A24" i="46"/>
  <c r="A24" i="54"/>
  <c r="A24" i="81"/>
  <c r="A24" i="91"/>
  <c r="U25" i="25"/>
  <c r="A24" i="109"/>
  <c r="A24" i="96"/>
  <c r="A24" i="45"/>
  <c r="A24" i="112"/>
  <c r="A24" i="64"/>
  <c r="A24" i="16"/>
  <c r="A24" i="39"/>
  <c r="A24" i="52"/>
  <c r="A24" i="59"/>
  <c r="A24" i="85"/>
  <c r="A24" i="43"/>
  <c r="A24" i="75"/>
  <c r="A24" i="106"/>
  <c r="AA24" i="25"/>
  <c r="A24" i="18"/>
  <c r="A24" i="115"/>
  <c r="A24" i="79"/>
  <c r="A24" i="156"/>
  <c r="A24" i="172"/>
  <c r="AB24" i="25"/>
  <c r="A24" i="80"/>
  <c r="A24" i="50"/>
  <c r="A24" i="101"/>
  <c r="A24" i="57"/>
  <c r="A24" i="177"/>
  <c r="AC24" i="25"/>
  <c r="A24" i="2"/>
  <c r="A24" i="21"/>
  <c r="A24" i="124"/>
  <c r="A24" i="93"/>
  <c r="A24" i="69"/>
  <c r="AD24" i="25"/>
  <c r="A24" i="108"/>
  <c r="A24" i="41"/>
  <c r="A24" i="110"/>
  <c r="A24" i="90"/>
  <c r="A24" i="74"/>
  <c r="A24" i="114"/>
  <c r="A24" i="72"/>
  <c r="A24" i="76"/>
  <c r="A24" i="56"/>
  <c r="A24" i="15"/>
  <c r="A24" i="71"/>
  <c r="A24" i="97"/>
  <c r="A24" i="51"/>
  <c r="A24" i="82"/>
  <c r="A24" i="99"/>
  <c r="A24" i="42"/>
  <c r="A24" i="113"/>
  <c r="A24" i="53"/>
  <c r="A24" i="92"/>
  <c r="D24" i="127"/>
  <c r="A25" i="68"/>
  <c r="U26" i="65"/>
  <c r="A25" i="212" l="1"/>
  <c r="A25" i="213"/>
  <c r="A25" i="210"/>
  <c r="A25" i="211"/>
  <c r="A25" i="208"/>
  <c r="A25" i="209"/>
  <c r="A25" i="205"/>
  <c r="A25" i="207"/>
  <c r="A25" i="106"/>
  <c r="A25" i="22"/>
  <c r="A25" i="97"/>
  <c r="A25" i="51"/>
  <c r="A25" i="74"/>
  <c r="A25" i="90"/>
  <c r="A25" i="16"/>
  <c r="A25" i="52"/>
  <c r="A25" i="2"/>
  <c r="A25" i="75"/>
  <c r="A25" i="116"/>
  <c r="A25" i="56"/>
  <c r="A25" i="15"/>
  <c r="A25" i="82"/>
  <c r="A25" i="23"/>
  <c r="A25" i="110"/>
  <c r="A25" i="98"/>
  <c r="A25" i="57"/>
  <c r="A25" i="53"/>
  <c r="A25" i="77"/>
  <c r="A25" i="105"/>
  <c r="A25" i="39"/>
  <c r="A25" i="50"/>
  <c r="A25" i="46"/>
  <c r="A25" i="41"/>
  <c r="A25" i="72"/>
  <c r="A25" i="60"/>
  <c r="U26" i="25"/>
  <c r="A25" i="19"/>
  <c r="A25" i="21"/>
  <c r="A25" i="81"/>
  <c r="A25" i="78"/>
  <c r="A25" i="91"/>
  <c r="AA25" i="25"/>
  <c r="A25" i="108"/>
  <c r="A25" i="96"/>
  <c r="A25" i="55"/>
  <c r="A25" i="101"/>
  <c r="A25" i="58"/>
  <c r="AB25" i="25"/>
  <c r="A25" i="17"/>
  <c r="A25" i="71"/>
  <c r="A25" i="117"/>
  <c r="A25" i="54"/>
  <c r="A25" i="76"/>
  <c r="AC25" i="25"/>
  <c r="A25" i="20"/>
  <c r="A25" i="45"/>
  <c r="A25" i="118"/>
  <c r="A25" i="61"/>
  <c r="A25" i="100"/>
  <c r="AD25" i="25"/>
  <c r="A25" i="115"/>
  <c r="A25" i="47"/>
  <c r="A25" i="48"/>
  <c r="A25" i="44"/>
  <c r="A25" i="64"/>
  <c r="Z25" i="25"/>
  <c r="A25" i="49"/>
  <c r="A25" i="59"/>
  <c r="AE25" i="25"/>
  <c r="A25" i="107"/>
  <c r="A25" i="43"/>
  <c r="A25" i="18"/>
  <c r="A25" i="109"/>
  <c r="A25" i="111"/>
  <c r="A25" i="119"/>
  <c r="A25" i="172"/>
  <c r="AF25" i="25"/>
  <c r="A25" i="73"/>
  <c r="A25" i="114"/>
  <c r="A25" i="112"/>
  <c r="A25" i="155"/>
  <c r="A25" i="177"/>
  <c r="Y25" i="25"/>
  <c r="A25" i="80"/>
  <c r="A25" i="40"/>
  <c r="A25" i="156"/>
  <c r="A25" i="84"/>
  <c r="A25" i="69"/>
  <c r="AG25" i="25"/>
  <c r="A25" i="79"/>
  <c r="A25" i="42"/>
  <c r="A25" i="124"/>
  <c r="A25" i="93"/>
  <c r="A25" i="85"/>
  <c r="A25" i="99"/>
  <c r="A25" i="113"/>
  <c r="A25" i="83"/>
  <c r="A25" i="92"/>
  <c r="D25" i="127"/>
  <c r="A26" i="68"/>
  <c r="U27" i="65"/>
  <c r="A26" i="212" l="1"/>
  <c r="A26" i="213"/>
  <c r="A26" i="210"/>
  <c r="A26" i="211"/>
  <c r="A26" i="208"/>
  <c r="A26" i="209"/>
  <c r="A26" i="205"/>
  <c r="A26" i="207"/>
  <c r="A26" i="64"/>
  <c r="A26" i="116"/>
  <c r="A26" i="21"/>
  <c r="A26" i="107"/>
  <c r="A26" i="58"/>
  <c r="A26" i="18"/>
  <c r="A26" i="49"/>
  <c r="A26" i="81"/>
  <c r="Z26" i="25"/>
  <c r="A26" i="109"/>
  <c r="A26" i="118"/>
  <c r="A26" i="82"/>
  <c r="U27" i="25"/>
  <c r="A26" i="73"/>
  <c r="A26" i="155"/>
  <c r="A26" i="110"/>
  <c r="A26" i="80"/>
  <c r="A26" i="93"/>
  <c r="AG26" i="25"/>
  <c r="A26" i="85"/>
  <c r="A26" i="57"/>
  <c r="A26" i="16"/>
  <c r="A26" i="39"/>
  <c r="A26" i="124"/>
  <c r="A26" i="90"/>
  <c r="A26" i="108"/>
  <c r="A26" i="46"/>
  <c r="A26" i="61"/>
  <c r="AF26" i="25"/>
  <c r="A26" i="113"/>
  <c r="Y26" i="25"/>
  <c r="A26" i="22"/>
  <c r="A26" i="56"/>
  <c r="AA26" i="25"/>
  <c r="A26" i="97"/>
  <c r="A26" i="84"/>
  <c r="A26" i="77"/>
  <c r="A26" i="83"/>
  <c r="A26" i="76"/>
  <c r="A26" i="71"/>
  <c r="A26" i="45"/>
  <c r="A26" i="51"/>
  <c r="A26" i="100"/>
  <c r="A26" i="99"/>
  <c r="A26" i="96"/>
  <c r="A26" i="53"/>
  <c r="A26" i="177"/>
  <c r="A26" i="19"/>
  <c r="A26" i="115"/>
  <c r="A26" i="69"/>
  <c r="A26" i="43"/>
  <c r="A26" i="105"/>
  <c r="A26" i="111"/>
  <c r="A26" i="101"/>
  <c r="A26" i="172"/>
  <c r="A26" i="54"/>
  <c r="A26" i="114"/>
  <c r="A26" i="41"/>
  <c r="A26" i="52"/>
  <c r="A26" i="17"/>
  <c r="AD26" i="25"/>
  <c r="A26" i="117"/>
  <c r="AB26" i="25"/>
  <c r="A26" i="20"/>
  <c r="A26" i="40"/>
  <c r="A26" i="156"/>
  <c r="A26" i="91"/>
  <c r="A26" i="60"/>
  <c r="A26" i="15"/>
  <c r="A26" i="2"/>
  <c r="A26" i="42"/>
  <c r="A26" i="48"/>
  <c r="A26" i="55"/>
  <c r="A26" i="75"/>
  <c r="A26" i="23"/>
  <c r="A26" i="74"/>
  <c r="A26" i="72"/>
  <c r="A26" i="47"/>
  <c r="A26" i="92"/>
  <c r="AC26" i="25"/>
  <c r="A26" i="119"/>
  <c r="A26" i="98"/>
  <c r="A26" i="50"/>
  <c r="A26" i="79"/>
  <c r="A26" i="59"/>
  <c r="AE26" i="25"/>
  <c r="A26" i="106"/>
  <c r="A26" i="112"/>
  <c r="A26" i="44"/>
  <c r="A26" i="78"/>
  <c r="A27" i="68"/>
  <c r="D26" i="127"/>
  <c r="U28" i="65"/>
  <c r="A27" i="212" l="1"/>
  <c r="A27" i="213"/>
  <c r="A27" i="210"/>
  <c r="A27" i="211"/>
  <c r="A27" i="208"/>
  <c r="A27" i="209"/>
  <c r="A27" i="205"/>
  <c r="A27" i="207"/>
  <c r="A27" i="77"/>
  <c r="A27" i="15"/>
  <c r="A27" i="107"/>
  <c r="A27" i="172"/>
  <c r="A27" i="112"/>
  <c r="A27" i="79"/>
  <c r="A27" i="19"/>
  <c r="A27" i="73"/>
  <c r="A27" i="113"/>
  <c r="U28" i="25"/>
  <c r="A27" i="71"/>
  <c r="A27" i="54"/>
  <c r="AA27" i="25"/>
  <c r="A27" i="118"/>
  <c r="A27" i="84"/>
  <c r="AB27" i="25"/>
  <c r="A27" i="40"/>
  <c r="A27" i="55"/>
  <c r="AC27" i="25"/>
  <c r="A27" i="42"/>
  <c r="A27" i="91"/>
  <c r="A27" i="85"/>
  <c r="A27" i="78"/>
  <c r="A27" i="69"/>
  <c r="A27" i="101"/>
  <c r="A27" i="74"/>
  <c r="A27" i="155"/>
  <c r="A27" i="98"/>
  <c r="A27" i="57"/>
  <c r="A27" i="18"/>
  <c r="A27" i="59"/>
  <c r="A27" i="17"/>
  <c r="A27" i="58"/>
  <c r="A27" i="80"/>
  <c r="A27" i="47"/>
  <c r="A27" i="75"/>
  <c r="A27" i="97"/>
  <c r="A27" i="64"/>
  <c r="A27" i="119"/>
  <c r="A27" i="21"/>
  <c r="A27" i="45"/>
  <c r="A27" i="156"/>
  <c r="A27" i="92"/>
  <c r="A27" i="106"/>
  <c r="A27" i="109"/>
  <c r="A27" i="124"/>
  <c r="A27" i="76"/>
  <c r="Y27" i="25"/>
  <c r="A27" i="20"/>
  <c r="A27" i="115"/>
  <c r="A27" i="53"/>
  <c r="A27" i="90"/>
  <c r="Z27" i="25"/>
  <c r="A27" i="105"/>
  <c r="A27" i="114"/>
  <c r="A27" i="50"/>
  <c r="A27" i="177"/>
  <c r="A27" i="2"/>
  <c r="A27" i="108"/>
  <c r="A27" i="81"/>
  <c r="A27" i="56"/>
  <c r="AD27" i="25"/>
  <c r="A27" i="22"/>
  <c r="A27" i="48"/>
  <c r="A27" i="82"/>
  <c r="A27" i="60"/>
  <c r="AE27" i="25"/>
  <c r="A27" i="72"/>
  <c r="A27" i="52"/>
  <c r="A27" i="117"/>
  <c r="A27" i="41"/>
  <c r="A27" i="111"/>
  <c r="A27" i="51"/>
  <c r="A27" i="93"/>
  <c r="A27" i="96"/>
  <c r="A27" i="43"/>
  <c r="A27" i="100"/>
  <c r="A27" i="61"/>
  <c r="A27" i="23"/>
  <c r="AF27" i="25"/>
  <c r="A27" i="99"/>
  <c r="A27" i="16"/>
  <c r="A27" i="44"/>
  <c r="A27" i="46"/>
  <c r="A27" i="110"/>
  <c r="AG27" i="25"/>
  <c r="A27" i="116"/>
  <c r="A27" i="39"/>
  <c r="A27" i="49"/>
  <c r="A27" i="83"/>
  <c r="D27" i="127"/>
  <c r="A28" i="68"/>
  <c r="U29" i="65"/>
  <c r="A28" i="212" l="1"/>
  <c r="A28" i="213"/>
  <c r="A28" i="210"/>
  <c r="A28" i="211"/>
  <c r="A28" i="208"/>
  <c r="A28" i="209"/>
  <c r="A28" i="205"/>
  <c r="A28" i="207"/>
  <c r="A28" i="92"/>
  <c r="AG28" i="25"/>
  <c r="Z28" i="25"/>
  <c r="A28" i="39"/>
  <c r="A28" i="115"/>
  <c r="A28" i="45"/>
  <c r="A28" i="75"/>
  <c r="U29" i="25"/>
  <c r="A28" i="48"/>
  <c r="A28" i="57"/>
  <c r="A28" i="111"/>
  <c r="A28" i="71"/>
  <c r="A28" i="124"/>
  <c r="Y28" i="25"/>
  <c r="A28" i="60"/>
  <c r="A28" i="84"/>
  <c r="A28" i="2"/>
  <c r="A28" i="80"/>
  <c r="A28" i="41"/>
  <c r="A28" i="72"/>
  <c r="A28" i="105"/>
  <c r="A28" i="96"/>
  <c r="A28" i="90"/>
  <c r="A28" i="107"/>
  <c r="A28" i="112"/>
  <c r="A28" i="117"/>
  <c r="A28" i="42"/>
  <c r="A28" i="79"/>
  <c r="A28" i="64"/>
  <c r="A28" i="99"/>
  <c r="A28" i="109"/>
  <c r="A28" i="54"/>
  <c r="A28" i="18"/>
  <c r="A28" i="97"/>
  <c r="A28" i="56"/>
  <c r="A28" i="73"/>
  <c r="A28" i="55"/>
  <c r="A28" i="82"/>
  <c r="A28" i="21"/>
  <c r="A28" i="101"/>
  <c r="A28" i="100"/>
  <c r="A28" i="106"/>
  <c r="A28" i="119"/>
  <c r="A28" i="177"/>
  <c r="A28" i="20"/>
  <c r="A28" i="155"/>
  <c r="A28" i="172"/>
  <c r="AA28" i="25"/>
  <c r="A28" i="114"/>
  <c r="A28" i="156"/>
  <c r="A28" i="69"/>
  <c r="A28" i="16"/>
  <c r="A28" i="81"/>
  <c r="A28" i="47"/>
  <c r="A28" i="49"/>
  <c r="A28" i="59"/>
  <c r="A28" i="74"/>
  <c r="A28" i="118"/>
  <c r="A28" i="51"/>
  <c r="A28" i="52"/>
  <c r="A28" i="76"/>
  <c r="AB28" i="25"/>
  <c r="A28" i="98"/>
  <c r="A28" i="108"/>
  <c r="A28" i="53"/>
  <c r="A28" i="46"/>
  <c r="A28" i="93"/>
  <c r="AC28" i="25"/>
  <c r="A28" i="116"/>
  <c r="A28" i="113"/>
  <c r="A28" i="50"/>
  <c r="AD28" i="25"/>
  <c r="A28" i="19"/>
  <c r="A28" i="22"/>
  <c r="A28" i="43"/>
  <c r="A28" i="83"/>
  <c r="A28" i="91"/>
  <c r="AE28" i="25"/>
  <c r="A28" i="85"/>
  <c r="A28" i="15"/>
  <c r="A28" i="44"/>
  <c r="A28" i="58"/>
  <c r="A28" i="77"/>
  <c r="A28" i="40"/>
  <c r="A28" i="61"/>
  <c r="AF28" i="25"/>
  <c r="A28" i="17"/>
  <c r="A28" i="23"/>
  <c r="A28" i="78"/>
  <c r="A28" i="110"/>
  <c r="D28" i="127"/>
  <c r="A29" i="68"/>
  <c r="U30" i="65"/>
  <c r="A29" i="212" l="1"/>
  <c r="A29" i="213"/>
  <c r="A29" i="210"/>
  <c r="A29" i="211"/>
  <c r="A29" i="208"/>
  <c r="A29" i="209"/>
  <c r="A29" i="205"/>
  <c r="A29" i="207"/>
  <c r="A29" i="110"/>
  <c r="A29" i="80"/>
  <c r="A29" i="119"/>
  <c r="AD29" i="25"/>
  <c r="A29" i="51"/>
  <c r="A29" i="16"/>
  <c r="A29" i="53"/>
  <c r="A29" i="23"/>
  <c r="A29" i="50"/>
  <c r="A29" i="44"/>
  <c r="A29" i="45"/>
  <c r="A29" i="74"/>
  <c r="A29" i="97"/>
  <c r="A29" i="41"/>
  <c r="A29" i="52"/>
  <c r="U30" i="25"/>
  <c r="A29" i="98"/>
  <c r="A29" i="22"/>
  <c r="A29" i="43"/>
  <c r="A29" i="75"/>
  <c r="A29" i="172"/>
  <c r="AA29" i="25"/>
  <c r="A29" i="106"/>
  <c r="A29" i="124"/>
  <c r="A29" i="78"/>
  <c r="A29" i="61"/>
  <c r="A29" i="177"/>
  <c r="A29" i="46"/>
  <c r="A29" i="108"/>
  <c r="A29" i="107"/>
  <c r="AE29" i="25"/>
  <c r="A29" i="47"/>
  <c r="A29" i="58"/>
  <c r="A29" i="56"/>
  <c r="Y29" i="25"/>
  <c r="A29" i="72"/>
  <c r="AG29" i="25"/>
  <c r="A29" i="93"/>
  <c r="A29" i="99"/>
  <c r="A29" i="113"/>
  <c r="A29" i="91"/>
  <c r="AB29" i="25"/>
  <c r="A29" i="71"/>
  <c r="A29" i="77"/>
  <c r="AC29" i="25"/>
  <c r="A29" i="115"/>
  <c r="A29" i="81"/>
  <c r="A29" i="57"/>
  <c r="A29" i="84"/>
  <c r="A29" i="2"/>
  <c r="A29" i="18"/>
  <c r="AF29" i="25"/>
  <c r="A29" i="40"/>
  <c r="A29" i="92"/>
  <c r="A29" i="42"/>
  <c r="A29" i="90"/>
  <c r="A29" i="48"/>
  <c r="A29" i="49"/>
  <c r="Z29" i="25"/>
  <c r="A29" i="20"/>
  <c r="A29" i="101"/>
  <c r="A29" i="69"/>
  <c r="A29" i="17"/>
  <c r="A29" i="21"/>
  <c r="A29" i="118"/>
  <c r="A29" i="82"/>
  <c r="A29" i="76"/>
  <c r="A29" i="39"/>
  <c r="A29" i="116"/>
  <c r="A29" i="96"/>
  <c r="A29" i="59"/>
  <c r="A29" i="100"/>
  <c r="A29" i="85"/>
  <c r="A29" i="19"/>
  <c r="A29" i="79"/>
  <c r="A29" i="155"/>
  <c r="A29" i="54"/>
  <c r="A29" i="60"/>
  <c r="A29" i="156"/>
  <c r="A29" i="15"/>
  <c r="A29" i="55"/>
  <c r="A29" i="105"/>
  <c r="A29" i="114"/>
  <c r="A29" i="109"/>
  <c r="A29" i="112"/>
  <c r="A29" i="117"/>
  <c r="A29" i="73"/>
  <c r="A29" i="64"/>
  <c r="A29" i="111"/>
  <c r="A29" i="83"/>
  <c r="D29" i="127"/>
  <c r="A30" i="68"/>
  <c r="U31" i="65"/>
  <c r="A30" i="212" l="1"/>
  <c r="A30" i="213"/>
  <c r="A30" i="210"/>
  <c r="A30" i="211"/>
  <c r="A30" i="208"/>
  <c r="A30" i="209"/>
  <c r="A30" i="205"/>
  <c r="A30" i="207"/>
  <c r="A30" i="60"/>
  <c r="Y30" i="25"/>
  <c r="A30" i="97"/>
  <c r="AG30" i="25"/>
  <c r="Z30" i="25"/>
  <c r="U31" i="25"/>
  <c r="A30" i="73"/>
  <c r="A30" i="2"/>
  <c r="A30" i="15"/>
  <c r="A30" i="40"/>
  <c r="A30" i="47"/>
  <c r="A30" i="50"/>
  <c r="A30" i="72"/>
  <c r="A30" i="156"/>
  <c r="A30" i="52"/>
  <c r="A30" i="16"/>
  <c r="A30" i="23"/>
  <c r="A30" i="51"/>
  <c r="A30" i="74"/>
  <c r="A30" i="53"/>
  <c r="A30" i="55"/>
  <c r="A30" i="116"/>
  <c r="A30" i="56"/>
  <c r="A30" i="108"/>
  <c r="A30" i="59"/>
  <c r="A30" i="100"/>
  <c r="A30" i="115"/>
  <c r="A30" i="57"/>
  <c r="A30" i="64"/>
  <c r="A30" i="22"/>
  <c r="A30" i="113"/>
  <c r="A30" i="44"/>
  <c r="A30" i="61"/>
  <c r="A30" i="172"/>
  <c r="A30" i="21"/>
  <c r="A30" i="18"/>
  <c r="A30" i="42"/>
  <c r="A30" i="69"/>
  <c r="A30" i="41"/>
  <c r="A30" i="91"/>
  <c r="A30" i="105"/>
  <c r="A30" i="43"/>
  <c r="A30" i="101"/>
  <c r="AA30" i="25"/>
  <c r="A30" i="99"/>
  <c r="A30" i="81"/>
  <c r="A30" i="119"/>
  <c r="A30" i="84"/>
  <c r="AC30" i="25"/>
  <c r="A30" i="109"/>
  <c r="A30" i="112"/>
  <c r="A30" i="155"/>
  <c r="A30" i="82"/>
  <c r="AD30" i="25"/>
  <c r="A30" i="20"/>
  <c r="A30" i="96"/>
  <c r="A30" i="118"/>
  <c r="A30" i="177"/>
  <c r="A30" i="98"/>
  <c r="A30" i="79"/>
  <c r="A30" i="71"/>
  <c r="A30" i="54"/>
  <c r="AF30" i="25"/>
  <c r="A30" i="114"/>
  <c r="A30" i="45"/>
  <c r="A30" i="48"/>
  <c r="A30" i="75"/>
  <c r="A30" i="106"/>
  <c r="A30" i="17"/>
  <c r="A30" i="46"/>
  <c r="A30" i="124"/>
  <c r="A30" i="92"/>
  <c r="A30" i="85"/>
  <c r="A30" i="80"/>
  <c r="A30" i="83"/>
  <c r="A30" i="111"/>
  <c r="A30" i="90"/>
  <c r="A30" i="49"/>
  <c r="A30" i="76"/>
  <c r="AB30" i="25"/>
  <c r="A30" i="19"/>
  <c r="A30" i="78"/>
  <c r="A30" i="117"/>
  <c r="A30" i="77"/>
  <c r="A30" i="93"/>
  <c r="AE30" i="25"/>
  <c r="A30" i="107"/>
  <c r="A30" i="39"/>
  <c r="A30" i="58"/>
  <c r="A30" i="110"/>
  <c r="A31" i="68"/>
  <c r="D30" i="127"/>
  <c r="U32" i="65"/>
  <c r="A31" i="212" l="1"/>
  <c r="A31" i="213"/>
  <c r="A31" i="210"/>
  <c r="A31" i="211"/>
  <c r="A31" i="208"/>
  <c r="A31" i="209"/>
  <c r="A31" i="205"/>
  <c r="A31" i="207"/>
  <c r="A31" i="69"/>
  <c r="U32" i="25"/>
  <c r="A31" i="49"/>
  <c r="A31" i="22"/>
  <c r="A31" i="78"/>
  <c r="A31" i="64"/>
  <c r="A31" i="116"/>
  <c r="A31" i="90"/>
  <c r="A31" i="17"/>
  <c r="A31" i="43"/>
  <c r="A31" i="57"/>
  <c r="A31" i="101"/>
  <c r="A31" i="55"/>
  <c r="A31" i="118"/>
  <c r="A31" i="117"/>
  <c r="AA31" i="25"/>
  <c r="A31" i="18"/>
  <c r="A31" i="39"/>
  <c r="A31" i="75"/>
  <c r="AD31" i="25"/>
  <c r="A31" i="52"/>
  <c r="A31" i="77"/>
  <c r="A31" i="119"/>
  <c r="A31" i="91"/>
  <c r="A31" i="56"/>
  <c r="A31" i="41"/>
  <c r="A31" i="113"/>
  <c r="A31" i="105"/>
  <c r="A31" i="71"/>
  <c r="A31" i="15"/>
  <c r="A31" i="110"/>
  <c r="A31" i="108"/>
  <c r="A31" i="46"/>
  <c r="A31" i="96"/>
  <c r="A31" i="60"/>
  <c r="A31" i="115"/>
  <c r="A31" i="50"/>
  <c r="AE31" i="25"/>
  <c r="A31" i="74"/>
  <c r="A31" i="79"/>
  <c r="A31" i="98"/>
  <c r="A31" i="82"/>
  <c r="A31" i="19"/>
  <c r="A31" i="59"/>
  <c r="A31" i="73"/>
  <c r="A31" i="106"/>
  <c r="A31" i="111"/>
  <c r="A31" i="81"/>
  <c r="A31" i="76"/>
  <c r="AB31" i="25"/>
  <c r="A31" i="2"/>
  <c r="A31" i="20"/>
  <c r="A31" i="155"/>
  <c r="A31" i="112"/>
  <c r="A31" i="100"/>
  <c r="AC31" i="25"/>
  <c r="A31" i="107"/>
  <c r="A31" i="109"/>
  <c r="A31" i="45"/>
  <c r="A31" i="156"/>
  <c r="A31" i="93"/>
  <c r="A31" i="85"/>
  <c r="A31" i="16"/>
  <c r="A31" i="72"/>
  <c r="A31" i="51"/>
  <c r="A31" i="48"/>
  <c r="A31" i="92"/>
  <c r="AF31" i="25"/>
  <c r="A31" i="23"/>
  <c r="A31" i="44"/>
  <c r="A31" i="42"/>
  <c r="A31" i="124"/>
  <c r="A31" i="172"/>
  <c r="Y31" i="25"/>
  <c r="A31" i="21"/>
  <c r="A31" i="114"/>
  <c r="A31" i="47"/>
  <c r="A31" i="53"/>
  <c r="A31" i="61"/>
  <c r="AG31" i="25"/>
  <c r="A31" i="99"/>
  <c r="A31" i="40"/>
  <c r="A31" i="83"/>
  <c r="A31" i="84"/>
  <c r="A31" i="177"/>
  <c r="Z31" i="25"/>
  <c r="A31" i="80"/>
  <c r="A31" i="97"/>
  <c r="A31" i="54"/>
  <c r="A31" i="58"/>
  <c r="A32" i="68"/>
  <c r="D31" i="127"/>
  <c r="U33" i="65"/>
  <c r="A32" i="212" l="1"/>
  <c r="A32" i="213"/>
  <c r="A32" i="210"/>
  <c r="A32" i="211"/>
  <c r="A32" i="208"/>
  <c r="A32" i="209"/>
  <c r="A32" i="205"/>
  <c r="A32" i="207"/>
  <c r="A32" i="57"/>
  <c r="A32" i="85"/>
  <c r="A32" i="105"/>
  <c r="A32" i="15"/>
  <c r="A32" i="97"/>
  <c r="AB32" i="25"/>
  <c r="A32" i="99"/>
  <c r="A32" i="96"/>
  <c r="A32" i="42"/>
  <c r="A32" i="113"/>
  <c r="A32" i="39"/>
  <c r="A32" i="46"/>
  <c r="A32" i="50"/>
  <c r="A32" i="77"/>
  <c r="Z32" i="25"/>
  <c r="A32" i="119"/>
  <c r="U33" i="25"/>
  <c r="A32" i="81"/>
  <c r="AA32" i="25"/>
  <c r="A32" i="112"/>
  <c r="A32" i="17"/>
  <c r="A32" i="79"/>
  <c r="A32" i="80"/>
  <c r="A32" i="156"/>
  <c r="A32" i="40"/>
  <c r="A32" i="55"/>
  <c r="A32" i="78"/>
  <c r="A32" i="61"/>
  <c r="A32" i="116"/>
  <c r="A32" i="2"/>
  <c r="A32" i="118"/>
  <c r="A32" i="110"/>
  <c r="A32" i="22"/>
  <c r="A32" i="111"/>
  <c r="A32" i="92"/>
  <c r="A32" i="45"/>
  <c r="A32" i="58"/>
  <c r="A32" i="73"/>
  <c r="A32" i="53"/>
  <c r="A32" i="117"/>
  <c r="A32" i="71"/>
  <c r="A32" i="47"/>
  <c r="A32" i="93"/>
  <c r="A32" i="107"/>
  <c r="A32" i="101"/>
  <c r="A32" i="90"/>
  <c r="Y32" i="25"/>
  <c r="A32" i="109"/>
  <c r="A32" i="49"/>
  <c r="A32" i="18"/>
  <c r="A32" i="19"/>
  <c r="A32" i="52"/>
  <c r="A32" i="84"/>
  <c r="A32" i="23"/>
  <c r="A32" i="21"/>
  <c r="A32" i="82"/>
  <c r="A32" i="172"/>
  <c r="AE32" i="25"/>
  <c r="A32" i="98"/>
  <c r="A32" i="41"/>
  <c r="A32" i="59"/>
  <c r="A32" i="177"/>
  <c r="AF32" i="25"/>
  <c r="A32" i="20"/>
  <c r="A32" i="43"/>
  <c r="A32" i="44"/>
  <c r="AG32" i="25"/>
  <c r="A32" i="74"/>
  <c r="A32" i="114"/>
  <c r="A32" i="51"/>
  <c r="A32" i="155"/>
  <c r="A32" i="91"/>
  <c r="A32" i="64"/>
  <c r="AC32" i="25"/>
  <c r="A32" i="108"/>
  <c r="A32" i="48"/>
  <c r="A32" i="83"/>
  <c r="A32" i="100"/>
  <c r="A32" i="69"/>
  <c r="AD32" i="25"/>
  <c r="A32" i="124"/>
  <c r="A32" i="115"/>
  <c r="A32" i="54"/>
  <c r="A32" i="56"/>
  <c r="A32" i="60"/>
  <c r="A32" i="106"/>
  <c r="A32" i="16"/>
  <c r="A32" i="72"/>
  <c r="A32" i="76"/>
  <c r="A32" i="75"/>
  <c r="D32" i="127"/>
  <c r="A33" i="68"/>
  <c r="U34" i="65"/>
  <c r="A33" i="212" l="1"/>
  <c r="A33" i="213"/>
  <c r="A33" i="210"/>
  <c r="A33" i="211"/>
  <c r="A33" i="208"/>
  <c r="A33" i="209"/>
  <c r="A33" i="205"/>
  <c r="A33" i="207"/>
  <c r="A33" i="92"/>
  <c r="A33" i="106"/>
  <c r="A33" i="17"/>
  <c r="A33" i="19"/>
  <c r="A33" i="41"/>
  <c r="A33" i="22"/>
  <c r="A33" i="81"/>
  <c r="A33" i="55"/>
  <c r="A33" i="56"/>
  <c r="A33" i="75"/>
  <c r="A33" i="124"/>
  <c r="A33" i="52"/>
  <c r="U34" i="25"/>
  <c r="A33" i="15"/>
  <c r="A33" i="84"/>
  <c r="A33" i="58"/>
  <c r="A33" i="79"/>
  <c r="A33" i="108"/>
  <c r="A33" i="90"/>
  <c r="A33" i="96"/>
  <c r="AD33" i="25"/>
  <c r="A33" i="83"/>
  <c r="AF33" i="25"/>
  <c r="A33" i="98"/>
  <c r="A33" i="54"/>
  <c r="A33" i="112"/>
  <c r="A33" i="91"/>
  <c r="A33" i="23"/>
  <c r="A33" i="93"/>
  <c r="AG33" i="25"/>
  <c r="A33" i="110"/>
  <c r="A33" i="59"/>
  <c r="A33" i="39"/>
  <c r="A33" i="80"/>
  <c r="A33" i="117"/>
  <c r="A33" i="61"/>
  <c r="AE33" i="25"/>
  <c r="A33" i="21"/>
  <c r="Y33" i="25"/>
  <c r="A33" i="72"/>
  <c r="A33" i="49"/>
  <c r="A33" i="48"/>
  <c r="A33" i="57"/>
  <c r="A33" i="116"/>
  <c r="A33" i="114"/>
  <c r="A33" i="50"/>
  <c r="A33" i="74"/>
  <c r="A33" i="40"/>
  <c r="A33" i="43"/>
  <c r="A33" i="20"/>
  <c r="A33" i="97"/>
  <c r="A33" i="78"/>
  <c r="A33" i="85"/>
  <c r="A33" i="99"/>
  <c r="A33" i="118"/>
  <c r="A33" i="101"/>
  <c r="A33" i="172"/>
  <c r="A33" i="18"/>
  <c r="A33" i="107"/>
  <c r="A33" i="111"/>
  <c r="A33" i="76"/>
  <c r="A33" i="100"/>
  <c r="Z33" i="25"/>
  <c r="A33" i="73"/>
  <c r="A33" i="71"/>
  <c r="A33" i="45"/>
  <c r="A33" i="119"/>
  <c r="A33" i="64"/>
  <c r="A33" i="105"/>
  <c r="A33" i="47"/>
  <c r="A33" i="156"/>
  <c r="A33" i="155"/>
  <c r="A33" i="177"/>
  <c r="AA33" i="25"/>
  <c r="A33" i="2"/>
  <c r="A33" i="42"/>
  <c r="A33" i="53"/>
  <c r="A33" i="82"/>
  <c r="A33" i="69"/>
  <c r="AB33" i="25"/>
  <c r="A33" i="16"/>
  <c r="A33" i="113"/>
  <c r="A33" i="51"/>
  <c r="A33" i="77"/>
  <c r="A33" i="60"/>
  <c r="AC33" i="25"/>
  <c r="A33" i="115"/>
  <c r="A33" i="109"/>
  <c r="A33" i="46"/>
  <c r="A33" i="44"/>
  <c r="D33" i="127"/>
  <c r="A34" i="68"/>
  <c r="U35" i="65"/>
  <c r="A34" i="212" l="1"/>
  <c r="A34" i="213"/>
  <c r="A34" i="210"/>
  <c r="A34" i="211"/>
  <c r="A34" i="208"/>
  <c r="A34" i="209"/>
  <c r="A34" i="205"/>
  <c r="A34" i="207"/>
  <c r="A34" i="56"/>
  <c r="A34" i="73"/>
  <c r="A34" i="114"/>
  <c r="A34" i="71"/>
  <c r="A34" i="110"/>
  <c r="A34" i="83"/>
  <c r="A34" i="54"/>
  <c r="A34" i="98"/>
  <c r="A34" i="101"/>
  <c r="A34" i="109"/>
  <c r="A34" i="58"/>
  <c r="A34" i="78"/>
  <c r="A34" i="77"/>
  <c r="AC34" i="25"/>
  <c r="A34" i="40"/>
  <c r="A34" i="75"/>
  <c r="A34" i="74"/>
  <c r="A34" i="59"/>
  <c r="A34" i="16"/>
  <c r="A34" i="61"/>
  <c r="A34" i="155"/>
  <c r="AB34" i="25"/>
  <c r="A34" i="118"/>
  <c r="A34" i="90"/>
  <c r="A34" i="72"/>
  <c r="AG34" i="25"/>
  <c r="A34" i="41"/>
  <c r="A34" i="48"/>
  <c r="Z34" i="25"/>
  <c r="A34" i="76"/>
  <c r="A34" i="80"/>
  <c r="A34" i="119"/>
  <c r="A34" i="17"/>
  <c r="A34" i="50"/>
  <c r="A34" i="107"/>
  <c r="A34" i="45"/>
  <c r="A34" i="15"/>
  <c r="A34" i="84"/>
  <c r="A34" i="116"/>
  <c r="A34" i="39"/>
  <c r="A34" i="117"/>
  <c r="A34" i="93"/>
  <c r="A34" i="19"/>
  <c r="A34" i="96"/>
  <c r="A34" i="156"/>
  <c r="A34" i="57"/>
  <c r="A34" i="99"/>
  <c r="A34" i="108"/>
  <c r="A34" i="53"/>
  <c r="A34" i="92"/>
  <c r="A34" i="106"/>
  <c r="A34" i="115"/>
  <c r="A34" i="52"/>
  <c r="A34" i="177"/>
  <c r="AD34" i="25"/>
  <c r="A34" i="23"/>
  <c r="A34" i="113"/>
  <c r="A34" i="49"/>
  <c r="A34" i="100"/>
  <c r="AE34" i="25"/>
  <c r="A34" i="22"/>
  <c r="A34" i="81"/>
  <c r="A34" i="47"/>
  <c r="A34" i="172"/>
  <c r="Y34" i="25"/>
  <c r="A34" i="18"/>
  <c r="A34" i="112"/>
  <c r="A34" i="43"/>
  <c r="AF34" i="25"/>
  <c r="A34" i="105"/>
  <c r="A34" i="44"/>
  <c r="A34" i="111"/>
  <c r="A34" i="79"/>
  <c r="A34" i="91"/>
  <c r="U35" i="25"/>
  <c r="A34" i="20"/>
  <c r="A34" i="97"/>
  <c r="A34" i="64"/>
  <c r="A34" i="55"/>
  <c r="A34" i="69"/>
  <c r="AA34" i="25"/>
  <c r="A34" i="2"/>
  <c r="A34" i="21"/>
  <c r="A34" i="124"/>
  <c r="A34" i="82"/>
  <c r="A34" i="60"/>
  <c r="A34" i="85"/>
  <c r="A34" i="42"/>
  <c r="A34" i="46"/>
  <c r="A34" i="51"/>
  <c r="A35" i="68"/>
  <c r="D34" i="127"/>
  <c r="U36" i="65"/>
  <c r="A35" i="212" l="1"/>
  <c r="A35" i="213"/>
  <c r="A35" i="210"/>
  <c r="A35" i="211"/>
  <c r="A35" i="208"/>
  <c r="A35" i="209"/>
  <c r="A35" i="205"/>
  <c r="A35" i="207"/>
  <c r="A35" i="58"/>
  <c r="A35" i="57"/>
  <c r="A35" i="99"/>
  <c r="A35" i="105"/>
  <c r="A35" i="42"/>
  <c r="A35" i="119"/>
  <c r="A35" i="115"/>
  <c r="A35" i="75"/>
  <c r="A35" i="69"/>
  <c r="A35" i="114"/>
  <c r="A35" i="61"/>
  <c r="A35" i="39"/>
  <c r="A35" i="54"/>
  <c r="A35" i="74"/>
  <c r="A35" i="116"/>
  <c r="A35" i="84"/>
  <c r="AF35" i="25"/>
  <c r="A35" i="48"/>
  <c r="A35" i="46"/>
  <c r="A35" i="93"/>
  <c r="A35" i="19"/>
  <c r="A35" i="156"/>
  <c r="A35" i="100"/>
  <c r="AD35" i="25"/>
  <c r="A35" i="60"/>
  <c r="A35" i="106"/>
  <c r="A35" i="96"/>
  <c r="A35" i="113"/>
  <c r="A35" i="64"/>
  <c r="AG35" i="25"/>
  <c r="A35" i="18"/>
  <c r="A35" i="73"/>
  <c r="A35" i="81"/>
  <c r="A35" i="83"/>
  <c r="A35" i="177"/>
  <c r="A35" i="40"/>
  <c r="A35" i="45"/>
  <c r="A35" i="21"/>
  <c r="A35" i="44"/>
  <c r="A35" i="59"/>
  <c r="A35" i="23"/>
  <c r="Y35" i="25"/>
  <c r="A35" i="16"/>
  <c r="A35" i="50"/>
  <c r="Z35" i="25"/>
  <c r="A35" i="85"/>
  <c r="A35" i="41"/>
  <c r="A35" i="112"/>
  <c r="A35" i="117"/>
  <c r="A35" i="77"/>
  <c r="A35" i="2"/>
  <c r="A35" i="172"/>
  <c r="A35" i="72"/>
  <c r="U36" i="25"/>
  <c r="A35" i="107"/>
  <c r="A35" i="71"/>
  <c r="A35" i="155"/>
  <c r="A35" i="47"/>
  <c r="A35" i="92"/>
  <c r="AA35" i="25"/>
  <c r="A35" i="108"/>
  <c r="A35" i="109"/>
  <c r="A35" i="118"/>
  <c r="A35" i="79"/>
  <c r="A35" i="76"/>
  <c r="A35" i="90"/>
  <c r="AB35" i="25"/>
  <c r="A35" i="111"/>
  <c r="AC35" i="25"/>
  <c r="A35" i="22"/>
  <c r="A35" i="124"/>
  <c r="AE35" i="25"/>
  <c r="A35" i="53"/>
  <c r="A35" i="97"/>
  <c r="A35" i="56"/>
  <c r="A35" i="110"/>
  <c r="A35" i="15"/>
  <c r="A35" i="49"/>
  <c r="A35" i="43"/>
  <c r="A35" i="51"/>
  <c r="A35" i="55"/>
  <c r="A35" i="98"/>
  <c r="A35" i="17"/>
  <c r="A35" i="101"/>
  <c r="A35" i="91"/>
  <c r="A35" i="82"/>
  <c r="A35" i="20"/>
  <c r="A35" i="80"/>
  <c r="A35" i="78"/>
  <c r="A35" i="52"/>
  <c r="D35" i="127"/>
  <c r="A36" i="68"/>
  <c r="U37" i="65"/>
  <c r="A36" i="212" l="1"/>
  <c r="A36" i="213"/>
  <c r="A36" i="210"/>
  <c r="A36" i="211"/>
  <c r="A36" i="208"/>
  <c r="A36" i="209"/>
  <c r="A36" i="205"/>
  <c r="A36" i="207"/>
  <c r="A36" i="92"/>
  <c r="A36" i="107"/>
  <c r="A36" i="106"/>
  <c r="AC36" i="25"/>
  <c r="A36" i="78"/>
  <c r="A36" i="114"/>
  <c r="A36" i="57"/>
  <c r="A36" i="84"/>
  <c r="AD36" i="25"/>
  <c r="A36" i="43"/>
  <c r="A36" i="79"/>
  <c r="A36" i="53"/>
  <c r="A36" i="108"/>
  <c r="A36" i="61"/>
  <c r="Z36" i="25"/>
  <c r="A36" i="80"/>
  <c r="A36" i="54"/>
  <c r="A36" i="101"/>
  <c r="A36" i="155"/>
  <c r="A36" i="59"/>
  <c r="A36" i="105"/>
  <c r="A36" i="21"/>
  <c r="A36" i="156"/>
  <c r="A36" i="56"/>
  <c r="A36" i="16"/>
  <c r="A36" i="40"/>
  <c r="A36" i="58"/>
  <c r="A36" i="75"/>
  <c r="A36" i="2"/>
  <c r="A36" i="64"/>
  <c r="A36" i="74"/>
  <c r="A36" i="47"/>
  <c r="A36" i="124"/>
  <c r="A36" i="91"/>
  <c r="A36" i="98"/>
  <c r="A36" i="96"/>
  <c r="A36" i="55"/>
  <c r="A36" i="177"/>
  <c r="A36" i="41"/>
  <c r="A36" i="109"/>
  <c r="A36" i="172"/>
  <c r="A36" i="42"/>
  <c r="A36" i="69"/>
  <c r="A36" i="115"/>
  <c r="A36" i="48"/>
  <c r="A36" i="19"/>
  <c r="A36" i="51"/>
  <c r="A36" i="17"/>
  <c r="A36" i="93"/>
  <c r="A36" i="73"/>
  <c r="A36" i="46"/>
  <c r="A36" i="60"/>
  <c r="A36" i="85"/>
  <c r="A36" i="72"/>
  <c r="A36" i="50"/>
  <c r="A36" i="20"/>
  <c r="A36" i="76"/>
  <c r="U37" i="25"/>
  <c r="Y36" i="25"/>
  <c r="A36" i="113"/>
  <c r="AG36" i="25"/>
  <c r="A36" i="81"/>
  <c r="A36" i="119"/>
  <c r="A36" i="15"/>
  <c r="A36" i="97"/>
  <c r="A36" i="45"/>
  <c r="A36" i="110"/>
  <c r="AA36" i="25"/>
  <c r="A36" i="99"/>
  <c r="A36" i="23"/>
  <c r="A36" i="44"/>
  <c r="A36" i="49"/>
  <c r="A36" i="90"/>
  <c r="AB36" i="25"/>
  <c r="A36" i="116"/>
  <c r="A36" i="71"/>
  <c r="A36" i="82"/>
  <c r="A36" i="52"/>
  <c r="A36" i="100"/>
  <c r="AE36" i="25"/>
  <c r="A36" i="18"/>
  <c r="A36" i="111"/>
  <c r="A36" i="112"/>
  <c r="A36" i="83"/>
  <c r="A36" i="77"/>
  <c r="AF36" i="25"/>
  <c r="A36" i="22"/>
  <c r="A36" i="39"/>
  <c r="A36" i="118"/>
  <c r="A36" i="117"/>
  <c r="D36" i="127"/>
  <c r="A37" i="68"/>
  <c r="U38" i="65"/>
  <c r="A37" i="212" l="1"/>
  <c r="A37" i="213"/>
  <c r="A37" i="210"/>
  <c r="A37" i="211"/>
  <c r="A37" i="208"/>
  <c r="A37" i="209"/>
  <c r="A37" i="205"/>
  <c r="A37" i="207"/>
  <c r="A37" i="69"/>
  <c r="Y37" i="25"/>
  <c r="AF37" i="25"/>
  <c r="A37" i="111"/>
  <c r="A37" i="100"/>
  <c r="A37" i="58"/>
  <c r="A37" i="51"/>
  <c r="A37" i="110"/>
  <c r="AG37" i="25"/>
  <c r="A37" i="64"/>
  <c r="AC37" i="25"/>
  <c r="A37" i="106"/>
  <c r="A37" i="114"/>
  <c r="A37" i="116"/>
  <c r="A37" i="76"/>
  <c r="A37" i="105"/>
  <c r="A37" i="19"/>
  <c r="A37" i="40"/>
  <c r="A37" i="42"/>
  <c r="A37" i="72"/>
  <c r="A37" i="156"/>
  <c r="A37" i="118"/>
  <c r="A37" i="109"/>
  <c r="A37" i="23"/>
  <c r="A37" i="44"/>
  <c r="A37" i="85"/>
  <c r="A37" i="113"/>
  <c r="A37" i="60"/>
  <c r="A37" i="20"/>
  <c r="A37" i="53"/>
  <c r="A37" i="99"/>
  <c r="A37" i="56"/>
  <c r="A37" i="115"/>
  <c r="A37" i="90"/>
  <c r="A37" i="47"/>
  <c r="A37" i="84"/>
  <c r="A37" i="16"/>
  <c r="A37" i="43"/>
  <c r="A37" i="124"/>
  <c r="A37" i="77"/>
  <c r="A37" i="78"/>
  <c r="A37" i="61"/>
  <c r="A37" i="15"/>
  <c r="A37" i="80"/>
  <c r="A37" i="83"/>
  <c r="A37" i="39"/>
  <c r="A37" i="2"/>
  <c r="A37" i="48"/>
  <c r="A37" i="54"/>
  <c r="A37" i="92"/>
  <c r="A37" i="108"/>
  <c r="AD37" i="25"/>
  <c r="A37" i="74"/>
  <c r="A37" i="18"/>
  <c r="A37" i="79"/>
  <c r="A37" i="57"/>
  <c r="A37" i="55"/>
  <c r="AE37" i="25"/>
  <c r="A37" i="98"/>
  <c r="A37" i="21"/>
  <c r="A37" i="97"/>
  <c r="A37" i="75"/>
  <c r="A37" i="82"/>
  <c r="A37" i="81"/>
  <c r="Z37" i="25"/>
  <c r="A37" i="49"/>
  <c r="A37" i="91"/>
  <c r="A37" i="45"/>
  <c r="U38" i="25"/>
  <c r="A37" i="73"/>
  <c r="A37" i="22"/>
  <c r="A37" i="101"/>
  <c r="A37" i="52"/>
  <c r="A37" i="177"/>
  <c r="A37" i="41"/>
  <c r="A37" i="93"/>
  <c r="A37" i="17"/>
  <c r="A37" i="119"/>
  <c r="A37" i="50"/>
  <c r="AA37" i="25"/>
  <c r="A37" i="107"/>
  <c r="A37" i="71"/>
  <c r="A37" i="155"/>
  <c r="A37" i="117"/>
  <c r="A37" i="172"/>
  <c r="AB37" i="25"/>
  <c r="A37" i="46"/>
  <c r="A37" i="96"/>
  <c r="A37" i="112"/>
  <c r="A37" i="59"/>
  <c r="A38" i="68"/>
  <c r="D37" i="127"/>
  <c r="U39" i="65"/>
  <c r="A38" i="212" l="1"/>
  <c r="A38" i="213"/>
  <c r="A38" i="210"/>
  <c r="A38" i="211"/>
  <c r="A38" i="208"/>
  <c r="A38" i="209"/>
  <c r="A38" i="205"/>
  <c r="A38" i="207"/>
  <c r="A38" i="100"/>
  <c r="A38" i="19"/>
  <c r="A38" i="39"/>
  <c r="A38" i="80"/>
  <c r="A38" i="41"/>
  <c r="A38" i="91"/>
  <c r="A38" i="55"/>
  <c r="A38" i="54"/>
  <c r="A38" i="59"/>
  <c r="AG38" i="25"/>
  <c r="A38" i="113"/>
  <c r="Y38" i="25"/>
  <c r="A38" i="16"/>
  <c r="A38" i="50"/>
  <c r="A38" i="96"/>
  <c r="A38" i="78"/>
  <c r="Z38" i="25"/>
  <c r="AA38" i="25"/>
  <c r="A38" i="2"/>
  <c r="A38" i="84"/>
  <c r="A38" i="15"/>
  <c r="A38" i="56"/>
  <c r="A38" i="23"/>
  <c r="A38" i="117"/>
  <c r="A38" i="90"/>
  <c r="A38" i="46"/>
  <c r="A38" i="40"/>
  <c r="A38" i="21"/>
  <c r="A38" i="74"/>
  <c r="A38" i="79"/>
  <c r="A38" i="44"/>
  <c r="A38" i="112"/>
  <c r="A38" i="108"/>
  <c r="A38" i="156"/>
  <c r="A38" i="106"/>
  <c r="A38" i="60"/>
  <c r="A38" i="18"/>
  <c r="A38" i="73"/>
  <c r="A38" i="155"/>
  <c r="A38" i="17"/>
  <c r="A38" i="53"/>
  <c r="A38" i="98"/>
  <c r="A38" i="83"/>
  <c r="A38" i="82"/>
  <c r="A38" i="109"/>
  <c r="A38" i="43"/>
  <c r="A38" i="64"/>
  <c r="A38" i="58"/>
  <c r="A38" i="52"/>
  <c r="AC38" i="25"/>
  <c r="A38" i="93"/>
  <c r="AD38" i="25"/>
  <c r="A38" i="22"/>
  <c r="A38" i="92"/>
  <c r="A38" i="48"/>
  <c r="A38" i="177"/>
  <c r="A38" i="71"/>
  <c r="A38" i="110"/>
  <c r="A38" i="75"/>
  <c r="AB38" i="25"/>
  <c r="A38" i="114"/>
  <c r="A38" i="61"/>
  <c r="A38" i="118"/>
  <c r="A38" i="172"/>
  <c r="A38" i="107"/>
  <c r="A38" i="47"/>
  <c r="AE38" i="25"/>
  <c r="A38" i="81"/>
  <c r="A38" i="57"/>
  <c r="A38" i="111"/>
  <c r="A38" i="105"/>
  <c r="A38" i="20"/>
  <c r="A38" i="42"/>
  <c r="A38" i="51"/>
  <c r="A38" i="69"/>
  <c r="U39" i="25"/>
  <c r="A38" i="116"/>
  <c r="A38" i="115"/>
  <c r="A38" i="72"/>
  <c r="A38" i="124"/>
  <c r="A38" i="77"/>
  <c r="AF38" i="25"/>
  <c r="A38" i="97"/>
  <c r="A38" i="45"/>
  <c r="A38" i="101"/>
  <c r="A38" i="76"/>
  <c r="A38" i="85"/>
  <c r="A38" i="99"/>
  <c r="A38" i="49"/>
  <c r="A38" i="119"/>
  <c r="A39" i="68"/>
  <c r="D38" i="127"/>
  <c r="U40" i="65"/>
  <c r="A39" i="212" l="1"/>
  <c r="A39" i="213"/>
  <c r="A39" i="210"/>
  <c r="A39" i="211"/>
  <c r="A39" i="208"/>
  <c r="A39" i="209"/>
  <c r="A39" i="205"/>
  <c r="A39" i="207"/>
  <c r="A39" i="110"/>
  <c r="Y39" i="25"/>
  <c r="U40" i="25"/>
  <c r="A39" i="76"/>
  <c r="AG39" i="25"/>
  <c r="Z39" i="25"/>
  <c r="A39" i="48"/>
  <c r="A39" i="124"/>
  <c r="A39" i="61"/>
  <c r="A39" i="116"/>
  <c r="A39" i="17"/>
  <c r="A39" i="21"/>
  <c r="A39" i="18"/>
  <c r="A39" i="177"/>
  <c r="A39" i="97"/>
  <c r="A39" i="111"/>
  <c r="A39" i="52"/>
  <c r="A39" i="114"/>
  <c r="A39" i="75"/>
  <c r="A39" i="90"/>
  <c r="A39" i="172"/>
  <c r="A39" i="42"/>
  <c r="A39" i="83"/>
  <c r="A39" i="43"/>
  <c r="AF39" i="25"/>
  <c r="A39" i="79"/>
  <c r="AA39" i="25"/>
  <c r="A39" i="74"/>
  <c r="A39" i="119"/>
  <c r="A39" i="78"/>
  <c r="A39" i="58"/>
  <c r="A39" i="60"/>
  <c r="A39" i="85"/>
  <c r="A39" i="98"/>
  <c r="A39" i="22"/>
  <c r="A39" i="101"/>
  <c r="A39" i="56"/>
  <c r="A39" i="2"/>
  <c r="A39" i="96"/>
  <c r="A39" i="113"/>
  <c r="A39" i="155"/>
  <c r="A39" i="59"/>
  <c r="A39" i="115"/>
  <c r="A39" i="45"/>
  <c r="A39" i="55"/>
  <c r="A39" i="117"/>
  <c r="A39" i="105"/>
  <c r="A39" i="19"/>
  <c r="A39" i="50"/>
  <c r="A39" i="81"/>
  <c r="A39" i="84"/>
  <c r="A39" i="15"/>
  <c r="A39" i="106"/>
  <c r="A39" i="71"/>
  <c r="A39" i="112"/>
  <c r="A39" i="93"/>
  <c r="AB39" i="25"/>
  <c r="A39" i="23"/>
  <c r="A39" i="20"/>
  <c r="A39" i="46"/>
  <c r="A39" i="156"/>
  <c r="A39" i="92"/>
  <c r="A39" i="73"/>
  <c r="A39" i="40"/>
  <c r="A39" i="54"/>
  <c r="A39" i="64"/>
  <c r="A39" i="69"/>
  <c r="A39" i="107"/>
  <c r="A39" i="44"/>
  <c r="A39" i="39"/>
  <c r="A39" i="51"/>
  <c r="A39" i="77"/>
  <c r="A39" i="80"/>
  <c r="AC39" i="25"/>
  <c r="A39" i="16"/>
  <c r="A39" i="108"/>
  <c r="A39" i="49"/>
  <c r="A39" i="53"/>
  <c r="A39" i="91"/>
  <c r="AD39" i="25"/>
  <c r="A39" i="99"/>
  <c r="A39" i="72"/>
  <c r="A39" i="100"/>
  <c r="A39" i="82"/>
  <c r="A39" i="57"/>
  <c r="AE39" i="25"/>
  <c r="A39" i="41"/>
  <c r="A39" i="109"/>
  <c r="A39" i="47"/>
  <c r="A39" i="118"/>
  <c r="A40" i="68"/>
  <c r="D39" i="127"/>
  <c r="U41" i="65"/>
  <c r="A40" i="212" l="1"/>
  <c r="A40" i="213"/>
  <c r="A40" i="210"/>
  <c r="A40" i="211"/>
  <c r="A40" i="208"/>
  <c r="A40" i="209"/>
  <c r="A40" i="205"/>
  <c r="A40" i="207"/>
  <c r="A40" i="100"/>
  <c r="U41" i="25"/>
  <c r="Z40" i="25"/>
  <c r="A40" i="42"/>
  <c r="A40" i="96"/>
  <c r="A40" i="54"/>
  <c r="A40" i="107"/>
  <c r="A40" i="155"/>
  <c r="A40" i="116"/>
  <c r="A40" i="112"/>
  <c r="A40" i="81"/>
  <c r="A40" i="19"/>
  <c r="A40" i="93"/>
  <c r="AF40" i="25"/>
  <c r="Y40" i="25"/>
  <c r="AG40" i="25"/>
  <c r="A40" i="91"/>
  <c r="A40" i="43"/>
  <c r="A40" i="46"/>
  <c r="A40" i="117"/>
  <c r="A40" i="84"/>
  <c r="A40" i="45"/>
  <c r="A40" i="52"/>
  <c r="A40" i="49"/>
  <c r="A40" i="92"/>
  <c r="A40" i="90"/>
  <c r="A40" i="115"/>
  <c r="A40" i="75"/>
  <c r="A40" i="71"/>
  <c r="A40" i="105"/>
  <c r="A40" i="15"/>
  <c r="A40" i="61"/>
  <c r="A40" i="23"/>
  <c r="A40" i="47"/>
  <c r="A40" i="177"/>
  <c r="A40" i="99"/>
  <c r="A40" i="51"/>
  <c r="AB40" i="25"/>
  <c r="AC40" i="25"/>
  <c r="A40" i="20"/>
  <c r="A40" i="78"/>
  <c r="A40" i="106"/>
  <c r="A40" i="44"/>
  <c r="AE40" i="25"/>
  <c r="A40" i="22"/>
  <c r="A40" i="119"/>
  <c r="A40" i="64"/>
  <c r="A40" i="74"/>
  <c r="A40" i="72"/>
  <c r="A40" i="55"/>
  <c r="A40" i="156"/>
  <c r="AA40" i="25"/>
  <c r="A40" i="98"/>
  <c r="A40" i="97"/>
  <c r="A40" i="59"/>
  <c r="A40" i="82"/>
  <c r="A40" i="172"/>
  <c r="A40" i="18"/>
  <c r="A40" i="21"/>
  <c r="A40" i="83"/>
  <c r="A40" i="58"/>
  <c r="A40" i="111"/>
  <c r="A40" i="53"/>
  <c r="A40" i="69"/>
  <c r="A40" i="108"/>
  <c r="AD40" i="25"/>
  <c r="A40" i="40"/>
  <c r="A40" i="41"/>
  <c r="A40" i="79"/>
  <c r="A40" i="57"/>
  <c r="A40" i="17"/>
  <c r="A40" i="109"/>
  <c r="A40" i="113"/>
  <c r="A40" i="101"/>
  <c r="A40" i="110"/>
  <c r="A40" i="85"/>
  <c r="A40" i="16"/>
  <c r="A40" i="39"/>
  <c r="A40" i="56"/>
  <c r="A40" i="77"/>
  <c r="A40" i="60"/>
  <c r="A40" i="2"/>
  <c r="A40" i="73"/>
  <c r="A40" i="118"/>
  <c r="A40" i="48"/>
  <c r="A40" i="76"/>
  <c r="A40" i="80"/>
  <c r="A40" i="114"/>
  <c r="A40" i="50"/>
  <c r="A40" i="124"/>
  <c r="D40" i="127"/>
  <c r="A41" i="68"/>
  <c r="U42" i="65"/>
  <c r="A41" i="212" l="1"/>
  <c r="A41" i="213"/>
  <c r="A41" i="210"/>
  <c r="A41" i="211"/>
  <c r="A41" i="208"/>
  <c r="A41" i="209"/>
  <c r="A41" i="205"/>
  <c r="A41" i="207"/>
  <c r="A41" i="58"/>
  <c r="A41" i="2"/>
  <c r="A41" i="71"/>
  <c r="A41" i="92"/>
  <c r="A41" i="81"/>
  <c r="A41" i="16"/>
  <c r="A41" i="59"/>
  <c r="A41" i="47"/>
  <c r="A41" i="72"/>
  <c r="A41" i="100"/>
  <c r="AD41" i="25"/>
  <c r="A41" i="108"/>
  <c r="A41" i="109"/>
  <c r="A41" i="55"/>
  <c r="A41" i="53"/>
  <c r="A41" i="64"/>
  <c r="A41" i="44"/>
  <c r="A41" i="21"/>
  <c r="A41" i="73"/>
  <c r="A41" i="49"/>
  <c r="A41" i="172"/>
  <c r="AE41" i="25"/>
  <c r="A41" i="15"/>
  <c r="A41" i="91"/>
  <c r="A41" i="20"/>
  <c r="A41" i="74"/>
  <c r="AC41" i="25"/>
  <c r="A41" i="48"/>
  <c r="A41" i="77"/>
  <c r="A41" i="80"/>
  <c r="A41" i="83"/>
  <c r="A41" i="69"/>
  <c r="Y41" i="25"/>
  <c r="A41" i="40"/>
  <c r="A41" i="117"/>
  <c r="A41" i="76"/>
  <c r="A41" i="60"/>
  <c r="AG41" i="25"/>
  <c r="A41" i="23"/>
  <c r="A41" i="41"/>
  <c r="A41" i="50"/>
  <c r="A41" i="54"/>
  <c r="A41" i="46"/>
  <c r="A41" i="42"/>
  <c r="A41" i="51"/>
  <c r="A41" i="114"/>
  <c r="A41" i="106"/>
  <c r="A41" i="79"/>
  <c r="A41" i="93"/>
  <c r="AA41" i="25"/>
  <c r="AB41" i="25"/>
  <c r="A41" i="119"/>
  <c r="A41" i="116"/>
  <c r="A41" i="155"/>
  <c r="A41" i="97"/>
  <c r="A41" i="177"/>
  <c r="AF41" i="25"/>
  <c r="A41" i="110"/>
  <c r="A41" i="39"/>
  <c r="A41" i="22"/>
  <c r="A41" i="82"/>
  <c r="A41" i="17"/>
  <c r="A41" i="96"/>
  <c r="A41" i="113"/>
  <c r="A41" i="112"/>
  <c r="A41" i="18"/>
  <c r="A41" i="118"/>
  <c r="A41" i="111"/>
  <c r="A41" i="156"/>
  <c r="A41" i="57"/>
  <c r="A41" i="85"/>
  <c r="A41" i="98"/>
  <c r="A41" i="45"/>
  <c r="A41" i="84"/>
  <c r="A41" i="90"/>
  <c r="A41" i="115"/>
  <c r="A41" i="124"/>
  <c r="A41" i="43"/>
  <c r="A41" i="61"/>
  <c r="Z41" i="25"/>
  <c r="A41" i="19"/>
  <c r="A41" i="99"/>
  <c r="A41" i="52"/>
  <c r="A41" i="78"/>
  <c r="A41" i="56"/>
  <c r="U42" i="25"/>
  <c r="A41" i="105"/>
  <c r="A41" i="107"/>
  <c r="A41" i="75"/>
  <c r="A41" i="101"/>
  <c r="D41" i="127"/>
  <c r="A42" i="68"/>
  <c r="U43" i="65"/>
  <c r="A42" i="212" l="1"/>
  <c r="A42" i="213"/>
  <c r="A42" i="210"/>
  <c r="A42" i="211"/>
  <c r="A42" i="208"/>
  <c r="A42" i="209"/>
  <c r="A42" i="205"/>
  <c r="A42" i="207"/>
  <c r="A42" i="59"/>
  <c r="A42" i="107"/>
  <c r="A42" i="155"/>
  <c r="A42" i="53"/>
  <c r="A42" i="18"/>
  <c r="A42" i="73"/>
  <c r="A42" i="45"/>
  <c r="A42" i="110"/>
  <c r="A42" i="43"/>
  <c r="A42" i="19"/>
  <c r="A42" i="105"/>
  <c r="A42" i="119"/>
  <c r="A42" i="92"/>
  <c r="A42" i="85"/>
  <c r="A42" i="17"/>
  <c r="A42" i="114"/>
  <c r="A42" i="78"/>
  <c r="A42" i="172"/>
  <c r="A42" i="117"/>
  <c r="A42" i="40"/>
  <c r="A42" i="93"/>
  <c r="A42" i="42"/>
  <c r="A42" i="81"/>
  <c r="AE42" i="25"/>
  <c r="A42" i="21"/>
  <c r="A42" i="91"/>
  <c r="A42" i="22"/>
  <c r="A42" i="41"/>
  <c r="A42" i="77"/>
  <c r="A42" i="112"/>
  <c r="A42" i="106"/>
  <c r="Y42" i="25"/>
  <c r="A42" i="116"/>
  <c r="A42" i="111"/>
  <c r="AF42" i="25"/>
  <c r="A42" i="16"/>
  <c r="A42" i="96"/>
  <c r="A42" i="124"/>
  <c r="A42" i="101"/>
  <c r="A42" i="76"/>
  <c r="A42" i="90"/>
  <c r="A42" i="51"/>
  <c r="A42" i="100"/>
  <c r="A42" i="20"/>
  <c r="A42" i="75"/>
  <c r="A42" i="115"/>
  <c r="A42" i="72"/>
  <c r="A42" i="54"/>
  <c r="AG42" i="25"/>
  <c r="A42" i="48"/>
  <c r="Z42" i="25"/>
  <c r="A42" i="108"/>
  <c r="A42" i="52"/>
  <c r="A42" i="177"/>
  <c r="A42" i="97"/>
  <c r="A42" i="99"/>
  <c r="A42" i="46"/>
  <c r="A42" i="71"/>
  <c r="A42" i="82"/>
  <c r="U43" i="25"/>
  <c r="A42" i="109"/>
  <c r="A42" i="83"/>
  <c r="A42" i="55"/>
  <c r="A42" i="69"/>
  <c r="AA42" i="25"/>
  <c r="A42" i="44"/>
  <c r="A42" i="49"/>
  <c r="A42" i="56"/>
  <c r="A42" i="60"/>
  <c r="AB42" i="25"/>
  <c r="A42" i="2"/>
  <c r="A42" i="156"/>
  <c r="A42" i="50"/>
  <c r="A42" i="58"/>
  <c r="A42" i="80"/>
  <c r="A42" i="74"/>
  <c r="A42" i="118"/>
  <c r="A42" i="47"/>
  <c r="A42" i="61"/>
  <c r="AC42" i="25"/>
  <c r="A42" i="15"/>
  <c r="A42" i="98"/>
  <c r="A42" i="84"/>
  <c r="A42" i="79"/>
  <c r="A42" i="64"/>
  <c r="AD42" i="25"/>
  <c r="A42" i="23"/>
  <c r="A42" i="39"/>
  <c r="A42" i="113"/>
  <c r="A42" i="57"/>
  <c r="D42" i="127"/>
  <c r="A43" i="68"/>
  <c r="U44" i="65"/>
  <c r="A43" i="212" l="1"/>
  <c r="A43" i="213"/>
  <c r="A43" i="210"/>
  <c r="A43" i="211"/>
  <c r="A43" i="208"/>
  <c r="A43" i="209"/>
  <c r="A43" i="205"/>
  <c r="A43" i="207"/>
  <c r="A43" i="117"/>
  <c r="AF43" i="25"/>
  <c r="A43" i="54"/>
  <c r="Z43" i="25"/>
  <c r="A43" i="42"/>
  <c r="A43" i="93"/>
  <c r="A43" i="61"/>
  <c r="A43" i="69"/>
  <c r="A43" i="15"/>
  <c r="A43" i="118"/>
  <c r="AG43" i="25"/>
  <c r="A43" i="92"/>
  <c r="A43" i="114"/>
  <c r="A43" i="98"/>
  <c r="A43" i="82"/>
  <c r="A43" i="77"/>
  <c r="A43" i="97"/>
  <c r="A43" i="20"/>
  <c r="U44" i="25"/>
  <c r="AE43" i="25"/>
  <c r="A43" i="177"/>
  <c r="A43" i="106"/>
  <c r="A43" i="40"/>
  <c r="A43" i="100"/>
  <c r="A43" i="113"/>
  <c r="A43" i="105"/>
  <c r="A43" i="111"/>
  <c r="A43" i="83"/>
  <c r="A43" i="96"/>
  <c r="AA43" i="25"/>
  <c r="A43" i="74"/>
  <c r="A43" i="155"/>
  <c r="A43" i="19"/>
  <c r="A43" i="17"/>
  <c r="Y43" i="25"/>
  <c r="A43" i="22"/>
  <c r="A43" i="81"/>
  <c r="A43" i="112"/>
  <c r="A43" i="59"/>
  <c r="A43" i="108"/>
  <c r="A43" i="91"/>
  <c r="A43" i="48"/>
  <c r="A43" i="60"/>
  <c r="AC43" i="25"/>
  <c r="A43" i="16"/>
  <c r="A43" i="53"/>
  <c r="AB43" i="25"/>
  <c r="A43" i="124"/>
  <c r="AD43" i="25"/>
  <c r="A43" i="73"/>
  <c r="A43" i="50"/>
  <c r="A43" i="47"/>
  <c r="A43" i="72"/>
  <c r="A43" i="85"/>
  <c r="A43" i="71"/>
  <c r="A43" i="79"/>
  <c r="A43" i="110"/>
  <c r="A43" i="172"/>
  <c r="A43" i="76"/>
  <c r="A43" i="41"/>
  <c r="A43" i="43"/>
  <c r="A43" i="45"/>
  <c r="A43" i="84"/>
  <c r="A43" i="90"/>
  <c r="A43" i="99"/>
  <c r="A43" i="21"/>
  <c r="A43" i="109"/>
  <c r="A43" i="51"/>
  <c r="A43" i="75"/>
  <c r="A43" i="52"/>
  <c r="A43" i="64"/>
  <c r="A43" i="55"/>
  <c r="A43" i="116"/>
  <c r="A43" i="80"/>
  <c r="A43" i="78"/>
  <c r="A43" i="56"/>
  <c r="A43" i="18"/>
  <c r="A43" i="119"/>
  <c r="A43" i="115"/>
  <c r="A43" i="49"/>
  <c r="A43" i="58"/>
  <c r="A43" i="107"/>
  <c r="A43" i="39"/>
  <c r="A43" i="44"/>
  <c r="A43" i="101"/>
  <c r="A43" i="57"/>
  <c r="A43" i="2"/>
  <c r="A43" i="23"/>
  <c r="A43" i="156"/>
  <c r="A43" i="46"/>
  <c r="D43" i="127"/>
  <c r="A44" i="68"/>
  <c r="U45" i="65"/>
  <c r="A44" i="212" l="1"/>
  <c r="A44" i="213"/>
  <c r="A44" i="210"/>
  <c r="A44" i="211"/>
  <c r="A44" i="208"/>
  <c r="A44" i="209"/>
  <c r="A44" i="205"/>
  <c r="A44" i="207"/>
  <c r="A44" i="59"/>
  <c r="A44" i="2"/>
  <c r="A44" i="107"/>
  <c r="A44" i="18"/>
  <c r="A44" i="17"/>
  <c r="A44" i="49"/>
  <c r="A44" i="46"/>
  <c r="A44" i="23"/>
  <c r="A44" i="41"/>
  <c r="A44" i="52"/>
  <c r="A44" i="90"/>
  <c r="A44" i="177"/>
  <c r="A44" i="50"/>
  <c r="A44" i="19"/>
  <c r="A44" i="57"/>
  <c r="A44" i="114"/>
  <c r="A44" i="76"/>
  <c r="A44" i="42"/>
  <c r="A44" i="100"/>
  <c r="A44" i="15"/>
  <c r="A44" i="61"/>
  <c r="A44" i="156"/>
  <c r="AB44" i="25"/>
  <c r="A44" i="81"/>
  <c r="AC44" i="25"/>
  <c r="A44" i="97"/>
  <c r="A44" i="101"/>
  <c r="AA44" i="25"/>
  <c r="AD44" i="25"/>
  <c r="A44" i="118"/>
  <c r="AE44" i="25"/>
  <c r="A44" i="113"/>
  <c r="A44" i="91"/>
  <c r="AF44" i="25"/>
  <c r="A44" i="43"/>
  <c r="A44" i="117"/>
  <c r="Y44" i="25"/>
  <c r="A44" i="98"/>
  <c r="A44" i="39"/>
  <c r="A44" i="47"/>
  <c r="A44" i="110"/>
  <c r="A44" i="92"/>
  <c r="A44" i="16"/>
  <c r="A44" i="111"/>
  <c r="A44" i="77"/>
  <c r="AG44" i="25"/>
  <c r="A44" i="22"/>
  <c r="A44" i="96"/>
  <c r="A44" i="155"/>
  <c r="A44" i="84"/>
  <c r="A44" i="172"/>
  <c r="Z44" i="25"/>
  <c r="A44" i="108"/>
  <c r="A44" i="72"/>
  <c r="A44" i="55"/>
  <c r="A44" i="64"/>
  <c r="A44" i="69"/>
  <c r="A44" i="112"/>
  <c r="A44" i="21"/>
  <c r="A44" i="83"/>
  <c r="A44" i="85"/>
  <c r="A44" i="99"/>
  <c r="A44" i="109"/>
  <c r="A44" i="71"/>
  <c r="A44" i="58"/>
  <c r="A44" i="82"/>
  <c r="A44" i="106"/>
  <c r="U45" i="25"/>
  <c r="A44" i="48"/>
  <c r="A44" i="124"/>
  <c r="A44" i="53"/>
  <c r="A44" i="40"/>
  <c r="A44" i="51"/>
  <c r="A44" i="54"/>
  <c r="A44" i="105"/>
  <c r="A44" i="78"/>
  <c r="A44" i="74"/>
  <c r="A44" i="115"/>
  <c r="A44" i="79"/>
  <c r="A44" i="75"/>
  <c r="A44" i="60"/>
  <c r="A44" i="116"/>
  <c r="A44" i="20"/>
  <c r="A44" i="44"/>
  <c r="A44" i="56"/>
  <c r="A44" i="93"/>
  <c r="A44" i="73"/>
  <c r="A44" i="80"/>
  <c r="A44" i="119"/>
  <c r="A44" i="45"/>
  <c r="A45" i="68"/>
  <c r="D44" i="127"/>
  <c r="U46" i="65"/>
  <c r="A45" i="212" l="1"/>
  <c r="A45" i="213"/>
  <c r="A45" i="210"/>
  <c r="A45" i="211"/>
  <c r="A45" i="208"/>
  <c r="A45" i="209"/>
  <c r="A45" i="205"/>
  <c r="A45" i="207"/>
  <c r="A45" i="55"/>
  <c r="A45" i="44"/>
  <c r="A45" i="119"/>
  <c r="A45" i="76"/>
  <c r="A45" i="90"/>
  <c r="A45" i="56"/>
  <c r="A45" i="114"/>
  <c r="A45" i="58"/>
  <c r="A45" i="74"/>
  <c r="A45" i="106"/>
  <c r="A45" i="18"/>
  <c r="A45" i="73"/>
  <c r="A45" i="50"/>
  <c r="A45" i="40"/>
  <c r="A45" i="110"/>
  <c r="A45" i="75"/>
  <c r="A45" i="51"/>
  <c r="AG45" i="25"/>
  <c r="A45" i="45"/>
  <c r="A45" i="20"/>
  <c r="A45" i="93"/>
  <c r="A45" i="115"/>
  <c r="A45" i="17"/>
  <c r="A45" i="72"/>
  <c r="AF45" i="25"/>
  <c r="A45" i="107"/>
  <c r="A45" i="41"/>
  <c r="A45" i="111"/>
  <c r="A45" i="64"/>
  <c r="A45" i="23"/>
  <c r="A45" i="97"/>
  <c r="A45" i="177"/>
  <c r="U46" i="25"/>
  <c r="A45" i="42"/>
  <c r="A45" i="52"/>
  <c r="A45" i="91"/>
  <c r="AA45" i="25"/>
  <c r="A45" i="116"/>
  <c r="A45" i="47"/>
  <c r="A45" i="113"/>
  <c r="A45" i="57"/>
  <c r="A45" i="172"/>
  <c r="AB45" i="25"/>
  <c r="A45" i="19"/>
  <c r="A45" i="96"/>
  <c r="A45" i="46"/>
  <c r="A45" i="100"/>
  <c r="A45" i="69"/>
  <c r="A45" i="15"/>
  <c r="Z45" i="25"/>
  <c r="A45" i="71"/>
  <c r="A45" i="118"/>
  <c r="A45" i="49"/>
  <c r="A45" i="98"/>
  <c r="A45" i="82"/>
  <c r="AC45" i="25"/>
  <c r="A45" i="108"/>
  <c r="A45" i="48"/>
  <c r="A45" i="155"/>
  <c r="A45" i="117"/>
  <c r="A45" i="16"/>
  <c r="A45" i="21"/>
  <c r="A45" i="109"/>
  <c r="A45" i="54"/>
  <c r="A45" i="84"/>
  <c r="A45" i="99"/>
  <c r="A45" i="80"/>
  <c r="A45" i="78"/>
  <c r="A45" i="156"/>
  <c r="A45" i="59"/>
  <c r="AD45" i="25"/>
  <c r="A45" i="101"/>
  <c r="A45" i="61"/>
  <c r="AE45" i="25"/>
  <c r="A45" i="77"/>
  <c r="A45" i="81"/>
  <c r="Y45" i="25"/>
  <c r="A45" i="22"/>
  <c r="A45" i="92"/>
  <c r="A45" i="43"/>
  <c r="A45" i="105"/>
  <c r="A45" i="39"/>
  <c r="A45" i="79"/>
  <c r="A45" i="124"/>
  <c r="A45" i="53"/>
  <c r="A45" i="60"/>
  <c r="A45" i="85"/>
  <c r="A45" i="2"/>
  <c r="A45" i="112"/>
  <c r="A45" i="83"/>
  <c r="A46" i="68"/>
  <c r="D45" i="127"/>
  <c r="U47" i="65"/>
  <c r="A46" i="212" l="1"/>
  <c r="A46" i="213"/>
  <c r="A46" i="210"/>
  <c r="A46" i="211"/>
  <c r="A46" i="208"/>
  <c r="A46" i="209"/>
  <c r="A46" i="205"/>
  <c r="A46" i="207"/>
  <c r="A46" i="91"/>
  <c r="A46" i="15"/>
  <c r="A46" i="99"/>
  <c r="A46" i="93"/>
  <c r="A46" i="114"/>
  <c r="A46" i="124"/>
  <c r="A46" i="2"/>
  <c r="A46" i="23"/>
  <c r="A46" i="22"/>
  <c r="A46" i="61"/>
  <c r="A46" i="113"/>
  <c r="A46" i="58"/>
  <c r="A46" i="177"/>
  <c r="AD46" i="25"/>
  <c r="A46" i="78"/>
  <c r="A46" i="118"/>
  <c r="A46" i="107"/>
  <c r="A46" i="50"/>
  <c r="A46" i="172"/>
  <c r="AE46" i="25"/>
  <c r="A46" i="108"/>
  <c r="A46" i="43"/>
  <c r="A46" i="55"/>
  <c r="A46" i="69"/>
  <c r="A46" i="47"/>
  <c r="A46" i="98"/>
  <c r="A46" i="64"/>
  <c r="AA46" i="25"/>
  <c r="AC46" i="25"/>
  <c r="AF46" i="25"/>
  <c r="A46" i="112"/>
  <c r="A46" i="111"/>
  <c r="A46" i="16"/>
  <c r="A46" i="17"/>
  <c r="A46" i="44"/>
  <c r="A46" i="51"/>
  <c r="A46" i="105"/>
  <c r="A46" i="80"/>
  <c r="A46" i="119"/>
  <c r="A46" i="76"/>
  <c r="A46" i="52"/>
  <c r="A46" i="96"/>
  <c r="A46" i="49"/>
  <c r="A46" i="20"/>
  <c r="A46" i="115"/>
  <c r="A46" i="110"/>
  <c r="Y46" i="25"/>
  <c r="A46" i="116"/>
  <c r="A46" i="46"/>
  <c r="A46" i="57"/>
  <c r="A46" i="84"/>
  <c r="A46" i="85"/>
  <c r="A46" i="101"/>
  <c r="AG46" i="25"/>
  <c r="A46" i="106"/>
  <c r="A46" i="56"/>
  <c r="A46" i="72"/>
  <c r="A46" i="90"/>
  <c r="A46" i="74"/>
  <c r="A46" i="18"/>
  <c r="A46" i="21"/>
  <c r="A46" i="81"/>
  <c r="A46" i="92"/>
  <c r="A46" i="100"/>
  <c r="A46" i="83"/>
  <c r="A46" i="53"/>
  <c r="A46" i="77"/>
  <c r="Z46" i="25"/>
  <c r="A46" i="109"/>
  <c r="A46" i="41"/>
  <c r="A46" i="156"/>
  <c r="A46" i="82"/>
  <c r="U47" i="25"/>
  <c r="A46" i="79"/>
  <c r="A46" i="39"/>
  <c r="A46" i="117"/>
  <c r="A46" i="75"/>
  <c r="A46" i="71"/>
  <c r="A46" i="45"/>
  <c r="A46" i="59"/>
  <c r="A46" i="60"/>
  <c r="AB46" i="25"/>
  <c r="A46" i="19"/>
  <c r="A46" i="97"/>
  <c r="A46" i="155"/>
  <c r="A46" i="54"/>
  <c r="A46" i="73"/>
  <c r="A46" i="40"/>
  <c r="A46" i="42"/>
  <c r="A46" i="48"/>
  <c r="A47" i="68"/>
  <c r="D46" i="127"/>
  <c r="U48" i="65"/>
  <c r="A47" i="212" l="1"/>
  <c r="A47" i="213"/>
  <c r="A47" i="210"/>
  <c r="A47" i="211"/>
  <c r="A47" i="208"/>
  <c r="A47" i="209"/>
  <c r="A47" i="205"/>
  <c r="A47" i="207"/>
  <c r="A47" i="92"/>
  <c r="A47" i="105"/>
  <c r="A47" i="42"/>
  <c r="A47" i="99"/>
  <c r="A47" i="44"/>
  <c r="A47" i="51"/>
  <c r="A47" i="117"/>
  <c r="A47" i="52"/>
  <c r="A47" i="19"/>
  <c r="A47" i="83"/>
  <c r="A47" i="108"/>
  <c r="A47" i="81"/>
  <c r="A47" i="106"/>
  <c r="A47" i="48"/>
  <c r="A47" i="20"/>
  <c r="A47" i="124"/>
  <c r="A47" i="18"/>
  <c r="A47" i="107"/>
  <c r="A47" i="21"/>
  <c r="A47" i="79"/>
  <c r="A47" i="82"/>
  <c r="A47" i="114"/>
  <c r="A47" i="75"/>
  <c r="AF47" i="25"/>
  <c r="A47" i="72"/>
  <c r="A47" i="90"/>
  <c r="A47" i="85"/>
  <c r="A47" i="71"/>
  <c r="A47" i="57"/>
  <c r="A47" i="15"/>
  <c r="A47" i="97"/>
  <c r="A47" i="58"/>
  <c r="A47" i="2"/>
  <c r="A47" i="45"/>
  <c r="A47" i="76"/>
  <c r="A47" i="16"/>
  <c r="A47" i="47"/>
  <c r="A47" i="61"/>
  <c r="AB47" i="25"/>
  <c r="A47" i="109"/>
  <c r="A47" i="116"/>
  <c r="A47" i="96"/>
  <c r="A47" i="78"/>
  <c r="A47" i="112"/>
  <c r="A47" i="93"/>
  <c r="AC47" i="25"/>
  <c r="AD47" i="25"/>
  <c r="A47" i="73"/>
  <c r="A47" i="43"/>
  <c r="A47" i="84"/>
  <c r="A47" i="91"/>
  <c r="AE47" i="25"/>
  <c r="A47" i="80"/>
  <c r="A47" i="113"/>
  <c r="A47" i="100"/>
  <c r="A47" i="118"/>
  <c r="A47" i="110"/>
  <c r="A47" i="115"/>
  <c r="A47" i="40"/>
  <c r="A47" i="119"/>
  <c r="A47" i="172"/>
  <c r="AG47" i="25"/>
  <c r="A47" i="23"/>
  <c r="A47" i="46"/>
  <c r="A47" i="49"/>
  <c r="A47" i="59"/>
  <c r="A47" i="177"/>
  <c r="Z47" i="25"/>
  <c r="A47" i="41"/>
  <c r="A47" i="54"/>
  <c r="A47" i="111"/>
  <c r="A47" i="77"/>
  <c r="A47" i="69"/>
  <c r="Y47" i="25"/>
  <c r="A47" i="56"/>
  <c r="U48" i="25"/>
  <c r="A47" i="74"/>
  <c r="A47" i="22"/>
  <c r="A47" i="101"/>
  <c r="A47" i="55"/>
  <c r="A47" i="60"/>
  <c r="AA47" i="25"/>
  <c r="A47" i="98"/>
  <c r="A47" i="39"/>
  <c r="A47" i="155"/>
  <c r="A47" i="64"/>
  <c r="A47" i="17"/>
  <c r="A47" i="53"/>
  <c r="A47" i="50"/>
  <c r="A47" i="156"/>
  <c r="D47" i="127"/>
  <c r="A48" i="68"/>
  <c r="U49" i="65"/>
  <c r="A48" i="212" l="1"/>
  <c r="A48" i="213"/>
  <c r="A48" i="210"/>
  <c r="A48" i="211"/>
  <c r="A48" i="208"/>
  <c r="A48" i="209"/>
  <c r="A48" i="205"/>
  <c r="A48" i="207"/>
  <c r="A48" i="172"/>
  <c r="AC48" i="25"/>
  <c r="AD48" i="25"/>
  <c r="A48" i="20"/>
  <c r="A48" i="115"/>
  <c r="A48" i="21"/>
  <c r="A48" i="156"/>
  <c r="A48" i="97"/>
  <c r="A48" i="177"/>
  <c r="A48" i="69"/>
  <c r="A48" i="58"/>
  <c r="A48" i="83"/>
  <c r="A48" i="112"/>
  <c r="A48" i="23"/>
  <c r="A48" i="45"/>
  <c r="A48" i="41"/>
  <c r="A48" i="79"/>
  <c r="A48" i="55"/>
  <c r="U49" i="25"/>
  <c r="A48" i="42"/>
  <c r="A48" i="46"/>
  <c r="A48" i="101"/>
  <c r="A48" i="98"/>
  <c r="A48" i="72"/>
  <c r="A48" i="100"/>
  <c r="A48" i="73"/>
  <c r="A48" i="124"/>
  <c r="A48" i="74"/>
  <c r="A48" i="92"/>
  <c r="AE48" i="25"/>
  <c r="A48" i="105"/>
  <c r="A48" i="111"/>
  <c r="A48" i="78"/>
  <c r="A48" i="52"/>
  <c r="A48" i="90"/>
  <c r="AF48" i="25"/>
  <c r="A48" i="99"/>
  <c r="A48" i="107"/>
  <c r="A48" i="50"/>
  <c r="A48" i="93"/>
  <c r="A48" i="84"/>
  <c r="Y48" i="25"/>
  <c r="A48" i="71"/>
  <c r="A48" i="116"/>
  <c r="A48" i="43"/>
  <c r="A48" i="44"/>
  <c r="A48" i="61"/>
  <c r="A48" i="15"/>
  <c r="A48" i="114"/>
  <c r="A48" i="22"/>
  <c r="A48" i="53"/>
  <c r="A48" i="57"/>
  <c r="A48" i="40"/>
  <c r="A48" i="54"/>
  <c r="A48" i="76"/>
  <c r="A48" i="39"/>
  <c r="A48" i="16"/>
  <c r="A48" i="48"/>
  <c r="A48" i="47"/>
  <c r="A48" i="109"/>
  <c r="A48" i="51"/>
  <c r="A48" i="59"/>
  <c r="AG48" i="25"/>
  <c r="A48" i="106"/>
  <c r="A48" i="19"/>
  <c r="A48" i="75"/>
  <c r="A48" i="119"/>
  <c r="A48" i="117"/>
  <c r="Z48" i="25"/>
  <c r="A48" i="17"/>
  <c r="A48" i="96"/>
  <c r="A48" i="118"/>
  <c r="A48" i="155"/>
  <c r="A48" i="77"/>
  <c r="AA48" i="25"/>
  <c r="A48" i="80"/>
  <c r="A48" i="113"/>
  <c r="A48" i="49"/>
  <c r="A48" i="56"/>
  <c r="A48" i="64"/>
  <c r="A48" i="2"/>
  <c r="A48" i="91"/>
  <c r="A48" i="60"/>
  <c r="A48" i="85"/>
  <c r="A48" i="110"/>
  <c r="AB48" i="25"/>
  <c r="A48" i="18"/>
  <c r="A48" i="108"/>
  <c r="A48" i="82"/>
  <c r="A48" i="81"/>
  <c r="D48" i="127"/>
  <c r="A49" i="68"/>
  <c r="U50" i="65"/>
  <c r="A49" i="212" l="1"/>
  <c r="A49" i="213"/>
  <c r="A49" i="210"/>
  <c r="A49" i="211"/>
  <c r="A49" i="208"/>
  <c r="A49" i="209"/>
  <c r="A49" i="205"/>
  <c r="A49" i="207"/>
  <c r="A49" i="56"/>
  <c r="AA49" i="25"/>
  <c r="A49" i="18"/>
  <c r="A49" i="19"/>
  <c r="A49" i="155"/>
  <c r="A49" i="42"/>
  <c r="A49" i="46"/>
  <c r="A49" i="77"/>
  <c r="Y49" i="25"/>
  <c r="A49" i="98"/>
  <c r="A49" i="50"/>
  <c r="A49" i="76"/>
  <c r="AD49" i="25"/>
  <c r="A49" i="48"/>
  <c r="AE49" i="25"/>
  <c r="A49" i="47"/>
  <c r="AG49" i="25"/>
  <c r="A49" i="23"/>
  <c r="A49" i="52"/>
  <c r="Z49" i="25"/>
  <c r="A49" i="107"/>
  <c r="A49" i="81"/>
  <c r="A49" i="75"/>
  <c r="A49" i="20"/>
  <c r="A49" i="108"/>
  <c r="A49" i="59"/>
  <c r="A49" i="58"/>
  <c r="A49" i="39"/>
  <c r="A49" i="2"/>
  <c r="A49" i="71"/>
  <c r="A49" i="53"/>
  <c r="A49" i="64"/>
  <c r="A49" i="16"/>
  <c r="A49" i="97"/>
  <c r="A49" i="156"/>
  <c r="A49" i="172"/>
  <c r="A49" i="82"/>
  <c r="A49" i="80"/>
  <c r="A49" i="110"/>
  <c r="A49" i="15"/>
  <c r="A49" i="117"/>
  <c r="AC49" i="25"/>
  <c r="A49" i="79"/>
  <c r="A49" i="90"/>
  <c r="A49" i="105"/>
  <c r="A49" i="118"/>
  <c r="A49" i="51"/>
  <c r="A49" i="69"/>
  <c r="A49" i="116"/>
  <c r="A49" i="45"/>
  <c r="A49" i="78"/>
  <c r="A49" i="96"/>
  <c r="A49" i="114"/>
  <c r="A49" i="101"/>
  <c r="A49" i="106"/>
  <c r="A49" i="40"/>
  <c r="A49" i="44"/>
  <c r="A49" i="73"/>
  <c r="A49" i="41"/>
  <c r="A49" i="119"/>
  <c r="A49" i="83"/>
  <c r="A49" i="54"/>
  <c r="A49" i="93"/>
  <c r="AB49" i="25"/>
  <c r="A49" i="17"/>
  <c r="A49" i="113"/>
  <c r="A49" i="112"/>
  <c r="A49" i="92"/>
  <c r="AF49" i="25"/>
  <c r="A49" i="72"/>
  <c r="A49" i="111"/>
  <c r="A49" i="43"/>
  <c r="A49" i="100"/>
  <c r="U50" i="25"/>
  <c r="A49" i="115"/>
  <c r="A49" i="109"/>
  <c r="A49" i="55"/>
  <c r="A49" i="61"/>
  <c r="A49" i="177"/>
  <c r="A49" i="57"/>
  <c r="A49" i="60"/>
  <c r="A49" i="85"/>
  <c r="A49" i="21"/>
  <c r="A49" i="49"/>
  <c r="A49" i="124"/>
  <c r="A49" i="84"/>
  <c r="A49" i="74"/>
  <c r="A49" i="99"/>
  <c r="A49" i="22"/>
  <c r="A49" i="91"/>
  <c r="A50" i="68"/>
  <c r="D49" i="127"/>
  <c r="U51" i="65"/>
  <c r="A50" i="212" l="1"/>
  <c r="A50" i="213"/>
  <c r="A50" i="210"/>
  <c r="A50" i="211"/>
  <c r="A50" i="208"/>
  <c r="A50" i="209"/>
  <c r="A50" i="205"/>
  <c r="A50" i="207"/>
  <c r="A50" i="92"/>
  <c r="A50" i="73"/>
  <c r="A50" i="118"/>
  <c r="A50" i="90"/>
  <c r="A50" i="100"/>
  <c r="A50" i="81"/>
  <c r="A50" i="83"/>
  <c r="A50" i="96"/>
  <c r="A50" i="16"/>
  <c r="A50" i="99"/>
  <c r="A50" i="107"/>
  <c r="A50" i="50"/>
  <c r="A50" i="82"/>
  <c r="A50" i="48"/>
  <c r="A50" i="124"/>
  <c r="A50" i="47"/>
  <c r="AE50" i="25"/>
  <c r="A50" i="117"/>
  <c r="A50" i="85"/>
  <c r="A50" i="77"/>
  <c r="AF50" i="25"/>
  <c r="A50" i="76"/>
  <c r="A50" i="80"/>
  <c r="A50" i="79"/>
  <c r="A50" i="115"/>
  <c r="A50" i="172"/>
  <c r="A50" i="17"/>
  <c r="A50" i="56"/>
  <c r="A50" i="69"/>
  <c r="A50" i="21"/>
  <c r="A50" i="84"/>
  <c r="A50" i="60"/>
  <c r="A50" i="108"/>
  <c r="A50" i="177"/>
  <c r="A50" i="51"/>
  <c r="A50" i="43"/>
  <c r="A50" i="111"/>
  <c r="AG50" i="25"/>
  <c r="A50" i="20"/>
  <c r="Z50" i="25"/>
  <c r="A50" i="114"/>
  <c r="A50" i="41"/>
  <c r="A50" i="58"/>
  <c r="AA50" i="25"/>
  <c r="A50" i="22"/>
  <c r="A50" i="49"/>
  <c r="A50" i="75"/>
  <c r="AB50" i="25"/>
  <c r="A50" i="2"/>
  <c r="A50" i="45"/>
  <c r="A50" i="53"/>
  <c r="AC50" i="25"/>
  <c r="A50" i="71"/>
  <c r="A50" i="112"/>
  <c r="A50" i="93"/>
  <c r="AD50" i="25"/>
  <c r="A50" i="109"/>
  <c r="A50" i="52"/>
  <c r="A50" i="91"/>
  <c r="A50" i="39"/>
  <c r="A50" i="155"/>
  <c r="A50" i="64"/>
  <c r="A50" i="23"/>
  <c r="A50" i="72"/>
  <c r="A50" i="54"/>
  <c r="A50" i="110"/>
  <c r="A50" i="15"/>
  <c r="A50" i="74"/>
  <c r="A50" i="44"/>
  <c r="A50" i="61"/>
  <c r="A50" i="105"/>
  <c r="A50" i="97"/>
  <c r="A50" i="119"/>
  <c r="A50" i="57"/>
  <c r="A50" i="19"/>
  <c r="A50" i="18"/>
  <c r="A50" i="40"/>
  <c r="A50" i="156"/>
  <c r="A50" i="55"/>
  <c r="Y50" i="25"/>
  <c r="A50" i="116"/>
  <c r="A50" i="98"/>
  <c r="A50" i="113"/>
  <c r="A50" i="78"/>
  <c r="A50" i="59"/>
  <c r="U51" i="25"/>
  <c r="A50" i="106"/>
  <c r="A50" i="42"/>
  <c r="A50" i="46"/>
  <c r="A50" i="101"/>
  <c r="D50" i="127"/>
  <c r="A51" i="68"/>
  <c r="U52" i="65"/>
  <c r="A51" i="212" l="1"/>
  <c r="A51" i="213"/>
  <c r="A51" i="210"/>
  <c r="A51" i="211"/>
  <c r="A51" i="208"/>
  <c r="A51" i="209"/>
  <c r="A51" i="205"/>
  <c r="A51" i="207"/>
  <c r="A51" i="177"/>
  <c r="A51" i="23"/>
  <c r="A51" i="106"/>
  <c r="A51" i="156"/>
  <c r="A51" i="2"/>
  <c r="A51" i="46"/>
  <c r="A51" i="98"/>
  <c r="A51" i="50"/>
  <c r="A51" i="39"/>
  <c r="A51" i="57"/>
  <c r="A51" i="109"/>
  <c r="A51" i="111"/>
  <c r="A51" i="45"/>
  <c r="AD51" i="25"/>
  <c r="A51" i="59"/>
  <c r="A51" i="18"/>
  <c r="A51" i="82"/>
  <c r="A51" i="116"/>
  <c r="A51" i="75"/>
  <c r="A51" i="107"/>
  <c r="A51" i="55"/>
  <c r="A51" i="80"/>
  <c r="A51" i="64"/>
  <c r="A51" i="44"/>
  <c r="A51" i="69"/>
  <c r="A51" i="118"/>
  <c r="A51" i="51"/>
  <c r="AF51" i="25"/>
  <c r="A51" i="22"/>
  <c r="A51" i="81"/>
  <c r="A51" i="78"/>
  <c r="A51" i="54"/>
  <c r="AA51" i="25"/>
  <c r="A51" i="96"/>
  <c r="A51" i="115"/>
  <c r="A51" i="101"/>
  <c r="A51" i="56"/>
  <c r="A51" i="108"/>
  <c r="A51" i="19"/>
  <c r="A51" i="114"/>
  <c r="A51" i="155"/>
  <c r="A51" i="100"/>
  <c r="A51" i="60"/>
  <c r="A51" i="20"/>
  <c r="A51" i="17"/>
  <c r="A51" i="40"/>
  <c r="A51" i="112"/>
  <c r="A51" i="93"/>
  <c r="A51" i="74"/>
  <c r="A51" i="84"/>
  <c r="U52" i="25"/>
  <c r="A51" i="49"/>
  <c r="A51" i="21"/>
  <c r="A51" i="113"/>
  <c r="A51" i="58"/>
  <c r="A51" i="77"/>
  <c r="Y51" i="25"/>
  <c r="A51" i="85"/>
  <c r="A51" i="42"/>
  <c r="A51" i="43"/>
  <c r="A51" i="47"/>
  <c r="A51" i="92"/>
  <c r="A51" i="117"/>
  <c r="AE51" i="25"/>
  <c r="A51" i="15"/>
  <c r="A51" i="16"/>
  <c r="A51" i="48"/>
  <c r="A51" i="83"/>
  <c r="A51" i="91"/>
  <c r="AG51" i="25"/>
  <c r="A51" i="73"/>
  <c r="A51" i="53"/>
  <c r="A51" i="172"/>
  <c r="Z51" i="25"/>
  <c r="A51" i="99"/>
  <c r="A51" i="72"/>
  <c r="A51" i="119"/>
  <c r="A51" i="79"/>
  <c r="A51" i="76"/>
  <c r="AB51" i="25"/>
  <c r="A51" i="41"/>
  <c r="A51" i="71"/>
  <c r="A51" i="124"/>
  <c r="A51" i="110"/>
  <c r="A51" i="90"/>
  <c r="AC51" i="25"/>
  <c r="A51" i="105"/>
  <c r="A51" i="97"/>
  <c r="A51" i="52"/>
  <c r="A51" i="61"/>
  <c r="D51" i="127"/>
  <c r="A52" i="68"/>
  <c r="U53" i="65"/>
  <c r="A52" i="212" l="1"/>
  <c r="A52" i="213"/>
  <c r="A52" i="210"/>
  <c r="A52" i="211"/>
  <c r="A52" i="208"/>
  <c r="A52" i="209"/>
  <c r="A52" i="205"/>
  <c r="A52" i="207"/>
  <c r="A52" i="177"/>
  <c r="A52" i="74"/>
  <c r="A52" i="99"/>
  <c r="A52" i="61"/>
  <c r="Y52" i="25"/>
  <c r="A52" i="96"/>
  <c r="A52" i="53"/>
  <c r="A52" i="69"/>
  <c r="Z52" i="25"/>
  <c r="A52" i="40"/>
  <c r="A52" i="109"/>
  <c r="A52" i="55"/>
  <c r="A52" i="82"/>
  <c r="A52" i="108"/>
  <c r="A52" i="81"/>
  <c r="A52" i="58"/>
  <c r="AA52" i="25"/>
  <c r="A52" i="106"/>
  <c r="A52" i="115"/>
  <c r="A52" i="101"/>
  <c r="A52" i="54"/>
  <c r="AD52" i="25"/>
  <c r="A52" i="20"/>
  <c r="A52" i="118"/>
  <c r="A52" i="117"/>
  <c r="A52" i="56"/>
  <c r="A52" i="60"/>
  <c r="A52" i="16"/>
  <c r="A52" i="78"/>
  <c r="A52" i="83"/>
  <c r="O3" i="154" s="1"/>
  <c r="A52" i="77"/>
  <c r="A52" i="42"/>
  <c r="A52" i="17"/>
  <c r="A52" i="124"/>
  <c r="A52" i="172"/>
  <c r="A52" i="21"/>
  <c r="A52" i="79"/>
  <c r="M5" i="154" s="1"/>
  <c r="A52" i="105"/>
  <c r="A52" i="22"/>
  <c r="A52" i="111"/>
  <c r="A52" i="119"/>
  <c r="A52" i="76"/>
  <c r="A52" i="116"/>
  <c r="A52" i="43"/>
  <c r="A52" i="156"/>
  <c r="P3" i="154" s="1"/>
  <c r="A52" i="155"/>
  <c r="Q12" i="154" s="1"/>
  <c r="A52" i="100"/>
  <c r="A52" i="44"/>
  <c r="AG52" i="25"/>
  <c r="A52" i="72"/>
  <c r="A52" i="73"/>
  <c r="A52" i="75"/>
  <c r="A52" i="18"/>
  <c r="A52" i="80"/>
  <c r="A52" i="51"/>
  <c r="N5" i="154" s="1"/>
  <c r="A52" i="45"/>
  <c r="A52" i="57"/>
  <c r="AB52" i="25"/>
  <c r="A52" i="19"/>
  <c r="A52" i="71"/>
  <c r="A52" i="97"/>
  <c r="A52" i="49"/>
  <c r="A52" i="64"/>
  <c r="AC52" i="25"/>
  <c r="A52" i="114"/>
  <c r="A52" i="15"/>
  <c r="A52" i="47"/>
  <c r="A52" i="52"/>
  <c r="A52" i="93"/>
  <c r="AE52" i="25"/>
  <c r="A52" i="2"/>
  <c r="A52" i="23"/>
  <c r="A52" i="48"/>
  <c r="A52" i="46"/>
  <c r="A52" i="90"/>
  <c r="A52" i="107"/>
  <c r="A52" i="98"/>
  <c r="A52" i="41"/>
  <c r="A52" i="113"/>
  <c r="A52" i="50"/>
  <c r="A52" i="91"/>
  <c r="AF52" i="25"/>
  <c r="A52" i="112"/>
  <c r="A52" i="84"/>
  <c r="A52" i="92"/>
  <c r="U53" i="25"/>
  <c r="A52" i="85"/>
  <c r="A52" i="39"/>
  <c r="A52" i="110"/>
  <c r="A52" i="59"/>
  <c r="A53" i="68"/>
  <c r="D52" i="127"/>
  <c r="U54" i="65"/>
  <c r="A53" i="212" l="1"/>
  <c r="A53" i="213"/>
  <c r="A53" i="210"/>
  <c r="A53" i="211"/>
  <c r="A53" i="208"/>
  <c r="A53" i="209"/>
  <c r="A53" i="205"/>
  <c r="A53" i="207"/>
  <c r="A53" i="61"/>
  <c r="Q6" i="154"/>
  <c r="Q4" i="154"/>
  <c r="O4" i="154"/>
  <c r="Q11" i="154"/>
  <c r="O5" i="154"/>
  <c r="Q10" i="154"/>
  <c r="A53" i="22"/>
  <c r="A53" i="172"/>
  <c r="A53" i="105"/>
  <c r="AC53" i="25"/>
  <c r="Q5" i="154"/>
  <c r="A53" i="98"/>
  <c r="Q9" i="154"/>
  <c r="A53" i="16"/>
  <c r="Q14" i="154"/>
  <c r="A53" i="44"/>
  <c r="Q3" i="154"/>
  <c r="A53" i="84"/>
  <c r="A53" i="97"/>
  <c r="A53" i="51"/>
  <c r="A53" i="45"/>
  <c r="A53" i="49"/>
  <c r="A53" i="92"/>
  <c r="A53" i="21"/>
  <c r="A53" i="57"/>
  <c r="A53" i="39"/>
  <c r="A53" i="56"/>
  <c r="A53" i="74"/>
  <c r="A53" i="47"/>
  <c r="A53" i="93"/>
  <c r="A53" i="71"/>
  <c r="A53" i="48"/>
  <c r="A53" i="52"/>
  <c r="A53" i="91"/>
  <c r="A53" i="110"/>
  <c r="AF53" i="25"/>
  <c r="A53" i="73"/>
  <c r="U54" i="25"/>
  <c r="A53" i="43"/>
  <c r="A53" i="177"/>
  <c r="A53" i="85"/>
  <c r="A53" i="119"/>
  <c r="A53" i="113"/>
  <c r="A53" i="69"/>
  <c r="A53" i="108"/>
  <c r="N3" i="154"/>
  <c r="A53" i="106"/>
  <c r="A53" i="96"/>
  <c r="A53" i="112"/>
  <c r="A53" i="75"/>
  <c r="N4" i="154"/>
  <c r="A53" i="19"/>
  <c r="A53" i="81"/>
  <c r="A53" i="100"/>
  <c r="A53" i="82"/>
  <c r="AG53" i="25"/>
  <c r="A53" i="114"/>
  <c r="A53" i="155"/>
  <c r="A53" i="64"/>
  <c r="A53" i="58"/>
  <c r="A53" i="2"/>
  <c r="A53" i="118"/>
  <c r="A53" i="117"/>
  <c r="Q7" i="154"/>
  <c r="M3" i="154"/>
  <c r="A53" i="23"/>
  <c r="A53" i="72"/>
  <c r="A53" i="59"/>
  <c r="Q13" i="154"/>
  <c r="AA53" i="25"/>
  <c r="A53" i="20"/>
  <c r="A53" i="40"/>
  <c r="A53" i="46"/>
  <c r="A53" i="101"/>
  <c r="A53" i="90"/>
  <c r="Q8" i="154"/>
  <c r="A53" i="60"/>
  <c r="AE53" i="25"/>
  <c r="A53" i="42"/>
  <c r="AD53" i="25"/>
  <c r="A53" i="124"/>
  <c r="A53" i="78"/>
  <c r="A53" i="76"/>
  <c r="A53" i="115"/>
  <c r="A53" i="99"/>
  <c r="A53" i="116"/>
  <c r="A53" i="109"/>
  <c r="A53" i="83"/>
  <c r="A53" i="53"/>
  <c r="Y53" i="25"/>
  <c r="A53" i="17"/>
  <c r="A53" i="80"/>
  <c r="A53" i="77"/>
  <c r="A53" i="50"/>
  <c r="A53" i="55"/>
  <c r="M4" i="154"/>
  <c r="A53" i="107"/>
  <c r="A53" i="79"/>
  <c r="Z53" i="25"/>
  <c r="A53" i="18"/>
  <c r="A53" i="54"/>
  <c r="AB53" i="25"/>
  <c r="A53" i="15"/>
  <c r="A53" i="41"/>
  <c r="A53" i="156"/>
  <c r="P4" i="154" s="1"/>
  <c r="A53" i="111"/>
  <c r="D53" i="127"/>
  <c r="A54" i="68"/>
  <c r="U55" i="65"/>
  <c r="A54" i="212" l="1"/>
  <c r="A54" i="213"/>
  <c r="A54" i="210"/>
  <c r="A54" i="211"/>
  <c r="A54" i="208"/>
  <c r="A54" i="209"/>
  <c r="A54" i="205"/>
  <c r="A54" i="207"/>
  <c r="A54" i="39"/>
  <c r="A54" i="92"/>
  <c r="AF54" i="25"/>
  <c r="A54" i="20"/>
  <c r="A54" i="117"/>
  <c r="A54" i="82"/>
  <c r="AE54" i="25"/>
  <c r="A54" i="40"/>
  <c r="A54" i="118"/>
  <c r="A54" i="116"/>
  <c r="A54" i="93"/>
  <c r="A54" i="106"/>
  <c r="A54" i="177"/>
  <c r="A54" i="15"/>
  <c r="A54" i="98"/>
  <c r="A54" i="16"/>
  <c r="A54" i="112"/>
  <c r="A54" i="96"/>
  <c r="A54" i="156"/>
  <c r="P5" i="154" s="1"/>
  <c r="A54" i="47"/>
  <c r="A54" i="52"/>
  <c r="A54" i="21"/>
  <c r="A54" i="59"/>
  <c r="A54" i="105"/>
  <c r="A54" i="74"/>
  <c r="A54" i="44"/>
  <c r="A54" i="83"/>
  <c r="A54" i="60"/>
  <c r="A54" i="73"/>
  <c r="A54" i="107"/>
  <c r="A54" i="49"/>
  <c r="A54" i="56"/>
  <c r="Y54" i="25"/>
  <c r="A54" i="97"/>
  <c r="A54" i="71"/>
  <c r="A54" i="55"/>
  <c r="A54" i="77"/>
  <c r="AG54" i="25"/>
  <c r="A54" i="114"/>
  <c r="A54" i="43"/>
  <c r="A54" i="50"/>
  <c r="A54" i="76"/>
  <c r="A54" i="85"/>
  <c r="A54" i="22"/>
  <c r="A54" i="119"/>
  <c r="A54" i="79"/>
  <c r="A54" i="100"/>
  <c r="A54" i="42"/>
  <c r="AB54" i="25"/>
  <c r="A54" i="109"/>
  <c r="A54" i="81"/>
  <c r="A54" i="48"/>
  <c r="A54" i="110"/>
  <c r="U55" i="25"/>
  <c r="A54" i="108"/>
  <c r="A54" i="17"/>
  <c r="A54" i="124"/>
  <c r="A54" i="64"/>
  <c r="Z54" i="25"/>
  <c r="A54" i="18"/>
  <c r="A54" i="80"/>
  <c r="A54" i="45"/>
  <c r="A54" i="111"/>
  <c r="A54" i="75"/>
  <c r="AA54" i="25"/>
  <c r="A54" i="19"/>
  <c r="A54" i="78"/>
  <c r="A54" i="72"/>
  <c r="A54" i="51"/>
  <c r="A54" i="91"/>
  <c r="AC54" i="25"/>
  <c r="A54" i="23"/>
  <c r="A54" i="155"/>
  <c r="A54" i="46"/>
  <c r="A54" i="53"/>
  <c r="A54" i="90"/>
  <c r="AD54" i="25"/>
  <c r="A54" i="2"/>
  <c r="A54" i="115"/>
  <c r="A54" i="101"/>
  <c r="A54" i="58"/>
  <c r="A54" i="61"/>
  <c r="A54" i="172"/>
  <c r="A54" i="113"/>
  <c r="A54" i="41"/>
  <c r="A54" i="57"/>
  <c r="A54" i="84"/>
  <c r="A54" i="69"/>
  <c r="A54" i="99"/>
  <c r="A54" i="54"/>
  <c r="D54" i="127"/>
  <c r="A55" i="68"/>
  <c r="U56" i="65"/>
  <c r="A55" i="212" l="1"/>
  <c r="A55" i="213"/>
  <c r="A55" i="210"/>
  <c r="A55" i="211"/>
  <c r="A55" i="208"/>
  <c r="A55" i="209"/>
  <c r="A55" i="205"/>
  <c r="A55" i="207"/>
  <c r="A55" i="75"/>
  <c r="A55" i="19"/>
  <c r="A55" i="73"/>
  <c r="A55" i="105"/>
  <c r="A55" i="155"/>
  <c r="A55" i="118"/>
  <c r="A55" i="119"/>
  <c r="AF55" i="25"/>
  <c r="A55" i="79"/>
  <c r="A55" i="44"/>
  <c r="A55" i="112"/>
  <c r="A55" i="156"/>
  <c r="P6" i="154" s="1"/>
  <c r="A55" i="76"/>
  <c r="AG55" i="25"/>
  <c r="A55" i="100"/>
  <c r="A55" i="16"/>
  <c r="A55" i="110"/>
  <c r="A55" i="17"/>
  <c r="A55" i="108"/>
  <c r="A55" i="41"/>
  <c r="A55" i="107"/>
  <c r="A55" i="111"/>
  <c r="A55" i="18"/>
  <c r="A55" i="55"/>
  <c r="A55" i="72"/>
  <c r="A55" i="50"/>
  <c r="A55" i="60"/>
  <c r="A55" i="74"/>
  <c r="A55" i="117"/>
  <c r="A55" i="98"/>
  <c r="A55" i="81"/>
  <c r="U56" i="25"/>
  <c r="A55" i="106"/>
  <c r="A55" i="58"/>
  <c r="A55" i="116"/>
  <c r="A55" i="20"/>
  <c r="A55" i="91"/>
  <c r="A55" i="99"/>
  <c r="A55" i="71"/>
  <c r="A55" i="57"/>
  <c r="AE55" i="25"/>
  <c r="A55" i="43"/>
  <c r="A55" i="77"/>
  <c r="A55" i="42"/>
  <c r="A55" i="48"/>
  <c r="A55" i="64"/>
  <c r="Y55" i="25"/>
  <c r="A55" i="23"/>
  <c r="A55" i="109"/>
  <c r="A55" i="45"/>
  <c r="A55" i="124"/>
  <c r="A55" i="93"/>
  <c r="A55" i="2"/>
  <c r="A55" i="46"/>
  <c r="A55" i="92"/>
  <c r="AA55" i="25"/>
  <c r="A55" i="114"/>
  <c r="A55" i="90"/>
  <c r="AC55" i="25"/>
  <c r="A55" i="80"/>
  <c r="A55" i="40"/>
  <c r="A55" i="51"/>
  <c r="A55" i="54"/>
  <c r="A55" i="61"/>
  <c r="Z55" i="25"/>
  <c r="A55" i="78"/>
  <c r="A55" i="82"/>
  <c r="A55" i="15"/>
  <c r="A55" i="101"/>
  <c r="A55" i="172"/>
  <c r="AD55" i="25"/>
  <c r="A55" i="115"/>
  <c r="A55" i="22"/>
  <c r="A55" i="52"/>
  <c r="A55" i="56"/>
  <c r="A55" i="177"/>
  <c r="A55" i="47"/>
  <c r="A55" i="97"/>
  <c r="A55" i="83"/>
  <c r="A55" i="59"/>
  <c r="A55" i="69"/>
  <c r="AB55" i="25"/>
  <c r="A55" i="21"/>
  <c r="A55" i="113"/>
  <c r="A55" i="53"/>
  <c r="A55" i="84"/>
  <c r="A55" i="85"/>
  <c r="A55" i="96"/>
  <c r="A55" i="39"/>
  <c r="A55" i="49"/>
  <c r="A56" i="68"/>
  <c r="D55" i="127"/>
  <c r="U57" i="65"/>
  <c r="A56" i="212" l="1"/>
  <c r="A56" i="213"/>
  <c r="A56" i="210"/>
  <c r="A56" i="211"/>
  <c r="A56" i="208"/>
  <c r="A56" i="209"/>
  <c r="A56" i="205"/>
  <c r="A56" i="207"/>
  <c r="A56" i="61"/>
  <c r="Y56" i="25"/>
  <c r="AA56" i="25"/>
  <c r="A56" i="23"/>
  <c r="A56" i="78"/>
  <c r="A56" i="108"/>
  <c r="A56" i="45"/>
  <c r="A56" i="111"/>
  <c r="A56" i="155"/>
  <c r="A56" i="18"/>
  <c r="A56" i="91"/>
  <c r="A56" i="2"/>
  <c r="A56" i="48"/>
  <c r="A56" i="172"/>
  <c r="A56" i="98"/>
  <c r="A56" i="101"/>
  <c r="A56" i="177"/>
  <c r="A56" i="16"/>
  <c r="A56" i="124"/>
  <c r="A56" i="69"/>
  <c r="A56" i="73"/>
  <c r="A56" i="92"/>
  <c r="A56" i="60"/>
  <c r="A56" i="46"/>
  <c r="Z56" i="25"/>
  <c r="A56" i="107"/>
  <c r="A56" i="57"/>
  <c r="U57" i="25"/>
  <c r="A56" i="114"/>
  <c r="A56" i="97"/>
  <c r="A56" i="52"/>
  <c r="A56" i="93"/>
  <c r="A56" i="99"/>
  <c r="A56" i="113"/>
  <c r="A56" i="82"/>
  <c r="A56" i="106"/>
  <c r="A56" i="56"/>
  <c r="A56" i="58"/>
  <c r="AC56" i="25"/>
  <c r="A56" i="42"/>
  <c r="A56" i="109"/>
  <c r="A56" i="43"/>
  <c r="A56" i="49"/>
  <c r="A56" i="90"/>
  <c r="AD56" i="25"/>
  <c r="A56" i="105"/>
  <c r="A56" i="50"/>
  <c r="A56" i="79"/>
  <c r="A56" i="55"/>
  <c r="A56" i="117"/>
  <c r="A56" i="54"/>
  <c r="A56" i="64"/>
  <c r="AB56" i="25"/>
  <c r="A56" i="115"/>
  <c r="A56" i="75"/>
  <c r="A56" i="74"/>
  <c r="A56" i="21"/>
  <c r="A56" i="81"/>
  <c r="AE56" i="25"/>
  <c r="A56" i="41"/>
  <c r="A56" i="112"/>
  <c r="A56" i="15"/>
  <c r="A56" i="72"/>
  <c r="A56" i="156"/>
  <c r="P7" i="154" s="1"/>
  <c r="A56" i="80"/>
  <c r="A56" i="40"/>
  <c r="A56" i="51"/>
  <c r="A56" i="110"/>
  <c r="A56" i="22"/>
  <c r="A56" i="59"/>
  <c r="A56" i="71"/>
  <c r="A56" i="83"/>
  <c r="A56" i="85"/>
  <c r="A56" i="116"/>
  <c r="A56" i="39"/>
  <c r="A56" i="53"/>
  <c r="A56" i="84"/>
  <c r="A56" i="19"/>
  <c r="A56" i="76"/>
  <c r="AF56" i="25"/>
  <c r="A56" i="17"/>
  <c r="A56" i="96"/>
  <c r="A56" i="77"/>
  <c r="A56" i="44"/>
  <c r="A56" i="100"/>
  <c r="AG56" i="25"/>
  <c r="A56" i="20"/>
  <c r="A56" i="47"/>
  <c r="A56" i="118"/>
  <c r="A56" i="119"/>
  <c r="D56" i="127"/>
  <c r="A57" i="68"/>
  <c r="U58" i="65"/>
  <c r="A57" i="212" l="1"/>
  <c r="A57" i="213"/>
  <c r="A57" i="210"/>
  <c r="A57" i="211"/>
  <c r="A57" i="208"/>
  <c r="A57" i="209"/>
  <c r="A57" i="205"/>
  <c r="A57" i="207"/>
  <c r="A57" i="91"/>
  <c r="A57" i="111"/>
  <c r="A57" i="115"/>
  <c r="A57" i="54"/>
  <c r="A57" i="55"/>
  <c r="AB57" i="25"/>
  <c r="A57" i="82"/>
  <c r="A57" i="18"/>
  <c r="A57" i="96"/>
  <c r="A57" i="80"/>
  <c r="A57" i="15"/>
  <c r="A57" i="90"/>
  <c r="A57" i="40"/>
  <c r="A57" i="46"/>
  <c r="A57" i="79"/>
  <c r="A57" i="118"/>
  <c r="AD57" i="25"/>
  <c r="A57" i="92"/>
  <c r="AE57" i="25"/>
  <c r="A57" i="2"/>
  <c r="A57" i="93"/>
  <c r="Y57" i="25"/>
  <c r="A57" i="117"/>
  <c r="Z57" i="25"/>
  <c r="A57" i="101"/>
  <c r="A57" i="105"/>
  <c r="A57" i="155"/>
  <c r="A57" i="71"/>
  <c r="A57" i="56"/>
  <c r="A57" i="50"/>
  <c r="A57" i="23"/>
  <c r="A57" i="57"/>
  <c r="AF57" i="25"/>
  <c r="A57" i="49"/>
  <c r="A57" i="177"/>
  <c r="AG57" i="25"/>
  <c r="A57" i="81"/>
  <c r="A57" i="16"/>
  <c r="A57" i="109"/>
  <c r="A57" i="124"/>
  <c r="A57" i="100"/>
  <c r="A57" i="45"/>
  <c r="A57" i="58"/>
  <c r="AC57" i="25"/>
  <c r="A57" i="59"/>
  <c r="A57" i="76"/>
  <c r="A57" i="51"/>
  <c r="A57" i="74"/>
  <c r="A57" i="156"/>
  <c r="P8" i="154" s="1"/>
  <c r="A57" i="47"/>
  <c r="A57" i="106"/>
  <c r="A57" i="112"/>
  <c r="A57" i="64"/>
  <c r="A57" i="19"/>
  <c r="A57" i="114"/>
  <c r="A57" i="78"/>
  <c r="A57" i="172"/>
  <c r="A57" i="17"/>
  <c r="A57" i="41"/>
  <c r="A57" i="44"/>
  <c r="A57" i="69"/>
  <c r="A57" i="20"/>
  <c r="A57" i="72"/>
  <c r="A57" i="119"/>
  <c r="U58" i="25"/>
  <c r="A57" i="39"/>
  <c r="A57" i="42"/>
  <c r="A57" i="84"/>
  <c r="A57" i="77"/>
  <c r="A57" i="60"/>
  <c r="A57" i="21"/>
  <c r="A57" i="108"/>
  <c r="A57" i="22"/>
  <c r="A57" i="52"/>
  <c r="A57" i="110"/>
  <c r="A57" i="116"/>
  <c r="A57" i="98"/>
  <c r="A57" i="97"/>
  <c r="A57" i="83"/>
  <c r="A57" i="75"/>
  <c r="A57" i="73"/>
  <c r="A57" i="99"/>
  <c r="A57" i="113"/>
  <c r="A57" i="53"/>
  <c r="A57" i="61"/>
  <c r="AA57" i="25"/>
  <c r="A57" i="85"/>
  <c r="A57" i="107"/>
  <c r="A57" i="48"/>
  <c r="A57" i="43"/>
  <c r="D57" i="127"/>
  <c r="A58" i="68"/>
  <c r="U59" i="65"/>
  <c r="A58" i="212" l="1"/>
  <c r="A58" i="213"/>
  <c r="A58" i="210"/>
  <c r="A58" i="211"/>
  <c r="A58" i="208"/>
  <c r="A58" i="209"/>
  <c r="A58" i="205"/>
  <c r="A58" i="207"/>
  <c r="A58" i="61"/>
  <c r="A58" i="106"/>
  <c r="A58" i="78"/>
  <c r="A58" i="19"/>
  <c r="A58" i="58"/>
  <c r="A58" i="17"/>
  <c r="A58" i="117"/>
  <c r="A58" i="23"/>
  <c r="A58" i="57"/>
  <c r="A58" i="109"/>
  <c r="A58" i="110"/>
  <c r="Z58" i="25"/>
  <c r="A58" i="49"/>
  <c r="A58" i="91"/>
  <c r="AA58" i="25"/>
  <c r="A58" i="56"/>
  <c r="A58" i="98"/>
  <c r="A58" i="44"/>
  <c r="AD58" i="25"/>
  <c r="A58" i="114"/>
  <c r="A58" i="81"/>
  <c r="A58" i="64"/>
  <c r="A58" i="107"/>
  <c r="A58" i="43"/>
  <c r="A58" i="40"/>
  <c r="A58" i="42"/>
  <c r="A58" i="119"/>
  <c r="A58" i="83"/>
  <c r="A58" i="53"/>
  <c r="Y58" i="25"/>
  <c r="A58" i="113"/>
  <c r="A58" i="112"/>
  <c r="A58" i="2"/>
  <c r="A58" i="59"/>
  <c r="AB58" i="25"/>
  <c r="A58" i="77"/>
  <c r="AE58" i="25"/>
  <c r="A58" i="71"/>
  <c r="A58" i="155"/>
  <c r="A58" i="76"/>
  <c r="A58" i="108"/>
  <c r="A58" i="101"/>
  <c r="A58" i="105"/>
  <c r="A58" i="16"/>
  <c r="A58" i="39"/>
  <c r="A58" i="156"/>
  <c r="P9" i="154" s="1"/>
  <c r="A58" i="90"/>
  <c r="U59" i="25"/>
  <c r="A58" i="50"/>
  <c r="A58" i="54"/>
  <c r="A58" i="100"/>
  <c r="AC58" i="25"/>
  <c r="A58" i="96"/>
  <c r="A58" i="47"/>
  <c r="A58" i="172"/>
  <c r="A58" i="116"/>
  <c r="A58" i="45"/>
  <c r="A58" i="79"/>
  <c r="A58" i="69"/>
  <c r="AG58" i="25"/>
  <c r="A58" i="20"/>
  <c r="A58" i="115"/>
  <c r="A58" i="118"/>
  <c r="A58" i="55"/>
  <c r="A58" i="177"/>
  <c r="A58" i="15"/>
  <c r="A58" i="18"/>
  <c r="A58" i="21"/>
  <c r="A58" i="48"/>
  <c r="A58" i="84"/>
  <c r="A58" i="85"/>
  <c r="A58" i="97"/>
  <c r="A58" i="41"/>
  <c r="A58" i="124"/>
  <c r="A58" i="92"/>
  <c r="AF58" i="25"/>
  <c r="A58" i="73"/>
  <c r="A58" i="72"/>
  <c r="A58" i="82"/>
  <c r="A58" i="93"/>
  <c r="A58" i="60"/>
  <c r="A58" i="80"/>
  <c r="A58" i="22"/>
  <c r="A58" i="111"/>
  <c r="A58" i="51"/>
  <c r="A58" i="75"/>
  <c r="A58" i="99"/>
  <c r="A58" i="74"/>
  <c r="A58" i="46"/>
  <c r="A58" i="52"/>
  <c r="A59" i="68"/>
  <c r="D58" i="127"/>
  <c r="U60" i="65"/>
  <c r="A59" i="212" l="1"/>
  <c r="A59" i="213"/>
  <c r="A59" i="210"/>
  <c r="A59" i="211"/>
  <c r="A59" i="208"/>
  <c r="A59" i="209"/>
  <c r="A59" i="205"/>
  <c r="A59" i="207"/>
  <c r="A59" i="77"/>
  <c r="A59" i="107"/>
  <c r="A59" i="111"/>
  <c r="A59" i="23"/>
  <c r="A59" i="53"/>
  <c r="A59" i="59"/>
  <c r="U60" i="25"/>
  <c r="A59" i="116"/>
  <c r="A59" i="119"/>
  <c r="A59" i="51"/>
  <c r="AG59" i="25"/>
  <c r="A59" i="46"/>
  <c r="A59" i="20"/>
  <c r="A59" i="47"/>
  <c r="AB59" i="25"/>
  <c r="A59" i="79"/>
  <c r="A59" i="76"/>
  <c r="AC59" i="25"/>
  <c r="A59" i="105"/>
  <c r="A59" i="22"/>
  <c r="A59" i="81"/>
  <c r="A59" i="75"/>
  <c r="A59" i="90"/>
  <c r="AD59" i="25"/>
  <c r="A59" i="18"/>
  <c r="A59" i="48"/>
  <c r="A59" i="110"/>
  <c r="A59" i="84"/>
  <c r="A59" i="177"/>
  <c r="A59" i="64"/>
  <c r="A59" i="16"/>
  <c r="A59" i="73"/>
  <c r="A59" i="98"/>
  <c r="A59" i="100"/>
  <c r="A59" i="2"/>
  <c r="A59" i="71"/>
  <c r="A59" i="58"/>
  <c r="A59" i="69"/>
  <c r="AF59" i="25"/>
  <c r="A59" i="56"/>
  <c r="A59" i="115"/>
  <c r="A59" i="49"/>
  <c r="A59" i="44"/>
  <c r="A59" i="97"/>
  <c r="A59" i="172"/>
  <c r="A59" i="19"/>
  <c r="A59" i="155"/>
  <c r="AA59" i="25"/>
  <c r="A59" i="112"/>
  <c r="A59" i="74"/>
  <c r="A59" i="96"/>
  <c r="A59" i="40"/>
  <c r="A59" i="156"/>
  <c r="P10" i="154" s="1"/>
  <c r="A59" i="91"/>
  <c r="A59" i="60"/>
  <c r="Z59" i="25"/>
  <c r="A59" i="92"/>
  <c r="A59" i="72"/>
  <c r="AE59" i="25"/>
  <c r="A59" i="52"/>
  <c r="A59" i="15"/>
  <c r="A59" i="117"/>
  <c r="A59" i="21"/>
  <c r="A59" i="61"/>
  <c r="A59" i="99"/>
  <c r="A59" i="45"/>
  <c r="A59" i="42"/>
  <c r="A59" i="124"/>
  <c r="A59" i="55"/>
  <c r="A59" i="101"/>
  <c r="A59" i="17"/>
  <c r="A59" i="109"/>
  <c r="A59" i="54"/>
  <c r="A59" i="80"/>
  <c r="A59" i="114"/>
  <c r="A59" i="39"/>
  <c r="A59" i="41"/>
  <c r="A59" i="78"/>
  <c r="A59" i="82"/>
  <c r="A59" i="57"/>
  <c r="A59" i="85"/>
  <c r="A59" i="108"/>
  <c r="A59" i="113"/>
  <c r="A59" i="50"/>
  <c r="A59" i="93"/>
  <c r="Y59" i="25"/>
  <c r="A59" i="106"/>
  <c r="A59" i="118"/>
  <c r="A59" i="43"/>
  <c r="A59" i="83"/>
  <c r="D59" i="127"/>
  <c r="A60" i="68"/>
  <c r="U61" i="65"/>
  <c r="A60" i="212" l="1"/>
  <c r="A60" i="213"/>
  <c r="A60" i="210"/>
  <c r="A60" i="211"/>
  <c r="A60" i="208"/>
  <c r="A60" i="209"/>
  <c r="A60" i="205"/>
  <c r="A60" i="207"/>
  <c r="A60" i="56"/>
  <c r="A60" i="114"/>
  <c r="A60" i="74"/>
  <c r="A60" i="21"/>
  <c r="A60" i="40"/>
  <c r="A60" i="15"/>
  <c r="A60" i="78"/>
  <c r="A60" i="97"/>
  <c r="A60" i="76"/>
  <c r="A60" i="90"/>
  <c r="A60" i="54"/>
  <c r="A60" i="110"/>
  <c r="A60" i="93"/>
  <c r="AE60" i="25"/>
  <c r="A60" i="16"/>
  <c r="A60" i="73"/>
  <c r="A60" i="113"/>
  <c r="A60" i="49"/>
  <c r="A60" i="117"/>
  <c r="AG60" i="25"/>
  <c r="A60" i="99"/>
  <c r="A60" i="108"/>
  <c r="A60" i="43"/>
  <c r="A60" i="52"/>
  <c r="A60" i="61"/>
  <c r="U61" i="25"/>
  <c r="A60" i="71"/>
  <c r="A60" i="81"/>
  <c r="A60" i="44"/>
  <c r="A60" i="82"/>
  <c r="A60" i="177"/>
  <c r="Y60" i="25"/>
  <c r="A60" i="116"/>
  <c r="A60" i="41"/>
  <c r="A60" i="58"/>
  <c r="A60" i="46"/>
  <c r="A60" i="91"/>
  <c r="Z60" i="25"/>
  <c r="A60" i="107"/>
  <c r="A60" i="72"/>
  <c r="A60" i="79"/>
  <c r="A60" i="50"/>
  <c r="A60" i="77"/>
  <c r="AB60" i="25"/>
  <c r="A60" i="19"/>
  <c r="A60" i="111"/>
  <c r="A60" i="101"/>
  <c r="A60" i="83"/>
  <c r="A60" i="92"/>
  <c r="A60" i="51"/>
  <c r="A60" i="45"/>
  <c r="AF60" i="25"/>
  <c r="A60" i="23"/>
  <c r="AC60" i="25"/>
  <c r="A60" i="85"/>
  <c r="A60" i="39"/>
  <c r="A60" i="59"/>
  <c r="A60" i="75"/>
  <c r="A60" i="172"/>
  <c r="A60" i="98"/>
  <c r="A60" i="17"/>
  <c r="A60" i="96"/>
  <c r="A60" i="119"/>
  <c r="A60" i="64"/>
  <c r="A60" i="69"/>
  <c r="A60" i="105"/>
  <c r="A60" i="18"/>
  <c r="A60" i="118"/>
  <c r="A60" i="155"/>
  <c r="A60" i="55"/>
  <c r="A60" i="2"/>
  <c r="A60" i="42"/>
  <c r="A60" i="109"/>
  <c r="A60" i="57"/>
  <c r="A60" i="84"/>
  <c r="AA60" i="25"/>
  <c r="A60" i="106"/>
  <c r="A60" i="115"/>
  <c r="A60" i="156"/>
  <c r="P11" i="154" s="1"/>
  <c r="A60" i="100"/>
  <c r="A60" i="22"/>
  <c r="A60" i="20"/>
  <c r="A60" i="47"/>
  <c r="A60" i="48"/>
  <c r="A60" i="53"/>
  <c r="A60" i="60"/>
  <c r="AD60" i="25"/>
  <c r="A60" i="80"/>
  <c r="A60" i="112"/>
  <c r="A60" i="124"/>
  <c r="A61" i="68"/>
  <c r="D60" i="127"/>
  <c r="U62" i="65"/>
  <c r="A61" i="212" l="1"/>
  <c r="A61" i="213"/>
  <c r="A61" i="210"/>
  <c r="A61" i="211"/>
  <c r="A61" i="208"/>
  <c r="A61" i="209"/>
  <c r="A61" i="205"/>
  <c r="A61" i="207"/>
  <c r="A61" i="177"/>
  <c r="AD61" i="25"/>
  <c r="A61" i="43"/>
  <c r="Z61" i="25"/>
  <c r="AA61" i="25"/>
  <c r="A61" i="116"/>
  <c r="A61" i="97"/>
  <c r="A61" i="113"/>
  <c r="A61" i="77"/>
  <c r="A61" i="105"/>
  <c r="A61" i="110"/>
  <c r="Y61" i="25"/>
  <c r="A61" i="76"/>
  <c r="A61" i="20"/>
  <c r="A61" i="100"/>
  <c r="A61" i="17"/>
  <c r="A61" i="45"/>
  <c r="A61" i="23"/>
  <c r="A61" i="49"/>
  <c r="A61" i="114"/>
  <c r="A61" i="52"/>
  <c r="A61" i="115"/>
  <c r="A61" i="93"/>
  <c r="A61" i="42"/>
  <c r="A61" i="91"/>
  <c r="A61" i="81"/>
  <c r="A61" i="172"/>
  <c r="A61" i="48"/>
  <c r="A61" i="69"/>
  <c r="A61" i="41"/>
  <c r="A61" i="22"/>
  <c r="AG61" i="25"/>
  <c r="A61" i="19"/>
  <c r="A61" i="71"/>
  <c r="A61" i="79"/>
  <c r="A61" i="64"/>
  <c r="A61" i="85"/>
  <c r="A61" i="39"/>
  <c r="A61" i="96"/>
  <c r="A61" i="84"/>
  <c r="A61" i="82"/>
  <c r="A61" i="16"/>
  <c r="A61" i="44"/>
  <c r="A61" i="46"/>
  <c r="A61" i="59"/>
  <c r="A61" i="61"/>
  <c r="AB61" i="25"/>
  <c r="A61" i="74"/>
  <c r="A61" i="54"/>
  <c r="A61" i="50"/>
  <c r="A61" i="155"/>
  <c r="A61" i="55"/>
  <c r="A61" i="118"/>
  <c r="A61" i="53"/>
  <c r="A61" i="80"/>
  <c r="A61" i="78"/>
  <c r="A61" i="60"/>
  <c r="A61" i="108"/>
  <c r="A61" i="21"/>
  <c r="A61" i="101"/>
  <c r="A61" i="117"/>
  <c r="A61" i="2"/>
  <c r="A61" i="47"/>
  <c r="A61" i="112"/>
  <c r="A61" i="57"/>
  <c r="AE61" i="25"/>
  <c r="A61" i="99"/>
  <c r="A61" i="18"/>
  <c r="A61" i="83"/>
  <c r="A61" i="156"/>
  <c r="P12" i="154" s="1"/>
  <c r="A61" i="92"/>
  <c r="AF61" i="25"/>
  <c r="A61" i="106"/>
  <c r="A61" i="58"/>
  <c r="A61" i="72"/>
  <c r="A61" i="111"/>
  <c r="A61" i="90"/>
  <c r="A61" i="98"/>
  <c r="A61" i="75"/>
  <c r="A61" i="15"/>
  <c r="A61" i="124"/>
  <c r="A61" i="56"/>
  <c r="A61" i="109"/>
  <c r="AC61" i="25"/>
  <c r="A61" i="73"/>
  <c r="U62" i="25"/>
  <c r="A61" i="107"/>
  <c r="A61" i="40"/>
  <c r="A61" i="119"/>
  <c r="A61" i="51"/>
  <c r="D61" i="127"/>
  <c r="A62" i="68"/>
  <c r="U63" i="65"/>
  <c r="A62" i="212" l="1"/>
  <c r="A62" i="213"/>
  <c r="A62" i="210"/>
  <c r="A62" i="211"/>
  <c r="A62" i="208"/>
  <c r="A62" i="209"/>
  <c r="A62" i="205"/>
  <c r="A62" i="207"/>
  <c r="A62" i="59"/>
  <c r="A62" i="2"/>
  <c r="A62" i="98"/>
  <c r="AA62" i="25"/>
  <c r="A62" i="118"/>
  <c r="A62" i="48"/>
  <c r="A62" i="91"/>
  <c r="A62" i="75"/>
  <c r="Z62" i="25"/>
  <c r="A62" i="17"/>
  <c r="A62" i="80"/>
  <c r="A62" i="112"/>
  <c r="A62" i="50"/>
  <c r="AC62" i="25"/>
  <c r="A62" i="42"/>
  <c r="A62" i="92"/>
  <c r="A62" i="16"/>
  <c r="A62" i="77"/>
  <c r="AE62" i="25"/>
  <c r="A62" i="74"/>
  <c r="A62" i="97"/>
  <c r="A62" i="78"/>
  <c r="A62" i="111"/>
  <c r="A62" i="61"/>
  <c r="AF62" i="25"/>
  <c r="A62" i="73"/>
  <c r="A62" i="81"/>
  <c r="A62" i="83"/>
  <c r="A62" i="51"/>
  <c r="A62" i="93"/>
  <c r="U63" i="25"/>
  <c r="A62" i="116"/>
  <c r="A62" i="21"/>
  <c r="A62" i="72"/>
  <c r="A62" i="56"/>
  <c r="A62" i="177"/>
  <c r="A62" i="18"/>
  <c r="A62" i="19"/>
  <c r="A62" i="41"/>
  <c r="A62" i="49"/>
  <c r="A62" i="76"/>
  <c r="A62" i="172"/>
  <c r="A62" i="23"/>
  <c r="A62" i="108"/>
  <c r="A62" i="52"/>
  <c r="A62" i="156"/>
  <c r="P13" i="154" s="1"/>
  <c r="A62" i="110"/>
  <c r="A62" i="69"/>
  <c r="A62" i="15"/>
  <c r="A62" i="115"/>
  <c r="A62" i="124"/>
  <c r="AD62" i="25"/>
  <c r="A62" i="40"/>
  <c r="A62" i="47"/>
  <c r="A62" i="90"/>
  <c r="Y62" i="25"/>
  <c r="A62" i="22"/>
  <c r="A62" i="39"/>
  <c r="A62" i="79"/>
  <c r="A62" i="53"/>
  <c r="AG62" i="25"/>
  <c r="A62" i="109"/>
  <c r="A62" i="44"/>
  <c r="A62" i="84"/>
  <c r="A62" i="117"/>
  <c r="A62" i="105"/>
  <c r="A62" i="114"/>
  <c r="A62" i="71"/>
  <c r="A62" i="64"/>
  <c r="A62" i="100"/>
  <c r="A62" i="106"/>
  <c r="A62" i="99"/>
  <c r="A62" i="96"/>
  <c r="A62" i="101"/>
  <c r="A62" i="58"/>
  <c r="A62" i="60"/>
  <c r="AB62" i="25"/>
  <c r="A62" i="107"/>
  <c r="A62" i="55"/>
  <c r="A62" i="57"/>
  <c r="A62" i="54"/>
  <c r="A62" i="85"/>
  <c r="A62" i="43"/>
  <c r="A62" i="45"/>
  <c r="A62" i="119"/>
  <c r="A62" i="82"/>
  <c r="A62" i="113"/>
  <c r="A62" i="20"/>
  <c r="A62" i="46"/>
  <c r="A62" i="155"/>
  <c r="A63" i="68"/>
  <c r="D62" i="127"/>
  <c r="U64" i="65"/>
  <c r="A63" i="212" l="1"/>
  <c r="A63" i="213"/>
  <c r="A63" i="210"/>
  <c r="A63" i="211"/>
  <c r="A63" i="208"/>
  <c r="A63" i="209"/>
  <c r="A63" i="205"/>
  <c r="A63" i="207"/>
  <c r="A63" i="93"/>
  <c r="AG63" i="25"/>
  <c r="A63" i="42"/>
  <c r="A63" i="61"/>
  <c r="AF63" i="25"/>
  <c r="A63" i="47"/>
  <c r="A63" i="172"/>
  <c r="A63" i="78"/>
  <c r="A63" i="99"/>
  <c r="A63" i="51"/>
  <c r="A63" i="73"/>
  <c r="A63" i="49"/>
  <c r="A63" i="107"/>
  <c r="A63" i="83"/>
  <c r="A63" i="108"/>
  <c r="A63" i="124"/>
  <c r="A63" i="74"/>
  <c r="A63" i="75"/>
  <c r="A63" i="15"/>
  <c r="A63" i="177"/>
  <c r="A63" i="16"/>
  <c r="A63" i="119"/>
  <c r="A63" i="109"/>
  <c r="A63" i="59"/>
  <c r="A63" i="113"/>
  <c r="A63" i="90"/>
  <c r="Z63" i="25"/>
  <c r="A63" i="43"/>
  <c r="A63" i="84"/>
  <c r="AA63" i="25"/>
  <c r="A63" i="72"/>
  <c r="A63" i="77"/>
  <c r="AC63" i="25"/>
  <c r="A63" i="114"/>
  <c r="A63" i="110"/>
  <c r="AD63" i="25"/>
  <c r="A63" i="40"/>
  <c r="A63" i="91"/>
  <c r="A63" i="85"/>
  <c r="A63" i="97"/>
  <c r="A63" i="92"/>
  <c r="A63" i="17"/>
  <c r="A63" i="22"/>
  <c r="A63" i="100"/>
  <c r="A63" i="116"/>
  <c r="A63" i="52"/>
  <c r="A63" i="39"/>
  <c r="A63" i="79"/>
  <c r="A63" i="82"/>
  <c r="AB63" i="25"/>
  <c r="A63" i="96"/>
  <c r="A63" i="44"/>
  <c r="A63" i="101"/>
  <c r="A63" i="58"/>
  <c r="AE63" i="25"/>
  <c r="A63" i="19"/>
  <c r="A63" i="71"/>
  <c r="A63" i="81"/>
  <c r="A63" i="53"/>
  <c r="A63" i="60"/>
  <c r="A63" i="76"/>
  <c r="A63" i="69"/>
  <c r="A63" i="98"/>
  <c r="A63" i="50"/>
  <c r="A63" i="18"/>
  <c r="A63" i="115"/>
  <c r="A63" i="111"/>
  <c r="A63" i="112"/>
  <c r="A63" i="56"/>
  <c r="A63" i="23"/>
  <c r="A63" i="41"/>
  <c r="A63" i="54"/>
  <c r="A63" i="156"/>
  <c r="P14" i="154" s="1"/>
  <c r="A63" i="117"/>
  <c r="A63" i="105"/>
  <c r="A63" i="106"/>
  <c r="A63" i="45"/>
  <c r="A63" i="55"/>
  <c r="A63" i="64"/>
  <c r="U64" i="25"/>
  <c r="A63" i="80"/>
  <c r="A63" i="20"/>
  <c r="A63" i="155"/>
  <c r="A63" i="118"/>
  <c r="A63" i="57"/>
  <c r="Y63" i="25"/>
  <c r="A63" i="2"/>
  <c r="A63" i="21"/>
  <c r="A63" i="46"/>
  <c r="A63" i="48"/>
  <c r="D63" i="127"/>
  <c r="A64" i="68"/>
  <c r="U65" i="65"/>
  <c r="A64" i="212" l="1"/>
  <c r="A64" i="213"/>
  <c r="A64" i="210"/>
  <c r="A64" i="211"/>
  <c r="A64" i="208"/>
  <c r="A64" i="209"/>
  <c r="A64" i="205"/>
  <c r="A64" i="207"/>
  <c r="A64" i="90"/>
  <c r="Y64" i="25"/>
  <c r="A64" i="20"/>
  <c r="A64" i="97"/>
  <c r="A64" i="53"/>
  <c r="A64" i="83"/>
  <c r="A64" i="110"/>
  <c r="A64" i="69"/>
  <c r="AA64" i="25"/>
  <c r="A64" i="56"/>
  <c r="A64" i="19"/>
  <c r="A64" i="99"/>
  <c r="A64" i="21"/>
  <c r="A64" i="156"/>
  <c r="A64" i="17"/>
  <c r="A64" i="41"/>
  <c r="A64" i="55"/>
  <c r="A64" i="18"/>
  <c r="A64" i="22"/>
  <c r="A64" i="82"/>
  <c r="A64" i="114"/>
  <c r="A64" i="124"/>
  <c r="A64" i="57"/>
  <c r="A64" i="2"/>
  <c r="A64" i="111"/>
  <c r="A64" i="172"/>
  <c r="A64" i="74"/>
  <c r="A64" i="54"/>
  <c r="A64" i="84"/>
  <c r="A64" i="71"/>
  <c r="A64" i="61"/>
  <c r="A64" i="92"/>
  <c r="AF64" i="25"/>
  <c r="A64" i="73"/>
  <c r="A64" i="47"/>
  <c r="A64" i="93"/>
  <c r="AG64" i="25"/>
  <c r="A64" i="107"/>
  <c r="A64" i="58"/>
  <c r="A64" i="177"/>
  <c r="A64" i="116"/>
  <c r="A64" i="60"/>
  <c r="AB64" i="25"/>
  <c r="A64" i="50"/>
  <c r="Z64" i="25"/>
  <c r="A64" i="96"/>
  <c r="A64" i="59"/>
  <c r="U65" i="25"/>
  <c r="A64" i="115"/>
  <c r="A64" i="155"/>
  <c r="A64" i="106"/>
  <c r="A64" i="72"/>
  <c r="A64" i="81"/>
  <c r="A64" i="23"/>
  <c r="A64" i="42"/>
  <c r="A64" i="78"/>
  <c r="A64" i="75"/>
  <c r="A64" i="105"/>
  <c r="A64" i="113"/>
  <c r="A64" i="51"/>
  <c r="A64" i="77"/>
  <c r="A64" i="98"/>
  <c r="A64" i="108"/>
  <c r="A64" i="52"/>
  <c r="A64" i="76"/>
  <c r="AD64" i="25"/>
  <c r="A64" i="109"/>
  <c r="A64" i="39"/>
  <c r="A64" i="79"/>
  <c r="A64" i="91"/>
  <c r="AE64" i="25"/>
  <c r="A64" i="16"/>
  <c r="A64" i="48"/>
  <c r="A64" i="44"/>
  <c r="A64" i="64"/>
  <c r="A64" i="85"/>
  <c r="A64" i="40"/>
  <c r="A64" i="118"/>
  <c r="A64" i="49"/>
  <c r="A64" i="100"/>
  <c r="A64" i="80"/>
  <c r="A64" i="101"/>
  <c r="A64" i="45"/>
  <c r="A64" i="119"/>
  <c r="A64" i="117"/>
  <c r="AC64" i="25"/>
  <c r="A64" i="15"/>
  <c r="A64" i="43"/>
  <c r="A64" i="46"/>
  <c r="A64" i="112"/>
  <c r="U66" i="65"/>
  <c r="D64" i="127"/>
  <c r="A65" i="68"/>
  <c r="A65" i="212" l="1"/>
  <c r="A65" i="213"/>
  <c r="A65" i="210"/>
  <c r="A65" i="211"/>
  <c r="A65" i="208"/>
  <c r="A65" i="209"/>
  <c r="A65" i="205"/>
  <c r="A65" i="207"/>
  <c r="A65" i="177"/>
  <c r="A65" i="80"/>
  <c r="A65" i="54"/>
  <c r="A65" i="110"/>
  <c r="A65" i="116"/>
  <c r="A65" i="52"/>
  <c r="A65" i="40"/>
  <c r="A65" i="84"/>
  <c r="AC65" i="25"/>
  <c r="A65" i="72"/>
  <c r="A65" i="49"/>
  <c r="A65" i="75"/>
  <c r="A65" i="17"/>
  <c r="A65" i="96"/>
  <c r="A65" i="118"/>
  <c r="A65" i="78"/>
  <c r="A65" i="90"/>
  <c r="A65" i="21"/>
  <c r="A65" i="99"/>
  <c r="A65" i="48"/>
  <c r="A65" i="101"/>
  <c r="A65" i="56"/>
  <c r="A65" i="85"/>
  <c r="A65" i="107"/>
  <c r="A65" i="124"/>
  <c r="A65" i="53"/>
  <c r="A65" i="172"/>
  <c r="AD65" i="25"/>
  <c r="A65" i="18"/>
  <c r="A65" i="115"/>
  <c r="A65" i="111"/>
  <c r="A65" i="117"/>
  <c r="A65" i="58"/>
  <c r="Z65" i="25"/>
  <c r="A65" i="76"/>
  <c r="A65" i="69"/>
  <c r="A65" i="15"/>
  <c r="A65" i="59"/>
  <c r="A65" i="23"/>
  <c r="A65" i="83"/>
  <c r="A65" i="97"/>
  <c r="U66" i="25"/>
  <c r="A65" i="39"/>
  <c r="A65" i="91"/>
  <c r="A65" i="106"/>
  <c r="A65" i="22"/>
  <c r="A65" i="43"/>
  <c r="AE65" i="25"/>
  <c r="A65" i="71"/>
  <c r="A65" i="44"/>
  <c r="AF65" i="25"/>
  <c r="A65" i="109"/>
  <c r="A65" i="119"/>
  <c r="AG65" i="25"/>
  <c r="A65" i="2"/>
  <c r="A65" i="79"/>
  <c r="A65" i="92"/>
  <c r="A65" i="16"/>
  <c r="A65" i="46"/>
  <c r="A65" i="77"/>
  <c r="AA65" i="25"/>
  <c r="A65" i="73"/>
  <c r="A65" i="81"/>
  <c r="A65" i="156"/>
  <c r="A65" i="55"/>
  <c r="A65" i="64"/>
  <c r="A65" i="114"/>
  <c r="A65" i="74"/>
  <c r="A65" i="20"/>
  <c r="A65" i="41"/>
  <c r="A65" i="50"/>
  <c r="A65" i="60"/>
  <c r="A65" i="98"/>
  <c r="A65" i="82"/>
  <c r="A65" i="108"/>
  <c r="A65" i="112"/>
  <c r="A65" i="61"/>
  <c r="A65" i="105"/>
  <c r="A65" i="45"/>
  <c r="A65" i="93"/>
  <c r="A65" i="42"/>
  <c r="A65" i="155"/>
  <c r="Y65" i="25"/>
  <c r="A65" i="113"/>
  <c r="A65" i="100"/>
  <c r="AB65" i="25"/>
  <c r="A65" i="19"/>
  <c r="A65" i="47"/>
  <c r="A65" i="51"/>
  <c r="A65" i="57"/>
  <c r="D65" i="127"/>
  <c r="A66" i="68"/>
  <c r="U67" i="65"/>
  <c r="U68" i="65" s="1"/>
  <c r="O11" i="154"/>
  <c r="O9" i="154"/>
  <c r="O10" i="154"/>
  <c r="O14" i="154"/>
  <c r="O12" i="154"/>
  <c r="O8" i="154"/>
  <c r="O13" i="154"/>
  <c r="O7" i="154"/>
  <c r="O6" i="154"/>
  <c r="K14" i="154"/>
  <c r="K6" i="154"/>
  <c r="K8" i="154"/>
  <c r="K12" i="154"/>
  <c r="K5" i="154"/>
  <c r="B18" i="154" s="1"/>
  <c r="K3" i="154"/>
  <c r="K7" i="154"/>
  <c r="K13" i="154"/>
  <c r="K10" i="154"/>
  <c r="K11" i="154"/>
  <c r="K9" i="154"/>
  <c r="K4" i="154"/>
  <c r="B17" i="154" s="1"/>
  <c r="L9" i="154"/>
  <c r="L6" i="154"/>
  <c r="L8" i="154"/>
  <c r="L12" i="154"/>
  <c r="L14" i="154"/>
  <c r="L3" i="154"/>
  <c r="L11" i="154"/>
  <c r="L5" i="154"/>
  <c r="L10" i="154"/>
  <c r="L4" i="154"/>
  <c r="L7" i="154"/>
  <c r="L13" i="154"/>
  <c r="M13" i="154"/>
  <c r="M7" i="154"/>
  <c r="M6" i="154"/>
  <c r="M9" i="154"/>
  <c r="M12" i="154"/>
  <c r="M11" i="154"/>
  <c r="M8" i="154"/>
  <c r="M14" i="154"/>
  <c r="M10" i="154"/>
  <c r="N10" i="154"/>
  <c r="N11" i="154"/>
  <c r="N6" i="154"/>
  <c r="N9" i="154"/>
  <c r="N7" i="154"/>
  <c r="N8" i="154"/>
  <c r="N12" i="154"/>
  <c r="N13" i="154"/>
  <c r="N14" i="154"/>
  <c r="A66" i="212" l="1"/>
  <c r="A66" i="213"/>
  <c r="A66" i="210"/>
  <c r="A66" i="211"/>
  <c r="A66" i="208"/>
  <c r="A66" i="209"/>
  <c r="A66" i="205"/>
  <c r="A66" i="207"/>
  <c r="Y66" i="25"/>
  <c r="U67" i="25"/>
  <c r="A13" i="217" s="1"/>
  <c r="A66" i="156"/>
  <c r="A66" i="155"/>
  <c r="A66" i="59"/>
  <c r="A66" i="107"/>
  <c r="A66" i="116"/>
  <c r="A66" i="105"/>
  <c r="A66" i="108"/>
  <c r="A66" i="19"/>
  <c r="A66" i="53"/>
  <c r="A66" i="98"/>
  <c r="A66" i="78"/>
  <c r="A66" i="18"/>
  <c r="A66" i="41"/>
  <c r="A66" i="113"/>
  <c r="A66" i="23"/>
  <c r="A66" i="51"/>
  <c r="A66" i="71"/>
  <c r="A66" i="85"/>
  <c r="A66" i="2"/>
  <c r="AE66" i="25"/>
  <c r="A66" i="118"/>
  <c r="A66" i="47"/>
  <c r="A66" i="112"/>
  <c r="AA66" i="25"/>
  <c r="A66" i="74"/>
  <c r="A66" i="73"/>
  <c r="A66" i="81"/>
  <c r="A66" i="60"/>
  <c r="A66" i="100"/>
  <c r="A66" i="15"/>
  <c r="A66" i="124"/>
  <c r="AG66" i="25"/>
  <c r="A66" i="79"/>
  <c r="A66" i="43"/>
  <c r="A66" i="21"/>
  <c r="A66" i="106"/>
  <c r="A66" i="45"/>
  <c r="A66" i="93"/>
  <c r="A66" i="97"/>
  <c r="A66" i="117"/>
  <c r="A66" i="110"/>
  <c r="A66" i="58"/>
  <c r="A66" i="92"/>
  <c r="A66" i="55"/>
  <c r="A66" i="46"/>
  <c r="A66" i="22"/>
  <c r="A66" i="82"/>
  <c r="AB66" i="25"/>
  <c r="A66" i="57"/>
  <c r="A66" i="76"/>
  <c r="A66" i="20"/>
  <c r="A66" i="172"/>
  <c r="A66" i="64"/>
  <c r="A66" i="96"/>
  <c r="A66" i="101"/>
  <c r="A66" i="114"/>
  <c r="A66" i="48"/>
  <c r="A66" i="90"/>
  <c r="A66" i="40"/>
  <c r="A66" i="75"/>
  <c r="AD66" i="25"/>
  <c r="A66" i="115"/>
  <c r="A66" i="17"/>
  <c r="A66" i="49"/>
  <c r="A66" i="52"/>
  <c r="A66" i="42"/>
  <c r="A66" i="56"/>
  <c r="A66" i="39"/>
  <c r="A66" i="83"/>
  <c r="Z66" i="25"/>
  <c r="A66" i="50"/>
  <c r="AC66" i="25"/>
  <c r="A66" i="16"/>
  <c r="A66" i="177"/>
  <c r="A66" i="111"/>
  <c r="A66" i="69"/>
  <c r="A66" i="119"/>
  <c r="A66" i="61"/>
  <c r="A66" i="80"/>
  <c r="A66" i="91"/>
  <c r="A66" i="72"/>
  <c r="A66" i="99"/>
  <c r="AF66" i="25"/>
  <c r="A66" i="109"/>
  <c r="A66" i="54"/>
  <c r="A66" i="44"/>
  <c r="A66" i="84"/>
  <c r="A66" i="77"/>
  <c r="D66" i="127"/>
  <c r="A67" i="68"/>
  <c r="U69" i="65"/>
  <c r="A68" i="68"/>
  <c r="K15" i="154"/>
  <c r="B16" i="154"/>
  <c r="A13" i="214" l="1"/>
  <c r="A67" i="212"/>
  <c r="A67" i="213"/>
  <c r="A67" i="210"/>
  <c r="A67" i="211"/>
  <c r="A67" i="208"/>
  <c r="A67" i="209"/>
  <c r="A13" i="206"/>
  <c r="A67" i="207"/>
  <c r="A13" i="204"/>
  <c r="A67" i="205"/>
  <c r="A13" i="203"/>
  <c r="A13" i="202"/>
  <c r="A67" i="49"/>
  <c r="A67" i="15"/>
  <c r="A67" i="97"/>
  <c r="A67" i="50"/>
  <c r="A67" i="48"/>
  <c r="A67" i="71"/>
  <c r="AD67" i="25"/>
  <c r="A67" i="2"/>
  <c r="A67" i="43"/>
  <c r="A67" i="92"/>
  <c r="A67" i="44"/>
  <c r="A67" i="17"/>
  <c r="A67" i="82"/>
  <c r="A67" i="108"/>
  <c r="A67" i="51"/>
  <c r="A67" i="56"/>
  <c r="A67" i="20"/>
  <c r="A67" i="74"/>
  <c r="A67" i="16"/>
  <c r="A67" i="40"/>
  <c r="A67" i="91"/>
  <c r="A67" i="105"/>
  <c r="A67" i="46"/>
  <c r="A67" i="69"/>
  <c r="A67" i="117"/>
  <c r="A67" i="115"/>
  <c r="A67" i="84"/>
  <c r="AC67" i="25"/>
  <c r="A67" i="101"/>
  <c r="AE67" i="25"/>
  <c r="AG67" i="25"/>
  <c r="A67" i="61"/>
  <c r="A67" i="177"/>
  <c r="AB67" i="25"/>
  <c r="Z67" i="25"/>
  <c r="A67" i="156"/>
  <c r="A67" i="114"/>
  <c r="A67" i="57"/>
  <c r="A67" i="54"/>
  <c r="A67" i="22"/>
  <c r="U68" i="25"/>
  <c r="A67" i="155"/>
  <c r="A67" i="90"/>
  <c r="A67" i="116"/>
  <c r="A67" i="99"/>
  <c r="A67" i="109"/>
  <c r="A67" i="85"/>
  <c r="AA67" i="25"/>
  <c r="A67" i="77"/>
  <c r="A67" i="172"/>
  <c r="A67" i="112"/>
  <c r="A67" i="79"/>
  <c r="A67" i="113"/>
  <c r="A67" i="55"/>
  <c r="A67" i="73"/>
  <c r="A67" i="42"/>
  <c r="A67" i="60"/>
  <c r="A67" i="21"/>
  <c r="A67" i="72"/>
  <c r="AF67" i="25"/>
  <c r="A67" i="39"/>
  <c r="A67" i="23"/>
  <c r="A67" i="110"/>
  <c r="A67" i="107"/>
  <c r="A67" i="76"/>
  <c r="A67" i="45"/>
  <c r="A67" i="18"/>
  <c r="A67" i="52"/>
  <c r="A67" i="93"/>
  <c r="A67" i="124"/>
  <c r="A67" i="83"/>
  <c r="A67" i="78"/>
  <c r="A67" i="119"/>
  <c r="A67" i="96"/>
  <c r="A67" i="19"/>
  <c r="A67" i="98"/>
  <c r="A67" i="59"/>
  <c r="A67" i="53"/>
  <c r="A67" i="80"/>
  <c r="A67" i="111"/>
  <c r="A67" i="64"/>
  <c r="Y67" i="25"/>
  <c r="A67" i="47"/>
  <c r="A67" i="118"/>
  <c r="A67" i="75"/>
  <c r="A67" i="58"/>
  <c r="A67" i="106"/>
  <c r="A67" i="81"/>
  <c r="A67" i="41"/>
  <c r="A67" i="100"/>
  <c r="U70" i="65"/>
  <c r="A69" i="68"/>
  <c r="A68" i="212" l="1"/>
  <c r="A68" i="213"/>
  <c r="A68" i="210"/>
  <c r="A68" i="211"/>
  <c r="A68" i="208"/>
  <c r="A68" i="209"/>
  <c r="A68" i="205"/>
  <c r="A68" i="207"/>
  <c r="A68" i="60"/>
  <c r="A68" i="182"/>
  <c r="A68" i="101"/>
  <c r="A68" i="46"/>
  <c r="A68" i="74"/>
  <c r="A68" i="77"/>
  <c r="Y68" i="25"/>
  <c r="A68" i="64"/>
  <c r="A68" i="113"/>
  <c r="A68" i="57"/>
  <c r="A68" i="72"/>
  <c r="A68" i="190"/>
  <c r="A68" i="39"/>
  <c r="AC68" i="25"/>
  <c r="A68" i="183"/>
  <c r="A68" i="23"/>
  <c r="A68" i="75"/>
  <c r="Z68" i="25"/>
  <c r="A68" i="56"/>
  <c r="A68" i="189"/>
  <c r="A68" i="17"/>
  <c r="A68" i="50"/>
  <c r="A68" i="82"/>
  <c r="A68" i="112"/>
  <c r="A68" i="79"/>
  <c r="A68" i="186"/>
  <c r="A68" i="100"/>
  <c r="A68" i="192"/>
  <c r="A68" i="117"/>
  <c r="A68" i="115"/>
  <c r="A68" i="105"/>
  <c r="A68" i="81"/>
  <c r="A68" i="16"/>
  <c r="A68" i="85"/>
  <c r="A68" i="165"/>
  <c r="A68" i="191"/>
  <c r="A68" i="164"/>
  <c r="A68" i="158"/>
  <c r="A68" i="111"/>
  <c r="AB68" i="25"/>
  <c r="A68" i="97"/>
  <c r="A68" i="110"/>
  <c r="A68" i="43"/>
  <c r="A68" i="194"/>
  <c r="A68" i="172"/>
  <c r="AG68" i="25"/>
  <c r="A68" i="106"/>
  <c r="A68" i="61"/>
  <c r="A68" i="156"/>
  <c r="A68" i="19"/>
  <c r="A68" i="108"/>
  <c r="A68" i="177"/>
  <c r="A68" i="116"/>
  <c r="A68" i="187"/>
  <c r="A68" i="90"/>
  <c r="A68" i="69"/>
  <c r="A68" i="193"/>
  <c r="A68" i="49"/>
  <c r="A68" i="55"/>
  <c r="A68" i="71"/>
  <c r="A68" i="169"/>
  <c r="A68" i="99"/>
  <c r="A68" i="48"/>
  <c r="A68" i="73"/>
  <c r="A68" i="22"/>
  <c r="A68" i="58"/>
  <c r="A68" i="173"/>
  <c r="A68" i="83"/>
  <c r="A68" i="15"/>
  <c r="A68" i="80"/>
  <c r="A68" i="196"/>
  <c r="A68" i="54"/>
  <c r="A68" i="184"/>
  <c r="A68" i="47"/>
  <c r="A68" i="119"/>
  <c r="AE68" i="25"/>
  <c r="A68" i="93"/>
  <c r="AA68" i="25"/>
  <c r="A68" i="195"/>
  <c r="AD68" i="25"/>
  <c r="A68" i="45"/>
  <c r="A68" i="40"/>
  <c r="A68" i="59"/>
  <c r="A68" i="181"/>
  <c r="A68" i="53"/>
  <c r="A68" i="124"/>
  <c r="A68" i="198"/>
  <c r="A68" i="118"/>
  <c r="A68" i="179"/>
  <c r="A68" i="42"/>
  <c r="A68" i="109"/>
  <c r="A68" i="78"/>
  <c r="A68" i="178"/>
  <c r="A68" i="76"/>
  <c r="A68" i="197"/>
  <c r="A68" i="114"/>
  <c r="A68" i="20"/>
  <c r="AF68" i="25"/>
  <c r="A68" i="167"/>
  <c r="A68" i="52"/>
  <c r="A68" i="2"/>
  <c r="A68" i="163"/>
  <c r="A68" i="200"/>
  <c r="A68" i="166"/>
  <c r="A68" i="170"/>
  <c r="A68" i="188"/>
  <c r="A68" i="96"/>
  <c r="A68" i="168"/>
  <c r="A68" i="185"/>
  <c r="A68" i="174"/>
  <c r="A68" i="199"/>
  <c r="A68" i="155"/>
  <c r="A68" i="91"/>
  <c r="A68" i="44"/>
  <c r="A68" i="84"/>
  <c r="A68" i="41"/>
  <c r="U69" i="25"/>
  <c r="A68" i="201"/>
  <c r="A68" i="18"/>
  <c r="A68" i="107"/>
  <c r="A68" i="21"/>
  <c r="A68" i="51"/>
  <c r="A68" i="98"/>
  <c r="A68" i="92"/>
  <c r="B51" i="70"/>
  <c r="E51" i="70"/>
  <c r="D51" i="70"/>
  <c r="C51" i="70"/>
  <c r="F51" i="70"/>
  <c r="Y12" i="70"/>
  <c r="Y19" i="70"/>
  <c r="AR20" i="70"/>
  <c r="AR13" i="70"/>
  <c r="BF13" i="70"/>
  <c r="BF20" i="70"/>
  <c r="Z13" i="70"/>
  <c r="Z20" i="70"/>
  <c r="BG13" i="70"/>
  <c r="BG20" i="70"/>
  <c r="AN20" i="70"/>
  <c r="AN13" i="70"/>
  <c r="AJ13" i="70"/>
  <c r="AJ20" i="70"/>
  <c r="AD14" i="70"/>
  <c r="AD21" i="70"/>
  <c r="AI13" i="70"/>
  <c r="AI20" i="70"/>
  <c r="AH14" i="70"/>
  <c r="AH21" i="70"/>
  <c r="AL15" i="70"/>
  <c r="AL22" i="70"/>
  <c r="AI15" i="70"/>
  <c r="AI22" i="70"/>
  <c r="AB19" i="70"/>
  <c r="AB12" i="70"/>
  <c r="AW13" i="70"/>
  <c r="AW20" i="70"/>
  <c r="AZ19" i="70"/>
  <c r="AZ12" i="70"/>
  <c r="AC12" i="70"/>
  <c r="AC19" i="70"/>
  <c r="AI14" i="70"/>
  <c r="AI21" i="70"/>
  <c r="AL13" i="70"/>
  <c r="AL20" i="70"/>
  <c r="Z15" i="70"/>
  <c r="Z22" i="70"/>
  <c r="BE15" i="70"/>
  <c r="BE22" i="70"/>
  <c r="AO22" i="70"/>
  <c r="AO15" i="70"/>
  <c r="BD15" i="70"/>
  <c r="BD22" i="70"/>
  <c r="BG14" i="70"/>
  <c r="BG21" i="70"/>
  <c r="AN19" i="70"/>
  <c r="AN12" i="70"/>
  <c r="BE12" i="70"/>
  <c r="BE19" i="70"/>
  <c r="AK15" i="70"/>
  <c r="AK22" i="70"/>
  <c r="AV12" i="70"/>
  <c r="AV19" i="70"/>
  <c r="AQ12" i="70"/>
  <c r="AQ19" i="70"/>
  <c r="AX13" i="70"/>
  <c r="AX20" i="70"/>
  <c r="AB20" i="70"/>
  <c r="AB13" i="70"/>
  <c r="AC22" i="70"/>
  <c r="AC15" i="70"/>
  <c r="Y15" i="70"/>
  <c r="Y22" i="70"/>
  <c r="AD12" i="70"/>
  <c r="AD19" i="70"/>
  <c r="AV13" i="70"/>
  <c r="AV20" i="70"/>
  <c r="AS12" i="70"/>
  <c r="AS19" i="70"/>
  <c r="AP21" i="70"/>
  <c r="AP14" i="70"/>
  <c r="AU14" i="70"/>
  <c r="AU21" i="70"/>
  <c r="AT12" i="70"/>
  <c r="AT19" i="70"/>
  <c r="AF15" i="70"/>
  <c r="AF22" i="70"/>
  <c r="AE13" i="70"/>
  <c r="AE20" i="70"/>
  <c r="AH12" i="70"/>
  <c r="AH19" i="70"/>
  <c r="AA21" i="70"/>
  <c r="AA14" i="70"/>
  <c r="BD12" i="70"/>
  <c r="BD19" i="70"/>
  <c r="BE14" i="70"/>
  <c r="BE21" i="70"/>
  <c r="BB20" i="70"/>
  <c r="BB13" i="70"/>
  <c r="AF13" i="70"/>
  <c r="AF20" i="70"/>
  <c r="AZ21" i="70"/>
  <c r="AZ14" i="70"/>
  <c r="AO21" i="70"/>
  <c r="AO14" i="70"/>
  <c r="AY19" i="70"/>
  <c r="AY12" i="70"/>
  <c r="AJ15" i="70"/>
  <c r="AJ22" i="70"/>
  <c r="AR22" i="70"/>
  <c r="AR15" i="70"/>
  <c r="AN22" i="70"/>
  <c r="AN15" i="70"/>
  <c r="AE12" i="70"/>
  <c r="AE19" i="70"/>
  <c r="AD22" i="70"/>
  <c r="AD15" i="70"/>
  <c r="Z19" i="70"/>
  <c r="Z12" i="70"/>
  <c r="AM19" i="70"/>
  <c r="AM12" i="70"/>
  <c r="AU12" i="70"/>
  <c r="AU19" i="70"/>
  <c r="AG14" i="70"/>
  <c r="AG21" i="70"/>
  <c r="AW12" i="70"/>
  <c r="AW19" i="70"/>
  <c r="AT13" i="70"/>
  <c r="AT20" i="70"/>
  <c r="Y14" i="70"/>
  <c r="Y21" i="70"/>
  <c r="AX14" i="70"/>
  <c r="AX21" i="70"/>
  <c r="Y13" i="70"/>
  <c r="Y20" i="70"/>
  <c r="BB22" i="70"/>
  <c r="BB15" i="70"/>
  <c r="Z14" i="70"/>
  <c r="Z21" i="70"/>
  <c r="AH15" i="70"/>
  <c r="AH22" i="70"/>
  <c r="AM15" i="70"/>
  <c r="AM22" i="70"/>
  <c r="BB14" i="70"/>
  <c r="BB21" i="70"/>
  <c r="AX15" i="70"/>
  <c r="AX22" i="70"/>
  <c r="AC21" i="70"/>
  <c r="AC14" i="70"/>
  <c r="AH13" i="70"/>
  <c r="AH20" i="70"/>
  <c r="AJ14" i="70"/>
  <c r="AJ21" i="70"/>
  <c r="AB21" i="70"/>
  <c r="AB14" i="70"/>
  <c r="AI12" i="70"/>
  <c r="AI19" i="70"/>
  <c r="AM20" i="70"/>
  <c r="AM13" i="70"/>
  <c r="BD20" i="70"/>
  <c r="BD13" i="70"/>
  <c r="AK14" i="70"/>
  <c r="AK21" i="70"/>
  <c r="BC13" i="70"/>
  <c r="BC20" i="70"/>
  <c r="AO13" i="70"/>
  <c r="AO20" i="70"/>
  <c r="AR12" i="70"/>
  <c r="AR19" i="70"/>
  <c r="AP19" i="70"/>
  <c r="AP12" i="70"/>
  <c r="AT14" i="70"/>
  <c r="AT21" i="70"/>
  <c r="BC12" i="70"/>
  <c r="BC19" i="70"/>
  <c r="BC15" i="70"/>
  <c r="BC22" i="70"/>
  <c r="AZ20" i="70"/>
  <c r="AZ13" i="70"/>
  <c r="BE13" i="70"/>
  <c r="BE20" i="70"/>
  <c r="AG15" i="70"/>
  <c r="AG22" i="70"/>
  <c r="AJ12" i="70"/>
  <c r="AJ19" i="70"/>
  <c r="AS15" i="70"/>
  <c r="AS22" i="70"/>
  <c r="BG15" i="70"/>
  <c r="BG22" i="70"/>
  <c r="AA20" i="70"/>
  <c r="AA13" i="70"/>
  <c r="AL19" i="70"/>
  <c r="AL12" i="70"/>
  <c r="AF19" i="70"/>
  <c r="AF12" i="70"/>
  <c r="AQ15" i="70"/>
  <c r="AQ22" i="70"/>
  <c r="AU15" i="70"/>
  <c r="AU22" i="70"/>
  <c r="AS21" i="70"/>
  <c r="AS14" i="70"/>
  <c r="AZ22" i="70"/>
  <c r="AZ15" i="70"/>
  <c r="AY15" i="70"/>
  <c r="AY22" i="70"/>
  <c r="BA12" i="70"/>
  <c r="BA19" i="70"/>
  <c r="BA13" i="70"/>
  <c r="BA20" i="70"/>
  <c r="AK13" i="70"/>
  <c r="AK20" i="70"/>
  <c r="AQ21" i="70"/>
  <c r="AQ14" i="70"/>
  <c r="AN14" i="70"/>
  <c r="AN21" i="70"/>
  <c r="AW15" i="70"/>
  <c r="AW22" i="70"/>
  <c r="AA15" i="70"/>
  <c r="AA22" i="70"/>
  <c r="AK12" i="70"/>
  <c r="AK19" i="70"/>
  <c r="AU13" i="70"/>
  <c r="AU20" i="70"/>
  <c r="AP22" i="70"/>
  <c r="AP15" i="70"/>
  <c r="AG12" i="70"/>
  <c r="AG19" i="70"/>
  <c r="BA22" i="70"/>
  <c r="BA15" i="70"/>
  <c r="AQ13" i="70"/>
  <c r="AQ20" i="70"/>
  <c r="AV15" i="70"/>
  <c r="AV22" i="70"/>
  <c r="BF14" i="70"/>
  <c r="BF21" i="70"/>
  <c r="AM21" i="70"/>
  <c r="AM14" i="70"/>
  <c r="AR14" i="70"/>
  <c r="AR21" i="70"/>
  <c r="AP13" i="70"/>
  <c r="AP20" i="70"/>
  <c r="AE15" i="70"/>
  <c r="AE22" i="70"/>
  <c r="AE21" i="70"/>
  <c r="AE14" i="70"/>
  <c r="AV14" i="70"/>
  <c r="AV21" i="70"/>
  <c r="AO12" i="70"/>
  <c r="AO19" i="70"/>
  <c r="AC13" i="70"/>
  <c r="AC20" i="70"/>
  <c r="BC21" i="70"/>
  <c r="BC14" i="70"/>
  <c r="BF12" i="70"/>
  <c r="BF19" i="70"/>
  <c r="AS13" i="70"/>
  <c r="AS20" i="70"/>
  <c r="AD20" i="70"/>
  <c r="AD13" i="70"/>
  <c r="AF14" i="70"/>
  <c r="AF21" i="70"/>
  <c r="AX19" i="70"/>
  <c r="AX12" i="70"/>
  <c r="BA21" i="70"/>
  <c r="BA14" i="70"/>
  <c r="AA19" i="70"/>
  <c r="AA12" i="70"/>
  <c r="BD14" i="70"/>
  <c r="BD21" i="70"/>
  <c r="AL14" i="70"/>
  <c r="AL21" i="70"/>
  <c r="BB19" i="70"/>
  <c r="BB12" i="70"/>
  <c r="AT15" i="70"/>
  <c r="AT22" i="70"/>
  <c r="BG12" i="70"/>
  <c r="BG19" i="70"/>
  <c r="AB22" i="70"/>
  <c r="AB15" i="70"/>
  <c r="AY20" i="70"/>
  <c r="AY13" i="70"/>
  <c r="AW14" i="70"/>
  <c r="AW21" i="70"/>
  <c r="AY21" i="70"/>
  <c r="AY14" i="70"/>
  <c r="AG13" i="70"/>
  <c r="AG20" i="70"/>
  <c r="BF22" i="70"/>
  <c r="BF15" i="70"/>
  <c r="AG23" i="70"/>
  <c r="AG16" i="70"/>
  <c r="AE23" i="70"/>
  <c r="AE16" i="70"/>
  <c r="AY16" i="70"/>
  <c r="AY23" i="70"/>
  <c r="BB23" i="70"/>
  <c r="BB16" i="70"/>
  <c r="BC23" i="70"/>
  <c r="BC16" i="70"/>
  <c r="AN23" i="70"/>
  <c r="AN16" i="70"/>
  <c r="AR16" i="70"/>
  <c r="AR23" i="70"/>
  <c r="AF16" i="70"/>
  <c r="AF23" i="70"/>
  <c r="AI16" i="70"/>
  <c r="AI23" i="70"/>
  <c r="AL16" i="70"/>
  <c r="AL23" i="70"/>
  <c r="Y16" i="70"/>
  <c r="Y23" i="70"/>
  <c r="AB23" i="70"/>
  <c r="AB16" i="70"/>
  <c r="AC23" i="70"/>
  <c r="AC16" i="70"/>
  <c r="BG16" i="70"/>
  <c r="BG23" i="70"/>
  <c r="AT16" i="70"/>
  <c r="AT23" i="70"/>
  <c r="AO23" i="70"/>
  <c r="AO16" i="70"/>
  <c r="AD23" i="70"/>
  <c r="AD16" i="70"/>
  <c r="BA23" i="70"/>
  <c r="BA16" i="70"/>
  <c r="AK16" i="70"/>
  <c r="AK23" i="70"/>
  <c r="AM16" i="70"/>
  <c r="AM23" i="70"/>
  <c r="AW16" i="70"/>
  <c r="AW23" i="70"/>
  <c r="AA16" i="70"/>
  <c r="AA23" i="70"/>
  <c r="AJ16" i="70"/>
  <c r="AJ23" i="70"/>
  <c r="AS23" i="70"/>
  <c r="AS16" i="70"/>
  <c r="BD16" i="70"/>
  <c r="BD23" i="70"/>
  <c r="BF16" i="70"/>
  <c r="BF23" i="70"/>
  <c r="AX16" i="70"/>
  <c r="AX23" i="70"/>
  <c r="AQ23" i="70"/>
  <c r="AQ16" i="70"/>
  <c r="AV16" i="70"/>
  <c r="AV23" i="70"/>
  <c r="AP23" i="70"/>
  <c r="AP16" i="70"/>
  <c r="AU16" i="70"/>
  <c r="AU23" i="70"/>
  <c r="AH16" i="70"/>
  <c r="AH23" i="70"/>
  <c r="Z16" i="70"/>
  <c r="Z23" i="70"/>
  <c r="BE23" i="70"/>
  <c r="BE16" i="70"/>
  <c r="AZ23" i="70"/>
  <c r="AZ16" i="70"/>
  <c r="BG17" i="70"/>
  <c r="BG24" i="70"/>
  <c r="BF24" i="70"/>
  <c r="BF17" i="70"/>
  <c r="BE17" i="70"/>
  <c r="BE24" i="70"/>
  <c r="BD24" i="70"/>
  <c r="BD17" i="70"/>
  <c r="BC24" i="70"/>
  <c r="BC17" i="70"/>
  <c r="BB17" i="70"/>
  <c r="BB24" i="70"/>
  <c r="BA24" i="70"/>
  <c r="BA17" i="70"/>
  <c r="AZ17" i="70"/>
  <c r="AZ24" i="70"/>
  <c r="AY17" i="70"/>
  <c r="AY24" i="70"/>
  <c r="AX17" i="70"/>
  <c r="AX24" i="70"/>
  <c r="AW17" i="70"/>
  <c r="AW24" i="70"/>
  <c r="AV24" i="70"/>
  <c r="AV17" i="70"/>
  <c r="AU17" i="70"/>
  <c r="AU24" i="70"/>
  <c r="AT17" i="70"/>
  <c r="AT24" i="70"/>
  <c r="AS17" i="70"/>
  <c r="AS24" i="70"/>
  <c r="AR24" i="70"/>
  <c r="AR17" i="70"/>
  <c r="AQ24" i="70"/>
  <c r="AQ17" i="70"/>
  <c r="AP24" i="70"/>
  <c r="AP17" i="70"/>
  <c r="AO24" i="70"/>
  <c r="AO17" i="70"/>
  <c r="AN17" i="70"/>
  <c r="AN24" i="70"/>
  <c r="AM17" i="70"/>
  <c r="AM24" i="70"/>
  <c r="AL17" i="70"/>
  <c r="AL24" i="70"/>
  <c r="AK17" i="70"/>
  <c r="AK24" i="70"/>
  <c r="AJ17" i="70"/>
  <c r="AJ24" i="70"/>
  <c r="AI17" i="70"/>
  <c r="AI24" i="70"/>
  <c r="AH17" i="70"/>
  <c r="AH24" i="70"/>
  <c r="AG17" i="70"/>
  <c r="AG24" i="70"/>
  <c r="AF24" i="70"/>
  <c r="AF17" i="70"/>
  <c r="AE24" i="70"/>
  <c r="AE17" i="70"/>
  <c r="AD24" i="70"/>
  <c r="AD17" i="70"/>
  <c r="AC24" i="70"/>
  <c r="AC17" i="70"/>
  <c r="AB17" i="70"/>
  <c r="AB24" i="70"/>
  <c r="AA17" i="70"/>
  <c r="AA24" i="70"/>
  <c r="Z17" i="70"/>
  <c r="Z24" i="70"/>
  <c r="Y17" i="70"/>
  <c r="Y24" i="70"/>
  <c r="U71" i="65"/>
  <c r="A71" i="68" s="1"/>
  <c r="A70" i="68"/>
  <c r="A69" i="212" l="1"/>
  <c r="A69" i="213"/>
  <c r="A69" i="210"/>
  <c r="A69" i="211"/>
  <c r="A69" i="208"/>
  <c r="A69" i="209"/>
  <c r="A69" i="205"/>
  <c r="A69" i="207"/>
  <c r="A69" i="189"/>
  <c r="U70" i="25"/>
  <c r="A70" i="213" s="1"/>
  <c r="A69" i="107"/>
  <c r="A69" i="112"/>
  <c r="A69" i="46"/>
  <c r="A69" i="81"/>
  <c r="A69" i="118"/>
  <c r="A69" i="96"/>
  <c r="A69" i="192"/>
  <c r="A69" i="117"/>
  <c r="A69" i="64"/>
  <c r="A69" i="158"/>
  <c r="A69" i="79"/>
  <c r="AG69" i="25"/>
  <c r="A69" i="51"/>
  <c r="A69" i="41"/>
  <c r="A69" i="191"/>
  <c r="A69" i="47"/>
  <c r="A69" i="56"/>
  <c r="A69" i="83"/>
  <c r="AB69" i="25"/>
  <c r="A69" i="200"/>
  <c r="A69" i="183"/>
  <c r="A69" i="90"/>
  <c r="A69" i="43"/>
  <c r="A69" i="155"/>
  <c r="AA69" i="25"/>
  <c r="A69" i="61"/>
  <c r="A69" i="182"/>
  <c r="A69" i="115"/>
  <c r="A69" i="108"/>
  <c r="A69" i="60"/>
  <c r="A69" i="194"/>
  <c r="A69" i="97"/>
  <c r="A69" i="22"/>
  <c r="A69" i="92"/>
  <c r="A69" i="164"/>
  <c r="A69" i="16"/>
  <c r="A69" i="165"/>
  <c r="A69" i="106"/>
  <c r="A69" i="193"/>
  <c r="A69" i="58"/>
  <c r="A69" i="59"/>
  <c r="A69" i="20"/>
  <c r="A69" i="196"/>
  <c r="A69" i="110"/>
  <c r="A69" i="185"/>
  <c r="A69" i="52"/>
  <c r="A69" i="177"/>
  <c r="A69" i="99"/>
  <c r="A69" i="171"/>
  <c r="AD69" i="25"/>
  <c r="A69" i="195"/>
  <c r="A69" i="113"/>
  <c r="A69" i="187"/>
  <c r="A69" i="124"/>
  <c r="A69" i="174"/>
  <c r="Y69" i="25"/>
  <c r="A69" i="98"/>
  <c r="A69" i="69"/>
  <c r="A69" i="198"/>
  <c r="A69" i="18"/>
  <c r="A69" i="170"/>
  <c r="A69" i="173"/>
  <c r="A69" i="15"/>
  <c r="A69" i="42"/>
  <c r="AE69" i="25"/>
  <c r="A69" i="101"/>
  <c r="A69" i="169"/>
  <c r="A69" i="85"/>
  <c r="A69" i="40"/>
  <c r="A69" i="184"/>
  <c r="A69" i="197"/>
  <c r="A69" i="53"/>
  <c r="A69" i="82"/>
  <c r="A69" i="168"/>
  <c r="A69" i="44"/>
  <c r="A69" i="199"/>
  <c r="A69" i="17"/>
  <c r="A69" i="55"/>
  <c r="A69" i="75"/>
  <c r="A69" i="111"/>
  <c r="A69" i="166"/>
  <c r="A69" i="21"/>
  <c r="A69" i="50"/>
  <c r="A69" i="201"/>
  <c r="A69" i="186"/>
  <c r="A69" i="49"/>
  <c r="A69" i="91"/>
  <c r="Z69" i="25"/>
  <c r="A69" i="100"/>
  <c r="A69" i="105"/>
  <c r="A69" i="109"/>
  <c r="A69" i="188"/>
  <c r="A69" i="156"/>
  <c r="A69" i="178"/>
  <c r="AF69" i="25"/>
  <c r="A69" i="181"/>
  <c r="A69" i="179"/>
  <c r="A69" i="119"/>
  <c r="A69" i="54"/>
  <c r="A69" i="48"/>
  <c r="A69" i="76"/>
  <c r="A69" i="167"/>
  <c r="A69" i="74"/>
  <c r="A69" i="172"/>
  <c r="A69" i="114"/>
  <c r="A69" i="2"/>
  <c r="AC69" i="25"/>
  <c r="A69" i="80"/>
  <c r="A69" i="84"/>
  <c r="A69" i="72"/>
  <c r="A69" i="77"/>
  <c r="A69" i="163"/>
  <c r="A69" i="116"/>
  <c r="A69" i="39"/>
  <c r="A69" i="23"/>
  <c r="A69" i="190"/>
  <c r="A69" i="45"/>
  <c r="A69" i="71"/>
  <c r="A69" i="57"/>
  <c r="A69" i="93"/>
  <c r="A69" i="19"/>
  <c r="A69" i="78"/>
  <c r="A69" i="73"/>
  <c r="U71" i="25" l="1"/>
  <c r="A71" i="210" s="1"/>
  <c r="A70" i="212"/>
  <c r="A70" i="210"/>
  <c r="A70" i="211"/>
  <c r="A70" i="208"/>
  <c r="A70" i="209"/>
  <c r="A70" i="205"/>
  <c r="A70" i="207"/>
  <c r="A70" i="195"/>
  <c r="A70" i="46"/>
  <c r="A70" i="21"/>
  <c r="A70" i="54"/>
  <c r="A70" i="92"/>
  <c r="A70" i="189"/>
  <c r="A70" i="82"/>
  <c r="A70" i="173"/>
  <c r="A70" i="78"/>
  <c r="A70" i="182"/>
  <c r="A70" i="198"/>
  <c r="A70" i="100"/>
  <c r="A70" i="47"/>
  <c r="A70" i="194"/>
  <c r="A70" i="109"/>
  <c r="A70" i="187"/>
  <c r="A70" i="186"/>
  <c r="A70" i="200"/>
  <c r="A70" i="116"/>
  <c r="A70" i="43"/>
  <c r="A70" i="81"/>
  <c r="A70" i="192"/>
  <c r="A70" i="85"/>
  <c r="A70" i="168"/>
  <c r="A70" i="119"/>
  <c r="A70" i="69"/>
  <c r="A70" i="112"/>
  <c r="A70" i="96"/>
  <c r="A70" i="171"/>
  <c r="A70" i="23"/>
  <c r="A70" i="107"/>
  <c r="A70" i="155"/>
  <c r="A70" i="108"/>
  <c r="A70" i="111"/>
  <c r="AG70" i="25"/>
  <c r="A70" i="191"/>
  <c r="A70" i="106"/>
  <c r="A70" i="53"/>
  <c r="A70" i="184"/>
  <c r="AF70" i="25"/>
  <c r="A70" i="90"/>
  <c r="Y70" i="25"/>
  <c r="A70" i="114"/>
  <c r="A70" i="15"/>
  <c r="AE70" i="25"/>
  <c r="AB70" i="25"/>
  <c r="A70" i="183"/>
  <c r="A70" i="74"/>
  <c r="A70" i="16"/>
  <c r="AD70" i="25"/>
  <c r="A70" i="49"/>
  <c r="A70" i="124"/>
  <c r="A70" i="56"/>
  <c r="A70" i="158"/>
  <c r="A70" i="178"/>
  <c r="A70" i="105"/>
  <c r="A70" i="197"/>
  <c r="A70" i="164"/>
  <c r="A70" i="73"/>
  <c r="A70" i="199"/>
  <c r="A70" i="113"/>
  <c r="A70" i="39"/>
  <c r="A70" i="97"/>
  <c r="A70" i="84"/>
  <c r="A70" i="77"/>
  <c r="A70" i="181"/>
  <c r="A70" i="19"/>
  <c r="A70" i="201"/>
  <c r="A70" i="71"/>
  <c r="A70" i="83"/>
  <c r="A70" i="163"/>
  <c r="A70" i="20"/>
  <c r="A70" i="50"/>
  <c r="A70" i="75"/>
  <c r="A70" i="169"/>
  <c r="A70" i="170"/>
  <c r="A70" i="51"/>
  <c r="AC70" i="25"/>
  <c r="A70" i="59"/>
  <c r="A70" i="174"/>
  <c r="A70" i="188"/>
  <c r="A70" i="17"/>
  <c r="A70" i="101"/>
  <c r="A70" i="79"/>
  <c r="A70" i="117"/>
  <c r="A70" i="165"/>
  <c r="A70" i="177"/>
  <c r="A70" i="60"/>
  <c r="A70" i="41"/>
  <c r="A70" i="64"/>
  <c r="A70" i="22"/>
  <c r="A70" i="44"/>
  <c r="A70" i="185"/>
  <c r="A70" i="80"/>
  <c r="A70" i="45"/>
  <c r="A70" i="118"/>
  <c r="A70" i="91"/>
  <c r="A70" i="167"/>
  <c r="A70" i="172"/>
  <c r="A70" i="190"/>
  <c r="A70" i="18"/>
  <c r="A70" i="72"/>
  <c r="A70" i="55"/>
  <c r="A70" i="58"/>
  <c r="A70" i="57"/>
  <c r="A70" i="61"/>
  <c r="A70" i="179"/>
  <c r="A70" i="193"/>
  <c r="A70" i="98"/>
  <c r="A70" i="115"/>
  <c r="A70" i="42"/>
  <c r="A70" i="156"/>
  <c r="A70" i="110"/>
  <c r="A70" i="93"/>
  <c r="A70" i="2"/>
  <c r="A70" i="196"/>
  <c r="A70" i="99"/>
  <c r="A70" i="40"/>
  <c r="Z70" i="25"/>
  <c r="A70" i="52"/>
  <c r="A70" i="76"/>
  <c r="A70" i="166"/>
  <c r="AA70" i="25"/>
  <c r="AN69" i="65"/>
  <c r="AE69" i="65"/>
  <c r="AK69" i="65"/>
  <c r="AJ69" i="65"/>
  <c r="AR69" i="65"/>
  <c r="BB69" i="65"/>
  <c r="AD69" i="65"/>
  <c r="AZ69" i="65"/>
  <c r="AW69" i="65"/>
  <c r="AV69" i="65"/>
  <c r="V69" i="25"/>
  <c r="AL69" i="65"/>
  <c r="W69" i="25"/>
  <c r="AF69" i="65"/>
  <c r="AS69" i="65"/>
  <c r="AH69" i="65"/>
  <c r="AP69" i="65"/>
  <c r="AM69" i="65"/>
  <c r="W69" i="65"/>
  <c r="AA69" i="65"/>
  <c r="Z69" i="65"/>
  <c r="BA69" i="65"/>
  <c r="AY69" i="65"/>
  <c r="AX69" i="65"/>
  <c r="V69" i="65"/>
  <c r="AU69" i="65"/>
  <c r="AG69" i="65"/>
  <c r="Y69" i="65"/>
  <c r="AT69" i="65"/>
  <c r="AO69" i="65"/>
  <c r="AQ69" i="65"/>
  <c r="X69" i="25"/>
  <c r="AC69" i="65"/>
  <c r="AI69" i="65"/>
  <c r="X69" i="65"/>
  <c r="AB69" i="65"/>
  <c r="A71" i="85" l="1"/>
  <c r="T50" i="70" s="1"/>
  <c r="A71" i="119"/>
  <c r="A71" i="69"/>
  <c r="A71" i="2"/>
  <c r="A71" i="50"/>
  <c r="A71" i="97"/>
  <c r="A71" i="49"/>
  <c r="A71" i="92"/>
  <c r="A71" i="184"/>
  <c r="AC71" i="25"/>
  <c r="A71" i="172"/>
  <c r="A71" i="189"/>
  <c r="A71" i="81"/>
  <c r="A71" i="51"/>
  <c r="A71" i="74"/>
  <c r="A71" i="55"/>
  <c r="A71" i="21"/>
  <c r="A71" i="58"/>
  <c r="A71" i="73"/>
  <c r="A71" i="41"/>
  <c r="A71" i="164"/>
  <c r="A71" i="114"/>
  <c r="A71" i="158"/>
  <c r="A71" i="93"/>
  <c r="A71" i="20"/>
  <c r="A71" i="167"/>
  <c r="A71" i="22"/>
  <c r="A71" i="79"/>
  <c r="A71" i="169"/>
  <c r="A71" i="115"/>
  <c r="A71" i="155"/>
  <c r="A71" i="156"/>
  <c r="A71" i="166"/>
  <c r="A71" i="182"/>
  <c r="A71" i="56"/>
  <c r="A71" i="76"/>
  <c r="AE71" i="25"/>
  <c r="A71" i="18"/>
  <c r="A71" i="186"/>
  <c r="A71" i="116"/>
  <c r="A71" i="15"/>
  <c r="A71" i="113"/>
  <c r="A71" i="45"/>
  <c r="A71" i="110"/>
  <c r="AB71" i="25"/>
  <c r="A71" i="39"/>
  <c r="A71" i="111"/>
  <c r="A71" i="53"/>
  <c r="A71" i="179"/>
  <c r="AD71" i="25"/>
  <c r="A71" i="106"/>
  <c r="A71" i="185"/>
  <c r="A71" i="112"/>
  <c r="A71" i="177"/>
  <c r="A71" i="118"/>
  <c r="A71" i="193"/>
  <c r="A71" i="17"/>
  <c r="AA71" i="25"/>
  <c r="A71" i="198"/>
  <c r="A71" i="99"/>
  <c r="A71" i="71"/>
  <c r="A71" i="46"/>
  <c r="A71" i="171"/>
  <c r="A71" i="199"/>
  <c r="AF71" i="25"/>
  <c r="A71" i="40"/>
  <c r="A71" i="78"/>
  <c r="A71" i="91"/>
  <c r="A71" i="107"/>
  <c r="A71" i="44"/>
  <c r="A71" i="19"/>
  <c r="A71" i="101"/>
  <c r="A71" i="84"/>
  <c r="A71" i="64"/>
  <c r="A71" i="178"/>
  <c r="A71" i="168"/>
  <c r="A71" i="98"/>
  <c r="A71" i="96"/>
  <c r="A71" i="83"/>
  <c r="A71" i="117"/>
  <c r="A71" i="90"/>
  <c r="A71" i="190"/>
  <c r="A71" i="194"/>
  <c r="A71" i="108"/>
  <c r="A71" i="181"/>
  <c r="A71" i="47"/>
  <c r="A71" i="54"/>
  <c r="A71" i="187"/>
  <c r="A71" i="196"/>
  <c r="A71" i="208"/>
  <c r="A71" i="109"/>
  <c r="A71" i="43"/>
  <c r="Y71" i="25"/>
  <c r="A71" i="183"/>
  <c r="A71" i="163"/>
  <c r="A71" i="197"/>
  <c r="A71" i="105"/>
  <c r="A71" i="195"/>
  <c r="A71" i="77"/>
  <c r="Z71" i="25"/>
  <c r="A71" i="59"/>
  <c r="A71" i="165"/>
  <c r="A71" i="200"/>
  <c r="A71" i="207"/>
  <c r="A71" i="205"/>
  <c r="A71" i="16"/>
  <c r="A71" i="72"/>
  <c r="AG71" i="25"/>
  <c r="A71" i="100"/>
  <c r="A71" i="75"/>
  <c r="A71" i="170"/>
  <c r="A71" i="173"/>
  <c r="A71" i="201"/>
  <c r="A71" i="209"/>
  <c r="A71" i="174"/>
  <c r="A71" i="60"/>
  <c r="A71" i="211"/>
  <c r="A71" i="82"/>
  <c r="A71" i="57"/>
  <c r="A71" i="192"/>
  <c r="A71" i="80"/>
  <c r="A71" i="23"/>
  <c r="A71" i="42"/>
  <c r="A71" i="52"/>
  <c r="A71" i="124"/>
  <c r="A71" i="188"/>
  <c r="A71" i="61"/>
  <c r="A71" i="191"/>
  <c r="A71" i="212"/>
  <c r="A71" i="213"/>
  <c r="T45" i="70"/>
  <c r="T47" i="70"/>
  <c r="T48" i="70"/>
  <c r="T46" i="70"/>
  <c r="G51" i="70"/>
  <c r="V71" i="25"/>
  <c r="W71" i="25"/>
  <c r="X71" i="25"/>
  <c r="V70" i="65"/>
  <c r="AH70" i="65"/>
  <c r="Z70" i="65"/>
  <c r="BA70" i="65"/>
  <c r="AZ70" i="65"/>
  <c r="AQ70" i="65"/>
  <c r="AM70" i="65"/>
  <c r="AG70" i="65"/>
  <c r="AR70" i="65"/>
  <c r="AE70" i="65"/>
  <c r="V70" i="25"/>
  <c r="AS70" i="65"/>
  <c r="AF70" i="65"/>
  <c r="AC70" i="65"/>
  <c r="AW70" i="65"/>
  <c r="AK70" i="65"/>
  <c r="AJ70" i="65"/>
  <c r="AP70" i="65"/>
  <c r="AU70" i="65"/>
  <c r="AI70" i="65"/>
  <c r="BB70" i="65"/>
  <c r="AX70" i="65"/>
  <c r="X70" i="65"/>
  <c r="AN70" i="65"/>
  <c r="AY70" i="65"/>
  <c r="AT70" i="65"/>
  <c r="AV70" i="65"/>
  <c r="X70" i="25"/>
  <c r="Y70" i="65"/>
  <c r="W70" i="25"/>
  <c r="AB70" i="65"/>
  <c r="AO70" i="65"/>
  <c r="AL70" i="65"/>
  <c r="AA70" i="65"/>
  <c r="W70" i="65"/>
  <c r="AD70" i="65"/>
  <c r="W8" i="25"/>
  <c r="AW64" i="65"/>
  <c r="V36" i="25"/>
  <c r="X68" i="25"/>
  <c r="AP67" i="65"/>
  <c r="W13" i="65"/>
  <c r="V42" i="65"/>
  <c r="W6" i="25"/>
  <c r="BA68" i="65"/>
  <c r="V51" i="25"/>
  <c r="W18" i="65"/>
  <c r="AH66" i="65"/>
  <c r="X66" i="25"/>
  <c r="W37" i="25"/>
  <c r="AM66" i="65"/>
  <c r="AT64" i="65"/>
  <c r="W50" i="25"/>
  <c r="V19" i="65"/>
  <c r="V23" i="25"/>
  <c r="X64" i="65"/>
  <c r="W29" i="65"/>
  <c r="AG67" i="65"/>
  <c r="V40" i="25"/>
  <c r="AO67" i="65"/>
  <c r="AB65" i="65"/>
  <c r="AK64" i="65"/>
  <c r="W5" i="65"/>
  <c r="V65" i="25"/>
  <c r="V21" i="65"/>
  <c r="AU67" i="65"/>
  <c r="W64" i="65"/>
  <c r="AG65" i="65"/>
  <c r="AC66" i="65"/>
  <c r="AC67" i="65"/>
  <c r="V22" i="25"/>
  <c r="W16" i="25"/>
  <c r="AF68" i="65"/>
  <c r="W14" i="65"/>
  <c r="BB68" i="65"/>
  <c r="AB67" i="65"/>
  <c r="AX67" i="65"/>
  <c r="W10" i="25"/>
  <c r="V32" i="65"/>
  <c r="BB67" i="65"/>
  <c r="W39" i="65"/>
  <c r="AA66" i="65"/>
  <c r="X67" i="65"/>
  <c r="E64" i="127"/>
  <c r="AU66" i="65"/>
  <c r="F62" i="127"/>
  <c r="AD66" i="65"/>
  <c r="AV68" i="65"/>
  <c r="V27" i="65"/>
  <c r="AY64" i="65"/>
  <c r="AV67" i="65"/>
  <c r="V5" i="25"/>
  <c r="V64" i="65"/>
  <c r="W27" i="65"/>
  <c r="V45" i="25"/>
  <c r="W21" i="65"/>
  <c r="V10" i="65"/>
  <c r="AM68" i="65"/>
  <c r="V54" i="65"/>
  <c r="V26" i="65"/>
  <c r="V17" i="65"/>
  <c r="AG66" i="65"/>
  <c r="AZ66" i="65"/>
  <c r="AR68" i="65"/>
  <c r="V14" i="65"/>
  <c r="AF66" i="65"/>
  <c r="V68" i="65"/>
  <c r="V38" i="25"/>
  <c r="W45" i="65"/>
  <c r="W22" i="65"/>
  <c r="W31" i="65"/>
  <c r="AU68" i="65"/>
  <c r="V31" i="65"/>
  <c r="W52" i="25"/>
  <c r="W53" i="65"/>
  <c r="BA67" i="65"/>
  <c r="V38" i="65"/>
  <c r="W35" i="25"/>
  <c r="AE64" i="65"/>
  <c r="W43" i="65"/>
  <c r="W64" i="25"/>
  <c r="V53" i="25"/>
  <c r="V39" i="25"/>
  <c r="AR66" i="65"/>
  <c r="AZ64" i="65"/>
  <c r="AG68" i="65"/>
  <c r="V29" i="65"/>
  <c r="V7" i="65"/>
  <c r="V35" i="25"/>
  <c r="V24" i="65"/>
  <c r="W18" i="25"/>
  <c r="V66" i="25"/>
  <c r="AR65" i="65"/>
  <c r="AM65" i="65"/>
  <c r="AZ68" i="65"/>
  <c r="V31" i="25"/>
  <c r="AL67" i="65"/>
  <c r="W68" i="25"/>
  <c r="V45" i="65"/>
  <c r="W34" i="65"/>
  <c r="W21" i="25"/>
  <c r="W48" i="25"/>
  <c r="W41" i="25"/>
  <c r="V36" i="65"/>
  <c r="Y66" i="65"/>
  <c r="F64" i="127"/>
  <c r="W40" i="65"/>
  <c r="V49" i="65"/>
  <c r="W17" i="65"/>
  <c r="V14" i="25"/>
  <c r="V25" i="65"/>
  <c r="V19" i="25"/>
  <c r="AZ67" i="65"/>
  <c r="AE66" i="65"/>
  <c r="V18" i="25"/>
  <c r="AX66" i="65"/>
  <c r="W42" i="25"/>
  <c r="Z68" i="65"/>
  <c r="AG64" i="65"/>
  <c r="W65" i="65"/>
  <c r="AN65" i="65"/>
  <c r="V46" i="65"/>
  <c r="W46" i="65"/>
  <c r="W51" i="25"/>
  <c r="AR67" i="65"/>
  <c r="AZ65" i="65"/>
  <c r="W39" i="25"/>
  <c r="W19" i="25"/>
  <c r="V37" i="65"/>
  <c r="AO64" i="65"/>
  <c r="AS67" i="65"/>
  <c r="AK65" i="65"/>
  <c r="V24" i="25"/>
  <c r="AF64" i="65"/>
  <c r="Y68" i="65"/>
  <c r="AW65" i="65"/>
  <c r="V18" i="65"/>
  <c r="V46" i="25"/>
  <c r="V52" i="25"/>
  <c r="V27" i="25"/>
  <c r="AV66" i="65"/>
  <c r="V47" i="25"/>
  <c r="AA68" i="65"/>
  <c r="V47" i="65"/>
  <c r="W38" i="25"/>
  <c r="W10" i="65"/>
  <c r="AE68" i="65"/>
  <c r="W13" i="25"/>
  <c r="AD68" i="65"/>
  <c r="V35" i="65"/>
  <c r="V33" i="25"/>
  <c r="BA65" i="65"/>
  <c r="AD65" i="65"/>
  <c r="W45" i="25"/>
  <c r="W16" i="65"/>
  <c r="W7" i="65"/>
  <c r="V11" i="25"/>
  <c r="V16" i="65"/>
  <c r="X64" i="25"/>
  <c r="V42" i="25"/>
  <c r="AQ67" i="65"/>
  <c r="W65" i="25"/>
  <c r="V40" i="65"/>
  <c r="AY66" i="65"/>
  <c r="W20" i="25"/>
  <c r="V33" i="65"/>
  <c r="W26" i="65"/>
  <c r="W28" i="25"/>
  <c r="V34" i="25"/>
  <c r="V9" i="25"/>
  <c r="BA66" i="65"/>
  <c r="W38" i="65"/>
  <c r="AK68" i="65"/>
  <c r="W17" i="25"/>
  <c r="W67" i="65"/>
  <c r="AU65" i="65"/>
  <c r="W5" i="25"/>
  <c r="W35" i="65"/>
  <c r="W66" i="25"/>
  <c r="AB68" i="65"/>
  <c r="AM67" i="65"/>
  <c r="V37" i="25"/>
  <c r="Z64" i="65"/>
  <c r="V26" i="25"/>
  <c r="V43" i="25"/>
  <c r="AJ68" i="65"/>
  <c r="AY65" i="65"/>
  <c r="AK67" i="65"/>
  <c r="V20" i="65"/>
  <c r="W25" i="65"/>
  <c r="V12" i="25"/>
  <c r="W25" i="25"/>
  <c r="AC68" i="65"/>
  <c r="W7" i="25"/>
  <c r="AI68" i="65"/>
  <c r="W37" i="65"/>
  <c r="AH68" i="65"/>
  <c r="Z66" i="65"/>
  <c r="W67" i="25"/>
  <c r="AV65" i="65"/>
  <c r="V67" i="65"/>
  <c r="W23" i="25"/>
  <c r="V43" i="65"/>
  <c r="AN67" i="65"/>
  <c r="AI65" i="65"/>
  <c r="AB66" i="65"/>
  <c r="V32" i="25"/>
  <c r="W48" i="65"/>
  <c r="AU64" i="65"/>
  <c r="AH64" i="65"/>
  <c r="AS68" i="65"/>
  <c r="AO65" i="65"/>
  <c r="Y67" i="65"/>
  <c r="AY67" i="65"/>
  <c r="W22" i="25"/>
  <c r="AY68" i="65"/>
  <c r="W47" i="65"/>
  <c r="V39" i="65"/>
  <c r="AO66" i="65"/>
  <c r="AN68" i="65"/>
  <c r="AA67" i="65"/>
  <c r="W44" i="65"/>
  <c r="X67" i="25"/>
  <c r="F63" i="127"/>
  <c r="V6" i="25"/>
  <c r="AM64" i="65"/>
  <c r="AQ68" i="65"/>
  <c r="W4" i="65"/>
  <c r="AP68" i="65"/>
  <c r="W6" i="65"/>
  <c r="V30" i="65"/>
  <c r="V54" i="25"/>
  <c r="AT66" i="65"/>
  <c r="V48" i="25"/>
  <c r="V65" i="65"/>
  <c r="V66" i="65"/>
  <c r="AS66" i="65"/>
  <c r="Z67" i="65"/>
  <c r="W9" i="25"/>
  <c r="W29" i="25"/>
  <c r="V7" i="25"/>
  <c r="W44" i="25"/>
  <c r="BA64" i="65"/>
  <c r="AW67" i="65"/>
  <c r="AR64" i="65"/>
  <c r="V64" i="25"/>
  <c r="V15" i="25"/>
  <c r="AL64" i="65"/>
  <c r="W11" i="65"/>
  <c r="W24" i="25"/>
  <c r="E63" i="127"/>
  <c r="V20" i="25"/>
  <c r="AT65" i="65"/>
  <c r="BB65" i="65"/>
  <c r="AI67" i="65"/>
  <c r="V13" i="25"/>
  <c r="V10" i="25"/>
  <c r="BB66" i="65"/>
  <c r="W50" i="65"/>
  <c r="W30" i="25"/>
  <c r="W19" i="65"/>
  <c r="AK66" i="65"/>
  <c r="V48" i="65"/>
  <c r="V50" i="65"/>
  <c r="V17" i="25"/>
  <c r="V29" i="25"/>
  <c r="V15" i="65"/>
  <c r="AA65" i="65"/>
  <c r="W15" i="65"/>
  <c r="V16" i="25"/>
  <c r="AL66" i="65"/>
  <c r="V8" i="65"/>
  <c r="AS65" i="65"/>
  <c r="W12" i="65"/>
  <c r="V9" i="65"/>
  <c r="W36" i="25"/>
  <c r="V28" i="25"/>
  <c r="E62" i="127"/>
  <c r="W27" i="25"/>
  <c r="AD64" i="65"/>
  <c r="AN64" i="65"/>
  <c r="V21" i="25"/>
  <c r="V68" i="25"/>
  <c r="W23" i="65"/>
  <c r="V13" i="65"/>
  <c r="AA64" i="65"/>
  <c r="V50" i="25"/>
  <c r="AQ66" i="65"/>
  <c r="Y64" i="65"/>
  <c r="AJ66" i="65"/>
  <c r="Y65" i="65"/>
  <c r="W54" i="25"/>
  <c r="W32" i="65"/>
  <c r="W41" i="65"/>
  <c r="AH65" i="65"/>
  <c r="W34" i="25"/>
  <c r="V41" i="65"/>
  <c r="V44" i="25"/>
  <c r="W33" i="25"/>
  <c r="V8" i="25"/>
  <c r="AT68" i="65"/>
  <c r="AE65" i="65"/>
  <c r="AF65" i="65"/>
  <c r="V22" i="65"/>
  <c r="W8" i="65"/>
  <c r="W66" i="65"/>
  <c r="AE67" i="65"/>
  <c r="V4" i="25"/>
  <c r="AX64" i="65"/>
  <c r="V30" i="25"/>
  <c r="X65" i="25"/>
  <c r="W14" i="25"/>
  <c r="W20" i="65"/>
  <c r="V28" i="65"/>
  <c r="AP65" i="65"/>
  <c r="W49" i="25"/>
  <c r="W11" i="25"/>
  <c r="AJ65" i="65"/>
  <c r="V6" i="65"/>
  <c r="AS64" i="65"/>
  <c r="V52" i="65"/>
  <c r="W68" i="65"/>
  <c r="X65" i="65"/>
  <c r="W46" i="25"/>
  <c r="Z65" i="65"/>
  <c r="V51" i="65"/>
  <c r="AV64" i="65"/>
  <c r="AB64" i="65"/>
  <c r="W28" i="65"/>
  <c r="AC64" i="65"/>
  <c r="AC65" i="65"/>
  <c r="W32" i="25"/>
  <c r="V44" i="65"/>
  <c r="W33" i="65"/>
  <c r="AW68" i="65"/>
  <c r="AL65" i="65"/>
  <c r="W51" i="65"/>
  <c r="V5" i="65"/>
  <c r="V67" i="25"/>
  <c r="AJ64" i="65"/>
  <c r="AX68" i="65"/>
  <c r="AH67" i="65"/>
  <c r="V41" i="25"/>
  <c r="W42" i="65"/>
  <c r="W49" i="65"/>
  <c r="E65" i="127"/>
  <c r="V23" i="65"/>
  <c r="W43" i="25"/>
  <c r="W30" i="65"/>
  <c r="AO68" i="65"/>
  <c r="W40" i="25"/>
  <c r="AQ65" i="65"/>
  <c r="W47" i="25"/>
  <c r="W52" i="65"/>
  <c r="AD67" i="65"/>
  <c r="W9" i="65"/>
  <c r="V12" i="65"/>
  <c r="V34" i="65"/>
  <c r="AW66" i="65"/>
  <c r="W31" i="25"/>
  <c r="V25" i="25"/>
  <c r="V4" i="65"/>
  <c r="BB64" i="65"/>
  <c r="AT67" i="65"/>
  <c r="W36" i="65"/>
  <c r="V11" i="65"/>
  <c r="AX65" i="65"/>
  <c r="W12" i="25"/>
  <c r="AJ67" i="65"/>
  <c r="F65" i="127"/>
  <c r="W24" i="65"/>
  <c r="X66" i="65"/>
  <c r="W4" i="25"/>
  <c r="AP66" i="65"/>
  <c r="AF67" i="65"/>
  <c r="AI66" i="65"/>
  <c r="W15" i="25"/>
  <c r="V53" i="65"/>
  <c r="AP64" i="65"/>
  <c r="W26" i="25"/>
  <c r="X68" i="65"/>
  <c r="W54" i="65"/>
  <c r="AN66" i="65"/>
  <c r="AQ64" i="65"/>
  <c r="AI64" i="65"/>
  <c r="W53" i="25"/>
  <c r="V49" i="25"/>
  <c r="AL68" i="65"/>
  <c r="T49" i="70" l="1"/>
  <c r="AG33" i="65"/>
  <c r="AV7" i="70"/>
  <c r="AM14" i="65"/>
  <c r="AO45" i="65"/>
  <c r="AK6" i="70"/>
  <c r="AT39" i="65"/>
  <c r="AZ4" i="70"/>
  <c r="AD10" i="65"/>
  <c r="AO58" i="65"/>
  <c r="AR20" i="65"/>
  <c r="AY9" i="70"/>
  <c r="AN50" i="65"/>
  <c r="AU9" i="65"/>
  <c r="Y8" i="65"/>
  <c r="X48" i="70"/>
  <c r="AR25" i="65"/>
  <c r="AO7" i="70"/>
  <c r="AY39" i="65"/>
  <c r="AT36" i="65"/>
  <c r="AO49" i="70"/>
  <c r="Y55" i="65"/>
  <c r="AW21" i="65"/>
  <c r="AY61" i="65"/>
  <c r="AX11" i="65"/>
  <c r="BF5" i="70"/>
  <c r="AY51" i="65"/>
  <c r="AP40" i="65"/>
  <c r="AX29" i="65"/>
  <c r="BE46" i="70"/>
  <c r="AY58" i="65"/>
  <c r="E57" i="127"/>
  <c r="AX37" i="65"/>
  <c r="F53" i="127"/>
  <c r="AF61" i="65"/>
  <c r="BA27" i="65"/>
  <c r="X16" i="25"/>
  <c r="AC50" i="65"/>
  <c r="AC21" i="65"/>
  <c r="AZ45" i="65"/>
  <c r="AG25" i="65"/>
  <c r="AZ28" i="65"/>
  <c r="AP23" i="65"/>
  <c r="AM23" i="65"/>
  <c r="E22" i="127"/>
  <c r="BA18" i="65"/>
  <c r="AD9" i="65"/>
  <c r="AP58" i="65"/>
  <c r="AO53" i="65"/>
  <c r="AL46" i="65"/>
  <c r="AE61" i="65"/>
  <c r="E29" i="127"/>
  <c r="AS58" i="65"/>
  <c r="X19" i="25"/>
  <c r="AW5" i="65"/>
  <c r="AN18" i="65"/>
  <c r="AW46" i="70"/>
  <c r="AZ42" i="65"/>
  <c r="AS33" i="65"/>
  <c r="AM21" i="65"/>
  <c r="Z52" i="65"/>
  <c r="BB60" i="65"/>
  <c r="AO57" i="65"/>
  <c r="V5" i="70"/>
  <c r="E17" i="127"/>
  <c r="AT32" i="65"/>
  <c r="AC13" i="65"/>
  <c r="AY5" i="65"/>
  <c r="AM41" i="65"/>
  <c r="AJ4" i="65"/>
  <c r="AN14" i="65"/>
  <c r="AY49" i="70"/>
  <c r="AL25" i="65"/>
  <c r="AX46" i="70"/>
  <c r="BA50" i="70"/>
  <c r="AH31" i="65"/>
  <c r="AF16" i="65"/>
  <c r="AC8" i="65"/>
  <c r="AM55" i="65"/>
  <c r="AB44" i="65"/>
  <c r="V63" i="25"/>
  <c r="AM27" i="65"/>
  <c r="AE30" i="65"/>
  <c r="AM50" i="65"/>
  <c r="Y21" i="65"/>
  <c r="AI4" i="65"/>
  <c r="AS13" i="65"/>
  <c r="AG12" i="65"/>
  <c r="AJ13" i="65"/>
  <c r="AI27" i="65"/>
  <c r="X41" i="65"/>
  <c r="AB49" i="65"/>
  <c r="AT11" i="65"/>
  <c r="X62" i="65"/>
  <c r="AC4" i="65"/>
  <c r="BG4" i="70"/>
  <c r="AV44" i="65"/>
  <c r="AK15" i="65"/>
  <c r="AZ40" i="65"/>
  <c r="W50" i="70"/>
  <c r="AL7" i="70"/>
  <c r="AF29" i="65"/>
  <c r="AX10" i="65"/>
  <c r="AA5" i="65"/>
  <c r="AA35" i="65"/>
  <c r="AQ4" i="70"/>
  <c r="AQ48" i="70"/>
  <c r="X59" i="65"/>
  <c r="AF48" i="70"/>
  <c r="AC53" i="65"/>
  <c r="AV53" i="65"/>
  <c r="AC42" i="65"/>
  <c r="AM7" i="70"/>
  <c r="AT28" i="65"/>
  <c r="AP20" i="65"/>
  <c r="BB61" i="65"/>
  <c r="AC51" i="65"/>
  <c r="AC7" i="70"/>
  <c r="AN21" i="65"/>
  <c r="AS25" i="65"/>
  <c r="AD61" i="65"/>
  <c r="AH60" i="65"/>
  <c r="AU15" i="65"/>
  <c r="AJ53" i="65"/>
  <c r="AC32" i="65"/>
  <c r="AV56" i="65"/>
  <c r="AP18" i="65"/>
  <c r="AY46" i="70"/>
  <c r="E61" i="127"/>
  <c r="AB29" i="65"/>
  <c r="AK23" i="65"/>
  <c r="BB13" i="65"/>
  <c r="Y36" i="65"/>
  <c r="AY24" i="65"/>
  <c r="AR47" i="65"/>
  <c r="AY52" i="65"/>
  <c r="AC38" i="65"/>
  <c r="AE27" i="65"/>
  <c r="BA38" i="65"/>
  <c r="W63" i="65"/>
  <c r="AH6" i="65"/>
  <c r="AH21" i="65"/>
  <c r="AI38" i="65"/>
  <c r="AG48" i="65"/>
  <c r="AZ63" i="65"/>
  <c r="AY47" i="70"/>
  <c r="AI5" i="65"/>
  <c r="Y11" i="65"/>
  <c r="AD4" i="65"/>
  <c r="AJ59" i="65"/>
  <c r="AF23" i="65"/>
  <c r="AZ13" i="65"/>
  <c r="AU39" i="65"/>
  <c r="AL53" i="65"/>
  <c r="Z49" i="70"/>
  <c r="AG21" i="65"/>
  <c r="X37" i="65"/>
  <c r="AB55" i="65"/>
  <c r="E24" i="127"/>
  <c r="AW14" i="65"/>
  <c r="AD18" i="65"/>
  <c r="Z55" i="65"/>
  <c r="BB21" i="65"/>
  <c r="BA51" i="65"/>
  <c r="AX39" i="65"/>
  <c r="BC4" i="70"/>
  <c r="AE47" i="70"/>
  <c r="AK14" i="65"/>
  <c r="V57" i="25"/>
  <c r="X7" i="70"/>
  <c r="AK5" i="65"/>
  <c r="AH44" i="65"/>
  <c r="AB30" i="65"/>
  <c r="AY5" i="70"/>
  <c r="AD42" i="65"/>
  <c r="E59" i="127"/>
  <c r="AN38" i="65"/>
  <c r="AV48" i="70"/>
  <c r="AD25" i="65"/>
  <c r="AW16" i="65"/>
  <c r="E19" i="127"/>
  <c r="AT4" i="70"/>
  <c r="AK37" i="65"/>
  <c r="AS5" i="70"/>
  <c r="AX22" i="65"/>
  <c r="AX20" i="65"/>
  <c r="AT58" i="65"/>
  <c r="AC7" i="65"/>
  <c r="AK56" i="65"/>
  <c r="W61" i="25"/>
  <c r="AR12" i="65"/>
  <c r="AA7" i="70"/>
  <c r="V56" i="65"/>
  <c r="F29" i="127"/>
  <c r="AO44" i="65"/>
  <c r="X21" i="25"/>
  <c r="X61" i="25"/>
  <c r="AR40" i="65"/>
  <c r="AE53" i="65"/>
  <c r="AY42" i="65"/>
  <c r="BA47" i="65"/>
  <c r="AG49" i="70"/>
  <c r="AV45" i="65"/>
  <c r="AT17" i="65"/>
  <c r="AQ5" i="65"/>
  <c r="Y51" i="65"/>
  <c r="AL44" i="65"/>
  <c r="AE49" i="70"/>
  <c r="AD28" i="65"/>
  <c r="AS26" i="65"/>
  <c r="AP17" i="65"/>
  <c r="X15" i="65"/>
  <c r="BA19" i="65"/>
  <c r="AP7" i="70"/>
  <c r="F19" i="127"/>
  <c r="AD16" i="65"/>
  <c r="W59" i="65"/>
  <c r="AQ8" i="65"/>
  <c r="AF31" i="65"/>
  <c r="AX30" i="65"/>
  <c r="AW59" i="65"/>
  <c r="AR23" i="65"/>
  <c r="AY45" i="65"/>
  <c r="AN55" i="65"/>
  <c r="AZ56" i="65"/>
  <c r="BB51" i="65"/>
  <c r="AR60" i="65"/>
  <c r="BB38" i="65"/>
  <c r="AG15" i="65"/>
  <c r="AJ61" i="65"/>
  <c r="BF48" i="70"/>
  <c r="E36" i="127"/>
  <c r="AG27" i="65"/>
  <c r="AV28" i="65"/>
  <c r="AK4" i="70"/>
  <c r="AP4" i="70"/>
  <c r="E31" i="127"/>
  <c r="AJ48" i="70"/>
  <c r="AC47" i="70"/>
  <c r="X49" i="65"/>
  <c r="E35" i="127"/>
  <c r="AW4" i="65"/>
  <c r="AX24" i="65"/>
  <c r="E20" i="127"/>
  <c r="AU48" i="65"/>
  <c r="Y4" i="65"/>
  <c r="BA50" i="65"/>
  <c r="AS50" i="65"/>
  <c r="AV6" i="70"/>
  <c r="AW5" i="70"/>
  <c r="W61" i="65"/>
  <c r="AP54" i="65"/>
  <c r="AU50" i="65"/>
  <c r="AE36" i="65"/>
  <c r="AR8" i="65"/>
  <c r="AS39" i="65"/>
  <c r="BA32" i="65"/>
  <c r="AI59" i="65"/>
  <c r="BA60" i="65"/>
  <c r="AF48" i="65"/>
  <c r="AO4" i="70"/>
  <c r="AK21" i="65"/>
  <c r="Y47" i="70"/>
  <c r="AR46" i="70"/>
  <c r="AP34" i="65"/>
  <c r="X9" i="25"/>
  <c r="AJ55" i="65"/>
  <c r="AX45" i="65"/>
  <c r="Z10" i="65"/>
  <c r="AF26" i="65"/>
  <c r="AT51" i="65"/>
  <c r="F17" i="127"/>
  <c r="AS22" i="65"/>
  <c r="W4" i="70"/>
  <c r="AI47" i="70"/>
  <c r="V59" i="25"/>
  <c r="AM9" i="65"/>
  <c r="AZ26" i="65"/>
  <c r="AE33" i="65"/>
  <c r="AF7" i="65"/>
  <c r="AQ8" i="70"/>
  <c r="X10" i="25"/>
  <c r="AI63" i="65"/>
  <c r="AX5" i="65"/>
  <c r="AM26" i="65"/>
  <c r="AV43" i="65"/>
  <c r="AF50" i="65"/>
  <c r="AK39" i="65"/>
  <c r="AF51" i="65"/>
  <c r="AF6" i="70"/>
  <c r="AW6" i="70"/>
  <c r="AO51" i="65"/>
  <c r="F28" i="127"/>
  <c r="AZ6" i="65"/>
  <c r="AG59" i="65"/>
  <c r="AK11" i="65"/>
  <c r="AS57" i="65"/>
  <c r="AF9" i="70"/>
  <c r="BA61" i="65"/>
  <c r="AL37" i="65"/>
  <c r="E55" i="127"/>
  <c r="AN36" i="65"/>
  <c r="BD47" i="70"/>
  <c r="BA62" i="65"/>
  <c r="AO33" i="65"/>
  <c r="Z7" i="70"/>
  <c r="X54" i="65"/>
  <c r="AH4" i="70"/>
  <c r="AL47" i="70"/>
  <c r="AJ22" i="65"/>
  <c r="AD9" i="70"/>
  <c r="AG43" i="65"/>
  <c r="X58" i="65"/>
  <c r="AT46" i="70"/>
  <c r="AY9" i="65"/>
  <c r="AX48" i="70"/>
  <c r="AO26" i="65"/>
  <c r="AX14" i="65"/>
  <c r="W55" i="25"/>
  <c r="AR62" i="65"/>
  <c r="BB44" i="65"/>
  <c r="AJ46" i="70"/>
  <c r="AY48" i="65"/>
  <c r="AE4" i="65"/>
  <c r="AR19" i="65"/>
  <c r="AQ49" i="65"/>
  <c r="AY12" i="65"/>
  <c r="AX63" i="65"/>
  <c r="AJ5" i="70"/>
  <c r="AA41" i="65"/>
  <c r="Z53" i="65"/>
  <c r="X55" i="65"/>
  <c r="AK47" i="70"/>
  <c r="AO7" i="65"/>
  <c r="AU61" i="65"/>
  <c r="AR51" i="65"/>
  <c r="AF24" i="65"/>
  <c r="BA26" i="65"/>
  <c r="AP12" i="65"/>
  <c r="AB34" i="65"/>
  <c r="E47" i="127"/>
  <c r="AJ46" i="65"/>
  <c r="E42" i="127"/>
  <c r="AG24" i="65"/>
  <c r="AD45" i="65"/>
  <c r="AN24" i="65"/>
  <c r="AV49" i="70"/>
  <c r="AU34" i="65"/>
  <c r="AC34" i="65"/>
  <c r="AI21" i="65"/>
  <c r="AV4" i="65"/>
  <c r="BA4" i="70"/>
  <c r="AT5" i="65"/>
  <c r="AN46" i="65"/>
  <c r="BB36" i="65"/>
  <c r="E13" i="127"/>
  <c r="AZ27" i="65"/>
  <c r="BA15" i="65"/>
  <c r="AG31" i="65"/>
  <c r="AB7" i="70"/>
  <c r="E41" i="127"/>
  <c r="AJ10" i="65"/>
  <c r="AH10" i="65"/>
  <c r="AJ43" i="65"/>
  <c r="BG7" i="70"/>
  <c r="BD48" i="70"/>
  <c r="AO13" i="65"/>
  <c r="Z21" i="65"/>
  <c r="X13" i="25"/>
  <c r="AM39" i="65"/>
  <c r="F47" i="127"/>
  <c r="AI48" i="65"/>
  <c r="X50" i="65"/>
  <c r="AM48" i="65"/>
  <c r="AW56" i="65"/>
  <c r="AD19" i="65"/>
  <c r="AC20" i="65"/>
  <c r="AB14" i="65"/>
  <c r="Y52" i="65"/>
  <c r="AH46" i="65"/>
  <c r="AH45" i="65"/>
  <c r="AU59" i="65"/>
  <c r="AK58" i="65"/>
  <c r="BA46" i="65"/>
  <c r="AO47" i="70"/>
  <c r="AQ61" i="65"/>
  <c r="BE48" i="70"/>
  <c r="BA58" i="65"/>
  <c r="AV59" i="65"/>
  <c r="BB9" i="65"/>
  <c r="AN48" i="65"/>
  <c r="AC5" i="65"/>
  <c r="AH38" i="65"/>
  <c r="AJ36" i="65"/>
  <c r="Y61" i="65"/>
  <c r="AB47" i="65"/>
  <c r="E53" i="127"/>
  <c r="AP45" i="65"/>
  <c r="AV36" i="65"/>
  <c r="AJ60" i="65"/>
  <c r="AW44" i="65"/>
  <c r="X4" i="70"/>
  <c r="BA56" i="65"/>
  <c r="AV25" i="65"/>
  <c r="AA44" i="65"/>
  <c r="Y59" i="65"/>
  <c r="AS51" i="65"/>
  <c r="AM4" i="65"/>
  <c r="AT38" i="65"/>
  <c r="BB6" i="65"/>
  <c r="BE6" i="70"/>
  <c r="AO5" i="70"/>
  <c r="AI22" i="65"/>
  <c r="AI41" i="65"/>
  <c r="AL48" i="70"/>
  <c r="X38" i="25"/>
  <c r="AU46" i="65"/>
  <c r="AI60" i="65"/>
  <c r="AH11" i="65"/>
  <c r="AM37" i="65"/>
  <c r="AO27" i="65"/>
  <c r="BA28" i="65"/>
  <c r="AF13" i="65"/>
  <c r="AW62" i="65"/>
  <c r="W58" i="25"/>
  <c r="AQ32" i="65"/>
  <c r="AH25" i="65"/>
  <c r="BA20" i="65"/>
  <c r="BB62" i="65"/>
  <c r="AK25" i="65"/>
  <c r="AM63" i="65"/>
  <c r="AT30" i="65"/>
  <c r="AF53" i="65"/>
  <c r="AX54" i="65"/>
  <c r="AG35" i="65"/>
  <c r="AF35" i="65"/>
  <c r="AG34" i="65"/>
  <c r="AM57" i="65"/>
  <c r="AC14" i="65"/>
  <c r="AS55" i="65"/>
  <c r="X24" i="25"/>
  <c r="AD48" i="70"/>
  <c r="BF46" i="70"/>
  <c r="X48" i="65"/>
  <c r="AS53" i="65"/>
  <c r="BE9" i="70"/>
  <c r="AJ47" i="70"/>
  <c r="AA39" i="65"/>
  <c r="AL21" i="65"/>
  <c r="AO48" i="65"/>
  <c r="AU32" i="65"/>
  <c r="AI25" i="65"/>
  <c r="AY22" i="65"/>
  <c r="AG47" i="65"/>
  <c r="AQ31" i="65"/>
  <c r="AL56" i="65"/>
  <c r="AZ21" i="65"/>
  <c r="AI36" i="65"/>
  <c r="AQ36" i="65"/>
  <c r="X5" i="25"/>
  <c r="AW47" i="70"/>
  <c r="AP46" i="70"/>
  <c r="AL60" i="65"/>
  <c r="AA45" i="65"/>
  <c r="AO42" i="65"/>
  <c r="AU40" i="65"/>
  <c r="AL61" i="65"/>
  <c r="AT22" i="65"/>
  <c r="AP28" i="65"/>
  <c r="AN25" i="65"/>
  <c r="AC24" i="65"/>
  <c r="AD44" i="65"/>
  <c r="AH15" i="65"/>
  <c r="AL4" i="65"/>
  <c r="AD49" i="70"/>
  <c r="X8" i="70"/>
  <c r="Y6" i="65"/>
  <c r="AW10" i="65"/>
  <c r="AP47" i="65"/>
  <c r="AK16" i="65"/>
  <c r="BA9" i="65"/>
  <c r="AJ34" i="65"/>
  <c r="AF27" i="65"/>
  <c r="AE44" i="65"/>
  <c r="AO9" i="65"/>
  <c r="AH29" i="65"/>
  <c r="AH43" i="65"/>
  <c r="AH49" i="70"/>
  <c r="AY21" i="65"/>
  <c r="AG41" i="65"/>
  <c r="AZ48" i="70"/>
  <c r="BB26" i="65"/>
  <c r="AO32" i="65"/>
  <c r="V9" i="70"/>
  <c r="AG4" i="70"/>
  <c r="AW25" i="65"/>
  <c r="Y14" i="65"/>
  <c r="AZ7" i="70"/>
  <c r="AQ25" i="65"/>
  <c r="AJ6" i="70"/>
  <c r="AJ23" i="65"/>
  <c r="BA37" i="65"/>
  <c r="AV38" i="65"/>
  <c r="AY26" i="65"/>
  <c r="AF45" i="65"/>
  <c r="AJ31" i="65"/>
  <c r="AS46" i="65"/>
  <c r="AB11" i="65"/>
  <c r="E8" i="127"/>
  <c r="AH50" i="65"/>
  <c r="X46" i="70"/>
  <c r="AT47" i="65"/>
  <c r="Z50" i="65"/>
  <c r="AU5" i="70"/>
  <c r="AO21" i="65"/>
  <c r="AL28" i="65"/>
  <c r="AA38" i="65"/>
  <c r="AQ20" i="65"/>
  <c r="X31" i="25"/>
  <c r="AC8" i="70"/>
  <c r="AT49" i="65"/>
  <c r="AU13" i="65"/>
  <c r="E38" i="127"/>
  <c r="X36" i="65"/>
  <c r="AV20" i="65"/>
  <c r="E4" i="127"/>
  <c r="AK45" i="65"/>
  <c r="W49" i="70"/>
  <c r="X44" i="25"/>
  <c r="AL30" i="65"/>
  <c r="AF44" i="65"/>
  <c r="AW38" i="65"/>
  <c r="AF33" i="65"/>
  <c r="AC46" i="65"/>
  <c r="AE10" i="65"/>
  <c r="AE50" i="70"/>
  <c r="AQ55" i="65"/>
  <c r="AJ41" i="65"/>
  <c r="Z18" i="65"/>
  <c r="AV15" i="65"/>
  <c r="AI12" i="65"/>
  <c r="BB8" i="70"/>
  <c r="AS7" i="65"/>
  <c r="AF14" i="65"/>
  <c r="AD46" i="65"/>
  <c r="AD56" i="65"/>
  <c r="AT29" i="65"/>
  <c r="AM49" i="70"/>
  <c r="AK50" i="65"/>
  <c r="AT7" i="70"/>
  <c r="AY35" i="65"/>
  <c r="AH7" i="65"/>
  <c r="AF18" i="65"/>
  <c r="Z43" i="65"/>
  <c r="AC33" i="65"/>
  <c r="X32" i="25"/>
  <c r="AX59" i="65"/>
  <c r="Z47" i="65"/>
  <c r="AL5" i="70"/>
  <c r="AW34" i="65"/>
  <c r="AH56" i="65"/>
  <c r="AB25" i="65"/>
  <c r="F52" i="127"/>
  <c r="X5" i="65"/>
  <c r="AC48" i="70"/>
  <c r="V55" i="65"/>
  <c r="AZ54" i="65"/>
  <c r="AS28" i="65"/>
  <c r="AH48" i="70"/>
  <c r="AE5" i="65"/>
  <c r="AA37" i="65"/>
  <c r="AC12" i="65"/>
  <c r="AE37" i="65"/>
  <c r="AO24" i="65"/>
  <c r="AD15" i="65"/>
  <c r="AF25" i="65"/>
  <c r="AJ49" i="70"/>
  <c r="AI58" i="65"/>
  <c r="AZ25" i="65"/>
  <c r="AH40" i="65"/>
  <c r="AA56" i="65"/>
  <c r="AV18" i="65"/>
  <c r="AR7" i="65"/>
  <c r="AB42" i="65"/>
  <c r="AT52" i="65"/>
  <c r="AG4" i="65"/>
  <c r="AN7" i="65"/>
  <c r="AD48" i="65"/>
  <c r="AU50" i="70"/>
  <c r="AE6" i="65"/>
  <c r="AO56" i="65"/>
  <c r="AU19" i="65"/>
  <c r="AZ58" i="65"/>
  <c r="AS45" i="65"/>
  <c r="AN44" i="65"/>
  <c r="AJ28" i="65"/>
  <c r="AS34" i="65"/>
  <c r="AQ42" i="65"/>
  <c r="AI15" i="65"/>
  <c r="F18" i="127"/>
  <c r="AU6" i="65"/>
  <c r="Y34" i="65"/>
  <c r="AT8" i="70"/>
  <c r="AS30" i="65"/>
  <c r="AZ14" i="65"/>
  <c r="AX6" i="65"/>
  <c r="AQ26" i="65"/>
  <c r="AD41" i="65"/>
  <c r="Y47" i="65"/>
  <c r="AZ33" i="65"/>
  <c r="AK29" i="65"/>
  <c r="X52" i="65"/>
  <c r="AS60" i="65"/>
  <c r="AT56" i="65"/>
  <c r="AZ41" i="65"/>
  <c r="AI50" i="65"/>
  <c r="AB45" i="65"/>
  <c r="E52" i="127"/>
  <c r="AJ62" i="65"/>
  <c r="AM8" i="65"/>
  <c r="BA6" i="70"/>
  <c r="AD57" i="65"/>
  <c r="AP6" i="70"/>
  <c r="AH14" i="65"/>
  <c r="X7" i="25"/>
  <c r="AM29" i="65"/>
  <c r="AJ11" i="65"/>
  <c r="AH41" i="65"/>
  <c r="Z49" i="65"/>
  <c r="Z62" i="65"/>
  <c r="AQ28" i="65"/>
  <c r="BG48" i="70"/>
  <c r="AN53" i="65"/>
  <c r="AJ63" i="65"/>
  <c r="F44" i="127"/>
  <c r="AT13" i="65"/>
  <c r="AC41" i="65"/>
  <c r="AD36" i="65"/>
  <c r="AL12" i="65"/>
  <c r="AX17" i="65"/>
  <c r="AM4" i="70"/>
  <c r="AM15" i="65"/>
  <c r="AX23" i="65"/>
  <c r="AM58" i="65"/>
  <c r="AL15" i="65"/>
  <c r="AU8" i="65"/>
  <c r="AN46" i="70"/>
  <c r="Y29" i="65"/>
  <c r="BB5" i="65"/>
  <c r="BA6" i="65"/>
  <c r="Z40" i="65"/>
  <c r="AZ23" i="65"/>
  <c r="AP49" i="70"/>
  <c r="AE7" i="65"/>
  <c r="AR55" i="65"/>
  <c r="BA17" i="65"/>
  <c r="AK9" i="70"/>
  <c r="F37" i="127"/>
  <c r="F20" i="127"/>
  <c r="Z12" i="65"/>
  <c r="AZ49" i="70"/>
  <c r="AZ62" i="65"/>
  <c r="F54" i="127"/>
  <c r="BB53" i="65"/>
  <c r="AY33" i="65"/>
  <c r="AX35" i="65"/>
  <c r="BB57" i="65"/>
  <c r="AQ7" i="65"/>
  <c r="X11" i="65"/>
  <c r="AV16" i="65"/>
  <c r="AQ59" i="65"/>
  <c r="AM40" i="65"/>
  <c r="AN10" i="65"/>
  <c r="AU24" i="65"/>
  <c r="AN29" i="65"/>
  <c r="BA10" i="65"/>
  <c r="AU29" i="65"/>
  <c r="AZ10" i="65"/>
  <c r="AO63" i="65"/>
  <c r="AC47" i="65"/>
  <c r="AY10" i="65"/>
  <c r="AB4" i="70"/>
  <c r="AA28" i="65"/>
  <c r="AA18" i="65"/>
  <c r="AA6" i="65"/>
  <c r="AN31" i="65"/>
  <c r="AH9" i="65"/>
  <c r="BG8" i="70"/>
  <c r="BG46" i="70"/>
  <c r="AF40" i="65"/>
  <c r="AA4" i="70"/>
  <c r="AI44" i="65"/>
  <c r="AW53" i="65"/>
  <c r="Y18" i="65"/>
  <c r="AH46" i="70"/>
  <c r="Z5" i="65"/>
  <c r="BD46" i="70"/>
  <c r="AB43" i="65"/>
  <c r="AB5" i="70"/>
  <c r="AR49" i="65"/>
  <c r="BB41" i="65"/>
  <c r="BB4" i="70"/>
  <c r="AD50" i="70"/>
  <c r="Z41" i="65"/>
  <c r="Z31" i="65"/>
  <c r="AU5" i="65"/>
  <c r="AM6" i="70"/>
  <c r="AS12" i="65"/>
  <c r="AN62" i="65"/>
  <c r="Z13" i="65"/>
  <c r="AI7" i="70"/>
  <c r="AV14" i="65"/>
  <c r="AO8" i="70"/>
  <c r="X42" i="65"/>
  <c r="AM47" i="65"/>
  <c r="AB51" i="65"/>
  <c r="AK8" i="65"/>
  <c r="AP16" i="65"/>
  <c r="AY8" i="65"/>
  <c r="AL6" i="65"/>
  <c r="AT24" i="65"/>
  <c r="AM11" i="65"/>
  <c r="W7" i="70"/>
  <c r="AI9" i="70"/>
  <c r="AX49" i="70"/>
  <c r="AR21" i="65"/>
  <c r="AH49" i="65"/>
  <c r="AG23" i="65"/>
  <c r="AL49" i="70"/>
  <c r="AW58" i="65"/>
  <c r="BB55" i="65"/>
  <c r="AY7" i="65"/>
  <c r="AQ47" i="65"/>
  <c r="AN30" i="65"/>
  <c r="AM5" i="70"/>
  <c r="AI4" i="70"/>
  <c r="F60" i="127"/>
  <c r="AT50" i="70"/>
  <c r="AR4" i="65"/>
  <c r="AQ52" i="65"/>
  <c r="X35" i="65"/>
  <c r="AH62" i="65"/>
  <c r="Z33" i="65"/>
  <c r="AU38" i="65"/>
  <c r="Z14" i="65"/>
  <c r="BA8" i="65"/>
  <c r="AW50" i="70"/>
  <c r="AN48" i="70"/>
  <c r="X38" i="65"/>
  <c r="AX57" i="65"/>
  <c r="AB56" i="65"/>
  <c r="Y33" i="65"/>
  <c r="AS49" i="65"/>
  <c r="BA45" i="65"/>
  <c r="AV4" i="70"/>
  <c r="AD20" i="65"/>
  <c r="AB49" i="70"/>
  <c r="X33" i="25"/>
  <c r="AQ27" i="65"/>
  <c r="AL38" i="65"/>
  <c r="AG46" i="70"/>
  <c r="AM43" i="65"/>
  <c r="AF62" i="65"/>
  <c r="AQ9" i="70"/>
  <c r="AT63" i="65"/>
  <c r="AN13" i="65"/>
  <c r="AS32" i="65"/>
  <c r="AC17" i="65"/>
  <c r="AP57" i="65"/>
  <c r="AY27" i="65"/>
  <c r="AE48" i="65"/>
  <c r="AH13" i="65"/>
  <c r="AH35" i="65"/>
  <c r="AR58" i="65"/>
  <c r="X5" i="70"/>
  <c r="AR9" i="65"/>
  <c r="X35" i="25"/>
  <c r="AZ61" i="65"/>
  <c r="Z47" i="70"/>
  <c r="AM33" i="65"/>
  <c r="Y6" i="70"/>
  <c r="AM10" i="65"/>
  <c r="AD55" i="65"/>
  <c r="Y48" i="65"/>
  <c r="AY15" i="65"/>
  <c r="AT49" i="70"/>
  <c r="BE47" i="70"/>
  <c r="AI45" i="65"/>
  <c r="AY11" i="65"/>
  <c r="AE42" i="65"/>
  <c r="AQ10" i="65"/>
  <c r="AF47" i="70"/>
  <c r="AW33" i="65"/>
  <c r="V56" i="25"/>
  <c r="AF5" i="70"/>
  <c r="E25" i="127"/>
  <c r="AX43" i="65"/>
  <c r="AB59" i="65"/>
  <c r="AG50" i="70"/>
  <c r="Z38" i="65"/>
  <c r="AT16" i="65"/>
  <c r="AM28" i="65"/>
  <c r="AB31" i="65"/>
  <c r="AH50" i="70"/>
  <c r="AP61" i="65"/>
  <c r="AT6" i="70"/>
  <c r="BA63" i="65"/>
  <c r="AA48" i="65"/>
  <c r="AN40" i="65"/>
  <c r="AT9" i="70"/>
  <c r="X57" i="65"/>
  <c r="AP51" i="65"/>
  <c r="BF47" i="70"/>
  <c r="AV5" i="70"/>
  <c r="AS21" i="65"/>
  <c r="Y53" i="65"/>
  <c r="AG47" i="70"/>
  <c r="AD17" i="65"/>
  <c r="AB39" i="65"/>
  <c r="Y28" i="65"/>
  <c r="F39" i="127"/>
  <c r="AE45" i="65"/>
  <c r="AU21" i="65"/>
  <c r="AT41" i="65"/>
  <c r="AN43" i="65"/>
  <c r="AF6" i="65"/>
  <c r="AB8" i="65"/>
  <c r="BB46" i="70"/>
  <c r="AP5" i="65"/>
  <c r="BA52" i="65"/>
  <c r="AP53" i="65"/>
  <c r="AI9" i="65"/>
  <c r="AW54" i="65"/>
  <c r="AU47" i="70"/>
  <c r="AA21" i="65"/>
  <c r="AU42" i="65"/>
  <c r="E46" i="127"/>
  <c r="AL17" i="65"/>
  <c r="AZ32" i="65"/>
  <c r="AI14" i="65"/>
  <c r="E11" i="127"/>
  <c r="AY6" i="70"/>
  <c r="AH24" i="65"/>
  <c r="AJ12" i="65"/>
  <c r="AS16" i="65"/>
  <c r="AE29" i="65"/>
  <c r="AS20" i="65"/>
  <c r="V60" i="25"/>
  <c r="AY25" i="65"/>
  <c r="AL50" i="65"/>
  <c r="AX21" i="65"/>
  <c r="AN6" i="70"/>
  <c r="AZ17" i="65"/>
  <c r="AU14" i="65"/>
  <c r="AU7" i="70"/>
  <c r="X42" i="25"/>
  <c r="F38" i="127"/>
  <c r="AU31" i="65"/>
  <c r="AL33" i="65"/>
  <c r="AL5" i="65"/>
  <c r="AR46" i="65"/>
  <c r="Y46" i="70"/>
  <c r="AB8" i="70"/>
  <c r="AM56" i="65"/>
  <c r="AG20" i="65"/>
  <c r="X46" i="65"/>
  <c r="AK5" i="70"/>
  <c r="AY16" i="65"/>
  <c r="AN61" i="65"/>
  <c r="AR63" i="65"/>
  <c r="AW4" i="70"/>
  <c r="AX56" i="65"/>
  <c r="AS62" i="65"/>
  <c r="AO16" i="65"/>
  <c r="BB16" i="65"/>
  <c r="BB18" i="65"/>
  <c r="Z27" i="65"/>
  <c r="AP37" i="65"/>
  <c r="AT46" i="65"/>
  <c r="AA47" i="70"/>
  <c r="AN37" i="65"/>
  <c r="BA39" i="65"/>
  <c r="AU18" i="65"/>
  <c r="AT23" i="65"/>
  <c r="AD38" i="65"/>
  <c r="AA43" i="65"/>
  <c r="AD30" i="65"/>
  <c r="X60" i="65"/>
  <c r="AC58" i="65"/>
  <c r="AD26" i="65"/>
  <c r="X23" i="25"/>
  <c r="BD9" i="70"/>
  <c r="AD39" i="65"/>
  <c r="AM53" i="65"/>
  <c r="AH18" i="65"/>
  <c r="AT43" i="65"/>
  <c r="F23" i="127"/>
  <c r="AN54" i="65"/>
  <c r="AD24" i="65"/>
  <c r="AH48" i="65"/>
  <c r="AO31" i="65"/>
  <c r="AR24" i="65"/>
  <c r="AK48" i="65"/>
  <c r="V62" i="25"/>
  <c r="BB49" i="65"/>
  <c r="AV7" i="65"/>
  <c r="AF20" i="65"/>
  <c r="AB6" i="70"/>
  <c r="AU62" i="65"/>
  <c r="AM22" i="65"/>
  <c r="Z26" i="65"/>
  <c r="AG8" i="65"/>
  <c r="AR26" i="65"/>
  <c r="AR17" i="65"/>
  <c r="BC49" i="70"/>
  <c r="AZ39" i="65"/>
  <c r="AK31" i="65"/>
  <c r="AL54" i="65"/>
  <c r="AW12" i="65"/>
  <c r="AO6" i="65"/>
  <c r="AM52" i="65"/>
  <c r="AW48" i="65"/>
  <c r="AO8" i="65"/>
  <c r="AQ5" i="70"/>
  <c r="AG57" i="65"/>
  <c r="X41" i="25"/>
  <c r="AG54" i="65"/>
  <c r="AL52" i="65"/>
  <c r="AM61" i="65"/>
  <c r="BB50" i="70"/>
  <c r="BB17" i="65"/>
  <c r="AK41" i="65"/>
  <c r="AT57" i="65"/>
  <c r="AE16" i="65"/>
  <c r="F48" i="127"/>
  <c r="AQ51" i="65"/>
  <c r="AI32" i="65"/>
  <c r="AM13" i="65"/>
  <c r="AI35" i="65"/>
  <c r="AS19" i="65"/>
  <c r="AN4" i="65"/>
  <c r="AE7" i="70"/>
  <c r="AE18" i="65"/>
  <c r="AQ44" i="65"/>
  <c r="E54" i="127"/>
  <c r="AA36" i="65"/>
  <c r="AW41" i="65"/>
  <c r="V47" i="70"/>
  <c r="AS40" i="65"/>
  <c r="BB35" i="65"/>
  <c r="BC48" i="70"/>
  <c r="AK59" i="65"/>
  <c r="Z20" i="65"/>
  <c r="AA24" i="65"/>
  <c r="AD22" i="65"/>
  <c r="AB5" i="65"/>
  <c r="BC47" i="70"/>
  <c r="AM18" i="65"/>
  <c r="AP42" i="65"/>
  <c r="AK43" i="65"/>
  <c r="AG22" i="65"/>
  <c r="AE28" i="65"/>
  <c r="AY43" i="65"/>
  <c r="AZ30" i="65"/>
  <c r="AE58" i="65"/>
  <c r="AD58" i="65"/>
  <c r="F34" i="127"/>
  <c r="AY4" i="65"/>
  <c r="AJ17" i="65"/>
  <c r="AB9" i="70"/>
  <c r="V8" i="70"/>
  <c r="AX18" i="65"/>
  <c r="Z29" i="65"/>
  <c r="AQ11" i="65"/>
  <c r="BA7" i="65"/>
  <c r="AR43" i="65"/>
  <c r="AK18" i="65"/>
  <c r="AT12" i="65"/>
  <c r="AX36" i="65"/>
  <c r="AX49" i="65"/>
  <c r="AY63" i="65"/>
  <c r="AC40" i="65"/>
  <c r="AE17" i="65"/>
  <c r="AL7" i="65"/>
  <c r="AR59" i="65"/>
  <c r="AX4" i="65"/>
  <c r="BB19" i="65"/>
  <c r="E21" i="127"/>
  <c r="Z7" i="65"/>
  <c r="AU46" i="70"/>
  <c r="AH63" i="65"/>
  <c r="X39" i="65"/>
  <c r="F14" i="127"/>
  <c r="AF8" i="70"/>
  <c r="BA25" i="65"/>
  <c r="AH61" i="65"/>
  <c r="AX13" i="65"/>
  <c r="X13" i="65"/>
  <c r="F61" i="127"/>
  <c r="AZ12" i="65"/>
  <c r="AP19" i="65"/>
  <c r="AK51" i="65"/>
  <c r="AG38" i="65"/>
  <c r="X57" i="25"/>
  <c r="E51" i="127"/>
  <c r="AM62" i="65"/>
  <c r="AZ55" i="65"/>
  <c r="AX47" i="70"/>
  <c r="X49" i="70"/>
  <c r="AZ5" i="65"/>
  <c r="Z36" i="65"/>
  <c r="AF43" i="65"/>
  <c r="BD7" i="70"/>
  <c r="AL32" i="65"/>
  <c r="X4" i="65"/>
  <c r="E26" i="127"/>
  <c r="AX46" i="65"/>
  <c r="AU10" i="65"/>
  <c r="AE50" i="65"/>
  <c r="AE15" i="65"/>
  <c r="AG62" i="65"/>
  <c r="AR41" i="65"/>
  <c r="AF52" i="65"/>
  <c r="AQ63" i="65"/>
  <c r="AJ26" i="65"/>
  <c r="AX6" i="70"/>
  <c r="AT6" i="65"/>
  <c r="AE4" i="70"/>
  <c r="W46" i="70"/>
  <c r="AD43" i="65"/>
  <c r="AN8" i="65"/>
  <c r="W47" i="70"/>
  <c r="AP31" i="65"/>
  <c r="AZ18" i="65"/>
  <c r="AE5" i="70"/>
  <c r="AY30" i="65"/>
  <c r="F55" i="127"/>
  <c r="W58" i="65"/>
  <c r="AV6" i="65"/>
  <c r="F7" i="127"/>
  <c r="AX5" i="70"/>
  <c r="AC37" i="65"/>
  <c r="AY47" i="65"/>
  <c r="E23" i="127"/>
  <c r="AQ6" i="65"/>
  <c r="AT59" i="65"/>
  <c r="AJ14" i="65"/>
  <c r="W56" i="25"/>
  <c r="AS48" i="65"/>
  <c r="AF55" i="65"/>
  <c r="AM16" i="65"/>
  <c r="Y31" i="65"/>
  <c r="BA7" i="70"/>
  <c r="AN12" i="65"/>
  <c r="AS63" i="65"/>
  <c r="AF39" i="65"/>
  <c r="AY53" i="65"/>
  <c r="AW32" i="65"/>
  <c r="AI31" i="65"/>
  <c r="AB46" i="65"/>
  <c r="AQ48" i="65"/>
  <c r="F26" i="127"/>
  <c r="AV55" i="65"/>
  <c r="X37" i="25"/>
  <c r="Y32" i="65"/>
  <c r="AN49" i="65"/>
  <c r="AL8" i="65"/>
  <c r="AK54" i="65"/>
  <c r="AO41" i="65"/>
  <c r="AZ51" i="65"/>
  <c r="AH42" i="65"/>
  <c r="AR6" i="70"/>
  <c r="AS14" i="65"/>
  <c r="AZ29" i="65"/>
  <c r="AO5" i="65"/>
  <c r="X36" i="25"/>
  <c r="AG50" i="65"/>
  <c r="AH55" i="65"/>
  <c r="AP11" i="65"/>
  <c r="X17" i="25"/>
  <c r="AQ40" i="65"/>
  <c r="AT33" i="65"/>
  <c r="Y60" i="65"/>
  <c r="AH5" i="70"/>
  <c r="Y62" i="65"/>
  <c r="AP47" i="70"/>
  <c r="AL22" i="65"/>
  <c r="AV9" i="70"/>
  <c r="BB28" i="65"/>
  <c r="BB12" i="65"/>
  <c r="AW46" i="65"/>
  <c r="Y41" i="65"/>
  <c r="AA30" i="65"/>
  <c r="Z30" i="65"/>
  <c r="AW50" i="65"/>
  <c r="AC27" i="65"/>
  <c r="AF12" i="65"/>
  <c r="AS49" i="70"/>
  <c r="Y38" i="65"/>
  <c r="AG19" i="65"/>
  <c r="AS36" i="65"/>
  <c r="AG7" i="70"/>
  <c r="AB28" i="65"/>
  <c r="AH37" i="65"/>
  <c r="AD37" i="65"/>
  <c r="AT54" i="65"/>
  <c r="AV47" i="65"/>
  <c r="AW61" i="65"/>
  <c r="AA33" i="65"/>
  <c r="AC29" i="65"/>
  <c r="AK13" i="65"/>
  <c r="AR53" i="65"/>
  <c r="F16" i="127"/>
  <c r="AY18" i="65"/>
  <c r="AI50" i="70"/>
  <c r="AD7" i="65"/>
  <c r="AU37" i="65"/>
  <c r="AV11" i="65"/>
  <c r="AR39" i="65"/>
  <c r="AA27" i="65"/>
  <c r="AA49" i="65"/>
  <c r="AC45" i="65"/>
  <c r="Z15" i="65"/>
  <c r="X60" i="25"/>
  <c r="AL8" i="70"/>
  <c r="AJ25" i="65"/>
  <c r="BA40" i="65"/>
  <c r="AB21" i="65"/>
  <c r="AA63" i="65"/>
  <c r="AD49" i="65"/>
  <c r="AQ46" i="65"/>
  <c r="F21" i="127"/>
  <c r="AU55" i="65"/>
  <c r="AD8" i="70"/>
  <c r="AS4" i="70"/>
  <c r="Z61" i="65"/>
  <c r="X55" i="25"/>
  <c r="AH12" i="65"/>
  <c r="AE62" i="65"/>
  <c r="AN60" i="65"/>
  <c r="AZ8" i="70"/>
  <c r="AE22" i="65"/>
  <c r="AB47" i="70"/>
  <c r="AO30" i="65"/>
  <c r="AB27" i="65"/>
  <c r="AS35" i="65"/>
  <c r="AK4" i="65"/>
  <c r="AG36" i="65"/>
  <c r="AJ5" i="65"/>
  <c r="AA7" i="65"/>
  <c r="AU48" i="70"/>
  <c r="AN28" i="65"/>
  <c r="BA11" i="65"/>
  <c r="AE25" i="65"/>
  <c r="Z56" i="65"/>
  <c r="AN9" i="65"/>
  <c r="BC5" i="70"/>
  <c r="AK53" i="65"/>
  <c r="AD47" i="70"/>
  <c r="AB22" i="65"/>
  <c r="BG9" i="70"/>
  <c r="AX16" i="65"/>
  <c r="X47" i="25"/>
  <c r="AG6" i="70"/>
  <c r="AK8" i="70"/>
  <c r="AA32" i="65"/>
  <c r="AZ6" i="70"/>
  <c r="AC49" i="70"/>
  <c r="AN17" i="65"/>
  <c r="AR7" i="70"/>
  <c r="AV23" i="65"/>
  <c r="AJ58" i="65"/>
  <c r="AN4" i="70"/>
  <c r="AS4" i="65"/>
  <c r="AI8" i="65"/>
  <c r="AC61" i="65"/>
  <c r="AC35" i="65"/>
  <c r="BA49" i="70"/>
  <c r="Z9" i="70"/>
  <c r="X40" i="25"/>
  <c r="AO11" i="65"/>
  <c r="AP9" i="70"/>
  <c r="AB52" i="65"/>
  <c r="AL31" i="65"/>
  <c r="AM32" i="65"/>
  <c r="X52" i="25"/>
  <c r="E58" i="127"/>
  <c r="AL49" i="65"/>
  <c r="AI49" i="70"/>
  <c r="AH22" i="65"/>
  <c r="AU36" i="65"/>
  <c r="AM54" i="65"/>
  <c r="AF17" i="65"/>
  <c r="AK61" i="65"/>
  <c r="AX9" i="70"/>
  <c r="AG53" i="65"/>
  <c r="Z35" i="65"/>
  <c r="AP8" i="65"/>
  <c r="AU52" i="65"/>
  <c r="AB6" i="65"/>
  <c r="AL63" i="65"/>
  <c r="AU28" i="65"/>
  <c r="AP36" i="65"/>
  <c r="AG46" i="65"/>
  <c r="X32" i="65"/>
  <c r="AK62" i="65"/>
  <c r="AT44" i="65"/>
  <c r="E33" i="127"/>
  <c r="X50" i="25"/>
  <c r="E16" i="127"/>
  <c r="AJ38" i="65"/>
  <c r="AN33" i="65"/>
  <c r="AQ13" i="65"/>
  <c r="AE41" i="65"/>
  <c r="Y10" i="65"/>
  <c r="AQ33" i="65"/>
  <c r="AZ4" i="65"/>
  <c r="BA54" i="65"/>
  <c r="BE5" i="70"/>
  <c r="AQ57" i="65"/>
  <c r="AO12" i="65"/>
  <c r="BA44" i="65"/>
  <c r="AT55" i="65"/>
  <c r="AK46" i="70"/>
  <c r="AJ40" i="65"/>
  <c r="AL40" i="65"/>
  <c r="AQ50" i="65"/>
  <c r="X63" i="25"/>
  <c r="BB4" i="65"/>
  <c r="AD12" i="65"/>
  <c r="AU8" i="70"/>
  <c r="AG11" i="65"/>
  <c r="F41" i="127"/>
  <c r="AF32" i="65"/>
  <c r="AG30" i="65"/>
  <c r="BB56" i="65"/>
  <c r="X30" i="65"/>
  <c r="AH34" i="65"/>
  <c r="AV34" i="65"/>
  <c r="AD53" i="65"/>
  <c r="AT27" i="65"/>
  <c r="AC63" i="65"/>
  <c r="AL13" i="65"/>
  <c r="X56" i="25"/>
  <c r="AI30" i="65"/>
  <c r="AJ24" i="65"/>
  <c r="AP50" i="65"/>
  <c r="Y9" i="65"/>
  <c r="X6" i="65"/>
  <c r="Z59" i="65"/>
  <c r="AL9" i="70"/>
  <c r="AA4" i="65"/>
  <c r="X33" i="65"/>
  <c r="AO49" i="65"/>
  <c r="AI55" i="65"/>
  <c r="AE14" i="65"/>
  <c r="AE49" i="65"/>
  <c r="AW9" i="65"/>
  <c r="AC62" i="65"/>
  <c r="F3" i="127"/>
  <c r="AJ52" i="65"/>
  <c r="AO20" i="65"/>
  <c r="AP25" i="65"/>
  <c r="AH6" i="70"/>
  <c r="AQ15" i="65"/>
  <c r="E43" i="127"/>
  <c r="AQ56" i="65"/>
  <c r="Y23" i="65"/>
  <c r="Y15" i="65"/>
  <c r="AM44" i="65"/>
  <c r="AY7" i="70"/>
  <c r="AB48" i="65"/>
  <c r="AY32" i="65"/>
  <c r="BG6" i="70"/>
  <c r="AU43" i="65"/>
  <c r="AM25" i="65"/>
  <c r="AL27" i="65"/>
  <c r="AO28" i="65"/>
  <c r="Z48" i="65"/>
  <c r="BB31" i="65"/>
  <c r="V46" i="70"/>
  <c r="AP10" i="65"/>
  <c r="AZ46" i="70"/>
  <c r="E30" i="127"/>
  <c r="AH9" i="70"/>
  <c r="AV41" i="65"/>
  <c r="AG45" i="65"/>
  <c r="AB57" i="65"/>
  <c r="AR9" i="70"/>
  <c r="AL42" i="65"/>
  <c r="AT42" i="65"/>
  <c r="AH26" i="65"/>
  <c r="X28" i="25"/>
  <c r="AW42" i="65"/>
  <c r="AQ17" i="65"/>
  <c r="AA11" i="65"/>
  <c r="AQ34" i="65"/>
  <c r="W63" i="25"/>
  <c r="AL58" i="65"/>
  <c r="AV26" i="65"/>
  <c r="AG5" i="65"/>
  <c r="AW45" i="65"/>
  <c r="AA9" i="70"/>
  <c r="AS37" i="65"/>
  <c r="AV5" i="65"/>
  <c r="Y26" i="65"/>
  <c r="AP39" i="65"/>
  <c r="AI23" i="65"/>
  <c r="AZ50" i="70"/>
  <c r="AE55" i="65"/>
  <c r="AR44" i="65"/>
  <c r="AU16" i="65"/>
  <c r="AY14" i="65"/>
  <c r="AM34" i="65"/>
  <c r="AZ16" i="65"/>
  <c r="BA4" i="65"/>
  <c r="X14" i="65"/>
  <c r="AD52" i="65"/>
  <c r="AF46" i="70"/>
  <c r="Y5" i="70"/>
  <c r="AF28" i="65"/>
  <c r="X6" i="70"/>
  <c r="AR6" i="65"/>
  <c r="E5" i="127"/>
  <c r="AV50" i="65"/>
  <c r="AR33" i="65"/>
  <c r="AP62" i="65"/>
  <c r="X22" i="25"/>
  <c r="AJ30" i="65"/>
  <c r="AB60" i="65"/>
  <c r="AV8" i="70"/>
  <c r="AJ32" i="65"/>
  <c r="AG18" i="65"/>
  <c r="AU17" i="65"/>
  <c r="AK7" i="70"/>
  <c r="AK35" i="65"/>
  <c r="F40" i="127"/>
  <c r="AO9" i="70"/>
  <c r="AV63" i="65"/>
  <c r="AZ47" i="70"/>
  <c r="AV50" i="70"/>
  <c r="BA21" i="65"/>
  <c r="AT60" i="65"/>
  <c r="AI49" i="65"/>
  <c r="AW35" i="65"/>
  <c r="F32" i="127"/>
  <c r="BA23" i="65"/>
  <c r="V62" i="65"/>
  <c r="AX25" i="65"/>
  <c r="AV47" i="70"/>
  <c r="AF4" i="70"/>
  <c r="AG7" i="65"/>
  <c r="AR28" i="65"/>
  <c r="AQ12" i="65"/>
  <c r="AC9" i="70"/>
  <c r="X51" i="65"/>
  <c r="AO25" i="65"/>
  <c r="AY40" i="65"/>
  <c r="AU49" i="70"/>
  <c r="AC6" i="65"/>
  <c r="AS48" i="70"/>
  <c r="W62" i="25"/>
  <c r="AD62" i="65"/>
  <c r="AU57" i="65"/>
  <c r="BF8" i="70"/>
  <c r="AW29" i="65"/>
  <c r="Z6" i="70"/>
  <c r="AS18" i="65"/>
  <c r="X10" i="65"/>
  <c r="AA29" i="65"/>
  <c r="Y7" i="70"/>
  <c r="AM46" i="70"/>
  <c r="AK38" i="65"/>
  <c r="Y49" i="70"/>
  <c r="BB24" i="65"/>
  <c r="BB27" i="65"/>
  <c r="AB26" i="65"/>
  <c r="AS11" i="65"/>
  <c r="AH20" i="65"/>
  <c r="X63" i="65"/>
  <c r="AV24" i="65"/>
  <c r="AX51" i="65"/>
  <c r="Z32" i="65"/>
  <c r="BA41" i="65"/>
  <c r="AV49" i="65"/>
  <c r="AO39" i="65"/>
  <c r="AF59" i="65"/>
  <c r="AW18" i="65"/>
  <c r="AK19" i="65"/>
  <c r="AO46" i="70"/>
  <c r="AI40" i="65"/>
  <c r="BC9" i="70"/>
  <c r="AG60" i="65"/>
  <c r="E34" i="127"/>
  <c r="AP41" i="65"/>
  <c r="BE8" i="70"/>
  <c r="AQ53" i="65"/>
  <c r="AS38" i="65"/>
  <c r="AX27" i="65"/>
  <c r="Y43" i="65"/>
  <c r="AO10" i="65"/>
  <c r="AE56" i="65"/>
  <c r="AW8" i="65"/>
  <c r="AX4" i="70"/>
  <c r="W62" i="65"/>
  <c r="AP15" i="65"/>
  <c r="Y24" i="65"/>
  <c r="AS41" i="65"/>
  <c r="BB32" i="65"/>
  <c r="AA13" i="65"/>
  <c r="Z46" i="65"/>
  <c r="E10" i="127"/>
  <c r="AV31" i="65"/>
  <c r="X53" i="25"/>
  <c r="AF46" i="65"/>
  <c r="AJ9" i="70"/>
  <c r="AJ27" i="65"/>
  <c r="AH17" i="65"/>
  <c r="BF49" i="70"/>
  <c r="E50" i="127"/>
  <c r="AF30" i="65"/>
  <c r="AV52" i="65"/>
  <c r="V7" i="70"/>
  <c r="AF4" i="65"/>
  <c r="AW55" i="65"/>
  <c r="AE8" i="65"/>
  <c r="AC54" i="65"/>
  <c r="AN19" i="65"/>
  <c r="AT31" i="65"/>
  <c r="AI33" i="65"/>
  <c r="AB15" i="65"/>
  <c r="AI56" i="65"/>
  <c r="AW52" i="65"/>
  <c r="Z6" i="65"/>
  <c r="AH16" i="65"/>
  <c r="Z19" i="65"/>
  <c r="BE49" i="70"/>
  <c r="BB15" i="65"/>
  <c r="AP5" i="70"/>
  <c r="AK26" i="65"/>
  <c r="X40" i="65"/>
  <c r="AT34" i="65"/>
  <c r="AB4" i="65"/>
  <c r="AQ37" i="65"/>
  <c r="BB40" i="65"/>
  <c r="AA50" i="70"/>
  <c r="AP27" i="65"/>
  <c r="AS6" i="70"/>
  <c r="AL11" i="65"/>
  <c r="AW27" i="65"/>
  <c r="W57" i="25"/>
  <c r="AN35" i="65"/>
  <c r="AS24" i="65"/>
  <c r="AU26" i="65"/>
  <c r="AB9" i="65"/>
  <c r="AR32" i="65"/>
  <c r="AM6" i="65"/>
  <c r="AP21" i="65"/>
  <c r="AH8" i="70"/>
  <c r="X27" i="65"/>
  <c r="AC28" i="65"/>
  <c r="AX38" i="65"/>
  <c r="AK33" i="65"/>
  <c r="AS61" i="65"/>
  <c r="AN9" i="70"/>
  <c r="AI16" i="65"/>
  <c r="AD33" i="65"/>
  <c r="Z44" i="65"/>
  <c r="AX8" i="70"/>
  <c r="AL14" i="65"/>
  <c r="AV40" i="65"/>
  <c r="Y39" i="65"/>
  <c r="Z60" i="65"/>
  <c r="F12" i="127"/>
  <c r="Y42" i="65"/>
  <c r="Z63" i="65"/>
  <c r="AS47" i="65"/>
  <c r="X51" i="25"/>
  <c r="AQ62" i="65"/>
  <c r="AE21" i="65"/>
  <c r="AR45" i="65"/>
  <c r="AY41" i="65"/>
  <c r="AR56" i="65"/>
  <c r="AS44" i="65"/>
  <c r="AB24" i="65"/>
  <c r="AA15" i="65"/>
  <c r="AP63" i="65"/>
  <c r="AN15" i="65"/>
  <c r="X62" i="25"/>
  <c r="AJ50" i="70"/>
  <c r="AZ22" i="65"/>
  <c r="AI62" i="65"/>
  <c r="AR5" i="65"/>
  <c r="AQ30" i="65"/>
  <c r="AH59" i="65"/>
  <c r="X27" i="25"/>
  <c r="AA26" i="65"/>
  <c r="AX12" i="65"/>
  <c r="AB20" i="65"/>
  <c r="AE12" i="65"/>
  <c r="AA12" i="65"/>
  <c r="AI26" i="65"/>
  <c r="AB18" i="65"/>
  <c r="AA9" i="65"/>
  <c r="AZ57" i="65"/>
  <c r="AO35" i="65"/>
  <c r="E49" i="127"/>
  <c r="V63" i="65"/>
  <c r="AO59" i="65"/>
  <c r="AL57" i="65"/>
  <c r="AO38" i="65"/>
  <c r="AH54" i="65"/>
  <c r="AF37" i="65"/>
  <c r="AQ35" i="65"/>
  <c r="AP46" i="65"/>
  <c r="BA9" i="70"/>
  <c r="X6" i="25"/>
  <c r="AE6" i="70"/>
  <c r="AH47" i="70"/>
  <c r="AQ9" i="65"/>
  <c r="Z54" i="65"/>
  <c r="AP48" i="65"/>
  <c r="BA14" i="65"/>
  <c r="AR47" i="70"/>
  <c r="AX50" i="65"/>
  <c r="AC60" i="65"/>
  <c r="AG29" i="65"/>
  <c r="X29" i="25"/>
  <c r="AY6" i="65"/>
  <c r="F15" i="127"/>
  <c r="AB12" i="65"/>
  <c r="AT26" i="65"/>
  <c r="F42" i="127"/>
  <c r="AP55" i="65"/>
  <c r="BA43" i="65"/>
  <c r="BA36" i="65"/>
  <c r="AT40" i="65"/>
  <c r="V60" i="65"/>
  <c r="AT10" i="65"/>
  <c r="AT18" i="65"/>
  <c r="AB40" i="65"/>
  <c r="AS8" i="65"/>
  <c r="Y40" i="65"/>
  <c r="AL20" i="65"/>
  <c r="X12" i="65"/>
  <c r="BB22" i="65"/>
  <c r="AH32" i="65"/>
  <c r="AB19" i="65"/>
  <c r="AL26" i="65"/>
  <c r="AW7" i="65"/>
  <c r="AT8" i="65"/>
  <c r="AU44" i="65"/>
  <c r="AP4" i="65"/>
  <c r="AE20" i="65"/>
  <c r="AJ7" i="65"/>
  <c r="AE43" i="65"/>
  <c r="E56" i="127"/>
  <c r="AO6" i="70"/>
  <c r="AN20" i="65"/>
  <c r="Z37" i="65"/>
  <c r="AB62" i="65"/>
  <c r="AX34" i="65"/>
  <c r="F24" i="127"/>
  <c r="AM47" i="70"/>
  <c r="X15" i="25"/>
  <c r="X18" i="25"/>
  <c r="AH27" i="65"/>
  <c r="AQ22" i="65"/>
  <c r="AK36" i="65"/>
  <c r="Z42" i="65"/>
  <c r="BA31" i="65"/>
  <c r="AX32" i="65"/>
  <c r="BE4" i="70"/>
  <c r="AU9" i="70"/>
  <c r="AS9" i="65"/>
  <c r="AN52" i="65"/>
  <c r="AG61" i="65"/>
  <c r="AC22" i="65"/>
  <c r="AL24" i="65"/>
  <c r="AV21" i="65"/>
  <c r="Y57" i="65"/>
  <c r="AP26" i="65"/>
  <c r="AR61" i="65"/>
  <c r="BA57" i="65"/>
  <c r="AE8" i="70"/>
  <c r="AS10" i="65"/>
  <c r="AO4" i="65"/>
  <c r="AT45" i="65"/>
  <c r="AX40" i="65"/>
  <c r="AP50" i="70"/>
  <c r="AD11" i="65"/>
  <c r="BC6" i="70"/>
  <c r="AT53" i="65"/>
  <c r="AH4" i="65"/>
  <c r="X34" i="65"/>
  <c r="Z22" i="65"/>
  <c r="AW49" i="70"/>
  <c r="AE47" i="65"/>
  <c r="AG10" i="65"/>
  <c r="AS50" i="70"/>
  <c r="AB63" i="65"/>
  <c r="AJ56" i="65"/>
  <c r="AA42" i="65"/>
  <c r="AP22" i="65"/>
  <c r="X39" i="25"/>
  <c r="W6" i="70"/>
  <c r="AE46" i="70"/>
  <c r="E3" i="127"/>
  <c r="BA30" i="65"/>
  <c r="AB50" i="65"/>
  <c r="AV35" i="65"/>
  <c r="AU47" i="65"/>
  <c r="AP30" i="65"/>
  <c r="Z5" i="70"/>
  <c r="AQ60" i="65"/>
  <c r="AJ15" i="65"/>
  <c r="V48" i="70"/>
  <c r="V58" i="25"/>
  <c r="AJ29" i="65"/>
  <c r="AV42" i="65"/>
  <c r="AG55" i="65"/>
  <c r="AB13" i="65"/>
  <c r="X56" i="65"/>
  <c r="BB39" i="65"/>
  <c r="AC30" i="65"/>
  <c r="X54" i="25"/>
  <c r="AC18" i="65"/>
  <c r="BB42" i="65"/>
  <c r="AX7" i="70"/>
  <c r="Z23" i="65"/>
  <c r="AA46" i="70"/>
  <c r="AI54" i="65"/>
  <c r="AQ16" i="65"/>
  <c r="AV33" i="65"/>
  <c r="AH36" i="65"/>
  <c r="AU41" i="65"/>
  <c r="AW57" i="65"/>
  <c r="AZ37" i="65"/>
  <c r="AS23" i="65"/>
  <c r="AM9" i="70"/>
  <c r="AS47" i="70"/>
  <c r="AR27" i="65"/>
  <c r="BE7" i="70"/>
  <c r="F51" i="127"/>
  <c r="X31" i="65"/>
  <c r="AC4" i="70"/>
  <c r="AB48" i="70"/>
  <c r="V58" i="65"/>
  <c r="AR16" i="65"/>
  <c r="BB20" i="65"/>
  <c r="F6" i="127"/>
  <c r="BB37" i="65"/>
  <c r="AW43" i="65"/>
  <c r="AS31" i="65"/>
  <c r="AC50" i="70"/>
  <c r="AA55" i="65"/>
  <c r="AP8" i="70"/>
  <c r="AA22" i="65"/>
  <c r="AX50" i="70"/>
  <c r="Z57" i="65"/>
  <c r="AN39" i="65"/>
  <c r="AZ43" i="65"/>
  <c r="BF9" i="70"/>
  <c r="AT25" i="65"/>
  <c r="AY13" i="65"/>
  <c r="AB58" i="65"/>
  <c r="AW47" i="65"/>
  <c r="AE54" i="65"/>
  <c r="BB48" i="65"/>
  <c r="AB36" i="65"/>
  <c r="AY29" i="65"/>
  <c r="W60" i="25"/>
  <c r="AR29" i="65"/>
  <c r="AQ29" i="65"/>
  <c r="AA52" i="65"/>
  <c r="AQ58" i="65"/>
  <c r="AL50" i="70"/>
  <c r="AZ46" i="65"/>
  <c r="AO43" i="65"/>
  <c r="AL46" i="70"/>
  <c r="AS15" i="65"/>
  <c r="AI42" i="65"/>
  <c r="E44" i="127"/>
  <c r="AR13" i="65"/>
  <c r="AC56" i="65"/>
  <c r="AL4" i="70"/>
  <c r="AG37" i="65"/>
  <c r="AE48" i="70"/>
  <c r="AR38" i="65"/>
  <c r="AT21" i="65"/>
  <c r="AN63" i="65"/>
  <c r="AJ50" i="65"/>
  <c r="AW24" i="65"/>
  <c r="AN57" i="65"/>
  <c r="AV32" i="65"/>
  <c r="AG9" i="70"/>
  <c r="BB48" i="70"/>
  <c r="BD8" i="70"/>
  <c r="AN11" i="65"/>
  <c r="AJ8" i="70"/>
  <c r="AV22" i="65"/>
  <c r="AR11" i="65"/>
  <c r="AU56" i="65"/>
  <c r="AK44" i="65"/>
  <c r="X23" i="65"/>
  <c r="AR48" i="65"/>
  <c r="AU6" i="70"/>
  <c r="BD4" i="70"/>
  <c r="W5" i="70"/>
  <c r="AX42" i="65"/>
  <c r="AO22" i="65"/>
  <c r="AQ6" i="70"/>
  <c r="AB7" i="65"/>
  <c r="AI51" i="65"/>
  <c r="AW39" i="65"/>
  <c r="AB53" i="65"/>
  <c r="AR5" i="70"/>
  <c r="BC8" i="70"/>
  <c r="Y25" i="65"/>
  <c r="E12" i="127"/>
  <c r="AU33" i="65"/>
  <c r="AV37" i="65"/>
  <c r="AB41" i="65"/>
  <c r="F59" i="127"/>
  <c r="W9" i="70"/>
  <c r="AC19" i="65"/>
  <c r="AQ50" i="70"/>
  <c r="AN41" i="65"/>
  <c r="W8" i="70"/>
  <c r="AF50" i="70"/>
  <c r="X14" i="25"/>
  <c r="AK6" i="65"/>
  <c r="Y16" i="65"/>
  <c r="X61" i="65"/>
  <c r="F27" i="127"/>
  <c r="AW17" i="65"/>
  <c r="AK49" i="65"/>
  <c r="F11" i="127"/>
  <c r="E28" i="127"/>
  <c r="AN51" i="65"/>
  <c r="AN58" i="65"/>
  <c r="AX15" i="65"/>
  <c r="V55" i="25"/>
  <c r="AN23" i="65"/>
  <c r="AK42" i="65"/>
  <c r="AI61" i="65"/>
  <c r="AZ9" i="65"/>
  <c r="AE52" i="65"/>
  <c r="AL29" i="65"/>
  <c r="AZ35" i="65"/>
  <c r="Z46" i="70"/>
  <c r="Y17" i="65"/>
  <c r="AA8" i="65"/>
  <c r="AW60" i="65"/>
  <c r="Z34" i="65"/>
  <c r="Y35" i="65"/>
  <c r="V59" i="65"/>
  <c r="AE40" i="65"/>
  <c r="AA20" i="65"/>
  <c r="AP43" i="65"/>
  <c r="AT35" i="65"/>
  <c r="AE9" i="65"/>
  <c r="BF4" i="70"/>
  <c r="AD8" i="65"/>
  <c r="AA6" i="70"/>
  <c r="AZ48" i="65"/>
  <c r="AO34" i="65"/>
  <c r="AU4" i="65"/>
  <c r="AS9" i="70"/>
  <c r="AU25" i="65"/>
  <c r="AY38" i="65"/>
  <c r="AK52" i="65"/>
  <c r="X29" i="65"/>
  <c r="AX60" i="65"/>
  <c r="AB54" i="65"/>
  <c r="X22" i="65"/>
  <c r="AI37" i="65"/>
  <c r="AU45" i="65"/>
  <c r="AJ37" i="65"/>
  <c r="AM31" i="65"/>
  <c r="AR50" i="65"/>
  <c r="AJ54" i="65"/>
  <c r="BA46" i="70"/>
  <c r="BB34" i="65"/>
  <c r="Y30" i="65"/>
  <c r="AU58" i="65"/>
  <c r="AC43" i="65"/>
  <c r="BB49" i="70"/>
  <c r="AC31" i="65"/>
  <c r="AT7" i="65"/>
  <c r="AP56" i="65"/>
  <c r="AY28" i="65"/>
  <c r="X47" i="70"/>
  <c r="AD23" i="65"/>
  <c r="AP29" i="65"/>
  <c r="AT14" i="65"/>
  <c r="AZ44" i="65"/>
  <c r="AN16" i="65"/>
  <c r="AH53" i="65"/>
  <c r="X45" i="25"/>
  <c r="AU12" i="65"/>
  <c r="X20" i="65"/>
  <c r="BF7" i="70"/>
  <c r="AD27" i="65"/>
  <c r="AR36" i="65"/>
  <c r="AD5" i="70"/>
  <c r="AE26" i="65"/>
  <c r="E18" i="127"/>
  <c r="AR37" i="65"/>
  <c r="Y50" i="70"/>
  <c r="AG26" i="65"/>
  <c r="AU11" i="65"/>
  <c r="AW9" i="70"/>
  <c r="AU51" i="65"/>
  <c r="AY37" i="65"/>
  <c r="AF34" i="65"/>
  <c r="AM59" i="65"/>
  <c r="AX47" i="65"/>
  <c r="X7" i="65"/>
  <c r="AM5" i="65"/>
  <c r="AX28" i="65"/>
  <c r="AL18" i="65"/>
  <c r="Z48" i="70"/>
  <c r="AB38" i="65"/>
  <c r="AP7" i="65"/>
  <c r="AL51" i="65"/>
  <c r="AL43" i="65"/>
  <c r="AU35" i="65"/>
  <c r="V6" i="70"/>
  <c r="W55" i="65"/>
  <c r="AZ50" i="65"/>
  <c r="AO40" i="65"/>
  <c r="BG49" i="70"/>
  <c r="AM60" i="65"/>
  <c r="AF60" i="65"/>
  <c r="Y8" i="70"/>
  <c r="AE46" i="65"/>
  <c r="AZ47" i="65"/>
  <c r="F58" i="127"/>
  <c r="AF7" i="70"/>
  <c r="AR22" i="65"/>
  <c r="AX48" i="65"/>
  <c r="AZ5" i="70"/>
  <c r="BA22" i="65"/>
  <c r="BA13" i="65"/>
  <c r="AG17" i="65"/>
  <c r="AG32" i="65"/>
  <c r="AO54" i="65"/>
  <c r="AF41" i="65"/>
  <c r="AX55" i="65"/>
  <c r="AF38" i="65"/>
  <c r="AV9" i="65"/>
  <c r="AA23" i="65"/>
  <c r="AO46" i="65"/>
  <c r="AY60" i="65"/>
  <c r="AD40" i="65"/>
  <c r="X43" i="65"/>
  <c r="AC55" i="65"/>
  <c r="AY48" i="70"/>
  <c r="AS52" i="65"/>
  <c r="AK57" i="65"/>
  <c r="AK22" i="65"/>
  <c r="AC10" i="65"/>
  <c r="AV30" i="65"/>
  <c r="BA29" i="65"/>
  <c r="AX58" i="65"/>
  <c r="AV62" i="65"/>
  <c r="AA8" i="70"/>
  <c r="AI43" i="65"/>
  <c r="AY50" i="65"/>
  <c r="AA25" i="65"/>
  <c r="E37" i="127"/>
  <c r="AQ43" i="65"/>
  <c r="AC48" i="65"/>
  <c r="AQ49" i="70"/>
  <c r="AK60" i="65"/>
  <c r="Z8" i="70"/>
  <c r="AQ46" i="70"/>
  <c r="AD59" i="65"/>
  <c r="BA24" i="65"/>
  <c r="AW28" i="65"/>
  <c r="AV17" i="65"/>
  <c r="AI47" i="65"/>
  <c r="X20" i="25"/>
  <c r="AK28" i="65"/>
  <c r="AN56" i="65"/>
  <c r="AN22" i="65"/>
  <c r="AW31" i="65"/>
  <c r="AY17" i="65"/>
  <c r="Z45" i="65"/>
  <c r="AK20" i="65"/>
  <c r="AM45" i="65"/>
  <c r="X8" i="25"/>
  <c r="AL36" i="65"/>
  <c r="AY19" i="65"/>
  <c r="E60" i="127"/>
  <c r="AJ47" i="65"/>
  <c r="AX62" i="65"/>
  <c r="AF63" i="65"/>
  <c r="AD32" i="65"/>
  <c r="AB33" i="65"/>
  <c r="AQ47" i="70"/>
  <c r="AJ42" i="65"/>
  <c r="AT5" i="70"/>
  <c r="AQ54" i="65"/>
  <c r="AC46" i="70"/>
  <c r="Y20" i="65"/>
  <c r="AV10" i="65"/>
  <c r="AZ7" i="65"/>
  <c r="AU22" i="65"/>
  <c r="AY56" i="65"/>
  <c r="AH57" i="65"/>
  <c r="AP13" i="65"/>
  <c r="AL62" i="65"/>
  <c r="AA49" i="70"/>
  <c r="BB58" i="65"/>
  <c r="AW22" i="65"/>
  <c r="AB35" i="65"/>
  <c r="AS46" i="70"/>
  <c r="AH58" i="65"/>
  <c r="X58" i="25"/>
  <c r="BB6" i="70"/>
  <c r="AC16" i="65"/>
  <c r="AJ19" i="65"/>
  <c r="AX33" i="65"/>
  <c r="BB52" i="65"/>
  <c r="AW40" i="65"/>
  <c r="AA31" i="65"/>
  <c r="AF47" i="65"/>
  <c r="AZ19" i="65"/>
  <c r="AN42" i="65"/>
  <c r="AW49" i="65"/>
  <c r="AL35" i="65"/>
  <c r="AE39" i="65"/>
  <c r="AI57" i="65"/>
  <c r="AO50" i="65"/>
  <c r="AY46" i="65"/>
  <c r="BB9" i="70"/>
  <c r="Y19" i="65"/>
  <c r="AE34" i="65"/>
  <c r="X45" i="65"/>
  <c r="F36" i="127"/>
  <c r="F5" i="127"/>
  <c r="E32" i="127"/>
  <c r="AR4" i="70"/>
  <c r="AO15" i="65"/>
  <c r="AA51" i="65"/>
  <c r="AO60" i="65"/>
  <c r="AG28" i="65"/>
  <c r="AE32" i="65"/>
  <c r="AI39" i="65"/>
  <c r="AM49" i="65"/>
  <c r="AJ8" i="65"/>
  <c r="BA55" i="65"/>
  <c r="AR15" i="65"/>
  <c r="Y46" i="65"/>
  <c r="AF9" i="65"/>
  <c r="F35" i="127"/>
  <c r="AK40" i="65"/>
  <c r="AO17" i="65"/>
  <c r="AJ21" i="65"/>
  <c r="X17" i="65"/>
  <c r="BB33" i="65"/>
  <c r="AY57" i="65"/>
  <c r="BB50" i="65"/>
  <c r="AE13" i="65"/>
  <c r="BA5" i="70"/>
  <c r="AK7" i="65"/>
  <c r="AU63" i="65"/>
  <c r="BD49" i="70"/>
  <c r="AO47" i="65"/>
  <c r="Z28" i="65"/>
  <c r="Y9" i="70"/>
  <c r="AH47" i="65"/>
  <c r="AK50" i="70"/>
  <c r="BC46" i="70"/>
  <c r="AH19" i="65"/>
  <c r="AA34" i="65"/>
  <c r="AO23" i="65"/>
  <c r="E48" i="127"/>
  <c r="X50" i="70"/>
  <c r="AP59" i="65"/>
  <c r="AI29" i="65"/>
  <c r="AQ39" i="65"/>
  <c r="AN45" i="65"/>
  <c r="AG14" i="65"/>
  <c r="AG16" i="65"/>
  <c r="AA14" i="65"/>
  <c r="AT48" i="70"/>
  <c r="BB14" i="65"/>
  <c r="AN34" i="65"/>
  <c r="BD6" i="70"/>
  <c r="AT4" i="65"/>
  <c r="W60" i="65"/>
  <c r="E6" i="127"/>
  <c r="AL48" i="65"/>
  <c r="V49" i="70"/>
  <c r="Y63" i="65"/>
  <c r="AW30" i="65"/>
  <c r="AP24" i="65"/>
  <c r="Z17" i="65"/>
  <c r="AM19" i="65"/>
  <c r="X12" i="25"/>
  <c r="AE38" i="65"/>
  <c r="F56" i="127"/>
  <c r="AP60" i="65"/>
  <c r="AI6" i="70"/>
  <c r="AD21" i="65"/>
  <c r="AG42" i="65"/>
  <c r="AW48" i="70"/>
  <c r="BG47" i="70"/>
  <c r="Z16" i="65"/>
  <c r="AL6" i="70"/>
  <c r="X9" i="65"/>
  <c r="AH51" i="65"/>
  <c r="AC59" i="65"/>
  <c r="AG8" i="70"/>
  <c r="BB47" i="65"/>
  <c r="AV12" i="65"/>
  <c r="AJ7" i="70"/>
  <c r="AH8" i="65"/>
  <c r="AB37" i="65"/>
  <c r="AM42" i="65"/>
  <c r="AJ33" i="65"/>
  <c r="AJ44" i="65"/>
  <c r="AS54" i="65"/>
  <c r="AN32" i="65"/>
  <c r="Z9" i="65"/>
  <c r="AY34" i="65"/>
  <c r="AI53" i="65"/>
  <c r="AC39" i="65"/>
  <c r="Z25" i="65"/>
  <c r="AR8" i="70"/>
  <c r="AA53" i="65"/>
  <c r="AV27" i="65"/>
  <c r="Z8" i="65"/>
  <c r="AF22" i="65"/>
  <c r="AV29" i="65"/>
  <c r="AA58" i="65"/>
  <c r="F50" i="127"/>
  <c r="BA33" i="65"/>
  <c r="AU23" i="65"/>
  <c r="AG6" i="65"/>
  <c r="AT50" i="65"/>
  <c r="AY20" i="65"/>
  <c r="AO18" i="65"/>
  <c r="AX19" i="65"/>
  <c r="V61" i="65"/>
  <c r="AO50" i="70"/>
  <c r="AY49" i="65"/>
  <c r="AL55" i="65"/>
  <c r="AB50" i="70"/>
  <c r="F31" i="127"/>
  <c r="AR18" i="65"/>
  <c r="AS17" i="65"/>
  <c r="AI7" i="65"/>
  <c r="AT37" i="65"/>
  <c r="AE57" i="65"/>
  <c r="X28" i="65"/>
  <c r="AF49" i="70"/>
  <c r="AK17" i="65"/>
  <c r="AM36" i="65"/>
  <c r="AZ49" i="65"/>
  <c r="AH7" i="70"/>
  <c r="BA12" i="65"/>
  <c r="AM46" i="65"/>
  <c r="AN49" i="70"/>
  <c r="F4" i="127"/>
  <c r="AH28" i="65"/>
  <c r="AO37" i="65"/>
  <c r="AA57" i="65"/>
  <c r="AU53" i="65"/>
  <c r="Z4" i="65"/>
  <c r="AY55" i="65"/>
  <c r="AX61" i="65"/>
  <c r="AW7" i="70"/>
  <c r="AW15" i="65"/>
  <c r="AC49" i="65"/>
  <c r="AL47" i="65"/>
  <c r="AG51" i="65"/>
  <c r="W48" i="70"/>
  <c r="AZ36" i="65"/>
  <c r="AV61" i="65"/>
  <c r="AM35" i="65"/>
  <c r="AX52" i="65"/>
  <c r="Y4" i="70"/>
  <c r="BB7" i="70"/>
  <c r="AO55" i="65"/>
  <c r="AW26" i="65"/>
  <c r="AE11" i="65"/>
  <c r="X25" i="65"/>
  <c r="X30" i="25"/>
  <c r="AR54" i="65"/>
  <c r="AN8" i="70"/>
  <c r="X43" i="25"/>
  <c r="BB23" i="65"/>
  <c r="Y5" i="65"/>
  <c r="AT15" i="65"/>
  <c r="BA42" i="65"/>
  <c r="AE19" i="65"/>
  <c r="AZ52" i="65"/>
  <c r="AF42" i="65"/>
  <c r="AV46" i="65"/>
  <c r="AL39" i="65"/>
  <c r="BF6" i="70"/>
  <c r="AU4" i="70"/>
  <c r="AF36" i="65"/>
  <c r="AN5" i="70"/>
  <c r="AQ14" i="65"/>
  <c r="AI28" i="65"/>
  <c r="BA5" i="65"/>
  <c r="AE24" i="65"/>
  <c r="AN7" i="70"/>
  <c r="F33" i="127"/>
  <c r="AK47" i="65"/>
  <c r="AH23" i="65"/>
  <c r="AU54" i="65"/>
  <c r="AA5" i="70"/>
  <c r="AD35" i="65"/>
  <c r="AQ45" i="65"/>
  <c r="AI6" i="65"/>
  <c r="AI34" i="65"/>
  <c r="X44" i="65"/>
  <c r="AR42" i="65"/>
  <c r="AD7" i="70"/>
  <c r="AH39" i="65"/>
  <c r="F49" i="127"/>
  <c r="AB10" i="65"/>
  <c r="BA48" i="70"/>
  <c r="AR35" i="65"/>
  <c r="AV58" i="65"/>
  <c r="Y13" i="65"/>
  <c r="AA54" i="65"/>
  <c r="AJ49" i="65"/>
  <c r="AW36" i="65"/>
  <c r="AF54" i="65"/>
  <c r="Y58" i="65"/>
  <c r="Y56" i="65"/>
  <c r="AG56" i="65"/>
  <c r="AK48" i="70"/>
  <c r="AW23" i="65"/>
  <c r="AP38" i="65"/>
  <c r="AU30" i="65"/>
  <c r="AY23" i="65"/>
  <c r="BB29" i="65"/>
  <c r="AN5" i="65"/>
  <c r="AY54" i="65"/>
  <c r="AC23" i="65"/>
  <c r="AM17" i="65"/>
  <c r="AI48" i="70"/>
  <c r="F46" i="127"/>
  <c r="Y44" i="65"/>
  <c r="AO14" i="65"/>
  <c r="AC15" i="65"/>
  <c r="AM51" i="65"/>
  <c r="AP9" i="65"/>
  <c r="AR50" i="70"/>
  <c r="AD4" i="70"/>
  <c r="AN47" i="70"/>
  <c r="AX8" i="65"/>
  <c r="BA48" i="65"/>
  <c r="AG9" i="65"/>
  <c r="AA10" i="65"/>
  <c r="AC25" i="65"/>
  <c r="AV13" i="65"/>
  <c r="AZ60" i="65"/>
  <c r="AF56" i="65"/>
  <c r="E27" i="127"/>
  <c r="AZ34" i="65"/>
  <c r="BB11" i="65"/>
  <c r="AD13" i="65"/>
  <c r="AA19" i="65"/>
  <c r="BA16" i="65"/>
  <c r="AI52" i="65"/>
  <c r="AM30" i="65"/>
  <c r="AR34" i="65"/>
  <c r="AD34" i="65"/>
  <c r="AL10" i="65"/>
  <c r="AC9" i="65"/>
  <c r="W57" i="65"/>
  <c r="AN6" i="65"/>
  <c r="AK30" i="65"/>
  <c r="AF58" i="65"/>
  <c r="BA49" i="65"/>
  <c r="AQ41" i="65"/>
  <c r="AT20" i="65"/>
  <c r="AH52" i="65"/>
  <c r="AE35" i="65"/>
  <c r="AT19" i="65"/>
  <c r="AJ45" i="65"/>
  <c r="AT47" i="70"/>
  <c r="Z4" i="70"/>
  <c r="AJ57" i="65"/>
  <c r="Y22" i="65"/>
  <c r="AR52" i="65"/>
  <c r="Y27" i="65"/>
  <c r="AZ31" i="65"/>
  <c r="AC11" i="65"/>
  <c r="AN47" i="65"/>
  <c r="V4" i="70"/>
  <c r="AE63" i="65"/>
  <c r="AN59" i="65"/>
  <c r="X49" i="25"/>
  <c r="AA16" i="65"/>
  <c r="AM38" i="65"/>
  <c r="AK49" i="70"/>
  <c r="AO19" i="65"/>
  <c r="F8" i="127"/>
  <c r="AY59" i="65"/>
  <c r="BB47" i="70"/>
  <c r="AQ23" i="65"/>
  <c r="AF15" i="65"/>
  <c r="AO52" i="65"/>
  <c r="AE59" i="65"/>
  <c r="AG40" i="65"/>
  <c r="BC7" i="70"/>
  <c r="AO48" i="70"/>
  <c r="AB61" i="65"/>
  <c r="AS43" i="65"/>
  <c r="AT61" i="65"/>
  <c r="AW13" i="65"/>
  <c r="F22" i="127"/>
  <c r="AS59" i="65"/>
  <c r="AI46" i="70"/>
  <c r="X18" i="65"/>
  <c r="AF57" i="65"/>
  <c r="AT9" i="65"/>
  <c r="AM24" i="65"/>
  <c r="X9" i="70"/>
  <c r="AD31" i="65"/>
  <c r="AY62" i="65"/>
  <c r="AK32" i="65"/>
  <c r="X11" i="25"/>
  <c r="AP33" i="65"/>
  <c r="AG13" i="65"/>
  <c r="AD47" i="65"/>
  <c r="AA62" i="65"/>
  <c r="AQ19" i="65"/>
  <c r="AA59" i="65"/>
  <c r="Y37" i="65"/>
  <c r="AM12" i="65"/>
  <c r="AK34" i="65"/>
  <c r="F10" i="127"/>
  <c r="AZ38" i="65"/>
  <c r="V50" i="70"/>
  <c r="AC52" i="65"/>
  <c r="AD6" i="70"/>
  <c r="F25" i="127"/>
  <c r="AF5" i="65"/>
  <c r="AF8" i="65"/>
  <c r="AC36" i="65"/>
  <c r="W59" i="25"/>
  <c r="Z11" i="65"/>
  <c r="AK12" i="65"/>
  <c r="AO62" i="65"/>
  <c r="AX7" i="65"/>
  <c r="AD63" i="65"/>
  <c r="X48" i="25"/>
  <c r="AB17" i="65"/>
  <c r="AZ9" i="70"/>
  <c r="AR14" i="65"/>
  <c r="AP52" i="65"/>
  <c r="AX53" i="65"/>
  <c r="AV57" i="65"/>
  <c r="AU27" i="65"/>
  <c r="AM8" i="70"/>
  <c r="AI46" i="65"/>
  <c r="AQ21" i="65"/>
  <c r="Y45" i="65"/>
  <c r="X25" i="25"/>
  <c r="AA40" i="65"/>
  <c r="AM20" i="65"/>
  <c r="AG63" i="65"/>
  <c r="AU60" i="65"/>
  <c r="X26" i="65"/>
  <c r="AW8" i="70"/>
  <c r="AB16" i="65"/>
  <c r="AI24" i="65"/>
  <c r="F9" i="127"/>
  <c r="AA46" i="65"/>
  <c r="AX41" i="65"/>
  <c r="AJ48" i="65"/>
  <c r="F43" i="127"/>
  <c r="AO61" i="65"/>
  <c r="AM7" i="65"/>
  <c r="AC6" i="70"/>
  <c r="AI5" i="70"/>
  <c r="AZ53" i="65"/>
  <c r="AL23" i="65"/>
  <c r="X26" i="25"/>
  <c r="AE60" i="65"/>
  <c r="BB43" i="65"/>
  <c r="AL59" i="65"/>
  <c r="AG39" i="65"/>
  <c r="AT62" i="65"/>
  <c r="AB46" i="70"/>
  <c r="Y48" i="70"/>
  <c r="AR10" i="65"/>
  <c r="AS27" i="65"/>
  <c r="AR31" i="65"/>
  <c r="AA17" i="65"/>
  <c r="AI10" i="65"/>
  <c r="X8" i="65"/>
  <c r="AQ18" i="65"/>
  <c r="AL16" i="65"/>
  <c r="Z51" i="65"/>
  <c r="AV51" i="65"/>
  <c r="AK27" i="65"/>
  <c r="AJ16" i="65"/>
  <c r="AE23" i="65"/>
  <c r="AS29" i="65"/>
  <c r="AK46" i="65"/>
  <c r="E15" i="127"/>
  <c r="AK63" i="65"/>
  <c r="AW11" i="65"/>
  <c r="AX26" i="65"/>
  <c r="BG5" i="70"/>
  <c r="AS5" i="65"/>
  <c r="X21" i="65"/>
  <c r="AH33" i="65"/>
  <c r="AQ24" i="65"/>
  <c r="AY50" i="70"/>
  <c r="AZ20" i="65"/>
  <c r="AV19" i="65"/>
  <c r="E45" i="127"/>
  <c r="AD14" i="65"/>
  <c r="BB30" i="65"/>
  <c r="AF11" i="65"/>
  <c r="AF21" i="65"/>
  <c r="AP32" i="65"/>
  <c r="AV60" i="65"/>
  <c r="AA60" i="65"/>
  <c r="AZ15" i="65"/>
  <c r="AX31" i="65"/>
  <c r="AV46" i="70"/>
  <c r="BB45" i="65"/>
  <c r="AC26" i="65"/>
  <c r="AW19" i="65"/>
  <c r="AQ38" i="65"/>
  <c r="E7" i="127"/>
  <c r="AW20" i="65"/>
  <c r="BB25" i="65"/>
  <c r="AJ39" i="65"/>
  <c r="BB63" i="65"/>
  <c r="AV48" i="65"/>
  <c r="AN26" i="65"/>
  <c r="BA53" i="65"/>
  <c r="AS56" i="65"/>
  <c r="AI18" i="65"/>
  <c r="E9" i="127"/>
  <c r="Y50" i="65"/>
  <c r="AS6" i="65"/>
  <c r="AY36" i="65"/>
  <c r="BA59" i="65"/>
  <c r="AJ9" i="65"/>
  <c r="AY44" i="65"/>
  <c r="AW63" i="65"/>
  <c r="AO36" i="65"/>
  <c r="AA50" i="65"/>
  <c r="AO29" i="65"/>
  <c r="BA35" i="65"/>
  <c r="AE9" i="70"/>
  <c r="AG52" i="65"/>
  <c r="X46" i="25"/>
  <c r="AD6" i="65"/>
  <c r="AD54" i="65"/>
  <c r="AS8" i="70"/>
  <c r="AT48" i="65"/>
  <c r="AA47" i="65"/>
  <c r="AD60" i="65"/>
  <c r="AH5" i="65"/>
  <c r="AU49" i="65"/>
  <c r="Z24" i="65"/>
  <c r="Y12" i="65"/>
  <c r="AA61" i="65"/>
  <c r="BB54" i="65"/>
  <c r="AE51" i="65"/>
  <c r="AW51" i="65"/>
  <c r="AG48" i="70"/>
  <c r="AI11" i="65"/>
  <c r="AQ7" i="70"/>
  <c r="V57" i="65"/>
  <c r="AR49" i="70"/>
  <c r="AD51" i="65"/>
  <c r="AI13" i="65"/>
  <c r="AZ59" i="65"/>
  <c r="AM50" i="70"/>
  <c r="AK55" i="65"/>
  <c r="AP35" i="65"/>
  <c r="AI20" i="65"/>
  <c r="E39" i="127"/>
  <c r="F57" i="127"/>
  <c r="AI17" i="65"/>
  <c r="Y49" i="65"/>
  <c r="AY8" i="70"/>
  <c r="X16" i="65"/>
  <c r="AJ35" i="65"/>
  <c r="AV39" i="65"/>
  <c r="AN50" i="70"/>
  <c r="BB59" i="65"/>
  <c r="AD5" i="65"/>
  <c r="AK24" i="65"/>
  <c r="AG58" i="65"/>
  <c r="AY4" i="70"/>
  <c r="X4" i="25"/>
  <c r="AQ4" i="65"/>
  <c r="BB46" i="65"/>
  <c r="AD50" i="65"/>
  <c r="AE31" i="65"/>
  <c r="X24" i="65"/>
  <c r="F45" i="127"/>
  <c r="AB23" i="65"/>
  <c r="AF10" i="65"/>
  <c r="Z58" i="65"/>
  <c r="AL41" i="65"/>
  <c r="X34" i="25"/>
  <c r="AP44" i="65"/>
  <c r="AF19" i="65"/>
  <c r="AA48" i="70"/>
  <c r="BB10" i="65"/>
  <c r="AV8" i="65"/>
  <c r="AN27" i="65"/>
  <c r="AV54" i="65"/>
  <c r="F30" i="127"/>
  <c r="AG5" i="70"/>
  <c r="X59" i="25"/>
  <c r="Z39" i="65"/>
  <c r="AK10" i="65"/>
  <c r="W56" i="65"/>
  <c r="AU7" i="65"/>
  <c r="AP48" i="70"/>
  <c r="AL34" i="65"/>
  <c r="Z50" i="70"/>
  <c r="AL45" i="65"/>
  <c r="X47" i="65"/>
  <c r="AG49" i="65"/>
  <c r="AP6" i="65"/>
  <c r="AJ18" i="65"/>
  <c r="AI19" i="65"/>
  <c r="AS7" i="70"/>
  <c r="X53" i="65"/>
  <c r="BA34" i="65"/>
  <c r="Y54" i="65"/>
  <c r="AG44" i="65"/>
  <c r="AK9" i="65"/>
  <c r="AZ11" i="65"/>
  <c r="AW37" i="65"/>
  <c r="AL9" i="65"/>
  <c r="AD46" i="70"/>
  <c r="AC44" i="65"/>
  <c r="AR30" i="65"/>
  <c r="AB32" i="65"/>
  <c r="AS42" i="65"/>
  <c r="AF49" i="65"/>
  <c r="V61" i="25"/>
  <c r="BB8" i="65"/>
  <c r="AY31" i="65"/>
  <c r="BD5" i="70"/>
  <c r="AX44" i="65"/>
  <c r="AD29" i="65"/>
  <c r="AW6" i="65"/>
  <c r="AH30" i="65"/>
  <c r="AP14" i="65"/>
  <c r="AJ6" i="65"/>
  <c r="E40" i="127"/>
  <c r="AR57" i="65"/>
  <c r="E14" i="127"/>
  <c r="F13" i="127"/>
  <c r="BA8" i="70"/>
  <c r="AM48" i="70"/>
  <c r="AR48" i="70"/>
  <c r="BB7" i="65"/>
  <c r="AZ24" i="65"/>
  <c r="AJ20" i="65"/>
  <c r="AC57" i="65"/>
  <c r="AZ8" i="65"/>
  <c r="AP49" i="65"/>
  <c r="AL19" i="65"/>
  <c r="BB5" i="70"/>
  <c r="AC5" i="70"/>
  <c r="BA47" i="70"/>
  <c r="AJ51" i="65"/>
  <c r="Y7" i="65"/>
  <c r="AX9" i="65"/>
  <c r="AI8" i="70"/>
  <c r="AU20" i="65"/>
  <c r="X19" i="65"/>
  <c r="AJ4" i="70"/>
  <c r="C62" i="70" s="1"/>
  <c r="C61" i="70"/>
  <c r="E27" i="70" l="1"/>
  <c r="E29" i="70" s="1"/>
  <c r="B58" i="70"/>
  <c r="E18" i="70" s="1"/>
  <c r="B54" i="70"/>
  <c r="E10" i="70" s="1"/>
  <c r="B55" i="70"/>
  <c r="E12" i="70" s="1"/>
  <c r="B56" i="70"/>
  <c r="E14" i="70" s="1"/>
  <c r="B57" i="70"/>
  <c r="E16" i="70" s="1"/>
  <c r="G54" i="70"/>
  <c r="O10" i="70" s="1"/>
  <c r="G55" i="70"/>
  <c r="O12" i="70" s="1"/>
  <c r="G56" i="70"/>
  <c r="O14" i="70" s="1"/>
  <c r="G57" i="70"/>
  <c r="O16" i="70" s="1"/>
  <c r="G58" i="70"/>
  <c r="O18" i="70" s="1"/>
  <c r="F57" i="70"/>
  <c r="M16" i="70" s="1"/>
  <c r="F56" i="70"/>
  <c r="M14" i="70" s="1"/>
  <c r="F58" i="70"/>
  <c r="M18" i="70" s="1"/>
  <c r="F55" i="70"/>
  <c r="M12" i="70" s="1"/>
  <c r="F54" i="70"/>
  <c r="M10" i="70" s="1"/>
  <c r="E57" i="70"/>
  <c r="K16" i="70" s="1"/>
  <c r="E55" i="70"/>
  <c r="K12" i="70" s="1"/>
  <c r="E58" i="70"/>
  <c r="K18" i="70" s="1"/>
  <c r="E54" i="70"/>
  <c r="K10" i="70" s="1"/>
  <c r="E56" i="70"/>
  <c r="K14" i="70" s="1"/>
  <c r="C55" i="70"/>
  <c r="G12" i="70" s="1"/>
  <c r="C58" i="70"/>
  <c r="G18" i="70" s="1"/>
  <c r="C56" i="70"/>
  <c r="G14" i="70" s="1"/>
  <c r="C57" i="70"/>
  <c r="G16" i="70" s="1"/>
  <c r="C54" i="70"/>
  <c r="G10" i="70" s="1"/>
  <c r="BG2" i="27"/>
  <c r="D54" i="70"/>
  <c r="I10" i="70" s="1"/>
  <c r="D56" i="70"/>
  <c r="I14" i="70" s="1"/>
  <c r="D58" i="70"/>
  <c r="I18" i="70" s="1"/>
  <c r="D57" i="70"/>
  <c r="I16" i="70" s="1"/>
  <c r="D55" i="70"/>
  <c r="I12" i="7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Heather</author>
  </authors>
  <commentList>
    <comment ref="A1" authorId="0" shapeId="0" xr:uid="{00000000-0006-0000-0000-000001000000}">
      <text>
        <r>
          <rPr>
            <b/>
            <sz val="9"/>
            <color indexed="81"/>
            <rFont val="Tahoma"/>
            <family val="2"/>
          </rPr>
          <t xml:space="preserve">Notes for Changes to this Sheet:
</t>
        </r>
        <r>
          <rPr>
            <sz val="9"/>
            <color indexed="81"/>
            <rFont val="Tahoma"/>
            <family val="2"/>
          </rPr>
          <t xml:space="preserve">
</t>
        </r>
        <r>
          <rPr>
            <u/>
            <sz val="9"/>
            <color indexed="81"/>
            <rFont val="Tahoma"/>
            <family val="2"/>
          </rPr>
          <t xml:space="preserve">When adding new slots: </t>
        </r>
        <r>
          <rPr>
            <sz val="9"/>
            <color indexed="81"/>
            <rFont val="Tahoma"/>
            <family val="2"/>
          </rPr>
          <t xml:space="preserve">
Update the color coding for the labels as necessary. 
</t>
        </r>
        <r>
          <rPr>
            <u/>
            <sz val="9"/>
            <color indexed="81"/>
            <rFont val="Tahoma"/>
            <family val="2"/>
          </rPr>
          <t xml:space="preserve">
When adding new traces:</t>
        </r>
        <r>
          <rPr>
            <sz val="9"/>
            <color indexed="81"/>
            <rFont val="Tahoma"/>
            <family val="2"/>
          </rPr>
          <t xml:space="preserve">
Add an additional trace control.
Link it to the cell beneath it, and
Update the Select All and Deselect All macros to include this cell.
Extend the formulas in the data import area to include the trace column.
Extend the plot area and label the new series.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Heather</author>
  </authors>
  <commentList>
    <comment ref="I2" authorId="0" shapeId="0" xr:uid="{00000000-0006-0000-0100-000001000000}">
      <text>
        <r>
          <rPr>
            <b/>
            <sz val="9"/>
            <color indexed="81"/>
            <rFont val="Tahoma"/>
            <family val="2"/>
          </rPr>
          <t>Heather:</t>
        </r>
        <r>
          <rPr>
            <sz val="9"/>
            <color indexed="81"/>
            <rFont val="Tahoma"/>
            <family val="2"/>
          </rPr>
          <t xml:space="preserve">
This cell is linked to the label on the selected data sheet. 
When adding an additional slot, a Conditional Formatting rule must be created in order to color code this slot. 
Instructions: 
Home &gt; Conditional Formatting &gt; Manage Rules
Copy one of the existing color coding rules and edit to the appropriate color and formula.
</t>
        </r>
      </text>
    </comment>
    <comment ref="F32" authorId="0" shapeId="0" xr:uid="{00000000-0006-0000-0100-000002000000}">
      <text>
        <r>
          <rPr>
            <b/>
            <sz val="9"/>
            <color indexed="81"/>
            <rFont val="Tahoma"/>
            <family val="2"/>
          </rPr>
          <t xml:space="preserve">Notes for Changes to this Sheet:
</t>
        </r>
        <r>
          <rPr>
            <sz val="9"/>
            <color indexed="81"/>
            <rFont val="Tahoma"/>
            <family val="2"/>
          </rPr>
          <t xml:space="preserve">
</t>
        </r>
        <r>
          <rPr>
            <u/>
            <sz val="9"/>
            <color indexed="81"/>
            <rFont val="Tahoma"/>
            <family val="2"/>
          </rPr>
          <t xml:space="preserve">When adding new slots: </t>
        </r>
        <r>
          <rPr>
            <sz val="9"/>
            <color indexed="81"/>
            <rFont val="Tahoma"/>
            <family val="2"/>
          </rPr>
          <t xml:space="preserve">
Update the color coding for the labels as necessary. 
</t>
        </r>
        <r>
          <rPr>
            <u/>
            <sz val="9"/>
            <color indexed="81"/>
            <rFont val="Tahoma"/>
            <family val="2"/>
          </rPr>
          <t xml:space="preserve">
When adding new traces:</t>
        </r>
        <r>
          <rPr>
            <sz val="9"/>
            <color indexed="81"/>
            <rFont val="Tahoma"/>
            <family val="2"/>
          </rPr>
          <t xml:space="preserve">
Add an additional trace control.
Link it to the cell beneath it, and
Update the Select All and Deselect All macros to include this cell.
Extend the formulas in the data import area to include the trace column.
Extend the plot area and label the new series.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Heather</author>
  </authors>
  <commentList>
    <comment ref="B40" authorId="0" shapeId="0" xr:uid="{00000000-0006-0000-0200-000001000000}">
      <text>
        <r>
          <rPr>
            <b/>
            <sz val="9"/>
            <color indexed="81"/>
            <rFont val="Tahoma"/>
            <family val="2"/>
          </rPr>
          <t>Do not alter these cells.</t>
        </r>
      </text>
    </comment>
    <comment ref="B52" authorId="0" shapeId="0" xr:uid="{00000000-0006-0000-0200-000002000000}">
      <text>
        <r>
          <rPr>
            <b/>
            <sz val="9"/>
            <color indexed="81"/>
            <rFont val="Tahoma"/>
            <family val="2"/>
          </rPr>
          <t xml:space="preserve">Update formulas to include any new rows on the Event List table. 
</t>
        </r>
      </text>
    </comment>
    <comment ref="C59" authorId="0" shapeId="0" xr:uid="{00000000-0006-0000-0200-000003000000}">
      <text>
        <r>
          <rPr>
            <b/>
            <sz val="9"/>
            <color indexed="81"/>
            <rFont val="Tahoma"/>
            <family val="2"/>
          </rPr>
          <t xml:space="preserve">Update the number of runs here if additional traces are added.
</t>
        </r>
      </text>
    </comment>
    <comment ref="C61" authorId="0" shapeId="0" xr:uid="{00000000-0006-0000-0200-000004000000}">
      <text>
        <r>
          <rPr>
            <b/>
            <sz val="9"/>
            <color indexed="81"/>
            <rFont val="Tahoma"/>
            <family val="2"/>
          </rPr>
          <t xml:space="preserve">Update formulas to include any new rows on the Event List table. </t>
        </r>
      </text>
    </comment>
    <comment ref="D70" authorId="0" shapeId="0" xr:uid="{00000000-0006-0000-0200-000005000000}">
      <text>
        <r>
          <rPr>
            <b/>
            <sz val="9"/>
            <color indexed="81"/>
            <rFont val="Tahoma"/>
            <family val="2"/>
          </rPr>
          <t>Heather:</t>
        </r>
        <r>
          <rPr>
            <sz val="9"/>
            <color indexed="81"/>
            <rFont val="Tahoma"/>
            <family val="2"/>
          </rPr>
          <t xml:space="preserve">
Update the table to include any new samples.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Tony</author>
    <author>Heather</author>
  </authors>
  <commentList>
    <comment ref="I2" authorId="0" shapeId="0" xr:uid="{00000000-0006-0000-0300-000001000000}">
      <text>
        <r>
          <rPr>
            <b/>
            <sz val="9"/>
            <color indexed="81"/>
            <rFont val="Tahoma"/>
            <family val="2"/>
          </rPr>
          <t>BOR:</t>
        </r>
        <r>
          <rPr>
            <sz val="9"/>
            <color indexed="81"/>
            <rFont val="Tahoma"/>
            <family val="2"/>
          </rPr>
          <t xml:space="preserve">
These exceedence based traces are an assembled representation of a specific exceedence value for each month based on that value not a seasonal or annual volume.  For each month the specific exceedence value is determined for the chosen variable.  The 10% exceedence trace is thus wetter than any given trace that was run in the ensemble run and the 90% exceedence trace is drier.  </t>
        </r>
      </text>
    </comment>
    <comment ref="B29" authorId="0" shapeId="0" xr:uid="{00000000-0006-0000-0300-000002000000}">
      <text>
        <r>
          <rPr>
            <b/>
            <sz val="9"/>
            <color indexed="81"/>
            <rFont val="Tahoma"/>
            <family val="2"/>
          </rPr>
          <t>BOR:</t>
        </r>
        <r>
          <rPr>
            <sz val="9"/>
            <color indexed="81"/>
            <rFont val="Tahoma"/>
            <family val="2"/>
          </rPr>
          <t xml:space="preserve">
The Exceedence Plots shown in the graphic represent a month by month exceedence calculation for each exceedence percentage value. For each month the exceedence value is found based on the 30 traces that were run through MTOM in the ensemble model run.  The exceedence plots give the bounds of the possible range of values of the selected variable. The extremes (10% and 90%) are wetter and drier respectively than any given trace in the ensemble output. </t>
        </r>
      </text>
    </comment>
    <comment ref="F32" authorId="1" shapeId="0" xr:uid="{00000000-0006-0000-0300-000003000000}">
      <text>
        <r>
          <rPr>
            <b/>
            <sz val="9"/>
            <color indexed="81"/>
            <rFont val="Tahoma"/>
            <family val="2"/>
          </rPr>
          <t xml:space="preserve">Notes for Changes to this Sheet:
</t>
        </r>
        <r>
          <rPr>
            <u/>
            <sz val="9"/>
            <color indexed="81"/>
            <rFont val="Tahoma"/>
            <family val="2"/>
          </rPr>
          <t xml:space="preserve">When adding new slots: </t>
        </r>
        <r>
          <rPr>
            <sz val="9"/>
            <color indexed="81"/>
            <rFont val="Tahoma"/>
            <family val="2"/>
          </rPr>
          <t xml:space="preserve">
Update the color coding for the labels as necessary. 
</t>
        </r>
        <r>
          <rPr>
            <u/>
            <sz val="9"/>
            <color indexed="81"/>
            <rFont val="Tahoma"/>
            <family val="2"/>
          </rPr>
          <t>When adding new traces:</t>
        </r>
        <r>
          <rPr>
            <sz val="9"/>
            <color indexed="81"/>
            <rFont val="Tahoma"/>
            <family val="2"/>
          </rPr>
          <t xml:space="preserve">
Update the Exceedence Formulas as necessary. 
Also, update the number of traces on the exceedence sheet (cell A2).</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Anthony Powell</author>
    <author>Mike</author>
  </authors>
  <commentList>
    <comment ref="C2" authorId="0" shapeId="0" xr:uid="{00000000-0006-0000-0500-000001000000}">
      <text>
        <r>
          <rPr>
            <b/>
            <sz val="9"/>
            <color indexed="81"/>
            <rFont val="Tahoma"/>
            <family val="2"/>
          </rPr>
          <t>Anthony Powell:</t>
        </r>
        <r>
          <rPr>
            <sz val="9"/>
            <color indexed="81"/>
            <rFont val="Tahoma"/>
            <family val="2"/>
          </rPr>
          <t xml:space="preserve">
Pick a Historical Trace (1981 - 2008) for a more detailed view of that Trace. </t>
        </r>
      </text>
    </comment>
    <comment ref="C24" authorId="1" shapeId="0" xr:uid="{00000000-0006-0000-0500-000002000000}">
      <text>
        <r>
          <rPr>
            <sz val="9"/>
            <color indexed="81"/>
            <rFont val="Tahoma"/>
            <family val="2"/>
          </rPr>
          <t xml:space="preserve">
This value represents carryover created for the next water year.</t>
        </r>
      </text>
    </comment>
    <comment ref="C25" authorId="1" shapeId="0" xr:uid="{00000000-0006-0000-0500-000003000000}">
      <text>
        <r>
          <rPr>
            <sz val="9"/>
            <color indexed="81"/>
            <rFont val="Tahoma"/>
            <family val="2"/>
          </rPr>
          <t xml:space="preserve">
Previously created carryover volume that is released in this water year</t>
        </r>
      </text>
    </comment>
    <comment ref="C26" authorId="1" shapeId="0" xr:uid="{00000000-0006-0000-0500-000004000000}">
      <text>
        <r>
          <rPr>
            <sz val="9"/>
            <color indexed="81"/>
            <rFont val="Tahoma"/>
            <family val="2"/>
          </rPr>
          <t xml:space="preserve">
Powell Release Tier for the current water year</t>
        </r>
      </text>
    </comment>
    <comment ref="C27" authorId="1" shapeId="0" xr:uid="{00000000-0006-0000-0500-000005000000}">
      <text>
        <r>
          <rPr>
            <sz val="9"/>
            <color indexed="81"/>
            <rFont val="Tahoma"/>
            <family val="2"/>
          </rPr>
          <t xml:space="preserve">
The condition that controls the Powell release volume under Equalization tier</t>
        </r>
      </text>
    </comment>
    <comment ref="C28" authorId="1" shapeId="0" xr:uid="{00000000-0006-0000-0500-000006000000}">
      <text>
        <r>
          <rPr>
            <sz val="9"/>
            <color indexed="81"/>
            <rFont val="Tahoma"/>
            <family val="2"/>
          </rPr>
          <t xml:space="preserve">
The branch that controls the Powell release volume under the UEB tier</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A3" authorId="0" shapeId="0" xr:uid="{00000000-0006-0000-0800-000001000000}">
      <text>
        <r>
          <rPr>
            <b/>
            <sz val="8"/>
            <color indexed="81"/>
            <rFont val="Tahoma"/>
            <family val="2"/>
          </rPr>
          <t>Shane:</t>
        </r>
        <r>
          <rPr>
            <sz val="8"/>
            <color indexed="81"/>
            <rFont val="Tahoma"/>
            <family val="2"/>
          </rPr>
          <t xml:space="preserve">
This slot holds the calculated annual release tier designation per the 2007 ROD.  The following is the key for which release tier the value in the slot indicates
0 - Equalization Tier
1 - Upper Elevation Balancing Tier
2 - Mid Elevation Balancing Tier
3 - Lower Elevation Balancing Tier</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A3" authorId="0" shapeId="0" xr:uid="{00000000-0006-0000-0C00-000001000000}">
      <text>
        <r>
          <rPr>
            <b/>
            <sz val="8"/>
            <color indexed="81"/>
            <rFont val="Tahoma"/>
            <family val="2"/>
          </rPr>
          <t>Shane:</t>
        </r>
        <r>
          <rPr>
            <sz val="8"/>
            <color indexed="81"/>
            <rFont val="Tahoma"/>
            <family val="2"/>
          </rPr>
          <t xml:space="preserve">
See the "Interim Guidelines Flow Chart" for reference.  This slot shows the branch within the Upper Elevation Balancing Tier that was taken for each year's calculation of Powell annual release volume.  It can take the following values for the following conditions:
1.1 - Upper Elev Bal Tier, B1 branch (8.23 MAF release)
1.2 - Upper Elev Bal Tier, B2 branch (release between 7 MAF and 9MAF)
1.3 - Upper Elev Bal Tier, B3 branch (Equalization Tier Calc)
1.4 - Upper Elev Bal Tier, B4 branch (release between 8.23 MAF and 9MAF)
999 - Any other Tier
SC - 06/01/12</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gallan</author>
  </authors>
  <commentList>
    <comment ref="A2" authorId="0" shapeId="0" xr:uid="{D2375BDB-1504-443D-A5F2-D5FE97A796E3}">
      <text>
        <r>
          <rPr>
            <b/>
            <sz val="9"/>
            <color indexed="81"/>
            <rFont val="Tahoma"/>
            <family val="2"/>
          </rPr>
          <t>gallan:</t>
        </r>
        <r>
          <rPr>
            <sz val="9"/>
            <color indexed="81"/>
            <rFont val="Tahoma"/>
            <family val="2"/>
          </rPr>
          <t xml:space="preserve">
1 = WY release &lt; 7.48
2 = 7.48 &lt;= WY release &lt; 8.23
3 = WY release = 8.23
4 = WY release &gt; 8.23
9 = Non-LEBT release
11/3/21</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A3" authorId="0" shapeId="0" xr:uid="{00000000-0006-0000-0D00-000001000000}">
      <text>
        <r>
          <rPr>
            <b/>
            <sz val="8"/>
            <color indexed="81"/>
            <rFont val="Tahoma"/>
            <family val="2"/>
          </rPr>
          <t>Shane:</t>
        </r>
        <r>
          <rPr>
            <sz val="8"/>
            <color indexed="81"/>
            <rFont val="Tahoma"/>
            <family val="2"/>
          </rPr>
          <t xml:space="preserve">
See the "Interim Guidelines Flow Chart" for reference.  This slot's value indicates the condition within the Equalization Tier calculation that controlled the final determination of the annual release volume from Powell.  It can take the following values under the following conditions:
0.1 - Equalization Tier, Powell elev = equalization level AND Mead&gt;1105ft
0.2 - Equalization Tier, Powell eoy storage = Mead eoy storage AND Mead&gt;1105ft
0.3 - Equalization Tier, Powell eoy storage = Mead eoy storage AND Mead&lt;1105ft
0.4 - Equalization Tier, Mead elev = 1105ft
0.5 - Equalization Tier, Powell elev = equalization level - 20ft (Mead&lt;1105ft)
999 - Any other Tier
SC - 06/19/12</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A4" authorId="0" shapeId="0" xr:uid="{00000000-0006-0000-0E00-000001000000}">
      <text>
        <r>
          <rPr>
            <b/>
            <sz val="9"/>
            <color indexed="81"/>
            <rFont val="Tahoma"/>
            <family val="2"/>
          </rPr>
          <t>Tony:</t>
        </r>
        <r>
          <rPr>
            <sz val="9"/>
            <color indexed="81"/>
            <rFont val="Tahoma"/>
            <family val="2"/>
          </rPr>
          <t xml:space="preserve">
These Values represent the Demand Variability and when it happens. 
0 = Normal Year, No Shortage, Not Surplus, No Demand Variability
-1 = Lower Demand Variability so the local inflows are converted to the 10th percentile (Drier) condition
1 = Lower Demand Variability so the local inflows are converted to the 90th percentile (wetter) condition.
2 = Either Surplus or Shortage so non-normal and no demand variability occurs.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mike</author>
  </authors>
  <commentList>
    <comment ref="B4" authorId="0" shapeId="0" xr:uid="{00000000-0006-0000-1000-000001000000}">
      <text>
        <r>
          <rPr>
            <b/>
            <sz val="9"/>
            <color indexed="81"/>
            <rFont val="Tahoma"/>
            <family val="2"/>
          </rPr>
          <t>mike:</t>
        </r>
        <r>
          <rPr>
            <sz val="9"/>
            <color indexed="81"/>
            <rFont val="Tahoma"/>
            <family val="2"/>
          </rPr>
          <t xml:space="preserve">
Shortage Flag does not set for initial year with January Start Timestep; doing so would cause MTOM to redundantly make changes already applied to input data based on Shortage. However, leaving NaNs in here means all zeros show up on Frequency tab. I changed values manually from NaN to 0 in 2017 based on Mead.Pool Elevation[Dec 2016] = 1080.82 ft</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Heather</author>
  </authors>
  <commentList>
    <comment ref="A1" authorId="0" shapeId="0" xr:uid="{00000000-0006-0000-5F00-000001000000}">
      <text>
        <r>
          <rPr>
            <b/>
            <sz val="9"/>
            <color indexed="81"/>
            <rFont val="Tahoma"/>
            <family val="2"/>
          </rPr>
          <t>Heather:</t>
        </r>
        <r>
          <rPr>
            <sz val="9"/>
            <color indexed="81"/>
            <rFont val="Tahoma"/>
            <family val="2"/>
          </rPr>
          <t xml:space="preserve">
To view the named ranges for an example of how to set up a new sheet, select the column headings and view the name box in the upper left hand corner of window.
The first column contains the ExcelName"_TIME", the remaining columns contain the ExcelName_TraceYear. For example: Mex_DivReq_TIME, Mex_DivReq_1976, Mex_DivReq_1977, etc.
These named ranges are used to bring the selected data into the viewer sheets and exceedence calculator sheet.</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Heather</author>
  </authors>
  <commentList>
    <comment ref="A1" authorId="0" shapeId="0" xr:uid="{00000000-0006-0000-6000-000001000000}">
      <text>
        <r>
          <rPr>
            <b/>
            <sz val="9"/>
            <color indexed="81"/>
            <rFont val="Tahoma"/>
            <family val="2"/>
          </rPr>
          <t>Heather:</t>
        </r>
        <r>
          <rPr>
            <sz val="9"/>
            <color indexed="81"/>
            <rFont val="Tahoma"/>
            <family val="2"/>
          </rPr>
          <t xml:space="preserve">
To view the named ranges for an example of how to set up a new sheet, select the column headings and view the name box in the upper left hand corner of window.
The first column contains the ExcelName"_TIME", the remaining columns contain the ExcelName_TraceYear. For example: Mex_DivReq_TIME, Mex_DivReq_1976, Mex_DivReq_1977, etc.
These named ranges are used to bring the selected data into the viewer sheets and exceedence calculator sheet.</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Heather</author>
  </authors>
  <commentList>
    <comment ref="A1" authorId="0" shapeId="0" xr:uid="{00000000-0006-0000-6100-000001000000}">
      <text>
        <r>
          <rPr>
            <b/>
            <sz val="9"/>
            <color indexed="81"/>
            <rFont val="Tahoma"/>
            <family val="2"/>
          </rPr>
          <t>Heather:</t>
        </r>
        <r>
          <rPr>
            <sz val="9"/>
            <color indexed="81"/>
            <rFont val="Tahoma"/>
            <family val="2"/>
          </rPr>
          <t xml:space="preserve">
To view the named ranges for an example of how to set up a new sheet, select the column headings and view the name box in the upper left hand corner of window.
The first column contains the ExcelName"_TIME", the remaining columns contain the ExcelName_TraceYear. For example: Mex_DivReq_TIME, Mex_DivReq_1976, Mex_DivReq_1977, etc.
These named ranges are used to bring the selected data into the viewer sheets and exceedence calculator sheet.</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Heather</author>
  </authors>
  <commentList>
    <comment ref="A1" authorId="0" shapeId="0" xr:uid="{00000000-0006-0000-6200-000001000000}">
      <text>
        <r>
          <rPr>
            <b/>
            <sz val="9"/>
            <color indexed="81"/>
            <rFont val="Tahoma"/>
            <family val="2"/>
          </rPr>
          <t>Heather:</t>
        </r>
        <r>
          <rPr>
            <sz val="9"/>
            <color indexed="81"/>
            <rFont val="Tahoma"/>
            <family val="2"/>
          </rPr>
          <t xml:space="preserve">
To view the named ranges for an example of how to set up a new sheet, select the column headings and view the name box in the upper left hand corner of window.
The first column contains the ExcelName"_TIME", the remaining columns contain the ExcelName_TraceYear. For example: Mex_DivReq_TIME, Mex_DivReq_1976, Mex_DivReq_1977, etc.
These named ranges are used to bring the selected data into the viewer sheets and exceedence calculator sheet.</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Heather</author>
  </authors>
  <commentList>
    <comment ref="A1" authorId="0" shapeId="0" xr:uid="{00000000-0006-0000-6300-000001000000}">
      <text>
        <r>
          <rPr>
            <b/>
            <sz val="9"/>
            <color indexed="81"/>
            <rFont val="Tahoma"/>
            <family val="2"/>
          </rPr>
          <t>Heather:</t>
        </r>
        <r>
          <rPr>
            <sz val="9"/>
            <color indexed="81"/>
            <rFont val="Tahoma"/>
            <family val="2"/>
          </rPr>
          <t xml:space="preserve">
To view the named ranges for an example of how to set up a new sheet, select the column headings and view the name box in the upper left hand corner of window.
The first column contains the ExcelName"_TIME", the remaining columns contain the ExcelName_TraceYear. For example: Mex_DivReq_TIME, Mex_DivReq_1976, Mex_DivReq_1977, etc.
These named ranges are used to bring the selected data into the viewer sheets and exceedence calculator sheet.</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Heather</author>
  </authors>
  <commentList>
    <comment ref="A1" authorId="0" shapeId="0" xr:uid="{00000000-0006-0000-6400-000001000000}">
      <text>
        <r>
          <rPr>
            <b/>
            <sz val="9"/>
            <color indexed="81"/>
            <rFont val="Tahoma"/>
            <family val="2"/>
          </rPr>
          <t>Heather:</t>
        </r>
        <r>
          <rPr>
            <sz val="9"/>
            <color indexed="81"/>
            <rFont val="Tahoma"/>
            <family val="2"/>
          </rPr>
          <t xml:space="preserve">
To view the named ranges for an example of how to set up a new sheet, select the column headings and view the name box in the upper left hand corner of window.
The first column contains the ExcelName"_TIME", the remaining columns contain the ExcelName_TraceYear. For example: Mex_DivReq_TIME, Mex_DivReq_1976, Mex_DivReq_1977, etc.
These named ranges are used to bring the selected data into the viewer sheets and exceedence calculator sheet.</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Heather</author>
  </authors>
  <commentList>
    <comment ref="A1" authorId="0" shapeId="0" xr:uid="{00000000-0006-0000-6500-000001000000}">
      <text>
        <r>
          <rPr>
            <b/>
            <sz val="9"/>
            <color indexed="81"/>
            <rFont val="Tahoma"/>
            <family val="2"/>
          </rPr>
          <t>Heather:</t>
        </r>
        <r>
          <rPr>
            <sz val="9"/>
            <color indexed="81"/>
            <rFont val="Tahoma"/>
            <family val="2"/>
          </rPr>
          <t xml:space="preserve">
To view the named ranges for an example of how to set up a new sheet, select the column headings and view the name box in the upper left hand corner of window.
The first column contains the ExcelName"_TIME", the remaining columns contain the ExcelName_TraceYear. For example: Mex_DivReq_TIME, Mex_DivReq_1976, Mex_DivReq_1977, etc.
These named ranges are used to bring the selected data into the viewer sheets and exceedence calculator sheet.</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Heather</author>
  </authors>
  <commentList>
    <comment ref="A1" authorId="0" shapeId="0" xr:uid="{00000000-0006-0000-6600-000001000000}">
      <text>
        <r>
          <rPr>
            <b/>
            <sz val="9"/>
            <color indexed="81"/>
            <rFont val="Tahoma"/>
            <family val="2"/>
          </rPr>
          <t>Heather:</t>
        </r>
        <r>
          <rPr>
            <sz val="9"/>
            <color indexed="81"/>
            <rFont val="Tahoma"/>
            <family val="2"/>
          </rPr>
          <t xml:space="preserve">
To view the named ranges for an example of how to set up a new sheet, select the column headings and view the name box in the upper left hand corner of window.
The first column contains the ExcelName"_TIME", the remaining columns contain the ExcelName_TraceYear. For example: Mex_DivReq_TIME, Mex_DivReq_1976, Mex_DivReq_1977, etc.
These named ranges are used to bring the selected data into the viewer sheets and exceedence calculator sheet.</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Heather</author>
  </authors>
  <commentList>
    <comment ref="A1" authorId="0" shapeId="0" xr:uid="{00000000-0006-0000-6700-000001000000}">
      <text>
        <r>
          <rPr>
            <b/>
            <sz val="9"/>
            <color indexed="81"/>
            <rFont val="Tahoma"/>
            <family val="2"/>
          </rPr>
          <t>Heather:</t>
        </r>
        <r>
          <rPr>
            <sz val="9"/>
            <color indexed="81"/>
            <rFont val="Tahoma"/>
            <family val="2"/>
          </rPr>
          <t xml:space="preserve">
To view the named ranges for an example of how to set up a new sheet, select the column headings and view the name box in the upper left hand corner of window.
The first column contains the ExcelName"_TIME", the remaining columns contain the ExcelName_TraceYear. For example: Mex_DivReq_TIME, Mex_DivReq_1976, Mex_DivReq_1977, etc.
These named ranges are used to bring the selected data into the viewer sheets and exceedence calculator sheet.</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Heather</author>
  </authors>
  <commentList>
    <comment ref="A1" authorId="0" shapeId="0" xr:uid="{00000000-0006-0000-6800-000001000000}">
      <text>
        <r>
          <rPr>
            <b/>
            <sz val="9"/>
            <color indexed="81"/>
            <rFont val="Tahoma"/>
            <family val="2"/>
          </rPr>
          <t>Heather:</t>
        </r>
        <r>
          <rPr>
            <sz val="9"/>
            <color indexed="81"/>
            <rFont val="Tahoma"/>
            <family val="2"/>
          </rPr>
          <t xml:space="preserve">
To view the named ranges for an example of how to set up a new sheet, select the column headings and view the name box in the upper left hand corner of window.
The first column contains the ExcelName"_TIME", the remaining columns contain the ExcelName_TraceYear. For example: Mex_DivReq_TIME, Mex_DivReq_1976, Mex_DivReq_1977, etc.
These named ranges are used to bring the selected data into the viewer sheets and exceedence calculator sheet.</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Heather</author>
  </authors>
  <commentList>
    <comment ref="A1" authorId="0" shapeId="0" xr:uid="{00000000-0006-0000-6900-000001000000}">
      <text>
        <r>
          <rPr>
            <b/>
            <sz val="9"/>
            <color indexed="81"/>
            <rFont val="Tahoma"/>
            <family val="2"/>
          </rPr>
          <t>Heather:</t>
        </r>
        <r>
          <rPr>
            <sz val="9"/>
            <color indexed="81"/>
            <rFont val="Tahoma"/>
            <family val="2"/>
          </rPr>
          <t xml:space="preserve">
To view the named ranges for an example of how to set up a new sheet, select the column headings and view the name box in the upper left hand corner of window.
The first column contains the ExcelName"_TIME", the remaining columns contain the ExcelName_TraceYear. For example: Mex_DivReq_TIME, Mex_DivReq_1976, Mex_DivReq_1977, etc.
These named ranges are used to bring the selected data into the viewer sheets and exceedence calculator sheet.</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Heather</author>
  </authors>
  <commentList>
    <comment ref="A1" authorId="0" shapeId="0" xr:uid="{00000000-0006-0000-6A00-000001000000}">
      <text>
        <r>
          <rPr>
            <b/>
            <sz val="9"/>
            <color indexed="81"/>
            <rFont val="Tahoma"/>
            <family val="2"/>
          </rPr>
          <t>Heather:</t>
        </r>
        <r>
          <rPr>
            <sz val="9"/>
            <color indexed="81"/>
            <rFont val="Tahoma"/>
            <family val="2"/>
          </rPr>
          <t xml:space="preserve">
To view the named ranges for an example of how to set up a new sheet, select the column headings and view the name box in the upper left hand corner of window.
The first column contains the ExcelName"_TIME", the remaining columns contain the ExcelName_TraceYear. For example: Mex_DivReq_TIME, Mex_DivReq_1976, Mex_DivReq_1977, etc.
These named ranges are used to bring the selected data into the viewer sheets and exceedence calculator sheet.</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Heather</author>
  </authors>
  <commentList>
    <comment ref="A1" authorId="0" shapeId="0" xr:uid="{00000000-0006-0000-6B00-000001000000}">
      <text>
        <r>
          <rPr>
            <b/>
            <sz val="9"/>
            <color indexed="81"/>
            <rFont val="Tahoma"/>
            <family val="2"/>
          </rPr>
          <t>Heather:</t>
        </r>
        <r>
          <rPr>
            <sz val="9"/>
            <color indexed="81"/>
            <rFont val="Tahoma"/>
            <family val="2"/>
          </rPr>
          <t xml:space="preserve">
To view the named ranges for an example of how to set up a new sheet, select the column headings and view the name box in the upper left hand corner of window.
The first column contains the ExcelName"_TIME", the remaining columns contain the ExcelName_TraceYear. For example: Mex_DivReq_TIME, Mex_DivReq_1976, Mex_DivReq_1977, etc.
These named ranges are used to bring the selected data into the viewer sheets and exceedence calculator sheet.</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Heather</author>
  </authors>
  <commentList>
    <comment ref="A1" authorId="0" shapeId="0" xr:uid="{00000000-0006-0000-6C00-000001000000}">
      <text>
        <r>
          <rPr>
            <b/>
            <sz val="9"/>
            <color indexed="81"/>
            <rFont val="Tahoma"/>
            <family val="2"/>
          </rPr>
          <t>Heather:</t>
        </r>
        <r>
          <rPr>
            <sz val="9"/>
            <color indexed="81"/>
            <rFont val="Tahoma"/>
            <family val="2"/>
          </rPr>
          <t xml:space="preserve">
To view the named ranges for an example of how to set up a new sheet, select the column headings and view the name box in the upper left hand corner of window.
The first column contains the ExcelName"_TIME", the remaining columns contain the ExcelName_TraceYear. For example: Mex_DivReq_TIME, Mex_DivReq_1976, Mex_DivReq_1977, etc.
These named ranges are used to bring the selected data into the viewer sheets and exceedence calculator sheet.</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Heather</author>
  </authors>
  <commentList>
    <comment ref="A1" authorId="0" shapeId="0" xr:uid="{00000000-0006-0000-6D00-000001000000}">
      <text>
        <r>
          <rPr>
            <b/>
            <sz val="9"/>
            <color indexed="81"/>
            <rFont val="Tahoma"/>
            <family val="2"/>
          </rPr>
          <t>Heather:</t>
        </r>
        <r>
          <rPr>
            <sz val="9"/>
            <color indexed="81"/>
            <rFont val="Tahoma"/>
            <family val="2"/>
          </rPr>
          <t xml:space="preserve">
To view the named ranges for an example of how to set up a new sheet, select the column headings and view the name box in the upper left hand corner of window.
The first column contains the ExcelName"_TIME", the remaining columns contain the ExcelName_TraceYear. For example: Mex_DivReq_TIME, Mex_DivReq_1976, Mex_DivReq_1977, etc.
These named ranges are used to bring the selected data into the viewer sheets and exceedence calculator sheet.</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Heather</author>
  </authors>
  <commentList>
    <comment ref="A1" authorId="0" shapeId="0" xr:uid="{00000000-0006-0000-6E00-000001000000}">
      <text>
        <r>
          <rPr>
            <b/>
            <sz val="9"/>
            <color indexed="81"/>
            <rFont val="Tahoma"/>
            <family val="2"/>
          </rPr>
          <t>Heather:</t>
        </r>
        <r>
          <rPr>
            <sz val="9"/>
            <color indexed="81"/>
            <rFont val="Tahoma"/>
            <family val="2"/>
          </rPr>
          <t xml:space="preserve">
To view the named ranges for an example of how to set up a new sheet, select the column headings and view the name box in the upper left hand corner of window.
The first column contains the ExcelName"_TIME", the remaining columns contain the ExcelName_TraceYear. For example: Mex_DivReq_TIME, Mex_DivReq_1976, Mex_DivReq_1977, etc.
These named ranges are used to bring the selected data into the viewer sheets and exceedence calculator sheet.</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Heather</author>
  </authors>
  <commentList>
    <comment ref="A1" authorId="0" shapeId="0" xr:uid="{00000000-0006-0000-6F00-000001000000}">
      <text>
        <r>
          <rPr>
            <b/>
            <sz val="9"/>
            <color indexed="81"/>
            <rFont val="Tahoma"/>
            <family val="2"/>
          </rPr>
          <t>Heather:</t>
        </r>
        <r>
          <rPr>
            <sz val="9"/>
            <color indexed="81"/>
            <rFont val="Tahoma"/>
            <family val="2"/>
          </rPr>
          <t xml:space="preserve">
To view the named ranges for an example of how to set up a new sheet, select the column headings and view the name box in the upper left hand corner of window.
The first column contains the ExcelName"_TIME", the remaining columns contain the ExcelName_TraceYear. For example: Mex_DivReq_TIME, Mex_DivReq_1976, Mex_DivReq_1977, etc.
These named ranges are used to bring the selected data into the viewer sheets and exceedence calculator sheet.</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Heather</author>
    <author>gallan</author>
  </authors>
  <commentList>
    <comment ref="B1" authorId="0" shapeId="0" xr:uid="{00000000-0006-0000-7C00-000001000000}">
      <text>
        <r>
          <rPr>
            <b/>
            <sz val="9"/>
            <color indexed="81"/>
            <rFont val="Tahoma"/>
            <family val="2"/>
          </rPr>
          <t>Heather:</t>
        </r>
        <r>
          <rPr>
            <sz val="9"/>
            <color indexed="81"/>
            <rFont val="Tahoma"/>
            <family val="2"/>
          </rPr>
          <t xml:space="preserve">
If adding additional slots, extend the named ranges to include the rows with the new slots.
</t>
        </r>
      </text>
    </comment>
    <comment ref="I1" authorId="0" shapeId="0" xr:uid="{00000000-0006-0000-7C00-000002000000}">
      <text>
        <r>
          <rPr>
            <b/>
            <sz val="9"/>
            <color indexed="81"/>
            <rFont val="Tahoma"/>
            <family val="2"/>
          </rPr>
          <t>Heather:</t>
        </r>
        <r>
          <rPr>
            <sz val="9"/>
            <color indexed="81"/>
            <rFont val="Tahoma"/>
            <family val="2"/>
          </rPr>
          <t xml:space="preserve">
The name ranges for Timestep Information Columns include all 50 numbered rows. Therefore any additional values added to these rows will automatically be entered in the pull down menus.</t>
        </r>
      </text>
    </comment>
    <comment ref="O1" authorId="0" shapeId="0" xr:uid="{00000000-0006-0000-7C00-000003000000}">
      <text>
        <r>
          <rPr>
            <b/>
            <sz val="9"/>
            <color indexed="81"/>
            <rFont val="Tahoma"/>
            <family val="2"/>
          </rPr>
          <t>Heather:</t>
        </r>
        <r>
          <rPr>
            <sz val="9"/>
            <color indexed="81"/>
            <rFont val="Tahoma"/>
            <family val="2"/>
          </rPr>
          <t xml:space="preserve">
Enter the Probability Terms in the columns below. These will appear in the pull down menus on the "Probability" sheet. All formulas for probability calculations will need to be entered directly onto the "Probability" sheet.
The Value can be given a unique name, although the Excel Name must match that of the sheet which contains the data.</t>
        </r>
      </text>
    </comment>
    <comment ref="C2" authorId="0" shapeId="0" xr:uid="{00000000-0006-0000-7C00-000004000000}">
      <text>
        <r>
          <rPr>
            <b/>
            <sz val="9"/>
            <color indexed="81"/>
            <rFont val="Tahoma"/>
            <family val="2"/>
          </rPr>
          <t>Heather:</t>
        </r>
        <r>
          <rPr>
            <sz val="9"/>
            <color indexed="81"/>
            <rFont val="Tahoma"/>
            <family val="2"/>
          </rPr>
          <t xml:space="preserve">
Add new slots to this list. If slot name is altered through a Name Map in RW, use that name instead.  This column corresponds to sheet names and is used for the viewers and the "Clear All Data" macro.</t>
        </r>
      </text>
    </comment>
    <comment ref="D2" authorId="0" shapeId="0" xr:uid="{00000000-0006-0000-7C00-000005000000}">
      <text>
        <r>
          <rPr>
            <b/>
            <sz val="9"/>
            <color indexed="81"/>
            <rFont val="Tahoma"/>
            <family val="2"/>
          </rPr>
          <t>Heather:</t>
        </r>
        <r>
          <rPr>
            <sz val="9"/>
            <color indexed="81"/>
            <rFont val="Tahoma"/>
            <family val="2"/>
          </rPr>
          <t xml:space="preserve">
Create a Unique code for each slot. This code is used to define named ranges on the sheets which will be used to reference the columns of data for viewers and macros. 
Comments are located on the MexicoSched.Diversion Requested sheet to explain this concept.</t>
        </r>
      </text>
    </comment>
    <comment ref="O2" authorId="0" shapeId="0" xr:uid="{00000000-0006-0000-7C00-000006000000}">
      <text>
        <r>
          <rPr>
            <b/>
            <sz val="9"/>
            <color indexed="81"/>
            <rFont val="Tahoma"/>
            <family val="2"/>
          </rPr>
          <t>Heather:</t>
        </r>
        <r>
          <rPr>
            <sz val="9"/>
            <color indexed="81"/>
            <rFont val="Tahoma"/>
            <family val="2"/>
          </rPr>
          <t xml:space="preserve">
Enter a descriptive name for the probability group.</t>
        </r>
      </text>
    </comment>
    <comment ref="P2" authorId="0" shapeId="0" xr:uid="{00000000-0006-0000-7C00-000007000000}">
      <text>
        <r>
          <rPr>
            <b/>
            <sz val="9"/>
            <color indexed="81"/>
            <rFont val="Tahoma"/>
            <family val="2"/>
          </rPr>
          <t>Heather:</t>
        </r>
        <r>
          <rPr>
            <sz val="9"/>
            <color indexed="81"/>
            <rFont val="Tahoma"/>
            <family val="2"/>
          </rPr>
          <t xml:space="preserve">
Enter the excel.</t>
        </r>
      </text>
    </comment>
    <comment ref="N3" authorId="1" shapeId="0" xr:uid="{15826810-FE6C-4903-9CEA-893280F7D4E7}">
      <text>
        <r>
          <rPr>
            <b/>
            <sz val="9"/>
            <color indexed="81"/>
            <rFont val="Tahoma"/>
            <family val="2"/>
          </rPr>
          <t>gallan:</t>
        </r>
        <r>
          <rPr>
            <sz val="9"/>
            <color indexed="81"/>
            <rFont val="Tahoma"/>
            <family val="2"/>
          </rPr>
          <t xml:space="preserve">
You will need to change the CDF Name named range</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A2" authorId="0" shapeId="0" xr:uid="{00000000-0006-0000-7D00-000001000000}">
      <text>
        <r>
          <rPr>
            <b/>
            <sz val="8"/>
            <color indexed="81"/>
            <rFont val="Tahoma"/>
            <family val="2"/>
          </rPr>
          <t>Shane:</t>
        </r>
        <r>
          <rPr>
            <sz val="8"/>
            <color indexed="81"/>
            <rFont val="Tahoma"/>
            <family val="2"/>
          </rPr>
          <t xml:space="preserve">
Enter the number of traces here so that exceedences are calculated correctly</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<sst xmlns="http://schemas.openxmlformats.org/spreadsheetml/2006/main" count="8410" uniqueCount="910">
  <si>
    <t>Run0</t>
  </si>
  <si>
    <t>Run1</t>
  </si>
  <si>
    <t>Run2</t>
  </si>
  <si>
    <t>Run3</t>
  </si>
  <si>
    <t>Run4</t>
  </si>
  <si>
    <t>Run5</t>
  </si>
  <si>
    <t>Run6</t>
  </si>
  <si>
    <t>Run7</t>
  </si>
  <si>
    <t>Run8</t>
  </si>
  <si>
    <t>Run9</t>
  </si>
  <si>
    <t>Run10</t>
  </si>
  <si>
    <t>Run11</t>
  </si>
  <si>
    <t>Run12</t>
  </si>
  <si>
    <t>Run13</t>
  </si>
  <si>
    <t>Run14</t>
  </si>
  <si>
    <t>Run15</t>
  </si>
  <si>
    <t>Run16</t>
  </si>
  <si>
    <t>Run17</t>
  </si>
  <si>
    <t>Run18</t>
  </si>
  <si>
    <t>Run19</t>
  </si>
  <si>
    <t>Run20</t>
  </si>
  <si>
    <t>Run21</t>
  </si>
  <si>
    <t>Run22</t>
  </si>
  <si>
    <t>Run23</t>
  </si>
  <si>
    <t>Run24</t>
  </si>
  <si>
    <t>Run25</t>
  </si>
  <si>
    <t>Run26</t>
  </si>
  <si>
    <t>Run27</t>
  </si>
  <si>
    <t>ID</t>
  </si>
  <si>
    <t>Slot</t>
  </si>
  <si>
    <t>Excel Name</t>
  </si>
  <si>
    <t>Fontenelle.Inflow</t>
  </si>
  <si>
    <t>Vallecito.Outflow</t>
  </si>
  <si>
    <t>Trace Year</t>
  </si>
  <si>
    <t>Node Information</t>
  </si>
  <si>
    <t>Trace Information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</si>
  <si>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</si>
  <si>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</si>
  <si>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</si>
  <si>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</si>
  <si>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</si>
  <si>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</si>
  <si>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</si>
  <si>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</si>
  <si>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</si>
  <si>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</si>
  <si>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</si>
  <si>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</si>
  <si>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</si>
  <si>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</si>
  <si>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</si>
  <si>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</si>
  <si>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Fontenelle.Pool Elevation</t>
  </si>
  <si>
    <t>Font_Elev</t>
  </si>
  <si>
    <t>Fontenelle.Outflow</t>
  </si>
  <si>
    <t>Font_Out</t>
  </si>
  <si>
    <t>Fontenelle.Spill</t>
  </si>
  <si>
    <t>Font_Spill</t>
  </si>
  <si>
    <t>FlamingGorge.Pool Elevation</t>
  </si>
  <si>
    <t>FG_Elev</t>
  </si>
  <si>
    <t>FlamingGorge.Outflow</t>
  </si>
  <si>
    <t>FG_Out</t>
  </si>
  <si>
    <t>FlamingGorge.Spill</t>
  </si>
  <si>
    <t>FG_Spill</t>
  </si>
  <si>
    <t>TaylorPark.Pool Elevation</t>
  </si>
  <si>
    <t>TP_Elev</t>
  </si>
  <si>
    <t>TaylorPark.Outflow</t>
  </si>
  <si>
    <t>TP_Out</t>
  </si>
  <si>
    <t>BlueMesa.Pool Elevation</t>
  </si>
  <si>
    <t>BM_Elev</t>
  </si>
  <si>
    <t>BlueMesa.Outflow</t>
  </si>
  <si>
    <t>BM_Out</t>
  </si>
  <si>
    <t>BlueMesa.Spill</t>
  </si>
  <si>
    <t>BM_Spill</t>
  </si>
  <si>
    <t>Crystal.Pool Elevation</t>
  </si>
  <si>
    <t>Cry_Elev</t>
  </si>
  <si>
    <t>Crystal.Outflow</t>
  </si>
  <si>
    <t>Cry_Out</t>
  </si>
  <si>
    <t>Crystal.Spill</t>
  </si>
  <si>
    <t>Cry_Spill</t>
  </si>
  <si>
    <t>Vallecito.Pool Elevation</t>
  </si>
  <si>
    <t>Val_Elev</t>
  </si>
  <si>
    <t>Val_Out</t>
  </si>
  <si>
    <t>Navajo.Pool Elevation</t>
  </si>
  <si>
    <t>Nav_Elev</t>
  </si>
  <si>
    <t>Navajo.Outflow</t>
  </si>
  <si>
    <t>Nav_Out</t>
  </si>
  <si>
    <t>Navajo.Spill</t>
  </si>
  <si>
    <t>Nav_Spill</t>
  </si>
  <si>
    <t>Powell.Pool Elevation</t>
  </si>
  <si>
    <t>Pow_Elev</t>
  </si>
  <si>
    <t>Powell.Outflow</t>
  </si>
  <si>
    <t>Pow_Out</t>
  </si>
  <si>
    <t>Powell.Spill</t>
  </si>
  <si>
    <t>Pow_Spill</t>
  </si>
  <si>
    <t>Mead.Pool Elevation</t>
  </si>
  <si>
    <t>Md_Elev</t>
  </si>
  <si>
    <t>Mead.Outflow</t>
  </si>
  <si>
    <t>Md_Out</t>
  </si>
  <si>
    <t>Mead.Energy</t>
  </si>
  <si>
    <t>Md_Egy</t>
  </si>
  <si>
    <t>Mohave.Pool Elevation</t>
  </si>
  <si>
    <t>Mo_Elev</t>
  </si>
  <si>
    <t>Mohave.Outflow</t>
  </si>
  <si>
    <t>Mo_Out</t>
  </si>
  <si>
    <t>Mohave.Energy</t>
  </si>
  <si>
    <t>Mo_Egy</t>
  </si>
  <si>
    <t>Havasu.Pool Elevation</t>
  </si>
  <si>
    <t>Hav_Elev</t>
  </si>
  <si>
    <t>Havasu.Outflow</t>
  </si>
  <si>
    <t>Hav_Out</t>
  </si>
  <si>
    <t>Havasu.Energy</t>
  </si>
  <si>
    <t>Hav_Egy</t>
  </si>
  <si>
    <t>SNWP_DivReq</t>
  </si>
  <si>
    <t>MWD_DivReq</t>
  </si>
  <si>
    <t>CAP_DivReq</t>
  </si>
  <si>
    <t>PumpingFromLakeMead:SNWP.Diversion Requested</t>
  </si>
  <si>
    <t>CAPDiversion.Diversion Requested</t>
  </si>
  <si>
    <t>MWDDiversion.Diversion Requested</t>
  </si>
  <si>
    <t>Exceedence:</t>
  </si>
  <si>
    <t xml:space="preserve">The pull down menus on this sheet (Analysis) are directly linked to those on the Comparison sheet. Changing a value on one sheet will automatically update the other. </t>
  </si>
  <si>
    <t>SNWP.DiversionRequested</t>
  </si>
  <si>
    <t>MWDDiversion.DiversionRequested</t>
  </si>
  <si>
    <t>CAPDiversion.DiversionRequested</t>
  </si>
  <si>
    <t>Mex_DivReq</t>
  </si>
  <si>
    <t>Shortage.Shortage Flag</t>
  </si>
  <si>
    <t>Shortage</t>
  </si>
  <si>
    <t>FloodControl.FloodControlFlag</t>
  </si>
  <si>
    <t>Surplus</t>
  </si>
  <si>
    <t>Flood_Control</t>
  </si>
  <si>
    <t>Havasu.Storage</t>
  </si>
  <si>
    <t>Hav_Stor</t>
  </si>
  <si>
    <t>Mo_Stor</t>
  </si>
  <si>
    <t>Mohave.Storage</t>
  </si>
  <si>
    <t>Md_Stor</t>
  </si>
  <si>
    <t>Mead.Storage</t>
  </si>
  <si>
    <t>NIIP_DivReq</t>
  </si>
  <si>
    <t>Azo_DivReq</t>
  </si>
  <si>
    <t>Crys_DivReq</t>
  </si>
  <si>
    <t>Crystal.DiversionRequested</t>
  </si>
  <si>
    <t>AzoteaTunnel.DiversionRequested</t>
  </si>
  <si>
    <t>NIIP.DiversionRequested</t>
  </si>
  <si>
    <t>Powell.Energy</t>
  </si>
  <si>
    <t>Pow_Stor</t>
  </si>
  <si>
    <t>Pow_Egy</t>
  </si>
  <si>
    <t>Powell.Storage</t>
  </si>
  <si>
    <t>Nav_Stor</t>
  </si>
  <si>
    <t>Navajo.Storage</t>
  </si>
  <si>
    <t>Vallecito.Storage</t>
  </si>
  <si>
    <t>Val_Stor</t>
  </si>
  <si>
    <t>Crystal.Storage</t>
  </si>
  <si>
    <t>Crystal.Energy</t>
  </si>
  <si>
    <t>Cry_Stor</t>
  </si>
  <si>
    <t>Cry_Egy</t>
  </si>
  <si>
    <t>BlueMesa.Energy</t>
  </si>
  <si>
    <t>BlueMesa.Storage</t>
  </si>
  <si>
    <t>BM_Egy</t>
  </si>
  <si>
    <t>BM_Stor</t>
  </si>
  <si>
    <t>TP_Stor</t>
  </si>
  <si>
    <t>TaylorPark.Storage</t>
  </si>
  <si>
    <t>FG_Egy</t>
  </si>
  <si>
    <t>FG_Stor</t>
  </si>
  <si>
    <t>FlamingGorge.Energy</t>
  </si>
  <si>
    <t>FlamingGorge.Storage</t>
  </si>
  <si>
    <t>Font_Egy</t>
  </si>
  <si>
    <t>Font_Stor</t>
  </si>
  <si>
    <t>Fontenelle.Energy</t>
  </si>
  <si>
    <t>Fontenelle.Storage</t>
  </si>
  <si>
    <t>PowellData.ReleaseTier</t>
  </si>
  <si>
    <t>PowDat_Tier</t>
  </si>
  <si>
    <t>PowDat_AnVol</t>
  </si>
  <si>
    <t>Value</t>
  </si>
  <si>
    <t>MorrowPoint.Outflow</t>
  </si>
  <si>
    <t>MorrowPoint.Pool Elevation</t>
  </si>
  <si>
    <t>MorrowPoint.Energy</t>
  </si>
  <si>
    <t>MorrowPoint.Storage</t>
  </si>
  <si>
    <t>MexicoSched.DiversionRequested</t>
  </si>
  <si>
    <t>NavajoIndianIrrigationProjectNIIP.Diversion Requested</t>
  </si>
  <si>
    <t>Azotea Tunnel.Diversion Requested</t>
  </si>
  <si>
    <t>MexicanTreatyDelivery:MexicoSched.Diversion Requested</t>
  </si>
  <si>
    <t>Excel_Direct_OutputEnsemble10</t>
  </si>
  <si>
    <t>Equal.</t>
  </si>
  <si>
    <t>Upper</t>
  </si>
  <si>
    <t>Lower</t>
  </si>
  <si>
    <t>Mid.</t>
  </si>
  <si>
    <t>Not Equal.</t>
  </si>
  <si>
    <t>Flood Cont.</t>
  </si>
  <si>
    <t>Not Flood Cont.</t>
  </si>
  <si>
    <t>None</t>
  </si>
  <si>
    <r>
      <rPr>
        <sz val="11"/>
        <color theme="1"/>
        <rFont val="Calibri"/>
        <family val="2"/>
      </rPr>
      <t>&lt;</t>
    </r>
    <r>
      <rPr>
        <sz val="11"/>
        <color theme="1"/>
        <rFont val="Calibri"/>
        <family val="2"/>
        <scheme val="minor"/>
      </rPr>
      <t>8.23</t>
    </r>
  </si>
  <si>
    <r>
      <rPr>
        <sz val="11"/>
        <color theme="1"/>
        <rFont val="Calibri"/>
        <family val="2"/>
      </rPr>
      <t>&gt;</t>
    </r>
    <r>
      <rPr>
        <sz val="11"/>
        <color theme="1"/>
        <rFont val="Calibri"/>
        <family val="2"/>
        <scheme val="minor"/>
      </rPr>
      <t>8.23</t>
    </r>
  </si>
  <si>
    <t>Year 1</t>
  </si>
  <si>
    <t>Year 2</t>
  </si>
  <si>
    <t>Given</t>
  </si>
  <si>
    <t>In Year 2</t>
  </si>
  <si>
    <t>In Year 1</t>
  </si>
  <si>
    <t>Equalization</t>
  </si>
  <si>
    <t>Balancing</t>
  </si>
  <si>
    <t>&lt;8.23</t>
  </si>
  <si>
    <t>Annual Release</t>
  </si>
  <si>
    <t>Surplus.AnnualSurplusFlag</t>
  </si>
  <si>
    <t>Surplus.AnnualSurplusTypeFlag</t>
  </si>
  <si>
    <t>Surplus_Type</t>
  </si>
  <si>
    <t>No Surplus</t>
  </si>
  <si>
    <t>Domestic</t>
  </si>
  <si>
    <t>Quantitative</t>
  </si>
  <si>
    <t>Flood Control</t>
  </si>
  <si>
    <t>&lt;&gt;0</t>
  </si>
  <si>
    <t>&lt;8230</t>
  </si>
  <si>
    <t>&gt;8230</t>
  </si>
  <si>
    <t>Event List</t>
  </si>
  <si>
    <t>Sample List</t>
  </si>
  <si>
    <t>x</t>
  </si>
  <si>
    <t xml:space="preserve">Number of Runs: </t>
  </si>
  <si>
    <t>Conditional Year 2</t>
  </si>
  <si>
    <t>Conditional Year 1</t>
  </si>
  <si>
    <t>BlueMesaInflow.Unregulated</t>
  </si>
  <si>
    <t>FGIn_Unreg</t>
  </si>
  <si>
    <t>MPIn_Unreg</t>
  </si>
  <si>
    <t>NvIn_Unreg</t>
  </si>
  <si>
    <t>LPIn_Unreg</t>
  </si>
  <si>
    <t>Font_In</t>
  </si>
  <si>
    <t>FlamingGorge.Inflow</t>
  </si>
  <si>
    <t>FG_In</t>
  </si>
  <si>
    <t>BM_In</t>
  </si>
  <si>
    <t>BlueMesa.Inflow</t>
  </si>
  <si>
    <t>MorrowPoint.Inflow</t>
  </si>
  <si>
    <t>Cry_In</t>
  </si>
  <si>
    <t>Crystal.Inflow</t>
  </si>
  <si>
    <t>TP_In</t>
  </si>
  <si>
    <t>TaylorPark.Inflow</t>
  </si>
  <si>
    <t>Val_In</t>
  </si>
  <si>
    <t>Vallecito.Inflow</t>
  </si>
  <si>
    <t>Nav_In</t>
  </si>
  <si>
    <t>Navajo.Inflow</t>
  </si>
  <si>
    <t>Pow_In</t>
  </si>
  <si>
    <t>Powell.Inflow</t>
  </si>
  <si>
    <t>PowellInflow.Unregulated</t>
  </si>
  <si>
    <t>NavajoInflow.Unregulated</t>
  </si>
  <si>
    <t>MorrowPointInflow.Unregulated</t>
  </si>
  <si>
    <t>FlamingGorgeInflow.Unregulated</t>
  </si>
  <si>
    <t>CrystalInflow.Unregulated</t>
  </si>
  <si>
    <t>BMIn_Unreg</t>
  </si>
  <si>
    <t>CrIn_Unreg</t>
  </si>
  <si>
    <t>FloodControlOutput.FloodControlFlag</t>
  </si>
  <si>
    <t>TunnelDiversionBelowCrystalForAg.Diversion Requested</t>
  </si>
  <si>
    <t>Output Instructions</t>
  </si>
  <si>
    <t>Sheet Descriptions:</t>
  </si>
  <si>
    <t>Comparison</t>
  </si>
  <si>
    <t>Run Information</t>
  </si>
  <si>
    <t xml:space="preserve">Comparison  </t>
  </si>
  <si>
    <t xml:space="preserve">Data Sheets  </t>
  </si>
  <si>
    <t xml:space="preserve">Run Information  </t>
  </si>
  <si>
    <t xml:space="preserve">This is a viewer sheet for the output data. The comparison sheet allows the user to select a slot and any or all traces to be plotted. This sheet is where the user will select the start timestep date and the duration of the model runs. It also contains a button to clear the data from the entire workbook. </t>
  </si>
  <si>
    <t xml:space="preserve">This is an operational sheet. The Run Information sheet contains all the values necessary to populate the pull down menus within the workbook. The information on this sheet is also used to operate the spreadsheet based upon the selections from the pull down menus. </t>
  </si>
  <si>
    <t>Instructions for Adding Additional Slots:</t>
  </si>
  <si>
    <t>RiverWare</t>
  </si>
  <si>
    <t>Add the new slot to the "Node Information" table and create a unique "Excel Name" for the new slot.</t>
  </si>
  <si>
    <r>
      <t xml:space="preserve">Extend the named ranges: "SheetName", "NodeID", and "RangeName" to include the additional rows using </t>
    </r>
    <r>
      <rPr>
        <b/>
        <sz val="11"/>
        <rFont val="Calibri"/>
        <family val="2"/>
        <scheme val="minor"/>
      </rPr>
      <t>Formulas</t>
    </r>
    <r>
      <rPr>
        <sz val="11"/>
        <rFont val="Calibri"/>
        <family val="2"/>
        <scheme val="minor"/>
      </rPr>
      <t xml:space="preserve"> &gt; </t>
    </r>
    <r>
      <rPr>
        <b/>
        <sz val="11"/>
        <rFont val="Calibri"/>
        <family val="2"/>
        <scheme val="minor"/>
      </rPr>
      <t>Name Manager</t>
    </r>
    <r>
      <rPr>
        <sz val="11"/>
        <rFont val="Calibri"/>
        <family val="2"/>
        <scheme val="minor"/>
      </rPr>
      <t>. (Currently these ranges extend to row 83/ID 81). Note: additional columns without data will show as blanks in the pull down menus.</t>
    </r>
  </si>
  <si>
    <t>Data Sheet</t>
  </si>
  <si>
    <t>Enter the Full Slot Name Here. (Only Appears on this sheet)</t>
  </si>
  <si>
    <t>Instructions for Adding Additional Traces:</t>
  </si>
  <si>
    <t>Update the MRM configuration to include the additional trace.</t>
  </si>
  <si>
    <t>Instructions for Updating Probability Sheet</t>
  </si>
  <si>
    <t>Extend the table as necessary.</t>
  </si>
  <si>
    <t>Visualization Only:</t>
  </si>
  <si>
    <t>Select the date of the Start Timestep and the duration of the run in months.</t>
  </si>
  <si>
    <t>Save and close this file.</t>
  </si>
  <si>
    <t>Update the plot area to include the additional trace column(s).</t>
  </si>
  <si>
    <t>Ensure that the output field in the MRM configuration is pointing to the location of this file.</t>
  </si>
  <si>
    <t>Create a new Data sheet by copying the Data Sheet Template sheet and renaming it (it's the last sheet). Note: The output DMI will create any missing data sheets, but these will have to updated to include the headings and the formulas which link the dates to those on the Comparison sheet.</t>
  </si>
  <si>
    <t>Add the additional column(s) to the data import area and extend the formulas. Double check that the formulas are referencing the correct cells.</t>
  </si>
  <si>
    <t>Update the "Select All" and "Clear All" macros to include the cell with the new form control's output.</t>
  </si>
  <si>
    <t>Data Sheets</t>
  </si>
  <si>
    <t>Create Named Ranges for the additional trace(s) on each of the data sheets.</t>
  </si>
  <si>
    <t xml:space="preserve">Update cell C58, "Number of Runs", to contain the current number of traces. </t>
  </si>
  <si>
    <t>Adjust the value in cell A2 to be equal to the number of traces.</t>
  </si>
  <si>
    <t>Name the ranges on the new sheet. A description of this process is given in the comments on the "MexicoSched.DiversionRequested" sheet. To name the ranges, highlight the column heading (A, B, C, etc.) and enter the new name into Excel's Name Box (The input area which displays the cell reference, for example: C26 when this cell is selected).</t>
  </si>
  <si>
    <r>
      <t xml:space="preserve">Create new "Check Box" Form Control(s) by going to </t>
    </r>
    <r>
      <rPr>
        <b/>
        <sz val="11"/>
        <rFont val="Calibri"/>
        <family val="2"/>
        <scheme val="minor"/>
      </rPr>
      <t>Developer</t>
    </r>
    <r>
      <rPr>
        <sz val="11"/>
        <rFont val="Calibri"/>
        <family val="2"/>
        <scheme val="minor"/>
      </rPr>
      <t xml:space="preserve"> &gt; </t>
    </r>
    <r>
      <rPr>
        <b/>
        <sz val="11"/>
        <rFont val="Calibri"/>
        <family val="2"/>
        <scheme val="minor"/>
      </rPr>
      <t xml:space="preserve">Insert </t>
    </r>
    <r>
      <rPr>
        <sz val="11"/>
        <rFont val="Calibri"/>
        <family val="2"/>
        <scheme val="minor"/>
      </rPr>
      <t xml:space="preserve">&gt; </t>
    </r>
    <r>
      <rPr>
        <b/>
        <sz val="11"/>
        <rFont val="Calibri"/>
        <family val="2"/>
        <scheme val="minor"/>
      </rPr>
      <t>Form Control</t>
    </r>
    <r>
      <rPr>
        <sz val="11"/>
        <rFont val="Calibri"/>
        <family val="2"/>
        <scheme val="minor"/>
      </rPr>
      <t>. Label the form control with the trace year and link the form control's output to the cell underneath the form control.</t>
    </r>
  </si>
  <si>
    <t>Run28</t>
  </si>
  <si>
    <t>MP_Elev</t>
  </si>
  <si>
    <t>MP_In</t>
  </si>
  <si>
    <t>MP_Out</t>
  </si>
  <si>
    <t>MP_Egy</t>
  </si>
  <si>
    <t>MP_Stor</t>
  </si>
  <si>
    <t>Run29</t>
  </si>
  <si>
    <t>If the number of traces changes from 30 then cell A2 needs to be changed appropriately and the columns that are blank will need to be filled in to span the even increments of 10%</t>
  </si>
  <si>
    <t>Min</t>
  </si>
  <si>
    <t>Max</t>
  </si>
  <si>
    <t>Most</t>
  </si>
  <si>
    <t>Run30</t>
  </si>
  <si>
    <t>Exceedence Information</t>
  </si>
  <si>
    <t>Name</t>
  </si>
  <si>
    <t>Run33</t>
  </si>
  <si>
    <t>Run31</t>
  </si>
  <si>
    <t>Run32</t>
  </si>
  <si>
    <t>R</t>
  </si>
  <si>
    <t>G</t>
  </si>
  <si>
    <t>B</t>
  </si>
  <si>
    <t>Symbol</t>
  </si>
  <si>
    <t>square</t>
  </si>
  <si>
    <t>diamond</t>
  </si>
  <si>
    <t>triangle</t>
  </si>
  <si>
    <t>circle</t>
  </si>
  <si>
    <t>Deterministic Forecasts</t>
  </si>
  <si>
    <t>Press the Clear All Data Button on the Comparison Page to clear any existing Data in the File</t>
  </si>
  <si>
    <t>Upper Elevation Balancing Branch</t>
  </si>
  <si>
    <t>UpEl_BalBranch</t>
  </si>
  <si>
    <t>PowellData.UpperElevBalBranch</t>
  </si>
  <si>
    <t>B1 Branch</t>
  </si>
  <si>
    <t>B4 Branch</t>
  </si>
  <si>
    <t>Level 1</t>
  </si>
  <si>
    <t>Level 2</t>
  </si>
  <si>
    <t>Level 3</t>
  </si>
  <si>
    <t>Actual Selected Traces</t>
  </si>
  <si>
    <t>=LARGE('Powell.Pool Elevation'!$E$4:$AH$4,D$2)</t>
  </si>
  <si>
    <t>PowellData.EqualizationCond</t>
  </si>
  <si>
    <t>EqualizeCond</t>
  </si>
  <si>
    <t>Plotting Colors for Exceedence Plots</t>
  </si>
  <si>
    <t>marker</t>
  </si>
  <si>
    <t>Plotting Colors for Trace Viewer</t>
  </si>
  <si>
    <t>TEST</t>
  </si>
  <si>
    <t>Output Trace Viewer</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</si>
  <si>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</si>
  <si>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</si>
  <si>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</si>
  <si>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</si>
  <si>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</si>
  <si>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</si>
  <si>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</si>
  <si>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</si>
  <si>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</si>
  <si>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</si>
  <si>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</si>
  <si>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</si>
  <si>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</si>
  <si>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</si>
  <si>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</si>
  <si>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</si>
  <si>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</si>
  <si>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</si>
  <si>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</si>
  <si>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</si>
  <si>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</si>
  <si>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</si>
  <si>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</si>
  <si>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</si>
  <si>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</si>
  <si>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</si>
  <si>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</si>
  <si>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</si>
  <si>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</si>
  <si>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</si>
  <si>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</si>
  <si>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</si>
  <si>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</si>
  <si>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Description</t>
  </si>
  <si>
    <t>Month and Duration Table</t>
  </si>
  <si>
    <t>Report Writing and Order</t>
  </si>
  <si>
    <t>Rank</t>
  </si>
  <si>
    <t>Slot No</t>
  </si>
  <si>
    <t>Instructions for Creating Pictures of Plots, Reports in Word and Reports in PowerPoint</t>
  </si>
  <si>
    <t>Creating Pictures from the Plots</t>
  </si>
  <si>
    <t>Creating a Word Document Repot</t>
  </si>
  <si>
    <t>Creating a PowerPoint Report</t>
  </si>
  <si>
    <t>RunInformation Page</t>
  </si>
  <si>
    <t>On the Run information Page in Columns BC and BE the user can list the slots in BD and needs the corresponding ID from column B, in column BE, Column BC is the rank and should not</t>
  </si>
  <si>
    <t xml:space="preserve">need to be changed. </t>
  </si>
  <si>
    <t>Creating Reports</t>
  </si>
  <si>
    <t>Setting up files</t>
  </si>
  <si>
    <t>opening pages or slides.  In the document there needs to be as many tables in a 1 column by 3 row structure as there are slots to be reported.  In the power point presentation template</t>
  </si>
  <si>
    <t xml:space="preserve">The opening slide can be edited to reflect the users desired title.  </t>
  </si>
  <si>
    <t xml:space="preserve">Use the buttons below to create pictures, word documents and powerpoint presentations once the run information order has been edited and the templates are ready to go. </t>
  </si>
  <si>
    <t>Trace34</t>
  </si>
  <si>
    <t>Trace35</t>
  </si>
  <si>
    <t>Trace36</t>
  </si>
  <si>
    <t>Trace37</t>
  </si>
  <si>
    <t>Trace38</t>
  </si>
  <si>
    <t>BlueMesaUnregulatedInflow</t>
  </si>
  <si>
    <t>FlamingGorgeUnregulatedInflow</t>
  </si>
  <si>
    <t>FontenelleInflow</t>
  </si>
  <si>
    <t>NavajoUnregulatedInflow</t>
  </si>
  <si>
    <t>PowellUnregulatedInflow</t>
  </si>
  <si>
    <t>YampaRiverOutflow</t>
  </si>
  <si>
    <t>SlotName</t>
  </si>
  <si>
    <t>FormulatName</t>
  </si>
  <si>
    <t>BlueMesaUnregInflow</t>
  </si>
  <si>
    <t>NavajoUnregInflow</t>
  </si>
  <si>
    <t>PowellUnregInflow</t>
  </si>
  <si>
    <t>Mead.Inflow</t>
  </si>
  <si>
    <t>Md_In</t>
  </si>
  <si>
    <t>VallacitoInflow</t>
  </si>
  <si>
    <t>VallecitoInflow</t>
  </si>
  <si>
    <t>Label</t>
  </si>
  <si>
    <t>FlamingGorgeUnregInflow</t>
  </si>
  <si>
    <t xml:space="preserve">Start Month </t>
  </si>
  <si>
    <t xml:space="preserve">End Month </t>
  </si>
  <si>
    <t>Duration</t>
  </si>
  <si>
    <t>Run Date</t>
  </si>
  <si>
    <t xml:space="preserve"> </t>
  </si>
  <si>
    <t>Event or System Condition</t>
  </si>
  <si>
    <t>Equalization Tier</t>
  </si>
  <si>
    <t>Upper Elevation Balancing Tier</t>
  </si>
  <si>
    <t>Lower Elevation Balancing Tier</t>
  </si>
  <si>
    <t>Shortage Condition - any amount (Mead &lt;= 1,075 ft)</t>
  </si>
  <si>
    <t>Upper Basin                            -                                Lake Powell</t>
  </si>
  <si>
    <t>Surplus Condition - any amount (Mead &gt;= 1,145 ft)</t>
  </si>
  <si>
    <t>Normal or ICS Surplus Condition</t>
  </si>
  <si>
    <t>Lower Basin                            -                                Lake Mead</t>
  </si>
  <si>
    <t xml:space="preserve">     Equalization - annual release &gt; 8.23 maf</t>
  </si>
  <si>
    <t xml:space="preserve">     Equalization - annual release = 8.23 maf</t>
  </si>
  <si>
    <t xml:space="preserve">     Upper Elevation Balancing - annual release &gt; 8.23 maf</t>
  </si>
  <si>
    <t xml:space="preserve">     Upper Elevation Balancing - annual release = 8.23 maf</t>
  </si>
  <si>
    <t xml:space="preserve">     Surplus - Flood Control</t>
  </si>
  <si>
    <r>
      <t xml:space="preserve">     Shortage - 1</t>
    </r>
    <r>
      <rPr>
        <i/>
        <vertAlign val="superscript"/>
        <sz val="11"/>
        <color theme="1"/>
        <rFont val="Calibri"/>
        <family val="2"/>
        <scheme val="minor"/>
      </rPr>
      <t>st</t>
    </r>
    <r>
      <rPr>
        <i/>
        <sz val="11"/>
        <color theme="1"/>
        <rFont val="Calibri"/>
        <family val="2"/>
        <scheme val="minor"/>
      </rPr>
      <t xml:space="preserve"> level (Mead&lt;= 1,075 and &gt;= 1,050)</t>
    </r>
  </si>
  <si>
    <r>
      <t xml:space="preserve">     Shortage - 2</t>
    </r>
    <r>
      <rPr>
        <i/>
        <vertAlign val="superscript"/>
        <sz val="11"/>
        <color theme="1"/>
        <rFont val="Calibri"/>
        <family val="2"/>
        <scheme val="minor"/>
      </rPr>
      <t>nd</t>
    </r>
    <r>
      <rPr>
        <i/>
        <sz val="11"/>
        <color theme="1"/>
        <rFont val="Calibri"/>
        <family val="2"/>
        <scheme val="minor"/>
      </rPr>
      <t xml:space="preserve"> level (Mead&lt;1,050 and &gt;= 1,025)</t>
    </r>
  </si>
  <si>
    <r>
      <t xml:space="preserve">     Shortage - 3</t>
    </r>
    <r>
      <rPr>
        <i/>
        <vertAlign val="superscript"/>
        <sz val="11"/>
        <color theme="1"/>
        <rFont val="Calibri"/>
        <family val="2"/>
        <scheme val="minor"/>
      </rPr>
      <t>rd</t>
    </r>
    <r>
      <rPr>
        <i/>
        <sz val="11"/>
        <color theme="1"/>
        <rFont val="Calibri"/>
        <family val="2"/>
        <scheme val="minor"/>
      </rPr>
      <t xml:space="preserve"> level (Mead&lt; 1,025)              </t>
    </r>
  </si>
  <si>
    <t>Probabilities of Occurrence of Event or System Condition</t>
  </si>
  <si>
    <t>Blue Mesa Inflow April Through July Volume</t>
  </si>
  <si>
    <t>Vallecito Inflow April Through July Volume</t>
  </si>
  <si>
    <t>Flaming Gorge Inflow April Through July Volume</t>
  </si>
  <si>
    <t>Navajo Inflow April Through July Volume</t>
  </si>
  <si>
    <t>Yampa River Outflow April Through July Volume</t>
  </si>
  <si>
    <t>Powell Inflow Water Year Volume</t>
  </si>
  <si>
    <t>Fontenelle Inflow April Through July Volume</t>
  </si>
  <si>
    <t xml:space="preserve">     Upper Elevation Balancint - annual release &lt; 8.23 maf</t>
  </si>
  <si>
    <t xml:space="preserve">     Mid Elevation Release Tier - annual release = 7.48 maf</t>
  </si>
  <si>
    <t xml:space="preserve">     Mid Elevation Release Tier - annual release = 8.23 maf</t>
  </si>
  <si>
    <t>Year 3</t>
  </si>
  <si>
    <t>Historic 10th Percentile</t>
  </si>
  <si>
    <t>Historic 90th Percentile</t>
  </si>
  <si>
    <t>90th</t>
  </si>
  <si>
    <t>10th</t>
  </si>
  <si>
    <t>Mid-Elevation Release Tier</t>
  </si>
  <si>
    <t>Year 4</t>
  </si>
  <si>
    <t>Year 5</t>
  </si>
  <si>
    <t>GWH</t>
  </si>
  <si>
    <t>Feet</t>
  </si>
  <si>
    <t>MWH</t>
  </si>
  <si>
    <t>1000 Acre-Ft/Month</t>
  </si>
  <si>
    <t>1000 Acre-Ft</t>
  </si>
  <si>
    <t xml:space="preserve">Year 5 </t>
  </si>
  <si>
    <t>Year 6</t>
  </si>
  <si>
    <t>PowDat_Tier_</t>
  </si>
  <si>
    <t>PowDat_AnVol_</t>
  </si>
  <si>
    <t>Num Plot Traces</t>
  </si>
  <si>
    <t>Yes</t>
  </si>
  <si>
    <t>TraceRangeInformation</t>
  </si>
  <si>
    <t>Number of Sheets</t>
  </si>
  <si>
    <t>Number of Traces</t>
  </si>
  <si>
    <t>Number of Months</t>
  </si>
  <si>
    <t>Instructions for Reseting the number of Ranges and number of Months for the Ensemble Output Spreadsheet</t>
  </si>
  <si>
    <t>Reseting the Ranges</t>
  </si>
  <si>
    <t xml:space="preserve">Press the button Below to open the form to reset the ranges for the Ensemble Output Spreadsheet. </t>
  </si>
  <si>
    <t>User Defined</t>
  </si>
  <si>
    <t>Water Year</t>
  </si>
  <si>
    <t>PwlLBDVFlag</t>
  </si>
  <si>
    <t>LIAbvLBDVTrigger</t>
  </si>
  <si>
    <t>LBDM_</t>
  </si>
  <si>
    <t>LIABVLBDVTrigger</t>
  </si>
  <si>
    <t>Powell</t>
  </si>
  <si>
    <t>Mead</t>
  </si>
  <si>
    <t>D</t>
  </si>
  <si>
    <t>E</t>
  </si>
  <si>
    <t>H</t>
  </si>
  <si>
    <t>I</t>
  </si>
  <si>
    <t>J</t>
  </si>
  <si>
    <t>K</t>
  </si>
  <si>
    <t>L</t>
  </si>
  <si>
    <t>M</t>
  </si>
  <si>
    <t>N</t>
  </si>
  <si>
    <t>O</t>
  </si>
  <si>
    <t>P</t>
  </si>
  <si>
    <t>Q</t>
  </si>
  <si>
    <t>S</t>
  </si>
  <si>
    <t>T</t>
  </si>
  <si>
    <t>U</t>
  </si>
  <si>
    <t>V</t>
  </si>
  <si>
    <t>W</t>
  </si>
  <si>
    <t>X</t>
  </si>
  <si>
    <t>Y</t>
  </si>
  <si>
    <t>Z</t>
  </si>
  <si>
    <t>AA</t>
  </si>
  <si>
    <t>AB</t>
  </si>
  <si>
    <t>AC</t>
  </si>
  <si>
    <t>AD</t>
  </si>
  <si>
    <t>AE</t>
  </si>
  <si>
    <t>AF</t>
  </si>
  <si>
    <t>AG</t>
  </si>
  <si>
    <t>AH</t>
  </si>
  <si>
    <t>F</t>
  </si>
  <si>
    <t>C</t>
  </si>
  <si>
    <t>Flood_ContANN</t>
  </si>
  <si>
    <t>Flood_ContAnn</t>
  </si>
  <si>
    <t>Year to Display</t>
  </si>
  <si>
    <t>Year Index</t>
  </si>
  <si>
    <t xml:space="preserve">     Shortage - 1st level (Mead&lt;= 1,075 and &gt;= 1,050)</t>
  </si>
  <si>
    <t xml:space="preserve">     Shortage - 2nd level (Mead&lt;1,050 and &gt;= 1,025)</t>
  </si>
  <si>
    <t xml:space="preserve">     Shortage - 3rd level (Mead&lt; 1,025)              </t>
  </si>
  <si>
    <t xml:space="preserve">     Upper Elevation Balancing - annual release &lt; 8.23 maf</t>
  </si>
  <si>
    <t xml:space="preserve">Mid-Elevation Release Tier </t>
  </si>
  <si>
    <t xml:space="preserve">     Mid-Elevation Balancing - annual release = 8.23 maf</t>
  </si>
  <si>
    <t xml:space="preserve">     Mid-Elevation Balancing - annual release = 7.48 maf</t>
  </si>
  <si>
    <t>Percent of Traces of</t>
  </si>
  <si>
    <t>General Percentage of Traces:</t>
  </si>
  <si>
    <t>Conditional Frequency</t>
  </si>
  <si>
    <t xml:space="preserve">Find Percentage of </t>
  </si>
  <si>
    <t>Month by Month Exceedence Analysis</t>
  </si>
  <si>
    <t>Percent of traces showing Equalization</t>
  </si>
  <si>
    <t>Frequency</t>
  </si>
  <si>
    <t xml:space="preserve">This is a frequency analysis sheet for annual slots. The Frequency sheet allows the user to select a sample and view the percent of traces with an occurrence for each possible outcome. It also provides a section for calculating conditional frequency between years. </t>
  </si>
  <si>
    <t xml:space="preserve">Update the Frequency Information table. Extend the named ranges if the number of sample spaces is greater than 20. </t>
  </si>
  <si>
    <t xml:space="preserve">Update the formulas and tables below the visualization area to include the new sample. Use the comments on the Frequency sheet for reference. </t>
  </si>
  <si>
    <t>Frequency Information</t>
  </si>
  <si>
    <t>Percenty of Traces 2</t>
  </si>
  <si>
    <t>Percent of Traces 1</t>
  </si>
  <si>
    <t>Percent of Traces 3</t>
  </si>
  <si>
    <t>Percent of Traces 4</t>
  </si>
  <si>
    <t>Percent of Traces 5</t>
  </si>
  <si>
    <t xml:space="preserve">The exceedence plots shown in the graphic represent a month by month exceedence calculation for each exceedence percentage value. </t>
  </si>
  <si>
    <t>Exceedance</t>
  </si>
  <si>
    <t xml:space="preserve">This is a viewer sheet for exceedance analysis. The analysis sheet allows the user to select a slot and any or all exceedance values to be plotted. The start timestep date, the duration of the model runs, and the selected slot are linked to that on the comparison sheet. </t>
  </si>
  <si>
    <t xml:space="preserve">Exceedance Data  </t>
  </si>
  <si>
    <t>This is a calculation sheet. This sheet orders the monthly values for the selected slot from least to greatest. These values will then be used to calculate the Exceedances.</t>
  </si>
  <si>
    <t xml:space="preserve">Exceedance Data </t>
  </si>
  <si>
    <t>Check that the formulas in the data import area are referencing the correct cells. The formulas are for a linear interpolation between the bounding Exceedance columns and may need to be adjusted after additional traces are added.</t>
  </si>
  <si>
    <t>Other Sheets</t>
  </si>
  <si>
    <t>RunInformation</t>
  </si>
  <si>
    <t>ExceedenceData</t>
  </si>
  <si>
    <t>Data Sheet Template</t>
  </si>
  <si>
    <t>PowellandMead</t>
  </si>
  <si>
    <t>Viewing Data Sheets</t>
  </si>
  <si>
    <t>The Data Sheets, Run Information Sheet, and Exceedance Data Sheet can be viewed or hidden with the adjacent buttons:</t>
  </si>
  <si>
    <t>Precent of Traces showing Occurrence of Event or System Condition</t>
  </si>
  <si>
    <t>Percent of Traces Showing Occurrence of Event or System Condition</t>
  </si>
  <si>
    <t>FontInflow</t>
  </si>
  <si>
    <t>FontPE</t>
  </si>
  <si>
    <t>FontOutflow</t>
  </si>
  <si>
    <t>WordBookmark</t>
  </si>
  <si>
    <t>FGInflow</t>
  </si>
  <si>
    <t>YampaOutflow</t>
  </si>
  <si>
    <t>FGPE</t>
  </si>
  <si>
    <t>FGOutflow</t>
  </si>
  <si>
    <t>BMInflow</t>
  </si>
  <si>
    <t>BMPE</t>
  </si>
  <si>
    <t>CrystalOutflow</t>
  </si>
  <si>
    <t>VallInflow</t>
  </si>
  <si>
    <t>VallPE</t>
  </si>
  <si>
    <t>NavInflow</t>
  </si>
  <si>
    <t>NavPE</t>
  </si>
  <si>
    <t>NavOutflow</t>
  </si>
  <si>
    <t>PowellInflow</t>
  </si>
  <si>
    <t>PowellPE</t>
  </si>
  <si>
    <t>PowellOutflow</t>
  </si>
  <si>
    <t>MeadInflow</t>
  </si>
  <si>
    <t>MeadPE</t>
  </si>
  <si>
    <t>MeadOutflow</t>
  </si>
  <si>
    <t>MeadEnergy</t>
  </si>
  <si>
    <t>MohOutflow</t>
  </si>
  <si>
    <t>MohEnergy</t>
  </si>
  <si>
    <t>HavOutflow</t>
  </si>
  <si>
    <t>HavEnergy</t>
  </si>
  <si>
    <t>EqualizationAbove823</t>
  </si>
  <si>
    <t>EqualizationAt823</t>
  </si>
  <si>
    <t>UpperBalancingAbove823</t>
  </si>
  <si>
    <t>UpperBalancingAt823</t>
  </si>
  <si>
    <t>UpperBalancingBelow823</t>
  </si>
  <si>
    <t>MidElevationReleaseAt823</t>
  </si>
  <si>
    <t>MidElevationReleaseAt748</t>
  </si>
  <si>
    <t>LowerBalancingAbove823</t>
  </si>
  <si>
    <t>LowerBalancingAt823</t>
  </si>
  <si>
    <t>LowerBalancingBelow823</t>
  </si>
  <si>
    <t>LBNormalCondition</t>
  </si>
  <si>
    <t>Step1ShortageFlag</t>
  </si>
  <si>
    <t>Step2ShortageFlag</t>
  </si>
  <si>
    <t>Step3ShortageFlag</t>
  </si>
  <si>
    <t>AnnualFloodControlFlag</t>
  </si>
  <si>
    <t>AnnualShorageAnyTypeFlag</t>
  </si>
  <si>
    <t>EqAbv823</t>
  </si>
  <si>
    <t>EqAt823</t>
  </si>
  <si>
    <t>UBAbv823</t>
  </si>
  <si>
    <t>UBAt823</t>
  </si>
  <si>
    <t>UBBlw823</t>
  </si>
  <si>
    <t>MidAt823</t>
  </si>
  <si>
    <t>MidAt748</t>
  </si>
  <si>
    <t>LBAbv823</t>
  </si>
  <si>
    <t>LBAt823</t>
  </si>
  <si>
    <t>LBBlw823</t>
  </si>
  <si>
    <t>LBNormal</t>
  </si>
  <si>
    <t>S1Shortage</t>
  </si>
  <si>
    <t>S2Shortage</t>
  </si>
  <si>
    <t>S3Shortage</t>
  </si>
  <si>
    <t>FldCtrlFlag</t>
  </si>
  <si>
    <t>ShortageFlag</t>
  </si>
  <si>
    <t>AnnualShortageAnyTypeFlag</t>
  </si>
  <si>
    <t>B2 Branch Low</t>
  </si>
  <si>
    <t>B2 Branch High</t>
  </si>
  <si>
    <t xml:space="preserve">     Lower Elevation Balancing - annual release = 8.23 maf</t>
  </si>
  <si>
    <t xml:space="preserve">     Lower Elevation Balancing - annual release &gt; 8.23 maf</t>
  </si>
  <si>
    <t xml:space="preserve">     Lower Elevation Balancing - annual release &lt; 8.23 maf</t>
  </si>
  <si>
    <t>Sheet Name for Fq Table</t>
  </si>
  <si>
    <t>Row Number reference for Freq tbl</t>
  </si>
  <si>
    <t>B3 Branch</t>
  </si>
  <si>
    <t>Powell Operating Tier</t>
  </si>
  <si>
    <t>AJ Vol Sheets</t>
  </si>
  <si>
    <t>YampaAJRiverOutflow</t>
  </si>
  <si>
    <t>BlueMesaAJUnregInflow</t>
  </si>
  <si>
    <t>VallecitoAJInflow</t>
  </si>
  <si>
    <t>FlamingGorgeAJUnregInflow</t>
  </si>
  <si>
    <t>FontenelleAJInflow</t>
  </si>
  <si>
    <t>NavajoAJUnregInflow</t>
  </si>
  <si>
    <t>PowellAJUnregInflow</t>
  </si>
  <si>
    <t>Percent of Traces showing Occurrence of Event or System Condition</t>
  </si>
  <si>
    <t>Units</t>
  </si>
  <si>
    <t>User Input Data</t>
  </si>
  <si>
    <t>Plotting Colors for the Trace Viewer and Exceedence Tabs</t>
  </si>
  <si>
    <t>If traces are on or off from Comparison Tab</t>
  </si>
  <si>
    <t>Report Generation Information</t>
  </si>
  <si>
    <t>Frequency Table and Inflow tab calculations and preperatory tables</t>
  </si>
  <si>
    <t>PowellData.TargetAnnualReleaseVolume</t>
  </si>
  <si>
    <t>PowDat_ActAnVol_</t>
  </si>
  <si>
    <t>TIME</t>
  </si>
  <si>
    <t>PowellTargetAnnualReleaseVolume</t>
  </si>
  <si>
    <t>PowellActualAnnualReleaseVolume</t>
  </si>
  <si>
    <t>PowDat_ActAnVol</t>
  </si>
  <si>
    <t>Powell Target Annual Release</t>
  </si>
  <si>
    <t>Powell Actual Annual Release</t>
  </si>
  <si>
    <t>&gt;8.23</t>
  </si>
  <si>
    <t>Rounding Multiple</t>
  </si>
  <si>
    <t>Run34</t>
  </si>
  <si>
    <t>Run35</t>
  </si>
  <si>
    <t>Run36</t>
  </si>
  <si>
    <t>Run37</t>
  </si>
  <si>
    <t>PowellCarryoverVolume</t>
  </si>
  <si>
    <t>Carryover</t>
  </si>
  <si>
    <t>Acre-Ft</t>
  </si>
  <si>
    <t>Percent of traces with Carryover</t>
  </si>
  <si>
    <t>With Carryover</t>
  </si>
  <si>
    <t>Without Carryover</t>
  </si>
  <si>
    <t>&gt;0</t>
  </si>
  <si>
    <t>TARV</t>
  </si>
  <si>
    <t>Actual Powell Outflow</t>
  </si>
  <si>
    <t>Release Tier</t>
  </si>
  <si>
    <t>EQ Conditions</t>
  </si>
  <si>
    <t>UEB Branch</t>
  </si>
  <si>
    <t>Pick A Trace</t>
  </si>
  <si>
    <t>Pick an Out Year</t>
  </si>
  <si>
    <t>Actual Release</t>
  </si>
  <si>
    <t>Carryover To Release</t>
  </si>
  <si>
    <t>EQ Condition</t>
  </si>
  <si>
    <t>Jan</t>
  </si>
  <si>
    <t>Feb</t>
  </si>
  <si>
    <t>Oct</t>
  </si>
  <si>
    <t>Nov</t>
  </si>
  <si>
    <t>Dec</t>
  </si>
  <si>
    <t>Mar</t>
  </si>
  <si>
    <t>Apr</t>
  </si>
  <si>
    <t>Jun</t>
  </si>
  <si>
    <t>Jul</t>
  </si>
  <si>
    <t>Aug</t>
  </si>
  <si>
    <t>Sep</t>
  </si>
  <si>
    <t>Powell Outflow (KAF/Month)</t>
  </si>
  <si>
    <t>Notes from Year and Trace Selected</t>
  </si>
  <si>
    <t>KAF</t>
  </si>
  <si>
    <t>PowellToMeadData.CarryoverVolume</t>
  </si>
  <si>
    <t>Carryover in UEB to EQ</t>
  </si>
  <si>
    <t>Carryover in EQ</t>
  </si>
  <si>
    <t>Code</t>
  </si>
  <si>
    <t>Upper Balancing</t>
  </si>
  <si>
    <t>Mid-Level</t>
  </si>
  <si>
    <t>Lower Balancing</t>
  </si>
  <si>
    <t>Controlling Equalization Condition</t>
  </si>
  <si>
    <t>Mead.PE(EOWY) = 1,105 ft</t>
  </si>
  <si>
    <t>Powell.PE(EOWY) = EQ Level - 20 ft; Mead.PE(EOWY) &lt; 1,105 ft</t>
  </si>
  <si>
    <t>Powell.PE(EOWY) = EQ Level; Mead.PE(EOWY) &gt; 1,105 ft</t>
  </si>
  <si>
    <t>Not Equalization Tier</t>
  </si>
  <si>
    <t>Carryover Created</t>
  </si>
  <si>
    <t>Carryover Released</t>
  </si>
  <si>
    <t>TARV - Actual</t>
  </si>
  <si>
    <t>UEB to EQ</t>
  </si>
  <si>
    <t>8.23 MAF Release</t>
  </si>
  <si>
    <t>8.23 to 9.0 MAF Release</t>
  </si>
  <si>
    <t>7.0 to 9.0 MAF Release</t>
  </si>
  <si>
    <t>SacWYType</t>
  </si>
  <si>
    <t>Powell Storage</t>
  </si>
  <si>
    <t>Ft</t>
  </si>
  <si>
    <t>KAF/Month</t>
  </si>
  <si>
    <t>Powell Pool Elevation</t>
  </si>
  <si>
    <t>Mead Pool Elevation</t>
  </si>
  <si>
    <t>Mead Storage</t>
  </si>
  <si>
    <t>Powell PP Capacity Frac</t>
  </si>
  <si>
    <t>Powell Max PP Cap</t>
  </si>
  <si>
    <t>Powell Equalization Levels</t>
  </si>
  <si>
    <t>Equal EOWY Storage, Mead.PE(EOWY) &lt; 1,105 ft</t>
  </si>
  <si>
    <t>Equal EOWY Storage, Mead.PE(EOWY) &gt; 1,105 ft</t>
  </si>
  <si>
    <t>Elev</t>
  </si>
  <si>
    <t>Storage</t>
  </si>
  <si>
    <t>---</t>
  </si>
  <si>
    <t>EventTableCol - 1</t>
  </si>
  <si>
    <t>Total</t>
  </si>
  <si>
    <t>Powell.Peak Flow</t>
  </si>
  <si>
    <t>Powell.Power Plant Cap Fraction</t>
  </si>
  <si>
    <t>Pow_PPCapFrac</t>
  </si>
  <si>
    <t>Pow_PeakFlow</t>
  </si>
  <si>
    <t>1000 Acre-ft/Month</t>
  </si>
  <si>
    <t/>
  </si>
  <si>
    <t>Equalization Tier (Powell ≥ Equalization [EQ] Elevation)</t>
  </si>
  <si>
    <t xml:space="preserve">     Equalization – annual release &gt; 8.23 maf</t>
  </si>
  <si>
    <t xml:space="preserve">     Equalization – annual release = 8.23 maf</t>
  </si>
  <si>
    <t>Upper Elevation Balancing Tier (Powell &lt; EQ Elevation and ≥ 3,575 ft)</t>
  </si>
  <si>
    <t xml:space="preserve">     Upper Elevation Balancing – annual release &gt; 8.23 maf</t>
  </si>
  <si>
    <t xml:space="preserve">     Upper Elevation Balancing – annual release = 8.23 maf</t>
  </si>
  <si>
    <t xml:space="preserve">     Upper Elevation Balancing – annual release &lt; 8.23 maf</t>
  </si>
  <si>
    <t>Mid-Elevation Release Tier (Powell &lt; 3,575 and ≥ 3,525 ft)</t>
  </si>
  <si>
    <t xml:space="preserve">     Mid-Elevation Release – annual release = 8.23 maf</t>
  </si>
  <si>
    <t>Lower Elevation Balancing Tier (Powell &lt; 3,525 ft)</t>
  </si>
  <si>
    <t>Surplus Condition – any amount  (Mead ≥ 1,145 ft)</t>
  </si>
  <si>
    <t xml:space="preserve">         Surplus – Flood Control</t>
  </si>
  <si>
    <t>Normal or ICS Surplus Condition (Mead &lt; 1,145 and &gt; 1,075 ft)</t>
  </si>
  <si>
    <t>Shortage Condition – any amount  (Mead ≤ 1,075 ft)</t>
  </si>
  <si>
    <t>Year1</t>
  </si>
  <si>
    <t>Year2</t>
  </si>
  <si>
    <t>Year3</t>
  </si>
  <si>
    <t>Year4</t>
  </si>
  <si>
    <t>Year5</t>
  </si>
  <si>
    <t>Year6</t>
  </si>
  <si>
    <t>Number of years</t>
  </si>
  <si>
    <t xml:space="preserve">     Mid-Elevation Release – annual release = 7.48 maf</t>
  </si>
  <si>
    <t xml:space="preserve">         Recovery of DCP ICS / Mexico’s Water Savings (Mead &gt;/≥ 1,110 ft)</t>
  </si>
  <si>
    <t xml:space="preserve">         DCP Contribution / Mexico’s Water Savings (Mead &lt; 1,090 and &gt; 1,075 ft)</t>
  </si>
  <si>
    <t xml:space="preserve">    Shortage / Reduction – 1st level (Mead ≤ 1,075 and ≥ 1,050)</t>
  </si>
  <si>
    <t xml:space="preserve">         DCP Contribution / Mexico’s Water Savings (Mead ≤ 1,075 and &gt; 1,050 ft)</t>
  </si>
  <si>
    <t xml:space="preserve">    Shortage / Reduction – 2nd level (Mead &lt; 1,050 and ≥ 1,025)</t>
  </si>
  <si>
    <t xml:space="preserve">        DCP Contribution / Mexico’s Water Savings (Mead ≤ 1,050 and &gt; 1,045 ft)</t>
  </si>
  <si>
    <t xml:space="preserve">        DCP Contribution / Mexico’s Water Savings (Mead &lt; 1,045 and &gt; 1,040 ft) </t>
  </si>
  <si>
    <t xml:space="preserve">        DCP Contribution / Mexico’s Water Savings (Mead &lt; 1,040 and &gt; 1,035 ft)</t>
  </si>
  <si>
    <t xml:space="preserve">        DCP Contribution / Mexico’s Water Savings (Mead &lt; 1,035 and &gt; 1,030 ft)</t>
  </si>
  <si>
    <t xml:space="preserve">        DCP Contribution / Mexico’s Water Savings (Mead &lt; 1,030 and &gt;/&gt; 1,025 ft)</t>
  </si>
  <si>
    <t xml:space="preserve">    Shortage / Reduction – 3rd level (Mead &lt; 1,025)</t>
  </si>
  <si>
    <t xml:space="preserve">         DCP Contribution / Mexico’s Water Savings (Mead &lt;/≤ 1,025 ft)</t>
  </si>
  <si>
    <r>
      <t xml:space="preserve">     </t>
    </r>
    <r>
      <rPr>
        <i/>
        <sz val="11"/>
        <color rgb="FF003E51"/>
        <rFont val="Segoe UI"/>
        <family val="2"/>
      </rPr>
      <t>Mid-Elevation Release – annual release = 7.48 maf</t>
    </r>
  </si>
  <si>
    <r>
      <t xml:space="preserve">         </t>
    </r>
    <r>
      <rPr>
        <sz val="10.5"/>
        <color rgb="FF003E51"/>
        <rFont val="Segoe UI"/>
        <family val="2"/>
      </rPr>
      <t>DCP Contribution / Mexico’s Water Savings (Mead &lt;/</t>
    </r>
    <r>
      <rPr>
        <i/>
        <sz val="10.5"/>
        <color rgb="FF003E51"/>
        <rFont val="Segoe UI"/>
        <family val="2"/>
      </rPr>
      <t>≤</t>
    </r>
    <r>
      <rPr>
        <sz val="10.5"/>
        <color rgb="FF003E51"/>
        <rFont val="Segoe UI"/>
        <family val="2"/>
      </rPr>
      <t xml:space="preserve"> 1,025 ft)</t>
    </r>
  </si>
  <si>
    <r>
      <t xml:space="preserve">         DCP Contribution / Mexico’s Water Savings (Mead </t>
    </r>
    <r>
      <rPr>
        <u/>
        <sz val="10.5"/>
        <color rgb="FF003E51"/>
        <rFont val="Segoe UI"/>
        <family val="2"/>
      </rPr>
      <t xml:space="preserve">&lt; </t>
    </r>
    <r>
      <rPr>
        <sz val="10.5"/>
        <color rgb="FF003E51"/>
        <rFont val="Segoe UI"/>
        <family val="2"/>
      </rPr>
      <t>1,090 and &gt; 1,075 ft)</t>
    </r>
  </si>
  <si>
    <r>
      <t xml:space="preserve">    Shortage / Reduction – 1</t>
    </r>
    <r>
      <rPr>
        <i/>
        <vertAlign val="superscript"/>
        <sz val="11.5"/>
        <color rgb="FF003E51"/>
        <rFont val="Segoe UI"/>
        <family val="2"/>
      </rPr>
      <t>st</t>
    </r>
    <r>
      <rPr>
        <i/>
        <sz val="11.5"/>
        <color rgb="FF003E51"/>
        <rFont val="Segoe UI"/>
        <family val="2"/>
      </rPr>
      <t xml:space="preserve"> level (Mead ≤ 1,075 and ≥ 1,050)</t>
    </r>
  </si>
  <si>
    <r>
      <t xml:space="preserve">    Shortage / Reduction – 2</t>
    </r>
    <r>
      <rPr>
        <i/>
        <vertAlign val="superscript"/>
        <sz val="11.5"/>
        <color rgb="FF003E51"/>
        <rFont val="Segoe UI"/>
        <family val="2"/>
      </rPr>
      <t>nd</t>
    </r>
    <r>
      <rPr>
        <i/>
        <sz val="11.5"/>
        <color rgb="FF003E51"/>
        <rFont val="Segoe UI"/>
        <family val="2"/>
      </rPr>
      <t xml:space="preserve"> level (Mead &lt; 1,050 and ≥ 1,025)</t>
    </r>
  </si>
  <si>
    <r>
      <t xml:space="preserve">        DCP Contribution / Mexico’s Water Savings (Mead </t>
    </r>
    <r>
      <rPr>
        <i/>
        <sz val="10.5"/>
        <color rgb="FF003E51"/>
        <rFont val="Segoe UI"/>
        <family val="2"/>
      </rPr>
      <t>≤</t>
    </r>
    <r>
      <rPr>
        <sz val="10.5"/>
        <color rgb="FF003E51"/>
        <rFont val="Segoe UI"/>
        <family val="2"/>
      </rPr>
      <t xml:space="preserve"> 1,050 and &gt; 1,045 ft)</t>
    </r>
  </si>
  <si>
    <r>
      <t xml:space="preserve">        DCP Contribution / Mexico’s Water Savings (Mead </t>
    </r>
    <r>
      <rPr>
        <u/>
        <sz val="10.5"/>
        <color rgb="FF003E51"/>
        <rFont val="Segoe UI"/>
        <family val="2"/>
      </rPr>
      <t>&lt;</t>
    </r>
    <r>
      <rPr>
        <sz val="10.5"/>
        <color rgb="FF003E51"/>
        <rFont val="Segoe UI"/>
        <family val="2"/>
      </rPr>
      <t xml:space="preserve"> 1,045 and &gt; 1,040 ft) </t>
    </r>
  </si>
  <si>
    <r>
      <t xml:space="preserve">        DCP Contribution / Mexico’s Water Savings (Mead </t>
    </r>
    <r>
      <rPr>
        <u/>
        <sz val="10.5"/>
        <color rgb="FF003E51"/>
        <rFont val="Segoe UI"/>
        <family val="2"/>
      </rPr>
      <t>&lt;</t>
    </r>
    <r>
      <rPr>
        <sz val="10.5"/>
        <color rgb="FF003E51"/>
        <rFont val="Segoe UI"/>
        <family val="2"/>
      </rPr>
      <t xml:space="preserve"> 1,040 and &gt; 1,035 ft)</t>
    </r>
  </si>
  <si>
    <r>
      <t xml:space="preserve">        DCP Contribution / Mexico’s Water Savings (Mead </t>
    </r>
    <r>
      <rPr>
        <u/>
        <sz val="10.5"/>
        <color rgb="FF003E51"/>
        <rFont val="Segoe UI"/>
        <family val="2"/>
      </rPr>
      <t>&lt;</t>
    </r>
    <r>
      <rPr>
        <sz val="10.5"/>
        <color rgb="FF003E51"/>
        <rFont val="Segoe UI"/>
        <family val="2"/>
      </rPr>
      <t xml:space="preserve"> 1,035 and &gt; 1,030 ft)</t>
    </r>
  </si>
  <si>
    <r>
      <t xml:space="preserve">        DCP Contribution / Mexico’s Water Savings (Mead </t>
    </r>
    <r>
      <rPr>
        <u/>
        <sz val="10.5"/>
        <color rgb="FF003E51"/>
        <rFont val="Segoe UI"/>
        <family val="2"/>
      </rPr>
      <t>&lt;</t>
    </r>
    <r>
      <rPr>
        <sz val="10.5"/>
        <color rgb="FF003E51"/>
        <rFont val="Segoe UI"/>
        <family val="2"/>
      </rPr>
      <t xml:space="preserve"> 1,030 and </t>
    </r>
    <r>
      <rPr>
        <u/>
        <sz val="10.5"/>
        <color rgb="FF003E51"/>
        <rFont val="Segoe UI"/>
        <family val="2"/>
      </rPr>
      <t>&gt;</t>
    </r>
    <r>
      <rPr>
        <sz val="10.5"/>
        <color rgb="FF003E51"/>
        <rFont val="Segoe UI"/>
        <family val="2"/>
      </rPr>
      <t>/&gt; 1,025 ft)</t>
    </r>
  </si>
  <si>
    <r>
      <t xml:space="preserve">    Shortage / Reduction – 3</t>
    </r>
    <r>
      <rPr>
        <i/>
        <vertAlign val="superscript"/>
        <sz val="11.5"/>
        <color rgb="FF003E51"/>
        <rFont val="Segoe UI"/>
        <family val="2"/>
      </rPr>
      <t>rd</t>
    </r>
    <r>
      <rPr>
        <i/>
        <sz val="11.5"/>
        <color rgb="FF003E51"/>
        <rFont val="Segoe UI"/>
        <family val="2"/>
      </rPr>
      <t xml:space="preserve"> level (Mead &lt; 1,025)</t>
    </r>
  </si>
  <si>
    <t>Powell Less than 3525</t>
  </si>
  <si>
    <t>Upper Basin  Powell</t>
  </si>
  <si>
    <t>1. To change number of years to be seen enter them in cell "U2"</t>
  </si>
  <si>
    <t xml:space="preserve">3. If you do add or subtract a column to the worksheet then you will </t>
  </si>
  <si>
    <t>have to subtract or add a column in order to maintain cell references</t>
  </si>
  <si>
    <t>4. If you want to add additional tiers to the table then you will have</t>
  </si>
  <si>
    <t>name of the worksheet to extract the data from in column AA</t>
  </si>
  <si>
    <t xml:space="preserve">You will also need to add the value that you are searching for in </t>
  </si>
  <si>
    <t xml:space="preserve">column AB (ie. If your tier is "Surplus - Flood Control" and a "1" </t>
  </si>
  <si>
    <t xml:space="preserve">indicates that flood control is triggered then you would put a </t>
  </si>
  <si>
    <t>"1" in column "AB")</t>
  </si>
  <si>
    <t>Instructions (As of 12/11/2019)</t>
  </si>
  <si>
    <t xml:space="preserve">            Equalization – annual release &gt; 8.23 maf</t>
  </si>
  <si>
    <r>
      <t xml:space="preserve">         Recovery of DCP ICS / Mexico’s Water Savings (Mead &gt;/</t>
    </r>
    <r>
      <rPr>
        <sz val="10.5"/>
        <color rgb="FF003E51"/>
        <rFont val="Segoe UI"/>
        <family val="2"/>
      </rPr>
      <t>≥ 1,110 ft)</t>
    </r>
  </si>
  <si>
    <r>
      <t xml:space="preserve">        </t>
    </r>
    <r>
      <rPr>
        <sz val="10.5"/>
        <color rgb="FF003E51"/>
        <rFont val="Segoe UI"/>
        <family val="2"/>
      </rPr>
      <t xml:space="preserve">DCP Contribution / Mexico’s Water Savings (Mead </t>
    </r>
    <r>
      <rPr>
        <i/>
        <sz val="10.5"/>
        <color rgb="FF003E51"/>
        <rFont val="Segoe UI"/>
        <family val="2"/>
      </rPr>
      <t>≤</t>
    </r>
    <r>
      <rPr>
        <sz val="10.5"/>
        <color rgb="FF003E51"/>
        <rFont val="Segoe UI"/>
        <family val="2"/>
      </rPr>
      <t xml:space="preserve"> 1,075 and &gt; 1,050 ft)</t>
    </r>
  </si>
  <si>
    <t>Powell Below 3525</t>
  </si>
  <si>
    <t>Powell Above 3525</t>
  </si>
  <si>
    <t>DCPBWSP1025</t>
  </si>
  <si>
    <t>DCPBWSP1030</t>
  </si>
  <si>
    <t>DCPBWSP1035</t>
  </si>
  <si>
    <t>DCPBWSP1040</t>
  </si>
  <si>
    <t>DCPBWSP1045</t>
  </si>
  <si>
    <t>DCPBWSP1050</t>
  </si>
  <si>
    <t>DCPBWSP1075</t>
  </si>
  <si>
    <t>DCPBWSP1090</t>
  </si>
  <si>
    <t>DCPBWSP1110</t>
  </si>
  <si>
    <t>DCPBWSP_Type</t>
  </si>
  <si>
    <t>Lower Basin Lake Mead</t>
  </si>
  <si>
    <t>Powell3525Annual</t>
  </si>
  <si>
    <t>Powell3525Monthly</t>
  </si>
  <si>
    <t>Powell3525</t>
  </si>
  <si>
    <t>2. To change which years you want to see, enter the first year in column x</t>
  </si>
  <si>
    <t>to add both the tier name to the table in columns Z  and D and the</t>
  </si>
  <si>
    <t>BlwPKRLBDVTrigger</t>
  </si>
  <si>
    <t>LAST MONTHLY SLOT</t>
  </si>
  <si>
    <t>Powell Less than 3490</t>
  </si>
  <si>
    <t>Powell3490</t>
  </si>
  <si>
    <t>Powell Below 3490</t>
  </si>
  <si>
    <t>Powell Above 3490</t>
  </si>
  <si>
    <t>Powell3490Monthly</t>
  </si>
  <si>
    <t>Powell3490Annual</t>
  </si>
  <si>
    <t xml:space="preserve">In the CRMMS Production folder there needs to be a new folder structure formatted as CRMMS_Production/ReportFiles/PlotImages. The Environment variable should work for the reports. </t>
  </si>
  <si>
    <t xml:space="preserve">In the ReportFiles folder there should be two templates DOC: CRMMS_Report_Template.docx; PPT: CRMMS_ReportTemplate.pptx.  In each of these templates the user can edit text and </t>
  </si>
  <si>
    <t xml:space="preserve">The data sheets (PowellData.Release Tier, Powell.Inflow, etc.) contain the direct output from the RiverWare CRMMS model. </t>
  </si>
  <si>
    <t>Instructions for Set Up Prior to an CRMMS MRM Run</t>
  </si>
  <si>
    <t xml:space="preserve">Add slots to the output DMI, "Excel_Direct_OutputEnsemble," in the RiverWare CRMMS model. Ensure the slot name is less than 31 characters; if it is not, add the slot to the Name Map in RiverWare and create a unique name of 31 characters or less. </t>
  </si>
  <si>
    <t>MSCPReductions</t>
  </si>
  <si>
    <t>Historic Average</t>
  </si>
  <si>
    <t>Average</t>
  </si>
  <si>
    <t>Powell LEBT &gt;8.23</t>
  </si>
  <si>
    <t>Powell LEBT=8.23</t>
  </si>
  <si>
    <t>Powell LEBT &lt;8.23</t>
  </si>
  <si>
    <t>Other Release</t>
  </si>
  <si>
    <t>LEBTbranch</t>
  </si>
  <si>
    <t>Lower Elevation Balancing Branch</t>
  </si>
  <si>
    <t>&lt;7.48</t>
  </si>
  <si>
    <t>LEBT</t>
  </si>
  <si>
    <t xml:space="preserve"> &gt;=7.48 and &lt;8.23</t>
  </si>
  <si>
    <t>MeadData.MeadBelow1020_Annual</t>
  </si>
  <si>
    <t>MeadData.MeadBelow1025_Annual</t>
  </si>
  <si>
    <t>MeadData.MeadBelow1030_Annual</t>
  </si>
  <si>
    <t>MeadData.MeadBelow1045_Annual</t>
  </si>
  <si>
    <t>Mead1020Annual</t>
  </si>
  <si>
    <t>Mead1025Annual</t>
  </si>
  <si>
    <t>Mead1030Annual</t>
  </si>
  <si>
    <t>Mead1045Annual</t>
  </si>
  <si>
    <t>Mead1050Annual</t>
  </si>
  <si>
    <t>Mead895Annual</t>
  </si>
  <si>
    <t>MSCPViolation</t>
  </si>
  <si>
    <t>MeadData.MSCPViolation</t>
  </si>
  <si>
    <t>MeadData.MeadBelow1050_Annual</t>
  </si>
  <si>
    <t>MeadData.MeadBelow895_Annual</t>
  </si>
  <si>
    <t>MeadData.MeadBelow950_Annual</t>
  </si>
  <si>
    <t>Mead950Annual</t>
  </si>
  <si>
    <t>MSCP Compliance Violation</t>
  </si>
  <si>
    <t>Violation</t>
  </si>
  <si>
    <t>No violation</t>
  </si>
  <si>
    <t>Mead Less than 1020</t>
  </si>
  <si>
    <t>Mead Less than 1025</t>
  </si>
  <si>
    <t>Mead Less than 1030</t>
  </si>
  <si>
    <t>Mead Less than 1045</t>
  </si>
  <si>
    <t>Mead Less than 1050</t>
  </si>
  <si>
    <t>Mead Less than 895</t>
  </si>
  <si>
    <t>Mead Less than 950</t>
  </si>
  <si>
    <t>Mead Below 1020</t>
  </si>
  <si>
    <t>Mead Below 1025</t>
  </si>
  <si>
    <t>Mead Below 1030</t>
  </si>
  <si>
    <t>Mead Below 1045</t>
  </si>
  <si>
    <t>Mead Below 1050</t>
  </si>
  <si>
    <t>Mead Below 895</t>
  </si>
  <si>
    <t>Mead Below 950</t>
  </si>
  <si>
    <t>Mead Above 1020</t>
  </si>
  <si>
    <t>Mead Above 1025</t>
  </si>
  <si>
    <t>Mead Above 1030</t>
  </si>
  <si>
    <t>Mead Above 1045</t>
  </si>
  <si>
    <t>Mead Above 1050</t>
  </si>
  <si>
    <t>Mead Above 895</t>
  </si>
  <si>
    <t>Mead Above 950</t>
  </si>
  <si>
    <t xml:space="preserve">     Lower Elevation Balancing – annual release &gt; 8.23 maf</t>
  </si>
  <si>
    <t xml:space="preserve">     Lower Elevation Balancing – annual release &lt; 8.23 maf</t>
  </si>
  <si>
    <t>MeadEffectiveElev</t>
  </si>
  <si>
    <t>PowellEffectiveElev</t>
  </si>
  <si>
    <t>PowellConstrainedLEBT</t>
  </si>
  <si>
    <t>AZMaxBankCapacity</t>
  </si>
  <si>
    <t>CAMaxBankCapacity</t>
  </si>
  <si>
    <t>NVMaxBankCapacity</t>
  </si>
  <si>
    <t>AZICSBank</t>
  </si>
  <si>
    <t>CAICSBank</t>
  </si>
  <si>
    <t>NVICSBank</t>
  </si>
  <si>
    <t>BankAdjustment</t>
  </si>
  <si>
    <t>AZPreliminaryICSBank</t>
  </si>
  <si>
    <t>CAPreliminaryICSBank</t>
  </si>
  <si>
    <t>NVPreliminaryICSBank</t>
  </si>
  <si>
    <t>NaN</t>
  </si>
  <si>
    <t>1991</t>
  </si>
  <si>
    <t>PowellConstrained3500Bypass</t>
  </si>
  <si>
    <t>PowellConst3500Bypass</t>
  </si>
  <si>
    <t>Release Adjustment to Avoid Declining Below 3,500 ft</t>
  </si>
  <si>
    <t>Release Adj. to protect 3,500 ft</t>
  </si>
  <si>
    <t>Constrained</t>
  </si>
  <si>
    <t>Not Constrained</t>
  </si>
  <si>
    <t xml:space="preserve">     Release Adjustment - annual release &lt; target water year release</t>
  </si>
  <si>
    <t xml:space="preserve">     Release Adjustment - annual release &lt; 7.0 maf</t>
  </si>
  <si>
    <t>PowellConstrained3500Less7</t>
  </si>
  <si>
    <t>PowellConstrained3500LessTARV</t>
  </si>
  <si>
    <t>Adjust the "Clear All Data" Macro to include all rows in the "Node Information" table. This macro is used to clear all the data sheets and is in the "OutputMacros" module.</t>
  </si>
  <si>
    <t>Release Adj. - annual release &lt; TARV</t>
  </si>
  <si>
    <t>Release Adj. - annual release &lt; 7.0 maf</t>
  </si>
  <si>
    <t>Ann. Release &lt; TARV</t>
  </si>
  <si>
    <t>Ann. Release &lt; 7.0 maf</t>
  </si>
  <si>
    <t>MeadData.MeadBelow1035_Annual</t>
  </si>
  <si>
    <t>Mead1035Annual</t>
  </si>
  <si>
    <t>MeadData.MeadBelow1035</t>
  </si>
  <si>
    <t>Mead1035Monthly</t>
  </si>
  <si>
    <t>Mead Less than 1035</t>
  </si>
  <si>
    <t>Mead Below 1035</t>
  </si>
  <si>
    <t>Mead Above 1035</t>
  </si>
  <si>
    <t>Mead.Turbine Release</t>
  </si>
  <si>
    <t>HooverCapacity</t>
  </si>
  <si>
    <t>MW</t>
  </si>
  <si>
    <t>Mead.Power</t>
  </si>
  <si>
    <t>Mohave.Power</t>
  </si>
  <si>
    <t>Havasu.Power</t>
  </si>
  <si>
    <t>Md_Tur_Rel</t>
  </si>
  <si>
    <t>Md_Pow</t>
  </si>
  <si>
    <t>Mo_Pow</t>
  </si>
  <si>
    <t>Hav_Pow</t>
  </si>
  <si>
    <t>Shortage.DeadPoolShortageVolume</t>
  </si>
  <si>
    <t>MeadData.DeadpoolShortage</t>
  </si>
  <si>
    <t>DPShortageVol</t>
  </si>
  <si>
    <t>DPShortageFlag</t>
  </si>
  <si>
    <t>MeadDPshortageAnnual</t>
  </si>
  <si>
    <t>PowellConstrained3500Less748</t>
  </si>
  <si>
    <t>PowConst3500Less748</t>
  </si>
  <si>
    <t>Ann. Release &lt; 7.48 maf</t>
  </si>
  <si>
    <t>Release Adj. - annual release &lt; 7.48 maf</t>
  </si>
  <si>
    <t>PowConst3500ByPass</t>
  </si>
  <si>
    <t>PowConst3500Less7</t>
  </si>
  <si>
    <t>PowConst3500LessTarv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</si>
</sst>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_);_(* \(#,##0.00\);_(* &quot;-&quot;??_);_(@_)"/>
    <numFmt numFmtId="164" formatCode="[$-409]mmmm\ d\,\ yyyy;@"/>
    <numFmt numFmtId="165" formatCode="m/yyyy"/>
    <numFmt numFmtId="166" formatCode="0.000"/>
    <numFmt numFmtId="167" formatCode="0.0%"/>
    <numFmt numFmtId="168" formatCode="[$-409]mmmm\-yy;@"/>
    <numFmt numFmtId="169" formatCode="0.0"/>
    <numFmt numFmtId="170" formatCode="#,##0.0"/>
  </numFmts>
  <fonts count="95" x14ac:knownFonts="1">
    <font>
      <sz val="11"/>
      <color theme="1"/>
      <name val="Calibri"/>
      <family val="2"/>
      <scheme val="minor"/>
    </font>
    <font>
      <b/>
      <sz val="11"/>
      <color theme="1"/>
      <name val="Calibri"/>
      <family val="2"/>
      <scheme val="minor"/>
    </font>
    <font>
      <sz val="11"/>
      <name val="Calibri"/>
      <family val="2"/>
      <scheme val="minor"/>
    </font>
    <font>
      <b/>
      <sz val="14"/>
      <color theme="1"/>
      <name val="Calibri"/>
      <family val="2"/>
      <scheme val="minor"/>
    </font>
    <font>
      <sz val="11"/>
      <color theme="2" tint="-0.249977111117893"/>
      <name val="Calibri"/>
      <family val="2"/>
      <scheme val="minor"/>
    </font>
    <font>
      <sz val="8"/>
      <color rgb="FF171717"/>
      <name val="Tahoma"/>
      <family val="2"/>
    </font>
    <font>
      <b/>
      <sz val="16"/>
      <name val="Calibri"/>
      <family val="2"/>
      <scheme val="minor"/>
    </font>
    <font>
      <sz val="11"/>
      <color rgb="FFBDB091"/>
      <name val="Calibri"/>
      <family val="2"/>
      <scheme val="minor"/>
    </font>
    <font>
      <b/>
      <sz val="11"/>
      <color theme="0" tint="-0.499984740745262"/>
      <name val="Calibri"/>
      <family val="2"/>
      <scheme val="minor"/>
    </font>
    <font>
      <sz val="11"/>
      <color theme="0" tint="-0.499984740745262"/>
      <name val="Calibri"/>
      <family val="2"/>
      <scheme val="minor"/>
    </font>
    <font>
      <b/>
      <sz val="24"/>
      <color rgb="FFDDD9C3"/>
      <name val="Calibri"/>
      <family val="2"/>
      <scheme val="minor"/>
    </font>
    <font>
      <sz val="11"/>
      <color rgb="FF464646"/>
      <name val="Calibri"/>
      <family val="2"/>
      <scheme val="minor"/>
    </font>
    <font>
      <b/>
      <sz val="11"/>
      <color rgb="FF464646"/>
      <name val="Calibri"/>
      <family val="2"/>
      <scheme val="minor"/>
    </font>
    <font>
      <b/>
      <sz val="24"/>
      <name val="Calibri"/>
      <family val="2"/>
      <scheme val="minor"/>
    </font>
    <font>
      <sz val="11"/>
      <color theme="1"/>
      <name val="Calibri"/>
      <family val="2"/>
    </font>
    <font>
      <b/>
      <sz val="11"/>
      <name val="Calibri"/>
      <family val="2"/>
      <scheme val="minor"/>
    </font>
    <font>
      <b/>
      <u/>
      <sz val="11"/>
      <name val="Calibri"/>
      <family val="2"/>
      <scheme val="minor"/>
    </font>
    <font>
      <sz val="11"/>
      <color theme="1" tint="0.749992370372631"/>
      <name val="Calibri"/>
      <family val="2"/>
      <scheme val="minor"/>
    </font>
    <font>
      <b/>
      <sz val="11"/>
      <color theme="1" tint="0.749992370372631"/>
      <name val="Calibri"/>
      <family val="2"/>
      <scheme val="minor"/>
    </font>
    <font>
      <b/>
      <sz val="14"/>
      <color theme="1" tint="0.749992370372631"/>
      <name val="Calibri"/>
      <family val="2"/>
      <scheme val="minor"/>
    </font>
    <font>
      <sz val="11"/>
      <color theme="1"/>
      <name val="Calibri"/>
      <family val="2"/>
      <scheme val="minor"/>
    </font>
    <font>
      <sz val="9"/>
      <color indexed="81"/>
      <name val="Tahoma"/>
      <family val="2"/>
    </font>
    <font>
      <b/>
      <sz val="9"/>
      <color indexed="81"/>
      <name val="Tahoma"/>
      <family val="2"/>
    </font>
    <font>
      <b/>
      <sz val="12"/>
      <color rgb="FFFF0000"/>
      <name val="Calibri"/>
      <family val="2"/>
      <scheme val="minor"/>
    </font>
    <font>
      <sz val="12"/>
      <name val="Calibri"/>
      <family val="2"/>
      <scheme val="minor"/>
    </font>
    <font>
      <u/>
      <sz val="9"/>
      <color indexed="81"/>
      <name val="Tahoma"/>
      <family val="2"/>
    </font>
    <font>
      <sz val="11"/>
      <color rgb="FFDDD9C3"/>
      <name val="Calibri"/>
      <family val="2"/>
      <scheme val="minor"/>
    </font>
    <font>
      <sz val="24"/>
      <color rgb="FFDDD9C3"/>
      <name val="Calibri"/>
      <family val="2"/>
      <scheme val="minor"/>
    </font>
    <font>
      <i/>
      <sz val="11"/>
      <name val="Calibri"/>
      <family val="2"/>
      <scheme val="minor"/>
    </font>
    <font>
      <sz val="11"/>
      <color theme="0" tint="-0.249977111117893"/>
      <name val="Calibri"/>
      <family val="2"/>
      <scheme val="minor"/>
    </font>
    <font>
      <b/>
      <u/>
      <sz val="12"/>
      <name val="Calibri"/>
      <family val="2"/>
      <scheme val="minor"/>
    </font>
    <font>
      <b/>
      <sz val="12"/>
      <name val="Calibri"/>
      <family val="2"/>
      <scheme val="minor"/>
    </font>
    <font>
      <sz val="8"/>
      <color indexed="81"/>
      <name val="Tahoma"/>
      <family val="2"/>
    </font>
    <font>
      <b/>
      <sz val="8"/>
      <color indexed="81"/>
      <name val="Tahoma"/>
      <family val="2"/>
    </font>
    <font>
      <sz val="12"/>
      <color theme="1"/>
      <name val="Calibri"/>
      <family val="2"/>
      <scheme val="minor"/>
    </font>
    <font>
      <b/>
      <sz val="18"/>
      <color theme="1"/>
      <name val="Calibri"/>
      <family val="2"/>
      <scheme val="minor"/>
    </font>
    <font>
      <sz val="8"/>
      <color rgb="FF000000"/>
      <name val="Tahoma"/>
      <family val="2"/>
    </font>
    <font>
      <i/>
      <sz val="11"/>
      <color theme="1"/>
      <name val="Calibri"/>
      <family val="2"/>
      <scheme val="minor"/>
    </font>
    <font>
      <i/>
      <vertAlign val="superscript"/>
      <sz val="11"/>
      <color theme="1"/>
      <name val="Calibri"/>
      <family val="2"/>
      <scheme val="minor"/>
    </font>
    <font>
      <b/>
      <sz val="20"/>
      <color theme="1"/>
      <name val="Calibri"/>
      <family val="2"/>
      <scheme val="minor"/>
    </font>
    <font>
      <sz val="11"/>
      <color theme="2" tint="-9.9978637043366805E-2"/>
      <name val="Calibri"/>
      <family val="2"/>
      <scheme val="minor"/>
    </font>
    <font>
      <b/>
      <sz val="11"/>
      <color theme="2" tint="-9.9978637043366805E-2"/>
      <name val="Calibri"/>
      <family val="2"/>
      <scheme val="minor"/>
    </font>
    <font>
      <b/>
      <sz val="11"/>
      <color theme="0"/>
      <name val="Calibri"/>
      <family val="2"/>
      <scheme val="minor"/>
    </font>
    <font>
      <sz val="11"/>
      <color theme="1"/>
      <name val="Calibri"/>
      <family val="2"/>
      <scheme val="minor"/>
    </font>
    <font>
      <b/>
      <sz val="11"/>
      <color rgb="FFFF0000"/>
      <name val="Calibri"/>
      <family val="2"/>
      <scheme val="minor"/>
    </font>
    <font>
      <b/>
      <sz val="20"/>
      <color theme="1"/>
      <name val="Calibri"/>
      <family val="2"/>
      <scheme val="minor"/>
    </font>
    <font>
      <sz val="11"/>
      <color theme="0"/>
      <name val="Calibri"/>
      <family val="2"/>
      <scheme val="minor"/>
    </font>
    <font>
      <b/>
      <sz val="11"/>
      <name val="Calibri"/>
      <family val="2"/>
      <scheme val="minor"/>
    </font>
    <font>
      <sz val="11"/>
      <name val="Calibri"/>
      <family val="2"/>
      <scheme val="minor"/>
    </font>
    <font>
      <b/>
      <sz val="18"/>
      <color theme="1"/>
      <name val="Calibri"/>
      <family val="2"/>
      <scheme val="minor"/>
    </font>
    <font>
      <b/>
      <sz val="11"/>
      <color theme="1"/>
      <name val="Calibri"/>
      <family val="2"/>
      <scheme val="minor"/>
    </font>
    <font>
      <i/>
      <sz val="11"/>
      <color theme="1"/>
      <name val="Calibri"/>
      <family val="2"/>
      <scheme val="minor"/>
    </font>
    <font>
      <b/>
      <sz val="14"/>
      <color theme="1"/>
      <name val="Calibri"/>
      <family val="2"/>
      <scheme val="minor"/>
    </font>
    <font>
      <sz val="11"/>
      <color theme="1"/>
      <name val="Calibri"/>
      <family val="2"/>
      <scheme val="minor"/>
    </font>
    <font>
      <b/>
      <sz val="20"/>
      <color theme="1"/>
      <name val="Calibri"/>
      <family val="2"/>
      <scheme val="minor"/>
    </font>
    <font>
      <b/>
      <sz val="18"/>
      <color theme="1"/>
      <name val="Calibri"/>
      <family val="2"/>
      <scheme val="minor"/>
    </font>
    <font>
      <b/>
      <sz val="11"/>
      <color theme="1"/>
      <name val="Calibri"/>
      <family val="2"/>
      <scheme val="minor"/>
    </font>
    <font>
      <i/>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b/>
      <sz val="24"/>
      <color rgb="FFDDD9C3"/>
      <name val="Calibri"/>
      <family val="2"/>
      <scheme val="minor"/>
    </font>
    <font>
      <sz val="10"/>
      <color theme="1"/>
      <name val="Calibri"/>
      <family val="2"/>
      <scheme val="minor"/>
    </font>
    <font>
      <sz val="10"/>
      <color rgb="FF003E51"/>
      <name val="Arial"/>
      <family val="2"/>
    </font>
    <font>
      <i/>
      <sz val="10"/>
      <color rgb="FF003E51"/>
      <name val="Arial"/>
      <family val="2"/>
    </font>
    <font>
      <b/>
      <sz val="12"/>
      <color rgb="FF003E51"/>
      <name val="Segoe UI"/>
      <family val="2"/>
    </font>
    <font>
      <b/>
      <sz val="12"/>
      <color rgb="FF003E51"/>
      <name val="Segoe UI Semibold"/>
      <family val="2"/>
    </font>
    <font>
      <i/>
      <sz val="11"/>
      <color rgb="FF003E51"/>
      <name val="Segoe UI"/>
      <family val="2"/>
    </font>
    <font>
      <b/>
      <sz val="11"/>
      <color rgb="FF003E51"/>
      <name val="Segoe UI"/>
      <family val="2"/>
    </font>
    <font>
      <sz val="11"/>
      <color rgb="FF003E51"/>
      <name val="Segoe UI"/>
      <family val="2"/>
    </font>
    <font>
      <sz val="10.5"/>
      <color rgb="FF003E51"/>
      <name val="Segoe UI"/>
      <family val="2"/>
    </font>
    <font>
      <i/>
      <sz val="10.5"/>
      <color rgb="FF003E51"/>
      <name val="Segoe UI"/>
      <family val="2"/>
    </font>
    <font>
      <u/>
      <sz val="10.5"/>
      <color rgb="FF003E51"/>
      <name val="Segoe UI"/>
      <family val="2"/>
    </font>
    <font>
      <i/>
      <sz val="11.5"/>
      <color rgb="FF003E51"/>
      <name val="Segoe UI"/>
      <family val="2"/>
    </font>
    <font>
      <i/>
      <vertAlign val="superscript"/>
      <sz val="11.5"/>
      <color rgb="FF003E51"/>
      <name val="Segoe UI"/>
      <family val="2"/>
    </font>
    <font>
      <b/>
      <sz val="20"/>
      <color theme="1"/>
      <name val="Segoe UI Semibold"/>
      <family val="2"/>
    </font>
    <font>
      <b/>
      <sz val="20"/>
      <color rgb="FF003E51"/>
      <name val="Segoe UI Semibold"/>
      <family val="2"/>
    </font>
    <font>
      <b/>
      <sz val="18"/>
      <color rgb="FF003E51"/>
      <name val="Segoe UI Semibold"/>
      <family val="2"/>
    </font>
    <font>
      <b/>
      <sz val="11"/>
      <color rgb="FF003E51"/>
      <name val="Calibri"/>
      <family val="2"/>
      <scheme val="minor"/>
    </font>
    <font>
      <sz val="11"/>
      <color theme="1"/>
      <name val="Segoe UI Semibold"/>
      <family val="2"/>
    </font>
    <font>
      <sz val="11"/>
      <name val="Segoe UI Semibold"/>
      <family val="2"/>
    </font>
    <font>
      <b/>
      <sz val="18"/>
      <color theme="1"/>
      <name val="Segoe UI Semibold"/>
      <family val="2"/>
    </font>
    <font>
      <b/>
      <sz val="11"/>
      <color theme="1"/>
      <name val="Segoe UI Semibold"/>
      <family val="2"/>
    </font>
    <font>
      <i/>
      <sz val="11"/>
      <color theme="1"/>
      <name val="Segoe UI Semibold"/>
      <family val="2"/>
    </font>
    <font>
      <sz val="8"/>
      <name val="Calibri"/>
      <family val="2"/>
      <scheme val="minor"/>
    </font>
    <font>
      <sz val="11"/>
      <color rgb="FF000000"/>
      <name val="Calibri"/>
      <family val="2"/>
      <scheme val="minor"/>
    </font>
    <font>
      <sz val="10"/>
      <name val="Arial"/>
      <family val="2"/>
    </font>
    <font>
      <sz val="11"/>
      <color rgb="FF000000"/>
      <name val="Calibri"/>
      <family val="2"/>
    </font>
    <font>
      <sz val="11"/>
      <color rgb="FF171717"/>
      <name val="Calibri"/>
      <family val="2"/>
    </font>
    <font>
      <sz val="11"/>
      <color rgb="FFFF0000"/>
      <name val="Calibri"/>
      <family val="2"/>
    </font>
    <font>
      <sz val="9"/>
      <color theme="1"/>
      <name val="Calibri"/>
      <family val="2"/>
      <scheme val="minor"/>
    </font>
  </fonts>
  <fills count="78">
    <fill>
      <patternFill patternType="none"/>
    </fill>
    <fill>
      <patternFill patternType="gray125"/>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rgb="FFFFFF66"/>
        <bgColor indexed="64"/>
      </patternFill>
    </fill>
    <fill>
      <patternFill patternType="solid">
        <fgColor rgb="FFFFFF99"/>
        <bgColor indexed="64"/>
      </patternFill>
    </fill>
    <fill>
      <patternFill patternType="solid">
        <fgColor rgb="FFFF66CC"/>
        <bgColor indexed="64"/>
      </patternFill>
    </fill>
    <fill>
      <patternFill patternType="solid">
        <fgColor theme="1" tint="9.9978637043366805E-2"/>
        <bgColor indexed="64"/>
      </patternFill>
    </fill>
    <fill>
      <patternFill patternType="solid">
        <fgColor rgb="FFDDD9C3"/>
        <bgColor indexed="64"/>
      </patternFill>
    </fill>
    <fill>
      <patternFill patternType="solid">
        <fgColor rgb="FFC00000"/>
        <bgColor indexed="64"/>
      </patternFill>
    </fill>
    <fill>
      <patternFill patternType="solid">
        <fgColor theme="3" tint="0.39997558519241921"/>
        <bgColor indexed="64"/>
      </patternFill>
    </fill>
    <fill>
      <patternFill patternType="solid">
        <fgColor theme="3" tint="0.7999816888943144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0" tint="-4.9989318521683403E-2"/>
        <bgColor indexed="64"/>
      </patternFill>
    </fill>
    <fill>
      <patternFill patternType="solid">
        <fgColor theme="6" tint="0.59999389629810485"/>
        <bgColor indexed="64"/>
      </patternFill>
    </fill>
    <fill>
      <patternFill patternType="solid">
        <fgColor rgb="FFFF5050"/>
        <bgColor indexed="64"/>
      </patternFill>
    </fill>
    <fill>
      <patternFill patternType="solid">
        <fgColor rgb="FFFFC000"/>
        <bgColor indexed="64"/>
      </patternFill>
    </fill>
    <fill>
      <patternFill patternType="solid">
        <fgColor rgb="FF00B050"/>
        <bgColor indexed="64"/>
      </patternFill>
    </fill>
    <fill>
      <patternFill patternType="solid">
        <fgColor rgb="FF9966FF"/>
        <bgColor indexed="64"/>
      </patternFill>
    </fill>
    <fill>
      <patternFill patternType="solid">
        <fgColor rgb="FFFFFF00"/>
        <bgColor indexed="64"/>
      </patternFill>
    </fill>
    <fill>
      <patternFill patternType="solid">
        <fgColor theme="0" tint="-0.249977111117893"/>
        <bgColor indexed="64"/>
      </patternFill>
    </fill>
    <fill>
      <patternFill patternType="solid">
        <fgColor rgb="FF0000FF"/>
        <bgColor indexed="64"/>
      </patternFill>
    </fill>
    <fill>
      <patternFill patternType="solid">
        <fgColor rgb="FFBEBEFF"/>
        <bgColor indexed="64"/>
      </patternFill>
    </fill>
    <fill>
      <patternFill patternType="solid">
        <fgColor rgb="FF6464FF"/>
        <bgColor indexed="64"/>
      </patternFill>
    </fill>
    <fill>
      <patternFill patternType="solid">
        <fgColor rgb="FFB4B4FF"/>
        <bgColor indexed="64"/>
      </patternFill>
    </fill>
    <fill>
      <patternFill patternType="solid">
        <fgColor rgb="FFDCDCFF"/>
        <bgColor indexed="64"/>
      </patternFill>
    </fill>
    <fill>
      <patternFill patternType="solid">
        <fgColor rgb="FFD2D2FF"/>
        <bgColor indexed="64"/>
      </patternFill>
    </fill>
    <fill>
      <patternFill patternType="solid">
        <fgColor rgb="FFFF0000"/>
        <bgColor indexed="64"/>
      </patternFill>
    </fill>
    <fill>
      <patternFill patternType="solid">
        <fgColor rgb="FFFF6464"/>
        <bgColor indexed="64"/>
      </patternFill>
    </fill>
    <fill>
      <patternFill patternType="solid">
        <fgColor rgb="FFFFB4B4"/>
        <bgColor indexed="64"/>
      </patternFill>
    </fill>
    <fill>
      <patternFill patternType="solid">
        <fgColor rgb="FFFFD2D2"/>
        <bgColor indexed="64"/>
      </patternFill>
    </fill>
    <fill>
      <patternFill patternType="solid">
        <fgColor rgb="FF7D7D7D"/>
        <bgColor indexed="64"/>
      </patternFill>
    </fill>
    <fill>
      <patternFill patternType="solid">
        <fgColor rgb="FF96FF96"/>
        <bgColor indexed="64"/>
      </patternFill>
    </fill>
    <fill>
      <patternFill patternType="solid">
        <fgColor rgb="FF9696FF"/>
        <bgColor indexed="64"/>
      </patternFill>
    </fill>
    <fill>
      <patternFill patternType="solid">
        <fgColor rgb="FFFF9696"/>
        <bgColor indexed="64"/>
      </patternFill>
    </fill>
    <fill>
      <patternFill patternType="solid">
        <fgColor rgb="FFBEFF96"/>
        <bgColor indexed="64"/>
      </patternFill>
    </fill>
    <fill>
      <patternFill patternType="solid">
        <fgColor rgb="FFDCFF96"/>
        <bgColor indexed="64"/>
      </patternFill>
    </fill>
    <fill>
      <patternFill patternType="solid">
        <fgColor rgb="FFFAFF96"/>
        <bgColor indexed="64"/>
      </patternFill>
    </fill>
    <fill>
      <patternFill patternType="solid">
        <fgColor rgb="FFDCFFBE"/>
        <bgColor indexed="64"/>
      </patternFill>
    </fill>
    <fill>
      <patternFill patternType="solid">
        <fgColor rgb="FFBEFFBE"/>
        <bgColor indexed="64"/>
      </patternFill>
    </fill>
    <fill>
      <patternFill patternType="solid">
        <fgColor rgb="FF96FFBE"/>
        <bgColor indexed="64"/>
      </patternFill>
    </fill>
    <fill>
      <patternFill patternType="solid">
        <fgColor rgb="FFBEFFDC"/>
        <bgColor indexed="64"/>
      </patternFill>
    </fill>
    <fill>
      <patternFill patternType="solid">
        <fgColor rgb="FFDCFFDC"/>
        <bgColor indexed="64"/>
      </patternFill>
    </fill>
    <fill>
      <patternFill patternType="solid">
        <fgColor rgb="FF96BEFF"/>
        <bgColor indexed="64"/>
      </patternFill>
    </fill>
    <fill>
      <patternFill patternType="solid">
        <fgColor rgb="FF96DCFF"/>
        <bgColor indexed="64"/>
      </patternFill>
    </fill>
    <fill>
      <patternFill patternType="solid">
        <fgColor rgb="FF96FAFF"/>
        <bgColor indexed="64"/>
      </patternFill>
    </fill>
    <fill>
      <patternFill patternType="solid">
        <fgColor rgb="FFBEDCFF"/>
        <bgColor indexed="64"/>
      </patternFill>
    </fill>
    <fill>
      <patternFill patternType="solid">
        <fgColor rgb="FFBE96FF"/>
        <bgColor indexed="64"/>
      </patternFill>
    </fill>
    <fill>
      <patternFill patternType="solid">
        <fgColor rgb="FFDCBEFF"/>
        <bgColor indexed="64"/>
      </patternFill>
    </fill>
    <fill>
      <patternFill patternType="solid">
        <fgColor rgb="FFAAF0FF"/>
        <bgColor indexed="64"/>
      </patternFill>
    </fill>
    <fill>
      <patternFill patternType="solid">
        <fgColor rgb="FFFF96BE"/>
        <bgColor indexed="64"/>
      </patternFill>
    </fill>
    <fill>
      <patternFill patternType="solid">
        <fgColor rgb="FFFF96DC"/>
        <bgColor indexed="64"/>
      </patternFill>
    </fill>
    <fill>
      <patternFill patternType="solid">
        <fgColor rgb="FFFF96FA"/>
        <bgColor indexed="64"/>
      </patternFill>
    </fill>
    <fill>
      <patternFill patternType="solid">
        <fgColor rgb="FFFFBEDC"/>
        <bgColor indexed="64"/>
      </patternFill>
    </fill>
    <fill>
      <patternFill patternType="solid">
        <fgColor rgb="FFFFBEBE"/>
        <bgColor indexed="64"/>
      </patternFill>
    </fill>
    <fill>
      <patternFill patternType="solid">
        <fgColor rgb="FFFFBE96"/>
        <bgColor indexed="64"/>
      </patternFill>
    </fill>
    <fill>
      <patternFill patternType="solid">
        <fgColor rgb="FFFFDCBE"/>
        <bgColor indexed="64"/>
      </patternFill>
    </fill>
    <fill>
      <patternFill patternType="solid">
        <fgColor rgb="FFFFDCDC"/>
        <bgColor indexed="64"/>
      </patternFill>
    </fill>
    <fill>
      <patternFill patternType="solid">
        <fgColor rgb="FFFFF0AA"/>
        <bgColor indexed="64"/>
      </patternFill>
    </fill>
    <fill>
      <patternFill patternType="solid">
        <fgColor rgb="FFFFD28C"/>
        <bgColor indexed="64"/>
      </patternFill>
    </fill>
    <fill>
      <patternFill patternType="solid">
        <fgColor theme="0"/>
        <bgColor indexed="64"/>
      </patternFill>
    </fill>
    <fill>
      <patternFill patternType="solid">
        <fgColor theme="2" tint="-0.249977111117893"/>
        <bgColor indexed="64"/>
      </patternFill>
    </fill>
    <fill>
      <patternFill patternType="solid">
        <fgColor theme="2" tint="-0.499984740745262"/>
        <bgColor indexed="64"/>
      </patternFill>
    </fill>
    <fill>
      <patternFill patternType="solid">
        <fgColor theme="0" tint="-0.499984740745262"/>
        <bgColor indexed="64"/>
      </patternFill>
    </fill>
    <fill>
      <patternFill patternType="solid">
        <fgColor theme="1" tint="0.499984740745262"/>
        <bgColor indexed="64"/>
      </patternFill>
    </fill>
    <fill>
      <patternFill patternType="solid">
        <fgColor rgb="FFD9D9D9"/>
        <bgColor indexed="64"/>
      </patternFill>
    </fill>
    <fill>
      <patternFill patternType="solid">
        <fgColor rgb="FF96E1A5"/>
        <bgColor indexed="64"/>
      </patternFill>
    </fill>
    <fill>
      <patternFill patternType="solid">
        <fgColor rgb="FFA5E1A5"/>
        <bgColor indexed="64"/>
      </patternFill>
    </fill>
    <fill>
      <patternFill patternType="solid">
        <fgColor rgb="FFB4E1A5"/>
        <bgColor indexed="64"/>
      </patternFill>
    </fill>
    <fill>
      <patternFill patternType="solid">
        <fgColor rgb="FFC3E1A5"/>
        <bgColor indexed="64"/>
      </patternFill>
    </fill>
    <fill>
      <patternFill patternType="solid">
        <fgColor rgb="FFD2E1A5"/>
        <bgColor indexed="64"/>
      </patternFill>
    </fill>
    <fill>
      <patternFill patternType="solid">
        <fgColor rgb="FFFFFFFF"/>
        <bgColor indexed="64"/>
      </patternFill>
    </fill>
    <fill>
      <patternFill patternType="solid">
        <fgColor theme="5" tint="0.79998168889431442"/>
        <bgColor indexed="64"/>
      </patternFill>
    </fill>
  </fills>
  <borders count="96">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diagonal/>
    </border>
    <border>
      <left/>
      <right style="thin">
        <color theme="1" tint="0.499984740745262"/>
      </right>
      <top/>
      <bottom/>
      <diagonal/>
    </border>
    <border>
      <left/>
      <right/>
      <top/>
      <bottom style="thin">
        <color rgb="FFDDD9C3"/>
      </bottom>
      <diagonal/>
    </border>
    <border>
      <left/>
      <right/>
      <top style="thin">
        <color rgb="FFDDD9C3"/>
      </top>
      <bottom style="thin">
        <color rgb="FFDDD9C3"/>
      </bottom>
      <diagonal/>
    </border>
    <border>
      <left/>
      <right/>
      <top style="thin">
        <color rgb="FFDDD9C3"/>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theme="1" tint="0.499984740745262"/>
      </left>
      <right/>
      <top/>
      <bottom/>
      <diagonal/>
    </border>
    <border>
      <left style="thin">
        <color theme="1" tint="0.499984740745262"/>
      </left>
      <right/>
      <top/>
      <bottom style="thin">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medium">
        <color indexed="64"/>
      </right>
      <top style="thin">
        <color indexed="64"/>
      </top>
      <bottom/>
      <diagonal/>
    </border>
    <border>
      <left/>
      <right/>
      <top style="medium">
        <color indexed="64"/>
      </top>
      <bottom style="thin">
        <color indexed="64"/>
      </bottom>
      <diagonal/>
    </border>
    <border>
      <left/>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style="thick">
        <color rgb="FFFF0000"/>
      </bottom>
      <diagonal/>
    </border>
    <border>
      <left style="medium">
        <color indexed="64"/>
      </left>
      <right/>
      <top/>
      <bottom/>
      <diagonal/>
    </border>
    <border>
      <left/>
      <right style="medium">
        <color indexed="64"/>
      </right>
      <top/>
      <bottom/>
      <diagonal/>
    </border>
    <border>
      <left/>
      <right style="medium">
        <color indexed="64"/>
      </right>
      <top style="medium">
        <color indexed="64"/>
      </top>
      <bottom/>
      <diagonal/>
    </border>
    <border>
      <left style="thick">
        <color rgb="FF003E51"/>
      </left>
      <right style="medium">
        <color rgb="FFFFFFFF"/>
      </right>
      <top style="thick">
        <color rgb="FF003E51"/>
      </top>
      <bottom style="thick">
        <color rgb="FF003E51"/>
      </bottom>
      <diagonal/>
    </border>
    <border>
      <left style="medium">
        <color rgb="FFFFFFFF"/>
      </left>
      <right style="medium">
        <color rgb="FFFFFFFF"/>
      </right>
      <top style="thick">
        <color rgb="FF003E51"/>
      </top>
      <bottom style="thick">
        <color rgb="FF003E51"/>
      </bottom>
      <diagonal/>
    </border>
    <border>
      <left style="thick">
        <color rgb="FF003E51"/>
      </left>
      <right style="medium">
        <color rgb="FFFFFFFF"/>
      </right>
      <top style="thick">
        <color rgb="FF003E51"/>
      </top>
      <bottom style="medium">
        <color rgb="FF003E51"/>
      </bottom>
      <diagonal/>
    </border>
    <border>
      <left style="medium">
        <color rgb="FFFFFFFF"/>
      </left>
      <right style="medium">
        <color rgb="FFFFFFFF"/>
      </right>
      <top style="thick">
        <color rgb="FF003E51"/>
      </top>
      <bottom style="medium">
        <color rgb="FF003E51"/>
      </bottom>
      <diagonal/>
    </border>
    <border>
      <left style="thick">
        <color rgb="FF003E51"/>
      </left>
      <right style="medium">
        <color rgb="FFFFFFFF"/>
      </right>
      <top style="medium">
        <color rgb="FF003E51"/>
      </top>
      <bottom style="medium">
        <color rgb="FF003E51"/>
      </bottom>
      <diagonal/>
    </border>
    <border>
      <left style="medium">
        <color rgb="FFFFFFFF"/>
      </left>
      <right style="medium">
        <color rgb="FFFFFFFF"/>
      </right>
      <top style="medium">
        <color rgb="FF003E51"/>
      </top>
      <bottom style="medium">
        <color rgb="FF003E51"/>
      </bottom>
      <diagonal/>
    </border>
    <border>
      <left style="thick">
        <color rgb="FF003E51"/>
      </left>
      <right style="medium">
        <color rgb="FFFFFFFF"/>
      </right>
      <top style="medium">
        <color rgb="FF003E51"/>
      </top>
      <bottom style="thick">
        <color rgb="FF003E51"/>
      </bottom>
      <diagonal/>
    </border>
    <border>
      <left style="medium">
        <color rgb="FFFFFFFF"/>
      </left>
      <right style="medium">
        <color rgb="FFFFFFFF"/>
      </right>
      <top style="medium">
        <color rgb="FF003E51"/>
      </top>
      <bottom style="thick">
        <color rgb="FF003E51"/>
      </bottom>
      <diagonal/>
    </border>
    <border>
      <left style="thick">
        <color rgb="FF003E51"/>
      </left>
      <right style="medium">
        <color rgb="FFFFFFFF"/>
      </right>
      <top/>
      <bottom style="thick">
        <color rgb="FF003E51"/>
      </bottom>
      <diagonal/>
    </border>
    <border>
      <left style="medium">
        <color rgb="FFFFFFFF"/>
      </left>
      <right style="medium">
        <color rgb="FFFFFFFF"/>
      </right>
      <top/>
      <bottom style="thick">
        <color rgb="FF003E51"/>
      </bottom>
      <diagonal/>
    </border>
    <border>
      <left style="medium">
        <color rgb="FFFFFFFF"/>
      </left>
      <right/>
      <top/>
      <bottom style="thick">
        <color rgb="FF003E51"/>
      </bottom>
      <diagonal/>
    </border>
    <border>
      <left style="medium">
        <color rgb="FFFFFFFF"/>
      </left>
      <right/>
      <top style="thick">
        <color rgb="FF003E51"/>
      </top>
      <bottom style="medium">
        <color rgb="FF003E51"/>
      </bottom>
      <diagonal/>
    </border>
    <border>
      <left style="medium">
        <color rgb="FFFFFFFF"/>
      </left>
      <right/>
      <top style="medium">
        <color rgb="FF003E51"/>
      </top>
      <bottom style="medium">
        <color rgb="FF003E51"/>
      </bottom>
      <diagonal/>
    </border>
    <border>
      <left style="medium">
        <color rgb="FFFFFFFF"/>
      </left>
      <right/>
      <top style="medium">
        <color rgb="FF003E51"/>
      </top>
      <bottom style="thick">
        <color rgb="FF003E51"/>
      </bottom>
      <diagonal/>
    </border>
    <border>
      <left style="medium">
        <color rgb="FFFFFFFF"/>
      </left>
      <right/>
      <top style="thick">
        <color rgb="FF003E51"/>
      </top>
      <bottom style="thick">
        <color rgb="FF003E51"/>
      </bottom>
      <diagonal/>
    </border>
    <border>
      <left style="medium">
        <color rgb="FFFFFFFF"/>
      </left>
      <right style="medium">
        <color rgb="FF003E51"/>
      </right>
      <top/>
      <bottom style="thick">
        <color rgb="FF003E51"/>
      </bottom>
      <diagonal/>
    </border>
    <border>
      <left style="medium">
        <color rgb="FF003E51"/>
      </left>
      <right style="thick">
        <color rgb="FF003E51"/>
      </right>
      <top style="thick">
        <color rgb="FF003E51"/>
      </top>
      <bottom/>
      <diagonal/>
    </border>
    <border>
      <left style="medium">
        <color rgb="FFFFFFFF"/>
      </left>
      <right style="medium">
        <color rgb="FF003E51"/>
      </right>
      <top style="thick">
        <color rgb="FF003E51"/>
      </top>
      <bottom style="medium">
        <color rgb="FF003E51"/>
      </bottom>
      <diagonal/>
    </border>
    <border>
      <left style="medium">
        <color rgb="FF003E51"/>
      </left>
      <right style="thick">
        <color rgb="FF003E51"/>
      </right>
      <top/>
      <bottom/>
      <diagonal/>
    </border>
    <border>
      <left style="medium">
        <color rgb="FFFFFFFF"/>
      </left>
      <right style="medium">
        <color rgb="FF003E51"/>
      </right>
      <top style="medium">
        <color rgb="FF003E51"/>
      </top>
      <bottom style="medium">
        <color rgb="FF003E51"/>
      </bottom>
      <diagonal/>
    </border>
    <border>
      <left style="medium">
        <color rgb="FFFFFFFF"/>
      </left>
      <right style="medium">
        <color rgb="FF003E51"/>
      </right>
      <top style="medium">
        <color rgb="FF003E51"/>
      </top>
      <bottom style="thick">
        <color rgb="FF003E51"/>
      </bottom>
      <diagonal/>
    </border>
    <border>
      <left style="medium">
        <color rgb="FFFFFFFF"/>
      </left>
      <right style="medium">
        <color rgb="FF003E51"/>
      </right>
      <top style="thick">
        <color rgb="FF003E51"/>
      </top>
      <bottom style="thick">
        <color rgb="FF003E51"/>
      </bottom>
      <diagonal/>
    </border>
    <border>
      <left style="medium">
        <color rgb="FF003E51"/>
      </left>
      <right style="thick">
        <color rgb="FF003E51"/>
      </right>
      <top/>
      <bottom style="medium">
        <color rgb="FF003E51"/>
      </bottom>
      <diagonal/>
    </border>
    <border>
      <left style="medium">
        <color rgb="FF003E51"/>
      </left>
      <right/>
      <top style="medium">
        <color rgb="FF003E51"/>
      </top>
      <bottom/>
      <diagonal/>
    </border>
    <border>
      <left/>
      <right/>
      <top style="medium">
        <color rgb="FF003E51"/>
      </top>
      <bottom/>
      <diagonal/>
    </border>
    <border>
      <left/>
      <right style="medium">
        <color rgb="FF003E51"/>
      </right>
      <top style="medium">
        <color rgb="FF003E51"/>
      </top>
      <bottom/>
      <diagonal/>
    </border>
    <border>
      <left style="medium">
        <color rgb="FF003E51"/>
      </left>
      <right style="thick">
        <color rgb="FF003E51"/>
      </right>
      <top/>
      <bottom style="thick">
        <color rgb="FF003E51"/>
      </bottom>
      <diagonal/>
    </border>
    <border>
      <left style="medium">
        <color rgb="FF003E51"/>
      </left>
      <right/>
      <top style="medium">
        <color rgb="FF003E51"/>
      </top>
      <bottom style="medium">
        <color rgb="FF003E51"/>
      </bottom>
      <diagonal/>
    </border>
    <border>
      <left/>
      <right/>
      <top style="medium">
        <color rgb="FF003E51"/>
      </top>
      <bottom style="medium">
        <color rgb="FF003E51"/>
      </bottom>
      <diagonal/>
    </border>
    <border>
      <left/>
      <right style="medium">
        <color rgb="FF003E51"/>
      </right>
      <top style="medium">
        <color rgb="FF003E51"/>
      </top>
      <bottom style="medium">
        <color rgb="FF003E51"/>
      </bottom>
      <diagonal/>
    </border>
    <border>
      <left style="thick">
        <color rgb="FF003E51"/>
      </left>
      <right style="medium">
        <color rgb="FFFFFFFF"/>
      </right>
      <top style="medium">
        <color rgb="FF003E51"/>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rgb="FFD4D4D4"/>
      </left>
      <right style="medium">
        <color rgb="FFD4D4D4"/>
      </right>
      <top style="medium">
        <color rgb="FFD4D4D4"/>
      </top>
      <bottom style="medium">
        <color rgb="FFD4D4D4"/>
      </bottom>
      <diagonal/>
    </border>
    <border>
      <left style="medium">
        <color rgb="FFFFFFFF"/>
      </left>
      <right style="medium">
        <color rgb="FFFFFFFF"/>
      </right>
      <top/>
      <bottom/>
      <diagonal/>
    </border>
    <border>
      <left style="medium">
        <color rgb="FFFFFFFF"/>
      </left>
      <right/>
      <top/>
      <bottom/>
      <diagonal/>
    </border>
    <border>
      <left style="medium">
        <color rgb="FFFFFFFF"/>
      </left>
      <right style="medium">
        <color rgb="FF003E51"/>
      </right>
      <top/>
      <bottom/>
      <diagonal/>
    </border>
  </borders>
  <cellStyleXfs count="4">
    <xf numFmtId="0" fontId="0" fillId="0" borderId="0"/>
    <xf numFmtId="9" fontId="20" fillId="0" borderId="0" applyFont="0" applyFill="0" applyBorder="0" applyAlignment="0" applyProtection="0"/>
    <xf numFmtId="43" fontId="20" fillId="0" borderId="0" applyFont="0" applyFill="0" applyBorder="0" applyAlignment="0" applyProtection="0"/>
    <xf numFmtId="0" fontId="90" fillId="0" borderId="0"/>
  </cellStyleXfs>
  <cellXfs count="906">
    <xf numFmtId="0" fontId="0" fillId="0" borderId="0" xfId="0"/>
    <xf numFmtId="0" fontId="0" fillId="0" borderId="0" xfId="0"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0" fontId="1" fillId="2" borderId="2" xfId="0" applyFont="1" applyFill="1" applyBorder="1" applyAlignment="1">
      <alignment horizontal="center"/>
    </xf>
    <xf numFmtId="0" fontId="0" fillId="5" borderId="0" xfId="0" applyFill="1"/>
    <xf numFmtId="0" fontId="2" fillId="5" borderId="0" xfId="0" applyFont="1" applyFill="1" applyAlignment="1">
      <alignment horizontal="center"/>
    </xf>
    <xf numFmtId="0" fontId="4" fillId="5" borderId="0" xfId="0" applyFont="1" applyFill="1" applyAlignment="1">
      <alignment horizontal="center"/>
    </xf>
    <xf numFmtId="0" fontId="7" fillId="5" borderId="0" xfId="0" applyFont="1" applyFill="1"/>
    <xf numFmtId="2" fontId="0" fillId="5" borderId="0" xfId="0" applyNumberFormat="1" applyFill="1"/>
    <xf numFmtId="2" fontId="0" fillId="0" borderId="0" xfId="0" applyNumberFormat="1" applyAlignment="1">
      <alignment horizontal="center"/>
    </xf>
    <xf numFmtId="2" fontId="0" fillId="0" borderId="0" xfId="0" applyNumberFormat="1"/>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17" fontId="1" fillId="7" borderId="1" xfId="0" applyNumberFormat="1"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17" fontId="1" fillId="8" borderId="1" xfId="0" applyNumberFormat="1" applyFont="1" applyFill="1" applyBorder="1" applyAlignment="1">
      <alignment horizontal="center"/>
    </xf>
    <xf numFmtId="0" fontId="1" fillId="9" borderId="1" xfId="0" applyFont="1" applyFill="1" applyBorder="1" applyAlignment="1">
      <alignment horizontal="center"/>
    </xf>
    <xf numFmtId="0" fontId="1" fillId="9" borderId="3" xfId="0" applyFont="1" applyFill="1" applyBorder="1" applyAlignment="1">
      <alignment horizontal="center"/>
    </xf>
    <xf numFmtId="0" fontId="1" fillId="9" borderId="2" xfId="0" applyFont="1" applyFill="1" applyBorder="1" applyAlignment="1">
      <alignment horizontal="center"/>
    </xf>
    <xf numFmtId="17" fontId="1" fillId="9" borderId="1" xfId="0" applyNumberFormat="1"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17" fontId="1" fillId="10" borderId="1" xfId="0" applyNumberFormat="1" applyFont="1" applyFill="1" applyBorder="1" applyAlignment="1">
      <alignment horizontal="center"/>
    </xf>
    <xf numFmtId="0" fontId="1" fillId="10" borderId="2" xfId="0" applyFont="1" applyFill="1" applyBorder="1" applyAlignment="1">
      <alignment horizontal="center"/>
    </xf>
    <xf numFmtId="0" fontId="0" fillId="11" borderId="0" xfId="0" applyFill="1"/>
    <xf numFmtId="0" fontId="8" fillId="11" borderId="1" xfId="0" applyFont="1" applyFill="1" applyBorder="1" applyAlignment="1">
      <alignment horizontal="center"/>
    </xf>
    <xf numFmtId="164" fontId="8" fillId="11" borderId="1" xfId="0" applyNumberFormat="1" applyFont="1" applyFill="1" applyBorder="1" applyAlignment="1">
      <alignment horizontal="center"/>
    </xf>
    <xf numFmtId="0" fontId="9" fillId="11" borderId="0" xfId="0" applyFont="1" applyFill="1"/>
    <xf numFmtId="0" fontId="8" fillId="11" borderId="1" xfId="0" applyFont="1" applyFill="1" applyBorder="1" applyAlignment="1">
      <alignment horizontal="right" vertical="center"/>
    </xf>
    <xf numFmtId="10" fontId="8" fillId="11" borderId="9" xfId="0" applyNumberFormat="1" applyFont="1" applyFill="1" applyBorder="1" applyAlignment="1">
      <alignment horizontal="center" vertical="center"/>
    </xf>
    <xf numFmtId="0" fontId="11" fillId="11" borderId="0" xfId="0" applyFont="1" applyFill="1"/>
    <xf numFmtId="0" fontId="12" fillId="11" borderId="7" xfId="0" applyFont="1" applyFill="1" applyBorder="1" applyAlignment="1">
      <alignment horizontal="center" vertical="center"/>
    </xf>
    <xf numFmtId="165" fontId="0" fillId="0" borderId="0" xfId="0" applyNumberFormat="1"/>
    <xf numFmtId="0" fontId="1" fillId="10" borderId="0" xfId="0" applyFont="1" applyFill="1" applyAlignment="1">
      <alignment horizontal="center"/>
    </xf>
    <xf numFmtId="0" fontId="1" fillId="13" borderId="1" xfId="0" applyFont="1" applyFill="1" applyBorder="1" applyAlignment="1">
      <alignment horizontal="center"/>
    </xf>
    <xf numFmtId="0" fontId="1" fillId="13" borderId="0" xfId="0" applyFont="1" applyFill="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164" fontId="1" fillId="13" borderId="1" xfId="0" applyNumberFormat="1" applyFont="1" applyFill="1" applyBorder="1" applyAlignment="1">
      <alignment horizontal="center"/>
    </xf>
    <xf numFmtId="165" fontId="0" fillId="13" borderId="0" xfId="0" applyNumberFormat="1" applyFill="1"/>
    <xf numFmtId="0" fontId="0" fillId="13" borderId="0" xfId="0" applyFill="1"/>
    <xf numFmtId="17" fontId="1" fillId="13" borderId="1" xfId="0" applyNumberFormat="1" applyFont="1" applyFill="1" applyBorder="1" applyAlignment="1">
      <alignment horizontal="center"/>
    </xf>
    <xf numFmtId="0" fontId="1" fillId="14" borderId="1" xfId="0" applyFont="1" applyFill="1" applyBorder="1" applyAlignment="1">
      <alignment horizontal="center"/>
    </xf>
    <xf numFmtId="0" fontId="1" fillId="14" borderId="3" xfId="0" applyFont="1" applyFill="1" applyBorder="1" applyAlignment="1">
      <alignment horizontal="center"/>
    </xf>
    <xf numFmtId="17" fontId="1" fillId="14" borderId="1" xfId="0" applyNumberFormat="1" applyFont="1" applyFill="1" applyBorder="1" applyAlignment="1">
      <alignment horizontal="center"/>
    </xf>
    <xf numFmtId="0" fontId="1" fillId="14" borderId="2" xfId="0" applyFont="1" applyFill="1" applyBorder="1" applyAlignment="1">
      <alignment horizontal="center"/>
    </xf>
    <xf numFmtId="0" fontId="1" fillId="15" borderId="1" xfId="0" applyFont="1" applyFill="1" applyBorder="1" applyAlignment="1">
      <alignment horizontal="center"/>
    </xf>
    <xf numFmtId="0" fontId="1" fillId="15" borderId="3" xfId="0" applyFont="1" applyFill="1" applyBorder="1" applyAlignment="1">
      <alignment horizontal="center"/>
    </xf>
    <xf numFmtId="17" fontId="1" fillId="15" borderId="1" xfId="0" applyNumberFormat="1" applyFont="1" applyFill="1" applyBorder="1" applyAlignment="1">
      <alignment horizontal="center"/>
    </xf>
    <xf numFmtId="0" fontId="1" fillId="15" borderId="2" xfId="0" applyFont="1" applyFill="1" applyBorder="1" applyAlignment="1">
      <alignment horizontal="center"/>
    </xf>
    <xf numFmtId="0" fontId="1" fillId="16" borderId="1" xfId="0" applyFont="1" applyFill="1" applyBorder="1" applyAlignment="1">
      <alignment horizontal="center"/>
    </xf>
    <xf numFmtId="0" fontId="1" fillId="16" borderId="3" xfId="0" applyFont="1" applyFill="1" applyBorder="1" applyAlignment="1">
      <alignment horizontal="center"/>
    </xf>
    <xf numFmtId="17" fontId="1" fillId="16" borderId="1" xfId="0" applyNumberFormat="1" applyFont="1" applyFill="1" applyBorder="1" applyAlignment="1">
      <alignment horizontal="center"/>
    </xf>
    <xf numFmtId="0" fontId="1" fillId="16" borderId="2" xfId="0" applyFont="1" applyFill="1" applyBorder="1" applyAlignment="1">
      <alignment horizontal="center"/>
    </xf>
    <xf numFmtId="0" fontId="1" fillId="17" borderId="1" xfId="0" applyFont="1" applyFill="1" applyBorder="1" applyAlignment="1">
      <alignment horizontal="center"/>
    </xf>
    <xf numFmtId="0" fontId="1" fillId="17" borderId="3" xfId="0" applyFont="1" applyFill="1" applyBorder="1" applyAlignment="1">
      <alignment horizontal="center"/>
    </xf>
    <xf numFmtId="17" fontId="1" fillId="17" borderId="1" xfId="0" applyNumberFormat="1" applyFont="1" applyFill="1" applyBorder="1" applyAlignment="1">
      <alignment horizontal="center"/>
    </xf>
    <xf numFmtId="0" fontId="1" fillId="17" borderId="2" xfId="0" applyFont="1" applyFill="1" applyBorder="1" applyAlignment="1">
      <alignment horizontal="center"/>
    </xf>
    <xf numFmtId="0" fontId="1" fillId="0" borderId="0" xfId="0" applyFont="1"/>
    <xf numFmtId="14" fontId="0" fillId="0" borderId="0" xfId="0" applyNumberFormat="1"/>
    <xf numFmtId="0" fontId="17" fillId="0" borderId="0" xfId="0" applyFont="1" applyAlignment="1">
      <alignment horizontal="center"/>
    </xf>
    <xf numFmtId="0" fontId="17" fillId="0" borderId="0" xfId="0" applyFont="1"/>
    <xf numFmtId="0" fontId="18" fillId="0" borderId="2" xfId="0" applyFont="1" applyBorder="1"/>
    <xf numFmtId="0" fontId="18" fillId="0" borderId="9" xfId="0" applyFont="1" applyBorder="1"/>
    <xf numFmtId="0" fontId="18" fillId="0" borderId="3" xfId="0" applyFont="1" applyBorder="1"/>
    <xf numFmtId="0" fontId="18" fillId="0" borderId="1" xfId="0" applyFont="1" applyBorder="1"/>
    <xf numFmtId="0" fontId="17" fillId="0" borderId="12" xfId="0" applyFont="1" applyBorder="1"/>
    <xf numFmtId="0" fontId="17" fillId="0" borderId="1" xfId="0" applyFont="1" applyBorder="1"/>
    <xf numFmtId="0" fontId="17" fillId="0" borderId="10" xfId="0" applyFont="1" applyBorder="1"/>
    <xf numFmtId="0" fontId="17" fillId="18" borderId="0" xfId="0" applyFont="1" applyFill="1" applyAlignment="1">
      <alignment horizontal="center"/>
    </xf>
    <xf numFmtId="0" fontId="17" fillId="18" borderId="0" xfId="0" applyFont="1" applyFill="1"/>
    <xf numFmtId="0" fontId="18" fillId="18" borderId="0" xfId="0" applyFont="1" applyFill="1" applyAlignment="1">
      <alignment horizontal="right"/>
    </xf>
    <xf numFmtId="0" fontId="18" fillId="18" borderId="0" xfId="0" applyFont="1" applyFill="1"/>
    <xf numFmtId="0" fontId="18" fillId="18" borderId="13" xfId="0" applyFont="1" applyFill="1" applyBorder="1"/>
    <xf numFmtId="0" fontId="1" fillId="15" borderId="0" xfId="0" applyFont="1" applyFill="1" applyAlignment="1">
      <alignment horizontal="center"/>
    </xf>
    <xf numFmtId="0" fontId="1" fillId="16" borderId="0" xfId="0" applyFont="1" applyFill="1" applyAlignment="1">
      <alignment horizontal="center"/>
    </xf>
    <xf numFmtId="0" fontId="1" fillId="17" borderId="0" xfId="0" applyFont="1" applyFill="1" applyAlignment="1">
      <alignment horizontal="center"/>
    </xf>
    <xf numFmtId="0" fontId="1" fillId="7" borderId="0" xfId="0" applyFont="1" applyFill="1" applyAlignment="1">
      <alignment horizontal="center"/>
    </xf>
    <xf numFmtId="0" fontId="1" fillId="8" borderId="0" xfId="0" applyFont="1" applyFill="1" applyAlignment="1">
      <alignment horizontal="center"/>
    </xf>
    <xf numFmtId="0" fontId="1" fillId="9" borderId="0" xfId="0" applyFont="1" applyFill="1" applyAlignment="1">
      <alignment horizontal="center"/>
    </xf>
    <xf numFmtId="0" fontId="1" fillId="14" borderId="0" xfId="0" applyFont="1" applyFill="1" applyAlignment="1">
      <alignment horizontal="center"/>
    </xf>
    <xf numFmtId="0" fontId="0" fillId="15" borderId="0" xfId="0" applyFill="1" applyAlignment="1">
      <alignment horizontal="center"/>
    </xf>
    <xf numFmtId="0" fontId="0" fillId="16" borderId="0" xfId="0" applyFill="1" applyAlignment="1">
      <alignment horizontal="center"/>
    </xf>
    <xf numFmtId="0" fontId="1" fillId="19" borderId="1" xfId="0" applyFont="1" applyFill="1" applyBorder="1" applyAlignment="1">
      <alignment horizontal="center"/>
    </xf>
    <xf numFmtId="0" fontId="1" fillId="19" borderId="3" xfId="0" applyFont="1" applyFill="1" applyBorder="1" applyAlignment="1">
      <alignment horizontal="center"/>
    </xf>
    <xf numFmtId="17" fontId="1" fillId="19" borderId="1" xfId="0" applyNumberFormat="1" applyFont="1" applyFill="1" applyBorder="1" applyAlignment="1">
      <alignment horizontal="center"/>
    </xf>
    <xf numFmtId="0" fontId="1" fillId="19" borderId="0" xfId="0" applyFont="1" applyFill="1" applyAlignment="1">
      <alignment horizontal="center"/>
    </xf>
    <xf numFmtId="0" fontId="1" fillId="19" borderId="2" xfId="0" applyFont="1" applyFill="1" applyBorder="1" applyAlignment="1">
      <alignment horizontal="center"/>
    </xf>
    <xf numFmtId="0" fontId="0" fillId="19" borderId="0" xfId="0" applyFill="1" applyAlignment="1">
      <alignment horizontal="center"/>
    </xf>
    <xf numFmtId="0" fontId="0" fillId="14" borderId="0" xfId="0" applyFill="1" applyAlignment="1">
      <alignment horizontal="center"/>
    </xf>
    <xf numFmtId="0" fontId="1" fillId="20" borderId="1" xfId="0" applyFont="1" applyFill="1" applyBorder="1" applyAlignment="1">
      <alignment horizontal="center"/>
    </xf>
    <xf numFmtId="0" fontId="1" fillId="20" borderId="3" xfId="0" applyFont="1" applyFill="1" applyBorder="1" applyAlignment="1">
      <alignment horizontal="center"/>
    </xf>
    <xf numFmtId="17" fontId="1" fillId="20" borderId="1" xfId="0" applyNumberFormat="1" applyFont="1" applyFill="1" applyBorder="1" applyAlignment="1">
      <alignment horizontal="center"/>
    </xf>
    <xf numFmtId="0" fontId="1" fillId="20" borderId="0" xfId="0" applyFont="1" applyFill="1" applyAlignment="1">
      <alignment horizontal="center"/>
    </xf>
    <xf numFmtId="0" fontId="1" fillId="20" borderId="2" xfId="0" applyFont="1" applyFill="1" applyBorder="1" applyAlignment="1">
      <alignment horizontal="center"/>
    </xf>
    <xf numFmtId="0" fontId="15" fillId="20" borderId="1" xfId="0" applyFont="1" applyFill="1" applyBorder="1" applyAlignment="1">
      <alignment horizontal="center"/>
    </xf>
    <xf numFmtId="0" fontId="15" fillId="20" borderId="3" xfId="0" applyFont="1" applyFill="1" applyBorder="1" applyAlignment="1">
      <alignment horizontal="center"/>
    </xf>
    <xf numFmtId="17" fontId="15" fillId="20" borderId="1" xfId="0" applyNumberFormat="1" applyFont="1" applyFill="1" applyBorder="1" applyAlignment="1">
      <alignment horizontal="center"/>
    </xf>
    <xf numFmtId="0" fontId="15" fillId="20" borderId="0" xfId="0" applyFont="1" applyFill="1" applyAlignment="1">
      <alignment horizontal="center"/>
    </xf>
    <xf numFmtId="0" fontId="15" fillId="20" borderId="2" xfId="0" applyFont="1" applyFill="1" applyBorder="1" applyAlignment="1">
      <alignment horizontal="center"/>
    </xf>
    <xf numFmtId="0" fontId="1" fillId="21" borderId="1" xfId="0" applyFont="1" applyFill="1" applyBorder="1" applyAlignment="1">
      <alignment horizontal="center"/>
    </xf>
    <xf numFmtId="0" fontId="1" fillId="21" borderId="0" xfId="0" applyFont="1" applyFill="1" applyAlignment="1">
      <alignment horizontal="center"/>
    </xf>
    <xf numFmtId="0" fontId="1" fillId="21" borderId="3" xfId="0" applyFont="1" applyFill="1" applyBorder="1" applyAlignment="1">
      <alignment horizontal="center"/>
    </xf>
    <xf numFmtId="0" fontId="1" fillId="21" borderId="2" xfId="0" applyFont="1" applyFill="1" applyBorder="1" applyAlignment="1">
      <alignment horizontal="center"/>
    </xf>
    <xf numFmtId="17" fontId="1" fillId="21" borderId="1" xfId="0" applyNumberFormat="1" applyFont="1" applyFill="1" applyBorder="1" applyAlignment="1">
      <alignment horizontal="center"/>
    </xf>
    <xf numFmtId="0" fontId="1" fillId="22" borderId="1" xfId="0" applyFont="1" applyFill="1" applyBorder="1" applyAlignment="1">
      <alignment horizontal="center"/>
    </xf>
    <xf numFmtId="0" fontId="1" fillId="22" borderId="3" xfId="0" applyFont="1" applyFill="1" applyBorder="1" applyAlignment="1">
      <alignment horizontal="center"/>
    </xf>
    <xf numFmtId="17" fontId="1" fillId="22" borderId="1" xfId="0" applyNumberFormat="1" applyFont="1" applyFill="1" applyBorder="1" applyAlignment="1">
      <alignment horizontal="center"/>
    </xf>
    <xf numFmtId="0" fontId="1" fillId="22" borderId="0" xfId="0" applyFont="1" applyFill="1" applyAlignment="1">
      <alignment horizontal="center"/>
    </xf>
    <xf numFmtId="0" fontId="1" fillId="22" borderId="2" xfId="0" applyFont="1" applyFill="1" applyBorder="1" applyAlignment="1">
      <alignment horizontal="center"/>
    </xf>
    <xf numFmtId="0" fontId="1" fillId="23" borderId="1" xfId="0" applyFont="1" applyFill="1" applyBorder="1" applyAlignment="1">
      <alignment horizontal="center"/>
    </xf>
    <xf numFmtId="0" fontId="1" fillId="23" borderId="0" xfId="0" applyFont="1" applyFill="1" applyAlignment="1">
      <alignment horizontal="center"/>
    </xf>
    <xf numFmtId="0" fontId="1" fillId="23" borderId="3" xfId="0" applyFont="1" applyFill="1" applyBorder="1" applyAlignment="1">
      <alignment horizontal="center"/>
    </xf>
    <xf numFmtId="0" fontId="1" fillId="23" borderId="2" xfId="0" applyFont="1" applyFill="1" applyBorder="1" applyAlignment="1">
      <alignment horizontal="center"/>
    </xf>
    <xf numFmtId="17" fontId="1" fillId="23" borderId="1" xfId="0" applyNumberFormat="1" applyFont="1" applyFill="1" applyBorder="1" applyAlignment="1">
      <alignment horizontal="center"/>
    </xf>
    <xf numFmtId="0" fontId="15" fillId="23" borderId="1" xfId="0" applyFont="1" applyFill="1" applyBorder="1" applyAlignment="1">
      <alignment horizontal="center"/>
    </xf>
    <xf numFmtId="0" fontId="15" fillId="23" borderId="0" xfId="0" applyFont="1" applyFill="1" applyAlignment="1">
      <alignment horizontal="center"/>
    </xf>
    <xf numFmtId="0" fontId="15" fillId="23" borderId="3" xfId="0" applyFont="1" applyFill="1" applyBorder="1" applyAlignment="1">
      <alignment horizontal="center"/>
    </xf>
    <xf numFmtId="0" fontId="15" fillId="23" borderId="2" xfId="0" applyFont="1" applyFill="1" applyBorder="1" applyAlignment="1">
      <alignment horizontal="center"/>
    </xf>
    <xf numFmtId="17" fontId="15" fillId="23" borderId="1" xfId="0" applyNumberFormat="1" applyFont="1" applyFill="1" applyBorder="1" applyAlignment="1">
      <alignment horizontal="center"/>
    </xf>
    <xf numFmtId="0" fontId="2" fillId="0" borderId="0" xfId="0" applyFont="1"/>
    <xf numFmtId="0" fontId="26" fillId="5" borderId="0" xfId="0" applyFont="1" applyFill="1"/>
    <xf numFmtId="0" fontId="26" fillId="0" borderId="0" xfId="0" applyFont="1"/>
    <xf numFmtId="0" fontId="28" fillId="5" borderId="0" xfId="0" applyFont="1" applyFill="1" applyAlignment="1">
      <alignment horizontal="right" vertical="center"/>
    </xf>
    <xf numFmtId="0" fontId="2" fillId="5" borderId="0" xfId="0" applyFont="1" applyFill="1" applyAlignment="1">
      <alignment horizontal="left" vertical="center" wrapText="1"/>
    </xf>
    <xf numFmtId="0" fontId="16" fillId="5" borderId="0" xfId="0" applyFont="1" applyFill="1" applyAlignment="1">
      <alignment vertical="center"/>
    </xf>
    <xf numFmtId="0" fontId="26" fillId="5" borderId="0" xfId="0" applyFont="1" applyFill="1" applyAlignment="1">
      <alignment vertical="center"/>
    </xf>
    <xf numFmtId="2" fontId="26" fillId="5" borderId="0" xfId="0" applyNumberFormat="1" applyFont="1" applyFill="1" applyAlignment="1">
      <alignment vertical="center"/>
    </xf>
    <xf numFmtId="0" fontId="26" fillId="0" borderId="0" xfId="0" applyFont="1" applyAlignment="1">
      <alignment vertical="center"/>
    </xf>
    <xf numFmtId="0" fontId="1" fillId="12" borderId="1" xfId="0" applyFont="1" applyFill="1" applyBorder="1" applyAlignment="1">
      <alignment horizontal="center"/>
    </xf>
    <xf numFmtId="0" fontId="1" fillId="12" borderId="3" xfId="0" applyFont="1" applyFill="1" applyBorder="1" applyAlignment="1">
      <alignment horizontal="center"/>
    </xf>
    <xf numFmtId="17" fontId="1" fillId="12" borderId="1" xfId="0" applyNumberFormat="1" applyFont="1" applyFill="1" applyBorder="1" applyAlignment="1">
      <alignment horizontal="center"/>
    </xf>
    <xf numFmtId="0" fontId="1" fillId="12" borderId="0" xfId="0" applyFont="1" applyFill="1" applyAlignment="1">
      <alignment horizontal="center"/>
    </xf>
    <xf numFmtId="0" fontId="1" fillId="12" borderId="2" xfId="0" applyFont="1" applyFill="1" applyBorder="1" applyAlignment="1">
      <alignment horizontal="center"/>
    </xf>
    <xf numFmtId="0" fontId="28" fillId="5" borderId="0" xfId="0" applyFont="1" applyFill="1" applyAlignment="1">
      <alignment horizontal="right"/>
    </xf>
    <xf numFmtId="0" fontId="29" fillId="0" borderId="0" xfId="0" applyFont="1"/>
    <xf numFmtId="0" fontId="0" fillId="0" borderId="7" xfId="0" applyBorder="1"/>
    <xf numFmtId="0" fontId="17" fillId="18" borderId="10" xfId="0" applyFont="1" applyFill="1" applyBorder="1" applyAlignment="1">
      <alignment horizontal="center"/>
    </xf>
    <xf numFmtId="0" fontId="0" fillId="0" borderId="12" xfId="0" applyBorder="1"/>
    <xf numFmtId="0" fontId="0" fillId="0" borderId="1" xfId="0" applyBorder="1"/>
    <xf numFmtId="0" fontId="18" fillId="18" borderId="1" xfId="0" applyFont="1" applyFill="1" applyBorder="1" applyAlignment="1">
      <alignment horizontal="center"/>
    </xf>
    <xf numFmtId="14" fontId="17" fillId="18" borderId="1" xfId="0" applyNumberFormat="1" applyFont="1" applyFill="1" applyBorder="1" applyAlignment="1">
      <alignment horizontal="center"/>
    </xf>
    <xf numFmtId="0" fontId="0" fillId="0" borderId="9" xfId="0" applyBorder="1"/>
    <xf numFmtId="14" fontId="17" fillId="18" borderId="3" xfId="0" applyNumberFormat="1" applyFont="1" applyFill="1" applyBorder="1" applyAlignment="1">
      <alignment horizontal="center"/>
    </xf>
    <xf numFmtId="168" fontId="1" fillId="0" borderId="0" xfId="0" applyNumberFormat="1" applyFont="1"/>
    <xf numFmtId="166" fontId="0" fillId="0" borderId="0" xfId="0" applyNumberFormat="1"/>
    <xf numFmtId="168" fontId="1" fillId="0" borderId="0" xfId="0" applyNumberFormat="1" applyFont="1" applyAlignment="1">
      <alignment horizontal="center"/>
    </xf>
    <xf numFmtId="164" fontId="1" fillId="0" borderId="0" xfId="0" applyNumberFormat="1" applyFont="1" applyAlignment="1">
      <alignment horizontal="center"/>
    </xf>
    <xf numFmtId="0" fontId="1" fillId="2" borderId="5" xfId="0" applyFont="1" applyFill="1" applyBorder="1" applyAlignment="1">
      <alignment horizontal="center"/>
    </xf>
    <xf numFmtId="0" fontId="1" fillId="2" borderId="0" xfId="0" applyFont="1" applyFill="1" applyAlignment="1">
      <alignment horizontal="center"/>
    </xf>
    <xf numFmtId="0" fontId="7" fillId="5" borderId="0" xfId="0" applyFont="1" applyFill="1" applyAlignment="1">
      <alignment horizontal="left"/>
    </xf>
    <xf numFmtId="2" fontId="0" fillId="24" borderId="0" xfId="0" applyNumberFormat="1" applyFill="1" applyAlignment="1">
      <alignment horizontal="left"/>
    </xf>
    <xf numFmtId="2" fontId="29" fillId="0" borderId="0" xfId="0" applyNumberFormat="1" applyFont="1" applyAlignment="1">
      <alignment horizontal="center"/>
    </xf>
    <xf numFmtId="0" fontId="1" fillId="2" borderId="12" xfId="0" applyFont="1" applyFill="1" applyBorder="1" applyAlignment="1">
      <alignment horizontal="center"/>
    </xf>
    <xf numFmtId="0" fontId="0" fillId="5" borderId="2" xfId="0" applyFill="1" applyBorder="1"/>
    <xf numFmtId="0" fontId="1" fillId="2" borderId="10" xfId="0" applyFont="1" applyFill="1" applyBorder="1" applyAlignment="1">
      <alignment horizontal="center"/>
    </xf>
    <xf numFmtId="164" fontId="1" fillId="2" borderId="3" xfId="0" applyNumberFormat="1" applyFont="1" applyFill="1" applyBorder="1" applyAlignment="1">
      <alignment horizontal="center"/>
    </xf>
    <xf numFmtId="0" fontId="2" fillId="5" borderId="7" xfId="0" applyFont="1" applyFill="1" applyBorder="1"/>
    <xf numFmtId="0" fontId="2" fillId="5" borderId="8" xfId="0" applyFont="1" applyFill="1" applyBorder="1"/>
    <xf numFmtId="0" fontId="2" fillId="5" borderId="10" xfId="0" applyFont="1" applyFill="1" applyBorder="1"/>
    <xf numFmtId="0" fontId="2" fillId="5" borderId="12" xfId="0" applyFont="1" applyFill="1" applyBorder="1"/>
    <xf numFmtId="0" fontId="2" fillId="5" borderId="0" xfId="0" applyFont="1" applyFill="1"/>
    <xf numFmtId="0" fontId="2" fillId="5" borderId="1" xfId="0" applyFont="1" applyFill="1" applyBorder="1"/>
    <xf numFmtId="2" fontId="2" fillId="5" borderId="1" xfId="0" applyNumberFormat="1" applyFont="1" applyFill="1" applyBorder="1"/>
    <xf numFmtId="0" fontId="15" fillId="5" borderId="0" xfId="0" applyFont="1" applyFill="1"/>
    <xf numFmtId="49" fontId="15" fillId="5" borderId="0" xfId="0" applyNumberFormat="1" applyFont="1" applyFill="1" applyAlignment="1">
      <alignment horizontal="center"/>
    </xf>
    <xf numFmtId="167" fontId="23" fillId="12" borderId="0" xfId="1" applyNumberFormat="1" applyFont="1" applyFill="1" applyBorder="1" applyAlignment="1">
      <alignment horizontal="center"/>
    </xf>
    <xf numFmtId="166" fontId="24" fillId="5" borderId="0" xfId="0" applyNumberFormat="1" applyFont="1" applyFill="1" applyAlignment="1">
      <alignment horizontal="center"/>
    </xf>
    <xf numFmtId="0" fontId="15" fillId="5" borderId="0" xfId="0" applyFont="1" applyFill="1" applyAlignment="1">
      <alignment horizontal="center"/>
    </xf>
    <xf numFmtId="0" fontId="24" fillId="5" borderId="0" xfId="0" applyFont="1" applyFill="1"/>
    <xf numFmtId="0" fontId="2" fillId="5" borderId="9" xfId="0" applyFont="1" applyFill="1" applyBorder="1"/>
    <xf numFmtId="0" fontId="2" fillId="5" borderId="2" xfId="0" applyFont="1" applyFill="1" applyBorder="1"/>
    <xf numFmtId="0" fontId="2" fillId="5" borderId="3" xfId="0" applyFont="1" applyFill="1" applyBorder="1"/>
    <xf numFmtId="0" fontId="30" fillId="5" borderId="7" xfId="0" applyFont="1" applyFill="1" applyBorder="1"/>
    <xf numFmtId="0" fontId="15" fillId="5" borderId="1" xfId="0" applyFont="1" applyFill="1" applyBorder="1"/>
    <xf numFmtId="0" fontId="2" fillId="5" borderId="9" xfId="0" applyFont="1" applyFill="1" applyBorder="1" applyAlignment="1">
      <alignment horizontal="center"/>
    </xf>
    <xf numFmtId="0" fontId="10" fillId="5" borderId="0" xfId="0" applyFont="1" applyFill="1"/>
    <xf numFmtId="0" fontId="15" fillId="5" borderId="12" xfId="0" applyFont="1" applyFill="1" applyBorder="1" applyAlignment="1">
      <alignment horizontal="center"/>
    </xf>
    <xf numFmtId="0" fontId="2" fillId="5" borderId="12" xfId="0" applyFont="1" applyFill="1" applyBorder="1" applyAlignment="1">
      <alignment horizontal="center"/>
    </xf>
    <xf numFmtId="0" fontId="1" fillId="2" borderId="8" xfId="0" applyFont="1" applyFill="1" applyBorder="1" applyAlignment="1">
      <alignment horizontal="center"/>
    </xf>
    <xf numFmtId="17" fontId="1" fillId="0" borderId="0" xfId="0" applyNumberFormat="1" applyFont="1" applyAlignment="1">
      <alignment horizontal="center"/>
    </xf>
    <xf numFmtId="0" fontId="1" fillId="0" borderId="0" xfId="0" applyFont="1" applyAlignment="1">
      <alignment horizontal="center"/>
    </xf>
    <xf numFmtId="0" fontId="15" fillId="0" borderId="0" xfId="0" applyFont="1" applyAlignment="1">
      <alignment horizontal="center"/>
    </xf>
    <xf numFmtId="168" fontId="1" fillId="2" borderId="12" xfId="0" applyNumberFormat="1" applyFont="1" applyFill="1" applyBorder="1" applyAlignment="1">
      <alignment horizontal="center"/>
    </xf>
    <xf numFmtId="2" fontId="0" fillId="18" borderId="0" xfId="0" applyNumberFormat="1" applyFill="1" applyAlignment="1">
      <alignment horizontal="center"/>
    </xf>
    <xf numFmtId="2" fontId="0" fillId="18" borderId="1" xfId="0" applyNumberFormat="1" applyFill="1" applyBorder="1" applyAlignment="1">
      <alignment horizontal="center"/>
    </xf>
    <xf numFmtId="0" fontId="15" fillId="13" borderId="0" xfId="0" applyFont="1" applyFill="1" applyAlignment="1">
      <alignment horizontal="center"/>
    </xf>
    <xf numFmtId="0" fontId="15" fillId="13" borderId="2" xfId="0" applyFont="1" applyFill="1" applyBorder="1" applyAlignment="1">
      <alignment horizontal="center"/>
    </xf>
    <xf numFmtId="0" fontId="2" fillId="13" borderId="0" xfId="0" applyFont="1" applyFill="1"/>
    <xf numFmtId="169" fontId="0" fillId="0" borderId="9" xfId="0" applyNumberFormat="1" applyBorder="1" applyAlignment="1">
      <alignment horizontal="center"/>
    </xf>
    <xf numFmtId="169" fontId="0" fillId="0" borderId="12" xfId="0" applyNumberFormat="1" applyBorder="1"/>
    <xf numFmtId="169" fontId="0" fillId="0" borderId="0" xfId="0" applyNumberFormat="1"/>
    <xf numFmtId="169" fontId="0" fillId="0" borderId="2" xfId="0" applyNumberFormat="1" applyBorder="1" applyAlignment="1">
      <alignment horizontal="center"/>
    </xf>
    <xf numFmtId="169" fontId="0" fillId="0" borderId="3" xfId="0" applyNumberFormat="1" applyBorder="1" applyAlignment="1">
      <alignment horizontal="center"/>
    </xf>
    <xf numFmtId="2" fontId="0" fillId="0" borderId="0" xfId="0" quotePrefix="1" applyNumberFormat="1" applyAlignment="1">
      <alignment horizontal="center"/>
    </xf>
    <xf numFmtId="0" fontId="1" fillId="24" borderId="3" xfId="0" applyFont="1" applyFill="1" applyBorder="1" applyAlignment="1">
      <alignment horizontal="center"/>
    </xf>
    <xf numFmtId="0" fontId="30" fillId="5" borderId="0" xfId="0" applyFont="1" applyFill="1"/>
    <xf numFmtId="0" fontId="31" fillId="5" borderId="0" xfId="0" applyFont="1" applyFill="1" applyAlignment="1">
      <alignment horizontal="center"/>
    </xf>
    <xf numFmtId="0" fontId="2" fillId="5" borderId="0" xfId="0" applyFont="1" applyFill="1" applyAlignment="1">
      <alignment vertical="center" wrapText="1"/>
    </xf>
    <xf numFmtId="0" fontId="16" fillId="5" borderId="0" xfId="0" applyFont="1" applyFill="1" applyAlignment="1">
      <alignment horizontal="center" vertical="center"/>
    </xf>
    <xf numFmtId="0" fontId="2" fillId="5" borderId="0" xfId="0" applyFont="1" applyFill="1" applyAlignment="1">
      <alignment horizontal="left" vertical="center"/>
    </xf>
    <xf numFmtId="0" fontId="0" fillId="66" borderId="0" xfId="0" applyFill="1"/>
    <xf numFmtId="0" fontId="4" fillId="66" borderId="0" xfId="0" applyFont="1" applyFill="1" applyAlignment="1">
      <alignment horizontal="left"/>
    </xf>
    <xf numFmtId="0" fontId="4" fillId="66" borderId="0" xfId="0" applyFont="1" applyFill="1"/>
    <xf numFmtId="0" fontId="0" fillId="0" borderId="0" xfId="0" applyAlignment="1">
      <alignment vertical="center" wrapText="1"/>
    </xf>
    <xf numFmtId="0" fontId="39" fillId="65" borderId="0" xfId="0" applyFont="1" applyFill="1"/>
    <xf numFmtId="0" fontId="0" fillId="65" borderId="0" xfId="0" applyFill="1"/>
    <xf numFmtId="0" fontId="35" fillId="65" borderId="0" xfId="0" applyFont="1" applyFill="1"/>
    <xf numFmtId="0" fontId="0" fillId="65" borderId="35" xfId="0" applyFill="1" applyBorder="1"/>
    <xf numFmtId="0" fontId="1" fillId="65" borderId="39" xfId="0" applyFont="1" applyFill="1" applyBorder="1"/>
    <xf numFmtId="0" fontId="1" fillId="65" borderId="40" xfId="0" applyFont="1" applyFill="1" applyBorder="1"/>
    <xf numFmtId="0" fontId="1" fillId="65" borderId="21" xfId="0" applyFont="1" applyFill="1" applyBorder="1" applyAlignment="1">
      <alignment horizontal="center"/>
    </xf>
    <xf numFmtId="0" fontId="1" fillId="65" borderId="22" xfId="0" applyFont="1" applyFill="1" applyBorder="1" applyAlignment="1">
      <alignment horizontal="center"/>
    </xf>
    <xf numFmtId="0" fontId="37" fillId="65" borderId="24" xfId="0" applyFont="1" applyFill="1" applyBorder="1" applyAlignment="1">
      <alignment horizontal="center"/>
    </xf>
    <xf numFmtId="0" fontId="37" fillId="65" borderId="25" xfId="0" applyFont="1" applyFill="1" applyBorder="1" applyAlignment="1">
      <alignment horizontal="center"/>
    </xf>
    <xf numFmtId="0" fontId="1" fillId="65" borderId="24" xfId="0" applyFont="1" applyFill="1" applyBorder="1" applyAlignment="1">
      <alignment horizontal="center"/>
    </xf>
    <xf numFmtId="0" fontId="1" fillId="65" borderId="25" xfId="0" applyFont="1" applyFill="1" applyBorder="1" applyAlignment="1">
      <alignment horizontal="center"/>
    </xf>
    <xf numFmtId="0" fontId="1" fillId="65" borderId="27" xfId="0" applyFont="1" applyFill="1" applyBorder="1" applyAlignment="1">
      <alignment horizontal="center"/>
    </xf>
    <xf numFmtId="0" fontId="1" fillId="65" borderId="28" xfId="0" applyFont="1" applyFill="1" applyBorder="1" applyAlignment="1">
      <alignment horizontal="center"/>
    </xf>
    <xf numFmtId="2" fontId="1" fillId="65" borderId="24" xfId="0" applyNumberFormat="1" applyFont="1" applyFill="1" applyBorder="1" applyAlignment="1">
      <alignment horizontal="center"/>
    </xf>
    <xf numFmtId="2" fontId="37" fillId="65" borderId="24" xfId="0" applyNumberFormat="1" applyFont="1" applyFill="1" applyBorder="1" applyAlignment="1">
      <alignment horizontal="center"/>
    </xf>
    <xf numFmtId="0" fontId="1" fillId="65" borderId="45" xfId="0" applyFont="1" applyFill="1" applyBorder="1" applyAlignment="1">
      <alignment horizontal="left"/>
    </xf>
    <xf numFmtId="0" fontId="37" fillId="65" borderId="18" xfId="0" applyFont="1" applyFill="1" applyBorder="1" applyAlignment="1">
      <alignment horizontal="left"/>
    </xf>
    <xf numFmtId="0" fontId="1" fillId="65" borderId="18" xfId="0" applyFont="1" applyFill="1" applyBorder="1" applyAlignment="1">
      <alignment horizontal="left"/>
    </xf>
    <xf numFmtId="0" fontId="37" fillId="65" borderId="8" xfId="0" applyFont="1" applyFill="1" applyBorder="1" applyAlignment="1">
      <alignment horizontal="left"/>
    </xf>
    <xf numFmtId="0" fontId="1" fillId="65" borderId="46" xfId="0" applyFont="1" applyFill="1" applyBorder="1" applyAlignment="1">
      <alignment horizontal="left"/>
    </xf>
    <xf numFmtId="0" fontId="1" fillId="65" borderId="20" xfId="0" applyFont="1" applyFill="1" applyBorder="1" applyAlignment="1">
      <alignment horizontal="center"/>
    </xf>
    <xf numFmtId="0" fontId="1" fillId="65" borderId="23" xfId="0" applyFont="1" applyFill="1" applyBorder="1" applyAlignment="1">
      <alignment horizontal="center"/>
    </xf>
    <xf numFmtId="0" fontId="1" fillId="65" borderId="26" xfId="0" applyFont="1" applyFill="1" applyBorder="1" applyAlignment="1">
      <alignment horizontal="center"/>
    </xf>
    <xf numFmtId="2" fontId="1" fillId="65" borderId="27" xfId="0" applyNumberFormat="1" applyFont="1" applyFill="1" applyBorder="1" applyAlignment="1">
      <alignment horizontal="center"/>
    </xf>
    <xf numFmtId="0" fontId="1" fillId="65" borderId="31" xfId="0" applyFont="1" applyFill="1" applyBorder="1"/>
    <xf numFmtId="0" fontId="1" fillId="65" borderId="47" xfId="0" applyFont="1" applyFill="1" applyBorder="1"/>
    <xf numFmtId="0" fontId="37" fillId="65" borderId="23" xfId="0" applyFont="1" applyFill="1" applyBorder="1" applyAlignment="1">
      <alignment horizontal="center"/>
    </xf>
    <xf numFmtId="0" fontId="0" fillId="6" borderId="24" xfId="0" applyFill="1" applyBorder="1"/>
    <xf numFmtId="0" fontId="1" fillId="6" borderId="24" xfId="0" applyFont="1" applyFill="1" applyBorder="1"/>
    <xf numFmtId="168" fontId="1" fillId="6" borderId="24" xfId="0" applyNumberFormat="1" applyFont="1" applyFill="1" applyBorder="1"/>
    <xf numFmtId="0" fontId="0" fillId="69" borderId="0" xfId="0" applyFill="1"/>
    <xf numFmtId="0" fontId="40" fillId="0" borderId="0" xfId="0" applyFont="1"/>
    <xf numFmtId="0" fontId="41" fillId="0" borderId="8" xfId="0" applyFont="1" applyBorder="1" applyAlignment="1">
      <alignment horizontal="center"/>
    </xf>
    <xf numFmtId="0" fontId="41" fillId="0" borderId="7" xfId="0" applyFont="1" applyBorder="1" applyAlignment="1">
      <alignment horizontal="center"/>
    </xf>
    <xf numFmtId="0" fontId="41" fillId="0" borderId="1" xfId="0" applyFont="1" applyBorder="1" applyAlignment="1">
      <alignment horizontal="center"/>
    </xf>
    <xf numFmtId="0" fontId="41" fillId="0" borderId="0" xfId="0" applyFont="1" applyAlignment="1">
      <alignment horizontal="center"/>
    </xf>
    <xf numFmtId="0" fontId="41" fillId="0" borderId="12" xfId="0" applyFont="1" applyBorder="1" applyAlignment="1">
      <alignment horizontal="center"/>
    </xf>
    <xf numFmtId="0" fontId="41" fillId="0" borderId="3" xfId="0" applyFont="1" applyBorder="1" applyAlignment="1">
      <alignment horizontal="center"/>
    </xf>
    <xf numFmtId="0" fontId="41" fillId="0" borderId="2" xfId="0" applyFont="1" applyBorder="1" applyAlignment="1">
      <alignment horizontal="center"/>
    </xf>
    <xf numFmtId="164" fontId="41" fillId="0" borderId="10" xfId="0" applyNumberFormat="1" applyFont="1" applyBorder="1" applyAlignment="1">
      <alignment horizontal="center"/>
    </xf>
    <xf numFmtId="164" fontId="41" fillId="0" borderId="3" xfId="0" applyNumberFormat="1" applyFont="1" applyBorder="1" applyAlignment="1">
      <alignment horizontal="center"/>
    </xf>
    <xf numFmtId="0" fontId="15" fillId="5" borderId="0" xfId="0" applyFont="1" applyFill="1" applyAlignment="1" applyProtection="1">
      <alignment horizontal="center"/>
      <protection locked="0"/>
    </xf>
    <xf numFmtId="0" fontId="2" fillId="5" borderId="16" xfId="0" applyFont="1" applyFill="1" applyBorder="1" applyAlignment="1">
      <alignment vertical="center" wrapText="1"/>
    </xf>
    <xf numFmtId="0" fontId="1" fillId="67" borderId="1" xfId="0" applyFont="1" applyFill="1" applyBorder="1" applyAlignment="1">
      <alignment horizontal="center"/>
    </xf>
    <xf numFmtId="0" fontId="1" fillId="67" borderId="0" xfId="0" applyFont="1" applyFill="1" applyAlignment="1">
      <alignment horizontal="center"/>
    </xf>
    <xf numFmtId="0" fontId="1" fillId="67" borderId="3" xfId="0" applyFont="1" applyFill="1" applyBorder="1" applyAlignment="1">
      <alignment horizontal="center"/>
    </xf>
    <xf numFmtId="0" fontId="1" fillId="67" borderId="2" xfId="0" applyFont="1" applyFill="1" applyBorder="1" applyAlignment="1">
      <alignment horizontal="center"/>
    </xf>
    <xf numFmtId="164" fontId="1" fillId="67" borderId="1" xfId="0" applyNumberFormat="1" applyFont="1" applyFill="1" applyBorder="1" applyAlignment="1">
      <alignment horizontal="center"/>
    </xf>
    <xf numFmtId="165" fontId="0" fillId="67" borderId="0" xfId="0" applyNumberFormat="1" applyFill="1"/>
    <xf numFmtId="0" fontId="18" fillId="4" borderId="13" xfId="0" applyFont="1" applyFill="1" applyBorder="1" applyAlignment="1">
      <alignment horizontal="right"/>
    </xf>
    <xf numFmtId="0" fontId="18" fillId="4" borderId="13" xfId="0" applyFont="1" applyFill="1" applyBorder="1"/>
    <xf numFmtId="0" fontId="18" fillId="4" borderId="34" xfId="0" applyFont="1" applyFill="1" applyBorder="1" applyAlignment="1">
      <alignment horizontal="center"/>
    </xf>
    <xf numFmtId="0" fontId="18" fillId="4" borderId="2" xfId="0" applyFont="1" applyFill="1" applyBorder="1" applyAlignment="1">
      <alignment horizontal="center"/>
    </xf>
    <xf numFmtId="0" fontId="17" fillId="4" borderId="0" xfId="0" applyFont="1" applyFill="1" applyAlignment="1">
      <alignment horizontal="center"/>
    </xf>
    <xf numFmtId="0" fontId="40" fillId="0" borderId="0" xfId="0" applyFont="1" applyAlignment="1">
      <alignment horizontal="right"/>
    </xf>
    <xf numFmtId="0" fontId="40" fillId="0" borderId="0" xfId="0" applyFont="1" applyAlignment="1">
      <alignment horizontal="center"/>
    </xf>
    <xf numFmtId="0" fontId="19" fillId="11" borderId="2" xfId="0" applyFont="1" applyFill="1" applyBorder="1"/>
    <xf numFmtId="169" fontId="0" fillId="0" borderId="1" xfId="0" applyNumberFormat="1" applyBorder="1"/>
    <xf numFmtId="4" fontId="0" fillId="0" borderId="0" xfId="0" applyNumberFormat="1"/>
    <xf numFmtId="0" fontId="0" fillId="0" borderId="0" xfId="0" applyAlignment="1">
      <alignment horizontal="right"/>
    </xf>
    <xf numFmtId="167" fontId="2" fillId="5" borderId="0" xfId="0" applyNumberFormat="1" applyFont="1" applyFill="1"/>
    <xf numFmtId="0" fontId="42" fillId="4" borderId="2" xfId="0" applyFont="1" applyFill="1" applyBorder="1" applyAlignment="1">
      <alignment horizontal="center"/>
    </xf>
    <xf numFmtId="0" fontId="43" fillId="0" borderId="0" xfId="0" applyFont="1"/>
    <xf numFmtId="0" fontId="42" fillId="0" borderId="0" xfId="0" applyFont="1" applyAlignment="1">
      <alignment horizontal="center"/>
    </xf>
    <xf numFmtId="0" fontId="42" fillId="4" borderId="0" xfId="0" applyFont="1" applyFill="1" applyAlignment="1">
      <alignment horizontal="center"/>
    </xf>
    <xf numFmtId="0" fontId="43" fillId="0" borderId="24" xfId="0" applyFont="1" applyBorder="1"/>
    <xf numFmtId="168" fontId="43" fillId="0" borderId="24" xfId="0" applyNumberFormat="1" applyFont="1" applyBorder="1"/>
    <xf numFmtId="0" fontId="42" fillId="4" borderId="4" xfId="0" applyFont="1" applyFill="1" applyBorder="1" applyAlignment="1">
      <alignment horizontal="center"/>
    </xf>
    <xf numFmtId="0" fontId="42" fillId="4" borderId="8" xfId="0" applyFont="1" applyFill="1" applyBorder="1" applyAlignment="1">
      <alignment horizontal="center"/>
    </xf>
    <xf numFmtId="0" fontId="42" fillId="0" borderId="4" xfId="0" applyFont="1" applyBorder="1" applyAlignment="1">
      <alignment horizontal="center"/>
    </xf>
    <xf numFmtId="0" fontId="44" fillId="0" borderId="0" xfId="0" applyFont="1" applyAlignment="1">
      <alignment horizontal="center"/>
    </xf>
    <xf numFmtId="0" fontId="44" fillId="0" borderId="53" xfId="0" applyFont="1" applyBorder="1" applyAlignment="1">
      <alignment horizontal="center"/>
    </xf>
    <xf numFmtId="0" fontId="44" fillId="0" borderId="54" xfId="0" applyFont="1" applyBorder="1" applyAlignment="1">
      <alignment horizontal="center"/>
    </xf>
    <xf numFmtId="0" fontId="44" fillId="4" borderId="55" xfId="0" applyFont="1" applyFill="1" applyBorder="1" applyAlignment="1">
      <alignment horizontal="center"/>
    </xf>
    <xf numFmtId="2" fontId="43" fillId="0" borderId="24" xfId="0" applyNumberFormat="1" applyFont="1" applyBorder="1"/>
    <xf numFmtId="0" fontId="45" fillId="65" borderId="53" xfId="0" applyFont="1" applyFill="1" applyBorder="1"/>
    <xf numFmtId="0" fontId="43" fillId="65" borderId="54" xfId="0" applyFont="1" applyFill="1" applyBorder="1"/>
    <xf numFmtId="0" fontId="43" fillId="0" borderId="54" xfId="0" applyFont="1" applyBorder="1"/>
    <xf numFmtId="0" fontId="43" fillId="0" borderId="58" xfId="0" applyFont="1" applyBorder="1"/>
    <xf numFmtId="0" fontId="46" fillId="4" borderId="0" xfId="0" applyFont="1" applyFill="1" applyAlignment="1">
      <alignment horizontal="center"/>
    </xf>
    <xf numFmtId="0" fontId="47" fillId="15" borderId="6" xfId="0" applyFont="1" applyFill="1" applyBorder="1" applyAlignment="1">
      <alignment horizontal="center"/>
    </xf>
    <xf numFmtId="0" fontId="48" fillId="70" borderId="1" xfId="0" applyFont="1" applyFill="1" applyBorder="1"/>
    <xf numFmtId="0" fontId="43" fillId="70" borderId="5" xfId="0" applyFont="1" applyFill="1" applyBorder="1"/>
    <xf numFmtId="0" fontId="43" fillId="3" borderId="0" xfId="0" applyFont="1" applyFill="1" applyAlignment="1">
      <alignment horizontal="center"/>
    </xf>
    <xf numFmtId="0" fontId="46" fillId="0" borderId="0" xfId="0" applyFont="1" applyAlignment="1">
      <alignment horizontal="center"/>
    </xf>
    <xf numFmtId="0" fontId="43" fillId="3" borderId="0" xfId="0" applyFont="1" applyFill="1" applyAlignment="1">
      <alignment horizontal="left"/>
    </xf>
    <xf numFmtId="49" fontId="43" fillId="3" borderId="0" xfId="0" applyNumberFormat="1" applyFont="1" applyFill="1" applyAlignment="1">
      <alignment horizontal="center"/>
    </xf>
    <xf numFmtId="0" fontId="43" fillId="18" borderId="0" xfId="0" applyFont="1" applyFill="1" applyAlignment="1">
      <alignment horizontal="center"/>
    </xf>
    <xf numFmtId="0" fontId="43" fillId="0" borderId="56" xfId="0" applyFont="1" applyBorder="1"/>
    <xf numFmtId="0" fontId="43" fillId="0" borderId="57" xfId="0" applyFont="1" applyBorder="1"/>
    <xf numFmtId="0" fontId="46" fillId="4" borderId="0" xfId="0" applyFont="1" applyFill="1"/>
    <xf numFmtId="0" fontId="49" fillId="65" borderId="56" xfId="0" applyFont="1" applyFill="1" applyBorder="1"/>
    <xf numFmtId="0" fontId="43" fillId="65" borderId="0" xfId="0" applyFont="1" applyFill="1"/>
    <xf numFmtId="0" fontId="43" fillId="70" borderId="6" xfId="0" applyFont="1" applyFill="1" applyBorder="1"/>
    <xf numFmtId="49" fontId="46" fillId="4" borderId="0" xfId="0" applyNumberFormat="1" applyFont="1" applyFill="1" applyAlignment="1">
      <alignment horizontal="center"/>
    </xf>
    <xf numFmtId="49" fontId="43" fillId="18" borderId="0" xfId="0" applyNumberFormat="1" applyFont="1" applyFill="1" applyAlignment="1">
      <alignment horizontal="center"/>
    </xf>
    <xf numFmtId="0" fontId="43" fillId="65" borderId="35" xfId="0" applyFont="1" applyFill="1" applyBorder="1"/>
    <xf numFmtId="0" fontId="50" fillId="65" borderId="38" xfId="0" applyFont="1" applyFill="1" applyBorder="1"/>
    <xf numFmtId="0" fontId="50" fillId="65" borderId="39" xfId="0" applyFont="1" applyFill="1" applyBorder="1" applyAlignment="1">
      <alignment horizontal="center"/>
    </xf>
    <xf numFmtId="0" fontId="42" fillId="4" borderId="56" xfId="0" applyFont="1" applyFill="1" applyBorder="1"/>
    <xf numFmtId="0" fontId="42" fillId="4" borderId="0" xfId="0" applyFont="1" applyFill="1"/>
    <xf numFmtId="0" fontId="42" fillId="4" borderId="57" xfId="0" applyFont="1" applyFill="1" applyBorder="1"/>
    <xf numFmtId="0" fontId="50" fillId="65" borderId="36" xfId="0" applyFont="1" applyFill="1" applyBorder="1" applyAlignment="1">
      <alignment horizontal="left"/>
    </xf>
    <xf numFmtId="1" fontId="50" fillId="65" borderId="21" xfId="0" applyNumberFormat="1" applyFont="1" applyFill="1" applyBorder="1" applyAlignment="1">
      <alignment horizontal="center"/>
    </xf>
    <xf numFmtId="0" fontId="50" fillId="65" borderId="12" xfId="0" applyFont="1" applyFill="1" applyBorder="1" applyAlignment="1">
      <alignment horizontal="center"/>
    </xf>
    <xf numFmtId="9" fontId="43" fillId="18" borderId="0" xfId="0" applyNumberFormat="1" applyFont="1" applyFill="1" applyAlignment="1">
      <alignment horizontal="center"/>
    </xf>
    <xf numFmtId="0" fontId="43" fillId="68" borderId="42" xfId="0" applyFont="1" applyFill="1" applyBorder="1" applyAlignment="1">
      <alignment horizontal="center"/>
    </xf>
    <xf numFmtId="0" fontId="43" fillId="68" borderId="41" xfId="0" applyFont="1" applyFill="1" applyBorder="1" applyAlignment="1">
      <alignment horizontal="center"/>
    </xf>
    <xf numFmtId="0" fontId="43" fillId="0" borderId="20" xfId="0" applyFont="1" applyBorder="1" applyAlignment="1">
      <alignment horizontal="center"/>
    </xf>
    <xf numFmtId="0" fontId="43" fillId="0" borderId="21" xfId="0" applyFont="1" applyBorder="1" applyAlignment="1">
      <alignment horizontal="center"/>
    </xf>
    <xf numFmtId="0" fontId="43" fillId="0" borderId="22" xfId="0" applyFont="1" applyBorder="1" applyAlignment="1">
      <alignment horizontal="center"/>
    </xf>
    <xf numFmtId="0" fontId="43" fillId="6" borderId="53" xfId="0" applyFont="1" applyFill="1" applyBorder="1"/>
    <xf numFmtId="0" fontId="43" fillId="6" borderId="54" xfId="0" applyFont="1" applyFill="1" applyBorder="1"/>
    <xf numFmtId="0" fontId="43" fillId="6" borderId="58" xfId="0" applyFont="1" applyFill="1" applyBorder="1"/>
    <xf numFmtId="0" fontId="43" fillId="0" borderId="20" xfId="0" applyFont="1" applyBorder="1"/>
    <xf numFmtId="0" fontId="43" fillId="0" borderId="21" xfId="0" applyFont="1" applyBorder="1"/>
    <xf numFmtId="0" fontId="43" fillId="0" borderId="22" xfId="0" applyFont="1" applyBorder="1"/>
    <xf numFmtId="0" fontId="50" fillId="0" borderId="0" xfId="0" applyFont="1" applyAlignment="1">
      <alignment horizontal="center"/>
    </xf>
    <xf numFmtId="0" fontId="51" fillId="65" borderId="19" xfId="0" applyFont="1" applyFill="1" applyBorder="1" applyAlignment="1">
      <alignment horizontal="left"/>
    </xf>
    <xf numFmtId="1" fontId="51" fillId="65" borderId="24" xfId="0" applyNumberFormat="1" applyFont="1" applyFill="1" applyBorder="1" applyAlignment="1">
      <alignment horizontal="center"/>
    </xf>
    <xf numFmtId="1" fontId="51" fillId="65" borderId="25" xfId="0" applyNumberFormat="1" applyFont="1" applyFill="1" applyBorder="1" applyAlignment="1">
      <alignment horizontal="center"/>
    </xf>
    <xf numFmtId="0" fontId="43" fillId="0" borderId="42" xfId="0" applyFont="1" applyBorder="1" applyAlignment="1">
      <alignment horizontal="center"/>
    </xf>
    <xf numFmtId="0" fontId="43" fillId="0" borderId="23" xfId="0" applyFont="1" applyBorder="1" applyAlignment="1">
      <alignment horizontal="center"/>
    </xf>
    <xf numFmtId="0" fontId="43" fillId="37" borderId="24" xfId="0" applyFont="1" applyFill="1" applyBorder="1" applyAlignment="1">
      <alignment horizontal="center"/>
    </xf>
    <xf numFmtId="0" fontId="43" fillId="0" borderId="24" xfId="0" applyFont="1" applyBorder="1" applyAlignment="1">
      <alignment horizontal="center"/>
    </xf>
    <xf numFmtId="0" fontId="43" fillId="0" borderId="25" xfId="0" applyFont="1" applyBorder="1" applyAlignment="1">
      <alignment horizontal="center"/>
    </xf>
    <xf numFmtId="0" fontId="43" fillId="6" borderId="23" xfId="0" applyFont="1" applyFill="1" applyBorder="1" applyAlignment="1">
      <alignment horizontal="center"/>
    </xf>
    <xf numFmtId="0" fontId="43" fillId="6" borderId="0" xfId="0" applyFont="1" applyFill="1"/>
    <xf numFmtId="0" fontId="43" fillId="6" borderId="57" xfId="0" applyFont="1" applyFill="1" applyBorder="1"/>
    <xf numFmtId="0" fontId="43" fillId="0" borderId="23" xfId="0" applyFont="1" applyBorder="1"/>
    <xf numFmtId="0" fontId="43" fillId="0" borderId="25" xfId="0" applyFont="1" applyBorder="1"/>
    <xf numFmtId="0" fontId="43" fillId="70" borderId="11" xfId="0" applyFont="1" applyFill="1" applyBorder="1"/>
    <xf numFmtId="0" fontId="43" fillId="40" borderId="24" xfId="0" applyFont="1" applyFill="1" applyBorder="1" applyAlignment="1">
      <alignment horizontal="center"/>
    </xf>
    <xf numFmtId="0" fontId="50" fillId="65" borderId="19" xfId="0" applyFont="1" applyFill="1" applyBorder="1" applyAlignment="1">
      <alignment horizontal="left"/>
    </xf>
    <xf numFmtId="1" fontId="50" fillId="65" borderId="24" xfId="0" applyNumberFormat="1" applyFont="1" applyFill="1" applyBorder="1" applyAlignment="1">
      <alignment horizontal="center"/>
    </xf>
    <xf numFmtId="1" fontId="50" fillId="65" borderId="25" xfId="0" applyNumberFormat="1" applyFont="1" applyFill="1" applyBorder="1" applyAlignment="1">
      <alignment horizontal="center"/>
    </xf>
    <xf numFmtId="0" fontId="47" fillId="16" borderId="5" xfId="0" applyFont="1" applyFill="1" applyBorder="1" applyAlignment="1">
      <alignment horizontal="center"/>
    </xf>
    <xf numFmtId="0" fontId="48" fillId="70" borderId="10" xfId="0" applyFont="1" applyFill="1" applyBorder="1"/>
    <xf numFmtId="0" fontId="43" fillId="0" borderId="43" xfId="0" applyFont="1" applyBorder="1" applyAlignment="1">
      <alignment horizontal="center"/>
    </xf>
    <xf numFmtId="0" fontId="43" fillId="41" borderId="24" xfId="0" applyFont="1" applyFill="1" applyBorder="1" applyAlignment="1">
      <alignment horizontal="center"/>
    </xf>
    <xf numFmtId="0" fontId="47" fillId="16" borderId="6" xfId="0" applyFont="1" applyFill="1" applyBorder="1" applyAlignment="1">
      <alignment horizontal="center"/>
    </xf>
    <xf numFmtId="0" fontId="43" fillId="42" borderId="24" xfId="0" applyFont="1" applyFill="1" applyBorder="1" applyAlignment="1">
      <alignment horizontal="center"/>
    </xf>
    <xf numFmtId="0" fontId="43" fillId="43" borderId="24" xfId="0" applyFont="1" applyFill="1" applyBorder="1" applyAlignment="1">
      <alignment horizontal="center"/>
    </xf>
    <xf numFmtId="0" fontId="43" fillId="44" borderId="24" xfId="0" applyFont="1" applyFill="1" applyBorder="1" applyAlignment="1">
      <alignment horizontal="center"/>
    </xf>
    <xf numFmtId="0" fontId="43" fillId="45" borderId="24" xfId="0" applyFont="1" applyFill="1" applyBorder="1" applyAlignment="1">
      <alignment horizontal="center"/>
    </xf>
    <xf numFmtId="0" fontId="51" fillId="65" borderId="10" xfId="0" applyFont="1" applyFill="1" applyBorder="1" applyAlignment="1">
      <alignment horizontal="left"/>
    </xf>
    <xf numFmtId="1" fontId="51" fillId="65" borderId="5" xfId="0" applyNumberFormat="1" applyFont="1" applyFill="1" applyBorder="1" applyAlignment="1">
      <alignment horizontal="center"/>
    </xf>
    <xf numFmtId="1" fontId="51" fillId="65" borderId="44" xfId="0" applyNumberFormat="1" applyFont="1" applyFill="1" applyBorder="1" applyAlignment="1">
      <alignment horizontal="center"/>
    </xf>
    <xf numFmtId="0" fontId="43" fillId="46" borderId="24" xfId="0" applyFont="1" applyFill="1" applyBorder="1" applyAlignment="1">
      <alignment horizontal="center"/>
    </xf>
    <xf numFmtId="0" fontId="47" fillId="16" borderId="11" xfId="0" applyFont="1" applyFill="1" applyBorder="1" applyAlignment="1">
      <alignment horizontal="center"/>
    </xf>
    <xf numFmtId="0" fontId="48" fillId="70" borderId="3" xfId="0" applyFont="1" applyFill="1" applyBorder="1"/>
    <xf numFmtId="0" fontId="43" fillId="47" borderId="24" xfId="0" applyFont="1" applyFill="1" applyBorder="1" applyAlignment="1">
      <alignment horizontal="center"/>
    </xf>
    <xf numFmtId="0" fontId="50" fillId="65" borderId="37" xfId="0" applyFont="1" applyFill="1" applyBorder="1" applyAlignment="1">
      <alignment horizontal="left"/>
    </xf>
    <xf numFmtId="1" fontId="50" fillId="65" borderId="27" xfId="0" applyNumberFormat="1" applyFont="1" applyFill="1" applyBorder="1" applyAlignment="1">
      <alignment horizontal="center"/>
    </xf>
    <xf numFmtId="1" fontId="50" fillId="65" borderId="28" xfId="0" applyNumberFormat="1" applyFont="1" applyFill="1" applyBorder="1" applyAlignment="1">
      <alignment horizontal="center"/>
    </xf>
    <xf numFmtId="0" fontId="47" fillId="19" borderId="6" xfId="0" applyFont="1" applyFill="1" applyBorder="1" applyAlignment="1">
      <alignment horizontal="center"/>
    </xf>
    <xf numFmtId="0" fontId="43" fillId="38" borderId="24" xfId="0" applyFont="1" applyFill="1" applyBorder="1" applyAlignment="1">
      <alignment horizontal="center"/>
    </xf>
    <xf numFmtId="1" fontId="50" fillId="65" borderId="22" xfId="0" applyNumberFormat="1" applyFont="1" applyFill="1" applyBorder="1" applyAlignment="1">
      <alignment horizontal="center"/>
    </xf>
    <xf numFmtId="0" fontId="43" fillId="48" borderId="24" xfId="0" applyFont="1" applyFill="1" applyBorder="1" applyAlignment="1">
      <alignment horizontal="center"/>
    </xf>
    <xf numFmtId="0" fontId="43" fillId="49" borderId="24" xfId="0" applyFont="1" applyFill="1" applyBorder="1" applyAlignment="1">
      <alignment horizontal="center"/>
    </xf>
    <xf numFmtId="0" fontId="43" fillId="50" borderId="24" xfId="0" applyFont="1" applyFill="1" applyBorder="1" applyAlignment="1">
      <alignment horizontal="center"/>
    </xf>
    <xf numFmtId="0" fontId="47" fillId="14" borderId="7" xfId="0" applyFont="1" applyFill="1" applyBorder="1" applyAlignment="1">
      <alignment horizontal="center"/>
    </xf>
    <xf numFmtId="0" fontId="48" fillId="70" borderId="5" xfId="0" applyFont="1" applyFill="1" applyBorder="1"/>
    <xf numFmtId="0" fontId="43" fillId="51" borderId="24" xfId="0" applyFont="1" applyFill="1" applyBorder="1" applyAlignment="1">
      <alignment horizontal="center"/>
    </xf>
    <xf numFmtId="0" fontId="50" fillId="65" borderId="0" xfId="0" applyFont="1" applyFill="1" applyAlignment="1">
      <alignment horizontal="center"/>
    </xf>
    <xf numFmtId="0" fontId="47" fillId="14" borderId="12" xfId="0" applyFont="1" applyFill="1" applyBorder="1" applyAlignment="1">
      <alignment horizontal="center"/>
    </xf>
    <xf numFmtId="0" fontId="48" fillId="70" borderId="6" xfId="0" applyFont="1" applyFill="1" applyBorder="1"/>
    <xf numFmtId="0" fontId="43" fillId="27" borderId="24" xfId="0" applyFont="1" applyFill="1" applyBorder="1" applyAlignment="1">
      <alignment horizontal="center"/>
    </xf>
    <xf numFmtId="0" fontId="43" fillId="52" borderId="24" xfId="0" applyFont="1" applyFill="1" applyBorder="1" applyAlignment="1">
      <alignment horizontal="center"/>
    </xf>
    <xf numFmtId="0" fontId="43" fillId="0" borderId="0" xfId="0" applyFont="1" applyAlignment="1">
      <alignment horizontal="center"/>
    </xf>
    <xf numFmtId="0" fontId="43" fillId="53" borderId="24" xfId="0" applyFont="1" applyFill="1" applyBorder="1" applyAlignment="1">
      <alignment horizontal="center"/>
    </xf>
    <xf numFmtId="0" fontId="43" fillId="30" borderId="24" xfId="0" applyFont="1" applyFill="1" applyBorder="1" applyAlignment="1">
      <alignment horizontal="center"/>
    </xf>
    <xf numFmtId="0" fontId="47" fillId="14" borderId="0" xfId="0" applyFont="1" applyFill="1" applyAlignment="1">
      <alignment horizontal="center"/>
    </xf>
    <xf numFmtId="0" fontId="43" fillId="54" borderId="24" xfId="0" applyFont="1" applyFill="1" applyBorder="1" applyAlignment="1">
      <alignment horizontal="center"/>
    </xf>
    <xf numFmtId="0" fontId="52" fillId="0" borderId="23" xfId="0" applyFont="1" applyBorder="1"/>
    <xf numFmtId="0" fontId="47" fillId="14" borderId="2" xfId="0" applyFont="1" applyFill="1" applyBorder="1" applyAlignment="1">
      <alignment horizontal="center"/>
    </xf>
    <xf numFmtId="0" fontId="48" fillId="70" borderId="11" xfId="0" applyFont="1" applyFill="1" applyBorder="1"/>
    <xf numFmtId="0" fontId="43" fillId="39" borderId="24" xfId="0" applyFont="1" applyFill="1" applyBorder="1" applyAlignment="1">
      <alignment horizontal="center"/>
    </xf>
    <xf numFmtId="0" fontId="45" fillId="65" borderId="0" xfId="0" applyFont="1" applyFill="1"/>
    <xf numFmtId="0" fontId="47" fillId="23" borderId="6" xfId="0" applyFont="1" applyFill="1" applyBorder="1" applyAlignment="1">
      <alignment horizontal="center"/>
    </xf>
    <xf numFmtId="0" fontId="43" fillId="55" borderId="24" xfId="0" applyFont="1" applyFill="1" applyBorder="1" applyAlignment="1">
      <alignment horizontal="center"/>
    </xf>
    <xf numFmtId="0" fontId="49" fillId="65" borderId="0" xfId="0" applyFont="1" applyFill="1"/>
    <xf numFmtId="0" fontId="43" fillId="56" borderId="24" xfId="0" applyFont="1" applyFill="1" applyBorder="1" applyAlignment="1">
      <alignment horizontal="center"/>
    </xf>
    <xf numFmtId="0" fontId="43" fillId="57" borderId="24" xfId="0" applyFont="1" applyFill="1" applyBorder="1" applyAlignment="1">
      <alignment horizontal="center"/>
    </xf>
    <xf numFmtId="0" fontId="43" fillId="58" borderId="24" xfId="0" applyFont="1" applyFill="1" applyBorder="1" applyAlignment="1">
      <alignment horizontal="center"/>
    </xf>
    <xf numFmtId="0" fontId="43" fillId="59" borderId="24" xfId="0" applyFont="1" applyFill="1" applyBorder="1" applyAlignment="1">
      <alignment horizontal="center"/>
    </xf>
    <xf numFmtId="0" fontId="43" fillId="3" borderId="0" xfId="0" applyFont="1" applyFill="1"/>
    <xf numFmtId="0" fontId="43" fillId="60" borderId="24" xfId="0" applyFont="1" applyFill="1" applyBorder="1" applyAlignment="1">
      <alignment horizontal="center"/>
    </xf>
    <xf numFmtId="0" fontId="47" fillId="7" borderId="7" xfId="0" applyFont="1" applyFill="1" applyBorder="1" applyAlignment="1">
      <alignment horizontal="center"/>
    </xf>
    <xf numFmtId="0" fontId="43" fillId="61" borderId="24" xfId="0" applyFont="1" applyFill="1" applyBorder="1" applyAlignment="1">
      <alignment horizontal="center"/>
    </xf>
    <xf numFmtId="0" fontId="47" fillId="7" borderId="12" xfId="0" applyFont="1" applyFill="1" applyBorder="1" applyAlignment="1">
      <alignment horizontal="center"/>
    </xf>
    <xf numFmtId="0" fontId="43" fillId="62" borderId="24" xfId="0" applyFont="1" applyFill="1" applyBorder="1" applyAlignment="1">
      <alignment horizontal="center"/>
    </xf>
    <xf numFmtId="0" fontId="43" fillId="68" borderId="43" xfId="0" applyFont="1" applyFill="1" applyBorder="1" applyAlignment="1">
      <alignment horizontal="center"/>
    </xf>
    <xf numFmtId="0" fontId="43" fillId="0" borderId="29" xfId="0" applyFont="1" applyBorder="1"/>
    <xf numFmtId="0" fontId="43" fillId="0" borderId="49" xfId="0" applyFont="1" applyBorder="1"/>
    <xf numFmtId="0" fontId="43" fillId="63" borderId="24" xfId="0" applyFont="1" applyFill="1" applyBorder="1" applyAlignment="1">
      <alignment horizontal="center"/>
    </xf>
    <xf numFmtId="0" fontId="43" fillId="64" borderId="24" xfId="0" applyFont="1" applyFill="1" applyBorder="1" applyAlignment="1">
      <alignment horizontal="center"/>
    </xf>
    <xf numFmtId="0" fontId="43" fillId="71" borderId="24" xfId="0" applyFont="1" applyFill="1" applyBorder="1" applyAlignment="1">
      <alignment horizontal="center"/>
    </xf>
    <xf numFmtId="0" fontId="47" fillId="7" borderId="0" xfId="0" applyFont="1" applyFill="1" applyAlignment="1">
      <alignment horizontal="center"/>
    </xf>
    <xf numFmtId="0" fontId="43" fillId="72" borderId="24" xfId="0" applyFont="1" applyFill="1" applyBorder="1" applyAlignment="1">
      <alignment horizontal="center"/>
    </xf>
    <xf numFmtId="0" fontId="47" fillId="7" borderId="9" xfId="0" applyFont="1" applyFill="1" applyBorder="1" applyAlignment="1">
      <alignment horizontal="center"/>
    </xf>
    <xf numFmtId="0" fontId="43" fillId="73" borderId="24" xfId="0" applyFont="1" applyFill="1" applyBorder="1" applyAlignment="1">
      <alignment horizontal="center"/>
    </xf>
    <xf numFmtId="0" fontId="47" fillId="17" borderId="5" xfId="0" applyFont="1" applyFill="1" applyBorder="1" applyAlignment="1">
      <alignment horizontal="center"/>
    </xf>
    <xf numFmtId="0" fontId="43" fillId="74" borderId="24" xfId="0" applyFont="1" applyFill="1" applyBorder="1" applyAlignment="1">
      <alignment horizontal="center"/>
    </xf>
    <xf numFmtId="0" fontId="47" fillId="17" borderId="6" xfId="0" applyFont="1" applyFill="1" applyBorder="1" applyAlignment="1">
      <alignment horizontal="center"/>
    </xf>
    <xf numFmtId="0" fontId="43" fillId="75" borderId="24" xfId="0" applyFont="1" applyFill="1" applyBorder="1" applyAlignment="1">
      <alignment horizontal="center"/>
    </xf>
    <xf numFmtId="0" fontId="43" fillId="4" borderId="24" xfId="0" applyFont="1" applyFill="1" applyBorder="1" applyAlignment="1">
      <alignment horizontal="center"/>
    </xf>
    <xf numFmtId="0" fontId="47" fillId="17" borderId="11" xfId="0" applyFont="1" applyFill="1" applyBorder="1" applyAlignment="1">
      <alignment horizontal="center"/>
    </xf>
    <xf numFmtId="0" fontId="47" fillId="9" borderId="6" xfId="0" applyFont="1" applyFill="1" applyBorder="1" applyAlignment="1">
      <alignment horizontal="center"/>
    </xf>
    <xf numFmtId="0" fontId="43" fillId="0" borderId="26" xfId="0" applyFont="1" applyBorder="1" applyAlignment="1">
      <alignment horizontal="center"/>
    </xf>
    <xf numFmtId="0" fontId="43" fillId="4" borderId="27" xfId="0" applyFont="1" applyFill="1" applyBorder="1" applyAlignment="1">
      <alignment horizontal="center"/>
    </xf>
    <xf numFmtId="0" fontId="43" fillId="0" borderId="27" xfId="0" applyFont="1" applyBorder="1" applyAlignment="1">
      <alignment horizontal="center"/>
    </xf>
    <xf numFmtId="0" fontId="43" fillId="0" borderId="28" xfId="0" applyFont="1" applyBorder="1" applyAlignment="1">
      <alignment horizontal="center"/>
    </xf>
    <xf numFmtId="0" fontId="43" fillId="6" borderId="26" xfId="0" applyFont="1" applyFill="1" applyBorder="1" applyAlignment="1">
      <alignment horizontal="center"/>
    </xf>
    <xf numFmtId="0" fontId="43" fillId="6" borderId="29" xfId="0" applyFont="1" applyFill="1" applyBorder="1"/>
    <xf numFmtId="0" fontId="43" fillId="6" borderId="49" xfId="0" applyFont="1" applyFill="1" applyBorder="1"/>
    <xf numFmtId="0" fontId="43" fillId="0" borderId="26" xfId="0" applyFont="1" applyBorder="1"/>
    <xf numFmtId="0" fontId="43" fillId="0" borderId="27" xfId="0" applyFont="1" applyBorder="1"/>
    <xf numFmtId="0" fontId="43" fillId="0" borderId="28" xfId="0" applyFont="1" applyBorder="1"/>
    <xf numFmtId="9" fontId="43" fillId="0" borderId="23" xfId="0" applyNumberFormat="1" applyFont="1" applyBorder="1" applyAlignment="1">
      <alignment horizontal="center"/>
    </xf>
    <xf numFmtId="0" fontId="43" fillId="26" borderId="24" xfId="0" applyFont="1" applyFill="1" applyBorder="1" applyAlignment="1">
      <alignment horizontal="center"/>
    </xf>
    <xf numFmtId="0" fontId="43" fillId="28" borderId="24" xfId="0" applyFont="1" applyFill="1" applyBorder="1" applyAlignment="1">
      <alignment horizontal="center"/>
    </xf>
    <xf numFmtId="0" fontId="47" fillId="20" borderId="5" xfId="0" applyFont="1" applyFill="1" applyBorder="1" applyAlignment="1">
      <alignment horizontal="center"/>
    </xf>
    <xf numFmtId="0" fontId="43" fillId="29" borderId="24" xfId="0" applyFont="1" applyFill="1" applyBorder="1" applyAlignment="1">
      <alignment horizontal="center"/>
    </xf>
    <xf numFmtId="0" fontId="47" fillId="20" borderId="6" xfId="0" applyFont="1" applyFill="1" applyBorder="1" applyAlignment="1">
      <alignment horizontal="center"/>
    </xf>
    <xf numFmtId="0" fontId="43" fillId="31" borderId="24" xfId="0" applyFont="1" applyFill="1" applyBorder="1" applyAlignment="1">
      <alignment horizontal="center"/>
    </xf>
    <xf numFmtId="0" fontId="43" fillId="0" borderId="48" xfId="0" applyFont="1" applyBorder="1"/>
    <xf numFmtId="0" fontId="43" fillId="35" borderId="24" xfId="0" applyFont="1" applyFill="1" applyBorder="1" applyAlignment="1">
      <alignment horizontal="center"/>
    </xf>
    <xf numFmtId="0" fontId="43" fillId="34" borderId="24" xfId="0" applyFont="1" applyFill="1" applyBorder="1" applyAlignment="1">
      <alignment horizontal="center"/>
    </xf>
    <xf numFmtId="0" fontId="43" fillId="33" borderId="24" xfId="0" applyFont="1" applyFill="1" applyBorder="1" applyAlignment="1">
      <alignment horizontal="center"/>
    </xf>
    <xf numFmtId="0" fontId="43" fillId="32" borderId="24" xfId="0" applyFont="1" applyFill="1" applyBorder="1" applyAlignment="1">
      <alignment horizontal="center"/>
    </xf>
    <xf numFmtId="0" fontId="47" fillId="21" borderId="6" xfId="0" applyFont="1" applyFill="1" applyBorder="1" applyAlignment="1">
      <alignment horizontal="center"/>
    </xf>
    <xf numFmtId="0" fontId="43" fillId="36" borderId="27" xfId="0" applyFont="1" applyFill="1" applyBorder="1"/>
    <xf numFmtId="0" fontId="47" fillId="21" borderId="11" xfId="0" applyFont="1" applyFill="1" applyBorder="1" applyAlignment="1">
      <alignment horizontal="center"/>
    </xf>
    <xf numFmtId="0" fontId="47" fillId="22" borderId="5" xfId="0" applyFont="1" applyFill="1" applyBorder="1" applyAlignment="1">
      <alignment horizontal="center"/>
    </xf>
    <xf numFmtId="0" fontId="47" fillId="22" borderId="6" xfId="0" applyFont="1" applyFill="1" applyBorder="1" applyAlignment="1">
      <alignment horizontal="center"/>
    </xf>
    <xf numFmtId="0" fontId="47" fillId="22" borderId="11" xfId="0" applyFont="1" applyFill="1" applyBorder="1" applyAlignment="1">
      <alignment horizontal="center"/>
    </xf>
    <xf numFmtId="0" fontId="47" fillId="8" borderId="5" xfId="0" applyFont="1" applyFill="1" applyBorder="1" applyAlignment="1">
      <alignment horizontal="center"/>
    </xf>
    <xf numFmtId="0" fontId="47" fillId="8" borderId="6" xfId="0" applyFont="1" applyFill="1" applyBorder="1" applyAlignment="1">
      <alignment horizontal="center"/>
    </xf>
    <xf numFmtId="0" fontId="47" fillId="8" borderId="11" xfId="0" applyFont="1" applyFill="1" applyBorder="1" applyAlignment="1">
      <alignment horizontal="center"/>
    </xf>
    <xf numFmtId="0" fontId="47" fillId="10" borderId="5" xfId="0" applyFont="1" applyFill="1" applyBorder="1" applyAlignment="1">
      <alignment horizontal="center"/>
    </xf>
    <xf numFmtId="0" fontId="47" fillId="10" borderId="6" xfId="0" applyFont="1" applyFill="1" applyBorder="1" applyAlignment="1">
      <alignment horizontal="center"/>
    </xf>
    <xf numFmtId="0" fontId="47" fillId="13" borderId="12" xfId="0" applyFont="1" applyFill="1" applyBorder="1" applyAlignment="1">
      <alignment horizontal="center"/>
    </xf>
    <xf numFmtId="0" fontId="47" fillId="67" borderId="5" xfId="0" applyFont="1" applyFill="1" applyBorder="1" applyAlignment="1">
      <alignment horizontal="center"/>
    </xf>
    <xf numFmtId="0" fontId="47" fillId="67" borderId="6" xfId="0" applyFont="1" applyFill="1" applyBorder="1" applyAlignment="1">
      <alignment horizontal="center"/>
    </xf>
    <xf numFmtId="0" fontId="47" fillId="67" borderId="11" xfId="0" applyFont="1" applyFill="1" applyBorder="1" applyAlignment="1">
      <alignment horizontal="center"/>
    </xf>
    <xf numFmtId="0" fontId="48" fillId="0" borderId="0" xfId="0" applyFont="1"/>
    <xf numFmtId="0" fontId="48" fillId="0" borderId="0" xfId="0" applyFont="1" applyAlignment="1">
      <alignment horizontal="center"/>
    </xf>
    <xf numFmtId="0" fontId="20" fillId="0" borderId="0" xfId="1" applyNumberFormat="1" applyFont="1" applyFill="1" applyAlignment="1">
      <alignment horizontal="center"/>
    </xf>
    <xf numFmtId="0" fontId="20" fillId="0" borderId="0" xfId="1" applyNumberFormat="1" applyFont="1" applyFill="1"/>
    <xf numFmtId="0" fontId="20" fillId="0" borderId="0" xfId="1" applyNumberFormat="1" applyFont="1" applyFill="1" applyBorder="1" applyAlignment="1">
      <alignment horizontal="center"/>
    </xf>
    <xf numFmtId="0" fontId="53" fillId="66" borderId="0" xfId="0" applyFont="1" applyFill="1"/>
    <xf numFmtId="0" fontId="53" fillId="0" borderId="0" xfId="0" applyFont="1"/>
    <xf numFmtId="0" fontId="53" fillId="2" borderId="35" xfId="0" applyFont="1" applyFill="1" applyBorder="1"/>
    <xf numFmtId="0" fontId="56" fillId="2" borderId="38" xfId="0" applyFont="1" applyFill="1" applyBorder="1"/>
    <xf numFmtId="0" fontId="56" fillId="2" borderId="39" xfId="0" applyFont="1" applyFill="1" applyBorder="1" applyAlignment="1">
      <alignment horizontal="center"/>
    </xf>
    <xf numFmtId="0" fontId="56" fillId="2" borderId="40" xfId="0" applyFont="1" applyFill="1" applyBorder="1" applyAlignment="1">
      <alignment horizontal="center"/>
    </xf>
    <xf numFmtId="0" fontId="56" fillId="3" borderId="36" xfId="0" applyFont="1" applyFill="1" applyBorder="1" applyAlignment="1">
      <alignment horizontal="left"/>
    </xf>
    <xf numFmtId="1" fontId="56" fillId="3" borderId="21" xfId="0" applyNumberFormat="1" applyFont="1" applyFill="1" applyBorder="1" applyAlignment="1">
      <alignment horizontal="center"/>
    </xf>
    <xf numFmtId="1" fontId="56" fillId="3" borderId="22" xfId="0" applyNumberFormat="1" applyFont="1" applyFill="1" applyBorder="1" applyAlignment="1">
      <alignment horizontal="center"/>
    </xf>
    <xf numFmtId="0" fontId="56" fillId="3" borderId="20" xfId="0" applyFont="1" applyFill="1" applyBorder="1" applyAlignment="1">
      <alignment horizontal="left"/>
    </xf>
    <xf numFmtId="0" fontId="57" fillId="65" borderId="19" xfId="0" applyFont="1" applyFill="1" applyBorder="1" applyAlignment="1">
      <alignment horizontal="left"/>
    </xf>
    <xf numFmtId="1" fontId="57" fillId="65" borderId="24" xfId="0" applyNumberFormat="1" applyFont="1" applyFill="1" applyBorder="1" applyAlignment="1">
      <alignment horizontal="center"/>
    </xf>
    <xf numFmtId="1" fontId="57" fillId="65" borderId="25" xfId="0" applyNumberFormat="1" applyFont="1" applyFill="1" applyBorder="1" applyAlignment="1">
      <alignment horizontal="center"/>
    </xf>
    <xf numFmtId="0" fontId="57" fillId="65" borderId="23" xfId="0" applyFont="1" applyFill="1" applyBorder="1" applyAlignment="1">
      <alignment horizontal="left"/>
    </xf>
    <xf numFmtId="0" fontId="56" fillId="3" borderId="19" xfId="0" applyFont="1" applyFill="1" applyBorder="1" applyAlignment="1">
      <alignment horizontal="left"/>
    </xf>
    <xf numFmtId="1" fontId="56" fillId="3" borderId="24" xfId="0" applyNumberFormat="1" applyFont="1" applyFill="1" applyBorder="1" applyAlignment="1">
      <alignment horizontal="center"/>
    </xf>
    <xf numFmtId="1" fontId="56" fillId="3" borderId="25" xfId="0" applyNumberFormat="1" applyFont="1" applyFill="1" applyBorder="1" applyAlignment="1">
      <alignment horizontal="center"/>
    </xf>
    <xf numFmtId="0" fontId="56" fillId="3" borderId="23" xfId="0" applyFont="1" applyFill="1" applyBorder="1" applyAlignment="1">
      <alignment horizontal="left"/>
    </xf>
    <xf numFmtId="0" fontId="57" fillId="65" borderId="10" xfId="0" applyFont="1" applyFill="1" applyBorder="1" applyAlignment="1">
      <alignment horizontal="left"/>
    </xf>
    <xf numFmtId="1" fontId="57" fillId="65" borderId="5" xfId="0" applyNumberFormat="1" applyFont="1" applyFill="1" applyBorder="1" applyAlignment="1">
      <alignment horizontal="center"/>
    </xf>
    <xf numFmtId="1" fontId="57" fillId="65" borderId="44" xfId="0" applyNumberFormat="1" applyFont="1" applyFill="1" applyBorder="1" applyAlignment="1">
      <alignment horizontal="center"/>
    </xf>
    <xf numFmtId="0" fontId="57" fillId="65" borderId="52" xfId="0" applyFont="1" applyFill="1" applyBorder="1" applyAlignment="1">
      <alignment horizontal="left"/>
    </xf>
    <xf numFmtId="0" fontId="56" fillId="3" borderId="37" xfId="0" applyFont="1" applyFill="1" applyBorder="1" applyAlignment="1">
      <alignment horizontal="left"/>
    </xf>
    <xf numFmtId="1" fontId="56" fillId="3" borderId="27" xfId="0" applyNumberFormat="1" applyFont="1" applyFill="1" applyBorder="1" applyAlignment="1">
      <alignment horizontal="center"/>
    </xf>
    <xf numFmtId="1" fontId="56" fillId="3" borderId="28" xfId="0" applyNumberFormat="1" applyFont="1" applyFill="1" applyBorder="1" applyAlignment="1">
      <alignment horizontal="center"/>
    </xf>
    <xf numFmtId="0" fontId="58" fillId="5" borderId="7" xfId="0" applyFont="1" applyFill="1" applyBorder="1"/>
    <xf numFmtId="0" fontId="58" fillId="5" borderId="8" xfId="0" applyFont="1" applyFill="1" applyBorder="1"/>
    <xf numFmtId="0" fontId="58" fillId="5" borderId="10" xfId="0" applyFont="1" applyFill="1" applyBorder="1"/>
    <xf numFmtId="0" fontId="59" fillId="2" borderId="1" xfId="0" applyFont="1" applyFill="1" applyBorder="1" applyAlignment="1">
      <alignment horizontal="center"/>
    </xf>
    <xf numFmtId="0" fontId="59" fillId="2" borderId="0" xfId="0" applyFont="1" applyFill="1" applyAlignment="1">
      <alignment horizontal="center"/>
    </xf>
    <xf numFmtId="0" fontId="58" fillId="0" borderId="0" xfId="0" applyFont="1"/>
    <xf numFmtId="0" fontId="63" fillId="5" borderId="12" xfId="0" applyFont="1" applyFill="1" applyBorder="1"/>
    <xf numFmtId="0" fontId="63" fillId="5" borderId="0" xfId="0" applyFont="1" applyFill="1"/>
    <xf numFmtId="0" fontId="58" fillId="5" borderId="0" xfId="0" applyFont="1" applyFill="1"/>
    <xf numFmtId="0" fontId="58" fillId="5" borderId="1" xfId="0" applyFont="1" applyFill="1" applyBorder="1"/>
    <xf numFmtId="0" fontId="59" fillId="2" borderId="10" xfId="0" applyFont="1" applyFill="1" applyBorder="1" applyAlignment="1">
      <alignment horizontal="center"/>
    </xf>
    <xf numFmtId="0" fontId="59" fillId="2" borderId="3" xfId="0" applyFont="1" applyFill="1" applyBorder="1" applyAlignment="1">
      <alignment horizontal="center"/>
    </xf>
    <xf numFmtId="0" fontId="59" fillId="2" borderId="2" xfId="0" applyFont="1" applyFill="1" applyBorder="1" applyAlignment="1">
      <alignment horizontal="center"/>
    </xf>
    <xf numFmtId="2" fontId="58" fillId="5" borderId="1" xfId="0" applyNumberFormat="1" applyFont="1" applyFill="1" applyBorder="1"/>
    <xf numFmtId="168" fontId="59" fillId="2" borderId="8" xfId="0" applyNumberFormat="1" applyFont="1" applyFill="1" applyBorder="1" applyAlignment="1">
      <alignment horizontal="center"/>
    </xf>
    <xf numFmtId="2" fontId="58" fillId="6" borderId="10" xfId="0" applyNumberFormat="1" applyFont="1" applyFill="1" applyBorder="1" applyAlignment="1">
      <alignment horizontal="center"/>
    </xf>
    <xf numFmtId="2" fontId="58" fillId="18" borderId="0" xfId="0" applyNumberFormat="1" applyFont="1" applyFill="1" applyAlignment="1">
      <alignment horizontal="center"/>
    </xf>
    <xf numFmtId="168" fontId="59" fillId="2" borderId="0" xfId="0" applyNumberFormat="1" applyFont="1" applyFill="1" applyAlignment="1">
      <alignment horizontal="center"/>
    </xf>
    <xf numFmtId="2" fontId="58" fillId="6" borderId="1" xfId="0" applyNumberFormat="1" applyFont="1" applyFill="1" applyBorder="1" applyAlignment="1">
      <alignment horizontal="center"/>
    </xf>
    <xf numFmtId="0" fontId="58" fillId="5" borderId="12" xfId="0" applyFont="1" applyFill="1" applyBorder="1"/>
    <xf numFmtId="0" fontId="63" fillId="5" borderId="0" xfId="0" applyFont="1" applyFill="1" applyAlignment="1">
      <alignment horizontal="center"/>
    </xf>
    <xf numFmtId="0" fontId="65" fillId="5" borderId="0" xfId="0" applyFont="1" applyFill="1" applyAlignment="1">
      <alignment vertical="center"/>
    </xf>
    <xf numFmtId="0" fontId="58" fillId="5" borderId="9" xfId="0" applyFont="1" applyFill="1" applyBorder="1"/>
    <xf numFmtId="0" fontId="58" fillId="5" borderId="2" xfId="0" applyFont="1" applyFill="1" applyBorder="1"/>
    <xf numFmtId="2" fontId="58" fillId="0" borderId="0" xfId="0" applyNumberFormat="1" applyFont="1"/>
    <xf numFmtId="164" fontId="59" fillId="0" borderId="0" xfId="0" applyNumberFormat="1" applyFont="1" applyAlignment="1">
      <alignment horizontal="center"/>
    </xf>
    <xf numFmtId="2" fontId="58" fillId="0" borderId="0" xfId="0" applyNumberFormat="1" applyFont="1" applyAlignment="1">
      <alignment horizontal="center"/>
    </xf>
    <xf numFmtId="0" fontId="15" fillId="13" borderId="12" xfId="0" applyFont="1" applyFill="1" applyBorder="1" applyAlignment="1">
      <alignment horizontal="center"/>
    </xf>
    <xf numFmtId="0" fontId="2" fillId="70" borderId="11" xfId="0" applyFont="1" applyFill="1" applyBorder="1"/>
    <xf numFmtId="0" fontId="0" fillId="70" borderId="11" xfId="0" applyFill="1" applyBorder="1"/>
    <xf numFmtId="0" fontId="0" fillId="3" borderId="0" xfId="0" applyFill="1" applyAlignment="1">
      <alignment horizontal="center"/>
    </xf>
    <xf numFmtId="164" fontId="1" fillId="2" borderId="24" xfId="0" applyNumberFormat="1" applyFont="1" applyFill="1" applyBorder="1" applyAlignment="1">
      <alignment horizontal="center"/>
    </xf>
    <xf numFmtId="169" fontId="0" fillId="0" borderId="17" xfId="0" applyNumberFormat="1" applyBorder="1" applyAlignment="1">
      <alignment horizontal="center"/>
    </xf>
    <xf numFmtId="169" fontId="0" fillId="0" borderId="18" xfId="0" applyNumberFormat="1" applyBorder="1" applyAlignment="1">
      <alignment horizontal="center"/>
    </xf>
    <xf numFmtId="169" fontId="0" fillId="0" borderId="19" xfId="0" applyNumberFormat="1" applyBorder="1" applyAlignment="1">
      <alignment horizontal="center"/>
    </xf>
    <xf numFmtId="167" fontId="23" fillId="12" borderId="0" xfId="1" applyNumberFormat="1" applyFont="1" applyFill="1" applyBorder="1" applyAlignment="1">
      <alignment horizontal="center" vertical="center"/>
    </xf>
    <xf numFmtId="0" fontId="53" fillId="66" borderId="0" xfId="0" applyFont="1" applyFill="1" applyAlignment="1">
      <alignment horizontal="center"/>
    </xf>
    <xf numFmtId="0" fontId="1" fillId="66" borderId="0" xfId="0" applyFont="1" applyFill="1" applyAlignment="1">
      <alignment horizontal="center"/>
    </xf>
    <xf numFmtId="0" fontId="53" fillId="18" borderId="24" xfId="0" applyFont="1" applyFill="1" applyBorder="1" applyAlignment="1">
      <alignment horizontal="center"/>
    </xf>
    <xf numFmtId="164" fontId="40" fillId="66" borderId="0" xfId="0" applyNumberFormat="1" applyFont="1" applyFill="1"/>
    <xf numFmtId="0" fontId="53" fillId="66" borderId="8" xfId="0" applyFont="1" applyFill="1" applyBorder="1" applyAlignment="1">
      <alignment horizontal="center"/>
    </xf>
    <xf numFmtId="0" fontId="1" fillId="66" borderId="8" xfId="0" applyFont="1" applyFill="1" applyBorder="1" applyAlignment="1">
      <alignment horizontal="center"/>
    </xf>
    <xf numFmtId="0" fontId="53" fillId="66" borderId="0" xfId="0" applyFont="1" applyFill="1" applyAlignment="1">
      <alignment horizontal="left"/>
    </xf>
    <xf numFmtId="0" fontId="1" fillId="66" borderId="24" xfId="0" applyFont="1" applyFill="1" applyBorder="1" applyAlignment="1">
      <alignment horizontal="right"/>
    </xf>
    <xf numFmtId="3" fontId="53" fillId="6" borderId="0" xfId="0" applyNumberFormat="1" applyFont="1" applyFill="1" applyAlignment="1">
      <alignment horizontal="center"/>
    </xf>
    <xf numFmtId="3" fontId="53" fillId="66" borderId="0" xfId="0" applyNumberFormat="1" applyFont="1" applyFill="1" applyAlignment="1">
      <alignment horizontal="center"/>
    </xf>
    <xf numFmtId="0" fontId="1" fillId="15" borderId="19" xfId="0" applyFont="1" applyFill="1" applyBorder="1" applyAlignment="1">
      <alignment horizontal="centerContinuous"/>
    </xf>
    <xf numFmtId="0" fontId="53" fillId="70" borderId="5" xfId="0" applyFont="1" applyFill="1" applyBorder="1" applyAlignment="1">
      <alignment horizontal="center"/>
    </xf>
    <xf numFmtId="0" fontId="0" fillId="70" borderId="0" xfId="0" applyFill="1" applyAlignment="1">
      <alignment horizontal="left"/>
    </xf>
    <xf numFmtId="0" fontId="53" fillId="70" borderId="6" xfId="0" applyFont="1" applyFill="1" applyBorder="1" applyAlignment="1">
      <alignment horizontal="center"/>
    </xf>
    <xf numFmtId="0" fontId="53" fillId="70" borderId="11" xfId="0" applyFont="1" applyFill="1" applyBorder="1" applyAlignment="1">
      <alignment horizontal="center"/>
    </xf>
    <xf numFmtId="0" fontId="0" fillId="70" borderId="2" xfId="0" applyFill="1" applyBorder="1" applyAlignment="1">
      <alignment horizontal="left"/>
    </xf>
    <xf numFmtId="0" fontId="1" fillId="15" borderId="18" xfId="0" applyFont="1" applyFill="1" applyBorder="1" applyAlignment="1">
      <alignment horizontal="centerContinuous"/>
    </xf>
    <xf numFmtId="0" fontId="53" fillId="16" borderId="12" xfId="0" applyFont="1" applyFill="1" applyBorder="1"/>
    <xf numFmtId="0" fontId="53" fillId="16" borderId="0" xfId="0" applyFont="1" applyFill="1"/>
    <xf numFmtId="0" fontId="53" fillId="16" borderId="9" xfId="0" applyFont="1" applyFill="1" applyBorder="1"/>
    <xf numFmtId="0" fontId="53" fillId="16" borderId="2" xfId="0" applyFont="1" applyFill="1" applyBorder="1"/>
    <xf numFmtId="3" fontId="0" fillId="6" borderId="10" xfId="0" applyNumberFormat="1" applyFill="1" applyBorder="1" applyAlignment="1">
      <alignment horizontal="center"/>
    </xf>
    <xf numFmtId="3" fontId="0" fillId="6" borderId="1" xfId="0" applyNumberFormat="1" applyFill="1" applyBorder="1" applyAlignment="1">
      <alignment horizontal="center"/>
    </xf>
    <xf numFmtId="170" fontId="53" fillId="6" borderId="1" xfId="0" applyNumberFormat="1" applyFont="1" applyFill="1" applyBorder="1" applyAlignment="1">
      <alignment horizontal="center"/>
    </xf>
    <xf numFmtId="170" fontId="53" fillId="6" borderId="3" xfId="0" applyNumberFormat="1" applyFont="1" applyFill="1" applyBorder="1" applyAlignment="1">
      <alignment horizontal="center"/>
    </xf>
    <xf numFmtId="3" fontId="53" fillId="6" borderId="8" xfId="0" applyNumberFormat="1" applyFont="1" applyFill="1" applyBorder="1" applyAlignment="1">
      <alignment horizontal="center"/>
    </xf>
    <xf numFmtId="170" fontId="53" fillId="6" borderId="0" xfId="0" applyNumberFormat="1" applyFont="1" applyFill="1" applyAlignment="1">
      <alignment horizontal="center"/>
    </xf>
    <xf numFmtId="0" fontId="1" fillId="6" borderId="7" xfId="0" applyFont="1" applyFill="1" applyBorder="1" applyAlignment="1">
      <alignment horizontal="center"/>
    </xf>
    <xf numFmtId="0" fontId="1" fillId="6" borderId="12" xfId="0" applyFont="1" applyFill="1" applyBorder="1" applyAlignment="1">
      <alignment horizontal="center"/>
    </xf>
    <xf numFmtId="0" fontId="1" fillId="6" borderId="9" xfId="0" applyFont="1" applyFill="1" applyBorder="1" applyAlignment="1">
      <alignment horizontal="center"/>
    </xf>
    <xf numFmtId="0" fontId="53" fillId="70" borderId="0" xfId="0" applyFont="1" applyFill="1"/>
    <xf numFmtId="0" fontId="53" fillId="70" borderId="1" xfId="0" applyFont="1" applyFill="1" applyBorder="1"/>
    <xf numFmtId="0" fontId="53" fillId="70" borderId="2" xfId="0" applyFont="1" applyFill="1" applyBorder="1"/>
    <xf numFmtId="0" fontId="53" fillId="70" borderId="3" xfId="0" applyFont="1" applyFill="1" applyBorder="1"/>
    <xf numFmtId="0" fontId="41" fillId="66" borderId="0" xfId="0" applyFont="1" applyFill="1" applyAlignment="1">
      <alignment horizontal="center"/>
    </xf>
    <xf numFmtId="0" fontId="40" fillId="66" borderId="0" xfId="0" applyFont="1" applyFill="1"/>
    <xf numFmtId="3" fontId="53" fillId="6" borderId="2" xfId="0" applyNumberFormat="1" applyFont="1" applyFill="1" applyBorder="1" applyAlignment="1">
      <alignment horizontal="center"/>
    </xf>
    <xf numFmtId="3" fontId="53" fillId="6" borderId="5" xfId="0" applyNumberFormat="1" applyFont="1" applyFill="1" applyBorder="1" applyAlignment="1">
      <alignment horizontal="center"/>
    </xf>
    <xf numFmtId="3" fontId="53" fillId="6" borderId="6" xfId="0" applyNumberFormat="1" applyFont="1" applyFill="1" applyBorder="1" applyAlignment="1">
      <alignment horizontal="center"/>
    </xf>
    <xf numFmtId="3" fontId="53" fillId="6" borderId="2" xfId="0" applyNumberFormat="1" applyFont="1" applyFill="1" applyBorder="1" applyAlignment="1">
      <alignment horizontal="center" vertical="center"/>
    </xf>
    <xf numFmtId="3" fontId="53" fillId="6" borderId="3" xfId="0" applyNumberFormat="1" applyFont="1" applyFill="1" applyBorder="1" applyAlignment="1">
      <alignment horizontal="center" vertical="center"/>
    </xf>
    <xf numFmtId="3" fontId="53" fillId="6" borderId="0" xfId="0" applyNumberFormat="1" applyFont="1" applyFill="1" applyAlignment="1">
      <alignment horizontal="center" vertical="center"/>
    </xf>
    <xf numFmtId="3" fontId="53" fillId="6" borderId="1" xfId="0" applyNumberFormat="1" applyFont="1" applyFill="1" applyBorder="1" applyAlignment="1">
      <alignment horizontal="center" vertical="center"/>
    </xf>
    <xf numFmtId="3" fontId="53" fillId="6" borderId="8" xfId="0" applyNumberFormat="1" applyFont="1" applyFill="1" applyBorder="1" applyAlignment="1">
      <alignment horizontal="center" vertical="center"/>
    </xf>
    <xf numFmtId="3" fontId="53" fillId="6" borderId="10" xfId="0" applyNumberFormat="1" applyFont="1" applyFill="1" applyBorder="1" applyAlignment="1">
      <alignment horizontal="center" vertical="center"/>
    </xf>
    <xf numFmtId="4" fontId="53" fillId="6" borderId="2" xfId="0" applyNumberFormat="1" applyFont="1" applyFill="1" applyBorder="1" applyAlignment="1">
      <alignment horizontal="center"/>
    </xf>
    <xf numFmtId="0" fontId="53" fillId="6" borderId="7" xfId="0" applyFont="1" applyFill="1" applyBorder="1" applyAlignment="1">
      <alignment horizontal="center"/>
    </xf>
    <xf numFmtId="0" fontId="53" fillId="6" borderId="12" xfId="0" applyFont="1" applyFill="1" applyBorder="1" applyAlignment="1">
      <alignment horizontal="center"/>
    </xf>
    <xf numFmtId="0" fontId="53" fillId="6" borderId="9" xfId="0" applyFont="1" applyFill="1" applyBorder="1" applyAlignment="1">
      <alignment horizontal="center"/>
    </xf>
    <xf numFmtId="0" fontId="66" fillId="15" borderId="8" xfId="0" applyFont="1" applyFill="1" applyBorder="1" applyAlignment="1">
      <alignment horizontal="center" wrapText="1"/>
    </xf>
    <xf numFmtId="0" fontId="66" fillId="15" borderId="10" xfId="0" applyFont="1" applyFill="1" applyBorder="1" applyAlignment="1">
      <alignment horizontal="center" wrapText="1"/>
    </xf>
    <xf numFmtId="0" fontId="1" fillId="15" borderId="17" xfId="0" applyFont="1" applyFill="1" applyBorder="1" applyAlignment="1">
      <alignment horizontal="centerContinuous"/>
    </xf>
    <xf numFmtId="3" fontId="53" fillId="6" borderId="11" xfId="0" applyNumberFormat="1" applyFont="1" applyFill="1" applyBorder="1" applyAlignment="1">
      <alignment horizontal="center"/>
    </xf>
    <xf numFmtId="0" fontId="1" fillId="15" borderId="24" xfId="0" applyFont="1" applyFill="1" applyBorder="1" applyAlignment="1">
      <alignment horizontal="center" vertical="center"/>
    </xf>
    <xf numFmtId="0" fontId="1" fillId="15" borderId="18" xfId="0" applyFont="1" applyFill="1" applyBorder="1" applyAlignment="1">
      <alignment horizontal="centerContinuous" vertical="center"/>
    </xf>
    <xf numFmtId="0" fontId="1" fillId="15" borderId="19" xfId="0" applyFont="1" applyFill="1" applyBorder="1" applyAlignment="1">
      <alignment horizontal="centerContinuous" vertical="center"/>
    </xf>
    <xf numFmtId="0" fontId="1" fillId="15" borderId="19" xfId="0" applyFont="1" applyFill="1" applyBorder="1" applyAlignment="1">
      <alignment vertical="center"/>
    </xf>
    <xf numFmtId="0" fontId="66" fillId="15" borderId="2" xfId="0" applyFont="1" applyFill="1" applyBorder="1" applyAlignment="1">
      <alignment horizontal="center"/>
    </xf>
    <xf numFmtId="0" fontId="66" fillId="15" borderId="3" xfId="0" applyFont="1" applyFill="1" applyBorder="1" applyAlignment="1">
      <alignment horizontal="center"/>
    </xf>
    <xf numFmtId="0" fontId="66" fillId="15" borderId="10" xfId="0" applyFont="1" applyFill="1" applyBorder="1" applyAlignment="1">
      <alignment horizontal="center" vertical="center" wrapText="1"/>
    </xf>
    <xf numFmtId="0" fontId="53" fillId="15" borderId="18" xfId="0" applyFont="1" applyFill="1" applyBorder="1" applyAlignment="1">
      <alignment horizontal="centerContinuous"/>
    </xf>
    <xf numFmtId="0" fontId="53" fillId="66" borderId="0" xfId="0" applyFont="1" applyFill="1" applyAlignment="1">
      <alignment horizontal="right"/>
    </xf>
    <xf numFmtId="0" fontId="60" fillId="15" borderId="17" xfId="0" applyFont="1" applyFill="1" applyBorder="1" applyAlignment="1">
      <alignment vertical="center"/>
    </xf>
    <xf numFmtId="0" fontId="60" fillId="15" borderId="18" xfId="0" applyFont="1" applyFill="1" applyBorder="1" applyAlignment="1">
      <alignment vertical="center"/>
    </xf>
    <xf numFmtId="0" fontId="53" fillId="16" borderId="7" xfId="0" applyFont="1" applyFill="1" applyBorder="1"/>
    <xf numFmtId="0" fontId="53" fillId="16" borderId="8" xfId="0" applyFont="1" applyFill="1" applyBorder="1"/>
    <xf numFmtId="0" fontId="0" fillId="15" borderId="2" xfId="0" applyFill="1" applyBorder="1" applyAlignment="1">
      <alignment horizontal="center"/>
    </xf>
    <xf numFmtId="0" fontId="0" fillId="15" borderId="3" xfId="0" applyFill="1" applyBorder="1" applyAlignment="1">
      <alignment horizontal="center"/>
    </xf>
    <xf numFmtId="0" fontId="0" fillId="15" borderId="7" xfId="0" applyFill="1" applyBorder="1" applyAlignment="1">
      <alignment horizontal="center"/>
    </xf>
    <xf numFmtId="0" fontId="0" fillId="15" borderId="8" xfId="0" applyFill="1" applyBorder="1" applyAlignment="1">
      <alignment horizontal="center"/>
    </xf>
    <xf numFmtId="0" fontId="0" fillId="15" borderId="10" xfId="0" applyFill="1" applyBorder="1" applyAlignment="1">
      <alignment horizontal="center"/>
    </xf>
    <xf numFmtId="0" fontId="0" fillId="15" borderId="9" xfId="0" applyFill="1" applyBorder="1" applyAlignment="1">
      <alignment horizontal="center" vertical="top"/>
    </xf>
    <xf numFmtId="0" fontId="0" fillId="16" borderId="0" xfId="0" applyFill="1"/>
    <xf numFmtId="0" fontId="0" fillId="15" borderId="19" xfId="0" applyFill="1" applyBorder="1"/>
    <xf numFmtId="0" fontId="0" fillId="16" borderId="10" xfId="0" applyFill="1" applyBorder="1"/>
    <xf numFmtId="0" fontId="0" fillId="16" borderId="1" xfId="0" applyFill="1" applyBorder="1"/>
    <xf numFmtId="0" fontId="0" fillId="16" borderId="3" xfId="0" applyFill="1" applyBorder="1"/>
    <xf numFmtId="0" fontId="1" fillId="15" borderId="17" xfId="0" applyFont="1" applyFill="1" applyBorder="1" applyAlignment="1">
      <alignment horizontal="center"/>
    </xf>
    <xf numFmtId="0" fontId="0" fillId="15" borderId="18" xfId="0" applyFill="1" applyBorder="1" applyAlignment="1">
      <alignment horizontal="centerContinuous"/>
    </xf>
    <xf numFmtId="0" fontId="53" fillId="6" borderId="5" xfId="0" applyFont="1" applyFill="1" applyBorder="1" applyAlignment="1">
      <alignment horizontal="left"/>
    </xf>
    <xf numFmtId="0" fontId="0" fillId="6" borderId="8" xfId="0" applyFill="1" applyBorder="1"/>
    <xf numFmtId="0" fontId="0" fillId="6" borderId="10" xfId="0" applyFill="1" applyBorder="1"/>
    <xf numFmtId="0" fontId="0" fillId="6" borderId="6" xfId="0" applyFill="1" applyBorder="1" applyAlignment="1">
      <alignment horizontal="left"/>
    </xf>
    <xf numFmtId="0" fontId="0" fillId="6" borderId="0" xfId="0" applyFill="1"/>
    <xf numFmtId="0" fontId="0" fillId="6" borderId="1" xfId="0" applyFill="1" applyBorder="1"/>
    <xf numFmtId="0" fontId="53" fillId="6" borderId="6" xfId="0" applyFont="1" applyFill="1" applyBorder="1" applyAlignment="1">
      <alignment horizontal="left"/>
    </xf>
    <xf numFmtId="0" fontId="53" fillId="6" borderId="11" xfId="0" applyFont="1" applyFill="1" applyBorder="1" applyAlignment="1">
      <alignment horizontal="left"/>
    </xf>
    <xf numFmtId="0" fontId="0" fillId="6" borderId="2" xfId="0" applyFill="1" applyBorder="1"/>
    <xf numFmtId="0" fontId="0" fillId="6" borderId="3" xfId="0" applyFill="1" applyBorder="1"/>
    <xf numFmtId="0" fontId="0" fillId="70" borderId="0" xfId="0" applyFill="1" applyAlignment="1">
      <alignment horizontal="centerContinuous"/>
    </xf>
    <xf numFmtId="0" fontId="53" fillId="70" borderId="1" xfId="0" applyFont="1" applyFill="1" applyBorder="1" applyAlignment="1">
      <alignment horizontal="centerContinuous"/>
    </xf>
    <xf numFmtId="0" fontId="0" fillId="70" borderId="2" xfId="0" applyFill="1" applyBorder="1" applyAlignment="1">
      <alignment horizontal="centerContinuous"/>
    </xf>
    <xf numFmtId="0" fontId="53" fillId="70" borderId="3" xfId="0" applyFont="1" applyFill="1" applyBorder="1" applyAlignment="1">
      <alignment horizontal="centerContinuous"/>
    </xf>
    <xf numFmtId="0" fontId="66" fillId="15" borderId="2" xfId="0" quotePrefix="1" applyFont="1" applyFill="1" applyBorder="1" applyAlignment="1">
      <alignment horizontal="center"/>
    </xf>
    <xf numFmtId="3" fontId="53" fillId="66" borderId="0" xfId="2" applyNumberFormat="1" applyFont="1" applyFill="1" applyAlignment="1">
      <alignment horizontal="center"/>
    </xf>
    <xf numFmtId="14" fontId="53" fillId="66" borderId="0" xfId="0" applyNumberFormat="1" applyFont="1" applyFill="1" applyAlignment="1">
      <alignment horizontal="center"/>
    </xf>
    <xf numFmtId="0" fontId="18" fillId="18" borderId="0" xfId="0" applyFont="1" applyFill="1" applyAlignment="1">
      <alignment horizontal="center"/>
    </xf>
    <xf numFmtId="0" fontId="17" fillId="18" borderId="5" xfId="0" applyFont="1" applyFill="1" applyBorder="1" applyAlignment="1">
      <alignment horizontal="center"/>
    </xf>
    <xf numFmtId="0" fontId="17" fillId="18" borderId="6" xfId="0" applyFont="1" applyFill="1" applyBorder="1" applyAlignment="1">
      <alignment horizontal="center"/>
    </xf>
    <xf numFmtId="0" fontId="17" fillId="18" borderId="1" xfId="0" applyFont="1" applyFill="1" applyBorder="1" applyAlignment="1">
      <alignment horizontal="center"/>
    </xf>
    <xf numFmtId="0" fontId="17" fillId="18" borderId="11" xfId="0" applyFont="1" applyFill="1" applyBorder="1" applyAlignment="1">
      <alignment horizontal="center"/>
    </xf>
    <xf numFmtId="0" fontId="17" fillId="18" borderId="3" xfId="0" applyFont="1" applyFill="1" applyBorder="1" applyAlignment="1">
      <alignment horizontal="center"/>
    </xf>
    <xf numFmtId="0" fontId="13" fillId="5" borderId="0" xfId="0" applyFont="1" applyFill="1" applyAlignment="1">
      <alignment vertical="center"/>
    </xf>
    <xf numFmtId="0" fontId="1" fillId="66" borderId="17" xfId="0" applyFont="1" applyFill="1" applyBorder="1" applyAlignment="1">
      <alignment horizontal="center"/>
    </xf>
    <xf numFmtId="3" fontId="53" fillId="66" borderId="19" xfId="0" applyNumberFormat="1" applyFont="1" applyFill="1" applyBorder="1" applyAlignment="1">
      <alignment horizontal="center"/>
    </xf>
    <xf numFmtId="0" fontId="15" fillId="20" borderId="6" xfId="0" applyFont="1" applyFill="1" applyBorder="1" applyAlignment="1">
      <alignment horizontal="center"/>
    </xf>
    <xf numFmtId="0" fontId="2" fillId="70" borderId="1" xfId="0" applyFont="1" applyFill="1" applyBorder="1"/>
    <xf numFmtId="0" fontId="0" fillId="70" borderId="6" xfId="0" applyFill="1" applyBorder="1"/>
    <xf numFmtId="0" fontId="48" fillId="70" borderId="0" xfId="0" applyFont="1" applyFill="1"/>
    <xf numFmtId="0" fontId="43" fillId="70" borderId="0" xfId="0" applyFont="1" applyFill="1"/>
    <xf numFmtId="0" fontId="15" fillId="20" borderId="11" xfId="0" applyFont="1" applyFill="1" applyBorder="1" applyAlignment="1">
      <alignment horizontal="center"/>
    </xf>
    <xf numFmtId="0" fontId="2" fillId="70" borderId="3" xfId="0" applyFont="1" applyFill="1" applyBorder="1"/>
    <xf numFmtId="0" fontId="47" fillId="20" borderId="1" xfId="0" applyFont="1" applyFill="1" applyBorder="1" applyAlignment="1">
      <alignment horizontal="center"/>
    </xf>
    <xf numFmtId="4" fontId="53" fillId="6" borderId="5" xfId="0" applyNumberFormat="1" applyFont="1" applyFill="1" applyBorder="1" applyAlignment="1">
      <alignment horizontal="center"/>
    </xf>
    <xf numFmtId="4" fontId="53" fillId="6" borderId="6" xfId="0" applyNumberFormat="1" applyFont="1" applyFill="1" applyBorder="1" applyAlignment="1">
      <alignment horizontal="center"/>
    </xf>
    <xf numFmtId="4" fontId="53" fillId="6" borderId="11" xfId="0" applyNumberFormat="1" applyFont="1" applyFill="1" applyBorder="1" applyAlignment="1">
      <alignment horizontal="center"/>
    </xf>
    <xf numFmtId="0" fontId="0" fillId="3" borderId="0" xfId="0" applyFill="1" applyAlignment="1">
      <alignment horizontal="left"/>
    </xf>
    <xf numFmtId="1" fontId="53" fillId="0" borderId="0" xfId="0" applyNumberFormat="1" applyFont="1"/>
    <xf numFmtId="0" fontId="59" fillId="2" borderId="9" xfId="0" applyFont="1" applyFill="1" applyBorder="1" applyAlignment="1">
      <alignment horizontal="center"/>
    </xf>
    <xf numFmtId="0" fontId="53" fillId="65" borderId="0" xfId="0" applyFont="1" applyFill="1"/>
    <xf numFmtId="0" fontId="56" fillId="65" borderId="0" xfId="0" applyFont="1" applyFill="1" applyAlignment="1">
      <alignment vertical="center" wrapText="1"/>
    </xf>
    <xf numFmtId="0" fontId="70" fillId="0" borderId="61" xfId="0" applyFont="1" applyBorder="1" applyAlignment="1">
      <alignment horizontal="left" wrapText="1" indent="1" readingOrder="1"/>
    </xf>
    <xf numFmtId="0" fontId="71" fillId="0" borderId="63" xfId="0" applyFont="1" applyBorder="1" applyAlignment="1">
      <alignment horizontal="left" wrapText="1" indent="1" readingOrder="1"/>
    </xf>
    <xf numFmtId="0" fontId="71" fillId="0" borderId="65" xfId="0" applyFont="1" applyBorder="1" applyAlignment="1">
      <alignment horizontal="left" wrapText="1" indent="4" readingOrder="1"/>
    </xf>
    <xf numFmtId="0" fontId="71" fillId="0" borderId="63" xfId="0" applyFont="1" applyBorder="1" applyAlignment="1">
      <alignment horizontal="left" wrapText="1" indent="4" readingOrder="1"/>
    </xf>
    <xf numFmtId="0" fontId="72" fillId="0" borderId="65" xfId="0" applyFont="1" applyBorder="1" applyAlignment="1">
      <alignment horizontal="left" wrapText="1" indent="4" readingOrder="1"/>
    </xf>
    <xf numFmtId="0" fontId="56" fillId="65" borderId="0" xfId="0" applyFont="1" applyFill="1" applyAlignment="1">
      <alignment horizontal="center"/>
    </xf>
    <xf numFmtId="1" fontId="56" fillId="65" borderId="0" xfId="0" applyNumberFormat="1" applyFont="1" applyFill="1" applyAlignment="1">
      <alignment horizontal="center"/>
    </xf>
    <xf numFmtId="1" fontId="57" fillId="65" borderId="0" xfId="0" applyNumberFormat="1" applyFont="1" applyFill="1" applyAlignment="1">
      <alignment horizontal="center"/>
    </xf>
    <xf numFmtId="0" fontId="55" fillId="65" borderId="0" xfId="0" applyFont="1" applyFill="1"/>
    <xf numFmtId="0" fontId="54" fillId="65" borderId="0" xfId="0" applyFont="1" applyFill="1"/>
    <xf numFmtId="0" fontId="69" fillId="0" borderId="67" xfId="0" applyFont="1" applyBorder="1" applyAlignment="1">
      <alignment horizontal="center" vertical="center" wrapText="1" readingOrder="1"/>
    </xf>
    <xf numFmtId="0" fontId="69" fillId="0" borderId="68" xfId="0" applyFont="1" applyBorder="1" applyAlignment="1">
      <alignment horizontal="center" wrapText="1" readingOrder="1"/>
    </xf>
    <xf numFmtId="1" fontId="70" fillId="0" borderId="62" xfId="0" applyNumberFormat="1" applyFont="1" applyBorder="1" applyAlignment="1">
      <alignment horizontal="center" vertical="center" wrapText="1" readingOrder="1"/>
    </xf>
    <xf numFmtId="1" fontId="71" fillId="0" borderId="64" xfId="0" applyNumberFormat="1" applyFont="1" applyBorder="1" applyAlignment="1">
      <alignment horizontal="center" vertical="center" wrapText="1" readingOrder="1"/>
    </xf>
    <xf numFmtId="1" fontId="71" fillId="0" borderId="66" xfId="0" applyNumberFormat="1" applyFont="1" applyBorder="1" applyAlignment="1">
      <alignment horizontal="center" vertical="center" wrapText="1" readingOrder="1"/>
    </xf>
    <xf numFmtId="0" fontId="69" fillId="0" borderId="69" xfId="0" applyFont="1" applyBorder="1" applyAlignment="1">
      <alignment horizontal="center" wrapText="1" readingOrder="1"/>
    </xf>
    <xf numFmtId="1" fontId="70" fillId="0" borderId="70" xfId="0" applyNumberFormat="1" applyFont="1" applyBorder="1" applyAlignment="1">
      <alignment horizontal="center" vertical="center" wrapText="1" readingOrder="1"/>
    </xf>
    <xf numFmtId="1" fontId="71" fillId="0" borderId="71" xfId="0" applyNumberFormat="1" applyFont="1" applyBorder="1" applyAlignment="1">
      <alignment horizontal="center" vertical="center" wrapText="1" readingOrder="1"/>
    </xf>
    <xf numFmtId="1" fontId="71" fillId="0" borderId="72" xfId="0" applyNumberFormat="1" applyFont="1" applyBorder="1" applyAlignment="1">
      <alignment horizontal="center" vertical="center" wrapText="1" readingOrder="1"/>
    </xf>
    <xf numFmtId="0" fontId="56" fillId="65" borderId="0" xfId="0" applyFont="1" applyFill="1" applyAlignment="1">
      <alignment horizontal="left"/>
    </xf>
    <xf numFmtId="0" fontId="57" fillId="65" borderId="0" xfId="0" applyFont="1" applyFill="1" applyAlignment="1">
      <alignment horizontal="left"/>
    </xf>
    <xf numFmtId="0" fontId="69" fillId="0" borderId="74" xfId="0" applyFont="1" applyBorder="1" applyAlignment="1">
      <alignment horizontal="center" wrapText="1" readingOrder="1"/>
    </xf>
    <xf numFmtId="1" fontId="70" fillId="0" borderId="76" xfId="0" applyNumberFormat="1" applyFont="1" applyBorder="1" applyAlignment="1">
      <alignment horizontal="center" vertical="center" wrapText="1" readingOrder="1"/>
    </xf>
    <xf numFmtId="1" fontId="71" fillId="0" borderId="78" xfId="0" applyNumberFormat="1" applyFont="1" applyBorder="1" applyAlignment="1">
      <alignment horizontal="center" vertical="center" wrapText="1" readingOrder="1"/>
    </xf>
    <xf numFmtId="1" fontId="71" fillId="0" borderId="79" xfId="0" applyNumberFormat="1" applyFont="1" applyBorder="1" applyAlignment="1">
      <alignment horizontal="center" vertical="center" wrapText="1" readingOrder="1"/>
    </xf>
    <xf numFmtId="0" fontId="53" fillId="65" borderId="85" xfId="0" applyFont="1" applyFill="1" applyBorder="1"/>
    <xf numFmtId="0" fontId="83" fillId="65" borderId="0" xfId="0" applyFont="1" applyFill="1"/>
    <xf numFmtId="49" fontId="84" fillId="65" borderId="0" xfId="0" applyNumberFormat="1" applyFont="1" applyFill="1"/>
    <xf numFmtId="0" fontId="79" fillId="65" borderId="0" xfId="0" applyFont="1" applyFill="1"/>
    <xf numFmtId="0" fontId="85" fillId="65" borderId="0" xfId="0" applyFont="1" applyFill="1"/>
    <xf numFmtId="0" fontId="86" fillId="65" borderId="0" xfId="0" applyFont="1" applyFill="1"/>
    <xf numFmtId="0" fontId="86" fillId="65" borderId="0" xfId="0" applyFont="1" applyFill="1" applyAlignment="1">
      <alignment vertical="center" wrapText="1"/>
    </xf>
    <xf numFmtId="0" fontId="86" fillId="65" borderId="0" xfId="0" applyFont="1" applyFill="1" applyAlignment="1">
      <alignment horizontal="left"/>
    </xf>
    <xf numFmtId="0" fontId="83" fillId="65" borderId="0" xfId="0" applyFont="1" applyFill="1" applyAlignment="1">
      <alignment horizontal="left"/>
    </xf>
    <xf numFmtId="0" fontId="87" fillId="65" borderId="0" xfId="0" applyFont="1" applyFill="1" applyAlignment="1">
      <alignment horizontal="left"/>
    </xf>
    <xf numFmtId="0" fontId="2" fillId="6" borderId="0" xfId="0" applyFont="1" applyFill="1"/>
    <xf numFmtId="0" fontId="15" fillId="7" borderId="0" xfId="0" applyFont="1" applyFill="1" applyAlignment="1">
      <alignment horizontal="center"/>
    </xf>
    <xf numFmtId="164" fontId="1" fillId="7" borderId="1" xfId="0" applyNumberFormat="1" applyFont="1" applyFill="1" applyBorder="1" applyAlignment="1">
      <alignment horizontal="center"/>
    </xf>
    <xf numFmtId="164" fontId="1" fillId="15" borderId="1" xfId="0" applyNumberFormat="1" applyFont="1" applyFill="1" applyBorder="1" applyAlignment="1">
      <alignment horizontal="center"/>
    </xf>
    <xf numFmtId="1" fontId="74" fillId="65" borderId="70" xfId="0" applyNumberFormat="1" applyFont="1" applyFill="1" applyBorder="1" applyAlignment="1">
      <alignment horizontal="center" vertical="center" wrapText="1" readingOrder="1"/>
    </xf>
    <xf numFmtId="1" fontId="71" fillId="65" borderId="71" xfId="0" applyNumberFormat="1" applyFont="1" applyFill="1" applyBorder="1" applyAlignment="1">
      <alignment horizontal="center" vertical="center" wrapText="1" readingOrder="1"/>
    </xf>
    <xf numFmtId="0" fontId="67" fillId="65" borderId="0" xfId="0" applyFont="1" applyFill="1" applyAlignment="1">
      <alignment horizontal="left" indent="1" readingOrder="1"/>
    </xf>
    <xf numFmtId="0" fontId="68" fillId="65" borderId="0" xfId="0" applyFont="1" applyFill="1" applyAlignment="1">
      <alignment horizontal="left" indent="1" readingOrder="1"/>
    </xf>
    <xf numFmtId="0" fontId="68" fillId="65" borderId="0" xfId="0" applyFont="1" applyFill="1" applyAlignment="1">
      <alignment horizontal="left" indent="4" readingOrder="1"/>
    </xf>
    <xf numFmtId="0" fontId="67" fillId="65" borderId="0" xfId="0" applyFont="1" applyFill="1" applyAlignment="1">
      <alignment horizontal="left" vertical="center" indent="1" readingOrder="1"/>
    </xf>
    <xf numFmtId="0" fontId="67" fillId="65" borderId="0" xfId="0" applyFont="1" applyFill="1" applyAlignment="1">
      <alignment horizontal="left" indent="4" readingOrder="1"/>
    </xf>
    <xf numFmtId="0" fontId="67" fillId="65" borderId="0" xfId="0" applyFont="1" applyFill="1" applyAlignment="1">
      <alignment horizontal="left" readingOrder="1"/>
    </xf>
    <xf numFmtId="0" fontId="73" fillId="65" borderId="59" xfId="0" applyFont="1" applyFill="1" applyBorder="1" applyAlignment="1">
      <alignment horizontal="left" vertical="center" wrapText="1" indent="1" readingOrder="1"/>
    </xf>
    <xf numFmtId="1" fontId="74" fillId="65" borderId="60" xfId="0" applyNumberFormat="1" applyFont="1" applyFill="1" applyBorder="1" applyAlignment="1">
      <alignment horizontal="center" vertical="center" wrapText="1" readingOrder="1"/>
    </xf>
    <xf numFmtId="1" fontId="74" fillId="65" borderId="73" xfId="0" applyNumberFormat="1" applyFont="1" applyFill="1" applyBorder="1" applyAlignment="1">
      <alignment horizontal="center" vertical="center" wrapText="1" readingOrder="1"/>
    </xf>
    <xf numFmtId="1" fontId="74" fillId="65" borderId="80" xfId="0" applyNumberFormat="1" applyFont="1" applyFill="1" applyBorder="1" applyAlignment="1">
      <alignment horizontal="center" vertical="center" wrapText="1" readingOrder="1"/>
    </xf>
    <xf numFmtId="0" fontId="73" fillId="65" borderId="61" xfId="0" applyFont="1" applyFill="1" applyBorder="1" applyAlignment="1">
      <alignment horizontal="left" wrapText="1" indent="1" readingOrder="1"/>
    </xf>
    <xf numFmtId="1" fontId="74" fillId="65" borderId="62" xfId="0" applyNumberFormat="1" applyFont="1" applyFill="1" applyBorder="1" applyAlignment="1">
      <alignment horizontal="center" vertical="center" wrapText="1" readingOrder="1"/>
    </xf>
    <xf numFmtId="1" fontId="74" fillId="65" borderId="76" xfId="0" applyNumberFormat="1" applyFont="1" applyFill="1" applyBorder="1" applyAlignment="1">
      <alignment horizontal="center" vertical="center" wrapText="1" readingOrder="1"/>
    </xf>
    <xf numFmtId="0" fontId="73" fillId="65" borderId="63" xfId="0" applyFont="1" applyFill="1" applyBorder="1" applyAlignment="1">
      <alignment horizontal="left" wrapText="1" indent="1" readingOrder="1"/>
    </xf>
    <xf numFmtId="1" fontId="74" fillId="65" borderId="66" xfId="0" applyNumberFormat="1" applyFont="1" applyFill="1" applyBorder="1" applyAlignment="1">
      <alignment horizontal="center" vertical="center" wrapText="1" readingOrder="1"/>
    </xf>
    <xf numFmtId="1" fontId="74" fillId="65" borderId="72" xfId="0" applyNumberFormat="1" applyFont="1" applyFill="1" applyBorder="1" applyAlignment="1">
      <alignment horizontal="center" vertical="center" wrapText="1" readingOrder="1"/>
    </xf>
    <xf numFmtId="1" fontId="74" fillId="65" borderId="79" xfId="0" applyNumberFormat="1" applyFont="1" applyFill="1" applyBorder="1" applyAlignment="1">
      <alignment horizontal="center" vertical="center" wrapText="1" readingOrder="1"/>
    </xf>
    <xf numFmtId="1" fontId="77" fillId="65" borderId="62" xfId="0" applyNumberFormat="1" applyFont="1" applyFill="1" applyBorder="1" applyAlignment="1">
      <alignment horizontal="center" vertical="center" wrapText="1" readingOrder="1"/>
    </xf>
    <xf numFmtId="1" fontId="77" fillId="65" borderId="70" xfId="0" applyNumberFormat="1" applyFont="1" applyFill="1" applyBorder="1" applyAlignment="1">
      <alignment horizontal="center" vertical="center" wrapText="1" readingOrder="1"/>
    </xf>
    <xf numFmtId="1" fontId="77" fillId="65" borderId="76" xfId="0" applyNumberFormat="1" applyFont="1" applyFill="1" applyBorder="1" applyAlignment="1">
      <alignment horizontal="center" vertical="center" wrapText="1" readingOrder="1"/>
    </xf>
    <xf numFmtId="0" fontId="73" fillId="65" borderId="89" xfId="0" applyFont="1" applyFill="1" applyBorder="1" applyAlignment="1">
      <alignment horizontal="left" wrapText="1" indent="1" readingOrder="1"/>
    </xf>
    <xf numFmtId="0" fontId="74" fillId="65" borderId="63" xfId="0" applyFont="1" applyFill="1" applyBorder="1" applyAlignment="1">
      <alignment horizontal="left" wrapText="1" indent="1" readingOrder="1"/>
    </xf>
    <xf numFmtId="1" fontId="74" fillId="65" borderId="64" xfId="0" applyNumberFormat="1" applyFont="1" applyFill="1" applyBorder="1" applyAlignment="1">
      <alignment horizontal="center" vertical="center" wrapText="1" readingOrder="1"/>
    </xf>
    <xf numFmtId="1" fontId="74" fillId="65" borderId="71" xfId="0" applyNumberFormat="1" applyFont="1" applyFill="1" applyBorder="1" applyAlignment="1">
      <alignment horizontal="center" vertical="center" wrapText="1" readingOrder="1"/>
    </xf>
    <xf numFmtId="1" fontId="74" fillId="65" borderId="78" xfId="0" applyNumberFormat="1" applyFont="1" applyFill="1" applyBorder="1" applyAlignment="1">
      <alignment horizontal="center" vertical="center" wrapText="1" readingOrder="1"/>
    </xf>
    <xf numFmtId="0" fontId="77" fillId="65" borderId="61" xfId="0" applyFont="1" applyFill="1" applyBorder="1" applyAlignment="1">
      <alignment horizontal="left" wrapText="1" indent="4" readingOrder="1"/>
    </xf>
    <xf numFmtId="0" fontId="73" fillId="65" borderId="63" xfId="0" applyFont="1" applyFill="1" applyBorder="1" applyAlignment="1">
      <alignment horizontal="left" wrapText="1" readingOrder="1"/>
    </xf>
    <xf numFmtId="0" fontId="43" fillId="0" borderId="90" xfId="0" applyFont="1" applyBorder="1" applyAlignment="1">
      <alignment horizontal="center"/>
    </xf>
    <xf numFmtId="0" fontId="43" fillId="54" borderId="11" xfId="0" applyFont="1" applyFill="1" applyBorder="1" applyAlignment="1">
      <alignment horizontal="center"/>
    </xf>
    <xf numFmtId="0" fontId="43" fillId="0" borderId="11" xfId="0" applyFont="1" applyBorder="1" applyAlignment="1">
      <alignment horizontal="center"/>
    </xf>
    <xf numFmtId="0" fontId="43" fillId="0" borderId="91" xfId="0" applyFont="1" applyBorder="1" applyAlignment="1">
      <alignment horizontal="center"/>
    </xf>
    <xf numFmtId="0" fontId="43" fillId="0" borderId="2" xfId="0" applyFont="1" applyBorder="1"/>
    <xf numFmtId="0" fontId="68" fillId="65" borderId="2" xfId="0" applyFont="1" applyFill="1" applyBorder="1" applyAlignment="1">
      <alignment horizontal="left" indent="4" readingOrder="1"/>
    </xf>
    <xf numFmtId="0" fontId="0" fillId="0" borderId="2" xfId="0" applyBorder="1"/>
    <xf numFmtId="0" fontId="15" fillId="10" borderId="12" xfId="0" applyFont="1" applyFill="1" applyBorder="1" applyAlignment="1">
      <alignment horizontal="center"/>
    </xf>
    <xf numFmtId="0" fontId="15" fillId="15" borderId="0" xfId="0" applyFont="1" applyFill="1" applyAlignment="1">
      <alignment horizontal="center"/>
    </xf>
    <xf numFmtId="0" fontId="2" fillId="0" borderId="0" xfId="1" applyNumberFormat="1" applyFont="1" applyFill="1" applyBorder="1" applyAlignment="1">
      <alignment horizontal="center"/>
    </xf>
    <xf numFmtId="9" fontId="0" fillId="0" borderId="0" xfId="1" applyFont="1"/>
    <xf numFmtId="4" fontId="89" fillId="76" borderId="92" xfId="0" applyNumberFormat="1" applyFont="1" applyFill="1" applyBorder="1" applyAlignment="1">
      <alignment horizontal="right" wrapText="1"/>
    </xf>
    <xf numFmtId="0" fontId="20" fillId="3" borderId="0" xfId="0" applyFont="1" applyFill="1" applyAlignment="1">
      <alignment horizontal="left"/>
    </xf>
    <xf numFmtId="0" fontId="20" fillId="3" borderId="0" xfId="0" applyFont="1" applyFill="1" applyAlignment="1">
      <alignment horizontal="center"/>
    </xf>
    <xf numFmtId="168" fontId="58" fillId="0" borderId="0" xfId="0" applyNumberFormat="1" applyFont="1"/>
    <xf numFmtId="0" fontId="82" fillId="65" borderId="77" xfId="0" applyFont="1" applyFill="1" applyBorder="1" applyAlignment="1">
      <alignment horizontal="center" vertical="center" wrapText="1"/>
    </xf>
    <xf numFmtId="1" fontId="71" fillId="65" borderId="66" xfId="0" applyNumberFormat="1" applyFont="1" applyFill="1" applyBorder="1" applyAlignment="1">
      <alignment horizontal="center" vertical="center" wrapText="1" readingOrder="1"/>
    </xf>
    <xf numFmtId="1" fontId="71" fillId="65" borderId="72" xfId="0" applyNumberFormat="1" applyFont="1" applyFill="1" applyBorder="1" applyAlignment="1">
      <alignment horizontal="center" vertical="center" wrapText="1" readingOrder="1"/>
    </xf>
    <xf numFmtId="1" fontId="71" fillId="65" borderId="79" xfId="0" applyNumberFormat="1" applyFont="1" applyFill="1" applyBorder="1" applyAlignment="1">
      <alignment horizontal="center" vertical="center" wrapText="1" readingOrder="1"/>
    </xf>
    <xf numFmtId="0" fontId="71" fillId="65" borderId="61" xfId="0" applyFont="1" applyFill="1" applyBorder="1" applyAlignment="1">
      <alignment horizontal="left" wrapText="1" indent="1" readingOrder="1"/>
    </xf>
    <xf numFmtId="0" fontId="1" fillId="2" borderId="7" xfId="0" applyFont="1" applyFill="1" applyBorder="1" applyAlignment="1">
      <alignment horizontal="center"/>
    </xf>
    <xf numFmtId="2" fontId="58" fillId="6" borderId="5" xfId="0" applyNumberFormat="1" applyFont="1" applyFill="1" applyBorder="1" applyAlignment="1">
      <alignment horizontal="center"/>
    </xf>
    <xf numFmtId="2" fontId="58" fillId="6" borderId="6" xfId="0" applyNumberFormat="1" applyFont="1" applyFill="1" applyBorder="1" applyAlignment="1">
      <alignment horizontal="center"/>
    </xf>
    <xf numFmtId="168" fontId="59" fillId="2" borderId="6" xfId="0" applyNumberFormat="1" applyFont="1" applyFill="1" applyBorder="1" applyAlignment="1">
      <alignment horizontal="center"/>
    </xf>
    <xf numFmtId="2" fontId="0" fillId="6" borderId="6" xfId="0" applyNumberFormat="1" applyFill="1" applyBorder="1" applyAlignment="1">
      <alignment horizontal="center"/>
    </xf>
    <xf numFmtId="2" fontId="0" fillId="6" borderId="5" xfId="0" applyNumberFormat="1" applyFill="1" applyBorder="1" applyAlignment="1">
      <alignment horizontal="center"/>
    </xf>
    <xf numFmtId="2" fontId="0" fillId="6" borderId="11" xfId="0" applyNumberFormat="1" applyFill="1" applyBorder="1" applyAlignment="1">
      <alignment horizontal="center"/>
    </xf>
    <xf numFmtId="0" fontId="0" fillId="0" borderId="0" xfId="0" applyAlignment="1">
      <alignment horizontal="center" wrapText="1"/>
    </xf>
    <xf numFmtId="17" fontId="1" fillId="0" borderId="1" xfId="0" applyNumberFormat="1" applyFont="1" applyBorder="1" applyAlignment="1">
      <alignment horizontal="center"/>
    </xf>
    <xf numFmtId="1" fontId="71" fillId="65" borderId="93" xfId="0" applyNumberFormat="1" applyFont="1" applyFill="1" applyBorder="1" applyAlignment="1">
      <alignment horizontal="center" vertical="center" wrapText="1" readingOrder="1"/>
    </xf>
    <xf numFmtId="1" fontId="71" fillId="65" borderId="94" xfId="0" applyNumberFormat="1" applyFont="1" applyFill="1" applyBorder="1" applyAlignment="1">
      <alignment horizontal="center" vertical="center" wrapText="1" readingOrder="1"/>
    </xf>
    <xf numFmtId="1" fontId="71" fillId="65" borderId="95" xfId="0" applyNumberFormat="1" applyFont="1" applyFill="1" applyBorder="1" applyAlignment="1">
      <alignment horizontal="center" vertical="center" wrapText="1" readingOrder="1"/>
    </xf>
    <xf numFmtId="0" fontId="70" fillId="0" borderId="61" xfId="0" applyFont="1" applyBorder="1" applyAlignment="1" applyProtection="1">
      <alignment horizontal="left" wrapText="1" indent="1" readingOrder="1"/>
      <protection locked="0"/>
    </xf>
    <xf numFmtId="0" fontId="53" fillId="77" borderId="0" xfId="0" applyFont="1" applyFill="1"/>
    <xf numFmtId="0" fontId="15" fillId="10" borderId="9" xfId="0" applyFont="1" applyFill="1" applyBorder="1" applyAlignment="1">
      <alignment horizontal="center"/>
    </xf>
    <xf numFmtId="0" fontId="15" fillId="10" borderId="6" xfId="0" applyFont="1" applyFill="1" applyBorder="1" applyAlignment="1">
      <alignment horizontal="center"/>
    </xf>
    <xf numFmtId="0" fontId="43" fillId="0" borderId="12" xfId="0" applyFont="1" applyBorder="1"/>
    <xf numFmtId="0" fontId="2" fillId="70" borderId="6" xfId="0" applyFont="1" applyFill="1" applyBorder="1"/>
    <xf numFmtId="0" fontId="94" fillId="5" borderId="0" xfId="0" applyFont="1" applyFill="1" applyAlignment="1">
      <alignment horizontal="right"/>
    </xf>
    <xf numFmtId="0" fontId="0" fillId="0" borderId="0" xfId="0" applyAlignment="1">
      <alignment horizontal="left"/>
    </xf>
    <xf numFmtId="0" fontId="2" fillId="0" borderId="0" xfId="0" applyFont="1" applyAlignment="1">
      <alignment horizontal="center"/>
    </xf>
    <xf numFmtId="0" fontId="16" fillId="5" borderId="0" xfId="0" applyFont="1" applyFill="1" applyAlignment="1">
      <alignment horizontal="left" vertical="center"/>
    </xf>
    <xf numFmtId="0" fontId="16" fillId="5" borderId="0" xfId="0" applyFont="1" applyFill="1" applyAlignment="1">
      <alignment horizontal="center" vertical="center"/>
    </xf>
    <xf numFmtId="0" fontId="2" fillId="5" borderId="0" xfId="0" applyFont="1" applyFill="1" applyAlignment="1">
      <alignment horizontal="left" vertical="center"/>
    </xf>
    <xf numFmtId="0" fontId="26" fillId="5" borderId="0" xfId="0" applyFont="1" applyFill="1" applyAlignment="1">
      <alignment horizontal="right"/>
    </xf>
    <xf numFmtId="0" fontId="2" fillId="5" borderId="0" xfId="0" applyFont="1" applyFill="1" applyAlignment="1">
      <alignment horizontal="left" vertical="center" wrapText="1"/>
    </xf>
    <xf numFmtId="0" fontId="26" fillId="12" borderId="0" xfId="0" applyFont="1" applyFill="1" applyAlignment="1">
      <alignment horizontal="center" vertical="top"/>
    </xf>
    <xf numFmtId="0" fontId="2" fillId="5" borderId="0" xfId="0" applyFont="1" applyFill="1" applyAlignment="1">
      <alignment horizontal="center"/>
    </xf>
    <xf numFmtId="0" fontId="2" fillId="5" borderId="14" xfId="0" applyFont="1" applyFill="1" applyBorder="1" applyAlignment="1">
      <alignment horizontal="left" vertical="center" wrapText="1"/>
    </xf>
    <xf numFmtId="0" fontId="28" fillId="5" borderId="0" xfId="0" applyFont="1" applyFill="1" applyAlignment="1">
      <alignment horizontal="right" vertical="center"/>
    </xf>
    <xf numFmtId="0" fontId="2" fillId="5" borderId="0" xfId="0" applyFont="1" applyFill="1" applyAlignment="1">
      <alignment horizontal="right" vertical="center"/>
    </xf>
    <xf numFmtId="0" fontId="27" fillId="5" borderId="0" xfId="0" applyFont="1" applyFill="1" applyAlignment="1">
      <alignment horizontal="center" vertical="center"/>
    </xf>
    <xf numFmtId="0" fontId="27" fillId="5" borderId="14" xfId="0" applyFont="1" applyFill="1" applyBorder="1" applyAlignment="1">
      <alignment horizontal="center" vertical="center"/>
    </xf>
    <xf numFmtId="0" fontId="2" fillId="5" borderId="15" xfId="0" applyFont="1" applyFill="1" applyBorder="1" applyAlignment="1">
      <alignment horizontal="left" vertical="center" wrapText="1"/>
    </xf>
    <xf numFmtId="0" fontId="2" fillId="5" borderId="0" xfId="0" applyFont="1" applyFill="1" applyAlignment="1">
      <alignment horizontal="left"/>
    </xf>
    <xf numFmtId="0" fontId="26" fillId="12" borderId="16" xfId="0" applyFont="1" applyFill="1" applyBorder="1" applyAlignment="1">
      <alignment horizontal="center"/>
    </xf>
    <xf numFmtId="0" fontId="2" fillId="5" borderId="16" xfId="0" applyFont="1" applyFill="1" applyBorder="1" applyAlignment="1">
      <alignment horizontal="left" vertical="center" wrapText="1"/>
    </xf>
    <xf numFmtId="0" fontId="62" fillId="2" borderId="17" xfId="0" applyFont="1" applyFill="1" applyBorder="1" applyAlignment="1">
      <alignment horizontal="center"/>
    </xf>
    <xf numFmtId="0" fontId="62" fillId="2" borderId="18" xfId="0" applyFont="1" applyFill="1" applyBorder="1" applyAlignment="1">
      <alignment horizontal="center"/>
    </xf>
    <xf numFmtId="0" fontId="65" fillId="5" borderId="0" xfId="0" applyFont="1" applyFill="1" applyAlignment="1">
      <alignment horizontal="center" vertical="center"/>
    </xf>
    <xf numFmtId="0" fontId="64" fillId="5" borderId="0" xfId="0" applyFont="1" applyFill="1" applyAlignment="1">
      <alignment horizontal="center" vertical="top"/>
    </xf>
    <xf numFmtId="0" fontId="58" fillId="0" borderId="18" xfId="0" applyFont="1" applyBorder="1"/>
    <xf numFmtId="0" fontId="58" fillId="0" borderId="19" xfId="0" applyFont="1" applyBorder="1"/>
    <xf numFmtId="0" fontId="60" fillId="2" borderId="17" xfId="0" applyFont="1" applyFill="1" applyBorder="1" applyAlignment="1">
      <alignment horizontal="center"/>
    </xf>
    <xf numFmtId="0" fontId="61" fillId="0" borderId="18" xfId="0" applyFont="1" applyBorder="1"/>
    <xf numFmtId="0" fontId="35" fillId="65" borderId="41" xfId="0" applyFont="1" applyFill="1" applyBorder="1" applyAlignment="1">
      <alignment horizontal="center" vertical="center" wrapText="1"/>
    </xf>
    <xf numFmtId="0" fontId="35" fillId="65" borderId="42" xfId="0" applyFont="1" applyFill="1" applyBorder="1" applyAlignment="1">
      <alignment horizontal="center" vertical="center" wrapText="1"/>
    </xf>
    <xf numFmtId="0" fontId="35" fillId="65" borderId="43" xfId="0" applyFont="1" applyFill="1" applyBorder="1" applyAlignment="1">
      <alignment horizontal="center" vertical="center" wrapText="1"/>
    </xf>
    <xf numFmtId="0" fontId="18" fillId="18" borderId="0" xfId="0" applyFont="1" applyFill="1" applyAlignment="1">
      <alignment horizontal="center"/>
    </xf>
    <xf numFmtId="0" fontId="18" fillId="0" borderId="0" xfId="0" applyFont="1" applyAlignment="1">
      <alignment horizontal="center"/>
    </xf>
    <xf numFmtId="0" fontId="18" fillId="0" borderId="12" xfId="0" applyFont="1" applyBorder="1" applyAlignment="1">
      <alignment horizontal="center"/>
    </xf>
    <xf numFmtId="0" fontId="18" fillId="0" borderId="1" xfId="0" applyFont="1" applyBorder="1" applyAlignment="1">
      <alignment horizontal="center"/>
    </xf>
    <xf numFmtId="0" fontId="18" fillId="18" borderId="33" xfId="0" applyFont="1" applyFill="1" applyBorder="1" applyAlignment="1">
      <alignment horizontal="center"/>
    </xf>
    <xf numFmtId="0" fontId="1" fillId="2" borderId="7" xfId="0" applyFont="1" applyFill="1" applyBorder="1" applyAlignment="1">
      <alignment horizontal="center"/>
    </xf>
    <xf numFmtId="0" fontId="1" fillId="2" borderId="8" xfId="0" applyFont="1" applyFill="1" applyBorder="1" applyAlignment="1">
      <alignment horizontal="center"/>
    </xf>
    <xf numFmtId="0" fontId="6" fillId="5" borderId="0" xfId="0" applyFont="1" applyFill="1" applyAlignment="1">
      <alignment horizontal="center" vertical="top"/>
    </xf>
    <xf numFmtId="0" fontId="10" fillId="5" borderId="0" xfId="0" applyFont="1" applyFill="1" applyAlignment="1">
      <alignment horizontal="center"/>
    </xf>
    <xf numFmtId="0" fontId="10" fillId="5" borderId="2" xfId="0" applyFont="1" applyFill="1" applyBorder="1" applyAlignment="1">
      <alignment horizontal="center"/>
    </xf>
    <xf numFmtId="0" fontId="0" fillId="0" borderId="0" xfId="0" applyAlignment="1">
      <alignment horizontal="left"/>
    </xf>
    <xf numFmtId="0" fontId="10" fillId="5" borderId="0" xfId="0" applyFont="1" applyFill="1" applyAlignment="1">
      <alignment horizontal="center" vertical="center"/>
    </xf>
    <xf numFmtId="0" fontId="1" fillId="2" borderId="12" xfId="0" applyFont="1" applyFill="1" applyBorder="1" applyAlignment="1">
      <alignment horizontal="right" vertical="center"/>
    </xf>
    <xf numFmtId="0" fontId="1" fillId="2" borderId="9" xfId="0" applyFont="1" applyFill="1" applyBorder="1" applyAlignment="1">
      <alignment horizontal="right" vertical="center"/>
    </xf>
    <xf numFmtId="9" fontId="1" fillId="32" borderId="10" xfId="0" applyNumberFormat="1" applyFont="1" applyFill="1" applyBorder="1" applyAlignment="1">
      <alignment horizontal="center" vertical="center"/>
    </xf>
    <xf numFmtId="9" fontId="1" fillId="32" borderId="3" xfId="0" applyNumberFormat="1" applyFont="1" applyFill="1" applyBorder="1" applyAlignment="1">
      <alignment horizontal="center" vertical="center"/>
    </xf>
    <xf numFmtId="9" fontId="1" fillId="33" borderId="8" xfId="0" applyNumberFormat="1" applyFont="1" applyFill="1" applyBorder="1" applyAlignment="1">
      <alignment horizontal="center" vertical="center"/>
    </xf>
    <xf numFmtId="9" fontId="1" fillId="33" borderId="2" xfId="0" applyNumberFormat="1" applyFont="1" applyFill="1" applyBorder="1" applyAlignment="1">
      <alignment horizontal="center" vertical="center"/>
    </xf>
    <xf numFmtId="9" fontId="1" fillId="34" borderId="8" xfId="0" applyNumberFormat="1" applyFont="1" applyFill="1" applyBorder="1" applyAlignment="1">
      <alignment horizontal="center" vertical="center"/>
    </xf>
    <xf numFmtId="9" fontId="1" fillId="34" borderId="2" xfId="0" applyNumberFormat="1" applyFont="1" applyFill="1" applyBorder="1" applyAlignment="1">
      <alignment horizontal="center" vertical="center"/>
    </xf>
    <xf numFmtId="9" fontId="1" fillId="35" borderId="8" xfId="0" applyNumberFormat="1" applyFont="1" applyFill="1" applyBorder="1" applyAlignment="1">
      <alignment horizontal="center" vertical="center"/>
    </xf>
    <xf numFmtId="9" fontId="1" fillId="35" borderId="2" xfId="0" applyNumberFormat="1" applyFont="1" applyFill="1" applyBorder="1" applyAlignment="1">
      <alignment horizontal="center" vertical="center"/>
    </xf>
    <xf numFmtId="9" fontId="1" fillId="65" borderId="8" xfId="0" applyNumberFormat="1" applyFont="1" applyFill="1" applyBorder="1" applyAlignment="1">
      <alignment horizontal="center" vertical="center"/>
    </xf>
    <xf numFmtId="9" fontId="1" fillId="65" borderId="2" xfId="0" applyNumberFormat="1" applyFont="1" applyFill="1" applyBorder="1" applyAlignment="1">
      <alignment horizontal="center" vertical="center"/>
    </xf>
    <xf numFmtId="9" fontId="1" fillId="31" borderId="8" xfId="0" applyNumberFormat="1" applyFont="1" applyFill="1" applyBorder="1" applyAlignment="1">
      <alignment horizontal="center" vertical="center"/>
    </xf>
    <xf numFmtId="9" fontId="1" fillId="31" borderId="2" xfId="0" applyNumberFormat="1" applyFont="1" applyFill="1" applyBorder="1" applyAlignment="1">
      <alignment horizontal="center" vertical="center"/>
    </xf>
    <xf numFmtId="9" fontId="1" fillId="29" borderId="8" xfId="0" applyNumberFormat="1" applyFont="1" applyFill="1" applyBorder="1" applyAlignment="1">
      <alignment horizontal="center" vertical="center"/>
    </xf>
    <xf numFmtId="9" fontId="1" fillId="29" borderId="2" xfId="0" applyNumberFormat="1" applyFont="1" applyFill="1" applyBorder="1" applyAlignment="1">
      <alignment horizontal="center" vertical="center"/>
    </xf>
    <xf numFmtId="9" fontId="1" fillId="28" borderId="8" xfId="0" applyNumberFormat="1" applyFont="1" applyFill="1" applyBorder="1" applyAlignment="1">
      <alignment horizontal="center" vertical="center"/>
    </xf>
    <xf numFmtId="9" fontId="1" fillId="28" borderId="2" xfId="0" applyNumberFormat="1" applyFont="1" applyFill="1" applyBorder="1" applyAlignment="1">
      <alignment horizontal="center" vertical="center"/>
    </xf>
    <xf numFmtId="9" fontId="1" fillId="26" borderId="8" xfId="0" applyNumberFormat="1" applyFont="1" applyFill="1" applyBorder="1" applyAlignment="1">
      <alignment horizontal="center" vertical="center"/>
    </xf>
    <xf numFmtId="9" fontId="1" fillId="26" borderId="2" xfId="0" applyNumberFormat="1" applyFont="1" applyFill="1" applyBorder="1" applyAlignment="1">
      <alignment horizontal="center" vertical="center"/>
    </xf>
    <xf numFmtId="0" fontId="2" fillId="2" borderId="0" xfId="0" applyFont="1" applyFill="1" applyAlignment="1">
      <alignment horizontal="left" vertical="top" wrapText="1"/>
    </xf>
    <xf numFmtId="0" fontId="4" fillId="2" borderId="0" xfId="0" applyFont="1" applyFill="1" applyAlignment="1">
      <alignment horizontal="left" vertical="top" wrapText="1"/>
    </xf>
    <xf numFmtId="0" fontId="3" fillId="2" borderId="7" xfId="0" applyFont="1" applyFill="1" applyBorder="1" applyAlignment="1">
      <alignment horizontal="center"/>
    </xf>
    <xf numFmtId="0" fontId="3" fillId="2" borderId="8" xfId="0" applyFont="1" applyFill="1" applyBorder="1" applyAlignment="1">
      <alignment horizontal="center"/>
    </xf>
    <xf numFmtId="0" fontId="3" fillId="2" borderId="10" xfId="0" applyFont="1" applyFill="1" applyBorder="1" applyAlignment="1">
      <alignment horizontal="center"/>
    </xf>
    <xf numFmtId="0" fontId="1" fillId="25" borderId="5" xfId="0" applyFont="1" applyFill="1" applyBorder="1" applyAlignment="1">
      <alignment horizontal="center" vertical="center"/>
    </xf>
    <xf numFmtId="0" fontId="1" fillId="25" borderId="11" xfId="0" applyFont="1" applyFill="1" applyBorder="1" applyAlignment="1">
      <alignment horizontal="center" vertical="center"/>
    </xf>
    <xf numFmtId="0" fontId="34" fillId="0" borderId="0" xfId="0" applyFont="1" applyAlignment="1">
      <alignment horizontal="center" vertical="center"/>
    </xf>
    <xf numFmtId="0" fontId="35" fillId="67" borderId="0" xfId="0" applyFont="1" applyFill="1" applyAlignment="1">
      <alignment horizontal="center"/>
    </xf>
    <xf numFmtId="0" fontId="3" fillId="15" borderId="7" xfId="0" applyFont="1" applyFill="1" applyBorder="1" applyAlignment="1">
      <alignment horizontal="center" vertical="center"/>
    </xf>
    <xf numFmtId="0" fontId="3" fillId="15" borderId="8" xfId="0" applyFont="1" applyFill="1" applyBorder="1" applyAlignment="1">
      <alignment horizontal="center" vertical="center"/>
    </xf>
    <xf numFmtId="0" fontId="3" fillId="15" borderId="10" xfId="0" applyFont="1" applyFill="1" applyBorder="1" applyAlignment="1">
      <alignment horizontal="center" vertical="center"/>
    </xf>
    <xf numFmtId="0" fontId="3" fillId="15" borderId="9" xfId="0" applyFont="1" applyFill="1" applyBorder="1" applyAlignment="1">
      <alignment horizontal="center" vertical="center"/>
    </xf>
    <xf numFmtId="0" fontId="3" fillId="15" borderId="2" xfId="0" applyFont="1" applyFill="1" applyBorder="1" applyAlignment="1">
      <alignment horizontal="center" vertical="center"/>
    </xf>
    <xf numFmtId="0" fontId="3" fillId="15" borderId="3" xfId="0" applyFont="1" applyFill="1" applyBorder="1" applyAlignment="1">
      <alignment horizontal="center" vertical="center"/>
    </xf>
    <xf numFmtId="0" fontId="60" fillId="15" borderId="24" xfId="0" applyFont="1" applyFill="1" applyBorder="1" applyAlignment="1">
      <alignment horizontal="center" vertical="center" wrapText="1"/>
    </xf>
    <xf numFmtId="0" fontId="1" fillId="6" borderId="12" xfId="0" applyFont="1" applyFill="1" applyBorder="1" applyAlignment="1">
      <alignment horizontal="center"/>
    </xf>
    <xf numFmtId="0" fontId="1" fillId="6" borderId="0" xfId="0" applyFont="1" applyFill="1" applyAlignment="1">
      <alignment horizontal="center"/>
    </xf>
    <xf numFmtId="0" fontId="1" fillId="6" borderId="7" xfId="0" applyFont="1" applyFill="1" applyBorder="1" applyAlignment="1">
      <alignment horizontal="center"/>
    </xf>
    <xf numFmtId="0" fontId="1" fillId="6" borderId="8" xfId="0" applyFont="1" applyFill="1" applyBorder="1" applyAlignment="1">
      <alignment horizontal="center"/>
    </xf>
    <xf numFmtId="0" fontId="1" fillId="6" borderId="9" xfId="0" applyFont="1" applyFill="1" applyBorder="1" applyAlignment="1">
      <alignment horizontal="center"/>
    </xf>
    <xf numFmtId="0" fontId="1" fillId="6" borderId="2" xfId="0" applyFont="1" applyFill="1" applyBorder="1" applyAlignment="1">
      <alignment horizontal="center"/>
    </xf>
    <xf numFmtId="0" fontId="56" fillId="2" borderId="41" xfId="0" applyFont="1" applyFill="1" applyBorder="1" applyAlignment="1">
      <alignment horizontal="center" vertical="center" wrapText="1"/>
    </xf>
    <xf numFmtId="0" fontId="56" fillId="2" borderId="42" xfId="0" applyFont="1" applyFill="1" applyBorder="1" applyAlignment="1">
      <alignment horizontal="center" vertical="center" wrapText="1"/>
    </xf>
    <xf numFmtId="0" fontId="56" fillId="2" borderId="43" xfId="0" applyFont="1" applyFill="1" applyBorder="1" applyAlignment="1">
      <alignment horizontal="center" vertical="center" wrapText="1"/>
    </xf>
    <xf numFmtId="0" fontId="55" fillId="18" borderId="48" xfId="0" applyFont="1" applyFill="1" applyBorder="1" applyAlignment="1">
      <alignment horizontal="left"/>
    </xf>
    <xf numFmtId="0" fontId="55" fillId="18" borderId="29" xfId="0" applyFont="1" applyFill="1" applyBorder="1" applyAlignment="1">
      <alignment horizontal="left"/>
    </xf>
    <xf numFmtId="0" fontId="55" fillId="18" borderId="49" xfId="0" applyFont="1" applyFill="1" applyBorder="1" applyAlignment="1">
      <alignment horizontal="left"/>
    </xf>
    <xf numFmtId="0" fontId="54" fillId="18" borderId="50" xfId="0" applyFont="1" applyFill="1" applyBorder="1" applyAlignment="1">
      <alignment horizontal="left"/>
    </xf>
    <xf numFmtId="0" fontId="54" fillId="18" borderId="45" xfId="0" applyFont="1" applyFill="1" applyBorder="1" applyAlignment="1">
      <alignment horizontal="left"/>
    </xf>
    <xf numFmtId="0" fontId="54" fillId="18" borderId="51" xfId="0" applyFont="1" applyFill="1" applyBorder="1" applyAlignment="1">
      <alignment horizontal="left"/>
    </xf>
    <xf numFmtId="0" fontId="56" fillId="65" borderId="0" xfId="0" applyFont="1" applyFill="1" applyAlignment="1">
      <alignment horizontal="center" vertical="center" wrapText="1"/>
    </xf>
    <xf numFmtId="0" fontId="82" fillId="65" borderId="75" xfId="0" applyFont="1" applyFill="1" applyBorder="1" applyAlignment="1">
      <alignment horizontal="center" vertical="center" wrapText="1"/>
    </xf>
    <xf numFmtId="0" fontId="82" fillId="65" borderId="77" xfId="0" applyFont="1" applyFill="1" applyBorder="1" applyAlignment="1">
      <alignment horizontal="center" vertical="center" wrapText="1"/>
    </xf>
    <xf numFmtId="0" fontId="82" fillId="65" borderId="81" xfId="0" applyFont="1" applyFill="1" applyBorder="1" applyAlignment="1">
      <alignment horizontal="center" vertical="center" wrapText="1"/>
    </xf>
    <xf numFmtId="0" fontId="80" fillId="65" borderId="82" xfId="0" applyFont="1" applyFill="1" applyBorder="1" applyAlignment="1">
      <alignment horizontal="center"/>
    </xf>
    <xf numFmtId="0" fontId="80" fillId="65" borderId="83" xfId="0" applyFont="1" applyFill="1" applyBorder="1" applyAlignment="1">
      <alignment horizontal="center"/>
    </xf>
    <xf numFmtId="0" fontId="80" fillId="65" borderId="84" xfId="0" applyFont="1" applyFill="1" applyBorder="1" applyAlignment="1">
      <alignment horizontal="center"/>
    </xf>
    <xf numFmtId="0" fontId="81" fillId="65" borderId="86" xfId="0" applyFont="1" applyFill="1" applyBorder="1" applyAlignment="1">
      <alignment horizontal="center"/>
    </xf>
    <xf numFmtId="0" fontId="81" fillId="65" borderId="87" xfId="0" applyFont="1" applyFill="1" applyBorder="1" applyAlignment="1">
      <alignment horizontal="center"/>
    </xf>
    <xf numFmtId="0" fontId="81" fillId="65" borderId="88" xfId="0" applyFont="1" applyFill="1" applyBorder="1" applyAlignment="1">
      <alignment horizontal="center"/>
    </xf>
    <xf numFmtId="0" fontId="1" fillId="13" borderId="0" xfId="0" applyFont="1" applyFill="1" applyAlignment="1">
      <alignment horizontal="center"/>
    </xf>
    <xf numFmtId="0" fontId="1" fillId="13" borderId="12" xfId="0" applyFont="1" applyFill="1" applyBorder="1" applyAlignment="1">
      <alignment horizontal="center"/>
    </xf>
    <xf numFmtId="0" fontId="1" fillId="15" borderId="0" xfId="0" applyFont="1" applyFill="1" applyAlignment="1">
      <alignment horizontal="center"/>
    </xf>
    <xf numFmtId="0" fontId="1" fillId="16" borderId="0" xfId="0" applyFont="1" applyFill="1" applyAlignment="1">
      <alignment horizontal="center"/>
    </xf>
    <xf numFmtId="0" fontId="1" fillId="19" borderId="0" xfId="0" applyFont="1" applyFill="1" applyAlignment="1">
      <alignment horizontal="center"/>
    </xf>
    <xf numFmtId="0" fontId="1" fillId="14" borderId="0" xfId="0" applyFont="1" applyFill="1" applyAlignment="1">
      <alignment horizontal="center"/>
    </xf>
    <xf numFmtId="0" fontId="1" fillId="7" borderId="0" xfId="0" applyFont="1" applyFill="1" applyAlignment="1">
      <alignment horizontal="center"/>
    </xf>
    <xf numFmtId="0" fontId="1" fillId="7" borderId="12" xfId="0" applyFont="1" applyFill="1" applyBorder="1" applyAlignment="1">
      <alignment horizontal="center"/>
    </xf>
    <xf numFmtId="0" fontId="1" fillId="17" borderId="12" xfId="0" applyFont="1" applyFill="1" applyBorder="1" applyAlignment="1">
      <alignment horizontal="center"/>
    </xf>
    <xf numFmtId="0" fontId="1" fillId="17" borderId="0" xfId="0" applyFont="1" applyFill="1" applyAlignment="1">
      <alignment horizontal="center"/>
    </xf>
    <xf numFmtId="0" fontId="1" fillId="9" borderId="12" xfId="0" applyFont="1" applyFill="1" applyBorder="1" applyAlignment="1">
      <alignment horizontal="center"/>
    </xf>
    <xf numFmtId="0" fontId="1" fillId="9" borderId="0" xfId="0" applyFont="1" applyFill="1" applyAlignment="1">
      <alignment horizontal="center"/>
    </xf>
    <xf numFmtId="0" fontId="1" fillId="20" borderId="12" xfId="0" applyFont="1" applyFill="1" applyBorder="1" applyAlignment="1">
      <alignment horizontal="center"/>
    </xf>
    <xf numFmtId="0" fontId="1" fillId="20" borderId="0" xfId="0" applyFont="1" applyFill="1" applyAlignment="1">
      <alignment horizontal="center"/>
    </xf>
    <xf numFmtId="0" fontId="15" fillId="20" borderId="12" xfId="0" applyFont="1" applyFill="1" applyBorder="1" applyAlignment="1">
      <alignment horizontal="center"/>
    </xf>
    <xf numFmtId="0" fontId="15" fillId="20" borderId="0" xfId="0" applyFont="1" applyFill="1" applyAlignment="1">
      <alignment horizontal="center"/>
    </xf>
    <xf numFmtId="0" fontId="1" fillId="21" borderId="12" xfId="0" applyFont="1" applyFill="1" applyBorder="1" applyAlignment="1">
      <alignment horizontal="center"/>
    </xf>
    <xf numFmtId="0" fontId="1" fillId="21" borderId="0" xfId="0" applyFont="1" applyFill="1" applyAlignment="1">
      <alignment horizontal="center"/>
    </xf>
    <xf numFmtId="0" fontId="1" fillId="22" borderId="12" xfId="0" applyFont="1" applyFill="1" applyBorder="1" applyAlignment="1">
      <alignment horizontal="center"/>
    </xf>
    <xf numFmtId="0" fontId="1" fillId="22" borderId="0" xfId="0" applyFont="1" applyFill="1" applyAlignment="1">
      <alignment horizontal="center"/>
    </xf>
    <xf numFmtId="0" fontId="1" fillId="8" borderId="12" xfId="0" applyFont="1" applyFill="1" applyBorder="1" applyAlignment="1">
      <alignment horizontal="center"/>
    </xf>
    <xf numFmtId="0" fontId="1" fillId="8" borderId="0" xfId="0" applyFont="1" applyFill="1" applyAlignment="1">
      <alignment horizontal="center"/>
    </xf>
    <xf numFmtId="0" fontId="15" fillId="23" borderId="12" xfId="0" applyFont="1" applyFill="1" applyBorder="1" applyAlignment="1">
      <alignment horizontal="center"/>
    </xf>
    <xf numFmtId="0" fontId="15" fillId="23" borderId="0" xfId="0" applyFont="1" applyFill="1" applyAlignment="1">
      <alignment horizontal="center"/>
    </xf>
    <xf numFmtId="0" fontId="1" fillId="23" borderId="12" xfId="0" applyFont="1" applyFill="1" applyBorder="1" applyAlignment="1">
      <alignment horizontal="center"/>
    </xf>
    <xf numFmtId="0" fontId="1" fillId="23" borderId="0" xfId="0" applyFont="1" applyFill="1" applyAlignment="1">
      <alignment horizontal="center"/>
    </xf>
    <xf numFmtId="0" fontId="1" fillId="10" borderId="12" xfId="0" applyFont="1" applyFill="1" applyBorder="1" applyAlignment="1">
      <alignment horizontal="center"/>
    </xf>
    <xf numFmtId="0" fontId="1" fillId="10" borderId="0" xfId="0" applyFont="1" applyFill="1" applyAlignment="1">
      <alignment horizontal="center"/>
    </xf>
    <xf numFmtId="0" fontId="1" fillId="67" borderId="12" xfId="0" applyFont="1" applyFill="1" applyBorder="1" applyAlignment="1">
      <alignment horizontal="center"/>
    </xf>
    <xf numFmtId="0" fontId="1" fillId="67" borderId="0" xfId="0" applyFont="1" applyFill="1" applyAlignment="1">
      <alignment horizontal="center"/>
    </xf>
    <xf numFmtId="0" fontId="1" fillId="12" borderId="0" xfId="0" applyFont="1" applyFill="1" applyAlignment="1">
      <alignment horizontal="center"/>
    </xf>
    <xf numFmtId="0" fontId="42" fillId="4" borderId="2" xfId="0" applyFont="1" applyFill="1" applyBorder="1" applyAlignment="1">
      <alignment horizontal="center"/>
    </xf>
    <xf numFmtId="0" fontId="42" fillId="4" borderId="18" xfId="0" applyFont="1" applyFill="1" applyBorder="1" applyAlignment="1">
      <alignment horizontal="center"/>
    </xf>
    <xf numFmtId="0" fontId="42" fillId="4" borderId="0" xfId="0" applyFont="1" applyFill="1" applyAlignment="1">
      <alignment horizontal="center"/>
    </xf>
    <xf numFmtId="0" fontId="46" fillId="4" borderId="30" xfId="0" applyFont="1" applyFill="1" applyBorder="1" applyAlignment="1">
      <alignment horizontal="center"/>
    </xf>
    <xf numFmtId="0" fontId="46" fillId="4" borderId="31" xfId="0" applyFont="1" applyFill="1" applyBorder="1" applyAlignment="1">
      <alignment horizontal="center"/>
    </xf>
    <xf numFmtId="0" fontId="46" fillId="4" borderId="32" xfId="0" applyFont="1" applyFill="1" applyBorder="1" applyAlignment="1">
      <alignment horizontal="center"/>
    </xf>
    <xf numFmtId="0" fontId="46" fillId="4" borderId="29" xfId="0" applyFont="1" applyFill="1" applyBorder="1" applyAlignment="1">
      <alignment horizontal="center"/>
    </xf>
    <xf numFmtId="0" fontId="46" fillId="4" borderId="0" xfId="0" applyFont="1" applyFill="1" applyAlignment="1">
      <alignment horizontal="center"/>
    </xf>
    <xf numFmtId="0" fontId="43" fillId="0" borderId="30" xfId="0" applyFont="1" applyBorder="1" applyAlignment="1">
      <alignment horizontal="center"/>
    </xf>
    <xf numFmtId="0" fontId="43" fillId="0" borderId="31" xfId="0" applyFont="1" applyBorder="1" applyAlignment="1">
      <alignment horizontal="center"/>
    </xf>
    <xf numFmtId="0" fontId="43" fillId="0" borderId="32" xfId="0" applyFont="1" applyBorder="1" applyAlignment="1">
      <alignment horizontal="center"/>
    </xf>
    <xf numFmtId="0" fontId="43" fillId="0" borderId="0" xfId="0" applyFont="1" applyAlignment="1">
      <alignment horizontal="center" wrapText="1"/>
    </xf>
    <xf numFmtId="0" fontId="43" fillId="0" borderId="29" xfId="0" applyFont="1" applyBorder="1" applyAlignment="1">
      <alignment horizontal="center" wrapText="1"/>
    </xf>
    <xf numFmtId="0" fontId="43" fillId="0" borderId="7" xfId="0" applyFont="1" applyBorder="1" applyAlignment="1">
      <alignment horizontal="center" wrapText="1"/>
    </xf>
    <xf numFmtId="0" fontId="43" fillId="0" borderId="10" xfId="0" applyFont="1" applyBorder="1" applyAlignment="1">
      <alignment horizontal="center" wrapText="1"/>
    </xf>
    <xf numFmtId="0" fontId="43" fillId="0" borderId="9" xfId="0" applyFont="1" applyBorder="1" applyAlignment="1">
      <alignment horizontal="center" wrapText="1"/>
    </xf>
    <xf numFmtId="0" fontId="43" fillId="0" borderId="3" xfId="0" applyFont="1" applyBorder="1" applyAlignment="1">
      <alignment horizontal="center" wrapText="1"/>
    </xf>
    <xf numFmtId="0" fontId="50" fillId="65" borderId="41" xfId="0" applyFont="1" applyFill="1" applyBorder="1" applyAlignment="1">
      <alignment horizontal="center" vertical="center" wrapText="1"/>
    </xf>
    <xf numFmtId="0" fontId="50" fillId="65" borderId="42" xfId="0" applyFont="1" applyFill="1" applyBorder="1" applyAlignment="1">
      <alignment horizontal="center" vertical="center" wrapText="1"/>
    </xf>
    <xf numFmtId="0" fontId="50" fillId="65" borderId="43" xfId="0" applyFont="1" applyFill="1" applyBorder="1" applyAlignment="1">
      <alignment horizontal="center" vertical="center" wrapText="1"/>
    </xf>
    <xf numFmtId="0" fontId="46" fillId="4" borderId="2" xfId="0" quotePrefix="1" applyFont="1" applyFill="1" applyBorder="1" applyAlignment="1">
      <alignment horizontal="center"/>
    </xf>
    <xf numFmtId="0" fontId="19" fillId="11" borderId="9" xfId="0" applyFont="1" applyFill="1" applyBorder="1" applyAlignment="1">
      <alignment horizontal="center"/>
    </xf>
    <xf numFmtId="0" fontId="19" fillId="11" borderId="2" xfId="0" applyFont="1" applyFill="1" applyBorder="1" applyAlignment="1">
      <alignment horizontal="center"/>
    </xf>
  </cellXfs>
  <cellStyles count="4">
    <cellStyle name="Comma" xfId="2" builtinId="3"/>
    <cellStyle name="Normal" xfId="0" builtinId="0"/>
    <cellStyle name="Normal 2" xfId="3" xr:uid="{BB1C020C-D1CC-4357-9F85-67BDF696AD59}"/>
    <cellStyle name="Percent" xfId="1" builtinId="5"/>
  </cellStyles>
  <dxfs count="300">
    <dxf>
      <font>
        <color rgb="FFC00000"/>
      </font>
    </dxf>
    <dxf>
      <font>
        <color rgb="FFC00000"/>
      </font>
    </dxf>
    <dxf>
      <font>
        <b/>
        <i val="0"/>
        <color theme="5"/>
      </font>
    </dxf>
    <dxf>
      <font>
        <b/>
        <i val="0"/>
        <color theme="5"/>
      </font>
    </dxf>
    <dxf>
      <font>
        <b/>
        <i val="0"/>
        <color theme="5"/>
      </font>
    </dxf>
    <dxf>
      <font>
        <b/>
        <i val="0"/>
        <color theme="5"/>
      </font>
    </dxf>
    <dxf>
      <font>
        <b/>
        <i val="0"/>
        <color theme="5"/>
      </font>
    </dxf>
    <dxf>
      <fill>
        <patternFill>
          <bgColor theme="3" tint="0.79998168889431442"/>
        </patternFill>
      </fill>
    </dxf>
    <dxf>
      <fill>
        <patternFill>
          <bgColor theme="5" tint="0.59996337778862885"/>
        </patternFill>
      </fill>
    </dxf>
    <dxf>
      <fill>
        <patternFill>
          <bgColor theme="6" tint="0.59996337778862885"/>
        </patternFill>
      </fill>
    </dxf>
    <dxf>
      <fill>
        <patternFill>
          <bgColor theme="3" tint="0.39994506668294322"/>
        </patternFill>
      </fill>
    </dxf>
    <dxf>
      <fill>
        <patternFill>
          <bgColor rgb="FF9966FF"/>
        </patternFill>
      </fill>
    </dxf>
    <dxf>
      <fill>
        <patternFill>
          <bgColor theme="9" tint="0.39994506668294322"/>
        </patternFill>
      </fill>
    </dxf>
    <dxf>
      <fill>
        <patternFill>
          <bgColor theme="7" tint="0.59996337778862885"/>
        </patternFill>
      </fill>
    </dxf>
    <dxf>
      <fill>
        <patternFill>
          <bgColor rgb="FFFFFF99"/>
        </patternFill>
      </fill>
    </dxf>
    <dxf>
      <fill>
        <patternFill>
          <bgColor rgb="FFFF5050"/>
        </patternFill>
      </fill>
    </dxf>
    <dxf>
      <fill>
        <patternFill>
          <bgColor rgb="FFFFC000"/>
        </patternFill>
      </fill>
    </dxf>
    <dxf>
      <fill>
        <patternFill>
          <bgColor rgb="FF00B050"/>
        </patternFill>
      </fill>
    </dxf>
    <dxf>
      <fill>
        <patternFill>
          <bgColor rgb="FFFFFF66"/>
        </patternFill>
      </fill>
    </dxf>
    <dxf>
      <fill>
        <patternFill>
          <bgColor rgb="FFFF66CC"/>
        </patternFill>
      </fill>
    </dxf>
    <dxf>
      <fill>
        <patternFill>
          <bgColor rgb="FFC00000"/>
        </patternFill>
      </fill>
    </dxf>
    <dxf>
      <fill>
        <patternFill>
          <bgColor rgb="FFC00000"/>
        </patternFill>
      </fill>
    </dxf>
    <dxf>
      <fill>
        <patternFill>
          <bgColor theme="2" tint="-0.499984740745262"/>
        </patternFill>
      </fill>
    </dxf>
    <dxf>
      <fill>
        <patternFill>
          <bgColor theme="2" tint="-0.499984740745262"/>
        </patternFill>
      </fill>
    </dxf>
    <dxf>
      <fill>
        <patternFill>
          <bgColor theme="2" tint="-0.499984740745262"/>
        </patternFill>
      </fill>
    </dxf>
    <dxf>
      <fill>
        <patternFill>
          <bgColor theme="2" tint="-0.499984740745262"/>
        </patternFill>
      </fill>
    </dxf>
    <dxf>
      <fill>
        <patternFill>
          <bgColor theme="9" tint="0.39994506668294322"/>
        </patternFill>
      </fill>
    </dxf>
    <dxf>
      <fill>
        <patternFill>
          <bgColor theme="3" tint="0.39994506668294322"/>
        </patternFill>
      </fill>
    </dxf>
    <dxf>
      <fill>
        <patternFill>
          <bgColor theme="6" tint="0.59996337778862885"/>
        </patternFill>
      </fill>
    </dxf>
    <dxf>
      <fill>
        <patternFill>
          <bgColor theme="5" tint="0.59996337778862885"/>
        </patternFill>
      </fill>
    </dxf>
    <dxf>
      <fill>
        <patternFill>
          <bgColor theme="3" tint="0.79998168889431442"/>
        </patternFill>
      </fill>
    </dxf>
    <dxf>
      <fill>
        <patternFill>
          <bgColor theme="7" tint="0.59996337778862885"/>
        </patternFill>
      </fill>
    </dxf>
    <dxf>
      <fill>
        <patternFill>
          <bgColor rgb="FFFFFF99"/>
        </patternFill>
      </fill>
    </dxf>
    <dxf>
      <fill>
        <patternFill>
          <bgColor rgb="FFFFC000"/>
        </patternFill>
      </fill>
    </dxf>
    <dxf>
      <fill>
        <patternFill>
          <bgColor rgb="FF00B050"/>
        </patternFill>
      </fill>
    </dxf>
    <dxf>
      <fill>
        <patternFill>
          <bgColor rgb="FFFFFF66"/>
        </patternFill>
      </fill>
    </dxf>
    <dxf>
      <fill>
        <patternFill>
          <bgColor rgb="FF9966FF"/>
        </patternFill>
      </fill>
    </dxf>
    <dxf>
      <fill>
        <patternFill>
          <bgColor rgb="FFFF66CC"/>
        </patternFill>
      </fill>
    </dxf>
    <dxf>
      <fill>
        <patternFill>
          <bgColor rgb="FFFF5050"/>
        </patternFill>
      </fill>
    </dxf>
    <dxf>
      <fill>
        <patternFill>
          <bgColor rgb="FFC00000"/>
        </patternFill>
      </fill>
    </dxf>
    <dxf>
      <fill>
        <patternFill>
          <bgColor rgb="FFC00000"/>
        </patternFill>
      </fill>
    </dxf>
    <dxf>
      <fill>
        <patternFill>
          <bgColor theme="2" tint="-0.499984740745262"/>
        </patternFill>
      </fill>
    </dxf>
    <dxf>
      <fill>
        <patternFill>
          <bgColor theme="2" tint="-0.499984740745262"/>
        </patternFill>
      </fill>
    </dxf>
    <dxf>
      <fill>
        <patternFill>
          <bgColor theme="2" tint="-0.499984740745262"/>
        </patternFill>
      </fill>
    </dxf>
    <dxf>
      <fill>
        <patternFill>
          <bgColor theme="2" tint="-0.499984740745262"/>
        </patternFill>
      </fill>
    </dxf>
    <dxf>
      <fill>
        <patternFill>
          <bgColor theme="9" tint="0.39994506668294322"/>
        </patternFill>
      </fill>
    </dxf>
    <dxf>
      <fill>
        <patternFill>
          <bgColor theme="3" tint="0.39994506668294322"/>
        </patternFill>
      </fill>
    </dxf>
    <dxf>
      <fill>
        <patternFill>
          <bgColor theme="6" tint="0.59996337778862885"/>
        </patternFill>
      </fill>
    </dxf>
    <dxf>
      <fill>
        <patternFill>
          <bgColor theme="5" tint="0.59996337778862885"/>
        </patternFill>
      </fill>
    </dxf>
    <dxf>
      <fill>
        <patternFill>
          <bgColor theme="3" tint="0.79998168889431442"/>
        </patternFill>
      </fill>
    </dxf>
    <dxf>
      <fill>
        <patternFill>
          <bgColor theme="7" tint="0.59996337778862885"/>
        </patternFill>
      </fill>
    </dxf>
    <dxf>
      <fill>
        <patternFill>
          <bgColor rgb="FFFFFF99"/>
        </patternFill>
      </fill>
    </dxf>
    <dxf>
      <fill>
        <patternFill>
          <bgColor rgb="FFFFC000"/>
        </patternFill>
      </fill>
    </dxf>
    <dxf>
      <fill>
        <patternFill>
          <bgColor rgb="FF00B050"/>
        </patternFill>
      </fill>
    </dxf>
    <dxf>
      <fill>
        <patternFill>
          <bgColor rgb="FFFFFF66"/>
        </patternFill>
      </fill>
    </dxf>
    <dxf>
      <fill>
        <patternFill>
          <bgColor rgb="FF9966FF"/>
        </patternFill>
      </fill>
    </dxf>
    <dxf>
      <fill>
        <patternFill>
          <bgColor rgb="FFFF66CC"/>
        </patternFill>
      </fill>
    </dxf>
    <dxf>
      <fill>
        <patternFill>
          <bgColor rgb="FFFF5050"/>
        </patternFill>
      </fill>
    </dxf>
    <dxf>
      <fill>
        <patternFill>
          <bgColor rgb="FFC00000"/>
        </patternFill>
      </fill>
    </dxf>
    <dxf>
      <fill>
        <patternFill>
          <bgColor rgb="FFC00000"/>
        </patternFill>
      </fill>
    </dxf>
    <dxf>
      <fill>
        <patternFill>
          <bgColor theme="9" tint="0.39994506668294322"/>
        </patternFill>
      </fill>
    </dxf>
    <dxf>
      <fill>
        <patternFill>
          <bgColor theme="3" tint="0.39994506668294322"/>
        </patternFill>
      </fill>
    </dxf>
    <dxf>
      <fill>
        <patternFill>
          <bgColor theme="6" tint="0.59996337778862885"/>
        </patternFill>
      </fill>
    </dxf>
    <dxf>
      <fill>
        <patternFill>
          <bgColor theme="5" tint="0.59996337778862885"/>
        </patternFill>
      </fill>
    </dxf>
    <dxf>
      <fill>
        <patternFill>
          <bgColor theme="3" tint="0.79998168889431442"/>
        </patternFill>
      </fill>
    </dxf>
    <dxf>
      <fill>
        <patternFill>
          <bgColor theme="7" tint="0.59996337778862885"/>
        </patternFill>
      </fill>
    </dxf>
    <dxf>
      <fill>
        <patternFill>
          <bgColor rgb="FFFFFF99"/>
        </patternFill>
      </fill>
    </dxf>
    <dxf>
      <fill>
        <patternFill>
          <bgColor rgb="FFFFC000"/>
        </patternFill>
      </fill>
    </dxf>
    <dxf>
      <fill>
        <patternFill>
          <bgColor rgb="FF00B050"/>
        </patternFill>
      </fill>
    </dxf>
    <dxf>
      <fill>
        <patternFill>
          <bgColor rgb="FFFFFF66"/>
        </patternFill>
      </fill>
    </dxf>
    <dxf>
      <fill>
        <patternFill>
          <bgColor rgb="FF9966FF"/>
        </patternFill>
      </fill>
    </dxf>
    <dxf>
      <fill>
        <patternFill>
          <bgColor rgb="FFFF66CC"/>
        </patternFill>
      </fill>
    </dxf>
    <dxf>
      <fill>
        <patternFill>
          <bgColor rgb="FFFF5050"/>
        </patternFill>
      </fill>
    </dxf>
    <dxf>
      <fill>
        <patternFill>
          <bgColor rgb="FFC00000"/>
        </patternFill>
      </fill>
    </dxf>
    <dxf>
      <fill>
        <patternFill>
          <bgColor rgb="FFC00000"/>
        </patternFill>
      </fill>
    </dxf>
    <dxf>
      <fill>
        <patternFill>
          <bgColor theme="9" tint="0.39994506668294322"/>
        </patternFill>
      </fill>
    </dxf>
    <dxf>
      <fill>
        <patternFill>
          <bgColor theme="3" tint="0.39994506668294322"/>
        </patternFill>
      </fill>
    </dxf>
    <dxf>
      <fill>
        <patternFill>
          <bgColor theme="6" tint="0.59996337778862885"/>
        </patternFill>
      </fill>
    </dxf>
    <dxf>
      <fill>
        <patternFill>
          <bgColor theme="5" tint="0.59996337778862885"/>
        </patternFill>
      </fill>
    </dxf>
    <dxf>
      <fill>
        <patternFill>
          <bgColor theme="3" tint="0.79998168889431442"/>
        </patternFill>
      </fill>
    </dxf>
    <dxf>
      <fill>
        <patternFill>
          <bgColor theme="7" tint="0.59996337778862885"/>
        </patternFill>
      </fill>
    </dxf>
    <dxf>
      <fill>
        <patternFill>
          <bgColor rgb="FFFFFF99"/>
        </patternFill>
      </fill>
    </dxf>
    <dxf>
      <fill>
        <patternFill>
          <bgColor rgb="FFFFC000"/>
        </patternFill>
      </fill>
    </dxf>
    <dxf>
      <fill>
        <patternFill>
          <bgColor rgb="FF00B050"/>
        </patternFill>
      </fill>
    </dxf>
    <dxf>
      <fill>
        <patternFill>
          <bgColor rgb="FFFFFF66"/>
        </patternFill>
      </fill>
    </dxf>
    <dxf>
      <fill>
        <patternFill>
          <bgColor rgb="FF9966FF"/>
        </patternFill>
      </fill>
    </dxf>
    <dxf>
      <fill>
        <patternFill>
          <bgColor rgb="FFFF66CC"/>
        </patternFill>
      </fill>
    </dxf>
    <dxf>
      <fill>
        <patternFill>
          <bgColor rgb="FFFF5050"/>
        </patternFill>
      </fill>
    </dxf>
    <dxf>
      <fill>
        <patternFill>
          <bgColor rgb="FFC00000"/>
        </patternFill>
      </fill>
    </dxf>
    <dxf>
      <fill>
        <patternFill>
          <bgColor rgb="FFC00000"/>
        </patternFill>
      </fill>
    </dxf>
    <dxf>
      <fill>
        <patternFill>
          <bgColor theme="9" tint="0.39994506668294322"/>
        </patternFill>
      </fill>
    </dxf>
    <dxf>
      <fill>
        <patternFill>
          <bgColor theme="3" tint="0.39994506668294322"/>
        </patternFill>
      </fill>
    </dxf>
    <dxf>
      <fill>
        <patternFill>
          <bgColor theme="6" tint="0.59996337778862885"/>
        </patternFill>
      </fill>
    </dxf>
    <dxf>
      <fill>
        <patternFill>
          <bgColor theme="5" tint="0.59996337778862885"/>
        </patternFill>
      </fill>
    </dxf>
    <dxf>
      <fill>
        <patternFill>
          <bgColor theme="3" tint="0.79998168889431442"/>
        </patternFill>
      </fill>
    </dxf>
    <dxf>
      <fill>
        <patternFill>
          <bgColor theme="7" tint="0.59996337778862885"/>
        </patternFill>
      </fill>
    </dxf>
    <dxf>
      <fill>
        <patternFill>
          <bgColor rgb="FFFFFF99"/>
        </patternFill>
      </fill>
    </dxf>
    <dxf>
      <fill>
        <patternFill>
          <bgColor rgb="FFFFC000"/>
        </patternFill>
      </fill>
    </dxf>
    <dxf>
      <fill>
        <patternFill>
          <bgColor rgb="FF00B050"/>
        </patternFill>
      </fill>
    </dxf>
    <dxf>
      <fill>
        <patternFill>
          <bgColor rgb="FFFFFF66"/>
        </patternFill>
      </fill>
    </dxf>
    <dxf>
      <fill>
        <patternFill>
          <bgColor rgb="FF9966FF"/>
        </patternFill>
      </fill>
    </dxf>
    <dxf>
      <fill>
        <patternFill>
          <bgColor rgb="FFFF66CC"/>
        </patternFill>
      </fill>
    </dxf>
    <dxf>
      <fill>
        <patternFill>
          <bgColor rgb="FFFF5050"/>
        </patternFill>
      </fill>
    </dxf>
    <dxf>
      <fill>
        <patternFill>
          <bgColor rgb="FFC00000"/>
        </patternFill>
      </fill>
    </dxf>
    <dxf>
      <fill>
        <patternFill>
          <bgColor rgb="FFC00000"/>
        </patternFill>
      </fill>
    </dxf>
    <dxf>
      <fill>
        <patternFill>
          <bgColor theme="9" tint="0.39994506668294322"/>
        </patternFill>
      </fill>
    </dxf>
    <dxf>
      <fill>
        <patternFill>
          <bgColor theme="3" tint="0.39994506668294322"/>
        </patternFill>
      </fill>
    </dxf>
    <dxf>
      <fill>
        <patternFill>
          <bgColor theme="6" tint="0.59996337778862885"/>
        </patternFill>
      </fill>
    </dxf>
    <dxf>
      <fill>
        <patternFill>
          <bgColor theme="5" tint="0.59996337778862885"/>
        </patternFill>
      </fill>
    </dxf>
    <dxf>
      <fill>
        <patternFill>
          <bgColor theme="3" tint="0.79998168889431442"/>
        </patternFill>
      </fill>
    </dxf>
    <dxf>
      <fill>
        <patternFill>
          <bgColor theme="7" tint="0.59996337778862885"/>
        </patternFill>
      </fill>
    </dxf>
    <dxf>
      <fill>
        <patternFill>
          <bgColor rgb="FFFFFF99"/>
        </patternFill>
      </fill>
    </dxf>
    <dxf>
      <fill>
        <patternFill>
          <bgColor rgb="FFFFC000"/>
        </patternFill>
      </fill>
    </dxf>
    <dxf>
      <fill>
        <patternFill>
          <bgColor rgb="FF00B050"/>
        </patternFill>
      </fill>
    </dxf>
    <dxf>
      <fill>
        <patternFill>
          <bgColor rgb="FFFFFF66"/>
        </patternFill>
      </fill>
    </dxf>
    <dxf>
      <fill>
        <patternFill>
          <bgColor rgb="FF9966FF"/>
        </patternFill>
      </fill>
    </dxf>
    <dxf>
      <fill>
        <patternFill>
          <bgColor rgb="FFFF66CC"/>
        </patternFill>
      </fill>
    </dxf>
    <dxf>
      <fill>
        <patternFill>
          <bgColor rgb="FFFF5050"/>
        </patternFill>
      </fill>
    </dxf>
    <dxf>
      <fill>
        <patternFill>
          <bgColor rgb="FFC00000"/>
        </patternFill>
      </fill>
    </dxf>
    <dxf>
      <fill>
        <patternFill>
          <bgColor rgb="FFC00000"/>
        </patternFill>
      </fill>
    </dxf>
    <dxf>
      <fill>
        <patternFill>
          <bgColor theme="9" tint="0.39994506668294322"/>
        </patternFill>
      </fill>
    </dxf>
    <dxf>
      <fill>
        <patternFill>
          <bgColor theme="3" tint="0.39994506668294322"/>
        </patternFill>
      </fill>
    </dxf>
    <dxf>
      <fill>
        <patternFill>
          <bgColor theme="6" tint="0.59996337778862885"/>
        </patternFill>
      </fill>
    </dxf>
    <dxf>
      <fill>
        <patternFill>
          <bgColor theme="5" tint="0.59996337778862885"/>
        </patternFill>
      </fill>
    </dxf>
    <dxf>
      <fill>
        <patternFill>
          <bgColor theme="3" tint="0.79998168889431442"/>
        </patternFill>
      </fill>
    </dxf>
    <dxf>
      <fill>
        <patternFill>
          <bgColor theme="7" tint="0.59996337778862885"/>
        </patternFill>
      </fill>
    </dxf>
    <dxf>
      <fill>
        <patternFill>
          <bgColor rgb="FFFFFF99"/>
        </patternFill>
      </fill>
    </dxf>
    <dxf>
      <fill>
        <patternFill>
          <bgColor rgb="FFFFC000"/>
        </patternFill>
      </fill>
    </dxf>
    <dxf>
      <fill>
        <patternFill>
          <bgColor rgb="FF00B050"/>
        </patternFill>
      </fill>
    </dxf>
    <dxf>
      <fill>
        <patternFill>
          <bgColor rgb="FFFFFF66"/>
        </patternFill>
      </fill>
    </dxf>
    <dxf>
      <fill>
        <patternFill>
          <bgColor rgb="FF9966FF"/>
        </patternFill>
      </fill>
    </dxf>
    <dxf>
      <fill>
        <patternFill>
          <bgColor rgb="FFFF66CC"/>
        </patternFill>
      </fill>
    </dxf>
    <dxf>
      <fill>
        <patternFill>
          <bgColor rgb="FFFF5050"/>
        </patternFill>
      </fill>
    </dxf>
    <dxf>
      <fill>
        <patternFill>
          <bgColor rgb="FFC00000"/>
        </patternFill>
      </fill>
    </dxf>
    <dxf>
      <fill>
        <patternFill>
          <bgColor rgb="FFC00000"/>
        </patternFill>
      </fill>
    </dxf>
    <dxf>
      <fill>
        <patternFill>
          <bgColor theme="9" tint="0.39994506668294322"/>
        </patternFill>
      </fill>
    </dxf>
    <dxf>
      <fill>
        <patternFill>
          <bgColor theme="3" tint="0.39994506668294322"/>
        </patternFill>
      </fill>
    </dxf>
    <dxf>
      <fill>
        <patternFill>
          <bgColor theme="6" tint="0.59996337778862885"/>
        </patternFill>
      </fill>
    </dxf>
    <dxf>
      <fill>
        <patternFill>
          <bgColor theme="5" tint="0.59996337778862885"/>
        </patternFill>
      </fill>
    </dxf>
    <dxf>
      <fill>
        <patternFill>
          <bgColor theme="3" tint="0.79998168889431442"/>
        </patternFill>
      </fill>
    </dxf>
    <dxf>
      <fill>
        <patternFill>
          <bgColor theme="7" tint="0.59996337778862885"/>
        </patternFill>
      </fill>
    </dxf>
    <dxf>
      <fill>
        <patternFill>
          <bgColor rgb="FFFFFF99"/>
        </patternFill>
      </fill>
    </dxf>
    <dxf>
      <fill>
        <patternFill>
          <bgColor rgb="FFFFC000"/>
        </patternFill>
      </fill>
    </dxf>
    <dxf>
      <fill>
        <patternFill>
          <bgColor rgb="FF00B050"/>
        </patternFill>
      </fill>
    </dxf>
    <dxf>
      <fill>
        <patternFill>
          <bgColor rgb="FFFFFF66"/>
        </patternFill>
      </fill>
    </dxf>
    <dxf>
      <fill>
        <patternFill>
          <bgColor rgb="FF9966FF"/>
        </patternFill>
      </fill>
    </dxf>
    <dxf>
      <fill>
        <patternFill>
          <bgColor rgb="FFFF66CC"/>
        </patternFill>
      </fill>
    </dxf>
    <dxf>
      <fill>
        <patternFill>
          <bgColor rgb="FFFF5050"/>
        </patternFill>
      </fill>
    </dxf>
    <dxf>
      <fill>
        <patternFill>
          <bgColor rgb="FFC00000"/>
        </patternFill>
      </fill>
    </dxf>
    <dxf>
      <fill>
        <patternFill>
          <bgColor rgb="FFC00000"/>
        </patternFill>
      </fill>
    </dxf>
    <dxf>
      <fill>
        <patternFill>
          <bgColor theme="9" tint="0.39994506668294322"/>
        </patternFill>
      </fill>
    </dxf>
    <dxf>
      <fill>
        <patternFill>
          <bgColor theme="3" tint="0.39994506668294322"/>
        </patternFill>
      </fill>
    </dxf>
    <dxf>
      <fill>
        <patternFill>
          <bgColor theme="6" tint="0.59996337778862885"/>
        </patternFill>
      </fill>
    </dxf>
    <dxf>
      <fill>
        <patternFill>
          <bgColor theme="5" tint="0.59996337778862885"/>
        </patternFill>
      </fill>
    </dxf>
    <dxf>
      <fill>
        <patternFill>
          <bgColor theme="3" tint="0.79998168889431442"/>
        </patternFill>
      </fill>
    </dxf>
    <dxf>
      <fill>
        <patternFill>
          <bgColor theme="7" tint="0.59996337778862885"/>
        </patternFill>
      </fill>
    </dxf>
    <dxf>
      <fill>
        <patternFill>
          <bgColor rgb="FFFFFF99"/>
        </patternFill>
      </fill>
    </dxf>
    <dxf>
      <fill>
        <patternFill>
          <bgColor rgb="FFFFC000"/>
        </patternFill>
      </fill>
    </dxf>
    <dxf>
      <fill>
        <patternFill>
          <bgColor rgb="FF00B050"/>
        </patternFill>
      </fill>
    </dxf>
    <dxf>
      <fill>
        <patternFill>
          <bgColor rgb="FFFFFF66"/>
        </patternFill>
      </fill>
    </dxf>
    <dxf>
      <fill>
        <patternFill>
          <bgColor rgb="FF9966FF"/>
        </patternFill>
      </fill>
    </dxf>
    <dxf>
      <fill>
        <patternFill>
          <bgColor rgb="FFFF66CC"/>
        </patternFill>
      </fill>
    </dxf>
    <dxf>
      <fill>
        <patternFill>
          <bgColor rgb="FFFF5050"/>
        </patternFill>
      </fill>
    </dxf>
    <dxf>
      <fill>
        <patternFill>
          <bgColor rgb="FFC00000"/>
        </patternFill>
      </fill>
    </dxf>
    <dxf>
      <fill>
        <patternFill>
          <bgColor rgb="FFC00000"/>
        </patternFill>
      </fill>
    </dxf>
    <dxf>
      <fill>
        <patternFill>
          <bgColor theme="9" tint="0.39994506668294322"/>
        </patternFill>
      </fill>
    </dxf>
    <dxf>
      <fill>
        <patternFill>
          <bgColor theme="3" tint="0.39994506668294322"/>
        </patternFill>
      </fill>
    </dxf>
    <dxf>
      <fill>
        <patternFill>
          <bgColor theme="6" tint="0.59996337778862885"/>
        </patternFill>
      </fill>
    </dxf>
    <dxf>
      <fill>
        <patternFill>
          <bgColor theme="5" tint="0.59996337778862885"/>
        </patternFill>
      </fill>
    </dxf>
    <dxf>
      <fill>
        <patternFill>
          <bgColor theme="3" tint="0.79998168889431442"/>
        </patternFill>
      </fill>
    </dxf>
    <dxf>
      <fill>
        <patternFill>
          <bgColor theme="7" tint="0.59996337778862885"/>
        </patternFill>
      </fill>
    </dxf>
    <dxf>
      <fill>
        <patternFill>
          <bgColor rgb="FFFFFF99"/>
        </patternFill>
      </fill>
    </dxf>
    <dxf>
      <fill>
        <patternFill>
          <bgColor rgb="FFFFC000"/>
        </patternFill>
      </fill>
    </dxf>
    <dxf>
      <fill>
        <patternFill>
          <bgColor rgb="FF00B050"/>
        </patternFill>
      </fill>
    </dxf>
    <dxf>
      <fill>
        <patternFill>
          <bgColor rgb="FFFFFF66"/>
        </patternFill>
      </fill>
    </dxf>
    <dxf>
      <fill>
        <patternFill>
          <bgColor rgb="FF9966FF"/>
        </patternFill>
      </fill>
    </dxf>
    <dxf>
      <fill>
        <patternFill>
          <bgColor rgb="FFFF66CC"/>
        </patternFill>
      </fill>
    </dxf>
    <dxf>
      <fill>
        <patternFill>
          <bgColor rgb="FFFF5050"/>
        </patternFill>
      </fill>
    </dxf>
    <dxf>
      <fill>
        <patternFill>
          <bgColor rgb="FFC00000"/>
        </patternFill>
      </fill>
    </dxf>
    <dxf>
      <fill>
        <patternFill>
          <bgColor rgb="FFC00000"/>
        </patternFill>
      </fill>
    </dxf>
    <dxf>
      <fill>
        <patternFill>
          <bgColor theme="9" tint="0.39994506668294322"/>
        </patternFill>
      </fill>
    </dxf>
    <dxf>
      <fill>
        <patternFill>
          <bgColor theme="3" tint="0.39994506668294322"/>
        </patternFill>
      </fill>
    </dxf>
    <dxf>
      <fill>
        <patternFill>
          <bgColor theme="6" tint="0.59996337778862885"/>
        </patternFill>
      </fill>
    </dxf>
    <dxf>
      <fill>
        <patternFill>
          <bgColor theme="5" tint="0.59996337778862885"/>
        </patternFill>
      </fill>
    </dxf>
    <dxf>
      <fill>
        <patternFill>
          <bgColor theme="3" tint="0.79998168889431442"/>
        </patternFill>
      </fill>
    </dxf>
    <dxf>
      <fill>
        <patternFill>
          <bgColor theme="7" tint="0.59996337778862885"/>
        </patternFill>
      </fill>
    </dxf>
    <dxf>
      <fill>
        <patternFill>
          <bgColor rgb="FFFFFF99"/>
        </patternFill>
      </fill>
    </dxf>
    <dxf>
      <fill>
        <patternFill>
          <bgColor rgb="FFFFC000"/>
        </patternFill>
      </fill>
    </dxf>
    <dxf>
      <fill>
        <patternFill>
          <bgColor rgb="FF00B050"/>
        </patternFill>
      </fill>
    </dxf>
    <dxf>
      <fill>
        <patternFill>
          <bgColor rgb="FFFFFF66"/>
        </patternFill>
      </fill>
    </dxf>
    <dxf>
      <fill>
        <patternFill>
          <bgColor rgb="FF9966FF"/>
        </patternFill>
      </fill>
    </dxf>
    <dxf>
      <fill>
        <patternFill>
          <bgColor rgb="FFFF66CC"/>
        </patternFill>
      </fill>
    </dxf>
    <dxf>
      <fill>
        <patternFill>
          <bgColor rgb="FFFF5050"/>
        </patternFill>
      </fill>
    </dxf>
    <dxf>
      <fill>
        <patternFill>
          <bgColor rgb="FFC00000"/>
        </patternFill>
      </fill>
    </dxf>
    <dxf>
      <fill>
        <patternFill>
          <bgColor rgb="FFC00000"/>
        </patternFill>
      </fill>
    </dxf>
    <dxf>
      <fill>
        <patternFill>
          <bgColor theme="9" tint="0.39994506668294322"/>
        </patternFill>
      </fill>
    </dxf>
    <dxf>
      <fill>
        <patternFill>
          <bgColor theme="3" tint="0.39994506668294322"/>
        </patternFill>
      </fill>
    </dxf>
    <dxf>
      <fill>
        <patternFill>
          <bgColor theme="6" tint="0.59996337778862885"/>
        </patternFill>
      </fill>
    </dxf>
    <dxf>
      <fill>
        <patternFill>
          <bgColor theme="5" tint="0.59996337778862885"/>
        </patternFill>
      </fill>
    </dxf>
    <dxf>
      <fill>
        <patternFill>
          <bgColor theme="3" tint="0.79998168889431442"/>
        </patternFill>
      </fill>
    </dxf>
    <dxf>
      <fill>
        <patternFill>
          <bgColor theme="7" tint="0.59996337778862885"/>
        </patternFill>
      </fill>
    </dxf>
    <dxf>
      <fill>
        <patternFill>
          <bgColor rgb="FFFFFF99"/>
        </patternFill>
      </fill>
    </dxf>
    <dxf>
      <fill>
        <patternFill>
          <bgColor rgb="FFFFC000"/>
        </patternFill>
      </fill>
    </dxf>
    <dxf>
      <fill>
        <patternFill>
          <bgColor rgb="FF00B050"/>
        </patternFill>
      </fill>
    </dxf>
    <dxf>
      <fill>
        <patternFill>
          <bgColor rgb="FFFFFF66"/>
        </patternFill>
      </fill>
    </dxf>
    <dxf>
      <fill>
        <patternFill>
          <bgColor rgb="FF9966FF"/>
        </patternFill>
      </fill>
    </dxf>
    <dxf>
      <fill>
        <patternFill>
          <bgColor rgb="FFFF66CC"/>
        </patternFill>
      </fill>
    </dxf>
    <dxf>
      <fill>
        <patternFill>
          <bgColor rgb="FFFF5050"/>
        </patternFill>
      </fill>
    </dxf>
    <dxf>
      <fill>
        <patternFill>
          <bgColor rgb="FFC00000"/>
        </patternFill>
      </fill>
    </dxf>
    <dxf>
      <fill>
        <patternFill>
          <bgColor rgb="FFC00000"/>
        </patternFill>
      </fill>
    </dxf>
    <dxf>
      <fill>
        <patternFill>
          <bgColor theme="9" tint="0.39994506668294322"/>
        </patternFill>
      </fill>
    </dxf>
    <dxf>
      <fill>
        <patternFill>
          <bgColor theme="3" tint="0.39994506668294322"/>
        </patternFill>
      </fill>
    </dxf>
    <dxf>
      <fill>
        <patternFill>
          <bgColor theme="6" tint="0.59996337778862885"/>
        </patternFill>
      </fill>
    </dxf>
    <dxf>
      <fill>
        <patternFill>
          <bgColor theme="5" tint="0.59996337778862885"/>
        </patternFill>
      </fill>
    </dxf>
    <dxf>
      <fill>
        <patternFill>
          <bgColor theme="3" tint="0.79998168889431442"/>
        </patternFill>
      </fill>
    </dxf>
    <dxf>
      <fill>
        <patternFill>
          <bgColor theme="7" tint="0.59996337778862885"/>
        </patternFill>
      </fill>
    </dxf>
    <dxf>
      <fill>
        <patternFill>
          <bgColor rgb="FFFFFF99"/>
        </patternFill>
      </fill>
    </dxf>
    <dxf>
      <fill>
        <patternFill>
          <bgColor rgb="FFFFC000"/>
        </patternFill>
      </fill>
    </dxf>
    <dxf>
      <fill>
        <patternFill>
          <bgColor rgb="FF00B050"/>
        </patternFill>
      </fill>
    </dxf>
    <dxf>
      <fill>
        <patternFill>
          <bgColor rgb="FFFFFF66"/>
        </patternFill>
      </fill>
    </dxf>
    <dxf>
      <fill>
        <patternFill>
          <bgColor rgb="FF9966FF"/>
        </patternFill>
      </fill>
    </dxf>
    <dxf>
      <fill>
        <patternFill>
          <bgColor rgb="FFFF66CC"/>
        </patternFill>
      </fill>
    </dxf>
    <dxf>
      <fill>
        <patternFill>
          <bgColor rgb="FFFF5050"/>
        </patternFill>
      </fill>
    </dxf>
    <dxf>
      <fill>
        <patternFill>
          <bgColor rgb="FFC00000"/>
        </patternFill>
      </fill>
    </dxf>
    <dxf>
      <fill>
        <patternFill>
          <bgColor rgb="FFC00000"/>
        </patternFill>
      </fill>
    </dxf>
    <dxf>
      <fill>
        <patternFill>
          <bgColor theme="9" tint="0.39994506668294322"/>
        </patternFill>
      </fill>
    </dxf>
    <dxf>
      <fill>
        <patternFill>
          <bgColor theme="3" tint="0.39994506668294322"/>
        </patternFill>
      </fill>
    </dxf>
    <dxf>
      <fill>
        <patternFill>
          <bgColor theme="6" tint="0.59996337778862885"/>
        </patternFill>
      </fill>
    </dxf>
    <dxf>
      <fill>
        <patternFill>
          <bgColor theme="5" tint="0.59996337778862885"/>
        </patternFill>
      </fill>
    </dxf>
    <dxf>
      <fill>
        <patternFill>
          <bgColor theme="3" tint="0.79998168889431442"/>
        </patternFill>
      </fill>
    </dxf>
    <dxf>
      <fill>
        <patternFill>
          <bgColor theme="7" tint="0.59996337778862885"/>
        </patternFill>
      </fill>
    </dxf>
    <dxf>
      <fill>
        <patternFill>
          <bgColor rgb="FFFFFF99"/>
        </patternFill>
      </fill>
    </dxf>
    <dxf>
      <fill>
        <patternFill>
          <bgColor rgb="FFFFC000"/>
        </patternFill>
      </fill>
    </dxf>
    <dxf>
      <fill>
        <patternFill>
          <bgColor rgb="FF00B050"/>
        </patternFill>
      </fill>
    </dxf>
    <dxf>
      <fill>
        <patternFill>
          <bgColor rgb="FFFFFF66"/>
        </patternFill>
      </fill>
    </dxf>
    <dxf>
      <fill>
        <patternFill>
          <bgColor rgb="FF9966FF"/>
        </patternFill>
      </fill>
    </dxf>
    <dxf>
      <fill>
        <patternFill>
          <bgColor rgb="FFFF66CC"/>
        </patternFill>
      </fill>
    </dxf>
    <dxf>
      <fill>
        <patternFill>
          <bgColor rgb="FFFF5050"/>
        </patternFill>
      </fill>
    </dxf>
    <dxf>
      <fill>
        <patternFill>
          <bgColor rgb="FFC00000"/>
        </patternFill>
      </fill>
    </dxf>
    <dxf>
      <fill>
        <patternFill>
          <bgColor rgb="FFC00000"/>
        </patternFill>
      </fill>
    </dxf>
    <dxf>
      <fill>
        <patternFill>
          <bgColor theme="9" tint="0.39994506668294322"/>
        </patternFill>
      </fill>
    </dxf>
    <dxf>
      <fill>
        <patternFill>
          <bgColor theme="3" tint="0.39994506668294322"/>
        </patternFill>
      </fill>
    </dxf>
    <dxf>
      <fill>
        <patternFill>
          <bgColor theme="6" tint="0.59996337778862885"/>
        </patternFill>
      </fill>
    </dxf>
    <dxf>
      <fill>
        <patternFill>
          <bgColor theme="5" tint="0.59996337778862885"/>
        </patternFill>
      </fill>
    </dxf>
    <dxf>
      <fill>
        <patternFill>
          <bgColor theme="3" tint="0.79998168889431442"/>
        </patternFill>
      </fill>
    </dxf>
    <dxf>
      <fill>
        <patternFill>
          <bgColor theme="7" tint="0.59996337778862885"/>
        </patternFill>
      </fill>
    </dxf>
    <dxf>
      <fill>
        <patternFill>
          <bgColor rgb="FFFFFF99"/>
        </patternFill>
      </fill>
    </dxf>
    <dxf>
      <fill>
        <patternFill>
          <bgColor rgb="FFFFC000"/>
        </patternFill>
      </fill>
    </dxf>
    <dxf>
      <fill>
        <patternFill>
          <bgColor rgb="FF00B050"/>
        </patternFill>
      </fill>
    </dxf>
    <dxf>
      <fill>
        <patternFill>
          <bgColor rgb="FFFFFF66"/>
        </patternFill>
      </fill>
    </dxf>
    <dxf>
      <fill>
        <patternFill>
          <bgColor rgb="FF9966FF"/>
        </patternFill>
      </fill>
    </dxf>
    <dxf>
      <fill>
        <patternFill>
          <bgColor rgb="FFFF66CC"/>
        </patternFill>
      </fill>
    </dxf>
    <dxf>
      <fill>
        <patternFill>
          <bgColor rgb="FFFF5050"/>
        </patternFill>
      </fill>
    </dxf>
    <dxf>
      <fill>
        <patternFill>
          <bgColor rgb="FFC00000"/>
        </patternFill>
      </fill>
    </dxf>
    <dxf>
      <fill>
        <patternFill>
          <bgColor rgb="FFC00000"/>
        </patternFill>
      </fill>
    </dxf>
    <dxf>
      <fill>
        <patternFill>
          <bgColor theme="9" tint="0.39994506668294322"/>
        </patternFill>
      </fill>
    </dxf>
    <dxf>
      <fill>
        <patternFill>
          <bgColor theme="3" tint="0.39994506668294322"/>
        </patternFill>
      </fill>
    </dxf>
    <dxf>
      <fill>
        <patternFill>
          <bgColor theme="6" tint="0.59996337778862885"/>
        </patternFill>
      </fill>
    </dxf>
    <dxf>
      <fill>
        <patternFill>
          <bgColor theme="5" tint="0.59996337778862885"/>
        </patternFill>
      </fill>
    </dxf>
    <dxf>
      <fill>
        <patternFill>
          <bgColor theme="3" tint="0.79998168889431442"/>
        </patternFill>
      </fill>
    </dxf>
    <dxf>
      <fill>
        <patternFill>
          <bgColor theme="7" tint="0.59996337778862885"/>
        </patternFill>
      </fill>
    </dxf>
    <dxf>
      <fill>
        <patternFill>
          <bgColor rgb="FFFFFF99"/>
        </patternFill>
      </fill>
    </dxf>
    <dxf>
      <fill>
        <patternFill>
          <bgColor rgb="FFFFC000"/>
        </patternFill>
      </fill>
    </dxf>
    <dxf>
      <fill>
        <patternFill>
          <bgColor rgb="FF00B050"/>
        </patternFill>
      </fill>
    </dxf>
    <dxf>
      <fill>
        <patternFill>
          <bgColor rgb="FFFFFF66"/>
        </patternFill>
      </fill>
    </dxf>
    <dxf>
      <fill>
        <patternFill>
          <bgColor rgb="FF9966FF"/>
        </patternFill>
      </fill>
    </dxf>
    <dxf>
      <fill>
        <patternFill>
          <bgColor rgb="FFFF66CC"/>
        </patternFill>
      </fill>
    </dxf>
    <dxf>
      <fill>
        <patternFill>
          <bgColor rgb="FFFF5050"/>
        </patternFill>
      </fill>
    </dxf>
    <dxf>
      <fill>
        <patternFill>
          <bgColor rgb="FFC00000"/>
        </patternFill>
      </fill>
    </dxf>
    <dxf>
      <fill>
        <patternFill>
          <bgColor rgb="FFC00000"/>
        </patternFill>
      </fill>
    </dxf>
    <dxf>
      <fill>
        <patternFill>
          <bgColor theme="9" tint="0.39994506668294322"/>
        </patternFill>
      </fill>
    </dxf>
    <dxf>
      <fill>
        <patternFill>
          <bgColor theme="3" tint="0.39994506668294322"/>
        </patternFill>
      </fill>
    </dxf>
    <dxf>
      <fill>
        <patternFill>
          <bgColor theme="6" tint="0.59996337778862885"/>
        </patternFill>
      </fill>
    </dxf>
    <dxf>
      <fill>
        <patternFill>
          <bgColor theme="5" tint="0.59996337778862885"/>
        </patternFill>
      </fill>
    </dxf>
    <dxf>
      <fill>
        <patternFill>
          <bgColor theme="3" tint="0.79998168889431442"/>
        </patternFill>
      </fill>
    </dxf>
    <dxf>
      <fill>
        <patternFill>
          <bgColor theme="7" tint="0.59996337778862885"/>
        </patternFill>
      </fill>
    </dxf>
    <dxf>
      <fill>
        <patternFill>
          <bgColor rgb="FFFFFF99"/>
        </patternFill>
      </fill>
    </dxf>
    <dxf>
      <fill>
        <patternFill>
          <bgColor rgb="FFFFC000"/>
        </patternFill>
      </fill>
    </dxf>
    <dxf>
      <fill>
        <patternFill>
          <bgColor rgb="FF00B050"/>
        </patternFill>
      </fill>
    </dxf>
    <dxf>
      <fill>
        <patternFill>
          <bgColor rgb="FFFFFF66"/>
        </patternFill>
      </fill>
    </dxf>
    <dxf>
      <fill>
        <patternFill>
          <bgColor rgb="FF9966FF"/>
        </patternFill>
      </fill>
    </dxf>
    <dxf>
      <fill>
        <patternFill>
          <bgColor rgb="FFFF66CC"/>
        </patternFill>
      </fill>
    </dxf>
    <dxf>
      <fill>
        <patternFill>
          <bgColor rgb="FFFF5050"/>
        </patternFill>
      </fill>
    </dxf>
    <dxf>
      <fill>
        <patternFill>
          <bgColor rgb="FFC00000"/>
        </patternFill>
      </fill>
    </dxf>
    <dxf>
      <fill>
        <patternFill>
          <bgColor rgb="FFC00000"/>
        </patternFill>
      </fill>
    </dxf>
    <dxf>
      <fill>
        <patternFill>
          <bgColor theme="9" tint="0.39994506668294322"/>
        </patternFill>
      </fill>
    </dxf>
    <dxf>
      <fill>
        <patternFill>
          <bgColor theme="3" tint="0.39994506668294322"/>
        </patternFill>
      </fill>
    </dxf>
    <dxf>
      <fill>
        <patternFill>
          <bgColor theme="6" tint="0.59996337778862885"/>
        </patternFill>
      </fill>
    </dxf>
    <dxf>
      <fill>
        <patternFill>
          <bgColor theme="5" tint="0.59996337778862885"/>
        </patternFill>
      </fill>
    </dxf>
    <dxf>
      <fill>
        <patternFill>
          <bgColor theme="3" tint="0.79998168889431442"/>
        </patternFill>
      </fill>
    </dxf>
    <dxf>
      <fill>
        <patternFill>
          <bgColor theme="7" tint="0.59996337778862885"/>
        </patternFill>
      </fill>
    </dxf>
    <dxf>
      <fill>
        <patternFill>
          <bgColor rgb="FFFFFF99"/>
        </patternFill>
      </fill>
    </dxf>
    <dxf>
      <fill>
        <patternFill>
          <bgColor rgb="FFFFC000"/>
        </patternFill>
      </fill>
    </dxf>
    <dxf>
      <fill>
        <patternFill>
          <bgColor rgb="FF00B050"/>
        </patternFill>
      </fill>
    </dxf>
    <dxf>
      <fill>
        <patternFill>
          <bgColor rgb="FFFFFF66"/>
        </patternFill>
      </fill>
    </dxf>
    <dxf>
      <fill>
        <patternFill>
          <bgColor rgb="FF9966FF"/>
        </patternFill>
      </fill>
    </dxf>
    <dxf>
      <fill>
        <patternFill>
          <bgColor rgb="FFFF66CC"/>
        </patternFill>
      </fill>
    </dxf>
    <dxf>
      <fill>
        <patternFill>
          <bgColor rgb="FFFF5050"/>
        </patternFill>
      </fill>
    </dxf>
    <dxf>
      <fill>
        <patternFill>
          <bgColor rgb="FFC00000"/>
        </patternFill>
      </fill>
    </dxf>
    <dxf>
      <fill>
        <patternFill>
          <bgColor rgb="FFC00000"/>
        </patternFill>
      </fill>
    </dxf>
  </dxfs>
  <tableStyles count="0" defaultTableStyle="TableStyleMedium2" defaultPivotStyle="PivotStyleLight16"/>
  <colors>
    <mruColors>
      <color rgb="FF003E51"/>
      <color rgb="FFBDB091"/>
      <color rgb="FFD9D9D9"/>
      <color rgb="FFE6E4D2"/>
      <color rgb="FFDFDCC7"/>
      <color rgb="FFD2E1A5"/>
      <color rgb="FFC3E1A5"/>
      <color rgb="FFB4E1A5"/>
      <color rgb="FFA5E1A5"/>
      <color rgb="FF96E1A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63" Type="http://schemas.openxmlformats.org/officeDocument/2006/relationships/worksheet" Target="worksheets/sheet63.xml"/><Relationship Id="rId84" Type="http://schemas.openxmlformats.org/officeDocument/2006/relationships/worksheet" Target="worksheets/sheet84.xml"/><Relationship Id="rId138" Type="http://schemas.openxmlformats.org/officeDocument/2006/relationships/worksheet" Target="worksheets/sheet138.xml"/><Relationship Id="rId159" Type="http://schemas.openxmlformats.org/officeDocument/2006/relationships/worksheet" Target="worksheets/sheet159.xml"/><Relationship Id="rId170" Type="http://schemas.openxmlformats.org/officeDocument/2006/relationships/styles" Target="styles.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53" Type="http://schemas.openxmlformats.org/officeDocument/2006/relationships/worksheet" Target="worksheets/sheet53.xml"/><Relationship Id="rId74" Type="http://schemas.openxmlformats.org/officeDocument/2006/relationships/worksheet" Target="worksheets/sheet74.xml"/><Relationship Id="rId128" Type="http://schemas.openxmlformats.org/officeDocument/2006/relationships/worksheet" Target="worksheets/sheet128.xml"/><Relationship Id="rId149" Type="http://schemas.openxmlformats.org/officeDocument/2006/relationships/worksheet" Target="worksheets/sheet149.xml"/><Relationship Id="rId5" Type="http://schemas.openxmlformats.org/officeDocument/2006/relationships/worksheet" Target="worksheets/sheet5.xml"/><Relationship Id="rId95" Type="http://schemas.openxmlformats.org/officeDocument/2006/relationships/worksheet" Target="worksheets/sheet95.xml"/><Relationship Id="rId160" Type="http://schemas.openxmlformats.org/officeDocument/2006/relationships/worksheet" Target="worksheets/sheet160.xml"/><Relationship Id="rId22" Type="http://schemas.openxmlformats.org/officeDocument/2006/relationships/worksheet" Target="worksheets/sheet22.xml"/><Relationship Id="rId43" Type="http://schemas.openxmlformats.org/officeDocument/2006/relationships/worksheet" Target="worksheets/sheet43.xml"/><Relationship Id="rId64" Type="http://schemas.openxmlformats.org/officeDocument/2006/relationships/worksheet" Target="worksheets/sheet64.xml"/><Relationship Id="rId118" Type="http://schemas.openxmlformats.org/officeDocument/2006/relationships/worksheet" Target="worksheets/sheet118.xml"/><Relationship Id="rId139" Type="http://schemas.openxmlformats.org/officeDocument/2006/relationships/worksheet" Target="worksheets/sheet139.xml"/><Relationship Id="rId85" Type="http://schemas.openxmlformats.org/officeDocument/2006/relationships/worksheet" Target="worksheets/sheet85.xml"/><Relationship Id="rId150" Type="http://schemas.openxmlformats.org/officeDocument/2006/relationships/worksheet" Target="worksheets/sheet150.xml"/><Relationship Id="rId171" Type="http://schemas.openxmlformats.org/officeDocument/2006/relationships/sharedStrings" Target="sharedStrings.xml"/><Relationship Id="rId12" Type="http://schemas.openxmlformats.org/officeDocument/2006/relationships/worksheet" Target="worksheets/sheet12.xml"/><Relationship Id="rId33" Type="http://schemas.openxmlformats.org/officeDocument/2006/relationships/worksheet" Target="worksheets/sheet33.xml"/><Relationship Id="rId108" Type="http://schemas.openxmlformats.org/officeDocument/2006/relationships/worksheet" Target="worksheets/sheet108.xml"/><Relationship Id="rId129" Type="http://schemas.openxmlformats.org/officeDocument/2006/relationships/worksheet" Target="worksheets/sheet129.xml"/><Relationship Id="rId54" Type="http://schemas.openxmlformats.org/officeDocument/2006/relationships/worksheet" Target="worksheets/sheet54.xml"/><Relationship Id="rId75" Type="http://schemas.openxmlformats.org/officeDocument/2006/relationships/worksheet" Target="worksheets/sheet75.xml"/><Relationship Id="rId96" Type="http://schemas.openxmlformats.org/officeDocument/2006/relationships/worksheet" Target="worksheets/sheet96.xml"/><Relationship Id="rId140" Type="http://schemas.openxmlformats.org/officeDocument/2006/relationships/worksheet" Target="worksheets/sheet140.xml"/><Relationship Id="rId161" Type="http://schemas.openxmlformats.org/officeDocument/2006/relationships/worksheet" Target="worksheets/sheet161.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2" Type="http://schemas.openxmlformats.org/officeDocument/2006/relationships/sheetMetadata" Target="metadata.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calcChain" Target="calcChain.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microsoft.com/office/2006/relationships/vbaProject" Target="vbaProject.bin"/><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26" Type="http://schemas.openxmlformats.org/officeDocument/2006/relationships/worksheet" Target="worksheets/sheet26.xml"/><Relationship Id="rId47" Type="http://schemas.openxmlformats.org/officeDocument/2006/relationships/worksheet" Target="worksheets/sheet47.xml"/><Relationship Id="rId68" Type="http://schemas.openxmlformats.org/officeDocument/2006/relationships/worksheet" Target="worksheets/sheet68.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54" Type="http://schemas.openxmlformats.org/officeDocument/2006/relationships/worksheet" Target="worksheets/sheet154.xml"/><Relationship Id="rId16" Type="http://schemas.openxmlformats.org/officeDocument/2006/relationships/worksheet" Target="worksheets/sheet16.xml"/><Relationship Id="rId37" Type="http://schemas.openxmlformats.org/officeDocument/2006/relationships/worksheet" Target="worksheets/sheet37.xml"/><Relationship Id="rId58" Type="http://schemas.openxmlformats.org/officeDocument/2006/relationships/worksheet" Target="worksheets/sheet58.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44" Type="http://schemas.openxmlformats.org/officeDocument/2006/relationships/worksheet" Target="worksheets/sheet144.xml"/><Relationship Id="rId90" Type="http://schemas.openxmlformats.org/officeDocument/2006/relationships/worksheet" Target="worksheets/sheet90.xml"/><Relationship Id="rId165" Type="http://schemas.openxmlformats.org/officeDocument/2006/relationships/worksheet" Target="worksheets/sheet165.xml"/><Relationship Id="rId27" Type="http://schemas.openxmlformats.org/officeDocument/2006/relationships/worksheet" Target="worksheets/sheet27.xml"/><Relationship Id="rId48" Type="http://schemas.openxmlformats.org/officeDocument/2006/relationships/worksheet" Target="worksheets/sheet48.xml"/><Relationship Id="rId69" Type="http://schemas.openxmlformats.org/officeDocument/2006/relationships/worksheet" Target="worksheets/sheet69.xml"/><Relationship Id="rId113" Type="http://schemas.openxmlformats.org/officeDocument/2006/relationships/worksheet" Target="worksheets/sheet113.xml"/><Relationship Id="rId134" Type="http://schemas.openxmlformats.org/officeDocument/2006/relationships/worksheet" Target="worksheets/sheet134.xml"/><Relationship Id="rId80" Type="http://schemas.openxmlformats.org/officeDocument/2006/relationships/worksheet" Target="worksheets/sheet80.xml"/><Relationship Id="rId155" Type="http://schemas.openxmlformats.org/officeDocument/2006/relationships/worksheet" Target="worksheets/sheet155.xml"/><Relationship Id="rId17" Type="http://schemas.openxmlformats.org/officeDocument/2006/relationships/worksheet" Target="worksheets/sheet17.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24" Type="http://schemas.openxmlformats.org/officeDocument/2006/relationships/worksheet" Target="worksheets/sheet124.xml"/><Relationship Id="rId70" Type="http://schemas.openxmlformats.org/officeDocument/2006/relationships/worksheet" Target="worksheets/sheet70.xml"/><Relationship Id="rId91" Type="http://schemas.openxmlformats.org/officeDocument/2006/relationships/worksheet" Target="worksheets/sheet91.xml"/><Relationship Id="rId145" Type="http://schemas.openxmlformats.org/officeDocument/2006/relationships/worksheet" Target="worksheets/sheet145.xml"/><Relationship Id="rId166" Type="http://schemas.openxmlformats.org/officeDocument/2006/relationships/worksheet" Target="worksheets/sheet16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10"/>
          <c:order val="0"/>
          <c:tx>
            <c:strRef>
              <c:f>RunInformation!$G$6</c:f>
              <c:strCache>
                <c:ptCount val="1"/>
                <c:pt idx="0">
                  <c:v>1991</c:v>
                </c:pt>
              </c:strCache>
            </c:strRef>
          </c:tx>
          <c:spPr>
            <a:ln w="12700">
              <a:solidFill>
                <a:srgbClr val="87FF87"/>
              </a:solidFill>
              <a:prstDash val="solid"/>
            </a:ln>
          </c:spPr>
          <c:marker>
            <c:symbol val="square"/>
            <c:size val="4"/>
            <c:spPr>
              <a:solidFill>
                <a:srgbClr val="87FF87"/>
              </a:solidFill>
              <a:ln w="12700">
                <a:solidFill>
                  <a:srgbClr val="7D7D7D"/>
                </a:solidFill>
                <a:prstDash val="solid"/>
              </a:ln>
            </c:spPr>
          </c:marker>
          <c:xVal>
            <c:numRef>
              <c:f>Comparison!$U$4:$U$68</c:f>
              <c:numCache>
                <c:formatCode>[$-409]mmmm\-yy;@</c:formatCode>
                <c:ptCount val="65"/>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47392</c:v>
                </c:pt>
                <c:pt idx="42">
                  <c:v>47423</c:v>
                </c:pt>
                <c:pt idx="43">
                  <c:v>47453</c:v>
                </c:pt>
                <c:pt idx="44">
                  <c:v>47484</c:v>
                </c:pt>
                <c:pt idx="45">
                  <c:v>47515</c:v>
                </c:pt>
                <c:pt idx="46">
                  <c:v>47543</c:v>
                </c:pt>
                <c:pt idx="47">
                  <c:v>47574</c:v>
                </c:pt>
                <c:pt idx="48">
                  <c:v>47604</c:v>
                </c:pt>
                <c:pt idx="49">
                  <c:v>47635</c:v>
                </c:pt>
                <c:pt idx="50">
                  <c:v>47665</c:v>
                </c:pt>
                <c:pt idx="51">
                  <c:v>47696</c:v>
                </c:pt>
                <c:pt idx="52">
                  <c:v>47727</c:v>
                </c:pt>
                <c:pt idx="53">
                  <c:v>47757</c:v>
                </c:pt>
                <c:pt idx="54">
                  <c:v>47788</c:v>
                </c:pt>
                <c:pt idx="55">
                  <c:v>47818</c:v>
                </c:pt>
                <c:pt idx="56">
                  <c:v>47849</c:v>
                </c:pt>
                <c:pt idx="57">
                  <c:v>47880</c:v>
                </c:pt>
                <c:pt idx="58">
                  <c:v>47908</c:v>
                </c:pt>
                <c:pt idx="59">
                  <c:v>47939</c:v>
                </c:pt>
                <c:pt idx="60">
                  <c:v>47969</c:v>
                </c:pt>
                <c:pt idx="61">
                  <c:v>48000</c:v>
                </c:pt>
                <c:pt idx="62">
                  <c:v>48030</c:v>
                </c:pt>
                <c:pt idx="63">
                  <c:v>48061</c:v>
                </c:pt>
                <c:pt idx="64">
                  <c:v>48092</c:v>
                </c:pt>
              </c:numCache>
            </c:numRef>
          </c:xVal>
          <c:yVal>
            <c:numRef>
              <c:f>Comparison!$Y$4:$Y$68</c:f>
              <c:numCache>
                <c:formatCode>0.00</c:formatCode>
                <c:ptCount val="65"/>
                <c:pt idx="0">
                  <c:v>1050.0041239006293</c:v>
                </c:pt>
                <c:pt idx="1">
                  <c:v>1044.7840992832523</c:v>
                </c:pt>
                <c:pt idx="2">
                  <c:v>1039.9128566784461</c:v>
                </c:pt>
                <c:pt idx="3">
                  <c:v>1037.8847291160757</c:v>
                </c:pt>
                <c:pt idx="4">
                  <c:v>1037.1675803586568</c:v>
                </c:pt>
                <c:pt idx="5">
                  <c:v>1037.9285614164653</c:v>
                </c:pt>
                <c:pt idx="6">
                  <c:v>1036.2635691040696</c:v>
                </c:pt>
                <c:pt idx="7">
                  <c:v>1037.6404955345538</c:v>
                </c:pt>
                <c:pt idx="8">
                  <c:v>1036.3777766748574</c:v>
                </c:pt>
                <c:pt idx="9">
                  <c:v>1036.0740852354418</c:v>
                </c:pt>
                <c:pt idx="10">
                  <c:v>1032.2056587093921</c:v>
                </c:pt>
                <c:pt idx="11">
                  <c:v>1028.5281821795304</c:v>
                </c:pt>
                <c:pt idx="12">
                  <c:v>1031.3140379354991</c:v>
                </c:pt>
                <c:pt idx="13">
                  <c:v>1025.8653383613653</c:v>
                </c:pt>
                <c:pt idx="14">
                  <c:v>1024.567858042429</c:v>
                </c:pt>
                <c:pt idx="15">
                  <c:v>1022.6974460327752</c:v>
                </c:pt>
                <c:pt idx="16">
                  <c:v>1020.449114719166</c:v>
                </c:pt>
                <c:pt idx="17">
                  <c:v>1020.2242799525691</c:v>
                </c:pt>
                <c:pt idx="18">
                  <c:v>1017.3429919017141</c:v>
                </c:pt>
                <c:pt idx="19">
                  <c:v>1016.8079595687717</c:v>
                </c:pt>
                <c:pt idx="20">
                  <c:v>1024.391443901291</c:v>
                </c:pt>
                <c:pt idx="21">
                  <c:v>1031.3085087778766</c:v>
                </c:pt>
                <c:pt idx="22">
                  <c:v>1032.1340607775353</c:v>
                </c:pt>
                <c:pt idx="23">
                  <c:v>1033.7085048156184</c:v>
                </c:pt>
                <c:pt idx="24">
                  <c:v>1054.886903849527</c:v>
                </c:pt>
                <c:pt idx="25">
                  <c:v>1052.9018780904137</c:v>
                </c:pt>
                <c:pt idx="26">
                  <c:v>1053.4295483527849</c:v>
                </c:pt>
                <c:pt idx="27">
                  <c:v>1056.8038895952627</c:v>
                </c:pt>
                <c:pt idx="28">
                  <c:v>1057.2834451970123</c:v>
                </c:pt>
                <c:pt idx="29">
                  <c:v>1058.1000459984689</c:v>
                </c:pt>
                <c:pt idx="30">
                  <c:v>1057.7764491385551</c:v>
                </c:pt>
                <c:pt idx="31">
                  <c:v>1059.6732978057926</c:v>
                </c:pt>
                <c:pt idx="32">
                  <c:v>1060.2614391894508</c:v>
                </c:pt>
                <c:pt idx="33">
                  <c:v>1060.3967060067937</c:v>
                </c:pt>
                <c:pt idx="34">
                  <c:v>1057.390513631776</c:v>
                </c:pt>
                <c:pt idx="35">
                  <c:v>1052.0829761513676</c:v>
                </c:pt>
                <c:pt idx="36">
                  <c:v>1047.201095715717</c:v>
                </c:pt>
                <c:pt idx="37">
                  <c:v>1043.5934626521382</c:v>
                </c:pt>
                <c:pt idx="38">
                  <c:v>1042.471845647962</c:v>
                </c:pt>
                <c:pt idx="39">
                  <c:v>1042.8414526607089</c:v>
                </c:pt>
                <c:pt idx="40">
                  <c:v>1042.1527759587334</c:v>
                </c:pt>
                <c:pt idx="41">
                  <c:v>1042.8429280660062</c:v>
                </c:pt>
                <c:pt idx="42">
                  <c:v>1040.634051513794</c:v>
                </c:pt>
                <c:pt idx="43">
                  <c:v>1041.5315008959294</c:v>
                </c:pt>
                <c:pt idx="44">
                  <c:v>1044.8478753289098</c:v>
                </c:pt>
                <c:pt idx="45">
                  <c:v>1047.9644098261292</c:v>
                </c:pt>
                <c:pt idx="46">
                  <c:v>1050.3060519186081</c:v>
                </c:pt>
                <c:pt idx="47">
                  <c:v>1047.0929979639741</c:v>
                </c:pt>
                <c:pt idx="48">
                  <c:v>1044.302881681034</c:v>
                </c:pt>
                <c:pt idx="49">
                  <c:v>1042.5735479188447</c:v>
                </c:pt>
                <c:pt idx="50">
                  <c:v>1043.0946501376225</c:v>
                </c:pt>
                <c:pt idx="51">
                  <c:v>1044.2370799331384</c:v>
                </c:pt>
                <c:pt idx="52">
                  <c:v>1043.7305827313116</c:v>
                </c:pt>
                <c:pt idx="53">
                  <c:v>1047.1882465135163</c:v>
                </c:pt>
                <c:pt idx="54">
                  <c:v>1048.7978112935198</c:v>
                </c:pt>
                <c:pt idx="55">
                  <c:v>1052.3209531291343</c:v>
                </c:pt>
                <c:pt idx="56">
                  <c:v>1054.2962130997721</c:v>
                </c:pt>
                <c:pt idx="57">
                  <c:v>1055.5469886355629</c:v>
                </c:pt>
                <c:pt idx="58">
                  <c:v>1051.5872976645526</c:v>
                </c:pt>
                <c:pt idx="59">
                  <c:v>1056.0327062403803</c:v>
                </c:pt>
                <c:pt idx="60">
                  <c:v>1059.4786512369585</c:v>
                </c:pt>
                <c:pt idx="61">
                  <c:v>1065.1794040448308</c:v>
                </c:pt>
                <c:pt idx="62">
                  <c:v>1075.1561187609339</c:v>
                </c:pt>
                <c:pt idx="63">
                  <c:v>1085.8773159329992</c:v>
                </c:pt>
                <c:pt idx="64">
                  <c:v>1091.9065301384119</c:v>
                </c:pt>
              </c:numCache>
            </c:numRef>
          </c:yVal>
          <c:smooth val="0"/>
          <c:extLst>
            <c:ext xmlns:c16="http://schemas.microsoft.com/office/drawing/2014/chart" uri="{C3380CC4-5D6E-409C-BE32-E72D297353CC}">
              <c16:uniqueId val="{00000002-9962-460A-BCA9-4D4A2181A173}"/>
            </c:ext>
          </c:extLst>
        </c:ser>
        <c:ser>
          <c:idx val="11"/>
          <c:order val="1"/>
          <c:tx>
            <c:strRef>
              <c:f>RunInformation!$G$7</c:f>
              <c:strCache>
                <c:ptCount val="1"/>
                <c:pt idx="0">
                  <c:v>1992</c:v>
                </c:pt>
              </c:strCache>
            </c:strRef>
          </c:tx>
          <c:spPr>
            <a:ln w="12700">
              <a:solidFill>
                <a:srgbClr val="AFFF87"/>
              </a:solidFill>
              <a:prstDash val="solid"/>
            </a:ln>
          </c:spPr>
          <c:marker>
            <c:symbol val="diamond"/>
            <c:size val="4"/>
            <c:spPr>
              <a:solidFill>
                <a:srgbClr val="AFFF87"/>
              </a:solidFill>
              <a:ln w="12700">
                <a:solidFill>
                  <a:srgbClr val="7D7D7D"/>
                </a:solidFill>
                <a:prstDash val="solid"/>
              </a:ln>
            </c:spPr>
          </c:marker>
          <c:xVal>
            <c:numRef>
              <c:f>Comparison!$U$4:$U$68</c:f>
              <c:numCache>
                <c:formatCode>[$-409]mmmm\-yy;@</c:formatCode>
                <c:ptCount val="65"/>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47392</c:v>
                </c:pt>
                <c:pt idx="42">
                  <c:v>47423</c:v>
                </c:pt>
                <c:pt idx="43">
                  <c:v>47453</c:v>
                </c:pt>
                <c:pt idx="44">
                  <c:v>47484</c:v>
                </c:pt>
                <c:pt idx="45">
                  <c:v>47515</c:v>
                </c:pt>
                <c:pt idx="46">
                  <c:v>47543</c:v>
                </c:pt>
                <c:pt idx="47">
                  <c:v>47574</c:v>
                </c:pt>
                <c:pt idx="48">
                  <c:v>47604</c:v>
                </c:pt>
                <c:pt idx="49">
                  <c:v>47635</c:v>
                </c:pt>
                <c:pt idx="50">
                  <c:v>47665</c:v>
                </c:pt>
                <c:pt idx="51">
                  <c:v>47696</c:v>
                </c:pt>
                <c:pt idx="52">
                  <c:v>47727</c:v>
                </c:pt>
                <c:pt idx="53">
                  <c:v>47757</c:v>
                </c:pt>
                <c:pt idx="54">
                  <c:v>47788</c:v>
                </c:pt>
                <c:pt idx="55">
                  <c:v>47818</c:v>
                </c:pt>
                <c:pt idx="56">
                  <c:v>47849</c:v>
                </c:pt>
                <c:pt idx="57">
                  <c:v>47880</c:v>
                </c:pt>
                <c:pt idx="58">
                  <c:v>47908</c:v>
                </c:pt>
                <c:pt idx="59">
                  <c:v>47939</c:v>
                </c:pt>
                <c:pt idx="60">
                  <c:v>47969</c:v>
                </c:pt>
                <c:pt idx="61">
                  <c:v>48000</c:v>
                </c:pt>
                <c:pt idx="62">
                  <c:v>48030</c:v>
                </c:pt>
                <c:pt idx="63">
                  <c:v>48061</c:v>
                </c:pt>
                <c:pt idx="64">
                  <c:v>48092</c:v>
                </c:pt>
              </c:numCache>
            </c:numRef>
          </c:xVal>
          <c:yVal>
            <c:numRef>
              <c:f>Comparison!$Z$4:$Z$68</c:f>
              <c:numCache>
                <c:formatCode>0.00</c:formatCode>
                <c:ptCount val="65"/>
                <c:pt idx="0">
                  <c:v>1050.844707615335</c:v>
                </c:pt>
                <c:pt idx="1">
                  <c:v>1044.7943743234675</c:v>
                </c:pt>
                <c:pt idx="2">
                  <c:v>1041.3306418463148</c:v>
                </c:pt>
                <c:pt idx="3">
                  <c:v>1040.2336317948045</c:v>
                </c:pt>
                <c:pt idx="4">
                  <c:v>1040.0101624926974</c:v>
                </c:pt>
                <c:pt idx="5">
                  <c:v>1043.7799612429421</c:v>
                </c:pt>
                <c:pt idx="6">
                  <c:v>1043.973505084215</c:v>
                </c:pt>
                <c:pt idx="7">
                  <c:v>1043.3044608871216</c:v>
                </c:pt>
                <c:pt idx="8">
                  <c:v>1049.308839421423</c:v>
                </c:pt>
                <c:pt idx="9">
                  <c:v>1057.1028201480162</c:v>
                </c:pt>
                <c:pt idx="10">
                  <c:v>1057.842295353536</c:v>
                </c:pt>
                <c:pt idx="11">
                  <c:v>1058.3582995036547</c:v>
                </c:pt>
                <c:pt idx="12">
                  <c:v>1065.7139842756665</c:v>
                </c:pt>
                <c:pt idx="13">
                  <c:v>1062.0915659271536</c:v>
                </c:pt>
                <c:pt idx="14">
                  <c:v>1061.9255940080784</c:v>
                </c:pt>
                <c:pt idx="15">
                  <c:v>1064.4891257547567</c:v>
                </c:pt>
                <c:pt idx="16">
                  <c:v>1064.2659874859298</c:v>
                </c:pt>
                <c:pt idx="17">
                  <c:v>1064.407400646005</c:v>
                </c:pt>
                <c:pt idx="18">
                  <c:v>1063.4949756172593</c:v>
                </c:pt>
                <c:pt idx="19">
                  <c:v>1064.778032957407</c:v>
                </c:pt>
                <c:pt idx="20">
                  <c:v>1067.2293372986187</c:v>
                </c:pt>
                <c:pt idx="21">
                  <c:v>1069.440507527167</c:v>
                </c:pt>
                <c:pt idx="22">
                  <c:v>1066.5265764491223</c:v>
                </c:pt>
                <c:pt idx="23">
                  <c:v>1060.4960451083064</c:v>
                </c:pt>
                <c:pt idx="24">
                  <c:v>1054.4046570197181</c:v>
                </c:pt>
                <c:pt idx="25">
                  <c:v>1049.3363015705932</c:v>
                </c:pt>
                <c:pt idx="26">
                  <c:v>1047.5513584737118</c:v>
                </c:pt>
                <c:pt idx="27">
                  <c:v>1047.4183405832434</c:v>
                </c:pt>
                <c:pt idx="28">
                  <c:v>1046.7180319699137</c:v>
                </c:pt>
                <c:pt idx="29">
                  <c:v>1046.6861802781607</c:v>
                </c:pt>
                <c:pt idx="30">
                  <c:v>1044.9967675985361</c:v>
                </c:pt>
                <c:pt idx="31">
                  <c:v>1046.8896141937309</c:v>
                </c:pt>
                <c:pt idx="32">
                  <c:v>1049.3435103133265</c:v>
                </c:pt>
                <c:pt idx="33">
                  <c:v>1051.698575849075</c:v>
                </c:pt>
                <c:pt idx="34">
                  <c:v>1052.8154535003528</c:v>
                </c:pt>
                <c:pt idx="35">
                  <c:v>1048.4764931934267</c:v>
                </c:pt>
                <c:pt idx="36">
                  <c:v>1044.8178143424411</c:v>
                </c:pt>
                <c:pt idx="37">
                  <c:v>1042.3276354918112</c:v>
                </c:pt>
                <c:pt idx="38">
                  <c:v>1042.0522337508451</c:v>
                </c:pt>
                <c:pt idx="39">
                  <c:v>1042.8423938930569</c:v>
                </c:pt>
                <c:pt idx="40">
                  <c:v>1041.9653907245083</c:v>
                </c:pt>
                <c:pt idx="41">
                  <c:v>1044.7339543188373</c:v>
                </c:pt>
                <c:pt idx="42">
                  <c:v>1045.6581187347163</c:v>
                </c:pt>
                <c:pt idx="43">
                  <c:v>1048.558609566436</c:v>
                </c:pt>
                <c:pt idx="44">
                  <c:v>1050.7360777112976</c:v>
                </c:pt>
                <c:pt idx="45">
                  <c:v>1052.1730918749622</c:v>
                </c:pt>
                <c:pt idx="46">
                  <c:v>1048.9867662238232</c:v>
                </c:pt>
                <c:pt idx="47">
                  <c:v>1054.4072484003823</c:v>
                </c:pt>
                <c:pt idx="48">
                  <c:v>1059.2034647018804</c:v>
                </c:pt>
                <c:pt idx="49">
                  <c:v>1065.4659277115695</c:v>
                </c:pt>
                <c:pt idx="50">
                  <c:v>1075.6714743377147</c:v>
                </c:pt>
                <c:pt idx="51">
                  <c:v>1086.6200707583766</c:v>
                </c:pt>
                <c:pt idx="52">
                  <c:v>1093.3482767845439</c:v>
                </c:pt>
                <c:pt idx="53">
                  <c:v>1095.2584561292203</c:v>
                </c:pt>
                <c:pt idx="54">
                  <c:v>1095.7545726169535</c:v>
                </c:pt>
                <c:pt idx="55">
                  <c:v>1096.1366090938616</c:v>
                </c:pt>
                <c:pt idx="56">
                  <c:v>1096.9297000186521</c:v>
                </c:pt>
                <c:pt idx="57">
                  <c:v>1097.5173742339443</c:v>
                </c:pt>
                <c:pt idx="58">
                  <c:v>1096.1851737772977</c:v>
                </c:pt>
                <c:pt idx="59">
                  <c:v>1099.2091070553656</c:v>
                </c:pt>
                <c:pt idx="60">
                  <c:v>1101.5604448260194</c:v>
                </c:pt>
                <c:pt idx="61">
                  <c:v>1105.8513960813543</c:v>
                </c:pt>
                <c:pt idx="62">
                  <c:v>1113.4527120540326</c:v>
                </c:pt>
                <c:pt idx="63">
                  <c:v>1122.3859701970778</c:v>
                </c:pt>
                <c:pt idx="64">
                  <c:v>1128.0343390612472</c:v>
                </c:pt>
              </c:numCache>
            </c:numRef>
          </c:yVal>
          <c:smooth val="0"/>
          <c:extLst>
            <c:ext xmlns:c16="http://schemas.microsoft.com/office/drawing/2014/chart" uri="{C3380CC4-5D6E-409C-BE32-E72D297353CC}">
              <c16:uniqueId val="{00000003-9962-460A-BCA9-4D4A2181A173}"/>
            </c:ext>
          </c:extLst>
        </c:ser>
        <c:ser>
          <c:idx val="9"/>
          <c:order val="2"/>
          <c:tx>
            <c:strRef>
              <c:f>RunInformation!$G$8</c:f>
              <c:strCache>
                <c:ptCount val="1"/>
                <c:pt idx="0">
                  <c:v>1993</c:v>
                </c:pt>
              </c:strCache>
            </c:strRef>
          </c:tx>
          <c:spPr>
            <a:ln w="12700">
              <a:solidFill>
                <a:srgbClr val="CDFF87"/>
              </a:solidFill>
              <a:prstDash val="solid"/>
            </a:ln>
          </c:spPr>
          <c:marker>
            <c:symbol val="triangle"/>
            <c:size val="4"/>
            <c:spPr>
              <a:solidFill>
                <a:srgbClr val="CDFF87"/>
              </a:solidFill>
              <a:ln w="12700">
                <a:solidFill>
                  <a:srgbClr val="7D7D7D"/>
                </a:solidFill>
                <a:prstDash val="solid"/>
              </a:ln>
            </c:spPr>
          </c:marker>
          <c:xVal>
            <c:numRef>
              <c:f>Comparison!$U$4:$U$68</c:f>
              <c:numCache>
                <c:formatCode>[$-409]mmmm\-yy;@</c:formatCode>
                <c:ptCount val="65"/>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47392</c:v>
                </c:pt>
                <c:pt idx="42">
                  <c:v>47423</c:v>
                </c:pt>
                <c:pt idx="43">
                  <c:v>47453</c:v>
                </c:pt>
                <c:pt idx="44">
                  <c:v>47484</c:v>
                </c:pt>
                <c:pt idx="45">
                  <c:v>47515</c:v>
                </c:pt>
                <c:pt idx="46">
                  <c:v>47543</c:v>
                </c:pt>
                <c:pt idx="47">
                  <c:v>47574</c:v>
                </c:pt>
                <c:pt idx="48">
                  <c:v>47604</c:v>
                </c:pt>
                <c:pt idx="49">
                  <c:v>47635</c:v>
                </c:pt>
                <c:pt idx="50">
                  <c:v>47665</c:v>
                </c:pt>
                <c:pt idx="51">
                  <c:v>47696</c:v>
                </c:pt>
                <c:pt idx="52">
                  <c:v>47727</c:v>
                </c:pt>
                <c:pt idx="53">
                  <c:v>47757</c:v>
                </c:pt>
                <c:pt idx="54">
                  <c:v>47788</c:v>
                </c:pt>
                <c:pt idx="55">
                  <c:v>47818</c:v>
                </c:pt>
                <c:pt idx="56">
                  <c:v>47849</c:v>
                </c:pt>
                <c:pt idx="57">
                  <c:v>47880</c:v>
                </c:pt>
                <c:pt idx="58">
                  <c:v>47908</c:v>
                </c:pt>
                <c:pt idx="59">
                  <c:v>47939</c:v>
                </c:pt>
                <c:pt idx="60">
                  <c:v>47969</c:v>
                </c:pt>
                <c:pt idx="61">
                  <c:v>48000</c:v>
                </c:pt>
                <c:pt idx="62">
                  <c:v>48030</c:v>
                </c:pt>
                <c:pt idx="63">
                  <c:v>48061</c:v>
                </c:pt>
                <c:pt idx="64">
                  <c:v>48092</c:v>
                </c:pt>
              </c:numCache>
            </c:numRef>
          </c:xVal>
          <c:yVal>
            <c:numRef>
              <c:f>Comparison!$AA$4:$AA$68</c:f>
              <c:numCache>
                <c:formatCode>0.00</c:formatCode>
                <c:ptCount val="65"/>
                <c:pt idx="0">
                  <c:v>1052.0821046695676</c:v>
                </c:pt>
                <c:pt idx="1">
                  <c:v>1046.2495255742069</c:v>
                </c:pt>
                <c:pt idx="2">
                  <c:v>1041.5229831961856</c:v>
                </c:pt>
                <c:pt idx="3">
                  <c:v>1039.5329124464279</c:v>
                </c:pt>
                <c:pt idx="4">
                  <c:v>1038.3229735520933</c:v>
                </c:pt>
                <c:pt idx="5">
                  <c:v>1039.2723300208336</c:v>
                </c:pt>
                <c:pt idx="6">
                  <c:v>1037.403706359243</c:v>
                </c:pt>
                <c:pt idx="7">
                  <c:v>1038.4158984296564</c:v>
                </c:pt>
                <c:pt idx="8">
                  <c:v>1038.2374058302307</c:v>
                </c:pt>
                <c:pt idx="9">
                  <c:v>1037.2079612888965</c:v>
                </c:pt>
                <c:pt idx="10">
                  <c:v>1030.3815080724573</c:v>
                </c:pt>
                <c:pt idx="11">
                  <c:v>1021.7808246763508</c:v>
                </c:pt>
                <c:pt idx="12">
                  <c:v>1024.4807487188334</c:v>
                </c:pt>
                <c:pt idx="13">
                  <c:v>1018.4989418900642</c:v>
                </c:pt>
                <c:pt idx="14">
                  <c:v>1015.7224964757056</c:v>
                </c:pt>
                <c:pt idx="15">
                  <c:v>1011.6828930452917</c:v>
                </c:pt>
                <c:pt idx="16">
                  <c:v>1008.3168966643494</c:v>
                </c:pt>
                <c:pt idx="17">
                  <c:v>1007.301727973939</c:v>
                </c:pt>
                <c:pt idx="18">
                  <c:v>1003.7055274835735</c:v>
                </c:pt>
                <c:pt idx="19">
                  <c:v>1002.9902931883962</c:v>
                </c:pt>
                <c:pt idx="20">
                  <c:v>1004.749884066644</c:v>
                </c:pt>
                <c:pt idx="21">
                  <c:v>1006.9461316210395</c:v>
                </c:pt>
                <c:pt idx="22">
                  <c:v>1005.6159750589036</c:v>
                </c:pt>
                <c:pt idx="23">
                  <c:v>1001.1909568473632</c:v>
                </c:pt>
                <c:pt idx="24">
                  <c:v>1026.5100052441928</c:v>
                </c:pt>
                <c:pt idx="25">
                  <c:v>1034.6072044261928</c:v>
                </c:pt>
                <c:pt idx="26">
                  <c:v>1037.4002215503522</c:v>
                </c:pt>
                <c:pt idx="27">
                  <c:v>1041.6201582259473</c:v>
                </c:pt>
                <c:pt idx="28">
                  <c:v>1043.9547871787486</c:v>
                </c:pt>
                <c:pt idx="29">
                  <c:v>1044.9169079624724</c:v>
                </c:pt>
                <c:pt idx="30">
                  <c:v>1045.4537143553762</c:v>
                </c:pt>
                <c:pt idx="31">
                  <c:v>1048.8255427846723</c:v>
                </c:pt>
                <c:pt idx="32">
                  <c:v>1050.0014736373896</c:v>
                </c:pt>
                <c:pt idx="33">
                  <c:v>1050.5716808161794</c:v>
                </c:pt>
                <c:pt idx="34">
                  <c:v>1046.0802156405789</c:v>
                </c:pt>
                <c:pt idx="35">
                  <c:v>1042.3090154217984</c:v>
                </c:pt>
                <c:pt idx="36">
                  <c:v>1037.8809780969818</c:v>
                </c:pt>
                <c:pt idx="37">
                  <c:v>1034.9488861973516</c:v>
                </c:pt>
                <c:pt idx="38">
                  <c:v>1035.3009430936941</c:v>
                </c:pt>
                <c:pt idx="39">
                  <c:v>1036.7266985199433</c:v>
                </c:pt>
                <c:pt idx="40">
                  <c:v>1036.1049697839023</c:v>
                </c:pt>
                <c:pt idx="41">
                  <c:v>1039.4805498500705</c:v>
                </c:pt>
                <c:pt idx="42">
                  <c:v>1040.9920198118205</c:v>
                </c:pt>
                <c:pt idx="43">
                  <c:v>1042.3209802155263</c:v>
                </c:pt>
                <c:pt idx="44">
                  <c:v>1044.3071850735282</c:v>
                </c:pt>
                <c:pt idx="45">
                  <c:v>1045.9655083053929</c:v>
                </c:pt>
                <c:pt idx="46">
                  <c:v>1046.0596423806919</c:v>
                </c:pt>
                <c:pt idx="47">
                  <c:v>1051.0597185843912</c:v>
                </c:pt>
                <c:pt idx="48">
                  <c:v>1055.2242114516582</c:v>
                </c:pt>
                <c:pt idx="49">
                  <c:v>1060.8929329224945</c:v>
                </c:pt>
                <c:pt idx="50">
                  <c:v>1069.9342181350353</c:v>
                </c:pt>
                <c:pt idx="51">
                  <c:v>1080.4204943774541</c:v>
                </c:pt>
                <c:pt idx="52">
                  <c:v>1087.498975581336</c:v>
                </c:pt>
                <c:pt idx="53">
                  <c:v>1089.81395400977</c:v>
                </c:pt>
                <c:pt idx="54">
                  <c:v>1090.7246202895242</c:v>
                </c:pt>
                <c:pt idx="55">
                  <c:v>1091.2647444561396</c:v>
                </c:pt>
                <c:pt idx="56">
                  <c:v>1091.4327240751606</c:v>
                </c:pt>
                <c:pt idx="57">
                  <c:v>1093.0149601567807</c:v>
                </c:pt>
                <c:pt idx="58">
                  <c:v>1092.0711932056192</c:v>
                </c:pt>
                <c:pt idx="59">
                  <c:v>1093.0450820846697</c:v>
                </c:pt>
                <c:pt idx="60">
                  <c:v>1092.8719111425269</c:v>
                </c:pt>
                <c:pt idx="61">
                  <c:v>1094.0126028682289</c:v>
                </c:pt>
                <c:pt idx="62">
                  <c:v>1098.0760362052295</c:v>
                </c:pt>
                <c:pt idx="63">
                  <c:v>1102.720554829277</c:v>
                </c:pt>
                <c:pt idx="64">
                  <c:v>1104.9231379950336</c:v>
                </c:pt>
              </c:numCache>
            </c:numRef>
          </c:yVal>
          <c:smooth val="0"/>
          <c:extLst>
            <c:ext xmlns:c16="http://schemas.microsoft.com/office/drawing/2014/chart" uri="{C3380CC4-5D6E-409C-BE32-E72D297353CC}">
              <c16:uniqueId val="{00000000-BF44-49CB-9709-84E3B803F954}"/>
            </c:ext>
          </c:extLst>
        </c:ser>
        <c:ser>
          <c:idx val="14"/>
          <c:order val="3"/>
          <c:tx>
            <c:strRef>
              <c:f>RunInformation!$G$9</c:f>
              <c:strCache>
                <c:ptCount val="1"/>
                <c:pt idx="0">
                  <c:v>1994</c:v>
                </c:pt>
              </c:strCache>
            </c:strRef>
          </c:tx>
          <c:spPr>
            <a:ln w="12700">
              <a:solidFill>
                <a:srgbClr val="EBFF87"/>
              </a:solidFill>
              <a:prstDash val="solid"/>
            </a:ln>
          </c:spPr>
          <c:marker>
            <c:symbol val="circle"/>
            <c:size val="4"/>
            <c:spPr>
              <a:solidFill>
                <a:srgbClr val="EBFF87"/>
              </a:solidFill>
              <a:ln w="12700">
                <a:solidFill>
                  <a:srgbClr val="7D7D7D"/>
                </a:solidFill>
                <a:prstDash val="solid"/>
              </a:ln>
            </c:spPr>
          </c:marker>
          <c:xVal>
            <c:numRef>
              <c:f>Comparison!$U$4:$U$68</c:f>
              <c:numCache>
                <c:formatCode>[$-409]mmmm\-yy;@</c:formatCode>
                <c:ptCount val="65"/>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47392</c:v>
                </c:pt>
                <c:pt idx="42">
                  <c:v>47423</c:v>
                </c:pt>
                <c:pt idx="43">
                  <c:v>47453</c:v>
                </c:pt>
                <c:pt idx="44">
                  <c:v>47484</c:v>
                </c:pt>
                <c:pt idx="45">
                  <c:v>47515</c:v>
                </c:pt>
                <c:pt idx="46">
                  <c:v>47543</c:v>
                </c:pt>
                <c:pt idx="47">
                  <c:v>47574</c:v>
                </c:pt>
                <c:pt idx="48">
                  <c:v>47604</c:v>
                </c:pt>
                <c:pt idx="49">
                  <c:v>47635</c:v>
                </c:pt>
                <c:pt idx="50">
                  <c:v>47665</c:v>
                </c:pt>
                <c:pt idx="51">
                  <c:v>47696</c:v>
                </c:pt>
                <c:pt idx="52">
                  <c:v>47727</c:v>
                </c:pt>
                <c:pt idx="53">
                  <c:v>47757</c:v>
                </c:pt>
                <c:pt idx="54">
                  <c:v>47788</c:v>
                </c:pt>
                <c:pt idx="55">
                  <c:v>47818</c:v>
                </c:pt>
                <c:pt idx="56">
                  <c:v>47849</c:v>
                </c:pt>
                <c:pt idx="57">
                  <c:v>47880</c:v>
                </c:pt>
                <c:pt idx="58">
                  <c:v>47908</c:v>
                </c:pt>
                <c:pt idx="59">
                  <c:v>47939</c:v>
                </c:pt>
                <c:pt idx="60">
                  <c:v>47969</c:v>
                </c:pt>
                <c:pt idx="61">
                  <c:v>48000</c:v>
                </c:pt>
                <c:pt idx="62">
                  <c:v>48030</c:v>
                </c:pt>
                <c:pt idx="63">
                  <c:v>48061</c:v>
                </c:pt>
                <c:pt idx="64">
                  <c:v>48092</c:v>
                </c:pt>
              </c:numCache>
            </c:numRef>
          </c:xVal>
          <c:yVal>
            <c:numRef>
              <c:f>Comparison!$AB$4:$AB$68</c:f>
              <c:numCache>
                <c:formatCode>0.00</c:formatCode>
                <c:ptCount val="65"/>
                <c:pt idx="0">
                  <c:v>1051.7727012183018</c:v>
                </c:pt>
                <c:pt idx="1">
                  <c:v>1045.4381686077732</c:v>
                </c:pt>
                <c:pt idx="2">
                  <c:v>1040.9976245577361</c:v>
                </c:pt>
                <c:pt idx="3">
                  <c:v>1038.1095387725074</c:v>
                </c:pt>
                <c:pt idx="4">
                  <c:v>1037.1470308881137</c:v>
                </c:pt>
                <c:pt idx="5">
                  <c:v>1040.4109738548257</c:v>
                </c:pt>
                <c:pt idx="6">
                  <c:v>1036.9851473557544</c:v>
                </c:pt>
                <c:pt idx="7">
                  <c:v>1036.0334671960466</c:v>
                </c:pt>
                <c:pt idx="8">
                  <c:v>1036.9263245399545</c:v>
                </c:pt>
                <c:pt idx="9">
                  <c:v>1038.242834795509</c:v>
                </c:pt>
                <c:pt idx="10">
                  <c:v>1039.4405534871269</c:v>
                </c:pt>
                <c:pt idx="11">
                  <c:v>1035.452603580211</c:v>
                </c:pt>
                <c:pt idx="12">
                  <c:v>1050.6642963857691</c:v>
                </c:pt>
                <c:pt idx="13">
                  <c:v>1056.1528983394348</c:v>
                </c:pt>
                <c:pt idx="14">
                  <c:v>1058.0889394875555</c:v>
                </c:pt>
                <c:pt idx="15">
                  <c:v>1061.3190671781806</c:v>
                </c:pt>
                <c:pt idx="16">
                  <c:v>1062.4848363649469</c:v>
                </c:pt>
                <c:pt idx="17">
                  <c:v>1062.8083282673961</c:v>
                </c:pt>
                <c:pt idx="18">
                  <c:v>1062.7897597850667</c:v>
                </c:pt>
                <c:pt idx="19">
                  <c:v>1065.4310222012289</c:v>
                </c:pt>
                <c:pt idx="20">
                  <c:v>1067.5147741103535</c:v>
                </c:pt>
                <c:pt idx="21">
                  <c:v>1068.3780632495582</c:v>
                </c:pt>
                <c:pt idx="22">
                  <c:v>1063.2604505980119</c:v>
                </c:pt>
                <c:pt idx="23">
                  <c:v>1057.9088208821449</c:v>
                </c:pt>
                <c:pt idx="24">
                  <c:v>1051.2645578556644</c:v>
                </c:pt>
                <c:pt idx="25">
                  <c:v>1046.0996907816627</c:v>
                </c:pt>
                <c:pt idx="26">
                  <c:v>1044.8828340146861</c:v>
                </c:pt>
                <c:pt idx="27">
                  <c:v>1044.956674025208</c:v>
                </c:pt>
                <c:pt idx="28">
                  <c:v>1043.550342461263</c:v>
                </c:pt>
                <c:pt idx="29">
                  <c:v>1045.3114310547546</c:v>
                </c:pt>
                <c:pt idx="30">
                  <c:v>1046.4128594658841</c:v>
                </c:pt>
                <c:pt idx="31">
                  <c:v>1047.9291493872665</c:v>
                </c:pt>
                <c:pt idx="32">
                  <c:v>1049.1577708611833</c:v>
                </c:pt>
                <c:pt idx="33">
                  <c:v>1050.1437099573473</c:v>
                </c:pt>
                <c:pt idx="34">
                  <c:v>1049.1129043317449</c:v>
                </c:pt>
                <c:pt idx="35">
                  <c:v>1051.7893573102192</c:v>
                </c:pt>
                <c:pt idx="36">
                  <c:v>1054.0446876919016</c:v>
                </c:pt>
                <c:pt idx="37">
                  <c:v>1057.8875616953997</c:v>
                </c:pt>
                <c:pt idx="38">
                  <c:v>1065.1444279657881</c:v>
                </c:pt>
                <c:pt idx="39">
                  <c:v>1074.3835328601594</c:v>
                </c:pt>
                <c:pt idx="40">
                  <c:v>1080.169912669068</c:v>
                </c:pt>
                <c:pt idx="41">
                  <c:v>1082.0350413583028</c:v>
                </c:pt>
                <c:pt idx="42">
                  <c:v>1082.4521771514369</c:v>
                </c:pt>
                <c:pt idx="43">
                  <c:v>1082.4978773388416</c:v>
                </c:pt>
                <c:pt idx="44">
                  <c:v>1082.5465597585446</c:v>
                </c:pt>
                <c:pt idx="45">
                  <c:v>1084.0583983260888</c:v>
                </c:pt>
                <c:pt idx="46">
                  <c:v>1083.0483779354067</c:v>
                </c:pt>
                <c:pt idx="47">
                  <c:v>1085.5661534207916</c:v>
                </c:pt>
                <c:pt idx="48">
                  <c:v>1086.9557757241093</c:v>
                </c:pt>
                <c:pt idx="49">
                  <c:v>1089.5753074656377</c:v>
                </c:pt>
                <c:pt idx="50">
                  <c:v>1095.2013136386527</c:v>
                </c:pt>
                <c:pt idx="51">
                  <c:v>1101.5177050512484</c:v>
                </c:pt>
                <c:pt idx="52">
                  <c:v>1104.8886437659344</c:v>
                </c:pt>
                <c:pt idx="53">
                  <c:v>1106.8202765195722</c:v>
                </c:pt>
                <c:pt idx="54">
                  <c:v>1106.2358745663846</c:v>
                </c:pt>
                <c:pt idx="55">
                  <c:v>1105.8567174728059</c:v>
                </c:pt>
                <c:pt idx="56">
                  <c:v>1108.2171813459538</c:v>
                </c:pt>
                <c:pt idx="57">
                  <c:v>1109.3575743403005</c:v>
                </c:pt>
                <c:pt idx="58">
                  <c:v>1107.766552639926</c:v>
                </c:pt>
                <c:pt idx="59">
                  <c:v>1104.5274247226369</c:v>
                </c:pt>
                <c:pt idx="60">
                  <c:v>1101.4430952204275</c:v>
                </c:pt>
                <c:pt idx="61">
                  <c:v>1100.7293846387633</c:v>
                </c:pt>
                <c:pt idx="62">
                  <c:v>1103.6839851114028</c:v>
                </c:pt>
                <c:pt idx="63">
                  <c:v>1106.7513227598233</c:v>
                </c:pt>
                <c:pt idx="64">
                  <c:v>1107.1386609274466</c:v>
                </c:pt>
              </c:numCache>
            </c:numRef>
          </c:yVal>
          <c:smooth val="0"/>
          <c:extLst>
            <c:ext xmlns:c16="http://schemas.microsoft.com/office/drawing/2014/chart" uri="{C3380CC4-5D6E-409C-BE32-E72D297353CC}">
              <c16:uniqueId val="{00000001-BF44-49CB-9709-84E3B803F954}"/>
            </c:ext>
          </c:extLst>
        </c:ser>
        <c:ser>
          <c:idx val="12"/>
          <c:order val="4"/>
          <c:tx>
            <c:strRef>
              <c:f>RunInformation!$G$10</c:f>
              <c:strCache>
                <c:ptCount val="1"/>
                <c:pt idx="0">
                  <c:v>1995</c:v>
                </c:pt>
              </c:strCache>
            </c:strRef>
          </c:tx>
          <c:spPr>
            <a:ln w="12700">
              <a:solidFill>
                <a:srgbClr val="CDFFAF"/>
              </a:solidFill>
              <a:prstDash val="solid"/>
            </a:ln>
          </c:spPr>
          <c:marker>
            <c:symbol val="square"/>
            <c:size val="4"/>
            <c:spPr>
              <a:solidFill>
                <a:srgbClr val="CDFFAF"/>
              </a:solidFill>
              <a:ln w="12700">
                <a:solidFill>
                  <a:srgbClr val="7D7D7D"/>
                </a:solidFill>
                <a:prstDash val="solid"/>
              </a:ln>
            </c:spPr>
          </c:marker>
          <c:xVal>
            <c:numRef>
              <c:f>Comparison!$U$4:$U$68</c:f>
              <c:numCache>
                <c:formatCode>[$-409]mmmm\-yy;@</c:formatCode>
                <c:ptCount val="65"/>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47392</c:v>
                </c:pt>
                <c:pt idx="42">
                  <c:v>47423</c:v>
                </c:pt>
                <c:pt idx="43">
                  <c:v>47453</c:v>
                </c:pt>
                <c:pt idx="44">
                  <c:v>47484</c:v>
                </c:pt>
                <c:pt idx="45">
                  <c:v>47515</c:v>
                </c:pt>
                <c:pt idx="46">
                  <c:v>47543</c:v>
                </c:pt>
                <c:pt idx="47">
                  <c:v>47574</c:v>
                </c:pt>
                <c:pt idx="48">
                  <c:v>47604</c:v>
                </c:pt>
                <c:pt idx="49">
                  <c:v>47635</c:v>
                </c:pt>
                <c:pt idx="50">
                  <c:v>47665</c:v>
                </c:pt>
                <c:pt idx="51">
                  <c:v>47696</c:v>
                </c:pt>
                <c:pt idx="52">
                  <c:v>47727</c:v>
                </c:pt>
                <c:pt idx="53">
                  <c:v>47757</c:v>
                </c:pt>
                <c:pt idx="54">
                  <c:v>47788</c:v>
                </c:pt>
                <c:pt idx="55">
                  <c:v>47818</c:v>
                </c:pt>
                <c:pt idx="56">
                  <c:v>47849</c:v>
                </c:pt>
                <c:pt idx="57">
                  <c:v>47880</c:v>
                </c:pt>
                <c:pt idx="58">
                  <c:v>47908</c:v>
                </c:pt>
                <c:pt idx="59">
                  <c:v>47939</c:v>
                </c:pt>
                <c:pt idx="60">
                  <c:v>47969</c:v>
                </c:pt>
                <c:pt idx="61">
                  <c:v>48000</c:v>
                </c:pt>
                <c:pt idx="62">
                  <c:v>48030</c:v>
                </c:pt>
                <c:pt idx="63">
                  <c:v>48061</c:v>
                </c:pt>
                <c:pt idx="64">
                  <c:v>48092</c:v>
                </c:pt>
              </c:numCache>
            </c:numRef>
          </c:xVal>
          <c:yVal>
            <c:numRef>
              <c:f>Comparison!$AC$4:$AC$68</c:f>
              <c:numCache>
                <c:formatCode>0.00</c:formatCode>
                <c:ptCount val="65"/>
                <c:pt idx="0">
                  <c:v>1051.5941659317421</c:v>
                </c:pt>
                <c:pt idx="1">
                  <c:v>1046.4247737855028</c:v>
                </c:pt>
                <c:pt idx="2">
                  <c:v>1042.954877995076</c:v>
                </c:pt>
                <c:pt idx="3">
                  <c:v>1040.609326181893</c:v>
                </c:pt>
                <c:pt idx="4">
                  <c:v>1039.5309543133033</c:v>
                </c:pt>
                <c:pt idx="5">
                  <c:v>1042.734390347495</c:v>
                </c:pt>
                <c:pt idx="6">
                  <c:v>1043.6892083155085</c:v>
                </c:pt>
                <c:pt idx="7">
                  <c:v>1047.5578333080903</c:v>
                </c:pt>
                <c:pt idx="8">
                  <c:v>1051.6510370585347</c:v>
                </c:pt>
                <c:pt idx="9">
                  <c:v>1054.6558477039453</c:v>
                </c:pt>
                <c:pt idx="10">
                  <c:v>1049.250096279166</c:v>
                </c:pt>
                <c:pt idx="11">
                  <c:v>1045.325094026045</c:v>
                </c:pt>
                <c:pt idx="12">
                  <c:v>1039.8925770105839</c:v>
                </c:pt>
                <c:pt idx="13">
                  <c:v>1035.0372695743963</c:v>
                </c:pt>
                <c:pt idx="14">
                  <c:v>1035.6199813728635</c:v>
                </c:pt>
                <c:pt idx="15">
                  <c:v>1037.6813690613444</c:v>
                </c:pt>
                <c:pt idx="16">
                  <c:v>1036.742266724606</c:v>
                </c:pt>
                <c:pt idx="17">
                  <c:v>1036.3778778788828</c:v>
                </c:pt>
                <c:pt idx="18">
                  <c:v>1035.6217456235975</c:v>
                </c:pt>
                <c:pt idx="19">
                  <c:v>1035.6557747004422</c:v>
                </c:pt>
                <c:pt idx="20">
                  <c:v>1037.9363858570775</c:v>
                </c:pt>
                <c:pt idx="21">
                  <c:v>1040.0689577273624</c:v>
                </c:pt>
                <c:pt idx="22">
                  <c:v>1037.9362950561044</c:v>
                </c:pt>
                <c:pt idx="23">
                  <c:v>1032.7755996465216</c:v>
                </c:pt>
                <c:pt idx="24">
                  <c:v>1026.5204558307867</c:v>
                </c:pt>
                <c:pt idx="25">
                  <c:v>1021.5166131728822</c:v>
                </c:pt>
                <c:pt idx="26">
                  <c:v>1020.5878536633566</c:v>
                </c:pt>
                <c:pt idx="27">
                  <c:v>1022.0267388912999</c:v>
                </c:pt>
                <c:pt idx="28">
                  <c:v>1022.6897562829521</c:v>
                </c:pt>
                <c:pt idx="29">
                  <c:v>1025.1943648872527</c:v>
                </c:pt>
                <c:pt idx="30">
                  <c:v>1027.0619940417953</c:v>
                </c:pt>
                <c:pt idx="31">
                  <c:v>1029.0015183803912</c:v>
                </c:pt>
                <c:pt idx="32">
                  <c:v>1030.6113764658942</c:v>
                </c:pt>
                <c:pt idx="33">
                  <c:v>1033.9208221352558</c:v>
                </c:pt>
                <c:pt idx="34">
                  <c:v>1034.3977181202058</c:v>
                </c:pt>
                <c:pt idx="35">
                  <c:v>1034.4521131554561</c:v>
                </c:pt>
                <c:pt idx="36">
                  <c:v>1033.5458193854488</c:v>
                </c:pt>
                <c:pt idx="37">
                  <c:v>1033.2881853645283</c:v>
                </c:pt>
                <c:pt idx="38">
                  <c:v>1036.0160502957117</c:v>
                </c:pt>
                <c:pt idx="39">
                  <c:v>1039.705065190396</c:v>
                </c:pt>
                <c:pt idx="40">
                  <c:v>1041.3829166678502</c:v>
                </c:pt>
                <c:pt idx="41">
                  <c:v>1045.3433962956356</c:v>
                </c:pt>
                <c:pt idx="42">
                  <c:v>1045.9332474083878</c:v>
                </c:pt>
                <c:pt idx="43">
                  <c:v>1046.6333844241565</c:v>
                </c:pt>
                <c:pt idx="44">
                  <c:v>1050.204338318822</c:v>
                </c:pt>
                <c:pt idx="45">
                  <c:v>1052.182926657847</c:v>
                </c:pt>
                <c:pt idx="46">
                  <c:v>1051.3123794432602</c:v>
                </c:pt>
                <c:pt idx="47">
                  <c:v>1053.9761382692336</c:v>
                </c:pt>
                <c:pt idx="48">
                  <c:v>1056.8391981127313</c:v>
                </c:pt>
                <c:pt idx="49">
                  <c:v>1062.0196768849605</c:v>
                </c:pt>
                <c:pt idx="50">
                  <c:v>1071.5771711884574</c:v>
                </c:pt>
                <c:pt idx="51">
                  <c:v>1081.1582859267889</c:v>
                </c:pt>
                <c:pt idx="52">
                  <c:v>1086.427797923355</c:v>
                </c:pt>
                <c:pt idx="53">
                  <c:v>1088.351314628419</c:v>
                </c:pt>
                <c:pt idx="54">
                  <c:v>1088.5845738801167</c:v>
                </c:pt>
                <c:pt idx="55">
                  <c:v>1089.9446212324358</c:v>
                </c:pt>
                <c:pt idx="56">
                  <c:v>1091.8177672924221</c:v>
                </c:pt>
                <c:pt idx="57">
                  <c:v>1093.248222039477</c:v>
                </c:pt>
                <c:pt idx="58">
                  <c:v>1091.4849404451181</c:v>
                </c:pt>
                <c:pt idx="59">
                  <c:v>1087.2471344800806</c:v>
                </c:pt>
                <c:pt idx="60">
                  <c:v>1083.4393751688738</c:v>
                </c:pt>
                <c:pt idx="61">
                  <c:v>1082.1673663921972</c:v>
                </c:pt>
                <c:pt idx="62">
                  <c:v>1082.3656415780968</c:v>
                </c:pt>
                <c:pt idx="63">
                  <c:v>1084.3203544464779</c:v>
                </c:pt>
                <c:pt idx="64">
                  <c:v>1083.6139384831083</c:v>
                </c:pt>
              </c:numCache>
            </c:numRef>
          </c:yVal>
          <c:smooth val="0"/>
          <c:extLst>
            <c:ext xmlns:c16="http://schemas.microsoft.com/office/drawing/2014/chart" uri="{C3380CC4-5D6E-409C-BE32-E72D297353CC}">
              <c16:uniqueId val="{00000002-BF44-49CB-9709-84E3B803F954}"/>
            </c:ext>
          </c:extLst>
        </c:ser>
        <c:ser>
          <c:idx val="13"/>
          <c:order val="5"/>
          <c:tx>
            <c:strRef>
              <c:f>RunInformation!$G$11</c:f>
              <c:strCache>
                <c:ptCount val="1"/>
                <c:pt idx="0">
                  <c:v>1996</c:v>
                </c:pt>
              </c:strCache>
            </c:strRef>
          </c:tx>
          <c:spPr>
            <a:ln w="12700">
              <a:solidFill>
                <a:srgbClr val="AFFFAF"/>
              </a:solidFill>
              <a:prstDash val="solid"/>
            </a:ln>
          </c:spPr>
          <c:marker>
            <c:symbol val="diamond"/>
            <c:size val="4"/>
            <c:spPr>
              <a:solidFill>
                <a:srgbClr val="AFFFAF"/>
              </a:solidFill>
              <a:ln w="12700">
                <a:solidFill>
                  <a:srgbClr val="7D7D7D"/>
                </a:solidFill>
                <a:prstDash val="solid"/>
              </a:ln>
            </c:spPr>
          </c:marker>
          <c:xVal>
            <c:numRef>
              <c:f>Comparison!$U$4:$U$68</c:f>
              <c:numCache>
                <c:formatCode>[$-409]mmmm\-yy;@</c:formatCode>
                <c:ptCount val="65"/>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47392</c:v>
                </c:pt>
                <c:pt idx="42">
                  <c:v>47423</c:v>
                </c:pt>
                <c:pt idx="43">
                  <c:v>47453</c:v>
                </c:pt>
                <c:pt idx="44">
                  <c:v>47484</c:v>
                </c:pt>
                <c:pt idx="45">
                  <c:v>47515</c:v>
                </c:pt>
                <c:pt idx="46">
                  <c:v>47543</c:v>
                </c:pt>
                <c:pt idx="47">
                  <c:v>47574</c:v>
                </c:pt>
                <c:pt idx="48">
                  <c:v>47604</c:v>
                </c:pt>
                <c:pt idx="49">
                  <c:v>47635</c:v>
                </c:pt>
                <c:pt idx="50">
                  <c:v>47665</c:v>
                </c:pt>
                <c:pt idx="51">
                  <c:v>47696</c:v>
                </c:pt>
                <c:pt idx="52">
                  <c:v>47727</c:v>
                </c:pt>
                <c:pt idx="53">
                  <c:v>47757</c:v>
                </c:pt>
                <c:pt idx="54">
                  <c:v>47788</c:v>
                </c:pt>
                <c:pt idx="55">
                  <c:v>47818</c:v>
                </c:pt>
                <c:pt idx="56">
                  <c:v>47849</c:v>
                </c:pt>
                <c:pt idx="57">
                  <c:v>47880</c:v>
                </c:pt>
                <c:pt idx="58">
                  <c:v>47908</c:v>
                </c:pt>
                <c:pt idx="59">
                  <c:v>47939</c:v>
                </c:pt>
                <c:pt idx="60">
                  <c:v>47969</c:v>
                </c:pt>
                <c:pt idx="61">
                  <c:v>48000</c:v>
                </c:pt>
                <c:pt idx="62">
                  <c:v>48030</c:v>
                </c:pt>
                <c:pt idx="63">
                  <c:v>48061</c:v>
                </c:pt>
                <c:pt idx="64">
                  <c:v>48092</c:v>
                </c:pt>
              </c:numCache>
            </c:numRef>
          </c:xVal>
          <c:yVal>
            <c:numRef>
              <c:f>Comparison!$AD$4:$AD$68</c:f>
              <c:numCache>
                <c:formatCode>0.00</c:formatCode>
                <c:ptCount val="65"/>
                <c:pt idx="0">
                  <c:v>1050.1695866700184</c:v>
                </c:pt>
                <c:pt idx="1">
                  <c:v>1043.9508247247745</c:v>
                </c:pt>
                <c:pt idx="2">
                  <c:v>1040.3018476590671</c:v>
                </c:pt>
                <c:pt idx="3">
                  <c:v>1037.8349933413926</c:v>
                </c:pt>
                <c:pt idx="4">
                  <c:v>1036.3396926188821</c:v>
                </c:pt>
                <c:pt idx="5">
                  <c:v>1039.4480557783806</c:v>
                </c:pt>
                <c:pt idx="6">
                  <c:v>1039.6344964750433</c:v>
                </c:pt>
                <c:pt idx="7">
                  <c:v>1037.1247139558122</c:v>
                </c:pt>
                <c:pt idx="8">
                  <c:v>1034.9830200998001</c:v>
                </c:pt>
                <c:pt idx="9">
                  <c:v>1033.7916262201136</c:v>
                </c:pt>
                <c:pt idx="10">
                  <c:v>1029.6426290784507</c:v>
                </c:pt>
                <c:pt idx="11">
                  <c:v>1029.8437499948968</c:v>
                </c:pt>
                <c:pt idx="12">
                  <c:v>1045.4250194482556</c:v>
                </c:pt>
                <c:pt idx="13">
                  <c:v>1043.1102653512369</c:v>
                </c:pt>
                <c:pt idx="14">
                  <c:v>1044.7627173509952</c:v>
                </c:pt>
                <c:pt idx="15">
                  <c:v>1048.6407566585999</c:v>
                </c:pt>
                <c:pt idx="16">
                  <c:v>1051.1537772793451</c:v>
                </c:pt>
                <c:pt idx="17">
                  <c:v>1051.1795438104587</c:v>
                </c:pt>
                <c:pt idx="18">
                  <c:v>1050.9481362052272</c:v>
                </c:pt>
                <c:pt idx="19">
                  <c:v>1051.1546269474284</c:v>
                </c:pt>
                <c:pt idx="20">
                  <c:v>1051.7989659056391</c:v>
                </c:pt>
                <c:pt idx="21">
                  <c:v>1053.529948681947</c:v>
                </c:pt>
                <c:pt idx="22">
                  <c:v>1051.0708846989291</c:v>
                </c:pt>
                <c:pt idx="23">
                  <c:v>1047.4516144402119</c:v>
                </c:pt>
                <c:pt idx="24">
                  <c:v>1042.3093893010951</c:v>
                </c:pt>
                <c:pt idx="25">
                  <c:v>1037.8279618075794</c:v>
                </c:pt>
                <c:pt idx="26">
                  <c:v>1036.9792555896661</c:v>
                </c:pt>
                <c:pt idx="27">
                  <c:v>1037.3018652227083</c:v>
                </c:pt>
                <c:pt idx="28">
                  <c:v>1036.6109090048842</c:v>
                </c:pt>
                <c:pt idx="29">
                  <c:v>1039.0334660470689</c:v>
                </c:pt>
                <c:pt idx="30">
                  <c:v>1039.1608350535225</c:v>
                </c:pt>
                <c:pt idx="31">
                  <c:v>1040.0263496108996</c:v>
                </c:pt>
                <c:pt idx="32">
                  <c:v>1044.094788047403</c:v>
                </c:pt>
                <c:pt idx="33">
                  <c:v>1046.4575631468813</c:v>
                </c:pt>
                <c:pt idx="34">
                  <c:v>1045.620045523222</c:v>
                </c:pt>
                <c:pt idx="35">
                  <c:v>1041.9873626833685</c:v>
                </c:pt>
                <c:pt idx="36">
                  <c:v>1038.9304391262797</c:v>
                </c:pt>
                <c:pt idx="37">
                  <c:v>1038.1732107074811</c:v>
                </c:pt>
                <c:pt idx="38">
                  <c:v>1041.6464166019614</c:v>
                </c:pt>
                <c:pt idx="39">
                  <c:v>1045.5668356376805</c:v>
                </c:pt>
                <c:pt idx="40">
                  <c:v>1046.5554969687323</c:v>
                </c:pt>
                <c:pt idx="41">
                  <c:v>1049.4127748533806</c:v>
                </c:pt>
                <c:pt idx="42">
                  <c:v>1050.186001360772</c:v>
                </c:pt>
                <c:pt idx="43">
                  <c:v>1052.3032566818206</c:v>
                </c:pt>
                <c:pt idx="44">
                  <c:v>1054.655780539473</c:v>
                </c:pt>
                <c:pt idx="45">
                  <c:v>1056.4790239924462</c:v>
                </c:pt>
                <c:pt idx="46">
                  <c:v>1055.1237432741432</c:v>
                </c:pt>
                <c:pt idx="47">
                  <c:v>1050.947618435602</c:v>
                </c:pt>
                <c:pt idx="48">
                  <c:v>1047.3569431976589</c:v>
                </c:pt>
                <c:pt idx="49">
                  <c:v>1046.0554794757268</c:v>
                </c:pt>
                <c:pt idx="50">
                  <c:v>1046.1399137549361</c:v>
                </c:pt>
                <c:pt idx="51">
                  <c:v>1048.2923568863418</c:v>
                </c:pt>
                <c:pt idx="52">
                  <c:v>1047.6102809262754</c:v>
                </c:pt>
                <c:pt idx="53">
                  <c:v>1050.2589144516662</c:v>
                </c:pt>
                <c:pt idx="54">
                  <c:v>1050.0517723903404</c:v>
                </c:pt>
                <c:pt idx="55">
                  <c:v>1051.0126894750856</c:v>
                </c:pt>
                <c:pt idx="56">
                  <c:v>1053.7414099647378</c:v>
                </c:pt>
                <c:pt idx="57">
                  <c:v>1055.8595783554531</c:v>
                </c:pt>
                <c:pt idx="58">
                  <c:v>1054.1728627101072</c:v>
                </c:pt>
                <c:pt idx="59">
                  <c:v>1050.0266341716551</c:v>
                </c:pt>
                <c:pt idx="60">
                  <c:v>1045.3588850047206</c:v>
                </c:pt>
                <c:pt idx="61">
                  <c:v>1043.3860664343729</c:v>
                </c:pt>
                <c:pt idx="62">
                  <c:v>1043.6141600254784</c:v>
                </c:pt>
                <c:pt idx="63">
                  <c:v>1046.5265561184408</c:v>
                </c:pt>
                <c:pt idx="64">
                  <c:v>1046.5239269815781</c:v>
                </c:pt>
              </c:numCache>
            </c:numRef>
          </c:yVal>
          <c:smooth val="0"/>
          <c:extLst>
            <c:ext xmlns:c16="http://schemas.microsoft.com/office/drawing/2014/chart" uri="{C3380CC4-5D6E-409C-BE32-E72D297353CC}">
              <c16:uniqueId val="{00000003-BF44-49CB-9709-84E3B803F954}"/>
            </c:ext>
          </c:extLst>
        </c:ser>
        <c:ser>
          <c:idx val="15"/>
          <c:order val="6"/>
          <c:tx>
            <c:strRef>
              <c:f>RunInformation!$G$12</c:f>
              <c:strCache>
                <c:ptCount val="1"/>
                <c:pt idx="0">
                  <c:v>1997</c:v>
                </c:pt>
              </c:strCache>
            </c:strRef>
          </c:tx>
          <c:spPr>
            <a:ln w="12700">
              <a:solidFill>
                <a:srgbClr val="87FFAF"/>
              </a:solidFill>
              <a:prstDash val="solid"/>
            </a:ln>
          </c:spPr>
          <c:marker>
            <c:symbol val="triangle"/>
            <c:size val="4"/>
            <c:spPr>
              <a:solidFill>
                <a:srgbClr val="87FFAF"/>
              </a:solidFill>
              <a:ln w="12700">
                <a:solidFill>
                  <a:srgbClr val="7D7D7D"/>
                </a:solidFill>
                <a:prstDash val="solid"/>
              </a:ln>
            </c:spPr>
          </c:marker>
          <c:xVal>
            <c:numRef>
              <c:f>Comparison!$U$4:$U$68</c:f>
              <c:numCache>
                <c:formatCode>[$-409]mmmm\-yy;@</c:formatCode>
                <c:ptCount val="65"/>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47392</c:v>
                </c:pt>
                <c:pt idx="42">
                  <c:v>47423</c:v>
                </c:pt>
                <c:pt idx="43">
                  <c:v>47453</c:v>
                </c:pt>
                <c:pt idx="44">
                  <c:v>47484</c:v>
                </c:pt>
                <c:pt idx="45">
                  <c:v>47515</c:v>
                </c:pt>
                <c:pt idx="46">
                  <c:v>47543</c:v>
                </c:pt>
                <c:pt idx="47">
                  <c:v>47574</c:v>
                </c:pt>
                <c:pt idx="48">
                  <c:v>47604</c:v>
                </c:pt>
                <c:pt idx="49">
                  <c:v>47635</c:v>
                </c:pt>
                <c:pt idx="50">
                  <c:v>47665</c:v>
                </c:pt>
                <c:pt idx="51">
                  <c:v>47696</c:v>
                </c:pt>
                <c:pt idx="52">
                  <c:v>47727</c:v>
                </c:pt>
                <c:pt idx="53">
                  <c:v>47757</c:v>
                </c:pt>
                <c:pt idx="54">
                  <c:v>47788</c:v>
                </c:pt>
                <c:pt idx="55">
                  <c:v>47818</c:v>
                </c:pt>
                <c:pt idx="56">
                  <c:v>47849</c:v>
                </c:pt>
                <c:pt idx="57">
                  <c:v>47880</c:v>
                </c:pt>
                <c:pt idx="58">
                  <c:v>47908</c:v>
                </c:pt>
                <c:pt idx="59">
                  <c:v>47939</c:v>
                </c:pt>
                <c:pt idx="60">
                  <c:v>47969</c:v>
                </c:pt>
                <c:pt idx="61">
                  <c:v>48000</c:v>
                </c:pt>
                <c:pt idx="62">
                  <c:v>48030</c:v>
                </c:pt>
                <c:pt idx="63">
                  <c:v>48061</c:v>
                </c:pt>
                <c:pt idx="64">
                  <c:v>48092</c:v>
                </c:pt>
              </c:numCache>
            </c:numRef>
          </c:xVal>
          <c:yVal>
            <c:numRef>
              <c:f>Comparison!$AE$4:$AE$68</c:f>
              <c:numCache>
                <c:formatCode>0.00</c:formatCode>
                <c:ptCount val="65"/>
                <c:pt idx="0">
                  <c:v>1050.2718735028325</c:v>
                </c:pt>
                <c:pt idx="1">
                  <c:v>1044.0240081445922</c:v>
                </c:pt>
                <c:pt idx="2">
                  <c:v>1040.0621044065952</c:v>
                </c:pt>
                <c:pt idx="3">
                  <c:v>1038.1040604135032</c:v>
                </c:pt>
                <c:pt idx="4">
                  <c:v>1037.9238452429297</c:v>
                </c:pt>
                <c:pt idx="5">
                  <c:v>1038.5649706168706</c:v>
                </c:pt>
                <c:pt idx="6">
                  <c:v>1037.3433652660058</c:v>
                </c:pt>
                <c:pt idx="7">
                  <c:v>1036.9842413439419</c:v>
                </c:pt>
                <c:pt idx="8">
                  <c:v>1038.5006192836609</c:v>
                </c:pt>
                <c:pt idx="9">
                  <c:v>1041.4679149074884</c:v>
                </c:pt>
                <c:pt idx="10">
                  <c:v>1036.1714367926402</c:v>
                </c:pt>
                <c:pt idx="11">
                  <c:v>1033.6271857839797</c:v>
                </c:pt>
                <c:pt idx="12">
                  <c:v>1033.1921007090255</c:v>
                </c:pt>
                <c:pt idx="13">
                  <c:v>1029.2727614963164</c:v>
                </c:pt>
                <c:pt idx="14">
                  <c:v>1029.0257408095779</c:v>
                </c:pt>
                <c:pt idx="15">
                  <c:v>1030.0137674914517</c:v>
                </c:pt>
                <c:pt idx="16">
                  <c:v>1030.0231401258366</c:v>
                </c:pt>
                <c:pt idx="17">
                  <c:v>1030.9733427692988</c:v>
                </c:pt>
                <c:pt idx="18">
                  <c:v>1029.8909655929001</c:v>
                </c:pt>
                <c:pt idx="19">
                  <c:v>1029.9140016624617</c:v>
                </c:pt>
                <c:pt idx="20">
                  <c:v>1034.7013688581228</c:v>
                </c:pt>
                <c:pt idx="21">
                  <c:v>1037.8407850802671</c:v>
                </c:pt>
                <c:pt idx="22">
                  <c:v>1035.4874104612963</c:v>
                </c:pt>
                <c:pt idx="23">
                  <c:v>1029.3621184914025</c:v>
                </c:pt>
                <c:pt idx="24">
                  <c:v>1023.2399828470411</c:v>
                </c:pt>
                <c:pt idx="25">
                  <c:v>1019.3537086942533</c:v>
                </c:pt>
                <c:pt idx="26">
                  <c:v>1020.8272487891595</c:v>
                </c:pt>
                <c:pt idx="27">
                  <c:v>1022.9669750998964</c:v>
                </c:pt>
                <c:pt idx="28">
                  <c:v>1022.908566914242</c:v>
                </c:pt>
                <c:pt idx="29">
                  <c:v>1023.3992174445298</c:v>
                </c:pt>
                <c:pt idx="30">
                  <c:v>1023.0827826825472</c:v>
                </c:pt>
                <c:pt idx="31">
                  <c:v>1025.2919939716157</c:v>
                </c:pt>
                <c:pt idx="32">
                  <c:v>1027.1851695986345</c:v>
                </c:pt>
                <c:pt idx="33">
                  <c:v>1028.5954611235516</c:v>
                </c:pt>
                <c:pt idx="34">
                  <c:v>1026.1315609270036</c:v>
                </c:pt>
                <c:pt idx="35">
                  <c:v>1020.6209160961758</c:v>
                </c:pt>
                <c:pt idx="36">
                  <c:v>1016.2164135144079</c:v>
                </c:pt>
                <c:pt idx="37">
                  <c:v>1014.182796673343</c:v>
                </c:pt>
                <c:pt idx="38">
                  <c:v>1013.4483232946045</c:v>
                </c:pt>
                <c:pt idx="39">
                  <c:v>1015.4117109900507</c:v>
                </c:pt>
                <c:pt idx="40">
                  <c:v>1014.6136128614227</c:v>
                </c:pt>
                <c:pt idx="41">
                  <c:v>1018.8755055287937</c:v>
                </c:pt>
                <c:pt idx="42">
                  <c:v>1019.7734170478103</c:v>
                </c:pt>
                <c:pt idx="43">
                  <c:v>1021.9549706461356</c:v>
                </c:pt>
                <c:pt idx="44">
                  <c:v>1024.7136786848143</c:v>
                </c:pt>
                <c:pt idx="45">
                  <c:v>1026.8647595959876</c:v>
                </c:pt>
                <c:pt idx="46">
                  <c:v>1025.684603093549</c:v>
                </c:pt>
                <c:pt idx="47">
                  <c:v>1022.1027741539442</c:v>
                </c:pt>
                <c:pt idx="48">
                  <c:v>1017.980700556972</c:v>
                </c:pt>
                <c:pt idx="49">
                  <c:v>1015.7015629032475</c:v>
                </c:pt>
                <c:pt idx="50">
                  <c:v>1015.0449273036629</c:v>
                </c:pt>
                <c:pt idx="51">
                  <c:v>1017.4876629916739</c:v>
                </c:pt>
                <c:pt idx="52">
                  <c:v>1017.3863715391997</c:v>
                </c:pt>
                <c:pt idx="53">
                  <c:v>1020.907024523069</c:v>
                </c:pt>
                <c:pt idx="54">
                  <c:v>1021.5663106686293</c:v>
                </c:pt>
                <c:pt idx="55">
                  <c:v>1023.5030898202267</c:v>
                </c:pt>
                <c:pt idx="56">
                  <c:v>1024.1971817700426</c:v>
                </c:pt>
                <c:pt idx="57">
                  <c:v>1024.4643188197431</c:v>
                </c:pt>
                <c:pt idx="58">
                  <c:v>1020.1020339612908</c:v>
                </c:pt>
                <c:pt idx="59">
                  <c:v>1013.4270042717195</c:v>
                </c:pt>
                <c:pt idx="60">
                  <c:v>1006.8502802764394</c:v>
                </c:pt>
                <c:pt idx="61">
                  <c:v>1003.2030042523953</c:v>
                </c:pt>
                <c:pt idx="62">
                  <c:v>1003.2282365394516</c:v>
                </c:pt>
                <c:pt idx="63">
                  <c:v>1003.324405308828</c:v>
                </c:pt>
                <c:pt idx="64">
                  <c:v>1000.3424177148154</c:v>
                </c:pt>
              </c:numCache>
            </c:numRef>
          </c:yVal>
          <c:smooth val="0"/>
          <c:extLst>
            <c:ext xmlns:c16="http://schemas.microsoft.com/office/drawing/2014/chart" uri="{C3380CC4-5D6E-409C-BE32-E72D297353CC}">
              <c16:uniqueId val="{00000001-C115-4F8B-BA72-63450A2EBE59}"/>
            </c:ext>
          </c:extLst>
        </c:ser>
        <c:ser>
          <c:idx val="16"/>
          <c:order val="7"/>
          <c:tx>
            <c:strRef>
              <c:f>RunInformation!$G$13</c:f>
              <c:strCache>
                <c:ptCount val="1"/>
                <c:pt idx="0">
                  <c:v>1998</c:v>
                </c:pt>
              </c:strCache>
            </c:strRef>
          </c:tx>
          <c:spPr>
            <a:ln w="12700">
              <a:solidFill>
                <a:srgbClr val="AFFFCD"/>
              </a:solidFill>
              <a:prstDash val="solid"/>
            </a:ln>
          </c:spPr>
          <c:marker>
            <c:symbol val="circle"/>
            <c:size val="4"/>
            <c:spPr>
              <a:solidFill>
                <a:srgbClr val="AFFFCD"/>
              </a:solidFill>
              <a:ln w="12700">
                <a:solidFill>
                  <a:srgbClr val="7D7D7D"/>
                </a:solidFill>
                <a:prstDash val="solid"/>
              </a:ln>
            </c:spPr>
          </c:marker>
          <c:xVal>
            <c:numRef>
              <c:f>Comparison!$U$4:$U$68</c:f>
              <c:numCache>
                <c:formatCode>[$-409]mmmm\-yy;@</c:formatCode>
                <c:ptCount val="65"/>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47392</c:v>
                </c:pt>
                <c:pt idx="42">
                  <c:v>47423</c:v>
                </c:pt>
                <c:pt idx="43">
                  <c:v>47453</c:v>
                </c:pt>
                <c:pt idx="44">
                  <c:v>47484</c:v>
                </c:pt>
                <c:pt idx="45">
                  <c:v>47515</c:v>
                </c:pt>
                <c:pt idx="46">
                  <c:v>47543</c:v>
                </c:pt>
                <c:pt idx="47">
                  <c:v>47574</c:v>
                </c:pt>
                <c:pt idx="48">
                  <c:v>47604</c:v>
                </c:pt>
                <c:pt idx="49">
                  <c:v>47635</c:v>
                </c:pt>
                <c:pt idx="50">
                  <c:v>47665</c:v>
                </c:pt>
                <c:pt idx="51">
                  <c:v>47696</c:v>
                </c:pt>
                <c:pt idx="52">
                  <c:v>47727</c:v>
                </c:pt>
                <c:pt idx="53">
                  <c:v>47757</c:v>
                </c:pt>
                <c:pt idx="54">
                  <c:v>47788</c:v>
                </c:pt>
                <c:pt idx="55">
                  <c:v>47818</c:v>
                </c:pt>
                <c:pt idx="56">
                  <c:v>47849</c:v>
                </c:pt>
                <c:pt idx="57">
                  <c:v>47880</c:v>
                </c:pt>
                <c:pt idx="58">
                  <c:v>47908</c:v>
                </c:pt>
                <c:pt idx="59">
                  <c:v>47939</c:v>
                </c:pt>
                <c:pt idx="60">
                  <c:v>47969</c:v>
                </c:pt>
                <c:pt idx="61">
                  <c:v>48000</c:v>
                </c:pt>
                <c:pt idx="62">
                  <c:v>48030</c:v>
                </c:pt>
                <c:pt idx="63">
                  <c:v>48061</c:v>
                </c:pt>
                <c:pt idx="64">
                  <c:v>48092</c:v>
                </c:pt>
              </c:numCache>
            </c:numRef>
          </c:xVal>
          <c:yVal>
            <c:numRef>
              <c:f>Comparison!$AF$4:$AF$68</c:f>
              <c:numCache>
                <c:formatCode>0.00</c:formatCode>
                <c:ptCount val="65"/>
                <c:pt idx="0">
                  <c:v>1051.6005908441032</c:v>
                </c:pt>
                <c:pt idx="1">
                  <c:v>1046.3226444186021</c:v>
                </c:pt>
                <c:pt idx="2">
                  <c:v>1043.1487043841055</c:v>
                </c:pt>
                <c:pt idx="3">
                  <c:v>1040.980068565123</c:v>
                </c:pt>
                <c:pt idx="4">
                  <c:v>1040.2584571429595</c:v>
                </c:pt>
                <c:pt idx="5">
                  <c:v>1041.6914377512551</c:v>
                </c:pt>
                <c:pt idx="6">
                  <c:v>1039.6064451007778</c:v>
                </c:pt>
                <c:pt idx="7">
                  <c:v>1038.970149390803</c:v>
                </c:pt>
                <c:pt idx="8">
                  <c:v>1040.2300686948302</c:v>
                </c:pt>
                <c:pt idx="9">
                  <c:v>1039.4675726442283</c:v>
                </c:pt>
                <c:pt idx="10">
                  <c:v>1033.1322089043872</c:v>
                </c:pt>
                <c:pt idx="11">
                  <c:v>1024.2704954626997</c:v>
                </c:pt>
                <c:pt idx="12">
                  <c:v>1029.3509640269278</c:v>
                </c:pt>
                <c:pt idx="13">
                  <c:v>1025.3678363888528</c:v>
                </c:pt>
                <c:pt idx="14">
                  <c:v>1026.0088949239862</c:v>
                </c:pt>
                <c:pt idx="15">
                  <c:v>1027.2893635158421</c:v>
                </c:pt>
                <c:pt idx="16">
                  <c:v>1026.5866455859682</c:v>
                </c:pt>
                <c:pt idx="17">
                  <c:v>1026.7725381796272</c:v>
                </c:pt>
                <c:pt idx="18">
                  <c:v>1026.1843119366815</c:v>
                </c:pt>
                <c:pt idx="19">
                  <c:v>1028.0700651931763</c:v>
                </c:pt>
                <c:pt idx="20">
                  <c:v>1032.5065311846229</c:v>
                </c:pt>
                <c:pt idx="21">
                  <c:v>1036.1370752923444</c:v>
                </c:pt>
                <c:pt idx="22">
                  <c:v>1034.0150349826422</c:v>
                </c:pt>
                <c:pt idx="23">
                  <c:v>1027.9551940061024</c:v>
                </c:pt>
                <c:pt idx="24">
                  <c:v>1022.2945831542651</c:v>
                </c:pt>
                <c:pt idx="25">
                  <c:v>1018.9347834580076</c:v>
                </c:pt>
                <c:pt idx="26">
                  <c:v>1017.8177039882879</c:v>
                </c:pt>
                <c:pt idx="27">
                  <c:v>1019.7327877237221</c:v>
                </c:pt>
                <c:pt idx="28">
                  <c:v>1019.3430230676744</c:v>
                </c:pt>
                <c:pt idx="29">
                  <c:v>1020.3519556887925</c:v>
                </c:pt>
                <c:pt idx="30">
                  <c:v>1019.6716149446404</c:v>
                </c:pt>
                <c:pt idx="31">
                  <c:v>1021.3463120118657</c:v>
                </c:pt>
                <c:pt idx="32">
                  <c:v>1023.870606488792</c:v>
                </c:pt>
                <c:pt idx="33">
                  <c:v>1025.8180007731271</c:v>
                </c:pt>
                <c:pt idx="34">
                  <c:v>1021.4864389134641</c:v>
                </c:pt>
                <c:pt idx="35">
                  <c:v>1015.8631189224806</c:v>
                </c:pt>
                <c:pt idx="36">
                  <c:v>1015.5064035508918</c:v>
                </c:pt>
                <c:pt idx="37">
                  <c:v>1012.9836127044548</c:v>
                </c:pt>
                <c:pt idx="38">
                  <c:v>1012.0728585811432</c:v>
                </c:pt>
                <c:pt idx="39">
                  <c:v>1014.6716880539279</c:v>
                </c:pt>
                <c:pt idx="40">
                  <c:v>1014.7548532996764</c:v>
                </c:pt>
                <c:pt idx="41">
                  <c:v>1014.7756913502576</c:v>
                </c:pt>
                <c:pt idx="42">
                  <c:v>1012.1935627460063</c:v>
                </c:pt>
                <c:pt idx="43">
                  <c:v>1011.0527593185407</c:v>
                </c:pt>
                <c:pt idx="44">
                  <c:v>1009.5053078987758</c:v>
                </c:pt>
                <c:pt idx="45">
                  <c:v>1007.7288123933836</c:v>
                </c:pt>
                <c:pt idx="46">
                  <c:v>1001.9778899425959</c:v>
                </c:pt>
                <c:pt idx="47">
                  <c:v>994.18760009639652</c:v>
                </c:pt>
                <c:pt idx="48">
                  <c:v>986.53146537910641</c:v>
                </c:pt>
                <c:pt idx="49">
                  <c:v>980.61124209214586</c:v>
                </c:pt>
                <c:pt idx="50">
                  <c:v>977.39366982528077</c:v>
                </c:pt>
                <c:pt idx="51">
                  <c:v>975.41692401942373</c:v>
                </c:pt>
                <c:pt idx="52">
                  <c:v>974.08197981162618</c:v>
                </c:pt>
                <c:pt idx="53">
                  <c:v>974.71241598459733</c:v>
                </c:pt>
                <c:pt idx="54">
                  <c:v>971.74226225163056</c:v>
                </c:pt>
                <c:pt idx="55">
                  <c:v>970.38634174513004</c:v>
                </c:pt>
                <c:pt idx="56">
                  <c:v>968.35061570983817</c:v>
                </c:pt>
                <c:pt idx="57">
                  <c:v>966.9722674366875</c:v>
                </c:pt>
                <c:pt idx="58">
                  <c:v>957.32778605136184</c:v>
                </c:pt>
                <c:pt idx="59">
                  <c:v>951.60882624669239</c:v>
                </c:pt>
                <c:pt idx="60">
                  <c:v>945.47014859787521</c:v>
                </c:pt>
                <c:pt idx="61">
                  <c:v>939.77234123696098</c:v>
                </c:pt>
                <c:pt idx="62">
                  <c:v>935.82075352156039</c:v>
                </c:pt>
                <c:pt idx="63">
                  <c:v>934.84436552027682</c:v>
                </c:pt>
                <c:pt idx="64">
                  <c:v>930.49202470219598</c:v>
                </c:pt>
              </c:numCache>
            </c:numRef>
          </c:yVal>
          <c:smooth val="0"/>
          <c:extLst>
            <c:ext xmlns:c16="http://schemas.microsoft.com/office/drawing/2014/chart" uri="{C3380CC4-5D6E-409C-BE32-E72D297353CC}">
              <c16:uniqueId val="{00000002-C115-4F8B-BA72-63450A2EBE59}"/>
            </c:ext>
          </c:extLst>
        </c:ser>
        <c:ser>
          <c:idx val="19"/>
          <c:order val="8"/>
          <c:tx>
            <c:strRef>
              <c:f>RunInformation!$G$14</c:f>
              <c:strCache>
                <c:ptCount val="1"/>
                <c:pt idx="0">
                  <c:v>1999</c:v>
                </c:pt>
              </c:strCache>
            </c:strRef>
          </c:tx>
          <c:spPr>
            <a:ln w="12700">
              <a:solidFill>
                <a:srgbClr val="CDFFCD"/>
              </a:solidFill>
              <a:prstDash val="solid"/>
            </a:ln>
          </c:spPr>
          <c:marker>
            <c:symbol val="square"/>
            <c:size val="4"/>
            <c:spPr>
              <a:solidFill>
                <a:srgbClr val="CDFFCD"/>
              </a:solidFill>
              <a:ln w="12700">
                <a:solidFill>
                  <a:srgbClr val="7D7D7D"/>
                </a:solidFill>
                <a:prstDash val="solid"/>
              </a:ln>
            </c:spPr>
          </c:marker>
          <c:xVal>
            <c:numRef>
              <c:f>Comparison!$U$4:$U$68</c:f>
              <c:numCache>
                <c:formatCode>[$-409]mmmm\-yy;@</c:formatCode>
                <c:ptCount val="65"/>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47392</c:v>
                </c:pt>
                <c:pt idx="42">
                  <c:v>47423</c:v>
                </c:pt>
                <c:pt idx="43">
                  <c:v>47453</c:v>
                </c:pt>
                <c:pt idx="44">
                  <c:v>47484</c:v>
                </c:pt>
                <c:pt idx="45">
                  <c:v>47515</c:v>
                </c:pt>
                <c:pt idx="46">
                  <c:v>47543</c:v>
                </c:pt>
                <c:pt idx="47">
                  <c:v>47574</c:v>
                </c:pt>
                <c:pt idx="48">
                  <c:v>47604</c:v>
                </c:pt>
                <c:pt idx="49">
                  <c:v>47635</c:v>
                </c:pt>
                <c:pt idx="50">
                  <c:v>47665</c:v>
                </c:pt>
                <c:pt idx="51">
                  <c:v>47696</c:v>
                </c:pt>
                <c:pt idx="52">
                  <c:v>47727</c:v>
                </c:pt>
                <c:pt idx="53">
                  <c:v>47757</c:v>
                </c:pt>
                <c:pt idx="54">
                  <c:v>47788</c:v>
                </c:pt>
                <c:pt idx="55">
                  <c:v>47818</c:v>
                </c:pt>
                <c:pt idx="56">
                  <c:v>47849</c:v>
                </c:pt>
                <c:pt idx="57">
                  <c:v>47880</c:v>
                </c:pt>
                <c:pt idx="58">
                  <c:v>47908</c:v>
                </c:pt>
                <c:pt idx="59">
                  <c:v>47939</c:v>
                </c:pt>
                <c:pt idx="60">
                  <c:v>47969</c:v>
                </c:pt>
                <c:pt idx="61">
                  <c:v>48000</c:v>
                </c:pt>
                <c:pt idx="62">
                  <c:v>48030</c:v>
                </c:pt>
                <c:pt idx="63">
                  <c:v>48061</c:v>
                </c:pt>
                <c:pt idx="64">
                  <c:v>48092</c:v>
                </c:pt>
              </c:numCache>
            </c:numRef>
          </c:xVal>
          <c:yVal>
            <c:numRef>
              <c:f>Comparison!$AG$4:$AG$68</c:f>
              <c:numCache>
                <c:formatCode>0.00</c:formatCode>
                <c:ptCount val="65"/>
                <c:pt idx="0">
                  <c:v>1049.9875750962935</c:v>
                </c:pt>
                <c:pt idx="1">
                  <c:v>1044.3843434999694</c:v>
                </c:pt>
                <c:pt idx="2">
                  <c:v>1042.1845147630731</c:v>
                </c:pt>
                <c:pt idx="3">
                  <c:v>1040.5376160997939</c:v>
                </c:pt>
                <c:pt idx="4">
                  <c:v>1039.4244755048812</c:v>
                </c:pt>
                <c:pt idx="5">
                  <c:v>1040.1352939745902</c:v>
                </c:pt>
                <c:pt idx="6">
                  <c:v>1038.6680676539247</c:v>
                </c:pt>
                <c:pt idx="7">
                  <c:v>1039.9853675172312</c:v>
                </c:pt>
                <c:pt idx="8">
                  <c:v>1041.9121296542644</c:v>
                </c:pt>
                <c:pt idx="9">
                  <c:v>1041.2611074529634</c:v>
                </c:pt>
                <c:pt idx="10">
                  <c:v>1034.8442043272694</c:v>
                </c:pt>
                <c:pt idx="11">
                  <c:v>1027.4258182759879</c:v>
                </c:pt>
                <c:pt idx="12">
                  <c:v>1028.0877233832168</c:v>
                </c:pt>
                <c:pt idx="13">
                  <c:v>1023.4023948860458</c:v>
                </c:pt>
                <c:pt idx="14">
                  <c:v>1020.6698632347732</c:v>
                </c:pt>
                <c:pt idx="15">
                  <c:v>1020.8395500659218</c:v>
                </c:pt>
                <c:pt idx="16">
                  <c:v>1017.0869697897558</c:v>
                </c:pt>
                <c:pt idx="17">
                  <c:v>1017.1920820162445</c:v>
                </c:pt>
                <c:pt idx="18">
                  <c:v>1014.5108002156588</c:v>
                </c:pt>
                <c:pt idx="19">
                  <c:v>1012.8672932080269</c:v>
                </c:pt>
                <c:pt idx="20">
                  <c:v>1012.5787411777303</c:v>
                </c:pt>
                <c:pt idx="21">
                  <c:v>1012.8746432671309</c:v>
                </c:pt>
                <c:pt idx="22">
                  <c:v>1006.183767403539</c:v>
                </c:pt>
                <c:pt idx="23">
                  <c:v>996.39667952237255</c:v>
                </c:pt>
                <c:pt idx="24">
                  <c:v>1005.2095255863421</c:v>
                </c:pt>
                <c:pt idx="25">
                  <c:v>1002.9393389878727</c:v>
                </c:pt>
                <c:pt idx="26">
                  <c:v>999.81515460789581</c:v>
                </c:pt>
                <c:pt idx="27">
                  <c:v>997.60807607989216</c:v>
                </c:pt>
                <c:pt idx="28">
                  <c:v>994.43553821989656</c:v>
                </c:pt>
                <c:pt idx="29">
                  <c:v>993.62758012102984</c:v>
                </c:pt>
                <c:pt idx="30">
                  <c:v>991.43467263767616</c:v>
                </c:pt>
                <c:pt idx="31">
                  <c:v>991.56184742525375</c:v>
                </c:pt>
                <c:pt idx="32">
                  <c:v>989.87827349572888</c:v>
                </c:pt>
                <c:pt idx="33">
                  <c:v>987.93662147878308</c:v>
                </c:pt>
                <c:pt idx="34">
                  <c:v>981.111428355876</c:v>
                </c:pt>
                <c:pt idx="35">
                  <c:v>971.92880370873581</c:v>
                </c:pt>
                <c:pt idx="36">
                  <c:v>963.31662148394867</c:v>
                </c:pt>
                <c:pt idx="37">
                  <c:v>956.68048339269308</c:v>
                </c:pt>
                <c:pt idx="38">
                  <c:v>953.10043667365812</c:v>
                </c:pt>
                <c:pt idx="39">
                  <c:v>951.46728607556201</c:v>
                </c:pt>
                <c:pt idx="40">
                  <c:v>950.56886312337099</c:v>
                </c:pt>
                <c:pt idx="41">
                  <c:v>951.36832742629917</c:v>
                </c:pt>
                <c:pt idx="42">
                  <c:v>948.06166149826197</c:v>
                </c:pt>
                <c:pt idx="43">
                  <c:v>946.57669272051328</c:v>
                </c:pt>
                <c:pt idx="44">
                  <c:v>946.13946299615554</c:v>
                </c:pt>
                <c:pt idx="45">
                  <c:v>946.07031696640274</c:v>
                </c:pt>
                <c:pt idx="46">
                  <c:v>941.62594825630958</c:v>
                </c:pt>
                <c:pt idx="47">
                  <c:v>936.28818606980599</c:v>
                </c:pt>
                <c:pt idx="48">
                  <c:v>932.2170281515339</c:v>
                </c:pt>
                <c:pt idx="49">
                  <c:v>927.030990153272</c:v>
                </c:pt>
                <c:pt idx="50">
                  <c:v>923.74533320702403</c:v>
                </c:pt>
                <c:pt idx="51">
                  <c:v>923.8683413724342</c:v>
                </c:pt>
                <c:pt idx="52">
                  <c:v>920.08891350148212</c:v>
                </c:pt>
                <c:pt idx="53">
                  <c:v>920.24946174378897</c:v>
                </c:pt>
                <c:pt idx="54">
                  <c:v>917.39409763629487</c:v>
                </c:pt>
                <c:pt idx="55">
                  <c:v>916.2268610736985</c:v>
                </c:pt>
                <c:pt idx="56">
                  <c:v>914.93080868410846</c:v>
                </c:pt>
                <c:pt idx="57">
                  <c:v>914.41969148940518</c:v>
                </c:pt>
                <c:pt idx="58">
                  <c:v>911.983314179888</c:v>
                </c:pt>
                <c:pt idx="59">
                  <c:v>909.17165399356827</c:v>
                </c:pt>
                <c:pt idx="60">
                  <c:v>905.66727894768837</c:v>
                </c:pt>
                <c:pt idx="61">
                  <c:v>902.08498146050295</c:v>
                </c:pt>
                <c:pt idx="62">
                  <c:v>900.43778505056946</c:v>
                </c:pt>
                <c:pt idx="63">
                  <c:v>901.73521151035868</c:v>
                </c:pt>
                <c:pt idx="64">
                  <c:v>899.65560270533206</c:v>
                </c:pt>
              </c:numCache>
            </c:numRef>
          </c:yVal>
          <c:smooth val="0"/>
          <c:extLst>
            <c:ext xmlns:c16="http://schemas.microsoft.com/office/drawing/2014/chart" uri="{C3380CC4-5D6E-409C-BE32-E72D297353CC}">
              <c16:uniqueId val="{00000000-7BA8-4DD9-A9D1-44E042A9407C}"/>
            </c:ext>
          </c:extLst>
        </c:ser>
        <c:ser>
          <c:idx val="20"/>
          <c:order val="9"/>
          <c:tx>
            <c:strRef>
              <c:f>RunInformation!$G$15</c:f>
              <c:strCache>
                <c:ptCount val="1"/>
                <c:pt idx="0">
                  <c:v>2000</c:v>
                </c:pt>
              </c:strCache>
            </c:strRef>
          </c:tx>
          <c:spPr>
            <a:ln w="12700">
              <a:solidFill>
                <a:srgbClr val="8787FF"/>
              </a:solidFill>
              <a:prstDash val="solid"/>
            </a:ln>
          </c:spPr>
          <c:marker>
            <c:symbol val="diamond"/>
            <c:size val="4"/>
            <c:spPr>
              <a:solidFill>
                <a:srgbClr val="8787FF"/>
              </a:solidFill>
              <a:ln w="12700">
                <a:solidFill>
                  <a:srgbClr val="7D7D7D"/>
                </a:solidFill>
                <a:prstDash val="solid"/>
              </a:ln>
            </c:spPr>
          </c:marker>
          <c:xVal>
            <c:numRef>
              <c:f>Comparison!$U$4:$U$68</c:f>
              <c:numCache>
                <c:formatCode>[$-409]mmmm\-yy;@</c:formatCode>
                <c:ptCount val="65"/>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47392</c:v>
                </c:pt>
                <c:pt idx="42">
                  <c:v>47423</c:v>
                </c:pt>
                <c:pt idx="43">
                  <c:v>47453</c:v>
                </c:pt>
                <c:pt idx="44">
                  <c:v>47484</c:v>
                </c:pt>
                <c:pt idx="45">
                  <c:v>47515</c:v>
                </c:pt>
                <c:pt idx="46">
                  <c:v>47543</c:v>
                </c:pt>
                <c:pt idx="47">
                  <c:v>47574</c:v>
                </c:pt>
                <c:pt idx="48">
                  <c:v>47604</c:v>
                </c:pt>
                <c:pt idx="49">
                  <c:v>47635</c:v>
                </c:pt>
                <c:pt idx="50">
                  <c:v>47665</c:v>
                </c:pt>
                <c:pt idx="51">
                  <c:v>47696</c:v>
                </c:pt>
                <c:pt idx="52">
                  <c:v>47727</c:v>
                </c:pt>
                <c:pt idx="53">
                  <c:v>47757</c:v>
                </c:pt>
                <c:pt idx="54">
                  <c:v>47788</c:v>
                </c:pt>
                <c:pt idx="55">
                  <c:v>47818</c:v>
                </c:pt>
                <c:pt idx="56">
                  <c:v>47849</c:v>
                </c:pt>
                <c:pt idx="57">
                  <c:v>47880</c:v>
                </c:pt>
                <c:pt idx="58">
                  <c:v>47908</c:v>
                </c:pt>
                <c:pt idx="59">
                  <c:v>47939</c:v>
                </c:pt>
                <c:pt idx="60">
                  <c:v>47969</c:v>
                </c:pt>
                <c:pt idx="61">
                  <c:v>48000</c:v>
                </c:pt>
                <c:pt idx="62">
                  <c:v>48030</c:v>
                </c:pt>
                <c:pt idx="63">
                  <c:v>48061</c:v>
                </c:pt>
                <c:pt idx="64">
                  <c:v>48092</c:v>
                </c:pt>
              </c:numCache>
            </c:numRef>
          </c:xVal>
          <c:yVal>
            <c:numRef>
              <c:f>Comparison!$AH$4:$AH$68</c:f>
              <c:numCache>
                <c:formatCode>0.00</c:formatCode>
                <c:ptCount val="65"/>
                <c:pt idx="0">
                  <c:v>1050.2724539460371</c:v>
                </c:pt>
                <c:pt idx="1">
                  <c:v>1044.9489097858343</c:v>
                </c:pt>
                <c:pt idx="2">
                  <c:v>1040.1628721847389</c:v>
                </c:pt>
                <c:pt idx="3">
                  <c:v>1037.9157932204873</c:v>
                </c:pt>
                <c:pt idx="4">
                  <c:v>1036.1520913135578</c:v>
                </c:pt>
                <c:pt idx="5">
                  <c:v>1037.3386047982099</c:v>
                </c:pt>
                <c:pt idx="6">
                  <c:v>1035.3976173481205</c:v>
                </c:pt>
                <c:pt idx="7">
                  <c:v>1035.9706738613834</c:v>
                </c:pt>
                <c:pt idx="8">
                  <c:v>1035.3424218519483</c:v>
                </c:pt>
                <c:pt idx="9">
                  <c:v>1035.0777067378108</c:v>
                </c:pt>
                <c:pt idx="10">
                  <c:v>1028.5529206817603</c:v>
                </c:pt>
                <c:pt idx="11">
                  <c:v>1019.8782064332033</c:v>
                </c:pt>
                <c:pt idx="12">
                  <c:v>1024.6986307706268</c:v>
                </c:pt>
                <c:pt idx="13">
                  <c:v>1018.9849187532379</c:v>
                </c:pt>
                <c:pt idx="14">
                  <c:v>1015.7437671887642</c:v>
                </c:pt>
                <c:pt idx="15">
                  <c:v>1016.1390812812158</c:v>
                </c:pt>
                <c:pt idx="16">
                  <c:v>1012.8152492307637</c:v>
                </c:pt>
                <c:pt idx="17">
                  <c:v>1011.6862851261128</c:v>
                </c:pt>
                <c:pt idx="18">
                  <c:v>1009.3050898918987</c:v>
                </c:pt>
                <c:pt idx="19">
                  <c:v>1009.0916249829359</c:v>
                </c:pt>
                <c:pt idx="20">
                  <c:v>1010.0037031429706</c:v>
                </c:pt>
                <c:pt idx="21">
                  <c:v>1010.9252909772378</c:v>
                </c:pt>
                <c:pt idx="22">
                  <c:v>1004.7600831547162</c:v>
                </c:pt>
                <c:pt idx="23">
                  <c:v>995.30077222814532</c:v>
                </c:pt>
                <c:pt idx="24">
                  <c:v>985.70580700871858</c:v>
                </c:pt>
                <c:pt idx="25">
                  <c:v>977.51098538361725</c:v>
                </c:pt>
                <c:pt idx="26">
                  <c:v>973.25085535817459</c:v>
                </c:pt>
                <c:pt idx="27">
                  <c:v>971.09344634793968</c:v>
                </c:pt>
                <c:pt idx="28">
                  <c:v>970.28162295986328</c:v>
                </c:pt>
                <c:pt idx="29">
                  <c:v>969.91378911107302</c:v>
                </c:pt>
                <c:pt idx="30">
                  <c:v>967.59994255779634</c:v>
                </c:pt>
                <c:pt idx="31">
                  <c:v>967.76441115845648</c:v>
                </c:pt>
                <c:pt idx="32">
                  <c:v>967.34295482113748</c:v>
                </c:pt>
                <c:pt idx="33">
                  <c:v>966.84986210606758</c:v>
                </c:pt>
                <c:pt idx="34">
                  <c:v>958.6731802641076</c:v>
                </c:pt>
                <c:pt idx="35">
                  <c:v>952.49595974592467</c:v>
                </c:pt>
                <c:pt idx="36">
                  <c:v>948.67940371677548</c:v>
                </c:pt>
                <c:pt idx="37">
                  <c:v>943.08163068430122</c:v>
                </c:pt>
                <c:pt idx="38">
                  <c:v>939.64692693125846</c:v>
                </c:pt>
                <c:pt idx="39">
                  <c:v>940.26624359216225</c:v>
                </c:pt>
                <c:pt idx="40">
                  <c:v>937.36100095106588</c:v>
                </c:pt>
                <c:pt idx="41">
                  <c:v>937.44582431205822</c:v>
                </c:pt>
                <c:pt idx="42">
                  <c:v>934.82415209536543</c:v>
                </c:pt>
                <c:pt idx="43">
                  <c:v>933.73261518443303</c:v>
                </c:pt>
                <c:pt idx="44">
                  <c:v>932.28674288178047</c:v>
                </c:pt>
                <c:pt idx="45">
                  <c:v>931.83351707421946</c:v>
                </c:pt>
                <c:pt idx="46">
                  <c:v>928.40018448416697</c:v>
                </c:pt>
                <c:pt idx="47">
                  <c:v>924.35970311050301</c:v>
                </c:pt>
                <c:pt idx="48">
                  <c:v>919.72554984751889</c:v>
                </c:pt>
                <c:pt idx="49">
                  <c:v>915.20608346440883</c:v>
                </c:pt>
                <c:pt idx="50">
                  <c:v>912.58705025380107</c:v>
                </c:pt>
                <c:pt idx="51">
                  <c:v>912.38855091460186</c:v>
                </c:pt>
                <c:pt idx="52">
                  <c:v>909.58479219574815</c:v>
                </c:pt>
                <c:pt idx="53">
                  <c:v>913.38919980293315</c:v>
                </c:pt>
                <c:pt idx="54">
                  <c:v>912.07342455031483</c:v>
                </c:pt>
                <c:pt idx="55">
                  <c:v>909.86374436762389</c:v>
                </c:pt>
                <c:pt idx="56">
                  <c:v>916.04420580570775</c:v>
                </c:pt>
                <c:pt idx="57">
                  <c:v>921.55723077419157</c:v>
                </c:pt>
                <c:pt idx="58">
                  <c:v>919.43506056617616</c:v>
                </c:pt>
                <c:pt idx="59">
                  <c:v>926.50881935650136</c:v>
                </c:pt>
                <c:pt idx="60">
                  <c:v>968.8953546304416</c:v>
                </c:pt>
                <c:pt idx="61">
                  <c:v>972.08322539885978</c:v>
                </c:pt>
                <c:pt idx="62">
                  <c:v>975.12314856086391</c:v>
                </c:pt>
                <c:pt idx="63">
                  <c:v>981.17523460201312</c:v>
                </c:pt>
                <c:pt idx="64">
                  <c:v>982.2515139153171</c:v>
                </c:pt>
              </c:numCache>
            </c:numRef>
          </c:yVal>
          <c:smooth val="0"/>
          <c:extLst>
            <c:ext xmlns:c16="http://schemas.microsoft.com/office/drawing/2014/chart" uri="{C3380CC4-5D6E-409C-BE32-E72D297353CC}">
              <c16:uniqueId val="{00000001-7BA8-4DD9-A9D1-44E042A9407C}"/>
            </c:ext>
          </c:extLst>
        </c:ser>
        <c:ser>
          <c:idx val="17"/>
          <c:order val="10"/>
          <c:tx>
            <c:strRef>
              <c:f>RunInformation!$G$16</c:f>
              <c:strCache>
                <c:ptCount val="1"/>
                <c:pt idx="0">
                  <c:v>2001</c:v>
                </c:pt>
              </c:strCache>
            </c:strRef>
          </c:tx>
          <c:spPr>
            <a:ln w="12700">
              <a:solidFill>
                <a:srgbClr val="87AFFF"/>
              </a:solidFill>
              <a:prstDash val="solid"/>
            </a:ln>
          </c:spPr>
          <c:marker>
            <c:symbol val="triangle"/>
            <c:size val="4"/>
            <c:spPr>
              <a:solidFill>
                <a:srgbClr val="87AFFF"/>
              </a:solidFill>
              <a:ln w="12700">
                <a:solidFill>
                  <a:srgbClr val="7D7D7D"/>
                </a:solidFill>
                <a:prstDash val="solid"/>
              </a:ln>
            </c:spPr>
          </c:marker>
          <c:xVal>
            <c:numRef>
              <c:f>Comparison!$U$4:$U$68</c:f>
              <c:numCache>
                <c:formatCode>[$-409]mmmm\-yy;@</c:formatCode>
                <c:ptCount val="65"/>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47392</c:v>
                </c:pt>
                <c:pt idx="42">
                  <c:v>47423</c:v>
                </c:pt>
                <c:pt idx="43">
                  <c:v>47453</c:v>
                </c:pt>
                <c:pt idx="44">
                  <c:v>47484</c:v>
                </c:pt>
                <c:pt idx="45">
                  <c:v>47515</c:v>
                </c:pt>
                <c:pt idx="46">
                  <c:v>47543</c:v>
                </c:pt>
                <c:pt idx="47">
                  <c:v>47574</c:v>
                </c:pt>
                <c:pt idx="48">
                  <c:v>47604</c:v>
                </c:pt>
                <c:pt idx="49">
                  <c:v>47635</c:v>
                </c:pt>
                <c:pt idx="50">
                  <c:v>47665</c:v>
                </c:pt>
                <c:pt idx="51">
                  <c:v>47696</c:v>
                </c:pt>
                <c:pt idx="52">
                  <c:v>47727</c:v>
                </c:pt>
                <c:pt idx="53">
                  <c:v>47757</c:v>
                </c:pt>
                <c:pt idx="54">
                  <c:v>47788</c:v>
                </c:pt>
                <c:pt idx="55">
                  <c:v>47818</c:v>
                </c:pt>
                <c:pt idx="56">
                  <c:v>47849</c:v>
                </c:pt>
                <c:pt idx="57">
                  <c:v>47880</c:v>
                </c:pt>
                <c:pt idx="58">
                  <c:v>47908</c:v>
                </c:pt>
                <c:pt idx="59">
                  <c:v>47939</c:v>
                </c:pt>
                <c:pt idx="60">
                  <c:v>47969</c:v>
                </c:pt>
                <c:pt idx="61">
                  <c:v>48000</c:v>
                </c:pt>
                <c:pt idx="62">
                  <c:v>48030</c:v>
                </c:pt>
                <c:pt idx="63">
                  <c:v>48061</c:v>
                </c:pt>
                <c:pt idx="64">
                  <c:v>48092</c:v>
                </c:pt>
              </c:numCache>
            </c:numRef>
          </c:xVal>
          <c:yVal>
            <c:numRef>
              <c:f>Comparison!$AI$4:$AI$68</c:f>
              <c:numCache>
                <c:formatCode>0.00</c:formatCode>
                <c:ptCount val="65"/>
                <c:pt idx="0">
                  <c:v>1050.0321194522126</c:v>
                </c:pt>
                <c:pt idx="1">
                  <c:v>1044.085254040898</c:v>
                </c:pt>
                <c:pt idx="2">
                  <c:v>1039.1073430664219</c:v>
                </c:pt>
                <c:pt idx="3">
                  <c:v>1037.2805673662651</c:v>
                </c:pt>
                <c:pt idx="4">
                  <c:v>1036.2189984816109</c:v>
                </c:pt>
                <c:pt idx="5">
                  <c:v>1035.9917558108946</c:v>
                </c:pt>
                <c:pt idx="6">
                  <c:v>1033.0406432747272</c:v>
                </c:pt>
                <c:pt idx="7">
                  <c:v>1032.4585187159416</c:v>
                </c:pt>
                <c:pt idx="8">
                  <c:v>1032.9080658573814</c:v>
                </c:pt>
                <c:pt idx="9">
                  <c:v>1033.3933082360973</c:v>
                </c:pt>
                <c:pt idx="10">
                  <c:v>1027.3556838800782</c:v>
                </c:pt>
                <c:pt idx="11">
                  <c:v>1018.3360295310649</c:v>
                </c:pt>
                <c:pt idx="12">
                  <c:v>1009.1911890837096</c:v>
                </c:pt>
                <c:pt idx="13">
                  <c:v>1001.4805899845561</c:v>
                </c:pt>
                <c:pt idx="14">
                  <c:v>997.33264955506434</c:v>
                </c:pt>
                <c:pt idx="15">
                  <c:v>994.99514809442144</c:v>
                </c:pt>
                <c:pt idx="16">
                  <c:v>993.78865283656421</c:v>
                </c:pt>
                <c:pt idx="17">
                  <c:v>993.02480122480506</c:v>
                </c:pt>
                <c:pt idx="18">
                  <c:v>990.56217479364864</c:v>
                </c:pt>
                <c:pt idx="19">
                  <c:v>990.34504864925464</c:v>
                </c:pt>
                <c:pt idx="20">
                  <c:v>992.63304306071552</c:v>
                </c:pt>
                <c:pt idx="21">
                  <c:v>995.08527188814537</c:v>
                </c:pt>
                <c:pt idx="22">
                  <c:v>988.99732913168998</c:v>
                </c:pt>
                <c:pt idx="23">
                  <c:v>980.26563513980398</c:v>
                </c:pt>
                <c:pt idx="24">
                  <c:v>970.29200009095257</c:v>
                </c:pt>
                <c:pt idx="25">
                  <c:v>961.66831821737856</c:v>
                </c:pt>
                <c:pt idx="26">
                  <c:v>957.49917052439957</c:v>
                </c:pt>
                <c:pt idx="27">
                  <c:v>957.4559970792086</c:v>
                </c:pt>
                <c:pt idx="28">
                  <c:v>954.94825293496535</c:v>
                </c:pt>
                <c:pt idx="29">
                  <c:v>953.9880144318646</c:v>
                </c:pt>
                <c:pt idx="30">
                  <c:v>952.39515876235305</c:v>
                </c:pt>
                <c:pt idx="31">
                  <c:v>953.13921380671388</c:v>
                </c:pt>
                <c:pt idx="32">
                  <c:v>951.81512317492752</c:v>
                </c:pt>
                <c:pt idx="33">
                  <c:v>951.38097125803699</c:v>
                </c:pt>
                <c:pt idx="34">
                  <c:v>947.0326970369058</c:v>
                </c:pt>
                <c:pt idx="35">
                  <c:v>942.1838608536101</c:v>
                </c:pt>
                <c:pt idx="36">
                  <c:v>936.76614850417366</c:v>
                </c:pt>
                <c:pt idx="37">
                  <c:v>931.48874937169933</c:v>
                </c:pt>
                <c:pt idx="38">
                  <c:v>927.91010596300998</c:v>
                </c:pt>
                <c:pt idx="39">
                  <c:v>926.58116359168355</c:v>
                </c:pt>
                <c:pt idx="40">
                  <c:v>924.47467790140195</c:v>
                </c:pt>
                <c:pt idx="41">
                  <c:v>927.8756450973541</c:v>
                </c:pt>
                <c:pt idx="42">
                  <c:v>926.63029719795361</c:v>
                </c:pt>
                <c:pt idx="43">
                  <c:v>924.58368573983148</c:v>
                </c:pt>
                <c:pt idx="44">
                  <c:v>932.18828434683758</c:v>
                </c:pt>
                <c:pt idx="45">
                  <c:v>938.94049972543098</c:v>
                </c:pt>
                <c:pt idx="46">
                  <c:v>936.45127375678851</c:v>
                </c:pt>
                <c:pt idx="47">
                  <c:v>942.03187302084439</c:v>
                </c:pt>
                <c:pt idx="48">
                  <c:v>984.38242516602349</c:v>
                </c:pt>
                <c:pt idx="49">
                  <c:v>988.66923356085215</c:v>
                </c:pt>
                <c:pt idx="50">
                  <c:v>992.19207460923462</c:v>
                </c:pt>
                <c:pt idx="51">
                  <c:v>998.46816492640005</c:v>
                </c:pt>
                <c:pt idx="52">
                  <c:v>1000.6524427302961</c:v>
                </c:pt>
                <c:pt idx="53">
                  <c:v>1005.5325519348579</c:v>
                </c:pt>
                <c:pt idx="54">
                  <c:v>1006.5300533664093</c:v>
                </c:pt>
                <c:pt idx="55">
                  <c:v>1009.3462417407031</c:v>
                </c:pt>
                <c:pt idx="56">
                  <c:v>1012.4828768556084</c:v>
                </c:pt>
                <c:pt idx="57">
                  <c:v>1015.49074036551</c:v>
                </c:pt>
                <c:pt idx="58">
                  <c:v>1010.2925618385486</c:v>
                </c:pt>
                <c:pt idx="59">
                  <c:v>1007.5665430840997</c:v>
                </c:pt>
                <c:pt idx="60">
                  <c:v>1005.5959595042033</c:v>
                </c:pt>
                <c:pt idx="61">
                  <c:v>1004.1069905501632</c:v>
                </c:pt>
                <c:pt idx="62">
                  <c:v>1006.5993610751952</c:v>
                </c:pt>
                <c:pt idx="63">
                  <c:v>1011.0396722000869</c:v>
                </c:pt>
                <c:pt idx="64">
                  <c:v>1011.4166818860934</c:v>
                </c:pt>
              </c:numCache>
            </c:numRef>
          </c:yVal>
          <c:smooth val="0"/>
          <c:extLst>
            <c:ext xmlns:c16="http://schemas.microsoft.com/office/drawing/2014/chart" uri="{C3380CC4-5D6E-409C-BE32-E72D297353CC}">
              <c16:uniqueId val="{00000002-7BA8-4DD9-A9D1-44E042A9407C}"/>
            </c:ext>
          </c:extLst>
        </c:ser>
        <c:ser>
          <c:idx val="18"/>
          <c:order val="11"/>
          <c:tx>
            <c:strRef>
              <c:f>RunInformation!$G$17</c:f>
              <c:strCache>
                <c:ptCount val="1"/>
                <c:pt idx="0">
                  <c:v>2002</c:v>
                </c:pt>
              </c:strCache>
            </c:strRef>
          </c:tx>
          <c:spPr>
            <a:ln w="12700">
              <a:solidFill>
                <a:srgbClr val="87CDFF"/>
              </a:solidFill>
              <a:prstDash val="solid"/>
            </a:ln>
          </c:spPr>
          <c:marker>
            <c:symbol val="circle"/>
            <c:size val="4"/>
            <c:spPr>
              <a:solidFill>
                <a:srgbClr val="87CDFF"/>
              </a:solidFill>
              <a:ln w="12700">
                <a:solidFill>
                  <a:srgbClr val="7D7D7D"/>
                </a:solidFill>
                <a:prstDash val="solid"/>
              </a:ln>
            </c:spPr>
          </c:marker>
          <c:xVal>
            <c:numRef>
              <c:f>Comparison!$U$4:$U$68</c:f>
              <c:numCache>
                <c:formatCode>[$-409]mmmm\-yy;@</c:formatCode>
                <c:ptCount val="65"/>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47392</c:v>
                </c:pt>
                <c:pt idx="42">
                  <c:v>47423</c:v>
                </c:pt>
                <c:pt idx="43">
                  <c:v>47453</c:v>
                </c:pt>
                <c:pt idx="44">
                  <c:v>47484</c:v>
                </c:pt>
                <c:pt idx="45">
                  <c:v>47515</c:v>
                </c:pt>
                <c:pt idx="46">
                  <c:v>47543</c:v>
                </c:pt>
                <c:pt idx="47">
                  <c:v>47574</c:v>
                </c:pt>
                <c:pt idx="48">
                  <c:v>47604</c:v>
                </c:pt>
                <c:pt idx="49">
                  <c:v>47635</c:v>
                </c:pt>
                <c:pt idx="50">
                  <c:v>47665</c:v>
                </c:pt>
                <c:pt idx="51">
                  <c:v>47696</c:v>
                </c:pt>
                <c:pt idx="52">
                  <c:v>47727</c:v>
                </c:pt>
                <c:pt idx="53">
                  <c:v>47757</c:v>
                </c:pt>
                <c:pt idx="54">
                  <c:v>47788</c:v>
                </c:pt>
                <c:pt idx="55">
                  <c:v>47818</c:v>
                </c:pt>
                <c:pt idx="56">
                  <c:v>47849</c:v>
                </c:pt>
                <c:pt idx="57">
                  <c:v>47880</c:v>
                </c:pt>
                <c:pt idx="58">
                  <c:v>47908</c:v>
                </c:pt>
                <c:pt idx="59">
                  <c:v>47939</c:v>
                </c:pt>
                <c:pt idx="60">
                  <c:v>47969</c:v>
                </c:pt>
                <c:pt idx="61">
                  <c:v>48000</c:v>
                </c:pt>
                <c:pt idx="62">
                  <c:v>48030</c:v>
                </c:pt>
                <c:pt idx="63">
                  <c:v>48061</c:v>
                </c:pt>
                <c:pt idx="64">
                  <c:v>48092</c:v>
                </c:pt>
              </c:numCache>
            </c:numRef>
          </c:xVal>
          <c:yVal>
            <c:numRef>
              <c:f>Comparison!$AJ$4:$AJ$68</c:f>
              <c:numCache>
                <c:formatCode>0.00</c:formatCode>
                <c:ptCount val="65"/>
                <c:pt idx="0">
                  <c:v>1049.7727820007256</c:v>
                </c:pt>
                <c:pt idx="1">
                  <c:v>1043.5580875047754</c:v>
                </c:pt>
                <c:pt idx="2">
                  <c:v>1039.2881993833503</c:v>
                </c:pt>
                <c:pt idx="3">
                  <c:v>1036.4639391441463</c:v>
                </c:pt>
                <c:pt idx="4">
                  <c:v>1036.4870473453834</c:v>
                </c:pt>
                <c:pt idx="5">
                  <c:v>1037.5570831676487</c:v>
                </c:pt>
                <c:pt idx="6">
                  <c:v>1035.679665028955</c:v>
                </c:pt>
                <c:pt idx="7">
                  <c:v>1033.5442125961026</c:v>
                </c:pt>
                <c:pt idx="8">
                  <c:v>1032.5295459199197</c:v>
                </c:pt>
                <c:pt idx="9">
                  <c:v>1032.2114795764448</c:v>
                </c:pt>
                <c:pt idx="10">
                  <c:v>1024.6390054338267</c:v>
                </c:pt>
                <c:pt idx="11">
                  <c:v>1015.9457444418523</c:v>
                </c:pt>
                <c:pt idx="12">
                  <c:v>1017.809952581932</c:v>
                </c:pt>
                <c:pt idx="13">
                  <c:v>1018.0218296962879</c:v>
                </c:pt>
                <c:pt idx="14">
                  <c:v>1015.7188976955173</c:v>
                </c:pt>
                <c:pt idx="15">
                  <c:v>1016.4847791812929</c:v>
                </c:pt>
                <c:pt idx="16">
                  <c:v>1015.0779757473412</c:v>
                </c:pt>
                <c:pt idx="17">
                  <c:v>1014.8201067388443</c:v>
                </c:pt>
                <c:pt idx="18">
                  <c:v>1013.8721873777904</c:v>
                </c:pt>
                <c:pt idx="19">
                  <c:v>1012.2015430091571</c:v>
                </c:pt>
                <c:pt idx="20">
                  <c:v>1010.9435274231639</c:v>
                </c:pt>
                <c:pt idx="21">
                  <c:v>1011.0159848810339</c:v>
                </c:pt>
                <c:pt idx="22">
                  <c:v>1002.7323129381049</c:v>
                </c:pt>
                <c:pt idx="23">
                  <c:v>1000.8847596952305</c:v>
                </c:pt>
                <c:pt idx="24">
                  <c:v>1003.5380920456682</c:v>
                </c:pt>
                <c:pt idx="25">
                  <c:v>996.80434889851097</c:v>
                </c:pt>
                <c:pt idx="26">
                  <c:v>994.56322816991599</c:v>
                </c:pt>
                <c:pt idx="27">
                  <c:v>993.20691551080199</c:v>
                </c:pt>
                <c:pt idx="28">
                  <c:v>990.58413795079457</c:v>
                </c:pt>
                <c:pt idx="29">
                  <c:v>992.98309432003134</c:v>
                </c:pt>
                <c:pt idx="30">
                  <c:v>994.85826888461145</c:v>
                </c:pt>
                <c:pt idx="31">
                  <c:v>994.69676680637178</c:v>
                </c:pt>
                <c:pt idx="32">
                  <c:v>1000.5296726769471</c:v>
                </c:pt>
                <c:pt idx="33">
                  <c:v>1007.8937719465521</c:v>
                </c:pt>
                <c:pt idx="34">
                  <c:v>1008.5048797144638</c:v>
                </c:pt>
                <c:pt idx="35">
                  <c:v>1014.4236455552718</c:v>
                </c:pt>
                <c:pt idx="36">
                  <c:v>1031.4470850743123</c:v>
                </c:pt>
                <c:pt idx="37">
                  <c:v>1031.2795357709961</c:v>
                </c:pt>
                <c:pt idx="38">
                  <c:v>1033.4317764134839</c:v>
                </c:pt>
                <c:pt idx="39">
                  <c:v>1038.7621980135616</c:v>
                </c:pt>
                <c:pt idx="40">
                  <c:v>1040.115453206022</c:v>
                </c:pt>
                <c:pt idx="41">
                  <c:v>1041.8445198830038</c:v>
                </c:pt>
                <c:pt idx="42">
                  <c:v>1040.6740369349991</c:v>
                </c:pt>
                <c:pt idx="43">
                  <c:v>1041.4437853192496</c:v>
                </c:pt>
                <c:pt idx="44">
                  <c:v>1042.2311725943612</c:v>
                </c:pt>
                <c:pt idx="45">
                  <c:v>1043.1921052777625</c:v>
                </c:pt>
                <c:pt idx="46">
                  <c:v>1041.5134859424666</c:v>
                </c:pt>
                <c:pt idx="47">
                  <c:v>1037.5808448143932</c:v>
                </c:pt>
                <c:pt idx="48">
                  <c:v>1032.4791871587563</c:v>
                </c:pt>
                <c:pt idx="49">
                  <c:v>1029.5852833144293</c:v>
                </c:pt>
                <c:pt idx="50">
                  <c:v>1029.381563308857</c:v>
                </c:pt>
                <c:pt idx="51">
                  <c:v>1030.8133406481554</c:v>
                </c:pt>
                <c:pt idx="52">
                  <c:v>1029.6421614576836</c:v>
                </c:pt>
                <c:pt idx="53">
                  <c:v>1031.9972315497537</c:v>
                </c:pt>
                <c:pt idx="54">
                  <c:v>1031.0132487656203</c:v>
                </c:pt>
                <c:pt idx="55">
                  <c:v>1031.2710712776475</c:v>
                </c:pt>
                <c:pt idx="56">
                  <c:v>1031.2972222648457</c:v>
                </c:pt>
                <c:pt idx="57">
                  <c:v>1031.0116757312985</c:v>
                </c:pt>
                <c:pt idx="58">
                  <c:v>1026.6978885524925</c:v>
                </c:pt>
                <c:pt idx="59">
                  <c:v>1020.0926143237832</c:v>
                </c:pt>
                <c:pt idx="60">
                  <c:v>1012.6152353513949</c:v>
                </c:pt>
                <c:pt idx="61">
                  <c:v>1007.920566453507</c:v>
                </c:pt>
                <c:pt idx="62">
                  <c:v>1007.2358111075574</c:v>
                </c:pt>
                <c:pt idx="63">
                  <c:v>1008.4353293386984</c:v>
                </c:pt>
                <c:pt idx="64">
                  <c:v>1006.1504175639902</c:v>
                </c:pt>
              </c:numCache>
            </c:numRef>
          </c:yVal>
          <c:smooth val="0"/>
          <c:extLst>
            <c:ext xmlns:c16="http://schemas.microsoft.com/office/drawing/2014/chart" uri="{C3380CC4-5D6E-409C-BE32-E72D297353CC}">
              <c16:uniqueId val="{00000003-7BA8-4DD9-A9D1-44E042A9407C}"/>
            </c:ext>
          </c:extLst>
        </c:ser>
        <c:ser>
          <c:idx val="4"/>
          <c:order val="12"/>
          <c:tx>
            <c:strRef>
              <c:f>RunInformation!$G$18</c:f>
              <c:strCache>
                <c:ptCount val="1"/>
                <c:pt idx="0">
                  <c:v>2003</c:v>
                </c:pt>
              </c:strCache>
            </c:strRef>
          </c:tx>
          <c:spPr>
            <a:ln w="12700">
              <a:solidFill>
                <a:srgbClr val="87EBFF"/>
              </a:solidFill>
              <a:prstDash val="solid"/>
            </a:ln>
          </c:spPr>
          <c:marker>
            <c:symbol val="square"/>
            <c:size val="4"/>
            <c:spPr>
              <a:solidFill>
                <a:srgbClr val="87EBFF"/>
              </a:solidFill>
              <a:ln w="12700">
                <a:solidFill>
                  <a:srgbClr val="7D7D7D"/>
                </a:solidFill>
                <a:prstDash val="solid"/>
              </a:ln>
            </c:spPr>
          </c:marker>
          <c:xVal>
            <c:numRef>
              <c:f>Comparison!$U$4:$U$68</c:f>
              <c:numCache>
                <c:formatCode>[$-409]mmmm\-yy;@</c:formatCode>
                <c:ptCount val="65"/>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47392</c:v>
                </c:pt>
                <c:pt idx="42">
                  <c:v>47423</c:v>
                </c:pt>
                <c:pt idx="43">
                  <c:v>47453</c:v>
                </c:pt>
                <c:pt idx="44">
                  <c:v>47484</c:v>
                </c:pt>
                <c:pt idx="45">
                  <c:v>47515</c:v>
                </c:pt>
                <c:pt idx="46">
                  <c:v>47543</c:v>
                </c:pt>
                <c:pt idx="47">
                  <c:v>47574</c:v>
                </c:pt>
                <c:pt idx="48">
                  <c:v>47604</c:v>
                </c:pt>
                <c:pt idx="49">
                  <c:v>47635</c:v>
                </c:pt>
                <c:pt idx="50">
                  <c:v>47665</c:v>
                </c:pt>
                <c:pt idx="51">
                  <c:v>47696</c:v>
                </c:pt>
                <c:pt idx="52">
                  <c:v>47727</c:v>
                </c:pt>
                <c:pt idx="53">
                  <c:v>47757</c:v>
                </c:pt>
                <c:pt idx="54">
                  <c:v>47788</c:v>
                </c:pt>
                <c:pt idx="55">
                  <c:v>47818</c:v>
                </c:pt>
                <c:pt idx="56">
                  <c:v>47849</c:v>
                </c:pt>
                <c:pt idx="57">
                  <c:v>47880</c:v>
                </c:pt>
                <c:pt idx="58">
                  <c:v>47908</c:v>
                </c:pt>
                <c:pt idx="59">
                  <c:v>47939</c:v>
                </c:pt>
                <c:pt idx="60">
                  <c:v>47969</c:v>
                </c:pt>
                <c:pt idx="61">
                  <c:v>48000</c:v>
                </c:pt>
                <c:pt idx="62">
                  <c:v>48030</c:v>
                </c:pt>
                <c:pt idx="63">
                  <c:v>48061</c:v>
                </c:pt>
                <c:pt idx="64">
                  <c:v>48092</c:v>
                </c:pt>
              </c:numCache>
            </c:numRef>
          </c:xVal>
          <c:yVal>
            <c:numRef>
              <c:f>Comparison!$AK$4:$AK$68</c:f>
              <c:numCache>
                <c:formatCode>0.00</c:formatCode>
                <c:ptCount val="65"/>
                <c:pt idx="0">
                  <c:v>1049.8682415384044</c:v>
                </c:pt>
                <c:pt idx="1">
                  <c:v>1043.3095211447489</c:v>
                </c:pt>
                <c:pt idx="2">
                  <c:v>1038.7766888110621</c:v>
                </c:pt>
                <c:pt idx="3">
                  <c:v>1036.8902533814824</c:v>
                </c:pt>
                <c:pt idx="4">
                  <c:v>1035.2831705871008</c:v>
                </c:pt>
                <c:pt idx="5">
                  <c:v>1035.4275795668816</c:v>
                </c:pt>
                <c:pt idx="6">
                  <c:v>1033.6226483507423</c:v>
                </c:pt>
                <c:pt idx="7">
                  <c:v>1034.1028208757721</c:v>
                </c:pt>
                <c:pt idx="8">
                  <c:v>1034.5230981807072</c:v>
                </c:pt>
                <c:pt idx="9">
                  <c:v>1034.0428166606951</c:v>
                </c:pt>
                <c:pt idx="10">
                  <c:v>1026.5719719747876</c:v>
                </c:pt>
                <c:pt idx="11">
                  <c:v>1026.8361062081196</c:v>
                </c:pt>
                <c:pt idx="12">
                  <c:v>1020.4025674654491</c:v>
                </c:pt>
                <c:pt idx="13">
                  <c:v>1013.7023916544899</c:v>
                </c:pt>
                <c:pt idx="14">
                  <c:v>1011.1965540144649</c:v>
                </c:pt>
                <c:pt idx="15">
                  <c:v>1010.5939641010076</c:v>
                </c:pt>
                <c:pt idx="16">
                  <c:v>1008.3165878257448</c:v>
                </c:pt>
                <c:pt idx="17">
                  <c:v>1010.4841344265835</c:v>
                </c:pt>
                <c:pt idx="18">
                  <c:v>1011.4832708062686</c:v>
                </c:pt>
                <c:pt idx="19">
                  <c:v>1010.9839754637898</c:v>
                </c:pt>
                <c:pt idx="20">
                  <c:v>1018.6511190597656</c:v>
                </c:pt>
                <c:pt idx="21">
                  <c:v>1027.543865271891</c:v>
                </c:pt>
                <c:pt idx="22">
                  <c:v>1027.7340549404425</c:v>
                </c:pt>
                <c:pt idx="23">
                  <c:v>1032.3352191966715</c:v>
                </c:pt>
                <c:pt idx="24">
                  <c:v>1042.7107046314038</c:v>
                </c:pt>
                <c:pt idx="25">
                  <c:v>1039.8543706786675</c:v>
                </c:pt>
                <c:pt idx="26">
                  <c:v>1040.9750793947401</c:v>
                </c:pt>
                <c:pt idx="27">
                  <c:v>1044.9189339754407</c:v>
                </c:pt>
                <c:pt idx="28">
                  <c:v>1045.3482651833763</c:v>
                </c:pt>
                <c:pt idx="29">
                  <c:v>1046.4131422259286</c:v>
                </c:pt>
                <c:pt idx="30">
                  <c:v>1045.7714785030589</c:v>
                </c:pt>
                <c:pt idx="31">
                  <c:v>1047.5938324850067</c:v>
                </c:pt>
                <c:pt idx="32">
                  <c:v>1047.8136676186625</c:v>
                </c:pt>
                <c:pt idx="33">
                  <c:v>1048.2580160151078</c:v>
                </c:pt>
                <c:pt idx="34">
                  <c:v>1045.6412511135027</c:v>
                </c:pt>
                <c:pt idx="35">
                  <c:v>1040.8139519731405</c:v>
                </c:pt>
                <c:pt idx="36">
                  <c:v>1035.1355046469232</c:v>
                </c:pt>
                <c:pt idx="37">
                  <c:v>1031.7347323257927</c:v>
                </c:pt>
                <c:pt idx="38">
                  <c:v>1030.9864649467959</c:v>
                </c:pt>
                <c:pt idx="39">
                  <c:v>1032.2961768851594</c:v>
                </c:pt>
                <c:pt idx="40">
                  <c:v>1030.9974327980951</c:v>
                </c:pt>
                <c:pt idx="41">
                  <c:v>1035.1098640379801</c:v>
                </c:pt>
                <c:pt idx="42">
                  <c:v>1035.6087091204745</c:v>
                </c:pt>
                <c:pt idx="43">
                  <c:v>1036.9586767432195</c:v>
                </c:pt>
                <c:pt idx="44">
                  <c:v>1039.2995051750127</c:v>
                </c:pt>
                <c:pt idx="45">
                  <c:v>1041.0854401249719</c:v>
                </c:pt>
                <c:pt idx="46">
                  <c:v>1039.9588995329657</c:v>
                </c:pt>
                <c:pt idx="47">
                  <c:v>1036.7620914827037</c:v>
                </c:pt>
                <c:pt idx="48">
                  <c:v>1032.916487470585</c:v>
                </c:pt>
                <c:pt idx="49">
                  <c:v>1030.9200992187289</c:v>
                </c:pt>
                <c:pt idx="50">
                  <c:v>1032.2392572674012</c:v>
                </c:pt>
                <c:pt idx="51">
                  <c:v>1035.3804762811817</c:v>
                </c:pt>
                <c:pt idx="52">
                  <c:v>1035.2461454503966</c:v>
                </c:pt>
                <c:pt idx="53">
                  <c:v>1035.6513036740164</c:v>
                </c:pt>
                <c:pt idx="54">
                  <c:v>1034.4058417884862</c:v>
                </c:pt>
                <c:pt idx="55">
                  <c:v>1034.9025218440368</c:v>
                </c:pt>
                <c:pt idx="56">
                  <c:v>1035.7651529609795</c:v>
                </c:pt>
                <c:pt idx="57">
                  <c:v>1036.7469761857255</c:v>
                </c:pt>
                <c:pt idx="58">
                  <c:v>1033.3841285353219</c:v>
                </c:pt>
                <c:pt idx="59">
                  <c:v>1027.1305308560081</c:v>
                </c:pt>
                <c:pt idx="60">
                  <c:v>1020.5671399868841</c:v>
                </c:pt>
                <c:pt idx="61">
                  <c:v>1016.5057669392806</c:v>
                </c:pt>
                <c:pt idx="62">
                  <c:v>1015.7793744545313</c:v>
                </c:pt>
                <c:pt idx="63">
                  <c:v>1016.4049969855985</c:v>
                </c:pt>
                <c:pt idx="64">
                  <c:v>1014.6573403333819</c:v>
                </c:pt>
              </c:numCache>
            </c:numRef>
          </c:yVal>
          <c:smooth val="0"/>
          <c:extLst>
            <c:ext xmlns:c16="http://schemas.microsoft.com/office/drawing/2014/chart" uri="{C3380CC4-5D6E-409C-BE32-E72D297353CC}">
              <c16:uniqueId val="{00000001-1A85-4B96-9705-B0A1444A2591}"/>
            </c:ext>
          </c:extLst>
        </c:ser>
        <c:ser>
          <c:idx val="21"/>
          <c:order val="13"/>
          <c:tx>
            <c:strRef>
              <c:f>RunInformation!$G$19</c:f>
              <c:strCache>
                <c:ptCount val="1"/>
                <c:pt idx="0">
                  <c:v>2004</c:v>
                </c:pt>
              </c:strCache>
            </c:strRef>
          </c:tx>
          <c:spPr>
            <a:ln w="12700">
              <a:solidFill>
                <a:srgbClr val="AFCDFF"/>
              </a:solidFill>
              <a:prstDash val="solid"/>
            </a:ln>
          </c:spPr>
          <c:marker>
            <c:symbol val="diamond"/>
            <c:size val="4"/>
            <c:spPr>
              <a:solidFill>
                <a:srgbClr val="AFCDFF"/>
              </a:solidFill>
              <a:ln w="12700">
                <a:solidFill>
                  <a:srgbClr val="7D7D7D"/>
                </a:solidFill>
                <a:prstDash val="solid"/>
              </a:ln>
            </c:spPr>
          </c:marker>
          <c:xVal>
            <c:numRef>
              <c:f>Comparison!$U$4:$U$68</c:f>
              <c:numCache>
                <c:formatCode>[$-409]mmmm\-yy;@</c:formatCode>
                <c:ptCount val="65"/>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47392</c:v>
                </c:pt>
                <c:pt idx="42">
                  <c:v>47423</c:v>
                </c:pt>
                <c:pt idx="43">
                  <c:v>47453</c:v>
                </c:pt>
                <c:pt idx="44">
                  <c:v>47484</c:v>
                </c:pt>
                <c:pt idx="45">
                  <c:v>47515</c:v>
                </c:pt>
                <c:pt idx="46">
                  <c:v>47543</c:v>
                </c:pt>
                <c:pt idx="47">
                  <c:v>47574</c:v>
                </c:pt>
                <c:pt idx="48">
                  <c:v>47604</c:v>
                </c:pt>
                <c:pt idx="49">
                  <c:v>47635</c:v>
                </c:pt>
                <c:pt idx="50">
                  <c:v>47665</c:v>
                </c:pt>
                <c:pt idx="51">
                  <c:v>47696</c:v>
                </c:pt>
                <c:pt idx="52">
                  <c:v>47727</c:v>
                </c:pt>
                <c:pt idx="53">
                  <c:v>47757</c:v>
                </c:pt>
                <c:pt idx="54">
                  <c:v>47788</c:v>
                </c:pt>
                <c:pt idx="55">
                  <c:v>47818</c:v>
                </c:pt>
                <c:pt idx="56">
                  <c:v>47849</c:v>
                </c:pt>
                <c:pt idx="57">
                  <c:v>47880</c:v>
                </c:pt>
                <c:pt idx="58">
                  <c:v>47908</c:v>
                </c:pt>
                <c:pt idx="59">
                  <c:v>47939</c:v>
                </c:pt>
                <c:pt idx="60">
                  <c:v>47969</c:v>
                </c:pt>
                <c:pt idx="61">
                  <c:v>48000</c:v>
                </c:pt>
                <c:pt idx="62">
                  <c:v>48030</c:v>
                </c:pt>
                <c:pt idx="63">
                  <c:v>48061</c:v>
                </c:pt>
                <c:pt idx="64">
                  <c:v>48092</c:v>
                </c:pt>
              </c:numCache>
            </c:numRef>
          </c:xVal>
          <c:yVal>
            <c:numRef>
              <c:f>Comparison!$AL$4:$AL$68</c:f>
              <c:numCache>
                <c:formatCode>0.00</c:formatCode>
                <c:ptCount val="65"/>
                <c:pt idx="0">
                  <c:v>1049.7900580934281</c:v>
                </c:pt>
                <c:pt idx="1">
                  <c:v>1042.8817226931076</c:v>
                </c:pt>
                <c:pt idx="2">
                  <c:v>1038.3866052596475</c:v>
                </c:pt>
                <c:pt idx="3">
                  <c:v>1035.4490382435811</c:v>
                </c:pt>
                <c:pt idx="4">
                  <c:v>1034.6068945735426</c:v>
                </c:pt>
                <c:pt idx="5">
                  <c:v>1036.9079187225041</c:v>
                </c:pt>
                <c:pt idx="6">
                  <c:v>1036.7466767081698</c:v>
                </c:pt>
                <c:pt idx="7">
                  <c:v>1038.4344993427344</c:v>
                </c:pt>
                <c:pt idx="8">
                  <c:v>1048.2955534297209</c:v>
                </c:pt>
                <c:pt idx="9">
                  <c:v>1055.5597903203854</c:v>
                </c:pt>
                <c:pt idx="10">
                  <c:v>1055.4050687932342</c:v>
                </c:pt>
                <c:pt idx="11">
                  <c:v>1057.3184371525526</c:v>
                </c:pt>
                <c:pt idx="12">
                  <c:v>1054.6098270783789</c:v>
                </c:pt>
                <c:pt idx="13">
                  <c:v>1051.5751854101929</c:v>
                </c:pt>
                <c:pt idx="14">
                  <c:v>1051.2139953131827</c:v>
                </c:pt>
                <c:pt idx="15">
                  <c:v>1053.4943997040182</c:v>
                </c:pt>
                <c:pt idx="16">
                  <c:v>1053.5888711475218</c:v>
                </c:pt>
                <c:pt idx="17">
                  <c:v>1054.0620258299518</c:v>
                </c:pt>
                <c:pt idx="18">
                  <c:v>1052.9344737335609</c:v>
                </c:pt>
                <c:pt idx="19">
                  <c:v>1054.2281950828296</c:v>
                </c:pt>
                <c:pt idx="20">
                  <c:v>1055.9358839043932</c:v>
                </c:pt>
                <c:pt idx="21">
                  <c:v>1057.1140039327379</c:v>
                </c:pt>
                <c:pt idx="22">
                  <c:v>1054.0033956991376</c:v>
                </c:pt>
                <c:pt idx="23">
                  <c:v>1047.8017942136289</c:v>
                </c:pt>
                <c:pt idx="24">
                  <c:v>1040.1058158614712</c:v>
                </c:pt>
                <c:pt idx="25">
                  <c:v>1034.6799788803783</c:v>
                </c:pt>
                <c:pt idx="26">
                  <c:v>1032.7934066600408</c:v>
                </c:pt>
                <c:pt idx="27">
                  <c:v>1033.1776933989399</c:v>
                </c:pt>
                <c:pt idx="28">
                  <c:v>1031.4792509674285</c:v>
                </c:pt>
                <c:pt idx="29">
                  <c:v>1032.1550477383264</c:v>
                </c:pt>
                <c:pt idx="30">
                  <c:v>1030.7049520216715</c:v>
                </c:pt>
                <c:pt idx="31">
                  <c:v>1031.1464386295747</c:v>
                </c:pt>
                <c:pt idx="32">
                  <c:v>1031.6808263461319</c:v>
                </c:pt>
                <c:pt idx="33">
                  <c:v>1031.8733230086561</c:v>
                </c:pt>
                <c:pt idx="34">
                  <c:v>1028.5324515226609</c:v>
                </c:pt>
                <c:pt idx="35">
                  <c:v>1023.1496651433913</c:v>
                </c:pt>
                <c:pt idx="36">
                  <c:v>1017.4080206947798</c:v>
                </c:pt>
                <c:pt idx="37">
                  <c:v>1013.5117014187156</c:v>
                </c:pt>
                <c:pt idx="38">
                  <c:v>1012.9566069820356</c:v>
                </c:pt>
                <c:pt idx="39">
                  <c:v>1014.7128636461892</c:v>
                </c:pt>
                <c:pt idx="40">
                  <c:v>1013.4196527418591</c:v>
                </c:pt>
                <c:pt idx="41">
                  <c:v>1016.448407184093</c:v>
                </c:pt>
                <c:pt idx="42">
                  <c:v>1017.3125200918714</c:v>
                </c:pt>
                <c:pt idx="43">
                  <c:v>1019.6341391118782</c:v>
                </c:pt>
                <c:pt idx="44">
                  <c:v>1023.4290392677984</c:v>
                </c:pt>
                <c:pt idx="45">
                  <c:v>1027.0053566819981</c:v>
                </c:pt>
                <c:pt idx="46">
                  <c:v>1027.2371730424481</c:v>
                </c:pt>
                <c:pt idx="47">
                  <c:v>1024.6285799354807</c:v>
                </c:pt>
                <c:pt idx="48">
                  <c:v>1021.8643519459303</c:v>
                </c:pt>
                <c:pt idx="49">
                  <c:v>1020.6052755137664</c:v>
                </c:pt>
                <c:pt idx="50">
                  <c:v>1022.1703118537126</c:v>
                </c:pt>
                <c:pt idx="51">
                  <c:v>1025.2413298331739</c:v>
                </c:pt>
                <c:pt idx="52">
                  <c:v>1025.8834166456886</c:v>
                </c:pt>
                <c:pt idx="53">
                  <c:v>1029.1280204903046</c:v>
                </c:pt>
                <c:pt idx="54">
                  <c:v>1030.0666613919764</c:v>
                </c:pt>
                <c:pt idx="55">
                  <c:v>1032.3643664441313</c:v>
                </c:pt>
                <c:pt idx="56">
                  <c:v>1034.1943158590984</c:v>
                </c:pt>
                <c:pt idx="57">
                  <c:v>1036.4112708536288</c:v>
                </c:pt>
                <c:pt idx="58">
                  <c:v>1033.767426989964</c:v>
                </c:pt>
                <c:pt idx="59">
                  <c:v>1029.020178008715</c:v>
                </c:pt>
                <c:pt idx="60">
                  <c:v>1024.7182097133361</c:v>
                </c:pt>
                <c:pt idx="61">
                  <c:v>1022.6060480096444</c:v>
                </c:pt>
                <c:pt idx="62">
                  <c:v>1023.6236676740182</c:v>
                </c:pt>
                <c:pt idx="63">
                  <c:v>1025.6183949269596</c:v>
                </c:pt>
                <c:pt idx="64">
                  <c:v>1024.9056076443806</c:v>
                </c:pt>
              </c:numCache>
            </c:numRef>
          </c:yVal>
          <c:smooth val="0"/>
          <c:extLst>
            <c:ext xmlns:c16="http://schemas.microsoft.com/office/drawing/2014/chart" uri="{C3380CC4-5D6E-409C-BE32-E72D297353CC}">
              <c16:uniqueId val="{00000002-1A85-4B96-9705-B0A1444A2591}"/>
            </c:ext>
          </c:extLst>
        </c:ser>
        <c:ser>
          <c:idx val="22"/>
          <c:order val="14"/>
          <c:tx>
            <c:strRef>
              <c:f>RunInformation!$G$20</c:f>
              <c:strCache>
                <c:ptCount val="1"/>
                <c:pt idx="0">
                  <c:v>2005</c:v>
                </c:pt>
              </c:strCache>
            </c:strRef>
          </c:tx>
          <c:spPr>
            <a:ln w="12700">
              <a:solidFill>
                <a:srgbClr val="AFAFFF"/>
              </a:solidFill>
              <a:prstDash val="solid"/>
            </a:ln>
          </c:spPr>
          <c:marker>
            <c:symbol val="triangle"/>
            <c:size val="4"/>
            <c:spPr>
              <a:solidFill>
                <a:srgbClr val="AFAFFF"/>
              </a:solidFill>
              <a:ln w="12700">
                <a:solidFill>
                  <a:srgbClr val="7D7D7D"/>
                </a:solidFill>
                <a:prstDash val="solid"/>
              </a:ln>
            </c:spPr>
          </c:marker>
          <c:xVal>
            <c:numRef>
              <c:f>Comparison!$U$4:$U$68</c:f>
              <c:numCache>
                <c:formatCode>[$-409]mmmm\-yy;@</c:formatCode>
                <c:ptCount val="65"/>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47392</c:v>
                </c:pt>
                <c:pt idx="42">
                  <c:v>47423</c:v>
                </c:pt>
                <c:pt idx="43">
                  <c:v>47453</c:v>
                </c:pt>
                <c:pt idx="44">
                  <c:v>47484</c:v>
                </c:pt>
                <c:pt idx="45">
                  <c:v>47515</c:v>
                </c:pt>
                <c:pt idx="46">
                  <c:v>47543</c:v>
                </c:pt>
                <c:pt idx="47">
                  <c:v>47574</c:v>
                </c:pt>
                <c:pt idx="48">
                  <c:v>47604</c:v>
                </c:pt>
                <c:pt idx="49">
                  <c:v>47635</c:v>
                </c:pt>
                <c:pt idx="50">
                  <c:v>47665</c:v>
                </c:pt>
                <c:pt idx="51">
                  <c:v>47696</c:v>
                </c:pt>
                <c:pt idx="52">
                  <c:v>47727</c:v>
                </c:pt>
                <c:pt idx="53">
                  <c:v>47757</c:v>
                </c:pt>
                <c:pt idx="54">
                  <c:v>47788</c:v>
                </c:pt>
                <c:pt idx="55">
                  <c:v>47818</c:v>
                </c:pt>
                <c:pt idx="56">
                  <c:v>47849</c:v>
                </c:pt>
                <c:pt idx="57">
                  <c:v>47880</c:v>
                </c:pt>
                <c:pt idx="58">
                  <c:v>47908</c:v>
                </c:pt>
                <c:pt idx="59">
                  <c:v>47939</c:v>
                </c:pt>
                <c:pt idx="60">
                  <c:v>47969</c:v>
                </c:pt>
                <c:pt idx="61">
                  <c:v>48000</c:v>
                </c:pt>
                <c:pt idx="62">
                  <c:v>48030</c:v>
                </c:pt>
                <c:pt idx="63">
                  <c:v>48061</c:v>
                </c:pt>
                <c:pt idx="64">
                  <c:v>48092</c:v>
                </c:pt>
              </c:numCache>
            </c:numRef>
          </c:xVal>
          <c:yVal>
            <c:numRef>
              <c:f>Comparison!$AM$4:$AM$68</c:f>
              <c:numCache>
                <c:formatCode>0.00</c:formatCode>
                <c:ptCount val="65"/>
                <c:pt idx="0">
                  <c:v>1052.0278000599333</c:v>
                </c:pt>
                <c:pt idx="1">
                  <c:v>1046.4817755610611</c:v>
                </c:pt>
                <c:pt idx="2">
                  <c:v>1042.2365448509634</c:v>
                </c:pt>
                <c:pt idx="3">
                  <c:v>1040.5438822988137</c:v>
                </c:pt>
                <c:pt idx="4">
                  <c:v>1039.2100557969861</c:v>
                </c:pt>
                <c:pt idx="5">
                  <c:v>1040.3298628543105</c:v>
                </c:pt>
                <c:pt idx="6">
                  <c:v>1038.1563954303715</c:v>
                </c:pt>
                <c:pt idx="7">
                  <c:v>1038.974265285198</c:v>
                </c:pt>
                <c:pt idx="8">
                  <c:v>1040.8605299234116</c:v>
                </c:pt>
                <c:pt idx="9">
                  <c:v>1039.9147022302595</c:v>
                </c:pt>
                <c:pt idx="10">
                  <c:v>1033.794510001896</c:v>
                </c:pt>
                <c:pt idx="11">
                  <c:v>1028.7635294213121</c:v>
                </c:pt>
                <c:pt idx="12">
                  <c:v>1025.992167097648</c:v>
                </c:pt>
                <c:pt idx="13">
                  <c:v>1020.2544261308763</c:v>
                </c:pt>
                <c:pt idx="14">
                  <c:v>1018.0908479962243</c:v>
                </c:pt>
                <c:pt idx="15">
                  <c:v>1018.315306377823</c:v>
                </c:pt>
                <c:pt idx="16">
                  <c:v>1016.6057089198582</c:v>
                </c:pt>
                <c:pt idx="17">
                  <c:v>1018.1425451641869</c:v>
                </c:pt>
                <c:pt idx="18">
                  <c:v>1017.4437877383252</c:v>
                </c:pt>
                <c:pt idx="19">
                  <c:v>1018.7016397150003</c:v>
                </c:pt>
                <c:pt idx="20">
                  <c:v>1022.6040258867774</c:v>
                </c:pt>
                <c:pt idx="21">
                  <c:v>1026.197562608096</c:v>
                </c:pt>
                <c:pt idx="22">
                  <c:v>1023.8798740774139</c:v>
                </c:pt>
                <c:pt idx="23">
                  <c:v>1018.3873297755185</c:v>
                </c:pt>
                <c:pt idx="24">
                  <c:v>1011.9958424874192</c:v>
                </c:pt>
                <c:pt idx="25">
                  <c:v>1007.0764235216058</c:v>
                </c:pt>
                <c:pt idx="26">
                  <c:v>1006.6112666579959</c:v>
                </c:pt>
                <c:pt idx="27">
                  <c:v>1008.8905868198859</c:v>
                </c:pt>
                <c:pt idx="28">
                  <c:v>1008.4813317514167</c:v>
                </c:pt>
                <c:pt idx="29">
                  <c:v>1011.0503627010386</c:v>
                </c:pt>
                <c:pt idx="30">
                  <c:v>1012.7893478540699</c:v>
                </c:pt>
                <c:pt idx="31">
                  <c:v>1016.5707537117744</c:v>
                </c:pt>
                <c:pt idx="32">
                  <c:v>1013.9383311488749</c:v>
                </c:pt>
                <c:pt idx="33">
                  <c:v>1011.5969606059892</c:v>
                </c:pt>
                <c:pt idx="34">
                  <c:v>1005.1204672296037</c:v>
                </c:pt>
                <c:pt idx="35">
                  <c:v>996.41640612371714</c:v>
                </c:pt>
                <c:pt idx="36">
                  <c:v>1018.0354472602771</c:v>
                </c:pt>
                <c:pt idx="37">
                  <c:v>1021.9139568122373</c:v>
                </c:pt>
                <c:pt idx="38">
                  <c:v>1024.3478094588736</c:v>
                </c:pt>
                <c:pt idx="39">
                  <c:v>1028.6420866923693</c:v>
                </c:pt>
                <c:pt idx="40">
                  <c:v>1030.3004062935131</c:v>
                </c:pt>
                <c:pt idx="41">
                  <c:v>1031.1623118708703</c:v>
                </c:pt>
                <c:pt idx="42">
                  <c:v>1030.0681059004221</c:v>
                </c:pt>
                <c:pt idx="43">
                  <c:v>1030.7343893409202</c:v>
                </c:pt>
                <c:pt idx="44">
                  <c:v>1031.189096108106</c:v>
                </c:pt>
                <c:pt idx="45">
                  <c:v>1032.2386219100172</c:v>
                </c:pt>
                <c:pt idx="46">
                  <c:v>1029.0724358538787</c:v>
                </c:pt>
                <c:pt idx="47">
                  <c:v>1024.128900790045</c:v>
                </c:pt>
                <c:pt idx="48">
                  <c:v>1019.6712750604389</c:v>
                </c:pt>
                <c:pt idx="49">
                  <c:v>1016.427084069109</c:v>
                </c:pt>
                <c:pt idx="50">
                  <c:v>1015.5910308575412</c:v>
                </c:pt>
                <c:pt idx="51">
                  <c:v>1015.7234373517416</c:v>
                </c:pt>
                <c:pt idx="52">
                  <c:v>1013.892387386278</c:v>
                </c:pt>
                <c:pt idx="53">
                  <c:v>1016.4926359275256</c:v>
                </c:pt>
                <c:pt idx="54">
                  <c:v>1016.6982546009908</c:v>
                </c:pt>
                <c:pt idx="55">
                  <c:v>1018.2837360034769</c:v>
                </c:pt>
                <c:pt idx="56">
                  <c:v>1021.6096077834319</c:v>
                </c:pt>
                <c:pt idx="57">
                  <c:v>1022.7678661840483</c:v>
                </c:pt>
                <c:pt idx="58">
                  <c:v>1019.8495546193403</c:v>
                </c:pt>
                <c:pt idx="59">
                  <c:v>1015.5819716105111</c:v>
                </c:pt>
                <c:pt idx="60">
                  <c:v>1009.5255676673412</c:v>
                </c:pt>
                <c:pt idx="61">
                  <c:v>1005.9772580669348</c:v>
                </c:pt>
                <c:pt idx="62">
                  <c:v>1005.0944531346244</c:v>
                </c:pt>
                <c:pt idx="63">
                  <c:v>1006.8501933587643</c:v>
                </c:pt>
                <c:pt idx="64">
                  <c:v>1005.5341285124921</c:v>
                </c:pt>
              </c:numCache>
            </c:numRef>
          </c:yVal>
          <c:smooth val="0"/>
          <c:extLst>
            <c:ext xmlns:c16="http://schemas.microsoft.com/office/drawing/2014/chart" uri="{C3380CC4-5D6E-409C-BE32-E72D297353CC}">
              <c16:uniqueId val="{00000000-D292-49CD-A6C7-193AE3F1FFBE}"/>
            </c:ext>
          </c:extLst>
        </c:ser>
        <c:ser>
          <c:idx val="25"/>
          <c:order val="15"/>
          <c:tx>
            <c:strRef>
              <c:f>RunInformation!$G$21</c:f>
              <c:strCache>
                <c:ptCount val="1"/>
                <c:pt idx="0">
                  <c:v>2006</c:v>
                </c:pt>
              </c:strCache>
            </c:strRef>
          </c:tx>
          <c:spPr>
            <a:ln w="12700">
              <a:solidFill>
                <a:srgbClr val="AF87FF"/>
              </a:solidFill>
              <a:prstDash val="solid"/>
            </a:ln>
          </c:spPr>
          <c:marker>
            <c:symbol val="circle"/>
            <c:size val="4"/>
            <c:spPr>
              <a:solidFill>
                <a:srgbClr val="AF87FF"/>
              </a:solidFill>
              <a:ln w="12700">
                <a:solidFill>
                  <a:srgbClr val="7D7D7D"/>
                </a:solidFill>
                <a:prstDash val="solid"/>
              </a:ln>
            </c:spPr>
          </c:marker>
          <c:xVal>
            <c:numRef>
              <c:f>Comparison!$U$4:$U$68</c:f>
              <c:numCache>
                <c:formatCode>[$-409]mmmm\-yy;@</c:formatCode>
                <c:ptCount val="65"/>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47392</c:v>
                </c:pt>
                <c:pt idx="42">
                  <c:v>47423</c:v>
                </c:pt>
                <c:pt idx="43">
                  <c:v>47453</c:v>
                </c:pt>
                <c:pt idx="44">
                  <c:v>47484</c:v>
                </c:pt>
                <c:pt idx="45">
                  <c:v>47515</c:v>
                </c:pt>
                <c:pt idx="46">
                  <c:v>47543</c:v>
                </c:pt>
                <c:pt idx="47">
                  <c:v>47574</c:v>
                </c:pt>
                <c:pt idx="48">
                  <c:v>47604</c:v>
                </c:pt>
                <c:pt idx="49">
                  <c:v>47635</c:v>
                </c:pt>
                <c:pt idx="50">
                  <c:v>47665</c:v>
                </c:pt>
                <c:pt idx="51">
                  <c:v>47696</c:v>
                </c:pt>
                <c:pt idx="52">
                  <c:v>47727</c:v>
                </c:pt>
                <c:pt idx="53">
                  <c:v>47757</c:v>
                </c:pt>
                <c:pt idx="54">
                  <c:v>47788</c:v>
                </c:pt>
                <c:pt idx="55">
                  <c:v>47818</c:v>
                </c:pt>
                <c:pt idx="56">
                  <c:v>47849</c:v>
                </c:pt>
                <c:pt idx="57">
                  <c:v>47880</c:v>
                </c:pt>
                <c:pt idx="58">
                  <c:v>47908</c:v>
                </c:pt>
                <c:pt idx="59">
                  <c:v>47939</c:v>
                </c:pt>
                <c:pt idx="60">
                  <c:v>47969</c:v>
                </c:pt>
                <c:pt idx="61">
                  <c:v>48000</c:v>
                </c:pt>
                <c:pt idx="62">
                  <c:v>48030</c:v>
                </c:pt>
                <c:pt idx="63">
                  <c:v>48061</c:v>
                </c:pt>
                <c:pt idx="64">
                  <c:v>48092</c:v>
                </c:pt>
              </c:numCache>
            </c:numRef>
          </c:xVal>
          <c:yVal>
            <c:numRef>
              <c:f>Comparison!$AN$4:$AN$68</c:f>
              <c:numCache>
                <c:formatCode>0.00</c:formatCode>
                <c:ptCount val="65"/>
                <c:pt idx="0">
                  <c:v>1049.8776903139071</c:v>
                </c:pt>
                <c:pt idx="1">
                  <c:v>1043.6418091969072</c:v>
                </c:pt>
                <c:pt idx="2">
                  <c:v>1039.3725468730343</c:v>
                </c:pt>
                <c:pt idx="3">
                  <c:v>1037.1599539077145</c:v>
                </c:pt>
                <c:pt idx="4">
                  <c:v>1035.419005335662</c:v>
                </c:pt>
                <c:pt idx="5">
                  <c:v>1037.3480340040812</c:v>
                </c:pt>
                <c:pt idx="6">
                  <c:v>1035.647475061561</c:v>
                </c:pt>
                <c:pt idx="7">
                  <c:v>1036.1527169198882</c:v>
                </c:pt>
                <c:pt idx="8">
                  <c:v>1037.9653976194738</c:v>
                </c:pt>
                <c:pt idx="9">
                  <c:v>1039.0351687923239</c:v>
                </c:pt>
                <c:pt idx="10">
                  <c:v>1033.6508015259685</c:v>
                </c:pt>
                <c:pt idx="11">
                  <c:v>1028.6997469466942</c:v>
                </c:pt>
                <c:pt idx="12">
                  <c:v>1020.7415472230354</c:v>
                </c:pt>
                <c:pt idx="13">
                  <c:v>1014.2034373637999</c:v>
                </c:pt>
                <c:pt idx="14">
                  <c:v>1011.8187891629204</c:v>
                </c:pt>
                <c:pt idx="15">
                  <c:v>1011.9643676701677</c:v>
                </c:pt>
                <c:pt idx="16">
                  <c:v>1009.8754393248229</c:v>
                </c:pt>
                <c:pt idx="17">
                  <c:v>1012.0828134891869</c:v>
                </c:pt>
                <c:pt idx="18">
                  <c:v>1013.4774901524465</c:v>
                </c:pt>
                <c:pt idx="19">
                  <c:v>1012.1257258335672</c:v>
                </c:pt>
                <c:pt idx="20">
                  <c:v>1011.4258991937176</c:v>
                </c:pt>
                <c:pt idx="21">
                  <c:v>1011.9425323612962</c:v>
                </c:pt>
                <c:pt idx="22">
                  <c:v>1005.3672265652605</c:v>
                </c:pt>
                <c:pt idx="23">
                  <c:v>995.30984720888364</c:v>
                </c:pt>
                <c:pt idx="24">
                  <c:v>1012.1561265537346</c:v>
                </c:pt>
                <c:pt idx="25">
                  <c:v>1019.9520844077049</c:v>
                </c:pt>
                <c:pt idx="26">
                  <c:v>1021.6428017820907</c:v>
                </c:pt>
                <c:pt idx="27">
                  <c:v>1025.5316259504011</c:v>
                </c:pt>
                <c:pt idx="28">
                  <c:v>1026.5725808493337</c:v>
                </c:pt>
                <c:pt idx="29">
                  <c:v>1029.0537561799083</c:v>
                </c:pt>
                <c:pt idx="30">
                  <c:v>1030.510353786075</c:v>
                </c:pt>
                <c:pt idx="31">
                  <c:v>1033.8908068547307</c:v>
                </c:pt>
                <c:pt idx="32">
                  <c:v>1037.0606835823112</c:v>
                </c:pt>
                <c:pt idx="33">
                  <c:v>1040.4538392673271</c:v>
                </c:pt>
                <c:pt idx="34">
                  <c:v>1039.5437969413995</c:v>
                </c:pt>
                <c:pt idx="35">
                  <c:v>1034.5221821116713</c:v>
                </c:pt>
                <c:pt idx="36">
                  <c:v>1034.7744756231741</c:v>
                </c:pt>
                <c:pt idx="37">
                  <c:v>1034.110444920806</c:v>
                </c:pt>
                <c:pt idx="38">
                  <c:v>1035.9899287557691</c:v>
                </c:pt>
                <c:pt idx="39">
                  <c:v>1039.2400153125168</c:v>
                </c:pt>
                <c:pt idx="40">
                  <c:v>1040.0140383502219</c:v>
                </c:pt>
                <c:pt idx="41">
                  <c:v>1040.0289281249236</c:v>
                </c:pt>
                <c:pt idx="42">
                  <c:v>1038.2138609867288</c:v>
                </c:pt>
                <c:pt idx="43">
                  <c:v>1038.0258316121915</c:v>
                </c:pt>
                <c:pt idx="44">
                  <c:v>1041.0339069666175</c:v>
                </c:pt>
                <c:pt idx="45">
                  <c:v>1042.0935697890532</c:v>
                </c:pt>
                <c:pt idx="46">
                  <c:v>1040.2395391260891</c:v>
                </c:pt>
                <c:pt idx="47">
                  <c:v>1037.3771483084254</c:v>
                </c:pt>
                <c:pt idx="48">
                  <c:v>1033.0076580955199</c:v>
                </c:pt>
                <c:pt idx="49">
                  <c:v>1029.9703856744798</c:v>
                </c:pt>
                <c:pt idx="50">
                  <c:v>1028.7182289870486</c:v>
                </c:pt>
                <c:pt idx="51">
                  <c:v>1029.8149495845059</c:v>
                </c:pt>
                <c:pt idx="52">
                  <c:v>1028.6354725219901</c:v>
                </c:pt>
                <c:pt idx="53">
                  <c:v>1029.8380909831769</c:v>
                </c:pt>
                <c:pt idx="54">
                  <c:v>1027.5783700574736</c:v>
                </c:pt>
                <c:pt idx="55">
                  <c:v>1031.2689826778578</c:v>
                </c:pt>
                <c:pt idx="56">
                  <c:v>1031.4785120533058</c:v>
                </c:pt>
                <c:pt idx="57">
                  <c:v>1031.9504676742522</c:v>
                </c:pt>
                <c:pt idx="58">
                  <c:v>1027.7657768375097</c:v>
                </c:pt>
                <c:pt idx="59">
                  <c:v>1022.846165157601</c:v>
                </c:pt>
                <c:pt idx="60">
                  <c:v>1016.9800446327979</c:v>
                </c:pt>
                <c:pt idx="61">
                  <c:v>1013.491551004741</c:v>
                </c:pt>
                <c:pt idx="62">
                  <c:v>1013.0065792980492</c:v>
                </c:pt>
                <c:pt idx="63">
                  <c:v>1013.6952330864626</c:v>
                </c:pt>
                <c:pt idx="64">
                  <c:v>1012.3715793181758</c:v>
                </c:pt>
              </c:numCache>
            </c:numRef>
          </c:yVal>
          <c:smooth val="0"/>
          <c:extLst>
            <c:ext xmlns:c16="http://schemas.microsoft.com/office/drawing/2014/chart" uri="{C3380CC4-5D6E-409C-BE32-E72D297353CC}">
              <c16:uniqueId val="{00000002-D292-49CD-A6C7-193AE3F1FFBE}"/>
            </c:ext>
          </c:extLst>
        </c:ser>
        <c:ser>
          <c:idx val="24"/>
          <c:order val="16"/>
          <c:tx>
            <c:strRef>
              <c:f>RunInformation!$G$22</c:f>
              <c:strCache>
                <c:ptCount val="1"/>
                <c:pt idx="0">
                  <c:v>2007</c:v>
                </c:pt>
              </c:strCache>
            </c:strRef>
          </c:tx>
          <c:spPr>
            <a:ln w="12700">
              <a:solidFill>
                <a:srgbClr val="CDAFFF"/>
              </a:solidFill>
              <a:prstDash val="solid"/>
            </a:ln>
          </c:spPr>
          <c:marker>
            <c:symbol val="square"/>
            <c:size val="4"/>
            <c:spPr>
              <a:solidFill>
                <a:srgbClr val="CDAFFF"/>
              </a:solidFill>
              <a:ln w="12700">
                <a:solidFill>
                  <a:srgbClr val="7D7D7D"/>
                </a:solidFill>
                <a:prstDash val="solid"/>
              </a:ln>
            </c:spPr>
          </c:marker>
          <c:xVal>
            <c:numRef>
              <c:f>Comparison!$U$4:$U$68</c:f>
              <c:numCache>
                <c:formatCode>[$-409]mmmm\-yy;@</c:formatCode>
                <c:ptCount val="65"/>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47392</c:v>
                </c:pt>
                <c:pt idx="42">
                  <c:v>47423</c:v>
                </c:pt>
                <c:pt idx="43">
                  <c:v>47453</c:v>
                </c:pt>
                <c:pt idx="44">
                  <c:v>47484</c:v>
                </c:pt>
                <c:pt idx="45">
                  <c:v>47515</c:v>
                </c:pt>
                <c:pt idx="46">
                  <c:v>47543</c:v>
                </c:pt>
                <c:pt idx="47">
                  <c:v>47574</c:v>
                </c:pt>
                <c:pt idx="48">
                  <c:v>47604</c:v>
                </c:pt>
                <c:pt idx="49">
                  <c:v>47635</c:v>
                </c:pt>
                <c:pt idx="50">
                  <c:v>47665</c:v>
                </c:pt>
                <c:pt idx="51">
                  <c:v>47696</c:v>
                </c:pt>
                <c:pt idx="52">
                  <c:v>47727</c:v>
                </c:pt>
                <c:pt idx="53">
                  <c:v>47757</c:v>
                </c:pt>
                <c:pt idx="54">
                  <c:v>47788</c:v>
                </c:pt>
                <c:pt idx="55">
                  <c:v>47818</c:v>
                </c:pt>
                <c:pt idx="56">
                  <c:v>47849</c:v>
                </c:pt>
                <c:pt idx="57">
                  <c:v>47880</c:v>
                </c:pt>
                <c:pt idx="58">
                  <c:v>47908</c:v>
                </c:pt>
                <c:pt idx="59">
                  <c:v>47939</c:v>
                </c:pt>
                <c:pt idx="60">
                  <c:v>47969</c:v>
                </c:pt>
                <c:pt idx="61">
                  <c:v>48000</c:v>
                </c:pt>
                <c:pt idx="62">
                  <c:v>48030</c:v>
                </c:pt>
                <c:pt idx="63">
                  <c:v>48061</c:v>
                </c:pt>
                <c:pt idx="64">
                  <c:v>48092</c:v>
                </c:pt>
              </c:numCache>
            </c:numRef>
          </c:xVal>
          <c:yVal>
            <c:numRef>
              <c:f>Comparison!$AO$4:$AO$68</c:f>
              <c:numCache>
                <c:formatCode>0.00</c:formatCode>
                <c:ptCount val="65"/>
                <c:pt idx="0">
                  <c:v>1049.5708785174093</c:v>
                </c:pt>
                <c:pt idx="1">
                  <c:v>1042.9830874153531</c:v>
                </c:pt>
                <c:pt idx="2">
                  <c:v>1038.788871784833</c:v>
                </c:pt>
                <c:pt idx="3">
                  <c:v>1036.7203883502659</c:v>
                </c:pt>
                <c:pt idx="4">
                  <c:v>1034.9298781367111</c:v>
                </c:pt>
                <c:pt idx="5">
                  <c:v>1037.6533389756707</c:v>
                </c:pt>
                <c:pt idx="6">
                  <c:v>1038.0639449520997</c:v>
                </c:pt>
                <c:pt idx="7">
                  <c:v>1038.6397523574176</c:v>
                </c:pt>
                <c:pt idx="8">
                  <c:v>1037.5620653169046</c:v>
                </c:pt>
                <c:pt idx="9">
                  <c:v>1037.5137848337936</c:v>
                </c:pt>
                <c:pt idx="10">
                  <c:v>1031.1076714287219</c:v>
                </c:pt>
                <c:pt idx="11">
                  <c:v>1021.6128581856534</c:v>
                </c:pt>
                <c:pt idx="12">
                  <c:v>1034.9086249196732</c:v>
                </c:pt>
                <c:pt idx="13">
                  <c:v>1031.6656255235739</c:v>
                </c:pt>
                <c:pt idx="14">
                  <c:v>1030.7131022178771</c:v>
                </c:pt>
                <c:pt idx="15">
                  <c:v>1033.15583134486</c:v>
                </c:pt>
                <c:pt idx="16">
                  <c:v>1032.6711434740776</c:v>
                </c:pt>
                <c:pt idx="17">
                  <c:v>1032.393796945739</c:v>
                </c:pt>
                <c:pt idx="18">
                  <c:v>1031.4295288190226</c:v>
                </c:pt>
                <c:pt idx="19">
                  <c:v>1032.8256085215746</c:v>
                </c:pt>
                <c:pt idx="20">
                  <c:v>1035.4611176891444</c:v>
                </c:pt>
                <c:pt idx="21">
                  <c:v>1038.8365476208719</c:v>
                </c:pt>
                <c:pt idx="22">
                  <c:v>1035.3352492726385</c:v>
                </c:pt>
                <c:pt idx="23">
                  <c:v>1029.0398292608995</c:v>
                </c:pt>
                <c:pt idx="24">
                  <c:v>1023.0533390297754</c:v>
                </c:pt>
                <c:pt idx="25">
                  <c:v>1018.0493081137209</c:v>
                </c:pt>
                <c:pt idx="26">
                  <c:v>1016.431084058451</c:v>
                </c:pt>
                <c:pt idx="27">
                  <c:v>1016.4513672930113</c:v>
                </c:pt>
                <c:pt idx="28">
                  <c:v>1015.058510367016</c:v>
                </c:pt>
                <c:pt idx="29">
                  <c:v>1016.8534423879688</c:v>
                </c:pt>
                <c:pt idx="30">
                  <c:v>1017.6178300147028</c:v>
                </c:pt>
                <c:pt idx="31">
                  <c:v>1020.3653019525271</c:v>
                </c:pt>
                <c:pt idx="32">
                  <c:v>1024.5992281442043</c:v>
                </c:pt>
                <c:pt idx="33">
                  <c:v>1026.6079026781492</c:v>
                </c:pt>
                <c:pt idx="34">
                  <c:v>1025.409684444083</c:v>
                </c:pt>
                <c:pt idx="35">
                  <c:v>1023.1525570816764</c:v>
                </c:pt>
                <c:pt idx="36">
                  <c:v>1019.6658814895417</c:v>
                </c:pt>
                <c:pt idx="37">
                  <c:v>1017.4011119662193</c:v>
                </c:pt>
                <c:pt idx="38">
                  <c:v>1016.9683189108082</c:v>
                </c:pt>
                <c:pt idx="39">
                  <c:v>1019.445737824866</c:v>
                </c:pt>
                <c:pt idx="40">
                  <c:v>1019.4432753225708</c:v>
                </c:pt>
                <c:pt idx="41">
                  <c:v>1021.0303750034127</c:v>
                </c:pt>
                <c:pt idx="42">
                  <c:v>1018.9947296021371</c:v>
                </c:pt>
                <c:pt idx="43">
                  <c:v>1023.0936539003183</c:v>
                </c:pt>
                <c:pt idx="44">
                  <c:v>1024.6923630467852</c:v>
                </c:pt>
                <c:pt idx="45">
                  <c:v>1026.4398725282244</c:v>
                </c:pt>
                <c:pt idx="46">
                  <c:v>1024.5956632073442</c:v>
                </c:pt>
                <c:pt idx="47">
                  <c:v>1022.2693794840796</c:v>
                </c:pt>
                <c:pt idx="48">
                  <c:v>1019.1611421361216</c:v>
                </c:pt>
                <c:pt idx="49">
                  <c:v>1017.2279937886306</c:v>
                </c:pt>
                <c:pt idx="50">
                  <c:v>1017.5934542100209</c:v>
                </c:pt>
                <c:pt idx="51">
                  <c:v>1019.1452514916168</c:v>
                </c:pt>
                <c:pt idx="52">
                  <c:v>1019.1397091118927</c:v>
                </c:pt>
                <c:pt idx="53">
                  <c:v>1023.3426072761473</c:v>
                </c:pt>
                <c:pt idx="54">
                  <c:v>1024.5612104107727</c:v>
                </c:pt>
                <c:pt idx="55">
                  <c:v>1027.3349927984736</c:v>
                </c:pt>
                <c:pt idx="56">
                  <c:v>1029.067392273226</c:v>
                </c:pt>
                <c:pt idx="57">
                  <c:v>1030.2344767463962</c:v>
                </c:pt>
                <c:pt idx="58">
                  <c:v>1027.2391043303214</c:v>
                </c:pt>
                <c:pt idx="59">
                  <c:v>1022.4425820609921</c:v>
                </c:pt>
                <c:pt idx="60">
                  <c:v>1017.2257122856147</c:v>
                </c:pt>
                <c:pt idx="61">
                  <c:v>1014.3208108286251</c:v>
                </c:pt>
                <c:pt idx="62">
                  <c:v>1016.3372071042281</c:v>
                </c:pt>
                <c:pt idx="63">
                  <c:v>1020.5094297778332</c:v>
                </c:pt>
                <c:pt idx="64">
                  <c:v>1020.4047167186361</c:v>
                </c:pt>
              </c:numCache>
            </c:numRef>
          </c:yVal>
          <c:smooth val="0"/>
          <c:extLst>
            <c:ext xmlns:c16="http://schemas.microsoft.com/office/drawing/2014/chart" uri="{C3380CC4-5D6E-409C-BE32-E72D297353CC}">
              <c16:uniqueId val="{00000003-D292-49CD-A6C7-193AE3F1FFBE}"/>
            </c:ext>
          </c:extLst>
        </c:ser>
        <c:ser>
          <c:idx val="23"/>
          <c:order val="17"/>
          <c:tx>
            <c:strRef>
              <c:f>RunInformation!$G$23</c:f>
              <c:strCache>
                <c:ptCount val="1"/>
                <c:pt idx="0">
                  <c:v>2008</c:v>
                </c:pt>
              </c:strCache>
            </c:strRef>
          </c:tx>
          <c:spPr>
            <a:ln w="12700">
              <a:solidFill>
                <a:srgbClr val="CDCDFF"/>
              </a:solidFill>
              <a:prstDash val="solid"/>
            </a:ln>
          </c:spPr>
          <c:marker>
            <c:symbol val="diamond"/>
            <c:size val="4"/>
            <c:spPr>
              <a:solidFill>
                <a:srgbClr val="CDCDFF"/>
              </a:solidFill>
              <a:ln w="12700">
                <a:solidFill>
                  <a:srgbClr val="7D7D7D"/>
                </a:solidFill>
                <a:prstDash val="solid"/>
              </a:ln>
            </c:spPr>
          </c:marker>
          <c:xVal>
            <c:numRef>
              <c:f>Comparison!$U$4:$U$68</c:f>
              <c:numCache>
                <c:formatCode>[$-409]mmmm\-yy;@</c:formatCode>
                <c:ptCount val="65"/>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47392</c:v>
                </c:pt>
                <c:pt idx="42">
                  <c:v>47423</c:v>
                </c:pt>
                <c:pt idx="43">
                  <c:v>47453</c:v>
                </c:pt>
                <c:pt idx="44">
                  <c:v>47484</c:v>
                </c:pt>
                <c:pt idx="45">
                  <c:v>47515</c:v>
                </c:pt>
                <c:pt idx="46">
                  <c:v>47543</c:v>
                </c:pt>
                <c:pt idx="47">
                  <c:v>47574</c:v>
                </c:pt>
                <c:pt idx="48">
                  <c:v>47604</c:v>
                </c:pt>
                <c:pt idx="49">
                  <c:v>47635</c:v>
                </c:pt>
                <c:pt idx="50">
                  <c:v>47665</c:v>
                </c:pt>
                <c:pt idx="51">
                  <c:v>47696</c:v>
                </c:pt>
                <c:pt idx="52">
                  <c:v>47727</c:v>
                </c:pt>
                <c:pt idx="53">
                  <c:v>47757</c:v>
                </c:pt>
                <c:pt idx="54">
                  <c:v>47788</c:v>
                </c:pt>
                <c:pt idx="55">
                  <c:v>47818</c:v>
                </c:pt>
                <c:pt idx="56">
                  <c:v>47849</c:v>
                </c:pt>
                <c:pt idx="57">
                  <c:v>47880</c:v>
                </c:pt>
                <c:pt idx="58">
                  <c:v>47908</c:v>
                </c:pt>
                <c:pt idx="59">
                  <c:v>47939</c:v>
                </c:pt>
                <c:pt idx="60">
                  <c:v>47969</c:v>
                </c:pt>
                <c:pt idx="61">
                  <c:v>48000</c:v>
                </c:pt>
                <c:pt idx="62">
                  <c:v>48030</c:v>
                </c:pt>
                <c:pt idx="63">
                  <c:v>48061</c:v>
                </c:pt>
                <c:pt idx="64">
                  <c:v>48092</c:v>
                </c:pt>
              </c:numCache>
            </c:numRef>
          </c:xVal>
          <c:yVal>
            <c:numRef>
              <c:f>Comparison!$AP$4:$AP$68</c:f>
              <c:numCache>
                <c:formatCode>0.00</c:formatCode>
                <c:ptCount val="65"/>
                <c:pt idx="0">
                  <c:v>1049.9728934143993</c:v>
                </c:pt>
                <c:pt idx="1">
                  <c:v>1043.8102283374392</c:v>
                </c:pt>
                <c:pt idx="2">
                  <c:v>1039.5905072518196</c:v>
                </c:pt>
                <c:pt idx="3">
                  <c:v>1037.079264880751</c:v>
                </c:pt>
                <c:pt idx="4">
                  <c:v>1035.7156916847059</c:v>
                </c:pt>
                <c:pt idx="5">
                  <c:v>1036.3538535950493</c:v>
                </c:pt>
                <c:pt idx="6">
                  <c:v>1034.7067080781426</c:v>
                </c:pt>
                <c:pt idx="7">
                  <c:v>1035.8307423912536</c:v>
                </c:pt>
                <c:pt idx="8">
                  <c:v>1034.2899147489663</c:v>
                </c:pt>
                <c:pt idx="9">
                  <c:v>1034.1066880782291</c:v>
                </c:pt>
                <c:pt idx="10">
                  <c:v>1027.6803687455213</c:v>
                </c:pt>
                <c:pt idx="11">
                  <c:v>1020.1127794227431</c:v>
                </c:pt>
                <c:pt idx="12">
                  <c:v>1027.3945284848685</c:v>
                </c:pt>
                <c:pt idx="13">
                  <c:v>1022.643110031789</c:v>
                </c:pt>
                <c:pt idx="14">
                  <c:v>1021.1870169944958</c:v>
                </c:pt>
                <c:pt idx="15">
                  <c:v>1021.3473605103063</c:v>
                </c:pt>
                <c:pt idx="16">
                  <c:v>1020.1140628183324</c:v>
                </c:pt>
                <c:pt idx="17">
                  <c:v>1019.3362099143927</c:v>
                </c:pt>
                <c:pt idx="18">
                  <c:v>1017.8753534687775</c:v>
                </c:pt>
                <c:pt idx="19">
                  <c:v>1018.8158140442533</c:v>
                </c:pt>
                <c:pt idx="20">
                  <c:v>1025.3634149026243</c:v>
                </c:pt>
                <c:pt idx="21">
                  <c:v>1029.5849695667148</c:v>
                </c:pt>
                <c:pt idx="22">
                  <c:v>1028.2923074604346</c:v>
                </c:pt>
                <c:pt idx="23">
                  <c:v>1024.8877225956087</c:v>
                </c:pt>
                <c:pt idx="24">
                  <c:v>1019.7602458633839</c:v>
                </c:pt>
                <c:pt idx="25">
                  <c:v>1015.7019748563648</c:v>
                </c:pt>
                <c:pt idx="26">
                  <c:v>1014.4914063288744</c:v>
                </c:pt>
                <c:pt idx="27">
                  <c:v>1016.5630599060869</c:v>
                </c:pt>
                <c:pt idx="28">
                  <c:v>1016.6570043206989</c:v>
                </c:pt>
                <c:pt idx="29">
                  <c:v>1019.9877543567076</c:v>
                </c:pt>
                <c:pt idx="30">
                  <c:v>1020.6458133048923</c:v>
                </c:pt>
                <c:pt idx="31">
                  <c:v>1027.5444354255897</c:v>
                </c:pt>
                <c:pt idx="32">
                  <c:v>1031.5881639797717</c:v>
                </c:pt>
                <c:pt idx="33">
                  <c:v>1029.0478343141115</c:v>
                </c:pt>
                <c:pt idx="34">
                  <c:v>1022.8243196270744</c:v>
                </c:pt>
                <c:pt idx="35">
                  <c:v>1023.9967502104005</c:v>
                </c:pt>
                <c:pt idx="36">
                  <c:v>1033.1820977504133</c:v>
                </c:pt>
                <c:pt idx="37">
                  <c:v>1033.3868086604393</c:v>
                </c:pt>
                <c:pt idx="38">
                  <c:v>1036.1682685694186</c:v>
                </c:pt>
                <c:pt idx="39">
                  <c:v>1040.4759743320917</c:v>
                </c:pt>
                <c:pt idx="40">
                  <c:v>1042.5576420668233</c:v>
                </c:pt>
                <c:pt idx="41">
                  <c:v>1046.0033919222838</c:v>
                </c:pt>
                <c:pt idx="42">
                  <c:v>1046.8008799926311</c:v>
                </c:pt>
                <c:pt idx="43">
                  <c:v>1049.0643443320189</c:v>
                </c:pt>
                <c:pt idx="44">
                  <c:v>1051.1488821086893</c:v>
                </c:pt>
                <c:pt idx="45">
                  <c:v>1052.6828605336771</c:v>
                </c:pt>
                <c:pt idx="46">
                  <c:v>1051.1965570920788</c:v>
                </c:pt>
                <c:pt idx="47">
                  <c:v>1048.2506799745252</c:v>
                </c:pt>
                <c:pt idx="48">
                  <c:v>1045.0166977477129</c:v>
                </c:pt>
                <c:pt idx="49">
                  <c:v>1043.053687413789</c:v>
                </c:pt>
                <c:pt idx="50">
                  <c:v>1044.9474725142056</c:v>
                </c:pt>
                <c:pt idx="51">
                  <c:v>1048.746166272686</c:v>
                </c:pt>
                <c:pt idx="52">
                  <c:v>1049.0745211396957</c:v>
                </c:pt>
                <c:pt idx="53">
                  <c:v>1049.8607441297404</c:v>
                </c:pt>
                <c:pt idx="54">
                  <c:v>1048.6632931646668</c:v>
                </c:pt>
                <c:pt idx="55">
                  <c:v>1048.7722345723378</c:v>
                </c:pt>
                <c:pt idx="56">
                  <c:v>1049.0021200495194</c:v>
                </c:pt>
                <c:pt idx="57">
                  <c:v>1048.859310327133</c:v>
                </c:pt>
                <c:pt idx="58">
                  <c:v>1044.734785434691</c:v>
                </c:pt>
                <c:pt idx="59">
                  <c:v>1038.5951369669701</c:v>
                </c:pt>
                <c:pt idx="60">
                  <c:v>1032.1258034970911</c:v>
                </c:pt>
                <c:pt idx="61">
                  <c:v>1027.6574660661008</c:v>
                </c:pt>
                <c:pt idx="62">
                  <c:v>1027.7250218434035</c:v>
                </c:pt>
                <c:pt idx="63">
                  <c:v>1029.1887020888994</c:v>
                </c:pt>
                <c:pt idx="64">
                  <c:v>1028.2135803389347</c:v>
                </c:pt>
              </c:numCache>
            </c:numRef>
          </c:yVal>
          <c:smooth val="0"/>
          <c:extLst>
            <c:ext xmlns:c16="http://schemas.microsoft.com/office/drawing/2014/chart" uri="{C3380CC4-5D6E-409C-BE32-E72D297353CC}">
              <c16:uniqueId val="{00000000-ACFD-4210-9CCC-BAF7A6C8F919}"/>
            </c:ext>
          </c:extLst>
        </c:ser>
        <c:ser>
          <c:idx val="28"/>
          <c:order val="18"/>
          <c:tx>
            <c:strRef>
              <c:f>RunInformation!$G$24</c:f>
              <c:strCache>
                <c:ptCount val="1"/>
                <c:pt idx="0">
                  <c:v>2009</c:v>
                </c:pt>
              </c:strCache>
            </c:strRef>
          </c:tx>
          <c:spPr>
            <a:ln w="12700">
              <a:solidFill>
                <a:srgbClr val="9BE1FF"/>
              </a:solidFill>
              <a:prstDash val="solid"/>
            </a:ln>
          </c:spPr>
          <c:marker>
            <c:symbol val="triangle"/>
            <c:size val="4"/>
            <c:spPr>
              <a:solidFill>
                <a:srgbClr val="9BE1FF"/>
              </a:solidFill>
              <a:ln w="12700">
                <a:solidFill>
                  <a:srgbClr val="7D7D7D"/>
                </a:solidFill>
                <a:prstDash val="solid"/>
              </a:ln>
            </c:spPr>
          </c:marker>
          <c:xVal>
            <c:numRef>
              <c:f>Comparison!$U$4:$U$68</c:f>
              <c:numCache>
                <c:formatCode>[$-409]mmmm\-yy;@</c:formatCode>
                <c:ptCount val="65"/>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47392</c:v>
                </c:pt>
                <c:pt idx="42">
                  <c:v>47423</c:v>
                </c:pt>
                <c:pt idx="43">
                  <c:v>47453</c:v>
                </c:pt>
                <c:pt idx="44">
                  <c:v>47484</c:v>
                </c:pt>
                <c:pt idx="45">
                  <c:v>47515</c:v>
                </c:pt>
                <c:pt idx="46">
                  <c:v>47543</c:v>
                </c:pt>
                <c:pt idx="47">
                  <c:v>47574</c:v>
                </c:pt>
                <c:pt idx="48">
                  <c:v>47604</c:v>
                </c:pt>
                <c:pt idx="49">
                  <c:v>47635</c:v>
                </c:pt>
                <c:pt idx="50">
                  <c:v>47665</c:v>
                </c:pt>
                <c:pt idx="51">
                  <c:v>47696</c:v>
                </c:pt>
                <c:pt idx="52">
                  <c:v>47727</c:v>
                </c:pt>
                <c:pt idx="53">
                  <c:v>47757</c:v>
                </c:pt>
                <c:pt idx="54">
                  <c:v>47788</c:v>
                </c:pt>
                <c:pt idx="55">
                  <c:v>47818</c:v>
                </c:pt>
                <c:pt idx="56">
                  <c:v>47849</c:v>
                </c:pt>
                <c:pt idx="57">
                  <c:v>47880</c:v>
                </c:pt>
                <c:pt idx="58">
                  <c:v>47908</c:v>
                </c:pt>
                <c:pt idx="59">
                  <c:v>47939</c:v>
                </c:pt>
                <c:pt idx="60">
                  <c:v>47969</c:v>
                </c:pt>
                <c:pt idx="61">
                  <c:v>48000</c:v>
                </c:pt>
                <c:pt idx="62">
                  <c:v>48030</c:v>
                </c:pt>
                <c:pt idx="63">
                  <c:v>48061</c:v>
                </c:pt>
                <c:pt idx="64">
                  <c:v>48092</c:v>
                </c:pt>
              </c:numCache>
            </c:numRef>
          </c:xVal>
          <c:yVal>
            <c:numRef>
              <c:f>Comparison!$AQ$4:$AQ$68</c:f>
              <c:numCache>
                <c:formatCode>0.00</c:formatCode>
                <c:ptCount val="65"/>
                <c:pt idx="0">
                  <c:v>1050.4400231247735</c:v>
                </c:pt>
                <c:pt idx="1">
                  <c:v>1044.4149144559196</c:v>
                </c:pt>
                <c:pt idx="2">
                  <c:v>1039.9968874121196</c:v>
                </c:pt>
                <c:pt idx="3">
                  <c:v>1036.8657779809334</c:v>
                </c:pt>
                <c:pt idx="4">
                  <c:v>1034.9607010027455</c:v>
                </c:pt>
                <c:pt idx="5">
                  <c:v>1035.0436097964412</c:v>
                </c:pt>
                <c:pt idx="6">
                  <c:v>1032.8717953953337</c:v>
                </c:pt>
                <c:pt idx="7">
                  <c:v>1033.3734342262835</c:v>
                </c:pt>
                <c:pt idx="8">
                  <c:v>1034.7317924791278</c:v>
                </c:pt>
                <c:pt idx="9">
                  <c:v>1034.2231195712868</c:v>
                </c:pt>
                <c:pt idx="10">
                  <c:v>1029.0542588104988</c:v>
                </c:pt>
                <c:pt idx="11">
                  <c:v>1023.1682764632666</c:v>
                </c:pt>
                <c:pt idx="12">
                  <c:v>1016.2626532333198</c:v>
                </c:pt>
                <c:pt idx="13">
                  <c:v>1019.7185193515114</c:v>
                </c:pt>
                <c:pt idx="14">
                  <c:v>1016.6583145974929</c:v>
                </c:pt>
                <c:pt idx="15">
                  <c:v>1016.7168093220446</c:v>
                </c:pt>
                <c:pt idx="16">
                  <c:v>1015.18628915084</c:v>
                </c:pt>
                <c:pt idx="17">
                  <c:v>1018.1610235571966</c:v>
                </c:pt>
                <c:pt idx="18">
                  <c:v>1018.033960482707</c:v>
                </c:pt>
                <c:pt idx="19">
                  <c:v>1020.0748995691227</c:v>
                </c:pt>
                <c:pt idx="20">
                  <c:v>1019.1972413427798</c:v>
                </c:pt>
                <c:pt idx="21">
                  <c:v>1019.1151603575853</c:v>
                </c:pt>
                <c:pt idx="22">
                  <c:v>1012.5000189470031</c:v>
                </c:pt>
                <c:pt idx="23">
                  <c:v>1011.2495793467587</c:v>
                </c:pt>
                <c:pt idx="24">
                  <c:v>1033.1439004822553</c:v>
                </c:pt>
                <c:pt idx="25">
                  <c:v>1033.5814222721528</c:v>
                </c:pt>
                <c:pt idx="26">
                  <c:v>1035.881888555127</c:v>
                </c:pt>
                <c:pt idx="27">
                  <c:v>1040.0404173752206</c:v>
                </c:pt>
                <c:pt idx="28">
                  <c:v>1042.5078406455807</c:v>
                </c:pt>
                <c:pt idx="29">
                  <c:v>1043.424526814809</c:v>
                </c:pt>
                <c:pt idx="30">
                  <c:v>1043.1031894597731</c:v>
                </c:pt>
                <c:pt idx="31">
                  <c:v>1045.1700712050367</c:v>
                </c:pt>
                <c:pt idx="32">
                  <c:v>1045.5279936682662</c:v>
                </c:pt>
                <c:pt idx="33">
                  <c:v>1045.5381097807515</c:v>
                </c:pt>
                <c:pt idx="34">
                  <c:v>1041.9427110538284</c:v>
                </c:pt>
                <c:pt idx="35">
                  <c:v>1036.9562706645477</c:v>
                </c:pt>
                <c:pt idx="36">
                  <c:v>1032.0058199180983</c:v>
                </c:pt>
                <c:pt idx="37">
                  <c:v>1028.2780295967282</c:v>
                </c:pt>
                <c:pt idx="38">
                  <c:v>1028.4481596881556</c:v>
                </c:pt>
                <c:pt idx="39">
                  <c:v>1030.9930835078953</c:v>
                </c:pt>
                <c:pt idx="40">
                  <c:v>1030.2958181802258</c:v>
                </c:pt>
                <c:pt idx="41">
                  <c:v>1031.2121928119229</c:v>
                </c:pt>
                <c:pt idx="42">
                  <c:v>1029.9524334851112</c:v>
                </c:pt>
                <c:pt idx="43">
                  <c:v>1030.1118914947338</c:v>
                </c:pt>
                <c:pt idx="44">
                  <c:v>1030.9806358256928</c:v>
                </c:pt>
                <c:pt idx="45">
                  <c:v>1031.4004099443569</c:v>
                </c:pt>
                <c:pt idx="46">
                  <c:v>1028.3525753033919</c:v>
                </c:pt>
                <c:pt idx="47">
                  <c:v>1023.3719173497677</c:v>
                </c:pt>
                <c:pt idx="48">
                  <c:v>1018.1321066328711</c:v>
                </c:pt>
                <c:pt idx="49">
                  <c:v>1014.160558784278</c:v>
                </c:pt>
                <c:pt idx="50">
                  <c:v>1014.4776064154722</c:v>
                </c:pt>
                <c:pt idx="51">
                  <c:v>1016.3589235544017</c:v>
                </c:pt>
                <c:pt idx="52">
                  <c:v>1015.9576476436094</c:v>
                </c:pt>
                <c:pt idx="53">
                  <c:v>1018.9306060885498</c:v>
                </c:pt>
                <c:pt idx="54">
                  <c:v>1020.5603120665728</c:v>
                </c:pt>
                <c:pt idx="55">
                  <c:v>1022.0948535234832</c:v>
                </c:pt>
                <c:pt idx="56">
                  <c:v>1023.0958916153585</c:v>
                </c:pt>
                <c:pt idx="57">
                  <c:v>1024.1086451211988</c:v>
                </c:pt>
                <c:pt idx="58">
                  <c:v>1018.7715413182782</c:v>
                </c:pt>
                <c:pt idx="59">
                  <c:v>1013.2160851948278</c:v>
                </c:pt>
                <c:pt idx="60">
                  <c:v>1006.0804368211841</c:v>
                </c:pt>
                <c:pt idx="61">
                  <c:v>1001.7659843213232</c:v>
                </c:pt>
                <c:pt idx="62">
                  <c:v>1002.1489587272206</c:v>
                </c:pt>
                <c:pt idx="63">
                  <c:v>1004.7923676528766</c:v>
                </c:pt>
                <c:pt idx="64">
                  <c:v>1004.6638086530087</c:v>
                </c:pt>
              </c:numCache>
            </c:numRef>
          </c:yVal>
          <c:smooth val="0"/>
          <c:extLst>
            <c:ext xmlns:c16="http://schemas.microsoft.com/office/drawing/2014/chart" uri="{C3380CC4-5D6E-409C-BE32-E72D297353CC}">
              <c16:uniqueId val="{00000001-ACFD-4210-9CCC-BAF7A6C8F919}"/>
            </c:ext>
          </c:extLst>
        </c:ser>
        <c:ser>
          <c:idx val="27"/>
          <c:order val="19"/>
          <c:tx>
            <c:strRef>
              <c:f>RunInformation!$G$25</c:f>
              <c:strCache>
                <c:ptCount val="1"/>
                <c:pt idx="0">
                  <c:v>2010</c:v>
                </c:pt>
              </c:strCache>
            </c:strRef>
          </c:tx>
          <c:spPr>
            <a:ln w="12700">
              <a:solidFill>
                <a:srgbClr val="FF8787"/>
              </a:solidFill>
              <a:prstDash val="solid"/>
            </a:ln>
          </c:spPr>
          <c:marker>
            <c:symbol val="circle"/>
            <c:size val="4"/>
            <c:spPr>
              <a:solidFill>
                <a:srgbClr val="FF8787"/>
              </a:solidFill>
              <a:ln w="12700">
                <a:solidFill>
                  <a:srgbClr val="7D7D7D"/>
                </a:solidFill>
                <a:prstDash val="solid"/>
              </a:ln>
            </c:spPr>
          </c:marker>
          <c:xVal>
            <c:numRef>
              <c:f>Comparison!$U$4:$U$68</c:f>
              <c:numCache>
                <c:formatCode>[$-409]mmmm\-yy;@</c:formatCode>
                <c:ptCount val="65"/>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47392</c:v>
                </c:pt>
                <c:pt idx="42">
                  <c:v>47423</c:v>
                </c:pt>
                <c:pt idx="43">
                  <c:v>47453</c:v>
                </c:pt>
                <c:pt idx="44">
                  <c:v>47484</c:v>
                </c:pt>
                <c:pt idx="45">
                  <c:v>47515</c:v>
                </c:pt>
                <c:pt idx="46">
                  <c:v>47543</c:v>
                </c:pt>
                <c:pt idx="47">
                  <c:v>47574</c:v>
                </c:pt>
                <c:pt idx="48">
                  <c:v>47604</c:v>
                </c:pt>
                <c:pt idx="49">
                  <c:v>47635</c:v>
                </c:pt>
                <c:pt idx="50">
                  <c:v>47665</c:v>
                </c:pt>
                <c:pt idx="51">
                  <c:v>47696</c:v>
                </c:pt>
                <c:pt idx="52">
                  <c:v>47727</c:v>
                </c:pt>
                <c:pt idx="53">
                  <c:v>47757</c:v>
                </c:pt>
                <c:pt idx="54">
                  <c:v>47788</c:v>
                </c:pt>
                <c:pt idx="55">
                  <c:v>47818</c:v>
                </c:pt>
                <c:pt idx="56">
                  <c:v>47849</c:v>
                </c:pt>
                <c:pt idx="57">
                  <c:v>47880</c:v>
                </c:pt>
                <c:pt idx="58">
                  <c:v>47908</c:v>
                </c:pt>
                <c:pt idx="59">
                  <c:v>47939</c:v>
                </c:pt>
                <c:pt idx="60">
                  <c:v>47969</c:v>
                </c:pt>
                <c:pt idx="61">
                  <c:v>48000</c:v>
                </c:pt>
                <c:pt idx="62">
                  <c:v>48030</c:v>
                </c:pt>
                <c:pt idx="63">
                  <c:v>48061</c:v>
                </c:pt>
                <c:pt idx="64">
                  <c:v>48092</c:v>
                </c:pt>
              </c:numCache>
            </c:numRef>
          </c:xVal>
          <c:yVal>
            <c:numRef>
              <c:f>Comparison!$AR$4:$AR$68</c:f>
              <c:numCache>
                <c:formatCode>0.00</c:formatCode>
                <c:ptCount val="65"/>
                <c:pt idx="0">
                  <c:v>1050.5885095560454</c:v>
                </c:pt>
                <c:pt idx="1">
                  <c:v>1044.4417818305662</c:v>
                </c:pt>
                <c:pt idx="2">
                  <c:v>1039.4285187941273</c:v>
                </c:pt>
                <c:pt idx="3">
                  <c:v>1037.10241132844</c:v>
                </c:pt>
                <c:pt idx="4">
                  <c:v>1035.5726043472639</c:v>
                </c:pt>
                <c:pt idx="5">
                  <c:v>1038.8324873371268</c:v>
                </c:pt>
                <c:pt idx="6">
                  <c:v>1038.0964154209082</c:v>
                </c:pt>
                <c:pt idx="7">
                  <c:v>1042.219767459306</c:v>
                </c:pt>
                <c:pt idx="8">
                  <c:v>1040.7193007361477</c:v>
                </c:pt>
                <c:pt idx="9">
                  <c:v>1040.3290805212166</c:v>
                </c:pt>
                <c:pt idx="10">
                  <c:v>1033.9860345138377</c:v>
                </c:pt>
                <c:pt idx="11">
                  <c:v>1032.0304049410686</c:v>
                </c:pt>
                <c:pt idx="12">
                  <c:v>1045.6569152420414</c:v>
                </c:pt>
                <c:pt idx="13">
                  <c:v>1046.8498132913578</c:v>
                </c:pt>
                <c:pt idx="14">
                  <c:v>1048.2813617611537</c:v>
                </c:pt>
                <c:pt idx="15">
                  <c:v>1051.4693117675704</c:v>
                </c:pt>
                <c:pt idx="16">
                  <c:v>1053.0713665743881</c:v>
                </c:pt>
                <c:pt idx="17">
                  <c:v>1053.2484757120808</c:v>
                </c:pt>
                <c:pt idx="18">
                  <c:v>1052.300573194522</c:v>
                </c:pt>
                <c:pt idx="19">
                  <c:v>1053.6753501263154</c:v>
                </c:pt>
                <c:pt idx="20">
                  <c:v>1055.4661580304478</c:v>
                </c:pt>
                <c:pt idx="21">
                  <c:v>1057.2946088886499</c:v>
                </c:pt>
                <c:pt idx="22">
                  <c:v>1053.2401428510495</c:v>
                </c:pt>
                <c:pt idx="23">
                  <c:v>1046.8665988172584</c:v>
                </c:pt>
                <c:pt idx="24">
                  <c:v>1039.9446119384338</c:v>
                </c:pt>
                <c:pt idx="25">
                  <c:v>1034.0429581234853</c:v>
                </c:pt>
                <c:pt idx="26">
                  <c:v>1032.8493877494138</c:v>
                </c:pt>
                <c:pt idx="27">
                  <c:v>1034.2434621242348</c:v>
                </c:pt>
                <c:pt idx="28">
                  <c:v>1032.9511951363208</c:v>
                </c:pt>
                <c:pt idx="29">
                  <c:v>1032.5223880905594</c:v>
                </c:pt>
                <c:pt idx="30">
                  <c:v>1031.2330165411577</c:v>
                </c:pt>
                <c:pt idx="31">
                  <c:v>1031.9516985937091</c:v>
                </c:pt>
                <c:pt idx="32">
                  <c:v>1032.8104288558438</c:v>
                </c:pt>
                <c:pt idx="33">
                  <c:v>1033.2246374394351</c:v>
                </c:pt>
                <c:pt idx="34">
                  <c:v>1029.8198424042578</c:v>
                </c:pt>
                <c:pt idx="35">
                  <c:v>1024.4808245121692</c:v>
                </c:pt>
                <c:pt idx="36">
                  <c:v>1019.2683830726519</c:v>
                </c:pt>
                <c:pt idx="37">
                  <c:v>1015.3165128729754</c:v>
                </c:pt>
                <c:pt idx="38">
                  <c:v>1015.6282928539097</c:v>
                </c:pt>
                <c:pt idx="39">
                  <c:v>1017.9012199439521</c:v>
                </c:pt>
                <c:pt idx="40">
                  <c:v>1017.904315002649</c:v>
                </c:pt>
                <c:pt idx="41">
                  <c:v>1020.8438818562408</c:v>
                </c:pt>
                <c:pt idx="42">
                  <c:v>1022.4539631393119</c:v>
                </c:pt>
                <c:pt idx="43">
                  <c:v>1023.9708022092497</c:v>
                </c:pt>
                <c:pt idx="44">
                  <c:v>1027.0064923911025</c:v>
                </c:pt>
                <c:pt idx="45">
                  <c:v>1028.2633951712257</c:v>
                </c:pt>
                <c:pt idx="46">
                  <c:v>1020.1780887689207</c:v>
                </c:pt>
                <c:pt idx="47">
                  <c:v>1015.224674200816</c:v>
                </c:pt>
                <c:pt idx="48">
                  <c:v>1019.4830434772516</c:v>
                </c:pt>
                <c:pt idx="49">
                  <c:v>1016.3120475307657</c:v>
                </c:pt>
                <c:pt idx="50">
                  <c:v>1018.1973588848024</c:v>
                </c:pt>
                <c:pt idx="51">
                  <c:v>1022.3188533526771</c:v>
                </c:pt>
                <c:pt idx="52">
                  <c:v>1022.7945334413799</c:v>
                </c:pt>
                <c:pt idx="53">
                  <c:v>1026.5586168379464</c:v>
                </c:pt>
                <c:pt idx="54">
                  <c:v>1027.1479114285237</c:v>
                </c:pt>
                <c:pt idx="55">
                  <c:v>1029.514916733435</c:v>
                </c:pt>
                <c:pt idx="56">
                  <c:v>1032.0841042561892</c:v>
                </c:pt>
                <c:pt idx="57">
                  <c:v>1033.1558538560944</c:v>
                </c:pt>
                <c:pt idx="58">
                  <c:v>1029.3294775952045</c:v>
                </c:pt>
                <c:pt idx="59">
                  <c:v>1023.5748716073232</c:v>
                </c:pt>
                <c:pt idx="60">
                  <c:v>1017.5127377852217</c:v>
                </c:pt>
                <c:pt idx="61">
                  <c:v>1014.0662229919174</c:v>
                </c:pt>
                <c:pt idx="62">
                  <c:v>1015.9993411024467</c:v>
                </c:pt>
                <c:pt idx="63">
                  <c:v>1018.9901259892453</c:v>
                </c:pt>
                <c:pt idx="64">
                  <c:v>1017.6571247404031</c:v>
                </c:pt>
              </c:numCache>
            </c:numRef>
          </c:yVal>
          <c:smooth val="0"/>
          <c:extLst>
            <c:ext xmlns:c16="http://schemas.microsoft.com/office/drawing/2014/chart" uri="{C3380CC4-5D6E-409C-BE32-E72D297353CC}">
              <c16:uniqueId val="{00000002-ACFD-4210-9CCC-BAF7A6C8F919}"/>
            </c:ext>
          </c:extLst>
        </c:ser>
        <c:ser>
          <c:idx val="29"/>
          <c:order val="20"/>
          <c:tx>
            <c:strRef>
              <c:f>RunInformation!$G$26</c:f>
              <c:strCache>
                <c:ptCount val="1"/>
                <c:pt idx="0">
                  <c:v>2011</c:v>
                </c:pt>
              </c:strCache>
            </c:strRef>
          </c:tx>
          <c:spPr>
            <a:ln w="12700">
              <a:solidFill>
                <a:srgbClr val="FF87AF"/>
              </a:solidFill>
              <a:prstDash val="solid"/>
            </a:ln>
          </c:spPr>
          <c:marker>
            <c:symbol val="square"/>
            <c:size val="4"/>
            <c:spPr>
              <a:solidFill>
                <a:srgbClr val="FF87AF"/>
              </a:solidFill>
              <a:ln w="12700">
                <a:solidFill>
                  <a:srgbClr val="7D7D7D"/>
                </a:solidFill>
                <a:prstDash val="solid"/>
              </a:ln>
            </c:spPr>
          </c:marker>
          <c:xVal>
            <c:numRef>
              <c:f>Comparison!$U$4:$U$68</c:f>
              <c:numCache>
                <c:formatCode>[$-409]mmmm\-yy;@</c:formatCode>
                <c:ptCount val="65"/>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47392</c:v>
                </c:pt>
                <c:pt idx="42">
                  <c:v>47423</c:v>
                </c:pt>
                <c:pt idx="43">
                  <c:v>47453</c:v>
                </c:pt>
                <c:pt idx="44">
                  <c:v>47484</c:v>
                </c:pt>
                <c:pt idx="45">
                  <c:v>47515</c:v>
                </c:pt>
                <c:pt idx="46">
                  <c:v>47543</c:v>
                </c:pt>
                <c:pt idx="47">
                  <c:v>47574</c:v>
                </c:pt>
                <c:pt idx="48">
                  <c:v>47604</c:v>
                </c:pt>
                <c:pt idx="49">
                  <c:v>47635</c:v>
                </c:pt>
                <c:pt idx="50">
                  <c:v>47665</c:v>
                </c:pt>
                <c:pt idx="51">
                  <c:v>47696</c:v>
                </c:pt>
                <c:pt idx="52">
                  <c:v>47727</c:v>
                </c:pt>
                <c:pt idx="53">
                  <c:v>47757</c:v>
                </c:pt>
                <c:pt idx="54">
                  <c:v>47788</c:v>
                </c:pt>
                <c:pt idx="55">
                  <c:v>47818</c:v>
                </c:pt>
                <c:pt idx="56">
                  <c:v>47849</c:v>
                </c:pt>
                <c:pt idx="57">
                  <c:v>47880</c:v>
                </c:pt>
                <c:pt idx="58">
                  <c:v>47908</c:v>
                </c:pt>
                <c:pt idx="59">
                  <c:v>47939</c:v>
                </c:pt>
                <c:pt idx="60">
                  <c:v>47969</c:v>
                </c:pt>
                <c:pt idx="61">
                  <c:v>48000</c:v>
                </c:pt>
                <c:pt idx="62">
                  <c:v>48030</c:v>
                </c:pt>
                <c:pt idx="63">
                  <c:v>48061</c:v>
                </c:pt>
                <c:pt idx="64">
                  <c:v>48092</c:v>
                </c:pt>
              </c:numCache>
            </c:numRef>
          </c:xVal>
          <c:yVal>
            <c:numRef>
              <c:f>Comparison!$AS$4:$AS$68</c:f>
              <c:numCache>
                <c:formatCode>0.00</c:formatCode>
                <c:ptCount val="65"/>
                <c:pt idx="0">
                  <c:v>1050.8494431658905</c:v>
                </c:pt>
                <c:pt idx="1">
                  <c:v>1045.2545258001473</c:v>
                </c:pt>
                <c:pt idx="2">
                  <c:v>1041.272185248404</c:v>
                </c:pt>
                <c:pt idx="3">
                  <c:v>1038.8158445297704</c:v>
                </c:pt>
                <c:pt idx="4">
                  <c:v>1037.8462914218028</c:v>
                </c:pt>
                <c:pt idx="5">
                  <c:v>1037.8413601163631</c:v>
                </c:pt>
                <c:pt idx="6">
                  <c:v>1035.0074501175479</c:v>
                </c:pt>
                <c:pt idx="7">
                  <c:v>1034.8162043856821</c:v>
                </c:pt>
                <c:pt idx="8">
                  <c:v>1035.3245414311464</c:v>
                </c:pt>
                <c:pt idx="9">
                  <c:v>1035.6351149348727</c:v>
                </c:pt>
                <c:pt idx="10">
                  <c:v>1029.9699199770005</c:v>
                </c:pt>
                <c:pt idx="11">
                  <c:v>1021.8936955998349</c:v>
                </c:pt>
                <c:pt idx="12">
                  <c:v>1013.1116515558077</c:v>
                </c:pt>
                <c:pt idx="13">
                  <c:v>1005.1967095498186</c:v>
                </c:pt>
                <c:pt idx="14">
                  <c:v>1002.137707048996</c:v>
                </c:pt>
                <c:pt idx="15">
                  <c:v>1001.972811317963</c:v>
                </c:pt>
                <c:pt idx="16">
                  <c:v>999.38959227534826</c:v>
                </c:pt>
                <c:pt idx="17">
                  <c:v>998.5909947528653</c:v>
                </c:pt>
                <c:pt idx="18">
                  <c:v>996.69588261095032</c:v>
                </c:pt>
                <c:pt idx="19">
                  <c:v>996.81094281652497</c:v>
                </c:pt>
                <c:pt idx="20">
                  <c:v>998.3025860796655</c:v>
                </c:pt>
                <c:pt idx="21">
                  <c:v>999.70379555152522</c:v>
                </c:pt>
                <c:pt idx="22">
                  <c:v>993.79592055658941</c:v>
                </c:pt>
                <c:pt idx="23">
                  <c:v>984.42190503451297</c:v>
                </c:pt>
                <c:pt idx="24">
                  <c:v>974.30154347039445</c:v>
                </c:pt>
                <c:pt idx="25">
                  <c:v>964.94614343958096</c:v>
                </c:pt>
                <c:pt idx="26">
                  <c:v>961.72046538927464</c:v>
                </c:pt>
                <c:pt idx="27">
                  <c:v>961.34378673454898</c:v>
                </c:pt>
                <c:pt idx="28">
                  <c:v>959.57729642837933</c:v>
                </c:pt>
                <c:pt idx="29">
                  <c:v>958.10062992270127</c:v>
                </c:pt>
                <c:pt idx="30">
                  <c:v>956.38310900743227</c:v>
                </c:pt>
                <c:pt idx="31">
                  <c:v>954.0203323277708</c:v>
                </c:pt>
                <c:pt idx="32">
                  <c:v>948.76922931645117</c:v>
                </c:pt>
                <c:pt idx="33">
                  <c:v>944.43590519375573</c:v>
                </c:pt>
                <c:pt idx="34">
                  <c:v>937.29458193169182</c:v>
                </c:pt>
                <c:pt idx="35">
                  <c:v>930.15528491748046</c:v>
                </c:pt>
                <c:pt idx="36">
                  <c:v>922.79600238315152</c:v>
                </c:pt>
                <c:pt idx="37">
                  <c:v>946.32871599160637</c:v>
                </c:pt>
                <c:pt idx="38">
                  <c:v>951.0595697140127</c:v>
                </c:pt>
                <c:pt idx="39">
                  <c:v>949.11654689670684</c:v>
                </c:pt>
                <c:pt idx="40">
                  <c:v>948.17795079456732</c:v>
                </c:pt>
                <c:pt idx="41">
                  <c:v>948.8013846941983</c:v>
                </c:pt>
                <c:pt idx="42">
                  <c:v>945.01127015193867</c:v>
                </c:pt>
                <c:pt idx="43">
                  <c:v>942.13080990060689</c:v>
                </c:pt>
                <c:pt idx="44">
                  <c:v>937.05220019113801</c:v>
                </c:pt>
                <c:pt idx="45">
                  <c:v>934.32347651786586</c:v>
                </c:pt>
                <c:pt idx="46">
                  <c:v>931.59353999831353</c:v>
                </c:pt>
                <c:pt idx="47">
                  <c:v>930.50313505316637</c:v>
                </c:pt>
                <c:pt idx="48">
                  <c:v>943.86068741586439</c:v>
                </c:pt>
                <c:pt idx="49">
                  <c:v>959.14338528747612</c:v>
                </c:pt>
                <c:pt idx="50">
                  <c:v>961.0767853767835</c:v>
                </c:pt>
                <c:pt idx="51">
                  <c:v>957.14736438065802</c:v>
                </c:pt>
                <c:pt idx="52">
                  <c:v>953.38552442821572</c:v>
                </c:pt>
                <c:pt idx="53">
                  <c:v>956.10855648597965</c:v>
                </c:pt>
                <c:pt idx="54">
                  <c:v>952.15456344141376</c:v>
                </c:pt>
                <c:pt idx="55">
                  <c:v>949.05753613097659</c:v>
                </c:pt>
                <c:pt idx="56">
                  <c:v>943.30032234970804</c:v>
                </c:pt>
                <c:pt idx="57">
                  <c:v>938.53905781193032</c:v>
                </c:pt>
                <c:pt idx="58">
                  <c:v>933.66262412942842</c:v>
                </c:pt>
                <c:pt idx="59">
                  <c:v>933.38384491102636</c:v>
                </c:pt>
                <c:pt idx="60">
                  <c:v>953.55642622791618</c:v>
                </c:pt>
                <c:pt idx="61">
                  <c:v>972.74996114343458</c:v>
                </c:pt>
                <c:pt idx="62">
                  <c:v>973.54615287645265</c:v>
                </c:pt>
                <c:pt idx="63">
                  <c:v>969.60067241183617</c:v>
                </c:pt>
                <c:pt idx="64">
                  <c:v>966.63841489119932</c:v>
                </c:pt>
              </c:numCache>
            </c:numRef>
          </c:yVal>
          <c:smooth val="0"/>
          <c:extLst>
            <c:ext xmlns:c16="http://schemas.microsoft.com/office/drawing/2014/chart" uri="{C3380CC4-5D6E-409C-BE32-E72D297353CC}">
              <c16:uniqueId val="{00000003-ACFD-4210-9CCC-BAF7A6C8F919}"/>
            </c:ext>
          </c:extLst>
        </c:ser>
        <c:ser>
          <c:idx val="8"/>
          <c:order val="21"/>
          <c:tx>
            <c:strRef>
              <c:f>RunInformation!$G$27</c:f>
              <c:strCache>
                <c:ptCount val="1"/>
                <c:pt idx="0">
                  <c:v>2012</c:v>
                </c:pt>
              </c:strCache>
            </c:strRef>
          </c:tx>
          <c:spPr>
            <a:ln w="12700">
              <a:solidFill>
                <a:srgbClr val="FF87CD"/>
              </a:solidFill>
              <a:prstDash val="solid"/>
            </a:ln>
          </c:spPr>
          <c:marker>
            <c:symbol val="diamond"/>
            <c:size val="4"/>
            <c:spPr>
              <a:solidFill>
                <a:srgbClr val="FF87CD"/>
              </a:solidFill>
              <a:ln w="12700">
                <a:solidFill>
                  <a:srgbClr val="7D7D7D"/>
                </a:solidFill>
                <a:prstDash val="solid"/>
              </a:ln>
            </c:spPr>
          </c:marker>
          <c:xVal>
            <c:numRef>
              <c:f>Comparison!$U$4:$U$68</c:f>
              <c:numCache>
                <c:formatCode>[$-409]mmmm\-yy;@</c:formatCode>
                <c:ptCount val="65"/>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47392</c:v>
                </c:pt>
                <c:pt idx="42">
                  <c:v>47423</c:v>
                </c:pt>
                <c:pt idx="43">
                  <c:v>47453</c:v>
                </c:pt>
                <c:pt idx="44">
                  <c:v>47484</c:v>
                </c:pt>
                <c:pt idx="45">
                  <c:v>47515</c:v>
                </c:pt>
                <c:pt idx="46">
                  <c:v>47543</c:v>
                </c:pt>
                <c:pt idx="47">
                  <c:v>47574</c:v>
                </c:pt>
                <c:pt idx="48">
                  <c:v>47604</c:v>
                </c:pt>
                <c:pt idx="49">
                  <c:v>47635</c:v>
                </c:pt>
                <c:pt idx="50">
                  <c:v>47665</c:v>
                </c:pt>
                <c:pt idx="51">
                  <c:v>47696</c:v>
                </c:pt>
                <c:pt idx="52">
                  <c:v>47727</c:v>
                </c:pt>
                <c:pt idx="53">
                  <c:v>47757</c:v>
                </c:pt>
                <c:pt idx="54">
                  <c:v>47788</c:v>
                </c:pt>
                <c:pt idx="55">
                  <c:v>47818</c:v>
                </c:pt>
                <c:pt idx="56">
                  <c:v>47849</c:v>
                </c:pt>
                <c:pt idx="57">
                  <c:v>47880</c:v>
                </c:pt>
                <c:pt idx="58">
                  <c:v>47908</c:v>
                </c:pt>
                <c:pt idx="59">
                  <c:v>47939</c:v>
                </c:pt>
                <c:pt idx="60">
                  <c:v>47969</c:v>
                </c:pt>
                <c:pt idx="61">
                  <c:v>48000</c:v>
                </c:pt>
                <c:pt idx="62">
                  <c:v>48030</c:v>
                </c:pt>
                <c:pt idx="63">
                  <c:v>48061</c:v>
                </c:pt>
                <c:pt idx="64">
                  <c:v>48092</c:v>
                </c:pt>
              </c:numCache>
            </c:numRef>
          </c:xVal>
          <c:yVal>
            <c:numRef>
              <c:f>Comparison!$AT$4:$AT$68</c:f>
              <c:numCache>
                <c:formatCode>0.00</c:formatCode>
                <c:ptCount val="65"/>
                <c:pt idx="0">
                  <c:v>1049.7497804137884</c:v>
                </c:pt>
                <c:pt idx="1">
                  <c:v>1043.0557915360116</c:v>
                </c:pt>
                <c:pt idx="2">
                  <c:v>1039.4345301640403</c:v>
                </c:pt>
                <c:pt idx="3">
                  <c:v>1038.196461011491</c:v>
                </c:pt>
                <c:pt idx="4">
                  <c:v>1036.8516631288678</c:v>
                </c:pt>
                <c:pt idx="5">
                  <c:v>1036.7113089449022</c:v>
                </c:pt>
                <c:pt idx="6">
                  <c:v>1034.0689811148925</c:v>
                </c:pt>
                <c:pt idx="7">
                  <c:v>1033.5134829635485</c:v>
                </c:pt>
                <c:pt idx="8">
                  <c:v>1034.3749045391162</c:v>
                </c:pt>
                <c:pt idx="9">
                  <c:v>1035.1918726819392</c:v>
                </c:pt>
                <c:pt idx="10">
                  <c:v>1029.7231127706045</c:v>
                </c:pt>
                <c:pt idx="11">
                  <c:v>1021.3318557984175</c:v>
                </c:pt>
                <c:pt idx="12">
                  <c:v>1012.3715980708109</c:v>
                </c:pt>
                <c:pt idx="13">
                  <c:v>1004.2456742303125</c:v>
                </c:pt>
                <c:pt idx="14">
                  <c:v>1001.190231983375</c:v>
                </c:pt>
                <c:pt idx="15">
                  <c:v>1000.4029849518148</c:v>
                </c:pt>
                <c:pt idx="16">
                  <c:v>998.44473619764449</c:v>
                </c:pt>
                <c:pt idx="17">
                  <c:v>996.77354678710367</c:v>
                </c:pt>
                <c:pt idx="18">
                  <c:v>994.92576702362805</c:v>
                </c:pt>
                <c:pt idx="19">
                  <c:v>992.62447242621431</c:v>
                </c:pt>
                <c:pt idx="20">
                  <c:v>991.07028853828808</c:v>
                </c:pt>
                <c:pt idx="21">
                  <c:v>990.82114447928723</c:v>
                </c:pt>
                <c:pt idx="22">
                  <c:v>980.4384554815731</c:v>
                </c:pt>
                <c:pt idx="23">
                  <c:v>969.5085622006527</c:v>
                </c:pt>
                <c:pt idx="24">
                  <c:v>969.67325611272815</c:v>
                </c:pt>
                <c:pt idx="25">
                  <c:v>988.13525512465765</c:v>
                </c:pt>
                <c:pt idx="26">
                  <c:v>988.2774618269126</c:v>
                </c:pt>
                <c:pt idx="27">
                  <c:v>991.7729506134749</c:v>
                </c:pt>
                <c:pt idx="28">
                  <c:v>991.42045876650468</c:v>
                </c:pt>
                <c:pt idx="29">
                  <c:v>992.24465880192315</c:v>
                </c:pt>
                <c:pt idx="30">
                  <c:v>989.88379712661197</c:v>
                </c:pt>
                <c:pt idx="31">
                  <c:v>988.70193629867879</c:v>
                </c:pt>
                <c:pt idx="32">
                  <c:v>984.72503955906984</c:v>
                </c:pt>
                <c:pt idx="33">
                  <c:v>981.36132410462108</c:v>
                </c:pt>
                <c:pt idx="34">
                  <c:v>973.64414533095453</c:v>
                </c:pt>
                <c:pt idx="35">
                  <c:v>967.5914107368659</c:v>
                </c:pt>
                <c:pt idx="36">
                  <c:v>974.98247630151718</c:v>
                </c:pt>
                <c:pt idx="37">
                  <c:v>984.99294977282557</c:v>
                </c:pt>
                <c:pt idx="38">
                  <c:v>986.55197816882264</c:v>
                </c:pt>
                <c:pt idx="39">
                  <c:v>987.15367430364984</c:v>
                </c:pt>
                <c:pt idx="40">
                  <c:v>984.00438271934922</c:v>
                </c:pt>
                <c:pt idx="41">
                  <c:v>986.38953364079634</c:v>
                </c:pt>
                <c:pt idx="42">
                  <c:v>982.94768943273959</c:v>
                </c:pt>
                <c:pt idx="43">
                  <c:v>980.25039751164638</c:v>
                </c:pt>
                <c:pt idx="44">
                  <c:v>976.5831127844765</c:v>
                </c:pt>
                <c:pt idx="45">
                  <c:v>972.87339204043087</c:v>
                </c:pt>
                <c:pt idx="46">
                  <c:v>966.32659117448031</c:v>
                </c:pt>
                <c:pt idx="47">
                  <c:v>962.35277276699469</c:v>
                </c:pt>
                <c:pt idx="48">
                  <c:v>982.48306171370302</c:v>
                </c:pt>
                <c:pt idx="49">
                  <c:v>992.31673828876546</c:v>
                </c:pt>
                <c:pt idx="50">
                  <c:v>994.71548585087646</c:v>
                </c:pt>
                <c:pt idx="51">
                  <c:v>998.8169831255359</c:v>
                </c:pt>
                <c:pt idx="52">
                  <c:v>998.48862383723281</c:v>
                </c:pt>
                <c:pt idx="53">
                  <c:v>1003.0213297302691</c:v>
                </c:pt>
                <c:pt idx="54">
                  <c:v>1001.9732114142296</c:v>
                </c:pt>
                <c:pt idx="55">
                  <c:v>1000.6934739936186</c:v>
                </c:pt>
                <c:pt idx="56">
                  <c:v>999.38779048771596</c:v>
                </c:pt>
                <c:pt idx="57">
                  <c:v>999.99421110741878</c:v>
                </c:pt>
                <c:pt idx="58">
                  <c:v>1001.2753686767534</c:v>
                </c:pt>
                <c:pt idx="59">
                  <c:v>1011.7671758416049</c:v>
                </c:pt>
                <c:pt idx="60">
                  <c:v>1007.564650555404</c:v>
                </c:pt>
                <c:pt idx="61">
                  <c:v>1005.8626696420819</c:v>
                </c:pt>
                <c:pt idx="62">
                  <c:v>1009.0968692053162</c:v>
                </c:pt>
                <c:pt idx="63">
                  <c:v>1013.1652036116155</c:v>
                </c:pt>
                <c:pt idx="64">
                  <c:v>1013.8008871279544</c:v>
                </c:pt>
              </c:numCache>
            </c:numRef>
          </c:yVal>
          <c:smooth val="0"/>
          <c:extLst>
            <c:ext xmlns:c16="http://schemas.microsoft.com/office/drawing/2014/chart" uri="{C3380CC4-5D6E-409C-BE32-E72D297353CC}">
              <c16:uniqueId val="{00000001-EC9B-439C-BD34-E389D4F558B1}"/>
            </c:ext>
          </c:extLst>
        </c:ser>
        <c:ser>
          <c:idx val="1"/>
          <c:order val="22"/>
          <c:tx>
            <c:strRef>
              <c:f>RunInformation!$G$28</c:f>
              <c:strCache>
                <c:ptCount val="1"/>
                <c:pt idx="0">
                  <c:v>2013</c:v>
                </c:pt>
              </c:strCache>
            </c:strRef>
          </c:tx>
          <c:spPr>
            <a:ln w="12700">
              <a:solidFill>
                <a:srgbClr val="FF87EB"/>
              </a:solidFill>
              <a:prstDash val="solid"/>
            </a:ln>
          </c:spPr>
          <c:marker>
            <c:symbol val="triangle"/>
            <c:size val="4"/>
            <c:spPr>
              <a:solidFill>
                <a:srgbClr val="FF87EB"/>
              </a:solidFill>
              <a:ln w="12700">
                <a:solidFill>
                  <a:srgbClr val="7D7D7D"/>
                </a:solidFill>
                <a:prstDash val="solid"/>
              </a:ln>
            </c:spPr>
          </c:marker>
          <c:xVal>
            <c:numRef>
              <c:f>Comparison!$U$4:$U$68</c:f>
              <c:numCache>
                <c:formatCode>[$-409]mmmm\-yy;@</c:formatCode>
                <c:ptCount val="65"/>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47392</c:v>
                </c:pt>
                <c:pt idx="42">
                  <c:v>47423</c:v>
                </c:pt>
                <c:pt idx="43">
                  <c:v>47453</c:v>
                </c:pt>
                <c:pt idx="44">
                  <c:v>47484</c:v>
                </c:pt>
                <c:pt idx="45">
                  <c:v>47515</c:v>
                </c:pt>
                <c:pt idx="46">
                  <c:v>47543</c:v>
                </c:pt>
                <c:pt idx="47">
                  <c:v>47574</c:v>
                </c:pt>
                <c:pt idx="48">
                  <c:v>47604</c:v>
                </c:pt>
                <c:pt idx="49">
                  <c:v>47635</c:v>
                </c:pt>
                <c:pt idx="50">
                  <c:v>47665</c:v>
                </c:pt>
                <c:pt idx="51">
                  <c:v>47696</c:v>
                </c:pt>
                <c:pt idx="52">
                  <c:v>47727</c:v>
                </c:pt>
                <c:pt idx="53">
                  <c:v>47757</c:v>
                </c:pt>
                <c:pt idx="54">
                  <c:v>47788</c:v>
                </c:pt>
                <c:pt idx="55">
                  <c:v>47818</c:v>
                </c:pt>
                <c:pt idx="56">
                  <c:v>47849</c:v>
                </c:pt>
                <c:pt idx="57">
                  <c:v>47880</c:v>
                </c:pt>
                <c:pt idx="58">
                  <c:v>47908</c:v>
                </c:pt>
                <c:pt idx="59">
                  <c:v>47939</c:v>
                </c:pt>
                <c:pt idx="60">
                  <c:v>47969</c:v>
                </c:pt>
                <c:pt idx="61">
                  <c:v>48000</c:v>
                </c:pt>
                <c:pt idx="62">
                  <c:v>48030</c:v>
                </c:pt>
                <c:pt idx="63">
                  <c:v>48061</c:v>
                </c:pt>
                <c:pt idx="64">
                  <c:v>48092</c:v>
                </c:pt>
              </c:numCache>
            </c:numRef>
          </c:xVal>
          <c:yVal>
            <c:numRef>
              <c:f>Comparison!$AU$4:$AU$68</c:f>
              <c:numCache>
                <c:formatCode>0.00</c:formatCode>
                <c:ptCount val="65"/>
                <c:pt idx="0">
                  <c:v>1049.8393560695338</c:v>
                </c:pt>
                <c:pt idx="1">
                  <c:v>1043.1841510883667</c:v>
                </c:pt>
                <c:pt idx="2">
                  <c:v>1039.7652263791333</c:v>
                </c:pt>
                <c:pt idx="3">
                  <c:v>1038.2004630802023</c:v>
                </c:pt>
                <c:pt idx="4">
                  <c:v>1037.5870827725532</c:v>
                </c:pt>
                <c:pt idx="5">
                  <c:v>1038.0312598216769</c:v>
                </c:pt>
                <c:pt idx="6">
                  <c:v>1037.204664704507</c:v>
                </c:pt>
                <c:pt idx="7">
                  <c:v>1037.6751004001762</c:v>
                </c:pt>
                <c:pt idx="8">
                  <c:v>1040.4251461420511</c:v>
                </c:pt>
                <c:pt idx="9">
                  <c:v>1039.7047115299622</c:v>
                </c:pt>
                <c:pt idx="10">
                  <c:v>1031.2261994199137</c:v>
                </c:pt>
                <c:pt idx="11">
                  <c:v>1024.633763493862</c:v>
                </c:pt>
                <c:pt idx="12">
                  <c:v>1026.0234041018139</c:v>
                </c:pt>
                <c:pt idx="13">
                  <c:v>1020.2021928822041</c:v>
                </c:pt>
                <c:pt idx="14">
                  <c:v>1018.9656514603088</c:v>
                </c:pt>
                <c:pt idx="15">
                  <c:v>1020.5099858748564</c:v>
                </c:pt>
                <c:pt idx="16">
                  <c:v>1020.5281994998842</c:v>
                </c:pt>
                <c:pt idx="17">
                  <c:v>1020.7460451123818</c:v>
                </c:pt>
                <c:pt idx="18">
                  <c:v>1019.3753157971988</c:v>
                </c:pt>
                <c:pt idx="19">
                  <c:v>1020.9127867351398</c:v>
                </c:pt>
                <c:pt idx="20">
                  <c:v>1025.8237437647329</c:v>
                </c:pt>
                <c:pt idx="21">
                  <c:v>1029.9237848194873</c:v>
                </c:pt>
                <c:pt idx="22">
                  <c:v>1027.632147386051</c:v>
                </c:pt>
                <c:pt idx="23">
                  <c:v>1023.1321018321248</c:v>
                </c:pt>
                <c:pt idx="24">
                  <c:v>1018.3281735222819</c:v>
                </c:pt>
                <c:pt idx="25">
                  <c:v>1015.0478643528343</c:v>
                </c:pt>
                <c:pt idx="26">
                  <c:v>1016.1078080911764</c:v>
                </c:pt>
                <c:pt idx="27">
                  <c:v>1018.893076306627</c:v>
                </c:pt>
                <c:pt idx="28">
                  <c:v>1019.5141373987556</c:v>
                </c:pt>
                <c:pt idx="29">
                  <c:v>1023.424150798888</c:v>
                </c:pt>
                <c:pt idx="30">
                  <c:v>1024.4152930623645</c:v>
                </c:pt>
                <c:pt idx="31">
                  <c:v>1027.3968598932772</c:v>
                </c:pt>
                <c:pt idx="32">
                  <c:v>1030.7054586831771</c:v>
                </c:pt>
                <c:pt idx="33">
                  <c:v>1027.5478105789116</c:v>
                </c:pt>
                <c:pt idx="34">
                  <c:v>1021.5500381549871</c:v>
                </c:pt>
                <c:pt idx="35">
                  <c:v>1017.3343104728318</c:v>
                </c:pt>
                <c:pt idx="36">
                  <c:v>1021.0460593617502</c:v>
                </c:pt>
                <c:pt idx="37">
                  <c:v>1018.4460508044799</c:v>
                </c:pt>
                <c:pt idx="38">
                  <c:v>1019.6436019710876</c:v>
                </c:pt>
                <c:pt idx="39">
                  <c:v>1023.1885340608954</c:v>
                </c:pt>
                <c:pt idx="40">
                  <c:v>1022.7935346964316</c:v>
                </c:pt>
                <c:pt idx="41">
                  <c:v>1026.3547660452405</c:v>
                </c:pt>
                <c:pt idx="42">
                  <c:v>1027.1470307127311</c:v>
                </c:pt>
                <c:pt idx="43">
                  <c:v>1029.3723598108668</c:v>
                </c:pt>
                <c:pt idx="44">
                  <c:v>1034.6085830210723</c:v>
                </c:pt>
                <c:pt idx="45">
                  <c:v>1039.3368462890892</c:v>
                </c:pt>
                <c:pt idx="46">
                  <c:v>1039.6514441497798</c:v>
                </c:pt>
                <c:pt idx="47">
                  <c:v>1038.2815185785471</c:v>
                </c:pt>
                <c:pt idx="48">
                  <c:v>1036.3660888405605</c:v>
                </c:pt>
                <c:pt idx="49">
                  <c:v>1035.7254816387403</c:v>
                </c:pt>
                <c:pt idx="50">
                  <c:v>1038.8740083606403</c:v>
                </c:pt>
                <c:pt idx="51">
                  <c:v>1042.7483603544065</c:v>
                </c:pt>
                <c:pt idx="52">
                  <c:v>1043.9405259943942</c:v>
                </c:pt>
                <c:pt idx="53">
                  <c:v>1044.5211130187031</c:v>
                </c:pt>
                <c:pt idx="54">
                  <c:v>1043.2666408752184</c:v>
                </c:pt>
                <c:pt idx="55">
                  <c:v>1043.4312758087019</c:v>
                </c:pt>
                <c:pt idx="56">
                  <c:v>1043.9694004116918</c:v>
                </c:pt>
                <c:pt idx="57">
                  <c:v>1044.0604477265711</c:v>
                </c:pt>
                <c:pt idx="58">
                  <c:v>1040.1361622980239</c:v>
                </c:pt>
                <c:pt idx="59">
                  <c:v>1033.7304346174835</c:v>
                </c:pt>
                <c:pt idx="60">
                  <c:v>1026.9640366091371</c:v>
                </c:pt>
                <c:pt idx="61">
                  <c:v>1022.6172197885937</c:v>
                </c:pt>
                <c:pt idx="62">
                  <c:v>1022.717989472957</c:v>
                </c:pt>
                <c:pt idx="63">
                  <c:v>1022.9462389925068</c:v>
                </c:pt>
                <c:pt idx="64">
                  <c:v>1021.1009877670556</c:v>
                </c:pt>
              </c:numCache>
            </c:numRef>
          </c:yVal>
          <c:smooth val="0"/>
          <c:extLst>
            <c:ext xmlns:c16="http://schemas.microsoft.com/office/drawing/2014/chart" uri="{C3380CC4-5D6E-409C-BE32-E72D297353CC}">
              <c16:uniqueId val="{00000002-EC9B-439C-BD34-E389D4F558B1}"/>
            </c:ext>
          </c:extLst>
        </c:ser>
        <c:ser>
          <c:idx val="26"/>
          <c:order val="23"/>
          <c:tx>
            <c:strRef>
              <c:f>RunInformation!$G$29</c:f>
              <c:strCache>
                <c:ptCount val="1"/>
                <c:pt idx="0">
                  <c:v>2014</c:v>
                </c:pt>
              </c:strCache>
            </c:strRef>
          </c:tx>
          <c:spPr>
            <a:ln w="12700">
              <a:solidFill>
                <a:srgbClr val="FFAFCD"/>
              </a:solidFill>
              <a:prstDash val="solid"/>
            </a:ln>
          </c:spPr>
          <c:marker>
            <c:symbol val="circle"/>
            <c:size val="4"/>
            <c:spPr>
              <a:solidFill>
                <a:srgbClr val="FFAFCD"/>
              </a:solidFill>
              <a:ln w="12700">
                <a:solidFill>
                  <a:srgbClr val="7D7D7D"/>
                </a:solidFill>
                <a:prstDash val="solid"/>
              </a:ln>
            </c:spPr>
          </c:marker>
          <c:xVal>
            <c:numRef>
              <c:f>Comparison!$U$4:$U$68</c:f>
              <c:numCache>
                <c:formatCode>[$-409]mmmm\-yy;@</c:formatCode>
                <c:ptCount val="65"/>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47392</c:v>
                </c:pt>
                <c:pt idx="42">
                  <c:v>47423</c:v>
                </c:pt>
                <c:pt idx="43">
                  <c:v>47453</c:v>
                </c:pt>
                <c:pt idx="44">
                  <c:v>47484</c:v>
                </c:pt>
                <c:pt idx="45">
                  <c:v>47515</c:v>
                </c:pt>
                <c:pt idx="46">
                  <c:v>47543</c:v>
                </c:pt>
                <c:pt idx="47">
                  <c:v>47574</c:v>
                </c:pt>
                <c:pt idx="48">
                  <c:v>47604</c:v>
                </c:pt>
                <c:pt idx="49">
                  <c:v>47635</c:v>
                </c:pt>
                <c:pt idx="50">
                  <c:v>47665</c:v>
                </c:pt>
                <c:pt idx="51">
                  <c:v>47696</c:v>
                </c:pt>
                <c:pt idx="52">
                  <c:v>47727</c:v>
                </c:pt>
                <c:pt idx="53">
                  <c:v>47757</c:v>
                </c:pt>
                <c:pt idx="54">
                  <c:v>47788</c:v>
                </c:pt>
                <c:pt idx="55">
                  <c:v>47818</c:v>
                </c:pt>
                <c:pt idx="56">
                  <c:v>47849</c:v>
                </c:pt>
                <c:pt idx="57">
                  <c:v>47880</c:v>
                </c:pt>
                <c:pt idx="58">
                  <c:v>47908</c:v>
                </c:pt>
                <c:pt idx="59">
                  <c:v>47939</c:v>
                </c:pt>
                <c:pt idx="60">
                  <c:v>47969</c:v>
                </c:pt>
                <c:pt idx="61">
                  <c:v>48000</c:v>
                </c:pt>
                <c:pt idx="62">
                  <c:v>48030</c:v>
                </c:pt>
                <c:pt idx="63">
                  <c:v>48061</c:v>
                </c:pt>
                <c:pt idx="64">
                  <c:v>48092</c:v>
                </c:pt>
              </c:numCache>
            </c:numRef>
          </c:xVal>
          <c:yVal>
            <c:numRef>
              <c:f>Comparison!$AV$4:$AV$68</c:f>
              <c:numCache>
                <c:formatCode>0.00</c:formatCode>
                <c:ptCount val="65"/>
                <c:pt idx="0">
                  <c:v>1049.3182326840588</c:v>
                </c:pt>
                <c:pt idx="1">
                  <c:v>1042.5563750096712</c:v>
                </c:pt>
                <c:pt idx="2">
                  <c:v>1038.5629626807199</c:v>
                </c:pt>
                <c:pt idx="3">
                  <c:v>1036.9541402064624</c:v>
                </c:pt>
                <c:pt idx="4">
                  <c:v>1036.4439051972283</c:v>
                </c:pt>
                <c:pt idx="5">
                  <c:v>1037.5166106412</c:v>
                </c:pt>
                <c:pt idx="6">
                  <c:v>1035.5228921438256</c:v>
                </c:pt>
                <c:pt idx="7">
                  <c:v>1036.6707258111724</c:v>
                </c:pt>
                <c:pt idx="8">
                  <c:v>1038.7562753386737</c:v>
                </c:pt>
                <c:pt idx="9">
                  <c:v>1037.8765251377617</c:v>
                </c:pt>
                <c:pt idx="10">
                  <c:v>1031.7217256384793</c:v>
                </c:pt>
                <c:pt idx="11">
                  <c:v>1024.7480238767514</c:v>
                </c:pt>
                <c:pt idx="12">
                  <c:v>1022.0191986286795</c:v>
                </c:pt>
                <c:pt idx="13">
                  <c:v>1016.3568781712045</c:v>
                </c:pt>
                <c:pt idx="14">
                  <c:v>1014.7890470144871</c:v>
                </c:pt>
                <c:pt idx="15">
                  <c:v>1014.7923133049929</c:v>
                </c:pt>
                <c:pt idx="16">
                  <c:v>1013.1762197678916</c:v>
                </c:pt>
                <c:pt idx="17">
                  <c:v>1014.3202161274386</c:v>
                </c:pt>
                <c:pt idx="18">
                  <c:v>1012.7592158773913</c:v>
                </c:pt>
                <c:pt idx="19">
                  <c:v>1013.7761270416427</c:v>
                </c:pt>
                <c:pt idx="20">
                  <c:v>1013.6967551749289</c:v>
                </c:pt>
                <c:pt idx="21">
                  <c:v>1013.023652285053</c:v>
                </c:pt>
                <c:pt idx="22">
                  <c:v>1005.93865670225</c:v>
                </c:pt>
                <c:pt idx="23">
                  <c:v>1000.2503197295333</c:v>
                </c:pt>
                <c:pt idx="24">
                  <c:v>1012.305213883451</c:v>
                </c:pt>
                <c:pt idx="25">
                  <c:v>1008.6477831439202</c:v>
                </c:pt>
                <c:pt idx="26">
                  <c:v>1008.9549186167596</c:v>
                </c:pt>
                <c:pt idx="27">
                  <c:v>1011.5375982224224</c:v>
                </c:pt>
                <c:pt idx="28">
                  <c:v>1011.988406440937</c:v>
                </c:pt>
                <c:pt idx="29">
                  <c:v>1015.4204530897123</c:v>
                </c:pt>
                <c:pt idx="30">
                  <c:v>1017.2104846376178</c:v>
                </c:pt>
                <c:pt idx="31">
                  <c:v>1021.0385297508802</c:v>
                </c:pt>
                <c:pt idx="32">
                  <c:v>1026.1075192669873</c:v>
                </c:pt>
                <c:pt idx="33">
                  <c:v>1027.2403038848474</c:v>
                </c:pt>
                <c:pt idx="34">
                  <c:v>1029.8516307295795</c:v>
                </c:pt>
                <c:pt idx="35">
                  <c:v>1031.4009121806318</c:v>
                </c:pt>
                <c:pt idx="36">
                  <c:v>1030.0446877703334</c:v>
                </c:pt>
                <c:pt idx="37">
                  <c:v>1029.7574591667219</c:v>
                </c:pt>
                <c:pt idx="38">
                  <c:v>1033.2192921522008</c:v>
                </c:pt>
                <c:pt idx="39">
                  <c:v>1037.7796966684332</c:v>
                </c:pt>
                <c:pt idx="40">
                  <c:v>1039.6466121742669</c:v>
                </c:pt>
                <c:pt idx="41">
                  <c:v>1040.5103007621665</c:v>
                </c:pt>
                <c:pt idx="42">
                  <c:v>1039.4924129211654</c:v>
                </c:pt>
                <c:pt idx="43">
                  <c:v>1039.8657393697988</c:v>
                </c:pt>
                <c:pt idx="44">
                  <c:v>1041.1409890174748</c:v>
                </c:pt>
                <c:pt idx="45">
                  <c:v>1041.9060804154988</c:v>
                </c:pt>
                <c:pt idx="46">
                  <c:v>1039.4506467212989</c:v>
                </c:pt>
                <c:pt idx="47">
                  <c:v>1034.7111614220591</c:v>
                </c:pt>
                <c:pt idx="48">
                  <c:v>1029.7365203288473</c:v>
                </c:pt>
                <c:pt idx="49">
                  <c:v>1026.2993922584785</c:v>
                </c:pt>
                <c:pt idx="50">
                  <c:v>1026.7299126719256</c:v>
                </c:pt>
                <c:pt idx="51">
                  <c:v>1027.326466530194</c:v>
                </c:pt>
                <c:pt idx="52">
                  <c:v>1026.2090860413437</c:v>
                </c:pt>
                <c:pt idx="53">
                  <c:v>1030.1255532559073</c:v>
                </c:pt>
                <c:pt idx="54">
                  <c:v>1030.7884363077044</c:v>
                </c:pt>
                <c:pt idx="55">
                  <c:v>1032.8839429898392</c:v>
                </c:pt>
                <c:pt idx="56">
                  <c:v>1036.7999359394448</c:v>
                </c:pt>
                <c:pt idx="57">
                  <c:v>1040.2426515794955</c:v>
                </c:pt>
                <c:pt idx="58">
                  <c:v>1037.9066968390125</c:v>
                </c:pt>
                <c:pt idx="59">
                  <c:v>1034.7842942837176</c:v>
                </c:pt>
                <c:pt idx="60">
                  <c:v>1034.6260051237855</c:v>
                </c:pt>
                <c:pt idx="61">
                  <c:v>1033.6763807175523</c:v>
                </c:pt>
                <c:pt idx="62">
                  <c:v>1035.0756173545844</c:v>
                </c:pt>
                <c:pt idx="63">
                  <c:v>1038.0383979656976</c:v>
                </c:pt>
                <c:pt idx="64">
                  <c:v>1038.2365008198453</c:v>
                </c:pt>
              </c:numCache>
            </c:numRef>
          </c:yVal>
          <c:smooth val="0"/>
          <c:extLst>
            <c:ext xmlns:c16="http://schemas.microsoft.com/office/drawing/2014/chart" uri="{C3380CC4-5D6E-409C-BE32-E72D297353CC}">
              <c16:uniqueId val="{00000000-28D6-40F9-8665-2FF74E17CEDF}"/>
            </c:ext>
          </c:extLst>
        </c:ser>
        <c:ser>
          <c:idx val="30"/>
          <c:order val="24"/>
          <c:tx>
            <c:strRef>
              <c:f>RunInformation!$G$30</c:f>
              <c:strCache>
                <c:ptCount val="1"/>
                <c:pt idx="0">
                  <c:v>2015</c:v>
                </c:pt>
              </c:strCache>
            </c:strRef>
          </c:tx>
          <c:spPr>
            <a:ln w="12700">
              <a:solidFill>
                <a:srgbClr val="FFAFAF"/>
              </a:solidFill>
              <a:prstDash val="solid"/>
            </a:ln>
          </c:spPr>
          <c:marker>
            <c:symbol val="square"/>
            <c:size val="4"/>
            <c:spPr>
              <a:solidFill>
                <a:srgbClr val="FFAFAF"/>
              </a:solidFill>
              <a:ln w="12700">
                <a:solidFill>
                  <a:srgbClr val="7D7D7D"/>
                </a:solidFill>
                <a:prstDash val="solid"/>
              </a:ln>
            </c:spPr>
          </c:marker>
          <c:xVal>
            <c:numRef>
              <c:f>Comparison!$U$4:$U$68</c:f>
              <c:numCache>
                <c:formatCode>[$-409]mmmm\-yy;@</c:formatCode>
                <c:ptCount val="65"/>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47392</c:v>
                </c:pt>
                <c:pt idx="42">
                  <c:v>47423</c:v>
                </c:pt>
                <c:pt idx="43">
                  <c:v>47453</c:v>
                </c:pt>
                <c:pt idx="44">
                  <c:v>47484</c:v>
                </c:pt>
                <c:pt idx="45">
                  <c:v>47515</c:v>
                </c:pt>
                <c:pt idx="46">
                  <c:v>47543</c:v>
                </c:pt>
                <c:pt idx="47">
                  <c:v>47574</c:v>
                </c:pt>
                <c:pt idx="48">
                  <c:v>47604</c:v>
                </c:pt>
                <c:pt idx="49">
                  <c:v>47635</c:v>
                </c:pt>
                <c:pt idx="50">
                  <c:v>47665</c:v>
                </c:pt>
                <c:pt idx="51">
                  <c:v>47696</c:v>
                </c:pt>
                <c:pt idx="52">
                  <c:v>47727</c:v>
                </c:pt>
                <c:pt idx="53">
                  <c:v>47757</c:v>
                </c:pt>
                <c:pt idx="54">
                  <c:v>47788</c:v>
                </c:pt>
                <c:pt idx="55">
                  <c:v>47818</c:v>
                </c:pt>
                <c:pt idx="56">
                  <c:v>47849</c:v>
                </c:pt>
                <c:pt idx="57">
                  <c:v>47880</c:v>
                </c:pt>
                <c:pt idx="58">
                  <c:v>47908</c:v>
                </c:pt>
                <c:pt idx="59">
                  <c:v>47939</c:v>
                </c:pt>
                <c:pt idx="60">
                  <c:v>47969</c:v>
                </c:pt>
                <c:pt idx="61">
                  <c:v>48000</c:v>
                </c:pt>
                <c:pt idx="62">
                  <c:v>48030</c:v>
                </c:pt>
                <c:pt idx="63">
                  <c:v>48061</c:v>
                </c:pt>
                <c:pt idx="64">
                  <c:v>48092</c:v>
                </c:pt>
              </c:numCache>
            </c:numRef>
          </c:xVal>
          <c:yVal>
            <c:numRef>
              <c:f>Comparison!$AW$4:$AW$68</c:f>
              <c:numCache>
                <c:formatCode>0.00</c:formatCode>
                <c:ptCount val="65"/>
                <c:pt idx="0">
                  <c:v>1049.8550706519866</c:v>
                </c:pt>
                <c:pt idx="1">
                  <c:v>1043.7889780868375</c:v>
                </c:pt>
                <c:pt idx="2">
                  <c:v>1040.101446506601</c:v>
                </c:pt>
                <c:pt idx="3">
                  <c:v>1037.7784301452234</c:v>
                </c:pt>
                <c:pt idx="4">
                  <c:v>1036.3283325869411</c:v>
                </c:pt>
                <c:pt idx="5">
                  <c:v>1038.0622163160958</c:v>
                </c:pt>
                <c:pt idx="6">
                  <c:v>1036.0047160949864</c:v>
                </c:pt>
                <c:pt idx="7">
                  <c:v>1036.7160032205095</c:v>
                </c:pt>
                <c:pt idx="8">
                  <c:v>1040.5260666927397</c:v>
                </c:pt>
                <c:pt idx="9">
                  <c:v>1043.4773879852683</c:v>
                </c:pt>
                <c:pt idx="10">
                  <c:v>1039.1958102788317</c:v>
                </c:pt>
                <c:pt idx="11">
                  <c:v>1034.3404230222459</c:v>
                </c:pt>
                <c:pt idx="12">
                  <c:v>1030.270967423256</c:v>
                </c:pt>
                <c:pt idx="13">
                  <c:v>1025.9166402036915</c:v>
                </c:pt>
                <c:pt idx="14">
                  <c:v>1025.2036864618772</c:v>
                </c:pt>
                <c:pt idx="15">
                  <c:v>1026.5351678224465</c:v>
                </c:pt>
                <c:pt idx="16">
                  <c:v>1026.0484238104782</c:v>
                </c:pt>
                <c:pt idx="17">
                  <c:v>1028.8427032436941</c:v>
                </c:pt>
                <c:pt idx="18">
                  <c:v>1030.1400585229044</c:v>
                </c:pt>
                <c:pt idx="19">
                  <c:v>1033.4218270459842</c:v>
                </c:pt>
                <c:pt idx="20">
                  <c:v>1040.6415118720754</c:v>
                </c:pt>
                <c:pt idx="21">
                  <c:v>1047.0351672719444</c:v>
                </c:pt>
                <c:pt idx="22">
                  <c:v>1046.8750525267174</c:v>
                </c:pt>
                <c:pt idx="23">
                  <c:v>1044.1405990880921</c:v>
                </c:pt>
                <c:pt idx="24">
                  <c:v>1040.6796658173464</c:v>
                </c:pt>
                <c:pt idx="25">
                  <c:v>1038.4175123920029</c:v>
                </c:pt>
                <c:pt idx="26">
                  <c:v>1040.7927279357903</c:v>
                </c:pt>
                <c:pt idx="27">
                  <c:v>1044.549508937306</c:v>
                </c:pt>
                <c:pt idx="28">
                  <c:v>1046.1208164512198</c:v>
                </c:pt>
                <c:pt idx="29">
                  <c:v>1046.0411141996749</c:v>
                </c:pt>
                <c:pt idx="30">
                  <c:v>1045.2773646441428</c:v>
                </c:pt>
                <c:pt idx="31">
                  <c:v>1046.4982699278548</c:v>
                </c:pt>
                <c:pt idx="32">
                  <c:v>1047.4196200499757</c:v>
                </c:pt>
                <c:pt idx="33">
                  <c:v>1047.8785091220743</c:v>
                </c:pt>
                <c:pt idx="34">
                  <c:v>1044.7484312722418</c:v>
                </c:pt>
                <c:pt idx="35">
                  <c:v>1039.3685334174679</c:v>
                </c:pt>
                <c:pt idx="36">
                  <c:v>1034.0956143788276</c:v>
                </c:pt>
                <c:pt idx="37">
                  <c:v>1030.405378922814</c:v>
                </c:pt>
                <c:pt idx="38">
                  <c:v>1030.5242036670429</c:v>
                </c:pt>
                <c:pt idx="39">
                  <c:v>1031.2159222538303</c:v>
                </c:pt>
                <c:pt idx="40">
                  <c:v>1030.2025300182167</c:v>
                </c:pt>
                <c:pt idx="41">
                  <c:v>1031.4550636778656</c:v>
                </c:pt>
                <c:pt idx="42">
                  <c:v>1029.8025576443979</c:v>
                </c:pt>
                <c:pt idx="43">
                  <c:v>1030.0019811276452</c:v>
                </c:pt>
                <c:pt idx="44">
                  <c:v>1032.1464508225408</c:v>
                </c:pt>
                <c:pt idx="45">
                  <c:v>1034.0953924112887</c:v>
                </c:pt>
                <c:pt idx="46">
                  <c:v>1033.60394469788</c:v>
                </c:pt>
                <c:pt idx="47">
                  <c:v>1030.312287470075</c:v>
                </c:pt>
                <c:pt idx="48">
                  <c:v>1026.7048364435875</c:v>
                </c:pt>
                <c:pt idx="49">
                  <c:v>1024.2865487850149</c:v>
                </c:pt>
                <c:pt idx="50">
                  <c:v>1023.4618470954324</c:v>
                </c:pt>
                <c:pt idx="51">
                  <c:v>1024.1759303127224</c:v>
                </c:pt>
                <c:pt idx="52">
                  <c:v>1023.0394109190228</c:v>
                </c:pt>
                <c:pt idx="53">
                  <c:v>1026.0880963951429</c:v>
                </c:pt>
                <c:pt idx="54">
                  <c:v>1028.2008526489562</c:v>
                </c:pt>
                <c:pt idx="55">
                  <c:v>1031.5643700978608</c:v>
                </c:pt>
                <c:pt idx="56">
                  <c:v>1033.8598022466019</c:v>
                </c:pt>
                <c:pt idx="57">
                  <c:v>1035.577189740467</c:v>
                </c:pt>
                <c:pt idx="58">
                  <c:v>1034.8811203692949</c:v>
                </c:pt>
                <c:pt idx="59">
                  <c:v>1031.4819091972022</c:v>
                </c:pt>
                <c:pt idx="60">
                  <c:v>1025.8656625949723</c:v>
                </c:pt>
                <c:pt idx="61">
                  <c:v>1023.216256936542</c:v>
                </c:pt>
                <c:pt idx="62">
                  <c:v>1023.9482454980591</c:v>
                </c:pt>
                <c:pt idx="63">
                  <c:v>1025.4436029943133</c:v>
                </c:pt>
                <c:pt idx="64">
                  <c:v>1024.5083631824252</c:v>
                </c:pt>
              </c:numCache>
            </c:numRef>
          </c:yVal>
          <c:smooth val="0"/>
          <c:extLst>
            <c:ext xmlns:c16="http://schemas.microsoft.com/office/drawing/2014/chart" uri="{C3380CC4-5D6E-409C-BE32-E72D297353CC}">
              <c16:uniqueId val="{00000002-28D6-40F9-8665-2FF74E17CEDF}"/>
            </c:ext>
          </c:extLst>
        </c:ser>
        <c:ser>
          <c:idx val="6"/>
          <c:order val="25"/>
          <c:tx>
            <c:strRef>
              <c:f>RunInformation!$G$31</c:f>
              <c:strCache>
                <c:ptCount val="1"/>
                <c:pt idx="0">
                  <c:v>2016</c:v>
                </c:pt>
              </c:strCache>
            </c:strRef>
          </c:tx>
          <c:spPr>
            <a:ln w="12700">
              <a:solidFill>
                <a:srgbClr val="FFAF87"/>
              </a:solidFill>
              <a:prstDash val="solid"/>
            </a:ln>
          </c:spPr>
          <c:marker>
            <c:symbol val="diamond"/>
            <c:size val="4"/>
            <c:spPr>
              <a:solidFill>
                <a:srgbClr val="FFAF87"/>
              </a:solidFill>
              <a:ln w="12700">
                <a:solidFill>
                  <a:srgbClr val="7D7D7D"/>
                </a:solidFill>
                <a:prstDash val="solid"/>
              </a:ln>
            </c:spPr>
          </c:marker>
          <c:xVal>
            <c:numRef>
              <c:f>Comparison!$U$4:$U$68</c:f>
              <c:numCache>
                <c:formatCode>[$-409]mmmm\-yy;@</c:formatCode>
                <c:ptCount val="65"/>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47392</c:v>
                </c:pt>
                <c:pt idx="42">
                  <c:v>47423</c:v>
                </c:pt>
                <c:pt idx="43">
                  <c:v>47453</c:v>
                </c:pt>
                <c:pt idx="44">
                  <c:v>47484</c:v>
                </c:pt>
                <c:pt idx="45">
                  <c:v>47515</c:v>
                </c:pt>
                <c:pt idx="46">
                  <c:v>47543</c:v>
                </c:pt>
                <c:pt idx="47">
                  <c:v>47574</c:v>
                </c:pt>
                <c:pt idx="48">
                  <c:v>47604</c:v>
                </c:pt>
                <c:pt idx="49">
                  <c:v>47635</c:v>
                </c:pt>
                <c:pt idx="50">
                  <c:v>47665</c:v>
                </c:pt>
                <c:pt idx="51">
                  <c:v>47696</c:v>
                </c:pt>
                <c:pt idx="52">
                  <c:v>47727</c:v>
                </c:pt>
                <c:pt idx="53">
                  <c:v>47757</c:v>
                </c:pt>
                <c:pt idx="54">
                  <c:v>47788</c:v>
                </c:pt>
                <c:pt idx="55">
                  <c:v>47818</c:v>
                </c:pt>
                <c:pt idx="56">
                  <c:v>47849</c:v>
                </c:pt>
                <c:pt idx="57">
                  <c:v>47880</c:v>
                </c:pt>
                <c:pt idx="58">
                  <c:v>47908</c:v>
                </c:pt>
                <c:pt idx="59">
                  <c:v>47939</c:v>
                </c:pt>
                <c:pt idx="60">
                  <c:v>47969</c:v>
                </c:pt>
                <c:pt idx="61">
                  <c:v>48000</c:v>
                </c:pt>
                <c:pt idx="62">
                  <c:v>48030</c:v>
                </c:pt>
                <c:pt idx="63">
                  <c:v>48061</c:v>
                </c:pt>
                <c:pt idx="64">
                  <c:v>48092</c:v>
                </c:pt>
              </c:numCache>
            </c:numRef>
          </c:xVal>
          <c:yVal>
            <c:numRef>
              <c:f>Comparison!$AX$4:$AX$68</c:f>
              <c:numCache>
                <c:formatCode>0.00</c:formatCode>
                <c:ptCount val="65"/>
                <c:pt idx="0">
                  <c:v>1050.1162056291173</c:v>
                </c:pt>
                <c:pt idx="1">
                  <c:v>1044.0939675057207</c:v>
                </c:pt>
                <c:pt idx="2">
                  <c:v>1040.0303967169771</c:v>
                </c:pt>
                <c:pt idx="3">
                  <c:v>1037.6899399194169</c:v>
                </c:pt>
                <c:pt idx="4">
                  <c:v>1036.1729744521626</c:v>
                </c:pt>
                <c:pt idx="5">
                  <c:v>1039.4308045434102</c:v>
                </c:pt>
                <c:pt idx="6">
                  <c:v>1039.6863755461839</c:v>
                </c:pt>
                <c:pt idx="7">
                  <c:v>1042.2585073731707</c:v>
                </c:pt>
                <c:pt idx="8">
                  <c:v>1045.664068232086</c:v>
                </c:pt>
                <c:pt idx="9">
                  <c:v>1047.8722802856553</c:v>
                </c:pt>
                <c:pt idx="10">
                  <c:v>1048.1834413792467</c:v>
                </c:pt>
                <c:pt idx="11">
                  <c:v>1046.2370309677624</c:v>
                </c:pt>
                <c:pt idx="12">
                  <c:v>1040.7873215718353</c:v>
                </c:pt>
                <c:pt idx="13">
                  <c:v>1036.2598993704325</c:v>
                </c:pt>
                <c:pt idx="14">
                  <c:v>1037.3762607927335</c:v>
                </c:pt>
                <c:pt idx="15">
                  <c:v>1039.8977101774665</c:v>
                </c:pt>
                <c:pt idx="16">
                  <c:v>1039.455344861205</c:v>
                </c:pt>
                <c:pt idx="17">
                  <c:v>1038.982311146106</c:v>
                </c:pt>
                <c:pt idx="18">
                  <c:v>1037.8326905020374</c:v>
                </c:pt>
                <c:pt idx="19">
                  <c:v>1038.7098289199914</c:v>
                </c:pt>
                <c:pt idx="20">
                  <c:v>1042.0861884007793</c:v>
                </c:pt>
                <c:pt idx="21">
                  <c:v>1044.8933212101861</c:v>
                </c:pt>
                <c:pt idx="22">
                  <c:v>1042.022597805237</c:v>
                </c:pt>
                <c:pt idx="23">
                  <c:v>1035.8757985193968</c:v>
                </c:pt>
                <c:pt idx="24">
                  <c:v>1029.2823778650302</c:v>
                </c:pt>
                <c:pt idx="25">
                  <c:v>1024.0737467765555</c:v>
                </c:pt>
                <c:pt idx="26">
                  <c:v>1023.7176132773909</c:v>
                </c:pt>
                <c:pt idx="27">
                  <c:v>1024.2139025225615</c:v>
                </c:pt>
                <c:pt idx="28">
                  <c:v>1023.5012611212081</c:v>
                </c:pt>
                <c:pt idx="29">
                  <c:v>1026.72754140186</c:v>
                </c:pt>
                <c:pt idx="30">
                  <c:v>1027.9297532305216</c:v>
                </c:pt>
                <c:pt idx="31">
                  <c:v>1031.1798769430891</c:v>
                </c:pt>
                <c:pt idx="32">
                  <c:v>1035.0447234404594</c:v>
                </c:pt>
                <c:pt idx="33">
                  <c:v>1033.3178426664033</c:v>
                </c:pt>
                <c:pt idx="34">
                  <c:v>1031.3102372720041</c:v>
                </c:pt>
                <c:pt idx="35">
                  <c:v>1030.0670224718681</c:v>
                </c:pt>
                <c:pt idx="36">
                  <c:v>1039.6847163629188</c:v>
                </c:pt>
                <c:pt idx="37">
                  <c:v>1039.7606672437159</c:v>
                </c:pt>
                <c:pt idx="38">
                  <c:v>1041.6532739120059</c:v>
                </c:pt>
                <c:pt idx="39">
                  <c:v>1045.4184788125349</c:v>
                </c:pt>
                <c:pt idx="40">
                  <c:v>1046.7818972142807</c:v>
                </c:pt>
                <c:pt idx="41">
                  <c:v>1047.3631419368221</c:v>
                </c:pt>
                <c:pt idx="42">
                  <c:v>1047.4162482757704</c:v>
                </c:pt>
                <c:pt idx="43">
                  <c:v>1049.0090742937807</c:v>
                </c:pt>
                <c:pt idx="44">
                  <c:v>1049.7237562873077</c:v>
                </c:pt>
                <c:pt idx="45">
                  <c:v>1050.1007148855113</c:v>
                </c:pt>
                <c:pt idx="46">
                  <c:v>1048.8650785938769</c:v>
                </c:pt>
                <c:pt idx="47">
                  <c:v>1045.4276476363889</c:v>
                </c:pt>
                <c:pt idx="48">
                  <c:v>1039.9400361744579</c:v>
                </c:pt>
                <c:pt idx="49">
                  <c:v>1036.3264048084104</c:v>
                </c:pt>
                <c:pt idx="50">
                  <c:v>1035.1687014927902</c:v>
                </c:pt>
                <c:pt idx="51">
                  <c:v>1034.6718725375185</c:v>
                </c:pt>
                <c:pt idx="52">
                  <c:v>1032.6311181602639</c:v>
                </c:pt>
                <c:pt idx="53">
                  <c:v>1032.6284979420006</c:v>
                </c:pt>
                <c:pt idx="54">
                  <c:v>1030.5407554813996</c:v>
                </c:pt>
                <c:pt idx="55">
                  <c:v>1030.5761514990536</c:v>
                </c:pt>
                <c:pt idx="56">
                  <c:v>1031.7877016643865</c:v>
                </c:pt>
                <c:pt idx="57">
                  <c:v>1033.0494545649474</c:v>
                </c:pt>
                <c:pt idx="58">
                  <c:v>1030.2105605627648</c:v>
                </c:pt>
                <c:pt idx="59">
                  <c:v>1024.9007790003989</c:v>
                </c:pt>
                <c:pt idx="60">
                  <c:v>1018.4222230148659</c:v>
                </c:pt>
                <c:pt idx="61">
                  <c:v>1015.4103042750951</c:v>
                </c:pt>
                <c:pt idx="62">
                  <c:v>1013.9192355454364</c:v>
                </c:pt>
                <c:pt idx="63">
                  <c:v>1015.0684050185362</c:v>
                </c:pt>
                <c:pt idx="64">
                  <c:v>1014.037405806916</c:v>
                </c:pt>
              </c:numCache>
            </c:numRef>
          </c:yVal>
          <c:smooth val="0"/>
          <c:extLst>
            <c:ext xmlns:c16="http://schemas.microsoft.com/office/drawing/2014/chart" uri="{C3380CC4-5D6E-409C-BE32-E72D297353CC}">
              <c16:uniqueId val="{00000003-28D6-40F9-8665-2FF74E17CEDF}"/>
            </c:ext>
          </c:extLst>
        </c:ser>
        <c:ser>
          <c:idx val="0"/>
          <c:order val="26"/>
          <c:tx>
            <c:strRef>
              <c:f>RunInformation!$G$32</c:f>
              <c:strCache>
                <c:ptCount val="1"/>
                <c:pt idx="0">
                  <c:v>2017</c:v>
                </c:pt>
              </c:strCache>
            </c:strRef>
          </c:tx>
          <c:spPr>
            <a:ln w="12700">
              <a:solidFill>
                <a:srgbClr val="FFCDAF"/>
              </a:solidFill>
              <a:prstDash val="solid"/>
            </a:ln>
          </c:spPr>
          <c:marker>
            <c:symbol val="triangle"/>
            <c:size val="4"/>
            <c:spPr>
              <a:solidFill>
                <a:srgbClr val="FFCDAF"/>
              </a:solidFill>
              <a:ln w="12700">
                <a:solidFill>
                  <a:srgbClr val="7D7D7D"/>
                </a:solidFill>
                <a:prstDash val="solid"/>
              </a:ln>
            </c:spPr>
          </c:marker>
          <c:xVal>
            <c:numRef>
              <c:f>Comparison!$U$4:$U$68</c:f>
              <c:numCache>
                <c:formatCode>[$-409]mmmm\-yy;@</c:formatCode>
                <c:ptCount val="65"/>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47392</c:v>
                </c:pt>
                <c:pt idx="42">
                  <c:v>47423</c:v>
                </c:pt>
                <c:pt idx="43">
                  <c:v>47453</c:v>
                </c:pt>
                <c:pt idx="44">
                  <c:v>47484</c:v>
                </c:pt>
                <c:pt idx="45">
                  <c:v>47515</c:v>
                </c:pt>
                <c:pt idx="46">
                  <c:v>47543</c:v>
                </c:pt>
                <c:pt idx="47">
                  <c:v>47574</c:v>
                </c:pt>
                <c:pt idx="48">
                  <c:v>47604</c:v>
                </c:pt>
                <c:pt idx="49">
                  <c:v>47635</c:v>
                </c:pt>
                <c:pt idx="50">
                  <c:v>47665</c:v>
                </c:pt>
                <c:pt idx="51">
                  <c:v>47696</c:v>
                </c:pt>
                <c:pt idx="52">
                  <c:v>47727</c:v>
                </c:pt>
                <c:pt idx="53">
                  <c:v>47757</c:v>
                </c:pt>
                <c:pt idx="54">
                  <c:v>47788</c:v>
                </c:pt>
                <c:pt idx="55">
                  <c:v>47818</c:v>
                </c:pt>
                <c:pt idx="56">
                  <c:v>47849</c:v>
                </c:pt>
                <c:pt idx="57">
                  <c:v>47880</c:v>
                </c:pt>
                <c:pt idx="58">
                  <c:v>47908</c:v>
                </c:pt>
                <c:pt idx="59">
                  <c:v>47939</c:v>
                </c:pt>
                <c:pt idx="60">
                  <c:v>47969</c:v>
                </c:pt>
                <c:pt idx="61">
                  <c:v>48000</c:v>
                </c:pt>
                <c:pt idx="62">
                  <c:v>48030</c:v>
                </c:pt>
                <c:pt idx="63">
                  <c:v>48061</c:v>
                </c:pt>
                <c:pt idx="64">
                  <c:v>48092</c:v>
                </c:pt>
              </c:numCache>
            </c:numRef>
          </c:xVal>
          <c:yVal>
            <c:numRef>
              <c:f>Comparison!$AY$4:$AY$68</c:f>
              <c:numCache>
                <c:formatCode>0.00</c:formatCode>
                <c:ptCount val="65"/>
                <c:pt idx="0">
                  <c:v>1050.0448783380107</c:v>
                </c:pt>
                <c:pt idx="1">
                  <c:v>1043.6289832190726</c:v>
                </c:pt>
                <c:pt idx="2">
                  <c:v>1040.0217781428566</c:v>
                </c:pt>
                <c:pt idx="3">
                  <c:v>1037.540909292575</c:v>
                </c:pt>
                <c:pt idx="4">
                  <c:v>1036.043800412501</c:v>
                </c:pt>
                <c:pt idx="5">
                  <c:v>1035.3284570634307</c:v>
                </c:pt>
                <c:pt idx="6">
                  <c:v>1032.2900143535746</c:v>
                </c:pt>
                <c:pt idx="7">
                  <c:v>1031.4527431166603</c:v>
                </c:pt>
                <c:pt idx="8">
                  <c:v>1032.7956332345755</c:v>
                </c:pt>
                <c:pt idx="9">
                  <c:v>1033.787052420015</c:v>
                </c:pt>
                <c:pt idx="10">
                  <c:v>1028.7491359689441</c:v>
                </c:pt>
                <c:pt idx="11">
                  <c:v>1020.3268944470481</c:v>
                </c:pt>
                <c:pt idx="12">
                  <c:v>1011.2926088311854</c:v>
                </c:pt>
                <c:pt idx="13">
                  <c:v>1003.5354795551174</c:v>
                </c:pt>
                <c:pt idx="14">
                  <c:v>1000.6561471768915</c:v>
                </c:pt>
                <c:pt idx="15">
                  <c:v>998.57734790324946</c:v>
                </c:pt>
                <c:pt idx="16">
                  <c:v>995.81411410865849</c:v>
                </c:pt>
                <c:pt idx="17">
                  <c:v>995.49264074299015</c:v>
                </c:pt>
                <c:pt idx="18">
                  <c:v>992.61201034818339</c:v>
                </c:pt>
                <c:pt idx="19">
                  <c:v>991.13178981451244</c:v>
                </c:pt>
                <c:pt idx="20">
                  <c:v>991.37819618035212</c:v>
                </c:pt>
                <c:pt idx="21">
                  <c:v>992.09065558999635</c:v>
                </c:pt>
                <c:pt idx="22">
                  <c:v>986.88767098246581</c:v>
                </c:pt>
                <c:pt idx="23">
                  <c:v>977.79365916863389</c:v>
                </c:pt>
                <c:pt idx="24">
                  <c:v>977.63090676183367</c:v>
                </c:pt>
                <c:pt idx="25">
                  <c:v>1008.044134649727</c:v>
                </c:pt>
                <c:pt idx="26">
                  <c:v>1008.8727321311969</c:v>
                </c:pt>
                <c:pt idx="27">
                  <c:v>1012.2454898452926</c:v>
                </c:pt>
                <c:pt idx="28">
                  <c:v>1012.5113292106158</c:v>
                </c:pt>
                <c:pt idx="29">
                  <c:v>1012.8952482377503</c:v>
                </c:pt>
                <c:pt idx="30">
                  <c:v>1013.9503824211819</c:v>
                </c:pt>
                <c:pt idx="31">
                  <c:v>1017.3798947636366</c:v>
                </c:pt>
                <c:pt idx="32">
                  <c:v>1019.2224710573939</c:v>
                </c:pt>
                <c:pt idx="33">
                  <c:v>1020.5699920080176</c:v>
                </c:pt>
                <c:pt idx="34">
                  <c:v>1018.8661782854963</c:v>
                </c:pt>
                <c:pt idx="35">
                  <c:v>1013.8760039552823</c:v>
                </c:pt>
                <c:pt idx="36">
                  <c:v>1012.0220141568425</c:v>
                </c:pt>
                <c:pt idx="37">
                  <c:v>1008.9237387190396</c:v>
                </c:pt>
                <c:pt idx="38">
                  <c:v>1008.5167630027755</c:v>
                </c:pt>
                <c:pt idx="39">
                  <c:v>1009.3238238197407</c:v>
                </c:pt>
                <c:pt idx="40">
                  <c:v>1008.3620182519944</c:v>
                </c:pt>
                <c:pt idx="41">
                  <c:v>1008.798856219248</c:v>
                </c:pt>
                <c:pt idx="42">
                  <c:v>1006.8971121600696</c:v>
                </c:pt>
                <c:pt idx="43">
                  <c:v>1007.3009717157121</c:v>
                </c:pt>
                <c:pt idx="44">
                  <c:v>1007.01783535111</c:v>
                </c:pt>
                <c:pt idx="45">
                  <c:v>1004.8943955310489</c:v>
                </c:pt>
                <c:pt idx="46">
                  <c:v>999.27794229728329</c:v>
                </c:pt>
                <c:pt idx="47">
                  <c:v>992.08323492948853</c:v>
                </c:pt>
                <c:pt idx="48">
                  <c:v>992.75896007316305</c:v>
                </c:pt>
                <c:pt idx="49">
                  <c:v>1001.1038479354827</c:v>
                </c:pt>
                <c:pt idx="50">
                  <c:v>999.95455816815991</c:v>
                </c:pt>
                <c:pt idx="51">
                  <c:v>1001.7493339927183</c:v>
                </c:pt>
                <c:pt idx="52">
                  <c:v>1001.6356139615141</c:v>
                </c:pt>
                <c:pt idx="53">
                  <c:v>1002.9034253857401</c:v>
                </c:pt>
                <c:pt idx="54">
                  <c:v>1001.7123304403308</c:v>
                </c:pt>
                <c:pt idx="55">
                  <c:v>1002.1088023713548</c:v>
                </c:pt>
                <c:pt idx="56">
                  <c:v>997.9309565444571</c:v>
                </c:pt>
                <c:pt idx="57">
                  <c:v>995.31632738417397</c:v>
                </c:pt>
                <c:pt idx="58">
                  <c:v>990.63747274721959</c:v>
                </c:pt>
                <c:pt idx="59">
                  <c:v>987.96921064517664</c:v>
                </c:pt>
                <c:pt idx="60">
                  <c:v>996.30548357771534</c:v>
                </c:pt>
                <c:pt idx="61">
                  <c:v>992.47737836102181</c:v>
                </c:pt>
                <c:pt idx="62">
                  <c:v>993.32419466380327</c:v>
                </c:pt>
                <c:pt idx="63">
                  <c:v>996.47145203679099</c:v>
                </c:pt>
                <c:pt idx="64">
                  <c:v>996.4972522414522</c:v>
                </c:pt>
              </c:numCache>
            </c:numRef>
          </c:yVal>
          <c:smooth val="0"/>
          <c:extLst>
            <c:ext xmlns:c16="http://schemas.microsoft.com/office/drawing/2014/chart" uri="{C3380CC4-5D6E-409C-BE32-E72D297353CC}">
              <c16:uniqueId val="{00000000-A11C-455A-96E8-211FDD90E317}"/>
            </c:ext>
          </c:extLst>
        </c:ser>
        <c:ser>
          <c:idx val="2"/>
          <c:order val="27"/>
          <c:tx>
            <c:strRef>
              <c:f>RunInformation!$G$33</c:f>
              <c:strCache>
                <c:ptCount val="1"/>
                <c:pt idx="0">
                  <c:v>2018</c:v>
                </c:pt>
              </c:strCache>
            </c:strRef>
          </c:tx>
          <c:spPr>
            <a:ln w="12700">
              <a:solidFill>
                <a:srgbClr val="FFCDCD"/>
              </a:solidFill>
              <a:prstDash val="solid"/>
            </a:ln>
          </c:spPr>
          <c:marker>
            <c:symbol val="circle"/>
            <c:size val="4"/>
            <c:spPr>
              <a:solidFill>
                <a:srgbClr val="FFCDCD"/>
              </a:solidFill>
              <a:ln w="12700">
                <a:solidFill>
                  <a:srgbClr val="7D7D7D"/>
                </a:solidFill>
                <a:prstDash val="solid"/>
              </a:ln>
            </c:spPr>
          </c:marker>
          <c:xVal>
            <c:numRef>
              <c:f>Comparison!$U$4:$U$68</c:f>
              <c:numCache>
                <c:formatCode>[$-409]mmmm\-yy;@</c:formatCode>
                <c:ptCount val="65"/>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47392</c:v>
                </c:pt>
                <c:pt idx="42">
                  <c:v>47423</c:v>
                </c:pt>
                <c:pt idx="43">
                  <c:v>47453</c:v>
                </c:pt>
                <c:pt idx="44">
                  <c:v>47484</c:v>
                </c:pt>
                <c:pt idx="45">
                  <c:v>47515</c:v>
                </c:pt>
                <c:pt idx="46">
                  <c:v>47543</c:v>
                </c:pt>
                <c:pt idx="47">
                  <c:v>47574</c:v>
                </c:pt>
                <c:pt idx="48">
                  <c:v>47604</c:v>
                </c:pt>
                <c:pt idx="49">
                  <c:v>47635</c:v>
                </c:pt>
                <c:pt idx="50">
                  <c:v>47665</c:v>
                </c:pt>
                <c:pt idx="51">
                  <c:v>47696</c:v>
                </c:pt>
                <c:pt idx="52">
                  <c:v>47727</c:v>
                </c:pt>
                <c:pt idx="53">
                  <c:v>47757</c:v>
                </c:pt>
                <c:pt idx="54">
                  <c:v>47788</c:v>
                </c:pt>
                <c:pt idx="55">
                  <c:v>47818</c:v>
                </c:pt>
                <c:pt idx="56">
                  <c:v>47849</c:v>
                </c:pt>
                <c:pt idx="57">
                  <c:v>47880</c:v>
                </c:pt>
                <c:pt idx="58">
                  <c:v>47908</c:v>
                </c:pt>
                <c:pt idx="59">
                  <c:v>47939</c:v>
                </c:pt>
                <c:pt idx="60">
                  <c:v>47969</c:v>
                </c:pt>
                <c:pt idx="61">
                  <c:v>48000</c:v>
                </c:pt>
                <c:pt idx="62">
                  <c:v>48030</c:v>
                </c:pt>
                <c:pt idx="63">
                  <c:v>48061</c:v>
                </c:pt>
                <c:pt idx="64">
                  <c:v>48092</c:v>
                </c:pt>
              </c:numCache>
            </c:numRef>
          </c:xVal>
          <c:yVal>
            <c:numRef>
              <c:f>Comparison!$AZ$4:$AZ$68</c:f>
              <c:numCache>
                <c:formatCode>0.00</c:formatCode>
                <c:ptCount val="65"/>
                <c:pt idx="0">
                  <c:v>1049.6848414015149</c:v>
                </c:pt>
                <c:pt idx="1">
                  <c:v>1043.1770350575357</c:v>
                </c:pt>
                <c:pt idx="2">
                  <c:v>1039.7239297624631</c:v>
                </c:pt>
                <c:pt idx="3">
                  <c:v>1036.9024571845812</c:v>
                </c:pt>
                <c:pt idx="4">
                  <c:v>1035.4342675649482</c:v>
                </c:pt>
                <c:pt idx="5">
                  <c:v>1039.0276550820429</c:v>
                </c:pt>
                <c:pt idx="6">
                  <c:v>1038.7747654206128</c:v>
                </c:pt>
                <c:pt idx="7">
                  <c:v>1036.9451922079795</c:v>
                </c:pt>
                <c:pt idx="8">
                  <c:v>1036.5217397458023</c:v>
                </c:pt>
                <c:pt idx="9">
                  <c:v>1036.5106024975021</c:v>
                </c:pt>
                <c:pt idx="10">
                  <c:v>1031.5739305687696</c:v>
                </c:pt>
                <c:pt idx="11">
                  <c:v>1027.4298210351012</c:v>
                </c:pt>
                <c:pt idx="12">
                  <c:v>1042.1836727637169</c:v>
                </c:pt>
                <c:pt idx="13">
                  <c:v>1038.5581148923534</c:v>
                </c:pt>
                <c:pt idx="14">
                  <c:v>1037.9838637421838</c:v>
                </c:pt>
                <c:pt idx="15">
                  <c:v>1040.240797667713</c:v>
                </c:pt>
                <c:pt idx="16">
                  <c:v>1039.7901546871576</c:v>
                </c:pt>
                <c:pt idx="17">
                  <c:v>1039.4870517205452</c:v>
                </c:pt>
                <c:pt idx="18">
                  <c:v>1039.8290866236732</c:v>
                </c:pt>
                <c:pt idx="19">
                  <c:v>1042.3302782424105</c:v>
                </c:pt>
                <c:pt idx="20">
                  <c:v>1045.2222613104379</c:v>
                </c:pt>
                <c:pt idx="21">
                  <c:v>1047.9091422179631</c:v>
                </c:pt>
                <c:pt idx="22">
                  <c:v>1046.3434506180479</c:v>
                </c:pt>
                <c:pt idx="23">
                  <c:v>1041.5509328044236</c:v>
                </c:pt>
                <c:pt idx="24">
                  <c:v>1034.5028316644291</c:v>
                </c:pt>
                <c:pt idx="25">
                  <c:v>1029.1192943791013</c:v>
                </c:pt>
                <c:pt idx="26">
                  <c:v>1027.1789434543689</c:v>
                </c:pt>
                <c:pt idx="27">
                  <c:v>1026.5753586771623</c:v>
                </c:pt>
                <c:pt idx="28">
                  <c:v>1024.9194615059503</c:v>
                </c:pt>
                <c:pt idx="29">
                  <c:v>1024.1907744907703</c:v>
                </c:pt>
                <c:pt idx="30">
                  <c:v>1022.6187160991773</c:v>
                </c:pt>
                <c:pt idx="31">
                  <c:v>1023.8537896472872</c:v>
                </c:pt>
                <c:pt idx="32">
                  <c:v>1025.9531629168744</c:v>
                </c:pt>
                <c:pt idx="33">
                  <c:v>1028.0329125188584</c:v>
                </c:pt>
                <c:pt idx="34">
                  <c:v>1026.6706829204613</c:v>
                </c:pt>
                <c:pt idx="35">
                  <c:v>1023.0826288950208</c:v>
                </c:pt>
                <c:pt idx="36">
                  <c:v>1018.783924344033</c:v>
                </c:pt>
                <c:pt idx="37">
                  <c:v>1016.8105531198985</c:v>
                </c:pt>
                <c:pt idx="38">
                  <c:v>1015.6389821787659</c:v>
                </c:pt>
                <c:pt idx="39">
                  <c:v>1017.5562334487738</c:v>
                </c:pt>
                <c:pt idx="40">
                  <c:v>1017.7216588661466</c:v>
                </c:pt>
                <c:pt idx="41">
                  <c:v>1018.8406774575168</c:v>
                </c:pt>
                <c:pt idx="42">
                  <c:v>1017.7020603511461</c:v>
                </c:pt>
                <c:pt idx="43">
                  <c:v>1018.8070933558486</c:v>
                </c:pt>
                <c:pt idx="44">
                  <c:v>1021.4724027936265</c:v>
                </c:pt>
                <c:pt idx="45">
                  <c:v>1024.7290056663173</c:v>
                </c:pt>
                <c:pt idx="46">
                  <c:v>1026.5882440838257</c:v>
                </c:pt>
                <c:pt idx="47">
                  <c:v>1024.9009167849695</c:v>
                </c:pt>
                <c:pt idx="48">
                  <c:v>1022.3604144940174</c:v>
                </c:pt>
                <c:pt idx="49">
                  <c:v>1020.3443816791349</c:v>
                </c:pt>
                <c:pt idx="50">
                  <c:v>1021.7982160441593</c:v>
                </c:pt>
                <c:pt idx="51">
                  <c:v>1025.3500489170158</c:v>
                </c:pt>
                <c:pt idx="52">
                  <c:v>1026.3963826636402</c:v>
                </c:pt>
                <c:pt idx="53">
                  <c:v>1030.6579871188314</c:v>
                </c:pt>
                <c:pt idx="54">
                  <c:v>1031.4217412610301</c:v>
                </c:pt>
                <c:pt idx="55">
                  <c:v>1034.5891805401507</c:v>
                </c:pt>
                <c:pt idx="56">
                  <c:v>1045.1802239950437</c:v>
                </c:pt>
                <c:pt idx="57">
                  <c:v>1052.469715274792</c:v>
                </c:pt>
                <c:pt idx="58">
                  <c:v>1052.235795664837</c:v>
                </c:pt>
                <c:pt idx="59">
                  <c:v>1053.5075427995328</c:v>
                </c:pt>
                <c:pt idx="60">
                  <c:v>1054.6184953722982</c:v>
                </c:pt>
                <c:pt idx="61">
                  <c:v>1053.4894578316182</c:v>
                </c:pt>
                <c:pt idx="62">
                  <c:v>1054.6911862780375</c:v>
                </c:pt>
                <c:pt idx="63">
                  <c:v>1058.0928821419684</c:v>
                </c:pt>
                <c:pt idx="64">
                  <c:v>1058.5979149654884</c:v>
                </c:pt>
              </c:numCache>
            </c:numRef>
          </c:yVal>
          <c:smooth val="0"/>
          <c:extLst>
            <c:ext xmlns:c16="http://schemas.microsoft.com/office/drawing/2014/chart" uri="{C3380CC4-5D6E-409C-BE32-E72D297353CC}">
              <c16:uniqueId val="{00000001-A11C-455A-96E8-211FDD90E317}"/>
            </c:ext>
          </c:extLst>
        </c:ser>
        <c:ser>
          <c:idx val="32"/>
          <c:order val="28"/>
          <c:tx>
            <c:strRef>
              <c:f>RunInformation!$G$34</c:f>
              <c:strCache>
                <c:ptCount val="1"/>
                <c:pt idx="0">
                  <c:v>2019</c:v>
                </c:pt>
              </c:strCache>
            </c:strRef>
          </c:tx>
          <c:spPr>
            <a:ln w="12700">
              <a:solidFill>
                <a:srgbClr val="FF9BE1"/>
              </a:solidFill>
              <a:prstDash val="solid"/>
            </a:ln>
          </c:spPr>
          <c:marker>
            <c:symbol val="square"/>
            <c:size val="4"/>
            <c:spPr>
              <a:solidFill>
                <a:srgbClr val="FF9BE1"/>
              </a:solidFill>
              <a:ln w="12700">
                <a:solidFill>
                  <a:srgbClr val="7D7D7D"/>
                </a:solidFill>
                <a:prstDash val="solid"/>
              </a:ln>
            </c:spPr>
          </c:marker>
          <c:xVal>
            <c:numRef>
              <c:f>Comparison!$U$4:$U$68</c:f>
              <c:numCache>
                <c:formatCode>[$-409]mmmm\-yy;@</c:formatCode>
                <c:ptCount val="65"/>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47392</c:v>
                </c:pt>
                <c:pt idx="42">
                  <c:v>47423</c:v>
                </c:pt>
                <c:pt idx="43">
                  <c:v>47453</c:v>
                </c:pt>
                <c:pt idx="44">
                  <c:v>47484</c:v>
                </c:pt>
                <c:pt idx="45">
                  <c:v>47515</c:v>
                </c:pt>
                <c:pt idx="46">
                  <c:v>47543</c:v>
                </c:pt>
                <c:pt idx="47">
                  <c:v>47574</c:v>
                </c:pt>
                <c:pt idx="48">
                  <c:v>47604</c:v>
                </c:pt>
                <c:pt idx="49">
                  <c:v>47635</c:v>
                </c:pt>
                <c:pt idx="50">
                  <c:v>47665</c:v>
                </c:pt>
                <c:pt idx="51">
                  <c:v>47696</c:v>
                </c:pt>
                <c:pt idx="52">
                  <c:v>47727</c:v>
                </c:pt>
                <c:pt idx="53">
                  <c:v>47757</c:v>
                </c:pt>
                <c:pt idx="54">
                  <c:v>47788</c:v>
                </c:pt>
                <c:pt idx="55">
                  <c:v>47818</c:v>
                </c:pt>
                <c:pt idx="56">
                  <c:v>47849</c:v>
                </c:pt>
                <c:pt idx="57">
                  <c:v>47880</c:v>
                </c:pt>
                <c:pt idx="58">
                  <c:v>47908</c:v>
                </c:pt>
                <c:pt idx="59">
                  <c:v>47939</c:v>
                </c:pt>
                <c:pt idx="60">
                  <c:v>47969</c:v>
                </c:pt>
                <c:pt idx="61">
                  <c:v>48000</c:v>
                </c:pt>
                <c:pt idx="62">
                  <c:v>48030</c:v>
                </c:pt>
                <c:pt idx="63">
                  <c:v>48061</c:v>
                </c:pt>
                <c:pt idx="64">
                  <c:v>48092</c:v>
                </c:pt>
              </c:numCache>
            </c:numRef>
          </c:xVal>
          <c:yVal>
            <c:numRef>
              <c:f>Comparison!$BA$4:$BA$68</c:f>
              <c:numCache>
                <c:formatCode>0.00</c:formatCode>
                <c:ptCount val="65"/>
                <c:pt idx="0">
                  <c:v>1050.7958013326004</c:v>
                </c:pt>
                <c:pt idx="1">
                  <c:v>1045.1084530723556</c:v>
                </c:pt>
                <c:pt idx="2">
                  <c:v>1040.3409658369267</c:v>
                </c:pt>
                <c:pt idx="3">
                  <c:v>1037.4547254992995</c:v>
                </c:pt>
                <c:pt idx="4">
                  <c:v>1035.8015452474533</c:v>
                </c:pt>
                <c:pt idx="5">
                  <c:v>1036.0850272867849</c:v>
                </c:pt>
                <c:pt idx="6">
                  <c:v>1035.4234144220261</c:v>
                </c:pt>
                <c:pt idx="7">
                  <c:v>1037.378622894403</c:v>
                </c:pt>
                <c:pt idx="8">
                  <c:v>1039.5464643684661</c:v>
                </c:pt>
                <c:pt idx="9">
                  <c:v>1038.553081726812</c:v>
                </c:pt>
                <c:pt idx="10">
                  <c:v>1033.1784595404008</c:v>
                </c:pt>
                <c:pt idx="11">
                  <c:v>1025.914102720923</c:v>
                </c:pt>
                <c:pt idx="12">
                  <c:v>1025.5850080930643</c:v>
                </c:pt>
                <c:pt idx="13">
                  <c:v>1019.5657970828588</c:v>
                </c:pt>
                <c:pt idx="14">
                  <c:v>1016.6589068800444</c:v>
                </c:pt>
                <c:pt idx="15">
                  <c:v>1015.0781215061028</c:v>
                </c:pt>
                <c:pt idx="16">
                  <c:v>1010.5534198352486</c:v>
                </c:pt>
                <c:pt idx="17">
                  <c:v>1008.5603529997034</c:v>
                </c:pt>
                <c:pt idx="18">
                  <c:v>1005.0904846414549</c:v>
                </c:pt>
                <c:pt idx="19">
                  <c:v>1003.2281493394636</c:v>
                </c:pt>
                <c:pt idx="20">
                  <c:v>1002.8841534862212</c:v>
                </c:pt>
                <c:pt idx="21">
                  <c:v>1003.7331723829839</c:v>
                </c:pt>
                <c:pt idx="22">
                  <c:v>997.55618861564767</c:v>
                </c:pt>
                <c:pt idx="23">
                  <c:v>988.33468066410842</c:v>
                </c:pt>
                <c:pt idx="24">
                  <c:v>979.25358417678365</c:v>
                </c:pt>
                <c:pt idx="25">
                  <c:v>992.76200179002853</c:v>
                </c:pt>
                <c:pt idx="26">
                  <c:v>991.74354697558022</c:v>
                </c:pt>
                <c:pt idx="27">
                  <c:v>987.93739569132947</c:v>
                </c:pt>
                <c:pt idx="28">
                  <c:v>985.89533013991445</c:v>
                </c:pt>
                <c:pt idx="29">
                  <c:v>984.97315992468498</c:v>
                </c:pt>
                <c:pt idx="30">
                  <c:v>982.33449757895607</c:v>
                </c:pt>
                <c:pt idx="31">
                  <c:v>981.53233481676136</c:v>
                </c:pt>
                <c:pt idx="32">
                  <c:v>977.77695590953181</c:v>
                </c:pt>
                <c:pt idx="33">
                  <c:v>975.7374163319796</c:v>
                </c:pt>
                <c:pt idx="34">
                  <c:v>971.41652252784911</c:v>
                </c:pt>
                <c:pt idx="35">
                  <c:v>969.26972391967468</c:v>
                </c:pt>
                <c:pt idx="36">
                  <c:v>982.95436360381768</c:v>
                </c:pt>
                <c:pt idx="37">
                  <c:v>981.60699086345198</c:v>
                </c:pt>
                <c:pt idx="38">
                  <c:v>981.52397679308524</c:v>
                </c:pt>
                <c:pt idx="39">
                  <c:v>978.76476126045407</c:v>
                </c:pt>
                <c:pt idx="40">
                  <c:v>976.45070622409924</c:v>
                </c:pt>
                <c:pt idx="41">
                  <c:v>977.65260644692091</c:v>
                </c:pt>
                <c:pt idx="42">
                  <c:v>974.02315482322933</c:v>
                </c:pt>
                <c:pt idx="43">
                  <c:v>972.45780108930421</c:v>
                </c:pt>
                <c:pt idx="44">
                  <c:v>979.24393224839264</c:v>
                </c:pt>
                <c:pt idx="45">
                  <c:v>985.3389529666689</c:v>
                </c:pt>
                <c:pt idx="46">
                  <c:v>987.02067393867503</c:v>
                </c:pt>
                <c:pt idx="47">
                  <c:v>991.98450187742822</c:v>
                </c:pt>
                <c:pt idx="48">
                  <c:v>1023.7773599300174</c:v>
                </c:pt>
                <c:pt idx="49">
                  <c:v>1024.0412655136254</c:v>
                </c:pt>
                <c:pt idx="50">
                  <c:v>1026.3187522762664</c:v>
                </c:pt>
                <c:pt idx="51">
                  <c:v>1031.1370192008487</c:v>
                </c:pt>
                <c:pt idx="52">
                  <c:v>1033.0100979899771</c:v>
                </c:pt>
                <c:pt idx="53">
                  <c:v>1034.6513480763465</c:v>
                </c:pt>
                <c:pt idx="54">
                  <c:v>1033.8345739932095</c:v>
                </c:pt>
                <c:pt idx="55">
                  <c:v>1034.8878525777652</c:v>
                </c:pt>
                <c:pt idx="56">
                  <c:v>1035.4225593243827</c:v>
                </c:pt>
                <c:pt idx="57">
                  <c:v>1035.4442798872617</c:v>
                </c:pt>
                <c:pt idx="58">
                  <c:v>1031.6175653909959</c:v>
                </c:pt>
                <c:pt idx="59">
                  <c:v>1025.0222936678506</c:v>
                </c:pt>
                <c:pt idx="60">
                  <c:v>1018.4392036207191</c:v>
                </c:pt>
                <c:pt idx="61">
                  <c:v>1014.0490188958378</c:v>
                </c:pt>
                <c:pt idx="62">
                  <c:v>1013.0042183838616</c:v>
                </c:pt>
                <c:pt idx="63">
                  <c:v>1013.1590755678588</c:v>
                </c:pt>
                <c:pt idx="64">
                  <c:v>1011.8378560735129</c:v>
                </c:pt>
              </c:numCache>
            </c:numRef>
          </c:yVal>
          <c:smooth val="0"/>
          <c:extLst>
            <c:ext xmlns:c16="http://schemas.microsoft.com/office/drawing/2014/chart" uri="{C3380CC4-5D6E-409C-BE32-E72D297353CC}">
              <c16:uniqueId val="{00000002-A11C-455A-96E8-211FDD90E317}"/>
            </c:ext>
          </c:extLst>
        </c:ser>
        <c:ser>
          <c:idx val="31"/>
          <c:order val="29"/>
          <c:tx>
            <c:strRef>
              <c:f>RunInformation!$G$35</c:f>
              <c:strCache>
                <c:ptCount val="1"/>
                <c:pt idx="0">
                  <c:v>2020</c:v>
                </c:pt>
              </c:strCache>
            </c:strRef>
          </c:tx>
          <c:spPr>
            <a:ln w="12700">
              <a:solidFill>
                <a:srgbClr val="FFB67D"/>
              </a:solidFill>
              <a:prstDash val="solid"/>
            </a:ln>
          </c:spPr>
          <c:marker>
            <c:symbol val="diamond"/>
            <c:size val="4"/>
            <c:spPr>
              <a:solidFill>
                <a:srgbClr val="FFB67D"/>
              </a:solidFill>
              <a:ln w="12700">
                <a:solidFill>
                  <a:srgbClr val="7D7D7D"/>
                </a:solidFill>
                <a:prstDash val="solid"/>
              </a:ln>
            </c:spPr>
          </c:marker>
          <c:xVal>
            <c:numRef>
              <c:f>Comparison!$U$4:$U$68</c:f>
              <c:numCache>
                <c:formatCode>[$-409]mmmm\-yy;@</c:formatCode>
                <c:ptCount val="65"/>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47392</c:v>
                </c:pt>
                <c:pt idx="42">
                  <c:v>47423</c:v>
                </c:pt>
                <c:pt idx="43">
                  <c:v>47453</c:v>
                </c:pt>
                <c:pt idx="44">
                  <c:v>47484</c:v>
                </c:pt>
                <c:pt idx="45">
                  <c:v>47515</c:v>
                </c:pt>
                <c:pt idx="46">
                  <c:v>47543</c:v>
                </c:pt>
                <c:pt idx="47">
                  <c:v>47574</c:v>
                </c:pt>
                <c:pt idx="48">
                  <c:v>47604</c:v>
                </c:pt>
                <c:pt idx="49">
                  <c:v>47635</c:v>
                </c:pt>
                <c:pt idx="50">
                  <c:v>47665</c:v>
                </c:pt>
                <c:pt idx="51">
                  <c:v>47696</c:v>
                </c:pt>
                <c:pt idx="52">
                  <c:v>47727</c:v>
                </c:pt>
                <c:pt idx="53">
                  <c:v>47757</c:v>
                </c:pt>
                <c:pt idx="54">
                  <c:v>47788</c:v>
                </c:pt>
                <c:pt idx="55">
                  <c:v>47818</c:v>
                </c:pt>
                <c:pt idx="56">
                  <c:v>47849</c:v>
                </c:pt>
                <c:pt idx="57">
                  <c:v>47880</c:v>
                </c:pt>
                <c:pt idx="58">
                  <c:v>47908</c:v>
                </c:pt>
                <c:pt idx="59">
                  <c:v>47939</c:v>
                </c:pt>
                <c:pt idx="60">
                  <c:v>47969</c:v>
                </c:pt>
                <c:pt idx="61">
                  <c:v>48000</c:v>
                </c:pt>
                <c:pt idx="62">
                  <c:v>48030</c:v>
                </c:pt>
                <c:pt idx="63">
                  <c:v>48061</c:v>
                </c:pt>
                <c:pt idx="64">
                  <c:v>48092</c:v>
                </c:pt>
              </c:numCache>
            </c:numRef>
          </c:xVal>
          <c:yVal>
            <c:numRef>
              <c:f>Comparison!$BB$4:$BB$68</c:f>
              <c:numCache>
                <c:formatCode>0.00</c:formatCode>
                <c:ptCount val="65"/>
                <c:pt idx="0">
                  <c:v>1049.7173266380685</c:v>
                </c:pt>
                <c:pt idx="1">
                  <c:v>1043.1779264850911</c:v>
                </c:pt>
                <c:pt idx="2">
                  <c:v>1038.4746926387536</c:v>
                </c:pt>
                <c:pt idx="3">
                  <c:v>1034.8522394316649</c:v>
                </c:pt>
                <c:pt idx="4">
                  <c:v>1032.7209372069083</c:v>
                </c:pt>
                <c:pt idx="5">
                  <c:v>1032.8510097625137</c:v>
                </c:pt>
                <c:pt idx="6">
                  <c:v>1030.5252615183531</c:v>
                </c:pt>
                <c:pt idx="7">
                  <c:v>1028.9704480116764</c:v>
                </c:pt>
                <c:pt idx="8">
                  <c:v>1028.272449739105</c:v>
                </c:pt>
                <c:pt idx="9">
                  <c:v>1028.5254713424197</c:v>
                </c:pt>
                <c:pt idx="10">
                  <c:v>1022.5332650536803</c:v>
                </c:pt>
                <c:pt idx="11">
                  <c:v>1013.8224790550967</c:v>
                </c:pt>
                <c:pt idx="12">
                  <c:v>1006.6342220700111</c:v>
                </c:pt>
                <c:pt idx="13">
                  <c:v>1015.9132177861139</c:v>
                </c:pt>
                <c:pt idx="14">
                  <c:v>1014.0744711125114</c:v>
                </c:pt>
                <c:pt idx="15">
                  <c:v>1010.1447818688761</c:v>
                </c:pt>
                <c:pt idx="16">
                  <c:v>1007.621165005871</c:v>
                </c:pt>
                <c:pt idx="17">
                  <c:v>1006.3886418595005</c:v>
                </c:pt>
                <c:pt idx="18">
                  <c:v>1003.6285895423129</c:v>
                </c:pt>
                <c:pt idx="19">
                  <c:v>1002.5492974408583</c:v>
                </c:pt>
                <c:pt idx="20">
                  <c:v>1001.5070195187946</c:v>
                </c:pt>
                <c:pt idx="21">
                  <c:v>1002.7915153122178</c:v>
                </c:pt>
                <c:pt idx="22">
                  <c:v>998.92213807435633</c:v>
                </c:pt>
                <c:pt idx="23">
                  <c:v>992.07602079472542</c:v>
                </c:pt>
                <c:pt idx="24">
                  <c:v>1002.2957902088423</c:v>
                </c:pt>
                <c:pt idx="25">
                  <c:v>999.70391403313795</c:v>
                </c:pt>
                <c:pt idx="26">
                  <c:v>997.85034752653678</c:v>
                </c:pt>
                <c:pt idx="27">
                  <c:v>994.71954097677076</c:v>
                </c:pt>
                <c:pt idx="28">
                  <c:v>992.58982488209983</c:v>
                </c:pt>
                <c:pt idx="29">
                  <c:v>992.76485171116292</c:v>
                </c:pt>
                <c:pt idx="30">
                  <c:v>989.97538265471155</c:v>
                </c:pt>
                <c:pt idx="31">
                  <c:v>989.77964404519105</c:v>
                </c:pt>
                <c:pt idx="32">
                  <c:v>995.92484228766466</c:v>
                </c:pt>
                <c:pt idx="33">
                  <c:v>1001.4745298192669</c:v>
                </c:pt>
                <c:pt idx="34">
                  <c:v>1002.5916545236606</c:v>
                </c:pt>
                <c:pt idx="35">
                  <c:v>1005.345629244204</c:v>
                </c:pt>
                <c:pt idx="36">
                  <c:v>1036.3840626522428</c:v>
                </c:pt>
                <c:pt idx="37">
                  <c:v>1036.595625731127</c:v>
                </c:pt>
                <c:pt idx="38">
                  <c:v>1038.7061577709669</c:v>
                </c:pt>
                <c:pt idx="39">
                  <c:v>1043.5418919359661</c:v>
                </c:pt>
                <c:pt idx="40">
                  <c:v>1045.5959458274542</c:v>
                </c:pt>
                <c:pt idx="41">
                  <c:v>1047.1068792407543</c:v>
                </c:pt>
                <c:pt idx="42">
                  <c:v>1046.306670291935</c:v>
                </c:pt>
                <c:pt idx="43">
                  <c:v>1047.2743445540632</c:v>
                </c:pt>
                <c:pt idx="44">
                  <c:v>1047.9856877049478</c:v>
                </c:pt>
                <c:pt idx="45">
                  <c:v>1048.2090078979184</c:v>
                </c:pt>
                <c:pt idx="46">
                  <c:v>1045.5231444120475</c:v>
                </c:pt>
                <c:pt idx="47">
                  <c:v>1040.453333837891</c:v>
                </c:pt>
                <c:pt idx="48">
                  <c:v>1035.4663873665695</c:v>
                </c:pt>
                <c:pt idx="49">
                  <c:v>1031.7651396051986</c:v>
                </c:pt>
                <c:pt idx="50">
                  <c:v>1030.6518787692687</c:v>
                </c:pt>
                <c:pt idx="51">
                  <c:v>1030.7042695111279</c:v>
                </c:pt>
                <c:pt idx="52">
                  <c:v>1029.6762055245229</c:v>
                </c:pt>
                <c:pt idx="53">
                  <c:v>1030.5253786682006</c:v>
                </c:pt>
                <c:pt idx="54">
                  <c:v>1028.2927981012451</c:v>
                </c:pt>
                <c:pt idx="55">
                  <c:v>1029.3167840332819</c:v>
                </c:pt>
                <c:pt idx="56">
                  <c:v>1031.8997646399532</c:v>
                </c:pt>
                <c:pt idx="57">
                  <c:v>1034.3617519921181</c:v>
                </c:pt>
                <c:pt idx="58">
                  <c:v>1035.1258245152776</c:v>
                </c:pt>
                <c:pt idx="59">
                  <c:v>1029.7990951416211</c:v>
                </c:pt>
                <c:pt idx="60">
                  <c:v>1024.8000477696989</c:v>
                </c:pt>
                <c:pt idx="61">
                  <c:v>1021.8908117970693</c:v>
                </c:pt>
                <c:pt idx="62">
                  <c:v>1021.9618286725758</c:v>
                </c:pt>
                <c:pt idx="63">
                  <c:v>1022.6902096232859</c:v>
                </c:pt>
                <c:pt idx="64">
                  <c:v>1021.2871339521479</c:v>
                </c:pt>
              </c:numCache>
            </c:numRef>
          </c:yVal>
          <c:smooth val="0"/>
          <c:extLst>
            <c:ext xmlns:c16="http://schemas.microsoft.com/office/drawing/2014/chart" uri="{C3380CC4-5D6E-409C-BE32-E72D297353CC}">
              <c16:uniqueId val="{00000003-A11C-455A-96E8-211FDD90E317}"/>
            </c:ext>
          </c:extLst>
        </c:ser>
        <c:ser>
          <c:idx val="3"/>
          <c:order val="30"/>
          <c:tx>
            <c:v>Max</c:v>
          </c:tx>
          <c:spPr>
            <a:ln>
              <a:solidFill>
                <a:srgbClr val="000000"/>
              </a:solidFill>
              <a:prstDash val="solid"/>
            </a:ln>
          </c:spPr>
          <c:marker>
            <c:symbol val="none"/>
          </c:marker>
          <c:xVal>
            <c:numRef>
              <c:f>Comparison!$U$4:$U$32</c:f>
              <c:numCache>
                <c:formatCode>[$-409]mmmm\-yy;@</c:formatCode>
                <c:ptCount val="29"/>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numCache>
            </c:numRef>
          </c:xVal>
          <c:yVal>
            <c:numRef>
              <c:f>Comparison!$V$4:$V$32</c:f>
              <c:numCache>
                <c:formatCode>0.00</c:formatCode>
                <c:ptCount val="29"/>
                <c:pt idx="0">
                  <c:v>1050.7813278844349</c:v>
                </c:pt>
                <c:pt idx="1">
                  <c:v>1045.1648210980534</c:v>
                </c:pt>
                <c:pt idx="2">
                  <c:v>1041.4312637586283</c:v>
                </c:pt>
                <c:pt idx="3">
                  <c:v>1039.8736467301217</c:v>
                </c:pt>
                <c:pt idx="4">
                  <c:v>1039.0831602273668</c:v>
                </c:pt>
                <c:pt idx="5">
                  <c:v>1042.2432379520012</c:v>
                </c:pt>
                <c:pt idx="6">
                  <c:v>1042.2457431975463</c:v>
                </c:pt>
                <c:pt idx="7">
                  <c:v>1044.6634610743176</c:v>
                </c:pt>
                <c:pt idx="8">
                  <c:v>1049.5273765826169</c:v>
                </c:pt>
                <c:pt idx="9">
                  <c:v>1053.4444147083957</c:v>
                </c:pt>
                <c:pt idx="10">
                  <c:v>1049.5108669486567</c:v>
                </c:pt>
                <c:pt idx="11">
                  <c:v>1048.0280547903124</c:v>
                </c:pt>
                <c:pt idx="12">
                  <c:v>1042.7997969146145</c:v>
                </c:pt>
                <c:pt idx="13">
                  <c:v>1039.9375987256926</c:v>
                </c:pt>
                <c:pt idx="14">
                  <c:v>1040.7443532570412</c:v>
                </c:pt>
                <c:pt idx="15">
                  <c:v>1044.4428749996325</c:v>
                </c:pt>
                <c:pt idx="16">
                  <c:v>1045.564333650665</c:v>
                </c:pt>
                <c:pt idx="17">
                  <c:v>1045.4764707298036</c:v>
                </c:pt>
                <c:pt idx="18">
                  <c:v>1044.3335434917406</c:v>
                </c:pt>
                <c:pt idx="19">
                  <c:v>1045.5462209645386</c:v>
                </c:pt>
                <c:pt idx="20">
                  <c:v>1048.6493635568822</c:v>
                </c:pt>
                <c:pt idx="21">
                  <c:v>1051.0185345495124</c:v>
                </c:pt>
                <c:pt idx="22">
                  <c:v>1048.0240449226412</c:v>
                </c:pt>
                <c:pt idx="23">
                  <c:v>1042.4069631405196</c:v>
                </c:pt>
                <c:pt idx="24">
                  <c:v>1035.6263752566338</c:v>
                </c:pt>
                <c:pt idx="25">
                  <c:v>1030.782969436628</c:v>
                </c:pt>
                <c:pt idx="26">
                  <c:v>1029.5475648249221</c:v>
                </c:pt>
                <c:pt idx="27">
                  <c:v>1030.510680726494</c:v>
                </c:pt>
                <c:pt idx="28">
                  <c:v>1029.9275614323567</c:v>
                </c:pt>
              </c:numCache>
            </c:numRef>
          </c:yVal>
          <c:smooth val="0"/>
          <c:extLst>
            <c:ext xmlns:c16="http://schemas.microsoft.com/office/drawing/2014/chart" uri="{C3380CC4-5D6E-409C-BE32-E72D297353CC}">
              <c16:uniqueId val="{00000000-971A-488D-A114-CBCB1DD7920C}"/>
            </c:ext>
          </c:extLst>
        </c:ser>
        <c:ser>
          <c:idx val="5"/>
          <c:order val="31"/>
          <c:tx>
            <c:v>Min</c:v>
          </c:tx>
          <c:spPr>
            <a:ln>
              <a:solidFill>
                <a:srgbClr val="000000"/>
              </a:solidFill>
              <a:prstDash val="solid"/>
            </a:ln>
          </c:spPr>
          <c:marker>
            <c:symbol val="none"/>
          </c:marker>
          <c:xVal>
            <c:numRef>
              <c:f>Comparison!$U$4:$U$32</c:f>
              <c:numCache>
                <c:formatCode>[$-409]mmmm\-yy;@</c:formatCode>
                <c:ptCount val="29"/>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numCache>
            </c:numRef>
          </c:xVal>
          <c:yVal>
            <c:numRef>
              <c:f>Comparison!$W$4:$W$32</c:f>
              <c:numCache>
                <c:formatCode>0.00</c:formatCode>
                <c:ptCount val="29"/>
                <c:pt idx="0">
                  <c:v>1049.5912258750243</c:v>
                </c:pt>
                <c:pt idx="1">
                  <c:v>1043.1730385405956</c:v>
                </c:pt>
                <c:pt idx="2">
                  <c:v>1038.973491781016</c:v>
                </c:pt>
                <c:pt idx="3">
                  <c:v>1036.8072618746185</c:v>
                </c:pt>
                <c:pt idx="4">
                  <c:v>1035.6403621419565</c:v>
                </c:pt>
                <c:pt idx="5">
                  <c:v>1036.2200562351993</c:v>
                </c:pt>
                <c:pt idx="6">
                  <c:v>1034.3461279686928</c:v>
                </c:pt>
                <c:pt idx="7">
                  <c:v>1035.4148226751097</c:v>
                </c:pt>
                <c:pt idx="8">
                  <c:v>1038.0135285201193</c:v>
                </c:pt>
                <c:pt idx="9">
                  <c:v>1039.9883823319492</c:v>
                </c:pt>
                <c:pt idx="10">
                  <c:v>1034.9289420500295</c:v>
                </c:pt>
                <c:pt idx="11">
                  <c:v>1028.8555080229044</c:v>
                </c:pt>
                <c:pt idx="12">
                  <c:v>1020.6613769129546</c:v>
                </c:pt>
                <c:pt idx="13">
                  <c:v>1014.8601337220908</c:v>
                </c:pt>
                <c:pt idx="14">
                  <c:v>1012.4656843505813</c:v>
                </c:pt>
                <c:pt idx="15">
                  <c:v>1012.5479799838762</c:v>
                </c:pt>
                <c:pt idx="16">
                  <c:v>1011.2094883386384</c:v>
                </c:pt>
                <c:pt idx="17">
                  <c:v>1011.2220603447028</c:v>
                </c:pt>
                <c:pt idx="18">
                  <c:v>1009.9778449843586</c:v>
                </c:pt>
                <c:pt idx="19">
                  <c:v>1011.4968925404552</c:v>
                </c:pt>
                <c:pt idx="20">
                  <c:v>1013.240436385036</c:v>
                </c:pt>
                <c:pt idx="21">
                  <c:v>1013.0470185987563</c:v>
                </c:pt>
                <c:pt idx="22">
                  <c:v>1007.5658213412598</c:v>
                </c:pt>
                <c:pt idx="23">
                  <c:v>1003.7903522316466</c:v>
                </c:pt>
                <c:pt idx="24">
                  <c:v>1009.3335898017127</c:v>
                </c:pt>
                <c:pt idx="25">
                  <c:v>1005.5793372205761</c:v>
                </c:pt>
                <c:pt idx="26">
                  <c:v>1005.8932982571577</c:v>
                </c:pt>
                <c:pt idx="27">
                  <c:v>1008.7758291900798</c:v>
                </c:pt>
                <c:pt idx="28">
                  <c:v>1009.6738828443285</c:v>
                </c:pt>
              </c:numCache>
            </c:numRef>
          </c:yVal>
          <c:smooth val="0"/>
          <c:extLst>
            <c:ext xmlns:c16="http://schemas.microsoft.com/office/drawing/2014/chart" uri="{C3380CC4-5D6E-409C-BE32-E72D297353CC}">
              <c16:uniqueId val="{00000001-971A-488D-A114-CBCB1DD7920C}"/>
            </c:ext>
          </c:extLst>
        </c:ser>
        <c:ser>
          <c:idx val="7"/>
          <c:order val="32"/>
          <c:tx>
            <c:v>Most</c:v>
          </c:tx>
          <c:spPr>
            <a:ln>
              <a:solidFill>
                <a:srgbClr val="000000"/>
              </a:solidFill>
              <a:prstDash val="solid"/>
            </a:ln>
          </c:spPr>
          <c:marker>
            <c:symbol val="none"/>
          </c:marker>
          <c:xVal>
            <c:numRef>
              <c:f>Comparison!$U$4:$U$32</c:f>
              <c:numCache>
                <c:formatCode>[$-409]mmmm\-yy;@</c:formatCode>
                <c:ptCount val="29"/>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numCache>
            </c:numRef>
          </c:xVal>
          <c:yVal>
            <c:numRef>
              <c:f>Comparison!$X$4:$X$32</c:f>
              <c:numCache>
                <c:formatCode>0.00</c:formatCode>
                <c:ptCount val="29"/>
                <c:pt idx="0">
                  <c:v>1050.0826593971028</c:v>
                </c:pt>
                <c:pt idx="1">
                  <c:v>1044.1491648969288</c:v>
                </c:pt>
                <c:pt idx="2">
                  <c:v>1040.2104536559411</c:v>
                </c:pt>
                <c:pt idx="3">
                  <c:v>1038.2136031501491</c:v>
                </c:pt>
                <c:pt idx="4">
                  <c:v>1037.2168192783793</c:v>
                </c:pt>
                <c:pt idx="5">
                  <c:v>1037.9907967010347</c:v>
                </c:pt>
                <c:pt idx="6">
                  <c:v>1036.0701218330821</c:v>
                </c:pt>
                <c:pt idx="7">
                  <c:v>1037.0250562671422</c:v>
                </c:pt>
                <c:pt idx="8">
                  <c:v>1039.8828916412635</c:v>
                </c:pt>
                <c:pt idx="9">
                  <c:v>1040.2319277464974</c:v>
                </c:pt>
                <c:pt idx="10">
                  <c:v>1035.9133351451326</c:v>
                </c:pt>
                <c:pt idx="11">
                  <c:v>1033.015246308335</c:v>
                </c:pt>
                <c:pt idx="12">
                  <c:v>1028.1148061180793</c:v>
                </c:pt>
                <c:pt idx="13">
                  <c:v>1023.322574985944</c:v>
                </c:pt>
                <c:pt idx="14">
                  <c:v>1022.2100299527807</c:v>
                </c:pt>
                <c:pt idx="15">
                  <c:v>1023.3807111392157</c:v>
                </c:pt>
                <c:pt idx="16">
                  <c:v>1022.9623258481681</c:v>
                </c:pt>
                <c:pt idx="17">
                  <c:v>1025.3348326136913</c:v>
                </c:pt>
                <c:pt idx="18">
                  <c:v>1026.2152828561393</c:v>
                </c:pt>
                <c:pt idx="19">
                  <c:v>1029.2407511502604</c:v>
                </c:pt>
                <c:pt idx="20">
                  <c:v>1034.6372967041973</c:v>
                </c:pt>
                <c:pt idx="21">
                  <c:v>1037.8327797940103</c:v>
                </c:pt>
                <c:pt idx="22">
                  <c:v>1034.9150228878459</c:v>
                </c:pt>
                <c:pt idx="23">
                  <c:v>1030.1425248619205</c:v>
                </c:pt>
                <c:pt idx="24">
                  <c:v>1023.6859032495028</c:v>
                </c:pt>
                <c:pt idx="25">
                  <c:v>1019.2569944041509</c:v>
                </c:pt>
                <c:pt idx="26">
                  <c:v>1019.326324329925</c:v>
                </c:pt>
                <c:pt idx="27">
                  <c:v>1022.5881459626587</c:v>
                </c:pt>
                <c:pt idx="28">
                  <c:v>1022.6109557810735</c:v>
                </c:pt>
              </c:numCache>
            </c:numRef>
          </c:yVal>
          <c:smooth val="0"/>
          <c:extLst>
            <c:ext xmlns:c16="http://schemas.microsoft.com/office/drawing/2014/chart" uri="{C3380CC4-5D6E-409C-BE32-E72D297353CC}">
              <c16:uniqueId val="{00000002-971A-488D-A114-CBCB1DD7920C}"/>
            </c:ext>
          </c:extLst>
        </c:ser>
        <c:dLbls>
          <c:showLegendKey val="0"/>
          <c:showVal val="0"/>
          <c:showCatName val="0"/>
          <c:showSerName val="0"/>
          <c:showPercent val="0"/>
          <c:showBubbleSize val="0"/>
        </c:dLbls>
        <c:axId val="183100128"/>
        <c:axId val="183099344"/>
        <c:extLst/>
      </c:scatterChart>
      <c:valAx>
        <c:axId val="183100128"/>
        <c:scaling>
          <c:orientation val="minMax"/>
          <c:max val="48092"/>
          <c:min val="46143"/>
        </c:scaling>
        <c:delete val="0"/>
        <c:axPos val="b"/>
        <c:title>
          <c:tx>
            <c:rich>
              <a:bodyPr/>
              <a:lstStyle/>
              <a:p>
                <a:pPr>
                  <a:defRPr/>
                </a:pPr>
                <a:r>
                  <a:rPr lang="en-US"/>
                  <a:t>Month</a:t>
                </a:r>
              </a:p>
            </c:rich>
          </c:tx>
          <c:layout>
            <c:manualLayout>
              <c:xMode val="edge"/>
              <c:yMode val="edge"/>
              <c:x val="0.43767304714526056"/>
              <c:y val="0.93762086190839633"/>
            </c:manualLayout>
          </c:layout>
          <c:overlay val="0"/>
        </c:title>
        <c:numFmt formatCode="[$-409]mmm\-yy;@" sourceLinked="0"/>
        <c:majorTickMark val="out"/>
        <c:minorTickMark val="in"/>
        <c:tickLblPos val="low"/>
        <c:crossAx val="183099344"/>
        <c:crosses val="autoZero"/>
        <c:crossBetween val="midCat"/>
      </c:valAx>
      <c:valAx>
        <c:axId val="183099344"/>
        <c:scaling>
          <c:orientation val="minMax"/>
          <c:min val="880"/>
        </c:scaling>
        <c:delete val="0"/>
        <c:axPos val="l"/>
        <c:majorGridlines/>
        <c:title>
          <c:tx>
            <c:strRef>
              <c:f>Comparison!$U$3</c:f>
              <c:strCache>
                <c:ptCount val="1"/>
                <c:pt idx="0">
                  <c:v>Feet</c:v>
                </c:pt>
              </c:strCache>
            </c:strRef>
          </c:tx>
          <c:overlay val="0"/>
          <c:txPr>
            <a:bodyPr rot="-5400000" vert="horz"/>
            <a:lstStyle/>
            <a:p>
              <a:pPr>
                <a:defRPr/>
              </a:pPr>
              <a:endParaRPr lang="en-US"/>
            </a:p>
          </c:txPr>
        </c:title>
        <c:numFmt formatCode="0.00" sourceLinked="1"/>
        <c:majorTickMark val="none"/>
        <c:minorTickMark val="none"/>
        <c:tickLblPos val="nextTo"/>
        <c:crossAx val="183100128"/>
        <c:crosses val="autoZero"/>
        <c:crossBetween val="midCat"/>
      </c:valAx>
      <c:spPr>
        <a:solidFill>
          <a:schemeClr val="bg1">
            <a:lumMod val="75000"/>
          </a:schemeClr>
        </a:solidFill>
      </c:spPr>
    </c:plotArea>
    <c:legend>
      <c:legendPos val="t"/>
      <c:overlay val="0"/>
    </c:legend>
    <c:plotVisOnly val="1"/>
    <c:dispBlanksAs val="span"/>
    <c:showDLblsOverMax val="0"/>
  </c:chart>
  <c:spPr>
    <a:solidFill>
      <a:srgbClr val="E6E4D2"/>
    </a:solidFill>
  </c:spPr>
  <c:printSettings>
    <c:headerFooter/>
    <c:pageMargins b="0.75000000000000566" l="0.70000000000000062" r="0.70000000000000062" t="0.75000000000000566"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barChart>
        <c:barDir val="col"/>
        <c:grouping val="clustered"/>
        <c:varyColors val="0"/>
        <c:ser>
          <c:idx val="0"/>
          <c:order val="0"/>
          <c:tx>
            <c:strRef>
              <c:f>Frequency!$E$8</c:f>
              <c:strCache>
                <c:ptCount val="1"/>
                <c:pt idx="0">
                  <c:v>2026</c:v>
                </c:pt>
              </c:strCache>
            </c:strRef>
          </c:tx>
          <c:spPr>
            <a:gradFill>
              <a:gsLst>
                <a:gs pos="0">
                  <a:srgbClr val="FF6464"/>
                </a:gs>
                <a:gs pos="50000">
                  <a:srgbClr val="FF0000"/>
                </a:gs>
                <a:gs pos="100000">
                  <a:srgbClr val="7A0000"/>
                </a:gs>
              </a:gsLst>
              <a:lin ang="5400000" scaled="0"/>
            </a:gradFill>
          </c:spPr>
          <c:invertIfNegative val="0"/>
          <c:cat>
            <c:strRef>
              <c:f>(Frequency!$C$10,Frequency!$C$12,Frequency!$C$14,Frequency!$C$16,Frequency!$C$18,Frequency!$C$20)</c:f>
              <c:strCache>
                <c:ptCount val="2"/>
                <c:pt idx="0">
                  <c:v>Constrained</c:v>
                </c:pt>
                <c:pt idx="1">
                  <c:v>Not Constrained</c:v>
                </c:pt>
              </c:strCache>
            </c:strRef>
          </c:cat>
          <c:val>
            <c:numRef>
              <c:f>(Frequency!$E$10,Frequency!$E$12,Frequency!$E$14,Frequency!$E$16,Frequency!$E$18,Frequency!$E$20)</c:f>
              <c:numCache>
                <c:formatCode>0.0%</c:formatCode>
                <c:ptCount val="6"/>
                <c:pt idx="0">
                  <c:v>1</c:v>
                </c:pt>
                <c:pt idx="1">
                  <c:v>0</c:v>
                </c:pt>
                <c:pt idx="2">
                  <c:v>0</c:v>
                </c:pt>
                <c:pt idx="3">
                  <c:v>0</c:v>
                </c:pt>
                <c:pt idx="4">
                  <c:v>0</c:v>
                </c:pt>
                <c:pt idx="5">
                  <c:v>0</c:v>
                </c:pt>
              </c:numCache>
            </c:numRef>
          </c:val>
          <c:extLst>
            <c:ext xmlns:c16="http://schemas.microsoft.com/office/drawing/2014/chart" uri="{C3380CC4-5D6E-409C-BE32-E72D297353CC}">
              <c16:uniqueId val="{00000000-10AC-4BFF-918B-403ED64FA05E}"/>
            </c:ext>
          </c:extLst>
        </c:ser>
        <c:ser>
          <c:idx val="1"/>
          <c:order val="1"/>
          <c:tx>
            <c:strRef>
              <c:f>Frequency!$G$8</c:f>
              <c:strCache>
                <c:ptCount val="1"/>
                <c:pt idx="0">
                  <c:v>2027</c:v>
                </c:pt>
              </c:strCache>
            </c:strRef>
          </c:tx>
          <c:spPr>
            <a:gradFill>
              <a:gsLst>
                <a:gs pos="0">
                  <a:schemeClr val="tx2">
                    <a:lumMod val="60000"/>
                    <a:lumOff val="40000"/>
                  </a:schemeClr>
                </a:gs>
                <a:gs pos="50000">
                  <a:srgbClr val="0070C0"/>
                </a:gs>
                <a:gs pos="100000">
                  <a:schemeClr val="tx2">
                    <a:lumMod val="75000"/>
                  </a:schemeClr>
                </a:gs>
              </a:gsLst>
              <a:lin ang="5400000" scaled="0"/>
            </a:gradFill>
          </c:spPr>
          <c:invertIfNegative val="0"/>
          <c:cat>
            <c:strRef>
              <c:f>(Frequency!$C$10,Frequency!$C$12,Frequency!$C$14,Frequency!$C$16,Frequency!$C$18,Frequency!$C$20)</c:f>
              <c:strCache>
                <c:ptCount val="2"/>
                <c:pt idx="0">
                  <c:v>Constrained</c:v>
                </c:pt>
                <c:pt idx="1">
                  <c:v>Not Constrained</c:v>
                </c:pt>
              </c:strCache>
            </c:strRef>
          </c:cat>
          <c:val>
            <c:numRef>
              <c:f>(Frequency!$G$10,Frequency!$G$12,Frequency!$G$14,Frequency!$G$16,Frequency!$G$18,Frequency!$G$20)</c:f>
              <c:numCache>
                <c:formatCode>0.0%</c:formatCode>
                <c:ptCount val="6"/>
                <c:pt idx="0">
                  <c:v>1</c:v>
                </c:pt>
                <c:pt idx="1">
                  <c:v>0</c:v>
                </c:pt>
                <c:pt idx="2">
                  <c:v>0</c:v>
                </c:pt>
                <c:pt idx="3">
                  <c:v>0</c:v>
                </c:pt>
                <c:pt idx="4">
                  <c:v>0</c:v>
                </c:pt>
                <c:pt idx="5">
                  <c:v>0</c:v>
                </c:pt>
              </c:numCache>
            </c:numRef>
          </c:val>
          <c:extLst>
            <c:ext xmlns:c16="http://schemas.microsoft.com/office/drawing/2014/chart" uri="{C3380CC4-5D6E-409C-BE32-E72D297353CC}">
              <c16:uniqueId val="{00000001-10AC-4BFF-918B-403ED64FA05E}"/>
            </c:ext>
          </c:extLst>
        </c:ser>
        <c:ser>
          <c:idx val="2"/>
          <c:order val="2"/>
          <c:tx>
            <c:strRef>
              <c:f>Frequency!$I$8</c:f>
              <c:strCache>
                <c:ptCount val="1"/>
                <c:pt idx="0">
                  <c:v>2028</c:v>
                </c:pt>
              </c:strCache>
            </c:strRef>
          </c:tx>
          <c:spPr>
            <a:gradFill>
              <a:gsLst>
                <a:gs pos="0">
                  <a:schemeClr val="accent3">
                    <a:lumMod val="60000"/>
                    <a:lumOff val="40000"/>
                  </a:schemeClr>
                </a:gs>
                <a:gs pos="50000">
                  <a:schemeClr val="accent3">
                    <a:lumMod val="75000"/>
                  </a:schemeClr>
                </a:gs>
                <a:gs pos="100000">
                  <a:schemeClr val="accent3">
                    <a:lumMod val="50000"/>
                  </a:schemeClr>
                </a:gs>
              </a:gsLst>
              <a:lin ang="5400000" scaled="0"/>
            </a:gradFill>
          </c:spPr>
          <c:invertIfNegative val="0"/>
          <c:cat>
            <c:strRef>
              <c:f>(Frequency!$C$10,Frequency!$C$12,Frequency!$C$14,Frequency!$C$16,Frequency!$C$18,Frequency!$C$20)</c:f>
              <c:strCache>
                <c:ptCount val="2"/>
                <c:pt idx="0">
                  <c:v>Constrained</c:v>
                </c:pt>
                <c:pt idx="1">
                  <c:v>Not Constrained</c:v>
                </c:pt>
              </c:strCache>
            </c:strRef>
          </c:cat>
          <c:val>
            <c:numRef>
              <c:f>(Frequency!$I$10,Frequency!$I$12,Frequency!$I$14,Frequency!$I$16,Frequency!$I$18,Frequency!$I$20)</c:f>
              <c:numCache>
                <c:formatCode>0.0%</c:formatCode>
                <c:ptCount val="6"/>
                <c:pt idx="0">
                  <c:v>0.53333333333333333</c:v>
                </c:pt>
                <c:pt idx="1">
                  <c:v>0.46666666666666667</c:v>
                </c:pt>
                <c:pt idx="2">
                  <c:v>0</c:v>
                </c:pt>
                <c:pt idx="3">
                  <c:v>0</c:v>
                </c:pt>
                <c:pt idx="4">
                  <c:v>0</c:v>
                </c:pt>
                <c:pt idx="5">
                  <c:v>0</c:v>
                </c:pt>
              </c:numCache>
            </c:numRef>
          </c:val>
          <c:extLst>
            <c:ext xmlns:c16="http://schemas.microsoft.com/office/drawing/2014/chart" uri="{C3380CC4-5D6E-409C-BE32-E72D297353CC}">
              <c16:uniqueId val="{00000002-10AC-4BFF-918B-403ED64FA05E}"/>
            </c:ext>
          </c:extLst>
        </c:ser>
        <c:ser>
          <c:idx val="3"/>
          <c:order val="3"/>
          <c:tx>
            <c:strRef>
              <c:f>Frequency!$K$8</c:f>
              <c:strCache>
                <c:ptCount val="1"/>
                <c:pt idx="0">
                  <c:v>2029</c:v>
                </c:pt>
              </c:strCache>
            </c:strRef>
          </c:tx>
          <c:spPr>
            <a:gradFill>
              <a:gsLst>
                <a:gs pos="0">
                  <a:schemeClr val="accent4">
                    <a:lumMod val="60000"/>
                    <a:lumOff val="40000"/>
                  </a:schemeClr>
                </a:gs>
                <a:gs pos="50000">
                  <a:schemeClr val="accent4">
                    <a:lumMod val="75000"/>
                  </a:schemeClr>
                </a:gs>
                <a:gs pos="100000">
                  <a:schemeClr val="accent4">
                    <a:lumMod val="50000"/>
                  </a:schemeClr>
                </a:gs>
              </a:gsLst>
              <a:lin ang="5400000" scaled="0"/>
            </a:gradFill>
          </c:spPr>
          <c:invertIfNegative val="0"/>
          <c:cat>
            <c:strRef>
              <c:f>(Frequency!$C$10,Frequency!$C$12,Frequency!$C$14,Frequency!$C$16,Frequency!$C$18,Frequency!$C$20)</c:f>
              <c:strCache>
                <c:ptCount val="2"/>
                <c:pt idx="0">
                  <c:v>Constrained</c:v>
                </c:pt>
                <c:pt idx="1">
                  <c:v>Not Constrained</c:v>
                </c:pt>
              </c:strCache>
            </c:strRef>
          </c:cat>
          <c:val>
            <c:numRef>
              <c:f>(Frequency!$K$10,Frequency!$K$12,Frequency!$K$14,Frequency!$K$16,Frequency!$K$18,Frequency!$K$20)</c:f>
              <c:numCache>
                <c:formatCode>0.0%</c:formatCode>
                <c:ptCount val="6"/>
                <c:pt idx="0">
                  <c:v>0.53333333333333333</c:v>
                </c:pt>
                <c:pt idx="1">
                  <c:v>0.46666666666666667</c:v>
                </c:pt>
                <c:pt idx="2">
                  <c:v>0</c:v>
                </c:pt>
                <c:pt idx="3">
                  <c:v>0</c:v>
                </c:pt>
                <c:pt idx="4">
                  <c:v>0</c:v>
                </c:pt>
                <c:pt idx="5">
                  <c:v>0</c:v>
                </c:pt>
              </c:numCache>
            </c:numRef>
          </c:val>
          <c:extLst>
            <c:ext xmlns:c16="http://schemas.microsoft.com/office/drawing/2014/chart" uri="{C3380CC4-5D6E-409C-BE32-E72D297353CC}">
              <c16:uniqueId val="{00000003-10AC-4BFF-918B-403ED64FA05E}"/>
            </c:ext>
          </c:extLst>
        </c:ser>
        <c:ser>
          <c:idx val="4"/>
          <c:order val="4"/>
          <c:tx>
            <c:strRef>
              <c:f>Frequency!$M$8</c:f>
              <c:strCache>
                <c:ptCount val="1"/>
                <c:pt idx="0">
                  <c:v>2030</c:v>
                </c:pt>
              </c:strCache>
            </c:strRef>
          </c:tx>
          <c:spPr>
            <a:gradFill>
              <a:gsLst>
                <a:gs pos="0">
                  <a:schemeClr val="accent5">
                    <a:lumMod val="60000"/>
                    <a:lumOff val="40000"/>
                  </a:schemeClr>
                </a:gs>
                <a:gs pos="50000">
                  <a:schemeClr val="accent5">
                    <a:lumMod val="75000"/>
                  </a:schemeClr>
                </a:gs>
                <a:gs pos="100000">
                  <a:schemeClr val="accent5">
                    <a:lumMod val="50000"/>
                  </a:schemeClr>
                </a:gs>
              </a:gsLst>
              <a:lin ang="5400000" scaled="0"/>
            </a:gradFill>
          </c:spPr>
          <c:invertIfNegative val="0"/>
          <c:cat>
            <c:strRef>
              <c:f>(Frequency!$C$10,Frequency!$C$12,Frequency!$C$14,Frequency!$C$16,Frequency!$C$18,Frequency!$C$20)</c:f>
              <c:strCache>
                <c:ptCount val="2"/>
                <c:pt idx="0">
                  <c:v>Constrained</c:v>
                </c:pt>
                <c:pt idx="1">
                  <c:v>Not Constrained</c:v>
                </c:pt>
              </c:strCache>
            </c:strRef>
          </c:cat>
          <c:val>
            <c:numRef>
              <c:f>(Frequency!$M$10,Frequency!$M$12,Frequency!$M$14,Frequency!$M$16,Frequency!$M$18,Frequency!$M$20)</c:f>
              <c:numCache>
                <c:formatCode>0.0%</c:formatCode>
                <c:ptCount val="6"/>
                <c:pt idx="0">
                  <c:v>0.3</c:v>
                </c:pt>
                <c:pt idx="1">
                  <c:v>0.7</c:v>
                </c:pt>
                <c:pt idx="2">
                  <c:v>0</c:v>
                </c:pt>
                <c:pt idx="3">
                  <c:v>0</c:v>
                </c:pt>
                <c:pt idx="4">
                  <c:v>0</c:v>
                </c:pt>
                <c:pt idx="5">
                  <c:v>0</c:v>
                </c:pt>
              </c:numCache>
            </c:numRef>
          </c:val>
          <c:extLst>
            <c:ext xmlns:c16="http://schemas.microsoft.com/office/drawing/2014/chart" uri="{C3380CC4-5D6E-409C-BE32-E72D297353CC}">
              <c16:uniqueId val="{00000004-10AC-4BFF-918B-403ED64FA05E}"/>
            </c:ext>
          </c:extLst>
        </c:ser>
        <c:ser>
          <c:idx val="5"/>
          <c:order val="5"/>
          <c:tx>
            <c:strRef>
              <c:f>Frequency!$O$8</c:f>
              <c:strCache>
                <c:ptCount val="1"/>
                <c:pt idx="0">
                  <c:v>2031</c:v>
                </c:pt>
              </c:strCache>
            </c:strRef>
          </c:tx>
          <c:spPr>
            <a:gradFill>
              <a:gsLst>
                <a:gs pos="0">
                  <a:schemeClr val="accent6">
                    <a:lumMod val="60000"/>
                    <a:lumOff val="40000"/>
                  </a:schemeClr>
                </a:gs>
                <a:gs pos="50000">
                  <a:schemeClr val="accent6">
                    <a:lumMod val="75000"/>
                  </a:schemeClr>
                </a:gs>
                <a:gs pos="100000">
                  <a:schemeClr val="accent6">
                    <a:lumMod val="50000"/>
                  </a:schemeClr>
                </a:gs>
              </a:gsLst>
              <a:lin ang="5400000" scaled="0"/>
            </a:gradFill>
          </c:spPr>
          <c:invertIfNegative val="0"/>
          <c:cat>
            <c:strRef>
              <c:f>(Frequency!$C$10,Frequency!$C$12,Frequency!$C$14,Frequency!$C$16,Frequency!$C$18,Frequency!$C$20)</c:f>
              <c:strCache>
                <c:ptCount val="2"/>
                <c:pt idx="0">
                  <c:v>Constrained</c:v>
                </c:pt>
                <c:pt idx="1">
                  <c:v>Not Constrained</c:v>
                </c:pt>
              </c:strCache>
            </c:strRef>
          </c:cat>
          <c:val>
            <c:numRef>
              <c:f>(Frequency!$O$10,Frequency!$O$12,Frequency!$O$14,Frequency!$O$16,Frequency!$O$18,Frequency!$O$20)</c:f>
              <c:numCache>
                <c:formatCode>0.0%</c:formatCode>
                <c:ptCount val="6"/>
                <c:pt idx="0">
                  <c:v>0.33333333333333331</c:v>
                </c:pt>
                <c:pt idx="1">
                  <c:v>0.66666666666666663</c:v>
                </c:pt>
                <c:pt idx="2">
                  <c:v>0</c:v>
                </c:pt>
                <c:pt idx="3">
                  <c:v>0</c:v>
                </c:pt>
                <c:pt idx="4">
                  <c:v>0</c:v>
                </c:pt>
                <c:pt idx="5">
                  <c:v>0</c:v>
                </c:pt>
              </c:numCache>
            </c:numRef>
          </c:val>
          <c:extLst>
            <c:ext xmlns:c16="http://schemas.microsoft.com/office/drawing/2014/chart" uri="{C3380CC4-5D6E-409C-BE32-E72D297353CC}">
              <c16:uniqueId val="{00000005-10AC-4BFF-918B-403ED64FA05E}"/>
            </c:ext>
          </c:extLst>
        </c:ser>
        <c:dLbls>
          <c:showLegendKey val="0"/>
          <c:showVal val="0"/>
          <c:showCatName val="0"/>
          <c:showSerName val="0"/>
          <c:showPercent val="0"/>
          <c:showBubbleSize val="0"/>
        </c:dLbls>
        <c:gapWidth val="150"/>
        <c:axId val="183094248"/>
        <c:axId val="183094640"/>
      </c:barChart>
      <c:catAx>
        <c:axId val="183094248"/>
        <c:scaling>
          <c:orientation val="minMax"/>
        </c:scaling>
        <c:delete val="0"/>
        <c:axPos val="b"/>
        <c:title>
          <c:tx>
            <c:rich>
              <a:bodyPr/>
              <a:lstStyle/>
              <a:p>
                <a:pPr>
                  <a:defRPr/>
                </a:pPr>
                <a:r>
                  <a:rPr lang="en-US"/>
                  <a:t>Events</a:t>
                </a:r>
              </a:p>
            </c:rich>
          </c:tx>
          <c:overlay val="0"/>
        </c:title>
        <c:numFmt formatCode="General" sourceLinked="1"/>
        <c:majorTickMark val="out"/>
        <c:minorTickMark val="none"/>
        <c:tickLblPos val="nextTo"/>
        <c:crossAx val="183094640"/>
        <c:crosses val="autoZero"/>
        <c:auto val="1"/>
        <c:lblAlgn val="ctr"/>
        <c:lblOffset val="100"/>
        <c:noMultiLvlLbl val="0"/>
      </c:catAx>
      <c:valAx>
        <c:axId val="183094640"/>
        <c:scaling>
          <c:orientation val="minMax"/>
          <c:max val="1"/>
          <c:min val="0"/>
        </c:scaling>
        <c:delete val="0"/>
        <c:axPos val="l"/>
        <c:majorGridlines/>
        <c:title>
          <c:tx>
            <c:rich>
              <a:bodyPr rot="-5400000" vert="horz"/>
              <a:lstStyle/>
              <a:p>
                <a:pPr>
                  <a:defRPr/>
                </a:pPr>
                <a:r>
                  <a:rPr lang="en-US"/>
                  <a:t>Percent of Traces</a:t>
                </a:r>
              </a:p>
            </c:rich>
          </c:tx>
          <c:layout>
            <c:manualLayout>
              <c:xMode val="edge"/>
              <c:yMode val="edge"/>
              <c:x val="1.3020830663379683E-2"/>
              <c:y val="0.35746712364209082"/>
            </c:manualLayout>
          </c:layout>
          <c:overlay val="0"/>
        </c:title>
        <c:numFmt formatCode="0.0%" sourceLinked="1"/>
        <c:majorTickMark val="out"/>
        <c:minorTickMark val="none"/>
        <c:tickLblPos val="nextTo"/>
        <c:crossAx val="183094248"/>
        <c:crosses val="autoZero"/>
        <c:crossBetween val="between"/>
      </c:valAx>
      <c:spPr>
        <a:solidFill>
          <a:schemeClr val="bg1">
            <a:lumMod val="75000"/>
          </a:schemeClr>
        </a:solidFill>
      </c:spPr>
    </c:plotArea>
    <c:legend>
      <c:legendPos val="t"/>
      <c:overlay val="0"/>
    </c:legend>
    <c:plotVisOnly val="1"/>
    <c:dispBlanksAs val="gap"/>
    <c:showDLblsOverMax val="0"/>
  </c:chart>
  <c:spPr>
    <a:solidFill>
      <a:schemeClr val="bg2">
        <a:lumMod val="90000"/>
      </a:schemeClr>
    </a:solidFill>
  </c:spPr>
  <c:printSettings>
    <c:headerFooter/>
    <c:pageMargins b="0.75000000000000566" l="0.70000000000000062" r="0.70000000000000062" t="0.75000000000000566"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barChart>
        <c:barDir val="col"/>
        <c:grouping val="clustered"/>
        <c:varyColors val="0"/>
        <c:ser>
          <c:idx val="0"/>
          <c:order val="0"/>
          <c:tx>
            <c:strRef>
              <c:f>Frequency!$C$10</c:f>
              <c:strCache>
                <c:ptCount val="1"/>
                <c:pt idx="0">
                  <c:v>Constrained</c:v>
                </c:pt>
              </c:strCache>
            </c:strRef>
          </c:tx>
          <c:spPr>
            <a:gradFill>
              <a:gsLst>
                <a:gs pos="0">
                  <a:srgbClr val="FF6464"/>
                </a:gs>
                <a:gs pos="50000">
                  <a:srgbClr val="FF0000"/>
                </a:gs>
                <a:gs pos="100000">
                  <a:srgbClr val="7A0000"/>
                </a:gs>
              </a:gsLst>
              <a:lin ang="5400000" scaled="0"/>
            </a:gradFill>
          </c:spPr>
          <c:invertIfNegative val="0"/>
          <c:cat>
            <c:numRef>
              <c:f>(Frequency!$E$8,Frequency!$G$8,Frequency!$I$8,Frequency!$K$8,Frequency!$M$8,Frequency!$O$8)</c:f>
              <c:numCache>
                <c:formatCode>General</c:formatCode>
                <c:ptCount val="6"/>
                <c:pt idx="0">
                  <c:v>2026</c:v>
                </c:pt>
                <c:pt idx="1">
                  <c:v>2027</c:v>
                </c:pt>
                <c:pt idx="2">
                  <c:v>2028</c:v>
                </c:pt>
                <c:pt idx="3">
                  <c:v>2029</c:v>
                </c:pt>
                <c:pt idx="4">
                  <c:v>2030</c:v>
                </c:pt>
                <c:pt idx="5">
                  <c:v>2031</c:v>
                </c:pt>
              </c:numCache>
            </c:numRef>
          </c:cat>
          <c:val>
            <c:numRef>
              <c:f>(Frequency!$E$10,Frequency!$G$10,Frequency!$I$10,Frequency!$K$10,Frequency!$M$10,Frequency!$O$10)</c:f>
              <c:numCache>
                <c:formatCode>0.0%</c:formatCode>
                <c:ptCount val="6"/>
                <c:pt idx="0">
                  <c:v>1</c:v>
                </c:pt>
                <c:pt idx="1">
                  <c:v>1</c:v>
                </c:pt>
                <c:pt idx="2">
                  <c:v>0.53333333333333333</c:v>
                </c:pt>
                <c:pt idx="3">
                  <c:v>0.53333333333333333</c:v>
                </c:pt>
                <c:pt idx="4">
                  <c:v>0.3</c:v>
                </c:pt>
                <c:pt idx="5">
                  <c:v>0.33333333333333331</c:v>
                </c:pt>
              </c:numCache>
            </c:numRef>
          </c:val>
          <c:extLst>
            <c:ext xmlns:c16="http://schemas.microsoft.com/office/drawing/2014/chart" uri="{C3380CC4-5D6E-409C-BE32-E72D297353CC}">
              <c16:uniqueId val="{00000000-A35A-4DC7-A030-E655D5E6C9CC}"/>
            </c:ext>
          </c:extLst>
        </c:ser>
        <c:ser>
          <c:idx val="1"/>
          <c:order val="1"/>
          <c:tx>
            <c:strRef>
              <c:f>Frequency!$C$12</c:f>
              <c:strCache>
                <c:ptCount val="1"/>
                <c:pt idx="0">
                  <c:v>Not Constrained</c:v>
                </c:pt>
              </c:strCache>
            </c:strRef>
          </c:tx>
          <c:spPr>
            <a:gradFill>
              <a:gsLst>
                <a:gs pos="0">
                  <a:schemeClr val="tx2">
                    <a:lumMod val="60000"/>
                    <a:lumOff val="40000"/>
                  </a:schemeClr>
                </a:gs>
                <a:gs pos="50000">
                  <a:srgbClr val="0070C0"/>
                </a:gs>
                <a:gs pos="100000">
                  <a:schemeClr val="tx2">
                    <a:lumMod val="75000"/>
                  </a:schemeClr>
                </a:gs>
              </a:gsLst>
              <a:lin ang="5400000" scaled="0"/>
            </a:gradFill>
          </c:spPr>
          <c:invertIfNegative val="0"/>
          <c:cat>
            <c:numRef>
              <c:f>(Frequency!$E$8,Frequency!$G$8,Frequency!$I$8,Frequency!$K$8,Frequency!$M$8,Frequency!$O$8)</c:f>
              <c:numCache>
                <c:formatCode>General</c:formatCode>
                <c:ptCount val="6"/>
                <c:pt idx="0">
                  <c:v>2026</c:v>
                </c:pt>
                <c:pt idx="1">
                  <c:v>2027</c:v>
                </c:pt>
                <c:pt idx="2">
                  <c:v>2028</c:v>
                </c:pt>
                <c:pt idx="3">
                  <c:v>2029</c:v>
                </c:pt>
                <c:pt idx="4">
                  <c:v>2030</c:v>
                </c:pt>
                <c:pt idx="5">
                  <c:v>2031</c:v>
                </c:pt>
              </c:numCache>
            </c:numRef>
          </c:cat>
          <c:val>
            <c:numRef>
              <c:f>(Frequency!$E$12,Frequency!$G$12,Frequency!$I$12,Frequency!$K$12,Frequency!$M$12,Frequency!$O$12)</c:f>
              <c:numCache>
                <c:formatCode>0.0%</c:formatCode>
                <c:ptCount val="6"/>
                <c:pt idx="0">
                  <c:v>0</c:v>
                </c:pt>
                <c:pt idx="1">
                  <c:v>0</c:v>
                </c:pt>
                <c:pt idx="2">
                  <c:v>0.46666666666666667</c:v>
                </c:pt>
                <c:pt idx="3">
                  <c:v>0.46666666666666667</c:v>
                </c:pt>
                <c:pt idx="4">
                  <c:v>0.7</c:v>
                </c:pt>
                <c:pt idx="5">
                  <c:v>0.66666666666666663</c:v>
                </c:pt>
              </c:numCache>
            </c:numRef>
          </c:val>
          <c:extLst>
            <c:ext xmlns:c16="http://schemas.microsoft.com/office/drawing/2014/chart" uri="{C3380CC4-5D6E-409C-BE32-E72D297353CC}">
              <c16:uniqueId val="{00000001-A35A-4DC7-A030-E655D5E6C9CC}"/>
            </c:ext>
          </c:extLst>
        </c:ser>
        <c:ser>
          <c:idx val="2"/>
          <c:order val="2"/>
          <c:tx>
            <c:strRef>
              <c:f>Frequency!$C$14</c:f>
              <c:strCache>
                <c:ptCount val="1"/>
              </c:strCache>
            </c:strRef>
          </c:tx>
          <c:spPr>
            <a:gradFill>
              <a:gsLst>
                <a:gs pos="0">
                  <a:schemeClr val="accent3">
                    <a:lumMod val="60000"/>
                    <a:lumOff val="40000"/>
                  </a:schemeClr>
                </a:gs>
                <a:gs pos="50000">
                  <a:schemeClr val="accent3">
                    <a:lumMod val="75000"/>
                  </a:schemeClr>
                </a:gs>
                <a:gs pos="100000">
                  <a:schemeClr val="accent3">
                    <a:lumMod val="50000"/>
                  </a:schemeClr>
                </a:gs>
              </a:gsLst>
              <a:lin ang="5400000" scaled="0"/>
            </a:gradFill>
          </c:spPr>
          <c:invertIfNegative val="0"/>
          <c:cat>
            <c:numRef>
              <c:f>(Frequency!$E$8,Frequency!$G$8,Frequency!$I$8,Frequency!$K$8,Frequency!$M$8,Frequency!$O$8)</c:f>
              <c:numCache>
                <c:formatCode>General</c:formatCode>
                <c:ptCount val="6"/>
                <c:pt idx="0">
                  <c:v>2026</c:v>
                </c:pt>
                <c:pt idx="1">
                  <c:v>2027</c:v>
                </c:pt>
                <c:pt idx="2">
                  <c:v>2028</c:v>
                </c:pt>
                <c:pt idx="3">
                  <c:v>2029</c:v>
                </c:pt>
                <c:pt idx="4">
                  <c:v>2030</c:v>
                </c:pt>
                <c:pt idx="5">
                  <c:v>2031</c:v>
                </c:pt>
              </c:numCache>
            </c:numRef>
          </c:cat>
          <c:val>
            <c:numRef>
              <c:f>(Frequency!$E$14,Frequency!$G$14,Frequency!$I$14,Frequency!$K$14,Frequency!$M$14,Frequency!$O$14)</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A35A-4DC7-A030-E655D5E6C9CC}"/>
            </c:ext>
          </c:extLst>
        </c:ser>
        <c:ser>
          <c:idx val="3"/>
          <c:order val="3"/>
          <c:tx>
            <c:strRef>
              <c:f>Frequency!$C$16</c:f>
              <c:strCache>
                <c:ptCount val="1"/>
              </c:strCache>
            </c:strRef>
          </c:tx>
          <c:spPr>
            <a:gradFill>
              <a:gsLst>
                <a:gs pos="0">
                  <a:schemeClr val="accent4">
                    <a:lumMod val="60000"/>
                    <a:lumOff val="40000"/>
                  </a:schemeClr>
                </a:gs>
                <a:gs pos="50000">
                  <a:schemeClr val="accent4">
                    <a:lumMod val="75000"/>
                  </a:schemeClr>
                </a:gs>
                <a:gs pos="100000">
                  <a:schemeClr val="accent4">
                    <a:lumMod val="50000"/>
                  </a:schemeClr>
                </a:gs>
              </a:gsLst>
              <a:lin ang="5400000" scaled="0"/>
            </a:gradFill>
          </c:spPr>
          <c:invertIfNegative val="0"/>
          <c:cat>
            <c:numRef>
              <c:f>(Frequency!$E$8,Frequency!$G$8,Frequency!$I$8,Frequency!$K$8,Frequency!$M$8,Frequency!$O$8)</c:f>
              <c:numCache>
                <c:formatCode>General</c:formatCode>
                <c:ptCount val="6"/>
                <c:pt idx="0">
                  <c:v>2026</c:v>
                </c:pt>
                <c:pt idx="1">
                  <c:v>2027</c:v>
                </c:pt>
                <c:pt idx="2">
                  <c:v>2028</c:v>
                </c:pt>
                <c:pt idx="3">
                  <c:v>2029</c:v>
                </c:pt>
                <c:pt idx="4">
                  <c:v>2030</c:v>
                </c:pt>
                <c:pt idx="5">
                  <c:v>2031</c:v>
                </c:pt>
              </c:numCache>
            </c:numRef>
          </c:cat>
          <c:val>
            <c:numRef>
              <c:f>(Frequency!$E$16,Frequency!$G$16,Frequency!$I$16,Frequency!$K$16,Frequency!$M$16,Frequency!$O$16)</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3-A35A-4DC7-A030-E655D5E6C9CC}"/>
            </c:ext>
          </c:extLst>
        </c:ser>
        <c:ser>
          <c:idx val="4"/>
          <c:order val="4"/>
          <c:tx>
            <c:strRef>
              <c:f>Frequency!$C$18</c:f>
              <c:strCache>
                <c:ptCount val="1"/>
              </c:strCache>
            </c:strRef>
          </c:tx>
          <c:spPr>
            <a:gradFill>
              <a:gsLst>
                <a:gs pos="0">
                  <a:schemeClr val="accent5">
                    <a:lumMod val="60000"/>
                    <a:lumOff val="40000"/>
                  </a:schemeClr>
                </a:gs>
                <a:gs pos="50000">
                  <a:schemeClr val="accent5">
                    <a:lumMod val="75000"/>
                  </a:schemeClr>
                </a:gs>
                <a:gs pos="100000">
                  <a:schemeClr val="accent5">
                    <a:lumMod val="50000"/>
                  </a:schemeClr>
                </a:gs>
              </a:gsLst>
              <a:lin ang="5400000" scaled="0"/>
            </a:gradFill>
          </c:spPr>
          <c:invertIfNegative val="0"/>
          <c:cat>
            <c:numRef>
              <c:f>(Frequency!$E$8,Frequency!$G$8,Frequency!$I$8,Frequency!$K$8,Frequency!$M$8,Frequency!$O$8)</c:f>
              <c:numCache>
                <c:formatCode>General</c:formatCode>
                <c:ptCount val="6"/>
                <c:pt idx="0">
                  <c:v>2026</c:v>
                </c:pt>
                <c:pt idx="1">
                  <c:v>2027</c:v>
                </c:pt>
                <c:pt idx="2">
                  <c:v>2028</c:v>
                </c:pt>
                <c:pt idx="3">
                  <c:v>2029</c:v>
                </c:pt>
                <c:pt idx="4">
                  <c:v>2030</c:v>
                </c:pt>
                <c:pt idx="5">
                  <c:v>2031</c:v>
                </c:pt>
              </c:numCache>
            </c:numRef>
          </c:cat>
          <c:val>
            <c:numRef>
              <c:f>(Frequency!$E$18,Frequency!$G$18,Frequency!$I$18,Frequency!$K$18,Frequency!$M$18,Frequency!$O$18)</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4-A35A-4DC7-A030-E655D5E6C9CC}"/>
            </c:ext>
          </c:extLst>
        </c:ser>
        <c:ser>
          <c:idx val="5"/>
          <c:order val="5"/>
          <c:tx>
            <c:strRef>
              <c:f>Frequency!$C$20</c:f>
              <c:strCache>
                <c:ptCount val="1"/>
              </c:strCache>
            </c:strRef>
          </c:tx>
          <c:invertIfNegative val="0"/>
          <c:cat>
            <c:numRef>
              <c:f>(Frequency!$E$8,Frequency!$G$8,Frequency!$I$8,Frequency!$K$8,Frequency!$M$8,Frequency!$O$8)</c:f>
              <c:numCache>
                <c:formatCode>General</c:formatCode>
                <c:ptCount val="6"/>
                <c:pt idx="0">
                  <c:v>2026</c:v>
                </c:pt>
                <c:pt idx="1">
                  <c:v>2027</c:v>
                </c:pt>
                <c:pt idx="2">
                  <c:v>2028</c:v>
                </c:pt>
                <c:pt idx="3">
                  <c:v>2029</c:v>
                </c:pt>
                <c:pt idx="4">
                  <c:v>2030</c:v>
                </c:pt>
                <c:pt idx="5">
                  <c:v>2031</c:v>
                </c:pt>
              </c:numCache>
            </c:numRef>
          </c:cat>
          <c:val>
            <c:numRef>
              <c:f>(Frequency!$E$20,Frequency!$G$20,Frequency!$I$20,Frequency!$K$20,Frequency!$M$20,Frequency!$O$20)</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5-A35A-4DC7-A030-E655D5E6C9CC}"/>
            </c:ext>
          </c:extLst>
        </c:ser>
        <c:dLbls>
          <c:showLegendKey val="0"/>
          <c:showVal val="0"/>
          <c:showCatName val="0"/>
          <c:showSerName val="0"/>
          <c:showPercent val="0"/>
          <c:showBubbleSize val="0"/>
        </c:dLbls>
        <c:gapWidth val="150"/>
        <c:axId val="183096992"/>
        <c:axId val="183095816"/>
      </c:barChart>
      <c:catAx>
        <c:axId val="183096992"/>
        <c:scaling>
          <c:orientation val="minMax"/>
        </c:scaling>
        <c:delete val="0"/>
        <c:axPos val="b"/>
        <c:title>
          <c:tx>
            <c:rich>
              <a:bodyPr/>
              <a:lstStyle/>
              <a:p>
                <a:pPr>
                  <a:defRPr/>
                </a:pPr>
                <a:r>
                  <a:rPr lang="en-US"/>
                  <a:t>Events</a:t>
                </a:r>
              </a:p>
            </c:rich>
          </c:tx>
          <c:overlay val="0"/>
        </c:title>
        <c:numFmt formatCode="General" sourceLinked="1"/>
        <c:majorTickMark val="out"/>
        <c:minorTickMark val="none"/>
        <c:tickLblPos val="nextTo"/>
        <c:crossAx val="183095816"/>
        <c:crosses val="autoZero"/>
        <c:auto val="1"/>
        <c:lblAlgn val="ctr"/>
        <c:lblOffset val="100"/>
        <c:noMultiLvlLbl val="0"/>
      </c:catAx>
      <c:valAx>
        <c:axId val="183095816"/>
        <c:scaling>
          <c:orientation val="minMax"/>
          <c:max val="1"/>
          <c:min val="0"/>
        </c:scaling>
        <c:delete val="0"/>
        <c:axPos val="l"/>
        <c:majorGridlines/>
        <c:title>
          <c:tx>
            <c:rich>
              <a:bodyPr rot="-5400000" vert="horz"/>
              <a:lstStyle/>
              <a:p>
                <a:pPr>
                  <a:defRPr/>
                </a:pPr>
                <a:r>
                  <a:rPr lang="en-US"/>
                  <a:t>Percent</a:t>
                </a:r>
                <a:r>
                  <a:rPr lang="en-US" baseline="0"/>
                  <a:t> of Traces</a:t>
                </a:r>
                <a:endParaRPr lang="en-US"/>
              </a:p>
            </c:rich>
          </c:tx>
          <c:layout>
            <c:manualLayout>
              <c:xMode val="edge"/>
              <c:yMode val="edge"/>
              <c:x val="1.3020830663379683E-2"/>
              <c:y val="0.35746712364209082"/>
            </c:manualLayout>
          </c:layout>
          <c:overlay val="0"/>
        </c:title>
        <c:numFmt formatCode="0.0%" sourceLinked="1"/>
        <c:majorTickMark val="out"/>
        <c:minorTickMark val="none"/>
        <c:tickLblPos val="nextTo"/>
        <c:crossAx val="183096992"/>
        <c:crosses val="autoZero"/>
        <c:crossBetween val="between"/>
      </c:valAx>
      <c:spPr>
        <a:solidFill>
          <a:schemeClr val="bg1">
            <a:lumMod val="75000"/>
          </a:schemeClr>
        </a:solidFill>
      </c:spPr>
    </c:plotArea>
    <c:legend>
      <c:legendPos val="t"/>
      <c:overlay val="0"/>
    </c:legend>
    <c:plotVisOnly val="1"/>
    <c:dispBlanksAs val="gap"/>
    <c:showDLblsOverMax val="0"/>
  </c:chart>
  <c:spPr>
    <a:solidFill>
      <a:schemeClr val="bg2">
        <a:lumMod val="90000"/>
      </a:schemeClr>
    </a:solidFill>
  </c:spPr>
  <c:printSettings>
    <c:headerFooter/>
    <c:pageMargins b="0.75000000000000566" l="0.70000000000000062" r="0.70000000000000062" t="0.75000000000000566"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2"/>
          <c:order val="0"/>
          <c:tx>
            <c:strRef>
              <c:f>RunInformation!$W$6</c:f>
              <c:strCache>
                <c:ptCount val="1"/>
                <c:pt idx="0">
                  <c:v>10%</c:v>
                </c:pt>
              </c:strCache>
            </c:strRef>
          </c:tx>
          <c:spPr>
            <a:ln>
              <a:solidFill>
                <a:srgbClr val="0000FF"/>
              </a:solidFill>
              <a:prstDash val="solid"/>
            </a:ln>
          </c:spPr>
          <c:marker>
            <c:symbol val="diamond"/>
            <c:size val="5"/>
            <c:spPr>
              <a:solidFill>
                <a:srgbClr val="0000FF"/>
              </a:solidFill>
              <a:ln>
                <a:solidFill>
                  <a:srgbClr val="7D7D7D"/>
                </a:solidFill>
                <a:prstDash val="solid"/>
              </a:ln>
            </c:spPr>
          </c:marker>
          <c:xVal>
            <c:numRef>
              <c:f>Exceedance!$U$4:$U$68</c:f>
              <c:numCache>
                <c:formatCode>[$-409]mmmm\-yy;@</c:formatCode>
                <c:ptCount val="65"/>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47392</c:v>
                </c:pt>
                <c:pt idx="42">
                  <c:v>47423</c:v>
                </c:pt>
                <c:pt idx="43">
                  <c:v>47453</c:v>
                </c:pt>
                <c:pt idx="44">
                  <c:v>47484</c:v>
                </c:pt>
                <c:pt idx="45">
                  <c:v>47515</c:v>
                </c:pt>
                <c:pt idx="46">
                  <c:v>47543</c:v>
                </c:pt>
                <c:pt idx="47">
                  <c:v>47574</c:v>
                </c:pt>
                <c:pt idx="48">
                  <c:v>47604</c:v>
                </c:pt>
                <c:pt idx="49">
                  <c:v>47635</c:v>
                </c:pt>
                <c:pt idx="50">
                  <c:v>47665</c:v>
                </c:pt>
                <c:pt idx="51">
                  <c:v>47696</c:v>
                </c:pt>
                <c:pt idx="52">
                  <c:v>47727</c:v>
                </c:pt>
                <c:pt idx="53">
                  <c:v>47757</c:v>
                </c:pt>
                <c:pt idx="54">
                  <c:v>47788</c:v>
                </c:pt>
                <c:pt idx="55">
                  <c:v>47818</c:v>
                </c:pt>
                <c:pt idx="56">
                  <c:v>47849</c:v>
                </c:pt>
                <c:pt idx="57">
                  <c:v>47880</c:v>
                </c:pt>
                <c:pt idx="58">
                  <c:v>47908</c:v>
                </c:pt>
                <c:pt idx="59">
                  <c:v>47939</c:v>
                </c:pt>
                <c:pt idx="60">
                  <c:v>47969</c:v>
                </c:pt>
                <c:pt idx="61">
                  <c:v>48000</c:v>
                </c:pt>
                <c:pt idx="62">
                  <c:v>48030</c:v>
                </c:pt>
                <c:pt idx="63">
                  <c:v>48061</c:v>
                </c:pt>
                <c:pt idx="64">
                  <c:v>48092</c:v>
                </c:pt>
              </c:numCache>
            </c:numRef>
          </c:xVal>
          <c:yVal>
            <c:numRef>
              <c:f>Exceedance!$Y$4:$Y$68</c:f>
              <c:numCache>
                <c:formatCode>0.00</c:formatCode>
                <c:ptCount val="65"/>
                <c:pt idx="0">
                  <c:v>1051.6178018815231</c:v>
                </c:pt>
                <c:pt idx="1">
                  <c:v>1046.2568374586465</c:v>
                </c:pt>
                <c:pt idx="2">
                  <c:v>1042.1897177718622</c:v>
                </c:pt>
                <c:pt idx="3">
                  <c:v>1040.538242719696</c:v>
                </c:pt>
                <c:pt idx="4">
                  <c:v>1039.4351233857235</c:v>
                </c:pt>
                <c:pt idx="5">
                  <c:v>1040.5390202444687</c:v>
                </c:pt>
                <c:pt idx="6">
                  <c:v>1039.6396843821574</c:v>
                </c:pt>
                <c:pt idx="7">
                  <c:v>1042.2236414506924</c:v>
                </c:pt>
                <c:pt idx="8">
                  <c:v>1045.9272167518495</c:v>
                </c:pt>
                <c:pt idx="9">
                  <c:v>1048.5506370274843</c:v>
                </c:pt>
                <c:pt idx="10">
                  <c:v>1048.2901068692386</c:v>
                </c:pt>
                <c:pt idx="11">
                  <c:v>1045.4162877202168</c:v>
                </c:pt>
                <c:pt idx="12">
                  <c:v>1046.1576533564141</c:v>
                </c:pt>
                <c:pt idx="13">
                  <c:v>1047.3223505032413</c:v>
                </c:pt>
                <c:pt idx="14">
                  <c:v>1048.5746251163566</c:v>
                </c:pt>
                <c:pt idx="15">
                  <c:v>1051.6718205612151</c:v>
                </c:pt>
                <c:pt idx="16">
                  <c:v>1053.1231170317014</c:v>
                </c:pt>
                <c:pt idx="17">
                  <c:v>1053.3298307238679</c:v>
                </c:pt>
                <c:pt idx="18">
                  <c:v>1052.363963248426</c:v>
                </c:pt>
                <c:pt idx="19">
                  <c:v>1053.7306346219668</c:v>
                </c:pt>
                <c:pt idx="20">
                  <c:v>1055.5131306178423</c:v>
                </c:pt>
                <c:pt idx="21">
                  <c:v>1057.1320644283292</c:v>
                </c:pt>
                <c:pt idx="22">
                  <c:v>1053.3164681358583</c:v>
                </c:pt>
                <c:pt idx="23">
                  <c:v>1047.4866324175537</c:v>
                </c:pt>
                <c:pt idx="24">
                  <c:v>1043.56608995383</c:v>
                </c:pt>
                <c:pt idx="25">
                  <c:v>1040.4789026889671</c:v>
                </c:pt>
                <c:pt idx="26">
                  <c:v>1041.3658548567346</c:v>
                </c:pt>
                <c:pt idx="27">
                  <c:v>1044.9227079804175</c:v>
                </c:pt>
                <c:pt idx="28">
                  <c:v>1045.4255203101607</c:v>
                </c:pt>
                <c:pt idx="29">
                  <c:v>1046.0783170023003</c:v>
                </c:pt>
                <c:pt idx="30">
                  <c:v>1045.4854907701445</c:v>
                </c:pt>
                <c:pt idx="31">
                  <c:v>1047.6273641752327</c:v>
                </c:pt>
                <c:pt idx="32">
                  <c:v>1049.1763448063975</c:v>
                </c:pt>
                <c:pt idx="33">
                  <c:v>1050.1865070432304</c:v>
                </c:pt>
                <c:pt idx="34">
                  <c:v>1046.3834845096956</c:v>
                </c:pt>
                <c:pt idx="35">
                  <c:v>1042.9257631989612</c:v>
                </c:pt>
                <c:pt idx="36">
                  <c:v>1040.198026160871</c:v>
                </c:pt>
                <c:pt idx="37">
                  <c:v>1040.0173640685255</c:v>
                </c:pt>
                <c:pt idx="38">
                  <c:v>1041.6931698958899</c:v>
                </c:pt>
                <c:pt idx="39">
                  <c:v>1043.729550623623</c:v>
                </c:pt>
                <c:pt idx="40">
                  <c:v>1045.6919009415819</c:v>
                </c:pt>
                <c:pt idx="41">
                  <c:v>1047.1325055103612</c:v>
                </c:pt>
                <c:pt idx="42">
                  <c:v>1046.8624168209451</c:v>
                </c:pt>
                <c:pt idx="43">
                  <c:v>1049.0146012976045</c:v>
                </c:pt>
                <c:pt idx="44">
                  <c:v>1050.7773581510369</c:v>
                </c:pt>
                <c:pt idx="45">
                  <c:v>1052.2329200454301</c:v>
                </c:pt>
                <c:pt idx="46">
                  <c:v>1051.2081393271969</c:v>
                </c:pt>
                <c:pt idx="47">
                  <c:v>1051.3513605528756</c:v>
                </c:pt>
                <c:pt idx="48">
                  <c:v>1055.3857101177655</c:v>
                </c:pt>
                <c:pt idx="49">
                  <c:v>1061.0056073187411</c:v>
                </c:pt>
                <c:pt idx="50">
                  <c:v>1070.0985134403775</c:v>
                </c:pt>
                <c:pt idx="51">
                  <c:v>1080.4942735323875</c:v>
                </c:pt>
                <c:pt idx="52">
                  <c:v>1086.5349156891532</c:v>
                </c:pt>
                <c:pt idx="53">
                  <c:v>1088.497578566554</c:v>
                </c:pt>
                <c:pt idx="54">
                  <c:v>1088.7985785210576</c:v>
                </c:pt>
                <c:pt idx="55">
                  <c:v>1090.0766335548062</c:v>
                </c:pt>
                <c:pt idx="56">
                  <c:v>1091.4712283968868</c:v>
                </c:pt>
                <c:pt idx="57">
                  <c:v>1093.0382863450504</c:v>
                </c:pt>
                <c:pt idx="58">
                  <c:v>1091.5435657211683</c:v>
                </c:pt>
                <c:pt idx="59">
                  <c:v>1087.8269292405396</c:v>
                </c:pt>
                <c:pt idx="60">
                  <c:v>1084.3826287662391</c:v>
                </c:pt>
                <c:pt idx="61">
                  <c:v>1083.3518900398003</c:v>
                </c:pt>
                <c:pt idx="62">
                  <c:v>1083.9366810408101</c:v>
                </c:pt>
                <c:pt idx="63">
                  <c:v>1087.5616398226271</c:v>
                </c:pt>
                <c:pt idx="64">
                  <c:v>1093.208190924074</c:v>
                </c:pt>
              </c:numCache>
            </c:numRef>
          </c:yVal>
          <c:smooth val="1"/>
          <c:extLst>
            <c:ext xmlns:c16="http://schemas.microsoft.com/office/drawing/2014/chart" uri="{C3380CC4-5D6E-409C-BE32-E72D297353CC}">
              <c16:uniqueId val="{00000001-3D7C-4295-B334-E35E33AF39FA}"/>
            </c:ext>
          </c:extLst>
        </c:ser>
        <c:ser>
          <c:idx val="1"/>
          <c:order val="1"/>
          <c:tx>
            <c:strRef>
              <c:f>RunInformation!$W$7</c:f>
              <c:strCache>
                <c:ptCount val="1"/>
                <c:pt idx="0">
                  <c:v>20%</c:v>
                </c:pt>
              </c:strCache>
            </c:strRef>
          </c:tx>
          <c:spPr>
            <a:ln>
              <a:solidFill>
                <a:srgbClr val="6464FF"/>
              </a:solidFill>
              <a:prstDash val="solid"/>
            </a:ln>
          </c:spPr>
          <c:marker>
            <c:symbol val="diamond"/>
            <c:size val="5"/>
            <c:spPr>
              <a:solidFill>
                <a:srgbClr val="6464FF"/>
              </a:solidFill>
              <a:ln>
                <a:solidFill>
                  <a:srgbClr val="7D7D7D"/>
                </a:solidFill>
                <a:prstDash val="solid"/>
              </a:ln>
            </c:spPr>
          </c:marker>
          <c:xVal>
            <c:numRef>
              <c:f>Exceedance!$U$4:$U$68</c:f>
              <c:numCache>
                <c:formatCode>[$-409]mmmm\-yy;@</c:formatCode>
                <c:ptCount val="65"/>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47392</c:v>
                </c:pt>
                <c:pt idx="42">
                  <c:v>47423</c:v>
                </c:pt>
                <c:pt idx="43">
                  <c:v>47453</c:v>
                </c:pt>
                <c:pt idx="44">
                  <c:v>47484</c:v>
                </c:pt>
                <c:pt idx="45">
                  <c:v>47515</c:v>
                </c:pt>
                <c:pt idx="46">
                  <c:v>47543</c:v>
                </c:pt>
                <c:pt idx="47">
                  <c:v>47574</c:v>
                </c:pt>
                <c:pt idx="48">
                  <c:v>47604</c:v>
                </c:pt>
                <c:pt idx="49">
                  <c:v>47635</c:v>
                </c:pt>
                <c:pt idx="50">
                  <c:v>47665</c:v>
                </c:pt>
                <c:pt idx="51">
                  <c:v>47696</c:v>
                </c:pt>
                <c:pt idx="52">
                  <c:v>47727</c:v>
                </c:pt>
                <c:pt idx="53">
                  <c:v>47757</c:v>
                </c:pt>
                <c:pt idx="54">
                  <c:v>47788</c:v>
                </c:pt>
                <c:pt idx="55">
                  <c:v>47818</c:v>
                </c:pt>
                <c:pt idx="56">
                  <c:v>47849</c:v>
                </c:pt>
                <c:pt idx="57">
                  <c:v>47880</c:v>
                </c:pt>
                <c:pt idx="58">
                  <c:v>47908</c:v>
                </c:pt>
                <c:pt idx="59">
                  <c:v>47939</c:v>
                </c:pt>
                <c:pt idx="60">
                  <c:v>47969</c:v>
                </c:pt>
                <c:pt idx="61">
                  <c:v>48000</c:v>
                </c:pt>
                <c:pt idx="62">
                  <c:v>48030</c:v>
                </c:pt>
                <c:pt idx="63">
                  <c:v>48061</c:v>
                </c:pt>
                <c:pt idx="64">
                  <c:v>48092</c:v>
                </c:pt>
              </c:numCache>
            </c:numRef>
          </c:xVal>
          <c:yVal>
            <c:numRef>
              <c:f>Exceedance!$Z$4:$Z$68</c:f>
              <c:numCache>
                <c:formatCode>0.00</c:formatCode>
                <c:ptCount val="65"/>
                <c:pt idx="0">
                  <c:v>1050.8456547254461</c:v>
                </c:pt>
                <c:pt idx="1">
                  <c:v>1045.1376676179138</c:v>
                </c:pt>
                <c:pt idx="2">
                  <c:v>1041.2838765679862</c:v>
                </c:pt>
                <c:pt idx="3">
                  <c:v>1038.9592581131019</c:v>
                </c:pt>
                <c:pt idx="4">
                  <c:v>1038.0036709047624</c:v>
                </c:pt>
                <c:pt idx="5">
                  <c:v>1039.5855034176225</c:v>
                </c:pt>
                <c:pt idx="6">
                  <c:v>1038.6894072072623</c:v>
                </c:pt>
                <c:pt idx="7">
                  <c:v>1038.9709725696821</c:v>
                </c:pt>
                <c:pt idx="8">
                  <c:v>1040.7475465736004</c:v>
                </c:pt>
                <c:pt idx="9">
                  <c:v>1041.3024689438685</c:v>
                </c:pt>
                <c:pt idx="10">
                  <c:v>1036.7763114898785</c:v>
                </c:pt>
                <c:pt idx="11">
                  <c:v>1033.7698332316329</c:v>
                </c:pt>
                <c:pt idx="12">
                  <c:v>1041.0665918102115</c:v>
                </c:pt>
                <c:pt idx="13">
                  <c:v>1036.7195424748168</c:v>
                </c:pt>
                <c:pt idx="14">
                  <c:v>1037.4977813826235</c:v>
                </c:pt>
                <c:pt idx="15">
                  <c:v>1039.9663276755157</c:v>
                </c:pt>
                <c:pt idx="16">
                  <c:v>1039.5223068263956</c:v>
                </c:pt>
                <c:pt idx="17">
                  <c:v>1039.0832592609938</c:v>
                </c:pt>
                <c:pt idx="18">
                  <c:v>1038.2319697263645</c:v>
                </c:pt>
                <c:pt idx="19">
                  <c:v>1039.4339187844753</c:v>
                </c:pt>
                <c:pt idx="20">
                  <c:v>1042.7134029827109</c:v>
                </c:pt>
                <c:pt idx="21">
                  <c:v>1047.2099622611481</c:v>
                </c:pt>
                <c:pt idx="22">
                  <c:v>1046.4497709997818</c:v>
                </c:pt>
                <c:pt idx="23">
                  <c:v>1042.0688660611572</c:v>
                </c:pt>
                <c:pt idx="24">
                  <c:v>1040.2205858526463</c:v>
                </c:pt>
                <c:pt idx="25">
                  <c:v>1035.3095754658184</c:v>
                </c:pt>
                <c:pt idx="26">
                  <c:v>1037.0634487818033</c:v>
                </c:pt>
                <c:pt idx="27">
                  <c:v>1040.3563655453659</c:v>
                </c:pt>
                <c:pt idx="28">
                  <c:v>1042.7163410087171</c:v>
                </c:pt>
                <c:pt idx="29">
                  <c:v>1043.7230030443418</c:v>
                </c:pt>
                <c:pt idx="30">
                  <c:v>1043.4819050875258</c:v>
                </c:pt>
                <c:pt idx="31">
                  <c:v>1045.4357109496004</c:v>
                </c:pt>
                <c:pt idx="32">
                  <c:v>1045.9063189446081</c:v>
                </c:pt>
                <c:pt idx="33">
                  <c:v>1046.7417523419199</c:v>
                </c:pt>
                <c:pt idx="34">
                  <c:v>1044.9227541224377</c:v>
                </c:pt>
                <c:pt idx="35">
                  <c:v>1039.6576171286024</c:v>
                </c:pt>
                <c:pt idx="36">
                  <c:v>1036.6834457411906</c:v>
                </c:pt>
                <c:pt idx="37">
                  <c:v>1035.2782341041068</c:v>
                </c:pt>
                <c:pt idx="38">
                  <c:v>1036.6758464097284</c:v>
                </c:pt>
                <c:pt idx="39">
                  <c:v>1040.9490699978151</c:v>
                </c:pt>
                <c:pt idx="40">
                  <c:v>1042.0028677713533</c:v>
                </c:pt>
                <c:pt idx="41">
                  <c:v>1044.855842714197</c:v>
                </c:pt>
                <c:pt idx="42">
                  <c:v>1045.7131444694505</c:v>
                </c:pt>
                <c:pt idx="43">
                  <c:v>1046.7615764501379</c:v>
                </c:pt>
                <c:pt idx="44">
                  <c:v>1048.3333014214197</c:v>
                </c:pt>
                <c:pt idx="45">
                  <c:v>1048.587349295437</c:v>
                </c:pt>
                <c:pt idx="46">
                  <c:v>1048.8894161198662</c:v>
                </c:pt>
                <c:pt idx="47">
                  <c:v>1047.3245343660842</c:v>
                </c:pt>
                <c:pt idx="48">
                  <c:v>1044.4456448943697</c:v>
                </c:pt>
                <c:pt idx="49">
                  <c:v>1042.6695758178337</c:v>
                </c:pt>
                <c:pt idx="50">
                  <c:v>1043.465214612939</c:v>
                </c:pt>
                <c:pt idx="51">
                  <c:v>1045.048135323779</c:v>
                </c:pt>
                <c:pt idx="52">
                  <c:v>1044.6744769807704</c:v>
                </c:pt>
                <c:pt idx="53">
                  <c:v>1047.7227460367612</c:v>
                </c:pt>
                <c:pt idx="54">
                  <c:v>1048.6901967904373</c:v>
                </c:pt>
                <c:pt idx="55">
                  <c:v>1049.2203255528873</c:v>
                </c:pt>
                <c:pt idx="56">
                  <c:v>1049.949978032563</c:v>
                </c:pt>
                <c:pt idx="57">
                  <c:v>1053.0851699469461</c:v>
                </c:pt>
                <c:pt idx="58">
                  <c:v>1051.7169972646095</c:v>
                </c:pt>
                <c:pt idx="59">
                  <c:v>1050.7228158972307</c:v>
                </c:pt>
                <c:pt idx="60">
                  <c:v>1047.2108070782363</c:v>
                </c:pt>
                <c:pt idx="61">
                  <c:v>1045.406744713822</c:v>
                </c:pt>
                <c:pt idx="62">
                  <c:v>1045.8295652759903</c:v>
                </c:pt>
                <c:pt idx="63">
                  <c:v>1048.8398213231465</c:v>
                </c:pt>
                <c:pt idx="64">
                  <c:v>1048.9387245783603</c:v>
                </c:pt>
              </c:numCache>
            </c:numRef>
          </c:yVal>
          <c:smooth val="1"/>
          <c:extLst>
            <c:ext xmlns:c16="http://schemas.microsoft.com/office/drawing/2014/chart" uri="{C3380CC4-5D6E-409C-BE32-E72D297353CC}">
              <c16:uniqueId val="{00000002-3D7C-4295-B334-E35E33AF39FA}"/>
            </c:ext>
          </c:extLst>
        </c:ser>
        <c:ser>
          <c:idx val="3"/>
          <c:order val="2"/>
          <c:tx>
            <c:strRef>
              <c:f>RunInformation!$W$8</c:f>
              <c:strCache>
                <c:ptCount val="1"/>
                <c:pt idx="0">
                  <c:v>30%</c:v>
                </c:pt>
              </c:strCache>
            </c:strRef>
          </c:tx>
          <c:spPr>
            <a:ln>
              <a:solidFill>
                <a:srgbClr val="B4B4FF"/>
              </a:solidFill>
              <a:prstDash val="solid"/>
            </a:ln>
          </c:spPr>
          <c:marker>
            <c:symbol val="diamond"/>
            <c:size val="5"/>
            <c:spPr>
              <a:solidFill>
                <a:srgbClr val="B4B4FF"/>
              </a:solidFill>
              <a:ln>
                <a:solidFill>
                  <a:srgbClr val="7D7D7D"/>
                </a:solidFill>
                <a:prstDash val="solid"/>
              </a:ln>
            </c:spPr>
          </c:marker>
          <c:xVal>
            <c:numRef>
              <c:f>Exceedance!$U$4:$U$68</c:f>
              <c:numCache>
                <c:formatCode>[$-409]mmmm\-yy;@</c:formatCode>
                <c:ptCount val="65"/>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47392</c:v>
                </c:pt>
                <c:pt idx="42">
                  <c:v>47423</c:v>
                </c:pt>
                <c:pt idx="43">
                  <c:v>47453</c:v>
                </c:pt>
                <c:pt idx="44">
                  <c:v>47484</c:v>
                </c:pt>
                <c:pt idx="45">
                  <c:v>47515</c:v>
                </c:pt>
                <c:pt idx="46">
                  <c:v>47543</c:v>
                </c:pt>
                <c:pt idx="47">
                  <c:v>47574</c:v>
                </c:pt>
                <c:pt idx="48">
                  <c:v>47604</c:v>
                </c:pt>
                <c:pt idx="49">
                  <c:v>47635</c:v>
                </c:pt>
                <c:pt idx="50">
                  <c:v>47665</c:v>
                </c:pt>
                <c:pt idx="51">
                  <c:v>47696</c:v>
                </c:pt>
                <c:pt idx="52">
                  <c:v>47727</c:v>
                </c:pt>
                <c:pt idx="53">
                  <c:v>47757</c:v>
                </c:pt>
                <c:pt idx="54">
                  <c:v>47788</c:v>
                </c:pt>
                <c:pt idx="55">
                  <c:v>47818</c:v>
                </c:pt>
                <c:pt idx="56">
                  <c:v>47849</c:v>
                </c:pt>
                <c:pt idx="57">
                  <c:v>47880</c:v>
                </c:pt>
                <c:pt idx="58">
                  <c:v>47908</c:v>
                </c:pt>
                <c:pt idx="59">
                  <c:v>47939</c:v>
                </c:pt>
                <c:pt idx="60">
                  <c:v>47969</c:v>
                </c:pt>
                <c:pt idx="61">
                  <c:v>48000</c:v>
                </c:pt>
                <c:pt idx="62">
                  <c:v>48030</c:v>
                </c:pt>
                <c:pt idx="63">
                  <c:v>48061</c:v>
                </c:pt>
                <c:pt idx="64">
                  <c:v>48092</c:v>
                </c:pt>
              </c:numCache>
            </c:numRef>
          </c:xVal>
          <c:yVal>
            <c:numRef>
              <c:f>Exceedance!$AA$4:$AA$68</c:f>
              <c:numCache>
                <c:formatCode>0.00</c:formatCode>
                <c:ptCount val="65"/>
                <c:pt idx="0">
                  <c:v>1050.4845690541551</c:v>
                </c:pt>
                <c:pt idx="1">
                  <c:v>1044.7871817953169</c:v>
                </c:pt>
                <c:pt idx="2">
                  <c:v>1040.313583112425</c:v>
                </c:pt>
                <c:pt idx="3">
                  <c:v>1038.1356154442026</c:v>
                </c:pt>
                <c:pt idx="4">
                  <c:v>1037.2934310828257</c:v>
                </c:pt>
                <c:pt idx="5">
                  <c:v>1039.1010575636801</c:v>
                </c:pt>
                <c:pt idx="6">
                  <c:v>1038.0736860927423</c:v>
                </c:pt>
                <c:pt idx="7">
                  <c:v>1038.4214787035799</c:v>
                </c:pt>
                <c:pt idx="8">
                  <c:v>1040.2885919289963</c:v>
                </c:pt>
                <c:pt idx="9">
                  <c:v>1039.7677087400514</c:v>
                </c:pt>
                <c:pt idx="10">
                  <c:v>1033.8519673554786</c:v>
                </c:pt>
                <c:pt idx="11">
                  <c:v>1029.0875955933875</c:v>
                </c:pt>
                <c:pt idx="12">
                  <c:v>1033.7070579722197</c:v>
                </c:pt>
                <c:pt idx="13">
                  <c:v>1029.9906207044937</c:v>
                </c:pt>
                <c:pt idx="14">
                  <c:v>1029.5319492320677</c:v>
                </c:pt>
                <c:pt idx="15">
                  <c:v>1030.9563866474741</c:v>
                </c:pt>
                <c:pt idx="16">
                  <c:v>1030.8175411303089</c:v>
                </c:pt>
                <c:pt idx="17">
                  <c:v>1031.3994790222309</c:v>
                </c:pt>
                <c:pt idx="18">
                  <c:v>1030.5268996117397</c:v>
                </c:pt>
                <c:pt idx="19">
                  <c:v>1033.0044740788974</c:v>
                </c:pt>
                <c:pt idx="20">
                  <c:v>1036.2036981395242</c:v>
                </c:pt>
                <c:pt idx="21">
                  <c:v>1039.2062706528191</c:v>
                </c:pt>
                <c:pt idx="22">
                  <c:v>1036.2220758397389</c:v>
                </c:pt>
                <c:pt idx="23">
                  <c:v>1033.0554711972507</c:v>
                </c:pt>
                <c:pt idx="24">
                  <c:v>1033.5515798369074</c:v>
                </c:pt>
                <c:pt idx="25">
                  <c:v>1033.7198830275527</c:v>
                </c:pt>
                <c:pt idx="26">
                  <c:v>1032.8102009868526</c:v>
                </c:pt>
                <c:pt idx="27">
                  <c:v>1033.4974240165284</c:v>
                </c:pt>
                <c:pt idx="28">
                  <c:v>1031.9208342180962</c:v>
                </c:pt>
                <c:pt idx="29">
                  <c:v>1032.2652498439963</c:v>
                </c:pt>
                <c:pt idx="30">
                  <c:v>1030.8633713775173</c:v>
                </c:pt>
                <c:pt idx="31">
                  <c:v>1032.5334310720157</c:v>
                </c:pt>
                <c:pt idx="32">
                  <c:v>1035.649511483015</c:v>
                </c:pt>
                <c:pt idx="33">
                  <c:v>1035.8807272748772</c:v>
                </c:pt>
                <c:pt idx="34">
                  <c:v>1035.9415417665639</c:v>
                </c:pt>
                <c:pt idx="35">
                  <c:v>1034.4731338423207</c:v>
                </c:pt>
                <c:pt idx="36">
                  <c:v>1034.2992727521316</c:v>
                </c:pt>
                <c:pt idx="37">
                  <c:v>1033.3177723533015</c:v>
                </c:pt>
                <c:pt idx="38">
                  <c:v>1035.5076387923166</c:v>
                </c:pt>
                <c:pt idx="39">
                  <c:v>1038.905543203248</c:v>
                </c:pt>
                <c:pt idx="40">
                  <c:v>1040.044462806962</c:v>
                </c:pt>
                <c:pt idx="41">
                  <c:v>1040.9105664984177</c:v>
                </c:pt>
                <c:pt idx="42">
                  <c:v>1040.6460471401556</c:v>
                </c:pt>
                <c:pt idx="43">
                  <c:v>1041.4700999922536</c:v>
                </c:pt>
                <c:pt idx="44">
                  <c:v>1042.8539763381114</c:v>
                </c:pt>
                <c:pt idx="45">
                  <c:v>1044.0241261860515</c:v>
                </c:pt>
                <c:pt idx="46">
                  <c:v>1042.7163834833409</c:v>
                </c:pt>
                <c:pt idx="47">
                  <c:v>1038.9330631563503</c:v>
                </c:pt>
                <c:pt idx="48">
                  <c:v>1035.7362978087667</c:v>
                </c:pt>
                <c:pt idx="49">
                  <c:v>1032.9532422152611</c:v>
                </c:pt>
                <c:pt idx="50">
                  <c:v>1033.1180905350179</c:v>
                </c:pt>
                <c:pt idx="51">
                  <c:v>1034.8844536606175</c:v>
                </c:pt>
                <c:pt idx="52">
                  <c:v>1033.6809122281029</c:v>
                </c:pt>
                <c:pt idx="53">
                  <c:v>1034.9513347556474</c:v>
                </c:pt>
                <c:pt idx="54">
                  <c:v>1034.0059543317925</c:v>
                </c:pt>
                <c:pt idx="55">
                  <c:v>1034.8922533576467</c:v>
                </c:pt>
                <c:pt idx="56">
                  <c:v>1038.9507752811189</c:v>
                </c:pt>
                <c:pt idx="57">
                  <c:v>1041.3879904236182</c:v>
                </c:pt>
                <c:pt idx="58">
                  <c:v>1038.575536476716</c:v>
                </c:pt>
                <c:pt idx="59">
                  <c:v>1034.0465925173537</c:v>
                </c:pt>
                <c:pt idx="60">
                  <c:v>1028.5125666755232</c:v>
                </c:pt>
                <c:pt idx="61">
                  <c:v>1024.5486196754096</c:v>
                </c:pt>
                <c:pt idx="62">
                  <c:v>1025.0812784016625</c:v>
                </c:pt>
                <c:pt idx="63">
                  <c:v>1026.6894870755416</c:v>
                </c:pt>
                <c:pt idx="64">
                  <c:v>1025.8979994527467</c:v>
                </c:pt>
              </c:numCache>
            </c:numRef>
          </c:yVal>
          <c:smooth val="1"/>
          <c:extLst>
            <c:ext xmlns:c16="http://schemas.microsoft.com/office/drawing/2014/chart" uri="{C3380CC4-5D6E-409C-BE32-E72D297353CC}">
              <c16:uniqueId val="{00000000-42D3-4B9E-AE19-113CAF36EA3D}"/>
            </c:ext>
          </c:extLst>
        </c:ser>
        <c:ser>
          <c:idx val="5"/>
          <c:order val="3"/>
          <c:tx>
            <c:strRef>
              <c:f>RunInformation!$W$9</c:f>
              <c:strCache>
                <c:ptCount val="1"/>
                <c:pt idx="0">
                  <c:v>40%</c:v>
                </c:pt>
              </c:strCache>
            </c:strRef>
          </c:tx>
          <c:spPr>
            <a:ln>
              <a:solidFill>
                <a:srgbClr val="D2D2FF"/>
              </a:solidFill>
              <a:prstDash val="solid"/>
            </a:ln>
          </c:spPr>
          <c:marker>
            <c:symbol val="diamond"/>
            <c:size val="5"/>
            <c:spPr>
              <a:solidFill>
                <a:srgbClr val="D2D2FF"/>
              </a:solidFill>
              <a:ln>
                <a:solidFill>
                  <a:srgbClr val="7D7D7D"/>
                </a:solidFill>
                <a:prstDash val="solid"/>
              </a:ln>
            </c:spPr>
          </c:marker>
          <c:xVal>
            <c:numRef>
              <c:f>Exceedance!$U$4:$U$68</c:f>
              <c:numCache>
                <c:formatCode>[$-409]mmmm\-yy;@</c:formatCode>
                <c:ptCount val="65"/>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47392</c:v>
                </c:pt>
                <c:pt idx="42">
                  <c:v>47423</c:v>
                </c:pt>
                <c:pt idx="43">
                  <c:v>47453</c:v>
                </c:pt>
                <c:pt idx="44">
                  <c:v>47484</c:v>
                </c:pt>
                <c:pt idx="45">
                  <c:v>47515</c:v>
                </c:pt>
                <c:pt idx="46">
                  <c:v>47543</c:v>
                </c:pt>
                <c:pt idx="47">
                  <c:v>47574</c:v>
                </c:pt>
                <c:pt idx="48">
                  <c:v>47604</c:v>
                </c:pt>
                <c:pt idx="49">
                  <c:v>47635</c:v>
                </c:pt>
                <c:pt idx="50">
                  <c:v>47665</c:v>
                </c:pt>
                <c:pt idx="51">
                  <c:v>47696</c:v>
                </c:pt>
                <c:pt idx="52">
                  <c:v>47727</c:v>
                </c:pt>
                <c:pt idx="53">
                  <c:v>47757</c:v>
                </c:pt>
                <c:pt idx="54">
                  <c:v>47788</c:v>
                </c:pt>
                <c:pt idx="55">
                  <c:v>47818</c:v>
                </c:pt>
                <c:pt idx="56">
                  <c:v>47849</c:v>
                </c:pt>
                <c:pt idx="57">
                  <c:v>47880</c:v>
                </c:pt>
                <c:pt idx="58">
                  <c:v>47908</c:v>
                </c:pt>
                <c:pt idx="59">
                  <c:v>47939</c:v>
                </c:pt>
                <c:pt idx="60">
                  <c:v>47969</c:v>
                </c:pt>
                <c:pt idx="61">
                  <c:v>48000</c:v>
                </c:pt>
                <c:pt idx="62">
                  <c:v>48030</c:v>
                </c:pt>
                <c:pt idx="63">
                  <c:v>48061</c:v>
                </c:pt>
                <c:pt idx="64">
                  <c:v>48092</c:v>
                </c:pt>
              </c:numCache>
            </c:numRef>
          </c:xVal>
          <c:yVal>
            <c:numRef>
              <c:f>Exceedance!$AB$4:$AB$68</c:f>
              <c:numCache>
                <c:formatCode>0.00</c:formatCode>
                <c:ptCount val="65"/>
                <c:pt idx="0">
                  <c:v>1050.210501403144</c:v>
                </c:pt>
                <c:pt idx="1">
                  <c:v>1044.3965718823495</c:v>
                </c:pt>
                <c:pt idx="2">
                  <c:v>1040.0778412465975</c:v>
                </c:pt>
                <c:pt idx="3">
                  <c:v>1037.8971547578403</c:v>
                </c:pt>
                <c:pt idx="4">
                  <c:v>1036.6328936587772</c:v>
                </c:pt>
                <c:pt idx="5">
                  <c:v>1038.2633180364057</c:v>
                </c:pt>
                <c:pt idx="6">
                  <c:v>1037.2601449291064</c:v>
                </c:pt>
                <c:pt idx="7">
                  <c:v>1037.4833719504634</c:v>
                </c:pt>
                <c:pt idx="8">
                  <c:v>1038.6028817056661</c:v>
                </c:pt>
                <c:pt idx="9">
                  <c:v>1038.7459165530167</c:v>
                </c:pt>
                <c:pt idx="10">
                  <c:v>1033.1507091587926</c:v>
                </c:pt>
                <c:pt idx="11">
                  <c:v>1027.869165492873</c:v>
                </c:pt>
                <c:pt idx="12">
                  <c:v>1029.7189653854591</c:v>
                </c:pt>
                <c:pt idx="13">
                  <c:v>1025.5668371778577</c:v>
                </c:pt>
                <c:pt idx="14">
                  <c:v>1024.8221894102082</c:v>
                </c:pt>
                <c:pt idx="15">
                  <c:v>1024.2325347486437</c:v>
                </c:pt>
                <c:pt idx="16">
                  <c:v>1022.7362892241218</c:v>
                </c:pt>
                <c:pt idx="17">
                  <c:v>1023.15664233928</c:v>
                </c:pt>
                <c:pt idx="18">
                  <c:v>1022.0989142529919</c:v>
                </c:pt>
                <c:pt idx="19">
                  <c:v>1023.7756981183544</c:v>
                </c:pt>
                <c:pt idx="20">
                  <c:v>1028.4968587326889</c:v>
                </c:pt>
                <c:pt idx="21">
                  <c:v>1033.2399353836638</c:v>
                </c:pt>
                <c:pt idx="22">
                  <c:v>1032.8864504595781</c:v>
                </c:pt>
                <c:pt idx="23">
                  <c:v>1029.1687449531007</c:v>
                </c:pt>
                <c:pt idx="24">
                  <c:v>1026.5141854788303</c:v>
                </c:pt>
                <c:pt idx="25">
                  <c:v>1022.5394666143516</c:v>
                </c:pt>
                <c:pt idx="26">
                  <c:v>1022.4727263802108</c:v>
                </c:pt>
                <c:pt idx="27">
                  <c:v>1024.7409918936974</c:v>
                </c:pt>
                <c:pt idx="28">
                  <c:v>1024.068541275105</c:v>
                </c:pt>
                <c:pt idx="29">
                  <c:v>1025.8076354930956</c:v>
                </c:pt>
                <c:pt idx="30">
                  <c:v>1027.4090977172857</c:v>
                </c:pt>
                <c:pt idx="31">
                  <c:v>1029.8594864800646</c:v>
                </c:pt>
                <c:pt idx="32">
                  <c:v>1031.6252289263157</c:v>
                </c:pt>
                <c:pt idx="33">
                  <c:v>1032.4138487809678</c:v>
                </c:pt>
                <c:pt idx="34">
                  <c:v>1029.8325577343865</c:v>
                </c:pt>
                <c:pt idx="35">
                  <c:v>1026.7153036960487</c:v>
                </c:pt>
                <c:pt idx="36">
                  <c:v>1032.4763310510243</c:v>
                </c:pt>
                <c:pt idx="37">
                  <c:v>1030.7550416620868</c:v>
                </c:pt>
                <c:pt idx="38">
                  <c:v>1031.8795958289579</c:v>
                </c:pt>
                <c:pt idx="39">
                  <c:v>1034.068385539073</c:v>
                </c:pt>
                <c:pt idx="40">
                  <c:v>1033.0404475924181</c:v>
                </c:pt>
                <c:pt idx="41">
                  <c:v>1036.8581383628161</c:v>
                </c:pt>
                <c:pt idx="42">
                  <c:v>1036.6507698669761</c:v>
                </c:pt>
                <c:pt idx="43">
                  <c:v>1037.3855386908083</c:v>
                </c:pt>
                <c:pt idx="44">
                  <c:v>1039.9932658916546</c:v>
                </c:pt>
                <c:pt idx="45">
                  <c:v>1041.4136962411826</c:v>
                </c:pt>
                <c:pt idx="46">
                  <c:v>1039.774426303054</c:v>
                </c:pt>
                <c:pt idx="47">
                  <c:v>1037.0081142129923</c:v>
                </c:pt>
                <c:pt idx="48">
                  <c:v>1032.6541072834877</c:v>
                </c:pt>
                <c:pt idx="49">
                  <c:v>1029.7393242584494</c:v>
                </c:pt>
                <c:pt idx="50">
                  <c:v>1028.983562715772</c:v>
                </c:pt>
                <c:pt idx="51">
                  <c:v>1030.7478979659388</c:v>
                </c:pt>
                <c:pt idx="52">
                  <c:v>1029.6557790844192</c:v>
                </c:pt>
                <c:pt idx="53">
                  <c:v>1031.1936848912003</c:v>
                </c:pt>
                <c:pt idx="54">
                  <c:v>1030.8783612908708</c:v>
                </c:pt>
                <c:pt idx="55">
                  <c:v>1032.5721970624145</c:v>
                </c:pt>
                <c:pt idx="56">
                  <c:v>1034.6856132452122</c:v>
                </c:pt>
                <c:pt idx="57">
                  <c:v>1035.9108221857318</c:v>
                </c:pt>
                <c:pt idx="58">
                  <c:v>1034.2129043416962</c:v>
                </c:pt>
                <c:pt idx="59">
                  <c:v>1029.3317448618775</c:v>
                </c:pt>
                <c:pt idx="60">
                  <c:v>1024.7509449358813</c:v>
                </c:pt>
                <c:pt idx="61">
                  <c:v>1022.1769062820994</c:v>
                </c:pt>
                <c:pt idx="62">
                  <c:v>1022.2642929927283</c:v>
                </c:pt>
                <c:pt idx="63">
                  <c:v>1022.7926213709743</c:v>
                </c:pt>
                <c:pt idx="64">
                  <c:v>1021.1754462410925</c:v>
                </c:pt>
              </c:numCache>
            </c:numRef>
          </c:yVal>
          <c:smooth val="1"/>
          <c:extLst>
            <c:ext xmlns:c16="http://schemas.microsoft.com/office/drawing/2014/chart" uri="{C3380CC4-5D6E-409C-BE32-E72D297353CC}">
              <c16:uniqueId val="{00000002-42D3-4B9E-AE19-113CAF36EA3D}"/>
            </c:ext>
          </c:extLst>
        </c:ser>
        <c:ser>
          <c:idx val="4"/>
          <c:order val="4"/>
          <c:tx>
            <c:strRef>
              <c:f>RunInformation!$W$10</c:f>
              <c:strCache>
                <c:ptCount val="1"/>
                <c:pt idx="0">
                  <c:v>50%</c:v>
                </c:pt>
              </c:strCache>
            </c:strRef>
          </c:tx>
          <c:spPr>
            <a:ln>
              <a:solidFill>
                <a:srgbClr val="FFFFFF"/>
              </a:solidFill>
              <a:prstDash val="solid"/>
            </a:ln>
          </c:spPr>
          <c:marker>
            <c:symbol val="diamond"/>
            <c:size val="5"/>
            <c:spPr>
              <a:solidFill>
                <a:srgbClr val="FFFFFF"/>
              </a:solidFill>
              <a:ln>
                <a:solidFill>
                  <a:srgbClr val="7D7D7D"/>
                </a:solidFill>
                <a:prstDash val="solid"/>
              </a:ln>
            </c:spPr>
          </c:marker>
          <c:xVal>
            <c:numRef>
              <c:f>Exceedance!$U$4:$U$68</c:f>
              <c:numCache>
                <c:formatCode>[$-409]mmmm\-yy;@</c:formatCode>
                <c:ptCount val="65"/>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47392</c:v>
                </c:pt>
                <c:pt idx="42">
                  <c:v>47423</c:v>
                </c:pt>
                <c:pt idx="43">
                  <c:v>47453</c:v>
                </c:pt>
                <c:pt idx="44">
                  <c:v>47484</c:v>
                </c:pt>
                <c:pt idx="45">
                  <c:v>47515</c:v>
                </c:pt>
                <c:pt idx="46">
                  <c:v>47543</c:v>
                </c:pt>
                <c:pt idx="47">
                  <c:v>47574</c:v>
                </c:pt>
                <c:pt idx="48">
                  <c:v>47604</c:v>
                </c:pt>
                <c:pt idx="49">
                  <c:v>47635</c:v>
                </c:pt>
                <c:pt idx="50">
                  <c:v>47665</c:v>
                </c:pt>
                <c:pt idx="51">
                  <c:v>47696</c:v>
                </c:pt>
                <c:pt idx="52">
                  <c:v>47727</c:v>
                </c:pt>
                <c:pt idx="53">
                  <c:v>47757</c:v>
                </c:pt>
                <c:pt idx="54">
                  <c:v>47788</c:v>
                </c:pt>
                <c:pt idx="55">
                  <c:v>47818</c:v>
                </c:pt>
                <c:pt idx="56">
                  <c:v>47849</c:v>
                </c:pt>
                <c:pt idx="57">
                  <c:v>47880</c:v>
                </c:pt>
                <c:pt idx="58">
                  <c:v>47908</c:v>
                </c:pt>
                <c:pt idx="59">
                  <c:v>47939</c:v>
                </c:pt>
                <c:pt idx="60">
                  <c:v>47969</c:v>
                </c:pt>
                <c:pt idx="61">
                  <c:v>48000</c:v>
                </c:pt>
                <c:pt idx="62">
                  <c:v>48030</c:v>
                </c:pt>
                <c:pt idx="63">
                  <c:v>48061</c:v>
                </c:pt>
                <c:pt idx="64">
                  <c:v>48092</c:v>
                </c:pt>
              </c:numCache>
            </c:numRef>
          </c:xVal>
          <c:yVal>
            <c:numRef>
              <c:f>Exceedance!$AC$4:$AC$68</c:f>
              <c:numCache>
                <c:formatCode>0.00</c:formatCode>
                <c:ptCount val="65"/>
                <c:pt idx="0">
                  <c:v>1050.0384988951116</c:v>
                </c:pt>
                <c:pt idx="1">
                  <c:v>1044.0546310927452</c:v>
                </c:pt>
                <c:pt idx="2">
                  <c:v>1040.009332777488</c:v>
                </c:pt>
                <c:pt idx="3">
                  <c:v>1037.7341850323201</c:v>
                </c:pt>
                <c:pt idx="4">
                  <c:v>1036.3340126029116</c:v>
                </c:pt>
                <c:pt idx="5">
                  <c:v>1037.8849607664142</c:v>
                </c:pt>
                <c:pt idx="6">
                  <c:v>1036.5051229061196</c:v>
                </c:pt>
                <c:pt idx="7">
                  <c:v>1036.9647167759608</c:v>
                </c:pt>
                <c:pt idx="8">
                  <c:v>1037.7637314681892</c:v>
                </c:pt>
                <c:pt idx="9">
                  <c:v>1037.6951549857777</c:v>
                </c:pt>
                <c:pt idx="10">
                  <c:v>1031.6478281036243</c:v>
                </c:pt>
                <c:pt idx="11">
                  <c:v>1026.3751044645214</c:v>
                </c:pt>
                <c:pt idx="12">
                  <c:v>1026.7089662933413</c:v>
                </c:pt>
                <c:pt idx="13">
                  <c:v>1021.4487680813327</c:v>
                </c:pt>
                <c:pt idx="14">
                  <c:v>1019.8177573475409</c:v>
                </c:pt>
                <c:pt idx="15">
                  <c:v>1020.6747679703891</c:v>
                </c:pt>
                <c:pt idx="16">
                  <c:v>1018.600516304044</c:v>
                </c:pt>
                <c:pt idx="17">
                  <c:v>1018.7486167357947</c:v>
                </c:pt>
                <c:pt idx="18">
                  <c:v>1017.6595706035514</c:v>
                </c:pt>
                <c:pt idx="19">
                  <c:v>1018.7587268796268</c:v>
                </c:pt>
                <c:pt idx="20">
                  <c:v>1023.4977348940342</c:v>
                </c:pt>
                <c:pt idx="21">
                  <c:v>1028.564417419303</c:v>
                </c:pt>
                <c:pt idx="22">
                  <c:v>1027.6831011632466</c:v>
                </c:pt>
                <c:pt idx="23">
                  <c:v>1024.0099122138668</c:v>
                </c:pt>
                <c:pt idx="24">
                  <c:v>1022.6739610920202</c:v>
                </c:pt>
                <c:pt idx="25">
                  <c:v>1019.1442460761305</c:v>
                </c:pt>
                <c:pt idx="26">
                  <c:v>1019.2027788258222</c:v>
                </c:pt>
                <c:pt idx="27">
                  <c:v>1020.879763307511</c:v>
                </c:pt>
                <c:pt idx="28">
                  <c:v>1021.1019468408538</c:v>
                </c:pt>
                <c:pt idx="29">
                  <c:v>1023.411684121709</c:v>
                </c:pt>
                <c:pt idx="30">
                  <c:v>1022.8507493908622</c:v>
                </c:pt>
                <c:pt idx="31">
                  <c:v>1026.3444269324464</c:v>
                </c:pt>
                <c:pt idx="32">
                  <c:v>1028.8982730322643</c:v>
                </c:pt>
                <c:pt idx="33">
                  <c:v>1028.3141868212051</c:v>
                </c:pt>
                <c:pt idx="34">
                  <c:v>1026.4011219237325</c:v>
                </c:pt>
                <c:pt idx="35">
                  <c:v>1023.1511111125338</c:v>
                </c:pt>
                <c:pt idx="36">
                  <c:v>1025.5453735660417</c:v>
                </c:pt>
                <c:pt idx="37">
                  <c:v>1025.0959932044827</c:v>
                </c:pt>
                <c:pt idx="38">
                  <c:v>1026.3979845735146</c:v>
                </c:pt>
                <c:pt idx="39">
                  <c:v>1029.8175851001324</c:v>
                </c:pt>
                <c:pt idx="40">
                  <c:v>1030.2491740992214</c:v>
                </c:pt>
                <c:pt idx="41">
                  <c:v>1031.1872523413967</c:v>
                </c:pt>
                <c:pt idx="42">
                  <c:v>1029.8774955647546</c:v>
                </c:pt>
                <c:pt idx="43">
                  <c:v>1030.0569363111895</c:v>
                </c:pt>
                <c:pt idx="44">
                  <c:v>1031.6677734653235</c:v>
                </c:pt>
                <c:pt idx="45">
                  <c:v>1033.1670071606529</c:v>
                </c:pt>
                <c:pt idx="46">
                  <c:v>1031.3381902758792</c:v>
                </c:pt>
                <c:pt idx="47">
                  <c:v>1027.6066021275224</c:v>
                </c:pt>
                <c:pt idx="48">
                  <c:v>1025.2410981868024</c:v>
                </c:pt>
                <c:pt idx="49">
                  <c:v>1024.16390714932</c:v>
                </c:pt>
                <c:pt idx="50">
                  <c:v>1024.8902996858494</c:v>
                </c:pt>
                <c:pt idx="51">
                  <c:v>1026.3382577236048</c:v>
                </c:pt>
                <c:pt idx="52">
                  <c:v>1026.3027343524918</c:v>
                </c:pt>
                <c:pt idx="53">
                  <c:v>1029.9818221195421</c:v>
                </c:pt>
                <c:pt idx="54">
                  <c:v>1029.1797297466107</c:v>
                </c:pt>
                <c:pt idx="55">
                  <c:v>1031.2700269777527</c:v>
                </c:pt>
                <c:pt idx="56">
                  <c:v>1031.9919344480713</c:v>
                </c:pt>
                <c:pt idx="57">
                  <c:v>1033.7588029241062</c:v>
                </c:pt>
                <c:pt idx="58">
                  <c:v>1030.9140629768804</c:v>
                </c:pt>
                <c:pt idx="59">
                  <c:v>1024.9615363341247</c:v>
                </c:pt>
                <c:pt idx="60">
                  <c:v>1018.4307133177925</c:v>
                </c:pt>
                <c:pt idx="61">
                  <c:v>1014.8655575518601</c:v>
                </c:pt>
                <c:pt idx="62">
                  <c:v>1015.8893577784891</c:v>
                </c:pt>
                <c:pt idx="63">
                  <c:v>1017.6975614874218</c:v>
                </c:pt>
                <c:pt idx="64">
                  <c:v>1016.1572325368925</c:v>
                </c:pt>
              </c:numCache>
            </c:numRef>
          </c:yVal>
          <c:smooth val="1"/>
          <c:extLst>
            <c:ext xmlns:c16="http://schemas.microsoft.com/office/drawing/2014/chart" uri="{C3380CC4-5D6E-409C-BE32-E72D297353CC}">
              <c16:uniqueId val="{00000003-42D3-4B9E-AE19-113CAF36EA3D}"/>
            </c:ext>
          </c:extLst>
        </c:ser>
        <c:ser>
          <c:idx val="6"/>
          <c:order val="5"/>
          <c:tx>
            <c:strRef>
              <c:f>RunInformation!$W$11</c:f>
              <c:strCache>
                <c:ptCount val="1"/>
                <c:pt idx="0">
                  <c:v>60%</c:v>
                </c:pt>
              </c:strCache>
            </c:strRef>
          </c:tx>
          <c:spPr>
            <a:ln>
              <a:solidFill>
                <a:srgbClr val="FFD2D2"/>
              </a:solidFill>
              <a:prstDash val="solid"/>
            </a:ln>
          </c:spPr>
          <c:marker>
            <c:symbol val="diamond"/>
            <c:size val="5"/>
            <c:spPr>
              <a:solidFill>
                <a:srgbClr val="FFD2D2"/>
              </a:solidFill>
              <a:ln>
                <a:solidFill>
                  <a:srgbClr val="7D7D7D"/>
                </a:solidFill>
                <a:prstDash val="solid"/>
              </a:ln>
            </c:spPr>
          </c:marker>
          <c:xVal>
            <c:numRef>
              <c:f>Exceedance!$U$4:$U$68</c:f>
              <c:numCache>
                <c:formatCode>[$-409]mmmm\-yy;@</c:formatCode>
                <c:ptCount val="65"/>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47392</c:v>
                </c:pt>
                <c:pt idx="42">
                  <c:v>47423</c:v>
                </c:pt>
                <c:pt idx="43">
                  <c:v>47453</c:v>
                </c:pt>
                <c:pt idx="44">
                  <c:v>47484</c:v>
                </c:pt>
                <c:pt idx="45">
                  <c:v>47515</c:v>
                </c:pt>
                <c:pt idx="46">
                  <c:v>47543</c:v>
                </c:pt>
                <c:pt idx="47">
                  <c:v>47574</c:v>
                </c:pt>
                <c:pt idx="48">
                  <c:v>47604</c:v>
                </c:pt>
                <c:pt idx="49">
                  <c:v>47635</c:v>
                </c:pt>
                <c:pt idx="50">
                  <c:v>47665</c:v>
                </c:pt>
                <c:pt idx="51">
                  <c:v>47696</c:v>
                </c:pt>
                <c:pt idx="52">
                  <c:v>47727</c:v>
                </c:pt>
                <c:pt idx="53">
                  <c:v>47757</c:v>
                </c:pt>
                <c:pt idx="54">
                  <c:v>47788</c:v>
                </c:pt>
                <c:pt idx="55">
                  <c:v>47818</c:v>
                </c:pt>
                <c:pt idx="56">
                  <c:v>47849</c:v>
                </c:pt>
                <c:pt idx="57">
                  <c:v>47880</c:v>
                </c:pt>
                <c:pt idx="58">
                  <c:v>47908</c:v>
                </c:pt>
                <c:pt idx="59">
                  <c:v>47939</c:v>
                </c:pt>
                <c:pt idx="60">
                  <c:v>47969</c:v>
                </c:pt>
                <c:pt idx="61">
                  <c:v>48000</c:v>
                </c:pt>
                <c:pt idx="62">
                  <c:v>48030</c:v>
                </c:pt>
                <c:pt idx="63">
                  <c:v>48061</c:v>
                </c:pt>
                <c:pt idx="64">
                  <c:v>48092</c:v>
                </c:pt>
              </c:numCache>
            </c:numRef>
          </c:xVal>
          <c:yVal>
            <c:numRef>
              <c:f>Exceedance!$AD$4:$AD$68</c:f>
              <c:numCache>
                <c:formatCode>0.00</c:formatCode>
                <c:ptCount val="65"/>
                <c:pt idx="0">
                  <c:v>1049.9817024235358</c:v>
                </c:pt>
                <c:pt idx="1">
                  <c:v>1043.8017282371984</c:v>
                </c:pt>
                <c:pt idx="2">
                  <c:v>1039.7487077324652</c:v>
                </c:pt>
                <c:pt idx="3">
                  <c:v>1037.3850622460857</c:v>
                </c:pt>
                <c:pt idx="4">
                  <c:v>1036.1646211967206</c:v>
                </c:pt>
                <c:pt idx="5">
                  <c:v>1037.5408941570693</c:v>
                </c:pt>
                <c:pt idx="6">
                  <c:v>1035.6667890419974</c:v>
                </c:pt>
                <c:pt idx="7">
                  <c:v>1036.4635222546588</c:v>
                </c:pt>
                <c:pt idx="8">
                  <c:v>1036.4641545174243</c:v>
                </c:pt>
                <c:pt idx="9">
                  <c:v>1036.335995592678</c:v>
                </c:pt>
                <c:pt idx="10">
                  <c:v>1030.8172060862162</c:v>
                </c:pt>
                <c:pt idx="11">
                  <c:v>1024.488456281397</c:v>
                </c:pt>
                <c:pt idx="12">
                  <c:v>1025.2304571640893</c:v>
                </c:pt>
                <c:pt idx="13">
                  <c:v>1019.6574304440504</c:v>
                </c:pt>
                <c:pt idx="14">
                  <c:v>1016.6586699670238</c:v>
                </c:pt>
                <c:pt idx="15">
                  <c:v>1016.6239972657439</c:v>
                </c:pt>
                <c:pt idx="16">
                  <c:v>1015.1429637894405</c:v>
                </c:pt>
                <c:pt idx="17">
                  <c:v>1016.2432919052844</c:v>
                </c:pt>
                <c:pt idx="18">
                  <c:v>1014.2553550805114</c:v>
                </c:pt>
                <c:pt idx="19">
                  <c:v>1013.4125935081963</c:v>
                </c:pt>
                <c:pt idx="20">
                  <c:v>1016.6693735058309</c:v>
                </c:pt>
                <c:pt idx="21">
                  <c:v>1016.6785571285724</c:v>
                </c:pt>
                <c:pt idx="22">
                  <c:v>1009.9735183296175</c:v>
                </c:pt>
                <c:pt idx="23">
                  <c:v>1007.2261303470004</c:v>
                </c:pt>
                <c:pt idx="24">
                  <c:v>1015.9189896667496</c:v>
                </c:pt>
                <c:pt idx="25">
                  <c:v>1015.4403306549526</c:v>
                </c:pt>
                <c:pt idx="26">
                  <c:v>1015.4612473862555</c:v>
                </c:pt>
                <c:pt idx="27">
                  <c:v>1016.5183828608567</c:v>
                </c:pt>
                <c:pt idx="28">
                  <c:v>1016.0176067392257</c:v>
                </c:pt>
                <c:pt idx="29">
                  <c:v>1018.7340295692121</c:v>
                </c:pt>
                <c:pt idx="30">
                  <c:v>1018.8501009726654</c:v>
                </c:pt>
                <c:pt idx="31">
                  <c:v>1021.2231991074715</c:v>
                </c:pt>
                <c:pt idx="32">
                  <c:v>1025.4115890078062</c:v>
                </c:pt>
                <c:pt idx="33">
                  <c:v>1026.9873434021681</c:v>
                </c:pt>
                <c:pt idx="34">
                  <c:v>1022.3146070382395</c:v>
                </c:pt>
                <c:pt idx="35">
                  <c:v>1019.3062738468383</c:v>
                </c:pt>
                <c:pt idx="36">
                  <c:v>1019.0745995812043</c:v>
                </c:pt>
                <c:pt idx="37">
                  <c:v>1017.164888427691</c:v>
                </c:pt>
                <c:pt idx="38">
                  <c:v>1016.4365842179913</c:v>
                </c:pt>
                <c:pt idx="39">
                  <c:v>1018.8279306725004</c:v>
                </c:pt>
                <c:pt idx="40">
                  <c:v>1018.827691194602</c:v>
                </c:pt>
                <c:pt idx="41">
                  <c:v>1020.955777744544</c:v>
                </c:pt>
                <c:pt idx="42">
                  <c:v>1021.3817447027112</c:v>
                </c:pt>
                <c:pt idx="43">
                  <c:v>1023.6199428856771</c:v>
                </c:pt>
                <c:pt idx="44">
                  <c:v>1026.0893669085872</c:v>
                </c:pt>
                <c:pt idx="45">
                  <c:v>1027.7601797755347</c:v>
                </c:pt>
                <c:pt idx="46">
                  <c:v>1026.9776014589991</c:v>
                </c:pt>
                <c:pt idx="47">
                  <c:v>1023.8261074139341</c:v>
                </c:pt>
                <c:pt idx="48">
                  <c:v>1020.9871211917338</c:v>
                </c:pt>
                <c:pt idx="49">
                  <c:v>1019.0978265229331</c:v>
                </c:pt>
                <c:pt idx="50">
                  <c:v>1020.3578731804165</c:v>
                </c:pt>
                <c:pt idx="51">
                  <c:v>1023.4330995287042</c:v>
                </c:pt>
                <c:pt idx="52">
                  <c:v>1022.9414599279656</c:v>
                </c:pt>
                <c:pt idx="53">
                  <c:v>1026.370408660825</c:v>
                </c:pt>
                <c:pt idx="54">
                  <c:v>1027.4061866058937</c:v>
                </c:pt>
                <c:pt idx="55">
                  <c:v>1029.4356636533737</c:v>
                </c:pt>
                <c:pt idx="56">
                  <c:v>1031.4059961379219</c:v>
                </c:pt>
                <c:pt idx="57">
                  <c:v>1031.5749508970707</c:v>
                </c:pt>
                <c:pt idx="58">
                  <c:v>1027.5551078346343</c:v>
                </c:pt>
                <c:pt idx="59">
                  <c:v>1022.6847319189575</c:v>
                </c:pt>
                <c:pt idx="60">
                  <c:v>1017.1274452244879</c:v>
                </c:pt>
                <c:pt idx="61">
                  <c:v>1013.8260317393991</c:v>
                </c:pt>
                <c:pt idx="62">
                  <c:v>1013.0056349323742</c:v>
                </c:pt>
                <c:pt idx="63">
                  <c:v>1013.4832212965238</c:v>
                </c:pt>
                <c:pt idx="64">
                  <c:v>1013.229164004043</c:v>
                </c:pt>
              </c:numCache>
            </c:numRef>
          </c:yVal>
          <c:smooth val="1"/>
          <c:extLst>
            <c:ext xmlns:c16="http://schemas.microsoft.com/office/drawing/2014/chart" uri="{C3380CC4-5D6E-409C-BE32-E72D297353CC}">
              <c16:uniqueId val="{00000000-2E57-4E6B-991A-B41CBB24FEA5}"/>
            </c:ext>
          </c:extLst>
        </c:ser>
        <c:ser>
          <c:idx val="10"/>
          <c:order val="6"/>
          <c:tx>
            <c:strRef>
              <c:f>RunInformation!$W$12</c:f>
              <c:strCache>
                <c:ptCount val="1"/>
                <c:pt idx="0">
                  <c:v>70%</c:v>
                </c:pt>
              </c:strCache>
            </c:strRef>
          </c:tx>
          <c:spPr>
            <a:ln>
              <a:solidFill>
                <a:srgbClr val="FFB4B4"/>
              </a:solidFill>
              <a:prstDash val="solid"/>
            </a:ln>
          </c:spPr>
          <c:marker>
            <c:symbol val="diamond"/>
            <c:size val="5"/>
            <c:spPr>
              <a:solidFill>
                <a:srgbClr val="FFB4B4"/>
              </a:solidFill>
              <a:ln>
                <a:solidFill>
                  <a:srgbClr val="7D7D7D"/>
                </a:solidFill>
                <a:prstDash val="solid"/>
              </a:ln>
            </c:spPr>
          </c:marker>
          <c:xVal>
            <c:numRef>
              <c:f>Exceedance!$U$4:$U$68</c:f>
              <c:numCache>
                <c:formatCode>[$-409]mmmm\-yy;@</c:formatCode>
                <c:ptCount val="65"/>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47392</c:v>
                </c:pt>
                <c:pt idx="42">
                  <c:v>47423</c:v>
                </c:pt>
                <c:pt idx="43">
                  <c:v>47453</c:v>
                </c:pt>
                <c:pt idx="44">
                  <c:v>47484</c:v>
                </c:pt>
                <c:pt idx="45">
                  <c:v>47515</c:v>
                </c:pt>
                <c:pt idx="46">
                  <c:v>47543</c:v>
                </c:pt>
                <c:pt idx="47">
                  <c:v>47574</c:v>
                </c:pt>
                <c:pt idx="48">
                  <c:v>47604</c:v>
                </c:pt>
                <c:pt idx="49">
                  <c:v>47635</c:v>
                </c:pt>
                <c:pt idx="50">
                  <c:v>47665</c:v>
                </c:pt>
                <c:pt idx="51">
                  <c:v>47696</c:v>
                </c:pt>
                <c:pt idx="52">
                  <c:v>47727</c:v>
                </c:pt>
                <c:pt idx="53">
                  <c:v>47757</c:v>
                </c:pt>
                <c:pt idx="54">
                  <c:v>47788</c:v>
                </c:pt>
                <c:pt idx="55">
                  <c:v>47818</c:v>
                </c:pt>
                <c:pt idx="56">
                  <c:v>47849</c:v>
                </c:pt>
                <c:pt idx="57">
                  <c:v>47880</c:v>
                </c:pt>
                <c:pt idx="58">
                  <c:v>47908</c:v>
                </c:pt>
                <c:pt idx="59">
                  <c:v>47939</c:v>
                </c:pt>
                <c:pt idx="60">
                  <c:v>47969</c:v>
                </c:pt>
                <c:pt idx="61">
                  <c:v>48000</c:v>
                </c:pt>
                <c:pt idx="62">
                  <c:v>48030</c:v>
                </c:pt>
                <c:pt idx="63">
                  <c:v>48061</c:v>
                </c:pt>
                <c:pt idx="64">
                  <c:v>48092</c:v>
                </c:pt>
              </c:numCache>
            </c:numRef>
          </c:xVal>
          <c:yVal>
            <c:numRef>
              <c:f>Exceedance!$AE$4:$AE$68</c:f>
              <c:numCache>
                <c:formatCode>0.00</c:formatCode>
                <c:ptCount val="65"/>
                <c:pt idx="0">
                  <c:v>1049.8642902724791</c:v>
                </c:pt>
                <c:pt idx="1">
                  <c:v>1043.6077145047834</c:v>
                </c:pt>
                <c:pt idx="2">
                  <c:v>1039.4327267530664</c:v>
                </c:pt>
                <c:pt idx="3">
                  <c:v>1037.0954673941333</c:v>
                </c:pt>
                <c:pt idx="4">
                  <c:v>1035.7757891786291</c:v>
                </c:pt>
                <c:pt idx="5">
                  <c:v>1037.2093989754981</c:v>
                </c:pt>
                <c:pt idx="6">
                  <c:v>1035.4156752998545</c:v>
                </c:pt>
                <c:pt idx="7">
                  <c:v>1035.9286944203445</c:v>
                </c:pt>
                <c:pt idx="8">
                  <c:v>1035.2220850317426</c:v>
                </c:pt>
                <c:pt idx="9">
                  <c:v>1035.1576228987008</c:v>
                </c:pt>
                <c:pt idx="10">
                  <c:v>1029.6989676629585</c:v>
                </c:pt>
                <c:pt idx="11">
                  <c:v>1021.8598343227897</c:v>
                </c:pt>
                <c:pt idx="12">
                  <c:v>1021.6359032069863</c:v>
                </c:pt>
                <c:pt idx="13">
                  <c:v>1018.3558082319313</c:v>
                </c:pt>
                <c:pt idx="14">
                  <c:v>1015.7214168416491</c:v>
                </c:pt>
                <c:pt idx="15">
                  <c:v>1014.9923790457698</c:v>
                </c:pt>
                <c:pt idx="16">
                  <c:v>1012.1367004121092</c:v>
                </c:pt>
                <c:pt idx="17">
                  <c:v>1011.9638549802647</c:v>
                </c:pt>
                <c:pt idx="18">
                  <c:v>1012.3764323560545</c:v>
                </c:pt>
                <c:pt idx="19">
                  <c:v>1011.783200722634</c:v>
                </c:pt>
                <c:pt idx="20">
                  <c:v>1011.2811876625515</c:v>
                </c:pt>
                <c:pt idx="21">
                  <c:v>1011.6645681172175</c:v>
                </c:pt>
                <c:pt idx="22">
                  <c:v>1005.5413505108106</c:v>
                </c:pt>
                <c:pt idx="23">
                  <c:v>999.0942276673851</c:v>
                </c:pt>
                <c:pt idx="24">
                  <c:v>1009.959947417096</c:v>
                </c:pt>
                <c:pt idx="25">
                  <c:v>1007.7538213112906</c:v>
                </c:pt>
                <c:pt idx="26">
                  <c:v>1008.1942924892367</c:v>
                </c:pt>
                <c:pt idx="27">
                  <c:v>1010.7434948016614</c:v>
                </c:pt>
                <c:pt idx="28">
                  <c:v>1010.9362840340809</c:v>
                </c:pt>
                <c:pt idx="29">
                  <c:v>1012.3417825767367</c:v>
                </c:pt>
                <c:pt idx="30">
                  <c:v>1013.6020720510483</c:v>
                </c:pt>
                <c:pt idx="31">
                  <c:v>1017.1371524480779</c:v>
                </c:pt>
                <c:pt idx="32">
                  <c:v>1017.6372290848383</c:v>
                </c:pt>
                <c:pt idx="33">
                  <c:v>1017.8780825874092</c:v>
                </c:pt>
                <c:pt idx="34">
                  <c:v>1015.7577887141865</c:v>
                </c:pt>
                <c:pt idx="35">
                  <c:v>1014.2593530752749</c:v>
                </c:pt>
                <c:pt idx="36">
                  <c:v>1017.0505385406682</c:v>
                </c:pt>
                <c:pt idx="37">
                  <c:v>1013.9814680969548</c:v>
                </c:pt>
                <c:pt idx="38">
                  <c:v>1013.3008084008338</c:v>
                </c:pt>
                <c:pt idx="39">
                  <c:v>1015.2020567868923</c:v>
                </c:pt>
                <c:pt idx="40">
                  <c:v>1014.7124811682003</c:v>
                </c:pt>
                <c:pt idx="41">
                  <c:v>1018.1229963754896</c:v>
                </c:pt>
                <c:pt idx="42">
                  <c:v>1017.5851982733637</c:v>
                </c:pt>
                <c:pt idx="43">
                  <c:v>1019.3860253850693</c:v>
                </c:pt>
                <c:pt idx="44">
                  <c:v>1022.8420483255469</c:v>
                </c:pt>
                <c:pt idx="45">
                  <c:v>1025.9266124696524</c:v>
                </c:pt>
                <c:pt idx="46">
                  <c:v>1023.2703908758172</c:v>
                </c:pt>
                <c:pt idx="47">
                  <c:v>1020.0393441680058</c:v>
                </c:pt>
                <c:pt idx="48">
                  <c:v>1018.8524314851464</c:v>
                </c:pt>
                <c:pt idx="49">
                  <c:v>1016.1289021425102</c:v>
                </c:pt>
                <c:pt idx="50">
                  <c:v>1015.4271997913777</c:v>
                </c:pt>
                <c:pt idx="51">
                  <c:v>1017.1490411604923</c:v>
                </c:pt>
                <c:pt idx="52">
                  <c:v>1016.9577543705226</c:v>
                </c:pt>
                <c:pt idx="53">
                  <c:v>1020.3140989927133</c:v>
                </c:pt>
                <c:pt idx="54">
                  <c:v>1021.2645110880123</c:v>
                </c:pt>
                <c:pt idx="55">
                  <c:v>1023.0806189312036</c:v>
                </c:pt>
                <c:pt idx="56">
                  <c:v>1023.8667947236373</c:v>
                </c:pt>
                <c:pt idx="57">
                  <c:v>1024.3576167101799</c:v>
                </c:pt>
                <c:pt idx="58">
                  <c:v>1020.0262901587056</c:v>
                </c:pt>
                <c:pt idx="59">
                  <c:v>1014.9354814088737</c:v>
                </c:pt>
                <c:pt idx="60">
                  <c:v>1008.93729253376</c:v>
                </c:pt>
                <c:pt idx="61">
                  <c:v>1005.942881539479</c:v>
                </c:pt>
                <c:pt idx="62">
                  <c:v>1007.0448760978488</c:v>
                </c:pt>
                <c:pt idx="63">
                  <c:v>1010.2583693416703</c:v>
                </c:pt>
                <c:pt idx="64">
                  <c:v>1009.8368025894625</c:v>
                </c:pt>
              </c:numCache>
            </c:numRef>
          </c:yVal>
          <c:smooth val="1"/>
          <c:extLst>
            <c:ext xmlns:c16="http://schemas.microsoft.com/office/drawing/2014/chart" uri="{C3380CC4-5D6E-409C-BE32-E72D297353CC}">
              <c16:uniqueId val="{00000001-2E57-4E6B-991A-B41CBB24FEA5}"/>
            </c:ext>
          </c:extLst>
        </c:ser>
        <c:ser>
          <c:idx val="7"/>
          <c:order val="7"/>
          <c:tx>
            <c:strRef>
              <c:f>RunInformation!$W$13</c:f>
              <c:strCache>
                <c:ptCount val="1"/>
                <c:pt idx="0">
                  <c:v>80%</c:v>
                </c:pt>
              </c:strCache>
            </c:strRef>
          </c:tx>
          <c:spPr>
            <a:ln>
              <a:solidFill>
                <a:srgbClr val="FF6464"/>
              </a:solidFill>
              <a:prstDash val="solid"/>
            </a:ln>
          </c:spPr>
          <c:marker>
            <c:symbol val="diamond"/>
            <c:size val="5"/>
            <c:spPr>
              <a:solidFill>
                <a:srgbClr val="FF6464"/>
              </a:solidFill>
              <a:ln>
                <a:solidFill>
                  <a:srgbClr val="7D7D7D"/>
                </a:solidFill>
                <a:prstDash val="solid"/>
              </a:ln>
            </c:spPr>
          </c:marker>
          <c:xVal>
            <c:numRef>
              <c:f>Exceedance!$U$4:$U$68</c:f>
              <c:numCache>
                <c:formatCode>[$-409]mmmm\-yy;@</c:formatCode>
                <c:ptCount val="65"/>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47392</c:v>
                </c:pt>
                <c:pt idx="42">
                  <c:v>47423</c:v>
                </c:pt>
                <c:pt idx="43">
                  <c:v>47453</c:v>
                </c:pt>
                <c:pt idx="44">
                  <c:v>47484</c:v>
                </c:pt>
                <c:pt idx="45">
                  <c:v>47515</c:v>
                </c:pt>
                <c:pt idx="46">
                  <c:v>47543</c:v>
                </c:pt>
                <c:pt idx="47">
                  <c:v>47574</c:v>
                </c:pt>
                <c:pt idx="48">
                  <c:v>47604</c:v>
                </c:pt>
                <c:pt idx="49">
                  <c:v>47635</c:v>
                </c:pt>
                <c:pt idx="50">
                  <c:v>47665</c:v>
                </c:pt>
                <c:pt idx="51">
                  <c:v>47696</c:v>
                </c:pt>
                <c:pt idx="52">
                  <c:v>47727</c:v>
                </c:pt>
                <c:pt idx="53">
                  <c:v>47757</c:v>
                </c:pt>
                <c:pt idx="54">
                  <c:v>47788</c:v>
                </c:pt>
                <c:pt idx="55">
                  <c:v>47818</c:v>
                </c:pt>
                <c:pt idx="56">
                  <c:v>47849</c:v>
                </c:pt>
                <c:pt idx="57">
                  <c:v>47880</c:v>
                </c:pt>
                <c:pt idx="58">
                  <c:v>47908</c:v>
                </c:pt>
                <c:pt idx="59">
                  <c:v>47939</c:v>
                </c:pt>
                <c:pt idx="60">
                  <c:v>47969</c:v>
                </c:pt>
                <c:pt idx="61">
                  <c:v>48000</c:v>
                </c:pt>
                <c:pt idx="62">
                  <c:v>48030</c:v>
                </c:pt>
                <c:pt idx="63">
                  <c:v>48061</c:v>
                </c:pt>
                <c:pt idx="64">
                  <c:v>48092</c:v>
                </c:pt>
              </c:numCache>
            </c:numRef>
          </c:xVal>
          <c:yVal>
            <c:numRef>
              <c:f>Exceedance!$AF$4:$AF$68</c:f>
              <c:numCache>
                <c:formatCode>0.00</c:formatCode>
                <c:ptCount val="65"/>
                <c:pt idx="0">
                  <c:v>1049.7866028748876</c:v>
                </c:pt>
                <c:pt idx="1">
                  <c:v>1043.1829061677115</c:v>
                </c:pt>
                <c:pt idx="2">
                  <c:v>1039.2520281199645</c:v>
                </c:pt>
                <c:pt idx="3">
                  <c:v>1036.9000164239615</c:v>
                </c:pt>
                <c:pt idx="4">
                  <c:v>1035.4312151190909</c:v>
                </c:pt>
                <c:pt idx="5">
                  <c:v>1036.3000883333964</c:v>
                </c:pt>
                <c:pt idx="6">
                  <c:v>1034.5791626854925</c:v>
                </c:pt>
                <c:pt idx="7">
                  <c:v>1033.9910992198381</c:v>
                </c:pt>
                <c:pt idx="8">
                  <c:v>1034.4934594523891</c:v>
                </c:pt>
                <c:pt idx="9">
                  <c:v>1034.0939137947223</c:v>
                </c:pt>
                <c:pt idx="10">
                  <c:v>1028.7098929115073</c:v>
                </c:pt>
                <c:pt idx="11">
                  <c:v>1021.1308635281435</c:v>
                </c:pt>
                <c:pt idx="12">
                  <c:v>1017.5004927122095</c:v>
                </c:pt>
                <c:pt idx="13">
                  <c:v>1015.5712617016511</c:v>
                </c:pt>
                <c:pt idx="14">
                  <c:v>1013.6233347225932</c:v>
                </c:pt>
                <c:pt idx="15">
                  <c:v>1011.4651072564349</c:v>
                </c:pt>
                <c:pt idx="16">
                  <c:v>1008.3168348966285</c:v>
                </c:pt>
                <c:pt idx="17">
                  <c:v>1008.3086279945505</c:v>
                </c:pt>
                <c:pt idx="18">
                  <c:v>1004.8134932098786</c:v>
                </c:pt>
                <c:pt idx="19">
                  <c:v>1003.1805781092501</c:v>
                </c:pt>
                <c:pt idx="20">
                  <c:v>1004.3767379505595</c:v>
                </c:pt>
                <c:pt idx="21">
                  <c:v>1006.3035397734284</c:v>
                </c:pt>
                <c:pt idx="22">
                  <c:v>1001.9702779653552</c:v>
                </c:pt>
                <c:pt idx="23">
                  <c:v>994.65582194146134</c:v>
                </c:pt>
                <c:pt idx="24">
                  <c:v>998.97779356881756</c:v>
                </c:pt>
                <c:pt idx="25">
                  <c:v>999.12400100621255</c:v>
                </c:pt>
                <c:pt idx="26">
                  <c:v>997.19292365521267</c:v>
                </c:pt>
                <c:pt idx="27">
                  <c:v>994.41701588357705</c:v>
                </c:pt>
                <c:pt idx="28">
                  <c:v>992.35595165898076</c:v>
                </c:pt>
                <c:pt idx="29">
                  <c:v>992.93944579825768</c:v>
                </c:pt>
                <c:pt idx="30">
                  <c:v>991.14281464108319</c:v>
                </c:pt>
                <c:pt idx="31">
                  <c:v>991.20540674924121</c:v>
                </c:pt>
                <c:pt idx="32">
                  <c:v>994.71552852927755</c:v>
                </c:pt>
                <c:pt idx="33">
                  <c:v>998.76694815117014</c:v>
                </c:pt>
                <c:pt idx="34">
                  <c:v>998.2956092901037</c:v>
                </c:pt>
                <c:pt idx="35">
                  <c:v>991.5188856407209</c:v>
                </c:pt>
                <c:pt idx="36">
                  <c:v>1006.2084840462375</c:v>
                </c:pt>
                <c:pt idx="37">
                  <c:v>1004.1375809297969</c:v>
                </c:pt>
                <c:pt idx="38">
                  <c:v>1004.1238060359849</c:v>
                </c:pt>
                <c:pt idx="39">
                  <c:v>1004.8897939165225</c:v>
                </c:pt>
                <c:pt idx="40">
                  <c:v>1003.4904911454654</c:v>
                </c:pt>
                <c:pt idx="41">
                  <c:v>1004.3169917035576</c:v>
                </c:pt>
                <c:pt idx="42">
                  <c:v>1002.1072276146035</c:v>
                </c:pt>
                <c:pt idx="43">
                  <c:v>1001.8908568748989</c:v>
                </c:pt>
                <c:pt idx="44">
                  <c:v>1001.4630547305665</c:v>
                </c:pt>
                <c:pt idx="45">
                  <c:v>1000.9833070181728</c:v>
                </c:pt>
                <c:pt idx="46">
                  <c:v>996.82648862556164</c:v>
                </c:pt>
                <c:pt idx="47">
                  <c:v>992.06348831907644</c:v>
                </c:pt>
                <c:pt idx="48">
                  <c:v>991.5134611343517</c:v>
                </c:pt>
                <c:pt idx="49">
                  <c:v>999.34642600613927</c:v>
                </c:pt>
                <c:pt idx="50">
                  <c:v>998.90674370470322</c:v>
                </c:pt>
                <c:pt idx="51">
                  <c:v>1001.1628638192818</c:v>
                </c:pt>
                <c:pt idx="52">
                  <c:v>1001.4389797152705</c:v>
                </c:pt>
                <c:pt idx="53">
                  <c:v>1005.0303074939402</c:v>
                </c:pt>
                <c:pt idx="54">
                  <c:v>1005.6186849759733</c:v>
                </c:pt>
                <c:pt idx="55">
                  <c:v>1007.8987538668334</c:v>
                </c:pt>
                <c:pt idx="56">
                  <c:v>1009.8638595820299</c:v>
                </c:pt>
                <c:pt idx="57">
                  <c:v>1012.3914345138917</c:v>
                </c:pt>
                <c:pt idx="58">
                  <c:v>1008.4891232061896</c:v>
                </c:pt>
                <c:pt idx="59">
                  <c:v>1010.9270492901038</c:v>
                </c:pt>
                <c:pt idx="60">
                  <c:v>1005.9835413577879</c:v>
                </c:pt>
                <c:pt idx="61">
                  <c:v>1002.9156002661809</c:v>
                </c:pt>
                <c:pt idx="62">
                  <c:v>1003.0123809770054</c:v>
                </c:pt>
                <c:pt idx="63">
                  <c:v>1004.4987751840669</c:v>
                </c:pt>
                <c:pt idx="64">
                  <c:v>1003.79953046537</c:v>
                </c:pt>
              </c:numCache>
            </c:numRef>
          </c:yVal>
          <c:smooth val="1"/>
          <c:extLst>
            <c:ext xmlns:c16="http://schemas.microsoft.com/office/drawing/2014/chart" uri="{C3380CC4-5D6E-409C-BE32-E72D297353CC}">
              <c16:uniqueId val="{00000002-2E57-4E6B-991A-B41CBB24FEA5}"/>
            </c:ext>
          </c:extLst>
        </c:ser>
        <c:ser>
          <c:idx val="11"/>
          <c:order val="8"/>
          <c:tx>
            <c:strRef>
              <c:f>RunInformation!$W$14</c:f>
              <c:strCache>
                <c:ptCount val="1"/>
                <c:pt idx="0">
                  <c:v>90%</c:v>
                </c:pt>
              </c:strCache>
            </c:strRef>
          </c:tx>
          <c:spPr>
            <a:ln>
              <a:solidFill>
                <a:srgbClr val="FF0000"/>
              </a:solidFill>
              <a:prstDash val="solid"/>
            </a:ln>
          </c:spPr>
          <c:marker>
            <c:symbol val="diamond"/>
            <c:size val="5"/>
            <c:spPr>
              <a:solidFill>
                <a:srgbClr val="FF0000"/>
              </a:solidFill>
              <a:ln>
                <a:solidFill>
                  <a:srgbClr val="7D7D7D"/>
                </a:solidFill>
                <a:prstDash val="solid"/>
              </a:ln>
            </c:spPr>
          </c:marker>
          <c:xVal>
            <c:numRef>
              <c:f>Exceedance!$U$4:$U$68</c:f>
              <c:numCache>
                <c:formatCode>[$-409]mmmm\-yy;@</c:formatCode>
                <c:ptCount val="65"/>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47392</c:v>
                </c:pt>
                <c:pt idx="42">
                  <c:v>47423</c:v>
                </c:pt>
                <c:pt idx="43">
                  <c:v>47453</c:v>
                </c:pt>
                <c:pt idx="44">
                  <c:v>47484</c:v>
                </c:pt>
                <c:pt idx="45">
                  <c:v>47515</c:v>
                </c:pt>
                <c:pt idx="46">
                  <c:v>47543</c:v>
                </c:pt>
                <c:pt idx="47">
                  <c:v>47574</c:v>
                </c:pt>
                <c:pt idx="48">
                  <c:v>47604</c:v>
                </c:pt>
                <c:pt idx="49">
                  <c:v>47635</c:v>
                </c:pt>
                <c:pt idx="50">
                  <c:v>47665</c:v>
                </c:pt>
                <c:pt idx="51">
                  <c:v>47696</c:v>
                </c:pt>
                <c:pt idx="52">
                  <c:v>47727</c:v>
                </c:pt>
                <c:pt idx="53">
                  <c:v>47757</c:v>
                </c:pt>
                <c:pt idx="54">
                  <c:v>47788</c:v>
                </c:pt>
                <c:pt idx="55">
                  <c:v>47818</c:v>
                </c:pt>
                <c:pt idx="56">
                  <c:v>47849</c:v>
                </c:pt>
                <c:pt idx="57">
                  <c:v>47880</c:v>
                </c:pt>
                <c:pt idx="58">
                  <c:v>47908</c:v>
                </c:pt>
                <c:pt idx="59">
                  <c:v>47939</c:v>
                </c:pt>
                <c:pt idx="60">
                  <c:v>47969</c:v>
                </c:pt>
                <c:pt idx="61">
                  <c:v>48000</c:v>
                </c:pt>
                <c:pt idx="62">
                  <c:v>48030</c:v>
                </c:pt>
                <c:pt idx="63">
                  <c:v>48061</c:v>
                </c:pt>
                <c:pt idx="64">
                  <c:v>48092</c:v>
                </c:pt>
              </c:numCache>
            </c:numRef>
          </c:xVal>
          <c:yVal>
            <c:numRef>
              <c:f>Exceedance!$AG$4:$AG$68</c:f>
              <c:numCache>
                <c:formatCode>0.00</c:formatCode>
                <c:ptCount val="65"/>
                <c:pt idx="0">
                  <c:v>1049.714078114413</c:v>
                </c:pt>
                <c:pt idx="1">
                  <c:v>1043.0485211239456</c:v>
                </c:pt>
                <c:pt idx="2">
                  <c:v>1038.7553161980279</c:v>
                </c:pt>
                <c:pt idx="3">
                  <c:v>1036.694743429654</c:v>
                </c:pt>
                <c:pt idx="4">
                  <c:v>1034.957618716142</c:v>
                </c:pt>
                <c:pt idx="5">
                  <c:v>1035.4176673165366</c:v>
                </c:pt>
                <c:pt idx="6">
                  <c:v>1033.023758486788</c:v>
                </c:pt>
                <c:pt idx="7">
                  <c:v>1033.2819426752494</c:v>
                </c:pt>
                <c:pt idx="8">
                  <c:v>1032.8968225951007</c:v>
                </c:pt>
                <c:pt idx="9">
                  <c:v>1033.7476780016232</c:v>
                </c:pt>
                <c:pt idx="10">
                  <c:v>1027.2773126895493</c:v>
                </c:pt>
                <c:pt idx="11">
                  <c:v>1019.7239887429895</c:v>
                </c:pt>
                <c:pt idx="12">
                  <c:v>1012.2636991468484</c:v>
                </c:pt>
                <c:pt idx="13">
                  <c:v>1005.101606017868</c:v>
                </c:pt>
                <c:pt idx="14">
                  <c:v>1002.0429595424339</c:v>
                </c:pt>
                <c:pt idx="15">
                  <c:v>1001.8158286813482</c:v>
                </c:pt>
                <c:pt idx="16">
                  <c:v>999.2951066675779</c:v>
                </c:pt>
                <c:pt idx="17">
                  <c:v>998.40924995628916</c:v>
                </c:pt>
                <c:pt idx="18">
                  <c:v>996.51887105221806</c:v>
                </c:pt>
                <c:pt idx="19">
                  <c:v>996.39229577749393</c:v>
                </c:pt>
                <c:pt idx="20">
                  <c:v>997.73563177777055</c:v>
                </c:pt>
                <c:pt idx="21">
                  <c:v>999.24194318518721</c:v>
                </c:pt>
                <c:pt idx="22">
                  <c:v>993.31606141409941</c:v>
                </c:pt>
                <c:pt idx="23">
                  <c:v>984.00627804504211</c:v>
                </c:pt>
                <c:pt idx="24">
                  <c:v>977.29797043268979</c:v>
                </c:pt>
                <c:pt idx="25">
                  <c:v>987.07282815055362</c:v>
                </c:pt>
                <c:pt idx="26">
                  <c:v>986.77480118003882</c:v>
                </c:pt>
                <c:pt idx="27">
                  <c:v>986.25300075699045</c:v>
                </c:pt>
                <c:pt idx="28">
                  <c:v>984.3339594219093</c:v>
                </c:pt>
                <c:pt idx="29">
                  <c:v>983.46722284332373</c:v>
                </c:pt>
                <c:pt idx="30">
                  <c:v>980.86104207684014</c:v>
                </c:pt>
                <c:pt idx="31">
                  <c:v>980.15554245093085</c:v>
                </c:pt>
                <c:pt idx="32">
                  <c:v>976.73355580069233</c:v>
                </c:pt>
                <c:pt idx="33">
                  <c:v>974.8486609093884</c:v>
                </c:pt>
                <c:pt idx="34">
                  <c:v>970.1421883014749</c:v>
                </c:pt>
                <c:pt idx="35">
                  <c:v>966.08186563777178</c:v>
                </c:pt>
                <c:pt idx="36">
                  <c:v>961.85289970723136</c:v>
                </c:pt>
                <c:pt idx="37">
                  <c:v>955.6453066525844</c:v>
                </c:pt>
                <c:pt idx="38">
                  <c:v>952.8963499776936</c:v>
                </c:pt>
                <c:pt idx="39">
                  <c:v>951.23221215767649</c:v>
                </c:pt>
                <c:pt idx="40">
                  <c:v>950.32977189049063</c:v>
                </c:pt>
                <c:pt idx="41">
                  <c:v>951.11163315308909</c:v>
                </c:pt>
                <c:pt idx="42">
                  <c:v>947.75662236362962</c:v>
                </c:pt>
                <c:pt idx="43">
                  <c:v>946.13210443852267</c:v>
                </c:pt>
                <c:pt idx="44">
                  <c:v>945.23073671565373</c:v>
                </c:pt>
                <c:pt idx="45">
                  <c:v>945.35733524230557</c:v>
                </c:pt>
                <c:pt idx="46">
                  <c:v>941.10848080635742</c:v>
                </c:pt>
                <c:pt idx="47">
                  <c:v>941.4575043257405</c:v>
                </c:pt>
                <c:pt idx="48">
                  <c:v>978.62082428391909</c:v>
                </c:pt>
                <c:pt idx="49">
                  <c:v>978.46445641167884</c:v>
                </c:pt>
                <c:pt idx="50">
                  <c:v>975.76198138043105</c:v>
                </c:pt>
                <c:pt idx="51">
                  <c:v>973.58996805554716</c:v>
                </c:pt>
                <c:pt idx="52">
                  <c:v>972.01233427328509</c:v>
                </c:pt>
                <c:pt idx="53">
                  <c:v>972.85203003473555</c:v>
                </c:pt>
                <c:pt idx="54">
                  <c:v>969.78349237060888</c:v>
                </c:pt>
                <c:pt idx="55">
                  <c:v>968.25346118371465</c:v>
                </c:pt>
                <c:pt idx="56">
                  <c:v>965.84558637382509</c:v>
                </c:pt>
                <c:pt idx="57">
                  <c:v>964.12894647421172</c:v>
                </c:pt>
                <c:pt idx="58">
                  <c:v>954.96126985916851</c:v>
                </c:pt>
                <c:pt idx="59">
                  <c:v>949.78632811312582</c:v>
                </c:pt>
                <c:pt idx="60">
                  <c:v>967.36146179018908</c:v>
                </c:pt>
                <c:pt idx="61">
                  <c:v>972.68328756897711</c:v>
                </c:pt>
                <c:pt idx="62">
                  <c:v>974.96544899242281</c:v>
                </c:pt>
                <c:pt idx="63">
                  <c:v>980.0177783829954</c:v>
                </c:pt>
                <c:pt idx="64">
                  <c:v>980.69020401290527</c:v>
                </c:pt>
              </c:numCache>
            </c:numRef>
          </c:yVal>
          <c:smooth val="1"/>
          <c:extLst>
            <c:ext xmlns:c16="http://schemas.microsoft.com/office/drawing/2014/chart" uri="{C3380CC4-5D6E-409C-BE32-E72D297353CC}">
              <c16:uniqueId val="{00000003-2E57-4E6B-991A-B41CBB24FEA5}"/>
            </c:ext>
          </c:extLst>
        </c:ser>
        <c:ser>
          <c:idx val="0"/>
          <c:order val="9"/>
          <c:tx>
            <c:v>Max</c:v>
          </c:tx>
          <c:spPr>
            <a:ln>
              <a:solidFill>
                <a:srgbClr val="000000"/>
              </a:solidFill>
              <a:prstDash val="solid"/>
            </a:ln>
          </c:spPr>
          <c:marker>
            <c:symbol val="none"/>
          </c:marker>
          <c:xVal>
            <c:numRef>
              <c:f>Comparison!$U$4:$U$32</c:f>
              <c:numCache>
                <c:formatCode>[$-409]mmmm\-yy;@</c:formatCode>
                <c:ptCount val="29"/>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numCache>
            </c:numRef>
          </c:xVal>
          <c:yVal>
            <c:numRef>
              <c:f>Comparison!$V$4:$V$32</c:f>
              <c:numCache>
                <c:formatCode>0.00</c:formatCode>
                <c:ptCount val="29"/>
                <c:pt idx="0">
                  <c:v>1050.7813278844349</c:v>
                </c:pt>
                <c:pt idx="1">
                  <c:v>1045.1648210980534</c:v>
                </c:pt>
                <c:pt idx="2">
                  <c:v>1041.4312637586283</c:v>
                </c:pt>
                <c:pt idx="3">
                  <c:v>1039.8736467301217</c:v>
                </c:pt>
                <c:pt idx="4">
                  <c:v>1039.0831602273668</c:v>
                </c:pt>
                <c:pt idx="5">
                  <c:v>1042.2432379520012</c:v>
                </c:pt>
                <c:pt idx="6">
                  <c:v>1042.2457431975463</c:v>
                </c:pt>
                <c:pt idx="7">
                  <c:v>1044.6634610743176</c:v>
                </c:pt>
                <c:pt idx="8">
                  <c:v>1049.5273765826169</c:v>
                </c:pt>
                <c:pt idx="9">
                  <c:v>1053.4444147083957</c:v>
                </c:pt>
                <c:pt idx="10">
                  <c:v>1049.5108669486567</c:v>
                </c:pt>
                <c:pt idx="11">
                  <c:v>1048.0280547903124</c:v>
                </c:pt>
                <c:pt idx="12">
                  <c:v>1042.7997969146145</c:v>
                </c:pt>
                <c:pt idx="13">
                  <c:v>1039.9375987256926</c:v>
                </c:pt>
                <c:pt idx="14">
                  <c:v>1040.7443532570412</c:v>
                </c:pt>
                <c:pt idx="15">
                  <c:v>1044.4428749996325</c:v>
                </c:pt>
                <c:pt idx="16">
                  <c:v>1045.564333650665</c:v>
                </c:pt>
                <c:pt idx="17">
                  <c:v>1045.4764707298036</c:v>
                </c:pt>
                <c:pt idx="18">
                  <c:v>1044.3335434917406</c:v>
                </c:pt>
                <c:pt idx="19">
                  <c:v>1045.5462209645386</c:v>
                </c:pt>
                <c:pt idx="20">
                  <c:v>1048.6493635568822</c:v>
                </c:pt>
                <c:pt idx="21">
                  <c:v>1051.0185345495124</c:v>
                </c:pt>
                <c:pt idx="22">
                  <c:v>1048.0240449226412</c:v>
                </c:pt>
                <c:pt idx="23">
                  <c:v>1042.4069631405196</c:v>
                </c:pt>
                <c:pt idx="24">
                  <c:v>1035.6263752566338</c:v>
                </c:pt>
                <c:pt idx="25">
                  <c:v>1030.782969436628</c:v>
                </c:pt>
                <c:pt idx="26">
                  <c:v>1029.5475648249221</c:v>
                </c:pt>
                <c:pt idx="27">
                  <c:v>1030.510680726494</c:v>
                </c:pt>
                <c:pt idx="28">
                  <c:v>1029.9275614323567</c:v>
                </c:pt>
              </c:numCache>
            </c:numRef>
          </c:yVal>
          <c:smooth val="1"/>
          <c:extLst>
            <c:ext xmlns:c16="http://schemas.microsoft.com/office/drawing/2014/chart" uri="{C3380CC4-5D6E-409C-BE32-E72D297353CC}">
              <c16:uniqueId val="{00000000-6807-4AC2-B9E8-B2D3E1A60288}"/>
            </c:ext>
          </c:extLst>
        </c:ser>
        <c:ser>
          <c:idx val="8"/>
          <c:order val="10"/>
          <c:tx>
            <c:v>Min</c:v>
          </c:tx>
          <c:spPr>
            <a:ln>
              <a:solidFill>
                <a:srgbClr val="000000"/>
              </a:solidFill>
              <a:prstDash val="solid"/>
            </a:ln>
          </c:spPr>
          <c:marker>
            <c:symbol val="none"/>
          </c:marker>
          <c:xVal>
            <c:numRef>
              <c:f>Comparison!$U$4:$U$32</c:f>
              <c:numCache>
                <c:formatCode>[$-409]mmmm\-yy;@</c:formatCode>
                <c:ptCount val="29"/>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numCache>
            </c:numRef>
          </c:xVal>
          <c:yVal>
            <c:numRef>
              <c:f>Comparison!$W$4:$W$32</c:f>
              <c:numCache>
                <c:formatCode>0.00</c:formatCode>
                <c:ptCount val="29"/>
                <c:pt idx="0">
                  <c:v>1049.5912258750243</c:v>
                </c:pt>
                <c:pt idx="1">
                  <c:v>1043.1730385405956</c:v>
                </c:pt>
                <c:pt idx="2">
                  <c:v>1038.973491781016</c:v>
                </c:pt>
                <c:pt idx="3">
                  <c:v>1036.8072618746185</c:v>
                </c:pt>
                <c:pt idx="4">
                  <c:v>1035.6403621419565</c:v>
                </c:pt>
                <c:pt idx="5">
                  <c:v>1036.2200562351993</c:v>
                </c:pt>
                <c:pt idx="6">
                  <c:v>1034.3461279686928</c:v>
                </c:pt>
                <c:pt idx="7">
                  <c:v>1035.4148226751097</c:v>
                </c:pt>
                <c:pt idx="8">
                  <c:v>1038.0135285201193</c:v>
                </c:pt>
                <c:pt idx="9">
                  <c:v>1039.9883823319492</c:v>
                </c:pt>
                <c:pt idx="10">
                  <c:v>1034.9289420500295</c:v>
                </c:pt>
                <c:pt idx="11">
                  <c:v>1028.8555080229044</c:v>
                </c:pt>
                <c:pt idx="12">
                  <c:v>1020.6613769129546</c:v>
                </c:pt>
                <c:pt idx="13">
                  <c:v>1014.8601337220908</c:v>
                </c:pt>
                <c:pt idx="14">
                  <c:v>1012.4656843505813</c:v>
                </c:pt>
                <c:pt idx="15">
                  <c:v>1012.5479799838762</c:v>
                </c:pt>
                <c:pt idx="16">
                  <c:v>1011.2094883386384</c:v>
                </c:pt>
                <c:pt idx="17">
                  <c:v>1011.2220603447028</c:v>
                </c:pt>
                <c:pt idx="18">
                  <c:v>1009.9778449843586</c:v>
                </c:pt>
                <c:pt idx="19">
                  <c:v>1011.4968925404552</c:v>
                </c:pt>
                <c:pt idx="20">
                  <c:v>1013.240436385036</c:v>
                </c:pt>
                <c:pt idx="21">
                  <c:v>1013.0470185987563</c:v>
                </c:pt>
                <c:pt idx="22">
                  <c:v>1007.5658213412598</c:v>
                </c:pt>
                <c:pt idx="23">
                  <c:v>1003.7903522316466</c:v>
                </c:pt>
                <c:pt idx="24">
                  <c:v>1009.3335898017127</c:v>
                </c:pt>
                <c:pt idx="25">
                  <c:v>1005.5793372205761</c:v>
                </c:pt>
                <c:pt idx="26">
                  <c:v>1005.8932982571577</c:v>
                </c:pt>
                <c:pt idx="27">
                  <c:v>1008.7758291900798</c:v>
                </c:pt>
                <c:pt idx="28">
                  <c:v>1009.6738828443285</c:v>
                </c:pt>
              </c:numCache>
            </c:numRef>
          </c:yVal>
          <c:smooth val="1"/>
          <c:extLst>
            <c:ext xmlns:c16="http://schemas.microsoft.com/office/drawing/2014/chart" uri="{C3380CC4-5D6E-409C-BE32-E72D297353CC}">
              <c16:uniqueId val="{00000001-6807-4AC2-B9E8-B2D3E1A60288}"/>
            </c:ext>
          </c:extLst>
        </c:ser>
        <c:ser>
          <c:idx val="9"/>
          <c:order val="11"/>
          <c:tx>
            <c:v>Most</c:v>
          </c:tx>
          <c:spPr>
            <a:ln>
              <a:solidFill>
                <a:srgbClr val="000000"/>
              </a:solidFill>
              <a:prstDash val="solid"/>
            </a:ln>
          </c:spPr>
          <c:marker>
            <c:symbol val="none"/>
          </c:marker>
          <c:xVal>
            <c:numRef>
              <c:f>Comparison!$U$4:$U$32</c:f>
              <c:numCache>
                <c:formatCode>[$-409]mmmm\-yy;@</c:formatCode>
                <c:ptCount val="29"/>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numCache>
            </c:numRef>
          </c:xVal>
          <c:yVal>
            <c:numRef>
              <c:f>Comparison!$X$4:$X$32</c:f>
              <c:numCache>
                <c:formatCode>0.00</c:formatCode>
                <c:ptCount val="29"/>
                <c:pt idx="0">
                  <c:v>1050.0826593971028</c:v>
                </c:pt>
                <c:pt idx="1">
                  <c:v>1044.1491648969288</c:v>
                </c:pt>
                <c:pt idx="2">
                  <c:v>1040.2104536559411</c:v>
                </c:pt>
                <c:pt idx="3">
                  <c:v>1038.2136031501491</c:v>
                </c:pt>
                <c:pt idx="4">
                  <c:v>1037.2168192783793</c:v>
                </c:pt>
                <c:pt idx="5">
                  <c:v>1037.9907967010347</c:v>
                </c:pt>
                <c:pt idx="6">
                  <c:v>1036.0701218330821</c:v>
                </c:pt>
                <c:pt idx="7">
                  <c:v>1037.0250562671422</c:v>
                </c:pt>
                <c:pt idx="8">
                  <c:v>1039.8828916412635</c:v>
                </c:pt>
                <c:pt idx="9">
                  <c:v>1040.2319277464974</c:v>
                </c:pt>
                <c:pt idx="10">
                  <c:v>1035.9133351451326</c:v>
                </c:pt>
                <c:pt idx="11">
                  <c:v>1033.015246308335</c:v>
                </c:pt>
                <c:pt idx="12">
                  <c:v>1028.1148061180793</c:v>
                </c:pt>
                <c:pt idx="13">
                  <c:v>1023.322574985944</c:v>
                </c:pt>
                <c:pt idx="14">
                  <c:v>1022.2100299527807</c:v>
                </c:pt>
                <c:pt idx="15">
                  <c:v>1023.3807111392157</c:v>
                </c:pt>
                <c:pt idx="16">
                  <c:v>1022.9623258481681</c:v>
                </c:pt>
                <c:pt idx="17">
                  <c:v>1025.3348326136913</c:v>
                </c:pt>
                <c:pt idx="18">
                  <c:v>1026.2152828561393</c:v>
                </c:pt>
                <c:pt idx="19">
                  <c:v>1029.2407511502604</c:v>
                </c:pt>
                <c:pt idx="20">
                  <c:v>1034.6372967041973</c:v>
                </c:pt>
                <c:pt idx="21">
                  <c:v>1037.8327797940103</c:v>
                </c:pt>
                <c:pt idx="22">
                  <c:v>1034.9150228878459</c:v>
                </c:pt>
                <c:pt idx="23">
                  <c:v>1030.1425248619205</c:v>
                </c:pt>
                <c:pt idx="24">
                  <c:v>1023.6859032495028</c:v>
                </c:pt>
                <c:pt idx="25">
                  <c:v>1019.2569944041509</c:v>
                </c:pt>
                <c:pt idx="26">
                  <c:v>1019.326324329925</c:v>
                </c:pt>
                <c:pt idx="27">
                  <c:v>1022.5881459626587</c:v>
                </c:pt>
                <c:pt idx="28">
                  <c:v>1022.6109557810735</c:v>
                </c:pt>
              </c:numCache>
            </c:numRef>
          </c:yVal>
          <c:smooth val="1"/>
          <c:extLst>
            <c:ext xmlns:c16="http://schemas.microsoft.com/office/drawing/2014/chart" uri="{C3380CC4-5D6E-409C-BE32-E72D297353CC}">
              <c16:uniqueId val="{00000002-6807-4AC2-B9E8-B2D3E1A60288}"/>
            </c:ext>
          </c:extLst>
        </c:ser>
        <c:dLbls>
          <c:showLegendKey val="0"/>
          <c:showVal val="0"/>
          <c:showCatName val="0"/>
          <c:showSerName val="0"/>
          <c:showPercent val="0"/>
          <c:showBubbleSize val="0"/>
        </c:dLbls>
        <c:axId val="612998424"/>
        <c:axId val="613001560"/>
      </c:scatterChart>
      <c:valAx>
        <c:axId val="612998424"/>
        <c:scaling>
          <c:orientation val="minMax"/>
          <c:max val="48092"/>
          <c:min val="46143"/>
        </c:scaling>
        <c:delete val="0"/>
        <c:axPos val="b"/>
        <c:title>
          <c:tx>
            <c:rich>
              <a:bodyPr/>
              <a:lstStyle/>
              <a:p>
                <a:pPr>
                  <a:defRPr/>
                </a:pPr>
                <a:r>
                  <a:rPr lang="en-US"/>
                  <a:t>Months</a:t>
                </a:r>
              </a:p>
            </c:rich>
          </c:tx>
          <c:layout>
            <c:manualLayout>
              <c:xMode val="edge"/>
              <c:yMode val="edge"/>
              <c:x val="0.43767304714526056"/>
              <c:y val="0.93762086190839633"/>
            </c:manualLayout>
          </c:layout>
          <c:overlay val="0"/>
        </c:title>
        <c:numFmt formatCode="[$-409]mmm\-yy;@" sourceLinked="0"/>
        <c:majorTickMark val="out"/>
        <c:minorTickMark val="in"/>
        <c:tickLblPos val="low"/>
        <c:crossAx val="613001560"/>
        <c:crosses val="autoZero"/>
        <c:crossBetween val="midCat"/>
      </c:valAx>
      <c:valAx>
        <c:axId val="613001560"/>
        <c:scaling>
          <c:orientation val="minMax"/>
          <c:min val="880"/>
        </c:scaling>
        <c:delete val="0"/>
        <c:axPos val="l"/>
        <c:majorGridlines/>
        <c:numFmt formatCode="0.00" sourceLinked="1"/>
        <c:majorTickMark val="none"/>
        <c:minorTickMark val="none"/>
        <c:tickLblPos val="nextTo"/>
        <c:crossAx val="612998424"/>
        <c:crosses val="autoZero"/>
        <c:crossBetween val="midCat"/>
      </c:valAx>
      <c:spPr>
        <a:solidFill>
          <a:schemeClr val="bg1">
            <a:lumMod val="75000"/>
          </a:schemeClr>
        </a:solidFill>
      </c:spPr>
    </c:plotArea>
    <c:legend>
      <c:legendPos val="t"/>
      <c:overlay val="0"/>
    </c:legend>
    <c:plotVisOnly val="1"/>
    <c:dispBlanksAs val="gap"/>
    <c:showDLblsOverMax val="0"/>
  </c:chart>
  <c:spPr>
    <a:solidFill>
      <a:schemeClr val="bg2">
        <a:lumMod val="90000"/>
      </a:schemeClr>
    </a:solidFill>
  </c:spPr>
  <c:printSettings>
    <c:headerFooter/>
    <c:pageMargins b="0.75000000000000566" l="0.70000000000000062" r="0.70000000000000062" t="0.75000000000000566"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InflowAnnualVolumes!$Q$32</c:f>
          <c:strCache>
            <c:ptCount val="1"/>
            <c:pt idx="0">
              <c:v>WY 2026</c:v>
            </c:pt>
          </c:strCache>
        </c:strRef>
      </c:tx>
      <c:layout>
        <c:manualLayout>
          <c:xMode val="edge"/>
          <c:yMode val="edge"/>
          <c:x val="0.79869117141562018"/>
          <c:y val="0.38959717829703833"/>
        </c:manualLayout>
      </c:layout>
      <c:overlay val="0"/>
      <c:txPr>
        <a:bodyPr/>
        <a:lstStyle/>
        <a:p>
          <a:pPr>
            <a:defRPr sz="1200"/>
          </a:pPr>
          <a:endParaRPr lang="en-US"/>
        </a:p>
      </c:txPr>
    </c:title>
    <c:autoTitleDeleted val="0"/>
    <c:plotArea>
      <c:layout>
        <c:manualLayout>
          <c:layoutTarget val="inner"/>
          <c:xMode val="edge"/>
          <c:yMode val="edge"/>
          <c:x val="9.033982570255128E-2"/>
          <c:y val="2.802458777352284E-2"/>
          <c:w val="0.69249466932466242"/>
          <c:h val="0.83248772523653125"/>
        </c:manualLayout>
      </c:layout>
      <c:barChart>
        <c:barDir val="col"/>
        <c:grouping val="clustered"/>
        <c:varyColors val="0"/>
        <c:ser>
          <c:idx val="0"/>
          <c:order val="0"/>
          <c:tx>
            <c:strRef>
              <c:f>InflowAnnualVolumes!$U$28</c:f>
              <c:strCache>
                <c:ptCount val="1"/>
                <c:pt idx="0">
                  <c:v> WY Inflow Volume</c:v>
                </c:pt>
              </c:strCache>
            </c:strRef>
          </c:tx>
          <c:invertIfNegative val="0"/>
          <c:cat>
            <c:strRef>
              <c:f>InflowAnnualVolumes!$V$25:$BD$25</c:f>
              <c:strCache>
                <c:ptCount val="30"/>
                <c:pt idx="0">
                  <c:v>2002</c:v>
                </c:pt>
                <c:pt idx="1">
                  <c:v>2012</c:v>
                </c:pt>
                <c:pt idx="2">
                  <c:v>1994</c:v>
                </c:pt>
                <c:pt idx="3">
                  <c:v>2006</c:v>
                </c:pt>
                <c:pt idx="4">
                  <c:v>2020</c:v>
                </c:pt>
                <c:pt idx="5">
                  <c:v>1996</c:v>
                </c:pt>
                <c:pt idx="6">
                  <c:v>2018</c:v>
                </c:pt>
                <c:pt idx="7">
                  <c:v>2004</c:v>
                </c:pt>
                <c:pt idx="8">
                  <c:v>2000</c:v>
                </c:pt>
                <c:pt idx="9">
                  <c:v>2017</c:v>
                </c:pt>
                <c:pt idx="10">
                  <c:v>2001</c:v>
                </c:pt>
                <c:pt idx="11">
                  <c:v>1998</c:v>
                </c:pt>
                <c:pt idx="12">
                  <c:v>2007</c:v>
                </c:pt>
                <c:pt idx="13">
                  <c:v>2013</c:v>
                </c:pt>
                <c:pt idx="14">
                  <c:v>1991</c:v>
                </c:pt>
                <c:pt idx="15">
                  <c:v>2008</c:v>
                </c:pt>
                <c:pt idx="16">
                  <c:v>2010</c:v>
                </c:pt>
                <c:pt idx="17">
                  <c:v>2014</c:v>
                </c:pt>
                <c:pt idx="18">
                  <c:v>2009</c:v>
                </c:pt>
                <c:pt idx="19">
                  <c:v>2003</c:v>
                </c:pt>
                <c:pt idx="20">
                  <c:v>2005</c:v>
                </c:pt>
                <c:pt idx="21">
                  <c:v>1992</c:v>
                </c:pt>
                <c:pt idx="22">
                  <c:v>1993</c:v>
                </c:pt>
                <c:pt idx="23">
                  <c:v>2011</c:v>
                </c:pt>
                <c:pt idx="24">
                  <c:v>2019</c:v>
                </c:pt>
                <c:pt idx="25">
                  <c:v>2016</c:v>
                </c:pt>
                <c:pt idx="26">
                  <c:v>1997</c:v>
                </c:pt>
                <c:pt idx="27">
                  <c:v>1999</c:v>
                </c:pt>
                <c:pt idx="28">
                  <c:v>2015</c:v>
                </c:pt>
                <c:pt idx="29">
                  <c:v>1995</c:v>
                </c:pt>
              </c:strCache>
            </c:strRef>
          </c:cat>
          <c:val>
            <c:numRef>
              <c:f>InflowAnnualVolumes!$V$26:$AY$26</c:f>
              <c:numCache>
                <c:formatCode>General</c:formatCode>
                <c:ptCount val="30"/>
                <c:pt idx="0">
                  <c:v>2745.079589857849</c:v>
                </c:pt>
                <c:pt idx="1">
                  <c:v>2793.5075898578484</c:v>
                </c:pt>
                <c:pt idx="2">
                  <c:v>2862.465589857849</c:v>
                </c:pt>
                <c:pt idx="3">
                  <c:v>2921.8915898578484</c:v>
                </c:pt>
                <c:pt idx="4">
                  <c:v>2924.356589857849</c:v>
                </c:pt>
                <c:pt idx="5">
                  <c:v>2953.1685898578489</c:v>
                </c:pt>
                <c:pt idx="6">
                  <c:v>2969.1645898578486</c:v>
                </c:pt>
                <c:pt idx="7">
                  <c:v>3022.0525898578489</c:v>
                </c:pt>
                <c:pt idx="8">
                  <c:v>3035.5405898578483</c:v>
                </c:pt>
                <c:pt idx="9">
                  <c:v>3079.4615898578481</c:v>
                </c:pt>
                <c:pt idx="10">
                  <c:v>3147.7505898578484</c:v>
                </c:pt>
                <c:pt idx="11">
                  <c:v>3168.2295898578486</c:v>
                </c:pt>
                <c:pt idx="12">
                  <c:v>3231.936589857849</c:v>
                </c:pt>
                <c:pt idx="13">
                  <c:v>3250.445589857849</c:v>
                </c:pt>
                <c:pt idx="14">
                  <c:v>3287.2385898578486</c:v>
                </c:pt>
                <c:pt idx="15">
                  <c:v>3287.7945898578482</c:v>
                </c:pt>
                <c:pt idx="16">
                  <c:v>3311.8125898578487</c:v>
                </c:pt>
                <c:pt idx="17">
                  <c:v>3327.657589857849</c:v>
                </c:pt>
                <c:pt idx="18">
                  <c:v>3378.0435898578489</c:v>
                </c:pt>
                <c:pt idx="19">
                  <c:v>3388.2465898578494</c:v>
                </c:pt>
                <c:pt idx="20">
                  <c:v>3403.1315898578487</c:v>
                </c:pt>
                <c:pt idx="21">
                  <c:v>3471.1155898578481</c:v>
                </c:pt>
                <c:pt idx="22">
                  <c:v>3523.5265898578486</c:v>
                </c:pt>
                <c:pt idx="23">
                  <c:v>3576.9775898578482</c:v>
                </c:pt>
                <c:pt idx="24">
                  <c:v>3606.0355898578482</c:v>
                </c:pt>
                <c:pt idx="25">
                  <c:v>3634.2205898578482</c:v>
                </c:pt>
                <c:pt idx="26">
                  <c:v>3662.4935898578483</c:v>
                </c:pt>
                <c:pt idx="27">
                  <c:v>3831.9915898578488</c:v>
                </c:pt>
                <c:pt idx="28">
                  <c:v>4330.1185898578487</c:v>
                </c:pt>
                <c:pt idx="29">
                  <c:v>4990.0525898578489</c:v>
                </c:pt>
              </c:numCache>
            </c:numRef>
          </c:val>
          <c:extLst>
            <c:ext xmlns:c16="http://schemas.microsoft.com/office/drawing/2014/chart" uri="{C3380CC4-5D6E-409C-BE32-E72D297353CC}">
              <c16:uniqueId val="{00000000-3C82-44F2-B946-078E10AECE0D}"/>
            </c:ext>
          </c:extLst>
        </c:ser>
        <c:dLbls>
          <c:showLegendKey val="0"/>
          <c:showVal val="0"/>
          <c:showCatName val="0"/>
          <c:showSerName val="0"/>
          <c:showPercent val="0"/>
          <c:showBubbleSize val="0"/>
        </c:dLbls>
        <c:gapWidth val="150"/>
        <c:axId val="612999992"/>
        <c:axId val="613000384"/>
      </c:barChart>
      <c:lineChart>
        <c:grouping val="standard"/>
        <c:varyColors val="0"/>
        <c:ser>
          <c:idx val="1"/>
          <c:order val="1"/>
          <c:tx>
            <c:strRef>
              <c:f>InflowAnnualVolumes!$U$30</c:f>
              <c:strCache>
                <c:ptCount val="1"/>
                <c:pt idx="0">
                  <c:v>Historic 10th Percentile</c:v>
                </c:pt>
              </c:strCache>
            </c:strRef>
          </c:tx>
          <c:spPr>
            <a:ln>
              <a:solidFill>
                <a:schemeClr val="tx1"/>
              </a:solidFill>
              <a:prstDash val="sysDash"/>
            </a:ln>
          </c:spPr>
          <c:marker>
            <c:symbol val="none"/>
          </c:marker>
          <c:val>
            <c:numRef>
              <c:f>InflowAnnualVolumes!$V$30:$AY$30</c:f>
              <c:numCache>
                <c:formatCode>General</c:formatCode>
                <c:ptCount val="30"/>
                <c:pt idx="0">
                  <c:v>4900.16</c:v>
                </c:pt>
                <c:pt idx="1">
                  <c:v>4900.16</c:v>
                </c:pt>
                <c:pt idx="2">
                  <c:v>4900.16</c:v>
                </c:pt>
                <c:pt idx="3">
                  <c:v>4900.16</c:v>
                </c:pt>
                <c:pt idx="4">
                  <c:v>4900.16</c:v>
                </c:pt>
                <c:pt idx="5">
                  <c:v>4900.16</c:v>
                </c:pt>
                <c:pt idx="6">
                  <c:v>4900.16</c:v>
                </c:pt>
                <c:pt idx="7">
                  <c:v>4900.16</c:v>
                </c:pt>
                <c:pt idx="8">
                  <c:v>4900.16</c:v>
                </c:pt>
                <c:pt idx="9">
                  <c:v>4900.16</c:v>
                </c:pt>
                <c:pt idx="10">
                  <c:v>4900.16</c:v>
                </c:pt>
                <c:pt idx="11">
                  <c:v>4900.16</c:v>
                </c:pt>
                <c:pt idx="12">
                  <c:v>4900.16</c:v>
                </c:pt>
                <c:pt idx="13">
                  <c:v>4900.16</c:v>
                </c:pt>
                <c:pt idx="14">
                  <c:v>4900.16</c:v>
                </c:pt>
                <c:pt idx="15">
                  <c:v>4900.16</c:v>
                </c:pt>
                <c:pt idx="16">
                  <c:v>4900.16</c:v>
                </c:pt>
                <c:pt idx="17">
                  <c:v>4900.16</c:v>
                </c:pt>
                <c:pt idx="18">
                  <c:v>4900.16</c:v>
                </c:pt>
                <c:pt idx="19">
                  <c:v>4900.16</c:v>
                </c:pt>
                <c:pt idx="20">
                  <c:v>4900.16</c:v>
                </c:pt>
                <c:pt idx="21">
                  <c:v>4900.16</c:v>
                </c:pt>
                <c:pt idx="22">
                  <c:v>4900.16</c:v>
                </c:pt>
                <c:pt idx="23">
                  <c:v>4900.16</c:v>
                </c:pt>
                <c:pt idx="24">
                  <c:v>4900.16</c:v>
                </c:pt>
                <c:pt idx="25">
                  <c:v>4900.16</c:v>
                </c:pt>
                <c:pt idx="26">
                  <c:v>4900.16</c:v>
                </c:pt>
                <c:pt idx="27">
                  <c:v>4900.16</c:v>
                </c:pt>
                <c:pt idx="28">
                  <c:v>4900.16</c:v>
                </c:pt>
                <c:pt idx="29">
                  <c:v>4900.16</c:v>
                </c:pt>
              </c:numCache>
            </c:numRef>
          </c:val>
          <c:smooth val="0"/>
          <c:extLst>
            <c:ext xmlns:c16="http://schemas.microsoft.com/office/drawing/2014/chart" uri="{C3380CC4-5D6E-409C-BE32-E72D297353CC}">
              <c16:uniqueId val="{00000001-3C82-44F2-B946-078E10AECE0D}"/>
            </c:ext>
          </c:extLst>
        </c:ser>
        <c:ser>
          <c:idx val="2"/>
          <c:order val="2"/>
          <c:tx>
            <c:strRef>
              <c:f>InflowAnnualVolumes!$U$31</c:f>
              <c:strCache>
                <c:ptCount val="1"/>
                <c:pt idx="0">
                  <c:v>Historic 90th Percentile</c:v>
                </c:pt>
              </c:strCache>
            </c:strRef>
          </c:tx>
          <c:spPr>
            <a:ln>
              <a:solidFill>
                <a:schemeClr val="tx1"/>
              </a:solidFill>
              <a:prstDash val="dash"/>
            </a:ln>
          </c:spPr>
          <c:marker>
            <c:symbol val="none"/>
          </c:marker>
          <c:val>
            <c:numRef>
              <c:f>InflowAnnualVolumes!$V$31:$AY$31</c:f>
              <c:numCache>
                <c:formatCode>General</c:formatCode>
                <c:ptCount val="30"/>
                <c:pt idx="0">
                  <c:v>14466.59</c:v>
                </c:pt>
                <c:pt idx="1">
                  <c:v>14466.59</c:v>
                </c:pt>
                <c:pt idx="2">
                  <c:v>14466.59</c:v>
                </c:pt>
                <c:pt idx="3">
                  <c:v>14466.59</c:v>
                </c:pt>
                <c:pt idx="4">
                  <c:v>14466.59</c:v>
                </c:pt>
                <c:pt idx="5">
                  <c:v>14466.59</c:v>
                </c:pt>
                <c:pt idx="6">
                  <c:v>14466.59</c:v>
                </c:pt>
                <c:pt idx="7">
                  <c:v>14466.59</c:v>
                </c:pt>
                <c:pt idx="8">
                  <c:v>14466.59</c:v>
                </c:pt>
                <c:pt idx="9">
                  <c:v>14466.59</c:v>
                </c:pt>
                <c:pt idx="10">
                  <c:v>14466.59</c:v>
                </c:pt>
                <c:pt idx="11">
                  <c:v>14466.59</c:v>
                </c:pt>
                <c:pt idx="12">
                  <c:v>14466.59</c:v>
                </c:pt>
                <c:pt idx="13">
                  <c:v>14466.59</c:v>
                </c:pt>
                <c:pt idx="14">
                  <c:v>14466.59</c:v>
                </c:pt>
                <c:pt idx="15">
                  <c:v>14466.59</c:v>
                </c:pt>
                <c:pt idx="16">
                  <c:v>14466.59</c:v>
                </c:pt>
                <c:pt idx="17">
                  <c:v>14466.59</c:v>
                </c:pt>
                <c:pt idx="18">
                  <c:v>14466.59</c:v>
                </c:pt>
                <c:pt idx="19">
                  <c:v>14466.59</c:v>
                </c:pt>
                <c:pt idx="20">
                  <c:v>14466.59</c:v>
                </c:pt>
                <c:pt idx="21">
                  <c:v>14466.59</c:v>
                </c:pt>
                <c:pt idx="22">
                  <c:v>14466.59</c:v>
                </c:pt>
                <c:pt idx="23">
                  <c:v>14466.59</c:v>
                </c:pt>
                <c:pt idx="24">
                  <c:v>14466.59</c:v>
                </c:pt>
                <c:pt idx="25">
                  <c:v>14466.59</c:v>
                </c:pt>
                <c:pt idx="26">
                  <c:v>14466.59</c:v>
                </c:pt>
                <c:pt idx="27">
                  <c:v>14466.59</c:v>
                </c:pt>
                <c:pt idx="28">
                  <c:v>14466.59</c:v>
                </c:pt>
                <c:pt idx="29">
                  <c:v>14466.59</c:v>
                </c:pt>
              </c:numCache>
            </c:numRef>
          </c:val>
          <c:smooth val="0"/>
          <c:extLst>
            <c:ext xmlns:c16="http://schemas.microsoft.com/office/drawing/2014/chart" uri="{C3380CC4-5D6E-409C-BE32-E72D297353CC}">
              <c16:uniqueId val="{00000002-3C82-44F2-B946-078E10AECE0D}"/>
            </c:ext>
          </c:extLst>
        </c:ser>
        <c:ser>
          <c:idx val="3"/>
          <c:order val="3"/>
          <c:tx>
            <c:strRef>
              <c:f>InflowAnnualVolumes!$U$32</c:f>
              <c:strCache>
                <c:ptCount val="1"/>
                <c:pt idx="0">
                  <c:v>Historic Average</c:v>
                </c:pt>
              </c:strCache>
            </c:strRef>
          </c:tx>
          <c:spPr>
            <a:ln w="15875">
              <a:solidFill>
                <a:srgbClr val="FF0000"/>
              </a:solidFill>
            </a:ln>
          </c:spPr>
          <c:marker>
            <c:symbol val="none"/>
          </c:marker>
          <c:val>
            <c:numRef>
              <c:f>InflowAnnualVolumes!$V$32:$AY$32</c:f>
              <c:numCache>
                <c:formatCode>General</c:formatCode>
                <c:ptCount val="30"/>
                <c:pt idx="0">
                  <c:v>9603.36</c:v>
                </c:pt>
                <c:pt idx="1">
                  <c:v>9603.36</c:v>
                </c:pt>
                <c:pt idx="2">
                  <c:v>9603.36</c:v>
                </c:pt>
                <c:pt idx="3">
                  <c:v>9603.36</c:v>
                </c:pt>
                <c:pt idx="4">
                  <c:v>9603.36</c:v>
                </c:pt>
                <c:pt idx="5">
                  <c:v>9603.36</c:v>
                </c:pt>
                <c:pt idx="6">
                  <c:v>9603.36</c:v>
                </c:pt>
                <c:pt idx="7">
                  <c:v>9603.36</c:v>
                </c:pt>
                <c:pt idx="8">
                  <c:v>9603.36</c:v>
                </c:pt>
                <c:pt idx="9">
                  <c:v>9603.36</c:v>
                </c:pt>
                <c:pt idx="10">
                  <c:v>9603.36</c:v>
                </c:pt>
                <c:pt idx="11">
                  <c:v>9603.36</c:v>
                </c:pt>
                <c:pt idx="12">
                  <c:v>9603.36</c:v>
                </c:pt>
                <c:pt idx="13">
                  <c:v>9603.36</c:v>
                </c:pt>
                <c:pt idx="14">
                  <c:v>9603.36</c:v>
                </c:pt>
                <c:pt idx="15">
                  <c:v>9603.36</c:v>
                </c:pt>
                <c:pt idx="16">
                  <c:v>9603.36</c:v>
                </c:pt>
                <c:pt idx="17">
                  <c:v>9603.36</c:v>
                </c:pt>
                <c:pt idx="18">
                  <c:v>9603.36</c:v>
                </c:pt>
                <c:pt idx="19">
                  <c:v>9603.36</c:v>
                </c:pt>
                <c:pt idx="20">
                  <c:v>9603.36</c:v>
                </c:pt>
                <c:pt idx="21">
                  <c:v>9603.36</c:v>
                </c:pt>
                <c:pt idx="22">
                  <c:v>9603.36</c:v>
                </c:pt>
                <c:pt idx="23">
                  <c:v>9603.36</c:v>
                </c:pt>
                <c:pt idx="24">
                  <c:v>9603.36</c:v>
                </c:pt>
                <c:pt idx="25">
                  <c:v>9603.36</c:v>
                </c:pt>
                <c:pt idx="26">
                  <c:v>9603.36</c:v>
                </c:pt>
                <c:pt idx="27">
                  <c:v>9603.36</c:v>
                </c:pt>
                <c:pt idx="28">
                  <c:v>9603.36</c:v>
                </c:pt>
                <c:pt idx="29">
                  <c:v>9603.36</c:v>
                </c:pt>
              </c:numCache>
            </c:numRef>
          </c:val>
          <c:smooth val="0"/>
          <c:extLst>
            <c:ext xmlns:c16="http://schemas.microsoft.com/office/drawing/2014/chart" uri="{C3380CC4-5D6E-409C-BE32-E72D297353CC}">
              <c16:uniqueId val="{00000003-3C82-44F2-B946-078E10AECE0D}"/>
            </c:ext>
          </c:extLst>
        </c:ser>
        <c:dLbls>
          <c:showLegendKey val="0"/>
          <c:showVal val="0"/>
          <c:showCatName val="0"/>
          <c:showSerName val="0"/>
          <c:showPercent val="0"/>
          <c:showBubbleSize val="0"/>
        </c:dLbls>
        <c:marker val="1"/>
        <c:smooth val="0"/>
        <c:axId val="612999992"/>
        <c:axId val="613000384"/>
      </c:lineChart>
      <c:catAx>
        <c:axId val="612999992"/>
        <c:scaling>
          <c:orientation val="minMax"/>
        </c:scaling>
        <c:delete val="0"/>
        <c:axPos val="b"/>
        <c:title>
          <c:tx>
            <c:rich>
              <a:bodyPr/>
              <a:lstStyle/>
              <a:p>
                <a:pPr>
                  <a:defRPr/>
                </a:pPr>
                <a:r>
                  <a:rPr lang="en-US"/>
                  <a:t>Hydrologic</a:t>
                </a:r>
                <a:r>
                  <a:rPr lang="en-US" baseline="0"/>
                  <a:t> Trace*</a:t>
                </a:r>
                <a:endParaRPr lang="en-US"/>
              </a:p>
            </c:rich>
          </c:tx>
          <c:overlay val="0"/>
        </c:title>
        <c:numFmt formatCode="General" sourceLinked="1"/>
        <c:majorTickMark val="out"/>
        <c:minorTickMark val="none"/>
        <c:tickLblPos val="nextTo"/>
        <c:crossAx val="613000384"/>
        <c:crosses val="autoZero"/>
        <c:auto val="1"/>
        <c:lblAlgn val="ctr"/>
        <c:lblOffset val="100"/>
        <c:noMultiLvlLbl val="0"/>
      </c:catAx>
      <c:valAx>
        <c:axId val="613000384"/>
        <c:scaling>
          <c:orientation val="minMax"/>
        </c:scaling>
        <c:delete val="0"/>
        <c:axPos val="l"/>
        <c:majorGridlines/>
        <c:title>
          <c:tx>
            <c:rich>
              <a:bodyPr rot="-5400000" vert="horz"/>
              <a:lstStyle/>
              <a:p>
                <a:pPr>
                  <a:defRPr/>
                </a:pPr>
                <a:r>
                  <a:rPr lang="en-US"/>
                  <a:t>1,000</a:t>
                </a:r>
                <a:r>
                  <a:rPr lang="en-US" baseline="0"/>
                  <a:t> Acre-Feet</a:t>
                </a:r>
              </a:p>
            </c:rich>
          </c:tx>
          <c:overlay val="0"/>
        </c:title>
        <c:numFmt formatCode="General" sourceLinked="1"/>
        <c:majorTickMark val="out"/>
        <c:minorTickMark val="none"/>
        <c:tickLblPos val="nextTo"/>
        <c:crossAx val="612999992"/>
        <c:crosses val="autoZero"/>
        <c:crossBetween val="between"/>
      </c:valAx>
      <c:spPr>
        <a:solidFill>
          <a:schemeClr val="bg1">
            <a:lumMod val="75000"/>
          </a:schemeClr>
        </a:solidFill>
      </c:spPr>
    </c:plotArea>
    <c:legend>
      <c:legendPos val="r"/>
      <c:overlay val="0"/>
    </c:legend>
    <c:plotVisOnly val="1"/>
    <c:dispBlanksAs val="gap"/>
    <c:showDLblsOverMax val="0"/>
  </c:chart>
  <c:spPr>
    <a:solidFill>
      <a:schemeClr val="bg2">
        <a:lumMod val="90000"/>
      </a:schemeClr>
    </a:solidFill>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PowellandMead!$B$4</c:f>
          <c:strCache>
            <c:ptCount val="1"/>
            <c:pt idx="0">
              <c:v>2010</c:v>
            </c:pt>
          </c:strCache>
        </c:strRef>
      </c:tx>
      <c:overlay val="0"/>
    </c:title>
    <c:autoTitleDeleted val="0"/>
    <c:plotArea>
      <c:layout/>
      <c:scatterChart>
        <c:scatterStyle val="lineMarker"/>
        <c:varyColors val="0"/>
        <c:ser>
          <c:idx val="0"/>
          <c:order val="0"/>
          <c:tx>
            <c:v>Powell Storage</c:v>
          </c:tx>
          <c:marker>
            <c:symbol val="none"/>
          </c:marker>
          <c:xVal>
            <c:numRef>
              <c:f>PowellandMead!$D$3:$D$61</c:f>
              <c:numCache>
                <c:formatCode>[$-409]mmmm\-yy;@</c:formatCode>
                <c:ptCount val="59"/>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47392</c:v>
                </c:pt>
                <c:pt idx="42">
                  <c:v>47423</c:v>
                </c:pt>
                <c:pt idx="43">
                  <c:v>47453</c:v>
                </c:pt>
                <c:pt idx="44">
                  <c:v>47484</c:v>
                </c:pt>
                <c:pt idx="45">
                  <c:v>47515</c:v>
                </c:pt>
                <c:pt idx="46">
                  <c:v>47543</c:v>
                </c:pt>
                <c:pt idx="47">
                  <c:v>47574</c:v>
                </c:pt>
                <c:pt idx="48">
                  <c:v>47604</c:v>
                </c:pt>
                <c:pt idx="49">
                  <c:v>47635</c:v>
                </c:pt>
                <c:pt idx="50">
                  <c:v>47665</c:v>
                </c:pt>
                <c:pt idx="51">
                  <c:v>47696</c:v>
                </c:pt>
                <c:pt idx="52">
                  <c:v>47727</c:v>
                </c:pt>
                <c:pt idx="53">
                  <c:v>47757</c:v>
                </c:pt>
                <c:pt idx="54">
                  <c:v>47788</c:v>
                </c:pt>
                <c:pt idx="55">
                  <c:v>47818</c:v>
                </c:pt>
                <c:pt idx="56">
                  <c:v>47849</c:v>
                </c:pt>
                <c:pt idx="57">
                  <c:v>47880</c:v>
                </c:pt>
                <c:pt idx="58">
                  <c:v>47908</c:v>
                </c:pt>
              </c:numCache>
            </c:numRef>
          </c:xVal>
          <c:yVal>
            <c:numRef>
              <c:f>PowellandMead!$E$3:$E$61</c:f>
              <c:numCache>
                <c:formatCode>General</c:formatCode>
                <c:ptCount val="59"/>
                <c:pt idx="0">
                  <c:v>5321.6700429516568</c:v>
                </c:pt>
                <c:pt idx="1">
                  <c:v>5115.638852392517</c:v>
                </c:pt>
                <c:pt idx="2">
                  <c:v>4991.6438155233873</c:v>
                </c:pt>
                <c:pt idx="3">
                  <c:v>4826.0005071189562</c:v>
                </c:pt>
                <c:pt idx="4">
                  <c:v>4643.1249870935408</c:v>
                </c:pt>
                <c:pt idx="5">
                  <c:v>4436.6776649664334</c:v>
                </c:pt>
                <c:pt idx="6">
                  <c:v>4245.2706431657016</c:v>
                </c:pt>
                <c:pt idx="7">
                  <c:v>4255.7309513949403</c:v>
                </c:pt>
                <c:pt idx="8">
                  <c:v>4259.6753331737746</c:v>
                </c:pt>
                <c:pt idx="9">
                  <c:v>4258.9704908490794</c:v>
                </c:pt>
                <c:pt idx="10">
                  <c:v>4258.4174473274516</c:v>
                </c:pt>
                <c:pt idx="11">
                  <c:v>4257.6620396796443</c:v>
                </c:pt>
                <c:pt idx="12">
                  <c:v>6981.0040670715134</c:v>
                </c:pt>
                <c:pt idx="13">
                  <c:v>8831.535392468415</c:v>
                </c:pt>
                <c:pt idx="14">
                  <c:v>8740.6060411775234</c:v>
                </c:pt>
                <c:pt idx="15">
                  <c:v>8656.7219469310348</c:v>
                </c:pt>
                <c:pt idx="16">
                  <c:v>8780.0203657267175</c:v>
                </c:pt>
                <c:pt idx="17">
                  <c:v>8842.6683169997887</c:v>
                </c:pt>
                <c:pt idx="18">
                  <c:v>8782.6821901727362</c:v>
                </c:pt>
                <c:pt idx="19">
                  <c:v>8574.0040280101566</c:v>
                </c:pt>
                <c:pt idx="20">
                  <c:v>8433.239119498523</c:v>
                </c:pt>
                <c:pt idx="21">
                  <c:v>8398.6946086188254</c:v>
                </c:pt>
                <c:pt idx="22">
                  <c:v>8716.3912485957208</c:v>
                </c:pt>
                <c:pt idx="23">
                  <c:v>9226.8359778730974</c:v>
                </c:pt>
                <c:pt idx="24">
                  <c:v>8957.8533850288859</c:v>
                </c:pt>
                <c:pt idx="25">
                  <c:v>8554.9010551298761</c:v>
                </c:pt>
                <c:pt idx="26">
                  <c:v>8173.795356204937</c:v>
                </c:pt>
                <c:pt idx="27">
                  <c:v>7942.8932741886556</c:v>
                </c:pt>
                <c:pt idx="28">
                  <c:v>7795.5785410409753</c:v>
                </c:pt>
                <c:pt idx="29">
                  <c:v>7613.8708027512839</c:v>
                </c:pt>
                <c:pt idx="30">
                  <c:v>7335.7113886703964</c:v>
                </c:pt>
                <c:pt idx="31">
                  <c:v>6936.1545274431428</c:v>
                </c:pt>
                <c:pt idx="32">
                  <c:v>6615.3759733883689</c:v>
                </c:pt>
                <c:pt idx="33">
                  <c:v>6297.3159487544226</c:v>
                </c:pt>
                <c:pt idx="34">
                  <c:v>6076.2704398256265</c:v>
                </c:pt>
                <c:pt idx="35">
                  <c:v>6105.0621023251824</c:v>
                </c:pt>
                <c:pt idx="36">
                  <c:v>6563.1224923561485</c:v>
                </c:pt>
                <c:pt idx="37">
                  <c:v>6269.0026249113298</c:v>
                </c:pt>
                <c:pt idx="38">
                  <c:v>5850.386107076466</c:v>
                </c:pt>
                <c:pt idx="39">
                  <c:v>5723.0772920107156</c:v>
                </c:pt>
                <c:pt idx="40">
                  <c:v>5632.4940032232807</c:v>
                </c:pt>
                <c:pt idx="41">
                  <c:v>5461.5187034956416</c:v>
                </c:pt>
                <c:pt idx="42">
                  <c:v>5114.7999261751866</c:v>
                </c:pt>
                <c:pt idx="43">
                  <c:v>4612.7693594800758</c:v>
                </c:pt>
                <c:pt idx="44">
                  <c:v>4303.0696413017295</c:v>
                </c:pt>
                <c:pt idx="45">
                  <c:v>4309.2245939393342</c:v>
                </c:pt>
                <c:pt idx="46">
                  <c:v>4326.9895479392599</c:v>
                </c:pt>
                <c:pt idx="47">
                  <c:v>4643.4915038578156</c:v>
                </c:pt>
                <c:pt idx="48">
                  <c:v>6173.8417374086166</c:v>
                </c:pt>
                <c:pt idx="49">
                  <c:v>6230.9869954400911</c:v>
                </c:pt>
                <c:pt idx="50">
                  <c:v>5902.614740093466</c:v>
                </c:pt>
                <c:pt idx="51">
                  <c:v>5843.3914040777699</c:v>
                </c:pt>
                <c:pt idx="52">
                  <c:v>5802.6933321908236</c:v>
                </c:pt>
                <c:pt idx="53">
                  <c:v>5660.1741250648083</c:v>
                </c:pt>
                <c:pt idx="54">
                  <c:v>5426.9465378930781</c:v>
                </c:pt>
                <c:pt idx="55">
                  <c:v>5030.5659560018075</c:v>
                </c:pt>
                <c:pt idx="56">
                  <c:v>4828.1338990861068</c:v>
                </c:pt>
                <c:pt idx="57">
                  <c:v>4712.9247919099125</c:v>
                </c:pt>
                <c:pt idx="58">
                  <c:v>4728.3950704166655</c:v>
                </c:pt>
              </c:numCache>
            </c:numRef>
          </c:yVal>
          <c:smooth val="0"/>
          <c:extLst>
            <c:ext xmlns:c16="http://schemas.microsoft.com/office/drawing/2014/chart" uri="{C3380CC4-5D6E-409C-BE32-E72D297353CC}">
              <c16:uniqueId val="{00000000-8891-473E-831C-6D78EAB31204}"/>
            </c:ext>
          </c:extLst>
        </c:ser>
        <c:ser>
          <c:idx val="1"/>
          <c:order val="1"/>
          <c:tx>
            <c:v>Mead Storage</c:v>
          </c:tx>
          <c:marker>
            <c:symbol val="none"/>
          </c:marker>
          <c:xVal>
            <c:numRef>
              <c:f>PowellandMead!$D$3:$D$61</c:f>
              <c:numCache>
                <c:formatCode>[$-409]mmmm\-yy;@</c:formatCode>
                <c:ptCount val="59"/>
                <c:pt idx="0">
                  <c:v>46143</c:v>
                </c:pt>
                <c:pt idx="1">
                  <c:v>46174</c:v>
                </c:pt>
                <c:pt idx="2">
                  <c:v>46204</c:v>
                </c:pt>
                <c:pt idx="3">
                  <c:v>46235</c:v>
                </c:pt>
                <c:pt idx="4">
                  <c:v>46266</c:v>
                </c:pt>
                <c:pt idx="5">
                  <c:v>46296</c:v>
                </c:pt>
                <c:pt idx="6">
                  <c:v>46327</c:v>
                </c:pt>
                <c:pt idx="7">
                  <c:v>46357</c:v>
                </c:pt>
                <c:pt idx="8">
                  <c:v>46388</c:v>
                </c:pt>
                <c:pt idx="9">
                  <c:v>46419</c:v>
                </c:pt>
                <c:pt idx="10">
                  <c:v>46447</c:v>
                </c:pt>
                <c:pt idx="11">
                  <c:v>46478</c:v>
                </c:pt>
                <c:pt idx="12">
                  <c:v>46508</c:v>
                </c:pt>
                <c:pt idx="13">
                  <c:v>46539</c:v>
                </c:pt>
                <c:pt idx="14">
                  <c:v>46569</c:v>
                </c:pt>
                <c:pt idx="15">
                  <c:v>46600</c:v>
                </c:pt>
                <c:pt idx="16">
                  <c:v>46631</c:v>
                </c:pt>
                <c:pt idx="17">
                  <c:v>46661</c:v>
                </c:pt>
                <c:pt idx="18">
                  <c:v>46692</c:v>
                </c:pt>
                <c:pt idx="19">
                  <c:v>46722</c:v>
                </c:pt>
                <c:pt idx="20">
                  <c:v>46753</c:v>
                </c:pt>
                <c:pt idx="21">
                  <c:v>46784</c:v>
                </c:pt>
                <c:pt idx="22">
                  <c:v>46813</c:v>
                </c:pt>
                <c:pt idx="23">
                  <c:v>46844</c:v>
                </c:pt>
                <c:pt idx="24">
                  <c:v>46874</c:v>
                </c:pt>
                <c:pt idx="25">
                  <c:v>46905</c:v>
                </c:pt>
                <c:pt idx="26">
                  <c:v>46935</c:v>
                </c:pt>
                <c:pt idx="27">
                  <c:v>46966</c:v>
                </c:pt>
                <c:pt idx="28">
                  <c:v>46997</c:v>
                </c:pt>
                <c:pt idx="29">
                  <c:v>47027</c:v>
                </c:pt>
                <c:pt idx="30">
                  <c:v>47058</c:v>
                </c:pt>
                <c:pt idx="31">
                  <c:v>47088</c:v>
                </c:pt>
                <c:pt idx="32">
                  <c:v>47119</c:v>
                </c:pt>
                <c:pt idx="33">
                  <c:v>47150</c:v>
                </c:pt>
                <c:pt idx="34">
                  <c:v>47178</c:v>
                </c:pt>
                <c:pt idx="35">
                  <c:v>47209</c:v>
                </c:pt>
                <c:pt idx="36">
                  <c:v>47239</c:v>
                </c:pt>
                <c:pt idx="37">
                  <c:v>47270</c:v>
                </c:pt>
                <c:pt idx="38">
                  <c:v>47300</c:v>
                </c:pt>
                <c:pt idx="39">
                  <c:v>47331</c:v>
                </c:pt>
                <c:pt idx="40">
                  <c:v>47362</c:v>
                </c:pt>
                <c:pt idx="41">
                  <c:v>47392</c:v>
                </c:pt>
                <c:pt idx="42">
                  <c:v>47423</c:v>
                </c:pt>
                <c:pt idx="43">
                  <c:v>47453</c:v>
                </c:pt>
                <c:pt idx="44">
                  <c:v>47484</c:v>
                </c:pt>
                <c:pt idx="45">
                  <c:v>47515</c:v>
                </c:pt>
                <c:pt idx="46">
                  <c:v>47543</c:v>
                </c:pt>
                <c:pt idx="47">
                  <c:v>47574</c:v>
                </c:pt>
                <c:pt idx="48">
                  <c:v>47604</c:v>
                </c:pt>
                <c:pt idx="49">
                  <c:v>47635</c:v>
                </c:pt>
                <c:pt idx="50">
                  <c:v>47665</c:v>
                </c:pt>
                <c:pt idx="51">
                  <c:v>47696</c:v>
                </c:pt>
                <c:pt idx="52">
                  <c:v>47727</c:v>
                </c:pt>
                <c:pt idx="53">
                  <c:v>47757</c:v>
                </c:pt>
                <c:pt idx="54">
                  <c:v>47788</c:v>
                </c:pt>
                <c:pt idx="55">
                  <c:v>47818</c:v>
                </c:pt>
                <c:pt idx="56">
                  <c:v>47849</c:v>
                </c:pt>
                <c:pt idx="57">
                  <c:v>47880</c:v>
                </c:pt>
                <c:pt idx="58">
                  <c:v>47908</c:v>
                </c:pt>
              </c:numCache>
            </c:numRef>
          </c:xVal>
          <c:yVal>
            <c:numRef>
              <c:f>PowellandMead!$F$3:$F$61</c:f>
              <c:numCache>
                <c:formatCode>General</c:formatCode>
                <c:ptCount val="59"/>
                <c:pt idx="0">
                  <c:v>7286.7431256671462</c:v>
                </c:pt>
                <c:pt idx="1">
                  <c:v>6938.3849611255855</c:v>
                </c:pt>
                <c:pt idx="2">
                  <c:v>6779.5668497682282</c:v>
                </c:pt>
                <c:pt idx="3">
                  <c:v>6676.0614701023105</c:v>
                </c:pt>
                <c:pt idx="4">
                  <c:v>6897.5284384295528</c:v>
                </c:pt>
                <c:pt idx="5">
                  <c:v>6847.2214736174692</c:v>
                </c:pt>
                <c:pt idx="6">
                  <c:v>7131.302057026026</c:v>
                </c:pt>
                <c:pt idx="7">
                  <c:v>7027.2750492595114</c:v>
                </c:pt>
                <c:pt idx="8">
                  <c:v>7000.3445713604187</c:v>
                </c:pt>
                <c:pt idx="9">
                  <c:v>6569.5067144942805</c:v>
                </c:pt>
                <c:pt idx="10">
                  <c:v>6439.2832462185852</c:v>
                </c:pt>
                <c:pt idx="11">
                  <c:v>7372.4605193392581</c:v>
                </c:pt>
                <c:pt idx="12">
                  <c:v>7457.0882231482292</c:v>
                </c:pt>
                <c:pt idx="13">
                  <c:v>7559.2835020977991</c:v>
                </c:pt>
                <c:pt idx="14">
                  <c:v>7789.3581930295359</c:v>
                </c:pt>
                <c:pt idx="15">
                  <c:v>7906.3663065618712</c:v>
                </c:pt>
                <c:pt idx="16">
                  <c:v>7919.3661172690936</c:v>
                </c:pt>
                <c:pt idx="17">
                  <c:v>7849.9658546637565</c:v>
                </c:pt>
                <c:pt idx="18">
                  <c:v>7950.7267552935136</c:v>
                </c:pt>
                <c:pt idx="19">
                  <c:v>8083.0003100596732</c:v>
                </c:pt>
                <c:pt idx="20">
                  <c:v>8219.2665292309794</c:v>
                </c:pt>
                <c:pt idx="21">
                  <c:v>7918.7544852693727</c:v>
                </c:pt>
                <c:pt idx="22">
                  <c:v>7458.2818418951711</c:v>
                </c:pt>
                <c:pt idx="23">
                  <c:v>6973.856849214264</c:v>
                </c:pt>
                <c:pt idx="24">
                  <c:v>6573.3176787790817</c:v>
                </c:pt>
                <c:pt idx="25">
                  <c:v>6493.6760804354899</c:v>
                </c:pt>
                <c:pt idx="26">
                  <c:v>6586.7490407790792</c:v>
                </c:pt>
                <c:pt idx="27">
                  <c:v>6500.4470861229329</c:v>
                </c:pt>
                <c:pt idx="28">
                  <c:v>6471.9279871274794</c:v>
                </c:pt>
                <c:pt idx="29">
                  <c:v>6386.546150144537</c:v>
                </c:pt>
                <c:pt idx="30">
                  <c:v>6434.0692197241924</c:v>
                </c:pt>
                <c:pt idx="31">
                  <c:v>6491.0850023423009</c:v>
                </c:pt>
                <c:pt idx="32">
                  <c:v>6518.668679536725</c:v>
                </c:pt>
                <c:pt idx="33">
                  <c:v>6293.5683902302126</c:v>
                </c:pt>
                <c:pt idx="34">
                  <c:v>5947.8967218019625</c:v>
                </c:pt>
                <c:pt idx="35">
                  <c:v>5618.9343389593769</c:v>
                </c:pt>
                <c:pt idx="36">
                  <c:v>5375.0826062808783</c:v>
                </c:pt>
                <c:pt idx="37">
                  <c:v>5394.1458846132209</c:v>
                </c:pt>
                <c:pt idx="38">
                  <c:v>5534.0298486551901</c:v>
                </c:pt>
                <c:pt idx="39">
                  <c:v>5534.221265655352</c:v>
                </c:pt>
                <c:pt idx="40">
                  <c:v>5717.4820885874969</c:v>
                </c:pt>
                <c:pt idx="41">
                  <c:v>5818.981181370038</c:v>
                </c:pt>
                <c:pt idx="42">
                  <c:v>5915.3383343094783</c:v>
                </c:pt>
                <c:pt idx="43">
                  <c:v>6110.3175381444807</c:v>
                </c:pt>
                <c:pt idx="44">
                  <c:v>6191.890284533315</c:v>
                </c:pt>
                <c:pt idx="45">
                  <c:v>5675.7431378218644</c:v>
                </c:pt>
                <c:pt idx="46">
                  <c:v>5369.4731001866767</c:v>
                </c:pt>
                <c:pt idx="47">
                  <c:v>5632.3085408098977</c:v>
                </c:pt>
                <c:pt idx="48">
                  <c:v>5436.0623497204579</c:v>
                </c:pt>
                <c:pt idx="49">
                  <c:v>5552.3748561404254</c:v>
                </c:pt>
                <c:pt idx="50">
                  <c:v>5810.4384597811877</c:v>
                </c:pt>
                <c:pt idx="51">
                  <c:v>5840.5601185820124</c:v>
                </c:pt>
                <c:pt idx="52">
                  <c:v>6081.3748200650189</c:v>
                </c:pt>
                <c:pt idx="53">
                  <c:v>6119.4778148737905</c:v>
                </c:pt>
                <c:pt idx="54">
                  <c:v>6273.5817322114344</c:v>
                </c:pt>
                <c:pt idx="55">
                  <c:v>6442.8459809798369</c:v>
                </c:pt>
                <c:pt idx="56">
                  <c:v>6514.0831531687172</c:v>
                </c:pt>
                <c:pt idx="57">
                  <c:v>6261.453198907484</c:v>
                </c:pt>
                <c:pt idx="58">
                  <c:v>5890.1207224106529</c:v>
                </c:pt>
              </c:numCache>
            </c:numRef>
          </c:yVal>
          <c:smooth val="0"/>
          <c:extLst>
            <c:ext xmlns:c16="http://schemas.microsoft.com/office/drawing/2014/chart" uri="{C3380CC4-5D6E-409C-BE32-E72D297353CC}">
              <c16:uniqueId val="{00000001-8891-473E-831C-6D78EAB31204}"/>
            </c:ext>
          </c:extLst>
        </c:ser>
        <c:dLbls>
          <c:showLegendKey val="0"/>
          <c:showVal val="0"/>
          <c:showCatName val="0"/>
          <c:showSerName val="0"/>
          <c:showPercent val="0"/>
          <c:showBubbleSize val="0"/>
        </c:dLbls>
        <c:axId val="613001168"/>
        <c:axId val="612997248"/>
      </c:scatterChart>
      <c:valAx>
        <c:axId val="613001168"/>
        <c:scaling>
          <c:orientation val="minMax"/>
        </c:scaling>
        <c:delete val="0"/>
        <c:axPos val="b"/>
        <c:numFmt formatCode="[$-409]mmmm\-yy;@" sourceLinked="1"/>
        <c:majorTickMark val="out"/>
        <c:minorTickMark val="none"/>
        <c:tickLblPos val="nextTo"/>
        <c:crossAx val="612997248"/>
        <c:crosses val="autoZero"/>
        <c:crossBetween val="midCat"/>
      </c:valAx>
      <c:valAx>
        <c:axId val="612997248"/>
        <c:scaling>
          <c:orientation val="minMax"/>
        </c:scaling>
        <c:delete val="0"/>
        <c:axPos val="l"/>
        <c:majorGridlines/>
        <c:title>
          <c:tx>
            <c:rich>
              <a:bodyPr rot="-5400000" vert="horz"/>
              <a:lstStyle/>
              <a:p>
                <a:pPr>
                  <a:defRPr/>
                </a:pPr>
                <a:r>
                  <a:rPr lang="en-US"/>
                  <a:t>Storage</a:t>
                </a:r>
                <a:r>
                  <a:rPr lang="en-US" baseline="0"/>
                  <a:t> (KAF)</a:t>
                </a:r>
                <a:endParaRPr lang="en-US"/>
              </a:p>
            </c:rich>
          </c:tx>
          <c:overlay val="0"/>
        </c:title>
        <c:numFmt formatCode="General" sourceLinked="1"/>
        <c:majorTickMark val="out"/>
        <c:minorTickMark val="none"/>
        <c:tickLblPos val="nextTo"/>
        <c:crossAx val="613001168"/>
        <c:crosses val="autoZero"/>
        <c:crossBetween val="midCat"/>
      </c:valAx>
      <c:spPr>
        <a:solidFill>
          <a:schemeClr val="bg2">
            <a:lumMod val="90000"/>
          </a:schemeClr>
        </a:solidFill>
      </c:spPr>
    </c:plotArea>
    <c:legend>
      <c:legendPos val="t"/>
      <c:overlay val="0"/>
    </c:legend>
    <c:plotVisOnly val="1"/>
    <c:dispBlanksAs val="gap"/>
    <c:showDLblsOverMax val="0"/>
  </c:chart>
  <c:spPr>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Radio" checked="Checked" firstButton="1" fmlaLink="$R$11"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Drop" dropLines="12" dropStyle="combo" dx="22" fmlaLink="$B$10" fmlaRange="SheetName" sel="58" val="57"/>
</file>

<file path=xl/ctrlProps/ctrlProp8.xml><?xml version="1.0" encoding="utf-8"?>
<formControlPr xmlns="http://schemas.microsoft.com/office/spreadsheetml/2009/9/main" objectType="GBox"/>
</file>

<file path=xl/ctrlProps/ctrlProp9.xml><?xml version="1.0" encoding="utf-8"?>
<formControlPr xmlns="http://schemas.microsoft.com/office/spreadsheetml/2009/9/main" objectType="GBox"/>
</file>

<file path=xl/ctrlProps/ctrlProp10.xml><?xml version="1.0" encoding="utf-8"?>
<formControlPr xmlns="http://schemas.microsoft.com/office/spreadsheetml/2009/9/main" objectType="CheckBox" checked="Checked" fmlaLink="$B$15"/>
</file>

<file path=xl/ctrlProps/ctrlProp11.xml><?xml version="1.0" encoding="utf-8"?>
<formControlPr xmlns="http://schemas.microsoft.com/office/spreadsheetml/2009/9/main" objectType="CheckBox" checked="Checked" fmlaLink="$B$16"/>
</file>

<file path=xl/ctrlProps/ctrlProp12.xml><?xml version="1.0" encoding="utf-8"?>
<formControlPr xmlns="http://schemas.microsoft.com/office/spreadsheetml/2009/9/main" objectType="CheckBox" checked="Checked" fmlaLink="$B$17"/>
</file>

<file path=xl/ctrlProps/ctrlProp13.xml><?xml version="1.0" encoding="utf-8"?>
<formControlPr xmlns="http://schemas.microsoft.com/office/spreadsheetml/2009/9/main" objectType="CheckBox" checked="Checked" fmlaLink="$B$18"/>
</file>

<file path=xl/ctrlProps/ctrlProp14.xml><?xml version="1.0" encoding="utf-8"?>
<formControlPr xmlns="http://schemas.microsoft.com/office/spreadsheetml/2009/9/main" objectType="CheckBox" checked="Checked" fmlaLink="$B$19"/>
</file>

<file path=xl/ctrlProps/ctrlProp15.xml><?xml version="1.0" encoding="utf-8"?>
<formControlPr xmlns="http://schemas.microsoft.com/office/spreadsheetml/2009/9/main" objectType="CheckBox" checked="Checked" fmlaLink="$B$20"/>
</file>

<file path=xl/ctrlProps/ctrlProp16.xml><?xml version="1.0" encoding="utf-8"?>
<formControlPr xmlns="http://schemas.microsoft.com/office/spreadsheetml/2009/9/main" objectType="CheckBox" checked="Checked" fmlaLink="$B$21"/>
</file>

<file path=xl/ctrlProps/ctrlProp17.xml><?xml version="1.0" encoding="utf-8"?>
<formControlPr xmlns="http://schemas.microsoft.com/office/spreadsheetml/2009/9/main" objectType="CheckBox" checked="Checked" fmlaLink="$B$22"/>
</file>

<file path=xl/ctrlProps/ctrlProp18.xml><?xml version="1.0" encoding="utf-8"?>
<formControlPr xmlns="http://schemas.microsoft.com/office/spreadsheetml/2009/9/main" objectType="CheckBox" checked="Checked" fmlaLink="$B$23"/>
</file>

<file path=xl/ctrlProps/ctrlProp19.xml><?xml version="1.0" encoding="utf-8"?>
<formControlPr xmlns="http://schemas.microsoft.com/office/spreadsheetml/2009/9/main" objectType="CheckBox" checked="Checked" fmlaLink="$B$24"/>
</file>

<file path=xl/ctrlProps/ctrlProp20.xml><?xml version="1.0" encoding="utf-8"?>
<formControlPr xmlns="http://schemas.microsoft.com/office/spreadsheetml/2009/9/main" objectType="CheckBox" checked="Checked" fmlaLink="$B$25"/>
</file>

<file path=xl/ctrlProps/ctrlProp21.xml><?xml version="1.0" encoding="utf-8"?>
<formControlPr xmlns="http://schemas.microsoft.com/office/spreadsheetml/2009/9/main" objectType="CheckBox" checked="Checked" fmlaLink="$B$26"/>
</file>

<file path=xl/ctrlProps/ctrlProp22.xml><?xml version="1.0" encoding="utf-8"?>
<formControlPr xmlns="http://schemas.microsoft.com/office/spreadsheetml/2009/9/main" objectType="CheckBox" checked="Checked" fmlaLink="$B$27"/>
</file>

<file path=xl/ctrlProps/ctrlProp23.xml><?xml version="1.0" encoding="utf-8"?>
<formControlPr xmlns="http://schemas.microsoft.com/office/spreadsheetml/2009/9/main" objectType="CheckBox" checked="Checked" fmlaLink="$B$28"/>
</file>

<file path=xl/ctrlProps/ctrlProp24.xml><?xml version="1.0" encoding="utf-8"?>
<formControlPr xmlns="http://schemas.microsoft.com/office/spreadsheetml/2009/9/main" objectType="CheckBox" checked="Checked" fmlaLink="$C$15"/>
</file>

<file path=xl/ctrlProps/ctrlProp25.xml><?xml version="1.0" encoding="utf-8"?>
<formControlPr xmlns="http://schemas.microsoft.com/office/spreadsheetml/2009/9/main" objectType="CheckBox" checked="Checked" fmlaLink="$B$29"/>
</file>

<file path=xl/ctrlProps/ctrlProp26.xml><?xml version="1.0" encoding="utf-8"?>
<formControlPr xmlns="http://schemas.microsoft.com/office/spreadsheetml/2009/9/main" objectType="CheckBox" checked="Checked" fmlaLink="$C$16"/>
</file>

<file path=xl/ctrlProps/ctrlProp27.xml><?xml version="1.0" encoding="utf-8"?>
<formControlPr xmlns="http://schemas.microsoft.com/office/spreadsheetml/2009/9/main" objectType="CheckBox" checked="Checked" fmlaLink="$C$17"/>
</file>

<file path=xl/ctrlProps/ctrlProp28.xml><?xml version="1.0" encoding="utf-8"?>
<formControlPr xmlns="http://schemas.microsoft.com/office/spreadsheetml/2009/9/main" objectType="CheckBox" checked="Checked" fmlaLink="$C$18"/>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GBox"/>
</file>

<file path=xl/ctrlProps/ctrlProp32.xml><?xml version="1.0" encoding="utf-8"?>
<formControlPr xmlns="http://schemas.microsoft.com/office/spreadsheetml/2009/9/main" objectType="Drop" dropLines="12" dropStyle="combo" dx="22" fmlaLink="$B$3" fmlaRange="RunInformation!$J$3:$J$14" sel="5" val="0"/>
</file>

<file path=xl/ctrlProps/ctrlProp33.xml><?xml version="1.0" encoding="utf-8"?>
<formControlPr xmlns="http://schemas.microsoft.com/office/spreadsheetml/2009/9/main" objectType="Drop" dropStyle="combo" dx="22" fmlaLink="$D$3" fmlaRange="RunInformation!$K$3:$K$52" sel="3" val="0"/>
</file>

<file path=xl/ctrlProps/ctrlProp34.xml><?xml version="1.0" encoding="utf-8"?>
<formControlPr xmlns="http://schemas.microsoft.com/office/spreadsheetml/2009/9/main" objectType="GBox"/>
</file>

<file path=xl/ctrlProps/ctrlProp35.xml><?xml version="1.0" encoding="utf-8"?>
<formControlPr xmlns="http://schemas.microsoft.com/office/spreadsheetml/2009/9/main" objectType="Label"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CheckBox" checked="Checked" fmlaLink="$C$19"/>
</file>

<file path=xl/ctrlProps/ctrlProp38.xml><?xml version="1.0" encoding="utf-8"?>
<formControlPr xmlns="http://schemas.microsoft.com/office/spreadsheetml/2009/9/main" objectType="GBox"/>
</file>

<file path=xl/ctrlProps/ctrlProp39.xml><?xml version="1.0" encoding="utf-8"?>
<formControlPr xmlns="http://schemas.microsoft.com/office/spreadsheetml/2009/9/main" objectType="CheckBox" checked="Checked" fmlaLink="$B$34" lockText="1" noThreeD="1"/>
</file>

<file path=xl/ctrlProps/ctrlProp40.xml><?xml version="1.0" encoding="utf-8"?>
<formControlPr xmlns="http://schemas.microsoft.com/office/spreadsheetml/2009/9/main" objectType="CheckBox" checked="Checked" fmlaLink="$D$34" lockText="1" noThreeD="1"/>
</file>

<file path=xl/ctrlProps/ctrlProp41.xml><?xml version="1.0" encoding="utf-8"?>
<formControlPr xmlns="http://schemas.microsoft.com/office/spreadsheetml/2009/9/main" objectType="CheckBox" checked="Checked" fmlaLink="$C$34" lockText="1" noThreeD="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CheckBox" checked="Checked" fmlaLink="$C$20"/>
</file>

<file path=xl/ctrlProps/ctrlProp44.xml><?xml version="1.0" encoding="utf-8"?>
<formControlPr xmlns="http://schemas.microsoft.com/office/spreadsheetml/2009/9/main" objectType="CheckBox" checked="Checked" fmlaLink="$C$21"/>
</file>

<file path=xl/ctrlProps/ctrlProp45.xml><?xml version="1.0" encoding="utf-8"?>
<formControlPr xmlns="http://schemas.microsoft.com/office/spreadsheetml/2009/9/main" objectType="CheckBox" checked="Checked" fmlaLink="$C$22"/>
</file>

<file path=xl/ctrlProps/ctrlProp46.xml><?xml version="1.0" encoding="utf-8"?>
<formControlPr xmlns="http://schemas.microsoft.com/office/spreadsheetml/2009/9/main" objectType="CheckBox" checked="Checked" fmlaLink="$C$23"/>
</file>

<file path=xl/ctrlProps/ctrlProp47.xml><?xml version="1.0" encoding="utf-8"?>
<formControlPr xmlns="http://schemas.microsoft.com/office/spreadsheetml/2009/9/main" objectType="CheckBox" checked="Checked" fmlaLink="$C$24"/>
</file>

<file path=xl/ctrlProps/ctrlProp48.xml><?xml version="1.0" encoding="utf-8"?>
<formControlPr xmlns="http://schemas.microsoft.com/office/spreadsheetml/2009/9/main" objectType="CheckBox" checked="Checked" fmlaLink="$C$25"/>
</file>

<file path=xl/ctrlProps/ctrlProp49.xml><?xml version="1.0" encoding="utf-8"?>
<formControlPr xmlns="http://schemas.microsoft.com/office/spreadsheetml/2009/9/main" objectType="CheckBox" checked="Checked" fmlaLink="$C$26"/>
</file>

<file path=xl/ctrlProps/ctrlProp50.xml><?xml version="1.0" encoding="utf-8"?>
<formControlPr xmlns="http://schemas.microsoft.com/office/spreadsheetml/2009/9/main" objectType="CheckBox" checked="Checked" fmlaLink="$C$27"/>
</file>

<file path=xl/ctrlProps/ctrlProp51.xml><?xml version="1.0" encoding="utf-8"?>
<formControlPr xmlns="http://schemas.microsoft.com/office/spreadsheetml/2009/9/main" objectType="CheckBox" checked="Checked" fmlaLink="$C$28"/>
</file>

<file path=xl/ctrlProps/ctrlProp52.xml><?xml version="1.0" encoding="utf-8"?>
<formControlPr xmlns="http://schemas.microsoft.com/office/spreadsheetml/2009/9/main" objectType="CheckBox" checked="Checked" fmlaLink="$C$29"/>
</file>

<file path=xl/ctrlProps/ctrlProp53.xml><?xml version="1.0" encoding="utf-8"?>
<formControlPr xmlns="http://schemas.microsoft.com/office/spreadsheetml/2009/9/main" objectType="Drop" dropLines="9" dropStyle="combo" dx="22" fmlaLink="Frequency!$B$6" fmlaRange="CDFName" sel="26" val="20"/>
</file>

<file path=xl/ctrlProps/ctrlProp54.xml><?xml version="1.0" encoding="utf-8"?>
<formControlPr xmlns="http://schemas.microsoft.com/office/spreadsheetml/2009/9/main" objectType="GBox"/>
</file>

<file path=xl/ctrlProps/ctrlProp55.xml><?xml version="1.0" encoding="utf-8"?>
<formControlPr xmlns="http://schemas.microsoft.com/office/spreadsheetml/2009/9/main" objectType="Drop" dropLines="5" dropStyle="combo" dx="22" fmlaLink="Frequency!$C$23" fmlaRange="$C$42:$C$46" sel="2" val="0"/>
</file>

<file path=xl/ctrlProps/ctrlProp56.xml><?xml version="1.0" encoding="utf-8"?>
<formControlPr xmlns="http://schemas.microsoft.com/office/spreadsheetml/2009/9/main" objectType="Drop" dropLines="5" dropStyle="combo" dx="22" fmlaLink="Frequency!$C$25" fmlaRange="$C$42:$C$46" sel="1" val="0"/>
</file>

<file path=xl/ctrlProps/ctrlProp57.xml><?xml version="1.0" encoding="utf-8"?>
<formControlPr xmlns="http://schemas.microsoft.com/office/spreadsheetml/2009/9/main" objectType="GBox"/>
</file>

<file path=xl/ctrlProps/ctrlProp58.xml><?xml version="1.0" encoding="utf-8"?>
<formControlPr xmlns="http://schemas.microsoft.com/office/spreadsheetml/2009/9/main" objectType="Drop" dropLines="4" dropStyle="combo" dx="22" fmlaLink="Frequency!$B$3" fmlaRange="StartYear" sel="3" val="2"/>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Drop" dropStyle="combo" dx="22" fmlaLink="Comparison!$B$10" fmlaRange="SheetName" sel="58" val="47"/>
</file>

<file path=xl/ctrlProps/ctrlProp61.xml><?xml version="1.0" encoding="utf-8"?>
<formControlPr xmlns="http://schemas.microsoft.com/office/spreadsheetml/2009/9/main" objectType="GBox"/>
</file>

<file path=xl/ctrlProps/ctrlProp62.xml><?xml version="1.0" encoding="utf-8"?>
<formControlPr xmlns="http://schemas.microsoft.com/office/spreadsheetml/2009/9/main" objectType="CheckBox" checked="Checked" fmlaLink="$B$15"/>
</file>

<file path=xl/ctrlProps/ctrlProp63.xml><?xml version="1.0" encoding="utf-8"?>
<formControlPr xmlns="http://schemas.microsoft.com/office/spreadsheetml/2009/9/main" objectType="CheckBox" checked="Checked" fmlaLink="$B$16"/>
</file>

<file path=xl/ctrlProps/ctrlProp64.xml><?xml version="1.0" encoding="utf-8"?>
<formControlPr xmlns="http://schemas.microsoft.com/office/spreadsheetml/2009/9/main" objectType="CheckBox" checked="Checked" fmlaLink="$B$17"/>
</file>

<file path=xl/ctrlProps/ctrlProp65.xml><?xml version="1.0" encoding="utf-8"?>
<formControlPr xmlns="http://schemas.microsoft.com/office/spreadsheetml/2009/9/main" objectType="CheckBox" checked="Checked" fmlaLink="$B$18"/>
</file>

<file path=xl/ctrlProps/ctrlProp66.xml><?xml version="1.0" encoding="utf-8"?>
<formControlPr xmlns="http://schemas.microsoft.com/office/spreadsheetml/2009/9/main" objectType="CheckBox" checked="Checked" fmlaLink="$B$19"/>
</file>

<file path=xl/ctrlProps/ctrlProp67.xml><?xml version="1.0" encoding="utf-8"?>
<formControlPr xmlns="http://schemas.microsoft.com/office/spreadsheetml/2009/9/main" objectType="CheckBox" checked="Checked" fmlaLink="$B$20"/>
</file>

<file path=xl/ctrlProps/ctrlProp68.xml><?xml version="1.0" encoding="utf-8"?>
<formControlPr xmlns="http://schemas.microsoft.com/office/spreadsheetml/2009/9/main" objectType="CheckBox" checked="Checked" fmlaLink="$B$21"/>
</file>

<file path=xl/ctrlProps/ctrlProp69.xml><?xml version="1.0" encoding="utf-8"?>
<formControlPr xmlns="http://schemas.microsoft.com/office/spreadsheetml/2009/9/main" objectType="CheckBox" checked="Checked" fmlaLink="$B$22"/>
</file>

<file path=xl/ctrlProps/ctrlProp70.xml><?xml version="1.0" encoding="utf-8"?>
<formControlPr xmlns="http://schemas.microsoft.com/office/spreadsheetml/2009/9/main" objectType="CheckBox" checked="Checked" fmlaLink="$B$23"/>
</file>

<file path=xl/ctrlProps/ctrlProp71.xml><?xml version="1.0" encoding="utf-8"?>
<formControlPr xmlns="http://schemas.microsoft.com/office/spreadsheetml/2009/9/main" objectType="GBox"/>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GBox"/>
</file>

<file path=xl/ctrlProps/ctrlProp75.xml><?xml version="1.0" encoding="utf-8"?>
<formControlPr xmlns="http://schemas.microsoft.com/office/spreadsheetml/2009/9/main" objectType="GBox"/>
</file>

<file path=xl/ctrlProps/ctrlProp76.xml><?xml version="1.0" encoding="utf-8"?>
<formControlPr xmlns="http://schemas.microsoft.com/office/spreadsheetml/2009/9/main" objectType="GBox"/>
</file>

<file path=xl/ctrlProps/ctrlProp77.xml><?xml version="1.0" encoding="utf-8"?>
<formControlPr xmlns="http://schemas.microsoft.com/office/spreadsheetml/2009/9/main" objectType="CheckBox" checked="Checked" fmlaLink="$B$26" lockText="1" noThreeD="1"/>
</file>

<file path=xl/ctrlProps/ctrlProp78.xml><?xml version="1.0" encoding="utf-8"?>
<formControlPr xmlns="http://schemas.microsoft.com/office/spreadsheetml/2009/9/main" objectType="CheckBox" checked="Checked" fmlaLink="$D$26" lockText="1" noThreeD="1"/>
</file>

<file path=xl/ctrlProps/ctrlProp79.xml><?xml version="1.0" encoding="utf-8"?>
<formControlPr xmlns="http://schemas.microsoft.com/office/spreadsheetml/2009/9/main" objectType="CheckBox" checked="Checked" fmlaLink="$C$26" lockText="1" noThreeD="1"/>
</file>

<file path=xl/ctrlProps/ctrlProp80.xml><?xml version="1.0" encoding="utf-8"?>
<formControlPr xmlns="http://schemas.microsoft.com/office/spreadsheetml/2009/9/main" objectType="GBox"/>
</file>

<file path=xl/ctrlProps/ctrlProp81.xml><?xml version="1.0" encoding="utf-8"?>
<formControlPr xmlns="http://schemas.microsoft.com/office/spreadsheetml/2009/9/main" objectType="GBox"/>
</file>

<file path=xl/ctrlProps/ctrlProp82.xml><?xml version="1.0" encoding="utf-8"?>
<formControlPr xmlns="http://schemas.microsoft.com/office/spreadsheetml/2009/9/main" objectType="Drop" dropStyle="combo" dx="22" fmlaLink="$B$10" fmlaRange="RunInformation!$BJ$6:$BJ$12" noThreeD="1" sel="6" val="0"/>
</file>

<file path=xl/ctrlProps/ctrlProp83.xml><?xml version="1.0" encoding="utf-8"?>
<formControlPr xmlns="http://schemas.microsoft.com/office/spreadsheetml/2009/9/main" objectType="GBox"/>
</file>

<file path=xl/ctrlProps/ctrlProp84.xml><?xml version="1.0" encoding="utf-8"?>
<formControlPr xmlns="http://schemas.microsoft.com/office/spreadsheetml/2009/9/main" objectType="GBox"/>
</file>

<file path=xl/ctrlProps/ctrlProp85.xml><?xml version="1.0" encoding="utf-8"?>
<formControlPr xmlns="http://schemas.microsoft.com/office/spreadsheetml/2009/9/main" objectType="Drop" dropLines="3" dropStyle="combo" dx="22" fmlaLink="$B$13" fmlaRange="RunInformation!$BO$7:$BO$9" noThreeD="1" sel="1" val="0"/>
</file>

<file path=xl/ctrlProps/ctrlProp86.xml><?xml version="1.0" encoding="utf-8"?>
<formControlPr xmlns="http://schemas.microsoft.com/office/spreadsheetml/2009/9/main" objectType="Drop" dropStyle="combo" dx="22" fmlaLink="$C$3" fmlaRange="$C$82:$C$116" noThreeD="1" sel="3" val="2"/>
</file>

<file path=xl/ctrlProps/ctrlProp87.xml><?xml version="1.0" encoding="utf-8"?>
<formControlPr xmlns="http://schemas.microsoft.com/office/spreadsheetml/2009/9/main" objectType="Drop" dropStyle="combo" dx="22" fmlaLink="$C$6" fmlaRange="$D$82:$D$87" noThreeD="1" sel="3" val="0"/>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Drop" dropStyle="combo" dx="22" fmlaLink="$B$2" fmlaRange="RunInformation!$G$6:$G$40" noThreeD="1" sel="20" val="17"/>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9.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68580</xdr:colOff>
          <xdr:row>58</xdr:row>
          <xdr:rowOff>68580</xdr:rowOff>
        </xdr:from>
        <xdr:to>
          <xdr:col>3</xdr:col>
          <xdr:colOff>525780</xdr:colOff>
          <xdr:row>59</xdr:row>
          <xdr:rowOff>152400</xdr:rowOff>
        </xdr:to>
        <xdr:sp macro="" textlink="">
          <xdr:nvSpPr>
            <xdr:cNvPr id="87042" name="Button 2" hidden="1">
              <a:extLst>
                <a:ext uri="{63B3BB69-23CF-44E3-9099-C40C66FF867C}">
                  <a14:compatExt spid="_x0000_s87042"/>
                </a:ext>
                <a:ext uri="{FF2B5EF4-FFF2-40B4-BE49-F238E27FC236}">
                  <a16:creationId xmlns:a16="http://schemas.microsoft.com/office/drawing/2014/main" id="{00000000-0008-0000-0000-0000025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Create Pictures from Plots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571500</xdr:colOff>
          <xdr:row>58</xdr:row>
          <xdr:rowOff>68580</xdr:rowOff>
        </xdr:from>
        <xdr:to>
          <xdr:col>8</xdr:col>
          <xdr:colOff>571500</xdr:colOff>
          <xdr:row>59</xdr:row>
          <xdr:rowOff>182880</xdr:rowOff>
        </xdr:to>
        <xdr:sp macro="" textlink="">
          <xdr:nvSpPr>
            <xdr:cNvPr id="87043" name="Button 3" hidden="1">
              <a:extLst>
                <a:ext uri="{63B3BB69-23CF-44E3-9099-C40C66FF867C}">
                  <a14:compatExt spid="_x0000_s87043"/>
                </a:ext>
                <a:ext uri="{FF2B5EF4-FFF2-40B4-BE49-F238E27FC236}">
                  <a16:creationId xmlns:a16="http://schemas.microsoft.com/office/drawing/2014/main" id="{00000000-0008-0000-0000-0000035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Create Word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30480</xdr:colOff>
          <xdr:row>58</xdr:row>
          <xdr:rowOff>68580</xdr:rowOff>
        </xdr:from>
        <xdr:to>
          <xdr:col>14</xdr:col>
          <xdr:colOff>30480</xdr:colOff>
          <xdr:row>59</xdr:row>
          <xdr:rowOff>152400</xdr:rowOff>
        </xdr:to>
        <xdr:sp macro="" textlink="">
          <xdr:nvSpPr>
            <xdr:cNvPr id="87044" name="Button 4" hidden="1">
              <a:extLst>
                <a:ext uri="{63B3BB69-23CF-44E3-9099-C40C66FF867C}">
                  <a14:compatExt spid="_x0000_s87044"/>
                </a:ext>
                <a:ext uri="{FF2B5EF4-FFF2-40B4-BE49-F238E27FC236}">
                  <a16:creationId xmlns:a16="http://schemas.microsoft.com/office/drawing/2014/main" id="{00000000-0008-0000-0000-0000045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Create Power Point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68580</xdr:colOff>
          <xdr:row>62</xdr:row>
          <xdr:rowOff>182880</xdr:rowOff>
        </xdr:from>
        <xdr:to>
          <xdr:col>8</xdr:col>
          <xdr:colOff>114300</xdr:colOff>
          <xdr:row>64</xdr:row>
          <xdr:rowOff>266700</xdr:rowOff>
        </xdr:to>
        <xdr:sp macro="" textlink="">
          <xdr:nvSpPr>
            <xdr:cNvPr id="87045" name="Button 5" hidden="1">
              <a:extLst>
                <a:ext uri="{63B3BB69-23CF-44E3-9099-C40C66FF867C}">
                  <a14:compatExt spid="_x0000_s87045"/>
                </a:ext>
                <a:ext uri="{FF2B5EF4-FFF2-40B4-BE49-F238E27FC236}">
                  <a16:creationId xmlns:a16="http://schemas.microsoft.com/office/drawing/2014/main" id="{00000000-0008-0000-0000-0000055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Reset Trace Ranges: This Button should only be used if the user understands the macro that is used with this button.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533400</xdr:colOff>
          <xdr:row>10</xdr:row>
          <xdr:rowOff>30480</xdr:rowOff>
        </xdr:from>
        <xdr:to>
          <xdr:col>18</xdr:col>
          <xdr:colOff>487680</xdr:colOff>
          <xdr:row>10</xdr:row>
          <xdr:rowOff>182880</xdr:rowOff>
        </xdr:to>
        <xdr:sp macro="" textlink="">
          <xdr:nvSpPr>
            <xdr:cNvPr id="87047" name="Option Button 7" hidden="1">
              <a:extLst>
                <a:ext uri="{63B3BB69-23CF-44E3-9099-C40C66FF867C}">
                  <a14:compatExt spid="_x0000_s87047"/>
                </a:ext>
                <a:ext uri="{FF2B5EF4-FFF2-40B4-BE49-F238E27FC236}">
                  <a16:creationId xmlns:a16="http://schemas.microsoft.com/office/drawing/2014/main" id="{00000000-0008-0000-0000-000007540100}"/>
                </a:ext>
              </a:extLst>
            </xdr:cNvPr>
            <xdr:cNvSpPr/>
          </xdr:nvSpPr>
          <xdr:spPr bwMode="auto">
            <a:xfrm>
              <a:off x="0" y="0"/>
              <a:ext cx="0" cy="0"/>
            </a:xfrm>
            <a:prstGeom prst="rect">
              <a:avLst/>
            </a:prstGeom>
            <a:solidFill>
              <a:srgbClr val="D8B088"/>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Unhide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525780</xdr:colOff>
          <xdr:row>10</xdr:row>
          <xdr:rowOff>30480</xdr:rowOff>
        </xdr:from>
        <xdr:to>
          <xdr:col>16</xdr:col>
          <xdr:colOff>449580</xdr:colOff>
          <xdr:row>11</xdr:row>
          <xdr:rowOff>0</xdr:rowOff>
        </xdr:to>
        <xdr:sp macro="" textlink="">
          <xdr:nvSpPr>
            <xdr:cNvPr id="87048" name="Option Button 8" hidden="1">
              <a:extLst>
                <a:ext uri="{63B3BB69-23CF-44E3-9099-C40C66FF867C}">
                  <a14:compatExt spid="_x0000_s87048"/>
                </a:ext>
                <a:ext uri="{FF2B5EF4-FFF2-40B4-BE49-F238E27FC236}">
                  <a16:creationId xmlns:a16="http://schemas.microsoft.com/office/drawing/2014/main" id="{00000000-0008-0000-0000-000008540100}"/>
                </a:ext>
              </a:extLst>
            </xdr:cNvPr>
            <xdr:cNvSpPr/>
          </xdr:nvSpPr>
          <xdr:spPr bwMode="auto">
            <a:xfrm>
              <a:off x="0" y="0"/>
              <a:ext cx="0" cy="0"/>
            </a:xfrm>
            <a:prstGeom prst="rect">
              <a:avLst/>
            </a:prstGeom>
            <a:solidFill>
              <a:srgbClr val="D8B088"/>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Hide Sheets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461220</xdr:colOff>
      <xdr:row>2</xdr:row>
      <xdr:rowOff>65405</xdr:rowOff>
    </xdr:from>
    <xdr:to>
      <xdr:col>19</xdr:col>
      <xdr:colOff>481794</xdr:colOff>
      <xdr:row>30</xdr:row>
      <xdr:rowOff>79121</xdr:rowOff>
    </xdr:to>
    <xdr:graphicFrame macro="">
      <xdr:nvGraphicFramePr>
        <xdr:cNvPr id="2" name="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68580</xdr:colOff>
          <xdr:row>9</xdr:row>
          <xdr:rowOff>0</xdr:rowOff>
        </xdr:from>
        <xdr:to>
          <xdr:col>3</xdr:col>
          <xdr:colOff>449580</xdr:colOff>
          <xdr:row>10</xdr:row>
          <xdr:rowOff>0</xdr:rowOff>
        </xdr:to>
        <xdr:sp macro="" textlink="">
          <xdr:nvSpPr>
            <xdr:cNvPr id="2049" name="Drop Dow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xdr:row>
          <xdr:rowOff>30480</xdr:rowOff>
        </xdr:from>
        <xdr:to>
          <xdr:col>4</xdr:col>
          <xdr:colOff>0</xdr:colOff>
          <xdr:row>10</xdr:row>
          <xdr:rowOff>68580</xdr:rowOff>
        </xdr:to>
        <xdr:sp macro="" textlink="">
          <xdr:nvSpPr>
            <xdr:cNvPr id="2050" name="Group Box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30480</xdr:colOff>
          <xdr:row>11</xdr:row>
          <xdr:rowOff>68580</xdr:rowOff>
        </xdr:from>
        <xdr:to>
          <xdr:col>4</xdr:col>
          <xdr:colOff>76200</xdr:colOff>
          <xdr:row>31</xdr:row>
          <xdr:rowOff>144780</xdr:rowOff>
        </xdr:to>
        <xdr:sp macro="" textlink="">
          <xdr:nvSpPr>
            <xdr:cNvPr id="2051" name="Group Box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68580</xdr:colOff>
          <xdr:row>13</xdr:row>
          <xdr:rowOff>182880</xdr:rowOff>
        </xdr:from>
        <xdr:to>
          <xdr:col>2</xdr:col>
          <xdr:colOff>0</xdr:colOff>
          <xdr:row>15</xdr:row>
          <xdr:rowOff>68580</xdr:rowOff>
        </xdr:to>
        <xdr:sp macro="" textlink="">
          <xdr:nvSpPr>
            <xdr:cNvPr id="2062" name="Check Box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68580</xdr:colOff>
          <xdr:row>15</xdr:row>
          <xdr:rowOff>0</xdr:rowOff>
        </xdr:from>
        <xdr:to>
          <xdr:col>2</xdr:col>
          <xdr:colOff>0</xdr:colOff>
          <xdr:row>16</xdr:row>
          <xdr:rowOff>68580</xdr:rowOff>
        </xdr:to>
        <xdr:sp macro="" textlink="">
          <xdr:nvSpPr>
            <xdr:cNvPr id="2063" name="Check Box 15"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68580</xdr:colOff>
          <xdr:row>16</xdr:row>
          <xdr:rowOff>0</xdr:rowOff>
        </xdr:from>
        <xdr:to>
          <xdr:col>2</xdr:col>
          <xdr:colOff>0</xdr:colOff>
          <xdr:row>17</xdr:row>
          <xdr:rowOff>68580</xdr:rowOff>
        </xdr:to>
        <xdr:sp macro="" textlink="">
          <xdr:nvSpPr>
            <xdr:cNvPr id="2064" name="Check Box 16"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68580</xdr:colOff>
          <xdr:row>17</xdr:row>
          <xdr:rowOff>0</xdr:rowOff>
        </xdr:from>
        <xdr:to>
          <xdr:col>2</xdr:col>
          <xdr:colOff>0</xdr:colOff>
          <xdr:row>18</xdr:row>
          <xdr:rowOff>68580</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68580</xdr:colOff>
          <xdr:row>18</xdr:row>
          <xdr:rowOff>0</xdr:rowOff>
        </xdr:from>
        <xdr:to>
          <xdr:col>2</xdr:col>
          <xdr:colOff>0</xdr:colOff>
          <xdr:row>19</xdr:row>
          <xdr:rowOff>68580</xdr:rowOff>
        </xdr:to>
        <xdr:sp macro="" textlink="">
          <xdr:nvSpPr>
            <xdr:cNvPr id="2066" name="Check Box 18"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68580</xdr:colOff>
          <xdr:row>19</xdr:row>
          <xdr:rowOff>0</xdr:rowOff>
        </xdr:from>
        <xdr:to>
          <xdr:col>2</xdr:col>
          <xdr:colOff>0</xdr:colOff>
          <xdr:row>20</xdr:row>
          <xdr:rowOff>68580</xdr:rowOff>
        </xdr:to>
        <xdr:sp macro="" textlink="">
          <xdr:nvSpPr>
            <xdr:cNvPr id="2067" name="Check Box 19" hidden="1">
              <a:extLst>
                <a:ext uri="{63B3BB69-23CF-44E3-9099-C40C66FF867C}">
                  <a14:compatExt spid="_x0000_s2067"/>
                </a:ext>
                <a:ext uri="{FF2B5EF4-FFF2-40B4-BE49-F238E27FC236}">
                  <a16:creationId xmlns:a16="http://schemas.microsoft.com/office/drawing/2014/main" id="{00000000-0008-0000-0100-00001308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68580</xdr:colOff>
          <xdr:row>20</xdr:row>
          <xdr:rowOff>0</xdr:rowOff>
        </xdr:from>
        <xdr:to>
          <xdr:col>2</xdr:col>
          <xdr:colOff>0</xdr:colOff>
          <xdr:row>21</xdr:row>
          <xdr:rowOff>68580</xdr:rowOff>
        </xdr:to>
        <xdr:sp macro="" textlink="">
          <xdr:nvSpPr>
            <xdr:cNvPr id="2068" name="Check Box 20" hidden="1">
              <a:extLst>
                <a:ext uri="{63B3BB69-23CF-44E3-9099-C40C66FF867C}">
                  <a14:compatExt spid="_x0000_s2068"/>
                </a:ext>
                <a:ext uri="{FF2B5EF4-FFF2-40B4-BE49-F238E27FC236}">
                  <a16:creationId xmlns:a16="http://schemas.microsoft.com/office/drawing/2014/main" id="{00000000-0008-0000-0100-00001408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68580</xdr:colOff>
          <xdr:row>21</xdr:row>
          <xdr:rowOff>0</xdr:rowOff>
        </xdr:from>
        <xdr:to>
          <xdr:col>2</xdr:col>
          <xdr:colOff>0</xdr:colOff>
          <xdr:row>22</xdr:row>
          <xdr:rowOff>68580</xdr:rowOff>
        </xdr:to>
        <xdr:sp macro="" textlink="">
          <xdr:nvSpPr>
            <xdr:cNvPr id="2069" name="Check Box 21" hidden="1">
              <a:extLst>
                <a:ext uri="{63B3BB69-23CF-44E3-9099-C40C66FF867C}">
                  <a14:compatExt spid="_x0000_s2069"/>
                </a:ext>
                <a:ext uri="{FF2B5EF4-FFF2-40B4-BE49-F238E27FC236}">
                  <a16:creationId xmlns:a16="http://schemas.microsoft.com/office/drawing/2014/main" id="{00000000-0008-0000-0100-00001508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68580</xdr:colOff>
          <xdr:row>22</xdr:row>
          <xdr:rowOff>0</xdr:rowOff>
        </xdr:from>
        <xdr:to>
          <xdr:col>2</xdr:col>
          <xdr:colOff>0</xdr:colOff>
          <xdr:row>23</xdr:row>
          <xdr:rowOff>68580</xdr:rowOff>
        </xdr:to>
        <xdr:sp macro="" textlink="">
          <xdr:nvSpPr>
            <xdr:cNvPr id="2070" name="Check Box 22" hidden="1">
              <a:extLst>
                <a:ext uri="{63B3BB69-23CF-44E3-9099-C40C66FF867C}">
                  <a14:compatExt spid="_x0000_s2070"/>
                </a:ext>
                <a:ext uri="{FF2B5EF4-FFF2-40B4-BE49-F238E27FC236}">
                  <a16:creationId xmlns:a16="http://schemas.microsoft.com/office/drawing/2014/main" id="{00000000-0008-0000-0100-00001608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68580</xdr:colOff>
          <xdr:row>23</xdr:row>
          <xdr:rowOff>0</xdr:rowOff>
        </xdr:from>
        <xdr:to>
          <xdr:col>2</xdr:col>
          <xdr:colOff>0</xdr:colOff>
          <xdr:row>24</xdr:row>
          <xdr:rowOff>76200</xdr:rowOff>
        </xdr:to>
        <xdr:sp macro="" textlink="">
          <xdr:nvSpPr>
            <xdr:cNvPr id="2071" name="Check Box 23" hidden="1">
              <a:extLst>
                <a:ext uri="{63B3BB69-23CF-44E3-9099-C40C66FF867C}">
                  <a14:compatExt spid="_x0000_s2071"/>
                </a:ext>
                <a:ext uri="{FF2B5EF4-FFF2-40B4-BE49-F238E27FC236}">
                  <a16:creationId xmlns:a16="http://schemas.microsoft.com/office/drawing/2014/main" id="{00000000-0008-0000-0100-00001708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68580</xdr:colOff>
          <xdr:row>24</xdr:row>
          <xdr:rowOff>0</xdr:rowOff>
        </xdr:from>
        <xdr:to>
          <xdr:col>2</xdr:col>
          <xdr:colOff>0</xdr:colOff>
          <xdr:row>25</xdr:row>
          <xdr:rowOff>68580</xdr:rowOff>
        </xdr:to>
        <xdr:sp macro="" textlink="">
          <xdr:nvSpPr>
            <xdr:cNvPr id="2072" name="Check Box 24" hidden="1">
              <a:extLst>
                <a:ext uri="{63B3BB69-23CF-44E3-9099-C40C66FF867C}">
                  <a14:compatExt spid="_x0000_s2072"/>
                </a:ext>
                <a:ext uri="{FF2B5EF4-FFF2-40B4-BE49-F238E27FC236}">
                  <a16:creationId xmlns:a16="http://schemas.microsoft.com/office/drawing/2014/main" id="{00000000-0008-0000-0100-00001808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68580</xdr:colOff>
          <xdr:row>25</xdr:row>
          <xdr:rowOff>0</xdr:rowOff>
        </xdr:from>
        <xdr:to>
          <xdr:col>2</xdr:col>
          <xdr:colOff>0</xdr:colOff>
          <xdr:row>26</xdr:row>
          <xdr:rowOff>68580</xdr:rowOff>
        </xdr:to>
        <xdr:sp macro="" textlink="">
          <xdr:nvSpPr>
            <xdr:cNvPr id="2073" name="Check Box 25" hidden="1">
              <a:extLst>
                <a:ext uri="{63B3BB69-23CF-44E3-9099-C40C66FF867C}">
                  <a14:compatExt spid="_x0000_s2073"/>
                </a:ext>
                <a:ext uri="{FF2B5EF4-FFF2-40B4-BE49-F238E27FC236}">
                  <a16:creationId xmlns:a16="http://schemas.microsoft.com/office/drawing/2014/main" id="{00000000-0008-0000-0100-00001908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68580</xdr:colOff>
          <xdr:row>26</xdr:row>
          <xdr:rowOff>30480</xdr:rowOff>
        </xdr:from>
        <xdr:to>
          <xdr:col>2</xdr:col>
          <xdr:colOff>0</xdr:colOff>
          <xdr:row>27</xdr:row>
          <xdr:rowOff>68580</xdr:rowOff>
        </xdr:to>
        <xdr:sp macro="" textlink="">
          <xdr:nvSpPr>
            <xdr:cNvPr id="2074" name="Check Box 26" hidden="1">
              <a:extLst>
                <a:ext uri="{63B3BB69-23CF-44E3-9099-C40C66FF867C}">
                  <a14:compatExt spid="_x0000_s2074"/>
                </a:ext>
                <a:ext uri="{FF2B5EF4-FFF2-40B4-BE49-F238E27FC236}">
                  <a16:creationId xmlns:a16="http://schemas.microsoft.com/office/drawing/2014/main" id="{00000000-0008-0000-0100-00001A08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68580</xdr:colOff>
          <xdr:row>27</xdr:row>
          <xdr:rowOff>30480</xdr:rowOff>
        </xdr:from>
        <xdr:to>
          <xdr:col>2</xdr:col>
          <xdr:colOff>0</xdr:colOff>
          <xdr:row>28</xdr:row>
          <xdr:rowOff>68580</xdr:rowOff>
        </xdr:to>
        <xdr:sp macro="" textlink="">
          <xdr:nvSpPr>
            <xdr:cNvPr id="2075" name="Check Box 27" hidden="1">
              <a:extLst>
                <a:ext uri="{63B3BB69-23CF-44E3-9099-C40C66FF867C}">
                  <a14:compatExt spid="_x0000_s2075"/>
                </a:ext>
                <a:ext uri="{FF2B5EF4-FFF2-40B4-BE49-F238E27FC236}">
                  <a16:creationId xmlns:a16="http://schemas.microsoft.com/office/drawing/2014/main" id="{00000000-0008-0000-0100-00001B08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182880</xdr:rowOff>
        </xdr:from>
        <xdr:to>
          <xdr:col>2</xdr:col>
          <xdr:colOff>525780</xdr:colOff>
          <xdr:row>15</xdr:row>
          <xdr:rowOff>68580</xdr:rowOff>
        </xdr:to>
        <xdr:sp macro="" textlink="">
          <xdr:nvSpPr>
            <xdr:cNvPr id="2076" name="Check Box 28" hidden="1">
              <a:extLst>
                <a:ext uri="{63B3BB69-23CF-44E3-9099-C40C66FF867C}">
                  <a14:compatExt spid="_x0000_s2076"/>
                </a:ext>
                <a:ext uri="{FF2B5EF4-FFF2-40B4-BE49-F238E27FC236}">
                  <a16:creationId xmlns:a16="http://schemas.microsoft.com/office/drawing/2014/main" id="{00000000-0008-0000-0100-00001C08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68580</xdr:colOff>
          <xdr:row>28</xdr:row>
          <xdr:rowOff>0</xdr:rowOff>
        </xdr:from>
        <xdr:to>
          <xdr:col>2</xdr:col>
          <xdr:colOff>0</xdr:colOff>
          <xdr:row>29</xdr:row>
          <xdr:rowOff>68580</xdr:rowOff>
        </xdr:to>
        <xdr:sp macro="" textlink="">
          <xdr:nvSpPr>
            <xdr:cNvPr id="2077" name="Check Box 29" hidden="1">
              <a:extLst>
                <a:ext uri="{63B3BB69-23CF-44E3-9099-C40C66FF867C}">
                  <a14:compatExt spid="_x0000_s2077"/>
                </a:ext>
                <a:ext uri="{FF2B5EF4-FFF2-40B4-BE49-F238E27FC236}">
                  <a16:creationId xmlns:a16="http://schemas.microsoft.com/office/drawing/2014/main" id="{00000000-0008-0000-0100-00001D08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525780</xdr:colOff>
          <xdr:row>16</xdr:row>
          <xdr:rowOff>68580</xdr:rowOff>
        </xdr:to>
        <xdr:sp macro="" textlink="">
          <xdr:nvSpPr>
            <xdr:cNvPr id="2078" name="Check Box 30" hidden="1">
              <a:extLst>
                <a:ext uri="{63B3BB69-23CF-44E3-9099-C40C66FF867C}">
                  <a14:compatExt spid="_x0000_s2078"/>
                </a:ext>
                <a:ext uri="{FF2B5EF4-FFF2-40B4-BE49-F238E27FC236}">
                  <a16:creationId xmlns:a16="http://schemas.microsoft.com/office/drawing/2014/main" id="{00000000-0008-0000-0100-00001E08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525780</xdr:colOff>
          <xdr:row>17</xdr:row>
          <xdr:rowOff>68580</xdr:rowOff>
        </xdr:to>
        <xdr:sp macro="" textlink="">
          <xdr:nvSpPr>
            <xdr:cNvPr id="2079" name="Check Box 31" hidden="1">
              <a:extLst>
                <a:ext uri="{63B3BB69-23CF-44E3-9099-C40C66FF867C}">
                  <a14:compatExt spid="_x0000_s2079"/>
                </a:ext>
                <a:ext uri="{FF2B5EF4-FFF2-40B4-BE49-F238E27FC236}">
                  <a16:creationId xmlns:a16="http://schemas.microsoft.com/office/drawing/2014/main" id="{00000000-0008-0000-0100-00001F08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30480</xdr:rowOff>
        </xdr:from>
        <xdr:to>
          <xdr:col>2</xdr:col>
          <xdr:colOff>525780</xdr:colOff>
          <xdr:row>18</xdr:row>
          <xdr:rowOff>68580</xdr:rowOff>
        </xdr:to>
        <xdr:sp macro="" textlink="">
          <xdr:nvSpPr>
            <xdr:cNvPr id="2080" name="Check Box 32" hidden="1">
              <a:extLst>
                <a:ext uri="{63B3BB69-23CF-44E3-9099-C40C66FF867C}">
                  <a14:compatExt spid="_x0000_s2080"/>
                </a:ext>
                <a:ext uri="{FF2B5EF4-FFF2-40B4-BE49-F238E27FC236}">
                  <a16:creationId xmlns:a16="http://schemas.microsoft.com/office/drawing/2014/main" id="{00000000-0008-0000-0100-00002008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68580</xdr:colOff>
          <xdr:row>12</xdr:row>
          <xdr:rowOff>38100</xdr:rowOff>
        </xdr:from>
        <xdr:to>
          <xdr:col>2</xdr:col>
          <xdr:colOff>220980</xdr:colOff>
          <xdr:row>13</xdr:row>
          <xdr:rowOff>106680</xdr:rowOff>
        </xdr:to>
        <xdr:sp macro="" textlink="">
          <xdr:nvSpPr>
            <xdr:cNvPr id="2081" name="Button 33" hidden="1">
              <a:extLst>
                <a:ext uri="{63B3BB69-23CF-44E3-9099-C40C66FF867C}">
                  <a14:compatExt spid="_x0000_s2081"/>
                </a:ext>
                <a:ext uri="{FF2B5EF4-FFF2-40B4-BE49-F238E27FC236}">
                  <a16:creationId xmlns:a16="http://schemas.microsoft.com/office/drawing/2014/main" id="{00000000-0008-0000-0100-00002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171717"/>
                  </a:solidFill>
                  <a:latin typeface="Calibri"/>
                  <a:ea typeface="Calibri"/>
                  <a:cs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266700</xdr:colOff>
          <xdr:row>12</xdr:row>
          <xdr:rowOff>38100</xdr:rowOff>
        </xdr:from>
        <xdr:to>
          <xdr:col>3</xdr:col>
          <xdr:colOff>487680</xdr:colOff>
          <xdr:row>13</xdr:row>
          <xdr:rowOff>106680</xdr:rowOff>
        </xdr:to>
        <xdr:sp macro="" textlink="">
          <xdr:nvSpPr>
            <xdr:cNvPr id="2082" name="Button 34" hidden="1">
              <a:extLst>
                <a:ext uri="{63B3BB69-23CF-44E3-9099-C40C66FF867C}">
                  <a14:compatExt spid="_x0000_s2082"/>
                </a:ext>
                <a:ext uri="{FF2B5EF4-FFF2-40B4-BE49-F238E27FC236}">
                  <a16:creationId xmlns:a16="http://schemas.microsoft.com/office/drawing/2014/main" id="{00000000-0008-0000-0100-00002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171717"/>
                  </a:solidFill>
                  <a:latin typeface="Calibri"/>
                  <a:ea typeface="Calibri"/>
                  <a:cs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30480</xdr:colOff>
          <xdr:row>4</xdr:row>
          <xdr:rowOff>76200</xdr:rowOff>
        </xdr:from>
        <xdr:to>
          <xdr:col>4</xdr:col>
          <xdr:colOff>0</xdr:colOff>
          <xdr:row>6</xdr:row>
          <xdr:rowOff>106680</xdr:rowOff>
        </xdr:to>
        <xdr:sp macro="" textlink="">
          <xdr:nvSpPr>
            <xdr:cNvPr id="2084" name="Group Box 36" hidden="1">
              <a:extLst>
                <a:ext uri="{63B3BB69-23CF-44E3-9099-C40C66FF867C}">
                  <a14:compatExt spid="_x0000_s2084"/>
                </a:ext>
                <a:ext uri="{FF2B5EF4-FFF2-40B4-BE49-F238E27FC236}">
                  <a16:creationId xmlns:a16="http://schemas.microsoft.com/office/drawing/2014/main" id="{00000000-0008-0000-0100-000024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68580</xdr:colOff>
          <xdr:row>1</xdr:row>
          <xdr:rowOff>152400</xdr:rowOff>
        </xdr:from>
        <xdr:to>
          <xdr:col>2</xdr:col>
          <xdr:colOff>411480</xdr:colOff>
          <xdr:row>2</xdr:row>
          <xdr:rowOff>182880</xdr:rowOff>
        </xdr:to>
        <xdr:sp macro="" textlink="">
          <xdr:nvSpPr>
            <xdr:cNvPr id="2085" name="Drop Down 37" hidden="1">
              <a:extLst>
                <a:ext uri="{63B3BB69-23CF-44E3-9099-C40C66FF867C}">
                  <a14:compatExt spid="_x0000_s2085"/>
                </a:ext>
                <a:ext uri="{FF2B5EF4-FFF2-40B4-BE49-F238E27FC236}">
                  <a16:creationId xmlns:a16="http://schemas.microsoft.com/office/drawing/2014/main" id="{00000000-0008-0000-0100-00002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525780</xdr:colOff>
          <xdr:row>1</xdr:row>
          <xdr:rowOff>152400</xdr:rowOff>
        </xdr:from>
        <xdr:to>
          <xdr:col>3</xdr:col>
          <xdr:colOff>495300</xdr:colOff>
          <xdr:row>2</xdr:row>
          <xdr:rowOff>182880</xdr:rowOff>
        </xdr:to>
        <xdr:sp macro="" textlink="">
          <xdr:nvSpPr>
            <xdr:cNvPr id="2086" name="Drop Down 38" hidden="1">
              <a:extLst>
                <a:ext uri="{63B3BB69-23CF-44E3-9099-C40C66FF867C}">
                  <a14:compatExt spid="_x0000_s2086"/>
                </a:ext>
                <a:ext uri="{FF2B5EF4-FFF2-40B4-BE49-F238E27FC236}">
                  <a16:creationId xmlns:a16="http://schemas.microsoft.com/office/drawing/2014/main" id="{00000000-0008-0000-01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30480</xdr:colOff>
          <xdr:row>1</xdr:row>
          <xdr:rowOff>30480</xdr:rowOff>
        </xdr:from>
        <xdr:to>
          <xdr:col>4</xdr:col>
          <xdr:colOff>0</xdr:colOff>
          <xdr:row>2</xdr:row>
          <xdr:rowOff>220980</xdr:rowOff>
        </xdr:to>
        <xdr:sp macro="" textlink="">
          <xdr:nvSpPr>
            <xdr:cNvPr id="2087" name="Group Box 39" hidden="1">
              <a:extLst>
                <a:ext uri="{63B3BB69-23CF-44E3-9099-C40C66FF867C}">
                  <a14:compatExt spid="_x0000_s2087"/>
                </a:ext>
                <a:ext uri="{FF2B5EF4-FFF2-40B4-BE49-F238E27FC236}">
                  <a16:creationId xmlns:a16="http://schemas.microsoft.com/office/drawing/2014/main" id="{00000000-0008-0000-0100-000027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381000</xdr:colOff>
          <xdr:row>5</xdr:row>
          <xdr:rowOff>68580</xdr:rowOff>
        </xdr:from>
        <xdr:to>
          <xdr:col>3</xdr:col>
          <xdr:colOff>381000</xdr:colOff>
          <xdr:row>6</xdr:row>
          <xdr:rowOff>68580</xdr:rowOff>
        </xdr:to>
        <xdr:sp macro="" textlink="">
          <xdr:nvSpPr>
            <xdr:cNvPr id="2088" name="Label 40" hidden="1">
              <a:extLst>
                <a:ext uri="{63B3BB69-23CF-44E3-9099-C40C66FF867C}">
                  <a14:compatExt spid="_x0000_s2088"/>
                </a:ext>
                <a:ext uri="{FF2B5EF4-FFF2-40B4-BE49-F238E27FC236}">
                  <a16:creationId xmlns:a16="http://schemas.microsoft.com/office/drawing/2014/main" id="{00000000-0008-0000-0100-000028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29</xdr:row>
          <xdr:rowOff>144780</xdr:rowOff>
        </xdr:from>
        <xdr:to>
          <xdr:col>4</xdr:col>
          <xdr:colOff>0</xdr:colOff>
          <xdr:row>31</xdr:row>
          <xdr:rowOff>30480</xdr:rowOff>
        </xdr:to>
        <xdr:sp macro="" textlink="">
          <xdr:nvSpPr>
            <xdr:cNvPr id="2089" name="Button 41" hidden="1">
              <a:extLst>
                <a:ext uri="{63B3BB69-23CF-44E3-9099-C40C66FF867C}">
                  <a14:compatExt spid="_x0000_s2089"/>
                </a:ext>
                <a:ext uri="{FF2B5EF4-FFF2-40B4-BE49-F238E27FC236}">
                  <a16:creationId xmlns:a16="http://schemas.microsoft.com/office/drawing/2014/main" id="{00000000-0008-0000-0100-000029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FF0000"/>
                  </a:solidFill>
                  <a:latin typeface="Calibri"/>
                  <a:ea typeface="Calibri"/>
                  <a:cs typeface="Calibri"/>
                </a:rPr>
                <a:t>Clear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525780</xdr:colOff>
          <xdr:row>19</xdr:row>
          <xdr:rowOff>68580</xdr:rowOff>
        </xdr:to>
        <xdr:sp macro="" textlink="">
          <xdr:nvSpPr>
            <xdr:cNvPr id="2092" name="Check Box 44" hidden="1">
              <a:extLst>
                <a:ext uri="{63B3BB69-23CF-44E3-9099-C40C66FF867C}">
                  <a14:compatExt spid="_x0000_s2092"/>
                </a:ext>
                <a:ext uri="{FF2B5EF4-FFF2-40B4-BE49-F238E27FC236}">
                  <a16:creationId xmlns:a16="http://schemas.microsoft.com/office/drawing/2014/main" id="{00000000-0008-0000-0100-00002C08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30480</xdr:colOff>
          <xdr:row>32</xdr:row>
          <xdr:rowOff>68580</xdr:rowOff>
        </xdr:from>
        <xdr:to>
          <xdr:col>4</xdr:col>
          <xdr:colOff>106680</xdr:colOff>
          <xdr:row>34</xdr:row>
          <xdr:rowOff>144780</xdr:rowOff>
        </xdr:to>
        <xdr:sp macro="" textlink="">
          <xdr:nvSpPr>
            <xdr:cNvPr id="2093" name="Group Box 45" hidden="1">
              <a:extLst>
                <a:ext uri="{63B3BB69-23CF-44E3-9099-C40C66FF867C}">
                  <a14:compatExt spid="_x0000_s2093"/>
                </a:ext>
                <a:ext uri="{FF2B5EF4-FFF2-40B4-BE49-F238E27FC236}">
                  <a16:creationId xmlns:a16="http://schemas.microsoft.com/office/drawing/2014/main" id="{00000000-0008-0000-0100-00002D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Select Min Max and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68580</xdr:colOff>
          <xdr:row>32</xdr:row>
          <xdr:rowOff>152400</xdr:rowOff>
        </xdr:from>
        <xdr:to>
          <xdr:col>3</xdr:col>
          <xdr:colOff>0</xdr:colOff>
          <xdr:row>34</xdr:row>
          <xdr:rowOff>30480</xdr:rowOff>
        </xdr:to>
        <xdr:sp macro="" textlink="">
          <xdr:nvSpPr>
            <xdr:cNvPr id="2094" name="Check Box 46" descr="Min" hidden="1">
              <a:extLst>
                <a:ext uri="{63B3BB69-23CF-44E3-9099-C40C66FF867C}">
                  <a14:compatExt spid="_x0000_s2094"/>
                </a:ext>
                <a:ext uri="{FF2B5EF4-FFF2-40B4-BE49-F238E27FC236}">
                  <a16:creationId xmlns:a16="http://schemas.microsoft.com/office/drawing/2014/main" id="{00000000-0008-0000-0100-00002E08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xdr:colOff>
          <xdr:row>32</xdr:row>
          <xdr:rowOff>144780</xdr:rowOff>
        </xdr:from>
        <xdr:to>
          <xdr:col>4</xdr:col>
          <xdr:colOff>30480</xdr:colOff>
          <xdr:row>34</xdr:row>
          <xdr:rowOff>30480</xdr:rowOff>
        </xdr:to>
        <xdr:sp macro="" textlink="">
          <xdr:nvSpPr>
            <xdr:cNvPr id="2096" name="Check Box 48" hidden="1">
              <a:extLst>
                <a:ext uri="{63B3BB69-23CF-44E3-9099-C40C66FF867C}">
                  <a14:compatExt spid="_x0000_s2096"/>
                </a:ext>
                <a:ext uri="{FF2B5EF4-FFF2-40B4-BE49-F238E27FC236}">
                  <a16:creationId xmlns:a16="http://schemas.microsoft.com/office/drawing/2014/main" id="{00000000-0008-0000-0100-00003008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106680</xdr:colOff>
          <xdr:row>32</xdr:row>
          <xdr:rowOff>182880</xdr:rowOff>
        </xdr:from>
        <xdr:to>
          <xdr:col>2</xdr:col>
          <xdr:colOff>30480</xdr:colOff>
          <xdr:row>34</xdr:row>
          <xdr:rowOff>30480</xdr:rowOff>
        </xdr:to>
        <xdr:sp macro="" textlink="">
          <xdr:nvSpPr>
            <xdr:cNvPr id="2095" name="Check Box 47" descr="Max" hidden="1">
              <a:extLst>
                <a:ext uri="{63B3BB69-23CF-44E3-9099-C40C66FF867C}">
                  <a14:compatExt spid="_x0000_s2095"/>
                </a:ext>
                <a:ext uri="{FF2B5EF4-FFF2-40B4-BE49-F238E27FC236}">
                  <a16:creationId xmlns:a16="http://schemas.microsoft.com/office/drawing/2014/main" id="{00000000-0008-0000-0100-00002F08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xdr:twoCellAnchor>
    <xdr:from>
      <xdr:col>1</xdr:col>
      <xdr:colOff>46567</xdr:colOff>
      <xdr:row>5</xdr:row>
      <xdr:rowOff>38100</xdr:rowOff>
    </xdr:from>
    <xdr:to>
      <xdr:col>2</xdr:col>
      <xdr:colOff>332317</xdr:colOff>
      <xdr:row>6</xdr:row>
      <xdr:rowOff>47625</xdr:rowOff>
    </xdr:to>
    <xdr:sp macro="" textlink="$C$3">
      <xdr:nvSpPr>
        <xdr:cNvPr id="3" name="TextBox 2">
          <a:extLst>
            <a:ext uri="{FF2B5EF4-FFF2-40B4-BE49-F238E27FC236}">
              <a16:creationId xmlns:a16="http://schemas.microsoft.com/office/drawing/2014/main" id="{00000000-0008-0000-0100-000003000000}"/>
            </a:ext>
          </a:extLst>
        </xdr:cNvPr>
        <xdr:cNvSpPr txBox="1"/>
      </xdr:nvSpPr>
      <xdr:spPr>
        <a:xfrm>
          <a:off x="226484" y="1212850"/>
          <a:ext cx="878416" cy="200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F8EA0E-8863-48F0-AFFF-993BA3D26B2B}" type="TxLink">
            <a:rPr lang="en-US"/>
            <a:pPr algn="ctr"/>
            <a:t>65</a:t>
          </a:fld>
          <a:endParaRPr lang="en-US"/>
        </a:p>
      </xdr:txBody>
    </xdr:sp>
    <xdr:clientData/>
  </xdr:twoCellAnchor>
  <mc:AlternateContent xmlns:mc="http://schemas.openxmlformats.org/markup-compatibility/2006">
    <mc:Choice xmlns:a14="http://schemas.microsoft.com/office/drawing/2010/main" Requires="a14">
      <xdr:twoCellAnchor>
        <xdr:from>
          <xdr:col>4</xdr:col>
          <xdr:colOff>220980</xdr:colOff>
          <xdr:row>32</xdr:row>
          <xdr:rowOff>144780</xdr:rowOff>
        </xdr:from>
        <xdr:to>
          <xdr:col>6</xdr:col>
          <xdr:colOff>30480</xdr:colOff>
          <xdr:row>34</xdr:row>
          <xdr:rowOff>38100</xdr:rowOff>
        </xdr:to>
        <xdr:sp macro="" textlink="">
          <xdr:nvSpPr>
            <xdr:cNvPr id="2097" name="Button 49" hidden="1">
              <a:extLst>
                <a:ext uri="{63B3BB69-23CF-44E3-9099-C40C66FF867C}">
                  <a14:compatExt spid="_x0000_s2097"/>
                </a:ext>
                <a:ext uri="{FF2B5EF4-FFF2-40B4-BE49-F238E27FC236}">
                  <a16:creationId xmlns:a16="http://schemas.microsoft.com/office/drawing/2014/main" id="{00000000-0008-0000-0100-00003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Load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563880</xdr:colOff>
          <xdr:row>20</xdr:row>
          <xdr:rowOff>68580</xdr:rowOff>
        </xdr:to>
        <xdr:sp macro="" textlink="">
          <xdr:nvSpPr>
            <xdr:cNvPr id="2099" name="Check Box 51" hidden="1">
              <a:extLst>
                <a:ext uri="{63B3BB69-23CF-44E3-9099-C40C66FF867C}">
                  <a14:compatExt spid="_x0000_s2099"/>
                </a:ext>
                <a:ext uri="{FF2B5EF4-FFF2-40B4-BE49-F238E27FC236}">
                  <a16:creationId xmlns:a16="http://schemas.microsoft.com/office/drawing/2014/main" id="{00000000-0008-0000-0100-00003308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563880</xdr:colOff>
          <xdr:row>21</xdr:row>
          <xdr:rowOff>68580</xdr:rowOff>
        </xdr:to>
        <xdr:sp macro="" textlink="">
          <xdr:nvSpPr>
            <xdr:cNvPr id="2100" name="Check Box 52" hidden="1">
              <a:extLst>
                <a:ext uri="{63B3BB69-23CF-44E3-9099-C40C66FF867C}">
                  <a14:compatExt spid="_x0000_s2100"/>
                </a:ext>
                <a:ext uri="{FF2B5EF4-FFF2-40B4-BE49-F238E27FC236}">
                  <a16:creationId xmlns:a16="http://schemas.microsoft.com/office/drawing/2014/main" id="{00000000-0008-0000-0100-00003408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563880</xdr:colOff>
          <xdr:row>22</xdr:row>
          <xdr:rowOff>68580</xdr:rowOff>
        </xdr:to>
        <xdr:sp macro="" textlink="">
          <xdr:nvSpPr>
            <xdr:cNvPr id="2101" name="Check Box 53" hidden="1">
              <a:extLst>
                <a:ext uri="{63B3BB69-23CF-44E3-9099-C40C66FF867C}">
                  <a14:compatExt spid="_x0000_s2101"/>
                </a:ext>
                <a:ext uri="{FF2B5EF4-FFF2-40B4-BE49-F238E27FC236}">
                  <a16:creationId xmlns:a16="http://schemas.microsoft.com/office/drawing/2014/main" id="{00000000-0008-0000-0100-00003508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0</xdr:rowOff>
        </xdr:from>
        <xdr:to>
          <xdr:col>2</xdr:col>
          <xdr:colOff>563880</xdr:colOff>
          <xdr:row>23</xdr:row>
          <xdr:rowOff>68580</xdr:rowOff>
        </xdr:to>
        <xdr:sp macro="" textlink="">
          <xdr:nvSpPr>
            <xdr:cNvPr id="2102" name="Check Box 54" hidden="1">
              <a:extLst>
                <a:ext uri="{63B3BB69-23CF-44E3-9099-C40C66FF867C}">
                  <a14:compatExt spid="_x0000_s2102"/>
                </a:ext>
                <a:ext uri="{FF2B5EF4-FFF2-40B4-BE49-F238E27FC236}">
                  <a16:creationId xmlns:a16="http://schemas.microsoft.com/office/drawing/2014/main" id="{00000000-0008-0000-0100-00003608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0</xdr:rowOff>
        </xdr:from>
        <xdr:to>
          <xdr:col>2</xdr:col>
          <xdr:colOff>563880</xdr:colOff>
          <xdr:row>24</xdr:row>
          <xdr:rowOff>68580</xdr:rowOff>
        </xdr:to>
        <xdr:sp macro="" textlink="">
          <xdr:nvSpPr>
            <xdr:cNvPr id="2103" name="Check Box 55" hidden="1">
              <a:extLst>
                <a:ext uri="{63B3BB69-23CF-44E3-9099-C40C66FF867C}">
                  <a14:compatExt spid="_x0000_s2103"/>
                </a:ext>
                <a:ext uri="{FF2B5EF4-FFF2-40B4-BE49-F238E27FC236}">
                  <a16:creationId xmlns:a16="http://schemas.microsoft.com/office/drawing/2014/main" id="{00000000-0008-0000-0100-00003708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24</xdr:row>
          <xdr:rowOff>0</xdr:rowOff>
        </xdr:from>
        <xdr:to>
          <xdr:col>2</xdr:col>
          <xdr:colOff>563880</xdr:colOff>
          <xdr:row>25</xdr:row>
          <xdr:rowOff>68580</xdr:rowOff>
        </xdr:to>
        <xdr:sp macro="" textlink="">
          <xdr:nvSpPr>
            <xdr:cNvPr id="2105" name="Check Box 57" hidden="1">
              <a:extLst>
                <a:ext uri="{63B3BB69-23CF-44E3-9099-C40C66FF867C}">
                  <a14:compatExt spid="_x0000_s2105"/>
                </a:ext>
                <a:ext uri="{FF2B5EF4-FFF2-40B4-BE49-F238E27FC236}">
                  <a16:creationId xmlns:a16="http://schemas.microsoft.com/office/drawing/2014/main" id="{00000000-0008-0000-0100-00003908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0</xdr:rowOff>
        </xdr:from>
        <xdr:to>
          <xdr:col>2</xdr:col>
          <xdr:colOff>563880</xdr:colOff>
          <xdr:row>26</xdr:row>
          <xdr:rowOff>68580</xdr:rowOff>
        </xdr:to>
        <xdr:sp macro="" textlink="">
          <xdr:nvSpPr>
            <xdr:cNvPr id="2106" name="Check Box 58" hidden="1">
              <a:extLst>
                <a:ext uri="{63B3BB69-23CF-44E3-9099-C40C66FF867C}">
                  <a14:compatExt spid="_x0000_s2106"/>
                </a:ext>
                <a:ext uri="{FF2B5EF4-FFF2-40B4-BE49-F238E27FC236}">
                  <a16:creationId xmlns:a16="http://schemas.microsoft.com/office/drawing/2014/main" id="{00000000-0008-0000-0100-00003A08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26</xdr:row>
          <xdr:rowOff>0</xdr:rowOff>
        </xdr:from>
        <xdr:to>
          <xdr:col>2</xdr:col>
          <xdr:colOff>563880</xdr:colOff>
          <xdr:row>27</xdr:row>
          <xdr:rowOff>68580</xdr:rowOff>
        </xdr:to>
        <xdr:sp macro="" textlink="">
          <xdr:nvSpPr>
            <xdr:cNvPr id="2107" name="Check Box 59" hidden="1">
              <a:extLst>
                <a:ext uri="{63B3BB69-23CF-44E3-9099-C40C66FF867C}">
                  <a14:compatExt spid="_x0000_s2107"/>
                </a:ext>
                <a:ext uri="{FF2B5EF4-FFF2-40B4-BE49-F238E27FC236}">
                  <a16:creationId xmlns:a16="http://schemas.microsoft.com/office/drawing/2014/main" id="{00000000-0008-0000-0100-00003B08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27</xdr:row>
          <xdr:rowOff>0</xdr:rowOff>
        </xdr:from>
        <xdr:to>
          <xdr:col>2</xdr:col>
          <xdr:colOff>563880</xdr:colOff>
          <xdr:row>28</xdr:row>
          <xdr:rowOff>68580</xdr:rowOff>
        </xdr:to>
        <xdr:sp macro="" textlink="">
          <xdr:nvSpPr>
            <xdr:cNvPr id="2108" name="Check Box 60" hidden="1">
              <a:extLst>
                <a:ext uri="{63B3BB69-23CF-44E3-9099-C40C66FF867C}">
                  <a14:compatExt spid="_x0000_s2108"/>
                </a:ext>
                <a:ext uri="{FF2B5EF4-FFF2-40B4-BE49-F238E27FC236}">
                  <a16:creationId xmlns:a16="http://schemas.microsoft.com/office/drawing/2014/main" id="{00000000-0008-0000-0100-00003C08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27</xdr:row>
          <xdr:rowOff>182880</xdr:rowOff>
        </xdr:from>
        <xdr:to>
          <xdr:col>2</xdr:col>
          <xdr:colOff>563880</xdr:colOff>
          <xdr:row>29</xdr:row>
          <xdr:rowOff>68580</xdr:rowOff>
        </xdr:to>
        <xdr:sp macro="" textlink="">
          <xdr:nvSpPr>
            <xdr:cNvPr id="2109" name="Check Box 61" hidden="1">
              <a:extLst>
                <a:ext uri="{63B3BB69-23CF-44E3-9099-C40C66FF867C}">
                  <a14:compatExt spid="_x0000_s2109"/>
                </a:ext>
                <a:ext uri="{FF2B5EF4-FFF2-40B4-BE49-F238E27FC236}">
                  <a16:creationId xmlns:a16="http://schemas.microsoft.com/office/drawing/2014/main" id="{00000000-0008-0000-0100-00003D08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2020</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15</xdr:col>
      <xdr:colOff>250031</xdr:colOff>
      <xdr:row>0</xdr:row>
      <xdr:rowOff>140191</xdr:rowOff>
    </xdr:from>
    <xdr:to>
      <xdr:col>19</xdr:col>
      <xdr:colOff>345280</xdr:colOff>
      <xdr:row>17</xdr:row>
      <xdr:rowOff>71439</xdr:rowOff>
    </xdr:to>
    <xdr:graphicFrame macro="">
      <xdr:nvGraphicFramePr>
        <xdr:cNvPr id="4" name="Chart 3">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absolute">
        <xdr:from>
          <xdr:col>1</xdr:col>
          <xdr:colOff>144780</xdr:colOff>
          <xdr:row>4</xdr:row>
          <xdr:rowOff>76200</xdr:rowOff>
        </xdr:from>
        <xdr:to>
          <xdr:col>2</xdr:col>
          <xdr:colOff>1973580</xdr:colOff>
          <xdr:row>5</xdr:row>
          <xdr:rowOff>182880</xdr:rowOff>
        </xdr:to>
        <xdr:sp macro="" textlink="">
          <xdr:nvSpPr>
            <xdr:cNvPr id="4097" name="Drop Dow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30480</xdr:colOff>
          <xdr:row>3</xdr:row>
          <xdr:rowOff>144780</xdr:rowOff>
        </xdr:from>
        <xdr:to>
          <xdr:col>2</xdr:col>
          <xdr:colOff>2545080</xdr:colOff>
          <xdr:row>6</xdr:row>
          <xdr:rowOff>38100</xdr:rowOff>
        </xdr:to>
        <xdr:sp macro="" textlink="">
          <xdr:nvSpPr>
            <xdr:cNvPr id="4098" name="Group Box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144780</xdr:rowOff>
        </xdr:from>
        <xdr:to>
          <xdr:col>2</xdr:col>
          <xdr:colOff>1783080</xdr:colOff>
          <xdr:row>22</xdr:row>
          <xdr:rowOff>182880</xdr:rowOff>
        </xdr:to>
        <xdr:sp macro="" textlink="">
          <xdr:nvSpPr>
            <xdr:cNvPr id="4117" name="Drop Down 21" hidden="1">
              <a:extLst>
                <a:ext uri="{63B3BB69-23CF-44E3-9099-C40C66FF867C}">
                  <a14:compatExt spid="_x0000_s4117"/>
                </a:ext>
                <a:ext uri="{FF2B5EF4-FFF2-40B4-BE49-F238E27FC236}">
                  <a16:creationId xmlns:a16="http://schemas.microsoft.com/office/drawing/2014/main" id="{00000000-0008-0000-0200-00001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144780</xdr:rowOff>
        </xdr:from>
        <xdr:to>
          <xdr:col>2</xdr:col>
          <xdr:colOff>1783080</xdr:colOff>
          <xdr:row>24</xdr:row>
          <xdr:rowOff>182880</xdr:rowOff>
        </xdr:to>
        <xdr:sp macro="" textlink="">
          <xdr:nvSpPr>
            <xdr:cNvPr id="4118" name="Drop Down 22" hidden="1">
              <a:extLst>
                <a:ext uri="{63B3BB69-23CF-44E3-9099-C40C66FF867C}">
                  <a14:compatExt spid="_x0000_s4118"/>
                </a:ext>
                <a:ext uri="{FF2B5EF4-FFF2-40B4-BE49-F238E27FC236}">
                  <a16:creationId xmlns:a16="http://schemas.microsoft.com/office/drawing/2014/main" id="{00000000-0008-0000-0200-00001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38100</xdr:colOff>
          <xdr:row>0</xdr:row>
          <xdr:rowOff>114300</xdr:rowOff>
        </xdr:from>
        <xdr:to>
          <xdr:col>2</xdr:col>
          <xdr:colOff>30480</xdr:colOff>
          <xdr:row>2</xdr:row>
          <xdr:rowOff>144780</xdr:rowOff>
        </xdr:to>
        <xdr:sp macro="" textlink="">
          <xdr:nvSpPr>
            <xdr:cNvPr id="4119" name="Group Box 23" hidden="1">
              <a:extLst>
                <a:ext uri="{63B3BB69-23CF-44E3-9099-C40C66FF867C}">
                  <a14:compatExt spid="_x0000_s4119"/>
                </a:ext>
                <a:ext uri="{FF2B5EF4-FFF2-40B4-BE49-F238E27FC236}">
                  <a16:creationId xmlns:a16="http://schemas.microsoft.com/office/drawing/2014/main" id="{00000000-0008-0000-0200-000017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Select Year 1</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144780</xdr:colOff>
          <xdr:row>1</xdr:row>
          <xdr:rowOff>68580</xdr:rowOff>
        </xdr:from>
        <xdr:to>
          <xdr:col>1</xdr:col>
          <xdr:colOff>868680</xdr:colOff>
          <xdr:row>2</xdr:row>
          <xdr:rowOff>106680</xdr:rowOff>
        </xdr:to>
        <xdr:sp macro="" textlink="">
          <xdr:nvSpPr>
            <xdr:cNvPr id="4120" name="Drop Down 24" hidden="1">
              <a:extLst>
                <a:ext uri="{63B3BB69-23CF-44E3-9099-C40C66FF867C}">
                  <a14:compatExt spid="_x0000_s4120"/>
                </a:ext>
                <a:ext uri="{FF2B5EF4-FFF2-40B4-BE49-F238E27FC236}">
                  <a16:creationId xmlns:a16="http://schemas.microsoft.com/office/drawing/2014/main" id="{00000000-0008-0000-0200-00001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15</xdr:col>
      <xdr:colOff>261937</xdr:colOff>
      <xdr:row>17</xdr:row>
      <xdr:rowOff>130970</xdr:rowOff>
    </xdr:from>
    <xdr:to>
      <xdr:col>19</xdr:col>
      <xdr:colOff>357186</xdr:colOff>
      <xdr:row>34</xdr:row>
      <xdr:rowOff>71439</xdr:rowOff>
    </xdr:to>
    <xdr:graphicFrame macro="">
      <xdr:nvGraphicFramePr>
        <xdr:cNvPr id="9" name="Chart 8">
          <a:extLst>
            <a:ext uri="{FF2B5EF4-FFF2-40B4-BE49-F238E27FC236}">
              <a16:creationId xmlns:a16="http://schemas.microsoft.com/office/drawing/2014/main" id="{00000000-0008-0000-02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xdr:col>
          <xdr:colOff>68580</xdr:colOff>
          <xdr:row>31</xdr:row>
          <xdr:rowOff>106680</xdr:rowOff>
        </xdr:from>
        <xdr:to>
          <xdr:col>2</xdr:col>
          <xdr:colOff>906780</xdr:colOff>
          <xdr:row>34</xdr:row>
          <xdr:rowOff>30480</xdr:rowOff>
        </xdr:to>
        <xdr:sp macro="" textlink="">
          <xdr:nvSpPr>
            <xdr:cNvPr id="4126" name="Button 30" hidden="1">
              <a:extLst>
                <a:ext uri="{63B3BB69-23CF-44E3-9099-C40C66FF867C}">
                  <a14:compatExt spid="_x0000_s4126"/>
                </a:ext>
                <a:ext uri="{FF2B5EF4-FFF2-40B4-BE49-F238E27FC236}">
                  <a16:creationId xmlns:a16="http://schemas.microsoft.com/office/drawing/2014/main" id="{00000000-0008-0000-0200-00001E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Additional Information on Selected Node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4</xdr:col>
      <xdr:colOff>259080</xdr:colOff>
      <xdr:row>2</xdr:row>
      <xdr:rowOff>106680</xdr:rowOff>
    </xdr:from>
    <xdr:to>
      <xdr:col>19</xdr:col>
      <xdr:colOff>262128</xdr:colOff>
      <xdr:row>31</xdr:row>
      <xdr:rowOff>41148</xdr:rowOff>
    </xdr:to>
    <xdr:graphicFrame macro="">
      <xdr:nvGraphicFramePr>
        <xdr:cNvPr id="3" name="1">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68580</xdr:colOff>
          <xdr:row>9</xdr:row>
          <xdr:rowOff>30480</xdr:rowOff>
        </xdr:from>
        <xdr:to>
          <xdr:col>3</xdr:col>
          <xdr:colOff>449580</xdr:colOff>
          <xdr:row>10</xdr:row>
          <xdr:rowOff>30480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11</xdr:row>
          <xdr:rowOff>30480</xdr:rowOff>
        </xdr:from>
        <xdr:to>
          <xdr:col>3</xdr:col>
          <xdr:colOff>601980</xdr:colOff>
          <xdr:row>23</xdr:row>
          <xdr:rowOff>30480</xdr:rowOff>
        </xdr:to>
        <xdr:sp macro="" textlink="">
          <xdr:nvSpPr>
            <xdr:cNvPr id="1059" name="Group Box 35" hidden="1">
              <a:extLst>
                <a:ext uri="{63B3BB69-23CF-44E3-9099-C40C66FF867C}">
                  <a14:compatExt spid="_x0000_s1059"/>
                </a:ext>
                <a:ext uri="{FF2B5EF4-FFF2-40B4-BE49-F238E27FC236}">
                  <a16:creationId xmlns:a16="http://schemas.microsoft.com/office/drawing/2014/main" id="{00000000-0008-0000-03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Select Exceedence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13</xdr:row>
          <xdr:rowOff>144780</xdr:rowOff>
        </xdr:from>
        <xdr:to>
          <xdr:col>2</xdr:col>
          <xdr:colOff>228600</xdr:colOff>
          <xdr:row>14</xdr:row>
          <xdr:rowOff>144780</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300-00002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14</xdr:row>
          <xdr:rowOff>144780</xdr:rowOff>
        </xdr:from>
        <xdr:to>
          <xdr:col>2</xdr:col>
          <xdr:colOff>228600</xdr:colOff>
          <xdr:row>15</xdr:row>
          <xdr:rowOff>144780</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300-00002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20%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15</xdr:row>
          <xdr:rowOff>144780</xdr:rowOff>
        </xdr:from>
        <xdr:to>
          <xdr:col>2</xdr:col>
          <xdr:colOff>228600</xdr:colOff>
          <xdr:row>16</xdr:row>
          <xdr:rowOff>144780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300-00002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30%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16</xdr:row>
          <xdr:rowOff>144780</xdr:rowOff>
        </xdr:from>
        <xdr:to>
          <xdr:col>2</xdr:col>
          <xdr:colOff>228600</xdr:colOff>
          <xdr:row>17</xdr:row>
          <xdr:rowOff>144780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300-00002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40%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17</xdr:row>
          <xdr:rowOff>144780</xdr:rowOff>
        </xdr:from>
        <xdr:to>
          <xdr:col>2</xdr:col>
          <xdr:colOff>228600</xdr:colOff>
          <xdr:row>18</xdr:row>
          <xdr:rowOff>144780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300-00002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50%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18</xdr:row>
          <xdr:rowOff>144780</xdr:rowOff>
        </xdr:from>
        <xdr:to>
          <xdr:col>2</xdr:col>
          <xdr:colOff>228600</xdr:colOff>
          <xdr:row>19</xdr:row>
          <xdr:rowOff>144780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300-00003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60%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19</xdr:row>
          <xdr:rowOff>144780</xdr:rowOff>
        </xdr:from>
        <xdr:to>
          <xdr:col>2</xdr:col>
          <xdr:colOff>228600</xdr:colOff>
          <xdr:row>20</xdr:row>
          <xdr:rowOff>144780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300-00003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70%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20</xdr:row>
          <xdr:rowOff>144780</xdr:rowOff>
        </xdr:from>
        <xdr:to>
          <xdr:col>2</xdr:col>
          <xdr:colOff>228600</xdr:colOff>
          <xdr:row>21</xdr:row>
          <xdr:rowOff>144780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300-00003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80%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21</xdr:row>
          <xdr:rowOff>144780</xdr:rowOff>
        </xdr:from>
        <xdr:to>
          <xdr:col>2</xdr:col>
          <xdr:colOff>228600</xdr:colOff>
          <xdr:row>22</xdr:row>
          <xdr:rowOff>144780</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300-00003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90%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xdr:row>
          <xdr:rowOff>30480</xdr:rowOff>
        </xdr:from>
        <xdr:to>
          <xdr:col>3</xdr:col>
          <xdr:colOff>601980</xdr:colOff>
          <xdr:row>10</xdr:row>
          <xdr:rowOff>68580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id="{00000000-0008-0000-03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68580</xdr:colOff>
          <xdr:row>11</xdr:row>
          <xdr:rowOff>152400</xdr:rowOff>
        </xdr:from>
        <xdr:to>
          <xdr:col>2</xdr:col>
          <xdr:colOff>182880</xdr:colOff>
          <xdr:row>13</xdr:row>
          <xdr:rowOff>30480</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300-00005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171717"/>
                  </a:solidFill>
                  <a:latin typeface="Calibri"/>
                  <a:ea typeface="Calibri"/>
                  <a:cs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228600</xdr:colOff>
          <xdr:row>11</xdr:row>
          <xdr:rowOff>144780</xdr:rowOff>
        </xdr:from>
        <xdr:to>
          <xdr:col>3</xdr:col>
          <xdr:colOff>449580</xdr:colOff>
          <xdr:row>13</xdr:row>
          <xdr:rowOff>30480</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300-00005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171717"/>
                  </a:solidFill>
                  <a:latin typeface="Calibri"/>
                  <a:ea typeface="Calibri"/>
                  <a:cs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190500</xdr:colOff>
          <xdr:row>4</xdr:row>
          <xdr:rowOff>68580</xdr:rowOff>
        </xdr:from>
        <xdr:to>
          <xdr:col>3</xdr:col>
          <xdr:colOff>106680</xdr:colOff>
          <xdr:row>6</xdr:row>
          <xdr:rowOff>68580</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id="{00000000-0008-0000-03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190500</xdr:colOff>
          <xdr:row>1</xdr:row>
          <xdr:rowOff>30480</xdr:rowOff>
        </xdr:from>
        <xdr:to>
          <xdr:col>4</xdr:col>
          <xdr:colOff>0</xdr:colOff>
          <xdr:row>3</xdr:row>
          <xdr:rowOff>68580</xdr:rowOff>
        </xdr:to>
        <xdr:sp macro="" textlink="">
          <xdr:nvSpPr>
            <xdr:cNvPr id="1115" name="Group Box 91" hidden="1">
              <a:extLst>
                <a:ext uri="{63B3BB69-23CF-44E3-9099-C40C66FF867C}">
                  <a14:compatExt spid="_x0000_s1115"/>
                </a:ext>
                <a:ext uri="{FF2B5EF4-FFF2-40B4-BE49-F238E27FC236}">
                  <a16:creationId xmlns:a16="http://schemas.microsoft.com/office/drawing/2014/main" id="{00000000-0008-0000-03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220980</xdr:colOff>
          <xdr:row>24</xdr:row>
          <xdr:rowOff>68580</xdr:rowOff>
        </xdr:from>
        <xdr:to>
          <xdr:col>3</xdr:col>
          <xdr:colOff>609600</xdr:colOff>
          <xdr:row>26</xdr:row>
          <xdr:rowOff>144780</xdr:rowOff>
        </xdr:to>
        <xdr:sp macro="" textlink="">
          <xdr:nvSpPr>
            <xdr:cNvPr id="1122" name="Group Box 98" hidden="1">
              <a:extLst>
                <a:ext uri="{63B3BB69-23CF-44E3-9099-C40C66FF867C}">
                  <a14:compatExt spid="_x0000_s1122"/>
                </a:ext>
                <a:ext uri="{FF2B5EF4-FFF2-40B4-BE49-F238E27FC236}">
                  <a16:creationId xmlns:a16="http://schemas.microsoft.com/office/drawing/2014/main" id="{00000000-0008-0000-03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Select Min Max and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xdr:colOff>
          <xdr:row>24</xdr:row>
          <xdr:rowOff>152400</xdr:rowOff>
        </xdr:from>
        <xdr:to>
          <xdr:col>2</xdr:col>
          <xdr:colOff>449580</xdr:colOff>
          <xdr:row>26</xdr:row>
          <xdr:rowOff>38100</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03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457200</xdr:colOff>
          <xdr:row>24</xdr:row>
          <xdr:rowOff>144780</xdr:rowOff>
        </xdr:from>
        <xdr:to>
          <xdr:col>3</xdr:col>
          <xdr:colOff>525780</xdr:colOff>
          <xdr:row>26</xdr:row>
          <xdr:rowOff>30480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03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106680</xdr:colOff>
          <xdr:row>24</xdr:row>
          <xdr:rowOff>152400</xdr:rowOff>
        </xdr:from>
        <xdr:to>
          <xdr:col>2</xdr:col>
          <xdr:colOff>68580</xdr:colOff>
          <xdr:row>26</xdr:row>
          <xdr:rowOff>30480</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3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563880</xdr:colOff>
          <xdr:row>1</xdr:row>
          <xdr:rowOff>68580</xdr:rowOff>
        </xdr:from>
        <xdr:to>
          <xdr:col>4</xdr:col>
          <xdr:colOff>449580</xdr:colOff>
          <xdr:row>3</xdr:row>
          <xdr:rowOff>144780</xdr:rowOff>
        </xdr:to>
        <xdr:sp macro="" textlink="">
          <xdr:nvSpPr>
            <xdr:cNvPr id="181249" name="Group Box 1" hidden="1">
              <a:extLst>
                <a:ext uri="{63B3BB69-23CF-44E3-9099-C40C66FF867C}">
                  <a14:compatExt spid="_x0000_s181249"/>
                </a:ext>
                <a:ext uri="{FF2B5EF4-FFF2-40B4-BE49-F238E27FC236}">
                  <a16:creationId xmlns:a16="http://schemas.microsoft.com/office/drawing/2014/main" id="{00000000-0008-0000-0400-000001C4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000000"/>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563880</xdr:colOff>
          <xdr:row>4</xdr:row>
          <xdr:rowOff>106680</xdr:rowOff>
        </xdr:from>
        <xdr:to>
          <xdr:col>3</xdr:col>
          <xdr:colOff>449580</xdr:colOff>
          <xdr:row>6</xdr:row>
          <xdr:rowOff>106680</xdr:rowOff>
        </xdr:to>
        <xdr:sp macro="" textlink="">
          <xdr:nvSpPr>
            <xdr:cNvPr id="181251" name="Group Box 3" hidden="1">
              <a:extLst>
                <a:ext uri="{63B3BB69-23CF-44E3-9099-C40C66FF867C}">
                  <a14:compatExt spid="_x0000_s181251"/>
                </a:ext>
                <a:ext uri="{FF2B5EF4-FFF2-40B4-BE49-F238E27FC236}">
                  <a16:creationId xmlns:a16="http://schemas.microsoft.com/office/drawing/2014/main" id="{00000000-0008-0000-0400-000003C4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30480</xdr:colOff>
          <xdr:row>8</xdr:row>
          <xdr:rowOff>152400</xdr:rowOff>
        </xdr:from>
        <xdr:to>
          <xdr:col>3</xdr:col>
          <xdr:colOff>411480</xdr:colOff>
          <xdr:row>10</xdr:row>
          <xdr:rowOff>30480</xdr:rowOff>
        </xdr:to>
        <xdr:sp macro="" textlink="">
          <xdr:nvSpPr>
            <xdr:cNvPr id="181252" name="Drop Down 4" hidden="1">
              <a:extLst>
                <a:ext uri="{63B3BB69-23CF-44E3-9099-C40C66FF867C}">
                  <a14:compatExt spid="_x0000_s181252"/>
                </a:ext>
                <a:ext uri="{FF2B5EF4-FFF2-40B4-BE49-F238E27FC236}">
                  <a16:creationId xmlns:a16="http://schemas.microsoft.com/office/drawing/2014/main" id="{00000000-0008-0000-0400-000004C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525780</xdr:colOff>
          <xdr:row>8</xdr:row>
          <xdr:rowOff>30480</xdr:rowOff>
        </xdr:from>
        <xdr:to>
          <xdr:col>3</xdr:col>
          <xdr:colOff>487680</xdr:colOff>
          <xdr:row>10</xdr:row>
          <xdr:rowOff>68580</xdr:rowOff>
        </xdr:to>
        <xdr:sp macro="" textlink="">
          <xdr:nvSpPr>
            <xdr:cNvPr id="181253" name="Group Box 5" hidden="1">
              <a:extLst>
                <a:ext uri="{63B3BB69-23CF-44E3-9099-C40C66FF867C}">
                  <a14:compatExt spid="_x0000_s181253"/>
                </a:ext>
                <a:ext uri="{FF2B5EF4-FFF2-40B4-BE49-F238E27FC236}">
                  <a16:creationId xmlns:a16="http://schemas.microsoft.com/office/drawing/2014/main" id="{00000000-0008-0000-0400-000005C4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000000"/>
                  </a:solidFill>
                  <a:latin typeface="Tahoma"/>
                  <a:ea typeface="Tahoma"/>
                  <a:cs typeface="Tahoma"/>
                </a:rPr>
                <a:t>Select Node</a:t>
              </a:r>
            </a:p>
          </xdr:txBody>
        </xdr:sp>
        <xdr:clientData/>
      </xdr:twoCellAnchor>
    </mc:Choice>
    <mc:Fallback/>
  </mc:AlternateContent>
  <xdr:twoCellAnchor>
    <xdr:from>
      <xdr:col>4</xdr:col>
      <xdr:colOff>485775</xdr:colOff>
      <xdr:row>3</xdr:row>
      <xdr:rowOff>28575</xdr:rowOff>
    </xdr:from>
    <xdr:to>
      <xdr:col>19</xdr:col>
      <xdr:colOff>132842</xdr:colOff>
      <xdr:row>29</xdr:row>
      <xdr:rowOff>95631</xdr:rowOff>
    </xdr:to>
    <xdr:graphicFrame macro="">
      <xdr:nvGraphicFramePr>
        <xdr:cNvPr id="7" name="1">
          <a:extLst>
            <a:ext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0</xdr:col>
          <xdr:colOff>563880</xdr:colOff>
          <xdr:row>11</xdr:row>
          <xdr:rowOff>106680</xdr:rowOff>
        </xdr:from>
        <xdr:to>
          <xdr:col>3</xdr:col>
          <xdr:colOff>487680</xdr:colOff>
          <xdr:row>13</xdr:row>
          <xdr:rowOff>144780</xdr:rowOff>
        </xdr:to>
        <xdr:sp macro="" textlink="">
          <xdr:nvSpPr>
            <xdr:cNvPr id="181254" name="Group Box 6" descr="Select Year" hidden="1">
              <a:extLst>
                <a:ext uri="{63B3BB69-23CF-44E3-9099-C40C66FF867C}">
                  <a14:compatExt spid="_x0000_s181254"/>
                </a:ext>
                <a:ext uri="{FF2B5EF4-FFF2-40B4-BE49-F238E27FC236}">
                  <a16:creationId xmlns:a16="http://schemas.microsoft.com/office/drawing/2014/main" id="{00000000-0008-0000-0400-000006C40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US" sz="800" b="0" i="0" u="none" strike="noStrike" baseline="0">
                  <a:solidFill>
                    <a:srgbClr val="000000"/>
                  </a:solidFill>
                  <a:latin typeface="Tahoma"/>
                  <a:ea typeface="Tahoma"/>
                  <a:cs typeface="Tahoma"/>
                </a:rPr>
                <a:t>Select Water Year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30480</xdr:colOff>
          <xdr:row>12</xdr:row>
          <xdr:rowOff>0</xdr:rowOff>
        </xdr:from>
        <xdr:to>
          <xdr:col>3</xdr:col>
          <xdr:colOff>411480</xdr:colOff>
          <xdr:row>13</xdr:row>
          <xdr:rowOff>68580</xdr:rowOff>
        </xdr:to>
        <xdr:sp macro="" textlink="">
          <xdr:nvSpPr>
            <xdr:cNvPr id="181255" name="Drop Down 7" hidden="1">
              <a:extLst>
                <a:ext uri="{63B3BB69-23CF-44E3-9099-C40C66FF867C}">
                  <a14:compatExt spid="_x0000_s181255"/>
                </a:ext>
                <a:ext uri="{FF2B5EF4-FFF2-40B4-BE49-F238E27FC236}">
                  <a16:creationId xmlns:a16="http://schemas.microsoft.com/office/drawing/2014/main" id="{00000000-0008-0000-0400-000007C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30480</xdr:colOff>
          <xdr:row>2</xdr:row>
          <xdr:rowOff>30480</xdr:rowOff>
        </xdr:from>
        <xdr:to>
          <xdr:col>3</xdr:col>
          <xdr:colOff>68580</xdr:colOff>
          <xdr:row>4</xdr:row>
          <xdr:rowOff>0</xdr:rowOff>
        </xdr:to>
        <xdr:sp macro="" textlink="">
          <xdr:nvSpPr>
            <xdr:cNvPr id="417793" name="Drop Down 1" hidden="1">
              <a:extLst>
                <a:ext uri="{63B3BB69-23CF-44E3-9099-C40C66FF867C}">
                  <a14:compatExt spid="_x0000_s417793"/>
                </a:ext>
                <a:ext uri="{FF2B5EF4-FFF2-40B4-BE49-F238E27FC236}">
                  <a16:creationId xmlns:a16="http://schemas.microsoft.com/office/drawing/2014/main" id="{00000000-0008-0000-0500-00000160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xdr:colOff>
          <xdr:row>5</xdr:row>
          <xdr:rowOff>30480</xdr:rowOff>
        </xdr:from>
        <xdr:to>
          <xdr:col>3</xdr:col>
          <xdr:colOff>68580</xdr:colOff>
          <xdr:row>6</xdr:row>
          <xdr:rowOff>182880</xdr:rowOff>
        </xdr:to>
        <xdr:sp macro="" textlink="">
          <xdr:nvSpPr>
            <xdr:cNvPr id="417794" name="Drop Down 2" hidden="1">
              <a:extLst>
                <a:ext uri="{63B3BB69-23CF-44E3-9099-C40C66FF867C}">
                  <a14:compatExt spid="_x0000_s417794"/>
                </a:ext>
                <a:ext uri="{FF2B5EF4-FFF2-40B4-BE49-F238E27FC236}">
                  <a16:creationId xmlns:a16="http://schemas.microsoft.com/office/drawing/2014/main" id="{00000000-0008-0000-0500-000002600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571500</xdr:colOff>
          <xdr:row>21</xdr:row>
          <xdr:rowOff>38100</xdr:rowOff>
        </xdr:from>
        <xdr:to>
          <xdr:col>13</xdr:col>
          <xdr:colOff>1135380</xdr:colOff>
          <xdr:row>24</xdr:row>
          <xdr:rowOff>30480</xdr:rowOff>
        </xdr:to>
        <xdr:sp macro="" textlink="">
          <xdr:nvSpPr>
            <xdr:cNvPr id="446465" name="Button 1" hidden="1">
              <a:extLst>
                <a:ext uri="{63B3BB69-23CF-44E3-9099-C40C66FF867C}">
                  <a14:compatExt spid="_x0000_s446465"/>
                </a:ext>
                <a:ext uri="{FF2B5EF4-FFF2-40B4-BE49-F238E27FC236}">
                  <a16:creationId xmlns:a16="http://schemas.microsoft.com/office/drawing/2014/main" id="{00000000-0008-0000-0700-000001D0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Update Table Independently</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61</xdr:col>
          <xdr:colOff>1821180</xdr:colOff>
          <xdr:row>14</xdr:row>
          <xdr:rowOff>182880</xdr:rowOff>
        </xdr:from>
        <xdr:to>
          <xdr:col>62</xdr:col>
          <xdr:colOff>990600</xdr:colOff>
          <xdr:row>19</xdr:row>
          <xdr:rowOff>30480</xdr:rowOff>
        </xdr:to>
        <xdr:sp macro="" textlink="">
          <xdr:nvSpPr>
            <xdr:cNvPr id="86024" name="Button 8" hidden="1">
              <a:extLst>
                <a:ext uri="{63B3BB69-23CF-44E3-9099-C40C66FF867C}">
                  <a14:compatExt spid="_x0000_s86024"/>
                </a:ext>
                <a:ext uri="{FF2B5EF4-FFF2-40B4-BE49-F238E27FC236}">
                  <a16:creationId xmlns:a16="http://schemas.microsoft.com/office/drawing/2014/main" id="{00000000-0008-0000-A400-0000085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Custom Report (Functionality is not currently Implemented)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144780</xdr:colOff>
          <xdr:row>13</xdr:row>
          <xdr:rowOff>106680</xdr:rowOff>
        </xdr:from>
        <xdr:to>
          <xdr:col>26</xdr:col>
          <xdr:colOff>1866900</xdr:colOff>
          <xdr:row>16</xdr:row>
          <xdr:rowOff>182880</xdr:rowOff>
        </xdr:to>
        <xdr:sp macro="" textlink="">
          <xdr:nvSpPr>
            <xdr:cNvPr id="86025" name="Button 9" hidden="1">
              <a:extLst>
                <a:ext uri="{63B3BB69-23CF-44E3-9099-C40C66FF867C}">
                  <a14:compatExt spid="_x0000_s86025"/>
                </a:ext>
                <a:ext uri="{FF2B5EF4-FFF2-40B4-BE49-F238E27FC236}">
                  <a16:creationId xmlns:a16="http://schemas.microsoft.com/office/drawing/2014/main" id="{00000000-0008-0000-A400-0000095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Change Range Names: This should only be used for very specific purposes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68580</xdr:colOff>
          <xdr:row>0</xdr:row>
          <xdr:rowOff>182880</xdr:rowOff>
        </xdr:from>
        <xdr:to>
          <xdr:col>2</xdr:col>
          <xdr:colOff>449580</xdr:colOff>
          <xdr:row>2</xdr:row>
          <xdr:rowOff>76200</xdr:rowOff>
        </xdr:to>
        <xdr:sp macro="" textlink="">
          <xdr:nvSpPr>
            <xdr:cNvPr id="192513" name="Drop Down 1" hidden="1">
              <a:extLst>
                <a:ext uri="{63B3BB69-23CF-44E3-9099-C40C66FF867C}">
                  <a14:compatExt spid="_x0000_s192513"/>
                </a:ext>
                <a:ext uri="{FF2B5EF4-FFF2-40B4-BE49-F238E27FC236}">
                  <a16:creationId xmlns:a16="http://schemas.microsoft.com/office/drawing/2014/main" id="{00000000-0008-0000-A700-00000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6</xdr:col>
      <xdr:colOff>228599</xdr:colOff>
      <xdr:row>1</xdr:row>
      <xdr:rowOff>28575</xdr:rowOff>
    </xdr:from>
    <xdr:to>
      <xdr:col>20</xdr:col>
      <xdr:colOff>581024</xdr:colOff>
      <xdr:row>32</xdr:row>
      <xdr:rowOff>9525</xdr:rowOff>
    </xdr:to>
    <xdr:graphicFrame macro="">
      <xdr:nvGraphicFramePr>
        <xdr:cNvPr id="2" name="Chart 1">
          <a:extLst>
            <a:ext uri="{FF2B5EF4-FFF2-40B4-BE49-F238E27FC236}">
              <a16:creationId xmlns:a16="http://schemas.microsoft.com/office/drawing/2014/main" id="{00000000-0008-0000-9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85725</xdr:colOff>
      <xdr:row>2</xdr:row>
      <xdr:rowOff>142875</xdr:rowOff>
    </xdr:from>
    <xdr:to>
      <xdr:col>2</xdr:col>
      <xdr:colOff>495300</xdr:colOff>
      <xdr:row>23</xdr:row>
      <xdr:rowOff>152400</xdr:rowOff>
    </xdr:to>
    <xdr:sp macro="" textlink="">
      <xdr:nvSpPr>
        <xdr:cNvPr id="3" name="TextBox 2">
          <a:extLst>
            <a:ext uri="{FF2B5EF4-FFF2-40B4-BE49-F238E27FC236}">
              <a16:creationId xmlns:a16="http://schemas.microsoft.com/office/drawing/2014/main" id="{00000000-0008-0000-9A00-000003000000}"/>
            </a:ext>
          </a:extLst>
        </xdr:cNvPr>
        <xdr:cNvSpPr txBox="1"/>
      </xdr:nvSpPr>
      <xdr:spPr>
        <a:xfrm>
          <a:off x="85725" y="523875"/>
          <a:ext cx="1628775" cy="4010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Select</a:t>
          </a:r>
          <a:r>
            <a:rPr lang="en-US" sz="1100" baseline="0"/>
            <a:t> a year in the pull down tab above and see how the Powell and Mead Storage is compared in the plot for that Trace. tp 11/6/2013</a:t>
          </a:r>
        </a:p>
        <a:p>
          <a:endParaRPr lang="en-US" sz="1100"/>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16.xml"/><Relationship Id="rId18" Type="http://schemas.openxmlformats.org/officeDocument/2006/relationships/ctrlProp" Target="../ctrlProps/ctrlProp21.xml"/><Relationship Id="rId26" Type="http://schemas.openxmlformats.org/officeDocument/2006/relationships/ctrlProp" Target="../ctrlProps/ctrlProp29.xml"/><Relationship Id="rId39" Type="http://schemas.openxmlformats.org/officeDocument/2006/relationships/ctrlProp" Target="../ctrlProps/ctrlProp42.xml"/><Relationship Id="rId21" Type="http://schemas.openxmlformats.org/officeDocument/2006/relationships/ctrlProp" Target="../ctrlProps/ctrlProp24.xml"/><Relationship Id="rId34" Type="http://schemas.openxmlformats.org/officeDocument/2006/relationships/ctrlProp" Target="../ctrlProps/ctrlProp37.xml"/><Relationship Id="rId42" Type="http://schemas.openxmlformats.org/officeDocument/2006/relationships/ctrlProp" Target="../ctrlProps/ctrlProp45.xml"/><Relationship Id="rId47" Type="http://schemas.openxmlformats.org/officeDocument/2006/relationships/ctrlProp" Target="../ctrlProps/ctrlProp50.xml"/><Relationship Id="rId50" Type="http://schemas.openxmlformats.org/officeDocument/2006/relationships/comments" Target="../comments2.xml"/><Relationship Id="rId7" Type="http://schemas.openxmlformats.org/officeDocument/2006/relationships/ctrlProp" Target="../ctrlProps/ctrlProp10.xml"/><Relationship Id="rId2" Type="http://schemas.openxmlformats.org/officeDocument/2006/relationships/drawing" Target="../drawings/drawing2.xml"/><Relationship Id="rId16" Type="http://schemas.openxmlformats.org/officeDocument/2006/relationships/ctrlProp" Target="../ctrlProps/ctrlProp19.xml"/><Relationship Id="rId29" Type="http://schemas.openxmlformats.org/officeDocument/2006/relationships/ctrlProp" Target="../ctrlProps/ctrlProp32.xml"/><Relationship Id="rId11" Type="http://schemas.openxmlformats.org/officeDocument/2006/relationships/ctrlProp" Target="../ctrlProps/ctrlProp14.xml"/><Relationship Id="rId24" Type="http://schemas.openxmlformats.org/officeDocument/2006/relationships/ctrlProp" Target="../ctrlProps/ctrlProp27.xml"/><Relationship Id="rId32" Type="http://schemas.openxmlformats.org/officeDocument/2006/relationships/ctrlProp" Target="../ctrlProps/ctrlProp35.xml"/><Relationship Id="rId37" Type="http://schemas.openxmlformats.org/officeDocument/2006/relationships/ctrlProp" Target="../ctrlProps/ctrlProp40.xml"/><Relationship Id="rId40" Type="http://schemas.openxmlformats.org/officeDocument/2006/relationships/ctrlProp" Target="../ctrlProps/ctrlProp43.xml"/><Relationship Id="rId45" Type="http://schemas.openxmlformats.org/officeDocument/2006/relationships/ctrlProp" Target="../ctrlProps/ctrlProp48.xml"/><Relationship Id="rId5" Type="http://schemas.openxmlformats.org/officeDocument/2006/relationships/ctrlProp" Target="../ctrlProps/ctrlProp8.xml"/><Relationship Id="rId15" Type="http://schemas.openxmlformats.org/officeDocument/2006/relationships/ctrlProp" Target="../ctrlProps/ctrlProp18.xml"/><Relationship Id="rId23" Type="http://schemas.openxmlformats.org/officeDocument/2006/relationships/ctrlProp" Target="../ctrlProps/ctrlProp26.xml"/><Relationship Id="rId28" Type="http://schemas.openxmlformats.org/officeDocument/2006/relationships/ctrlProp" Target="../ctrlProps/ctrlProp31.xml"/><Relationship Id="rId36" Type="http://schemas.openxmlformats.org/officeDocument/2006/relationships/ctrlProp" Target="../ctrlProps/ctrlProp39.xml"/><Relationship Id="rId49" Type="http://schemas.openxmlformats.org/officeDocument/2006/relationships/ctrlProp" Target="../ctrlProps/ctrlProp52.xml"/><Relationship Id="rId10" Type="http://schemas.openxmlformats.org/officeDocument/2006/relationships/ctrlProp" Target="../ctrlProps/ctrlProp13.xml"/><Relationship Id="rId19" Type="http://schemas.openxmlformats.org/officeDocument/2006/relationships/ctrlProp" Target="../ctrlProps/ctrlProp22.xml"/><Relationship Id="rId31" Type="http://schemas.openxmlformats.org/officeDocument/2006/relationships/ctrlProp" Target="../ctrlProps/ctrlProp34.xml"/><Relationship Id="rId44" Type="http://schemas.openxmlformats.org/officeDocument/2006/relationships/ctrlProp" Target="../ctrlProps/ctrlProp47.xml"/><Relationship Id="rId4" Type="http://schemas.openxmlformats.org/officeDocument/2006/relationships/ctrlProp" Target="../ctrlProps/ctrlProp7.xml"/><Relationship Id="rId9" Type="http://schemas.openxmlformats.org/officeDocument/2006/relationships/ctrlProp" Target="../ctrlProps/ctrlProp12.xml"/><Relationship Id="rId14" Type="http://schemas.openxmlformats.org/officeDocument/2006/relationships/ctrlProp" Target="../ctrlProps/ctrlProp17.xml"/><Relationship Id="rId22" Type="http://schemas.openxmlformats.org/officeDocument/2006/relationships/ctrlProp" Target="../ctrlProps/ctrlProp25.xml"/><Relationship Id="rId27" Type="http://schemas.openxmlformats.org/officeDocument/2006/relationships/ctrlProp" Target="../ctrlProps/ctrlProp30.xml"/><Relationship Id="rId30" Type="http://schemas.openxmlformats.org/officeDocument/2006/relationships/ctrlProp" Target="../ctrlProps/ctrlProp33.xml"/><Relationship Id="rId35" Type="http://schemas.openxmlformats.org/officeDocument/2006/relationships/ctrlProp" Target="../ctrlProps/ctrlProp38.xml"/><Relationship Id="rId43" Type="http://schemas.openxmlformats.org/officeDocument/2006/relationships/ctrlProp" Target="../ctrlProps/ctrlProp46.xml"/><Relationship Id="rId48" Type="http://schemas.openxmlformats.org/officeDocument/2006/relationships/ctrlProp" Target="../ctrlProps/ctrlProp51.xml"/><Relationship Id="rId8" Type="http://schemas.openxmlformats.org/officeDocument/2006/relationships/ctrlProp" Target="../ctrlProps/ctrlProp11.xml"/><Relationship Id="rId3" Type="http://schemas.openxmlformats.org/officeDocument/2006/relationships/vmlDrawing" Target="../drawings/vmlDrawing2.vml"/><Relationship Id="rId12" Type="http://schemas.openxmlformats.org/officeDocument/2006/relationships/ctrlProp" Target="../ctrlProps/ctrlProp15.xml"/><Relationship Id="rId17" Type="http://schemas.openxmlformats.org/officeDocument/2006/relationships/ctrlProp" Target="../ctrlProps/ctrlProp20.xml"/><Relationship Id="rId25" Type="http://schemas.openxmlformats.org/officeDocument/2006/relationships/ctrlProp" Target="../ctrlProps/ctrlProp28.xml"/><Relationship Id="rId33" Type="http://schemas.openxmlformats.org/officeDocument/2006/relationships/ctrlProp" Target="../ctrlProps/ctrlProp36.xml"/><Relationship Id="rId38" Type="http://schemas.openxmlformats.org/officeDocument/2006/relationships/ctrlProp" Target="../ctrlProps/ctrlProp41.xml"/><Relationship Id="rId46" Type="http://schemas.openxmlformats.org/officeDocument/2006/relationships/ctrlProp" Target="../ctrlProps/ctrlProp49.xml"/><Relationship Id="rId20" Type="http://schemas.openxmlformats.org/officeDocument/2006/relationships/ctrlProp" Target="../ctrlProps/ctrlProp23.xml"/><Relationship Id="rId41" Type="http://schemas.openxmlformats.org/officeDocument/2006/relationships/ctrlProp" Target="../ctrlProps/ctrlProp44.xml"/><Relationship Id="rId1" Type="http://schemas.openxmlformats.org/officeDocument/2006/relationships/printerSettings" Target="../printerSettings/printerSettings2.bin"/><Relationship Id="rId6" Type="http://schemas.openxmlformats.org/officeDocument/2006/relationships/ctrlProp" Target="../ctrlProps/ctrlProp9.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7.xml"/><Relationship Id="rId3" Type="http://schemas.openxmlformats.org/officeDocument/2006/relationships/vmlDrawing" Target="../drawings/vmlDrawing3.vml"/><Relationship Id="rId7" Type="http://schemas.openxmlformats.org/officeDocument/2006/relationships/ctrlProp" Target="../ctrlProps/ctrlProp56.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55.xml"/><Relationship Id="rId11" Type="http://schemas.openxmlformats.org/officeDocument/2006/relationships/comments" Target="../comments3.xml"/><Relationship Id="rId5" Type="http://schemas.openxmlformats.org/officeDocument/2006/relationships/ctrlProp" Target="../ctrlProps/ctrlProp54.xml"/><Relationship Id="rId10" Type="http://schemas.openxmlformats.org/officeDocument/2006/relationships/ctrlProp" Target="../ctrlProps/ctrlProp59.xml"/><Relationship Id="rId4" Type="http://schemas.openxmlformats.org/officeDocument/2006/relationships/ctrlProp" Target="../ctrlProps/ctrlProp53.xml"/><Relationship Id="rId9" Type="http://schemas.openxmlformats.org/officeDocument/2006/relationships/ctrlProp" Target="../ctrlProps/ctrlProp58.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4.xml"/><Relationship Id="rId13" Type="http://schemas.openxmlformats.org/officeDocument/2006/relationships/ctrlProp" Target="../ctrlProps/ctrlProp69.xml"/><Relationship Id="rId18" Type="http://schemas.openxmlformats.org/officeDocument/2006/relationships/ctrlProp" Target="../ctrlProps/ctrlProp74.xml"/><Relationship Id="rId3" Type="http://schemas.openxmlformats.org/officeDocument/2006/relationships/vmlDrawing" Target="../drawings/vmlDrawing4.vml"/><Relationship Id="rId21" Type="http://schemas.openxmlformats.org/officeDocument/2006/relationships/ctrlProp" Target="../ctrlProps/ctrlProp77.xml"/><Relationship Id="rId7" Type="http://schemas.openxmlformats.org/officeDocument/2006/relationships/ctrlProp" Target="../ctrlProps/ctrlProp63.xml"/><Relationship Id="rId12" Type="http://schemas.openxmlformats.org/officeDocument/2006/relationships/ctrlProp" Target="../ctrlProps/ctrlProp68.xml"/><Relationship Id="rId17" Type="http://schemas.openxmlformats.org/officeDocument/2006/relationships/ctrlProp" Target="../ctrlProps/ctrlProp73.xml"/><Relationship Id="rId2" Type="http://schemas.openxmlformats.org/officeDocument/2006/relationships/drawing" Target="../drawings/drawing4.xml"/><Relationship Id="rId16" Type="http://schemas.openxmlformats.org/officeDocument/2006/relationships/ctrlProp" Target="../ctrlProps/ctrlProp72.xml"/><Relationship Id="rId20" Type="http://schemas.openxmlformats.org/officeDocument/2006/relationships/ctrlProp" Target="../ctrlProps/ctrlProp76.xml"/><Relationship Id="rId1" Type="http://schemas.openxmlformats.org/officeDocument/2006/relationships/printerSettings" Target="../printerSettings/printerSettings4.bin"/><Relationship Id="rId6" Type="http://schemas.openxmlformats.org/officeDocument/2006/relationships/ctrlProp" Target="../ctrlProps/ctrlProp62.xml"/><Relationship Id="rId11" Type="http://schemas.openxmlformats.org/officeDocument/2006/relationships/ctrlProp" Target="../ctrlProps/ctrlProp67.xml"/><Relationship Id="rId24" Type="http://schemas.openxmlformats.org/officeDocument/2006/relationships/comments" Target="../comments4.xml"/><Relationship Id="rId5" Type="http://schemas.openxmlformats.org/officeDocument/2006/relationships/ctrlProp" Target="../ctrlProps/ctrlProp61.xml"/><Relationship Id="rId15" Type="http://schemas.openxmlformats.org/officeDocument/2006/relationships/ctrlProp" Target="../ctrlProps/ctrlProp71.xml"/><Relationship Id="rId23" Type="http://schemas.openxmlformats.org/officeDocument/2006/relationships/ctrlProp" Target="../ctrlProps/ctrlProp79.xml"/><Relationship Id="rId10" Type="http://schemas.openxmlformats.org/officeDocument/2006/relationships/ctrlProp" Target="../ctrlProps/ctrlProp66.xml"/><Relationship Id="rId19" Type="http://schemas.openxmlformats.org/officeDocument/2006/relationships/ctrlProp" Target="../ctrlProps/ctrlProp75.xml"/><Relationship Id="rId4" Type="http://schemas.openxmlformats.org/officeDocument/2006/relationships/ctrlProp" Target="../ctrlProps/ctrlProp60.xml"/><Relationship Id="rId9" Type="http://schemas.openxmlformats.org/officeDocument/2006/relationships/ctrlProp" Target="../ctrlProps/ctrlProp65.xml"/><Relationship Id="rId14" Type="http://schemas.openxmlformats.org/officeDocument/2006/relationships/ctrlProp" Target="../ctrlProps/ctrlProp70.xml"/><Relationship Id="rId22" Type="http://schemas.openxmlformats.org/officeDocument/2006/relationships/ctrlProp" Target="../ctrlProps/ctrlProp78.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84.xml"/><Relationship Id="rId3" Type="http://schemas.openxmlformats.org/officeDocument/2006/relationships/vmlDrawing" Target="../drawings/vmlDrawing5.vml"/><Relationship Id="rId7" Type="http://schemas.openxmlformats.org/officeDocument/2006/relationships/ctrlProp" Target="../ctrlProps/ctrlProp83.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82.xml"/><Relationship Id="rId5" Type="http://schemas.openxmlformats.org/officeDocument/2006/relationships/ctrlProp" Target="../ctrlProps/ctrlProp81.xml"/><Relationship Id="rId4" Type="http://schemas.openxmlformats.org/officeDocument/2006/relationships/ctrlProp" Target="../ctrlProps/ctrlProp80.xml"/><Relationship Id="rId9" Type="http://schemas.openxmlformats.org/officeDocument/2006/relationships/ctrlProp" Target="../ctrlProps/ctrlProp8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86.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comments" Target="../comments5.xml"/><Relationship Id="rId4" Type="http://schemas.openxmlformats.org/officeDocument/2006/relationships/ctrlProp" Target="../ctrlProps/ctrlProp87.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8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8.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9.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10.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11.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2.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3.v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7.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4.vml"/><Relationship Id="rId1" Type="http://schemas.openxmlformats.org/officeDocument/2006/relationships/printerSettings" Target="../printerSettings/printerSettings7.bin"/></Relationships>
</file>

<file path=xl/worksheets/_rels/sheet98.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5.vml"/></Relationships>
</file>

<file path=xl/worksheets/_rels/sheet99.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6.vml"/></Relationships>
</file>

<file path=xl/worksheets/_rels/sheet100.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7.vml"/></Relationships>
</file>

<file path=xl/worksheets/_rels/sheet101.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8.vml"/></Relationships>
</file>

<file path=xl/worksheets/_rels/sheet102.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9.vml"/></Relationships>
</file>

<file path=xl/worksheets/_rels/sheet103.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0.vml"/></Relationships>
</file>

<file path=xl/worksheets/_rels/sheet104.xml.rels><?xml version="1.0" encoding="UTF-8" standalone="yes"?>
<Relationships xmlns="http://schemas.openxmlformats.org/package/2006/relationships"><Relationship Id="rId2" Type="http://schemas.openxmlformats.org/officeDocument/2006/relationships/comments" Target="../comments19.xml"/><Relationship Id="rId1" Type="http://schemas.openxmlformats.org/officeDocument/2006/relationships/vmlDrawing" Target="../drawings/vmlDrawing21.vml"/></Relationships>
</file>

<file path=xl/worksheets/_rels/sheet105.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2.vml"/></Relationships>
</file>

<file path=xl/worksheets/_rels/sheet106.xml.rels><?xml version="1.0" encoding="UTF-8" standalone="yes"?>
<Relationships xmlns="http://schemas.openxmlformats.org/package/2006/relationships"><Relationship Id="rId2" Type="http://schemas.openxmlformats.org/officeDocument/2006/relationships/comments" Target="../comments21.xml"/><Relationship Id="rId1" Type="http://schemas.openxmlformats.org/officeDocument/2006/relationships/vmlDrawing" Target="../drawings/vmlDrawing23.vml"/></Relationships>
</file>

<file path=xl/worksheets/_rels/sheet107.xml.rels><?xml version="1.0" encoding="UTF-8" standalone="yes"?>
<Relationships xmlns="http://schemas.openxmlformats.org/package/2006/relationships"><Relationship Id="rId2" Type="http://schemas.openxmlformats.org/officeDocument/2006/relationships/comments" Target="../comments22.xml"/><Relationship Id="rId1" Type="http://schemas.openxmlformats.org/officeDocument/2006/relationships/vmlDrawing" Target="../drawings/vmlDrawing24.vml"/></Relationships>
</file>

<file path=xl/worksheets/_rels/sheet108.xml.rels><?xml version="1.0" encoding="UTF-8" standalone="yes"?>
<Relationships xmlns="http://schemas.openxmlformats.org/package/2006/relationships"><Relationship Id="rId2" Type="http://schemas.openxmlformats.org/officeDocument/2006/relationships/comments" Target="../comments23.xml"/><Relationship Id="rId1" Type="http://schemas.openxmlformats.org/officeDocument/2006/relationships/vmlDrawing" Target="../drawings/vmlDrawing25.vml"/></Relationships>
</file>

<file path=xl/worksheets/_rels/sheet109.xml.rels><?xml version="1.0" encoding="UTF-8" standalone="yes"?>
<Relationships xmlns="http://schemas.openxmlformats.org/package/2006/relationships"><Relationship Id="rId2" Type="http://schemas.openxmlformats.org/officeDocument/2006/relationships/comments" Target="../comments24.xml"/><Relationship Id="rId1" Type="http://schemas.openxmlformats.org/officeDocument/2006/relationships/vmlDrawing" Target="../drawings/vmlDrawing26.vml"/></Relationships>
</file>

<file path=xl/worksheets/_rels/sheet110.xml.rels><?xml version="1.0" encoding="UTF-8" standalone="yes"?>
<Relationships xmlns="http://schemas.openxmlformats.org/package/2006/relationships"><Relationship Id="rId2" Type="http://schemas.openxmlformats.org/officeDocument/2006/relationships/comments" Target="../comments25.xml"/><Relationship Id="rId1" Type="http://schemas.openxmlformats.org/officeDocument/2006/relationships/vmlDrawing" Target="../drawings/vmlDrawing27.vml"/></Relationships>
</file>

<file path=xl/worksheets/_rels/sheet111.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28.vml"/></Relationships>
</file>

<file path=xl/worksheets/_rels/sheet112.xml.rels><?xml version="1.0" encoding="UTF-8" standalone="yes"?>
<Relationships xmlns="http://schemas.openxmlformats.org/package/2006/relationships"><Relationship Id="rId2" Type="http://schemas.openxmlformats.org/officeDocument/2006/relationships/comments" Target="../comments27.xml"/><Relationship Id="rId1" Type="http://schemas.openxmlformats.org/officeDocument/2006/relationships/vmlDrawing" Target="../drawings/vmlDrawing29.vml"/></Relationships>
</file>

<file path=xl/worksheets/_rels/sheet113.xml.rels><?xml version="1.0" encoding="UTF-8" standalone="yes"?>
<Relationships xmlns="http://schemas.openxmlformats.org/package/2006/relationships"><Relationship Id="rId2" Type="http://schemas.openxmlformats.org/officeDocument/2006/relationships/comments" Target="../comments28.xml"/><Relationship Id="rId1" Type="http://schemas.openxmlformats.org/officeDocument/2006/relationships/vmlDrawing" Target="../drawings/vmlDrawing30.vml"/></Relationships>
</file>

<file path=xl/worksheets/_rels/sheet1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1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2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2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2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2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1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129.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130.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131.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132.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133.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134.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135.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136.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137.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138.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140.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141.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142.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143.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144.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145.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46.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47.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48.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49.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50.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65.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8.xml"/><Relationship Id="rId1" Type="http://schemas.openxmlformats.org/officeDocument/2006/relationships/printerSettings" Target="../printerSettings/printerSettings44.bin"/><Relationship Id="rId6" Type="http://schemas.openxmlformats.org/officeDocument/2006/relationships/comments" Target="../comments29.xml"/><Relationship Id="rId5" Type="http://schemas.openxmlformats.org/officeDocument/2006/relationships/ctrlProp" Target="../ctrlProps/ctrlProp90.xml"/><Relationship Id="rId4" Type="http://schemas.openxmlformats.org/officeDocument/2006/relationships/ctrlProp" Target="../ctrlProps/ctrlProp89.xml"/></Relationships>
</file>

<file path=xl/worksheets/_rels/sheet166.xml.rels><?xml version="1.0" encoding="UTF-8" standalone="yes"?>
<Relationships xmlns="http://schemas.openxmlformats.org/package/2006/relationships"><Relationship Id="rId3" Type="http://schemas.openxmlformats.org/officeDocument/2006/relationships/comments" Target="../comments30.xml"/><Relationship Id="rId2" Type="http://schemas.openxmlformats.org/officeDocument/2006/relationships/vmlDrawing" Target="../drawings/vmlDrawing32.vml"/><Relationship Id="rId1" Type="http://schemas.openxmlformats.org/officeDocument/2006/relationships/printerSettings" Target="../printerSettings/printerSettings45.bin"/></Relationships>
</file>

<file path=xl/worksheets/_rels/sheet168.xml.rels><?xml version="1.0" encoding="UTF-8" standalone="yes"?>
<Relationships xmlns="http://schemas.openxmlformats.org/package/2006/relationships"><Relationship Id="rId3" Type="http://schemas.openxmlformats.org/officeDocument/2006/relationships/ctrlProp" Target="../ctrlProps/ctrlProp91.xml"/><Relationship Id="rId2" Type="http://schemas.openxmlformats.org/officeDocument/2006/relationships/vmlDrawing" Target="../drawings/vmlDrawing33.vml"/><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9"/>
  <dimension ref="A1:X65"/>
  <sheetViews>
    <sheetView workbookViewId="0">
      <selection activeCell="C21" sqref="C21:T21"/>
    </sheetView>
  </sheetViews>
  <sheetFormatPr defaultColWidth="8.5546875" defaultRowHeight="14.4" x14ac:dyDescent="0.3"/>
  <cols>
    <col min="1" max="1" width="8.5546875" style="126"/>
    <col min="2" max="2" width="10.5546875" style="126" customWidth="1"/>
    <col min="3" max="16384" width="8.5546875" style="126"/>
  </cols>
  <sheetData>
    <row r="1" spans="1:24" ht="14.85" customHeight="1" x14ac:dyDescent="0.3">
      <c r="A1" s="762" t="s">
        <v>246</v>
      </c>
      <c r="B1" s="762"/>
      <c r="C1" s="762"/>
      <c r="D1" s="762"/>
      <c r="E1" s="762"/>
      <c r="F1" s="762"/>
      <c r="G1" s="762"/>
      <c r="H1" s="762"/>
      <c r="I1" s="762"/>
      <c r="J1" s="762"/>
      <c r="K1" s="762"/>
      <c r="L1" s="762"/>
      <c r="M1" s="762"/>
      <c r="N1" s="762"/>
      <c r="O1" s="762"/>
      <c r="P1" s="762"/>
      <c r="Q1" s="762"/>
      <c r="R1" s="762"/>
      <c r="S1" s="762"/>
      <c r="T1" s="762"/>
    </row>
    <row r="2" spans="1:24" ht="14.85" customHeight="1" x14ac:dyDescent="0.3">
      <c r="A2" s="763"/>
      <c r="B2" s="763"/>
      <c r="C2" s="763"/>
      <c r="D2" s="763"/>
      <c r="E2" s="763"/>
      <c r="F2" s="763"/>
      <c r="G2" s="763"/>
      <c r="H2" s="763"/>
      <c r="I2" s="763"/>
      <c r="J2" s="763"/>
      <c r="K2" s="763"/>
      <c r="L2" s="763"/>
      <c r="M2" s="763"/>
      <c r="N2" s="763"/>
      <c r="O2" s="763"/>
      <c r="P2" s="763"/>
      <c r="Q2" s="763"/>
      <c r="R2" s="763"/>
      <c r="S2" s="763"/>
      <c r="T2" s="763"/>
    </row>
    <row r="3" spans="1:24" ht="4.3499999999999996" customHeight="1" x14ac:dyDescent="0.3">
      <c r="A3" s="766"/>
      <c r="B3" s="766"/>
      <c r="C3" s="766"/>
      <c r="D3" s="766"/>
      <c r="E3" s="766"/>
      <c r="F3" s="766"/>
      <c r="G3" s="766"/>
      <c r="H3" s="766"/>
      <c r="I3" s="766"/>
      <c r="J3" s="766"/>
      <c r="K3" s="766"/>
      <c r="L3" s="766"/>
      <c r="M3" s="766"/>
      <c r="N3" s="766"/>
      <c r="O3" s="766"/>
      <c r="P3" s="766"/>
      <c r="Q3" s="766"/>
      <c r="R3" s="766"/>
      <c r="S3" s="766"/>
      <c r="T3" s="766"/>
    </row>
    <row r="4" spans="1:24" s="132" customFormat="1" ht="29.85" customHeight="1" x14ac:dyDescent="0.3">
      <c r="A4" s="129" t="s">
        <v>247</v>
      </c>
      <c r="B4" s="130"/>
      <c r="C4" s="130"/>
      <c r="D4" s="130"/>
      <c r="E4" s="130"/>
      <c r="F4" s="130"/>
      <c r="G4" s="130"/>
      <c r="H4" s="130"/>
      <c r="I4" s="130"/>
      <c r="J4" s="130"/>
      <c r="K4" s="130"/>
      <c r="L4" s="130"/>
      <c r="M4" s="130"/>
      <c r="N4" s="130"/>
      <c r="O4" s="130"/>
      <c r="P4" s="130"/>
      <c r="Q4" s="130"/>
      <c r="R4" s="130"/>
      <c r="S4" s="130"/>
      <c r="T4" s="131"/>
    </row>
    <row r="5" spans="1:24" ht="29.85" customHeight="1" x14ac:dyDescent="0.3">
      <c r="A5" s="760" t="s">
        <v>250</v>
      </c>
      <c r="B5" s="760"/>
      <c r="C5" s="759" t="s">
        <v>253</v>
      </c>
      <c r="D5" s="759"/>
      <c r="E5" s="759"/>
      <c r="F5" s="759"/>
      <c r="G5" s="759"/>
      <c r="H5" s="759"/>
      <c r="I5" s="759"/>
      <c r="J5" s="759"/>
      <c r="K5" s="759"/>
      <c r="L5" s="759"/>
      <c r="M5" s="759"/>
      <c r="N5" s="759"/>
      <c r="O5" s="759"/>
      <c r="P5" s="759"/>
      <c r="Q5" s="759"/>
      <c r="R5" s="759"/>
      <c r="S5" s="759"/>
      <c r="T5" s="759"/>
    </row>
    <row r="6" spans="1:24" ht="29.85" customHeight="1" x14ac:dyDescent="0.3">
      <c r="A6" s="760" t="s">
        <v>520</v>
      </c>
      <c r="B6" s="760"/>
      <c r="C6" s="764" t="s">
        <v>521</v>
      </c>
      <c r="D6" s="764"/>
      <c r="E6" s="764"/>
      <c r="F6" s="764"/>
      <c r="G6" s="764"/>
      <c r="H6" s="764"/>
      <c r="I6" s="764"/>
      <c r="J6" s="764"/>
      <c r="K6" s="764"/>
      <c r="L6" s="764"/>
      <c r="M6" s="764"/>
      <c r="N6" s="764"/>
      <c r="O6" s="764"/>
      <c r="P6" s="764"/>
      <c r="Q6" s="764"/>
      <c r="R6" s="764"/>
      <c r="S6" s="764"/>
      <c r="T6" s="764"/>
    </row>
    <row r="7" spans="1:24" ht="29.85" customHeight="1" x14ac:dyDescent="0.3">
      <c r="A7" s="760" t="s">
        <v>509</v>
      </c>
      <c r="B7" s="760"/>
      <c r="C7" s="764" t="s">
        <v>510</v>
      </c>
      <c r="D7" s="764"/>
      <c r="E7" s="764"/>
      <c r="F7" s="764"/>
      <c r="G7" s="764"/>
      <c r="H7" s="764"/>
      <c r="I7" s="764"/>
      <c r="J7" s="764"/>
      <c r="K7" s="764"/>
      <c r="L7" s="764"/>
      <c r="M7" s="764"/>
      <c r="N7" s="764"/>
      <c r="O7" s="764"/>
      <c r="P7" s="764"/>
      <c r="Q7" s="764"/>
      <c r="R7" s="764"/>
      <c r="S7" s="764"/>
      <c r="T7" s="764"/>
    </row>
    <row r="8" spans="1:24" x14ac:dyDescent="0.3">
      <c r="A8" s="760" t="s">
        <v>251</v>
      </c>
      <c r="B8" s="760"/>
      <c r="C8" s="764" t="s">
        <v>794</v>
      </c>
      <c r="D8" s="764"/>
      <c r="E8" s="764"/>
      <c r="F8" s="764"/>
      <c r="G8" s="764"/>
      <c r="H8" s="764"/>
      <c r="I8" s="764"/>
      <c r="J8" s="764"/>
      <c r="K8" s="764"/>
      <c r="L8" s="764"/>
      <c r="M8" s="764"/>
      <c r="N8" s="764"/>
      <c r="O8" s="764"/>
      <c r="P8" s="764"/>
      <c r="Q8" s="764"/>
      <c r="R8" s="764"/>
      <c r="S8" s="764"/>
      <c r="T8" s="764"/>
    </row>
    <row r="9" spans="1:24" ht="29.85" customHeight="1" x14ac:dyDescent="0.3">
      <c r="A9" s="760" t="s">
        <v>252</v>
      </c>
      <c r="B9" s="760"/>
      <c r="C9" s="764" t="s">
        <v>254</v>
      </c>
      <c r="D9" s="764"/>
      <c r="E9" s="764"/>
      <c r="F9" s="764"/>
      <c r="G9" s="764"/>
      <c r="H9" s="764"/>
      <c r="I9" s="764"/>
      <c r="J9" s="764"/>
      <c r="K9" s="764"/>
      <c r="L9" s="764"/>
      <c r="M9" s="764"/>
      <c r="N9" s="764"/>
      <c r="O9" s="764"/>
      <c r="P9" s="764"/>
      <c r="Q9" s="764"/>
      <c r="R9" s="764"/>
      <c r="S9" s="764"/>
      <c r="T9" s="764"/>
    </row>
    <row r="10" spans="1:24" ht="14.85" customHeight="1" x14ac:dyDescent="0.3">
      <c r="A10" s="760" t="s">
        <v>522</v>
      </c>
      <c r="B10" s="760"/>
      <c r="C10" s="764" t="s">
        <v>523</v>
      </c>
      <c r="D10" s="764"/>
      <c r="E10" s="764"/>
      <c r="F10" s="764"/>
      <c r="G10" s="764"/>
      <c r="H10" s="764"/>
      <c r="I10" s="764"/>
      <c r="J10" s="764"/>
      <c r="K10" s="764"/>
      <c r="L10" s="764"/>
      <c r="M10" s="764"/>
      <c r="N10" s="764"/>
      <c r="O10" s="764"/>
      <c r="P10" s="764"/>
      <c r="Q10" s="764"/>
      <c r="R10" s="764"/>
      <c r="S10" s="764"/>
      <c r="T10" s="764"/>
    </row>
    <row r="11" spans="1:24" ht="15" customHeight="1" x14ac:dyDescent="0.3">
      <c r="A11" s="760" t="s">
        <v>531</v>
      </c>
      <c r="B11" s="760"/>
      <c r="C11" s="767" t="s">
        <v>532</v>
      </c>
      <c r="D11" s="767"/>
      <c r="E11" s="767"/>
      <c r="F11" s="767"/>
      <c r="G11" s="767"/>
      <c r="H11" s="767"/>
      <c r="I11" s="767"/>
      <c r="J11" s="767"/>
      <c r="K11" s="767"/>
      <c r="L11" s="767"/>
      <c r="M11" s="767"/>
      <c r="N11" s="767"/>
      <c r="O11" s="767"/>
      <c r="P11" s="767">
        <v>2</v>
      </c>
      <c r="Q11" s="252"/>
      <c r="R11" s="252">
        <v>1</v>
      </c>
      <c r="S11" s="252"/>
      <c r="T11" s="252"/>
    </row>
    <row r="12" spans="1:24" ht="4.3499999999999996" customHeight="1" x14ac:dyDescent="0.3">
      <c r="A12" s="757"/>
      <c r="B12" s="757"/>
      <c r="C12" s="757"/>
      <c r="D12" s="757"/>
      <c r="E12" s="757"/>
      <c r="F12" s="757"/>
      <c r="G12" s="757"/>
      <c r="H12" s="757"/>
      <c r="I12" s="757"/>
      <c r="J12" s="757"/>
      <c r="K12" s="757"/>
      <c r="L12" s="757"/>
      <c r="M12" s="757"/>
      <c r="N12" s="757"/>
      <c r="O12" s="757"/>
      <c r="P12" s="757"/>
      <c r="Q12" s="757"/>
      <c r="R12" s="757"/>
      <c r="S12" s="757"/>
      <c r="T12" s="757"/>
    </row>
    <row r="13" spans="1:24" s="132" customFormat="1" x14ac:dyDescent="0.3">
      <c r="A13" s="129" t="s">
        <v>795</v>
      </c>
      <c r="B13" s="130"/>
      <c r="C13" s="130"/>
      <c r="D13" s="130"/>
      <c r="E13" s="130"/>
      <c r="F13" s="130"/>
      <c r="G13" s="130"/>
      <c r="H13" s="130"/>
      <c r="I13" s="130"/>
      <c r="J13" s="130"/>
      <c r="K13" s="130"/>
      <c r="L13" s="130"/>
      <c r="M13" s="130"/>
      <c r="N13" s="130"/>
      <c r="O13" s="130"/>
      <c r="P13" s="130"/>
      <c r="Q13" s="130"/>
      <c r="R13" s="130"/>
      <c r="S13" s="130"/>
      <c r="T13" s="131"/>
    </row>
    <row r="14" spans="1:24" x14ac:dyDescent="0.3">
      <c r="A14" s="760" t="s">
        <v>256</v>
      </c>
      <c r="B14" s="760"/>
      <c r="C14" s="759" t="s">
        <v>269</v>
      </c>
      <c r="D14" s="759"/>
      <c r="E14" s="759"/>
      <c r="F14" s="759"/>
      <c r="G14" s="759"/>
      <c r="H14" s="759"/>
      <c r="I14" s="759"/>
      <c r="J14" s="759"/>
      <c r="K14" s="759"/>
      <c r="L14" s="759"/>
      <c r="M14" s="759"/>
      <c r="N14" s="759"/>
      <c r="O14" s="759"/>
      <c r="P14" s="759"/>
      <c r="Q14" s="759"/>
      <c r="R14" s="759"/>
      <c r="S14" s="759"/>
      <c r="T14" s="759"/>
      <c r="V14"/>
      <c r="W14"/>
      <c r="X14" s="124"/>
    </row>
    <row r="15" spans="1:24" x14ac:dyDescent="0.3">
      <c r="A15" s="760" t="s">
        <v>248</v>
      </c>
      <c r="B15" s="760"/>
      <c r="C15" s="756" t="s">
        <v>305</v>
      </c>
      <c r="D15" s="756"/>
      <c r="E15" s="756"/>
      <c r="F15" s="756"/>
      <c r="G15" s="756"/>
      <c r="H15" s="756"/>
      <c r="I15" s="756"/>
      <c r="J15" s="756"/>
      <c r="K15" s="756"/>
      <c r="L15" s="756"/>
      <c r="M15" s="756"/>
      <c r="N15" s="756"/>
      <c r="O15" s="756"/>
      <c r="P15" s="756"/>
      <c r="Q15" s="756"/>
      <c r="R15" s="756"/>
      <c r="S15" s="756"/>
      <c r="T15" s="756"/>
    </row>
    <row r="16" spans="1:24" x14ac:dyDescent="0.3">
      <c r="A16" s="760"/>
      <c r="B16" s="760"/>
      <c r="C16" s="756" t="s">
        <v>266</v>
      </c>
      <c r="D16" s="756"/>
      <c r="E16" s="756"/>
      <c r="F16" s="756"/>
      <c r="G16" s="756"/>
      <c r="H16" s="756"/>
      <c r="I16" s="756"/>
      <c r="J16" s="756"/>
      <c r="K16" s="756"/>
      <c r="L16" s="756"/>
      <c r="M16" s="756"/>
      <c r="N16" s="756"/>
      <c r="O16" s="756"/>
      <c r="P16" s="756"/>
      <c r="Q16" s="756"/>
      <c r="R16" s="756"/>
      <c r="S16" s="756"/>
      <c r="T16" s="756"/>
    </row>
    <row r="17" spans="1:24" x14ac:dyDescent="0.3">
      <c r="A17" s="760"/>
      <c r="B17" s="760"/>
      <c r="C17" s="759" t="s">
        <v>267</v>
      </c>
      <c r="D17" s="759"/>
      <c r="E17" s="759"/>
      <c r="F17" s="759"/>
      <c r="G17" s="759"/>
      <c r="H17" s="759"/>
      <c r="I17" s="759"/>
      <c r="J17" s="759"/>
      <c r="K17" s="759"/>
      <c r="L17" s="759"/>
      <c r="M17" s="759"/>
      <c r="N17" s="759"/>
      <c r="O17" s="759"/>
      <c r="P17" s="759"/>
      <c r="Q17" s="759"/>
      <c r="R17" s="759"/>
      <c r="S17" s="759"/>
      <c r="T17" s="759"/>
    </row>
    <row r="18" spans="1:24" x14ac:dyDescent="0.3">
      <c r="A18" s="127"/>
      <c r="B18" s="127"/>
      <c r="C18" s="128"/>
      <c r="D18" s="128"/>
      <c r="E18" s="128"/>
      <c r="F18" s="128"/>
      <c r="G18" s="128"/>
      <c r="H18" s="128"/>
      <c r="I18" s="128"/>
      <c r="J18" s="128"/>
      <c r="K18" s="128"/>
      <c r="L18" s="128"/>
      <c r="M18" s="128"/>
      <c r="N18" s="128"/>
      <c r="O18" s="128"/>
      <c r="P18" s="128"/>
      <c r="Q18" s="128"/>
      <c r="R18" s="128"/>
      <c r="S18" s="128"/>
      <c r="T18" s="128"/>
    </row>
    <row r="19" spans="1:24" s="132" customFormat="1" ht="4.3499999999999996" customHeight="1" x14ac:dyDescent="0.3">
      <c r="A19" s="757"/>
      <c r="B19" s="757"/>
      <c r="C19" s="757"/>
      <c r="D19" s="757"/>
      <c r="E19" s="757"/>
      <c r="F19" s="757"/>
      <c r="G19" s="757"/>
      <c r="H19" s="757"/>
      <c r="I19" s="757"/>
      <c r="J19" s="757"/>
      <c r="K19" s="757"/>
      <c r="L19" s="757"/>
      <c r="M19" s="757"/>
      <c r="N19" s="757"/>
      <c r="O19" s="757"/>
      <c r="P19" s="757"/>
      <c r="Q19" s="757"/>
      <c r="R19" s="757"/>
      <c r="S19" s="757"/>
      <c r="T19" s="757"/>
    </row>
    <row r="20" spans="1:24" x14ac:dyDescent="0.3">
      <c r="A20" s="129" t="s">
        <v>255</v>
      </c>
      <c r="B20" s="130"/>
      <c r="C20" s="130"/>
      <c r="D20" s="130"/>
      <c r="E20" s="130"/>
      <c r="F20" s="130"/>
      <c r="G20" s="130"/>
      <c r="H20" s="130"/>
      <c r="I20" s="130"/>
      <c r="J20" s="130"/>
      <c r="K20" s="130"/>
      <c r="L20" s="130"/>
      <c r="M20" s="130"/>
      <c r="N20" s="130"/>
      <c r="O20" s="130"/>
      <c r="P20" s="130"/>
      <c r="Q20" s="130"/>
      <c r="R20" s="130"/>
      <c r="S20" s="130"/>
      <c r="T20" s="131"/>
      <c r="V20"/>
      <c r="W20"/>
      <c r="X20" s="124"/>
    </row>
    <row r="21" spans="1:24" ht="27" customHeight="1" x14ac:dyDescent="0.3">
      <c r="A21" s="760" t="s">
        <v>256</v>
      </c>
      <c r="B21" s="760"/>
      <c r="C21" s="759" t="s">
        <v>796</v>
      </c>
      <c r="D21" s="759"/>
      <c r="E21" s="759"/>
      <c r="F21" s="759"/>
      <c r="G21" s="759"/>
      <c r="H21" s="759"/>
      <c r="I21" s="759"/>
      <c r="J21" s="759"/>
      <c r="K21" s="759"/>
      <c r="L21" s="759"/>
      <c r="M21" s="759"/>
      <c r="N21" s="759"/>
      <c r="O21" s="759"/>
      <c r="P21" s="759"/>
      <c r="Q21" s="759"/>
      <c r="R21" s="759"/>
      <c r="S21" s="759"/>
      <c r="T21" s="759"/>
      <c r="V21"/>
      <c r="W21"/>
      <c r="X21" s="124"/>
    </row>
    <row r="22" spans="1:24" x14ac:dyDescent="0.3">
      <c r="A22" s="760" t="s">
        <v>249</v>
      </c>
      <c r="B22" s="760"/>
      <c r="C22" s="756" t="s">
        <v>257</v>
      </c>
      <c r="D22" s="756"/>
      <c r="E22" s="756"/>
      <c r="F22" s="756"/>
      <c r="G22" s="756"/>
      <c r="H22" s="756"/>
      <c r="I22" s="756"/>
      <c r="J22" s="756"/>
      <c r="K22" s="756"/>
      <c r="L22" s="756"/>
      <c r="M22" s="756"/>
      <c r="N22" s="756"/>
      <c r="O22" s="756"/>
      <c r="P22" s="756"/>
      <c r="Q22" s="756"/>
      <c r="R22" s="756"/>
      <c r="S22" s="756"/>
      <c r="T22" s="756"/>
      <c r="V22"/>
      <c r="W22"/>
      <c r="X22" s="124"/>
    </row>
    <row r="23" spans="1:24" x14ac:dyDescent="0.3">
      <c r="A23" s="760"/>
      <c r="B23" s="760"/>
      <c r="C23" s="759" t="s">
        <v>258</v>
      </c>
      <c r="D23" s="759"/>
      <c r="E23" s="759"/>
      <c r="F23" s="759"/>
      <c r="G23" s="759"/>
      <c r="H23" s="759"/>
      <c r="I23" s="759"/>
      <c r="J23" s="759"/>
      <c r="K23" s="759"/>
      <c r="L23" s="759"/>
      <c r="M23" s="759"/>
      <c r="N23" s="759"/>
      <c r="O23" s="759"/>
      <c r="P23" s="759"/>
      <c r="Q23" s="759"/>
      <c r="R23" s="759"/>
      <c r="S23" s="759"/>
      <c r="T23" s="759"/>
      <c r="V23"/>
      <c r="W23"/>
      <c r="X23" s="124"/>
    </row>
    <row r="24" spans="1:24" x14ac:dyDescent="0.3">
      <c r="A24" s="760" t="s">
        <v>248</v>
      </c>
      <c r="B24" s="760"/>
      <c r="C24" s="759" t="s">
        <v>876</v>
      </c>
      <c r="D24" s="759"/>
      <c r="E24" s="759"/>
      <c r="F24" s="759"/>
      <c r="G24" s="759"/>
      <c r="H24" s="759"/>
      <c r="I24" s="759"/>
      <c r="J24" s="759"/>
      <c r="K24" s="759"/>
      <c r="L24" s="759"/>
      <c r="M24" s="759"/>
      <c r="N24" s="759"/>
      <c r="O24" s="759"/>
      <c r="P24" s="759"/>
      <c r="Q24" s="759"/>
      <c r="R24" s="759"/>
      <c r="S24" s="759"/>
      <c r="T24" s="759"/>
      <c r="V24"/>
      <c r="W24"/>
      <c r="X24" s="124"/>
    </row>
    <row r="25" spans="1:24" ht="29.1" customHeight="1" x14ac:dyDescent="0.3">
      <c r="A25" s="760" t="s">
        <v>259</v>
      </c>
      <c r="B25" s="760"/>
      <c r="C25" s="756" t="s">
        <v>270</v>
      </c>
      <c r="D25" s="756"/>
      <c r="E25" s="756"/>
      <c r="F25" s="756"/>
      <c r="G25" s="756"/>
      <c r="H25" s="756"/>
      <c r="I25" s="756"/>
      <c r="J25" s="756"/>
      <c r="K25" s="756"/>
      <c r="L25" s="756"/>
      <c r="M25" s="756"/>
      <c r="N25" s="756"/>
      <c r="O25" s="756"/>
      <c r="P25" s="756"/>
      <c r="Q25" s="756"/>
      <c r="R25" s="756"/>
      <c r="S25" s="756"/>
      <c r="T25" s="756"/>
      <c r="V25"/>
      <c r="W25"/>
      <c r="X25" s="124"/>
    </row>
    <row r="26" spans="1:24" ht="28.35" customHeight="1" x14ac:dyDescent="0.3">
      <c r="A26" s="760"/>
      <c r="B26" s="760"/>
      <c r="C26" s="759" t="s">
        <v>277</v>
      </c>
      <c r="D26" s="759"/>
      <c r="E26" s="759"/>
      <c r="F26" s="759"/>
      <c r="G26" s="759"/>
      <c r="H26" s="759"/>
      <c r="I26" s="759"/>
      <c r="J26" s="759"/>
      <c r="K26" s="759"/>
      <c r="L26" s="759"/>
      <c r="M26" s="759"/>
      <c r="N26" s="759"/>
      <c r="O26" s="759"/>
      <c r="P26" s="759"/>
      <c r="Q26" s="759"/>
      <c r="R26" s="759"/>
      <c r="S26" s="759"/>
      <c r="T26" s="759"/>
      <c r="V26"/>
      <c r="W26"/>
      <c r="X26" s="124"/>
    </row>
    <row r="27" spans="1:24" x14ac:dyDescent="0.3">
      <c r="A27" s="125"/>
      <c r="B27" s="125"/>
      <c r="C27" s="125"/>
      <c r="D27" s="125"/>
      <c r="E27" s="125"/>
      <c r="F27" s="125"/>
      <c r="G27" s="125"/>
      <c r="H27" s="125"/>
      <c r="I27" s="125"/>
      <c r="J27" s="125"/>
      <c r="K27" s="125"/>
      <c r="L27" s="125"/>
      <c r="M27" s="125"/>
      <c r="N27" s="125"/>
      <c r="O27" s="125"/>
      <c r="P27" s="125"/>
      <c r="Q27" s="125"/>
      <c r="R27" s="125"/>
      <c r="S27" s="125"/>
      <c r="T27" s="125"/>
      <c r="V27"/>
      <c r="W27"/>
      <c r="X27" s="124"/>
    </row>
    <row r="28" spans="1:24" ht="4.3499999999999996" customHeight="1" x14ac:dyDescent="0.3">
      <c r="A28" s="757"/>
      <c r="B28" s="757"/>
      <c r="C28" s="757"/>
      <c r="D28" s="757"/>
      <c r="E28" s="757"/>
      <c r="F28" s="757"/>
      <c r="G28" s="757"/>
      <c r="H28" s="757"/>
      <c r="I28" s="757"/>
      <c r="J28" s="757"/>
      <c r="K28" s="757"/>
      <c r="L28" s="757"/>
      <c r="M28" s="757"/>
      <c r="N28" s="757"/>
      <c r="O28" s="757"/>
      <c r="P28" s="757"/>
      <c r="Q28" s="757"/>
      <c r="R28" s="757"/>
      <c r="S28" s="757"/>
      <c r="T28" s="757"/>
      <c r="V28"/>
      <c r="W28"/>
      <c r="X28" s="124"/>
    </row>
    <row r="29" spans="1:24" x14ac:dyDescent="0.3">
      <c r="A29" s="129" t="s">
        <v>261</v>
      </c>
      <c r="B29" s="130"/>
      <c r="C29" s="130"/>
      <c r="D29" s="130"/>
      <c r="E29" s="130"/>
      <c r="F29" s="130"/>
      <c r="G29" s="130"/>
      <c r="H29" s="130"/>
      <c r="I29" s="130"/>
      <c r="J29" s="130"/>
      <c r="K29" s="130"/>
      <c r="L29" s="130"/>
      <c r="M29" s="130"/>
      <c r="N29" s="130"/>
      <c r="O29" s="130"/>
      <c r="P29" s="130"/>
      <c r="Q29" s="130"/>
      <c r="R29" s="130"/>
      <c r="S29" s="130"/>
      <c r="T29" s="131"/>
      <c r="V29"/>
      <c r="W29"/>
      <c r="X29" s="124"/>
    </row>
    <row r="30" spans="1:24" x14ac:dyDescent="0.3">
      <c r="A30" s="760" t="s">
        <v>256</v>
      </c>
      <c r="B30" s="760"/>
      <c r="C30" s="759" t="s">
        <v>262</v>
      </c>
      <c r="D30" s="759"/>
      <c r="E30" s="759"/>
      <c r="F30" s="759"/>
      <c r="G30" s="759"/>
      <c r="H30" s="759"/>
      <c r="I30" s="759"/>
      <c r="J30" s="759"/>
      <c r="K30" s="759"/>
      <c r="L30" s="759"/>
      <c r="M30" s="759"/>
      <c r="N30" s="759"/>
      <c r="O30" s="759"/>
      <c r="P30" s="759"/>
      <c r="Q30" s="759"/>
      <c r="R30" s="759"/>
      <c r="S30" s="759"/>
      <c r="T30" s="759"/>
      <c r="V30"/>
      <c r="W30"/>
      <c r="X30" s="124"/>
    </row>
    <row r="31" spans="1:24" x14ac:dyDescent="0.3">
      <c r="A31" s="760" t="s">
        <v>248</v>
      </c>
      <c r="B31" s="760"/>
      <c r="C31" s="756" t="s">
        <v>271</v>
      </c>
      <c r="D31" s="756"/>
      <c r="E31" s="756"/>
      <c r="F31" s="756"/>
      <c r="G31" s="756"/>
      <c r="H31" s="756"/>
      <c r="I31" s="756"/>
      <c r="J31" s="756"/>
      <c r="K31" s="756"/>
      <c r="L31" s="756"/>
      <c r="M31" s="756"/>
      <c r="N31" s="756"/>
      <c r="O31" s="756"/>
      <c r="P31" s="756"/>
      <c r="Q31" s="756"/>
      <c r="R31" s="756"/>
      <c r="S31" s="756"/>
      <c r="T31" s="756"/>
      <c r="V31"/>
      <c r="W31"/>
      <c r="X31" s="124"/>
    </row>
    <row r="32" spans="1:24" x14ac:dyDescent="0.3">
      <c r="A32" s="760"/>
      <c r="B32" s="760"/>
      <c r="C32" s="756" t="s">
        <v>268</v>
      </c>
      <c r="D32" s="756"/>
      <c r="E32" s="756"/>
      <c r="F32" s="756"/>
      <c r="G32" s="756"/>
      <c r="H32" s="756"/>
      <c r="I32" s="756"/>
      <c r="J32" s="756"/>
      <c r="K32" s="756"/>
      <c r="L32" s="756"/>
      <c r="M32" s="756"/>
      <c r="N32" s="756"/>
      <c r="O32" s="756"/>
      <c r="P32" s="756"/>
      <c r="Q32" s="756"/>
      <c r="R32" s="756"/>
      <c r="S32" s="756"/>
      <c r="T32" s="756"/>
      <c r="V32"/>
      <c r="W32"/>
      <c r="X32" s="124"/>
    </row>
    <row r="33" spans="1:20" ht="29.1" customHeight="1" x14ac:dyDescent="0.3">
      <c r="A33" s="760"/>
      <c r="B33" s="760"/>
      <c r="C33" s="756" t="s">
        <v>278</v>
      </c>
      <c r="D33" s="756"/>
      <c r="E33" s="756"/>
      <c r="F33" s="756"/>
      <c r="G33" s="756"/>
      <c r="H33" s="756"/>
      <c r="I33" s="756"/>
      <c r="J33" s="756"/>
      <c r="K33" s="756"/>
      <c r="L33" s="756"/>
      <c r="M33" s="756"/>
      <c r="N33" s="756"/>
      <c r="O33" s="756"/>
      <c r="P33" s="756"/>
      <c r="Q33" s="756"/>
      <c r="R33" s="756"/>
      <c r="S33" s="756"/>
      <c r="T33" s="756"/>
    </row>
    <row r="34" spans="1:20" x14ac:dyDescent="0.3">
      <c r="A34" s="760"/>
      <c r="B34" s="760"/>
      <c r="C34" s="759" t="s">
        <v>272</v>
      </c>
      <c r="D34" s="759"/>
      <c r="E34" s="759"/>
      <c r="F34" s="759"/>
      <c r="G34" s="759"/>
      <c r="H34" s="759"/>
      <c r="I34" s="759"/>
      <c r="J34" s="759"/>
      <c r="K34" s="759"/>
      <c r="L34" s="759"/>
      <c r="M34" s="759"/>
      <c r="N34" s="759"/>
      <c r="O34" s="759"/>
      <c r="P34" s="759"/>
      <c r="Q34" s="759"/>
      <c r="R34" s="759"/>
      <c r="S34" s="759"/>
      <c r="T34" s="759"/>
    </row>
    <row r="35" spans="1:20" x14ac:dyDescent="0.3">
      <c r="A35" s="760" t="s">
        <v>273</v>
      </c>
      <c r="B35" s="760"/>
      <c r="C35" s="759" t="s">
        <v>274</v>
      </c>
      <c r="D35" s="759"/>
      <c r="E35" s="759"/>
      <c r="F35" s="759"/>
      <c r="G35" s="759"/>
      <c r="H35" s="759"/>
      <c r="I35" s="759"/>
      <c r="J35" s="759"/>
      <c r="K35" s="759"/>
      <c r="L35" s="759"/>
      <c r="M35" s="759"/>
      <c r="N35" s="759"/>
      <c r="O35" s="759"/>
      <c r="P35" s="759"/>
      <c r="Q35" s="759"/>
      <c r="R35" s="759"/>
      <c r="S35" s="759"/>
      <c r="T35" s="759"/>
    </row>
    <row r="36" spans="1:20" x14ac:dyDescent="0.3">
      <c r="A36" s="760" t="s">
        <v>524</v>
      </c>
      <c r="B36" s="761"/>
      <c r="C36" s="756" t="s">
        <v>276</v>
      </c>
      <c r="D36" s="756"/>
      <c r="E36" s="756"/>
      <c r="F36" s="756"/>
      <c r="G36" s="756"/>
      <c r="H36" s="756"/>
      <c r="I36" s="756"/>
      <c r="J36" s="756"/>
      <c r="K36" s="756"/>
      <c r="L36" s="756"/>
      <c r="M36" s="756"/>
      <c r="N36" s="756"/>
      <c r="O36" s="756"/>
      <c r="P36" s="756"/>
      <c r="Q36" s="756"/>
      <c r="R36" s="756"/>
      <c r="S36" s="756"/>
      <c r="T36" s="756"/>
    </row>
    <row r="37" spans="1:20" ht="14.85" customHeight="1" x14ac:dyDescent="0.3">
      <c r="A37" s="761"/>
      <c r="B37" s="761"/>
      <c r="C37" s="759" t="s">
        <v>264</v>
      </c>
      <c r="D37" s="759"/>
      <c r="E37" s="759"/>
      <c r="F37" s="759"/>
      <c r="G37" s="759"/>
      <c r="H37" s="759"/>
      <c r="I37" s="759"/>
      <c r="J37" s="759"/>
      <c r="K37" s="759"/>
      <c r="L37" s="759"/>
      <c r="M37" s="759"/>
      <c r="N37" s="759"/>
      <c r="O37" s="759"/>
      <c r="P37" s="759"/>
      <c r="Q37" s="759"/>
      <c r="R37" s="759"/>
      <c r="S37" s="759"/>
      <c r="T37" s="759"/>
    </row>
    <row r="38" spans="1:20" ht="30" customHeight="1" x14ac:dyDescent="0.3">
      <c r="A38" s="760" t="s">
        <v>520</v>
      </c>
      <c r="B38" s="760"/>
      <c r="C38" s="759" t="s">
        <v>525</v>
      </c>
      <c r="D38" s="759"/>
      <c r="E38" s="759"/>
      <c r="F38" s="759"/>
      <c r="G38" s="759"/>
      <c r="H38" s="759"/>
      <c r="I38" s="759"/>
      <c r="J38" s="759"/>
      <c r="K38" s="759"/>
      <c r="L38" s="759"/>
      <c r="M38" s="759"/>
      <c r="N38" s="759"/>
      <c r="O38" s="759"/>
      <c r="P38" s="759"/>
      <c r="Q38" s="759"/>
      <c r="R38" s="759"/>
      <c r="S38" s="759"/>
      <c r="T38" s="759"/>
    </row>
    <row r="39" spans="1:20" x14ac:dyDescent="0.3">
      <c r="A39" s="760" t="s">
        <v>509</v>
      </c>
      <c r="B39" s="760"/>
      <c r="C39" s="759" t="s">
        <v>275</v>
      </c>
      <c r="D39" s="759"/>
      <c r="E39" s="759"/>
      <c r="F39" s="759"/>
      <c r="G39" s="759"/>
      <c r="H39" s="759"/>
      <c r="I39" s="759"/>
      <c r="J39" s="759"/>
      <c r="K39" s="759"/>
      <c r="L39" s="759"/>
      <c r="M39" s="759"/>
      <c r="N39" s="759"/>
      <c r="O39" s="759"/>
      <c r="P39" s="759"/>
      <c r="Q39" s="759"/>
      <c r="R39" s="759"/>
      <c r="S39" s="759"/>
      <c r="T39" s="759"/>
    </row>
    <row r="40" spans="1:20" x14ac:dyDescent="0.3">
      <c r="A40" s="138"/>
      <c r="B40" s="138"/>
      <c r="C40" s="128"/>
      <c r="D40" s="128"/>
      <c r="E40" s="128"/>
      <c r="F40" s="128"/>
      <c r="G40" s="128"/>
      <c r="H40" s="128"/>
      <c r="I40" s="128"/>
      <c r="J40" s="128"/>
      <c r="K40" s="128"/>
      <c r="L40" s="128"/>
      <c r="M40" s="128"/>
      <c r="N40" s="128"/>
      <c r="O40" s="128"/>
      <c r="P40" s="128"/>
      <c r="Q40" s="128"/>
      <c r="R40" s="128"/>
      <c r="S40" s="128"/>
      <c r="T40" s="128"/>
    </row>
    <row r="41" spans="1:20" ht="3.75" customHeight="1" x14ac:dyDescent="0.3">
      <c r="A41" s="757"/>
      <c r="B41" s="757"/>
      <c r="C41" s="757"/>
      <c r="D41" s="757"/>
      <c r="E41" s="757"/>
      <c r="F41" s="757"/>
      <c r="G41" s="757"/>
      <c r="H41" s="757"/>
      <c r="I41" s="757"/>
      <c r="J41" s="757"/>
      <c r="K41" s="757"/>
      <c r="L41" s="757"/>
      <c r="M41" s="757"/>
      <c r="N41" s="757"/>
      <c r="O41" s="757"/>
      <c r="P41" s="757"/>
      <c r="Q41" s="757"/>
      <c r="R41" s="757"/>
      <c r="S41" s="757"/>
      <c r="T41" s="757"/>
    </row>
    <row r="42" spans="1:20" x14ac:dyDescent="0.3">
      <c r="A42" s="129" t="s">
        <v>263</v>
      </c>
      <c r="B42" s="130"/>
      <c r="C42" s="130"/>
      <c r="D42" s="130"/>
      <c r="E42" s="130"/>
      <c r="F42" s="130"/>
      <c r="G42" s="130"/>
      <c r="H42" s="130"/>
      <c r="I42" s="130"/>
      <c r="J42" s="130"/>
      <c r="K42" s="130"/>
      <c r="L42" s="130"/>
      <c r="M42" s="130"/>
      <c r="N42" s="130"/>
      <c r="O42" s="130"/>
      <c r="P42" s="130"/>
      <c r="Q42" s="130"/>
      <c r="R42" s="130"/>
      <c r="S42" s="130"/>
      <c r="T42" s="131"/>
    </row>
    <row r="43" spans="1:20" x14ac:dyDescent="0.3">
      <c r="A43" s="760" t="s">
        <v>249</v>
      </c>
      <c r="B43" s="760"/>
      <c r="C43" s="759" t="s">
        <v>511</v>
      </c>
      <c r="D43" s="759"/>
      <c r="E43" s="759"/>
      <c r="F43" s="759"/>
      <c r="G43" s="759"/>
      <c r="H43" s="759"/>
      <c r="I43" s="759"/>
      <c r="J43" s="759"/>
      <c r="K43" s="759"/>
      <c r="L43" s="759"/>
      <c r="M43" s="759"/>
      <c r="N43" s="759"/>
      <c r="O43" s="759"/>
      <c r="P43" s="759"/>
      <c r="Q43" s="759"/>
      <c r="R43" s="759"/>
      <c r="S43" s="759"/>
      <c r="T43" s="759"/>
    </row>
    <row r="44" spans="1:20" ht="14.85" customHeight="1" x14ac:dyDescent="0.3">
      <c r="A44" s="760" t="s">
        <v>509</v>
      </c>
      <c r="B44" s="760"/>
      <c r="C44" s="759" t="s">
        <v>512</v>
      </c>
      <c r="D44" s="759"/>
      <c r="E44" s="759"/>
      <c r="F44" s="759"/>
      <c r="G44" s="759"/>
      <c r="H44" s="759"/>
      <c r="I44" s="759"/>
      <c r="J44" s="759"/>
      <c r="K44" s="759"/>
      <c r="L44" s="759"/>
      <c r="M44" s="759"/>
      <c r="N44" s="759"/>
      <c r="O44" s="759"/>
      <c r="P44" s="759"/>
      <c r="Q44" s="759"/>
      <c r="R44" s="759"/>
      <c r="S44" s="759"/>
      <c r="T44" s="759"/>
    </row>
    <row r="45" spans="1:20" x14ac:dyDescent="0.3">
      <c r="A45" s="755"/>
      <c r="B45" s="755"/>
      <c r="C45" s="756"/>
      <c r="D45" s="756"/>
      <c r="E45" s="756"/>
      <c r="F45" s="756"/>
      <c r="G45" s="756"/>
      <c r="H45" s="756"/>
      <c r="I45" s="756"/>
      <c r="J45" s="756"/>
      <c r="K45" s="756"/>
      <c r="L45" s="756"/>
      <c r="M45" s="756"/>
      <c r="N45" s="756"/>
      <c r="O45" s="756"/>
      <c r="P45" s="756"/>
      <c r="Q45" s="756"/>
      <c r="R45" s="756"/>
      <c r="S45" s="756"/>
      <c r="T45" s="756"/>
    </row>
    <row r="46" spans="1:20" x14ac:dyDescent="0.3">
      <c r="A46" s="755"/>
      <c r="B46" s="755"/>
      <c r="C46" s="765"/>
      <c r="D46" s="765"/>
      <c r="E46" s="765"/>
      <c r="F46" s="765"/>
      <c r="G46" s="765"/>
      <c r="H46" s="765"/>
      <c r="I46" s="765"/>
      <c r="J46" s="765"/>
      <c r="K46" s="765"/>
      <c r="L46" s="765"/>
      <c r="M46" s="765"/>
      <c r="N46" s="765"/>
      <c r="O46" s="765"/>
      <c r="P46" s="765"/>
      <c r="Q46" s="765"/>
      <c r="R46" s="765"/>
      <c r="S46" s="765"/>
      <c r="T46" s="765"/>
    </row>
    <row r="47" spans="1:20" x14ac:dyDescent="0.3">
      <c r="A47" s="755"/>
      <c r="B47" s="755"/>
      <c r="C47" s="756"/>
      <c r="D47" s="756"/>
      <c r="E47" s="756"/>
      <c r="F47" s="756"/>
      <c r="G47" s="756"/>
      <c r="H47" s="756"/>
      <c r="I47" s="756"/>
      <c r="J47" s="756"/>
      <c r="K47" s="756"/>
      <c r="L47" s="756"/>
      <c r="M47" s="756"/>
      <c r="N47" s="756"/>
      <c r="O47" s="756"/>
      <c r="P47" s="756"/>
      <c r="Q47" s="756"/>
      <c r="R47" s="756"/>
      <c r="S47" s="756"/>
      <c r="T47" s="756"/>
    </row>
    <row r="48" spans="1:20" x14ac:dyDescent="0.3">
      <c r="A48" s="138"/>
      <c r="B48" s="138"/>
      <c r="C48" s="128"/>
      <c r="D48" s="128"/>
      <c r="E48" s="128"/>
      <c r="F48" s="128"/>
      <c r="G48" s="128"/>
      <c r="H48" s="128"/>
      <c r="I48" s="128"/>
      <c r="J48" s="128"/>
      <c r="K48" s="128"/>
      <c r="L48" s="128"/>
      <c r="M48" s="128"/>
      <c r="N48" s="128"/>
      <c r="O48" s="128"/>
      <c r="P48" s="128"/>
      <c r="Q48" s="128"/>
      <c r="R48" s="128"/>
      <c r="S48" s="128"/>
      <c r="T48" s="128"/>
    </row>
    <row r="49" spans="1:20" ht="4.5" customHeight="1" x14ac:dyDescent="0.3">
      <c r="A49" s="757"/>
      <c r="B49" s="757"/>
      <c r="C49" s="757"/>
      <c r="D49" s="757"/>
      <c r="E49" s="757"/>
      <c r="F49" s="757"/>
      <c r="G49" s="757"/>
      <c r="H49" s="757"/>
      <c r="I49" s="757"/>
      <c r="J49" s="757"/>
      <c r="K49" s="757"/>
      <c r="L49" s="757"/>
      <c r="M49" s="757"/>
      <c r="N49" s="757"/>
      <c r="O49" s="757"/>
      <c r="P49" s="757"/>
      <c r="Q49" s="757"/>
      <c r="R49" s="757"/>
      <c r="S49" s="757"/>
      <c r="T49" s="757"/>
    </row>
    <row r="50" spans="1:20" x14ac:dyDescent="0.3">
      <c r="A50" s="752" t="s">
        <v>361</v>
      </c>
      <c r="B50" s="752"/>
      <c r="C50" s="752"/>
      <c r="D50" s="752"/>
      <c r="E50" s="752"/>
      <c r="F50" s="752"/>
      <c r="G50" s="752"/>
      <c r="H50" s="752"/>
      <c r="I50" s="752"/>
      <c r="J50" s="752"/>
      <c r="K50" s="752"/>
      <c r="L50" s="752"/>
      <c r="M50" s="752"/>
      <c r="N50" s="752"/>
      <c r="O50" s="752"/>
      <c r="P50" s="752"/>
      <c r="Q50" s="752"/>
      <c r="R50" s="752"/>
      <c r="S50" s="752"/>
      <c r="T50" s="752"/>
    </row>
    <row r="51" spans="1:20" x14ac:dyDescent="0.3">
      <c r="A51" s="753" t="s">
        <v>365</v>
      </c>
      <c r="B51" s="753"/>
      <c r="C51" s="754" t="s">
        <v>366</v>
      </c>
      <c r="D51" s="752"/>
      <c r="E51" s="752"/>
      <c r="F51" s="752"/>
      <c r="G51" s="752"/>
      <c r="H51" s="752"/>
      <c r="I51" s="752"/>
      <c r="J51" s="752"/>
      <c r="K51" s="752"/>
      <c r="L51" s="752"/>
      <c r="M51" s="752"/>
      <c r="N51" s="752"/>
      <c r="O51" s="752"/>
      <c r="P51" s="752"/>
      <c r="Q51" s="752"/>
      <c r="R51" s="752"/>
      <c r="S51" s="752"/>
      <c r="T51" s="752"/>
    </row>
    <row r="52" spans="1:20" x14ac:dyDescent="0.3">
      <c r="A52" s="753"/>
      <c r="B52" s="753"/>
      <c r="C52" s="754" t="s">
        <v>367</v>
      </c>
      <c r="D52" s="754"/>
      <c r="E52" s="754"/>
      <c r="F52" s="754"/>
      <c r="G52" s="754"/>
      <c r="H52" s="754"/>
      <c r="I52" s="754"/>
      <c r="J52" s="754"/>
      <c r="K52" s="754"/>
      <c r="L52" s="754"/>
      <c r="M52" s="754"/>
      <c r="N52" s="754"/>
      <c r="O52" s="754"/>
      <c r="P52" s="754"/>
      <c r="Q52" s="754"/>
      <c r="R52" s="754"/>
      <c r="S52" s="754"/>
      <c r="T52" s="754"/>
    </row>
    <row r="53" spans="1:20" x14ac:dyDescent="0.3">
      <c r="A53" s="753" t="s">
        <v>369</v>
      </c>
      <c r="B53" s="753"/>
      <c r="C53" s="754" t="s">
        <v>792</v>
      </c>
      <c r="D53" s="754"/>
      <c r="E53" s="754"/>
      <c r="F53" s="754"/>
      <c r="G53" s="754"/>
      <c r="H53" s="754"/>
      <c r="I53" s="754"/>
      <c r="J53" s="754"/>
      <c r="K53" s="754"/>
      <c r="L53" s="754"/>
      <c r="M53" s="754"/>
      <c r="N53" s="754"/>
      <c r="O53" s="754"/>
      <c r="P53" s="754"/>
      <c r="Q53" s="754"/>
      <c r="R53" s="754"/>
      <c r="S53" s="754"/>
      <c r="T53" s="754"/>
    </row>
    <row r="54" spans="1:20" x14ac:dyDescent="0.3">
      <c r="A54" s="753"/>
      <c r="B54" s="753"/>
      <c r="C54" s="754" t="s">
        <v>793</v>
      </c>
      <c r="D54" s="754"/>
      <c r="E54" s="754"/>
      <c r="F54" s="754"/>
      <c r="G54" s="754"/>
      <c r="H54" s="754"/>
      <c r="I54" s="754"/>
      <c r="J54" s="754"/>
      <c r="K54" s="754"/>
      <c r="L54" s="754"/>
      <c r="M54" s="754"/>
      <c r="N54" s="754"/>
      <c r="O54" s="754"/>
      <c r="P54" s="754"/>
      <c r="Q54" s="754"/>
      <c r="R54" s="754"/>
      <c r="S54" s="754"/>
      <c r="T54" s="754"/>
    </row>
    <row r="55" spans="1:20" x14ac:dyDescent="0.3">
      <c r="A55" s="753"/>
      <c r="B55" s="753"/>
      <c r="C55" s="754" t="s">
        <v>370</v>
      </c>
      <c r="D55" s="754"/>
      <c r="E55" s="754"/>
      <c r="F55" s="754"/>
      <c r="G55" s="754"/>
      <c r="H55" s="754"/>
      <c r="I55" s="754"/>
      <c r="J55" s="754"/>
      <c r="K55" s="754"/>
      <c r="L55" s="754"/>
      <c r="M55" s="754"/>
      <c r="N55" s="754"/>
      <c r="O55" s="754"/>
      <c r="P55" s="754"/>
      <c r="Q55" s="754"/>
      <c r="R55" s="754"/>
      <c r="S55" s="754"/>
      <c r="T55" s="754"/>
    </row>
    <row r="56" spans="1:20" x14ac:dyDescent="0.3">
      <c r="A56" s="203"/>
      <c r="B56" s="203"/>
      <c r="C56" s="204" t="s">
        <v>371</v>
      </c>
      <c r="D56" s="204"/>
      <c r="E56" s="204"/>
      <c r="F56" s="204"/>
      <c r="G56" s="204"/>
      <c r="H56" s="204"/>
      <c r="I56" s="204"/>
      <c r="J56" s="204"/>
      <c r="K56" s="204"/>
      <c r="L56" s="204"/>
      <c r="M56" s="204"/>
      <c r="N56" s="204"/>
      <c r="O56" s="204"/>
      <c r="P56" s="204"/>
      <c r="Q56" s="204"/>
      <c r="R56" s="204"/>
      <c r="S56" s="204"/>
      <c r="T56" s="204"/>
    </row>
    <row r="57" spans="1:20" x14ac:dyDescent="0.3">
      <c r="A57" s="753" t="s">
        <v>368</v>
      </c>
      <c r="B57" s="753"/>
      <c r="C57" s="754" t="s">
        <v>372</v>
      </c>
      <c r="D57" s="754"/>
      <c r="E57" s="754"/>
      <c r="F57" s="754"/>
      <c r="G57" s="754"/>
      <c r="H57" s="754"/>
      <c r="I57" s="754"/>
      <c r="J57" s="754"/>
      <c r="K57" s="754"/>
      <c r="L57" s="754"/>
      <c r="M57" s="754"/>
      <c r="N57" s="754"/>
      <c r="O57" s="754"/>
      <c r="P57" s="754"/>
      <c r="Q57" s="754"/>
      <c r="R57" s="754"/>
      <c r="S57" s="754"/>
      <c r="T57" s="754"/>
    </row>
    <row r="58" spans="1:20" x14ac:dyDescent="0.3">
      <c r="A58" s="758" t="s">
        <v>362</v>
      </c>
      <c r="B58" s="758"/>
      <c r="C58" s="758"/>
      <c r="D58" s="758"/>
      <c r="E58" s="758"/>
      <c r="F58" s="758" t="s">
        <v>363</v>
      </c>
      <c r="G58" s="758"/>
      <c r="H58" s="758"/>
      <c r="I58" s="758"/>
      <c r="J58" s="758"/>
      <c r="K58" s="758" t="s">
        <v>364</v>
      </c>
      <c r="L58" s="758"/>
      <c r="M58" s="758"/>
      <c r="N58" s="758"/>
      <c r="O58" s="758"/>
      <c r="P58" s="165"/>
      <c r="Q58" s="165"/>
      <c r="R58" s="165"/>
      <c r="S58" s="165"/>
      <c r="T58" s="165"/>
    </row>
    <row r="59" spans="1:20" x14ac:dyDescent="0.3">
      <c r="A59" s="125"/>
      <c r="B59" s="125"/>
      <c r="C59" s="202"/>
      <c r="D59" s="202"/>
      <c r="E59" s="202"/>
      <c r="F59" s="202"/>
      <c r="G59" s="202"/>
      <c r="H59" s="202"/>
      <c r="I59" s="202"/>
      <c r="J59" s="202"/>
      <c r="K59" s="202"/>
      <c r="L59" s="202"/>
      <c r="M59" s="202"/>
      <c r="N59" s="202"/>
      <c r="O59" s="202"/>
      <c r="P59" s="202"/>
      <c r="Q59" s="202"/>
      <c r="R59" s="202"/>
      <c r="S59" s="202"/>
      <c r="T59" s="202"/>
    </row>
    <row r="60" spans="1:20" x14ac:dyDescent="0.3">
      <c r="A60" s="138"/>
      <c r="B60" s="138"/>
      <c r="C60" s="128"/>
      <c r="D60" s="128"/>
      <c r="E60" s="128"/>
      <c r="F60" s="128"/>
      <c r="G60" s="128"/>
      <c r="H60" s="128"/>
      <c r="I60" s="128"/>
      <c r="J60" s="128"/>
      <c r="K60" s="128"/>
      <c r="L60" s="128"/>
      <c r="M60" s="128"/>
      <c r="N60" s="128"/>
      <c r="O60" s="128"/>
      <c r="P60" s="128"/>
      <c r="Q60" s="128"/>
      <c r="R60" s="128"/>
      <c r="S60" s="128"/>
      <c r="T60" s="128"/>
    </row>
    <row r="61" spans="1:20" ht="5.25" customHeight="1" x14ac:dyDescent="0.3"/>
    <row r="62" spans="1:20" x14ac:dyDescent="0.3">
      <c r="A62" s="752" t="s">
        <v>451</v>
      </c>
      <c r="B62" s="752"/>
      <c r="C62" s="752"/>
      <c r="D62" s="752"/>
      <c r="E62" s="752"/>
      <c r="F62" s="752"/>
      <c r="G62" s="752"/>
      <c r="H62" s="752"/>
      <c r="I62" s="752"/>
      <c r="J62" s="752"/>
      <c r="K62" s="752"/>
      <c r="L62" s="752"/>
      <c r="M62" s="752"/>
      <c r="N62" s="752"/>
      <c r="O62" s="752"/>
      <c r="P62" s="752"/>
      <c r="Q62" s="752"/>
      <c r="R62" s="752"/>
      <c r="S62" s="752"/>
      <c r="T62" s="752"/>
    </row>
    <row r="63" spans="1:20" x14ac:dyDescent="0.3">
      <c r="A63" s="753" t="s">
        <v>452</v>
      </c>
      <c r="B63" s="753"/>
      <c r="C63" s="754" t="s">
        <v>453</v>
      </c>
      <c r="D63" s="752"/>
      <c r="E63" s="752"/>
      <c r="F63" s="752"/>
      <c r="G63" s="752"/>
      <c r="H63" s="752"/>
      <c r="I63" s="752"/>
      <c r="J63" s="752"/>
      <c r="K63" s="752"/>
      <c r="L63" s="752"/>
      <c r="M63" s="752"/>
      <c r="N63" s="752"/>
      <c r="O63" s="752"/>
      <c r="P63" s="752"/>
      <c r="Q63" s="752"/>
      <c r="R63" s="752"/>
      <c r="S63" s="752"/>
      <c r="T63" s="752"/>
    </row>
    <row r="64" spans="1:20" x14ac:dyDescent="0.3">
      <c r="A64" s="125"/>
      <c r="B64" s="125"/>
      <c r="C64" s="202"/>
      <c r="D64" s="202"/>
      <c r="E64" s="202"/>
      <c r="F64" s="202"/>
      <c r="G64" s="202"/>
      <c r="H64" s="202"/>
      <c r="I64" s="202"/>
      <c r="J64" s="202"/>
      <c r="K64" s="202"/>
      <c r="L64" s="202"/>
      <c r="M64" s="202"/>
      <c r="N64" s="202"/>
      <c r="O64" s="202"/>
      <c r="P64" s="202"/>
      <c r="Q64" s="202"/>
      <c r="R64" s="202"/>
      <c r="S64" s="202"/>
      <c r="T64" s="202"/>
    </row>
    <row r="65" spans="1:20" ht="23.25" customHeight="1" x14ac:dyDescent="0.3">
      <c r="A65" s="138"/>
      <c r="B65" s="138"/>
      <c r="C65" s="128"/>
      <c r="D65" s="128"/>
      <c r="E65" s="128"/>
      <c r="F65" s="128"/>
      <c r="G65" s="128"/>
      <c r="H65" s="128"/>
      <c r="I65" s="128"/>
      <c r="J65" s="128"/>
      <c r="K65" s="128"/>
      <c r="L65" s="128"/>
      <c r="M65" s="128"/>
      <c r="N65" s="128"/>
      <c r="O65" s="128"/>
      <c r="P65" s="128"/>
      <c r="Q65" s="128"/>
      <c r="R65" s="128"/>
      <c r="S65" s="128"/>
      <c r="T65" s="128"/>
    </row>
  </sheetData>
  <mergeCells count="82">
    <mergeCell ref="A11:B11"/>
    <mergeCell ref="C11:P11"/>
    <mergeCell ref="A55:B55"/>
    <mergeCell ref="A54:B54"/>
    <mergeCell ref="A53:B53"/>
    <mergeCell ref="C53:T53"/>
    <mergeCell ref="C54:T54"/>
    <mergeCell ref="C55:T55"/>
    <mergeCell ref="A15:B17"/>
    <mergeCell ref="C17:T17"/>
    <mergeCell ref="A35:B35"/>
    <mergeCell ref="A30:B30"/>
    <mergeCell ref="C32:T32"/>
    <mergeCell ref="C31:T31"/>
    <mergeCell ref="C30:T30"/>
    <mergeCell ref="C33:T33"/>
    <mergeCell ref="C34:T34"/>
    <mergeCell ref="C35:T35"/>
    <mergeCell ref="C26:T26"/>
    <mergeCell ref="A19:T19"/>
    <mergeCell ref="A3:T3"/>
    <mergeCell ref="A24:B24"/>
    <mergeCell ref="C24:T24"/>
    <mergeCell ref="C25:T25"/>
    <mergeCell ref="C10:T10"/>
    <mergeCell ref="A25:B26"/>
    <mergeCell ref="A21:B21"/>
    <mergeCell ref="C21:T21"/>
    <mergeCell ref="C22:T22"/>
    <mergeCell ref="C23:T23"/>
    <mergeCell ref="A22:B23"/>
    <mergeCell ref="A12:T12"/>
    <mergeCell ref="A14:B14"/>
    <mergeCell ref="C14:T14"/>
    <mergeCell ref="C16:T16"/>
    <mergeCell ref="C15:T15"/>
    <mergeCell ref="A46:B46"/>
    <mergeCell ref="C46:T46"/>
    <mergeCell ref="A28:T28"/>
    <mergeCell ref="A41:T41"/>
    <mergeCell ref="C43:T43"/>
    <mergeCell ref="C44:T44"/>
    <mergeCell ref="A43:B43"/>
    <mergeCell ref="A45:B45"/>
    <mergeCell ref="C45:T45"/>
    <mergeCell ref="A44:B44"/>
    <mergeCell ref="C36:T36"/>
    <mergeCell ref="A31:B34"/>
    <mergeCell ref="A1:T2"/>
    <mergeCell ref="A10:B10"/>
    <mergeCell ref="A9:B9"/>
    <mergeCell ref="A5:B5"/>
    <mergeCell ref="A6:B6"/>
    <mergeCell ref="A7:B7"/>
    <mergeCell ref="A8:B8"/>
    <mergeCell ref="C5:T5"/>
    <mergeCell ref="C6:T6"/>
    <mergeCell ref="C7:T7"/>
    <mergeCell ref="C8:T8"/>
    <mergeCell ref="C9:T9"/>
    <mergeCell ref="C37:T37"/>
    <mergeCell ref="A39:B39"/>
    <mergeCell ref="C39:T39"/>
    <mergeCell ref="A36:B37"/>
    <mergeCell ref="A38:B38"/>
    <mergeCell ref="C38:T38"/>
    <mergeCell ref="A62:T62"/>
    <mergeCell ref="A63:B63"/>
    <mergeCell ref="C63:T63"/>
    <mergeCell ref="A47:B47"/>
    <mergeCell ref="C47:T47"/>
    <mergeCell ref="A49:T49"/>
    <mergeCell ref="A52:B52"/>
    <mergeCell ref="C52:T52"/>
    <mergeCell ref="A50:T50"/>
    <mergeCell ref="A58:E58"/>
    <mergeCell ref="F58:J58"/>
    <mergeCell ref="K58:O58"/>
    <mergeCell ref="A57:B57"/>
    <mergeCell ref="A51:B51"/>
    <mergeCell ref="C51:T51"/>
    <mergeCell ref="C57:T57"/>
  </mergeCells>
  <conditionalFormatting sqref="A3:A4 O4:T4 O27:T27 C33 A35:A36">
    <cfRule type="containsText" dxfId="299" priority="271" operator="containsText" text="Flag">
      <formula>NOT(ISERROR(SEARCH("Flag",A3)))</formula>
    </cfRule>
    <cfRule type="containsText" dxfId="298" priority="272" operator="containsText" text="PowellData">
      <formula>NOT(ISERROR(SEARCH("PowellData",A3)))</formula>
    </cfRule>
    <cfRule type="containsText" dxfId="297" priority="273" operator="containsText" text="Powell">
      <formula>NOT(ISERROR(SEARCH("Powell",A3)))</formula>
    </cfRule>
    <cfRule type="containsText" dxfId="296" priority="274" operator="containsText" text="DiversionRequested">
      <formula>NOT(ISERROR(SEARCH("DiversionRequested",A3)))</formula>
    </cfRule>
    <cfRule type="containsText" dxfId="295" priority="275" operator="containsText" text="MorrowPoint">
      <formula>NOT(ISERROR(SEARCH("MorrowPoint",A3)))</formula>
    </cfRule>
    <cfRule type="containsText" dxfId="294" priority="276" operator="containsText" text="Havasu">
      <formula>NOT(ISERROR(SEARCH("Havasu",A3)))</formula>
    </cfRule>
    <cfRule type="containsText" dxfId="293" priority="277" operator="containsText" text="Mohave">
      <formula>NOT(ISERROR(SEARCH("Mohave",A3)))</formula>
    </cfRule>
    <cfRule type="containsText" dxfId="292" priority="278" operator="containsText" text="Mead">
      <formula>NOT(ISERROR(SEARCH("Mead",A3)))</formula>
    </cfRule>
    <cfRule type="containsText" dxfId="291" priority="279" operator="containsText" text="Navajo">
      <formula>NOT(ISERROR(SEARCH("Navajo",A3)))</formula>
    </cfRule>
    <cfRule type="containsText" dxfId="290" priority="280" operator="containsText" text="Vallecito">
      <formula>NOT(ISERROR(SEARCH("Vallecito",A3)))</formula>
    </cfRule>
    <cfRule type="containsText" dxfId="289" priority="281" operator="containsText" text="Fontenelle">
      <formula>NOT(ISERROR(SEARCH("Fontenelle",A3)))</formula>
    </cfRule>
    <cfRule type="containsText" dxfId="288" priority="282" operator="containsText" text="FlamingGorge">
      <formula>NOT(ISERROR(SEARCH("FlamingGorge",A3)))</formula>
    </cfRule>
    <cfRule type="containsText" dxfId="287" priority="283" operator="containsText" text="TaylorPark">
      <formula>NOT(ISERROR(SEARCH("TaylorPark",A3)))</formula>
    </cfRule>
    <cfRule type="containsText" dxfId="286" priority="284" operator="containsText" text="BlueMesa">
      <formula>NOT(ISERROR(SEARCH("BlueMesa",A3)))</formula>
    </cfRule>
    <cfRule type="containsText" dxfId="285" priority="285" operator="containsText" text="Crystal">
      <formula>NOT(ISERROR(SEARCH("Crystal",A3)))</formula>
    </cfRule>
  </conditionalFormatting>
  <conditionalFormatting sqref="A1">
    <cfRule type="containsText" dxfId="284" priority="256" operator="containsText" text="Flag">
      <formula>NOT(ISERROR(SEARCH("Flag",A1)))</formula>
    </cfRule>
    <cfRule type="containsText" dxfId="283" priority="257" operator="containsText" text="PowellData">
      <formula>NOT(ISERROR(SEARCH("PowellData",A1)))</formula>
    </cfRule>
    <cfRule type="containsText" dxfId="282" priority="258" operator="containsText" text="Powell">
      <formula>NOT(ISERROR(SEARCH("Powell",A1)))</formula>
    </cfRule>
    <cfRule type="containsText" dxfId="281" priority="259" operator="containsText" text="DiversionRequested">
      <formula>NOT(ISERROR(SEARCH("DiversionRequested",A1)))</formula>
    </cfRule>
    <cfRule type="containsText" dxfId="280" priority="260" operator="containsText" text="MorrowPoint">
      <formula>NOT(ISERROR(SEARCH("MorrowPoint",A1)))</formula>
    </cfRule>
    <cfRule type="containsText" dxfId="279" priority="261" operator="containsText" text="Havasu">
      <formula>NOT(ISERROR(SEARCH("Havasu",A1)))</formula>
    </cfRule>
    <cfRule type="containsText" dxfId="278" priority="262" operator="containsText" text="Mohave">
      <formula>NOT(ISERROR(SEARCH("Mohave",A1)))</formula>
    </cfRule>
    <cfRule type="containsText" dxfId="277" priority="263" operator="containsText" text="Mead">
      <formula>NOT(ISERROR(SEARCH("Mead",A1)))</formula>
    </cfRule>
    <cfRule type="containsText" dxfId="276" priority="264" operator="containsText" text="Navajo">
      <formula>NOT(ISERROR(SEARCH("Navajo",A1)))</formula>
    </cfRule>
    <cfRule type="containsText" dxfId="275" priority="265" operator="containsText" text="Vallecito">
      <formula>NOT(ISERROR(SEARCH("Vallecito",A1)))</formula>
    </cfRule>
    <cfRule type="containsText" dxfId="274" priority="266" operator="containsText" text="Fontenelle">
      <formula>NOT(ISERROR(SEARCH("Fontenelle",A1)))</formula>
    </cfRule>
    <cfRule type="containsText" dxfId="273" priority="267" operator="containsText" text="FlamingGorge">
      <formula>NOT(ISERROR(SEARCH("FlamingGorge",A1)))</formula>
    </cfRule>
    <cfRule type="containsText" dxfId="272" priority="268" operator="containsText" text="TaylorPark">
      <formula>NOT(ISERROR(SEARCH("TaylorPark",A1)))</formula>
    </cfRule>
    <cfRule type="containsText" dxfId="271" priority="269" operator="containsText" text="BlueMesa">
      <formula>NOT(ISERROR(SEARCH("BlueMesa",A1)))</formula>
    </cfRule>
    <cfRule type="containsText" dxfId="270" priority="270" operator="containsText" text="Crystal">
      <formula>NOT(ISERROR(SEARCH("Crystal",A1)))</formula>
    </cfRule>
  </conditionalFormatting>
  <conditionalFormatting sqref="A20 O20:T20">
    <cfRule type="containsText" dxfId="269" priority="241" operator="containsText" text="Flag">
      <formula>NOT(ISERROR(SEARCH("Flag",A20)))</formula>
    </cfRule>
    <cfRule type="containsText" dxfId="268" priority="242" operator="containsText" text="PowellData">
      <formula>NOT(ISERROR(SEARCH("PowellData",A20)))</formula>
    </cfRule>
    <cfRule type="containsText" dxfId="267" priority="243" operator="containsText" text="Powell">
      <formula>NOT(ISERROR(SEARCH("Powell",A20)))</formula>
    </cfRule>
    <cfRule type="containsText" dxfId="266" priority="244" operator="containsText" text="DiversionRequested">
      <formula>NOT(ISERROR(SEARCH("DiversionRequested",A20)))</formula>
    </cfRule>
    <cfRule type="containsText" dxfId="265" priority="245" operator="containsText" text="MorrowPoint">
      <formula>NOT(ISERROR(SEARCH("MorrowPoint",A20)))</formula>
    </cfRule>
    <cfRule type="containsText" dxfId="264" priority="246" operator="containsText" text="Havasu">
      <formula>NOT(ISERROR(SEARCH("Havasu",A20)))</formula>
    </cfRule>
    <cfRule type="containsText" dxfId="263" priority="247" operator="containsText" text="Mohave">
      <formula>NOT(ISERROR(SEARCH("Mohave",A20)))</formula>
    </cfRule>
    <cfRule type="containsText" dxfId="262" priority="248" operator="containsText" text="Mead">
      <formula>NOT(ISERROR(SEARCH("Mead",A20)))</formula>
    </cfRule>
    <cfRule type="containsText" dxfId="261" priority="249" operator="containsText" text="Navajo">
      <formula>NOT(ISERROR(SEARCH("Navajo",A20)))</formula>
    </cfRule>
    <cfRule type="containsText" dxfId="260" priority="250" operator="containsText" text="Vallecito">
      <formula>NOT(ISERROR(SEARCH("Vallecito",A20)))</formula>
    </cfRule>
    <cfRule type="containsText" dxfId="259" priority="251" operator="containsText" text="Fontenelle">
      <formula>NOT(ISERROR(SEARCH("Fontenelle",A20)))</formula>
    </cfRule>
    <cfRule type="containsText" dxfId="258" priority="252" operator="containsText" text="FlamingGorge">
      <formula>NOT(ISERROR(SEARCH("FlamingGorge",A20)))</formula>
    </cfRule>
    <cfRule type="containsText" dxfId="257" priority="253" operator="containsText" text="TaylorPark">
      <formula>NOT(ISERROR(SEARCH("TaylorPark",A20)))</formula>
    </cfRule>
    <cfRule type="containsText" dxfId="256" priority="254" operator="containsText" text="BlueMesa">
      <formula>NOT(ISERROR(SEARCH("BlueMesa",A20)))</formula>
    </cfRule>
    <cfRule type="containsText" dxfId="255" priority="255" operator="containsText" text="Crystal">
      <formula>NOT(ISERROR(SEARCH("Crystal",A20)))</formula>
    </cfRule>
  </conditionalFormatting>
  <conditionalFormatting sqref="A29 O29:T29">
    <cfRule type="containsText" dxfId="254" priority="226" operator="containsText" text="Flag">
      <formula>NOT(ISERROR(SEARCH("Flag",A29)))</formula>
    </cfRule>
    <cfRule type="containsText" dxfId="253" priority="227" operator="containsText" text="PowellData">
      <formula>NOT(ISERROR(SEARCH("PowellData",A29)))</formula>
    </cfRule>
    <cfRule type="containsText" dxfId="252" priority="228" operator="containsText" text="Powell">
      <formula>NOT(ISERROR(SEARCH("Powell",A29)))</formula>
    </cfRule>
    <cfRule type="containsText" dxfId="251" priority="229" operator="containsText" text="DiversionRequested">
      <formula>NOT(ISERROR(SEARCH("DiversionRequested",A29)))</formula>
    </cfRule>
    <cfRule type="containsText" dxfId="250" priority="230" operator="containsText" text="MorrowPoint">
      <formula>NOT(ISERROR(SEARCH("MorrowPoint",A29)))</formula>
    </cfRule>
    <cfRule type="containsText" dxfId="249" priority="231" operator="containsText" text="Havasu">
      <formula>NOT(ISERROR(SEARCH("Havasu",A29)))</formula>
    </cfRule>
    <cfRule type="containsText" dxfId="248" priority="232" operator="containsText" text="Mohave">
      <formula>NOT(ISERROR(SEARCH("Mohave",A29)))</formula>
    </cfRule>
    <cfRule type="containsText" dxfId="247" priority="233" operator="containsText" text="Mead">
      <formula>NOT(ISERROR(SEARCH("Mead",A29)))</formula>
    </cfRule>
    <cfRule type="containsText" dxfId="246" priority="234" operator="containsText" text="Navajo">
      <formula>NOT(ISERROR(SEARCH("Navajo",A29)))</formula>
    </cfRule>
    <cfRule type="containsText" dxfId="245" priority="235" operator="containsText" text="Vallecito">
      <formula>NOT(ISERROR(SEARCH("Vallecito",A29)))</formula>
    </cfRule>
    <cfRule type="containsText" dxfId="244" priority="236" operator="containsText" text="Fontenelle">
      <formula>NOT(ISERROR(SEARCH("Fontenelle",A29)))</formula>
    </cfRule>
    <cfRule type="containsText" dxfId="243" priority="237" operator="containsText" text="FlamingGorge">
      <formula>NOT(ISERROR(SEARCH("FlamingGorge",A29)))</formula>
    </cfRule>
    <cfRule type="containsText" dxfId="242" priority="238" operator="containsText" text="TaylorPark">
      <formula>NOT(ISERROR(SEARCH("TaylorPark",A29)))</formula>
    </cfRule>
    <cfRule type="containsText" dxfId="241" priority="239" operator="containsText" text="BlueMesa">
      <formula>NOT(ISERROR(SEARCH("BlueMesa",A29)))</formula>
    </cfRule>
    <cfRule type="containsText" dxfId="240" priority="240" operator="containsText" text="Crystal">
      <formula>NOT(ISERROR(SEARCH("Crystal",A29)))</formula>
    </cfRule>
  </conditionalFormatting>
  <conditionalFormatting sqref="A45:A47 C45">
    <cfRule type="containsText" dxfId="239" priority="196" operator="containsText" text="Flag">
      <formula>NOT(ISERROR(SEARCH("Flag",A45)))</formula>
    </cfRule>
    <cfRule type="containsText" dxfId="238" priority="197" operator="containsText" text="PowellData">
      <formula>NOT(ISERROR(SEARCH("PowellData",A45)))</formula>
    </cfRule>
    <cfRule type="containsText" dxfId="237" priority="198" operator="containsText" text="Powell">
      <formula>NOT(ISERROR(SEARCH("Powell",A45)))</formula>
    </cfRule>
    <cfRule type="containsText" dxfId="236" priority="199" operator="containsText" text="DiversionRequested">
      <formula>NOT(ISERROR(SEARCH("DiversionRequested",A45)))</formula>
    </cfRule>
    <cfRule type="containsText" dxfId="235" priority="200" operator="containsText" text="MorrowPoint">
      <formula>NOT(ISERROR(SEARCH("MorrowPoint",A45)))</formula>
    </cfRule>
    <cfRule type="containsText" dxfId="234" priority="201" operator="containsText" text="Havasu">
      <formula>NOT(ISERROR(SEARCH("Havasu",A45)))</formula>
    </cfRule>
    <cfRule type="containsText" dxfId="233" priority="202" operator="containsText" text="Mohave">
      <formula>NOT(ISERROR(SEARCH("Mohave",A45)))</formula>
    </cfRule>
    <cfRule type="containsText" dxfId="232" priority="203" operator="containsText" text="Mead">
      <formula>NOT(ISERROR(SEARCH("Mead",A45)))</formula>
    </cfRule>
    <cfRule type="containsText" dxfId="231" priority="204" operator="containsText" text="Navajo">
      <formula>NOT(ISERROR(SEARCH("Navajo",A45)))</formula>
    </cfRule>
    <cfRule type="containsText" dxfId="230" priority="205" operator="containsText" text="Vallecito">
      <formula>NOT(ISERROR(SEARCH("Vallecito",A45)))</formula>
    </cfRule>
    <cfRule type="containsText" dxfId="229" priority="206" operator="containsText" text="Fontenelle">
      <formula>NOT(ISERROR(SEARCH("Fontenelle",A45)))</formula>
    </cfRule>
    <cfRule type="containsText" dxfId="228" priority="207" operator="containsText" text="FlamingGorge">
      <formula>NOT(ISERROR(SEARCH("FlamingGorge",A45)))</formula>
    </cfRule>
    <cfRule type="containsText" dxfId="227" priority="208" operator="containsText" text="TaylorPark">
      <formula>NOT(ISERROR(SEARCH("TaylorPark",A45)))</formula>
    </cfRule>
    <cfRule type="containsText" dxfId="226" priority="209" operator="containsText" text="BlueMesa">
      <formula>NOT(ISERROR(SEARCH("BlueMesa",A45)))</formula>
    </cfRule>
    <cfRule type="containsText" dxfId="225" priority="210" operator="containsText" text="Crystal">
      <formula>NOT(ISERROR(SEARCH("Crystal",A45)))</formula>
    </cfRule>
  </conditionalFormatting>
  <conditionalFormatting sqref="A42 O42:T42">
    <cfRule type="containsText" dxfId="224" priority="181" operator="containsText" text="Flag">
      <formula>NOT(ISERROR(SEARCH("Flag",A42)))</formula>
    </cfRule>
    <cfRule type="containsText" dxfId="223" priority="182" operator="containsText" text="PowellData">
      <formula>NOT(ISERROR(SEARCH("PowellData",A42)))</formula>
    </cfRule>
    <cfRule type="containsText" dxfId="222" priority="183" operator="containsText" text="Powell">
      <formula>NOT(ISERROR(SEARCH("Powell",A42)))</formula>
    </cfRule>
    <cfRule type="containsText" dxfId="221" priority="184" operator="containsText" text="DiversionRequested">
      <formula>NOT(ISERROR(SEARCH("DiversionRequested",A42)))</formula>
    </cfRule>
    <cfRule type="containsText" dxfId="220" priority="185" operator="containsText" text="MorrowPoint">
      <formula>NOT(ISERROR(SEARCH("MorrowPoint",A42)))</formula>
    </cfRule>
    <cfRule type="containsText" dxfId="219" priority="186" operator="containsText" text="Havasu">
      <formula>NOT(ISERROR(SEARCH("Havasu",A42)))</formula>
    </cfRule>
    <cfRule type="containsText" dxfId="218" priority="187" operator="containsText" text="Mohave">
      <formula>NOT(ISERROR(SEARCH("Mohave",A42)))</formula>
    </cfRule>
    <cfRule type="containsText" dxfId="217" priority="188" operator="containsText" text="Mead">
      <formula>NOT(ISERROR(SEARCH("Mead",A42)))</formula>
    </cfRule>
    <cfRule type="containsText" dxfId="216" priority="189" operator="containsText" text="Navajo">
      <formula>NOT(ISERROR(SEARCH("Navajo",A42)))</formula>
    </cfRule>
    <cfRule type="containsText" dxfId="215" priority="190" operator="containsText" text="Vallecito">
      <formula>NOT(ISERROR(SEARCH("Vallecito",A42)))</formula>
    </cfRule>
    <cfRule type="containsText" dxfId="214" priority="191" operator="containsText" text="Fontenelle">
      <formula>NOT(ISERROR(SEARCH("Fontenelle",A42)))</formula>
    </cfRule>
    <cfRule type="containsText" dxfId="213" priority="192" operator="containsText" text="FlamingGorge">
      <formula>NOT(ISERROR(SEARCH("FlamingGorge",A42)))</formula>
    </cfRule>
    <cfRule type="containsText" dxfId="212" priority="193" operator="containsText" text="TaylorPark">
      <formula>NOT(ISERROR(SEARCH("TaylorPark",A42)))</formula>
    </cfRule>
    <cfRule type="containsText" dxfId="211" priority="194" operator="containsText" text="BlueMesa">
      <formula>NOT(ISERROR(SEARCH("BlueMesa",A42)))</formula>
    </cfRule>
    <cfRule type="containsText" dxfId="210" priority="195" operator="containsText" text="Crystal">
      <formula>NOT(ISERROR(SEARCH("Crystal",A42)))</formula>
    </cfRule>
  </conditionalFormatting>
  <conditionalFormatting sqref="C46">
    <cfRule type="containsText" dxfId="209" priority="166" operator="containsText" text="Flag">
      <formula>NOT(ISERROR(SEARCH("Flag",C46)))</formula>
    </cfRule>
    <cfRule type="containsText" dxfId="208" priority="167" operator="containsText" text="PowellData">
      <formula>NOT(ISERROR(SEARCH("PowellData",C46)))</formula>
    </cfRule>
    <cfRule type="containsText" dxfId="207" priority="168" operator="containsText" text="Powell">
      <formula>NOT(ISERROR(SEARCH("Powell",C46)))</formula>
    </cfRule>
    <cfRule type="containsText" dxfId="206" priority="169" operator="containsText" text="DiversionRequested">
      <formula>NOT(ISERROR(SEARCH("DiversionRequested",C46)))</formula>
    </cfRule>
    <cfRule type="containsText" dxfId="205" priority="170" operator="containsText" text="MorrowPoint">
      <formula>NOT(ISERROR(SEARCH("MorrowPoint",C46)))</formula>
    </cfRule>
    <cfRule type="containsText" dxfId="204" priority="171" operator="containsText" text="Havasu">
      <formula>NOT(ISERROR(SEARCH("Havasu",C46)))</formula>
    </cfRule>
    <cfRule type="containsText" dxfId="203" priority="172" operator="containsText" text="Mohave">
      <formula>NOT(ISERROR(SEARCH("Mohave",C46)))</formula>
    </cfRule>
    <cfRule type="containsText" dxfId="202" priority="173" operator="containsText" text="Mead">
      <formula>NOT(ISERROR(SEARCH("Mead",C46)))</formula>
    </cfRule>
    <cfRule type="containsText" dxfId="201" priority="174" operator="containsText" text="Navajo">
      <formula>NOT(ISERROR(SEARCH("Navajo",C46)))</formula>
    </cfRule>
    <cfRule type="containsText" dxfId="200" priority="175" operator="containsText" text="Vallecito">
      <formula>NOT(ISERROR(SEARCH("Vallecito",C46)))</formula>
    </cfRule>
    <cfRule type="containsText" dxfId="199" priority="176" operator="containsText" text="Fontenelle">
      <formula>NOT(ISERROR(SEARCH("Fontenelle",C46)))</formula>
    </cfRule>
    <cfRule type="containsText" dxfId="198" priority="177" operator="containsText" text="FlamingGorge">
      <formula>NOT(ISERROR(SEARCH("FlamingGorge",C46)))</formula>
    </cfRule>
    <cfRule type="containsText" dxfId="197" priority="178" operator="containsText" text="TaylorPark">
      <formula>NOT(ISERROR(SEARCH("TaylorPark",C46)))</formula>
    </cfRule>
    <cfRule type="containsText" dxfId="196" priority="179" operator="containsText" text="BlueMesa">
      <formula>NOT(ISERROR(SEARCH("BlueMesa",C46)))</formula>
    </cfRule>
    <cfRule type="containsText" dxfId="195" priority="180" operator="containsText" text="Crystal">
      <formula>NOT(ISERROR(SEARCH("Crystal",C46)))</formula>
    </cfRule>
  </conditionalFormatting>
  <conditionalFormatting sqref="A38:A40">
    <cfRule type="containsText" dxfId="194" priority="151" operator="containsText" text="Flag">
      <formula>NOT(ISERROR(SEARCH("Flag",A38)))</formula>
    </cfRule>
    <cfRule type="containsText" dxfId="193" priority="152" operator="containsText" text="PowellData">
      <formula>NOT(ISERROR(SEARCH("PowellData",A38)))</formula>
    </cfRule>
    <cfRule type="containsText" dxfId="192" priority="153" operator="containsText" text="Powell">
      <formula>NOT(ISERROR(SEARCH("Powell",A38)))</formula>
    </cfRule>
    <cfRule type="containsText" dxfId="191" priority="154" operator="containsText" text="DiversionRequested">
      <formula>NOT(ISERROR(SEARCH("DiversionRequested",A38)))</formula>
    </cfRule>
    <cfRule type="containsText" dxfId="190" priority="155" operator="containsText" text="MorrowPoint">
      <formula>NOT(ISERROR(SEARCH("MorrowPoint",A38)))</formula>
    </cfRule>
    <cfRule type="containsText" dxfId="189" priority="156" operator="containsText" text="Havasu">
      <formula>NOT(ISERROR(SEARCH("Havasu",A38)))</formula>
    </cfRule>
    <cfRule type="containsText" dxfId="188" priority="157" operator="containsText" text="Mohave">
      <formula>NOT(ISERROR(SEARCH("Mohave",A38)))</formula>
    </cfRule>
    <cfRule type="containsText" dxfId="187" priority="158" operator="containsText" text="Mead">
      <formula>NOT(ISERROR(SEARCH("Mead",A38)))</formula>
    </cfRule>
    <cfRule type="containsText" dxfId="186" priority="159" operator="containsText" text="Navajo">
      <formula>NOT(ISERROR(SEARCH("Navajo",A38)))</formula>
    </cfRule>
    <cfRule type="containsText" dxfId="185" priority="160" operator="containsText" text="Vallecito">
      <formula>NOT(ISERROR(SEARCH("Vallecito",A38)))</formula>
    </cfRule>
    <cfRule type="containsText" dxfId="184" priority="161" operator="containsText" text="Fontenelle">
      <formula>NOT(ISERROR(SEARCH("Fontenelle",A38)))</formula>
    </cfRule>
    <cfRule type="containsText" dxfId="183" priority="162" operator="containsText" text="FlamingGorge">
      <formula>NOT(ISERROR(SEARCH("FlamingGorge",A38)))</formula>
    </cfRule>
    <cfRule type="containsText" dxfId="182" priority="163" operator="containsText" text="TaylorPark">
      <formula>NOT(ISERROR(SEARCH("TaylorPark",A38)))</formula>
    </cfRule>
    <cfRule type="containsText" dxfId="181" priority="164" operator="containsText" text="BlueMesa">
      <formula>NOT(ISERROR(SEARCH("BlueMesa",A38)))</formula>
    </cfRule>
    <cfRule type="containsText" dxfId="180" priority="165" operator="containsText" text="Crystal">
      <formula>NOT(ISERROR(SEARCH("Crystal",A38)))</formula>
    </cfRule>
  </conditionalFormatting>
  <conditionalFormatting sqref="A13 O13:T13">
    <cfRule type="containsText" dxfId="179" priority="136" operator="containsText" text="Flag">
      <formula>NOT(ISERROR(SEARCH("Flag",A13)))</formula>
    </cfRule>
    <cfRule type="containsText" dxfId="178" priority="137" operator="containsText" text="PowellData">
      <formula>NOT(ISERROR(SEARCH("PowellData",A13)))</formula>
    </cfRule>
    <cfRule type="containsText" dxfId="177" priority="138" operator="containsText" text="Powell">
      <formula>NOT(ISERROR(SEARCH("Powell",A13)))</formula>
    </cfRule>
    <cfRule type="containsText" dxfId="176" priority="139" operator="containsText" text="DiversionRequested">
      <formula>NOT(ISERROR(SEARCH("DiversionRequested",A13)))</formula>
    </cfRule>
    <cfRule type="containsText" dxfId="175" priority="140" operator="containsText" text="MorrowPoint">
      <formula>NOT(ISERROR(SEARCH("MorrowPoint",A13)))</formula>
    </cfRule>
    <cfRule type="containsText" dxfId="174" priority="141" operator="containsText" text="Havasu">
      <formula>NOT(ISERROR(SEARCH("Havasu",A13)))</formula>
    </cfRule>
    <cfRule type="containsText" dxfId="173" priority="142" operator="containsText" text="Mohave">
      <formula>NOT(ISERROR(SEARCH("Mohave",A13)))</formula>
    </cfRule>
    <cfRule type="containsText" dxfId="172" priority="143" operator="containsText" text="Mead">
      <formula>NOT(ISERROR(SEARCH("Mead",A13)))</formula>
    </cfRule>
    <cfRule type="containsText" dxfId="171" priority="144" operator="containsText" text="Navajo">
      <formula>NOT(ISERROR(SEARCH("Navajo",A13)))</formula>
    </cfRule>
    <cfRule type="containsText" dxfId="170" priority="145" operator="containsText" text="Vallecito">
      <formula>NOT(ISERROR(SEARCH("Vallecito",A13)))</formula>
    </cfRule>
    <cfRule type="containsText" dxfId="169" priority="146" operator="containsText" text="Fontenelle">
      <formula>NOT(ISERROR(SEARCH("Fontenelle",A13)))</formula>
    </cfRule>
    <cfRule type="containsText" dxfId="168" priority="147" operator="containsText" text="FlamingGorge">
      <formula>NOT(ISERROR(SEARCH("FlamingGorge",A13)))</formula>
    </cfRule>
    <cfRule type="containsText" dxfId="167" priority="148" operator="containsText" text="TaylorPark">
      <formula>NOT(ISERROR(SEARCH("TaylorPark",A13)))</formula>
    </cfRule>
    <cfRule type="containsText" dxfId="166" priority="149" operator="containsText" text="BlueMesa">
      <formula>NOT(ISERROR(SEARCH("BlueMesa",A13)))</formula>
    </cfRule>
    <cfRule type="containsText" dxfId="165" priority="150" operator="containsText" text="Crystal">
      <formula>NOT(ISERROR(SEARCH("Crystal",A13)))</formula>
    </cfRule>
  </conditionalFormatting>
  <conditionalFormatting sqref="A48">
    <cfRule type="containsText" dxfId="164" priority="121" operator="containsText" text="Flag">
      <formula>NOT(ISERROR(SEARCH("Flag",A48)))</formula>
    </cfRule>
    <cfRule type="containsText" dxfId="163" priority="122" operator="containsText" text="PowellData">
      <formula>NOT(ISERROR(SEARCH("PowellData",A48)))</formula>
    </cfRule>
    <cfRule type="containsText" dxfId="162" priority="123" operator="containsText" text="Powell">
      <formula>NOT(ISERROR(SEARCH("Powell",A48)))</formula>
    </cfRule>
    <cfRule type="containsText" dxfId="161" priority="124" operator="containsText" text="DiversionRequested">
      <formula>NOT(ISERROR(SEARCH("DiversionRequested",A48)))</formula>
    </cfRule>
    <cfRule type="containsText" dxfId="160" priority="125" operator="containsText" text="MorrowPoint">
      <formula>NOT(ISERROR(SEARCH("MorrowPoint",A48)))</formula>
    </cfRule>
    <cfRule type="containsText" dxfId="159" priority="126" operator="containsText" text="Havasu">
      <formula>NOT(ISERROR(SEARCH("Havasu",A48)))</formula>
    </cfRule>
    <cfRule type="containsText" dxfId="158" priority="127" operator="containsText" text="Mohave">
      <formula>NOT(ISERROR(SEARCH("Mohave",A48)))</formula>
    </cfRule>
    <cfRule type="containsText" dxfId="157" priority="128" operator="containsText" text="Mead">
      <formula>NOT(ISERROR(SEARCH("Mead",A48)))</formula>
    </cfRule>
    <cfRule type="containsText" dxfId="156" priority="129" operator="containsText" text="Navajo">
      <formula>NOT(ISERROR(SEARCH("Navajo",A48)))</formula>
    </cfRule>
    <cfRule type="containsText" dxfId="155" priority="130" operator="containsText" text="Vallecito">
      <formula>NOT(ISERROR(SEARCH("Vallecito",A48)))</formula>
    </cfRule>
    <cfRule type="containsText" dxfId="154" priority="131" operator="containsText" text="Fontenelle">
      <formula>NOT(ISERROR(SEARCH("Fontenelle",A48)))</formula>
    </cfRule>
    <cfRule type="containsText" dxfId="153" priority="132" operator="containsText" text="FlamingGorge">
      <formula>NOT(ISERROR(SEARCH("FlamingGorge",A48)))</formula>
    </cfRule>
    <cfRule type="containsText" dxfId="152" priority="133" operator="containsText" text="TaylorPark">
      <formula>NOT(ISERROR(SEARCH("TaylorPark",A48)))</formula>
    </cfRule>
    <cfRule type="containsText" dxfId="151" priority="134" operator="containsText" text="BlueMesa">
      <formula>NOT(ISERROR(SEARCH("BlueMesa",A48)))</formula>
    </cfRule>
    <cfRule type="containsText" dxfId="150" priority="135" operator="containsText" text="Crystal">
      <formula>NOT(ISERROR(SEARCH("Crystal",A48)))</formula>
    </cfRule>
  </conditionalFormatting>
  <conditionalFormatting sqref="A58:A59">
    <cfRule type="containsText" dxfId="149" priority="106" operator="containsText" text="Flag">
      <formula>NOT(ISERROR(SEARCH("Flag",A58)))</formula>
    </cfRule>
    <cfRule type="containsText" dxfId="148" priority="107" operator="containsText" text="PowellData">
      <formula>NOT(ISERROR(SEARCH("PowellData",A58)))</formula>
    </cfRule>
    <cfRule type="containsText" dxfId="147" priority="108" operator="containsText" text="Powell">
      <formula>NOT(ISERROR(SEARCH("Powell",A58)))</formula>
    </cfRule>
    <cfRule type="containsText" dxfId="146" priority="109" operator="containsText" text="DiversionRequested">
      <formula>NOT(ISERROR(SEARCH("DiversionRequested",A58)))</formula>
    </cfRule>
    <cfRule type="containsText" dxfId="145" priority="110" operator="containsText" text="MorrowPoint">
      <formula>NOT(ISERROR(SEARCH("MorrowPoint",A58)))</formula>
    </cfRule>
    <cfRule type="containsText" dxfId="144" priority="111" operator="containsText" text="Havasu">
      <formula>NOT(ISERROR(SEARCH("Havasu",A58)))</formula>
    </cfRule>
    <cfRule type="containsText" dxfId="143" priority="112" operator="containsText" text="Mohave">
      <formula>NOT(ISERROR(SEARCH("Mohave",A58)))</formula>
    </cfRule>
    <cfRule type="containsText" dxfId="142" priority="113" operator="containsText" text="Mead">
      <formula>NOT(ISERROR(SEARCH("Mead",A58)))</formula>
    </cfRule>
    <cfRule type="containsText" dxfId="141" priority="114" operator="containsText" text="Navajo">
      <formula>NOT(ISERROR(SEARCH("Navajo",A58)))</formula>
    </cfRule>
    <cfRule type="containsText" dxfId="140" priority="115" operator="containsText" text="Vallecito">
      <formula>NOT(ISERROR(SEARCH("Vallecito",A58)))</formula>
    </cfRule>
    <cfRule type="containsText" dxfId="139" priority="116" operator="containsText" text="Fontenelle">
      <formula>NOT(ISERROR(SEARCH("Fontenelle",A58)))</formula>
    </cfRule>
    <cfRule type="containsText" dxfId="138" priority="117" operator="containsText" text="FlamingGorge">
      <formula>NOT(ISERROR(SEARCH("FlamingGorge",A58)))</formula>
    </cfRule>
    <cfRule type="containsText" dxfId="137" priority="118" operator="containsText" text="TaylorPark">
      <formula>NOT(ISERROR(SEARCH("TaylorPark",A58)))</formula>
    </cfRule>
    <cfRule type="containsText" dxfId="136" priority="119" operator="containsText" text="BlueMesa">
      <formula>NOT(ISERROR(SEARCH("BlueMesa",A58)))</formula>
    </cfRule>
    <cfRule type="containsText" dxfId="135" priority="120" operator="containsText" text="Crystal">
      <formula>NOT(ISERROR(SEARCH("Crystal",A58)))</formula>
    </cfRule>
  </conditionalFormatting>
  <conditionalFormatting sqref="A60">
    <cfRule type="containsText" dxfId="134" priority="76" operator="containsText" text="Flag">
      <formula>NOT(ISERROR(SEARCH("Flag",A60)))</formula>
    </cfRule>
    <cfRule type="containsText" dxfId="133" priority="77" operator="containsText" text="PowellData">
      <formula>NOT(ISERROR(SEARCH("PowellData",A60)))</formula>
    </cfRule>
    <cfRule type="containsText" dxfId="132" priority="78" operator="containsText" text="Powell">
      <formula>NOT(ISERROR(SEARCH("Powell",A60)))</formula>
    </cfRule>
    <cfRule type="containsText" dxfId="131" priority="79" operator="containsText" text="DiversionRequested">
      <formula>NOT(ISERROR(SEARCH("DiversionRequested",A60)))</formula>
    </cfRule>
    <cfRule type="containsText" dxfId="130" priority="80" operator="containsText" text="MorrowPoint">
      <formula>NOT(ISERROR(SEARCH("MorrowPoint",A60)))</formula>
    </cfRule>
    <cfRule type="containsText" dxfId="129" priority="81" operator="containsText" text="Havasu">
      <formula>NOT(ISERROR(SEARCH("Havasu",A60)))</formula>
    </cfRule>
    <cfRule type="containsText" dxfId="128" priority="82" operator="containsText" text="Mohave">
      <formula>NOT(ISERROR(SEARCH("Mohave",A60)))</formula>
    </cfRule>
    <cfRule type="containsText" dxfId="127" priority="83" operator="containsText" text="Mead">
      <formula>NOT(ISERROR(SEARCH("Mead",A60)))</formula>
    </cfRule>
    <cfRule type="containsText" dxfId="126" priority="84" operator="containsText" text="Navajo">
      <formula>NOT(ISERROR(SEARCH("Navajo",A60)))</formula>
    </cfRule>
    <cfRule type="containsText" dxfId="125" priority="85" operator="containsText" text="Vallecito">
      <formula>NOT(ISERROR(SEARCH("Vallecito",A60)))</formula>
    </cfRule>
    <cfRule type="containsText" dxfId="124" priority="86" operator="containsText" text="Fontenelle">
      <formula>NOT(ISERROR(SEARCH("Fontenelle",A60)))</formula>
    </cfRule>
    <cfRule type="containsText" dxfId="123" priority="87" operator="containsText" text="FlamingGorge">
      <formula>NOT(ISERROR(SEARCH("FlamingGorge",A60)))</formula>
    </cfRule>
    <cfRule type="containsText" dxfId="122" priority="88" operator="containsText" text="TaylorPark">
      <formula>NOT(ISERROR(SEARCH("TaylorPark",A60)))</formula>
    </cfRule>
    <cfRule type="containsText" dxfId="121" priority="89" operator="containsText" text="BlueMesa">
      <formula>NOT(ISERROR(SEARCH("BlueMesa",A60)))</formula>
    </cfRule>
    <cfRule type="containsText" dxfId="120" priority="90" operator="containsText" text="Crystal">
      <formula>NOT(ISERROR(SEARCH("Crystal",A60)))</formula>
    </cfRule>
  </conditionalFormatting>
  <conditionalFormatting sqref="A50:A57">
    <cfRule type="containsText" dxfId="119" priority="61" operator="containsText" text="Flag">
      <formula>NOT(ISERROR(SEARCH("Flag",A50)))</formula>
    </cfRule>
    <cfRule type="containsText" dxfId="118" priority="62" operator="containsText" text="PowellData">
      <formula>NOT(ISERROR(SEARCH("PowellData",A50)))</formula>
    </cfRule>
    <cfRule type="containsText" dxfId="117" priority="63" operator="containsText" text="Powell">
      <formula>NOT(ISERROR(SEARCH("Powell",A50)))</formula>
    </cfRule>
    <cfRule type="containsText" dxfId="116" priority="64" operator="containsText" text="DiversionRequested">
      <formula>NOT(ISERROR(SEARCH("DiversionRequested",A50)))</formula>
    </cfRule>
    <cfRule type="containsText" dxfId="115" priority="65" operator="containsText" text="MorrowPoint">
      <formula>NOT(ISERROR(SEARCH("MorrowPoint",A50)))</formula>
    </cfRule>
    <cfRule type="containsText" dxfId="114" priority="66" operator="containsText" text="Havasu">
      <formula>NOT(ISERROR(SEARCH("Havasu",A50)))</formula>
    </cfRule>
    <cfRule type="containsText" dxfId="113" priority="67" operator="containsText" text="Mohave">
      <formula>NOT(ISERROR(SEARCH("Mohave",A50)))</formula>
    </cfRule>
    <cfRule type="containsText" dxfId="112" priority="68" operator="containsText" text="Mead">
      <formula>NOT(ISERROR(SEARCH("Mead",A50)))</formula>
    </cfRule>
    <cfRule type="containsText" dxfId="111" priority="69" operator="containsText" text="Navajo">
      <formula>NOT(ISERROR(SEARCH("Navajo",A50)))</formula>
    </cfRule>
    <cfRule type="containsText" dxfId="110" priority="70" operator="containsText" text="Vallecito">
      <formula>NOT(ISERROR(SEARCH("Vallecito",A50)))</formula>
    </cfRule>
    <cfRule type="containsText" dxfId="109" priority="71" operator="containsText" text="Fontenelle">
      <formula>NOT(ISERROR(SEARCH("Fontenelle",A50)))</formula>
    </cfRule>
    <cfRule type="containsText" dxfId="108" priority="72" operator="containsText" text="FlamingGorge">
      <formula>NOT(ISERROR(SEARCH("FlamingGorge",A50)))</formula>
    </cfRule>
    <cfRule type="containsText" dxfId="107" priority="73" operator="containsText" text="TaylorPark">
      <formula>NOT(ISERROR(SEARCH("TaylorPark",A50)))</formula>
    </cfRule>
    <cfRule type="containsText" dxfId="106" priority="74" operator="containsText" text="BlueMesa">
      <formula>NOT(ISERROR(SEARCH("BlueMesa",A50)))</formula>
    </cfRule>
    <cfRule type="containsText" dxfId="105" priority="75" operator="containsText" text="Crystal">
      <formula>NOT(ISERROR(SEARCH("Crystal",A50)))</formula>
    </cfRule>
  </conditionalFormatting>
  <conditionalFormatting sqref="A62">
    <cfRule type="containsText" dxfId="104" priority="46" operator="containsText" text="Flag">
      <formula>NOT(ISERROR(SEARCH("Flag",A62)))</formula>
    </cfRule>
    <cfRule type="containsText" dxfId="103" priority="47" operator="containsText" text="PowellData">
      <formula>NOT(ISERROR(SEARCH("PowellData",A62)))</formula>
    </cfRule>
    <cfRule type="containsText" dxfId="102" priority="48" operator="containsText" text="Powell">
      <formula>NOT(ISERROR(SEARCH("Powell",A62)))</formula>
    </cfRule>
    <cfRule type="containsText" dxfId="101" priority="49" operator="containsText" text="DiversionRequested">
      <formula>NOT(ISERROR(SEARCH("DiversionRequested",A62)))</formula>
    </cfRule>
    <cfRule type="containsText" dxfId="100" priority="50" operator="containsText" text="MorrowPoint">
      <formula>NOT(ISERROR(SEARCH("MorrowPoint",A62)))</formula>
    </cfRule>
    <cfRule type="containsText" dxfId="99" priority="51" operator="containsText" text="Havasu">
      <formula>NOT(ISERROR(SEARCH("Havasu",A62)))</formula>
    </cfRule>
    <cfRule type="containsText" dxfId="98" priority="52" operator="containsText" text="Mohave">
      <formula>NOT(ISERROR(SEARCH("Mohave",A62)))</formula>
    </cfRule>
    <cfRule type="containsText" dxfId="97" priority="53" operator="containsText" text="Mead">
      <formula>NOT(ISERROR(SEARCH("Mead",A62)))</formula>
    </cfRule>
    <cfRule type="containsText" dxfId="96" priority="54" operator="containsText" text="Navajo">
      <formula>NOT(ISERROR(SEARCH("Navajo",A62)))</formula>
    </cfRule>
    <cfRule type="containsText" dxfId="95" priority="55" operator="containsText" text="Vallecito">
      <formula>NOT(ISERROR(SEARCH("Vallecito",A62)))</formula>
    </cfRule>
    <cfRule type="containsText" dxfId="94" priority="56" operator="containsText" text="Fontenelle">
      <formula>NOT(ISERROR(SEARCH("Fontenelle",A62)))</formula>
    </cfRule>
    <cfRule type="containsText" dxfId="93" priority="57" operator="containsText" text="FlamingGorge">
      <formula>NOT(ISERROR(SEARCH("FlamingGorge",A62)))</formula>
    </cfRule>
    <cfRule type="containsText" dxfId="92" priority="58" operator="containsText" text="TaylorPark">
      <formula>NOT(ISERROR(SEARCH("TaylorPark",A62)))</formula>
    </cfRule>
    <cfRule type="containsText" dxfId="91" priority="59" operator="containsText" text="BlueMesa">
      <formula>NOT(ISERROR(SEARCH("BlueMesa",A62)))</formula>
    </cfRule>
    <cfRule type="containsText" dxfId="90" priority="60" operator="containsText" text="Crystal">
      <formula>NOT(ISERROR(SEARCH("Crystal",A62)))</formula>
    </cfRule>
  </conditionalFormatting>
  <conditionalFormatting sqref="A63">
    <cfRule type="containsText" dxfId="89" priority="31" operator="containsText" text="Flag">
      <formula>NOT(ISERROR(SEARCH("Flag",A63)))</formula>
    </cfRule>
    <cfRule type="containsText" dxfId="88" priority="32" operator="containsText" text="PowellData">
      <formula>NOT(ISERROR(SEARCH("PowellData",A63)))</formula>
    </cfRule>
    <cfRule type="containsText" dxfId="87" priority="33" operator="containsText" text="Powell">
      <formula>NOT(ISERROR(SEARCH("Powell",A63)))</formula>
    </cfRule>
    <cfRule type="containsText" dxfId="86" priority="34" operator="containsText" text="DiversionRequested">
      <formula>NOT(ISERROR(SEARCH("DiversionRequested",A63)))</formula>
    </cfRule>
    <cfRule type="containsText" dxfId="85" priority="35" operator="containsText" text="MorrowPoint">
      <formula>NOT(ISERROR(SEARCH("MorrowPoint",A63)))</formula>
    </cfRule>
    <cfRule type="containsText" dxfId="84" priority="36" operator="containsText" text="Havasu">
      <formula>NOT(ISERROR(SEARCH("Havasu",A63)))</formula>
    </cfRule>
    <cfRule type="containsText" dxfId="83" priority="37" operator="containsText" text="Mohave">
      <formula>NOT(ISERROR(SEARCH("Mohave",A63)))</formula>
    </cfRule>
    <cfRule type="containsText" dxfId="82" priority="38" operator="containsText" text="Mead">
      <formula>NOT(ISERROR(SEARCH("Mead",A63)))</formula>
    </cfRule>
    <cfRule type="containsText" dxfId="81" priority="39" operator="containsText" text="Navajo">
      <formula>NOT(ISERROR(SEARCH("Navajo",A63)))</formula>
    </cfRule>
    <cfRule type="containsText" dxfId="80" priority="40" operator="containsText" text="Vallecito">
      <formula>NOT(ISERROR(SEARCH("Vallecito",A63)))</formula>
    </cfRule>
    <cfRule type="containsText" dxfId="79" priority="41" operator="containsText" text="Fontenelle">
      <formula>NOT(ISERROR(SEARCH("Fontenelle",A63)))</formula>
    </cfRule>
    <cfRule type="containsText" dxfId="78" priority="42" operator="containsText" text="FlamingGorge">
      <formula>NOT(ISERROR(SEARCH("FlamingGorge",A63)))</formula>
    </cfRule>
    <cfRule type="containsText" dxfId="77" priority="43" operator="containsText" text="TaylorPark">
      <formula>NOT(ISERROR(SEARCH("TaylorPark",A63)))</formula>
    </cfRule>
    <cfRule type="containsText" dxfId="76" priority="44" operator="containsText" text="BlueMesa">
      <formula>NOT(ISERROR(SEARCH("BlueMesa",A63)))</formula>
    </cfRule>
    <cfRule type="containsText" dxfId="75" priority="45" operator="containsText" text="Crystal">
      <formula>NOT(ISERROR(SEARCH("Crystal",A63)))</formula>
    </cfRule>
  </conditionalFormatting>
  <conditionalFormatting sqref="A64">
    <cfRule type="containsText" dxfId="74" priority="16" operator="containsText" text="Flag">
      <formula>NOT(ISERROR(SEARCH("Flag",A64)))</formula>
    </cfRule>
    <cfRule type="containsText" dxfId="73" priority="17" operator="containsText" text="PowellData">
      <formula>NOT(ISERROR(SEARCH("PowellData",A64)))</formula>
    </cfRule>
    <cfRule type="containsText" dxfId="72" priority="18" operator="containsText" text="Powell">
      <formula>NOT(ISERROR(SEARCH("Powell",A64)))</formula>
    </cfRule>
    <cfRule type="containsText" dxfId="71" priority="19" operator="containsText" text="DiversionRequested">
      <formula>NOT(ISERROR(SEARCH("DiversionRequested",A64)))</formula>
    </cfRule>
    <cfRule type="containsText" dxfId="70" priority="20" operator="containsText" text="MorrowPoint">
      <formula>NOT(ISERROR(SEARCH("MorrowPoint",A64)))</formula>
    </cfRule>
    <cfRule type="containsText" dxfId="69" priority="21" operator="containsText" text="Havasu">
      <formula>NOT(ISERROR(SEARCH("Havasu",A64)))</formula>
    </cfRule>
    <cfRule type="containsText" dxfId="68" priority="22" operator="containsText" text="Mohave">
      <formula>NOT(ISERROR(SEARCH("Mohave",A64)))</formula>
    </cfRule>
    <cfRule type="containsText" dxfId="67" priority="23" operator="containsText" text="Mead">
      <formula>NOT(ISERROR(SEARCH("Mead",A64)))</formula>
    </cfRule>
    <cfRule type="containsText" dxfId="66" priority="24" operator="containsText" text="Navajo">
      <formula>NOT(ISERROR(SEARCH("Navajo",A64)))</formula>
    </cfRule>
    <cfRule type="containsText" dxfId="65" priority="25" operator="containsText" text="Vallecito">
      <formula>NOT(ISERROR(SEARCH("Vallecito",A64)))</formula>
    </cfRule>
    <cfRule type="containsText" dxfId="64" priority="26" operator="containsText" text="Fontenelle">
      <formula>NOT(ISERROR(SEARCH("Fontenelle",A64)))</formula>
    </cfRule>
    <cfRule type="containsText" dxfId="63" priority="27" operator="containsText" text="FlamingGorge">
      <formula>NOT(ISERROR(SEARCH("FlamingGorge",A64)))</formula>
    </cfRule>
    <cfRule type="containsText" dxfId="62" priority="28" operator="containsText" text="TaylorPark">
      <formula>NOT(ISERROR(SEARCH("TaylorPark",A64)))</formula>
    </cfRule>
    <cfRule type="containsText" dxfId="61" priority="29" operator="containsText" text="BlueMesa">
      <formula>NOT(ISERROR(SEARCH("BlueMesa",A64)))</formula>
    </cfRule>
    <cfRule type="containsText" dxfId="60" priority="30" operator="containsText" text="Crystal">
      <formula>NOT(ISERROR(SEARCH("Crystal",A64)))</formula>
    </cfRule>
  </conditionalFormatting>
  <conditionalFormatting sqref="A65">
    <cfRule type="containsText" dxfId="59" priority="1" operator="containsText" text="Flag">
      <formula>NOT(ISERROR(SEARCH("Flag",A65)))</formula>
    </cfRule>
    <cfRule type="containsText" dxfId="58" priority="2" operator="containsText" text="PowellData">
      <formula>NOT(ISERROR(SEARCH("PowellData",A65)))</formula>
    </cfRule>
    <cfRule type="containsText" dxfId="57" priority="3" operator="containsText" text="Powell">
      <formula>NOT(ISERROR(SEARCH("Powell",A65)))</formula>
    </cfRule>
    <cfRule type="containsText" dxfId="56" priority="4" operator="containsText" text="DiversionRequested">
      <formula>NOT(ISERROR(SEARCH("DiversionRequested",A65)))</formula>
    </cfRule>
    <cfRule type="containsText" dxfId="55" priority="5" operator="containsText" text="MorrowPoint">
      <formula>NOT(ISERROR(SEARCH("MorrowPoint",A65)))</formula>
    </cfRule>
    <cfRule type="containsText" dxfId="54" priority="6" operator="containsText" text="Havasu">
      <formula>NOT(ISERROR(SEARCH("Havasu",A65)))</formula>
    </cfRule>
    <cfRule type="containsText" dxfId="53" priority="7" operator="containsText" text="Mohave">
      <formula>NOT(ISERROR(SEARCH("Mohave",A65)))</formula>
    </cfRule>
    <cfRule type="containsText" dxfId="52" priority="8" operator="containsText" text="Mead">
      <formula>NOT(ISERROR(SEARCH("Mead",A65)))</formula>
    </cfRule>
    <cfRule type="containsText" dxfId="51" priority="9" operator="containsText" text="Navajo">
      <formula>NOT(ISERROR(SEARCH("Navajo",A65)))</formula>
    </cfRule>
    <cfRule type="containsText" dxfId="50" priority="10" operator="containsText" text="Vallecito">
      <formula>NOT(ISERROR(SEARCH("Vallecito",A65)))</formula>
    </cfRule>
    <cfRule type="containsText" dxfId="49" priority="11" operator="containsText" text="Fontenelle">
      <formula>NOT(ISERROR(SEARCH("Fontenelle",A65)))</formula>
    </cfRule>
    <cfRule type="containsText" dxfId="48" priority="12" operator="containsText" text="FlamingGorge">
      <formula>NOT(ISERROR(SEARCH("FlamingGorge",A65)))</formula>
    </cfRule>
    <cfRule type="containsText" dxfId="47" priority="13" operator="containsText" text="TaylorPark">
      <formula>NOT(ISERROR(SEARCH("TaylorPark",A65)))</formula>
    </cfRule>
    <cfRule type="containsText" dxfId="46" priority="14" operator="containsText" text="BlueMesa">
      <formula>NOT(ISERROR(SEARCH("BlueMesa",A65)))</formula>
    </cfRule>
    <cfRule type="containsText" dxfId="45" priority="15" operator="containsText" text="Crystal">
      <formula>NOT(ISERROR(SEARCH("Crystal",A65)))</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7042" r:id="rId4" name="Button 2">
              <controlPr defaultSize="0" print="0" autoFill="0" autoPict="0" macro="[0]!CreatePictureFilesFromPlots">
                <anchor moveWithCells="1" sizeWithCells="1">
                  <from>
                    <xdr:col>1</xdr:col>
                    <xdr:colOff>68580</xdr:colOff>
                    <xdr:row>58</xdr:row>
                    <xdr:rowOff>68580</xdr:rowOff>
                  </from>
                  <to>
                    <xdr:col>3</xdr:col>
                    <xdr:colOff>525780</xdr:colOff>
                    <xdr:row>59</xdr:row>
                    <xdr:rowOff>152400</xdr:rowOff>
                  </to>
                </anchor>
              </controlPr>
            </control>
          </mc:Choice>
        </mc:AlternateContent>
        <mc:AlternateContent xmlns:mc="http://schemas.openxmlformats.org/markup-compatibility/2006">
          <mc:Choice Requires="x14">
            <control shapeId="87043" r:id="rId5" name="Button 3">
              <controlPr defaultSize="0" print="0" autoFill="0" autoPict="0" macro="[0]!CreateWordReportTwo">
                <anchor moveWithCells="1" sizeWithCells="1">
                  <from>
                    <xdr:col>5</xdr:col>
                    <xdr:colOff>571500</xdr:colOff>
                    <xdr:row>58</xdr:row>
                    <xdr:rowOff>68580</xdr:rowOff>
                  </from>
                  <to>
                    <xdr:col>8</xdr:col>
                    <xdr:colOff>571500</xdr:colOff>
                    <xdr:row>59</xdr:row>
                    <xdr:rowOff>182880</xdr:rowOff>
                  </to>
                </anchor>
              </controlPr>
            </control>
          </mc:Choice>
        </mc:AlternateContent>
        <mc:AlternateContent xmlns:mc="http://schemas.openxmlformats.org/markup-compatibility/2006">
          <mc:Choice Requires="x14">
            <control shapeId="87044" r:id="rId6" name="Button 4">
              <controlPr defaultSize="0" print="0" autoFill="0" autoPict="0" macro="[0]!CreatePowerPointReport">
                <anchor moveWithCells="1" sizeWithCells="1">
                  <from>
                    <xdr:col>11</xdr:col>
                    <xdr:colOff>30480</xdr:colOff>
                    <xdr:row>58</xdr:row>
                    <xdr:rowOff>68580</xdr:rowOff>
                  </from>
                  <to>
                    <xdr:col>14</xdr:col>
                    <xdr:colOff>30480</xdr:colOff>
                    <xdr:row>59</xdr:row>
                    <xdr:rowOff>152400</xdr:rowOff>
                  </to>
                </anchor>
              </controlPr>
            </control>
          </mc:Choice>
        </mc:AlternateContent>
        <mc:AlternateContent xmlns:mc="http://schemas.openxmlformats.org/markup-compatibility/2006">
          <mc:Choice Requires="x14">
            <control shapeId="87045" r:id="rId7" name="Button 5">
              <controlPr defaultSize="0" print="0" autoFill="0" autoPict="0" macro="[0]!showChangRangeNamesForm">
                <anchor moveWithCells="1" sizeWithCells="1">
                  <from>
                    <xdr:col>2</xdr:col>
                    <xdr:colOff>68580</xdr:colOff>
                    <xdr:row>62</xdr:row>
                    <xdr:rowOff>182880</xdr:rowOff>
                  </from>
                  <to>
                    <xdr:col>8</xdr:col>
                    <xdr:colOff>114300</xdr:colOff>
                    <xdr:row>64</xdr:row>
                    <xdr:rowOff>266700</xdr:rowOff>
                  </to>
                </anchor>
              </controlPr>
            </control>
          </mc:Choice>
        </mc:AlternateContent>
        <mc:AlternateContent xmlns:mc="http://schemas.openxmlformats.org/markup-compatibility/2006">
          <mc:Choice Requires="x14">
            <control shapeId="87047" r:id="rId8" name="Option Button 7">
              <controlPr defaultSize="0" autoFill="0" autoLine="0" autoPict="0" macro="[0]!HideOrUnhide">
                <anchor moveWithCells="1">
                  <from>
                    <xdr:col>16</xdr:col>
                    <xdr:colOff>533400</xdr:colOff>
                    <xdr:row>10</xdr:row>
                    <xdr:rowOff>30480</xdr:rowOff>
                  </from>
                  <to>
                    <xdr:col>18</xdr:col>
                    <xdr:colOff>487680</xdr:colOff>
                    <xdr:row>10</xdr:row>
                    <xdr:rowOff>182880</xdr:rowOff>
                  </to>
                </anchor>
              </controlPr>
            </control>
          </mc:Choice>
        </mc:AlternateContent>
        <mc:AlternateContent xmlns:mc="http://schemas.openxmlformats.org/markup-compatibility/2006">
          <mc:Choice Requires="x14">
            <control shapeId="87048" r:id="rId9" name="Option Button 8">
              <controlPr defaultSize="0" autoFill="0" autoLine="0" autoPict="0" macro="[0]!HideOrUnhide">
                <anchor moveWithCells="1">
                  <from>
                    <xdr:col>14</xdr:col>
                    <xdr:colOff>525780</xdr:colOff>
                    <xdr:row>10</xdr:row>
                    <xdr:rowOff>30480</xdr:rowOff>
                  </from>
                  <to>
                    <xdr:col>16</xdr:col>
                    <xdr:colOff>449580</xdr:colOff>
                    <xdr:row>11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tabColor theme="0"/>
  </sheetPr>
  <dimension ref="A1:CI139"/>
  <sheetViews>
    <sheetView zoomScaleNormal="100" workbookViewId="0">
      <selection activeCell="B1" sqref="B1"/>
    </sheetView>
  </sheetViews>
  <sheetFormatPr defaultColWidth="8.5546875" defaultRowHeight="14.4" x14ac:dyDescent="0.3"/>
  <cols>
    <col min="1" max="1" width="2.5546875" style="491" customWidth="1"/>
    <col min="2" max="3" width="8.5546875" style="491"/>
    <col min="4" max="7" width="8.5546875" style="491" customWidth="1"/>
    <col min="8" max="16" width="8.5546875" style="491"/>
    <col min="17" max="17" width="13.5546875" style="491" bestFit="1" customWidth="1"/>
    <col min="18" max="20" width="8.5546875" style="491"/>
    <col min="21" max="21" width="24.5546875" style="491" bestFit="1" customWidth="1"/>
    <col min="22" max="23" width="10.44140625" style="491" customWidth="1"/>
    <col min="24" max="24" width="11.44140625" style="491" customWidth="1"/>
    <col min="25" max="25" width="10.44140625" style="491" customWidth="1"/>
    <col min="26" max="26" width="9.5546875" style="491" bestFit="1" customWidth="1"/>
    <col min="27" max="27" width="10" style="491" customWidth="1"/>
    <col min="28" max="50" width="8.5546875" style="491"/>
    <col min="51" max="51" width="9.44140625" style="491" customWidth="1"/>
    <col min="52" max="52" width="10" style="491" customWidth="1"/>
    <col min="53" max="53" width="9.5546875" style="491" customWidth="1"/>
    <col min="54" max="16384" width="8.5546875" style="491"/>
  </cols>
  <sheetData>
    <row r="1" spans="1:87" ht="25.5" customHeight="1" x14ac:dyDescent="0.35">
      <c r="A1" s="486"/>
      <c r="B1" s="487"/>
      <c r="C1" s="487"/>
      <c r="D1" s="487"/>
      <c r="E1" s="487"/>
      <c r="F1" s="487"/>
      <c r="G1" s="487"/>
      <c r="H1" s="487"/>
      <c r="I1" s="487"/>
      <c r="J1" s="487"/>
      <c r="K1" s="487"/>
      <c r="L1" s="487"/>
      <c r="M1" s="487"/>
      <c r="N1" s="487"/>
      <c r="O1" s="487"/>
      <c r="P1" s="487"/>
      <c r="Q1" s="487"/>
      <c r="R1" s="487"/>
      <c r="S1" s="487"/>
      <c r="T1" s="488"/>
      <c r="U1" s="489"/>
      <c r="V1" s="774" t="s">
        <v>304</v>
      </c>
      <c r="W1" s="775"/>
      <c r="X1" s="775"/>
      <c r="Y1" s="768" t="str">
        <f>LOOKUP($B$10,NodeID,SheetName)</f>
        <v>Mead.Pool Elevation</v>
      </c>
      <c r="Z1" s="772"/>
      <c r="AA1" s="772"/>
      <c r="AB1" s="772"/>
      <c r="AC1" s="772"/>
      <c r="AD1" s="772"/>
      <c r="AE1" s="772"/>
      <c r="AF1" s="772"/>
      <c r="AG1" s="772"/>
      <c r="AH1" s="772"/>
      <c r="AI1" s="772"/>
      <c r="AJ1" s="772"/>
      <c r="AK1" s="772"/>
      <c r="AL1" s="772"/>
      <c r="AM1" s="773"/>
      <c r="AN1" s="768" t="str">
        <f>LOOKUP($B$10,NodeID,SheetName)</f>
        <v>Mead.Pool Elevation</v>
      </c>
      <c r="AO1" s="769"/>
      <c r="AP1" s="769"/>
      <c r="AQ1" s="769"/>
      <c r="AR1" s="769"/>
      <c r="AS1" s="769"/>
      <c r="AT1" s="769"/>
      <c r="AU1" s="769"/>
      <c r="AV1" s="769"/>
      <c r="AW1" s="769"/>
      <c r="AX1" s="769"/>
      <c r="AY1" s="769"/>
      <c r="AZ1" s="769"/>
      <c r="BA1" s="769"/>
      <c r="BB1" s="769"/>
      <c r="BC1" s="490"/>
      <c r="BD1" s="490"/>
      <c r="BE1" s="490"/>
      <c r="BF1" s="490"/>
      <c r="BG1" s="490"/>
    </row>
    <row r="2" spans="1:87" ht="18" customHeight="1" x14ac:dyDescent="0.3">
      <c r="A2" s="492"/>
      <c r="B2" s="493"/>
      <c r="C2" s="493"/>
      <c r="D2" s="493"/>
      <c r="E2" s="493">
        <v>0</v>
      </c>
      <c r="F2" s="494"/>
      <c r="G2" s="494"/>
      <c r="H2" s="494"/>
      <c r="I2" s="771" t="str">
        <f>LOOKUP($B$10,NodeID,SheetName)</f>
        <v>Mead.Pool Elevation</v>
      </c>
      <c r="J2" s="771"/>
      <c r="K2" s="771"/>
      <c r="L2" s="771"/>
      <c r="M2" s="771"/>
      <c r="N2" s="771"/>
      <c r="O2" s="771"/>
      <c r="P2" s="771"/>
      <c r="Q2" s="494"/>
      <c r="R2" s="494"/>
      <c r="S2" s="494"/>
      <c r="T2" s="495"/>
      <c r="U2" s="489"/>
      <c r="V2" s="731" t="s">
        <v>288</v>
      </c>
      <c r="W2" s="183" t="s">
        <v>287</v>
      </c>
      <c r="X2" s="496" t="s">
        <v>289</v>
      </c>
      <c r="Y2" s="490">
        <f>RunInformation!$G$6</f>
        <v>1991</v>
      </c>
      <c r="Z2" s="490">
        <f>RunInformation!$G$7</f>
        <v>1992</v>
      </c>
      <c r="AA2" s="490">
        <f>RunInformation!$G$8</f>
        <v>1993</v>
      </c>
      <c r="AB2" s="490">
        <f>RunInformation!$G$9</f>
        <v>1994</v>
      </c>
      <c r="AC2" s="490">
        <f>RunInformation!$G$10</f>
        <v>1995</v>
      </c>
      <c r="AD2" s="490">
        <f>RunInformation!$G$11</f>
        <v>1996</v>
      </c>
      <c r="AE2" s="490">
        <f>RunInformation!$G$12</f>
        <v>1997</v>
      </c>
      <c r="AF2" s="490">
        <f>RunInformation!$G$13</f>
        <v>1998</v>
      </c>
      <c r="AG2" s="490">
        <f>RunInformation!$G$14</f>
        <v>1999</v>
      </c>
      <c r="AH2" s="490">
        <f>RunInformation!$G$15</f>
        <v>2000</v>
      </c>
      <c r="AI2" s="490">
        <f>RunInformation!$G$16</f>
        <v>2001</v>
      </c>
      <c r="AJ2" s="490">
        <f>RunInformation!$G$17</f>
        <v>2002</v>
      </c>
      <c r="AK2" s="490">
        <f>RunInformation!$G$18</f>
        <v>2003</v>
      </c>
      <c r="AL2" s="490">
        <f>RunInformation!$G$19</f>
        <v>2004</v>
      </c>
      <c r="AM2" s="490">
        <f>RunInformation!$G$20</f>
        <v>2005</v>
      </c>
      <c r="AN2" s="490">
        <f>RunInformation!$G$21</f>
        <v>2006</v>
      </c>
      <c r="AO2" s="490">
        <f>RunInformation!$G$22</f>
        <v>2007</v>
      </c>
      <c r="AP2" s="490">
        <f>RunInformation!$G$23</f>
        <v>2008</v>
      </c>
      <c r="AQ2" s="490">
        <f>RunInformation!$G$24</f>
        <v>2009</v>
      </c>
      <c r="AR2" s="490">
        <f>RunInformation!$G$25</f>
        <v>2010</v>
      </c>
      <c r="AS2" s="490">
        <f>RunInformation!$G$26</f>
        <v>2011</v>
      </c>
      <c r="AT2" s="490">
        <f>RunInformation!$G$27</f>
        <v>2012</v>
      </c>
      <c r="AU2" s="490">
        <f>RunInformation!$G$28</f>
        <v>2013</v>
      </c>
      <c r="AV2" s="490">
        <f>RunInformation!$G$29</f>
        <v>2014</v>
      </c>
      <c r="AW2" s="490">
        <f>RunInformation!$G$30</f>
        <v>2015</v>
      </c>
      <c r="AX2" s="490">
        <f>RunInformation!$G$31</f>
        <v>2016</v>
      </c>
      <c r="AY2" s="490">
        <f>RunInformation!$G$32</f>
        <v>2017</v>
      </c>
      <c r="AZ2" s="490">
        <f>RunInformation!$G$33</f>
        <v>2018</v>
      </c>
      <c r="BA2" s="490">
        <f>RunInformation!$G$34</f>
        <v>2019</v>
      </c>
      <c r="BB2" s="490">
        <f>RunInformation!$G$35</f>
        <v>2020</v>
      </c>
      <c r="BC2" s="490"/>
      <c r="BD2" s="490"/>
      <c r="BE2" s="490"/>
      <c r="BF2" s="490"/>
      <c r="BG2" s="490"/>
    </row>
    <row r="3" spans="1:87" ht="18" customHeight="1" x14ac:dyDescent="0.3">
      <c r="A3" s="492"/>
      <c r="B3" s="493">
        <v>5</v>
      </c>
      <c r="C3" s="493">
        <f>LOOKUP($B$3,RunInformation!$AX$6:$AX$17,RunInformation!$AZ$6:$AZ$17)</f>
        <v>65</v>
      </c>
      <c r="D3" s="493">
        <v>3</v>
      </c>
      <c r="E3" s="493"/>
      <c r="F3" s="494"/>
      <c r="G3" s="494"/>
      <c r="H3" s="494"/>
      <c r="I3" s="771"/>
      <c r="J3" s="771"/>
      <c r="K3" s="771"/>
      <c r="L3" s="771"/>
      <c r="M3" s="771"/>
      <c r="N3" s="771"/>
      <c r="O3" s="771"/>
      <c r="P3" s="771"/>
      <c r="Q3" s="494"/>
      <c r="R3" s="494"/>
      <c r="S3" s="494"/>
      <c r="T3" s="495"/>
      <c r="U3" s="497" t="str">
        <f ca="1">LOOKUP($B$10,NodeID,UnitName)</f>
        <v>Feet</v>
      </c>
      <c r="V3" s="640" t="s">
        <v>0</v>
      </c>
      <c r="W3" s="498" t="s">
        <v>1</v>
      </c>
      <c r="X3" s="489" t="s">
        <v>2</v>
      </c>
      <c r="Y3" s="498" t="s">
        <v>3</v>
      </c>
      <c r="Z3" s="498" t="s">
        <v>4</v>
      </c>
      <c r="AA3" s="498" t="s">
        <v>5</v>
      </c>
      <c r="AB3" s="498" t="s">
        <v>6</v>
      </c>
      <c r="AC3" s="498" t="s">
        <v>7</v>
      </c>
      <c r="AD3" s="498" t="s">
        <v>8</v>
      </c>
      <c r="AE3" s="498" t="s">
        <v>9</v>
      </c>
      <c r="AF3" s="498" t="s">
        <v>10</v>
      </c>
      <c r="AG3" s="498" t="s">
        <v>11</v>
      </c>
      <c r="AH3" s="498" t="s">
        <v>12</v>
      </c>
      <c r="AI3" s="498" t="s">
        <v>13</v>
      </c>
      <c r="AJ3" s="498" t="s">
        <v>14</v>
      </c>
      <c r="AK3" s="498" t="s">
        <v>15</v>
      </c>
      <c r="AL3" s="498" t="s">
        <v>16</v>
      </c>
      <c r="AM3" s="498" t="s">
        <v>17</v>
      </c>
      <c r="AN3" s="498" t="s">
        <v>18</v>
      </c>
      <c r="AO3" s="498" t="s">
        <v>19</v>
      </c>
      <c r="AP3" s="498" t="s">
        <v>20</v>
      </c>
      <c r="AQ3" s="498" t="s">
        <v>21</v>
      </c>
      <c r="AR3" s="498" t="s">
        <v>22</v>
      </c>
      <c r="AS3" s="498" t="s">
        <v>23</v>
      </c>
      <c r="AT3" s="498" t="s">
        <v>24</v>
      </c>
      <c r="AU3" s="498" t="s">
        <v>25</v>
      </c>
      <c r="AV3" s="498" t="s">
        <v>26</v>
      </c>
      <c r="AW3" s="498" t="s">
        <v>27</v>
      </c>
      <c r="AX3" s="498" t="s">
        <v>279</v>
      </c>
      <c r="AY3" s="498" t="s">
        <v>285</v>
      </c>
      <c r="AZ3" s="498" t="s">
        <v>290</v>
      </c>
      <c r="BA3" s="498" t="s">
        <v>294</v>
      </c>
      <c r="BB3" s="498" t="s">
        <v>295</v>
      </c>
      <c r="BC3" s="498"/>
      <c r="BD3" s="498"/>
      <c r="BE3" s="498"/>
      <c r="BF3" s="498"/>
      <c r="BG3" s="498"/>
    </row>
    <row r="4" spans="1:87" x14ac:dyDescent="0.3">
      <c r="A4" s="492"/>
      <c r="B4" s="493">
        <v>10</v>
      </c>
      <c r="C4" s="493"/>
      <c r="D4" s="493">
        <v>2</v>
      </c>
      <c r="E4" s="493"/>
      <c r="F4" s="494"/>
      <c r="G4" s="494"/>
      <c r="H4" s="494"/>
      <c r="I4" s="494"/>
      <c r="J4" s="494"/>
      <c r="K4" s="494"/>
      <c r="L4" s="494"/>
      <c r="M4" s="494"/>
      <c r="N4" s="494"/>
      <c r="O4" s="494"/>
      <c r="P4" s="494"/>
      <c r="Q4" s="494"/>
      <c r="R4" s="494"/>
      <c r="S4" s="494"/>
      <c r="T4" s="499"/>
      <c r="U4" s="500">
        <f ca="1">DATE(LOOKUP($D$3,TimestepID,StartYear),$B$3,1)</f>
        <v>46143</v>
      </c>
      <c r="V4" s="732">
        <f t="shared" ref="V4:V68" ca="1" si="0">IF($U4="","",IF($C$34=TRUE,(LOOKUP($U4,INDIRECT($C$10&amp;"_TIME"),INDIRECT($C$10&amp;"_"&amp;"Max"))),""))</f>
        <v>1050.7813278844349</v>
      </c>
      <c r="W4" s="732">
        <f ca="1">IF($U4="","",IF($B$34=TRUE,(LOOKUP($U4,INDIRECT($C$10&amp;"_TIME"),INDIRECT($C$10&amp;"_"&amp;"Min"))),""))</f>
        <v>1049.5912258750243</v>
      </c>
      <c r="X4" s="501">
        <f ca="1">IF($U4="","",IF($D$34=TRUE,(LOOKUP($U4,INDIRECT($C$10&amp;"_TIME"),INDIRECT($C$10&amp;"_"&amp;"Most"))),""))</f>
        <v>1050.0826593971028</v>
      </c>
      <c r="Y4" s="502">
        <f ca="1">IF($U4="","",IF($B$15=TRUE,(LOOKUP($U4,INDIRECT($C$10&amp;"_TIME"),INDIRECT($C$10&amp;"_"&amp;"1"))),""))</f>
        <v>1050.0041239006293</v>
      </c>
      <c r="Z4" s="502">
        <f ca="1">IF($U4="","",IF($B$16=TRUE,(LOOKUP($U4,INDIRECT($C$10&amp;"_TIME"),INDIRECT($C$10&amp;"_"&amp;"2"))),""))</f>
        <v>1050.844707615335</v>
      </c>
      <c r="AA4" s="502">
        <f ca="1">IF($U4="","",IF($B$17=TRUE,(LOOKUP($U4,INDIRECT($C$10&amp;"_TIME"),INDIRECT($C$10&amp;"_"&amp;"3"))),""))</f>
        <v>1052.0821046695676</v>
      </c>
      <c r="AB4" s="502">
        <f ca="1">IF($U4="","",IF($B$18=TRUE,(LOOKUP($U4,INDIRECT($C$10&amp;"_TIME"),INDIRECT($C$10&amp;"_"&amp;"4"))),""))</f>
        <v>1051.7727012183018</v>
      </c>
      <c r="AC4" s="502">
        <f ca="1">IF($U4="","",IF($B$19=TRUE,(LOOKUP($U4,INDIRECT($C$10&amp;"_TIME"),INDIRECT($C$10&amp;"_"&amp;"5"))),""))</f>
        <v>1051.5941659317421</v>
      </c>
      <c r="AD4" s="502">
        <f ca="1">IF($U4="","",IF($B$20=TRUE,(LOOKUP($U4,INDIRECT($C$10&amp;"_TIME"),INDIRECT($C$10&amp;"_"&amp;"6"))),""))</f>
        <v>1050.1695866700184</v>
      </c>
      <c r="AE4" s="502">
        <f ca="1">IF($U4="","",IF($B$21=TRUE,(LOOKUP($U4,INDIRECT($C$10&amp;"_TIME"),INDIRECT($C$10&amp;"_"&amp;"7"))),""))</f>
        <v>1050.2718735028325</v>
      </c>
      <c r="AF4" s="502">
        <f ca="1">IF($U4="","",IF($B$22=TRUE,(LOOKUP($U4,INDIRECT($C$10&amp;"_TIME"),INDIRECT($C$10&amp;"_"&amp;"8"))),""))</f>
        <v>1051.6005908441032</v>
      </c>
      <c r="AG4" s="502">
        <f ca="1">IF($U4="","",IF($B$23=TRUE,(LOOKUP($U4,INDIRECT($C$10&amp;"_TIME"),INDIRECT($C$10&amp;"_"&amp;"9"))),""))</f>
        <v>1049.9875750962935</v>
      </c>
      <c r="AH4" s="502">
        <f ca="1">IF($U4="","",IF($B$24=TRUE,(LOOKUP($U4,INDIRECT($C$10&amp;"_TIME"),INDIRECT($C$10&amp;"_"&amp;"10"))),""))</f>
        <v>1050.2724539460371</v>
      </c>
      <c r="AI4" s="502">
        <f ca="1">IF($U4="","",IF($B$25=TRUE,(LOOKUP($U4,INDIRECT($C$10&amp;"_TIME"),INDIRECT($C$10&amp;"_"&amp;"11"))),""))</f>
        <v>1050.0321194522126</v>
      </c>
      <c r="AJ4" s="502">
        <f ca="1">IF($U4="","",IF($B$26=TRUE,(LOOKUP($U4,INDIRECT($C$10&amp;"_TIME"),INDIRECT($C$10&amp;"_"&amp;"12"))),""))</f>
        <v>1049.7727820007256</v>
      </c>
      <c r="AK4" s="502">
        <f ca="1">IF($U4="","",IF($B$27=TRUE,(LOOKUP($U4,INDIRECT($C$10&amp;"_TIME"),INDIRECT($C$10&amp;"_"&amp;"13"))),""))</f>
        <v>1049.8682415384044</v>
      </c>
      <c r="AL4" s="502">
        <f ca="1">IF($U4="","",IF($B$28=TRUE,(LOOKUP($U4,INDIRECT($C$10&amp;"_TIME"),INDIRECT($C$10&amp;"_"&amp;"14"))),""))</f>
        <v>1049.7900580934281</v>
      </c>
      <c r="AM4" s="502">
        <f ca="1">IF($U4="","",IF($B$29=TRUE,(LOOKUP($U4,INDIRECT($C$10&amp;"_TIME"),INDIRECT($C$10&amp;"_"&amp;"15"))),""))</f>
        <v>1052.0278000599333</v>
      </c>
      <c r="AN4" s="502">
        <f ca="1">IF($U4="","",IF($C$15=TRUE,(LOOKUP($U4,INDIRECT($C$10&amp;"_TIME"),INDIRECT($C$10&amp;"_"&amp;"16"))),""))</f>
        <v>1049.8776903139071</v>
      </c>
      <c r="AO4" s="502">
        <f ca="1">IF($U4="","",IF($C$16=TRUE,(LOOKUP($U4,INDIRECT($C$10&amp;"_TIME"),INDIRECT($C$10&amp;"_"&amp;"17"))),""))</f>
        <v>1049.5708785174093</v>
      </c>
      <c r="AP4" s="502">
        <f ca="1">IF($U4="","",IF($C$17=TRUE,(LOOKUP($U4,INDIRECT($C$10&amp;"_TIME"),INDIRECT($C$10&amp;"_"&amp;"18"))),""))</f>
        <v>1049.9728934143993</v>
      </c>
      <c r="AQ4" s="502">
        <f ca="1">IF($U4="","",IF($C$18=TRUE,(LOOKUP($U4,INDIRECT($C$10&amp;"_TIME"),INDIRECT($C$10&amp;"_"&amp;"19"))),""))</f>
        <v>1050.4400231247735</v>
      </c>
      <c r="AR4" s="502">
        <f ca="1">IF($U4="","",IF($C$19=TRUE,(LOOKUP($U4,INDIRECT($C$10&amp;"_TIME"),INDIRECT($C$10&amp;"_"&amp;"20"))),""))</f>
        <v>1050.5885095560454</v>
      </c>
      <c r="AS4" s="502">
        <f ca="1">IF($U4="","",IF($C$20=TRUE,(LOOKUP($U4,INDIRECT($C$10&amp;"_TIME"),INDIRECT($C$10&amp;"_"&amp;"21"))),""))</f>
        <v>1050.8494431658905</v>
      </c>
      <c r="AT4" s="502">
        <f ca="1">IF($U4="","",IF($C$21=TRUE,(LOOKUP($U4,INDIRECT($C$10&amp;"_TIME"),INDIRECT($C$10&amp;"_"&amp;"22"))),""))</f>
        <v>1049.7497804137884</v>
      </c>
      <c r="AU4" s="502">
        <f ca="1">IF($U4="","",IF($C$22=TRUE,(LOOKUP($U4,INDIRECT($C$10&amp;"_TIME"),INDIRECT($C$10&amp;"_"&amp;"23"))),""))</f>
        <v>1049.8393560695338</v>
      </c>
      <c r="AV4" s="502">
        <f ca="1">IF($U4="","",IF($C$23=TRUE,(LOOKUP($U4,INDIRECT($C$10&amp;"_TIME"),INDIRECT($C$10&amp;"_"&amp;"24"))),""))</f>
        <v>1049.3182326840588</v>
      </c>
      <c r="AW4" s="502">
        <f ca="1">IF($U4="","",IF($C$24=TRUE,(LOOKUP($U4,INDIRECT($C$10&amp;"_TIME"),INDIRECT($C$10&amp;"_"&amp;"25"))),""))</f>
        <v>1049.8550706519866</v>
      </c>
      <c r="AX4" s="502">
        <f ca="1">IF($U4="","",IF($C$25=TRUE,(LOOKUP($U4,INDIRECT($C$10&amp;"_TIME"),INDIRECT($C$10&amp;"_"&amp;"26"))),""))</f>
        <v>1050.1162056291173</v>
      </c>
      <c r="AY4" s="502">
        <f ca="1">IF($U4="","",IF($C$26=TRUE,(LOOKUP($U4,INDIRECT($C$10&amp;"_TIME"),INDIRECT($C$10&amp;"_"&amp;"27"))),""))</f>
        <v>1050.0448783380107</v>
      </c>
      <c r="AZ4" s="502">
        <f ca="1">IF($U4="","",IF($C$27=TRUE,(LOOKUP($U4,INDIRECT($C$10&amp;"_TIME"),INDIRECT($C$10&amp;"_"&amp;"28"))),""))</f>
        <v>1049.6848414015149</v>
      </c>
      <c r="BA4" s="502">
        <f ca="1">IF($U4="","",IF($C$28=TRUE,(LOOKUP($U4,INDIRECT($C$10&amp;"_TIME"),INDIRECT($C$10&amp;"_"&amp;"29"))),""))</f>
        <v>1050.7958013326004</v>
      </c>
      <c r="BB4" s="502">
        <f ca="1">IF($U4="","",IF($C$29=TRUE,(LOOKUP($U4,INDIRECT($C$10&amp;"_TIME"),INDIRECT($C$10&amp;"_"&amp;"30"))),""))</f>
        <v>1049.7173266380685</v>
      </c>
      <c r="BC4" s="502"/>
      <c r="BD4" s="502"/>
      <c r="BE4" s="502"/>
      <c r="BF4" s="502"/>
      <c r="BG4" s="502"/>
    </row>
    <row r="5" spans="1:87" x14ac:dyDescent="0.3">
      <c r="A5" s="492"/>
      <c r="B5" s="493"/>
      <c r="C5" s="493"/>
      <c r="D5" s="493"/>
      <c r="E5" s="493"/>
      <c r="F5" s="494"/>
      <c r="G5" s="494"/>
      <c r="H5" s="494"/>
      <c r="I5" s="494"/>
      <c r="J5" s="494"/>
      <c r="K5" s="494"/>
      <c r="L5" s="494"/>
      <c r="M5" s="494"/>
      <c r="N5" s="494"/>
      <c r="O5" s="494"/>
      <c r="P5" s="494"/>
      <c r="Q5" s="494"/>
      <c r="R5" s="494"/>
      <c r="S5" s="494"/>
      <c r="T5" s="495"/>
      <c r="U5" s="503">
        <f t="shared" ref="U5:U62" ca="1" si="1">IF((ROW()-3)&lt;=LOOKUP($B$6,TimestepID,Duration),EDATE(U4,1),"")</f>
        <v>46174</v>
      </c>
      <c r="V5" s="733">
        <f t="shared" ca="1" si="0"/>
        <v>1045.1648210980534</v>
      </c>
      <c r="W5" s="733">
        <f t="shared" ref="W5:W68" ca="1" si="2">IF($U5="","",IF($B$34=TRUE,(LOOKUP($U5,INDIRECT($C$10&amp;"_TIME"),INDIRECT($C$10&amp;"_"&amp;"Min"))),""))</f>
        <v>1043.1730385405956</v>
      </c>
      <c r="X5" s="504">
        <f t="shared" ref="X5:X68" ca="1" si="3">IF($U5="","",IF($D$34=TRUE,(LOOKUP($U5,INDIRECT($C$10&amp;"_TIME"),INDIRECT($C$10&amp;"_"&amp;"Most"))),""))</f>
        <v>1044.1491648969288</v>
      </c>
      <c r="Y5" s="502">
        <f t="shared" ref="Y5:Y28" ca="1" si="4">IF($U5="","",IF($B$15=TRUE,(LOOKUP($U5,INDIRECT($C$10&amp;"_TIME"),INDIRECT($C$10&amp;"_"&amp;"1"))),""))</f>
        <v>1044.7840992832523</v>
      </c>
      <c r="Z5" s="502">
        <f t="shared" ref="Z5:Z68" ca="1" si="5">IF($U5="","",IF($B$16=TRUE,(LOOKUP($U5,INDIRECT($C$10&amp;"_TIME"),INDIRECT($C$10&amp;"_"&amp;"2"))),""))</f>
        <v>1044.7943743234675</v>
      </c>
      <c r="AA5" s="502">
        <f t="shared" ref="AA5:AA68" ca="1" si="6">IF($U5="","",IF($B$17=TRUE,(LOOKUP($U5,INDIRECT($C$10&amp;"_TIME"),INDIRECT($C$10&amp;"_"&amp;"3"))),""))</f>
        <v>1046.2495255742069</v>
      </c>
      <c r="AB5" s="502">
        <f t="shared" ref="AB5:AB68" ca="1" si="7">IF($U5="","",IF($B$18=TRUE,(LOOKUP($U5,INDIRECT($C$10&amp;"_TIME"),INDIRECT($C$10&amp;"_"&amp;"4"))),""))</f>
        <v>1045.4381686077732</v>
      </c>
      <c r="AC5" s="502">
        <f t="shared" ref="AC5:AC68" ca="1" si="8">IF($U5="","",IF($B$19=TRUE,(LOOKUP($U5,INDIRECT($C$10&amp;"_TIME"),INDIRECT($C$10&amp;"_"&amp;"5"))),""))</f>
        <v>1046.4247737855028</v>
      </c>
      <c r="AD5" s="502">
        <f t="shared" ref="AD5:AD68" ca="1" si="9">IF($U5="","",IF($B$20=TRUE,(LOOKUP($U5,INDIRECT($C$10&amp;"_TIME"),INDIRECT($C$10&amp;"_"&amp;"6"))),""))</f>
        <v>1043.9508247247745</v>
      </c>
      <c r="AE5" s="502">
        <f t="shared" ref="AE5:AE68" ca="1" si="10">IF($U5="","",IF($B$21=TRUE,(LOOKUP($U5,INDIRECT($C$10&amp;"_TIME"),INDIRECT($C$10&amp;"_"&amp;"7"))),""))</f>
        <v>1044.0240081445922</v>
      </c>
      <c r="AF5" s="502">
        <f t="shared" ref="AF5:AF40" ca="1" si="11">IF($U5="","",IF($B$22=TRUE,(LOOKUP($U5,INDIRECT($C$10&amp;"_TIME"),INDIRECT($C$10&amp;"_"&amp;"8"))),""))</f>
        <v>1046.3226444186021</v>
      </c>
      <c r="AG5" s="502">
        <f t="shared" ref="AG5:AG68" ca="1" si="12">IF($U5="","",IF($B$23=TRUE,(LOOKUP($U5,INDIRECT($C$10&amp;"_TIME"),INDIRECT($C$10&amp;"_"&amp;"9"))),""))</f>
        <v>1044.3843434999694</v>
      </c>
      <c r="AH5" s="502">
        <f t="shared" ref="AH5:AH68" ca="1" si="13">IF($U5="","",IF($B$24=TRUE,(LOOKUP($U5,INDIRECT($C$10&amp;"_TIME"),INDIRECT($C$10&amp;"_"&amp;"10"))),""))</f>
        <v>1044.9489097858343</v>
      </c>
      <c r="AI5" s="502">
        <f t="shared" ref="AI5:AI68" ca="1" si="14">IF($U5="","",IF($B$25=TRUE,(LOOKUP($U5,INDIRECT($C$10&amp;"_TIME"),INDIRECT($C$10&amp;"_"&amp;"11"))),""))</f>
        <v>1044.085254040898</v>
      </c>
      <c r="AJ5" s="502">
        <f t="shared" ref="AJ5:AJ40" ca="1" si="15">IF($U5="","",IF($B$26=TRUE,(LOOKUP($U5,INDIRECT($C$10&amp;"_TIME"),INDIRECT($C$10&amp;"_"&amp;"12"))),""))</f>
        <v>1043.5580875047754</v>
      </c>
      <c r="AK5" s="502">
        <f t="shared" ref="AK5:AK68" ca="1" si="16">IF($U5="","",IF($B$27=TRUE,(LOOKUP($U5,INDIRECT($C$10&amp;"_TIME"),INDIRECT($C$10&amp;"_"&amp;"13"))),""))</f>
        <v>1043.3095211447489</v>
      </c>
      <c r="AL5" s="502">
        <f t="shared" ref="AL5:AL68" ca="1" si="17">IF($U5="","",IF($B$28=TRUE,(LOOKUP($U5,INDIRECT($C$10&amp;"_TIME"),INDIRECT($C$10&amp;"_"&amp;"14"))),""))</f>
        <v>1042.8817226931076</v>
      </c>
      <c r="AM5" s="502">
        <f t="shared" ref="AM5:AM68" ca="1" si="18">IF($U5="","",IF($B$29=TRUE,(LOOKUP($U5,INDIRECT($C$10&amp;"_TIME"),INDIRECT($C$10&amp;"_"&amp;"15"))),""))</f>
        <v>1046.4817755610611</v>
      </c>
      <c r="AN5" s="502">
        <f t="shared" ref="AN5:AN68" ca="1" si="19">IF($U5="","",IF($C$15=TRUE,(LOOKUP($U5,INDIRECT($C$10&amp;"_TIME"),INDIRECT($C$10&amp;"_"&amp;"16"))),""))</f>
        <v>1043.6418091969072</v>
      </c>
      <c r="AO5" s="502">
        <f t="shared" ref="AO5:AO68" ca="1" si="20">IF($U5="","",IF($C$16=TRUE,(LOOKUP($U5,INDIRECT($C$10&amp;"_TIME"),INDIRECT($C$10&amp;"_"&amp;"17"))),""))</f>
        <v>1042.9830874153531</v>
      </c>
      <c r="AP5" s="502">
        <f t="shared" ref="AP5:AP68" ca="1" si="21">IF($U5="","",IF($C$17=TRUE,(LOOKUP($U5,INDIRECT($C$10&amp;"_TIME"),INDIRECT($C$10&amp;"_"&amp;"18"))),""))</f>
        <v>1043.8102283374392</v>
      </c>
      <c r="AQ5" s="502">
        <f t="shared" ref="AQ5:AQ68" ca="1" si="22">IF($U5="","",IF($C$18=TRUE,(LOOKUP($U5,INDIRECT($C$10&amp;"_TIME"),INDIRECT($C$10&amp;"_"&amp;"19"))),""))</f>
        <v>1044.4149144559196</v>
      </c>
      <c r="AR5" s="502">
        <f t="shared" ref="AR5:AR68" ca="1" si="23">IF($U5="","",IF($C$19=TRUE,(LOOKUP($U5,INDIRECT($C$10&amp;"_TIME"),INDIRECT($C$10&amp;"_"&amp;"20"))),""))</f>
        <v>1044.4417818305662</v>
      </c>
      <c r="AS5" s="502">
        <f t="shared" ref="AS5:AS68" ca="1" si="24">IF($U5="","",IF($C$20=TRUE,(LOOKUP($U5,INDIRECT($C$10&amp;"_TIME"),INDIRECT($C$10&amp;"_"&amp;"21"))),""))</f>
        <v>1045.2545258001473</v>
      </c>
      <c r="AT5" s="502">
        <f t="shared" ref="AT5:AT68" ca="1" si="25">IF($U5="","",IF($C$21=TRUE,(LOOKUP($U5,INDIRECT($C$10&amp;"_TIME"),INDIRECT($C$10&amp;"_"&amp;"22"))),""))</f>
        <v>1043.0557915360116</v>
      </c>
      <c r="AU5" s="502">
        <f t="shared" ref="AU5:AU68" ca="1" si="26">IF($U5="","",IF($C$22=TRUE,(LOOKUP($U5,INDIRECT($C$10&amp;"_TIME"),INDIRECT($C$10&amp;"_"&amp;"23"))),""))</f>
        <v>1043.1841510883667</v>
      </c>
      <c r="AV5" s="502">
        <f t="shared" ref="AV5:AV68" ca="1" si="27">IF($U5="","",IF($C$23=TRUE,(LOOKUP($U5,INDIRECT($C$10&amp;"_TIME"),INDIRECT($C$10&amp;"_"&amp;"24"))),""))</f>
        <v>1042.5563750096712</v>
      </c>
      <c r="AW5" s="502">
        <f t="shared" ref="AW5:AW68" ca="1" si="28">IF($U5="","",IF($C$24=TRUE,(LOOKUP($U5,INDIRECT($C$10&amp;"_TIME"),INDIRECT($C$10&amp;"_"&amp;"25"))),""))</f>
        <v>1043.7889780868375</v>
      </c>
      <c r="AX5" s="502">
        <f t="shared" ref="AX5:AX68" ca="1" si="29">IF($U5="","",IF($C$25=TRUE,(LOOKUP($U5,INDIRECT($C$10&amp;"_TIME"),INDIRECT($C$10&amp;"_"&amp;"26"))),""))</f>
        <v>1044.0939675057207</v>
      </c>
      <c r="AY5" s="502">
        <f t="shared" ref="AY5:AY68" ca="1" si="30">IF($U5="","",IF($C$26=TRUE,(LOOKUP($U5,INDIRECT($C$10&amp;"_TIME"),INDIRECT($C$10&amp;"_"&amp;"27"))),""))</f>
        <v>1043.6289832190726</v>
      </c>
      <c r="AZ5" s="502">
        <f t="shared" ref="AZ5:AZ68" ca="1" si="31">IF($U5="","",IF($C$27=TRUE,(LOOKUP($U5,INDIRECT($C$10&amp;"_TIME"),INDIRECT($C$10&amp;"_"&amp;"28"))),""))</f>
        <v>1043.1770350575357</v>
      </c>
      <c r="BA5" s="502">
        <f t="shared" ref="BA5:BA68" ca="1" si="32">IF($U5="","",IF($C$28=TRUE,(LOOKUP($U5,INDIRECT($C$10&amp;"_TIME"),INDIRECT($C$10&amp;"_"&amp;"29"))),""))</f>
        <v>1045.1084530723556</v>
      </c>
      <c r="BB5" s="502">
        <f t="shared" ref="BB5:BB68" ca="1" si="33">IF($U5="","",IF($C$29=TRUE,(LOOKUP($U5,INDIRECT($C$10&amp;"_TIME"),INDIRECT($C$10&amp;"_"&amp;"30"))),""))</f>
        <v>1043.1779264850911</v>
      </c>
      <c r="BC5" s="502"/>
      <c r="BD5" s="502"/>
      <c r="BE5" s="502"/>
      <c r="BF5" s="502"/>
      <c r="BG5" s="502"/>
    </row>
    <row r="6" spans="1:87" x14ac:dyDescent="0.3">
      <c r="A6" s="492"/>
      <c r="B6" s="493">
        <f>B3</f>
        <v>5</v>
      </c>
      <c r="C6" s="493">
        <f>MATCH(INDEX(RunInformation!$AZ$6:$AZ$17,MATCH(B3,RunInformation!$AX$6:$AX$17,0)),RunInformation!$L$3:$L$40,0)</f>
        <v>5</v>
      </c>
      <c r="D6" s="493"/>
      <c r="E6" s="493"/>
      <c r="F6" s="494"/>
      <c r="G6" s="494"/>
      <c r="H6" s="494"/>
      <c r="I6" s="494"/>
      <c r="J6" s="494"/>
      <c r="K6" s="494"/>
      <c r="L6" s="494"/>
      <c r="M6" s="494"/>
      <c r="N6" s="494"/>
      <c r="O6" s="494"/>
      <c r="P6" s="494"/>
      <c r="Q6" s="494"/>
      <c r="R6" s="494"/>
      <c r="S6" s="494"/>
      <c r="T6" s="495"/>
      <c r="U6" s="503">
        <f t="shared" ca="1" si="1"/>
        <v>46204</v>
      </c>
      <c r="V6" s="733">
        <f t="shared" ca="1" si="0"/>
        <v>1041.4312637586283</v>
      </c>
      <c r="W6" s="733">
        <f t="shared" ca="1" si="2"/>
        <v>1038.973491781016</v>
      </c>
      <c r="X6" s="504">
        <f t="shared" ca="1" si="3"/>
        <v>1040.2104536559411</v>
      </c>
      <c r="Y6" s="502">
        <f t="shared" ca="1" si="4"/>
        <v>1039.9128566784461</v>
      </c>
      <c r="Z6" s="502">
        <f t="shared" ca="1" si="5"/>
        <v>1041.3306418463148</v>
      </c>
      <c r="AA6" s="502">
        <f t="shared" ca="1" si="6"/>
        <v>1041.5229831961856</v>
      </c>
      <c r="AB6" s="502">
        <f t="shared" ca="1" si="7"/>
        <v>1040.9976245577361</v>
      </c>
      <c r="AC6" s="502">
        <f t="shared" ca="1" si="8"/>
        <v>1042.954877995076</v>
      </c>
      <c r="AD6" s="502">
        <f t="shared" ca="1" si="9"/>
        <v>1040.3018476590671</v>
      </c>
      <c r="AE6" s="502">
        <f t="shared" ca="1" si="10"/>
        <v>1040.0621044065952</v>
      </c>
      <c r="AF6" s="502">
        <f t="shared" ca="1" si="11"/>
        <v>1043.1487043841055</v>
      </c>
      <c r="AG6" s="502">
        <f t="shared" ca="1" si="12"/>
        <v>1042.1845147630731</v>
      </c>
      <c r="AH6" s="502">
        <f t="shared" ca="1" si="13"/>
        <v>1040.1628721847389</v>
      </c>
      <c r="AI6" s="502">
        <f t="shared" ca="1" si="14"/>
        <v>1039.1073430664219</v>
      </c>
      <c r="AJ6" s="502">
        <f t="shared" ca="1" si="15"/>
        <v>1039.2881993833503</v>
      </c>
      <c r="AK6" s="502">
        <f t="shared" ca="1" si="16"/>
        <v>1038.7766888110621</v>
      </c>
      <c r="AL6" s="502">
        <f t="shared" ca="1" si="17"/>
        <v>1038.3866052596475</v>
      </c>
      <c r="AM6" s="502">
        <f t="shared" ca="1" si="18"/>
        <v>1042.2365448509634</v>
      </c>
      <c r="AN6" s="502">
        <f t="shared" ca="1" si="19"/>
        <v>1039.3725468730343</v>
      </c>
      <c r="AO6" s="502">
        <f t="shared" ca="1" si="20"/>
        <v>1038.788871784833</v>
      </c>
      <c r="AP6" s="502">
        <f t="shared" ca="1" si="21"/>
        <v>1039.5905072518196</v>
      </c>
      <c r="AQ6" s="502">
        <f t="shared" ca="1" si="22"/>
        <v>1039.9968874121196</v>
      </c>
      <c r="AR6" s="502">
        <f t="shared" ca="1" si="23"/>
        <v>1039.4285187941273</v>
      </c>
      <c r="AS6" s="502">
        <f t="shared" ca="1" si="24"/>
        <v>1041.272185248404</v>
      </c>
      <c r="AT6" s="502">
        <f t="shared" ca="1" si="25"/>
        <v>1039.4345301640403</v>
      </c>
      <c r="AU6" s="502">
        <f t="shared" ca="1" si="26"/>
        <v>1039.7652263791333</v>
      </c>
      <c r="AV6" s="502">
        <f t="shared" ca="1" si="27"/>
        <v>1038.5629626807199</v>
      </c>
      <c r="AW6" s="502">
        <f t="shared" ca="1" si="28"/>
        <v>1040.101446506601</v>
      </c>
      <c r="AX6" s="502">
        <f t="shared" ca="1" si="29"/>
        <v>1040.0303967169771</v>
      </c>
      <c r="AY6" s="502">
        <f t="shared" ca="1" si="30"/>
        <v>1040.0217781428566</v>
      </c>
      <c r="AZ6" s="502">
        <f t="shared" ca="1" si="31"/>
        <v>1039.7239297624631</v>
      </c>
      <c r="BA6" s="502">
        <f t="shared" ca="1" si="32"/>
        <v>1040.3409658369267</v>
      </c>
      <c r="BB6" s="502">
        <f t="shared" ca="1" si="33"/>
        <v>1038.4746926387536</v>
      </c>
      <c r="BC6" s="502"/>
      <c r="BD6" s="502"/>
      <c r="BE6" s="502"/>
      <c r="BF6" s="502"/>
      <c r="BG6" s="502"/>
    </row>
    <row r="7" spans="1:87" x14ac:dyDescent="0.3">
      <c r="A7" s="492"/>
      <c r="B7" s="493"/>
      <c r="C7" s="493"/>
      <c r="D7" s="493"/>
      <c r="E7" s="493"/>
      <c r="F7" s="494"/>
      <c r="G7" s="494"/>
      <c r="H7" s="494"/>
      <c r="I7" s="494"/>
      <c r="J7" s="494"/>
      <c r="K7" s="494"/>
      <c r="L7" s="494"/>
      <c r="M7" s="494"/>
      <c r="N7" s="494"/>
      <c r="O7" s="494"/>
      <c r="P7" s="494"/>
      <c r="Q7" s="494"/>
      <c r="R7" s="494"/>
      <c r="S7" s="494"/>
      <c r="T7" s="495"/>
      <c r="U7" s="503">
        <f t="shared" ca="1" si="1"/>
        <v>46235</v>
      </c>
      <c r="V7" s="733">
        <f t="shared" ca="1" si="0"/>
        <v>1039.8736467301217</v>
      </c>
      <c r="W7" s="733">
        <f t="shared" ca="1" si="2"/>
        <v>1036.8072618746185</v>
      </c>
      <c r="X7" s="504">
        <f t="shared" ca="1" si="3"/>
        <v>1038.2136031501491</v>
      </c>
      <c r="Y7" s="502">
        <f t="shared" ca="1" si="4"/>
        <v>1037.8847291160757</v>
      </c>
      <c r="Z7" s="502">
        <f t="shared" ca="1" si="5"/>
        <v>1040.2336317948045</v>
      </c>
      <c r="AA7" s="502">
        <f t="shared" ca="1" si="6"/>
        <v>1039.5329124464279</v>
      </c>
      <c r="AB7" s="502">
        <f t="shared" ca="1" si="7"/>
        <v>1038.1095387725074</v>
      </c>
      <c r="AC7" s="502">
        <f t="shared" ca="1" si="8"/>
        <v>1040.609326181893</v>
      </c>
      <c r="AD7" s="502">
        <f t="shared" ca="1" si="9"/>
        <v>1037.8349933413926</v>
      </c>
      <c r="AE7" s="502">
        <f t="shared" ca="1" si="10"/>
        <v>1038.1040604135032</v>
      </c>
      <c r="AF7" s="502">
        <f t="shared" ca="1" si="11"/>
        <v>1040.980068565123</v>
      </c>
      <c r="AG7" s="502">
        <f t="shared" ca="1" si="12"/>
        <v>1040.5376160997939</v>
      </c>
      <c r="AH7" s="502">
        <f t="shared" ca="1" si="13"/>
        <v>1037.9157932204873</v>
      </c>
      <c r="AI7" s="502">
        <f t="shared" ca="1" si="14"/>
        <v>1037.2805673662651</v>
      </c>
      <c r="AJ7" s="502">
        <f t="shared" ca="1" si="15"/>
        <v>1036.4639391441463</v>
      </c>
      <c r="AK7" s="502">
        <f t="shared" ca="1" si="16"/>
        <v>1036.8902533814824</v>
      </c>
      <c r="AL7" s="502">
        <f t="shared" ca="1" si="17"/>
        <v>1035.4490382435811</v>
      </c>
      <c r="AM7" s="502">
        <f t="shared" ca="1" si="18"/>
        <v>1040.5438822988137</v>
      </c>
      <c r="AN7" s="502">
        <f t="shared" ca="1" si="19"/>
        <v>1037.1599539077145</v>
      </c>
      <c r="AO7" s="502">
        <f t="shared" ca="1" si="20"/>
        <v>1036.7203883502659</v>
      </c>
      <c r="AP7" s="502">
        <f t="shared" ca="1" si="21"/>
        <v>1037.079264880751</v>
      </c>
      <c r="AQ7" s="502">
        <f t="shared" ca="1" si="22"/>
        <v>1036.8657779809334</v>
      </c>
      <c r="AR7" s="502">
        <f t="shared" ca="1" si="23"/>
        <v>1037.10241132844</v>
      </c>
      <c r="AS7" s="502">
        <f t="shared" ca="1" si="24"/>
        <v>1038.8158445297704</v>
      </c>
      <c r="AT7" s="502">
        <f t="shared" ca="1" si="25"/>
        <v>1038.196461011491</v>
      </c>
      <c r="AU7" s="502">
        <f t="shared" ca="1" si="26"/>
        <v>1038.2004630802023</v>
      </c>
      <c r="AV7" s="502">
        <f t="shared" ca="1" si="27"/>
        <v>1036.9541402064624</v>
      </c>
      <c r="AW7" s="502">
        <f t="shared" ca="1" si="28"/>
        <v>1037.7784301452234</v>
      </c>
      <c r="AX7" s="502">
        <f t="shared" ca="1" si="29"/>
        <v>1037.6899399194169</v>
      </c>
      <c r="AY7" s="502">
        <f t="shared" ca="1" si="30"/>
        <v>1037.540909292575</v>
      </c>
      <c r="AZ7" s="502">
        <f t="shared" ca="1" si="31"/>
        <v>1036.9024571845812</v>
      </c>
      <c r="BA7" s="502">
        <f t="shared" ca="1" si="32"/>
        <v>1037.4547254992995</v>
      </c>
      <c r="BB7" s="502">
        <f t="shared" ca="1" si="33"/>
        <v>1034.8522394316649</v>
      </c>
      <c r="BC7" s="502"/>
      <c r="BD7" s="502"/>
      <c r="BE7" s="502"/>
      <c r="BF7" s="502"/>
      <c r="BG7" s="502"/>
    </row>
    <row r="8" spans="1:87" x14ac:dyDescent="0.3">
      <c r="A8" s="492"/>
      <c r="B8" s="493"/>
      <c r="C8" s="494"/>
      <c r="D8" s="493"/>
      <c r="E8" s="493"/>
      <c r="F8" s="494"/>
      <c r="G8" s="494"/>
      <c r="H8" s="494"/>
      <c r="I8" s="494"/>
      <c r="J8" s="494"/>
      <c r="K8" s="494"/>
      <c r="L8" s="494"/>
      <c r="M8" s="494"/>
      <c r="N8" s="494"/>
      <c r="O8" s="494"/>
      <c r="P8" s="494"/>
      <c r="Q8" s="494"/>
      <c r="R8" s="494"/>
      <c r="S8" s="494"/>
      <c r="T8" s="495"/>
      <c r="U8" s="503">
        <f t="shared" ca="1" si="1"/>
        <v>46266</v>
      </c>
      <c r="V8" s="733">
        <f t="shared" ca="1" si="0"/>
        <v>1039.0831602273668</v>
      </c>
      <c r="W8" s="733">
        <f t="shared" ca="1" si="2"/>
        <v>1035.6403621419565</v>
      </c>
      <c r="X8" s="504">
        <f t="shared" ca="1" si="3"/>
        <v>1037.2168192783793</v>
      </c>
      <c r="Y8" s="502">
        <f t="shared" ca="1" si="4"/>
        <v>1037.1675803586568</v>
      </c>
      <c r="Z8" s="502">
        <f t="shared" ca="1" si="5"/>
        <v>1040.0101624926974</v>
      </c>
      <c r="AA8" s="502">
        <f t="shared" ca="1" si="6"/>
        <v>1038.3229735520933</v>
      </c>
      <c r="AB8" s="502">
        <f t="shared" ca="1" si="7"/>
        <v>1037.1470308881137</v>
      </c>
      <c r="AC8" s="502">
        <f t="shared" ca="1" si="8"/>
        <v>1039.5309543133033</v>
      </c>
      <c r="AD8" s="502">
        <f t="shared" ca="1" si="9"/>
        <v>1036.3396926188821</v>
      </c>
      <c r="AE8" s="502">
        <f t="shared" ca="1" si="10"/>
        <v>1037.9238452429297</v>
      </c>
      <c r="AF8" s="502">
        <f t="shared" ca="1" si="11"/>
        <v>1040.2584571429595</v>
      </c>
      <c r="AG8" s="502">
        <f t="shared" ca="1" si="12"/>
        <v>1039.4244755048812</v>
      </c>
      <c r="AH8" s="502">
        <f t="shared" ca="1" si="13"/>
        <v>1036.1520913135578</v>
      </c>
      <c r="AI8" s="502">
        <f t="shared" ca="1" si="14"/>
        <v>1036.2189984816109</v>
      </c>
      <c r="AJ8" s="502">
        <f t="shared" ca="1" si="15"/>
        <v>1036.4870473453834</v>
      </c>
      <c r="AK8" s="502">
        <f t="shared" ca="1" si="16"/>
        <v>1035.2831705871008</v>
      </c>
      <c r="AL8" s="502">
        <f t="shared" ca="1" si="17"/>
        <v>1034.6068945735426</v>
      </c>
      <c r="AM8" s="502">
        <f t="shared" ca="1" si="18"/>
        <v>1039.2100557969861</v>
      </c>
      <c r="AN8" s="502">
        <f t="shared" ca="1" si="19"/>
        <v>1035.419005335662</v>
      </c>
      <c r="AO8" s="502">
        <f t="shared" ca="1" si="20"/>
        <v>1034.9298781367111</v>
      </c>
      <c r="AP8" s="502">
        <f t="shared" ca="1" si="21"/>
        <v>1035.7156916847059</v>
      </c>
      <c r="AQ8" s="502">
        <f t="shared" ca="1" si="22"/>
        <v>1034.9607010027455</v>
      </c>
      <c r="AR8" s="502">
        <f t="shared" ca="1" si="23"/>
        <v>1035.5726043472639</v>
      </c>
      <c r="AS8" s="502">
        <f t="shared" ca="1" si="24"/>
        <v>1037.8462914218028</v>
      </c>
      <c r="AT8" s="502">
        <f t="shared" ca="1" si="25"/>
        <v>1036.8516631288678</v>
      </c>
      <c r="AU8" s="502">
        <f t="shared" ca="1" si="26"/>
        <v>1037.5870827725532</v>
      </c>
      <c r="AV8" s="502">
        <f t="shared" ca="1" si="27"/>
        <v>1036.4439051972283</v>
      </c>
      <c r="AW8" s="502">
        <f t="shared" ca="1" si="28"/>
        <v>1036.3283325869411</v>
      </c>
      <c r="AX8" s="502">
        <f t="shared" ca="1" si="29"/>
        <v>1036.1729744521626</v>
      </c>
      <c r="AY8" s="502">
        <f t="shared" ca="1" si="30"/>
        <v>1036.043800412501</v>
      </c>
      <c r="AZ8" s="502">
        <f t="shared" ca="1" si="31"/>
        <v>1035.4342675649482</v>
      </c>
      <c r="BA8" s="502">
        <f t="shared" ca="1" si="32"/>
        <v>1035.8015452474533</v>
      </c>
      <c r="BB8" s="502">
        <f t="shared" ca="1" si="33"/>
        <v>1032.7209372069083</v>
      </c>
      <c r="BC8" s="502"/>
      <c r="BD8" s="502"/>
      <c r="BE8" s="502"/>
      <c r="BF8" s="502"/>
      <c r="BG8" s="502"/>
    </row>
    <row r="9" spans="1:87" x14ac:dyDescent="0.3">
      <c r="A9" s="505"/>
      <c r="B9" s="494"/>
      <c r="C9" s="494"/>
      <c r="D9" s="494"/>
      <c r="E9" s="494"/>
      <c r="F9" s="494"/>
      <c r="G9" s="494"/>
      <c r="H9" s="494"/>
      <c r="I9" s="494"/>
      <c r="J9" s="494"/>
      <c r="K9" s="494"/>
      <c r="L9" s="494"/>
      <c r="M9" s="494"/>
      <c r="N9" s="494"/>
      <c r="O9" s="494"/>
      <c r="P9" s="494"/>
      <c r="Q9" s="494"/>
      <c r="R9" s="494"/>
      <c r="S9" s="494"/>
      <c r="T9" s="495"/>
      <c r="U9" s="503">
        <f t="shared" ca="1" si="1"/>
        <v>46296</v>
      </c>
      <c r="V9" s="733">
        <f t="shared" ca="1" si="0"/>
        <v>1042.2432379520012</v>
      </c>
      <c r="W9" s="733">
        <f t="shared" ca="1" si="2"/>
        <v>1036.2200562351993</v>
      </c>
      <c r="X9" s="504">
        <f t="shared" ca="1" si="3"/>
        <v>1037.9907967010347</v>
      </c>
      <c r="Y9" s="502">
        <f t="shared" ca="1" si="4"/>
        <v>1037.9285614164653</v>
      </c>
      <c r="Z9" s="502">
        <f t="shared" ca="1" si="5"/>
        <v>1043.7799612429421</v>
      </c>
      <c r="AA9" s="502">
        <f t="shared" ca="1" si="6"/>
        <v>1039.2723300208336</v>
      </c>
      <c r="AB9" s="502">
        <f t="shared" ca="1" si="7"/>
        <v>1040.4109738548257</v>
      </c>
      <c r="AC9" s="502">
        <f t="shared" ca="1" si="8"/>
        <v>1042.734390347495</v>
      </c>
      <c r="AD9" s="502">
        <f t="shared" ca="1" si="9"/>
        <v>1039.4480557783806</v>
      </c>
      <c r="AE9" s="502">
        <f t="shared" ca="1" si="10"/>
        <v>1038.5649706168706</v>
      </c>
      <c r="AF9" s="502">
        <f t="shared" ca="1" si="11"/>
        <v>1041.6914377512551</v>
      </c>
      <c r="AG9" s="502">
        <f t="shared" ca="1" si="12"/>
        <v>1040.1352939745902</v>
      </c>
      <c r="AH9" s="502">
        <f t="shared" ca="1" si="13"/>
        <v>1037.3386047982099</v>
      </c>
      <c r="AI9" s="502">
        <f t="shared" ca="1" si="14"/>
        <v>1035.9917558108946</v>
      </c>
      <c r="AJ9" s="502">
        <f t="shared" ca="1" si="15"/>
        <v>1037.5570831676487</v>
      </c>
      <c r="AK9" s="502">
        <f t="shared" ca="1" si="16"/>
        <v>1035.4275795668816</v>
      </c>
      <c r="AL9" s="502">
        <f t="shared" ca="1" si="17"/>
        <v>1036.9079187225041</v>
      </c>
      <c r="AM9" s="502">
        <f t="shared" ca="1" si="18"/>
        <v>1040.3298628543105</v>
      </c>
      <c r="AN9" s="502">
        <f t="shared" ca="1" si="19"/>
        <v>1037.3480340040812</v>
      </c>
      <c r="AO9" s="502">
        <f t="shared" ca="1" si="20"/>
        <v>1037.6533389756707</v>
      </c>
      <c r="AP9" s="502">
        <f t="shared" ca="1" si="21"/>
        <v>1036.3538535950493</v>
      </c>
      <c r="AQ9" s="502">
        <f t="shared" ca="1" si="22"/>
        <v>1035.0436097964412</v>
      </c>
      <c r="AR9" s="502">
        <f t="shared" ca="1" si="23"/>
        <v>1038.8324873371268</v>
      </c>
      <c r="AS9" s="502">
        <f t="shared" ca="1" si="24"/>
        <v>1037.8413601163631</v>
      </c>
      <c r="AT9" s="502">
        <f t="shared" ca="1" si="25"/>
        <v>1036.7113089449022</v>
      </c>
      <c r="AU9" s="502">
        <f t="shared" ca="1" si="26"/>
        <v>1038.0312598216769</v>
      </c>
      <c r="AV9" s="502">
        <f t="shared" ca="1" si="27"/>
        <v>1037.5166106412</v>
      </c>
      <c r="AW9" s="502">
        <f t="shared" ca="1" si="28"/>
        <v>1038.0622163160958</v>
      </c>
      <c r="AX9" s="502">
        <f t="shared" ca="1" si="29"/>
        <v>1039.4308045434102</v>
      </c>
      <c r="AY9" s="502">
        <f t="shared" ca="1" si="30"/>
        <v>1035.3284570634307</v>
      </c>
      <c r="AZ9" s="502">
        <f t="shared" ca="1" si="31"/>
        <v>1039.0276550820429</v>
      </c>
      <c r="BA9" s="502">
        <f t="shared" ca="1" si="32"/>
        <v>1036.0850272867849</v>
      </c>
      <c r="BB9" s="502">
        <f t="shared" ca="1" si="33"/>
        <v>1032.8510097625137</v>
      </c>
      <c r="BC9" s="502"/>
      <c r="BD9" s="502"/>
      <c r="BE9" s="502"/>
      <c r="BF9" s="502"/>
      <c r="BG9" s="502"/>
    </row>
    <row r="10" spans="1:87" x14ac:dyDescent="0.3">
      <c r="A10" s="505"/>
      <c r="B10" s="494">
        <v>58</v>
      </c>
      <c r="C10" s="749" t="str">
        <f>LOOKUP($B$10,NodeID,RangeName)</f>
        <v>Md_Elev</v>
      </c>
      <c r="D10" s="494"/>
      <c r="E10" s="494"/>
      <c r="F10" s="494"/>
      <c r="G10" s="494"/>
      <c r="H10" s="494"/>
      <c r="I10" s="494"/>
      <c r="J10" s="494"/>
      <c r="K10" s="494"/>
      <c r="L10" s="494"/>
      <c r="M10" s="494"/>
      <c r="N10" s="494"/>
      <c r="O10" s="494"/>
      <c r="P10" s="494"/>
      <c r="Q10" s="494"/>
      <c r="R10" s="494"/>
      <c r="S10" s="494"/>
      <c r="T10" s="495"/>
      <c r="U10" s="503">
        <f t="shared" ca="1" si="1"/>
        <v>46327</v>
      </c>
      <c r="V10" s="733">
        <f t="shared" ca="1" si="0"/>
        <v>1042.2457431975463</v>
      </c>
      <c r="W10" s="733">
        <f t="shared" ca="1" si="2"/>
        <v>1034.3461279686928</v>
      </c>
      <c r="X10" s="504">
        <f t="shared" ca="1" si="3"/>
        <v>1036.0701218330821</v>
      </c>
      <c r="Y10" s="502">
        <f t="shared" ca="1" si="4"/>
        <v>1036.2635691040696</v>
      </c>
      <c r="Z10" s="502">
        <f t="shared" ca="1" si="5"/>
        <v>1043.973505084215</v>
      </c>
      <c r="AA10" s="502">
        <f t="shared" ca="1" si="6"/>
        <v>1037.403706359243</v>
      </c>
      <c r="AB10" s="502">
        <f t="shared" ca="1" si="7"/>
        <v>1036.9851473557544</v>
      </c>
      <c r="AC10" s="502">
        <f t="shared" ca="1" si="8"/>
        <v>1043.6892083155085</v>
      </c>
      <c r="AD10" s="502">
        <f t="shared" ca="1" si="9"/>
        <v>1039.6344964750433</v>
      </c>
      <c r="AE10" s="502">
        <f t="shared" ca="1" si="10"/>
        <v>1037.3433652660058</v>
      </c>
      <c r="AF10" s="502">
        <f t="shared" ca="1" si="11"/>
        <v>1039.6064451007778</v>
      </c>
      <c r="AG10" s="502">
        <f t="shared" ca="1" si="12"/>
        <v>1038.6680676539247</v>
      </c>
      <c r="AH10" s="502">
        <f t="shared" ca="1" si="13"/>
        <v>1035.3976173481205</v>
      </c>
      <c r="AI10" s="502">
        <f t="shared" ca="1" si="14"/>
        <v>1033.0406432747272</v>
      </c>
      <c r="AJ10" s="502">
        <f t="shared" ca="1" si="15"/>
        <v>1035.679665028955</v>
      </c>
      <c r="AK10" s="502">
        <f t="shared" ca="1" si="16"/>
        <v>1033.6226483507423</v>
      </c>
      <c r="AL10" s="502">
        <f t="shared" ca="1" si="17"/>
        <v>1036.7466767081698</v>
      </c>
      <c r="AM10" s="502">
        <f t="shared" ca="1" si="18"/>
        <v>1038.1563954303715</v>
      </c>
      <c r="AN10" s="502">
        <f t="shared" ca="1" si="19"/>
        <v>1035.647475061561</v>
      </c>
      <c r="AO10" s="502">
        <f t="shared" ca="1" si="20"/>
        <v>1038.0639449520997</v>
      </c>
      <c r="AP10" s="502">
        <f t="shared" ca="1" si="21"/>
        <v>1034.7067080781426</v>
      </c>
      <c r="AQ10" s="502">
        <f t="shared" ca="1" si="22"/>
        <v>1032.8717953953337</v>
      </c>
      <c r="AR10" s="502">
        <f t="shared" ca="1" si="23"/>
        <v>1038.0964154209082</v>
      </c>
      <c r="AS10" s="502">
        <f t="shared" ca="1" si="24"/>
        <v>1035.0074501175479</v>
      </c>
      <c r="AT10" s="502">
        <f t="shared" ca="1" si="25"/>
        <v>1034.0689811148925</v>
      </c>
      <c r="AU10" s="502">
        <f t="shared" ca="1" si="26"/>
        <v>1037.204664704507</v>
      </c>
      <c r="AV10" s="502">
        <f t="shared" ca="1" si="27"/>
        <v>1035.5228921438256</v>
      </c>
      <c r="AW10" s="502">
        <f t="shared" ca="1" si="28"/>
        <v>1036.0047160949864</v>
      </c>
      <c r="AX10" s="502">
        <f t="shared" ca="1" si="29"/>
        <v>1039.6863755461839</v>
      </c>
      <c r="AY10" s="502">
        <f t="shared" ca="1" si="30"/>
        <v>1032.2900143535746</v>
      </c>
      <c r="AZ10" s="502">
        <f t="shared" ca="1" si="31"/>
        <v>1038.7747654206128</v>
      </c>
      <c r="BA10" s="502">
        <f t="shared" ca="1" si="32"/>
        <v>1035.4234144220261</v>
      </c>
      <c r="BB10" s="502">
        <f t="shared" ca="1" si="33"/>
        <v>1030.5252615183531</v>
      </c>
      <c r="BC10" s="502"/>
      <c r="BD10" s="502"/>
      <c r="BE10" s="502"/>
      <c r="BF10" s="502"/>
      <c r="BG10" s="502"/>
      <c r="BH10" s="502"/>
      <c r="BI10" s="502"/>
      <c r="BJ10" s="502"/>
      <c r="BK10" s="502"/>
      <c r="BL10" s="502"/>
      <c r="BM10" s="502"/>
      <c r="BN10" s="502"/>
      <c r="BO10" s="502"/>
      <c r="BP10" s="502"/>
      <c r="BQ10" s="502"/>
      <c r="BR10" s="502"/>
      <c r="BS10" s="502"/>
      <c r="BT10" s="502"/>
      <c r="BU10" s="502"/>
      <c r="BV10" s="502"/>
      <c r="BW10" s="502"/>
      <c r="BX10" s="502"/>
      <c r="BY10" s="502"/>
      <c r="BZ10" s="502"/>
      <c r="CA10" s="502"/>
      <c r="CB10" s="502"/>
      <c r="CC10" s="502"/>
      <c r="CD10" s="502"/>
      <c r="CE10" s="502"/>
      <c r="CF10" s="502"/>
      <c r="CG10" s="502"/>
      <c r="CH10" s="502"/>
      <c r="CI10" s="502"/>
    </row>
    <row r="11" spans="1:87" x14ac:dyDescent="0.3">
      <c r="A11" s="505"/>
      <c r="B11" s="494"/>
      <c r="C11" s="494"/>
      <c r="D11" s="494"/>
      <c r="E11" s="494"/>
      <c r="F11" s="494"/>
      <c r="G11" s="494"/>
      <c r="H11" s="494"/>
      <c r="I11" s="494"/>
      <c r="J11" s="494"/>
      <c r="K11" s="494"/>
      <c r="L11" s="494"/>
      <c r="M11" s="494"/>
      <c r="N11" s="494"/>
      <c r="O11" s="494"/>
      <c r="P11" s="494"/>
      <c r="Q11" s="494"/>
      <c r="R11" s="494"/>
      <c r="S11" s="494"/>
      <c r="T11" s="495"/>
      <c r="U11" s="503">
        <f t="shared" ca="1" si="1"/>
        <v>46357</v>
      </c>
      <c r="V11" s="733">
        <f t="shared" ca="1" si="0"/>
        <v>1044.6634610743176</v>
      </c>
      <c r="W11" s="733">
        <f t="shared" ca="1" si="2"/>
        <v>1035.4148226751097</v>
      </c>
      <c r="X11" s="504">
        <f t="shared" ca="1" si="3"/>
        <v>1037.0250562671422</v>
      </c>
      <c r="Y11" s="502">
        <f t="shared" ca="1" si="4"/>
        <v>1037.6404955345538</v>
      </c>
      <c r="Z11" s="502">
        <f t="shared" ca="1" si="5"/>
        <v>1043.3044608871216</v>
      </c>
      <c r="AA11" s="502">
        <f t="shared" ca="1" si="6"/>
        <v>1038.4158984296564</v>
      </c>
      <c r="AB11" s="502">
        <f t="shared" ca="1" si="7"/>
        <v>1036.0334671960466</v>
      </c>
      <c r="AC11" s="502">
        <f t="shared" ca="1" si="8"/>
        <v>1047.5578333080903</v>
      </c>
      <c r="AD11" s="502">
        <f t="shared" ca="1" si="9"/>
        <v>1037.1247139558122</v>
      </c>
      <c r="AE11" s="502">
        <f t="shared" ca="1" si="10"/>
        <v>1036.9842413439419</v>
      </c>
      <c r="AF11" s="502">
        <f t="shared" ca="1" si="11"/>
        <v>1038.970149390803</v>
      </c>
      <c r="AG11" s="502">
        <f t="shared" ca="1" si="12"/>
        <v>1039.9853675172312</v>
      </c>
      <c r="AH11" s="502">
        <f t="shared" ca="1" si="13"/>
        <v>1035.9706738613834</v>
      </c>
      <c r="AI11" s="502">
        <f t="shared" ca="1" si="14"/>
        <v>1032.4585187159416</v>
      </c>
      <c r="AJ11" s="502">
        <f t="shared" ca="1" si="15"/>
        <v>1033.5442125961026</v>
      </c>
      <c r="AK11" s="502">
        <f t="shared" ca="1" si="16"/>
        <v>1034.1028208757721</v>
      </c>
      <c r="AL11" s="502">
        <f t="shared" ca="1" si="17"/>
        <v>1038.4344993427344</v>
      </c>
      <c r="AM11" s="502">
        <f t="shared" ca="1" si="18"/>
        <v>1038.974265285198</v>
      </c>
      <c r="AN11" s="502">
        <f t="shared" ca="1" si="19"/>
        <v>1036.1527169198882</v>
      </c>
      <c r="AO11" s="502">
        <f t="shared" ca="1" si="20"/>
        <v>1038.6397523574176</v>
      </c>
      <c r="AP11" s="502">
        <f t="shared" ca="1" si="21"/>
        <v>1035.8307423912536</v>
      </c>
      <c r="AQ11" s="502">
        <f t="shared" ca="1" si="22"/>
        <v>1033.3734342262835</v>
      </c>
      <c r="AR11" s="502">
        <f t="shared" ca="1" si="23"/>
        <v>1042.219767459306</v>
      </c>
      <c r="AS11" s="502">
        <f t="shared" ca="1" si="24"/>
        <v>1034.8162043856821</v>
      </c>
      <c r="AT11" s="502">
        <f t="shared" ca="1" si="25"/>
        <v>1033.5134829635485</v>
      </c>
      <c r="AU11" s="502">
        <f t="shared" ca="1" si="26"/>
        <v>1037.6751004001762</v>
      </c>
      <c r="AV11" s="502">
        <f t="shared" ca="1" si="27"/>
        <v>1036.6707258111724</v>
      </c>
      <c r="AW11" s="502">
        <f t="shared" ca="1" si="28"/>
        <v>1036.7160032205095</v>
      </c>
      <c r="AX11" s="502">
        <f t="shared" ca="1" si="29"/>
        <v>1042.2585073731707</v>
      </c>
      <c r="AY11" s="502">
        <f t="shared" ca="1" si="30"/>
        <v>1031.4527431166603</v>
      </c>
      <c r="AZ11" s="502">
        <f t="shared" ca="1" si="31"/>
        <v>1036.9451922079795</v>
      </c>
      <c r="BA11" s="502">
        <f t="shared" ca="1" si="32"/>
        <v>1037.378622894403</v>
      </c>
      <c r="BB11" s="502">
        <f t="shared" ca="1" si="33"/>
        <v>1028.9704480116764</v>
      </c>
      <c r="BC11" s="502"/>
      <c r="BD11" s="502"/>
      <c r="BE11" s="502"/>
      <c r="BF11" s="502"/>
      <c r="BG11" s="502"/>
    </row>
    <row r="12" spans="1:87" x14ac:dyDescent="0.3">
      <c r="A12" s="505"/>
      <c r="B12" s="494"/>
      <c r="C12" s="494"/>
      <c r="D12" s="494"/>
      <c r="E12" s="494"/>
      <c r="F12" s="494"/>
      <c r="G12" s="494"/>
      <c r="H12" s="494"/>
      <c r="I12" s="494"/>
      <c r="J12" s="494"/>
      <c r="K12" s="494"/>
      <c r="L12" s="494"/>
      <c r="M12" s="494"/>
      <c r="N12" s="494"/>
      <c r="O12" s="494"/>
      <c r="P12" s="494"/>
      <c r="Q12" s="494"/>
      <c r="R12" s="494"/>
      <c r="S12" s="494"/>
      <c r="T12" s="495"/>
      <c r="U12" s="503">
        <f t="shared" ca="1" si="1"/>
        <v>46388</v>
      </c>
      <c r="V12" s="733">
        <f t="shared" ca="1" si="0"/>
        <v>1049.5273765826169</v>
      </c>
      <c r="W12" s="733">
        <f t="shared" ca="1" si="2"/>
        <v>1038.0135285201193</v>
      </c>
      <c r="X12" s="504">
        <f t="shared" ca="1" si="3"/>
        <v>1039.8828916412635</v>
      </c>
      <c r="Y12" s="502">
        <f t="shared" ca="1" si="4"/>
        <v>1036.3777766748574</v>
      </c>
      <c r="Z12" s="502">
        <f t="shared" ca="1" si="5"/>
        <v>1049.308839421423</v>
      </c>
      <c r="AA12" s="502">
        <f t="shared" ca="1" si="6"/>
        <v>1038.2374058302307</v>
      </c>
      <c r="AB12" s="502">
        <f t="shared" ca="1" si="7"/>
        <v>1036.9263245399545</v>
      </c>
      <c r="AC12" s="502">
        <f t="shared" ca="1" si="8"/>
        <v>1051.6510370585347</v>
      </c>
      <c r="AD12" s="502">
        <f t="shared" ca="1" si="9"/>
        <v>1034.9830200998001</v>
      </c>
      <c r="AE12" s="502">
        <f t="shared" ca="1" si="10"/>
        <v>1038.5006192836609</v>
      </c>
      <c r="AF12" s="502">
        <f t="shared" ca="1" si="11"/>
        <v>1040.2300686948302</v>
      </c>
      <c r="AG12" s="502">
        <f t="shared" ca="1" si="12"/>
        <v>1041.9121296542644</v>
      </c>
      <c r="AH12" s="502">
        <f t="shared" ca="1" si="13"/>
        <v>1035.3424218519483</v>
      </c>
      <c r="AI12" s="502">
        <f t="shared" ca="1" si="14"/>
        <v>1032.9080658573814</v>
      </c>
      <c r="AJ12" s="502">
        <f t="shared" ca="1" si="15"/>
        <v>1032.5295459199197</v>
      </c>
      <c r="AK12" s="502">
        <f t="shared" ca="1" si="16"/>
        <v>1034.5230981807072</v>
      </c>
      <c r="AL12" s="502">
        <f t="shared" ca="1" si="17"/>
        <v>1048.2955534297209</v>
      </c>
      <c r="AM12" s="502">
        <f t="shared" ca="1" si="18"/>
        <v>1040.8605299234116</v>
      </c>
      <c r="AN12" s="502">
        <f t="shared" ca="1" si="19"/>
        <v>1037.9653976194738</v>
      </c>
      <c r="AO12" s="502">
        <f t="shared" ca="1" si="20"/>
        <v>1037.5620653169046</v>
      </c>
      <c r="AP12" s="502">
        <f t="shared" ca="1" si="21"/>
        <v>1034.2899147489663</v>
      </c>
      <c r="AQ12" s="502">
        <f t="shared" ca="1" si="22"/>
        <v>1034.7317924791278</v>
      </c>
      <c r="AR12" s="502">
        <f t="shared" ca="1" si="23"/>
        <v>1040.7193007361477</v>
      </c>
      <c r="AS12" s="502">
        <f t="shared" ca="1" si="24"/>
        <v>1035.3245414311464</v>
      </c>
      <c r="AT12" s="502">
        <f t="shared" ca="1" si="25"/>
        <v>1034.3749045391162</v>
      </c>
      <c r="AU12" s="502">
        <f t="shared" ca="1" si="26"/>
        <v>1040.4251461420511</v>
      </c>
      <c r="AV12" s="502">
        <f t="shared" ca="1" si="27"/>
        <v>1038.7562753386737</v>
      </c>
      <c r="AW12" s="502">
        <f t="shared" ca="1" si="28"/>
        <v>1040.5260666927397</v>
      </c>
      <c r="AX12" s="502">
        <f t="shared" ca="1" si="29"/>
        <v>1045.664068232086</v>
      </c>
      <c r="AY12" s="502">
        <f t="shared" ca="1" si="30"/>
        <v>1032.7956332345755</v>
      </c>
      <c r="AZ12" s="502">
        <f t="shared" ca="1" si="31"/>
        <v>1036.5217397458023</v>
      </c>
      <c r="BA12" s="502">
        <f t="shared" ca="1" si="32"/>
        <v>1039.5464643684661</v>
      </c>
      <c r="BB12" s="502">
        <f t="shared" ca="1" si="33"/>
        <v>1028.272449739105</v>
      </c>
      <c r="BC12" s="502"/>
      <c r="BD12" s="502"/>
      <c r="BE12" s="502"/>
      <c r="BF12" s="502"/>
      <c r="BG12" s="502"/>
    </row>
    <row r="13" spans="1:87" x14ac:dyDescent="0.3">
      <c r="A13" s="505"/>
      <c r="B13" s="494"/>
      <c r="C13" s="494"/>
      <c r="D13" s="494"/>
      <c r="E13" s="494"/>
      <c r="F13" s="494"/>
      <c r="G13" s="494"/>
      <c r="H13" s="494"/>
      <c r="I13" s="494"/>
      <c r="J13" s="494"/>
      <c r="K13" s="494"/>
      <c r="L13" s="494"/>
      <c r="M13" s="494"/>
      <c r="N13" s="494"/>
      <c r="O13" s="494"/>
      <c r="P13" s="494"/>
      <c r="Q13" s="494"/>
      <c r="R13" s="494"/>
      <c r="S13" s="494"/>
      <c r="T13" s="495"/>
      <c r="U13" s="503">
        <f t="shared" ca="1" si="1"/>
        <v>46419</v>
      </c>
      <c r="V13" s="733">
        <f t="shared" ca="1" si="0"/>
        <v>1053.4444147083957</v>
      </c>
      <c r="W13" s="733">
        <f t="shared" ca="1" si="2"/>
        <v>1039.9883823319492</v>
      </c>
      <c r="X13" s="504">
        <f t="shared" ca="1" si="3"/>
        <v>1040.2319277464974</v>
      </c>
      <c r="Y13" s="502">
        <f t="shared" ca="1" si="4"/>
        <v>1036.0740852354418</v>
      </c>
      <c r="Z13" s="502">
        <f t="shared" ca="1" si="5"/>
        <v>1057.1028201480162</v>
      </c>
      <c r="AA13" s="502">
        <f t="shared" ca="1" si="6"/>
        <v>1037.2079612888965</v>
      </c>
      <c r="AB13" s="502">
        <f t="shared" ca="1" si="7"/>
        <v>1038.242834795509</v>
      </c>
      <c r="AC13" s="502">
        <f t="shared" ca="1" si="8"/>
        <v>1054.6558477039453</v>
      </c>
      <c r="AD13" s="502">
        <f t="shared" ca="1" si="9"/>
        <v>1033.7916262201136</v>
      </c>
      <c r="AE13" s="502">
        <f t="shared" ca="1" si="10"/>
        <v>1041.4679149074884</v>
      </c>
      <c r="AF13" s="502">
        <f t="shared" ca="1" si="11"/>
        <v>1039.4675726442283</v>
      </c>
      <c r="AG13" s="502">
        <f t="shared" ca="1" si="12"/>
        <v>1041.2611074529634</v>
      </c>
      <c r="AH13" s="502">
        <f t="shared" ca="1" si="13"/>
        <v>1035.0777067378108</v>
      </c>
      <c r="AI13" s="502">
        <f t="shared" ca="1" si="14"/>
        <v>1033.3933082360973</v>
      </c>
      <c r="AJ13" s="502">
        <f t="shared" ca="1" si="15"/>
        <v>1032.2114795764448</v>
      </c>
      <c r="AK13" s="502">
        <f t="shared" ca="1" si="16"/>
        <v>1034.0428166606951</v>
      </c>
      <c r="AL13" s="502">
        <f t="shared" ca="1" si="17"/>
        <v>1055.5597903203854</v>
      </c>
      <c r="AM13" s="502">
        <f t="shared" ca="1" si="18"/>
        <v>1039.9147022302595</v>
      </c>
      <c r="AN13" s="502">
        <f t="shared" ca="1" si="19"/>
        <v>1039.0351687923239</v>
      </c>
      <c r="AO13" s="502">
        <f t="shared" ca="1" si="20"/>
        <v>1037.5137848337936</v>
      </c>
      <c r="AP13" s="502">
        <f t="shared" ca="1" si="21"/>
        <v>1034.1066880782291</v>
      </c>
      <c r="AQ13" s="502">
        <f t="shared" ca="1" si="22"/>
        <v>1034.2231195712868</v>
      </c>
      <c r="AR13" s="502">
        <f t="shared" ca="1" si="23"/>
        <v>1040.3290805212166</v>
      </c>
      <c r="AS13" s="502">
        <f t="shared" ca="1" si="24"/>
        <v>1035.6351149348727</v>
      </c>
      <c r="AT13" s="502">
        <f t="shared" ca="1" si="25"/>
        <v>1035.1918726819392</v>
      </c>
      <c r="AU13" s="502">
        <f t="shared" ca="1" si="26"/>
        <v>1039.7047115299622</v>
      </c>
      <c r="AV13" s="502">
        <f t="shared" ca="1" si="27"/>
        <v>1037.8765251377617</v>
      </c>
      <c r="AW13" s="502">
        <f t="shared" ca="1" si="28"/>
        <v>1043.4773879852683</v>
      </c>
      <c r="AX13" s="502">
        <f t="shared" ca="1" si="29"/>
        <v>1047.8722802856553</v>
      </c>
      <c r="AY13" s="502">
        <f t="shared" ca="1" si="30"/>
        <v>1033.787052420015</v>
      </c>
      <c r="AZ13" s="502">
        <f t="shared" ca="1" si="31"/>
        <v>1036.5106024975021</v>
      </c>
      <c r="BA13" s="502">
        <f t="shared" ca="1" si="32"/>
        <v>1038.553081726812</v>
      </c>
      <c r="BB13" s="502">
        <f t="shared" ca="1" si="33"/>
        <v>1028.5254713424197</v>
      </c>
      <c r="BC13" s="502"/>
      <c r="BD13" s="502"/>
      <c r="BE13" s="502"/>
      <c r="BF13" s="502"/>
      <c r="BG13" s="502"/>
    </row>
    <row r="14" spans="1:87" x14ac:dyDescent="0.3">
      <c r="A14" s="505"/>
      <c r="B14" s="493"/>
      <c r="C14" s="493"/>
      <c r="D14" s="493"/>
      <c r="E14" s="494"/>
      <c r="F14" s="494"/>
      <c r="G14" s="494"/>
      <c r="H14" s="494"/>
      <c r="I14" s="494"/>
      <c r="J14" s="494"/>
      <c r="K14" s="494"/>
      <c r="L14" s="494"/>
      <c r="M14" s="494"/>
      <c r="N14" s="494"/>
      <c r="O14" s="494"/>
      <c r="P14" s="494"/>
      <c r="Q14" s="494"/>
      <c r="R14" s="494"/>
      <c r="S14" s="494"/>
      <c r="T14" s="495"/>
      <c r="U14" s="503">
        <f t="shared" ca="1" si="1"/>
        <v>46447</v>
      </c>
      <c r="V14" s="733">
        <f t="shared" ca="1" si="0"/>
        <v>1049.5108669486567</v>
      </c>
      <c r="W14" s="733">
        <f t="shared" ca="1" si="2"/>
        <v>1034.9289420500295</v>
      </c>
      <c r="X14" s="504">
        <f t="shared" ca="1" si="3"/>
        <v>1035.9133351451326</v>
      </c>
      <c r="Y14" s="502">
        <f t="shared" ca="1" si="4"/>
        <v>1032.2056587093921</v>
      </c>
      <c r="Z14" s="502">
        <f t="shared" ca="1" si="5"/>
        <v>1057.842295353536</v>
      </c>
      <c r="AA14" s="502">
        <f t="shared" ca="1" si="6"/>
        <v>1030.3815080724573</v>
      </c>
      <c r="AB14" s="502">
        <f t="shared" ca="1" si="7"/>
        <v>1039.4405534871269</v>
      </c>
      <c r="AC14" s="502">
        <f t="shared" ca="1" si="8"/>
        <v>1049.250096279166</v>
      </c>
      <c r="AD14" s="502">
        <f t="shared" ca="1" si="9"/>
        <v>1029.6426290784507</v>
      </c>
      <c r="AE14" s="502">
        <f t="shared" ca="1" si="10"/>
        <v>1036.1714367926402</v>
      </c>
      <c r="AF14" s="502">
        <f t="shared" ca="1" si="11"/>
        <v>1033.1322089043872</v>
      </c>
      <c r="AG14" s="502">
        <f t="shared" ca="1" si="12"/>
        <v>1034.8442043272694</v>
      </c>
      <c r="AH14" s="502">
        <f t="shared" ca="1" si="13"/>
        <v>1028.5529206817603</v>
      </c>
      <c r="AI14" s="502">
        <f t="shared" ca="1" si="14"/>
        <v>1027.3556838800782</v>
      </c>
      <c r="AJ14" s="502">
        <f t="shared" ca="1" si="15"/>
        <v>1024.6390054338267</v>
      </c>
      <c r="AK14" s="502">
        <f t="shared" ca="1" si="16"/>
        <v>1026.5719719747876</v>
      </c>
      <c r="AL14" s="502">
        <f t="shared" ca="1" si="17"/>
        <v>1055.4050687932342</v>
      </c>
      <c r="AM14" s="502">
        <f t="shared" ca="1" si="18"/>
        <v>1033.794510001896</v>
      </c>
      <c r="AN14" s="502">
        <f t="shared" ca="1" si="19"/>
        <v>1033.6508015259685</v>
      </c>
      <c r="AO14" s="502">
        <f t="shared" ca="1" si="20"/>
        <v>1031.1076714287219</v>
      </c>
      <c r="AP14" s="502">
        <f t="shared" ca="1" si="21"/>
        <v>1027.6803687455213</v>
      </c>
      <c r="AQ14" s="502">
        <f t="shared" ca="1" si="22"/>
        <v>1029.0542588104988</v>
      </c>
      <c r="AR14" s="502">
        <f t="shared" ca="1" si="23"/>
        <v>1033.9860345138377</v>
      </c>
      <c r="AS14" s="502">
        <f t="shared" ca="1" si="24"/>
        <v>1029.9699199770005</v>
      </c>
      <c r="AT14" s="502">
        <f t="shared" ca="1" si="25"/>
        <v>1029.7231127706045</v>
      </c>
      <c r="AU14" s="502">
        <f t="shared" ca="1" si="26"/>
        <v>1031.2261994199137</v>
      </c>
      <c r="AV14" s="502">
        <f t="shared" ca="1" si="27"/>
        <v>1031.7217256384793</v>
      </c>
      <c r="AW14" s="502">
        <f t="shared" ca="1" si="28"/>
        <v>1039.1958102788317</v>
      </c>
      <c r="AX14" s="502">
        <f t="shared" ca="1" si="29"/>
        <v>1048.1834413792467</v>
      </c>
      <c r="AY14" s="502">
        <f t="shared" ca="1" si="30"/>
        <v>1028.7491359689441</v>
      </c>
      <c r="AZ14" s="502">
        <f t="shared" ca="1" si="31"/>
        <v>1031.5739305687696</v>
      </c>
      <c r="BA14" s="502">
        <f t="shared" ca="1" si="32"/>
        <v>1033.1784595404008</v>
      </c>
      <c r="BB14" s="502">
        <f t="shared" ca="1" si="33"/>
        <v>1022.5332650536803</v>
      </c>
      <c r="BC14" s="502"/>
      <c r="BD14" s="502"/>
      <c r="BE14" s="502"/>
      <c r="BF14" s="502"/>
      <c r="BG14" s="502"/>
    </row>
    <row r="15" spans="1:87" x14ac:dyDescent="0.3">
      <c r="A15" s="505"/>
      <c r="B15" s="493" t="b">
        <v>1</v>
      </c>
      <c r="C15" s="493" t="b">
        <v>1</v>
      </c>
      <c r="D15" s="493" t="b">
        <v>1</v>
      </c>
      <c r="E15" s="494"/>
      <c r="F15" s="494"/>
      <c r="G15" s="494"/>
      <c r="H15" s="494"/>
      <c r="I15" s="494"/>
      <c r="J15" s="494"/>
      <c r="K15" s="494"/>
      <c r="L15" s="494"/>
      <c r="M15" s="494"/>
      <c r="N15" s="494"/>
      <c r="O15" s="494"/>
      <c r="P15" s="494"/>
      <c r="Q15" s="494"/>
      <c r="R15" s="494"/>
      <c r="S15" s="494"/>
      <c r="T15" s="495"/>
      <c r="U15" s="503">
        <f t="shared" ca="1" si="1"/>
        <v>46478</v>
      </c>
      <c r="V15" s="733">
        <f t="shared" ca="1" si="0"/>
        <v>1048.0280547903124</v>
      </c>
      <c r="W15" s="733">
        <f t="shared" ca="1" si="2"/>
        <v>1028.8555080229044</v>
      </c>
      <c r="X15" s="504">
        <f t="shared" ca="1" si="3"/>
        <v>1033.015246308335</v>
      </c>
      <c r="Y15" s="502">
        <f t="shared" ca="1" si="4"/>
        <v>1028.5281821795304</v>
      </c>
      <c r="Z15" s="502">
        <f t="shared" ca="1" si="5"/>
        <v>1058.3582995036547</v>
      </c>
      <c r="AA15" s="502">
        <f t="shared" ca="1" si="6"/>
        <v>1021.7808246763508</v>
      </c>
      <c r="AB15" s="502">
        <f t="shared" ca="1" si="7"/>
        <v>1035.452603580211</v>
      </c>
      <c r="AC15" s="502">
        <f t="shared" ca="1" si="8"/>
        <v>1045.325094026045</v>
      </c>
      <c r="AD15" s="502">
        <f t="shared" ca="1" si="9"/>
        <v>1029.8437499948968</v>
      </c>
      <c r="AE15" s="502">
        <f t="shared" ca="1" si="10"/>
        <v>1033.6271857839797</v>
      </c>
      <c r="AF15" s="502">
        <f t="shared" ca="1" si="11"/>
        <v>1024.2704954626997</v>
      </c>
      <c r="AG15" s="502">
        <f t="shared" ca="1" si="12"/>
        <v>1027.4258182759879</v>
      </c>
      <c r="AH15" s="502">
        <f t="shared" ca="1" si="13"/>
        <v>1019.8782064332033</v>
      </c>
      <c r="AI15" s="502">
        <f t="shared" ca="1" si="14"/>
        <v>1018.3360295310649</v>
      </c>
      <c r="AJ15" s="502">
        <f t="shared" ca="1" si="15"/>
        <v>1015.9457444418523</v>
      </c>
      <c r="AK15" s="502">
        <f t="shared" ca="1" si="16"/>
        <v>1026.8361062081196</v>
      </c>
      <c r="AL15" s="502">
        <f t="shared" ca="1" si="17"/>
        <v>1057.3184371525526</v>
      </c>
      <c r="AM15" s="502">
        <f t="shared" ca="1" si="18"/>
        <v>1028.7635294213121</v>
      </c>
      <c r="AN15" s="502">
        <f t="shared" ca="1" si="19"/>
        <v>1028.6997469466942</v>
      </c>
      <c r="AO15" s="502">
        <f t="shared" ca="1" si="20"/>
        <v>1021.6128581856534</v>
      </c>
      <c r="AP15" s="502">
        <f t="shared" ca="1" si="21"/>
        <v>1020.1127794227431</v>
      </c>
      <c r="AQ15" s="502">
        <f t="shared" ca="1" si="22"/>
        <v>1023.1682764632666</v>
      </c>
      <c r="AR15" s="502">
        <f t="shared" ca="1" si="23"/>
        <v>1032.0304049410686</v>
      </c>
      <c r="AS15" s="502">
        <f t="shared" ca="1" si="24"/>
        <v>1021.8936955998349</v>
      </c>
      <c r="AT15" s="502">
        <f t="shared" ca="1" si="25"/>
        <v>1021.3318557984175</v>
      </c>
      <c r="AU15" s="502">
        <f t="shared" ca="1" si="26"/>
        <v>1024.633763493862</v>
      </c>
      <c r="AV15" s="502">
        <f t="shared" ca="1" si="27"/>
        <v>1024.7480238767514</v>
      </c>
      <c r="AW15" s="502">
        <f t="shared" ca="1" si="28"/>
        <v>1034.3404230222459</v>
      </c>
      <c r="AX15" s="502">
        <f t="shared" ca="1" si="29"/>
        <v>1046.2370309677624</v>
      </c>
      <c r="AY15" s="502">
        <f t="shared" ca="1" si="30"/>
        <v>1020.3268944470481</v>
      </c>
      <c r="AZ15" s="502">
        <f t="shared" ca="1" si="31"/>
        <v>1027.4298210351012</v>
      </c>
      <c r="BA15" s="502">
        <f t="shared" ca="1" si="32"/>
        <v>1025.914102720923</v>
      </c>
      <c r="BB15" s="502">
        <f t="shared" ca="1" si="33"/>
        <v>1013.8224790550967</v>
      </c>
      <c r="BC15" s="502"/>
      <c r="BD15" s="502"/>
      <c r="BE15" s="502"/>
      <c r="BF15" s="502"/>
      <c r="BG15" s="502"/>
    </row>
    <row r="16" spans="1:87" x14ac:dyDescent="0.3">
      <c r="A16" s="505"/>
      <c r="B16" s="493" t="b">
        <v>1</v>
      </c>
      <c r="C16" s="493" t="b">
        <v>1</v>
      </c>
      <c r="D16" s="493" t="b">
        <v>1</v>
      </c>
      <c r="E16" s="494"/>
      <c r="F16" s="494"/>
      <c r="G16" s="494"/>
      <c r="H16" s="494"/>
      <c r="I16" s="494"/>
      <c r="J16" s="494"/>
      <c r="K16" s="494"/>
      <c r="L16" s="494"/>
      <c r="M16" s="494"/>
      <c r="N16" s="494"/>
      <c r="O16" s="494"/>
      <c r="P16" s="494"/>
      <c r="Q16" s="494"/>
      <c r="R16" s="494"/>
      <c r="S16" s="494"/>
      <c r="T16" s="495"/>
      <c r="U16" s="503">
        <f t="shared" ca="1" si="1"/>
        <v>46508</v>
      </c>
      <c r="V16" s="733">
        <f t="shared" ca="1" si="0"/>
        <v>1042.7997969146145</v>
      </c>
      <c r="W16" s="733">
        <f t="shared" ca="1" si="2"/>
        <v>1020.6613769129546</v>
      </c>
      <c r="X16" s="504">
        <f t="shared" ca="1" si="3"/>
        <v>1028.1148061180793</v>
      </c>
      <c r="Y16" s="502">
        <f t="shared" ca="1" si="4"/>
        <v>1031.3140379354991</v>
      </c>
      <c r="Z16" s="502">
        <f t="shared" ca="1" si="5"/>
        <v>1065.7139842756665</v>
      </c>
      <c r="AA16" s="502">
        <f t="shared" ca="1" si="6"/>
        <v>1024.4807487188334</v>
      </c>
      <c r="AB16" s="502">
        <f t="shared" ca="1" si="7"/>
        <v>1050.6642963857691</v>
      </c>
      <c r="AC16" s="502">
        <f t="shared" ca="1" si="8"/>
        <v>1039.8925770105839</v>
      </c>
      <c r="AD16" s="502">
        <f t="shared" ca="1" si="9"/>
        <v>1045.4250194482556</v>
      </c>
      <c r="AE16" s="502">
        <f t="shared" ca="1" si="10"/>
        <v>1033.1921007090255</v>
      </c>
      <c r="AF16" s="502">
        <f t="shared" ca="1" si="11"/>
        <v>1029.3509640269278</v>
      </c>
      <c r="AG16" s="502">
        <f t="shared" ca="1" si="12"/>
        <v>1028.0877233832168</v>
      </c>
      <c r="AH16" s="502">
        <f t="shared" ca="1" si="13"/>
        <v>1024.6986307706268</v>
      </c>
      <c r="AI16" s="502">
        <f t="shared" ca="1" si="14"/>
        <v>1009.1911890837096</v>
      </c>
      <c r="AJ16" s="502">
        <f t="shared" ca="1" si="15"/>
        <v>1017.809952581932</v>
      </c>
      <c r="AK16" s="502">
        <f t="shared" ca="1" si="16"/>
        <v>1020.4025674654491</v>
      </c>
      <c r="AL16" s="502">
        <f t="shared" ca="1" si="17"/>
        <v>1054.6098270783789</v>
      </c>
      <c r="AM16" s="502">
        <f t="shared" ca="1" si="18"/>
        <v>1025.992167097648</v>
      </c>
      <c r="AN16" s="502">
        <f t="shared" ca="1" si="19"/>
        <v>1020.7415472230354</v>
      </c>
      <c r="AO16" s="502">
        <f t="shared" ca="1" si="20"/>
        <v>1034.9086249196732</v>
      </c>
      <c r="AP16" s="502">
        <f t="shared" ca="1" si="21"/>
        <v>1027.3945284848685</v>
      </c>
      <c r="AQ16" s="502">
        <f t="shared" ca="1" si="22"/>
        <v>1016.2626532333198</v>
      </c>
      <c r="AR16" s="502">
        <f t="shared" ca="1" si="23"/>
        <v>1045.6569152420414</v>
      </c>
      <c r="AS16" s="502">
        <f t="shared" ca="1" si="24"/>
        <v>1013.1116515558077</v>
      </c>
      <c r="AT16" s="502">
        <f t="shared" ca="1" si="25"/>
        <v>1012.3715980708109</v>
      </c>
      <c r="AU16" s="502">
        <f t="shared" ca="1" si="26"/>
        <v>1026.0234041018139</v>
      </c>
      <c r="AV16" s="502">
        <f t="shared" ca="1" si="27"/>
        <v>1022.0191986286795</v>
      </c>
      <c r="AW16" s="502">
        <f t="shared" ca="1" si="28"/>
        <v>1030.270967423256</v>
      </c>
      <c r="AX16" s="502">
        <f t="shared" ca="1" si="29"/>
        <v>1040.7873215718353</v>
      </c>
      <c r="AY16" s="502">
        <f t="shared" ca="1" si="30"/>
        <v>1011.2926088311854</v>
      </c>
      <c r="AZ16" s="502">
        <f t="shared" ca="1" si="31"/>
        <v>1042.1836727637169</v>
      </c>
      <c r="BA16" s="502">
        <f t="shared" ca="1" si="32"/>
        <v>1025.5850080930643</v>
      </c>
      <c r="BB16" s="502">
        <f t="shared" ca="1" si="33"/>
        <v>1006.6342220700111</v>
      </c>
      <c r="BC16" s="502"/>
      <c r="BD16" s="502"/>
      <c r="BE16" s="502"/>
      <c r="BF16" s="502"/>
      <c r="BG16" s="502"/>
    </row>
    <row r="17" spans="1:59" x14ac:dyDescent="0.3">
      <c r="A17" s="505"/>
      <c r="B17" s="493" t="b">
        <v>1</v>
      </c>
      <c r="C17" s="493" t="b">
        <v>1</v>
      </c>
      <c r="D17" s="493" t="b">
        <v>1</v>
      </c>
      <c r="E17" s="494"/>
      <c r="F17" s="494"/>
      <c r="G17" s="494"/>
      <c r="H17" s="494"/>
      <c r="I17" s="494"/>
      <c r="J17" s="494"/>
      <c r="K17" s="494"/>
      <c r="L17" s="494"/>
      <c r="M17" s="494"/>
      <c r="N17" s="494"/>
      <c r="O17" s="494"/>
      <c r="P17" s="494"/>
      <c r="Q17" s="494"/>
      <c r="R17" s="494"/>
      <c r="S17" s="494"/>
      <c r="T17" s="495"/>
      <c r="U17" s="503">
        <f t="shared" ca="1" si="1"/>
        <v>46539</v>
      </c>
      <c r="V17" s="733">
        <f t="shared" ca="1" si="0"/>
        <v>1039.9375987256926</v>
      </c>
      <c r="W17" s="733">
        <f t="shared" ca="1" si="2"/>
        <v>1014.8601337220908</v>
      </c>
      <c r="X17" s="504">
        <f t="shared" ca="1" si="3"/>
        <v>1023.322574985944</v>
      </c>
      <c r="Y17" s="502">
        <f t="shared" ca="1" si="4"/>
        <v>1025.8653383613653</v>
      </c>
      <c r="Z17" s="502">
        <f t="shared" ca="1" si="5"/>
        <v>1062.0915659271536</v>
      </c>
      <c r="AA17" s="502">
        <f t="shared" ca="1" si="6"/>
        <v>1018.4989418900642</v>
      </c>
      <c r="AB17" s="502">
        <f t="shared" ca="1" si="7"/>
        <v>1056.1528983394348</v>
      </c>
      <c r="AC17" s="502">
        <f t="shared" ca="1" si="8"/>
        <v>1035.0372695743963</v>
      </c>
      <c r="AD17" s="502">
        <f t="shared" ca="1" si="9"/>
        <v>1043.1102653512369</v>
      </c>
      <c r="AE17" s="502">
        <f t="shared" ca="1" si="10"/>
        <v>1029.2727614963164</v>
      </c>
      <c r="AF17" s="502">
        <f t="shared" ca="1" si="11"/>
        <v>1025.3678363888528</v>
      </c>
      <c r="AG17" s="502">
        <f t="shared" ca="1" si="12"/>
        <v>1023.4023948860458</v>
      </c>
      <c r="AH17" s="502">
        <f t="shared" ca="1" si="13"/>
        <v>1018.9849187532379</v>
      </c>
      <c r="AI17" s="502">
        <f t="shared" ca="1" si="14"/>
        <v>1001.4805899845561</v>
      </c>
      <c r="AJ17" s="502">
        <f t="shared" ca="1" si="15"/>
        <v>1018.0218296962879</v>
      </c>
      <c r="AK17" s="502">
        <f t="shared" ca="1" si="16"/>
        <v>1013.7023916544899</v>
      </c>
      <c r="AL17" s="502">
        <f t="shared" ca="1" si="17"/>
        <v>1051.5751854101929</v>
      </c>
      <c r="AM17" s="502">
        <f t="shared" ca="1" si="18"/>
        <v>1020.2544261308763</v>
      </c>
      <c r="AN17" s="502">
        <f t="shared" ca="1" si="19"/>
        <v>1014.2034373637999</v>
      </c>
      <c r="AO17" s="502">
        <f t="shared" ca="1" si="20"/>
        <v>1031.6656255235739</v>
      </c>
      <c r="AP17" s="502">
        <f t="shared" ca="1" si="21"/>
        <v>1022.643110031789</v>
      </c>
      <c r="AQ17" s="502">
        <f t="shared" ca="1" si="22"/>
        <v>1019.7185193515114</v>
      </c>
      <c r="AR17" s="502">
        <f t="shared" ca="1" si="23"/>
        <v>1046.8498132913578</v>
      </c>
      <c r="AS17" s="502">
        <f t="shared" ca="1" si="24"/>
        <v>1005.1967095498186</v>
      </c>
      <c r="AT17" s="502">
        <f t="shared" ca="1" si="25"/>
        <v>1004.2456742303125</v>
      </c>
      <c r="AU17" s="502">
        <f t="shared" ca="1" si="26"/>
        <v>1020.2021928822041</v>
      </c>
      <c r="AV17" s="502">
        <f t="shared" ca="1" si="27"/>
        <v>1016.3568781712045</v>
      </c>
      <c r="AW17" s="502">
        <f t="shared" ca="1" si="28"/>
        <v>1025.9166402036915</v>
      </c>
      <c r="AX17" s="502">
        <f t="shared" ca="1" si="29"/>
        <v>1036.2598993704325</v>
      </c>
      <c r="AY17" s="502">
        <f t="shared" ca="1" si="30"/>
        <v>1003.5354795551174</v>
      </c>
      <c r="AZ17" s="502">
        <f t="shared" ca="1" si="31"/>
        <v>1038.5581148923534</v>
      </c>
      <c r="BA17" s="502">
        <f t="shared" ca="1" si="32"/>
        <v>1019.5657970828588</v>
      </c>
      <c r="BB17" s="502">
        <f t="shared" ca="1" si="33"/>
        <v>1015.9132177861139</v>
      </c>
      <c r="BC17" s="502"/>
      <c r="BD17" s="502"/>
      <c r="BE17" s="502"/>
      <c r="BF17" s="502"/>
      <c r="BG17" s="502"/>
    </row>
    <row r="18" spans="1:59" x14ac:dyDescent="0.3">
      <c r="A18" s="505"/>
      <c r="B18" s="493" t="b">
        <v>1</v>
      </c>
      <c r="C18" s="493" t="b">
        <v>1</v>
      </c>
      <c r="D18" s="493" t="b">
        <v>1</v>
      </c>
      <c r="E18" s="494"/>
      <c r="F18" s="494"/>
      <c r="G18" s="494"/>
      <c r="H18" s="494"/>
      <c r="I18" s="494"/>
      <c r="J18" s="494"/>
      <c r="K18" s="494"/>
      <c r="L18" s="494"/>
      <c r="M18" s="494"/>
      <c r="N18" s="494"/>
      <c r="O18" s="494"/>
      <c r="P18" s="494"/>
      <c r="Q18" s="494"/>
      <c r="R18" s="494"/>
      <c r="S18" s="494"/>
      <c r="T18" s="495"/>
      <c r="U18" s="503">
        <f t="shared" ca="1" si="1"/>
        <v>46569</v>
      </c>
      <c r="V18" s="733">
        <f t="shared" ca="1" si="0"/>
        <v>1040.7443532570412</v>
      </c>
      <c r="W18" s="733">
        <f t="shared" ca="1" si="2"/>
        <v>1012.4656843505813</v>
      </c>
      <c r="X18" s="504">
        <f t="shared" ca="1" si="3"/>
        <v>1022.2100299527807</v>
      </c>
      <c r="Y18" s="502">
        <f t="shared" ca="1" si="4"/>
        <v>1024.567858042429</v>
      </c>
      <c r="Z18" s="502">
        <f t="shared" ca="1" si="5"/>
        <v>1061.9255940080784</v>
      </c>
      <c r="AA18" s="502">
        <f t="shared" ca="1" si="6"/>
        <v>1015.7224964757056</v>
      </c>
      <c r="AB18" s="502">
        <f t="shared" ca="1" si="7"/>
        <v>1058.0889394875555</v>
      </c>
      <c r="AC18" s="502">
        <f t="shared" ca="1" si="8"/>
        <v>1035.6199813728635</v>
      </c>
      <c r="AD18" s="502">
        <f t="shared" ca="1" si="9"/>
        <v>1044.7627173509952</v>
      </c>
      <c r="AE18" s="502">
        <f t="shared" ca="1" si="10"/>
        <v>1029.0257408095779</v>
      </c>
      <c r="AF18" s="502">
        <f t="shared" ca="1" si="11"/>
        <v>1026.0088949239862</v>
      </c>
      <c r="AG18" s="502">
        <f t="shared" ca="1" si="12"/>
        <v>1020.6698632347732</v>
      </c>
      <c r="AH18" s="502">
        <f t="shared" ca="1" si="13"/>
        <v>1015.7437671887642</v>
      </c>
      <c r="AI18" s="502">
        <f t="shared" ca="1" si="14"/>
        <v>997.33264955506434</v>
      </c>
      <c r="AJ18" s="502">
        <f t="shared" ca="1" si="15"/>
        <v>1015.7188976955173</v>
      </c>
      <c r="AK18" s="502">
        <f t="shared" ca="1" si="16"/>
        <v>1011.1965540144649</v>
      </c>
      <c r="AL18" s="502">
        <f t="shared" ca="1" si="17"/>
        <v>1051.2139953131827</v>
      </c>
      <c r="AM18" s="502">
        <f t="shared" ca="1" si="18"/>
        <v>1018.0908479962243</v>
      </c>
      <c r="AN18" s="502">
        <f t="shared" ca="1" si="19"/>
        <v>1011.8187891629204</v>
      </c>
      <c r="AO18" s="502">
        <f t="shared" ca="1" si="20"/>
        <v>1030.7131022178771</v>
      </c>
      <c r="AP18" s="502">
        <f t="shared" ca="1" si="21"/>
        <v>1021.1870169944958</v>
      </c>
      <c r="AQ18" s="502">
        <f t="shared" ca="1" si="22"/>
        <v>1016.6583145974929</v>
      </c>
      <c r="AR18" s="502">
        <f t="shared" ca="1" si="23"/>
        <v>1048.2813617611537</v>
      </c>
      <c r="AS18" s="502">
        <f t="shared" ca="1" si="24"/>
        <v>1002.137707048996</v>
      </c>
      <c r="AT18" s="502">
        <f t="shared" ca="1" si="25"/>
        <v>1001.190231983375</v>
      </c>
      <c r="AU18" s="502">
        <f t="shared" ca="1" si="26"/>
        <v>1018.9656514603088</v>
      </c>
      <c r="AV18" s="502">
        <f t="shared" ca="1" si="27"/>
        <v>1014.7890470144871</v>
      </c>
      <c r="AW18" s="502">
        <f t="shared" ca="1" si="28"/>
        <v>1025.2036864618772</v>
      </c>
      <c r="AX18" s="502">
        <f t="shared" ca="1" si="29"/>
        <v>1037.3762607927335</v>
      </c>
      <c r="AY18" s="502">
        <f t="shared" ca="1" si="30"/>
        <v>1000.6561471768915</v>
      </c>
      <c r="AZ18" s="502">
        <f t="shared" ca="1" si="31"/>
        <v>1037.9838637421838</v>
      </c>
      <c r="BA18" s="502">
        <f t="shared" ca="1" si="32"/>
        <v>1016.6589068800444</v>
      </c>
      <c r="BB18" s="502">
        <f t="shared" ca="1" si="33"/>
        <v>1014.0744711125114</v>
      </c>
      <c r="BC18" s="502"/>
      <c r="BD18" s="502"/>
      <c r="BE18" s="502"/>
      <c r="BF18" s="502"/>
      <c r="BG18" s="502"/>
    </row>
    <row r="19" spans="1:59" x14ac:dyDescent="0.3">
      <c r="A19" s="505"/>
      <c r="B19" s="493" t="b">
        <v>1</v>
      </c>
      <c r="C19" s="493" t="b">
        <v>1</v>
      </c>
      <c r="D19" s="493" t="b">
        <v>1</v>
      </c>
      <c r="E19" s="494"/>
      <c r="F19" s="494"/>
      <c r="G19" s="494"/>
      <c r="H19" s="494"/>
      <c r="I19" s="494"/>
      <c r="J19" s="494"/>
      <c r="K19" s="494"/>
      <c r="L19" s="494"/>
      <c r="M19" s="494"/>
      <c r="N19" s="494"/>
      <c r="O19" s="494"/>
      <c r="P19" s="494"/>
      <c r="Q19" s="494"/>
      <c r="R19" s="494"/>
      <c r="S19" s="494"/>
      <c r="T19" s="495"/>
      <c r="U19" s="503">
        <f t="shared" ca="1" si="1"/>
        <v>46600</v>
      </c>
      <c r="V19" s="733">
        <f t="shared" ca="1" si="0"/>
        <v>1044.4428749996325</v>
      </c>
      <c r="W19" s="733">
        <f t="shared" ca="1" si="2"/>
        <v>1012.5479799838762</v>
      </c>
      <c r="X19" s="504">
        <f t="shared" ca="1" si="3"/>
        <v>1023.3807111392157</v>
      </c>
      <c r="Y19" s="502">
        <f t="shared" ca="1" si="4"/>
        <v>1022.6974460327752</v>
      </c>
      <c r="Z19" s="502">
        <f t="shared" ca="1" si="5"/>
        <v>1064.4891257547567</v>
      </c>
      <c r="AA19" s="502">
        <f t="shared" ca="1" si="6"/>
        <v>1011.6828930452917</v>
      </c>
      <c r="AB19" s="502">
        <f t="shared" ca="1" si="7"/>
        <v>1061.3190671781806</v>
      </c>
      <c r="AC19" s="502">
        <f t="shared" ca="1" si="8"/>
        <v>1037.6813690613444</v>
      </c>
      <c r="AD19" s="502">
        <f t="shared" ca="1" si="9"/>
        <v>1048.6407566585999</v>
      </c>
      <c r="AE19" s="502">
        <f t="shared" ca="1" si="10"/>
        <v>1030.0137674914517</v>
      </c>
      <c r="AF19" s="502">
        <f t="shared" ca="1" si="11"/>
        <v>1027.2893635158421</v>
      </c>
      <c r="AG19" s="502">
        <f t="shared" ca="1" si="12"/>
        <v>1020.8395500659218</v>
      </c>
      <c r="AH19" s="502">
        <f t="shared" ca="1" si="13"/>
        <v>1016.1390812812158</v>
      </c>
      <c r="AI19" s="502">
        <f t="shared" ca="1" si="14"/>
        <v>994.99514809442144</v>
      </c>
      <c r="AJ19" s="502">
        <f t="shared" ca="1" si="15"/>
        <v>1016.4847791812929</v>
      </c>
      <c r="AK19" s="502">
        <f t="shared" ca="1" si="16"/>
        <v>1010.5939641010076</v>
      </c>
      <c r="AL19" s="502">
        <f t="shared" ca="1" si="17"/>
        <v>1053.4943997040182</v>
      </c>
      <c r="AM19" s="502">
        <f t="shared" ca="1" si="18"/>
        <v>1018.315306377823</v>
      </c>
      <c r="AN19" s="502">
        <f t="shared" ca="1" si="19"/>
        <v>1011.9643676701677</v>
      </c>
      <c r="AO19" s="502">
        <f t="shared" ca="1" si="20"/>
        <v>1033.15583134486</v>
      </c>
      <c r="AP19" s="502">
        <f t="shared" ca="1" si="21"/>
        <v>1021.3473605103063</v>
      </c>
      <c r="AQ19" s="502">
        <f t="shared" ca="1" si="22"/>
        <v>1016.7168093220446</v>
      </c>
      <c r="AR19" s="502">
        <f t="shared" ca="1" si="23"/>
        <v>1051.4693117675704</v>
      </c>
      <c r="AS19" s="502">
        <f t="shared" ca="1" si="24"/>
        <v>1001.972811317963</v>
      </c>
      <c r="AT19" s="502">
        <f t="shared" ca="1" si="25"/>
        <v>1000.4029849518148</v>
      </c>
      <c r="AU19" s="502">
        <f t="shared" ca="1" si="26"/>
        <v>1020.5099858748564</v>
      </c>
      <c r="AV19" s="502">
        <f t="shared" ca="1" si="27"/>
        <v>1014.7923133049929</v>
      </c>
      <c r="AW19" s="502">
        <f t="shared" ca="1" si="28"/>
        <v>1026.5351678224465</v>
      </c>
      <c r="AX19" s="502">
        <f t="shared" ca="1" si="29"/>
        <v>1039.8977101774665</v>
      </c>
      <c r="AY19" s="502">
        <f t="shared" ca="1" si="30"/>
        <v>998.57734790324946</v>
      </c>
      <c r="AZ19" s="502">
        <f t="shared" ca="1" si="31"/>
        <v>1040.240797667713</v>
      </c>
      <c r="BA19" s="502">
        <f t="shared" ca="1" si="32"/>
        <v>1015.0781215061028</v>
      </c>
      <c r="BB19" s="502">
        <f t="shared" ca="1" si="33"/>
        <v>1010.1447818688761</v>
      </c>
      <c r="BC19" s="502"/>
      <c r="BD19" s="502"/>
      <c r="BE19" s="502"/>
      <c r="BF19" s="502"/>
      <c r="BG19" s="502"/>
    </row>
    <row r="20" spans="1:59" x14ac:dyDescent="0.3">
      <c r="A20" s="505"/>
      <c r="B20" s="493" t="b">
        <v>1</v>
      </c>
      <c r="C20" s="493" t="b">
        <v>1</v>
      </c>
      <c r="D20" s="493"/>
      <c r="E20" s="494"/>
      <c r="F20" s="494"/>
      <c r="G20" s="494"/>
      <c r="H20" s="494"/>
      <c r="I20" s="494"/>
      <c r="J20" s="494"/>
      <c r="K20" s="494"/>
      <c r="L20" s="494"/>
      <c r="M20" s="494"/>
      <c r="N20" s="494"/>
      <c r="O20" s="494"/>
      <c r="P20" s="494"/>
      <c r="Q20" s="494"/>
      <c r="R20" s="494"/>
      <c r="S20" s="494"/>
      <c r="T20" s="495"/>
      <c r="U20" s="503">
        <f t="shared" ca="1" si="1"/>
        <v>46631</v>
      </c>
      <c r="V20" s="733">
        <f t="shared" ca="1" si="0"/>
        <v>1045.564333650665</v>
      </c>
      <c r="W20" s="733">
        <f t="shared" ca="1" si="2"/>
        <v>1011.2094883386384</v>
      </c>
      <c r="X20" s="504">
        <f t="shared" ca="1" si="3"/>
        <v>1022.9623258481681</v>
      </c>
      <c r="Y20" s="502">
        <f t="shared" ca="1" si="4"/>
        <v>1020.449114719166</v>
      </c>
      <c r="Z20" s="502">
        <f t="shared" ca="1" si="5"/>
        <v>1064.2659874859298</v>
      </c>
      <c r="AA20" s="502">
        <f t="shared" ca="1" si="6"/>
        <v>1008.3168966643494</v>
      </c>
      <c r="AB20" s="502">
        <f t="shared" ca="1" si="7"/>
        <v>1062.4848363649469</v>
      </c>
      <c r="AC20" s="502">
        <f t="shared" ca="1" si="8"/>
        <v>1036.742266724606</v>
      </c>
      <c r="AD20" s="502">
        <f t="shared" ca="1" si="9"/>
        <v>1051.1537772793451</v>
      </c>
      <c r="AE20" s="502">
        <f t="shared" ca="1" si="10"/>
        <v>1030.0231401258366</v>
      </c>
      <c r="AF20" s="502">
        <f t="shared" ca="1" si="11"/>
        <v>1026.5866455859682</v>
      </c>
      <c r="AG20" s="502">
        <f t="shared" ca="1" si="12"/>
        <v>1017.0869697897558</v>
      </c>
      <c r="AH20" s="502">
        <f t="shared" ca="1" si="13"/>
        <v>1012.8152492307637</v>
      </c>
      <c r="AI20" s="502">
        <f t="shared" ca="1" si="14"/>
        <v>993.78865283656421</v>
      </c>
      <c r="AJ20" s="502">
        <f t="shared" ca="1" si="15"/>
        <v>1015.0779757473412</v>
      </c>
      <c r="AK20" s="502">
        <f t="shared" ca="1" si="16"/>
        <v>1008.3165878257448</v>
      </c>
      <c r="AL20" s="502">
        <f t="shared" ca="1" si="17"/>
        <v>1053.5888711475218</v>
      </c>
      <c r="AM20" s="502">
        <f t="shared" ca="1" si="18"/>
        <v>1016.6057089198582</v>
      </c>
      <c r="AN20" s="502">
        <f t="shared" ca="1" si="19"/>
        <v>1009.8754393248229</v>
      </c>
      <c r="AO20" s="502">
        <f t="shared" ca="1" si="20"/>
        <v>1032.6711434740776</v>
      </c>
      <c r="AP20" s="502">
        <f t="shared" ca="1" si="21"/>
        <v>1020.1140628183324</v>
      </c>
      <c r="AQ20" s="502">
        <f t="shared" ca="1" si="22"/>
        <v>1015.18628915084</v>
      </c>
      <c r="AR20" s="502">
        <f t="shared" ca="1" si="23"/>
        <v>1053.0713665743881</v>
      </c>
      <c r="AS20" s="502">
        <f t="shared" ca="1" si="24"/>
        <v>999.38959227534826</v>
      </c>
      <c r="AT20" s="502">
        <f t="shared" ca="1" si="25"/>
        <v>998.44473619764449</v>
      </c>
      <c r="AU20" s="502">
        <f t="shared" ca="1" si="26"/>
        <v>1020.5281994998842</v>
      </c>
      <c r="AV20" s="502">
        <f t="shared" ca="1" si="27"/>
        <v>1013.1762197678916</v>
      </c>
      <c r="AW20" s="502">
        <f t="shared" ca="1" si="28"/>
        <v>1026.0484238104782</v>
      </c>
      <c r="AX20" s="502">
        <f t="shared" ca="1" si="29"/>
        <v>1039.455344861205</v>
      </c>
      <c r="AY20" s="502">
        <f t="shared" ca="1" si="30"/>
        <v>995.81411410865849</v>
      </c>
      <c r="AZ20" s="502">
        <f t="shared" ca="1" si="31"/>
        <v>1039.7901546871576</v>
      </c>
      <c r="BA20" s="502">
        <f t="shared" ca="1" si="32"/>
        <v>1010.5534198352486</v>
      </c>
      <c r="BB20" s="502">
        <f t="shared" ca="1" si="33"/>
        <v>1007.621165005871</v>
      </c>
      <c r="BC20" s="502"/>
      <c r="BD20" s="502"/>
      <c r="BE20" s="502"/>
      <c r="BF20" s="502"/>
      <c r="BG20" s="502"/>
    </row>
    <row r="21" spans="1:59" x14ac:dyDescent="0.3">
      <c r="A21" s="505"/>
      <c r="B21" s="493" t="b">
        <v>1</v>
      </c>
      <c r="C21" s="493" t="b">
        <v>1</v>
      </c>
      <c r="D21" s="493"/>
      <c r="E21" s="494"/>
      <c r="F21" s="494"/>
      <c r="G21" s="494"/>
      <c r="H21" s="494"/>
      <c r="I21" s="494"/>
      <c r="J21" s="494"/>
      <c r="K21" s="494"/>
      <c r="L21" s="494"/>
      <c r="M21" s="494"/>
      <c r="N21" s="494"/>
      <c r="O21" s="494"/>
      <c r="P21" s="494"/>
      <c r="Q21" s="494"/>
      <c r="R21" s="494"/>
      <c r="S21" s="494"/>
      <c r="T21" s="495"/>
      <c r="U21" s="503">
        <f t="shared" ca="1" si="1"/>
        <v>46661</v>
      </c>
      <c r="V21" s="733">
        <f t="shared" ca="1" si="0"/>
        <v>1045.4764707298036</v>
      </c>
      <c r="W21" s="733">
        <f t="shared" ca="1" si="2"/>
        <v>1011.2220603447028</v>
      </c>
      <c r="X21" s="504">
        <f t="shared" ca="1" si="3"/>
        <v>1025.3348326136913</v>
      </c>
      <c r="Y21" s="502">
        <f t="shared" ca="1" si="4"/>
        <v>1020.2242799525691</v>
      </c>
      <c r="Z21" s="502">
        <f t="shared" ca="1" si="5"/>
        <v>1064.407400646005</v>
      </c>
      <c r="AA21" s="502">
        <f t="shared" ca="1" si="6"/>
        <v>1007.301727973939</v>
      </c>
      <c r="AB21" s="502">
        <f t="shared" ca="1" si="7"/>
        <v>1062.8083282673961</v>
      </c>
      <c r="AC21" s="502">
        <f t="shared" ca="1" si="8"/>
        <v>1036.3778778788828</v>
      </c>
      <c r="AD21" s="502">
        <f t="shared" ca="1" si="9"/>
        <v>1051.1795438104587</v>
      </c>
      <c r="AE21" s="502">
        <f t="shared" ca="1" si="10"/>
        <v>1030.9733427692988</v>
      </c>
      <c r="AF21" s="502">
        <f t="shared" ca="1" si="11"/>
        <v>1026.7725381796272</v>
      </c>
      <c r="AG21" s="502">
        <f t="shared" ca="1" si="12"/>
        <v>1017.1920820162445</v>
      </c>
      <c r="AH21" s="502">
        <f t="shared" ca="1" si="13"/>
        <v>1011.6862851261128</v>
      </c>
      <c r="AI21" s="502">
        <f t="shared" ca="1" si="14"/>
        <v>993.02480122480506</v>
      </c>
      <c r="AJ21" s="502">
        <f t="shared" ca="1" si="15"/>
        <v>1014.8201067388443</v>
      </c>
      <c r="AK21" s="502">
        <f t="shared" ca="1" si="16"/>
        <v>1010.4841344265835</v>
      </c>
      <c r="AL21" s="502">
        <f t="shared" ca="1" si="17"/>
        <v>1054.0620258299518</v>
      </c>
      <c r="AM21" s="502">
        <f t="shared" ca="1" si="18"/>
        <v>1018.1425451641869</v>
      </c>
      <c r="AN21" s="502">
        <f t="shared" ca="1" si="19"/>
        <v>1012.0828134891869</v>
      </c>
      <c r="AO21" s="502">
        <f t="shared" ca="1" si="20"/>
        <v>1032.393796945739</v>
      </c>
      <c r="AP21" s="502">
        <f t="shared" ca="1" si="21"/>
        <v>1019.3362099143927</v>
      </c>
      <c r="AQ21" s="502">
        <f t="shared" ca="1" si="22"/>
        <v>1018.1610235571966</v>
      </c>
      <c r="AR21" s="502">
        <f t="shared" ca="1" si="23"/>
        <v>1053.2484757120808</v>
      </c>
      <c r="AS21" s="502">
        <f t="shared" ca="1" si="24"/>
        <v>998.5909947528653</v>
      </c>
      <c r="AT21" s="502">
        <f t="shared" ca="1" si="25"/>
        <v>996.77354678710367</v>
      </c>
      <c r="AU21" s="502">
        <f t="shared" ca="1" si="26"/>
        <v>1020.7460451123818</v>
      </c>
      <c r="AV21" s="502">
        <f t="shared" ca="1" si="27"/>
        <v>1014.3202161274386</v>
      </c>
      <c r="AW21" s="502">
        <f t="shared" ca="1" si="28"/>
        <v>1028.8427032436941</v>
      </c>
      <c r="AX21" s="502">
        <f t="shared" ca="1" si="29"/>
        <v>1038.982311146106</v>
      </c>
      <c r="AY21" s="502">
        <f t="shared" ca="1" si="30"/>
        <v>995.49264074299015</v>
      </c>
      <c r="AZ21" s="502">
        <f t="shared" ca="1" si="31"/>
        <v>1039.4870517205452</v>
      </c>
      <c r="BA21" s="502">
        <f t="shared" ca="1" si="32"/>
        <v>1008.5603529997034</v>
      </c>
      <c r="BB21" s="502">
        <f t="shared" ca="1" si="33"/>
        <v>1006.3886418595005</v>
      </c>
      <c r="BC21" s="502"/>
      <c r="BD21" s="502"/>
      <c r="BE21" s="502"/>
      <c r="BF21" s="502"/>
      <c r="BG21" s="502"/>
    </row>
    <row r="22" spans="1:59" x14ac:dyDescent="0.3">
      <c r="A22" s="505"/>
      <c r="B22" s="493" t="b">
        <v>1</v>
      </c>
      <c r="C22" s="493" t="b">
        <v>1</v>
      </c>
      <c r="D22" s="493"/>
      <c r="E22" s="494"/>
      <c r="F22" s="494"/>
      <c r="G22" s="494"/>
      <c r="H22" s="494"/>
      <c r="I22" s="494"/>
      <c r="J22" s="494"/>
      <c r="K22" s="494"/>
      <c r="L22" s="494"/>
      <c r="M22" s="494"/>
      <c r="N22" s="494"/>
      <c r="O22" s="494"/>
      <c r="P22" s="494"/>
      <c r="Q22" s="494"/>
      <c r="R22" s="494"/>
      <c r="S22" s="494"/>
      <c r="T22" s="495"/>
      <c r="U22" s="503">
        <f t="shared" ca="1" si="1"/>
        <v>46692</v>
      </c>
      <c r="V22" s="733">
        <f t="shared" ca="1" si="0"/>
        <v>1044.3335434917406</v>
      </c>
      <c r="W22" s="733">
        <f t="shared" ca="1" si="2"/>
        <v>1009.9778449843586</v>
      </c>
      <c r="X22" s="504">
        <f t="shared" ca="1" si="3"/>
        <v>1026.2152828561393</v>
      </c>
      <c r="Y22" s="502">
        <f t="shared" ca="1" si="4"/>
        <v>1017.3429919017141</v>
      </c>
      <c r="Z22" s="502">
        <f t="shared" ca="1" si="5"/>
        <v>1063.4949756172593</v>
      </c>
      <c r="AA22" s="502">
        <f t="shared" ca="1" si="6"/>
        <v>1003.7055274835735</v>
      </c>
      <c r="AB22" s="502">
        <f t="shared" ca="1" si="7"/>
        <v>1062.7897597850667</v>
      </c>
      <c r="AC22" s="502">
        <f t="shared" ca="1" si="8"/>
        <v>1035.6217456235975</v>
      </c>
      <c r="AD22" s="502">
        <f t="shared" ca="1" si="9"/>
        <v>1050.9481362052272</v>
      </c>
      <c r="AE22" s="502">
        <f t="shared" ca="1" si="10"/>
        <v>1029.8909655929001</v>
      </c>
      <c r="AF22" s="502">
        <f t="shared" ca="1" si="11"/>
        <v>1026.1843119366815</v>
      </c>
      <c r="AG22" s="502">
        <f t="shared" ca="1" si="12"/>
        <v>1014.5108002156588</v>
      </c>
      <c r="AH22" s="502">
        <f t="shared" ca="1" si="13"/>
        <v>1009.3050898918987</v>
      </c>
      <c r="AI22" s="502">
        <f t="shared" ca="1" si="14"/>
        <v>990.56217479364864</v>
      </c>
      <c r="AJ22" s="502">
        <f t="shared" ca="1" si="15"/>
        <v>1013.8721873777904</v>
      </c>
      <c r="AK22" s="502">
        <f t="shared" ca="1" si="16"/>
        <v>1011.4832708062686</v>
      </c>
      <c r="AL22" s="502">
        <f t="shared" ca="1" si="17"/>
        <v>1052.9344737335609</v>
      </c>
      <c r="AM22" s="502">
        <f t="shared" ca="1" si="18"/>
        <v>1017.4437877383252</v>
      </c>
      <c r="AN22" s="502">
        <f t="shared" ca="1" si="19"/>
        <v>1013.4774901524465</v>
      </c>
      <c r="AO22" s="502">
        <f t="shared" ca="1" si="20"/>
        <v>1031.4295288190226</v>
      </c>
      <c r="AP22" s="502">
        <f t="shared" ca="1" si="21"/>
        <v>1017.8753534687775</v>
      </c>
      <c r="AQ22" s="502">
        <f t="shared" ca="1" si="22"/>
        <v>1018.033960482707</v>
      </c>
      <c r="AR22" s="502">
        <f t="shared" ca="1" si="23"/>
        <v>1052.300573194522</v>
      </c>
      <c r="AS22" s="502">
        <f t="shared" ca="1" si="24"/>
        <v>996.69588261095032</v>
      </c>
      <c r="AT22" s="502">
        <f t="shared" ca="1" si="25"/>
        <v>994.92576702362805</v>
      </c>
      <c r="AU22" s="502">
        <f t="shared" ca="1" si="26"/>
        <v>1019.3753157971988</v>
      </c>
      <c r="AV22" s="502">
        <f t="shared" ca="1" si="27"/>
        <v>1012.7592158773913</v>
      </c>
      <c r="AW22" s="502">
        <f t="shared" ca="1" si="28"/>
        <v>1030.1400585229044</v>
      </c>
      <c r="AX22" s="502">
        <f t="shared" ca="1" si="29"/>
        <v>1037.8326905020374</v>
      </c>
      <c r="AY22" s="502">
        <f t="shared" ca="1" si="30"/>
        <v>992.61201034818339</v>
      </c>
      <c r="AZ22" s="502">
        <f t="shared" ca="1" si="31"/>
        <v>1039.8290866236732</v>
      </c>
      <c r="BA22" s="502">
        <f t="shared" ca="1" si="32"/>
        <v>1005.0904846414549</v>
      </c>
      <c r="BB22" s="502">
        <f t="shared" ca="1" si="33"/>
        <v>1003.6285895423129</v>
      </c>
      <c r="BC22" s="502"/>
      <c r="BD22" s="502"/>
      <c r="BE22" s="502"/>
      <c r="BF22" s="502"/>
      <c r="BG22" s="502"/>
    </row>
    <row r="23" spans="1:59" x14ac:dyDescent="0.3">
      <c r="A23" s="505"/>
      <c r="B23" s="493" t="b">
        <v>1</v>
      </c>
      <c r="C23" s="493" t="b">
        <v>1</v>
      </c>
      <c r="D23" s="493"/>
      <c r="E23" s="494"/>
      <c r="F23" s="494"/>
      <c r="G23" s="494"/>
      <c r="H23" s="494"/>
      <c r="I23" s="494"/>
      <c r="J23" s="494"/>
      <c r="K23" s="494"/>
      <c r="L23" s="494"/>
      <c r="M23" s="494"/>
      <c r="N23" s="494"/>
      <c r="O23" s="494"/>
      <c r="P23" s="494"/>
      <c r="Q23" s="494"/>
      <c r="R23" s="494"/>
      <c r="S23" s="494"/>
      <c r="T23" s="495"/>
      <c r="U23" s="503">
        <f t="shared" ca="1" si="1"/>
        <v>46722</v>
      </c>
      <c r="V23" s="733">
        <f t="shared" ca="1" si="0"/>
        <v>1045.5462209645386</v>
      </c>
      <c r="W23" s="733">
        <f t="shared" ca="1" si="2"/>
        <v>1011.4968925404552</v>
      </c>
      <c r="X23" s="504">
        <f t="shared" ca="1" si="3"/>
        <v>1029.2407511502604</v>
      </c>
      <c r="Y23" s="502">
        <f t="shared" ca="1" si="4"/>
        <v>1016.8079595687717</v>
      </c>
      <c r="Z23" s="502">
        <f t="shared" ca="1" si="5"/>
        <v>1064.778032957407</v>
      </c>
      <c r="AA23" s="502">
        <f t="shared" ca="1" si="6"/>
        <v>1002.9902931883962</v>
      </c>
      <c r="AB23" s="502">
        <f t="shared" ca="1" si="7"/>
        <v>1065.4310222012289</v>
      </c>
      <c r="AC23" s="502">
        <f t="shared" ca="1" si="8"/>
        <v>1035.6557747004422</v>
      </c>
      <c r="AD23" s="502">
        <f t="shared" ca="1" si="9"/>
        <v>1051.1546269474284</v>
      </c>
      <c r="AE23" s="502">
        <f t="shared" ca="1" si="10"/>
        <v>1029.9140016624617</v>
      </c>
      <c r="AF23" s="502">
        <f t="shared" ca="1" si="11"/>
        <v>1028.0700651931763</v>
      </c>
      <c r="AG23" s="502">
        <f t="shared" ca="1" si="12"/>
        <v>1012.8672932080269</v>
      </c>
      <c r="AH23" s="502">
        <f t="shared" ca="1" si="13"/>
        <v>1009.0916249829359</v>
      </c>
      <c r="AI23" s="502">
        <f t="shared" ca="1" si="14"/>
        <v>990.34504864925464</v>
      </c>
      <c r="AJ23" s="502">
        <f t="shared" ca="1" si="15"/>
        <v>1012.2015430091571</v>
      </c>
      <c r="AK23" s="502">
        <f t="shared" ca="1" si="16"/>
        <v>1010.9839754637898</v>
      </c>
      <c r="AL23" s="502">
        <f t="shared" ca="1" si="17"/>
        <v>1054.2281950828296</v>
      </c>
      <c r="AM23" s="502">
        <f t="shared" ca="1" si="18"/>
        <v>1018.7016397150003</v>
      </c>
      <c r="AN23" s="502">
        <f t="shared" ca="1" si="19"/>
        <v>1012.1257258335672</v>
      </c>
      <c r="AO23" s="502">
        <f t="shared" ca="1" si="20"/>
        <v>1032.8256085215746</v>
      </c>
      <c r="AP23" s="502">
        <f t="shared" ca="1" si="21"/>
        <v>1018.8158140442533</v>
      </c>
      <c r="AQ23" s="502">
        <f t="shared" ca="1" si="22"/>
        <v>1020.0748995691227</v>
      </c>
      <c r="AR23" s="502">
        <f t="shared" ca="1" si="23"/>
        <v>1053.6753501263154</v>
      </c>
      <c r="AS23" s="502">
        <f t="shared" ca="1" si="24"/>
        <v>996.81094281652497</v>
      </c>
      <c r="AT23" s="502">
        <f t="shared" ca="1" si="25"/>
        <v>992.62447242621431</v>
      </c>
      <c r="AU23" s="502">
        <f t="shared" ca="1" si="26"/>
        <v>1020.9127867351398</v>
      </c>
      <c r="AV23" s="502">
        <f t="shared" ca="1" si="27"/>
        <v>1013.7761270416427</v>
      </c>
      <c r="AW23" s="502">
        <f t="shared" ca="1" si="28"/>
        <v>1033.4218270459842</v>
      </c>
      <c r="AX23" s="502">
        <f t="shared" ca="1" si="29"/>
        <v>1038.7098289199914</v>
      </c>
      <c r="AY23" s="502">
        <f t="shared" ca="1" si="30"/>
        <v>991.13178981451244</v>
      </c>
      <c r="AZ23" s="502">
        <f t="shared" ca="1" si="31"/>
        <v>1042.3302782424105</v>
      </c>
      <c r="BA23" s="502">
        <f t="shared" ca="1" si="32"/>
        <v>1003.2281493394636</v>
      </c>
      <c r="BB23" s="502">
        <f t="shared" ca="1" si="33"/>
        <v>1002.5492974408583</v>
      </c>
      <c r="BC23" s="502"/>
      <c r="BD23" s="502"/>
      <c r="BE23" s="502"/>
      <c r="BF23" s="502"/>
      <c r="BG23" s="502"/>
    </row>
    <row r="24" spans="1:59" x14ac:dyDescent="0.3">
      <c r="A24" s="505"/>
      <c r="B24" s="493" t="b">
        <v>1</v>
      </c>
      <c r="C24" s="493" t="b">
        <v>1</v>
      </c>
      <c r="D24" s="493"/>
      <c r="E24" s="494"/>
      <c r="F24" s="494"/>
      <c r="G24" s="494"/>
      <c r="H24" s="494"/>
      <c r="I24" s="494"/>
      <c r="J24" s="494"/>
      <c r="K24" s="494"/>
      <c r="L24" s="494"/>
      <c r="M24" s="494"/>
      <c r="N24" s="494"/>
      <c r="O24" s="494"/>
      <c r="P24" s="494"/>
      <c r="Q24" s="494"/>
      <c r="R24" s="494"/>
      <c r="S24" s="494"/>
      <c r="T24" s="495"/>
      <c r="U24" s="503">
        <f t="shared" ca="1" si="1"/>
        <v>46753</v>
      </c>
      <c r="V24" s="733">
        <f t="shared" ca="1" si="0"/>
        <v>1048.6493635568822</v>
      </c>
      <c r="W24" s="733">
        <f t="shared" ca="1" si="2"/>
        <v>1013.240436385036</v>
      </c>
      <c r="X24" s="504">
        <f t="shared" ca="1" si="3"/>
        <v>1034.6372967041973</v>
      </c>
      <c r="Y24" s="502">
        <f t="shared" ca="1" si="4"/>
        <v>1024.391443901291</v>
      </c>
      <c r="Z24" s="502">
        <f t="shared" ca="1" si="5"/>
        <v>1067.2293372986187</v>
      </c>
      <c r="AA24" s="502">
        <f t="shared" ca="1" si="6"/>
        <v>1004.749884066644</v>
      </c>
      <c r="AB24" s="502">
        <f t="shared" ca="1" si="7"/>
        <v>1067.5147741103535</v>
      </c>
      <c r="AC24" s="502">
        <f t="shared" ca="1" si="8"/>
        <v>1037.9363858570775</v>
      </c>
      <c r="AD24" s="502">
        <f t="shared" ca="1" si="9"/>
        <v>1051.7989659056391</v>
      </c>
      <c r="AE24" s="502">
        <f t="shared" ca="1" si="10"/>
        <v>1034.7013688581228</v>
      </c>
      <c r="AF24" s="502">
        <f t="shared" ca="1" si="11"/>
        <v>1032.5065311846229</v>
      </c>
      <c r="AG24" s="502">
        <f t="shared" ca="1" si="12"/>
        <v>1012.5787411777303</v>
      </c>
      <c r="AH24" s="502">
        <f t="shared" ca="1" si="13"/>
        <v>1010.0037031429706</v>
      </c>
      <c r="AI24" s="502">
        <f t="shared" ca="1" si="14"/>
        <v>992.63304306071552</v>
      </c>
      <c r="AJ24" s="502">
        <f t="shared" ca="1" si="15"/>
        <v>1010.9435274231639</v>
      </c>
      <c r="AK24" s="502">
        <f t="shared" ca="1" si="16"/>
        <v>1018.6511190597656</v>
      </c>
      <c r="AL24" s="502">
        <f t="shared" ca="1" si="17"/>
        <v>1055.9358839043932</v>
      </c>
      <c r="AM24" s="502">
        <f t="shared" ca="1" si="18"/>
        <v>1022.6040258867774</v>
      </c>
      <c r="AN24" s="502">
        <f t="shared" ca="1" si="19"/>
        <v>1011.4258991937176</v>
      </c>
      <c r="AO24" s="502">
        <f t="shared" ca="1" si="20"/>
        <v>1035.4611176891444</v>
      </c>
      <c r="AP24" s="502">
        <f t="shared" ca="1" si="21"/>
        <v>1025.3634149026243</v>
      </c>
      <c r="AQ24" s="502">
        <f t="shared" ca="1" si="22"/>
        <v>1019.1972413427798</v>
      </c>
      <c r="AR24" s="502">
        <f t="shared" ca="1" si="23"/>
        <v>1055.4661580304478</v>
      </c>
      <c r="AS24" s="502">
        <f t="shared" ca="1" si="24"/>
        <v>998.3025860796655</v>
      </c>
      <c r="AT24" s="502">
        <f t="shared" ca="1" si="25"/>
        <v>991.07028853828808</v>
      </c>
      <c r="AU24" s="502">
        <f t="shared" ca="1" si="26"/>
        <v>1025.8237437647329</v>
      </c>
      <c r="AV24" s="502">
        <f t="shared" ca="1" si="27"/>
        <v>1013.6967551749289</v>
      </c>
      <c r="AW24" s="502">
        <f t="shared" ca="1" si="28"/>
        <v>1040.6415118720754</v>
      </c>
      <c r="AX24" s="502">
        <f t="shared" ca="1" si="29"/>
        <v>1042.0861884007793</v>
      </c>
      <c r="AY24" s="502">
        <f t="shared" ca="1" si="30"/>
        <v>991.37819618035212</v>
      </c>
      <c r="AZ24" s="502">
        <f t="shared" ca="1" si="31"/>
        <v>1045.2222613104379</v>
      </c>
      <c r="BA24" s="502">
        <f t="shared" ca="1" si="32"/>
        <v>1002.8841534862212</v>
      </c>
      <c r="BB24" s="502">
        <f t="shared" ca="1" si="33"/>
        <v>1001.5070195187946</v>
      </c>
      <c r="BC24" s="502"/>
      <c r="BD24" s="502"/>
      <c r="BE24" s="502"/>
      <c r="BF24" s="502"/>
      <c r="BG24" s="502"/>
    </row>
    <row r="25" spans="1:59" x14ac:dyDescent="0.3">
      <c r="A25" s="505"/>
      <c r="B25" s="493" t="b">
        <v>1</v>
      </c>
      <c r="C25" s="493" t="b">
        <v>1</v>
      </c>
      <c r="D25" s="493"/>
      <c r="E25" s="494"/>
      <c r="F25" s="494"/>
      <c r="G25" s="494"/>
      <c r="H25" s="494"/>
      <c r="I25" s="494"/>
      <c r="J25" s="494"/>
      <c r="K25" s="494"/>
      <c r="L25" s="494"/>
      <c r="M25" s="494"/>
      <c r="N25" s="494"/>
      <c r="O25" s="494"/>
      <c r="P25" s="494"/>
      <c r="Q25" s="494"/>
      <c r="R25" s="494"/>
      <c r="S25" s="494"/>
      <c r="T25" s="495"/>
      <c r="U25" s="503">
        <f t="shared" ca="1" si="1"/>
        <v>46784</v>
      </c>
      <c r="V25" s="733">
        <f t="shared" ca="1" si="0"/>
        <v>1051.0185345495124</v>
      </c>
      <c r="W25" s="733">
        <f t="shared" ca="1" si="2"/>
        <v>1013.0470185987563</v>
      </c>
      <c r="X25" s="504">
        <f t="shared" ca="1" si="3"/>
        <v>1037.8327797940103</v>
      </c>
      <c r="Y25" s="502">
        <f t="shared" ca="1" si="4"/>
        <v>1031.3085087778766</v>
      </c>
      <c r="Z25" s="502">
        <f t="shared" ca="1" si="5"/>
        <v>1069.440507527167</v>
      </c>
      <c r="AA25" s="502">
        <f t="shared" ca="1" si="6"/>
        <v>1006.9461316210395</v>
      </c>
      <c r="AB25" s="502">
        <f t="shared" ca="1" si="7"/>
        <v>1068.3780632495582</v>
      </c>
      <c r="AC25" s="502">
        <f t="shared" ca="1" si="8"/>
        <v>1040.0689577273624</v>
      </c>
      <c r="AD25" s="502">
        <f t="shared" ca="1" si="9"/>
        <v>1053.529948681947</v>
      </c>
      <c r="AE25" s="502">
        <f t="shared" ca="1" si="10"/>
        <v>1037.8407850802671</v>
      </c>
      <c r="AF25" s="502">
        <f t="shared" ca="1" si="11"/>
        <v>1036.1370752923444</v>
      </c>
      <c r="AG25" s="502">
        <f t="shared" ca="1" si="12"/>
        <v>1012.8746432671309</v>
      </c>
      <c r="AH25" s="502">
        <f t="shared" ca="1" si="13"/>
        <v>1010.9252909772378</v>
      </c>
      <c r="AI25" s="502">
        <f t="shared" ca="1" si="14"/>
        <v>995.08527188814537</v>
      </c>
      <c r="AJ25" s="502">
        <f t="shared" ca="1" si="15"/>
        <v>1011.0159848810339</v>
      </c>
      <c r="AK25" s="502">
        <f t="shared" ca="1" si="16"/>
        <v>1027.543865271891</v>
      </c>
      <c r="AL25" s="502">
        <f t="shared" ca="1" si="17"/>
        <v>1057.1140039327379</v>
      </c>
      <c r="AM25" s="502">
        <f t="shared" ca="1" si="18"/>
        <v>1026.197562608096</v>
      </c>
      <c r="AN25" s="502">
        <f t="shared" ca="1" si="19"/>
        <v>1011.9425323612962</v>
      </c>
      <c r="AO25" s="502">
        <f t="shared" ca="1" si="20"/>
        <v>1038.8365476208719</v>
      </c>
      <c r="AP25" s="502">
        <f t="shared" ca="1" si="21"/>
        <v>1029.5849695667148</v>
      </c>
      <c r="AQ25" s="502">
        <f t="shared" ca="1" si="22"/>
        <v>1019.1151603575853</v>
      </c>
      <c r="AR25" s="502">
        <f t="shared" ca="1" si="23"/>
        <v>1057.2946088886499</v>
      </c>
      <c r="AS25" s="502">
        <f t="shared" ca="1" si="24"/>
        <v>999.70379555152522</v>
      </c>
      <c r="AT25" s="502">
        <f t="shared" ca="1" si="25"/>
        <v>990.82114447928723</v>
      </c>
      <c r="AU25" s="502">
        <f t="shared" ca="1" si="26"/>
        <v>1029.9237848194873</v>
      </c>
      <c r="AV25" s="502">
        <f t="shared" ca="1" si="27"/>
        <v>1013.023652285053</v>
      </c>
      <c r="AW25" s="502">
        <f t="shared" ca="1" si="28"/>
        <v>1047.0351672719444</v>
      </c>
      <c r="AX25" s="502">
        <f t="shared" ca="1" si="29"/>
        <v>1044.8933212101861</v>
      </c>
      <c r="AY25" s="502">
        <f t="shared" ca="1" si="30"/>
        <v>992.09065558999635</v>
      </c>
      <c r="AZ25" s="502">
        <f t="shared" ca="1" si="31"/>
        <v>1047.9091422179631</v>
      </c>
      <c r="BA25" s="502">
        <f t="shared" ca="1" si="32"/>
        <v>1003.7331723829839</v>
      </c>
      <c r="BB25" s="502">
        <f t="shared" ca="1" si="33"/>
        <v>1002.7915153122178</v>
      </c>
      <c r="BC25" s="502"/>
      <c r="BD25" s="502"/>
      <c r="BE25" s="502"/>
      <c r="BF25" s="502"/>
      <c r="BG25" s="502"/>
    </row>
    <row r="26" spans="1:59" x14ac:dyDescent="0.3">
      <c r="A26" s="505"/>
      <c r="B26" s="493" t="b">
        <v>1</v>
      </c>
      <c r="C26" s="493" t="b">
        <v>1</v>
      </c>
      <c r="D26" s="493"/>
      <c r="E26" s="494"/>
      <c r="F26" s="494"/>
      <c r="G26" s="494"/>
      <c r="H26" s="494"/>
      <c r="I26" s="494"/>
      <c r="J26" s="494"/>
      <c r="K26" s="494"/>
      <c r="L26" s="494"/>
      <c r="M26" s="494"/>
      <c r="N26" s="494"/>
      <c r="O26" s="494"/>
      <c r="P26" s="494"/>
      <c r="Q26" s="494"/>
      <c r="R26" s="494"/>
      <c r="S26" s="494"/>
      <c r="T26" s="495"/>
      <c r="U26" s="503">
        <f t="shared" ca="1" si="1"/>
        <v>46813</v>
      </c>
      <c r="V26" s="733">
        <f t="shared" ca="1" si="0"/>
        <v>1048.0240449226412</v>
      </c>
      <c r="W26" s="733">
        <f t="shared" ca="1" si="2"/>
        <v>1007.5658213412598</v>
      </c>
      <c r="X26" s="504">
        <f t="shared" ca="1" si="3"/>
        <v>1034.9150228878459</v>
      </c>
      <c r="Y26" s="502">
        <f t="shared" ca="1" si="4"/>
        <v>1032.1340607775353</v>
      </c>
      <c r="Z26" s="502">
        <f t="shared" ca="1" si="5"/>
        <v>1066.5265764491223</v>
      </c>
      <c r="AA26" s="502">
        <f t="shared" ca="1" si="6"/>
        <v>1005.6159750589036</v>
      </c>
      <c r="AB26" s="502">
        <f t="shared" ca="1" si="7"/>
        <v>1063.2604505980119</v>
      </c>
      <c r="AC26" s="502">
        <f t="shared" ca="1" si="8"/>
        <v>1037.9362950561044</v>
      </c>
      <c r="AD26" s="502">
        <f t="shared" ca="1" si="9"/>
        <v>1051.0708846989291</v>
      </c>
      <c r="AE26" s="502">
        <f t="shared" ca="1" si="10"/>
        <v>1035.4874104612963</v>
      </c>
      <c r="AF26" s="502">
        <f t="shared" ca="1" si="11"/>
        <v>1034.0150349826422</v>
      </c>
      <c r="AG26" s="502">
        <f t="shared" ca="1" si="12"/>
        <v>1006.183767403539</v>
      </c>
      <c r="AH26" s="502">
        <f t="shared" ca="1" si="13"/>
        <v>1004.7600831547162</v>
      </c>
      <c r="AI26" s="502">
        <f t="shared" ca="1" si="14"/>
        <v>988.99732913168998</v>
      </c>
      <c r="AJ26" s="502">
        <f t="shared" ca="1" si="15"/>
        <v>1002.7323129381049</v>
      </c>
      <c r="AK26" s="502">
        <f t="shared" ca="1" si="16"/>
        <v>1027.7340549404425</v>
      </c>
      <c r="AL26" s="502">
        <f t="shared" ca="1" si="17"/>
        <v>1054.0033956991376</v>
      </c>
      <c r="AM26" s="502">
        <f t="shared" ca="1" si="18"/>
        <v>1023.8798740774139</v>
      </c>
      <c r="AN26" s="502">
        <f t="shared" ca="1" si="19"/>
        <v>1005.3672265652605</v>
      </c>
      <c r="AO26" s="502">
        <f t="shared" ca="1" si="20"/>
        <v>1035.3352492726385</v>
      </c>
      <c r="AP26" s="502">
        <f t="shared" ca="1" si="21"/>
        <v>1028.2923074604346</v>
      </c>
      <c r="AQ26" s="502">
        <f t="shared" ca="1" si="22"/>
        <v>1012.5000189470031</v>
      </c>
      <c r="AR26" s="502">
        <f t="shared" ca="1" si="23"/>
        <v>1053.2401428510495</v>
      </c>
      <c r="AS26" s="502">
        <f t="shared" ca="1" si="24"/>
        <v>993.79592055658941</v>
      </c>
      <c r="AT26" s="502">
        <f t="shared" ca="1" si="25"/>
        <v>980.4384554815731</v>
      </c>
      <c r="AU26" s="502">
        <f t="shared" ca="1" si="26"/>
        <v>1027.632147386051</v>
      </c>
      <c r="AV26" s="502">
        <f t="shared" ca="1" si="27"/>
        <v>1005.93865670225</v>
      </c>
      <c r="AW26" s="502">
        <f t="shared" ca="1" si="28"/>
        <v>1046.8750525267174</v>
      </c>
      <c r="AX26" s="502">
        <f t="shared" ca="1" si="29"/>
        <v>1042.022597805237</v>
      </c>
      <c r="AY26" s="502">
        <f t="shared" ca="1" si="30"/>
        <v>986.88767098246581</v>
      </c>
      <c r="AZ26" s="502">
        <f t="shared" ca="1" si="31"/>
        <v>1046.3434506180479</v>
      </c>
      <c r="BA26" s="502">
        <f t="shared" ca="1" si="32"/>
        <v>997.55618861564767</v>
      </c>
      <c r="BB26" s="502">
        <f t="shared" ca="1" si="33"/>
        <v>998.92213807435633</v>
      </c>
      <c r="BC26" s="502"/>
      <c r="BD26" s="502"/>
      <c r="BE26" s="502"/>
      <c r="BF26" s="502"/>
      <c r="BG26" s="502"/>
    </row>
    <row r="27" spans="1:59" x14ac:dyDescent="0.3">
      <c r="A27" s="505"/>
      <c r="B27" s="506" t="b">
        <v>1</v>
      </c>
      <c r="C27" s="506" t="b">
        <v>1</v>
      </c>
      <c r="D27" s="493"/>
      <c r="E27" s="494"/>
      <c r="F27" s="494"/>
      <c r="G27" s="494"/>
      <c r="H27" s="494"/>
      <c r="I27" s="494"/>
      <c r="J27" s="494"/>
      <c r="K27" s="494"/>
      <c r="L27" s="494"/>
      <c r="M27" s="494"/>
      <c r="N27" s="494"/>
      <c r="O27" s="494"/>
      <c r="P27" s="494"/>
      <c r="Q27" s="494"/>
      <c r="R27" s="494"/>
      <c r="S27" s="494"/>
      <c r="T27" s="495"/>
      <c r="U27" s="503">
        <f t="shared" ca="1" si="1"/>
        <v>46844</v>
      </c>
      <c r="V27" s="733">
        <f t="shared" ca="1" si="0"/>
        <v>1042.4069631405196</v>
      </c>
      <c r="W27" s="733">
        <f t="shared" ca="1" si="2"/>
        <v>1003.7903522316466</v>
      </c>
      <c r="X27" s="504">
        <f t="shared" ca="1" si="3"/>
        <v>1030.1425248619205</v>
      </c>
      <c r="Y27" s="502">
        <f t="shared" ca="1" si="4"/>
        <v>1033.7085048156184</v>
      </c>
      <c r="Z27" s="502">
        <f t="shared" ca="1" si="5"/>
        <v>1060.4960451083064</v>
      </c>
      <c r="AA27" s="502">
        <f t="shared" ca="1" si="6"/>
        <v>1001.1909568473632</v>
      </c>
      <c r="AB27" s="502">
        <f t="shared" ca="1" si="7"/>
        <v>1057.9088208821449</v>
      </c>
      <c r="AC27" s="502">
        <f t="shared" ca="1" si="8"/>
        <v>1032.7755996465216</v>
      </c>
      <c r="AD27" s="502">
        <f t="shared" ca="1" si="9"/>
        <v>1047.4516144402119</v>
      </c>
      <c r="AE27" s="502">
        <f t="shared" ca="1" si="10"/>
        <v>1029.3621184914025</v>
      </c>
      <c r="AF27" s="502">
        <f t="shared" ca="1" si="11"/>
        <v>1027.9551940061024</v>
      </c>
      <c r="AG27" s="502">
        <f t="shared" ca="1" si="12"/>
        <v>996.39667952237255</v>
      </c>
      <c r="AH27" s="502">
        <f t="shared" ca="1" si="13"/>
        <v>995.30077222814532</v>
      </c>
      <c r="AI27" s="502">
        <f t="shared" ca="1" si="14"/>
        <v>980.26563513980398</v>
      </c>
      <c r="AJ27" s="502">
        <f t="shared" ca="1" si="15"/>
        <v>1000.8847596952305</v>
      </c>
      <c r="AK27" s="502">
        <f t="shared" ca="1" si="16"/>
        <v>1032.3352191966715</v>
      </c>
      <c r="AL27" s="502">
        <f t="shared" ca="1" si="17"/>
        <v>1047.8017942136289</v>
      </c>
      <c r="AM27" s="502">
        <f t="shared" ca="1" si="18"/>
        <v>1018.3873297755185</v>
      </c>
      <c r="AN27" s="502">
        <f t="shared" ca="1" si="19"/>
        <v>995.30984720888364</v>
      </c>
      <c r="AO27" s="502">
        <f t="shared" ca="1" si="20"/>
        <v>1029.0398292608995</v>
      </c>
      <c r="AP27" s="502">
        <f t="shared" ca="1" si="21"/>
        <v>1024.8877225956087</v>
      </c>
      <c r="AQ27" s="502">
        <f t="shared" ca="1" si="22"/>
        <v>1011.2495793467587</v>
      </c>
      <c r="AR27" s="502">
        <f t="shared" ca="1" si="23"/>
        <v>1046.8665988172584</v>
      </c>
      <c r="AS27" s="502">
        <f t="shared" ca="1" si="24"/>
        <v>984.42190503451297</v>
      </c>
      <c r="AT27" s="502">
        <f t="shared" ca="1" si="25"/>
        <v>969.5085622006527</v>
      </c>
      <c r="AU27" s="502">
        <f t="shared" ca="1" si="26"/>
        <v>1023.1321018321248</v>
      </c>
      <c r="AV27" s="502">
        <f t="shared" ca="1" si="27"/>
        <v>1000.2503197295333</v>
      </c>
      <c r="AW27" s="502">
        <f t="shared" ca="1" si="28"/>
        <v>1044.1405990880921</v>
      </c>
      <c r="AX27" s="502">
        <f t="shared" ca="1" si="29"/>
        <v>1035.8757985193968</v>
      </c>
      <c r="AY27" s="502">
        <f t="shared" ca="1" si="30"/>
        <v>977.79365916863389</v>
      </c>
      <c r="AZ27" s="502">
        <f t="shared" ca="1" si="31"/>
        <v>1041.5509328044236</v>
      </c>
      <c r="BA27" s="502">
        <f t="shared" ca="1" si="32"/>
        <v>988.33468066410842</v>
      </c>
      <c r="BB27" s="502">
        <f t="shared" ca="1" si="33"/>
        <v>992.07602079472542</v>
      </c>
      <c r="BC27" s="502"/>
      <c r="BD27" s="502"/>
      <c r="BE27" s="502"/>
      <c r="BF27" s="502"/>
      <c r="BG27" s="502"/>
    </row>
    <row r="28" spans="1:59" x14ac:dyDescent="0.3">
      <c r="A28" s="505"/>
      <c r="B28" s="506" t="b">
        <v>1</v>
      </c>
      <c r="C28" s="506" t="b">
        <v>1</v>
      </c>
      <c r="D28" s="493"/>
      <c r="E28" s="494"/>
      <c r="F28" s="494"/>
      <c r="G28" s="494"/>
      <c r="H28" s="494"/>
      <c r="I28" s="494"/>
      <c r="J28" s="494"/>
      <c r="K28" s="494"/>
      <c r="L28" s="494"/>
      <c r="M28" s="494"/>
      <c r="N28" s="494"/>
      <c r="O28" s="494"/>
      <c r="P28" s="494"/>
      <c r="Q28" s="494"/>
      <c r="R28" s="494"/>
      <c r="S28" s="494"/>
      <c r="T28" s="495"/>
      <c r="U28" s="503">
        <f t="shared" ca="1" si="1"/>
        <v>46874</v>
      </c>
      <c r="V28" s="733">
        <f t="shared" ca="1" si="0"/>
        <v>1035.6263752566338</v>
      </c>
      <c r="W28" s="733">
        <f t="shared" ca="1" si="2"/>
        <v>1009.3335898017127</v>
      </c>
      <c r="X28" s="504">
        <f t="shared" ca="1" si="3"/>
        <v>1023.6859032495028</v>
      </c>
      <c r="Y28" s="502">
        <f t="shared" ca="1" si="4"/>
        <v>1054.886903849527</v>
      </c>
      <c r="Z28" s="502">
        <f t="shared" ca="1" si="5"/>
        <v>1054.4046570197181</v>
      </c>
      <c r="AA28" s="502">
        <f t="shared" ca="1" si="6"/>
        <v>1026.5100052441928</v>
      </c>
      <c r="AB28" s="502">
        <f t="shared" ca="1" si="7"/>
        <v>1051.2645578556644</v>
      </c>
      <c r="AC28" s="502">
        <f t="shared" ca="1" si="8"/>
        <v>1026.5204558307867</v>
      </c>
      <c r="AD28" s="502">
        <f t="shared" ca="1" si="9"/>
        <v>1042.3093893010951</v>
      </c>
      <c r="AE28" s="502">
        <f t="shared" ca="1" si="10"/>
        <v>1023.2399828470411</v>
      </c>
      <c r="AF28" s="502">
        <f t="shared" ca="1" si="11"/>
        <v>1022.2945831542651</v>
      </c>
      <c r="AG28" s="502">
        <f t="shared" ca="1" si="12"/>
        <v>1005.2095255863421</v>
      </c>
      <c r="AH28" s="502">
        <f t="shared" ca="1" si="13"/>
        <v>985.70580700871858</v>
      </c>
      <c r="AI28" s="502">
        <f t="shared" ca="1" si="14"/>
        <v>970.29200009095257</v>
      </c>
      <c r="AJ28" s="502">
        <f t="shared" ca="1" si="15"/>
        <v>1003.5380920456682</v>
      </c>
      <c r="AK28" s="502">
        <f t="shared" ca="1" si="16"/>
        <v>1042.7107046314038</v>
      </c>
      <c r="AL28" s="502">
        <f t="shared" ca="1" si="17"/>
        <v>1040.1058158614712</v>
      </c>
      <c r="AM28" s="502">
        <f t="shared" ca="1" si="18"/>
        <v>1011.9958424874192</v>
      </c>
      <c r="AN28" s="502">
        <f t="shared" ca="1" si="19"/>
        <v>1012.1561265537346</v>
      </c>
      <c r="AO28" s="502">
        <f t="shared" ca="1" si="20"/>
        <v>1023.0533390297754</v>
      </c>
      <c r="AP28" s="502">
        <f t="shared" ca="1" si="21"/>
        <v>1019.7602458633839</v>
      </c>
      <c r="AQ28" s="502">
        <f t="shared" ca="1" si="22"/>
        <v>1033.1439004822553</v>
      </c>
      <c r="AR28" s="502">
        <f t="shared" ca="1" si="23"/>
        <v>1039.9446119384338</v>
      </c>
      <c r="AS28" s="502">
        <f t="shared" ca="1" si="24"/>
        <v>974.30154347039445</v>
      </c>
      <c r="AT28" s="502">
        <f t="shared" ca="1" si="25"/>
        <v>969.67325611272815</v>
      </c>
      <c r="AU28" s="502">
        <f t="shared" ca="1" si="26"/>
        <v>1018.3281735222819</v>
      </c>
      <c r="AV28" s="502">
        <f t="shared" ca="1" si="27"/>
        <v>1012.305213883451</v>
      </c>
      <c r="AW28" s="502">
        <f t="shared" ca="1" si="28"/>
        <v>1040.6796658173464</v>
      </c>
      <c r="AX28" s="502">
        <f t="shared" ca="1" si="29"/>
        <v>1029.2823778650302</v>
      </c>
      <c r="AY28" s="502">
        <f t="shared" ca="1" si="30"/>
        <v>977.63090676183367</v>
      </c>
      <c r="AZ28" s="502">
        <f t="shared" ca="1" si="31"/>
        <v>1034.5028316644291</v>
      </c>
      <c r="BA28" s="502">
        <f t="shared" ca="1" si="32"/>
        <v>979.25358417678365</v>
      </c>
      <c r="BB28" s="502">
        <f t="shared" ca="1" si="33"/>
        <v>1002.2957902088423</v>
      </c>
      <c r="BC28" s="502"/>
      <c r="BD28" s="502"/>
      <c r="BE28" s="502"/>
      <c r="BF28" s="502"/>
      <c r="BG28" s="502"/>
    </row>
    <row r="29" spans="1:59" x14ac:dyDescent="0.3">
      <c r="A29" s="505"/>
      <c r="B29" s="506" t="b">
        <v>1</v>
      </c>
      <c r="C29" s="506" t="b">
        <v>1</v>
      </c>
      <c r="D29" s="493"/>
      <c r="E29" s="494"/>
      <c r="F29" s="494"/>
      <c r="G29" s="494"/>
      <c r="H29" s="494"/>
      <c r="I29" s="494"/>
      <c r="J29" s="494"/>
      <c r="K29" s="494"/>
      <c r="L29" s="494"/>
      <c r="M29" s="494"/>
      <c r="N29" s="494"/>
      <c r="O29" s="494"/>
      <c r="P29" s="494"/>
      <c r="Q29" s="494"/>
      <c r="R29" s="494"/>
      <c r="S29" s="494"/>
      <c r="T29" s="495"/>
      <c r="U29" s="503">
        <f t="shared" ca="1" si="1"/>
        <v>46905</v>
      </c>
      <c r="V29" s="733">
        <f t="shared" ca="1" si="0"/>
        <v>1030.782969436628</v>
      </c>
      <c r="W29" s="733">
        <f t="shared" ca="1" si="2"/>
        <v>1005.5793372205761</v>
      </c>
      <c r="X29" s="504">
        <f t="shared" ca="1" si="3"/>
        <v>1019.2569944041509</v>
      </c>
      <c r="Y29" s="502">
        <f t="shared" ref="Y29:Y70" ca="1" si="34">IF($U29="","",IF($B$15=TRUE,(LOOKUP($U29,INDIRECT($C$10&amp;"_TIME"),INDIRECT($C$10&amp;"_"&amp;"1"))),""))</f>
        <v>1052.9018780904137</v>
      </c>
      <c r="Z29" s="502">
        <f t="shared" ca="1" si="5"/>
        <v>1049.3363015705932</v>
      </c>
      <c r="AA29" s="502">
        <f t="shared" ca="1" si="6"/>
        <v>1034.6072044261928</v>
      </c>
      <c r="AB29" s="502">
        <f t="shared" ca="1" si="7"/>
        <v>1046.0996907816627</v>
      </c>
      <c r="AC29" s="502">
        <f t="shared" ca="1" si="8"/>
        <v>1021.5166131728822</v>
      </c>
      <c r="AD29" s="502">
        <f t="shared" ca="1" si="9"/>
        <v>1037.8279618075794</v>
      </c>
      <c r="AE29" s="502">
        <f t="shared" ca="1" si="10"/>
        <v>1019.3537086942533</v>
      </c>
      <c r="AF29" s="502">
        <f t="shared" ca="1" si="11"/>
        <v>1018.9347834580076</v>
      </c>
      <c r="AG29" s="502">
        <f t="shared" ca="1" si="12"/>
        <v>1002.9393389878727</v>
      </c>
      <c r="AH29" s="502">
        <f t="shared" ca="1" si="13"/>
        <v>977.51098538361725</v>
      </c>
      <c r="AI29" s="502">
        <f t="shared" ca="1" si="14"/>
        <v>961.66831821737856</v>
      </c>
      <c r="AJ29" s="502">
        <f t="shared" ca="1" si="15"/>
        <v>996.80434889851097</v>
      </c>
      <c r="AK29" s="502">
        <f t="shared" ca="1" si="16"/>
        <v>1039.8543706786675</v>
      </c>
      <c r="AL29" s="502">
        <f t="shared" ca="1" si="17"/>
        <v>1034.6799788803783</v>
      </c>
      <c r="AM29" s="502">
        <f t="shared" ca="1" si="18"/>
        <v>1007.0764235216058</v>
      </c>
      <c r="AN29" s="502">
        <f t="shared" ca="1" si="19"/>
        <v>1019.9520844077049</v>
      </c>
      <c r="AO29" s="502">
        <f t="shared" ca="1" si="20"/>
        <v>1018.0493081137209</v>
      </c>
      <c r="AP29" s="502">
        <f t="shared" ca="1" si="21"/>
        <v>1015.7019748563648</v>
      </c>
      <c r="AQ29" s="502">
        <f t="shared" ca="1" si="22"/>
        <v>1033.5814222721528</v>
      </c>
      <c r="AR29" s="502">
        <f t="shared" ca="1" si="23"/>
        <v>1034.0429581234853</v>
      </c>
      <c r="AS29" s="502">
        <f t="shared" ca="1" si="24"/>
        <v>964.94614343958096</v>
      </c>
      <c r="AT29" s="502">
        <f t="shared" ca="1" si="25"/>
        <v>988.13525512465765</v>
      </c>
      <c r="AU29" s="502">
        <f t="shared" ca="1" si="26"/>
        <v>1015.0478643528343</v>
      </c>
      <c r="AV29" s="502">
        <f t="shared" ca="1" si="27"/>
        <v>1008.6477831439202</v>
      </c>
      <c r="AW29" s="502">
        <f t="shared" ca="1" si="28"/>
        <v>1038.4175123920029</v>
      </c>
      <c r="AX29" s="502">
        <f t="shared" ca="1" si="29"/>
        <v>1024.0737467765555</v>
      </c>
      <c r="AY29" s="502">
        <f t="shared" ca="1" si="30"/>
        <v>1008.044134649727</v>
      </c>
      <c r="AZ29" s="502">
        <f t="shared" ca="1" si="31"/>
        <v>1029.1192943791013</v>
      </c>
      <c r="BA29" s="502">
        <f t="shared" ca="1" si="32"/>
        <v>992.76200179002853</v>
      </c>
      <c r="BB29" s="502">
        <f t="shared" ca="1" si="33"/>
        <v>999.70391403313795</v>
      </c>
      <c r="BC29" s="502"/>
      <c r="BD29" s="502"/>
      <c r="BE29" s="502"/>
      <c r="BF29" s="502"/>
      <c r="BG29" s="502"/>
    </row>
    <row r="30" spans="1:59" x14ac:dyDescent="0.3">
      <c r="A30" s="505"/>
      <c r="B30" s="493" t="b">
        <v>1</v>
      </c>
      <c r="C30" s="493" t="b">
        <v>1</v>
      </c>
      <c r="D30" s="493"/>
      <c r="E30" s="494"/>
      <c r="F30" s="494"/>
      <c r="G30" s="494"/>
      <c r="H30" s="494"/>
      <c r="I30" s="494"/>
      <c r="J30" s="494"/>
      <c r="K30" s="494"/>
      <c r="L30" s="494"/>
      <c r="M30" s="494"/>
      <c r="N30" s="494"/>
      <c r="O30" s="494"/>
      <c r="P30" s="494"/>
      <c r="Q30" s="494"/>
      <c r="R30" s="494"/>
      <c r="S30" s="494"/>
      <c r="T30" s="495"/>
      <c r="U30" s="503">
        <f t="shared" ca="1" si="1"/>
        <v>46935</v>
      </c>
      <c r="V30" s="733">
        <f t="shared" ca="1" si="0"/>
        <v>1029.5475648249221</v>
      </c>
      <c r="W30" s="733">
        <f t="shared" ca="1" si="2"/>
        <v>1005.8932982571577</v>
      </c>
      <c r="X30" s="504">
        <f t="shared" ca="1" si="3"/>
        <v>1019.326324329925</v>
      </c>
      <c r="Y30" s="502">
        <f t="shared" ca="1" si="34"/>
        <v>1053.4295483527849</v>
      </c>
      <c r="Z30" s="502">
        <f t="shared" ca="1" si="5"/>
        <v>1047.5513584737118</v>
      </c>
      <c r="AA30" s="502">
        <f t="shared" ca="1" si="6"/>
        <v>1037.4002215503522</v>
      </c>
      <c r="AB30" s="502">
        <f t="shared" ca="1" si="7"/>
        <v>1044.8828340146861</v>
      </c>
      <c r="AC30" s="502">
        <f t="shared" ca="1" si="8"/>
        <v>1020.5878536633566</v>
      </c>
      <c r="AD30" s="502">
        <f t="shared" ca="1" si="9"/>
        <v>1036.9792555896661</v>
      </c>
      <c r="AE30" s="502">
        <f t="shared" ca="1" si="10"/>
        <v>1020.8272487891595</v>
      </c>
      <c r="AF30" s="502">
        <f t="shared" ca="1" si="11"/>
        <v>1017.8177039882879</v>
      </c>
      <c r="AG30" s="502">
        <f t="shared" ca="1" si="12"/>
        <v>999.81515460789581</v>
      </c>
      <c r="AH30" s="502">
        <f t="shared" ca="1" si="13"/>
        <v>973.25085535817459</v>
      </c>
      <c r="AI30" s="502">
        <f t="shared" ca="1" si="14"/>
        <v>957.49917052439957</v>
      </c>
      <c r="AJ30" s="502">
        <f t="shared" ca="1" si="15"/>
        <v>994.56322816991599</v>
      </c>
      <c r="AK30" s="502">
        <f t="shared" ca="1" si="16"/>
        <v>1040.9750793947401</v>
      </c>
      <c r="AL30" s="502">
        <f t="shared" ca="1" si="17"/>
        <v>1032.7934066600408</v>
      </c>
      <c r="AM30" s="502">
        <f t="shared" ca="1" si="18"/>
        <v>1006.6112666579959</v>
      </c>
      <c r="AN30" s="502">
        <f t="shared" ca="1" si="19"/>
        <v>1021.6428017820907</v>
      </c>
      <c r="AO30" s="502">
        <f t="shared" ca="1" si="20"/>
        <v>1016.431084058451</v>
      </c>
      <c r="AP30" s="502">
        <f t="shared" ca="1" si="21"/>
        <v>1014.4914063288744</v>
      </c>
      <c r="AQ30" s="502">
        <f t="shared" ca="1" si="22"/>
        <v>1035.881888555127</v>
      </c>
      <c r="AR30" s="502">
        <f t="shared" ca="1" si="23"/>
        <v>1032.8493877494138</v>
      </c>
      <c r="AS30" s="502">
        <f t="shared" ca="1" si="24"/>
        <v>961.72046538927464</v>
      </c>
      <c r="AT30" s="502">
        <f t="shared" ca="1" si="25"/>
        <v>988.2774618269126</v>
      </c>
      <c r="AU30" s="502">
        <f t="shared" ca="1" si="26"/>
        <v>1016.1078080911764</v>
      </c>
      <c r="AV30" s="502">
        <f t="shared" ca="1" si="27"/>
        <v>1008.9549186167596</v>
      </c>
      <c r="AW30" s="502">
        <f t="shared" ca="1" si="28"/>
        <v>1040.7927279357903</v>
      </c>
      <c r="AX30" s="502">
        <f t="shared" ca="1" si="29"/>
        <v>1023.7176132773909</v>
      </c>
      <c r="AY30" s="502">
        <f t="shared" ca="1" si="30"/>
        <v>1008.8727321311969</v>
      </c>
      <c r="AZ30" s="502">
        <f t="shared" ca="1" si="31"/>
        <v>1027.1789434543689</v>
      </c>
      <c r="BA30" s="502">
        <f t="shared" ca="1" si="32"/>
        <v>991.74354697558022</v>
      </c>
      <c r="BB30" s="502">
        <f t="shared" ca="1" si="33"/>
        <v>997.85034752653678</v>
      </c>
      <c r="BC30" s="502"/>
      <c r="BD30" s="502"/>
      <c r="BE30" s="502"/>
      <c r="BF30" s="502"/>
      <c r="BG30" s="502"/>
    </row>
    <row r="31" spans="1:59" x14ac:dyDescent="0.3">
      <c r="A31" s="505"/>
      <c r="B31" s="493"/>
      <c r="C31" s="493"/>
      <c r="D31" s="493"/>
      <c r="E31" s="494"/>
      <c r="F31" s="494"/>
      <c r="G31" s="494"/>
      <c r="H31" s="494"/>
      <c r="I31" s="494"/>
      <c r="J31" s="494"/>
      <c r="K31" s="494"/>
      <c r="L31" s="494"/>
      <c r="M31" s="494"/>
      <c r="N31" s="494"/>
      <c r="O31" s="494"/>
      <c r="P31" s="494"/>
      <c r="Q31" s="494"/>
      <c r="R31" s="494"/>
      <c r="S31" s="494"/>
      <c r="T31" s="495"/>
      <c r="U31" s="503">
        <f t="shared" ca="1" si="1"/>
        <v>46966</v>
      </c>
      <c r="V31" s="733">
        <f t="shared" ca="1" si="0"/>
        <v>1030.510680726494</v>
      </c>
      <c r="W31" s="733">
        <f t="shared" ca="1" si="2"/>
        <v>1008.7758291900798</v>
      </c>
      <c r="X31" s="504">
        <f t="shared" ca="1" si="3"/>
        <v>1022.5881459626587</v>
      </c>
      <c r="Y31" s="502">
        <f t="shared" ca="1" si="34"/>
        <v>1056.8038895952627</v>
      </c>
      <c r="Z31" s="502">
        <f t="shared" ca="1" si="5"/>
        <v>1047.4183405832434</v>
      </c>
      <c r="AA31" s="502">
        <f t="shared" ca="1" si="6"/>
        <v>1041.6201582259473</v>
      </c>
      <c r="AB31" s="502">
        <f t="shared" ca="1" si="7"/>
        <v>1044.956674025208</v>
      </c>
      <c r="AC31" s="502">
        <f t="shared" ca="1" si="8"/>
        <v>1022.0267388912999</v>
      </c>
      <c r="AD31" s="502">
        <f t="shared" ca="1" si="9"/>
        <v>1037.3018652227083</v>
      </c>
      <c r="AE31" s="502">
        <f t="shared" ca="1" si="10"/>
        <v>1022.9669750998964</v>
      </c>
      <c r="AF31" s="502">
        <f t="shared" ca="1" si="11"/>
        <v>1019.7327877237221</v>
      </c>
      <c r="AG31" s="502">
        <f t="shared" ca="1" si="12"/>
        <v>997.60807607989216</v>
      </c>
      <c r="AH31" s="502">
        <f t="shared" ca="1" si="13"/>
        <v>971.09344634793968</v>
      </c>
      <c r="AI31" s="502">
        <f t="shared" ca="1" si="14"/>
        <v>957.4559970792086</v>
      </c>
      <c r="AJ31" s="502">
        <f t="shared" ca="1" si="15"/>
        <v>993.20691551080199</v>
      </c>
      <c r="AK31" s="502">
        <f t="shared" ca="1" si="16"/>
        <v>1044.9189339754407</v>
      </c>
      <c r="AL31" s="502">
        <f t="shared" ca="1" si="17"/>
        <v>1033.1776933989399</v>
      </c>
      <c r="AM31" s="502">
        <f t="shared" ca="1" si="18"/>
        <v>1008.8905868198859</v>
      </c>
      <c r="AN31" s="502">
        <f t="shared" ca="1" si="19"/>
        <v>1025.5316259504011</v>
      </c>
      <c r="AO31" s="502">
        <f t="shared" ca="1" si="20"/>
        <v>1016.4513672930113</v>
      </c>
      <c r="AP31" s="502">
        <f t="shared" ca="1" si="21"/>
        <v>1016.5630599060869</v>
      </c>
      <c r="AQ31" s="502">
        <f t="shared" ca="1" si="22"/>
        <v>1040.0404173752206</v>
      </c>
      <c r="AR31" s="502">
        <f t="shared" ca="1" si="23"/>
        <v>1034.2434621242348</v>
      </c>
      <c r="AS31" s="502">
        <f t="shared" ca="1" si="24"/>
        <v>961.34378673454898</v>
      </c>
      <c r="AT31" s="502">
        <f t="shared" ca="1" si="25"/>
        <v>991.7729506134749</v>
      </c>
      <c r="AU31" s="502">
        <f t="shared" ca="1" si="26"/>
        <v>1018.893076306627</v>
      </c>
      <c r="AV31" s="502">
        <f t="shared" ca="1" si="27"/>
        <v>1011.5375982224224</v>
      </c>
      <c r="AW31" s="502">
        <f t="shared" ca="1" si="28"/>
        <v>1044.549508937306</v>
      </c>
      <c r="AX31" s="502">
        <f t="shared" ca="1" si="29"/>
        <v>1024.2139025225615</v>
      </c>
      <c r="AY31" s="502">
        <f t="shared" ca="1" si="30"/>
        <v>1012.2454898452926</v>
      </c>
      <c r="AZ31" s="502">
        <f t="shared" ca="1" si="31"/>
        <v>1026.5753586771623</v>
      </c>
      <c r="BA31" s="502">
        <f t="shared" ca="1" si="32"/>
        <v>987.93739569132947</v>
      </c>
      <c r="BB31" s="502">
        <f t="shared" ca="1" si="33"/>
        <v>994.71954097677076</v>
      </c>
      <c r="BC31" s="502"/>
      <c r="BD31" s="502"/>
      <c r="BE31" s="502"/>
      <c r="BF31" s="502"/>
      <c r="BG31" s="502"/>
    </row>
    <row r="32" spans="1:59" ht="15" customHeight="1" x14ac:dyDescent="0.3">
      <c r="A32" s="505"/>
      <c r="B32" s="493"/>
      <c r="C32" s="493"/>
      <c r="D32" s="493"/>
      <c r="E32" s="494"/>
      <c r="F32" s="507"/>
      <c r="G32" s="507"/>
      <c r="H32" s="507"/>
      <c r="I32" s="507"/>
      <c r="J32" s="507"/>
      <c r="K32" s="507"/>
      <c r="L32" s="507"/>
      <c r="M32" s="507"/>
      <c r="N32" s="507"/>
      <c r="O32" s="507"/>
      <c r="P32" s="507"/>
      <c r="Q32" s="507"/>
      <c r="R32" s="507"/>
      <c r="S32" s="507"/>
      <c r="T32" s="495"/>
      <c r="U32" s="503">
        <f t="shared" ca="1" si="1"/>
        <v>46997</v>
      </c>
      <c r="V32" s="733">
        <f t="shared" ca="1" si="0"/>
        <v>1029.9275614323567</v>
      </c>
      <c r="W32" s="733">
        <f t="shared" ca="1" si="2"/>
        <v>1009.6738828443285</v>
      </c>
      <c r="X32" s="504">
        <f t="shared" ca="1" si="3"/>
        <v>1022.6109557810735</v>
      </c>
      <c r="Y32" s="502">
        <f t="shared" ca="1" si="34"/>
        <v>1057.2834451970123</v>
      </c>
      <c r="Z32" s="502">
        <f t="shared" ca="1" si="5"/>
        <v>1046.7180319699137</v>
      </c>
      <c r="AA32" s="502">
        <f t="shared" ca="1" si="6"/>
        <v>1043.9547871787486</v>
      </c>
      <c r="AB32" s="502">
        <f t="shared" ca="1" si="7"/>
        <v>1043.550342461263</v>
      </c>
      <c r="AC32" s="502">
        <f t="shared" ca="1" si="8"/>
        <v>1022.6897562829521</v>
      </c>
      <c r="AD32" s="502">
        <f t="shared" ca="1" si="9"/>
        <v>1036.6109090048842</v>
      </c>
      <c r="AE32" s="502">
        <f t="shared" ca="1" si="10"/>
        <v>1022.908566914242</v>
      </c>
      <c r="AF32" s="502">
        <f t="shared" ca="1" si="11"/>
        <v>1019.3430230676744</v>
      </c>
      <c r="AG32" s="502">
        <f t="shared" ca="1" si="12"/>
        <v>994.43553821989656</v>
      </c>
      <c r="AH32" s="502">
        <f t="shared" ca="1" si="13"/>
        <v>970.28162295986328</v>
      </c>
      <c r="AI32" s="502">
        <f t="shared" ca="1" si="14"/>
        <v>954.94825293496535</v>
      </c>
      <c r="AJ32" s="502">
        <f t="shared" ca="1" si="15"/>
        <v>990.58413795079457</v>
      </c>
      <c r="AK32" s="502">
        <f t="shared" ca="1" si="16"/>
        <v>1045.3482651833763</v>
      </c>
      <c r="AL32" s="502">
        <f t="shared" ca="1" si="17"/>
        <v>1031.4792509674285</v>
      </c>
      <c r="AM32" s="502">
        <f t="shared" ca="1" si="18"/>
        <v>1008.4813317514167</v>
      </c>
      <c r="AN32" s="502">
        <f t="shared" ca="1" si="19"/>
        <v>1026.5725808493337</v>
      </c>
      <c r="AO32" s="502">
        <f t="shared" ca="1" si="20"/>
        <v>1015.058510367016</v>
      </c>
      <c r="AP32" s="502">
        <f t="shared" ca="1" si="21"/>
        <v>1016.6570043206989</v>
      </c>
      <c r="AQ32" s="502">
        <f t="shared" ca="1" si="22"/>
        <v>1042.5078406455807</v>
      </c>
      <c r="AR32" s="502">
        <f t="shared" ca="1" si="23"/>
        <v>1032.9511951363208</v>
      </c>
      <c r="AS32" s="502">
        <f t="shared" ca="1" si="24"/>
        <v>959.57729642837933</v>
      </c>
      <c r="AT32" s="502">
        <f t="shared" ca="1" si="25"/>
        <v>991.42045876650468</v>
      </c>
      <c r="AU32" s="502">
        <f t="shared" ca="1" si="26"/>
        <v>1019.5141373987556</v>
      </c>
      <c r="AV32" s="502">
        <f t="shared" ca="1" si="27"/>
        <v>1011.988406440937</v>
      </c>
      <c r="AW32" s="502">
        <f t="shared" ca="1" si="28"/>
        <v>1046.1208164512198</v>
      </c>
      <c r="AX32" s="502">
        <f t="shared" ca="1" si="29"/>
        <v>1023.5012611212081</v>
      </c>
      <c r="AY32" s="502">
        <f t="shared" ca="1" si="30"/>
        <v>1012.5113292106158</v>
      </c>
      <c r="AZ32" s="502">
        <f t="shared" ca="1" si="31"/>
        <v>1024.9194615059503</v>
      </c>
      <c r="BA32" s="502">
        <f t="shared" ca="1" si="32"/>
        <v>985.89533013991445</v>
      </c>
      <c r="BB32" s="502">
        <f t="shared" ca="1" si="33"/>
        <v>992.58982488209983</v>
      </c>
      <c r="BC32" s="502"/>
      <c r="BD32" s="502"/>
      <c r="BE32" s="502"/>
      <c r="BF32" s="502"/>
      <c r="BG32" s="502"/>
    </row>
    <row r="33" spans="1:59" ht="15" customHeight="1" x14ac:dyDescent="0.3">
      <c r="A33" s="505"/>
      <c r="B33" s="494"/>
      <c r="C33" s="494"/>
      <c r="D33" s="494"/>
      <c r="E33" s="494"/>
      <c r="F33" s="770" t="s">
        <v>322</v>
      </c>
      <c r="G33" s="770"/>
      <c r="H33" s="770"/>
      <c r="I33" s="770"/>
      <c r="J33" s="770"/>
      <c r="K33" s="770"/>
      <c r="L33" s="770"/>
      <c r="M33" s="770"/>
      <c r="N33" s="770"/>
      <c r="O33" s="770"/>
      <c r="P33" s="770"/>
      <c r="Q33" s="770"/>
      <c r="R33" s="770"/>
      <c r="S33" s="770"/>
      <c r="T33" s="495"/>
      <c r="U33" s="503">
        <f t="shared" ca="1" si="1"/>
        <v>47027</v>
      </c>
      <c r="V33" s="733">
        <f t="shared" ca="1" si="0"/>
        <v>1029.8068299478421</v>
      </c>
      <c r="W33" s="733">
        <f t="shared" ca="1" si="2"/>
        <v>1012.657032498135</v>
      </c>
      <c r="X33" s="504">
        <f t="shared" ca="1" si="3"/>
        <v>1025.0084596723207</v>
      </c>
      <c r="Y33" s="502">
        <f t="shared" ca="1" si="34"/>
        <v>1058.1000459984689</v>
      </c>
      <c r="Z33" s="502">
        <f t="shared" ca="1" si="5"/>
        <v>1046.6861802781607</v>
      </c>
      <c r="AA33" s="502">
        <f t="shared" ca="1" si="6"/>
        <v>1044.9169079624724</v>
      </c>
      <c r="AB33" s="502">
        <f t="shared" ca="1" si="7"/>
        <v>1045.3114310547546</v>
      </c>
      <c r="AC33" s="502">
        <f t="shared" ca="1" si="8"/>
        <v>1025.1943648872527</v>
      </c>
      <c r="AD33" s="502">
        <f t="shared" ca="1" si="9"/>
        <v>1039.0334660470689</v>
      </c>
      <c r="AE33" s="502">
        <f t="shared" ca="1" si="10"/>
        <v>1023.3992174445298</v>
      </c>
      <c r="AF33" s="502">
        <f t="shared" ca="1" si="11"/>
        <v>1020.3519556887925</v>
      </c>
      <c r="AG33" s="502">
        <f t="shared" ca="1" si="12"/>
        <v>993.62758012102984</v>
      </c>
      <c r="AH33" s="502">
        <f t="shared" ca="1" si="13"/>
        <v>969.91378911107302</v>
      </c>
      <c r="AI33" s="502">
        <f t="shared" ca="1" si="14"/>
        <v>953.9880144318646</v>
      </c>
      <c r="AJ33" s="502">
        <f t="shared" ca="1" si="15"/>
        <v>992.98309432003134</v>
      </c>
      <c r="AK33" s="502">
        <f t="shared" ca="1" si="16"/>
        <v>1046.4131422259286</v>
      </c>
      <c r="AL33" s="502">
        <f t="shared" ca="1" si="17"/>
        <v>1032.1550477383264</v>
      </c>
      <c r="AM33" s="502">
        <f t="shared" ca="1" si="18"/>
        <v>1011.0503627010386</v>
      </c>
      <c r="AN33" s="502">
        <f t="shared" ca="1" si="19"/>
        <v>1029.0537561799083</v>
      </c>
      <c r="AO33" s="502">
        <f t="shared" ca="1" si="20"/>
        <v>1016.8534423879688</v>
      </c>
      <c r="AP33" s="502">
        <f t="shared" ca="1" si="21"/>
        <v>1019.9877543567076</v>
      </c>
      <c r="AQ33" s="502">
        <f t="shared" ca="1" si="22"/>
        <v>1043.424526814809</v>
      </c>
      <c r="AR33" s="502">
        <f t="shared" ca="1" si="23"/>
        <v>1032.5223880905594</v>
      </c>
      <c r="AS33" s="502">
        <f t="shared" ca="1" si="24"/>
        <v>958.10062992270127</v>
      </c>
      <c r="AT33" s="502">
        <f t="shared" ca="1" si="25"/>
        <v>992.24465880192315</v>
      </c>
      <c r="AU33" s="502">
        <f t="shared" ca="1" si="26"/>
        <v>1023.424150798888</v>
      </c>
      <c r="AV33" s="502">
        <f t="shared" ca="1" si="27"/>
        <v>1015.4204530897123</v>
      </c>
      <c r="AW33" s="502">
        <f t="shared" ca="1" si="28"/>
        <v>1046.0411141996749</v>
      </c>
      <c r="AX33" s="502">
        <f t="shared" ca="1" si="29"/>
        <v>1026.72754140186</v>
      </c>
      <c r="AY33" s="502">
        <f t="shared" ca="1" si="30"/>
        <v>1012.8952482377503</v>
      </c>
      <c r="AZ33" s="502">
        <f t="shared" ca="1" si="31"/>
        <v>1024.1907744907703</v>
      </c>
      <c r="BA33" s="502">
        <f t="shared" ca="1" si="32"/>
        <v>984.97315992468498</v>
      </c>
      <c r="BB33" s="502">
        <f t="shared" ca="1" si="33"/>
        <v>992.76485171116292</v>
      </c>
      <c r="BC33" s="502"/>
      <c r="BD33" s="502"/>
      <c r="BE33" s="502"/>
      <c r="BF33" s="502"/>
      <c r="BG33" s="502"/>
    </row>
    <row r="34" spans="1:59" x14ac:dyDescent="0.3">
      <c r="A34" s="505"/>
      <c r="B34" s="494" t="b">
        <v>1</v>
      </c>
      <c r="C34" s="494" t="b">
        <v>1</v>
      </c>
      <c r="D34" s="494" t="b">
        <v>1</v>
      </c>
      <c r="E34" s="494"/>
      <c r="F34" s="770"/>
      <c r="G34" s="770"/>
      <c r="H34" s="770"/>
      <c r="I34" s="770"/>
      <c r="J34" s="770"/>
      <c r="K34" s="770"/>
      <c r="L34" s="770"/>
      <c r="M34" s="770"/>
      <c r="N34" s="770"/>
      <c r="O34" s="770"/>
      <c r="P34" s="770"/>
      <c r="Q34" s="770"/>
      <c r="R34" s="770"/>
      <c r="S34" s="770"/>
      <c r="T34" s="495"/>
      <c r="U34" s="503">
        <f t="shared" ca="1" si="1"/>
        <v>47058</v>
      </c>
      <c r="V34" s="733">
        <f t="shared" ca="1" si="0"/>
        <v>1028.5724627042264</v>
      </c>
      <c r="W34" s="733">
        <f t="shared" ca="1" si="2"/>
        <v>1014.035792452488</v>
      </c>
      <c r="X34" s="504">
        <f t="shared" ca="1" si="3"/>
        <v>1025.9507149438414</v>
      </c>
      <c r="Y34" s="502">
        <f t="shared" ca="1" si="34"/>
        <v>1057.7764491385551</v>
      </c>
      <c r="Z34" s="502">
        <f t="shared" ca="1" si="5"/>
        <v>1044.9967675985361</v>
      </c>
      <c r="AA34" s="502">
        <f t="shared" ca="1" si="6"/>
        <v>1045.4537143553762</v>
      </c>
      <c r="AB34" s="502">
        <f t="shared" ca="1" si="7"/>
        <v>1046.4128594658841</v>
      </c>
      <c r="AC34" s="502">
        <f t="shared" ca="1" si="8"/>
        <v>1027.0619940417953</v>
      </c>
      <c r="AD34" s="502">
        <f t="shared" ca="1" si="9"/>
        <v>1039.1608350535225</v>
      </c>
      <c r="AE34" s="502">
        <f t="shared" ca="1" si="10"/>
        <v>1023.0827826825472</v>
      </c>
      <c r="AF34" s="502">
        <f t="shared" ca="1" si="11"/>
        <v>1019.6716149446404</v>
      </c>
      <c r="AG34" s="502">
        <f t="shared" ca="1" si="12"/>
        <v>991.43467263767616</v>
      </c>
      <c r="AH34" s="502">
        <f t="shared" ca="1" si="13"/>
        <v>967.59994255779634</v>
      </c>
      <c r="AI34" s="502">
        <f t="shared" ca="1" si="14"/>
        <v>952.39515876235305</v>
      </c>
      <c r="AJ34" s="502">
        <f t="shared" ca="1" si="15"/>
        <v>994.85826888461145</v>
      </c>
      <c r="AK34" s="502">
        <f t="shared" ca="1" si="16"/>
        <v>1045.7714785030589</v>
      </c>
      <c r="AL34" s="502">
        <f t="shared" ca="1" si="17"/>
        <v>1030.7049520216715</v>
      </c>
      <c r="AM34" s="502">
        <f t="shared" ca="1" si="18"/>
        <v>1012.7893478540699</v>
      </c>
      <c r="AN34" s="502">
        <f t="shared" ca="1" si="19"/>
        <v>1030.510353786075</v>
      </c>
      <c r="AO34" s="502">
        <f t="shared" ca="1" si="20"/>
        <v>1017.6178300147028</v>
      </c>
      <c r="AP34" s="502">
        <f t="shared" ca="1" si="21"/>
        <v>1020.6458133048923</v>
      </c>
      <c r="AQ34" s="502">
        <f t="shared" ca="1" si="22"/>
        <v>1043.1031894597731</v>
      </c>
      <c r="AR34" s="502">
        <f t="shared" ca="1" si="23"/>
        <v>1031.2330165411577</v>
      </c>
      <c r="AS34" s="502">
        <f t="shared" ca="1" si="24"/>
        <v>956.38310900743227</v>
      </c>
      <c r="AT34" s="502">
        <f t="shared" ca="1" si="25"/>
        <v>989.88379712661197</v>
      </c>
      <c r="AU34" s="502">
        <f t="shared" ca="1" si="26"/>
        <v>1024.4152930623645</v>
      </c>
      <c r="AV34" s="502">
        <f t="shared" ca="1" si="27"/>
        <v>1017.2104846376178</v>
      </c>
      <c r="AW34" s="502">
        <f t="shared" ca="1" si="28"/>
        <v>1045.2773646441428</v>
      </c>
      <c r="AX34" s="502">
        <f t="shared" ca="1" si="29"/>
        <v>1027.9297532305216</v>
      </c>
      <c r="AY34" s="502">
        <f t="shared" ca="1" si="30"/>
        <v>1013.9503824211819</v>
      </c>
      <c r="AZ34" s="502">
        <f t="shared" ca="1" si="31"/>
        <v>1022.6187160991773</v>
      </c>
      <c r="BA34" s="502">
        <f t="shared" ca="1" si="32"/>
        <v>982.33449757895607</v>
      </c>
      <c r="BB34" s="502">
        <f t="shared" ca="1" si="33"/>
        <v>989.97538265471155</v>
      </c>
      <c r="BC34" s="502"/>
      <c r="BD34" s="502"/>
      <c r="BE34" s="502"/>
      <c r="BF34" s="502"/>
      <c r="BG34" s="502"/>
    </row>
    <row r="35" spans="1:59" x14ac:dyDescent="0.3">
      <c r="A35" s="508"/>
      <c r="B35" s="509"/>
      <c r="C35" s="509"/>
      <c r="D35" s="509"/>
      <c r="E35" s="509"/>
      <c r="F35" s="509"/>
      <c r="G35" s="509"/>
      <c r="H35" s="509"/>
      <c r="I35" s="509"/>
      <c r="J35" s="509"/>
      <c r="K35" s="509"/>
      <c r="L35" s="509"/>
      <c r="M35" s="509"/>
      <c r="N35" s="509"/>
      <c r="O35" s="509"/>
      <c r="P35" s="509"/>
      <c r="Q35" s="509"/>
      <c r="R35" s="509"/>
      <c r="S35" s="509"/>
      <c r="T35" s="509"/>
      <c r="U35" s="734">
        <f t="shared" ca="1" si="1"/>
        <v>47088</v>
      </c>
      <c r="V35" s="504">
        <f t="shared" ca="1" si="0"/>
        <v>1029.9120194718876</v>
      </c>
      <c r="W35" s="733">
        <f t="shared" ca="1" si="2"/>
        <v>1017.6265714182066</v>
      </c>
      <c r="X35" s="504">
        <f t="shared" ca="1" si="3"/>
        <v>1029.0626883722366</v>
      </c>
      <c r="Y35" s="502">
        <f t="shared" ca="1" si="34"/>
        <v>1059.6732978057926</v>
      </c>
      <c r="Z35" s="502">
        <f t="shared" ca="1" si="5"/>
        <v>1046.8896141937309</v>
      </c>
      <c r="AA35" s="502">
        <f t="shared" ca="1" si="6"/>
        <v>1048.8255427846723</v>
      </c>
      <c r="AB35" s="502">
        <f t="shared" ca="1" si="7"/>
        <v>1047.9291493872665</v>
      </c>
      <c r="AC35" s="502">
        <f t="shared" ca="1" si="8"/>
        <v>1029.0015183803912</v>
      </c>
      <c r="AD35" s="502">
        <f t="shared" ca="1" si="9"/>
        <v>1040.0263496108996</v>
      </c>
      <c r="AE35" s="502">
        <f t="shared" ca="1" si="10"/>
        <v>1025.2919939716157</v>
      </c>
      <c r="AF35" s="502">
        <f t="shared" ca="1" si="11"/>
        <v>1021.3463120118657</v>
      </c>
      <c r="AG35" s="502">
        <f t="shared" ca="1" si="12"/>
        <v>991.56184742525375</v>
      </c>
      <c r="AH35" s="502">
        <f t="shared" ca="1" si="13"/>
        <v>967.76441115845648</v>
      </c>
      <c r="AI35" s="502">
        <f t="shared" ca="1" si="14"/>
        <v>953.13921380671388</v>
      </c>
      <c r="AJ35" s="502">
        <f t="shared" ca="1" si="15"/>
        <v>994.69676680637178</v>
      </c>
      <c r="AK35" s="502">
        <f t="shared" ca="1" si="16"/>
        <v>1047.5938324850067</v>
      </c>
      <c r="AL35" s="502">
        <f t="shared" ca="1" si="17"/>
        <v>1031.1464386295747</v>
      </c>
      <c r="AM35" s="502">
        <f t="shared" ca="1" si="18"/>
        <v>1016.5707537117744</v>
      </c>
      <c r="AN35" s="502">
        <f t="shared" ca="1" si="19"/>
        <v>1033.8908068547307</v>
      </c>
      <c r="AO35" s="502">
        <f t="shared" ca="1" si="20"/>
        <v>1020.3653019525271</v>
      </c>
      <c r="AP35" s="502">
        <f t="shared" ca="1" si="21"/>
        <v>1027.5444354255897</v>
      </c>
      <c r="AQ35" s="502">
        <f t="shared" ca="1" si="22"/>
        <v>1045.1700712050367</v>
      </c>
      <c r="AR35" s="502">
        <f t="shared" ca="1" si="23"/>
        <v>1031.9516985937091</v>
      </c>
      <c r="AS35" s="502">
        <f t="shared" ca="1" si="24"/>
        <v>954.0203323277708</v>
      </c>
      <c r="AT35" s="502">
        <f t="shared" ca="1" si="25"/>
        <v>988.70193629867879</v>
      </c>
      <c r="AU35" s="502">
        <f t="shared" ca="1" si="26"/>
        <v>1027.3968598932772</v>
      </c>
      <c r="AV35" s="502">
        <f t="shared" ca="1" si="27"/>
        <v>1021.0385297508802</v>
      </c>
      <c r="AW35" s="502">
        <f t="shared" ca="1" si="28"/>
        <v>1046.4982699278548</v>
      </c>
      <c r="AX35" s="502">
        <f t="shared" ca="1" si="29"/>
        <v>1031.1798769430891</v>
      </c>
      <c r="AY35" s="502">
        <f t="shared" ca="1" si="30"/>
        <v>1017.3798947636366</v>
      </c>
      <c r="AZ35" s="502">
        <f t="shared" ca="1" si="31"/>
        <v>1023.8537896472872</v>
      </c>
      <c r="BA35" s="502">
        <f t="shared" ca="1" si="32"/>
        <v>981.53233481676136</v>
      </c>
      <c r="BB35" s="502">
        <f t="shared" ca="1" si="33"/>
        <v>989.77964404519105</v>
      </c>
      <c r="BC35" s="502"/>
      <c r="BD35" s="502"/>
      <c r="BE35" s="502"/>
      <c r="BF35" s="502"/>
      <c r="BG35" s="502"/>
    </row>
    <row r="36" spans="1:59" x14ac:dyDescent="0.3">
      <c r="U36" s="734">
        <f t="shared" ca="1" si="1"/>
        <v>47119</v>
      </c>
      <c r="V36" s="504">
        <f t="shared" ca="1" si="0"/>
        <v>1031.2004180971403</v>
      </c>
      <c r="W36" s="733">
        <f t="shared" ca="1" si="2"/>
        <v>1014.4172205693139</v>
      </c>
      <c r="X36" s="504">
        <f t="shared" ca="1" si="3"/>
        <v>1032.2612833289033</v>
      </c>
      <c r="Y36" s="502">
        <f t="shared" ca="1" si="34"/>
        <v>1060.2614391894508</v>
      </c>
      <c r="Z36" s="502">
        <f t="shared" ca="1" si="5"/>
        <v>1049.3435103133265</v>
      </c>
      <c r="AA36" s="502">
        <f t="shared" ca="1" si="6"/>
        <v>1050.0014736373896</v>
      </c>
      <c r="AB36" s="502">
        <f t="shared" ca="1" si="7"/>
        <v>1049.1577708611833</v>
      </c>
      <c r="AC36" s="502">
        <f t="shared" ca="1" si="8"/>
        <v>1030.6113764658942</v>
      </c>
      <c r="AD36" s="502">
        <f t="shared" ca="1" si="9"/>
        <v>1044.094788047403</v>
      </c>
      <c r="AE36" s="502">
        <f t="shared" ca="1" si="10"/>
        <v>1027.1851695986345</v>
      </c>
      <c r="AF36" s="502">
        <f t="shared" ca="1" si="11"/>
        <v>1023.870606488792</v>
      </c>
      <c r="AG36" s="502">
        <f t="shared" ca="1" si="12"/>
        <v>989.87827349572888</v>
      </c>
      <c r="AH36" s="502">
        <f t="shared" ca="1" si="13"/>
        <v>967.34295482113748</v>
      </c>
      <c r="AI36" s="502">
        <f t="shared" ca="1" si="14"/>
        <v>951.81512317492752</v>
      </c>
      <c r="AJ36" s="502">
        <f t="shared" ca="1" si="15"/>
        <v>1000.5296726769471</v>
      </c>
      <c r="AK36" s="502">
        <f t="shared" ca="1" si="16"/>
        <v>1047.8136676186625</v>
      </c>
      <c r="AL36" s="502">
        <f t="shared" ca="1" si="17"/>
        <v>1031.6808263461319</v>
      </c>
      <c r="AM36" s="502">
        <f t="shared" ca="1" si="18"/>
        <v>1013.9383311488749</v>
      </c>
      <c r="AN36" s="502">
        <f t="shared" ca="1" si="19"/>
        <v>1037.0606835823112</v>
      </c>
      <c r="AO36" s="502">
        <f t="shared" ca="1" si="20"/>
        <v>1024.5992281442043</v>
      </c>
      <c r="AP36" s="502">
        <f t="shared" ca="1" si="21"/>
        <v>1031.5881639797717</v>
      </c>
      <c r="AQ36" s="502">
        <f t="shared" ca="1" si="22"/>
        <v>1045.5279936682662</v>
      </c>
      <c r="AR36" s="502">
        <f t="shared" ca="1" si="23"/>
        <v>1032.8104288558438</v>
      </c>
      <c r="AS36" s="502">
        <f t="shared" ca="1" si="24"/>
        <v>948.76922931645117</v>
      </c>
      <c r="AT36" s="502">
        <f t="shared" ca="1" si="25"/>
        <v>984.72503955906984</v>
      </c>
      <c r="AU36" s="502">
        <f t="shared" ca="1" si="26"/>
        <v>1030.7054586831771</v>
      </c>
      <c r="AV36" s="502">
        <f t="shared" ca="1" si="27"/>
        <v>1026.1075192669873</v>
      </c>
      <c r="AW36" s="502">
        <f t="shared" ca="1" si="28"/>
        <v>1047.4196200499757</v>
      </c>
      <c r="AX36" s="502">
        <f t="shared" ca="1" si="29"/>
        <v>1035.0447234404594</v>
      </c>
      <c r="AY36" s="502">
        <f t="shared" ca="1" si="30"/>
        <v>1019.2224710573939</v>
      </c>
      <c r="AZ36" s="502">
        <f t="shared" ca="1" si="31"/>
        <v>1025.9531629168744</v>
      </c>
      <c r="BA36" s="502">
        <f t="shared" ca="1" si="32"/>
        <v>977.77695590953181</v>
      </c>
      <c r="BB36" s="502">
        <f t="shared" ca="1" si="33"/>
        <v>995.92484228766466</v>
      </c>
      <c r="BC36" s="502"/>
      <c r="BD36" s="502"/>
      <c r="BE36" s="502"/>
      <c r="BF36" s="502"/>
      <c r="BG36" s="502"/>
    </row>
    <row r="37" spans="1:59" x14ac:dyDescent="0.3">
      <c r="K37" s="11"/>
      <c r="L37" s="510"/>
      <c r="U37" s="734">
        <f t="shared" ca="1" si="1"/>
        <v>47150</v>
      </c>
      <c r="V37" s="504">
        <f t="shared" ca="1" si="0"/>
        <v>1031.5914596625494</v>
      </c>
      <c r="W37" s="733">
        <f t="shared" ca="1" si="2"/>
        <v>1011.3629938040192</v>
      </c>
      <c r="X37" s="504">
        <f t="shared" ca="1" si="3"/>
        <v>1034.3219210750597</v>
      </c>
      <c r="Y37" s="502">
        <f t="shared" ca="1" si="34"/>
        <v>1060.3967060067937</v>
      </c>
      <c r="Z37" s="502">
        <f t="shared" ca="1" si="5"/>
        <v>1051.698575849075</v>
      </c>
      <c r="AA37" s="502">
        <f t="shared" ca="1" si="6"/>
        <v>1050.5716808161794</v>
      </c>
      <c r="AB37" s="502">
        <f t="shared" ca="1" si="7"/>
        <v>1050.1437099573473</v>
      </c>
      <c r="AC37" s="502">
        <f t="shared" ca="1" si="8"/>
        <v>1033.9208221352558</v>
      </c>
      <c r="AD37" s="502">
        <f t="shared" ca="1" si="9"/>
        <v>1046.4575631468813</v>
      </c>
      <c r="AE37" s="502">
        <f t="shared" ca="1" si="10"/>
        <v>1028.5954611235516</v>
      </c>
      <c r="AF37" s="502">
        <f t="shared" ca="1" si="11"/>
        <v>1025.8180007731271</v>
      </c>
      <c r="AG37" s="502">
        <f t="shared" ca="1" si="12"/>
        <v>987.93662147878308</v>
      </c>
      <c r="AH37" s="502">
        <f t="shared" ca="1" si="13"/>
        <v>966.84986210606758</v>
      </c>
      <c r="AI37" s="502">
        <f t="shared" ca="1" si="14"/>
        <v>951.38097125803699</v>
      </c>
      <c r="AJ37" s="502">
        <f t="shared" ca="1" si="15"/>
        <v>1007.8937719465521</v>
      </c>
      <c r="AK37" s="502">
        <f t="shared" ca="1" si="16"/>
        <v>1048.2580160151078</v>
      </c>
      <c r="AL37" s="502">
        <f t="shared" ca="1" si="17"/>
        <v>1031.8733230086561</v>
      </c>
      <c r="AM37" s="502">
        <f t="shared" ca="1" si="18"/>
        <v>1011.5969606059892</v>
      </c>
      <c r="AN37" s="502">
        <f t="shared" ca="1" si="19"/>
        <v>1040.4538392673271</v>
      </c>
      <c r="AO37" s="502">
        <f t="shared" ca="1" si="20"/>
        <v>1026.6079026781492</v>
      </c>
      <c r="AP37" s="502">
        <f t="shared" ca="1" si="21"/>
        <v>1029.0478343141115</v>
      </c>
      <c r="AQ37" s="502">
        <f t="shared" ca="1" si="22"/>
        <v>1045.5381097807515</v>
      </c>
      <c r="AR37" s="502">
        <f t="shared" ca="1" si="23"/>
        <v>1033.2246374394351</v>
      </c>
      <c r="AS37" s="502">
        <f t="shared" ca="1" si="24"/>
        <v>944.43590519375573</v>
      </c>
      <c r="AT37" s="502">
        <f t="shared" ca="1" si="25"/>
        <v>981.36132410462108</v>
      </c>
      <c r="AU37" s="502">
        <f t="shared" ca="1" si="26"/>
        <v>1027.5478105789116</v>
      </c>
      <c r="AV37" s="502">
        <f t="shared" ca="1" si="27"/>
        <v>1027.2403038848474</v>
      </c>
      <c r="AW37" s="502">
        <f t="shared" ca="1" si="28"/>
        <v>1047.8785091220743</v>
      </c>
      <c r="AX37" s="502">
        <f t="shared" ca="1" si="29"/>
        <v>1033.3178426664033</v>
      </c>
      <c r="AY37" s="502">
        <f t="shared" ca="1" si="30"/>
        <v>1020.5699920080176</v>
      </c>
      <c r="AZ37" s="502">
        <f t="shared" ca="1" si="31"/>
        <v>1028.0329125188584</v>
      </c>
      <c r="BA37" s="502">
        <f t="shared" ca="1" si="32"/>
        <v>975.7374163319796</v>
      </c>
      <c r="BB37" s="502">
        <f t="shared" ca="1" si="33"/>
        <v>1001.4745298192669</v>
      </c>
      <c r="BC37" s="502"/>
      <c r="BD37" s="502"/>
      <c r="BE37" s="502"/>
      <c r="BF37" s="502"/>
      <c r="BG37" s="502"/>
    </row>
    <row r="38" spans="1:59" x14ac:dyDescent="0.3">
      <c r="L38" s="510"/>
      <c r="U38" s="734">
        <f t="shared" ca="1" si="1"/>
        <v>47178</v>
      </c>
      <c r="V38" s="504">
        <f t="shared" ca="1" si="0"/>
        <v>1028.610691551203</v>
      </c>
      <c r="W38" s="733">
        <f t="shared" ca="1" si="2"/>
        <v>1005.9247017941229</v>
      </c>
      <c r="X38" s="504">
        <f t="shared" ca="1" si="3"/>
        <v>1033.1583810011168</v>
      </c>
      <c r="Y38" s="502">
        <f t="shared" ca="1" si="34"/>
        <v>1057.390513631776</v>
      </c>
      <c r="Z38" s="502">
        <f t="shared" ca="1" si="5"/>
        <v>1052.8154535003528</v>
      </c>
      <c r="AA38" s="502">
        <f t="shared" ca="1" si="6"/>
        <v>1046.0802156405789</v>
      </c>
      <c r="AB38" s="502">
        <f t="shared" ca="1" si="7"/>
        <v>1049.1129043317449</v>
      </c>
      <c r="AC38" s="502">
        <f t="shared" ca="1" si="8"/>
        <v>1034.3977181202058</v>
      </c>
      <c r="AD38" s="502">
        <f t="shared" ca="1" si="9"/>
        <v>1045.620045523222</v>
      </c>
      <c r="AE38" s="502">
        <f t="shared" ca="1" si="10"/>
        <v>1026.1315609270036</v>
      </c>
      <c r="AF38" s="502">
        <f t="shared" ca="1" si="11"/>
        <v>1021.4864389134641</v>
      </c>
      <c r="AG38" s="502">
        <f t="shared" ca="1" si="12"/>
        <v>981.111428355876</v>
      </c>
      <c r="AH38" s="502">
        <f t="shared" ca="1" si="13"/>
        <v>958.6731802641076</v>
      </c>
      <c r="AI38" s="502">
        <f t="shared" ca="1" si="14"/>
        <v>947.0326970369058</v>
      </c>
      <c r="AJ38" s="502">
        <f t="shared" ca="1" si="15"/>
        <v>1008.5048797144638</v>
      </c>
      <c r="AK38" s="502">
        <f t="shared" ca="1" si="16"/>
        <v>1045.6412511135027</v>
      </c>
      <c r="AL38" s="502">
        <f t="shared" ca="1" si="17"/>
        <v>1028.5324515226609</v>
      </c>
      <c r="AM38" s="502">
        <f t="shared" ca="1" si="18"/>
        <v>1005.1204672296037</v>
      </c>
      <c r="AN38" s="502">
        <f t="shared" ca="1" si="19"/>
        <v>1039.5437969413995</v>
      </c>
      <c r="AO38" s="502">
        <f t="shared" ca="1" si="20"/>
        <v>1025.409684444083</v>
      </c>
      <c r="AP38" s="502">
        <f t="shared" ca="1" si="21"/>
        <v>1022.8243196270744</v>
      </c>
      <c r="AQ38" s="502">
        <f t="shared" ca="1" si="22"/>
        <v>1041.9427110538284</v>
      </c>
      <c r="AR38" s="502">
        <f t="shared" ca="1" si="23"/>
        <v>1029.8198424042578</v>
      </c>
      <c r="AS38" s="502">
        <f t="shared" ca="1" si="24"/>
        <v>937.29458193169182</v>
      </c>
      <c r="AT38" s="502">
        <f t="shared" ca="1" si="25"/>
        <v>973.64414533095453</v>
      </c>
      <c r="AU38" s="502">
        <f t="shared" ca="1" si="26"/>
        <v>1021.5500381549871</v>
      </c>
      <c r="AV38" s="502">
        <f t="shared" ca="1" si="27"/>
        <v>1029.8516307295795</v>
      </c>
      <c r="AW38" s="502">
        <f t="shared" ca="1" si="28"/>
        <v>1044.7484312722418</v>
      </c>
      <c r="AX38" s="502">
        <f t="shared" ca="1" si="29"/>
        <v>1031.3102372720041</v>
      </c>
      <c r="AY38" s="502">
        <f t="shared" ca="1" si="30"/>
        <v>1018.8661782854963</v>
      </c>
      <c r="AZ38" s="502">
        <f t="shared" ca="1" si="31"/>
        <v>1026.6706829204613</v>
      </c>
      <c r="BA38" s="502">
        <f t="shared" ca="1" si="32"/>
        <v>971.41652252784911</v>
      </c>
      <c r="BB38" s="502">
        <f t="shared" ca="1" si="33"/>
        <v>1002.5916545236606</v>
      </c>
      <c r="BC38" s="502"/>
      <c r="BD38" s="502"/>
      <c r="BE38" s="502"/>
      <c r="BF38" s="502"/>
      <c r="BG38" s="502"/>
    </row>
    <row r="39" spans="1:59" x14ac:dyDescent="0.3">
      <c r="U39" s="734">
        <f t="shared" ca="1" si="1"/>
        <v>47209</v>
      </c>
      <c r="V39" s="504">
        <f t="shared" ca="1" si="0"/>
        <v>1023.8894022727721</v>
      </c>
      <c r="W39" s="733">
        <f t="shared" ca="1" si="2"/>
        <v>1003.3992765975696</v>
      </c>
      <c r="X39" s="504">
        <f t="shared" ca="1" si="3"/>
        <v>1029.838398301257</v>
      </c>
      <c r="Y39" s="502">
        <f t="shared" ca="1" si="34"/>
        <v>1052.0829761513676</v>
      </c>
      <c r="Z39" s="502">
        <f t="shared" ca="1" si="5"/>
        <v>1048.4764931934267</v>
      </c>
      <c r="AA39" s="502">
        <f t="shared" ca="1" si="6"/>
        <v>1042.3090154217984</v>
      </c>
      <c r="AB39" s="502">
        <f t="shared" ca="1" si="7"/>
        <v>1051.7893573102192</v>
      </c>
      <c r="AC39" s="502">
        <f t="shared" ca="1" si="8"/>
        <v>1034.4521131554561</v>
      </c>
      <c r="AD39" s="502">
        <f t="shared" ca="1" si="9"/>
        <v>1041.9873626833685</v>
      </c>
      <c r="AE39" s="502">
        <f t="shared" ca="1" si="10"/>
        <v>1020.6209160961758</v>
      </c>
      <c r="AF39" s="502">
        <f t="shared" ca="1" si="11"/>
        <v>1015.8631189224806</v>
      </c>
      <c r="AG39" s="502">
        <f t="shared" ca="1" si="12"/>
        <v>971.92880370873581</v>
      </c>
      <c r="AH39" s="502">
        <f t="shared" ca="1" si="13"/>
        <v>952.49595974592467</v>
      </c>
      <c r="AI39" s="502">
        <f t="shared" ca="1" si="14"/>
        <v>942.1838608536101</v>
      </c>
      <c r="AJ39" s="502">
        <f t="shared" ca="1" si="15"/>
        <v>1014.4236455552718</v>
      </c>
      <c r="AK39" s="502">
        <f t="shared" ca="1" si="16"/>
        <v>1040.8139519731405</v>
      </c>
      <c r="AL39" s="502">
        <f t="shared" ca="1" si="17"/>
        <v>1023.1496651433913</v>
      </c>
      <c r="AM39" s="502">
        <f t="shared" ca="1" si="18"/>
        <v>996.41640612371714</v>
      </c>
      <c r="AN39" s="502">
        <f t="shared" ca="1" si="19"/>
        <v>1034.5221821116713</v>
      </c>
      <c r="AO39" s="502">
        <f t="shared" ca="1" si="20"/>
        <v>1023.1525570816764</v>
      </c>
      <c r="AP39" s="502">
        <f t="shared" ca="1" si="21"/>
        <v>1023.9967502104005</v>
      </c>
      <c r="AQ39" s="502">
        <f t="shared" ca="1" si="22"/>
        <v>1036.9562706645477</v>
      </c>
      <c r="AR39" s="502">
        <f t="shared" ca="1" si="23"/>
        <v>1024.4808245121692</v>
      </c>
      <c r="AS39" s="502">
        <f t="shared" ca="1" si="24"/>
        <v>930.15528491748046</v>
      </c>
      <c r="AT39" s="502">
        <f t="shared" ca="1" si="25"/>
        <v>967.5914107368659</v>
      </c>
      <c r="AU39" s="502">
        <f t="shared" ca="1" si="26"/>
        <v>1017.3343104728318</v>
      </c>
      <c r="AV39" s="502">
        <f t="shared" ca="1" si="27"/>
        <v>1031.4009121806318</v>
      </c>
      <c r="AW39" s="502">
        <f t="shared" ca="1" si="28"/>
        <v>1039.3685334174679</v>
      </c>
      <c r="AX39" s="502">
        <f t="shared" ca="1" si="29"/>
        <v>1030.0670224718681</v>
      </c>
      <c r="AY39" s="502">
        <f t="shared" ca="1" si="30"/>
        <v>1013.8760039552823</v>
      </c>
      <c r="AZ39" s="502">
        <f t="shared" ca="1" si="31"/>
        <v>1023.0826288950208</v>
      </c>
      <c r="BA39" s="502">
        <f t="shared" ca="1" si="32"/>
        <v>969.26972391967468</v>
      </c>
      <c r="BB39" s="502">
        <f t="shared" ca="1" si="33"/>
        <v>1005.345629244204</v>
      </c>
      <c r="BC39" s="502"/>
      <c r="BD39" s="502"/>
      <c r="BE39" s="502"/>
      <c r="BF39" s="502"/>
      <c r="BG39" s="502"/>
    </row>
    <row r="40" spans="1:59" x14ac:dyDescent="0.3">
      <c r="U40" s="734">
        <f t="shared" ca="1" si="1"/>
        <v>47239</v>
      </c>
      <c r="V40" s="504">
        <f t="shared" ca="1" si="0"/>
        <v>1018.496792084497</v>
      </c>
      <c r="W40" s="733">
        <f t="shared" ca="1" si="2"/>
        <v>1011.0704470183039</v>
      </c>
      <c r="X40" s="504">
        <f t="shared" ca="1" si="3"/>
        <v>1025.0692855326781</v>
      </c>
      <c r="Y40" s="502">
        <f t="shared" ca="1" si="34"/>
        <v>1047.201095715717</v>
      </c>
      <c r="Z40" s="502">
        <f t="shared" ca="1" si="5"/>
        <v>1044.8178143424411</v>
      </c>
      <c r="AA40" s="502">
        <f t="shared" ca="1" si="6"/>
        <v>1037.8809780969818</v>
      </c>
      <c r="AB40" s="502">
        <f t="shared" ca="1" si="7"/>
        <v>1054.0446876919016</v>
      </c>
      <c r="AC40" s="502">
        <f t="shared" ca="1" si="8"/>
        <v>1033.5458193854488</v>
      </c>
      <c r="AD40" s="502">
        <f t="shared" ca="1" si="9"/>
        <v>1038.9304391262797</v>
      </c>
      <c r="AE40" s="502">
        <f t="shared" ca="1" si="10"/>
        <v>1016.2164135144079</v>
      </c>
      <c r="AF40" s="502">
        <f t="shared" ca="1" si="11"/>
        <v>1015.5064035508918</v>
      </c>
      <c r="AG40" s="502">
        <f t="shared" ca="1" si="12"/>
        <v>963.31662148394867</v>
      </c>
      <c r="AH40" s="502">
        <f t="shared" ca="1" si="13"/>
        <v>948.67940371677548</v>
      </c>
      <c r="AI40" s="502">
        <f t="shared" ca="1" si="14"/>
        <v>936.76614850417366</v>
      </c>
      <c r="AJ40" s="502">
        <f t="shared" ca="1" si="15"/>
        <v>1031.4470850743123</v>
      </c>
      <c r="AK40" s="502">
        <f t="shared" ca="1" si="16"/>
        <v>1035.1355046469232</v>
      </c>
      <c r="AL40" s="502">
        <f t="shared" ca="1" si="17"/>
        <v>1017.4080206947798</v>
      </c>
      <c r="AM40" s="502">
        <f t="shared" ca="1" si="18"/>
        <v>1018.0354472602771</v>
      </c>
      <c r="AN40" s="502">
        <f t="shared" ca="1" si="19"/>
        <v>1034.7744756231741</v>
      </c>
      <c r="AO40" s="502">
        <f t="shared" ca="1" si="20"/>
        <v>1019.6658814895417</v>
      </c>
      <c r="AP40" s="502">
        <f t="shared" ca="1" si="21"/>
        <v>1033.1820977504133</v>
      </c>
      <c r="AQ40" s="502">
        <f t="shared" ca="1" si="22"/>
        <v>1032.0058199180983</v>
      </c>
      <c r="AR40" s="502">
        <f t="shared" ca="1" si="23"/>
        <v>1019.2683830726519</v>
      </c>
      <c r="AS40" s="502">
        <f t="shared" ca="1" si="24"/>
        <v>922.79600238315152</v>
      </c>
      <c r="AT40" s="502">
        <f t="shared" ca="1" si="25"/>
        <v>974.98247630151718</v>
      </c>
      <c r="AU40" s="502">
        <f t="shared" ca="1" si="26"/>
        <v>1021.0460593617502</v>
      </c>
      <c r="AV40" s="502">
        <f t="shared" ca="1" si="27"/>
        <v>1030.0446877703334</v>
      </c>
      <c r="AW40" s="502">
        <f t="shared" ca="1" si="28"/>
        <v>1034.0956143788276</v>
      </c>
      <c r="AX40" s="502">
        <f t="shared" ca="1" si="29"/>
        <v>1039.6847163629188</v>
      </c>
      <c r="AY40" s="502">
        <f t="shared" ca="1" si="30"/>
        <v>1012.0220141568425</v>
      </c>
      <c r="AZ40" s="502">
        <f t="shared" ca="1" si="31"/>
        <v>1018.783924344033</v>
      </c>
      <c r="BA40" s="502">
        <f t="shared" ca="1" si="32"/>
        <v>982.95436360381768</v>
      </c>
      <c r="BB40" s="502">
        <f t="shared" ca="1" si="33"/>
        <v>1036.3840626522428</v>
      </c>
      <c r="BC40" s="502"/>
      <c r="BD40" s="502"/>
      <c r="BE40" s="502"/>
      <c r="BF40" s="502"/>
      <c r="BG40" s="502"/>
    </row>
    <row r="41" spans="1:59" x14ac:dyDescent="0.3">
      <c r="U41" s="734">
        <f t="shared" ca="1" si="1"/>
        <v>47270</v>
      </c>
      <c r="V41" s="504">
        <f t="shared" ca="1" si="0"/>
        <v>1015.3647543173346</v>
      </c>
      <c r="W41" s="733">
        <f t="shared" ca="1" si="2"/>
        <v>1008.7466830337327</v>
      </c>
      <c r="X41" s="504">
        <f t="shared" ca="1" si="3"/>
        <v>1023.7468033659861</v>
      </c>
      <c r="Y41" s="502">
        <f t="shared" ca="1" si="34"/>
        <v>1043.5934626521382</v>
      </c>
      <c r="Z41" s="502">
        <f t="shared" ca="1" si="5"/>
        <v>1042.3276354918112</v>
      </c>
      <c r="AA41" s="502">
        <f t="shared" ca="1" si="6"/>
        <v>1034.9488861973516</v>
      </c>
      <c r="AB41" s="502">
        <f t="shared" ca="1" si="7"/>
        <v>1057.8875616953997</v>
      </c>
      <c r="AC41" s="502">
        <f t="shared" ca="1" si="8"/>
        <v>1033.2881853645283</v>
      </c>
      <c r="AD41" s="502">
        <f t="shared" ca="1" si="9"/>
        <v>1038.1732107074811</v>
      </c>
      <c r="AE41" s="502">
        <f t="shared" ca="1" si="10"/>
        <v>1014.182796673343</v>
      </c>
      <c r="AF41" s="502">
        <f t="shared" ref="AF41:AF70" ca="1" si="35">IF($U41="","",IF($B$22=TRUE,(LOOKUP($U41,INDIRECT($C$10&amp;"_TIME"),INDIRECT($C$10&amp;"_"&amp;"8"))),""))</f>
        <v>1012.9836127044548</v>
      </c>
      <c r="AG41" s="502">
        <f t="shared" ca="1" si="12"/>
        <v>956.68048339269308</v>
      </c>
      <c r="AH41" s="502">
        <f t="shared" ca="1" si="13"/>
        <v>943.08163068430122</v>
      </c>
      <c r="AI41" s="502">
        <f t="shared" ca="1" si="14"/>
        <v>931.48874937169933</v>
      </c>
      <c r="AJ41" s="502">
        <f t="shared" ref="AJ41:AJ70" ca="1" si="36">IF($U41="","",IF($B$26=TRUE,(LOOKUP($U41,INDIRECT($C$10&amp;"_TIME"),INDIRECT($C$10&amp;"_"&amp;"12"))),""))</f>
        <v>1031.2795357709961</v>
      </c>
      <c r="AK41" s="502">
        <f t="shared" ca="1" si="16"/>
        <v>1031.7347323257927</v>
      </c>
      <c r="AL41" s="502">
        <f t="shared" ca="1" si="17"/>
        <v>1013.5117014187156</v>
      </c>
      <c r="AM41" s="502">
        <f t="shared" ca="1" si="18"/>
        <v>1021.9139568122373</v>
      </c>
      <c r="AN41" s="502">
        <f t="shared" ca="1" si="19"/>
        <v>1034.110444920806</v>
      </c>
      <c r="AO41" s="502">
        <f t="shared" ca="1" si="20"/>
        <v>1017.4011119662193</v>
      </c>
      <c r="AP41" s="502">
        <f t="shared" ca="1" si="21"/>
        <v>1033.3868086604393</v>
      </c>
      <c r="AQ41" s="502">
        <f t="shared" ca="1" si="22"/>
        <v>1028.2780295967282</v>
      </c>
      <c r="AR41" s="502">
        <f t="shared" ca="1" si="23"/>
        <v>1015.3165128729754</v>
      </c>
      <c r="AS41" s="502">
        <f t="shared" ca="1" si="24"/>
        <v>946.32871599160637</v>
      </c>
      <c r="AT41" s="502">
        <f t="shared" ca="1" si="25"/>
        <v>984.99294977282557</v>
      </c>
      <c r="AU41" s="502">
        <f t="shared" ca="1" si="26"/>
        <v>1018.4460508044799</v>
      </c>
      <c r="AV41" s="502">
        <f t="shared" ca="1" si="27"/>
        <v>1029.7574591667219</v>
      </c>
      <c r="AW41" s="502">
        <f t="shared" ca="1" si="28"/>
        <v>1030.405378922814</v>
      </c>
      <c r="AX41" s="502">
        <f t="shared" ca="1" si="29"/>
        <v>1039.7606672437159</v>
      </c>
      <c r="AY41" s="502">
        <f t="shared" ca="1" si="30"/>
        <v>1008.9237387190396</v>
      </c>
      <c r="AZ41" s="502">
        <f t="shared" ca="1" si="31"/>
        <v>1016.8105531198985</v>
      </c>
      <c r="BA41" s="502">
        <f t="shared" ca="1" si="32"/>
        <v>981.60699086345198</v>
      </c>
      <c r="BB41" s="502">
        <f t="shared" ca="1" si="33"/>
        <v>1036.595625731127</v>
      </c>
      <c r="BC41" s="502"/>
      <c r="BD41" s="502"/>
      <c r="BE41" s="502"/>
      <c r="BF41" s="502"/>
      <c r="BG41" s="502"/>
    </row>
    <row r="42" spans="1:59" x14ac:dyDescent="0.3">
      <c r="U42" s="734">
        <f t="shared" ca="1" si="1"/>
        <v>47300</v>
      </c>
      <c r="V42" s="504">
        <f t="shared" ca="1" si="0"/>
        <v>1015.0867821892168</v>
      </c>
      <c r="W42" s="733">
        <f t="shared" ca="1" si="2"/>
        <v>1009.2956622359779</v>
      </c>
      <c r="X42" s="504">
        <f t="shared" ca="1" si="3"/>
        <v>1025.4070981528062</v>
      </c>
      <c r="Y42" s="502">
        <f t="shared" ca="1" si="34"/>
        <v>1042.471845647962</v>
      </c>
      <c r="Z42" s="502">
        <f t="shared" ca="1" si="5"/>
        <v>1042.0522337508451</v>
      </c>
      <c r="AA42" s="502">
        <f t="shared" ca="1" si="6"/>
        <v>1035.3009430936941</v>
      </c>
      <c r="AB42" s="502">
        <f t="shared" ca="1" si="7"/>
        <v>1065.1444279657881</v>
      </c>
      <c r="AC42" s="502">
        <f t="shared" ca="1" si="8"/>
        <v>1036.0160502957117</v>
      </c>
      <c r="AD42" s="502">
        <f t="shared" ca="1" si="9"/>
        <v>1041.6464166019614</v>
      </c>
      <c r="AE42" s="502">
        <f t="shared" ca="1" si="10"/>
        <v>1013.4483232946045</v>
      </c>
      <c r="AF42" s="502">
        <f t="shared" ca="1" si="35"/>
        <v>1012.0728585811432</v>
      </c>
      <c r="AG42" s="502">
        <f t="shared" ca="1" si="12"/>
        <v>953.10043667365812</v>
      </c>
      <c r="AH42" s="502">
        <f t="shared" ca="1" si="13"/>
        <v>939.64692693125846</v>
      </c>
      <c r="AI42" s="502">
        <f t="shared" ca="1" si="14"/>
        <v>927.91010596300998</v>
      </c>
      <c r="AJ42" s="502">
        <f t="shared" ca="1" si="36"/>
        <v>1033.4317764134839</v>
      </c>
      <c r="AK42" s="502">
        <f t="shared" ca="1" si="16"/>
        <v>1030.9864649467959</v>
      </c>
      <c r="AL42" s="502">
        <f t="shared" ca="1" si="17"/>
        <v>1012.9566069820356</v>
      </c>
      <c r="AM42" s="502">
        <f t="shared" ca="1" si="18"/>
        <v>1024.3478094588736</v>
      </c>
      <c r="AN42" s="502">
        <f t="shared" ca="1" si="19"/>
        <v>1035.9899287557691</v>
      </c>
      <c r="AO42" s="502">
        <f t="shared" ca="1" si="20"/>
        <v>1016.9683189108082</v>
      </c>
      <c r="AP42" s="502">
        <f t="shared" ca="1" si="21"/>
        <v>1036.1682685694186</v>
      </c>
      <c r="AQ42" s="502">
        <f t="shared" ca="1" si="22"/>
        <v>1028.4481596881556</v>
      </c>
      <c r="AR42" s="502">
        <f t="shared" ca="1" si="23"/>
        <v>1015.6282928539097</v>
      </c>
      <c r="AS42" s="502">
        <f t="shared" ca="1" si="24"/>
        <v>951.0595697140127</v>
      </c>
      <c r="AT42" s="502">
        <f t="shared" ca="1" si="25"/>
        <v>986.55197816882264</v>
      </c>
      <c r="AU42" s="502">
        <f t="shared" ca="1" si="26"/>
        <v>1019.6436019710876</v>
      </c>
      <c r="AV42" s="502">
        <f t="shared" ca="1" si="27"/>
        <v>1033.2192921522008</v>
      </c>
      <c r="AW42" s="502">
        <f t="shared" ca="1" si="28"/>
        <v>1030.5242036670429</v>
      </c>
      <c r="AX42" s="502">
        <f t="shared" ca="1" si="29"/>
        <v>1041.6532739120059</v>
      </c>
      <c r="AY42" s="502">
        <f t="shared" ca="1" si="30"/>
        <v>1008.5167630027755</v>
      </c>
      <c r="AZ42" s="502">
        <f t="shared" ca="1" si="31"/>
        <v>1015.6389821787659</v>
      </c>
      <c r="BA42" s="502">
        <f t="shared" ca="1" si="32"/>
        <v>981.52397679308524</v>
      </c>
      <c r="BB42" s="502">
        <f t="shared" ca="1" si="33"/>
        <v>1038.7061577709669</v>
      </c>
      <c r="BC42" s="502"/>
      <c r="BD42" s="502"/>
      <c r="BE42" s="502"/>
      <c r="BF42" s="502"/>
      <c r="BG42" s="502"/>
    </row>
    <row r="43" spans="1:59" x14ac:dyDescent="0.3">
      <c r="U43" s="734">
        <f t="shared" ca="1" si="1"/>
        <v>47331</v>
      </c>
      <c r="V43" s="504">
        <f t="shared" ca="1" si="0"/>
        <v>1016.8963001596686</v>
      </c>
      <c r="W43" s="733">
        <f t="shared" ca="1" si="2"/>
        <v>1012.8889484071166</v>
      </c>
      <c r="X43" s="504">
        <f t="shared" ca="1" si="3"/>
        <v>1029.1427162798441</v>
      </c>
      <c r="Y43" s="502">
        <f t="shared" ca="1" si="34"/>
        <v>1042.8414526607089</v>
      </c>
      <c r="Z43" s="502">
        <f t="shared" ca="1" si="5"/>
        <v>1042.8423938930569</v>
      </c>
      <c r="AA43" s="502">
        <f t="shared" ca="1" si="6"/>
        <v>1036.7266985199433</v>
      </c>
      <c r="AB43" s="502">
        <f t="shared" ca="1" si="7"/>
        <v>1074.3835328601594</v>
      </c>
      <c r="AC43" s="502">
        <f t="shared" ca="1" si="8"/>
        <v>1039.705065190396</v>
      </c>
      <c r="AD43" s="502">
        <f t="shared" ca="1" si="9"/>
        <v>1045.5668356376805</v>
      </c>
      <c r="AE43" s="502">
        <f t="shared" ca="1" si="10"/>
        <v>1015.4117109900507</v>
      </c>
      <c r="AF43" s="502">
        <f t="shared" ca="1" si="35"/>
        <v>1014.6716880539279</v>
      </c>
      <c r="AG43" s="502">
        <f t="shared" ca="1" si="12"/>
        <v>951.46728607556201</v>
      </c>
      <c r="AH43" s="502">
        <f t="shared" ca="1" si="13"/>
        <v>940.26624359216225</v>
      </c>
      <c r="AI43" s="502">
        <f t="shared" ca="1" si="14"/>
        <v>926.58116359168355</v>
      </c>
      <c r="AJ43" s="502">
        <f t="shared" ca="1" si="36"/>
        <v>1038.7621980135616</v>
      </c>
      <c r="AK43" s="502">
        <f t="shared" ca="1" si="16"/>
        <v>1032.2961768851594</v>
      </c>
      <c r="AL43" s="502">
        <f t="shared" ca="1" si="17"/>
        <v>1014.7128636461892</v>
      </c>
      <c r="AM43" s="502">
        <f t="shared" ca="1" si="18"/>
        <v>1028.6420866923693</v>
      </c>
      <c r="AN43" s="502">
        <f t="shared" ca="1" si="19"/>
        <v>1039.2400153125168</v>
      </c>
      <c r="AO43" s="502">
        <f t="shared" ca="1" si="20"/>
        <v>1019.445737824866</v>
      </c>
      <c r="AP43" s="502">
        <f t="shared" ca="1" si="21"/>
        <v>1040.4759743320917</v>
      </c>
      <c r="AQ43" s="502">
        <f t="shared" ca="1" si="22"/>
        <v>1030.9930835078953</v>
      </c>
      <c r="AR43" s="502">
        <f t="shared" ca="1" si="23"/>
        <v>1017.9012199439521</v>
      </c>
      <c r="AS43" s="502">
        <f t="shared" ca="1" si="24"/>
        <v>949.11654689670684</v>
      </c>
      <c r="AT43" s="502">
        <f t="shared" ca="1" si="25"/>
        <v>987.15367430364984</v>
      </c>
      <c r="AU43" s="502">
        <f t="shared" ca="1" si="26"/>
        <v>1023.1885340608954</v>
      </c>
      <c r="AV43" s="502">
        <f t="shared" ca="1" si="27"/>
        <v>1037.7796966684332</v>
      </c>
      <c r="AW43" s="502">
        <f t="shared" ca="1" si="28"/>
        <v>1031.2159222538303</v>
      </c>
      <c r="AX43" s="502">
        <f t="shared" ca="1" si="29"/>
        <v>1045.4184788125349</v>
      </c>
      <c r="AY43" s="502">
        <f t="shared" ca="1" si="30"/>
        <v>1009.3238238197407</v>
      </c>
      <c r="AZ43" s="502">
        <f t="shared" ca="1" si="31"/>
        <v>1017.5562334487738</v>
      </c>
      <c r="BA43" s="502">
        <f t="shared" ca="1" si="32"/>
        <v>978.76476126045407</v>
      </c>
      <c r="BB43" s="502">
        <f t="shared" ca="1" si="33"/>
        <v>1043.5418919359661</v>
      </c>
      <c r="BC43" s="502"/>
      <c r="BD43" s="502"/>
      <c r="BE43" s="502"/>
      <c r="BF43" s="502"/>
      <c r="BG43" s="502"/>
    </row>
    <row r="44" spans="1:59" x14ac:dyDescent="0.3">
      <c r="U44" s="734">
        <f t="shared" ca="1" si="1"/>
        <v>47362</v>
      </c>
      <c r="V44" s="504">
        <f t="shared" ca="1" si="0"/>
        <v>1016.4884818527019</v>
      </c>
      <c r="W44" s="733">
        <f t="shared" ca="1" si="2"/>
        <v>1013.2511222167376</v>
      </c>
      <c r="X44" s="504">
        <f t="shared" ca="1" si="3"/>
        <v>1029.1809694093211</v>
      </c>
      <c r="Y44" s="502">
        <f t="shared" ca="1" si="34"/>
        <v>1042.1527759587334</v>
      </c>
      <c r="Z44" s="502">
        <f t="shared" ca="1" si="5"/>
        <v>1041.9653907245083</v>
      </c>
      <c r="AA44" s="502">
        <f t="shared" ca="1" si="6"/>
        <v>1036.1049697839023</v>
      </c>
      <c r="AB44" s="502">
        <f t="shared" ca="1" si="7"/>
        <v>1080.169912669068</v>
      </c>
      <c r="AC44" s="502">
        <f t="shared" ca="1" si="8"/>
        <v>1041.3829166678502</v>
      </c>
      <c r="AD44" s="502">
        <f t="shared" ca="1" si="9"/>
        <v>1046.5554969687323</v>
      </c>
      <c r="AE44" s="502">
        <f t="shared" ca="1" si="10"/>
        <v>1014.6136128614227</v>
      </c>
      <c r="AF44" s="502">
        <f t="shared" ca="1" si="35"/>
        <v>1014.7548532996764</v>
      </c>
      <c r="AG44" s="502">
        <f t="shared" ca="1" si="12"/>
        <v>950.56886312337099</v>
      </c>
      <c r="AH44" s="502">
        <f t="shared" ca="1" si="13"/>
        <v>937.36100095106588</v>
      </c>
      <c r="AI44" s="502">
        <f t="shared" ca="1" si="14"/>
        <v>924.47467790140195</v>
      </c>
      <c r="AJ44" s="502">
        <f t="shared" ca="1" si="36"/>
        <v>1040.115453206022</v>
      </c>
      <c r="AK44" s="502">
        <f t="shared" ca="1" si="16"/>
        <v>1030.9974327980951</v>
      </c>
      <c r="AL44" s="502">
        <f t="shared" ca="1" si="17"/>
        <v>1013.4196527418591</v>
      </c>
      <c r="AM44" s="502">
        <f t="shared" ca="1" si="18"/>
        <v>1030.3004062935131</v>
      </c>
      <c r="AN44" s="502">
        <f t="shared" ca="1" si="19"/>
        <v>1040.0140383502219</v>
      </c>
      <c r="AO44" s="502">
        <f t="shared" ca="1" si="20"/>
        <v>1019.4432753225708</v>
      </c>
      <c r="AP44" s="502">
        <f t="shared" ca="1" si="21"/>
        <v>1042.5576420668233</v>
      </c>
      <c r="AQ44" s="502">
        <f t="shared" ca="1" si="22"/>
        <v>1030.2958181802258</v>
      </c>
      <c r="AR44" s="502">
        <f t="shared" ca="1" si="23"/>
        <v>1017.904315002649</v>
      </c>
      <c r="AS44" s="502">
        <f t="shared" ca="1" si="24"/>
        <v>948.17795079456732</v>
      </c>
      <c r="AT44" s="502">
        <f t="shared" ca="1" si="25"/>
        <v>984.00438271934922</v>
      </c>
      <c r="AU44" s="502">
        <f t="shared" ca="1" si="26"/>
        <v>1022.7935346964316</v>
      </c>
      <c r="AV44" s="502">
        <f t="shared" ca="1" si="27"/>
        <v>1039.6466121742669</v>
      </c>
      <c r="AW44" s="502">
        <f t="shared" ca="1" si="28"/>
        <v>1030.2025300182167</v>
      </c>
      <c r="AX44" s="502">
        <f t="shared" ca="1" si="29"/>
        <v>1046.7818972142807</v>
      </c>
      <c r="AY44" s="502">
        <f t="shared" ca="1" si="30"/>
        <v>1008.3620182519944</v>
      </c>
      <c r="AZ44" s="502">
        <f t="shared" ca="1" si="31"/>
        <v>1017.7216588661466</v>
      </c>
      <c r="BA44" s="502">
        <f t="shared" ca="1" si="32"/>
        <v>976.45070622409924</v>
      </c>
      <c r="BB44" s="502">
        <f t="shared" ca="1" si="33"/>
        <v>1045.5959458274542</v>
      </c>
      <c r="BC44" s="502"/>
      <c r="BD44" s="502"/>
      <c r="BE44" s="502"/>
      <c r="BF44" s="502"/>
      <c r="BG44" s="502"/>
    </row>
    <row r="45" spans="1:59" x14ac:dyDescent="0.3">
      <c r="U45" s="734">
        <f t="shared" ca="1" si="1"/>
        <v>47392</v>
      </c>
      <c r="V45" s="504">
        <f t="shared" ca="1" si="0"/>
        <v>1019.8188001236787</v>
      </c>
      <c r="W45" s="733">
        <f t="shared" ca="1" si="2"/>
        <v>1016.8985536625523</v>
      </c>
      <c r="X45" s="504">
        <f t="shared" ca="1" si="3"/>
        <v>1029.9629121807227</v>
      </c>
      <c r="Y45" s="502">
        <f t="shared" ca="1" si="34"/>
        <v>1042.8429280660062</v>
      </c>
      <c r="Z45" s="502">
        <f t="shared" ca="1" si="5"/>
        <v>1044.7339543188373</v>
      </c>
      <c r="AA45" s="502">
        <f t="shared" ca="1" si="6"/>
        <v>1039.4805498500705</v>
      </c>
      <c r="AB45" s="502">
        <f t="shared" ca="1" si="7"/>
        <v>1082.0350413583028</v>
      </c>
      <c r="AC45" s="502">
        <f t="shared" ca="1" si="8"/>
        <v>1045.3433962956356</v>
      </c>
      <c r="AD45" s="502">
        <f t="shared" ca="1" si="9"/>
        <v>1049.4127748533806</v>
      </c>
      <c r="AE45" s="502">
        <f t="shared" ca="1" si="10"/>
        <v>1018.8755055287937</v>
      </c>
      <c r="AF45" s="502">
        <f t="shared" ca="1" si="35"/>
        <v>1014.7756913502576</v>
      </c>
      <c r="AG45" s="502">
        <f t="shared" ca="1" si="12"/>
        <v>951.36832742629917</v>
      </c>
      <c r="AH45" s="502">
        <f t="shared" ca="1" si="13"/>
        <v>937.44582431205822</v>
      </c>
      <c r="AI45" s="502">
        <f t="shared" ca="1" si="14"/>
        <v>927.8756450973541</v>
      </c>
      <c r="AJ45" s="502">
        <f t="shared" ca="1" si="36"/>
        <v>1041.8445198830038</v>
      </c>
      <c r="AK45" s="502">
        <f t="shared" ca="1" si="16"/>
        <v>1035.1098640379801</v>
      </c>
      <c r="AL45" s="502">
        <f t="shared" ca="1" si="17"/>
        <v>1016.448407184093</v>
      </c>
      <c r="AM45" s="502">
        <f t="shared" ca="1" si="18"/>
        <v>1031.1623118708703</v>
      </c>
      <c r="AN45" s="502">
        <f t="shared" ca="1" si="19"/>
        <v>1040.0289281249236</v>
      </c>
      <c r="AO45" s="502">
        <f t="shared" ca="1" si="20"/>
        <v>1021.0303750034127</v>
      </c>
      <c r="AP45" s="502">
        <f t="shared" ca="1" si="21"/>
        <v>1046.0033919222838</v>
      </c>
      <c r="AQ45" s="502">
        <f t="shared" ca="1" si="22"/>
        <v>1031.2121928119229</v>
      </c>
      <c r="AR45" s="502">
        <f t="shared" ca="1" si="23"/>
        <v>1020.8438818562408</v>
      </c>
      <c r="AS45" s="502">
        <f t="shared" ca="1" si="24"/>
        <v>948.8013846941983</v>
      </c>
      <c r="AT45" s="502">
        <f t="shared" ca="1" si="25"/>
        <v>986.38953364079634</v>
      </c>
      <c r="AU45" s="502">
        <f t="shared" ca="1" si="26"/>
        <v>1026.3547660452405</v>
      </c>
      <c r="AV45" s="502">
        <f t="shared" ca="1" si="27"/>
        <v>1040.5103007621665</v>
      </c>
      <c r="AW45" s="502">
        <f t="shared" ca="1" si="28"/>
        <v>1031.4550636778656</v>
      </c>
      <c r="AX45" s="502">
        <f t="shared" ca="1" si="29"/>
        <v>1047.3631419368221</v>
      </c>
      <c r="AY45" s="502">
        <f t="shared" ca="1" si="30"/>
        <v>1008.798856219248</v>
      </c>
      <c r="AZ45" s="502">
        <f t="shared" ca="1" si="31"/>
        <v>1018.8406774575168</v>
      </c>
      <c r="BA45" s="502">
        <f t="shared" ca="1" si="32"/>
        <v>977.65260644692091</v>
      </c>
      <c r="BB45" s="502">
        <f t="shared" ca="1" si="33"/>
        <v>1047.1068792407543</v>
      </c>
      <c r="BC45" s="502"/>
      <c r="BD45" s="502"/>
      <c r="BE45" s="502"/>
      <c r="BF45" s="502"/>
      <c r="BG45" s="502"/>
    </row>
    <row r="46" spans="1:59" x14ac:dyDescent="0.3">
      <c r="U46" s="734">
        <f t="shared" ca="1" si="1"/>
        <v>47423</v>
      </c>
      <c r="V46" s="504">
        <f t="shared" ca="1" si="0"/>
        <v>1020.2700369397644</v>
      </c>
      <c r="W46" s="733">
        <f t="shared" ca="1" si="2"/>
        <v>1017.6179810077515</v>
      </c>
      <c r="X46" s="504">
        <f t="shared" ca="1" si="3"/>
        <v>1028.3318696598208</v>
      </c>
      <c r="Y46" s="502">
        <f t="shared" ca="1" si="34"/>
        <v>1040.634051513794</v>
      </c>
      <c r="Z46" s="502">
        <f t="shared" ca="1" si="5"/>
        <v>1045.6581187347163</v>
      </c>
      <c r="AA46" s="502">
        <f t="shared" ca="1" si="6"/>
        <v>1040.9920198118205</v>
      </c>
      <c r="AB46" s="502">
        <f t="shared" ca="1" si="7"/>
        <v>1082.4521771514369</v>
      </c>
      <c r="AC46" s="502">
        <f t="shared" ca="1" si="8"/>
        <v>1045.9332474083878</v>
      </c>
      <c r="AD46" s="502">
        <f t="shared" ca="1" si="9"/>
        <v>1050.186001360772</v>
      </c>
      <c r="AE46" s="502">
        <f t="shared" ca="1" si="10"/>
        <v>1019.7734170478103</v>
      </c>
      <c r="AF46" s="502">
        <f t="shared" ca="1" si="35"/>
        <v>1012.1935627460063</v>
      </c>
      <c r="AG46" s="502">
        <f t="shared" ca="1" si="12"/>
        <v>948.06166149826197</v>
      </c>
      <c r="AH46" s="502">
        <f t="shared" ca="1" si="13"/>
        <v>934.82415209536543</v>
      </c>
      <c r="AI46" s="502">
        <f t="shared" ca="1" si="14"/>
        <v>926.63029719795361</v>
      </c>
      <c r="AJ46" s="502">
        <f t="shared" ca="1" si="36"/>
        <v>1040.6740369349991</v>
      </c>
      <c r="AK46" s="502">
        <f t="shared" ca="1" si="16"/>
        <v>1035.6087091204745</v>
      </c>
      <c r="AL46" s="502">
        <f t="shared" ca="1" si="17"/>
        <v>1017.3125200918714</v>
      </c>
      <c r="AM46" s="502">
        <f t="shared" ca="1" si="18"/>
        <v>1030.0681059004221</v>
      </c>
      <c r="AN46" s="502">
        <f t="shared" ca="1" si="19"/>
        <v>1038.2138609867288</v>
      </c>
      <c r="AO46" s="502">
        <f t="shared" ca="1" si="20"/>
        <v>1018.9947296021371</v>
      </c>
      <c r="AP46" s="502">
        <f t="shared" ca="1" si="21"/>
        <v>1046.8008799926311</v>
      </c>
      <c r="AQ46" s="502">
        <f t="shared" ca="1" si="22"/>
        <v>1029.9524334851112</v>
      </c>
      <c r="AR46" s="502">
        <f t="shared" ca="1" si="23"/>
        <v>1022.4539631393119</v>
      </c>
      <c r="AS46" s="502">
        <f t="shared" ca="1" si="24"/>
        <v>945.01127015193867</v>
      </c>
      <c r="AT46" s="502">
        <f t="shared" ca="1" si="25"/>
        <v>982.94768943273959</v>
      </c>
      <c r="AU46" s="502">
        <f t="shared" ca="1" si="26"/>
        <v>1027.1470307127311</v>
      </c>
      <c r="AV46" s="502">
        <f t="shared" ca="1" si="27"/>
        <v>1039.4924129211654</v>
      </c>
      <c r="AW46" s="502">
        <f t="shared" ca="1" si="28"/>
        <v>1029.8025576443979</v>
      </c>
      <c r="AX46" s="502">
        <f t="shared" ca="1" si="29"/>
        <v>1047.4162482757704</v>
      </c>
      <c r="AY46" s="502">
        <f t="shared" ca="1" si="30"/>
        <v>1006.8971121600696</v>
      </c>
      <c r="AZ46" s="502">
        <f t="shared" ca="1" si="31"/>
        <v>1017.7020603511461</v>
      </c>
      <c r="BA46" s="502">
        <f t="shared" ca="1" si="32"/>
        <v>974.02315482322933</v>
      </c>
      <c r="BB46" s="502">
        <f t="shared" ca="1" si="33"/>
        <v>1046.306670291935</v>
      </c>
      <c r="BC46" s="502"/>
      <c r="BD46" s="502"/>
      <c r="BE46" s="502"/>
      <c r="BF46" s="502"/>
      <c r="BG46" s="502"/>
    </row>
    <row r="47" spans="1:59" x14ac:dyDescent="0.3">
      <c r="U47" s="734">
        <f t="shared" ca="1" si="1"/>
        <v>47453</v>
      </c>
      <c r="V47" s="504">
        <f t="shared" ca="1" si="0"/>
        <v>1022.3327244683699</v>
      </c>
      <c r="W47" s="733">
        <f t="shared" ca="1" si="2"/>
        <v>1019.9110822806555</v>
      </c>
      <c r="X47" s="504">
        <f t="shared" ca="1" si="3"/>
        <v>1028.6522747042995</v>
      </c>
      <c r="Y47" s="502">
        <f t="shared" ca="1" si="34"/>
        <v>1041.5315008959294</v>
      </c>
      <c r="Z47" s="502">
        <f t="shared" ca="1" si="5"/>
        <v>1048.558609566436</v>
      </c>
      <c r="AA47" s="502">
        <f t="shared" ca="1" si="6"/>
        <v>1042.3209802155263</v>
      </c>
      <c r="AB47" s="502">
        <f t="shared" ca="1" si="7"/>
        <v>1082.4978773388416</v>
      </c>
      <c r="AC47" s="502">
        <f t="shared" ca="1" si="8"/>
        <v>1046.6333844241565</v>
      </c>
      <c r="AD47" s="502">
        <f t="shared" ca="1" si="9"/>
        <v>1052.3032566818206</v>
      </c>
      <c r="AE47" s="502">
        <f t="shared" ca="1" si="10"/>
        <v>1021.9549706461356</v>
      </c>
      <c r="AF47" s="502">
        <f t="shared" ca="1" si="35"/>
        <v>1011.0527593185407</v>
      </c>
      <c r="AG47" s="502">
        <f t="shared" ca="1" si="12"/>
        <v>946.57669272051328</v>
      </c>
      <c r="AH47" s="502">
        <f t="shared" ca="1" si="13"/>
        <v>933.73261518443303</v>
      </c>
      <c r="AI47" s="502">
        <f t="shared" ca="1" si="14"/>
        <v>924.58368573983148</v>
      </c>
      <c r="AJ47" s="502">
        <f t="shared" ca="1" si="36"/>
        <v>1041.4437853192496</v>
      </c>
      <c r="AK47" s="502">
        <f t="shared" ca="1" si="16"/>
        <v>1036.9586767432195</v>
      </c>
      <c r="AL47" s="502">
        <f t="shared" ca="1" si="17"/>
        <v>1019.6341391118782</v>
      </c>
      <c r="AM47" s="502">
        <f t="shared" ca="1" si="18"/>
        <v>1030.7343893409202</v>
      </c>
      <c r="AN47" s="502">
        <f t="shared" ca="1" si="19"/>
        <v>1038.0258316121915</v>
      </c>
      <c r="AO47" s="502">
        <f t="shared" ca="1" si="20"/>
        <v>1023.0936539003183</v>
      </c>
      <c r="AP47" s="502">
        <f t="shared" ca="1" si="21"/>
        <v>1049.0643443320189</v>
      </c>
      <c r="AQ47" s="502">
        <f t="shared" ca="1" si="22"/>
        <v>1030.1118914947338</v>
      </c>
      <c r="AR47" s="502">
        <f t="shared" ca="1" si="23"/>
        <v>1023.9708022092497</v>
      </c>
      <c r="AS47" s="502">
        <f t="shared" ca="1" si="24"/>
        <v>942.13080990060689</v>
      </c>
      <c r="AT47" s="502">
        <f t="shared" ca="1" si="25"/>
        <v>980.25039751164638</v>
      </c>
      <c r="AU47" s="502">
        <f t="shared" ca="1" si="26"/>
        <v>1029.3723598108668</v>
      </c>
      <c r="AV47" s="502">
        <f t="shared" ca="1" si="27"/>
        <v>1039.8657393697988</v>
      </c>
      <c r="AW47" s="502">
        <f t="shared" ca="1" si="28"/>
        <v>1030.0019811276452</v>
      </c>
      <c r="AX47" s="502">
        <f t="shared" ca="1" si="29"/>
        <v>1049.0090742937807</v>
      </c>
      <c r="AY47" s="502">
        <f t="shared" ca="1" si="30"/>
        <v>1007.3009717157121</v>
      </c>
      <c r="AZ47" s="502">
        <f t="shared" ca="1" si="31"/>
        <v>1018.8070933558486</v>
      </c>
      <c r="BA47" s="502">
        <f t="shared" ca="1" si="32"/>
        <v>972.45780108930421</v>
      </c>
      <c r="BB47" s="502">
        <f t="shared" ca="1" si="33"/>
        <v>1047.2743445540632</v>
      </c>
      <c r="BC47" s="502"/>
      <c r="BD47" s="502"/>
      <c r="BE47" s="502"/>
      <c r="BF47" s="502"/>
      <c r="BG47" s="502"/>
    </row>
    <row r="48" spans="1:59" x14ac:dyDescent="0.3">
      <c r="U48" s="734">
        <f t="shared" ca="1" si="1"/>
        <v>47484</v>
      </c>
      <c r="V48" s="504">
        <f t="shared" ca="1" si="0"/>
        <v>1025.9477509508285</v>
      </c>
      <c r="W48" s="733">
        <f t="shared" ca="1" si="2"/>
        <v>1021.6752707990991</v>
      </c>
      <c r="X48" s="504">
        <f t="shared" ca="1" si="3"/>
        <v>1029.9642406787432</v>
      </c>
      <c r="Y48" s="502">
        <f t="shared" ca="1" si="34"/>
        <v>1044.8478753289098</v>
      </c>
      <c r="Z48" s="502">
        <f t="shared" ca="1" si="5"/>
        <v>1050.7360777112976</v>
      </c>
      <c r="AA48" s="502">
        <f t="shared" ca="1" si="6"/>
        <v>1044.3071850735282</v>
      </c>
      <c r="AB48" s="502">
        <f t="shared" ca="1" si="7"/>
        <v>1082.5465597585446</v>
      </c>
      <c r="AC48" s="502">
        <f t="shared" ca="1" si="8"/>
        <v>1050.204338318822</v>
      </c>
      <c r="AD48" s="502">
        <f t="shared" ca="1" si="9"/>
        <v>1054.655780539473</v>
      </c>
      <c r="AE48" s="502">
        <f t="shared" ca="1" si="10"/>
        <v>1024.7136786848143</v>
      </c>
      <c r="AF48" s="502">
        <f t="shared" ca="1" si="35"/>
        <v>1009.5053078987758</v>
      </c>
      <c r="AG48" s="502">
        <f t="shared" ca="1" si="12"/>
        <v>946.13946299615554</v>
      </c>
      <c r="AH48" s="502">
        <f t="shared" ca="1" si="13"/>
        <v>932.28674288178047</v>
      </c>
      <c r="AI48" s="502">
        <f t="shared" ca="1" si="14"/>
        <v>932.18828434683758</v>
      </c>
      <c r="AJ48" s="502">
        <f t="shared" ca="1" si="36"/>
        <v>1042.2311725943612</v>
      </c>
      <c r="AK48" s="502">
        <f t="shared" ca="1" si="16"/>
        <v>1039.2995051750127</v>
      </c>
      <c r="AL48" s="502">
        <f t="shared" ca="1" si="17"/>
        <v>1023.4290392677984</v>
      </c>
      <c r="AM48" s="502">
        <f t="shared" ca="1" si="18"/>
        <v>1031.189096108106</v>
      </c>
      <c r="AN48" s="502">
        <f t="shared" ca="1" si="19"/>
        <v>1041.0339069666175</v>
      </c>
      <c r="AO48" s="502">
        <f t="shared" ca="1" si="20"/>
        <v>1024.6923630467852</v>
      </c>
      <c r="AP48" s="502">
        <f t="shared" ca="1" si="21"/>
        <v>1051.1488821086893</v>
      </c>
      <c r="AQ48" s="502">
        <f t="shared" ca="1" si="22"/>
        <v>1030.9806358256928</v>
      </c>
      <c r="AR48" s="502">
        <f t="shared" ca="1" si="23"/>
        <v>1027.0064923911025</v>
      </c>
      <c r="AS48" s="502">
        <f t="shared" ca="1" si="24"/>
        <v>937.05220019113801</v>
      </c>
      <c r="AT48" s="502">
        <f t="shared" ca="1" si="25"/>
        <v>976.5831127844765</v>
      </c>
      <c r="AU48" s="502">
        <f t="shared" ca="1" si="26"/>
        <v>1034.6085830210723</v>
      </c>
      <c r="AV48" s="502">
        <f t="shared" ca="1" si="27"/>
        <v>1041.1409890174748</v>
      </c>
      <c r="AW48" s="502">
        <f t="shared" ca="1" si="28"/>
        <v>1032.1464508225408</v>
      </c>
      <c r="AX48" s="502">
        <f t="shared" ca="1" si="29"/>
        <v>1049.7237562873077</v>
      </c>
      <c r="AY48" s="502">
        <f t="shared" ca="1" si="30"/>
        <v>1007.01783535111</v>
      </c>
      <c r="AZ48" s="502">
        <f t="shared" ca="1" si="31"/>
        <v>1021.4724027936265</v>
      </c>
      <c r="BA48" s="502">
        <f t="shared" ca="1" si="32"/>
        <v>979.24393224839264</v>
      </c>
      <c r="BB48" s="502">
        <f t="shared" ca="1" si="33"/>
        <v>1047.9856877049478</v>
      </c>
      <c r="BC48" s="502"/>
      <c r="BD48" s="502"/>
      <c r="BE48" s="502"/>
      <c r="BF48" s="502"/>
      <c r="BG48" s="502"/>
    </row>
    <row r="49" spans="21:59" x14ac:dyDescent="0.3">
      <c r="U49" s="734">
        <f t="shared" ca="1" si="1"/>
        <v>47515</v>
      </c>
      <c r="V49" s="504">
        <f t="shared" ca="1" si="0"/>
        <v>1028.3549625635239</v>
      </c>
      <c r="W49" s="733">
        <f t="shared" ca="1" si="2"/>
        <v>1018.9948728251744</v>
      </c>
      <c r="X49" s="504">
        <f t="shared" ca="1" si="3"/>
        <v>1030.3721998670305</v>
      </c>
      <c r="Y49" s="502">
        <f t="shared" ca="1" si="34"/>
        <v>1047.9644098261292</v>
      </c>
      <c r="Z49" s="502">
        <f t="shared" ca="1" si="5"/>
        <v>1052.1730918749622</v>
      </c>
      <c r="AA49" s="502">
        <f t="shared" ca="1" si="6"/>
        <v>1045.9655083053929</v>
      </c>
      <c r="AB49" s="502">
        <f t="shared" ca="1" si="7"/>
        <v>1084.0583983260888</v>
      </c>
      <c r="AC49" s="502">
        <f t="shared" ca="1" si="8"/>
        <v>1052.182926657847</v>
      </c>
      <c r="AD49" s="502">
        <f t="shared" ca="1" si="9"/>
        <v>1056.4790239924462</v>
      </c>
      <c r="AE49" s="502">
        <f t="shared" ca="1" si="10"/>
        <v>1026.8647595959876</v>
      </c>
      <c r="AF49" s="502">
        <f t="shared" ca="1" si="35"/>
        <v>1007.7288123933836</v>
      </c>
      <c r="AG49" s="502">
        <f t="shared" ca="1" si="12"/>
        <v>946.07031696640274</v>
      </c>
      <c r="AH49" s="502">
        <f t="shared" ca="1" si="13"/>
        <v>931.83351707421946</v>
      </c>
      <c r="AI49" s="502">
        <f t="shared" ca="1" si="14"/>
        <v>938.94049972543098</v>
      </c>
      <c r="AJ49" s="502">
        <f t="shared" ca="1" si="36"/>
        <v>1043.1921052777625</v>
      </c>
      <c r="AK49" s="502">
        <f t="shared" ca="1" si="16"/>
        <v>1041.0854401249719</v>
      </c>
      <c r="AL49" s="502">
        <f t="shared" ca="1" si="17"/>
        <v>1027.0053566819981</v>
      </c>
      <c r="AM49" s="502">
        <f t="shared" ca="1" si="18"/>
        <v>1032.2386219100172</v>
      </c>
      <c r="AN49" s="502">
        <f t="shared" ca="1" si="19"/>
        <v>1042.0935697890532</v>
      </c>
      <c r="AO49" s="502">
        <f t="shared" ca="1" si="20"/>
        <v>1026.4398725282244</v>
      </c>
      <c r="AP49" s="502">
        <f t="shared" ca="1" si="21"/>
        <v>1052.6828605336771</v>
      </c>
      <c r="AQ49" s="502">
        <f t="shared" ca="1" si="22"/>
        <v>1031.4004099443569</v>
      </c>
      <c r="AR49" s="502">
        <f t="shared" ca="1" si="23"/>
        <v>1028.2633951712257</v>
      </c>
      <c r="AS49" s="502">
        <f t="shared" ca="1" si="24"/>
        <v>934.32347651786586</v>
      </c>
      <c r="AT49" s="502">
        <f t="shared" ca="1" si="25"/>
        <v>972.87339204043087</v>
      </c>
      <c r="AU49" s="502">
        <f t="shared" ca="1" si="26"/>
        <v>1039.3368462890892</v>
      </c>
      <c r="AV49" s="502">
        <f t="shared" ca="1" si="27"/>
        <v>1041.9060804154988</v>
      </c>
      <c r="AW49" s="502">
        <f t="shared" ca="1" si="28"/>
        <v>1034.0953924112887</v>
      </c>
      <c r="AX49" s="502">
        <f t="shared" ca="1" si="29"/>
        <v>1050.1007148855113</v>
      </c>
      <c r="AY49" s="502">
        <f t="shared" ca="1" si="30"/>
        <v>1004.8943955310489</v>
      </c>
      <c r="AZ49" s="502">
        <f t="shared" ca="1" si="31"/>
        <v>1024.7290056663173</v>
      </c>
      <c r="BA49" s="502">
        <f t="shared" ca="1" si="32"/>
        <v>985.3389529666689</v>
      </c>
      <c r="BB49" s="502">
        <f t="shared" ca="1" si="33"/>
        <v>1048.2090078979184</v>
      </c>
      <c r="BC49" s="502"/>
      <c r="BD49" s="502"/>
      <c r="BE49" s="502"/>
      <c r="BF49" s="502"/>
      <c r="BG49" s="502"/>
    </row>
    <row r="50" spans="21:59" x14ac:dyDescent="0.3">
      <c r="U50" s="734">
        <f t="shared" ca="1" si="1"/>
        <v>47543</v>
      </c>
      <c r="V50" s="504">
        <f t="shared" ca="1" si="0"/>
        <v>1028.0751958561104</v>
      </c>
      <c r="W50" s="733">
        <f t="shared" ca="1" si="2"/>
        <v>1014.5214258265345</v>
      </c>
      <c r="X50" s="504">
        <f t="shared" ca="1" si="3"/>
        <v>1027.7964213620705</v>
      </c>
      <c r="Y50" s="502">
        <f t="shared" ca="1" si="34"/>
        <v>1050.3060519186081</v>
      </c>
      <c r="Z50" s="502">
        <f t="shared" ca="1" si="5"/>
        <v>1048.9867662238232</v>
      </c>
      <c r="AA50" s="502">
        <f t="shared" ca="1" si="6"/>
        <v>1046.0596423806919</v>
      </c>
      <c r="AB50" s="502">
        <f t="shared" ca="1" si="7"/>
        <v>1083.0483779354067</v>
      </c>
      <c r="AC50" s="502">
        <f t="shared" ca="1" si="8"/>
        <v>1051.3123794432602</v>
      </c>
      <c r="AD50" s="502">
        <f t="shared" ca="1" si="9"/>
        <v>1055.1237432741432</v>
      </c>
      <c r="AE50" s="502">
        <f t="shared" ca="1" si="10"/>
        <v>1025.684603093549</v>
      </c>
      <c r="AF50" s="502">
        <f t="shared" ca="1" si="35"/>
        <v>1001.9778899425959</v>
      </c>
      <c r="AG50" s="502">
        <f t="shared" ca="1" si="12"/>
        <v>941.62594825630958</v>
      </c>
      <c r="AH50" s="502">
        <f t="shared" ca="1" si="13"/>
        <v>928.40018448416697</v>
      </c>
      <c r="AI50" s="502">
        <f t="shared" ca="1" si="14"/>
        <v>936.45127375678851</v>
      </c>
      <c r="AJ50" s="502">
        <f t="shared" ca="1" si="36"/>
        <v>1041.5134859424666</v>
      </c>
      <c r="AK50" s="502">
        <f t="shared" ca="1" si="16"/>
        <v>1039.9588995329657</v>
      </c>
      <c r="AL50" s="502">
        <f t="shared" ca="1" si="17"/>
        <v>1027.2371730424481</v>
      </c>
      <c r="AM50" s="502">
        <f t="shared" ca="1" si="18"/>
        <v>1029.0724358538787</v>
      </c>
      <c r="AN50" s="502">
        <f t="shared" ca="1" si="19"/>
        <v>1040.2395391260891</v>
      </c>
      <c r="AO50" s="502">
        <f t="shared" ca="1" si="20"/>
        <v>1024.5956632073442</v>
      </c>
      <c r="AP50" s="502">
        <f t="shared" ca="1" si="21"/>
        <v>1051.1965570920788</v>
      </c>
      <c r="AQ50" s="502">
        <f t="shared" ca="1" si="22"/>
        <v>1028.3525753033919</v>
      </c>
      <c r="AR50" s="502">
        <f t="shared" ca="1" si="23"/>
        <v>1020.1780887689207</v>
      </c>
      <c r="AS50" s="502">
        <f t="shared" ca="1" si="24"/>
        <v>931.59353999831353</v>
      </c>
      <c r="AT50" s="502">
        <f t="shared" ca="1" si="25"/>
        <v>966.32659117448031</v>
      </c>
      <c r="AU50" s="502">
        <f t="shared" ca="1" si="26"/>
        <v>1039.6514441497798</v>
      </c>
      <c r="AV50" s="502">
        <f t="shared" ca="1" si="27"/>
        <v>1039.4506467212989</v>
      </c>
      <c r="AW50" s="502">
        <f t="shared" ca="1" si="28"/>
        <v>1033.60394469788</v>
      </c>
      <c r="AX50" s="502">
        <f t="shared" ca="1" si="29"/>
        <v>1048.8650785938769</v>
      </c>
      <c r="AY50" s="502">
        <f t="shared" ca="1" si="30"/>
        <v>999.27794229728329</v>
      </c>
      <c r="AZ50" s="502">
        <f t="shared" ca="1" si="31"/>
        <v>1026.5882440838257</v>
      </c>
      <c r="BA50" s="502">
        <f t="shared" ca="1" si="32"/>
        <v>987.02067393867503</v>
      </c>
      <c r="BB50" s="502">
        <f t="shared" ca="1" si="33"/>
        <v>1045.5231444120475</v>
      </c>
      <c r="BC50" s="502"/>
      <c r="BD50" s="502"/>
      <c r="BE50" s="502"/>
      <c r="BF50" s="502"/>
      <c r="BG50" s="502"/>
    </row>
    <row r="51" spans="21:59" x14ac:dyDescent="0.3">
      <c r="U51" s="734">
        <f t="shared" ca="1" si="1"/>
        <v>47574</v>
      </c>
      <c r="V51" s="504">
        <f t="shared" ca="1" si="0"/>
        <v>1025.9607142804048</v>
      </c>
      <c r="W51" s="733">
        <f t="shared" ca="1" si="2"/>
        <v>1012.4716425163978</v>
      </c>
      <c r="X51" s="504">
        <f t="shared" ca="1" si="3"/>
        <v>1023.4926687745791</v>
      </c>
      <c r="Y51" s="502">
        <f t="shared" ca="1" si="34"/>
        <v>1047.0929979639741</v>
      </c>
      <c r="Z51" s="502">
        <f t="shared" ca="1" si="5"/>
        <v>1054.4072484003823</v>
      </c>
      <c r="AA51" s="502">
        <f t="shared" ca="1" si="6"/>
        <v>1051.0597185843912</v>
      </c>
      <c r="AB51" s="502">
        <f t="shared" ca="1" si="7"/>
        <v>1085.5661534207916</v>
      </c>
      <c r="AC51" s="502">
        <f t="shared" ca="1" si="8"/>
        <v>1053.9761382692336</v>
      </c>
      <c r="AD51" s="502">
        <f t="shared" ca="1" si="9"/>
        <v>1050.947618435602</v>
      </c>
      <c r="AE51" s="502">
        <f t="shared" ca="1" si="10"/>
        <v>1022.1027741539442</v>
      </c>
      <c r="AF51" s="502">
        <f t="shared" ca="1" si="35"/>
        <v>994.18760009639652</v>
      </c>
      <c r="AG51" s="502">
        <f t="shared" ca="1" si="12"/>
        <v>936.28818606980599</v>
      </c>
      <c r="AH51" s="502">
        <f t="shared" ca="1" si="13"/>
        <v>924.35970311050301</v>
      </c>
      <c r="AI51" s="502">
        <f t="shared" ca="1" si="14"/>
        <v>942.03187302084439</v>
      </c>
      <c r="AJ51" s="502">
        <f t="shared" ca="1" si="36"/>
        <v>1037.5808448143932</v>
      </c>
      <c r="AK51" s="502">
        <f t="shared" ca="1" si="16"/>
        <v>1036.7620914827037</v>
      </c>
      <c r="AL51" s="502">
        <f t="shared" ca="1" si="17"/>
        <v>1024.6285799354807</v>
      </c>
      <c r="AM51" s="502">
        <f t="shared" ca="1" si="18"/>
        <v>1024.128900790045</v>
      </c>
      <c r="AN51" s="502">
        <f t="shared" ca="1" si="19"/>
        <v>1037.3771483084254</v>
      </c>
      <c r="AO51" s="502">
        <f t="shared" ca="1" si="20"/>
        <v>1022.2693794840796</v>
      </c>
      <c r="AP51" s="502">
        <f t="shared" ca="1" si="21"/>
        <v>1048.2506799745252</v>
      </c>
      <c r="AQ51" s="502">
        <f t="shared" ca="1" si="22"/>
        <v>1023.3719173497677</v>
      </c>
      <c r="AR51" s="502">
        <f t="shared" ca="1" si="23"/>
        <v>1015.224674200816</v>
      </c>
      <c r="AS51" s="502">
        <f t="shared" ca="1" si="24"/>
        <v>930.50313505316637</v>
      </c>
      <c r="AT51" s="502">
        <f t="shared" ca="1" si="25"/>
        <v>962.35277276699469</v>
      </c>
      <c r="AU51" s="502">
        <f t="shared" ca="1" si="26"/>
        <v>1038.2815185785471</v>
      </c>
      <c r="AV51" s="502">
        <f t="shared" ca="1" si="27"/>
        <v>1034.7111614220591</v>
      </c>
      <c r="AW51" s="502">
        <f t="shared" ca="1" si="28"/>
        <v>1030.312287470075</v>
      </c>
      <c r="AX51" s="502">
        <f t="shared" ca="1" si="29"/>
        <v>1045.4276476363889</v>
      </c>
      <c r="AY51" s="502">
        <f t="shared" ca="1" si="30"/>
        <v>992.08323492948853</v>
      </c>
      <c r="AZ51" s="502">
        <f t="shared" ca="1" si="31"/>
        <v>1024.9009167849695</v>
      </c>
      <c r="BA51" s="502">
        <f t="shared" ca="1" si="32"/>
        <v>991.98450187742822</v>
      </c>
      <c r="BB51" s="502">
        <f t="shared" ca="1" si="33"/>
        <v>1040.453333837891</v>
      </c>
      <c r="BC51" s="502"/>
      <c r="BD51" s="502"/>
      <c r="BE51" s="502"/>
      <c r="BF51" s="502"/>
      <c r="BG51" s="502"/>
    </row>
    <row r="52" spans="21:59" x14ac:dyDescent="0.3">
      <c r="U52" s="734">
        <f t="shared" ca="1" si="1"/>
        <v>47604</v>
      </c>
      <c r="V52" s="504">
        <f t="shared" ca="1" si="0"/>
        <v>1022.8590681226783</v>
      </c>
      <c r="W52" s="733">
        <f t="shared" ca="1" si="2"/>
        <v>1014.6690689665012</v>
      </c>
      <c r="X52" s="504">
        <f t="shared" ca="1" si="3"/>
        <v>1018.1339357960065</v>
      </c>
      <c r="Y52" s="502">
        <f t="shared" ca="1" si="34"/>
        <v>1044.302881681034</v>
      </c>
      <c r="Z52" s="502">
        <f t="shared" ca="1" si="5"/>
        <v>1059.2034647018804</v>
      </c>
      <c r="AA52" s="502">
        <f t="shared" ca="1" si="6"/>
        <v>1055.2242114516582</v>
      </c>
      <c r="AB52" s="502">
        <f t="shared" ca="1" si="7"/>
        <v>1086.9557757241093</v>
      </c>
      <c r="AC52" s="502">
        <f t="shared" ca="1" si="8"/>
        <v>1056.8391981127313</v>
      </c>
      <c r="AD52" s="502">
        <f t="shared" ca="1" si="9"/>
        <v>1047.3569431976589</v>
      </c>
      <c r="AE52" s="502">
        <f t="shared" ca="1" si="10"/>
        <v>1017.980700556972</v>
      </c>
      <c r="AF52" s="502">
        <f t="shared" ca="1" si="35"/>
        <v>986.53146537910641</v>
      </c>
      <c r="AG52" s="502">
        <f t="shared" ca="1" si="12"/>
        <v>932.2170281515339</v>
      </c>
      <c r="AH52" s="502">
        <f t="shared" ca="1" si="13"/>
        <v>919.72554984751889</v>
      </c>
      <c r="AI52" s="502">
        <f t="shared" ca="1" si="14"/>
        <v>984.38242516602349</v>
      </c>
      <c r="AJ52" s="502">
        <f t="shared" ca="1" si="36"/>
        <v>1032.4791871587563</v>
      </c>
      <c r="AK52" s="502">
        <f t="shared" ca="1" si="16"/>
        <v>1032.916487470585</v>
      </c>
      <c r="AL52" s="502">
        <f t="shared" ca="1" si="17"/>
        <v>1021.8643519459303</v>
      </c>
      <c r="AM52" s="502">
        <f t="shared" ca="1" si="18"/>
        <v>1019.6712750604389</v>
      </c>
      <c r="AN52" s="502">
        <f t="shared" ca="1" si="19"/>
        <v>1033.0076580955199</v>
      </c>
      <c r="AO52" s="502">
        <f t="shared" ca="1" si="20"/>
        <v>1019.1611421361216</v>
      </c>
      <c r="AP52" s="502">
        <f t="shared" ca="1" si="21"/>
        <v>1045.0166977477129</v>
      </c>
      <c r="AQ52" s="502">
        <f t="shared" ca="1" si="22"/>
        <v>1018.1321066328711</v>
      </c>
      <c r="AR52" s="502">
        <f t="shared" ca="1" si="23"/>
        <v>1019.4830434772516</v>
      </c>
      <c r="AS52" s="502">
        <f t="shared" ca="1" si="24"/>
        <v>943.86068741586439</v>
      </c>
      <c r="AT52" s="502">
        <f t="shared" ca="1" si="25"/>
        <v>982.48306171370302</v>
      </c>
      <c r="AU52" s="502">
        <f t="shared" ca="1" si="26"/>
        <v>1036.3660888405605</v>
      </c>
      <c r="AV52" s="502">
        <f t="shared" ca="1" si="27"/>
        <v>1029.7365203288473</v>
      </c>
      <c r="AW52" s="502">
        <f t="shared" ca="1" si="28"/>
        <v>1026.7048364435875</v>
      </c>
      <c r="AX52" s="502">
        <f t="shared" ca="1" si="29"/>
        <v>1039.9400361744579</v>
      </c>
      <c r="AY52" s="502">
        <f t="shared" ca="1" si="30"/>
        <v>992.75896007316305</v>
      </c>
      <c r="AZ52" s="502">
        <f t="shared" ca="1" si="31"/>
        <v>1022.3604144940174</v>
      </c>
      <c r="BA52" s="502">
        <f t="shared" ca="1" si="32"/>
        <v>1023.7773599300174</v>
      </c>
      <c r="BB52" s="502">
        <f t="shared" ca="1" si="33"/>
        <v>1035.4663873665695</v>
      </c>
      <c r="BC52" s="502"/>
      <c r="BD52" s="502"/>
      <c r="BE52" s="502"/>
      <c r="BF52" s="502"/>
      <c r="BG52" s="502"/>
    </row>
    <row r="53" spans="21:59" x14ac:dyDescent="0.3">
      <c r="U53" s="734">
        <f t="shared" ca="1" si="1"/>
        <v>47635</v>
      </c>
      <c r="V53" s="504">
        <f t="shared" ca="1" si="0"/>
        <v>1021.8547246841434</v>
      </c>
      <c r="W53" s="733">
        <f t="shared" ca="1" si="2"/>
        <v>1012.3763966970552</v>
      </c>
      <c r="X53" s="504">
        <f t="shared" ca="1" si="3"/>
        <v>1015.0163481600399</v>
      </c>
      <c r="Y53" s="502">
        <f t="shared" ca="1" si="34"/>
        <v>1042.5735479188447</v>
      </c>
      <c r="Z53" s="502">
        <f t="shared" ca="1" si="5"/>
        <v>1065.4659277115695</v>
      </c>
      <c r="AA53" s="502">
        <f t="shared" ca="1" si="6"/>
        <v>1060.8929329224945</v>
      </c>
      <c r="AB53" s="502">
        <f t="shared" ca="1" si="7"/>
        <v>1089.5753074656377</v>
      </c>
      <c r="AC53" s="502">
        <f t="shared" ca="1" si="8"/>
        <v>1062.0196768849605</v>
      </c>
      <c r="AD53" s="502">
        <f t="shared" ca="1" si="9"/>
        <v>1046.0554794757268</v>
      </c>
      <c r="AE53" s="502">
        <f t="shared" ca="1" si="10"/>
        <v>1015.7015629032475</v>
      </c>
      <c r="AF53" s="502">
        <f t="shared" ca="1" si="35"/>
        <v>980.61124209214586</v>
      </c>
      <c r="AG53" s="502">
        <f t="shared" ca="1" si="12"/>
        <v>927.030990153272</v>
      </c>
      <c r="AH53" s="502">
        <f t="shared" ca="1" si="13"/>
        <v>915.20608346440883</v>
      </c>
      <c r="AI53" s="502">
        <f t="shared" ca="1" si="14"/>
        <v>988.66923356085215</v>
      </c>
      <c r="AJ53" s="502">
        <f t="shared" ca="1" si="36"/>
        <v>1029.5852833144293</v>
      </c>
      <c r="AK53" s="502">
        <f t="shared" ca="1" si="16"/>
        <v>1030.9200992187289</v>
      </c>
      <c r="AL53" s="502">
        <f t="shared" ca="1" si="17"/>
        <v>1020.6052755137664</v>
      </c>
      <c r="AM53" s="502">
        <f t="shared" ca="1" si="18"/>
        <v>1016.427084069109</v>
      </c>
      <c r="AN53" s="502">
        <f t="shared" ca="1" si="19"/>
        <v>1029.9703856744798</v>
      </c>
      <c r="AO53" s="502">
        <f t="shared" ca="1" si="20"/>
        <v>1017.2279937886306</v>
      </c>
      <c r="AP53" s="502">
        <f t="shared" ca="1" si="21"/>
        <v>1043.053687413789</v>
      </c>
      <c r="AQ53" s="502">
        <f t="shared" ca="1" si="22"/>
        <v>1014.160558784278</v>
      </c>
      <c r="AR53" s="502">
        <f t="shared" ca="1" si="23"/>
        <v>1016.3120475307657</v>
      </c>
      <c r="AS53" s="502">
        <f t="shared" ca="1" si="24"/>
        <v>959.14338528747612</v>
      </c>
      <c r="AT53" s="502">
        <f t="shared" ca="1" si="25"/>
        <v>992.31673828876546</v>
      </c>
      <c r="AU53" s="502">
        <f t="shared" ca="1" si="26"/>
        <v>1035.7254816387403</v>
      </c>
      <c r="AV53" s="502">
        <f t="shared" ca="1" si="27"/>
        <v>1026.2993922584785</v>
      </c>
      <c r="AW53" s="502">
        <f t="shared" ca="1" si="28"/>
        <v>1024.2865487850149</v>
      </c>
      <c r="AX53" s="502">
        <f t="shared" ca="1" si="29"/>
        <v>1036.3264048084104</v>
      </c>
      <c r="AY53" s="502">
        <f t="shared" ca="1" si="30"/>
        <v>1001.1038479354827</v>
      </c>
      <c r="AZ53" s="502">
        <f t="shared" ca="1" si="31"/>
        <v>1020.3443816791349</v>
      </c>
      <c r="BA53" s="502">
        <f t="shared" ca="1" si="32"/>
        <v>1024.0412655136254</v>
      </c>
      <c r="BB53" s="502">
        <f t="shared" ca="1" si="33"/>
        <v>1031.7651396051986</v>
      </c>
      <c r="BC53" s="502"/>
      <c r="BD53" s="502"/>
      <c r="BE53" s="502"/>
      <c r="BF53" s="502"/>
      <c r="BG53" s="502"/>
    </row>
    <row r="54" spans="21:59" x14ac:dyDescent="0.3">
      <c r="U54" s="734">
        <f t="shared" ca="1" si="1"/>
        <v>47665</v>
      </c>
      <c r="V54" s="504">
        <f t="shared" ca="1" si="0"/>
        <v>1023.7044648808028</v>
      </c>
      <c r="W54" s="733">
        <f t="shared" ca="1" si="2"/>
        <v>1012.9041378459192</v>
      </c>
      <c r="X54" s="504">
        <f t="shared" ca="1" si="3"/>
        <v>1014.7422425871325</v>
      </c>
      <c r="Y54" s="502">
        <f t="shared" ca="1" si="34"/>
        <v>1043.0946501376225</v>
      </c>
      <c r="Z54" s="502">
        <f t="shared" ca="1" si="5"/>
        <v>1075.6714743377147</v>
      </c>
      <c r="AA54" s="502">
        <f t="shared" ca="1" si="6"/>
        <v>1069.9342181350353</v>
      </c>
      <c r="AB54" s="502">
        <f t="shared" ca="1" si="7"/>
        <v>1095.2013136386527</v>
      </c>
      <c r="AC54" s="502">
        <f t="shared" ca="1" si="8"/>
        <v>1071.5771711884574</v>
      </c>
      <c r="AD54" s="502">
        <f t="shared" ca="1" si="9"/>
        <v>1046.1399137549361</v>
      </c>
      <c r="AE54" s="502">
        <f t="shared" ca="1" si="10"/>
        <v>1015.0449273036629</v>
      </c>
      <c r="AF54" s="502">
        <f t="shared" ca="1" si="35"/>
        <v>977.39366982528077</v>
      </c>
      <c r="AG54" s="502">
        <f t="shared" ca="1" si="12"/>
        <v>923.74533320702403</v>
      </c>
      <c r="AH54" s="502">
        <f t="shared" ca="1" si="13"/>
        <v>912.58705025380107</v>
      </c>
      <c r="AI54" s="502">
        <f t="shared" ca="1" si="14"/>
        <v>992.19207460923462</v>
      </c>
      <c r="AJ54" s="502">
        <f t="shared" ca="1" si="36"/>
        <v>1029.381563308857</v>
      </c>
      <c r="AK54" s="502">
        <f t="shared" ca="1" si="16"/>
        <v>1032.2392572674012</v>
      </c>
      <c r="AL54" s="502">
        <f t="shared" ca="1" si="17"/>
        <v>1022.1703118537126</v>
      </c>
      <c r="AM54" s="502">
        <f t="shared" ca="1" si="18"/>
        <v>1015.5910308575412</v>
      </c>
      <c r="AN54" s="502">
        <f t="shared" ca="1" si="19"/>
        <v>1028.7182289870486</v>
      </c>
      <c r="AO54" s="502">
        <f t="shared" ca="1" si="20"/>
        <v>1017.5934542100209</v>
      </c>
      <c r="AP54" s="502">
        <f t="shared" ca="1" si="21"/>
        <v>1044.9474725142056</v>
      </c>
      <c r="AQ54" s="502">
        <f t="shared" ca="1" si="22"/>
        <v>1014.4776064154722</v>
      </c>
      <c r="AR54" s="502">
        <f t="shared" ca="1" si="23"/>
        <v>1018.1973588848024</v>
      </c>
      <c r="AS54" s="502">
        <f t="shared" ca="1" si="24"/>
        <v>961.0767853767835</v>
      </c>
      <c r="AT54" s="502">
        <f t="shared" ca="1" si="25"/>
        <v>994.71548585087646</v>
      </c>
      <c r="AU54" s="502">
        <f t="shared" ca="1" si="26"/>
        <v>1038.8740083606403</v>
      </c>
      <c r="AV54" s="502">
        <f t="shared" ca="1" si="27"/>
        <v>1026.7299126719256</v>
      </c>
      <c r="AW54" s="502">
        <f t="shared" ca="1" si="28"/>
        <v>1023.4618470954324</v>
      </c>
      <c r="AX54" s="502">
        <f t="shared" ca="1" si="29"/>
        <v>1035.1687014927902</v>
      </c>
      <c r="AY54" s="502">
        <f t="shared" ca="1" si="30"/>
        <v>999.95455816815991</v>
      </c>
      <c r="AZ54" s="502">
        <f t="shared" ca="1" si="31"/>
        <v>1021.7982160441593</v>
      </c>
      <c r="BA54" s="502">
        <f t="shared" ca="1" si="32"/>
        <v>1026.3187522762664</v>
      </c>
      <c r="BB54" s="502">
        <f t="shared" ca="1" si="33"/>
        <v>1030.6518787692687</v>
      </c>
      <c r="BC54" s="502"/>
      <c r="BD54" s="502"/>
      <c r="BE54" s="502"/>
      <c r="BF54" s="502"/>
      <c r="BG54" s="502"/>
    </row>
    <row r="55" spans="21:59" x14ac:dyDescent="0.3">
      <c r="U55" s="734">
        <f t="shared" ca="1" si="1"/>
        <v>47696</v>
      </c>
      <c r="V55" s="504">
        <f t="shared" ca="1" si="0"/>
        <v>1027.284457282014</v>
      </c>
      <c r="W55" s="733">
        <f t="shared" ca="1" si="2"/>
        <v>1016.7123080157025</v>
      </c>
      <c r="X55" s="504">
        <f t="shared" ca="1" si="3"/>
        <v>1016.1556775616372</v>
      </c>
      <c r="Y55" s="502">
        <f t="shared" ca="1" si="34"/>
        <v>1044.2370799331384</v>
      </c>
      <c r="Z55" s="502">
        <f t="shared" ca="1" si="5"/>
        <v>1086.6200707583766</v>
      </c>
      <c r="AA55" s="502">
        <f t="shared" ca="1" si="6"/>
        <v>1080.4204943774541</v>
      </c>
      <c r="AB55" s="502">
        <f t="shared" ca="1" si="7"/>
        <v>1101.5177050512484</v>
      </c>
      <c r="AC55" s="502">
        <f t="shared" ca="1" si="8"/>
        <v>1081.1582859267889</v>
      </c>
      <c r="AD55" s="502">
        <f t="shared" ca="1" si="9"/>
        <v>1048.2923568863418</v>
      </c>
      <c r="AE55" s="502">
        <f t="shared" ca="1" si="10"/>
        <v>1017.4876629916739</v>
      </c>
      <c r="AF55" s="502">
        <f t="shared" ca="1" si="35"/>
        <v>975.41692401942373</v>
      </c>
      <c r="AG55" s="502">
        <f t="shared" ca="1" si="12"/>
        <v>923.8683413724342</v>
      </c>
      <c r="AH55" s="502">
        <f t="shared" ca="1" si="13"/>
        <v>912.38855091460186</v>
      </c>
      <c r="AI55" s="502">
        <f t="shared" ca="1" si="14"/>
        <v>998.46816492640005</v>
      </c>
      <c r="AJ55" s="502">
        <f t="shared" ca="1" si="36"/>
        <v>1030.8133406481554</v>
      </c>
      <c r="AK55" s="502">
        <f t="shared" ca="1" si="16"/>
        <v>1035.3804762811817</v>
      </c>
      <c r="AL55" s="502">
        <f t="shared" ca="1" si="17"/>
        <v>1025.2413298331739</v>
      </c>
      <c r="AM55" s="502">
        <f t="shared" ca="1" si="18"/>
        <v>1015.7234373517416</v>
      </c>
      <c r="AN55" s="502">
        <f t="shared" ca="1" si="19"/>
        <v>1029.8149495845059</v>
      </c>
      <c r="AO55" s="502">
        <f t="shared" ca="1" si="20"/>
        <v>1019.1452514916168</v>
      </c>
      <c r="AP55" s="502">
        <f t="shared" ca="1" si="21"/>
        <v>1048.746166272686</v>
      </c>
      <c r="AQ55" s="502">
        <f t="shared" ca="1" si="22"/>
        <v>1016.3589235544017</v>
      </c>
      <c r="AR55" s="502">
        <f t="shared" ca="1" si="23"/>
        <v>1022.3188533526771</v>
      </c>
      <c r="AS55" s="502">
        <f t="shared" ca="1" si="24"/>
        <v>957.14736438065802</v>
      </c>
      <c r="AT55" s="502">
        <f t="shared" ca="1" si="25"/>
        <v>998.8169831255359</v>
      </c>
      <c r="AU55" s="502">
        <f t="shared" ca="1" si="26"/>
        <v>1042.7483603544065</v>
      </c>
      <c r="AV55" s="502">
        <f t="shared" ca="1" si="27"/>
        <v>1027.326466530194</v>
      </c>
      <c r="AW55" s="502">
        <f t="shared" ca="1" si="28"/>
        <v>1024.1759303127224</v>
      </c>
      <c r="AX55" s="502">
        <f t="shared" ca="1" si="29"/>
        <v>1034.6718725375185</v>
      </c>
      <c r="AY55" s="502">
        <f t="shared" ca="1" si="30"/>
        <v>1001.7493339927183</v>
      </c>
      <c r="AZ55" s="502">
        <f t="shared" ca="1" si="31"/>
        <v>1025.3500489170158</v>
      </c>
      <c r="BA55" s="502">
        <f t="shared" ca="1" si="32"/>
        <v>1031.1370192008487</v>
      </c>
      <c r="BB55" s="502">
        <f t="shared" ca="1" si="33"/>
        <v>1030.7042695111279</v>
      </c>
      <c r="BC55" s="502"/>
      <c r="BD55" s="502"/>
      <c r="BE55" s="502"/>
      <c r="BF55" s="502"/>
      <c r="BG55" s="502"/>
    </row>
    <row r="56" spans="21:59" x14ac:dyDescent="0.3">
      <c r="U56" s="734">
        <f t="shared" ca="1" si="1"/>
        <v>47727</v>
      </c>
      <c r="V56" s="504">
        <f t="shared" ca="1" si="0"/>
        <v>1028.2927262472817</v>
      </c>
      <c r="W56" s="733">
        <f t="shared" ca="1" si="2"/>
        <v>1016.6825962037942</v>
      </c>
      <c r="X56" s="504">
        <f t="shared" ca="1" si="3"/>
        <v>1015.3552889775448</v>
      </c>
      <c r="Y56" s="502">
        <f t="shared" ca="1" si="34"/>
        <v>1043.7305827313116</v>
      </c>
      <c r="Z56" s="502">
        <f t="shared" ca="1" si="5"/>
        <v>1093.3482767845439</v>
      </c>
      <c r="AA56" s="502">
        <f t="shared" ca="1" si="6"/>
        <v>1087.498975581336</v>
      </c>
      <c r="AB56" s="502">
        <f t="shared" ca="1" si="7"/>
        <v>1104.8886437659344</v>
      </c>
      <c r="AC56" s="502">
        <f t="shared" ca="1" si="8"/>
        <v>1086.427797923355</v>
      </c>
      <c r="AD56" s="502">
        <f t="shared" ca="1" si="9"/>
        <v>1047.6102809262754</v>
      </c>
      <c r="AE56" s="502">
        <f t="shared" ca="1" si="10"/>
        <v>1017.3863715391997</v>
      </c>
      <c r="AF56" s="502">
        <f t="shared" ca="1" si="35"/>
        <v>974.08197981162618</v>
      </c>
      <c r="AG56" s="502">
        <f t="shared" ca="1" si="12"/>
        <v>920.08891350148212</v>
      </c>
      <c r="AH56" s="502">
        <f t="shared" ca="1" si="13"/>
        <v>909.58479219574815</v>
      </c>
      <c r="AI56" s="502">
        <f t="shared" ca="1" si="14"/>
        <v>1000.6524427302961</v>
      </c>
      <c r="AJ56" s="502">
        <f t="shared" ca="1" si="36"/>
        <v>1029.6421614576836</v>
      </c>
      <c r="AK56" s="502">
        <f t="shared" ca="1" si="16"/>
        <v>1035.2461454503966</v>
      </c>
      <c r="AL56" s="502">
        <f t="shared" ca="1" si="17"/>
        <v>1025.8834166456886</v>
      </c>
      <c r="AM56" s="502">
        <f t="shared" ca="1" si="18"/>
        <v>1013.892387386278</v>
      </c>
      <c r="AN56" s="502">
        <f t="shared" ca="1" si="19"/>
        <v>1028.6354725219901</v>
      </c>
      <c r="AO56" s="502">
        <f t="shared" ca="1" si="20"/>
        <v>1019.1397091118927</v>
      </c>
      <c r="AP56" s="502">
        <f t="shared" ca="1" si="21"/>
        <v>1049.0745211396957</v>
      </c>
      <c r="AQ56" s="502">
        <f t="shared" ca="1" si="22"/>
        <v>1015.9576476436094</v>
      </c>
      <c r="AR56" s="502">
        <f t="shared" ca="1" si="23"/>
        <v>1022.7945334413799</v>
      </c>
      <c r="AS56" s="502">
        <f t="shared" ca="1" si="24"/>
        <v>953.38552442821572</v>
      </c>
      <c r="AT56" s="502">
        <f t="shared" ca="1" si="25"/>
        <v>998.48862383723281</v>
      </c>
      <c r="AU56" s="502">
        <f t="shared" ca="1" si="26"/>
        <v>1043.9405259943942</v>
      </c>
      <c r="AV56" s="502">
        <f t="shared" ca="1" si="27"/>
        <v>1026.2090860413437</v>
      </c>
      <c r="AW56" s="502">
        <f t="shared" ca="1" si="28"/>
        <v>1023.0394109190228</v>
      </c>
      <c r="AX56" s="502">
        <f t="shared" ca="1" si="29"/>
        <v>1032.6311181602639</v>
      </c>
      <c r="AY56" s="502">
        <f t="shared" ca="1" si="30"/>
        <v>1001.6356139615141</v>
      </c>
      <c r="AZ56" s="502">
        <f t="shared" ca="1" si="31"/>
        <v>1026.3963826636402</v>
      </c>
      <c r="BA56" s="502">
        <f t="shared" ca="1" si="32"/>
        <v>1033.0100979899771</v>
      </c>
      <c r="BB56" s="502">
        <f t="shared" ca="1" si="33"/>
        <v>1029.6762055245229</v>
      </c>
      <c r="BC56" s="502"/>
      <c r="BD56" s="502"/>
      <c r="BE56" s="502"/>
      <c r="BF56" s="502"/>
      <c r="BG56" s="502"/>
    </row>
    <row r="57" spans="21:59" x14ac:dyDescent="0.3">
      <c r="U57" s="734">
        <f t="shared" ca="1" si="1"/>
        <v>47757</v>
      </c>
      <c r="V57" s="504">
        <f t="shared" ca="1" si="0"/>
        <v>1031.6426234884007</v>
      </c>
      <c r="W57" s="733">
        <f ca="1">IF($U57="","",IF($B$34=TRUE,(LOOKUP($U57,INDIRECT($C$10&amp;"_TIME"),INDIRECT($C$10&amp;"_"&amp;"Min"))),""))</f>
        <v>1020.2588405745826</v>
      </c>
      <c r="X57" s="504">
        <f t="shared" ca="1" si="3"/>
        <v>1018.7215719580867</v>
      </c>
      <c r="Y57" s="502">
        <f t="shared" ca="1" si="34"/>
        <v>1047.1882465135163</v>
      </c>
      <c r="Z57" s="502">
        <f t="shared" ca="1" si="5"/>
        <v>1095.2584561292203</v>
      </c>
      <c r="AA57" s="502">
        <f t="shared" ca="1" si="6"/>
        <v>1089.81395400977</v>
      </c>
      <c r="AB57" s="502">
        <f t="shared" ca="1" si="7"/>
        <v>1106.8202765195722</v>
      </c>
      <c r="AC57" s="502">
        <f t="shared" ca="1" si="8"/>
        <v>1088.351314628419</v>
      </c>
      <c r="AD57" s="502">
        <f t="shared" ca="1" si="9"/>
        <v>1050.2589144516662</v>
      </c>
      <c r="AE57" s="502">
        <f t="shared" ca="1" si="10"/>
        <v>1020.907024523069</v>
      </c>
      <c r="AF57" s="502">
        <f t="shared" ca="1" si="35"/>
        <v>974.71241598459733</v>
      </c>
      <c r="AG57" s="502">
        <f t="shared" ca="1" si="12"/>
        <v>920.24946174378897</v>
      </c>
      <c r="AH57" s="502">
        <f t="shared" ca="1" si="13"/>
        <v>913.38919980293315</v>
      </c>
      <c r="AI57" s="502">
        <f t="shared" ca="1" si="14"/>
        <v>1005.5325519348579</v>
      </c>
      <c r="AJ57" s="502">
        <f t="shared" ca="1" si="36"/>
        <v>1031.9972315497537</v>
      </c>
      <c r="AK57" s="502">
        <f t="shared" ca="1" si="16"/>
        <v>1035.6513036740164</v>
      </c>
      <c r="AL57" s="502">
        <f t="shared" ca="1" si="17"/>
        <v>1029.1280204903046</v>
      </c>
      <c r="AM57" s="502">
        <f t="shared" ca="1" si="18"/>
        <v>1016.4926359275256</v>
      </c>
      <c r="AN57" s="502">
        <f t="shared" ca="1" si="19"/>
        <v>1029.8380909831769</v>
      </c>
      <c r="AO57" s="502">
        <f t="shared" ca="1" si="20"/>
        <v>1023.3426072761473</v>
      </c>
      <c r="AP57" s="502">
        <f t="shared" ca="1" si="21"/>
        <v>1049.8607441297404</v>
      </c>
      <c r="AQ57" s="502">
        <f t="shared" ca="1" si="22"/>
        <v>1018.9306060885498</v>
      </c>
      <c r="AR57" s="502">
        <f t="shared" ca="1" si="23"/>
        <v>1026.5586168379464</v>
      </c>
      <c r="AS57" s="502">
        <f t="shared" ca="1" si="24"/>
        <v>956.10855648597965</v>
      </c>
      <c r="AT57" s="502">
        <f t="shared" ca="1" si="25"/>
        <v>1003.0213297302691</v>
      </c>
      <c r="AU57" s="502">
        <f t="shared" ca="1" si="26"/>
        <v>1044.5211130187031</v>
      </c>
      <c r="AV57" s="502">
        <f t="shared" ca="1" si="27"/>
        <v>1030.1255532559073</v>
      </c>
      <c r="AW57" s="502">
        <f t="shared" ca="1" si="28"/>
        <v>1026.0880963951429</v>
      </c>
      <c r="AX57" s="502">
        <f t="shared" ca="1" si="29"/>
        <v>1032.6284979420006</v>
      </c>
      <c r="AY57" s="502">
        <f t="shared" ca="1" si="30"/>
        <v>1002.9034253857401</v>
      </c>
      <c r="AZ57" s="502">
        <f t="shared" ca="1" si="31"/>
        <v>1030.6579871188314</v>
      </c>
      <c r="BA57" s="502">
        <f t="shared" ca="1" si="32"/>
        <v>1034.6513480763465</v>
      </c>
      <c r="BB57" s="502">
        <f t="shared" ca="1" si="33"/>
        <v>1030.5253786682006</v>
      </c>
      <c r="BC57" s="502"/>
      <c r="BD57" s="502"/>
      <c r="BE57" s="502"/>
      <c r="BF57" s="502"/>
      <c r="BG57" s="502"/>
    </row>
    <row r="58" spans="21:59" x14ac:dyDescent="0.3">
      <c r="U58" s="734">
        <f t="shared" ca="1" si="1"/>
        <v>47788</v>
      </c>
      <c r="V58" s="504">
        <f t="shared" ca="1" si="0"/>
        <v>1032.2761139947011</v>
      </c>
      <c r="W58" s="733">
        <f t="shared" ca="1" si="2"/>
        <v>1020.9579370832626</v>
      </c>
      <c r="X58" s="504">
        <f t="shared" ca="1" si="3"/>
        <v>1019.1895450620258</v>
      </c>
      <c r="Y58" s="502">
        <f t="shared" ca="1" si="34"/>
        <v>1048.7978112935198</v>
      </c>
      <c r="Z58" s="502">
        <f t="shared" ca="1" si="5"/>
        <v>1095.7545726169535</v>
      </c>
      <c r="AA58" s="502">
        <f t="shared" ca="1" si="6"/>
        <v>1090.7246202895242</v>
      </c>
      <c r="AB58" s="502">
        <f t="shared" ca="1" si="7"/>
        <v>1106.2358745663846</v>
      </c>
      <c r="AC58" s="502">
        <f t="shared" ca="1" si="8"/>
        <v>1088.5845738801167</v>
      </c>
      <c r="AD58" s="502">
        <f t="shared" ca="1" si="9"/>
        <v>1050.0517723903404</v>
      </c>
      <c r="AE58" s="502">
        <f t="shared" ca="1" si="10"/>
        <v>1021.5663106686293</v>
      </c>
      <c r="AF58" s="502">
        <f t="shared" ca="1" si="35"/>
        <v>971.74226225163056</v>
      </c>
      <c r="AG58" s="502">
        <f t="shared" ca="1" si="12"/>
        <v>917.39409763629487</v>
      </c>
      <c r="AH58" s="502">
        <f t="shared" ca="1" si="13"/>
        <v>912.07342455031483</v>
      </c>
      <c r="AI58" s="502">
        <f t="shared" ca="1" si="14"/>
        <v>1006.5300533664093</v>
      </c>
      <c r="AJ58" s="502">
        <f t="shared" ca="1" si="36"/>
        <v>1031.0132487656203</v>
      </c>
      <c r="AK58" s="502">
        <f t="shared" ca="1" si="16"/>
        <v>1034.4058417884862</v>
      </c>
      <c r="AL58" s="502">
        <f t="shared" ca="1" si="17"/>
        <v>1030.0666613919764</v>
      </c>
      <c r="AM58" s="502">
        <f t="shared" ca="1" si="18"/>
        <v>1016.6982546009908</v>
      </c>
      <c r="AN58" s="502">
        <f t="shared" ca="1" si="19"/>
        <v>1027.5783700574736</v>
      </c>
      <c r="AO58" s="502">
        <f t="shared" ca="1" si="20"/>
        <v>1024.5612104107727</v>
      </c>
      <c r="AP58" s="502">
        <f t="shared" ca="1" si="21"/>
        <v>1048.6632931646668</v>
      </c>
      <c r="AQ58" s="502">
        <f t="shared" ca="1" si="22"/>
        <v>1020.5603120665728</v>
      </c>
      <c r="AR58" s="502">
        <f t="shared" ca="1" si="23"/>
        <v>1027.1479114285237</v>
      </c>
      <c r="AS58" s="502">
        <f t="shared" ca="1" si="24"/>
        <v>952.15456344141376</v>
      </c>
      <c r="AT58" s="502">
        <f t="shared" ca="1" si="25"/>
        <v>1001.9732114142296</v>
      </c>
      <c r="AU58" s="502">
        <f t="shared" ca="1" si="26"/>
        <v>1043.2666408752184</v>
      </c>
      <c r="AV58" s="502">
        <f t="shared" ca="1" si="27"/>
        <v>1030.7884363077044</v>
      </c>
      <c r="AW58" s="502">
        <f t="shared" ca="1" si="28"/>
        <v>1028.2008526489562</v>
      </c>
      <c r="AX58" s="502">
        <f t="shared" ca="1" si="29"/>
        <v>1030.5407554813996</v>
      </c>
      <c r="AY58" s="502">
        <f t="shared" ca="1" si="30"/>
        <v>1001.7123304403308</v>
      </c>
      <c r="AZ58" s="502">
        <f t="shared" ca="1" si="31"/>
        <v>1031.4217412610301</v>
      </c>
      <c r="BA58" s="502">
        <f t="shared" ca="1" si="32"/>
        <v>1033.8345739932095</v>
      </c>
      <c r="BB58" s="502">
        <f t="shared" ca="1" si="33"/>
        <v>1028.2927981012451</v>
      </c>
      <c r="BC58" s="502"/>
      <c r="BD58" s="502"/>
      <c r="BE58" s="502"/>
      <c r="BF58" s="502"/>
      <c r="BG58" s="502"/>
    </row>
    <row r="59" spans="21:59" x14ac:dyDescent="0.3">
      <c r="U59" s="734">
        <f t="shared" ca="1" si="1"/>
        <v>47818</v>
      </c>
      <c r="V59" s="504">
        <f t="shared" ca="1" si="0"/>
        <v>1034.3838915135084</v>
      </c>
      <c r="W59" s="733">
        <f t="shared" ca="1" si="2"/>
        <v>1023.2068730373674</v>
      </c>
      <c r="X59" s="504">
        <f t="shared" ca="1" si="3"/>
        <v>1021.2723370496665</v>
      </c>
      <c r="Y59" s="502">
        <f t="shared" ca="1" si="34"/>
        <v>1052.3209531291343</v>
      </c>
      <c r="Z59" s="502">
        <f t="shared" ca="1" si="5"/>
        <v>1096.1366090938616</v>
      </c>
      <c r="AA59" s="502">
        <f t="shared" ca="1" si="6"/>
        <v>1091.2647444561396</v>
      </c>
      <c r="AB59" s="502">
        <f t="shared" ca="1" si="7"/>
        <v>1105.8567174728059</v>
      </c>
      <c r="AC59" s="502">
        <f t="shared" ca="1" si="8"/>
        <v>1089.9446212324358</v>
      </c>
      <c r="AD59" s="502">
        <f t="shared" ca="1" si="9"/>
        <v>1051.0126894750856</v>
      </c>
      <c r="AE59" s="502">
        <f t="shared" ca="1" si="10"/>
        <v>1023.5030898202267</v>
      </c>
      <c r="AF59" s="502">
        <f t="shared" ca="1" si="35"/>
        <v>970.38634174513004</v>
      </c>
      <c r="AG59" s="502">
        <f t="shared" ca="1" si="12"/>
        <v>916.2268610736985</v>
      </c>
      <c r="AH59" s="502">
        <f t="shared" ca="1" si="13"/>
        <v>909.86374436762389</v>
      </c>
      <c r="AI59" s="502">
        <f t="shared" ca="1" si="14"/>
        <v>1009.3462417407031</v>
      </c>
      <c r="AJ59" s="502">
        <f t="shared" ca="1" si="36"/>
        <v>1031.2710712776475</v>
      </c>
      <c r="AK59" s="502">
        <f t="shared" ca="1" si="16"/>
        <v>1034.9025218440368</v>
      </c>
      <c r="AL59" s="502">
        <f t="shared" ca="1" si="17"/>
        <v>1032.3643664441313</v>
      </c>
      <c r="AM59" s="502">
        <f t="shared" ca="1" si="18"/>
        <v>1018.2837360034769</v>
      </c>
      <c r="AN59" s="502">
        <f t="shared" ca="1" si="19"/>
        <v>1031.2689826778578</v>
      </c>
      <c r="AO59" s="502">
        <f t="shared" ca="1" si="20"/>
        <v>1027.3349927984736</v>
      </c>
      <c r="AP59" s="502">
        <f t="shared" ca="1" si="21"/>
        <v>1048.7722345723378</v>
      </c>
      <c r="AQ59" s="502">
        <f t="shared" ca="1" si="22"/>
        <v>1022.0948535234832</v>
      </c>
      <c r="AR59" s="502">
        <f t="shared" ca="1" si="23"/>
        <v>1029.514916733435</v>
      </c>
      <c r="AS59" s="502">
        <f t="shared" ca="1" si="24"/>
        <v>949.05753613097659</v>
      </c>
      <c r="AT59" s="502">
        <f t="shared" ca="1" si="25"/>
        <v>1000.6934739936186</v>
      </c>
      <c r="AU59" s="502">
        <f t="shared" ca="1" si="26"/>
        <v>1043.4312758087019</v>
      </c>
      <c r="AV59" s="502">
        <f t="shared" ca="1" si="27"/>
        <v>1032.8839429898392</v>
      </c>
      <c r="AW59" s="502">
        <f t="shared" ca="1" si="28"/>
        <v>1031.5643700978608</v>
      </c>
      <c r="AX59" s="502">
        <f t="shared" ca="1" si="29"/>
        <v>1030.5761514990536</v>
      </c>
      <c r="AY59" s="502">
        <f t="shared" ca="1" si="30"/>
        <v>1002.1088023713548</v>
      </c>
      <c r="AZ59" s="502">
        <f t="shared" ca="1" si="31"/>
        <v>1034.5891805401507</v>
      </c>
      <c r="BA59" s="502">
        <f t="shared" ca="1" si="32"/>
        <v>1034.8878525777652</v>
      </c>
      <c r="BB59" s="502">
        <f t="shared" ca="1" si="33"/>
        <v>1029.3167840332819</v>
      </c>
      <c r="BC59" s="502"/>
      <c r="BD59" s="502"/>
      <c r="BE59" s="502"/>
      <c r="BF59" s="502"/>
      <c r="BG59" s="502"/>
    </row>
    <row r="60" spans="21:59" x14ac:dyDescent="0.3">
      <c r="U60" s="734">
        <f t="shared" ca="1" si="1"/>
        <v>47849</v>
      </c>
      <c r="V60" s="504">
        <f t="shared" ca="1" si="0"/>
        <v>1036.9868871253532</v>
      </c>
      <c r="W60" s="733">
        <f t="shared" ca="1" si="2"/>
        <v>1026.1286127184574</v>
      </c>
      <c r="X60" s="504">
        <f t="shared" ca="1" si="3"/>
        <v>1022.8379316255769</v>
      </c>
      <c r="Y60" s="502">
        <f t="shared" ca="1" si="34"/>
        <v>1054.2962130997721</v>
      </c>
      <c r="Z60" s="502">
        <f t="shared" ca="1" si="5"/>
        <v>1096.9297000186521</v>
      </c>
      <c r="AA60" s="502">
        <f t="shared" ca="1" si="6"/>
        <v>1091.4327240751606</v>
      </c>
      <c r="AB60" s="502">
        <f t="shared" ca="1" si="7"/>
        <v>1108.2171813459538</v>
      </c>
      <c r="AC60" s="502">
        <f t="shared" ca="1" si="8"/>
        <v>1091.8177672924221</v>
      </c>
      <c r="AD60" s="502">
        <f t="shared" ca="1" si="9"/>
        <v>1053.7414099647378</v>
      </c>
      <c r="AE60" s="502">
        <f t="shared" ca="1" si="10"/>
        <v>1024.1971817700426</v>
      </c>
      <c r="AF60" s="502">
        <f t="shared" ca="1" si="35"/>
        <v>968.35061570983817</v>
      </c>
      <c r="AG60" s="502">
        <f t="shared" ca="1" si="12"/>
        <v>914.93080868410846</v>
      </c>
      <c r="AH60" s="502">
        <f t="shared" ca="1" si="13"/>
        <v>916.04420580570775</v>
      </c>
      <c r="AI60" s="502">
        <f t="shared" ca="1" si="14"/>
        <v>1012.4828768556084</v>
      </c>
      <c r="AJ60" s="502">
        <f t="shared" ca="1" si="36"/>
        <v>1031.2972222648457</v>
      </c>
      <c r="AK60" s="502">
        <f t="shared" ca="1" si="16"/>
        <v>1035.7651529609795</v>
      </c>
      <c r="AL60" s="502">
        <f t="shared" ca="1" si="17"/>
        <v>1034.1943158590984</v>
      </c>
      <c r="AM60" s="502">
        <f t="shared" ca="1" si="18"/>
        <v>1021.6096077834319</v>
      </c>
      <c r="AN60" s="502">
        <f t="shared" ca="1" si="19"/>
        <v>1031.4785120533058</v>
      </c>
      <c r="AO60" s="502">
        <f t="shared" ca="1" si="20"/>
        <v>1029.067392273226</v>
      </c>
      <c r="AP60" s="502">
        <f t="shared" ca="1" si="21"/>
        <v>1049.0021200495194</v>
      </c>
      <c r="AQ60" s="502">
        <f t="shared" ca="1" si="22"/>
        <v>1023.0958916153585</v>
      </c>
      <c r="AR60" s="502">
        <f t="shared" ca="1" si="23"/>
        <v>1032.0841042561892</v>
      </c>
      <c r="AS60" s="502">
        <f t="shared" ca="1" si="24"/>
        <v>943.30032234970804</v>
      </c>
      <c r="AT60" s="502">
        <f t="shared" ca="1" si="25"/>
        <v>999.38779048771596</v>
      </c>
      <c r="AU60" s="502">
        <f t="shared" ca="1" si="26"/>
        <v>1043.9694004116918</v>
      </c>
      <c r="AV60" s="502">
        <f t="shared" ca="1" si="27"/>
        <v>1036.7999359394448</v>
      </c>
      <c r="AW60" s="502">
        <f t="shared" ca="1" si="28"/>
        <v>1033.8598022466019</v>
      </c>
      <c r="AX60" s="502">
        <f t="shared" ca="1" si="29"/>
        <v>1031.7877016643865</v>
      </c>
      <c r="AY60" s="502">
        <f t="shared" ca="1" si="30"/>
        <v>997.9309565444571</v>
      </c>
      <c r="AZ60" s="502">
        <f t="shared" ca="1" si="31"/>
        <v>1045.1802239950437</v>
      </c>
      <c r="BA60" s="502">
        <f t="shared" ca="1" si="32"/>
        <v>1035.4225593243827</v>
      </c>
      <c r="BB60" s="502">
        <f t="shared" ca="1" si="33"/>
        <v>1031.8997646399532</v>
      </c>
      <c r="BC60" s="502"/>
      <c r="BD60" s="502"/>
      <c r="BE60" s="502"/>
      <c r="BF60" s="502"/>
      <c r="BG60" s="502"/>
    </row>
    <row r="61" spans="21:59" x14ac:dyDescent="0.3">
      <c r="U61" s="734">
        <f t="shared" ca="1" si="1"/>
        <v>47880</v>
      </c>
      <c r="V61" s="504">
        <f t="shared" ca="1" si="0"/>
        <v>1038.5212104548095</v>
      </c>
      <c r="W61" s="733">
        <f t="shared" ca="1" si="2"/>
        <v>1025.0384836611904</v>
      </c>
      <c r="X61" s="504">
        <f t="shared" ca="1" si="3"/>
        <v>1023.4220446496804</v>
      </c>
      <c r="Y61" s="502">
        <f t="shared" ca="1" si="34"/>
        <v>1055.5469886355629</v>
      </c>
      <c r="Z61" s="502">
        <f t="shared" ca="1" si="5"/>
        <v>1097.5173742339443</v>
      </c>
      <c r="AA61" s="502">
        <f t="shared" ca="1" si="6"/>
        <v>1093.0149601567807</v>
      </c>
      <c r="AB61" s="502">
        <f t="shared" ca="1" si="7"/>
        <v>1109.3575743403005</v>
      </c>
      <c r="AC61" s="502">
        <f t="shared" ca="1" si="8"/>
        <v>1093.248222039477</v>
      </c>
      <c r="AD61" s="502">
        <f t="shared" ca="1" si="9"/>
        <v>1055.8595783554531</v>
      </c>
      <c r="AE61" s="502">
        <f t="shared" ca="1" si="10"/>
        <v>1024.4643188197431</v>
      </c>
      <c r="AF61" s="502">
        <f t="shared" ca="1" si="35"/>
        <v>966.9722674366875</v>
      </c>
      <c r="AG61" s="502">
        <f t="shared" ca="1" si="12"/>
        <v>914.41969148940518</v>
      </c>
      <c r="AH61" s="502">
        <f t="shared" ca="1" si="13"/>
        <v>921.55723077419157</v>
      </c>
      <c r="AI61" s="502">
        <f t="shared" ca="1" si="14"/>
        <v>1015.49074036551</v>
      </c>
      <c r="AJ61" s="502">
        <f t="shared" ca="1" si="36"/>
        <v>1031.0116757312985</v>
      </c>
      <c r="AK61" s="502">
        <f t="shared" ca="1" si="16"/>
        <v>1036.7469761857255</v>
      </c>
      <c r="AL61" s="502">
        <f t="shared" ca="1" si="17"/>
        <v>1036.4112708536288</v>
      </c>
      <c r="AM61" s="502">
        <f t="shared" ca="1" si="18"/>
        <v>1022.7678661840483</v>
      </c>
      <c r="AN61" s="502">
        <f t="shared" ca="1" si="19"/>
        <v>1031.9504676742522</v>
      </c>
      <c r="AO61" s="502">
        <f t="shared" ca="1" si="20"/>
        <v>1030.2344767463962</v>
      </c>
      <c r="AP61" s="502">
        <f t="shared" ca="1" si="21"/>
        <v>1048.859310327133</v>
      </c>
      <c r="AQ61" s="502">
        <f t="shared" ca="1" si="22"/>
        <v>1024.1086451211988</v>
      </c>
      <c r="AR61" s="502">
        <f t="shared" ca="1" si="23"/>
        <v>1033.1558538560944</v>
      </c>
      <c r="AS61" s="502">
        <f t="shared" ca="1" si="24"/>
        <v>938.53905781193032</v>
      </c>
      <c r="AT61" s="502">
        <f t="shared" ca="1" si="25"/>
        <v>999.99421110741878</v>
      </c>
      <c r="AU61" s="502">
        <f t="shared" ca="1" si="26"/>
        <v>1044.0604477265711</v>
      </c>
      <c r="AV61" s="502">
        <f t="shared" ca="1" si="27"/>
        <v>1040.2426515794955</v>
      </c>
      <c r="AW61" s="502">
        <f t="shared" ca="1" si="28"/>
        <v>1035.577189740467</v>
      </c>
      <c r="AX61" s="502">
        <f t="shared" ca="1" si="29"/>
        <v>1033.0494545649474</v>
      </c>
      <c r="AY61" s="502">
        <f t="shared" ca="1" si="30"/>
        <v>995.31632738417397</v>
      </c>
      <c r="AZ61" s="502">
        <f t="shared" ca="1" si="31"/>
        <v>1052.469715274792</v>
      </c>
      <c r="BA61" s="502">
        <f t="shared" ca="1" si="32"/>
        <v>1035.4442798872617</v>
      </c>
      <c r="BB61" s="502">
        <f t="shared" ca="1" si="33"/>
        <v>1034.3617519921181</v>
      </c>
      <c r="BC61" s="502"/>
      <c r="BD61" s="502"/>
      <c r="BE61" s="502"/>
      <c r="BF61" s="502"/>
      <c r="BG61" s="502"/>
    </row>
    <row r="62" spans="21:59" x14ac:dyDescent="0.3">
      <c r="U62" s="734">
        <f t="shared" ca="1" si="1"/>
        <v>47908</v>
      </c>
      <c r="V62" s="504">
        <f t="shared" ca="1" si="0"/>
        <v>1036.4435530940711</v>
      </c>
      <c r="W62" s="733">
        <f t="shared" ca="1" si="2"/>
        <v>1018.9327374352857</v>
      </c>
      <c r="X62" s="504">
        <f t="shared" ca="1" si="3"/>
        <v>1020.0353111801047</v>
      </c>
      <c r="Y62" s="502">
        <f t="shared" ca="1" si="34"/>
        <v>1051.5872976645526</v>
      </c>
      <c r="Z62" s="502">
        <f t="shared" ca="1" si="5"/>
        <v>1096.1851737772977</v>
      </c>
      <c r="AA62" s="502">
        <f t="shared" ca="1" si="6"/>
        <v>1092.0711932056192</v>
      </c>
      <c r="AB62" s="502">
        <f t="shared" ca="1" si="7"/>
        <v>1107.766552639926</v>
      </c>
      <c r="AC62" s="502">
        <f t="shared" ca="1" si="8"/>
        <v>1091.4849404451181</v>
      </c>
      <c r="AD62" s="502">
        <f t="shared" ca="1" si="9"/>
        <v>1054.1728627101072</v>
      </c>
      <c r="AE62" s="502">
        <f t="shared" ca="1" si="10"/>
        <v>1020.1020339612908</v>
      </c>
      <c r="AF62" s="502">
        <f t="shared" ca="1" si="35"/>
        <v>957.32778605136184</v>
      </c>
      <c r="AG62" s="502">
        <f t="shared" ca="1" si="12"/>
        <v>911.983314179888</v>
      </c>
      <c r="AH62" s="502">
        <f t="shared" ca="1" si="13"/>
        <v>919.43506056617616</v>
      </c>
      <c r="AI62" s="502">
        <f t="shared" ca="1" si="14"/>
        <v>1010.2925618385486</v>
      </c>
      <c r="AJ62" s="502">
        <f t="shared" ca="1" si="36"/>
        <v>1026.6978885524925</v>
      </c>
      <c r="AK62" s="502">
        <f t="shared" ca="1" si="16"/>
        <v>1033.3841285353219</v>
      </c>
      <c r="AL62" s="502">
        <f t="shared" ca="1" si="17"/>
        <v>1033.767426989964</v>
      </c>
      <c r="AM62" s="502">
        <f t="shared" ca="1" si="18"/>
        <v>1019.8495546193403</v>
      </c>
      <c r="AN62" s="502">
        <f t="shared" ca="1" si="19"/>
        <v>1027.7657768375097</v>
      </c>
      <c r="AO62" s="502">
        <f t="shared" ca="1" si="20"/>
        <v>1027.2391043303214</v>
      </c>
      <c r="AP62" s="502">
        <f t="shared" ca="1" si="21"/>
        <v>1044.734785434691</v>
      </c>
      <c r="AQ62" s="502">
        <f t="shared" ca="1" si="22"/>
        <v>1018.7715413182782</v>
      </c>
      <c r="AR62" s="502">
        <f t="shared" ca="1" si="23"/>
        <v>1029.3294775952045</v>
      </c>
      <c r="AS62" s="502">
        <f t="shared" ca="1" si="24"/>
        <v>933.66262412942842</v>
      </c>
      <c r="AT62" s="502">
        <f t="shared" ca="1" si="25"/>
        <v>1001.2753686767534</v>
      </c>
      <c r="AU62" s="502">
        <f t="shared" ca="1" si="26"/>
        <v>1040.1361622980239</v>
      </c>
      <c r="AV62" s="502">
        <f t="shared" ca="1" si="27"/>
        <v>1037.9066968390125</v>
      </c>
      <c r="AW62" s="502">
        <f t="shared" ca="1" si="28"/>
        <v>1034.8811203692949</v>
      </c>
      <c r="AX62" s="502">
        <f t="shared" ca="1" si="29"/>
        <v>1030.2105605627648</v>
      </c>
      <c r="AY62" s="502">
        <f t="shared" ca="1" si="30"/>
        <v>990.63747274721959</v>
      </c>
      <c r="AZ62" s="502">
        <f t="shared" ca="1" si="31"/>
        <v>1052.235795664837</v>
      </c>
      <c r="BA62" s="502">
        <f t="shared" ca="1" si="32"/>
        <v>1031.6175653909959</v>
      </c>
      <c r="BB62" s="502">
        <f t="shared" ca="1" si="33"/>
        <v>1035.1258245152776</v>
      </c>
      <c r="BC62" s="502"/>
      <c r="BD62" s="502"/>
      <c r="BE62" s="502"/>
      <c r="BF62" s="502"/>
      <c r="BG62" s="502"/>
    </row>
    <row r="63" spans="21:59" x14ac:dyDescent="0.3">
      <c r="U63" s="734">
        <f t="shared" ref="U63:U72" ca="1" si="37">IF((ROW()-3)&lt;=LOOKUP($B$6,TimestepID,Duration),EDATE(U62,1),"")</f>
        <v>47939</v>
      </c>
      <c r="V63" s="504">
        <f t="shared" ca="1" si="0"/>
        <v>1032.3379941597373</v>
      </c>
      <c r="W63" s="733">
        <f t="shared" ca="1" si="2"/>
        <v>1015.0744350789126</v>
      </c>
      <c r="X63" s="504">
        <f t="shared" ca="1" si="3"/>
        <v>1014.5670726472746</v>
      </c>
      <c r="Y63" s="502">
        <f t="shared" ca="1" si="34"/>
        <v>1056.0327062403803</v>
      </c>
      <c r="Z63" s="502">
        <f t="shared" ca="1" si="5"/>
        <v>1099.2091070553656</v>
      </c>
      <c r="AA63" s="502">
        <f t="shared" ca="1" si="6"/>
        <v>1093.0450820846697</v>
      </c>
      <c r="AB63" s="502">
        <f t="shared" ca="1" si="7"/>
        <v>1104.5274247226369</v>
      </c>
      <c r="AC63" s="502">
        <f t="shared" ca="1" si="8"/>
        <v>1087.2471344800806</v>
      </c>
      <c r="AD63" s="502">
        <f t="shared" ca="1" si="9"/>
        <v>1050.0266341716551</v>
      </c>
      <c r="AE63" s="502">
        <f t="shared" ca="1" si="10"/>
        <v>1013.4270042717195</v>
      </c>
      <c r="AF63" s="502">
        <f t="shared" ca="1" si="35"/>
        <v>951.60882624669239</v>
      </c>
      <c r="AG63" s="502">
        <f t="shared" ca="1" si="12"/>
        <v>909.17165399356827</v>
      </c>
      <c r="AH63" s="502">
        <f t="shared" ca="1" si="13"/>
        <v>926.50881935650136</v>
      </c>
      <c r="AI63" s="502">
        <f t="shared" ca="1" si="14"/>
        <v>1007.5665430840997</v>
      </c>
      <c r="AJ63" s="502">
        <f t="shared" ca="1" si="36"/>
        <v>1020.0926143237832</v>
      </c>
      <c r="AK63" s="502">
        <f t="shared" ca="1" si="16"/>
        <v>1027.1305308560081</v>
      </c>
      <c r="AL63" s="502">
        <f t="shared" ca="1" si="17"/>
        <v>1029.020178008715</v>
      </c>
      <c r="AM63" s="502">
        <f t="shared" ca="1" si="18"/>
        <v>1015.5819716105111</v>
      </c>
      <c r="AN63" s="502">
        <f t="shared" ca="1" si="19"/>
        <v>1022.846165157601</v>
      </c>
      <c r="AO63" s="502">
        <f t="shared" ca="1" si="20"/>
        <v>1022.4425820609921</v>
      </c>
      <c r="AP63" s="502">
        <f t="shared" ca="1" si="21"/>
        <v>1038.5951369669701</v>
      </c>
      <c r="AQ63" s="502">
        <f t="shared" ca="1" si="22"/>
        <v>1013.2160851948278</v>
      </c>
      <c r="AR63" s="502">
        <f t="shared" ca="1" si="23"/>
        <v>1023.5748716073232</v>
      </c>
      <c r="AS63" s="502">
        <f t="shared" ca="1" si="24"/>
        <v>933.38384491102636</v>
      </c>
      <c r="AT63" s="502">
        <f t="shared" ca="1" si="25"/>
        <v>1011.7671758416049</v>
      </c>
      <c r="AU63" s="502">
        <f t="shared" ca="1" si="26"/>
        <v>1033.7304346174835</v>
      </c>
      <c r="AV63" s="502">
        <f t="shared" ca="1" si="27"/>
        <v>1034.7842942837176</v>
      </c>
      <c r="AW63" s="502">
        <f t="shared" ca="1" si="28"/>
        <v>1031.4819091972022</v>
      </c>
      <c r="AX63" s="502">
        <f t="shared" ca="1" si="29"/>
        <v>1024.9007790003989</v>
      </c>
      <c r="AY63" s="502">
        <f t="shared" ca="1" si="30"/>
        <v>987.96921064517664</v>
      </c>
      <c r="AZ63" s="502">
        <f t="shared" ca="1" si="31"/>
        <v>1053.5075427995328</v>
      </c>
      <c r="BA63" s="502">
        <f t="shared" ca="1" si="32"/>
        <v>1025.0222936678506</v>
      </c>
      <c r="BB63" s="502">
        <f t="shared" ca="1" si="33"/>
        <v>1029.7990951416211</v>
      </c>
      <c r="BC63" s="502"/>
      <c r="BD63" s="502"/>
      <c r="BE63" s="502"/>
      <c r="BF63" s="502"/>
      <c r="BG63" s="502"/>
    </row>
    <row r="64" spans="21:59" x14ac:dyDescent="0.3">
      <c r="U64" s="734">
        <f t="shared" ca="1" si="37"/>
        <v>47969</v>
      </c>
      <c r="V64" s="504">
        <f t="shared" ca="1" si="0"/>
        <v>1027.1904791885765</v>
      </c>
      <c r="W64" s="733">
        <f t="shared" ca="1" si="2"/>
        <v>1016.4789267827169</v>
      </c>
      <c r="X64" s="504">
        <f t="shared" ca="1" si="3"/>
        <v>1007.8916508606782</v>
      </c>
      <c r="Y64" s="502">
        <f t="shared" ca="1" si="34"/>
        <v>1059.4786512369585</v>
      </c>
      <c r="Z64" s="502">
        <f t="shared" ca="1" si="5"/>
        <v>1101.5604448260194</v>
      </c>
      <c r="AA64" s="502">
        <f t="shared" ca="1" si="6"/>
        <v>1092.8719111425269</v>
      </c>
      <c r="AB64" s="502">
        <f t="shared" ca="1" si="7"/>
        <v>1101.4430952204275</v>
      </c>
      <c r="AC64" s="502">
        <f t="shared" ca="1" si="8"/>
        <v>1083.4393751688738</v>
      </c>
      <c r="AD64" s="502">
        <f t="shared" ca="1" si="9"/>
        <v>1045.3588850047206</v>
      </c>
      <c r="AE64" s="502">
        <f t="shared" ca="1" si="10"/>
        <v>1006.8502802764394</v>
      </c>
      <c r="AF64" s="502">
        <f t="shared" ca="1" si="35"/>
        <v>945.47014859787521</v>
      </c>
      <c r="AG64" s="502">
        <f t="shared" ca="1" si="12"/>
        <v>905.66727894768837</v>
      </c>
      <c r="AH64" s="502">
        <f t="shared" ca="1" si="13"/>
        <v>968.8953546304416</v>
      </c>
      <c r="AI64" s="502">
        <f t="shared" ca="1" si="14"/>
        <v>1005.5959595042033</v>
      </c>
      <c r="AJ64" s="502">
        <f t="shared" ca="1" si="36"/>
        <v>1012.6152353513949</v>
      </c>
      <c r="AK64" s="502">
        <f t="shared" ca="1" si="16"/>
        <v>1020.5671399868841</v>
      </c>
      <c r="AL64" s="502">
        <f t="shared" ca="1" si="17"/>
        <v>1024.7182097133361</v>
      </c>
      <c r="AM64" s="502">
        <f t="shared" ca="1" si="18"/>
        <v>1009.5255676673412</v>
      </c>
      <c r="AN64" s="502">
        <f t="shared" ca="1" si="19"/>
        <v>1016.9800446327979</v>
      </c>
      <c r="AO64" s="502">
        <f t="shared" ca="1" si="20"/>
        <v>1017.2257122856147</v>
      </c>
      <c r="AP64" s="502">
        <f t="shared" ca="1" si="21"/>
        <v>1032.1258034970911</v>
      </c>
      <c r="AQ64" s="502">
        <f t="shared" ca="1" si="22"/>
        <v>1006.0804368211841</v>
      </c>
      <c r="AR64" s="502">
        <f t="shared" ca="1" si="23"/>
        <v>1017.5127377852217</v>
      </c>
      <c r="AS64" s="502">
        <f t="shared" ca="1" si="24"/>
        <v>953.55642622791618</v>
      </c>
      <c r="AT64" s="502">
        <f t="shared" ca="1" si="25"/>
        <v>1007.564650555404</v>
      </c>
      <c r="AU64" s="502">
        <f t="shared" ca="1" si="26"/>
        <v>1026.9640366091371</v>
      </c>
      <c r="AV64" s="502">
        <f t="shared" ca="1" si="27"/>
        <v>1034.6260051237855</v>
      </c>
      <c r="AW64" s="502">
        <f t="shared" ca="1" si="28"/>
        <v>1025.8656625949723</v>
      </c>
      <c r="AX64" s="502">
        <f t="shared" ca="1" si="29"/>
        <v>1018.4222230148659</v>
      </c>
      <c r="AY64" s="502">
        <f t="shared" ca="1" si="30"/>
        <v>996.30548357771534</v>
      </c>
      <c r="AZ64" s="502">
        <f t="shared" ca="1" si="31"/>
        <v>1054.6184953722982</v>
      </c>
      <c r="BA64" s="502">
        <f t="shared" ca="1" si="32"/>
        <v>1018.4392036207191</v>
      </c>
      <c r="BB64" s="502">
        <f t="shared" ca="1" si="33"/>
        <v>1024.8000477696989</v>
      </c>
      <c r="BC64" s="502"/>
      <c r="BD64" s="502"/>
      <c r="BE64" s="502"/>
      <c r="BF64" s="502"/>
      <c r="BG64" s="502"/>
    </row>
    <row r="65" spans="2:59" x14ac:dyDescent="0.3">
      <c r="U65" s="734">
        <f t="shared" ca="1" si="37"/>
        <v>48000</v>
      </c>
      <c r="V65" s="504">
        <f t="shared" ca="1" si="0"/>
        <v>1025.2043644319688</v>
      </c>
      <c r="W65" s="733">
        <f t="shared" ca="1" si="2"/>
        <v>1014.5617142608488</v>
      </c>
      <c r="X65" s="504">
        <f t="shared" ca="1" si="3"/>
        <v>1004.5909555686469</v>
      </c>
      <c r="Y65" s="502">
        <f t="shared" ca="1" si="34"/>
        <v>1065.1794040448308</v>
      </c>
      <c r="Z65" s="502">
        <f t="shared" ca="1" si="5"/>
        <v>1105.8513960813543</v>
      </c>
      <c r="AA65" s="502">
        <f t="shared" ca="1" si="6"/>
        <v>1094.0126028682289</v>
      </c>
      <c r="AB65" s="502">
        <f t="shared" ca="1" si="7"/>
        <v>1100.7293846387633</v>
      </c>
      <c r="AC65" s="502">
        <f t="shared" ca="1" si="8"/>
        <v>1082.1673663921972</v>
      </c>
      <c r="AD65" s="502">
        <f t="shared" ca="1" si="9"/>
        <v>1043.3860664343729</v>
      </c>
      <c r="AE65" s="502">
        <f t="shared" ca="1" si="10"/>
        <v>1003.2030042523953</v>
      </c>
      <c r="AF65" s="502">
        <f t="shared" ca="1" si="35"/>
        <v>939.77234123696098</v>
      </c>
      <c r="AG65" s="502">
        <f t="shared" ca="1" si="12"/>
        <v>902.08498146050295</v>
      </c>
      <c r="AH65" s="502">
        <f t="shared" ca="1" si="13"/>
        <v>972.08322539885978</v>
      </c>
      <c r="AI65" s="502">
        <f t="shared" ca="1" si="14"/>
        <v>1004.1069905501632</v>
      </c>
      <c r="AJ65" s="502">
        <f t="shared" ca="1" si="36"/>
        <v>1007.920566453507</v>
      </c>
      <c r="AK65" s="502">
        <f t="shared" ca="1" si="16"/>
        <v>1016.5057669392806</v>
      </c>
      <c r="AL65" s="502">
        <f t="shared" ca="1" si="17"/>
        <v>1022.6060480096444</v>
      </c>
      <c r="AM65" s="502">
        <f t="shared" ca="1" si="18"/>
        <v>1005.9772580669348</v>
      </c>
      <c r="AN65" s="502">
        <f t="shared" ca="1" si="19"/>
        <v>1013.491551004741</v>
      </c>
      <c r="AO65" s="502">
        <f t="shared" ca="1" si="20"/>
        <v>1014.3208108286251</v>
      </c>
      <c r="AP65" s="502">
        <f t="shared" ca="1" si="21"/>
        <v>1027.6574660661008</v>
      </c>
      <c r="AQ65" s="502">
        <f t="shared" ca="1" si="22"/>
        <v>1001.7659843213232</v>
      </c>
      <c r="AR65" s="502">
        <f t="shared" ca="1" si="23"/>
        <v>1014.0662229919174</v>
      </c>
      <c r="AS65" s="502">
        <f t="shared" ca="1" si="24"/>
        <v>972.74996114343458</v>
      </c>
      <c r="AT65" s="502">
        <f t="shared" ca="1" si="25"/>
        <v>1005.8626696420819</v>
      </c>
      <c r="AU65" s="502">
        <f t="shared" ca="1" si="26"/>
        <v>1022.6172197885937</v>
      </c>
      <c r="AV65" s="502">
        <f t="shared" ca="1" si="27"/>
        <v>1033.6763807175523</v>
      </c>
      <c r="AW65" s="502">
        <f t="shared" ca="1" si="28"/>
        <v>1023.216256936542</v>
      </c>
      <c r="AX65" s="502">
        <f t="shared" ca="1" si="29"/>
        <v>1015.4103042750951</v>
      </c>
      <c r="AY65" s="502">
        <f t="shared" ca="1" si="30"/>
        <v>992.47737836102181</v>
      </c>
      <c r="AZ65" s="502">
        <f t="shared" ca="1" si="31"/>
        <v>1053.4894578316182</v>
      </c>
      <c r="BA65" s="502">
        <f t="shared" ca="1" si="32"/>
        <v>1014.0490188958378</v>
      </c>
      <c r="BB65" s="502">
        <f t="shared" ca="1" si="33"/>
        <v>1021.8908117970693</v>
      </c>
      <c r="BC65" s="502"/>
      <c r="BD65" s="502"/>
      <c r="BE65" s="502"/>
      <c r="BF65" s="502"/>
      <c r="BG65" s="502"/>
    </row>
    <row r="66" spans="2:59" x14ac:dyDescent="0.3">
      <c r="B66" s="491" t="b">
        <v>1</v>
      </c>
      <c r="U66" s="734">
        <f t="shared" ca="1" si="37"/>
        <v>48030</v>
      </c>
      <c r="V66" s="504">
        <f t="shared" ca="1" si="0"/>
        <v>1026.716551012524</v>
      </c>
      <c r="W66" s="733">
        <f t="shared" ca="1" si="2"/>
        <v>1016.3357871513277</v>
      </c>
      <c r="X66" s="504">
        <f t="shared" ca="1" si="3"/>
        <v>1004.9908182128835</v>
      </c>
      <c r="Y66" s="502">
        <f t="shared" ca="1" si="34"/>
        <v>1075.1561187609339</v>
      </c>
      <c r="Z66" s="502">
        <f t="shared" ca="1" si="5"/>
        <v>1113.4527120540326</v>
      </c>
      <c r="AA66" s="502">
        <f t="shared" ca="1" si="6"/>
        <v>1098.0760362052295</v>
      </c>
      <c r="AB66" s="502">
        <f t="shared" ca="1" si="7"/>
        <v>1103.6839851114028</v>
      </c>
      <c r="AC66" s="502">
        <f t="shared" ca="1" si="8"/>
        <v>1082.3656415780968</v>
      </c>
      <c r="AD66" s="502">
        <f t="shared" ca="1" si="9"/>
        <v>1043.6141600254784</v>
      </c>
      <c r="AE66" s="502">
        <f t="shared" ca="1" si="10"/>
        <v>1003.2282365394516</v>
      </c>
      <c r="AF66" s="502">
        <f t="shared" ca="1" si="35"/>
        <v>935.82075352156039</v>
      </c>
      <c r="AG66" s="502">
        <f t="shared" ca="1" si="12"/>
        <v>900.43778505056946</v>
      </c>
      <c r="AH66" s="502">
        <f t="shared" ca="1" si="13"/>
        <v>975.12314856086391</v>
      </c>
      <c r="AI66" s="502">
        <f t="shared" ca="1" si="14"/>
        <v>1006.5993610751952</v>
      </c>
      <c r="AJ66" s="502">
        <f t="shared" ca="1" si="36"/>
        <v>1007.2358111075574</v>
      </c>
      <c r="AK66" s="502">
        <f t="shared" ca="1" si="16"/>
        <v>1015.7793744545313</v>
      </c>
      <c r="AL66" s="502">
        <f t="shared" ca="1" si="17"/>
        <v>1023.6236676740182</v>
      </c>
      <c r="AM66" s="502">
        <f t="shared" ca="1" si="18"/>
        <v>1005.0944531346244</v>
      </c>
      <c r="AN66" s="502">
        <f t="shared" ca="1" si="19"/>
        <v>1013.0065792980492</v>
      </c>
      <c r="AO66" s="502">
        <f t="shared" ca="1" si="20"/>
        <v>1016.3372071042281</v>
      </c>
      <c r="AP66" s="502">
        <f t="shared" ca="1" si="21"/>
        <v>1027.7250218434035</v>
      </c>
      <c r="AQ66" s="502">
        <f t="shared" ca="1" si="22"/>
        <v>1002.1489587272206</v>
      </c>
      <c r="AR66" s="502">
        <f t="shared" ca="1" si="23"/>
        <v>1015.9993411024467</v>
      </c>
      <c r="AS66" s="502">
        <f t="shared" ca="1" si="24"/>
        <v>973.54615287645265</v>
      </c>
      <c r="AT66" s="502">
        <f t="shared" ca="1" si="25"/>
        <v>1009.0968692053162</v>
      </c>
      <c r="AU66" s="502">
        <f t="shared" ca="1" si="26"/>
        <v>1022.717989472957</v>
      </c>
      <c r="AV66" s="502">
        <f t="shared" ca="1" si="27"/>
        <v>1035.0756173545844</v>
      </c>
      <c r="AW66" s="502">
        <f t="shared" ca="1" si="28"/>
        <v>1023.9482454980591</v>
      </c>
      <c r="AX66" s="502">
        <f t="shared" ca="1" si="29"/>
        <v>1013.9192355454364</v>
      </c>
      <c r="AY66" s="502">
        <f t="shared" ca="1" si="30"/>
        <v>993.32419466380327</v>
      </c>
      <c r="AZ66" s="502">
        <f t="shared" ca="1" si="31"/>
        <v>1054.6911862780375</v>
      </c>
      <c r="BA66" s="502">
        <f t="shared" ca="1" si="32"/>
        <v>1013.0042183838616</v>
      </c>
      <c r="BB66" s="502">
        <f t="shared" ca="1" si="33"/>
        <v>1021.9618286725758</v>
      </c>
      <c r="BC66" s="502"/>
      <c r="BD66" s="502"/>
      <c r="BE66" s="502"/>
      <c r="BF66" s="502"/>
      <c r="BG66" s="502"/>
    </row>
    <row r="67" spans="2:59" x14ac:dyDescent="0.3">
      <c r="U67" s="734">
        <f t="shared" ca="1" si="37"/>
        <v>48061</v>
      </c>
      <c r="V67" s="504">
        <f t="shared" ca="1" si="0"/>
        <v>1029.8487423076542</v>
      </c>
      <c r="W67" s="733">
        <f ca="1">IF($U67="","",IF($B$34=TRUE,(LOOKUP($U67,INDIRECT($C$10&amp;"_TIME"),INDIRECT($C$10&amp;"_"&amp;"Min"))),""))</f>
        <v>1019.8324908833484</v>
      </c>
      <c r="X67" s="504">
        <f t="shared" ca="1" si="3"/>
        <v>1007.1221724256195</v>
      </c>
      <c r="Y67" s="502">
        <f t="shared" ca="1" si="34"/>
        <v>1085.8773159329992</v>
      </c>
      <c r="Z67" s="502">
        <f t="shared" ca="1" si="5"/>
        <v>1122.3859701970778</v>
      </c>
      <c r="AA67" s="502">
        <f t="shared" ca="1" si="6"/>
        <v>1102.720554829277</v>
      </c>
      <c r="AB67" s="502">
        <f t="shared" ca="1" si="7"/>
        <v>1106.7513227598233</v>
      </c>
      <c r="AC67" s="502">
        <f t="shared" ca="1" si="8"/>
        <v>1084.3203544464779</v>
      </c>
      <c r="AD67" s="502">
        <f t="shared" ca="1" si="9"/>
        <v>1046.5265561184408</v>
      </c>
      <c r="AE67" s="502">
        <f t="shared" ca="1" si="10"/>
        <v>1003.324405308828</v>
      </c>
      <c r="AF67" s="502">
        <f t="shared" ca="1" si="35"/>
        <v>934.84436552027682</v>
      </c>
      <c r="AG67" s="502">
        <f t="shared" ca="1" si="12"/>
        <v>901.73521151035868</v>
      </c>
      <c r="AH67" s="502">
        <f t="shared" ca="1" si="13"/>
        <v>981.17523460201312</v>
      </c>
      <c r="AI67" s="502">
        <f t="shared" ca="1" si="14"/>
        <v>1011.0396722000869</v>
      </c>
      <c r="AJ67" s="502">
        <f t="shared" ca="1" si="36"/>
        <v>1008.4353293386984</v>
      </c>
      <c r="AK67" s="502">
        <f t="shared" ca="1" si="16"/>
        <v>1016.4049969855985</v>
      </c>
      <c r="AL67" s="502">
        <f t="shared" ca="1" si="17"/>
        <v>1025.6183949269596</v>
      </c>
      <c r="AM67" s="502">
        <f t="shared" ca="1" si="18"/>
        <v>1006.8501933587643</v>
      </c>
      <c r="AN67" s="502">
        <f t="shared" ca="1" si="19"/>
        <v>1013.6952330864626</v>
      </c>
      <c r="AO67" s="502">
        <f t="shared" ca="1" si="20"/>
        <v>1020.5094297778332</v>
      </c>
      <c r="AP67" s="502">
        <f t="shared" ca="1" si="21"/>
        <v>1029.1887020888994</v>
      </c>
      <c r="AQ67" s="502">
        <f t="shared" ca="1" si="22"/>
        <v>1004.7923676528766</v>
      </c>
      <c r="AR67" s="502">
        <f t="shared" ca="1" si="23"/>
        <v>1018.9901259892453</v>
      </c>
      <c r="AS67" s="502">
        <f t="shared" ca="1" si="24"/>
        <v>969.60067241183617</v>
      </c>
      <c r="AT67" s="502">
        <f t="shared" ca="1" si="25"/>
        <v>1013.1652036116155</v>
      </c>
      <c r="AU67" s="502">
        <f t="shared" ca="1" si="26"/>
        <v>1022.9462389925068</v>
      </c>
      <c r="AV67" s="502">
        <f t="shared" ca="1" si="27"/>
        <v>1038.0383979656976</v>
      </c>
      <c r="AW67" s="502">
        <f t="shared" ca="1" si="28"/>
        <v>1025.4436029943133</v>
      </c>
      <c r="AX67" s="502">
        <f t="shared" ca="1" si="29"/>
        <v>1015.0684050185362</v>
      </c>
      <c r="AY67" s="502">
        <f t="shared" ca="1" si="30"/>
        <v>996.47145203679099</v>
      </c>
      <c r="AZ67" s="502">
        <f t="shared" ca="1" si="31"/>
        <v>1058.0928821419684</v>
      </c>
      <c r="BA67" s="502">
        <f t="shared" ca="1" si="32"/>
        <v>1013.1590755678588</v>
      </c>
      <c r="BB67" s="502">
        <f t="shared" ca="1" si="33"/>
        <v>1022.6902096232859</v>
      </c>
      <c r="BC67" s="502"/>
      <c r="BD67" s="502"/>
      <c r="BE67" s="502"/>
      <c r="BF67" s="502"/>
      <c r="BG67" s="502"/>
    </row>
    <row r="68" spans="2:59" x14ac:dyDescent="0.3">
      <c r="U68" s="734">
        <f t="shared" ca="1" si="37"/>
        <v>48092</v>
      </c>
      <c r="V68" s="504">
        <f t="shared" ca="1" si="0"/>
        <v>1030.0674250961022</v>
      </c>
      <c r="W68" s="733">
        <f t="shared" ca="1" si="2"/>
        <v>1020.2454648957117</v>
      </c>
      <c r="X68" s="504">
        <f t="shared" ca="1" si="3"/>
        <v>1006.4200504648832</v>
      </c>
      <c r="Y68" s="502">
        <f t="shared" ca="1" si="34"/>
        <v>1091.9065301384119</v>
      </c>
      <c r="Z68" s="502">
        <f t="shared" ca="1" si="5"/>
        <v>1128.0343390612472</v>
      </c>
      <c r="AA68" s="502">
        <f t="shared" ca="1" si="6"/>
        <v>1104.9231379950336</v>
      </c>
      <c r="AB68" s="502">
        <f t="shared" ca="1" si="7"/>
        <v>1107.1386609274466</v>
      </c>
      <c r="AC68" s="502">
        <f t="shared" ca="1" si="8"/>
        <v>1083.6139384831083</v>
      </c>
      <c r="AD68" s="502">
        <f t="shared" ca="1" si="9"/>
        <v>1046.5239269815781</v>
      </c>
      <c r="AE68" s="502">
        <f t="shared" ca="1" si="10"/>
        <v>1000.3424177148154</v>
      </c>
      <c r="AF68" s="502">
        <f t="shared" ca="1" si="35"/>
        <v>930.49202470219598</v>
      </c>
      <c r="AG68" s="502">
        <f t="shared" ca="1" si="12"/>
        <v>899.65560270533206</v>
      </c>
      <c r="AH68" s="502">
        <f t="shared" ca="1" si="13"/>
        <v>982.2515139153171</v>
      </c>
      <c r="AI68" s="502">
        <f t="shared" ca="1" si="14"/>
        <v>1011.4166818860934</v>
      </c>
      <c r="AJ68" s="502">
        <f t="shared" ca="1" si="36"/>
        <v>1006.1504175639902</v>
      </c>
      <c r="AK68" s="502">
        <f t="shared" ca="1" si="16"/>
        <v>1014.6573403333819</v>
      </c>
      <c r="AL68" s="502">
        <f t="shared" ca="1" si="17"/>
        <v>1024.9056076443806</v>
      </c>
      <c r="AM68" s="502">
        <f t="shared" ca="1" si="18"/>
        <v>1005.5341285124921</v>
      </c>
      <c r="AN68" s="502">
        <f t="shared" ca="1" si="19"/>
        <v>1012.3715793181758</v>
      </c>
      <c r="AO68" s="502">
        <f t="shared" ca="1" si="20"/>
        <v>1020.4047167186361</v>
      </c>
      <c r="AP68" s="502">
        <f t="shared" ca="1" si="21"/>
        <v>1028.2135803389347</v>
      </c>
      <c r="AQ68" s="502">
        <f t="shared" ca="1" si="22"/>
        <v>1004.6638086530087</v>
      </c>
      <c r="AR68" s="502">
        <f t="shared" ca="1" si="23"/>
        <v>1017.6571247404031</v>
      </c>
      <c r="AS68" s="502">
        <f t="shared" ca="1" si="24"/>
        <v>966.63841489119932</v>
      </c>
      <c r="AT68" s="502">
        <f t="shared" ca="1" si="25"/>
        <v>1013.8008871279544</v>
      </c>
      <c r="AU68" s="502">
        <f t="shared" ca="1" si="26"/>
        <v>1021.1009877670556</v>
      </c>
      <c r="AV68" s="502">
        <f t="shared" ca="1" si="27"/>
        <v>1038.2365008198453</v>
      </c>
      <c r="AW68" s="502">
        <f t="shared" ca="1" si="28"/>
        <v>1024.5083631824252</v>
      </c>
      <c r="AX68" s="502">
        <f t="shared" ca="1" si="29"/>
        <v>1014.037405806916</v>
      </c>
      <c r="AY68" s="502">
        <f t="shared" ca="1" si="30"/>
        <v>996.4972522414522</v>
      </c>
      <c r="AZ68" s="502">
        <f t="shared" ca="1" si="31"/>
        <v>1058.5979149654884</v>
      </c>
      <c r="BA68" s="502">
        <f t="shared" ca="1" si="32"/>
        <v>1011.8378560735129</v>
      </c>
      <c r="BB68" s="502">
        <f t="shared" ca="1" si="33"/>
        <v>1021.2871339521479</v>
      </c>
      <c r="BC68" s="502"/>
      <c r="BD68" s="502"/>
      <c r="BE68" s="502"/>
      <c r="BF68" s="502"/>
      <c r="BG68" s="502"/>
    </row>
    <row r="69" spans="2:59" x14ac:dyDescent="0.3">
      <c r="U69" s="734" t="str">
        <f t="shared" ca="1" si="37"/>
        <v/>
      </c>
      <c r="V69" s="504" t="str">
        <f ca="1">IF($U69="","",IF($C$34=TRUE,(LOOKUP($U69,INDIRECT($C$10&amp;"_TIME"),INDIRECT($C$10&amp;"_"&amp;"Max"))),""))</f>
        <v/>
      </c>
      <c r="W69" s="733" t="str">
        <f ca="1">IF($U69="","",IF($B$34=TRUE,(LOOKUP($U69,INDIRECT($C$10&amp;"_TIME"),INDIRECT($C$10&amp;"_"&amp;"Min"))),""))</f>
        <v/>
      </c>
      <c r="X69" s="504" t="str">
        <f ca="1">IF($U69="","",IF($D$34=TRUE,(LOOKUP($U69,INDIRECT($C$10&amp;"_TIME"),INDIRECT($C$10&amp;"_"&amp;"Most"))),""))</f>
        <v/>
      </c>
      <c r="Y69" s="502" t="str">
        <f t="shared" ca="1" si="34"/>
        <v/>
      </c>
      <c r="Z69" s="502" t="str">
        <f ca="1">IF($U69="","",IF($B$16=TRUE,(LOOKUP($U69,INDIRECT($C$10&amp;"_TIME"),INDIRECT($C$10&amp;"_"&amp;"2"))),""))</f>
        <v/>
      </c>
      <c r="AA69" s="502" t="str">
        <f ca="1">IF($U69="","",IF($B$17=TRUE,(LOOKUP($U69,INDIRECT($C$10&amp;"_TIME"),INDIRECT($C$10&amp;"_"&amp;"3"))),""))</f>
        <v/>
      </c>
      <c r="AB69" s="502" t="str">
        <f ca="1">IF($U69="","",IF($B$18=TRUE,(LOOKUP($U69,INDIRECT($C$10&amp;"_TIME"),INDIRECT($C$10&amp;"_"&amp;"4"))),""))</f>
        <v/>
      </c>
      <c r="AC69" s="502" t="str">
        <f ca="1">IF($U69="","",IF($B$19=TRUE,(LOOKUP($U69,INDIRECT($C$10&amp;"_TIME"),INDIRECT($C$10&amp;"_"&amp;"5"))),""))</f>
        <v/>
      </c>
      <c r="AD69" s="502" t="str">
        <f ca="1">IF($U69="","",IF($B$20=TRUE,(LOOKUP($U69,INDIRECT($C$10&amp;"_TIME"),INDIRECT($C$10&amp;"_"&amp;"6"))),""))</f>
        <v/>
      </c>
      <c r="AE69" s="502" t="str">
        <f ca="1">IF($U69="","",IF($B$21=TRUE,(LOOKUP($U69,INDIRECT($C$10&amp;"_TIME"),INDIRECT($C$10&amp;"_"&amp;"7"))),""))</f>
        <v/>
      </c>
      <c r="AF69" s="502" t="str">
        <f t="shared" ca="1" si="35"/>
        <v/>
      </c>
      <c r="AG69" s="502" t="str">
        <f ca="1">IF($U69="","",IF($B$23=TRUE,(LOOKUP($U69,INDIRECT($C$10&amp;"_TIME"),INDIRECT($C$10&amp;"_"&amp;"9"))),""))</f>
        <v/>
      </c>
      <c r="AH69" s="502" t="str">
        <f ca="1">IF($U69="","",IF($B$24=TRUE,(LOOKUP($U69,INDIRECT($C$10&amp;"_TIME"),INDIRECT($C$10&amp;"_"&amp;"10"))),""))</f>
        <v/>
      </c>
      <c r="AI69" s="502" t="str">
        <f ca="1">IF($U69="","",IF($B$25=TRUE,(LOOKUP($U69,INDIRECT($C$10&amp;"_TIME"),INDIRECT($C$10&amp;"_"&amp;"11"))),""))</f>
        <v/>
      </c>
      <c r="AJ69" s="502" t="str">
        <f t="shared" ca="1" si="36"/>
        <v/>
      </c>
      <c r="AK69" s="502" t="str">
        <f ca="1">IF($U69="","",IF($B$27=TRUE,(LOOKUP($U69,INDIRECT($C$10&amp;"_TIME"),INDIRECT($C$10&amp;"_"&amp;"13"))),""))</f>
        <v/>
      </c>
      <c r="AL69" s="502" t="str">
        <f ca="1">IF($U69="","",IF($B$28=TRUE,(LOOKUP($U69,INDIRECT($C$10&amp;"_TIME"),INDIRECT($C$10&amp;"_"&amp;"14"))),""))</f>
        <v/>
      </c>
      <c r="AM69" s="502" t="str">
        <f ca="1">IF($U69="","",IF($B$29=TRUE,(LOOKUP($U69,INDIRECT($C$10&amp;"_TIME"),INDIRECT($C$10&amp;"_"&amp;"15"))),""))</f>
        <v/>
      </c>
      <c r="AN69" s="502" t="str">
        <f ca="1">IF($U69="","",IF($C$15=TRUE,(LOOKUP($U69,INDIRECT($C$10&amp;"_TIME"),INDIRECT($C$10&amp;"_"&amp;"16"))),""))</f>
        <v/>
      </c>
      <c r="AO69" s="502" t="str">
        <f ca="1">IF($U69="","",IF($C$16=TRUE,(LOOKUP($U69,INDIRECT($C$10&amp;"_TIME"),INDIRECT($C$10&amp;"_"&amp;"17"))),""))</f>
        <v/>
      </c>
      <c r="AP69" s="502" t="str">
        <f ca="1">IF($U69="","",IF($C$17=TRUE,(LOOKUP($U69,INDIRECT($C$10&amp;"_TIME"),INDIRECT($C$10&amp;"_"&amp;"18"))),""))</f>
        <v/>
      </c>
      <c r="AQ69" s="502" t="str">
        <f ca="1">IF($U69="","",IF($C$18=TRUE,(LOOKUP($U69,INDIRECT($C$10&amp;"_TIME"),INDIRECT($C$10&amp;"_"&amp;"19"))),""))</f>
        <v/>
      </c>
      <c r="AR69" s="502" t="str">
        <f ca="1">IF($U69="","",IF($C$19=TRUE,(LOOKUP($U69,INDIRECT($C$10&amp;"_TIME"),INDIRECT($C$10&amp;"_"&amp;"20"))),""))</f>
        <v/>
      </c>
      <c r="AS69" s="502" t="str">
        <f ca="1">IF($U69="","",IF($C$20=TRUE,(LOOKUP($U69,INDIRECT($C$10&amp;"_TIME"),INDIRECT($C$10&amp;"_"&amp;"21"))),""))</f>
        <v/>
      </c>
      <c r="AT69" s="502" t="str">
        <f ca="1">IF($U69="","",IF($C$21=TRUE,(LOOKUP($U69,INDIRECT($C$10&amp;"_TIME"),INDIRECT($C$10&amp;"_"&amp;"22"))),""))</f>
        <v/>
      </c>
      <c r="AU69" s="502" t="str">
        <f ca="1">IF($U69="","",IF($C$22=TRUE,(LOOKUP($U69,INDIRECT($C$10&amp;"_TIME"),INDIRECT($C$10&amp;"_"&amp;"23"))),""))</f>
        <v/>
      </c>
      <c r="AV69" s="502" t="str">
        <f ca="1">IF($U69="","",IF($C$23=TRUE,(LOOKUP($U69,INDIRECT($C$10&amp;"_TIME"),INDIRECT($C$10&amp;"_"&amp;"24"))),""))</f>
        <v/>
      </c>
      <c r="AW69" s="502" t="str">
        <f ca="1">IF($U69="","",IF($C$24=TRUE,(LOOKUP($U69,INDIRECT($C$10&amp;"_TIME"),INDIRECT($C$10&amp;"_"&amp;"25"))),""))</f>
        <v/>
      </c>
      <c r="AX69" s="502" t="str">
        <f ca="1">IF($U69="","",IF($C$25=TRUE,(LOOKUP($U69,INDIRECT($C$10&amp;"_TIME"),INDIRECT($C$10&amp;"_"&amp;"26"))),""))</f>
        <v/>
      </c>
      <c r="AY69" s="502" t="str">
        <f ca="1">IF($U69="","",IF($C$26=TRUE,(LOOKUP($U69,INDIRECT($C$10&amp;"_TIME"),INDIRECT($C$10&amp;"_"&amp;"27"))),""))</f>
        <v/>
      </c>
      <c r="AZ69" s="502" t="str">
        <f ca="1">IF($U69="","",IF($C$27=TRUE,(LOOKUP($U69,INDIRECT($C$10&amp;"_TIME"),INDIRECT($C$10&amp;"_"&amp;"28"))),""))</f>
        <v/>
      </c>
      <c r="BA69" s="502" t="str">
        <f ca="1">IF($U69="","",IF($C$28=TRUE,(LOOKUP($U69,INDIRECT($C$10&amp;"_TIME"),INDIRECT($C$10&amp;"_"&amp;"29"))),""))</f>
        <v/>
      </c>
      <c r="BB69" s="502" t="str">
        <f ca="1">IF($U69="","",IF($C$29=TRUE,(LOOKUP($U69,INDIRECT($C$10&amp;"_TIME"),INDIRECT($C$10&amp;"_"&amp;"30"))),""))</f>
        <v/>
      </c>
      <c r="BC69" s="502"/>
      <c r="BD69" s="502"/>
      <c r="BE69" s="502"/>
      <c r="BF69" s="502"/>
      <c r="BG69" s="502"/>
    </row>
    <row r="70" spans="2:59" x14ac:dyDescent="0.3">
      <c r="U70" s="734" t="str">
        <f t="shared" ca="1" si="37"/>
        <v/>
      </c>
      <c r="V70" s="504" t="str">
        <f ca="1">IF($U70="","",IF($C$34=TRUE,(LOOKUP($U70,INDIRECT($C$10&amp;"_TIME"),INDIRECT($C$10&amp;"_"&amp;"Max"))),""))</f>
        <v/>
      </c>
      <c r="W70" s="733" t="str">
        <f ca="1">IF($U70="","",IF($B$34=TRUE,(LOOKUP($U70,INDIRECT($C$10&amp;"_TIME"),INDIRECT($C$10&amp;"_"&amp;"Min"))),""))</f>
        <v/>
      </c>
      <c r="X70" s="504" t="str">
        <f ca="1">IF($U70="","",IF($D$34=TRUE,(LOOKUP($U70,INDIRECT($C$10&amp;"_TIME"),INDIRECT($C$10&amp;"_"&amp;"Most"))),""))</f>
        <v/>
      </c>
      <c r="Y70" s="502" t="str">
        <f t="shared" ca="1" si="34"/>
        <v/>
      </c>
      <c r="Z70" s="502" t="str">
        <f ca="1">IF($U70="","",IF($B$16=TRUE,(LOOKUP($U70,INDIRECT($C$10&amp;"_TIME"),INDIRECT($C$10&amp;"_"&amp;"2"))),""))</f>
        <v/>
      </c>
      <c r="AA70" s="502" t="str">
        <f ca="1">IF($U70="","",IF($B$17=TRUE,(LOOKUP($U70,INDIRECT($C$10&amp;"_TIME"),INDIRECT($C$10&amp;"_"&amp;"3"))),""))</f>
        <v/>
      </c>
      <c r="AB70" s="502" t="str">
        <f ca="1">IF($U70="","",IF($B$18=TRUE,(LOOKUP($U70,INDIRECT($C$10&amp;"_TIME"),INDIRECT($C$10&amp;"_"&amp;"4"))),""))</f>
        <v/>
      </c>
      <c r="AC70" s="502" t="str">
        <f ca="1">IF($U70="","",IF($B$19=TRUE,(LOOKUP($U70,INDIRECT($C$10&amp;"_TIME"),INDIRECT($C$10&amp;"_"&amp;"5"))),""))</f>
        <v/>
      </c>
      <c r="AD70" s="502" t="str">
        <f ca="1">IF($U70="","",IF($B$20=TRUE,(LOOKUP($U70,INDIRECT($C$10&amp;"_TIME"),INDIRECT($C$10&amp;"_"&amp;"6"))),""))</f>
        <v/>
      </c>
      <c r="AE70" s="502" t="str">
        <f ca="1">IF($U70="","",IF($B$21=TRUE,(LOOKUP($U70,INDIRECT($C$10&amp;"_TIME"),INDIRECT($C$10&amp;"_"&amp;"7"))),""))</f>
        <v/>
      </c>
      <c r="AF70" s="502" t="str">
        <f t="shared" ca="1" si="35"/>
        <v/>
      </c>
      <c r="AG70" s="502" t="str">
        <f ca="1">IF($U70="","",IF($B$23=TRUE,(LOOKUP($U70,INDIRECT($C$10&amp;"_TIME"),INDIRECT($C$10&amp;"_"&amp;"9"))),""))</f>
        <v/>
      </c>
      <c r="AH70" s="502" t="str">
        <f ca="1">IF($U70="","",IF($B$24=TRUE,(LOOKUP($U70,INDIRECT($C$10&amp;"_TIME"),INDIRECT($C$10&amp;"_"&amp;"10"))),""))</f>
        <v/>
      </c>
      <c r="AI70" s="502" t="str">
        <f ca="1">IF($U70="","",IF($B$25=TRUE,(LOOKUP($U70,INDIRECT($C$10&amp;"_TIME"),INDIRECT($C$10&amp;"_"&amp;"11"))),""))</f>
        <v/>
      </c>
      <c r="AJ70" s="502" t="str">
        <f t="shared" ca="1" si="36"/>
        <v/>
      </c>
      <c r="AK70" s="502" t="str">
        <f ca="1">IF($U70="","",IF($B$27=TRUE,(LOOKUP($U70,INDIRECT($C$10&amp;"_TIME"),INDIRECT($C$10&amp;"_"&amp;"13"))),""))</f>
        <v/>
      </c>
      <c r="AL70" s="502" t="str">
        <f ca="1">IF($U70="","",IF($B$28=TRUE,(LOOKUP($U70,INDIRECT($C$10&amp;"_TIME"),INDIRECT($C$10&amp;"_"&amp;"14"))),""))</f>
        <v/>
      </c>
      <c r="AM70" s="502" t="str">
        <f ca="1">IF($U70="","",IF($B$29=TRUE,(LOOKUP($U70,INDIRECT($C$10&amp;"_TIME"),INDIRECT($C$10&amp;"_"&amp;"15"))),""))</f>
        <v/>
      </c>
      <c r="AN70" s="502" t="str">
        <f ca="1">IF($U70="","",IF($C$15=TRUE,(LOOKUP($U70,INDIRECT($C$10&amp;"_TIME"),INDIRECT($C$10&amp;"_"&amp;"16"))),""))</f>
        <v/>
      </c>
      <c r="AO70" s="502" t="str">
        <f ca="1">IF($U70="","",IF($C$16=TRUE,(LOOKUP($U70,INDIRECT($C$10&amp;"_TIME"),INDIRECT($C$10&amp;"_"&amp;"17"))),""))</f>
        <v/>
      </c>
      <c r="AP70" s="502" t="str">
        <f ca="1">IF($U70="","",IF($C$17=TRUE,(LOOKUP($U70,INDIRECT($C$10&amp;"_TIME"),INDIRECT($C$10&amp;"_"&amp;"18"))),""))</f>
        <v/>
      </c>
      <c r="AQ70" s="502" t="str">
        <f ca="1">IF($U70="","",IF($C$18=TRUE,(LOOKUP($U70,INDIRECT($C$10&amp;"_TIME"),INDIRECT($C$10&amp;"_"&amp;"19"))),""))</f>
        <v/>
      </c>
      <c r="AR70" s="502" t="str">
        <f ca="1">IF($U70="","",IF($C$19=TRUE,(LOOKUP($U70,INDIRECT($C$10&amp;"_TIME"),INDIRECT($C$10&amp;"_"&amp;"20"))),""))</f>
        <v/>
      </c>
      <c r="AS70" s="502" t="str">
        <f ca="1">IF($U70="","",IF($C$20=TRUE,(LOOKUP($U70,INDIRECT($C$10&amp;"_TIME"),INDIRECT($C$10&amp;"_"&amp;"21"))),""))</f>
        <v/>
      </c>
      <c r="AT70" s="502" t="str">
        <f ca="1">IF($U70="","",IF($C$21=TRUE,(LOOKUP($U70,INDIRECT($C$10&amp;"_TIME"),INDIRECT($C$10&amp;"_"&amp;"22"))),""))</f>
        <v/>
      </c>
      <c r="AU70" s="502" t="str">
        <f ca="1">IF($U70="","",IF($C$22=TRUE,(LOOKUP($U70,INDIRECT($C$10&amp;"_TIME"),INDIRECT($C$10&amp;"_"&amp;"23"))),""))</f>
        <v/>
      </c>
      <c r="AV70" s="502" t="str">
        <f ca="1">IF($U70="","",IF($C$23=TRUE,(LOOKUP($U70,INDIRECT($C$10&amp;"_TIME"),INDIRECT($C$10&amp;"_"&amp;"24"))),""))</f>
        <v/>
      </c>
      <c r="AW70" s="502" t="str">
        <f ca="1">IF($U70="","",IF($C$24=TRUE,(LOOKUP($U70,INDIRECT($C$10&amp;"_TIME"),INDIRECT($C$10&amp;"_"&amp;"25"))),""))</f>
        <v/>
      </c>
      <c r="AX70" s="502" t="str">
        <f ca="1">IF($U70="","",IF($C$25=TRUE,(LOOKUP($U70,INDIRECT($C$10&amp;"_TIME"),INDIRECT($C$10&amp;"_"&amp;"26"))),""))</f>
        <v/>
      </c>
      <c r="AY70" s="502" t="str">
        <f ca="1">IF($U70="","",IF($C$26=TRUE,(LOOKUP($U70,INDIRECT($C$10&amp;"_TIME"),INDIRECT($C$10&amp;"_"&amp;"27"))),""))</f>
        <v/>
      </c>
      <c r="AZ70" s="502" t="str">
        <f ca="1">IF($U70="","",IF($C$27=TRUE,(LOOKUP($U70,INDIRECT($C$10&amp;"_TIME"),INDIRECT($C$10&amp;"_"&amp;"28"))),""))</f>
        <v/>
      </c>
      <c r="BA70" s="502" t="str">
        <f ca="1">IF($U70="","",IF($C$28=TRUE,(LOOKUP($U70,INDIRECT($C$10&amp;"_TIME"),INDIRECT($C$10&amp;"_"&amp;"29"))),""))</f>
        <v/>
      </c>
      <c r="BB70" s="502" t="str">
        <f ca="1">IF($U70="","",IF($C$29=TRUE,(LOOKUP($U70,INDIRECT($C$10&amp;"_TIME"),INDIRECT($C$10&amp;"_"&amp;"30"))),""))</f>
        <v/>
      </c>
      <c r="BC70" s="502"/>
      <c r="BD70" s="502"/>
      <c r="BE70" s="502"/>
      <c r="BF70" s="502"/>
      <c r="BG70" s="502"/>
    </row>
    <row r="71" spans="2:59" x14ac:dyDescent="0.3">
      <c r="Q71" s="725"/>
      <c r="U71" s="511" t="str">
        <f t="shared" ca="1" si="37"/>
        <v/>
      </c>
      <c r="V71" s="512"/>
      <c r="W71" s="512"/>
      <c r="X71" s="512"/>
      <c r="Y71" s="512"/>
      <c r="Z71" s="512"/>
      <c r="AA71" s="512"/>
      <c r="AB71" s="512"/>
      <c r="AC71" s="512"/>
      <c r="AD71" s="512"/>
      <c r="AE71" s="512"/>
      <c r="AF71" s="512"/>
      <c r="AG71" s="512"/>
      <c r="AH71" s="512"/>
      <c r="AI71" s="512"/>
      <c r="AJ71" s="512"/>
      <c r="AK71" s="512"/>
      <c r="AL71" s="512"/>
      <c r="AM71" s="512"/>
      <c r="AN71" s="512"/>
      <c r="AO71" s="512"/>
      <c r="AP71" s="512"/>
      <c r="AQ71" s="512"/>
      <c r="AR71" s="512"/>
      <c r="AS71" s="512"/>
      <c r="AT71" s="512"/>
      <c r="AU71" s="512"/>
      <c r="AV71" s="512"/>
      <c r="AW71" s="512"/>
      <c r="AX71" s="512"/>
      <c r="AY71" s="512"/>
      <c r="AZ71" s="512"/>
      <c r="BA71" s="512"/>
      <c r="BB71" s="512"/>
      <c r="BC71" s="512"/>
      <c r="BD71" s="512"/>
      <c r="BE71" s="512"/>
      <c r="BF71" s="512"/>
      <c r="BG71" s="512"/>
    </row>
    <row r="72" spans="2:59" x14ac:dyDescent="0.3">
      <c r="U72" s="511" t="str">
        <f t="shared" ca="1" si="37"/>
        <v/>
      </c>
      <c r="V72" s="511"/>
      <c r="W72" s="511"/>
      <c r="X72" s="511"/>
      <c r="Y72" s="511"/>
      <c r="Z72" s="510"/>
      <c r="AA72" s="512"/>
      <c r="AB72" s="512"/>
      <c r="AC72" s="512"/>
      <c r="AD72" s="512"/>
      <c r="AE72" s="512"/>
      <c r="AF72" s="512"/>
      <c r="AG72" s="512"/>
      <c r="AH72" s="512"/>
      <c r="AI72" s="512"/>
      <c r="AJ72" s="512"/>
      <c r="AK72" s="512"/>
      <c r="AL72" s="512"/>
      <c r="AM72" s="512"/>
      <c r="AN72" s="512"/>
      <c r="AO72" s="512"/>
      <c r="AP72" s="512"/>
      <c r="AQ72" s="512"/>
      <c r="AR72" s="512"/>
      <c r="AS72" s="512"/>
      <c r="AT72" s="512"/>
      <c r="AU72" s="512"/>
      <c r="AV72" s="512"/>
      <c r="AW72" s="512"/>
      <c r="AX72" s="512"/>
      <c r="AY72" s="512"/>
      <c r="AZ72" s="512"/>
      <c r="BA72" s="512"/>
    </row>
    <row r="73" spans="2:59" x14ac:dyDescent="0.3">
      <c r="U73" s="511" t="str">
        <f t="shared" ref="U73:U86" ca="1" si="38">IF((ROW()-3)&lt;=LOOKUP($B$6,TimestepID,Duration),EDATE(U72,1),"")</f>
        <v/>
      </c>
      <c r="V73" s="511"/>
      <c r="W73" s="511"/>
      <c r="X73" s="511"/>
      <c r="Y73" s="511"/>
      <c r="Z73" s="510"/>
      <c r="AA73" s="512" t="str">
        <f t="shared" ref="AA73:AA100" ca="1" si="39">IF($U73="","",IF($B$17=TRUE,(LOOKUP($U73,INDIRECT($C$10&amp;"_TIME"),INDIRECT($C$10&amp;"_"&amp;AA$2))),""))</f>
        <v/>
      </c>
      <c r="AB73" s="512" t="str">
        <f t="shared" ref="AB73:AB100" ca="1" si="40">IF($U73="","",IF($B$18=TRUE,(LOOKUP($U73,INDIRECT($C$10&amp;"_TIME"),INDIRECT($C$10&amp;"_"&amp;AB$2))),""))</f>
        <v/>
      </c>
      <c r="AC73" s="512" t="str">
        <f t="shared" ref="AC73:AC100" ca="1" si="41">IF($U73="","",IF($B$19=TRUE,(LOOKUP($U73,INDIRECT($C$10&amp;"_TIME"),INDIRECT($C$10&amp;"_"&amp;AC$2))),""))</f>
        <v/>
      </c>
      <c r="AD73" s="512" t="str">
        <f t="shared" ref="AD73:AD100" ca="1" si="42">IF($U73="","",IF($B$20=TRUE,(LOOKUP($U73,INDIRECT($C$10&amp;"_TIME"),INDIRECT($C$10&amp;"_"&amp;AD$2))),""))</f>
        <v/>
      </c>
      <c r="AE73" s="512" t="str">
        <f t="shared" ref="AE73:AE100" ca="1" si="43">IF($U73="","",IF($B$21=TRUE,(LOOKUP($U73,INDIRECT($C$10&amp;"_TIME"),INDIRECT($C$10&amp;"_"&amp;AE$2))),""))</f>
        <v/>
      </c>
      <c r="AF73" s="512" t="str">
        <f t="shared" ref="AF73:AF100" ca="1" si="44">IF($U73="","",IF($B$22=TRUE,(LOOKUP($U73,INDIRECT($C$10&amp;"_TIME"),INDIRECT($C$10&amp;"_"&amp;AF$2))),""))</f>
        <v/>
      </c>
      <c r="AG73" s="512" t="str">
        <f t="shared" ref="AG73:AG100" ca="1" si="45">IF($U73="","",IF($B$23=TRUE,(LOOKUP($U73,INDIRECT($C$10&amp;"_TIME"),INDIRECT($C$10&amp;"_"&amp;AG$2))),""))</f>
        <v/>
      </c>
      <c r="AH73" s="512" t="str">
        <f t="shared" ref="AH73:AH100" ca="1" si="46">IF($U73="","",IF($B$24=TRUE,(LOOKUP($U73,INDIRECT($C$10&amp;"_TIME"),INDIRECT($C$10&amp;"_"&amp;AH$2))),""))</f>
        <v/>
      </c>
      <c r="AI73" s="512" t="str">
        <f t="shared" ref="AI73:AI100" ca="1" si="47">IF($U73="","",IF($B$25=TRUE,(LOOKUP($U73,INDIRECT($C$10&amp;"_TIME"),INDIRECT($C$10&amp;"_"&amp;AI$2))),""))</f>
        <v/>
      </c>
      <c r="AJ73" s="512" t="str">
        <f t="shared" ref="AJ73:AJ100" ca="1" si="48">IF($U73="","",IF($B$26=TRUE,(LOOKUP($U73,INDIRECT($C$10&amp;"_TIME"),INDIRECT($C$10&amp;"_"&amp;AJ$2))),""))</f>
        <v/>
      </c>
      <c r="AK73" s="512" t="str">
        <f t="shared" ref="AK73:AK100" ca="1" si="49">IF($U73="","",IF($B$27=TRUE,(LOOKUP($U73,INDIRECT($C$10&amp;"_TIME"),INDIRECT($C$10&amp;"_"&amp;AK$2))),""))</f>
        <v/>
      </c>
      <c r="AL73" s="512" t="str">
        <f t="shared" ref="AL73:AL100" ca="1" si="50">IF($U73="","",IF($B$28=TRUE,(LOOKUP($U73,INDIRECT($C$10&amp;"_TIME"),INDIRECT($C$10&amp;"_"&amp;AL$2))),""))</f>
        <v/>
      </c>
      <c r="AM73" s="512" t="str">
        <f t="shared" ref="AM73:AM100" ca="1" si="51">IF($U73="","",IF($B$29=TRUE,(LOOKUP($U73,INDIRECT($C$10&amp;"_TIME"),INDIRECT($C$10&amp;"_"&amp;AM$2))),""))</f>
        <v/>
      </c>
      <c r="AN73" s="512" t="str">
        <f t="shared" ref="AN73:AN100" ca="1" si="52">IF($U73="","",IF($B$30=TRUE,(LOOKUP($U73,INDIRECT($C$10&amp;"_TIME"),INDIRECT($C$10&amp;"_"&amp;AN$2))),""))</f>
        <v/>
      </c>
      <c r="AO73" s="512" t="str">
        <f t="shared" ref="AO73:AO100" ca="1" si="53">IF($U73="","",IF($D$15=TRUE,(LOOKUP($U73,INDIRECT($C$10&amp;"_TIME"),INDIRECT($C$10&amp;"_"&amp;AO$2))),""))</f>
        <v/>
      </c>
      <c r="AP73" s="512" t="str">
        <f t="shared" ref="AP73:AP100" ca="1" si="54">IF($U73="","",IF($D$16=TRUE,(LOOKUP($U73,INDIRECT($C$10&amp;"_TIME"),INDIRECT($C$10&amp;"_"&amp;AP$2))),""))</f>
        <v/>
      </c>
      <c r="AQ73" s="512" t="str">
        <f t="shared" ref="AQ73:AQ100" ca="1" si="55">IF($U73="","",IF($D$17=TRUE,(LOOKUP($U73,INDIRECT($C$10&amp;"_TIME"),INDIRECT($C$10&amp;"_"&amp;AQ$2))),""))</f>
        <v/>
      </c>
      <c r="AR73" s="512" t="str">
        <f t="shared" ref="AR73:AR100" ca="1" si="56">IF($U73="","",IF($D$18=TRUE,(LOOKUP($U73,INDIRECT($C$10&amp;"_TIME"),INDIRECT($C$10&amp;"_"&amp;AR$2))),""))</f>
        <v/>
      </c>
      <c r="AS73" s="512" t="str">
        <f t="shared" ref="AS73:AS100" ca="1" si="57">IF($U73="","",IF($D$19=TRUE,(LOOKUP($U73,INDIRECT($C$10&amp;"_TIME"),INDIRECT($C$10&amp;"_"&amp;AS$2))),""))</f>
        <v/>
      </c>
      <c r="AT73" s="512" t="str">
        <f t="shared" ref="AT73:AT100" ca="1" si="58">IF($U73="","",IF($D$20=TRUE,(LOOKUP($U73,INDIRECT($C$10&amp;"_TIME"),INDIRECT($C$10&amp;"_"&amp;AT$2))),""))</f>
        <v/>
      </c>
      <c r="AU73" s="512" t="str">
        <f t="shared" ref="AU73:AU100" ca="1" si="59">IF($U73="","",IF($D$21=TRUE,(LOOKUP($U73,INDIRECT($C$10&amp;"_TIME"),INDIRECT($C$10&amp;"_"&amp;AU$2))),""))</f>
        <v/>
      </c>
      <c r="AV73" s="512" t="str">
        <f t="shared" ref="AV73:AV100" ca="1" si="60">IF($U73="","",IF($D$22=TRUE,(LOOKUP($U73,INDIRECT($C$10&amp;"_TIME"),INDIRECT($C$10&amp;"_"&amp;AV$2))),""))</f>
        <v/>
      </c>
      <c r="AW73" s="512" t="str">
        <f t="shared" ref="AW73:AW100" ca="1" si="61">IF($U73="","",IF($D$23=TRUE,(LOOKUP($U73,INDIRECT($C$10&amp;"_TIME"),INDIRECT($C$10&amp;"_"&amp;AW$2))),""))</f>
        <v/>
      </c>
      <c r="AX73" s="512" t="str">
        <f t="shared" ref="AX73:AX100" ca="1" si="62">IF($U73="","",IF($D$24=TRUE,(LOOKUP($U73,INDIRECT($C$10&amp;"_TIME"),INDIRECT($C$10&amp;"_"&amp;AX$2))),""))</f>
        <v/>
      </c>
      <c r="AY73" s="512" t="str">
        <f t="shared" ref="AY73:AY100" ca="1" si="63">IF($U73="","",IF($D$25=TRUE,(LOOKUP($U73,INDIRECT($C$10&amp;"_TIME"),INDIRECT($C$10&amp;"_"&amp;AY$2))),""))</f>
        <v/>
      </c>
      <c r="AZ73" s="512" t="str">
        <f t="shared" ref="AZ73:AZ100" ca="1" si="64">IF($U73="","",IF($D$26=TRUE,(LOOKUP($U73,INDIRECT($C$10&amp;"_TIME"),INDIRECT($C$10&amp;"_"&amp;"28"))),""))</f>
        <v/>
      </c>
      <c r="BA73" s="512" t="str">
        <f t="shared" ref="BA73:BA100" ca="1" si="65">IF($U73="","",IF($D$27=TRUE,(LOOKUP($U73,INDIRECT($C$10&amp;"_TIME"),INDIRECT($C$10&amp;"_"&amp;"28"))),""))</f>
        <v/>
      </c>
    </row>
    <row r="74" spans="2:59" x14ac:dyDescent="0.3">
      <c r="U74" s="511" t="str">
        <f t="shared" ca="1" si="38"/>
        <v/>
      </c>
      <c r="V74" s="511"/>
      <c r="W74" s="511"/>
      <c r="X74" s="511"/>
      <c r="Y74" s="511"/>
      <c r="Z74" s="510"/>
      <c r="AA74" s="512" t="str">
        <f t="shared" ca="1" si="39"/>
        <v/>
      </c>
      <c r="AB74" s="512" t="str">
        <f t="shared" ca="1" si="40"/>
        <v/>
      </c>
      <c r="AC74" s="512" t="str">
        <f t="shared" ca="1" si="41"/>
        <v/>
      </c>
      <c r="AD74" s="512" t="str">
        <f t="shared" ca="1" si="42"/>
        <v/>
      </c>
      <c r="AE74" s="512" t="str">
        <f t="shared" ca="1" si="43"/>
        <v/>
      </c>
      <c r="AF74" s="512" t="str">
        <f t="shared" ca="1" si="44"/>
        <v/>
      </c>
      <c r="AG74" s="512" t="str">
        <f t="shared" ca="1" si="45"/>
        <v/>
      </c>
      <c r="AH74" s="512" t="str">
        <f t="shared" ca="1" si="46"/>
        <v/>
      </c>
      <c r="AI74" s="512" t="str">
        <f t="shared" ca="1" si="47"/>
        <v/>
      </c>
      <c r="AJ74" s="512" t="str">
        <f t="shared" ca="1" si="48"/>
        <v/>
      </c>
      <c r="AK74" s="512" t="str">
        <f t="shared" ca="1" si="49"/>
        <v/>
      </c>
      <c r="AL74" s="512" t="str">
        <f t="shared" ca="1" si="50"/>
        <v/>
      </c>
      <c r="AM74" s="512" t="str">
        <f t="shared" ca="1" si="51"/>
        <v/>
      </c>
      <c r="AN74" s="512" t="str">
        <f t="shared" ca="1" si="52"/>
        <v/>
      </c>
      <c r="AO74" s="512" t="str">
        <f t="shared" ca="1" si="53"/>
        <v/>
      </c>
      <c r="AP74" s="512" t="str">
        <f t="shared" ca="1" si="54"/>
        <v/>
      </c>
      <c r="AQ74" s="512" t="str">
        <f t="shared" ca="1" si="55"/>
        <v/>
      </c>
      <c r="AR74" s="512" t="str">
        <f t="shared" ca="1" si="56"/>
        <v/>
      </c>
      <c r="AS74" s="512" t="str">
        <f t="shared" ca="1" si="57"/>
        <v/>
      </c>
      <c r="AT74" s="512" t="str">
        <f t="shared" ca="1" si="58"/>
        <v/>
      </c>
      <c r="AU74" s="512" t="str">
        <f t="shared" ca="1" si="59"/>
        <v/>
      </c>
      <c r="AV74" s="512" t="str">
        <f t="shared" ca="1" si="60"/>
        <v/>
      </c>
      <c r="AW74" s="512" t="str">
        <f t="shared" ca="1" si="61"/>
        <v/>
      </c>
      <c r="AX74" s="512" t="str">
        <f t="shared" ca="1" si="62"/>
        <v/>
      </c>
      <c r="AY74" s="512" t="str">
        <f t="shared" ca="1" si="63"/>
        <v/>
      </c>
      <c r="AZ74" s="512" t="str">
        <f t="shared" ca="1" si="64"/>
        <v/>
      </c>
      <c r="BA74" s="512" t="str">
        <f t="shared" ca="1" si="65"/>
        <v/>
      </c>
    </row>
    <row r="75" spans="2:59" x14ac:dyDescent="0.3">
      <c r="U75" s="511" t="str">
        <f t="shared" ca="1" si="38"/>
        <v/>
      </c>
      <c r="V75" s="511"/>
      <c r="W75" s="511"/>
      <c r="X75" s="511"/>
      <c r="Y75" s="511"/>
      <c r="Z75" s="510"/>
      <c r="AA75" s="512" t="str">
        <f t="shared" ca="1" si="39"/>
        <v/>
      </c>
      <c r="AB75" s="512" t="str">
        <f t="shared" ca="1" si="40"/>
        <v/>
      </c>
      <c r="AC75" s="512" t="str">
        <f t="shared" ca="1" si="41"/>
        <v/>
      </c>
      <c r="AD75" s="512" t="str">
        <f t="shared" ca="1" si="42"/>
        <v/>
      </c>
      <c r="AE75" s="512" t="str">
        <f t="shared" ca="1" si="43"/>
        <v/>
      </c>
      <c r="AF75" s="512" t="str">
        <f t="shared" ca="1" si="44"/>
        <v/>
      </c>
      <c r="AG75" s="512" t="str">
        <f t="shared" ca="1" si="45"/>
        <v/>
      </c>
      <c r="AH75" s="512" t="str">
        <f t="shared" ca="1" si="46"/>
        <v/>
      </c>
      <c r="AI75" s="512" t="str">
        <f t="shared" ca="1" si="47"/>
        <v/>
      </c>
      <c r="AJ75" s="512" t="str">
        <f t="shared" ca="1" si="48"/>
        <v/>
      </c>
      <c r="AK75" s="512" t="str">
        <f t="shared" ca="1" si="49"/>
        <v/>
      </c>
      <c r="AL75" s="512" t="str">
        <f t="shared" ca="1" si="50"/>
        <v/>
      </c>
      <c r="AM75" s="512" t="str">
        <f t="shared" ca="1" si="51"/>
        <v/>
      </c>
      <c r="AN75" s="512" t="str">
        <f t="shared" ca="1" si="52"/>
        <v/>
      </c>
      <c r="AO75" s="512" t="str">
        <f t="shared" ca="1" si="53"/>
        <v/>
      </c>
      <c r="AP75" s="512" t="str">
        <f t="shared" ca="1" si="54"/>
        <v/>
      </c>
      <c r="AQ75" s="512" t="str">
        <f t="shared" ca="1" si="55"/>
        <v/>
      </c>
      <c r="AR75" s="512" t="str">
        <f t="shared" ca="1" si="56"/>
        <v/>
      </c>
      <c r="AS75" s="512" t="str">
        <f t="shared" ca="1" si="57"/>
        <v/>
      </c>
      <c r="AT75" s="512" t="str">
        <f t="shared" ca="1" si="58"/>
        <v/>
      </c>
      <c r="AU75" s="512" t="str">
        <f t="shared" ca="1" si="59"/>
        <v/>
      </c>
      <c r="AV75" s="512" t="str">
        <f t="shared" ca="1" si="60"/>
        <v/>
      </c>
      <c r="AW75" s="512" t="str">
        <f t="shared" ca="1" si="61"/>
        <v/>
      </c>
      <c r="AX75" s="512" t="str">
        <f t="shared" ca="1" si="62"/>
        <v/>
      </c>
      <c r="AY75" s="512" t="str">
        <f t="shared" ca="1" si="63"/>
        <v/>
      </c>
      <c r="AZ75" s="512" t="str">
        <f t="shared" ca="1" si="64"/>
        <v/>
      </c>
      <c r="BA75" s="512" t="str">
        <f t="shared" ca="1" si="65"/>
        <v/>
      </c>
    </row>
    <row r="76" spans="2:59" x14ac:dyDescent="0.3">
      <c r="U76" s="511" t="str">
        <f t="shared" ca="1" si="38"/>
        <v/>
      </c>
      <c r="V76" s="511"/>
      <c r="W76" s="511"/>
      <c r="X76" s="511"/>
      <c r="Y76" s="511"/>
      <c r="Z76" s="510"/>
      <c r="AA76" s="512" t="str">
        <f t="shared" ca="1" si="39"/>
        <v/>
      </c>
      <c r="AB76" s="512" t="str">
        <f t="shared" ca="1" si="40"/>
        <v/>
      </c>
      <c r="AC76" s="512" t="str">
        <f t="shared" ca="1" si="41"/>
        <v/>
      </c>
      <c r="AD76" s="512" t="str">
        <f t="shared" ca="1" si="42"/>
        <v/>
      </c>
      <c r="AE76" s="512" t="str">
        <f t="shared" ca="1" si="43"/>
        <v/>
      </c>
      <c r="AF76" s="512" t="str">
        <f t="shared" ca="1" si="44"/>
        <v/>
      </c>
      <c r="AG76" s="512" t="str">
        <f t="shared" ca="1" si="45"/>
        <v/>
      </c>
      <c r="AH76" s="512" t="str">
        <f t="shared" ca="1" si="46"/>
        <v/>
      </c>
      <c r="AI76" s="512" t="str">
        <f t="shared" ca="1" si="47"/>
        <v/>
      </c>
      <c r="AJ76" s="512" t="str">
        <f t="shared" ca="1" si="48"/>
        <v/>
      </c>
      <c r="AK76" s="512" t="str">
        <f t="shared" ca="1" si="49"/>
        <v/>
      </c>
      <c r="AL76" s="512" t="str">
        <f t="shared" ca="1" si="50"/>
        <v/>
      </c>
      <c r="AM76" s="512" t="str">
        <f t="shared" ca="1" si="51"/>
        <v/>
      </c>
      <c r="AN76" s="512" t="str">
        <f t="shared" ca="1" si="52"/>
        <v/>
      </c>
      <c r="AO76" s="512" t="str">
        <f t="shared" ca="1" si="53"/>
        <v/>
      </c>
      <c r="AP76" s="512" t="str">
        <f t="shared" ca="1" si="54"/>
        <v/>
      </c>
      <c r="AQ76" s="512" t="str">
        <f t="shared" ca="1" si="55"/>
        <v/>
      </c>
      <c r="AR76" s="512" t="str">
        <f t="shared" ca="1" si="56"/>
        <v/>
      </c>
      <c r="AS76" s="512" t="str">
        <f t="shared" ca="1" si="57"/>
        <v/>
      </c>
      <c r="AT76" s="512" t="str">
        <f t="shared" ca="1" si="58"/>
        <v/>
      </c>
      <c r="AU76" s="512" t="str">
        <f t="shared" ca="1" si="59"/>
        <v/>
      </c>
      <c r="AV76" s="512" t="str">
        <f t="shared" ca="1" si="60"/>
        <v/>
      </c>
      <c r="AW76" s="512" t="str">
        <f t="shared" ca="1" si="61"/>
        <v/>
      </c>
      <c r="AX76" s="512" t="str">
        <f t="shared" ca="1" si="62"/>
        <v/>
      </c>
      <c r="AY76" s="512" t="str">
        <f t="shared" ca="1" si="63"/>
        <v/>
      </c>
      <c r="AZ76" s="512" t="str">
        <f t="shared" ca="1" si="64"/>
        <v/>
      </c>
      <c r="BA76" s="512" t="str">
        <f t="shared" ca="1" si="65"/>
        <v/>
      </c>
    </row>
    <row r="77" spans="2:59" x14ac:dyDescent="0.3">
      <c r="U77" s="511" t="str">
        <f t="shared" ca="1" si="38"/>
        <v/>
      </c>
      <c r="V77" s="511"/>
      <c r="W77" s="511"/>
      <c r="X77" s="511"/>
      <c r="Y77" s="511"/>
      <c r="Z77" s="510"/>
      <c r="AA77" s="512" t="str">
        <f t="shared" ca="1" si="39"/>
        <v/>
      </c>
      <c r="AB77" s="512" t="str">
        <f t="shared" ca="1" si="40"/>
        <v/>
      </c>
      <c r="AC77" s="512" t="str">
        <f t="shared" ca="1" si="41"/>
        <v/>
      </c>
      <c r="AD77" s="512" t="str">
        <f t="shared" ca="1" si="42"/>
        <v/>
      </c>
      <c r="AE77" s="512" t="str">
        <f t="shared" ca="1" si="43"/>
        <v/>
      </c>
      <c r="AF77" s="512" t="str">
        <f t="shared" ca="1" si="44"/>
        <v/>
      </c>
      <c r="AG77" s="512" t="str">
        <f t="shared" ca="1" si="45"/>
        <v/>
      </c>
      <c r="AH77" s="512" t="str">
        <f t="shared" ca="1" si="46"/>
        <v/>
      </c>
      <c r="AI77" s="512" t="str">
        <f t="shared" ca="1" si="47"/>
        <v/>
      </c>
      <c r="AJ77" s="512" t="str">
        <f t="shared" ca="1" si="48"/>
        <v/>
      </c>
      <c r="AK77" s="512" t="str">
        <f t="shared" ca="1" si="49"/>
        <v/>
      </c>
      <c r="AL77" s="512" t="str">
        <f t="shared" ca="1" si="50"/>
        <v/>
      </c>
      <c r="AM77" s="512" t="str">
        <f t="shared" ca="1" si="51"/>
        <v/>
      </c>
      <c r="AN77" s="512" t="str">
        <f t="shared" ca="1" si="52"/>
        <v/>
      </c>
      <c r="AO77" s="512" t="str">
        <f t="shared" ca="1" si="53"/>
        <v/>
      </c>
      <c r="AP77" s="512" t="str">
        <f t="shared" ca="1" si="54"/>
        <v/>
      </c>
      <c r="AQ77" s="512" t="str">
        <f t="shared" ca="1" si="55"/>
        <v/>
      </c>
      <c r="AR77" s="512" t="str">
        <f t="shared" ca="1" si="56"/>
        <v/>
      </c>
      <c r="AS77" s="512" t="str">
        <f t="shared" ca="1" si="57"/>
        <v/>
      </c>
      <c r="AT77" s="512" t="str">
        <f t="shared" ca="1" si="58"/>
        <v/>
      </c>
      <c r="AU77" s="512" t="str">
        <f t="shared" ca="1" si="59"/>
        <v/>
      </c>
      <c r="AV77" s="512" t="str">
        <f t="shared" ca="1" si="60"/>
        <v/>
      </c>
      <c r="AW77" s="512" t="str">
        <f t="shared" ca="1" si="61"/>
        <v/>
      </c>
      <c r="AX77" s="512" t="str">
        <f t="shared" ca="1" si="62"/>
        <v/>
      </c>
      <c r="AY77" s="512" t="str">
        <f t="shared" ca="1" si="63"/>
        <v/>
      </c>
      <c r="AZ77" s="512" t="str">
        <f t="shared" ca="1" si="64"/>
        <v/>
      </c>
      <c r="BA77" s="512" t="str">
        <f t="shared" ca="1" si="65"/>
        <v/>
      </c>
    </row>
    <row r="78" spans="2:59" x14ac:dyDescent="0.3">
      <c r="U78" s="511" t="str">
        <f t="shared" ca="1" si="38"/>
        <v/>
      </c>
      <c r="V78" s="511"/>
      <c r="W78" s="511"/>
      <c r="X78" s="511"/>
      <c r="Y78" s="511"/>
      <c r="Z78" s="510"/>
      <c r="AA78" s="512" t="str">
        <f t="shared" ca="1" si="39"/>
        <v/>
      </c>
      <c r="AB78" s="512" t="str">
        <f t="shared" ca="1" si="40"/>
        <v/>
      </c>
      <c r="AC78" s="512" t="str">
        <f t="shared" ca="1" si="41"/>
        <v/>
      </c>
      <c r="AD78" s="512" t="str">
        <f t="shared" ca="1" si="42"/>
        <v/>
      </c>
      <c r="AE78" s="512" t="str">
        <f t="shared" ca="1" si="43"/>
        <v/>
      </c>
      <c r="AF78" s="512" t="str">
        <f t="shared" ca="1" si="44"/>
        <v/>
      </c>
      <c r="AG78" s="512" t="str">
        <f t="shared" ca="1" si="45"/>
        <v/>
      </c>
      <c r="AH78" s="512" t="str">
        <f t="shared" ca="1" si="46"/>
        <v/>
      </c>
      <c r="AI78" s="512" t="str">
        <f t="shared" ca="1" si="47"/>
        <v/>
      </c>
      <c r="AJ78" s="512" t="str">
        <f t="shared" ca="1" si="48"/>
        <v/>
      </c>
      <c r="AK78" s="512" t="str">
        <f t="shared" ca="1" si="49"/>
        <v/>
      </c>
      <c r="AL78" s="512" t="str">
        <f t="shared" ca="1" si="50"/>
        <v/>
      </c>
      <c r="AM78" s="512" t="str">
        <f t="shared" ca="1" si="51"/>
        <v/>
      </c>
      <c r="AN78" s="512" t="str">
        <f t="shared" ca="1" si="52"/>
        <v/>
      </c>
      <c r="AO78" s="512" t="str">
        <f t="shared" ca="1" si="53"/>
        <v/>
      </c>
      <c r="AP78" s="512" t="str">
        <f t="shared" ca="1" si="54"/>
        <v/>
      </c>
      <c r="AQ78" s="512" t="str">
        <f t="shared" ca="1" si="55"/>
        <v/>
      </c>
      <c r="AR78" s="512" t="str">
        <f t="shared" ca="1" si="56"/>
        <v/>
      </c>
      <c r="AS78" s="512" t="str">
        <f t="shared" ca="1" si="57"/>
        <v/>
      </c>
      <c r="AT78" s="512" t="str">
        <f t="shared" ca="1" si="58"/>
        <v/>
      </c>
      <c r="AU78" s="512" t="str">
        <f t="shared" ca="1" si="59"/>
        <v/>
      </c>
      <c r="AV78" s="512" t="str">
        <f t="shared" ca="1" si="60"/>
        <v/>
      </c>
      <c r="AW78" s="512" t="str">
        <f t="shared" ca="1" si="61"/>
        <v/>
      </c>
      <c r="AX78" s="512" t="str">
        <f t="shared" ca="1" si="62"/>
        <v/>
      </c>
      <c r="AY78" s="512" t="str">
        <f t="shared" ca="1" si="63"/>
        <v/>
      </c>
      <c r="AZ78" s="512" t="str">
        <f t="shared" ca="1" si="64"/>
        <v/>
      </c>
      <c r="BA78" s="512" t="str">
        <f t="shared" ca="1" si="65"/>
        <v/>
      </c>
    </row>
    <row r="79" spans="2:59" x14ac:dyDescent="0.3">
      <c r="U79" s="511" t="str">
        <f t="shared" ca="1" si="38"/>
        <v/>
      </c>
      <c r="V79" s="511"/>
      <c r="W79" s="511"/>
      <c r="X79" s="511"/>
      <c r="Y79" s="511"/>
      <c r="Z79" s="510"/>
      <c r="AA79" s="512" t="str">
        <f t="shared" ca="1" si="39"/>
        <v/>
      </c>
      <c r="AB79" s="512" t="str">
        <f t="shared" ca="1" si="40"/>
        <v/>
      </c>
      <c r="AC79" s="512" t="str">
        <f t="shared" ca="1" si="41"/>
        <v/>
      </c>
      <c r="AD79" s="512" t="str">
        <f t="shared" ca="1" si="42"/>
        <v/>
      </c>
      <c r="AE79" s="512" t="str">
        <f t="shared" ca="1" si="43"/>
        <v/>
      </c>
      <c r="AF79" s="512" t="str">
        <f t="shared" ca="1" si="44"/>
        <v/>
      </c>
      <c r="AG79" s="512" t="str">
        <f t="shared" ca="1" si="45"/>
        <v/>
      </c>
      <c r="AH79" s="512" t="str">
        <f t="shared" ca="1" si="46"/>
        <v/>
      </c>
      <c r="AI79" s="512" t="str">
        <f t="shared" ca="1" si="47"/>
        <v/>
      </c>
      <c r="AJ79" s="512" t="str">
        <f t="shared" ca="1" si="48"/>
        <v/>
      </c>
      <c r="AK79" s="512" t="str">
        <f t="shared" ca="1" si="49"/>
        <v/>
      </c>
      <c r="AL79" s="512" t="str">
        <f t="shared" ca="1" si="50"/>
        <v/>
      </c>
      <c r="AM79" s="512" t="str">
        <f t="shared" ca="1" si="51"/>
        <v/>
      </c>
      <c r="AN79" s="512" t="str">
        <f t="shared" ca="1" si="52"/>
        <v/>
      </c>
      <c r="AO79" s="512" t="str">
        <f t="shared" ca="1" si="53"/>
        <v/>
      </c>
      <c r="AP79" s="512" t="str">
        <f t="shared" ca="1" si="54"/>
        <v/>
      </c>
      <c r="AQ79" s="512" t="str">
        <f t="shared" ca="1" si="55"/>
        <v/>
      </c>
      <c r="AR79" s="512" t="str">
        <f t="shared" ca="1" si="56"/>
        <v/>
      </c>
      <c r="AS79" s="512" t="str">
        <f t="shared" ca="1" si="57"/>
        <v/>
      </c>
      <c r="AT79" s="512" t="str">
        <f t="shared" ca="1" si="58"/>
        <v/>
      </c>
      <c r="AU79" s="512" t="str">
        <f t="shared" ca="1" si="59"/>
        <v/>
      </c>
      <c r="AV79" s="512" t="str">
        <f t="shared" ca="1" si="60"/>
        <v/>
      </c>
      <c r="AW79" s="512" t="str">
        <f t="shared" ca="1" si="61"/>
        <v/>
      </c>
      <c r="AX79" s="512" t="str">
        <f t="shared" ca="1" si="62"/>
        <v/>
      </c>
      <c r="AY79" s="512" t="str">
        <f t="shared" ca="1" si="63"/>
        <v/>
      </c>
      <c r="AZ79" s="512" t="str">
        <f t="shared" ca="1" si="64"/>
        <v/>
      </c>
      <c r="BA79" s="512" t="str">
        <f t="shared" ca="1" si="65"/>
        <v/>
      </c>
    </row>
    <row r="80" spans="2:59" x14ac:dyDescent="0.3">
      <c r="U80" s="511" t="str">
        <f t="shared" ca="1" si="38"/>
        <v/>
      </c>
      <c r="V80" s="511"/>
      <c r="W80" s="511"/>
      <c r="X80" s="511"/>
      <c r="Y80" s="511"/>
      <c r="Z80" s="510"/>
      <c r="AA80" s="512" t="str">
        <f t="shared" ca="1" si="39"/>
        <v/>
      </c>
      <c r="AB80" s="512" t="str">
        <f t="shared" ca="1" si="40"/>
        <v/>
      </c>
      <c r="AC80" s="512" t="str">
        <f t="shared" ca="1" si="41"/>
        <v/>
      </c>
      <c r="AD80" s="512" t="str">
        <f t="shared" ca="1" si="42"/>
        <v/>
      </c>
      <c r="AE80" s="512" t="str">
        <f t="shared" ca="1" si="43"/>
        <v/>
      </c>
      <c r="AF80" s="512" t="str">
        <f t="shared" ca="1" si="44"/>
        <v/>
      </c>
      <c r="AG80" s="512" t="str">
        <f t="shared" ca="1" si="45"/>
        <v/>
      </c>
      <c r="AH80" s="512" t="str">
        <f t="shared" ca="1" si="46"/>
        <v/>
      </c>
      <c r="AI80" s="512" t="str">
        <f t="shared" ca="1" si="47"/>
        <v/>
      </c>
      <c r="AJ80" s="512" t="str">
        <f t="shared" ca="1" si="48"/>
        <v/>
      </c>
      <c r="AK80" s="512" t="str">
        <f t="shared" ca="1" si="49"/>
        <v/>
      </c>
      <c r="AL80" s="512" t="str">
        <f t="shared" ca="1" si="50"/>
        <v/>
      </c>
      <c r="AM80" s="512" t="str">
        <f t="shared" ca="1" si="51"/>
        <v/>
      </c>
      <c r="AN80" s="512" t="str">
        <f t="shared" ca="1" si="52"/>
        <v/>
      </c>
      <c r="AO80" s="512" t="str">
        <f t="shared" ca="1" si="53"/>
        <v/>
      </c>
      <c r="AP80" s="512" t="str">
        <f t="shared" ca="1" si="54"/>
        <v/>
      </c>
      <c r="AQ80" s="512" t="str">
        <f t="shared" ca="1" si="55"/>
        <v/>
      </c>
      <c r="AR80" s="512" t="str">
        <f t="shared" ca="1" si="56"/>
        <v/>
      </c>
      <c r="AS80" s="512" t="str">
        <f t="shared" ca="1" si="57"/>
        <v/>
      </c>
      <c r="AT80" s="512" t="str">
        <f t="shared" ca="1" si="58"/>
        <v/>
      </c>
      <c r="AU80" s="512" t="str">
        <f t="shared" ca="1" si="59"/>
        <v/>
      </c>
      <c r="AV80" s="512" t="str">
        <f t="shared" ca="1" si="60"/>
        <v/>
      </c>
      <c r="AW80" s="512" t="str">
        <f t="shared" ca="1" si="61"/>
        <v/>
      </c>
      <c r="AX80" s="512" t="str">
        <f t="shared" ca="1" si="62"/>
        <v/>
      </c>
      <c r="AY80" s="512" t="str">
        <f t="shared" ca="1" si="63"/>
        <v/>
      </c>
      <c r="AZ80" s="512" t="str">
        <f t="shared" ca="1" si="64"/>
        <v/>
      </c>
      <c r="BA80" s="512" t="str">
        <f t="shared" ca="1" si="65"/>
        <v/>
      </c>
    </row>
    <row r="81" spans="21:53" x14ac:dyDescent="0.3">
      <c r="U81" s="511" t="str">
        <f t="shared" ca="1" si="38"/>
        <v/>
      </c>
      <c r="V81" s="511"/>
      <c r="W81" s="511"/>
      <c r="X81" s="511"/>
      <c r="Y81" s="511"/>
      <c r="Z81" s="510"/>
      <c r="AA81" s="512" t="str">
        <f t="shared" ca="1" si="39"/>
        <v/>
      </c>
      <c r="AB81" s="512" t="str">
        <f t="shared" ca="1" si="40"/>
        <v/>
      </c>
      <c r="AC81" s="512" t="str">
        <f t="shared" ca="1" si="41"/>
        <v/>
      </c>
      <c r="AD81" s="512" t="str">
        <f t="shared" ca="1" si="42"/>
        <v/>
      </c>
      <c r="AE81" s="512" t="str">
        <f t="shared" ca="1" si="43"/>
        <v/>
      </c>
      <c r="AF81" s="512" t="str">
        <f t="shared" ca="1" si="44"/>
        <v/>
      </c>
      <c r="AG81" s="512" t="str">
        <f t="shared" ca="1" si="45"/>
        <v/>
      </c>
      <c r="AH81" s="512" t="str">
        <f t="shared" ca="1" si="46"/>
        <v/>
      </c>
      <c r="AI81" s="512" t="str">
        <f t="shared" ca="1" si="47"/>
        <v/>
      </c>
      <c r="AJ81" s="512" t="str">
        <f t="shared" ca="1" si="48"/>
        <v/>
      </c>
      <c r="AK81" s="512" t="str">
        <f t="shared" ca="1" si="49"/>
        <v/>
      </c>
      <c r="AL81" s="512" t="str">
        <f t="shared" ca="1" si="50"/>
        <v/>
      </c>
      <c r="AM81" s="512" t="str">
        <f t="shared" ca="1" si="51"/>
        <v/>
      </c>
      <c r="AN81" s="512" t="str">
        <f t="shared" ca="1" si="52"/>
        <v/>
      </c>
      <c r="AO81" s="512" t="str">
        <f t="shared" ca="1" si="53"/>
        <v/>
      </c>
      <c r="AP81" s="512" t="str">
        <f t="shared" ca="1" si="54"/>
        <v/>
      </c>
      <c r="AQ81" s="512" t="str">
        <f t="shared" ca="1" si="55"/>
        <v/>
      </c>
      <c r="AR81" s="512" t="str">
        <f t="shared" ca="1" si="56"/>
        <v/>
      </c>
      <c r="AS81" s="512" t="str">
        <f t="shared" ca="1" si="57"/>
        <v/>
      </c>
      <c r="AT81" s="512" t="str">
        <f t="shared" ca="1" si="58"/>
        <v/>
      </c>
      <c r="AU81" s="512" t="str">
        <f t="shared" ca="1" si="59"/>
        <v/>
      </c>
      <c r="AV81" s="512" t="str">
        <f t="shared" ca="1" si="60"/>
        <v/>
      </c>
      <c r="AW81" s="512" t="str">
        <f t="shared" ca="1" si="61"/>
        <v/>
      </c>
      <c r="AX81" s="512" t="str">
        <f t="shared" ca="1" si="62"/>
        <v/>
      </c>
      <c r="AY81" s="512" t="str">
        <f t="shared" ca="1" si="63"/>
        <v/>
      </c>
      <c r="AZ81" s="512" t="str">
        <f t="shared" ca="1" si="64"/>
        <v/>
      </c>
      <c r="BA81" s="512" t="str">
        <f t="shared" ca="1" si="65"/>
        <v/>
      </c>
    </row>
    <row r="82" spans="21:53" x14ac:dyDescent="0.3">
      <c r="U82" s="511" t="str">
        <f t="shared" ca="1" si="38"/>
        <v/>
      </c>
      <c r="V82" s="511"/>
      <c r="W82" s="511"/>
      <c r="X82" s="511"/>
      <c r="Y82" s="511"/>
      <c r="Z82" s="510"/>
      <c r="AA82" s="512" t="str">
        <f t="shared" ca="1" si="39"/>
        <v/>
      </c>
      <c r="AB82" s="512" t="str">
        <f t="shared" ca="1" si="40"/>
        <v/>
      </c>
      <c r="AC82" s="512" t="str">
        <f t="shared" ca="1" si="41"/>
        <v/>
      </c>
      <c r="AD82" s="512" t="str">
        <f t="shared" ca="1" si="42"/>
        <v/>
      </c>
      <c r="AE82" s="512" t="str">
        <f t="shared" ca="1" si="43"/>
        <v/>
      </c>
      <c r="AF82" s="512" t="str">
        <f t="shared" ca="1" si="44"/>
        <v/>
      </c>
      <c r="AG82" s="512" t="str">
        <f t="shared" ca="1" si="45"/>
        <v/>
      </c>
      <c r="AH82" s="512" t="str">
        <f t="shared" ca="1" si="46"/>
        <v/>
      </c>
      <c r="AI82" s="512" t="str">
        <f t="shared" ca="1" si="47"/>
        <v/>
      </c>
      <c r="AJ82" s="512" t="str">
        <f t="shared" ca="1" si="48"/>
        <v/>
      </c>
      <c r="AK82" s="512" t="str">
        <f t="shared" ca="1" si="49"/>
        <v/>
      </c>
      <c r="AL82" s="512" t="str">
        <f t="shared" ca="1" si="50"/>
        <v/>
      </c>
      <c r="AM82" s="512" t="str">
        <f t="shared" ca="1" si="51"/>
        <v/>
      </c>
      <c r="AN82" s="512" t="str">
        <f t="shared" ca="1" si="52"/>
        <v/>
      </c>
      <c r="AO82" s="512" t="str">
        <f t="shared" ca="1" si="53"/>
        <v/>
      </c>
      <c r="AP82" s="512" t="str">
        <f t="shared" ca="1" si="54"/>
        <v/>
      </c>
      <c r="AQ82" s="512" t="str">
        <f t="shared" ca="1" si="55"/>
        <v/>
      </c>
      <c r="AR82" s="512" t="str">
        <f t="shared" ca="1" si="56"/>
        <v/>
      </c>
      <c r="AS82" s="512" t="str">
        <f t="shared" ca="1" si="57"/>
        <v/>
      </c>
      <c r="AT82" s="512" t="str">
        <f t="shared" ca="1" si="58"/>
        <v/>
      </c>
      <c r="AU82" s="512" t="str">
        <f t="shared" ca="1" si="59"/>
        <v/>
      </c>
      <c r="AV82" s="512" t="str">
        <f t="shared" ca="1" si="60"/>
        <v/>
      </c>
      <c r="AW82" s="512" t="str">
        <f t="shared" ca="1" si="61"/>
        <v/>
      </c>
      <c r="AX82" s="512" t="str">
        <f t="shared" ca="1" si="62"/>
        <v/>
      </c>
      <c r="AY82" s="512" t="str">
        <f t="shared" ca="1" si="63"/>
        <v/>
      </c>
      <c r="AZ82" s="512" t="str">
        <f t="shared" ca="1" si="64"/>
        <v/>
      </c>
      <c r="BA82" s="512" t="str">
        <f t="shared" ca="1" si="65"/>
        <v/>
      </c>
    </row>
    <row r="83" spans="21:53" x14ac:dyDescent="0.3">
      <c r="U83" s="511" t="str">
        <f t="shared" ca="1" si="38"/>
        <v/>
      </c>
      <c r="V83" s="511"/>
      <c r="W83" s="511"/>
      <c r="X83" s="511"/>
      <c r="Y83" s="511"/>
      <c r="Z83" s="510"/>
      <c r="AA83" s="512" t="str">
        <f t="shared" ca="1" si="39"/>
        <v/>
      </c>
      <c r="AB83" s="512" t="str">
        <f t="shared" ca="1" si="40"/>
        <v/>
      </c>
      <c r="AC83" s="512" t="str">
        <f t="shared" ca="1" si="41"/>
        <v/>
      </c>
      <c r="AD83" s="512" t="str">
        <f t="shared" ca="1" si="42"/>
        <v/>
      </c>
      <c r="AE83" s="512" t="str">
        <f t="shared" ca="1" si="43"/>
        <v/>
      </c>
      <c r="AF83" s="512" t="str">
        <f t="shared" ca="1" si="44"/>
        <v/>
      </c>
      <c r="AG83" s="512" t="str">
        <f t="shared" ca="1" si="45"/>
        <v/>
      </c>
      <c r="AH83" s="512" t="str">
        <f t="shared" ca="1" si="46"/>
        <v/>
      </c>
      <c r="AI83" s="512" t="str">
        <f t="shared" ca="1" si="47"/>
        <v/>
      </c>
      <c r="AJ83" s="512" t="str">
        <f t="shared" ca="1" si="48"/>
        <v/>
      </c>
      <c r="AK83" s="512" t="str">
        <f t="shared" ca="1" si="49"/>
        <v/>
      </c>
      <c r="AL83" s="512" t="str">
        <f t="shared" ca="1" si="50"/>
        <v/>
      </c>
      <c r="AM83" s="512" t="str">
        <f t="shared" ca="1" si="51"/>
        <v/>
      </c>
      <c r="AN83" s="512" t="str">
        <f t="shared" ca="1" si="52"/>
        <v/>
      </c>
      <c r="AO83" s="512" t="str">
        <f t="shared" ca="1" si="53"/>
        <v/>
      </c>
      <c r="AP83" s="512" t="str">
        <f t="shared" ca="1" si="54"/>
        <v/>
      </c>
      <c r="AQ83" s="512" t="str">
        <f t="shared" ca="1" si="55"/>
        <v/>
      </c>
      <c r="AR83" s="512" t="str">
        <f t="shared" ca="1" si="56"/>
        <v/>
      </c>
      <c r="AS83" s="512" t="str">
        <f t="shared" ca="1" si="57"/>
        <v/>
      </c>
      <c r="AT83" s="512" t="str">
        <f t="shared" ca="1" si="58"/>
        <v/>
      </c>
      <c r="AU83" s="512" t="str">
        <f t="shared" ca="1" si="59"/>
        <v/>
      </c>
      <c r="AV83" s="512" t="str">
        <f t="shared" ca="1" si="60"/>
        <v/>
      </c>
      <c r="AW83" s="512" t="str">
        <f t="shared" ca="1" si="61"/>
        <v/>
      </c>
      <c r="AX83" s="512" t="str">
        <f t="shared" ca="1" si="62"/>
        <v/>
      </c>
      <c r="AY83" s="512" t="str">
        <f t="shared" ca="1" si="63"/>
        <v/>
      </c>
      <c r="AZ83" s="512" t="str">
        <f t="shared" ca="1" si="64"/>
        <v/>
      </c>
      <c r="BA83" s="512" t="str">
        <f t="shared" ca="1" si="65"/>
        <v/>
      </c>
    </row>
    <row r="84" spans="21:53" x14ac:dyDescent="0.3">
      <c r="U84" s="511" t="str">
        <f t="shared" ca="1" si="38"/>
        <v/>
      </c>
      <c r="V84" s="511"/>
      <c r="W84" s="511"/>
      <c r="X84" s="511"/>
      <c r="Y84" s="511"/>
      <c r="Z84" s="510"/>
      <c r="AA84" s="512" t="str">
        <f t="shared" ca="1" si="39"/>
        <v/>
      </c>
      <c r="AB84" s="512" t="str">
        <f t="shared" ca="1" si="40"/>
        <v/>
      </c>
      <c r="AC84" s="512" t="str">
        <f t="shared" ca="1" si="41"/>
        <v/>
      </c>
      <c r="AD84" s="512" t="str">
        <f t="shared" ca="1" si="42"/>
        <v/>
      </c>
      <c r="AE84" s="512" t="str">
        <f t="shared" ca="1" si="43"/>
        <v/>
      </c>
      <c r="AF84" s="512" t="str">
        <f t="shared" ca="1" si="44"/>
        <v/>
      </c>
      <c r="AG84" s="512" t="str">
        <f t="shared" ca="1" si="45"/>
        <v/>
      </c>
      <c r="AH84" s="512" t="str">
        <f t="shared" ca="1" si="46"/>
        <v/>
      </c>
      <c r="AI84" s="512" t="str">
        <f t="shared" ca="1" si="47"/>
        <v/>
      </c>
      <c r="AJ84" s="512" t="str">
        <f t="shared" ca="1" si="48"/>
        <v/>
      </c>
      <c r="AK84" s="512" t="str">
        <f t="shared" ca="1" si="49"/>
        <v/>
      </c>
      <c r="AL84" s="512" t="str">
        <f t="shared" ca="1" si="50"/>
        <v/>
      </c>
      <c r="AM84" s="512" t="str">
        <f t="shared" ca="1" si="51"/>
        <v/>
      </c>
      <c r="AN84" s="512" t="str">
        <f t="shared" ca="1" si="52"/>
        <v/>
      </c>
      <c r="AO84" s="512" t="str">
        <f t="shared" ca="1" si="53"/>
        <v/>
      </c>
      <c r="AP84" s="512" t="str">
        <f t="shared" ca="1" si="54"/>
        <v/>
      </c>
      <c r="AQ84" s="512" t="str">
        <f t="shared" ca="1" si="55"/>
        <v/>
      </c>
      <c r="AR84" s="512" t="str">
        <f t="shared" ca="1" si="56"/>
        <v/>
      </c>
      <c r="AS84" s="512" t="str">
        <f t="shared" ca="1" si="57"/>
        <v/>
      </c>
      <c r="AT84" s="512" t="str">
        <f t="shared" ca="1" si="58"/>
        <v/>
      </c>
      <c r="AU84" s="512" t="str">
        <f t="shared" ca="1" si="59"/>
        <v/>
      </c>
      <c r="AV84" s="512" t="str">
        <f t="shared" ca="1" si="60"/>
        <v/>
      </c>
      <c r="AW84" s="512" t="str">
        <f t="shared" ca="1" si="61"/>
        <v/>
      </c>
      <c r="AX84" s="512" t="str">
        <f t="shared" ca="1" si="62"/>
        <v/>
      </c>
      <c r="AY84" s="512" t="str">
        <f t="shared" ca="1" si="63"/>
        <v/>
      </c>
      <c r="AZ84" s="512" t="str">
        <f t="shared" ca="1" si="64"/>
        <v/>
      </c>
      <c r="BA84" s="512" t="str">
        <f t="shared" ca="1" si="65"/>
        <v/>
      </c>
    </row>
    <row r="85" spans="21:53" x14ac:dyDescent="0.3">
      <c r="U85" s="511" t="str">
        <f t="shared" ca="1" si="38"/>
        <v/>
      </c>
      <c r="V85" s="511"/>
      <c r="W85" s="511"/>
      <c r="X85" s="511"/>
      <c r="Y85" s="511"/>
      <c r="Z85" s="510"/>
      <c r="AA85" s="512" t="str">
        <f t="shared" ca="1" si="39"/>
        <v/>
      </c>
      <c r="AB85" s="512" t="str">
        <f t="shared" ca="1" si="40"/>
        <v/>
      </c>
      <c r="AC85" s="512" t="str">
        <f t="shared" ca="1" si="41"/>
        <v/>
      </c>
      <c r="AD85" s="512" t="str">
        <f t="shared" ca="1" si="42"/>
        <v/>
      </c>
      <c r="AE85" s="512" t="str">
        <f t="shared" ca="1" si="43"/>
        <v/>
      </c>
      <c r="AF85" s="512" t="str">
        <f t="shared" ca="1" si="44"/>
        <v/>
      </c>
      <c r="AG85" s="512" t="str">
        <f t="shared" ca="1" si="45"/>
        <v/>
      </c>
      <c r="AH85" s="512" t="str">
        <f t="shared" ca="1" si="46"/>
        <v/>
      </c>
      <c r="AI85" s="512" t="str">
        <f t="shared" ca="1" si="47"/>
        <v/>
      </c>
      <c r="AJ85" s="512" t="str">
        <f t="shared" ca="1" si="48"/>
        <v/>
      </c>
      <c r="AK85" s="512" t="str">
        <f t="shared" ca="1" si="49"/>
        <v/>
      </c>
      <c r="AL85" s="512" t="str">
        <f t="shared" ca="1" si="50"/>
        <v/>
      </c>
      <c r="AM85" s="512" t="str">
        <f t="shared" ca="1" si="51"/>
        <v/>
      </c>
      <c r="AN85" s="512" t="str">
        <f t="shared" ca="1" si="52"/>
        <v/>
      </c>
      <c r="AO85" s="512" t="str">
        <f t="shared" ca="1" si="53"/>
        <v/>
      </c>
      <c r="AP85" s="512" t="str">
        <f t="shared" ca="1" si="54"/>
        <v/>
      </c>
      <c r="AQ85" s="512" t="str">
        <f t="shared" ca="1" si="55"/>
        <v/>
      </c>
      <c r="AR85" s="512" t="str">
        <f t="shared" ca="1" si="56"/>
        <v/>
      </c>
      <c r="AS85" s="512" t="str">
        <f t="shared" ca="1" si="57"/>
        <v/>
      </c>
      <c r="AT85" s="512" t="str">
        <f t="shared" ca="1" si="58"/>
        <v/>
      </c>
      <c r="AU85" s="512" t="str">
        <f t="shared" ca="1" si="59"/>
        <v/>
      </c>
      <c r="AV85" s="512" t="str">
        <f t="shared" ca="1" si="60"/>
        <v/>
      </c>
      <c r="AW85" s="512" t="str">
        <f t="shared" ca="1" si="61"/>
        <v/>
      </c>
      <c r="AX85" s="512" t="str">
        <f t="shared" ca="1" si="62"/>
        <v/>
      </c>
      <c r="AY85" s="512" t="str">
        <f t="shared" ca="1" si="63"/>
        <v/>
      </c>
      <c r="AZ85" s="512" t="str">
        <f t="shared" ca="1" si="64"/>
        <v/>
      </c>
      <c r="BA85" s="512" t="str">
        <f t="shared" ca="1" si="65"/>
        <v/>
      </c>
    </row>
    <row r="86" spans="21:53" x14ac:dyDescent="0.3">
      <c r="U86" s="511" t="str">
        <f t="shared" ca="1" si="38"/>
        <v/>
      </c>
      <c r="V86" s="511"/>
      <c r="W86" s="511"/>
      <c r="X86" s="511"/>
      <c r="Y86" s="511"/>
      <c r="Z86" s="510"/>
      <c r="AA86" s="512" t="str">
        <f t="shared" ca="1" si="39"/>
        <v/>
      </c>
      <c r="AB86" s="512" t="str">
        <f t="shared" ca="1" si="40"/>
        <v/>
      </c>
      <c r="AC86" s="512" t="str">
        <f t="shared" ca="1" si="41"/>
        <v/>
      </c>
      <c r="AD86" s="512" t="str">
        <f t="shared" ca="1" si="42"/>
        <v/>
      </c>
      <c r="AE86" s="512" t="str">
        <f t="shared" ca="1" si="43"/>
        <v/>
      </c>
      <c r="AF86" s="512" t="str">
        <f t="shared" ca="1" si="44"/>
        <v/>
      </c>
      <c r="AG86" s="512" t="str">
        <f t="shared" ca="1" si="45"/>
        <v/>
      </c>
      <c r="AH86" s="512" t="str">
        <f t="shared" ca="1" si="46"/>
        <v/>
      </c>
      <c r="AI86" s="512" t="str">
        <f t="shared" ca="1" si="47"/>
        <v/>
      </c>
      <c r="AJ86" s="512" t="str">
        <f t="shared" ca="1" si="48"/>
        <v/>
      </c>
      <c r="AK86" s="512" t="str">
        <f t="shared" ca="1" si="49"/>
        <v/>
      </c>
      <c r="AL86" s="512" t="str">
        <f t="shared" ca="1" si="50"/>
        <v/>
      </c>
      <c r="AM86" s="512" t="str">
        <f t="shared" ca="1" si="51"/>
        <v/>
      </c>
      <c r="AN86" s="512" t="str">
        <f t="shared" ca="1" si="52"/>
        <v/>
      </c>
      <c r="AO86" s="512" t="str">
        <f t="shared" ca="1" si="53"/>
        <v/>
      </c>
      <c r="AP86" s="512" t="str">
        <f t="shared" ca="1" si="54"/>
        <v/>
      </c>
      <c r="AQ86" s="512" t="str">
        <f t="shared" ca="1" si="55"/>
        <v/>
      </c>
      <c r="AR86" s="512" t="str">
        <f t="shared" ca="1" si="56"/>
        <v/>
      </c>
      <c r="AS86" s="512" t="str">
        <f t="shared" ca="1" si="57"/>
        <v/>
      </c>
      <c r="AT86" s="512" t="str">
        <f t="shared" ca="1" si="58"/>
        <v/>
      </c>
      <c r="AU86" s="512" t="str">
        <f t="shared" ca="1" si="59"/>
        <v/>
      </c>
      <c r="AV86" s="512" t="str">
        <f t="shared" ca="1" si="60"/>
        <v/>
      </c>
      <c r="AW86" s="512" t="str">
        <f t="shared" ca="1" si="61"/>
        <v/>
      </c>
      <c r="AX86" s="512" t="str">
        <f t="shared" ca="1" si="62"/>
        <v/>
      </c>
      <c r="AY86" s="512" t="str">
        <f t="shared" ca="1" si="63"/>
        <v/>
      </c>
      <c r="AZ86" s="512" t="str">
        <f t="shared" ca="1" si="64"/>
        <v/>
      </c>
      <c r="BA86" s="512" t="str">
        <f t="shared" ca="1" si="65"/>
        <v/>
      </c>
    </row>
    <row r="87" spans="21:53" x14ac:dyDescent="0.3">
      <c r="U87" s="511" t="str">
        <f t="shared" ref="U87:U132" ca="1" si="66">IF((ROW()-3)&lt;=LOOKUP($B$6,TimestepID,Duration),EDATE(U86,1),"")</f>
        <v/>
      </c>
      <c r="V87" s="511"/>
      <c r="W87" s="511"/>
      <c r="X87" s="511"/>
      <c r="Y87" s="511"/>
      <c r="Z87" s="510"/>
      <c r="AA87" s="512" t="str">
        <f t="shared" ca="1" si="39"/>
        <v/>
      </c>
      <c r="AB87" s="512" t="str">
        <f t="shared" ca="1" si="40"/>
        <v/>
      </c>
      <c r="AC87" s="512" t="str">
        <f t="shared" ca="1" si="41"/>
        <v/>
      </c>
      <c r="AD87" s="512" t="str">
        <f t="shared" ca="1" si="42"/>
        <v/>
      </c>
      <c r="AE87" s="512" t="str">
        <f t="shared" ca="1" si="43"/>
        <v/>
      </c>
      <c r="AF87" s="512" t="str">
        <f t="shared" ca="1" si="44"/>
        <v/>
      </c>
      <c r="AG87" s="512" t="str">
        <f t="shared" ca="1" si="45"/>
        <v/>
      </c>
      <c r="AH87" s="512" t="str">
        <f t="shared" ca="1" si="46"/>
        <v/>
      </c>
      <c r="AI87" s="512" t="str">
        <f t="shared" ca="1" si="47"/>
        <v/>
      </c>
      <c r="AJ87" s="512" t="str">
        <f t="shared" ca="1" si="48"/>
        <v/>
      </c>
      <c r="AK87" s="512" t="str">
        <f t="shared" ca="1" si="49"/>
        <v/>
      </c>
      <c r="AL87" s="512" t="str">
        <f t="shared" ca="1" si="50"/>
        <v/>
      </c>
      <c r="AM87" s="512" t="str">
        <f t="shared" ca="1" si="51"/>
        <v/>
      </c>
      <c r="AN87" s="512" t="str">
        <f t="shared" ca="1" si="52"/>
        <v/>
      </c>
      <c r="AO87" s="512" t="str">
        <f t="shared" ca="1" si="53"/>
        <v/>
      </c>
      <c r="AP87" s="512" t="str">
        <f t="shared" ca="1" si="54"/>
        <v/>
      </c>
      <c r="AQ87" s="512" t="str">
        <f t="shared" ca="1" si="55"/>
        <v/>
      </c>
      <c r="AR87" s="512" t="str">
        <f t="shared" ca="1" si="56"/>
        <v/>
      </c>
      <c r="AS87" s="512" t="str">
        <f t="shared" ca="1" si="57"/>
        <v/>
      </c>
      <c r="AT87" s="512" t="str">
        <f t="shared" ca="1" si="58"/>
        <v/>
      </c>
      <c r="AU87" s="512" t="str">
        <f t="shared" ca="1" si="59"/>
        <v/>
      </c>
      <c r="AV87" s="512" t="str">
        <f t="shared" ca="1" si="60"/>
        <v/>
      </c>
      <c r="AW87" s="512" t="str">
        <f t="shared" ca="1" si="61"/>
        <v/>
      </c>
      <c r="AX87" s="512" t="str">
        <f t="shared" ca="1" si="62"/>
        <v/>
      </c>
      <c r="AY87" s="512" t="str">
        <f t="shared" ca="1" si="63"/>
        <v/>
      </c>
      <c r="AZ87" s="512" t="str">
        <f t="shared" ca="1" si="64"/>
        <v/>
      </c>
      <c r="BA87" s="512" t="str">
        <f t="shared" ca="1" si="65"/>
        <v/>
      </c>
    </row>
    <row r="88" spans="21:53" x14ac:dyDescent="0.3">
      <c r="U88" s="511" t="str">
        <f t="shared" ca="1" si="66"/>
        <v/>
      </c>
      <c r="V88" s="511"/>
      <c r="W88" s="511"/>
      <c r="X88" s="511"/>
      <c r="Y88" s="511"/>
      <c r="Z88" s="510"/>
      <c r="AA88" s="512" t="str">
        <f t="shared" ca="1" si="39"/>
        <v/>
      </c>
      <c r="AB88" s="512" t="str">
        <f t="shared" ca="1" si="40"/>
        <v/>
      </c>
      <c r="AC88" s="512" t="str">
        <f t="shared" ca="1" si="41"/>
        <v/>
      </c>
      <c r="AD88" s="512" t="str">
        <f t="shared" ca="1" si="42"/>
        <v/>
      </c>
      <c r="AE88" s="512" t="str">
        <f t="shared" ca="1" si="43"/>
        <v/>
      </c>
      <c r="AF88" s="512" t="str">
        <f t="shared" ca="1" si="44"/>
        <v/>
      </c>
      <c r="AG88" s="512" t="str">
        <f t="shared" ca="1" si="45"/>
        <v/>
      </c>
      <c r="AH88" s="512" t="str">
        <f t="shared" ca="1" si="46"/>
        <v/>
      </c>
      <c r="AI88" s="512" t="str">
        <f t="shared" ca="1" si="47"/>
        <v/>
      </c>
      <c r="AJ88" s="512" t="str">
        <f t="shared" ca="1" si="48"/>
        <v/>
      </c>
      <c r="AK88" s="512" t="str">
        <f t="shared" ca="1" si="49"/>
        <v/>
      </c>
      <c r="AL88" s="512" t="str">
        <f t="shared" ca="1" si="50"/>
        <v/>
      </c>
      <c r="AM88" s="512" t="str">
        <f t="shared" ca="1" si="51"/>
        <v/>
      </c>
      <c r="AN88" s="512" t="str">
        <f t="shared" ca="1" si="52"/>
        <v/>
      </c>
      <c r="AO88" s="512" t="str">
        <f t="shared" ca="1" si="53"/>
        <v/>
      </c>
      <c r="AP88" s="512" t="str">
        <f t="shared" ca="1" si="54"/>
        <v/>
      </c>
      <c r="AQ88" s="512" t="str">
        <f t="shared" ca="1" si="55"/>
        <v/>
      </c>
      <c r="AR88" s="512" t="str">
        <f t="shared" ca="1" si="56"/>
        <v/>
      </c>
      <c r="AS88" s="512" t="str">
        <f t="shared" ca="1" si="57"/>
        <v/>
      </c>
      <c r="AT88" s="512" t="str">
        <f t="shared" ca="1" si="58"/>
        <v/>
      </c>
      <c r="AU88" s="512" t="str">
        <f t="shared" ca="1" si="59"/>
        <v/>
      </c>
      <c r="AV88" s="512" t="str">
        <f t="shared" ca="1" si="60"/>
        <v/>
      </c>
      <c r="AW88" s="512" t="str">
        <f t="shared" ca="1" si="61"/>
        <v/>
      </c>
      <c r="AX88" s="512" t="str">
        <f t="shared" ca="1" si="62"/>
        <v/>
      </c>
      <c r="AY88" s="512" t="str">
        <f t="shared" ca="1" si="63"/>
        <v/>
      </c>
      <c r="AZ88" s="512" t="str">
        <f t="shared" ca="1" si="64"/>
        <v/>
      </c>
      <c r="BA88" s="512" t="str">
        <f t="shared" ca="1" si="65"/>
        <v/>
      </c>
    </row>
    <row r="89" spans="21:53" x14ac:dyDescent="0.3">
      <c r="U89" s="511" t="str">
        <f t="shared" ca="1" si="66"/>
        <v/>
      </c>
      <c r="V89" s="511"/>
      <c r="W89" s="511"/>
      <c r="X89" s="511"/>
      <c r="Y89" s="511"/>
      <c r="Z89" s="510"/>
      <c r="AA89" s="512" t="str">
        <f t="shared" ca="1" si="39"/>
        <v/>
      </c>
      <c r="AB89" s="512" t="str">
        <f t="shared" ca="1" si="40"/>
        <v/>
      </c>
      <c r="AC89" s="512" t="str">
        <f t="shared" ca="1" si="41"/>
        <v/>
      </c>
      <c r="AD89" s="512" t="str">
        <f t="shared" ca="1" si="42"/>
        <v/>
      </c>
      <c r="AE89" s="512" t="str">
        <f t="shared" ca="1" si="43"/>
        <v/>
      </c>
      <c r="AF89" s="512" t="str">
        <f t="shared" ca="1" si="44"/>
        <v/>
      </c>
      <c r="AG89" s="512" t="str">
        <f t="shared" ca="1" si="45"/>
        <v/>
      </c>
      <c r="AH89" s="512" t="str">
        <f t="shared" ca="1" si="46"/>
        <v/>
      </c>
      <c r="AI89" s="512" t="str">
        <f t="shared" ca="1" si="47"/>
        <v/>
      </c>
      <c r="AJ89" s="512" t="str">
        <f t="shared" ca="1" si="48"/>
        <v/>
      </c>
      <c r="AK89" s="512" t="str">
        <f t="shared" ca="1" si="49"/>
        <v/>
      </c>
      <c r="AL89" s="512" t="str">
        <f t="shared" ca="1" si="50"/>
        <v/>
      </c>
      <c r="AM89" s="512" t="str">
        <f t="shared" ca="1" si="51"/>
        <v/>
      </c>
      <c r="AN89" s="512" t="str">
        <f t="shared" ca="1" si="52"/>
        <v/>
      </c>
      <c r="AO89" s="512" t="str">
        <f t="shared" ca="1" si="53"/>
        <v/>
      </c>
      <c r="AP89" s="512" t="str">
        <f t="shared" ca="1" si="54"/>
        <v/>
      </c>
      <c r="AQ89" s="512" t="str">
        <f t="shared" ca="1" si="55"/>
        <v/>
      </c>
      <c r="AR89" s="512" t="str">
        <f t="shared" ca="1" si="56"/>
        <v/>
      </c>
      <c r="AS89" s="512" t="str">
        <f t="shared" ca="1" si="57"/>
        <v/>
      </c>
      <c r="AT89" s="512" t="str">
        <f t="shared" ca="1" si="58"/>
        <v/>
      </c>
      <c r="AU89" s="512" t="str">
        <f t="shared" ca="1" si="59"/>
        <v/>
      </c>
      <c r="AV89" s="512" t="str">
        <f t="shared" ca="1" si="60"/>
        <v/>
      </c>
      <c r="AW89" s="512" t="str">
        <f t="shared" ca="1" si="61"/>
        <v/>
      </c>
      <c r="AX89" s="512" t="str">
        <f t="shared" ca="1" si="62"/>
        <v/>
      </c>
      <c r="AY89" s="512" t="str">
        <f t="shared" ca="1" si="63"/>
        <v/>
      </c>
      <c r="AZ89" s="512" t="str">
        <f t="shared" ca="1" si="64"/>
        <v/>
      </c>
      <c r="BA89" s="512" t="str">
        <f t="shared" ca="1" si="65"/>
        <v/>
      </c>
    </row>
    <row r="90" spans="21:53" x14ac:dyDescent="0.3">
      <c r="U90" s="511" t="str">
        <f t="shared" ca="1" si="66"/>
        <v/>
      </c>
      <c r="V90" s="511"/>
      <c r="W90" s="511"/>
      <c r="X90" s="511"/>
      <c r="Y90" s="511"/>
      <c r="Z90" s="510"/>
      <c r="AA90" s="512" t="str">
        <f t="shared" ca="1" si="39"/>
        <v/>
      </c>
      <c r="AB90" s="512" t="str">
        <f t="shared" ca="1" si="40"/>
        <v/>
      </c>
      <c r="AC90" s="512" t="str">
        <f t="shared" ca="1" si="41"/>
        <v/>
      </c>
      <c r="AD90" s="512" t="str">
        <f t="shared" ca="1" si="42"/>
        <v/>
      </c>
      <c r="AE90" s="512" t="str">
        <f t="shared" ca="1" si="43"/>
        <v/>
      </c>
      <c r="AF90" s="512" t="str">
        <f t="shared" ca="1" si="44"/>
        <v/>
      </c>
      <c r="AG90" s="512" t="str">
        <f t="shared" ca="1" si="45"/>
        <v/>
      </c>
      <c r="AH90" s="512" t="str">
        <f t="shared" ca="1" si="46"/>
        <v/>
      </c>
      <c r="AI90" s="512" t="str">
        <f t="shared" ca="1" si="47"/>
        <v/>
      </c>
      <c r="AJ90" s="512" t="str">
        <f t="shared" ca="1" si="48"/>
        <v/>
      </c>
      <c r="AK90" s="512" t="str">
        <f t="shared" ca="1" si="49"/>
        <v/>
      </c>
      <c r="AL90" s="512" t="str">
        <f t="shared" ca="1" si="50"/>
        <v/>
      </c>
      <c r="AM90" s="512" t="str">
        <f t="shared" ca="1" si="51"/>
        <v/>
      </c>
      <c r="AN90" s="512" t="str">
        <f t="shared" ca="1" si="52"/>
        <v/>
      </c>
      <c r="AO90" s="512" t="str">
        <f t="shared" ca="1" si="53"/>
        <v/>
      </c>
      <c r="AP90" s="512" t="str">
        <f t="shared" ca="1" si="54"/>
        <v/>
      </c>
      <c r="AQ90" s="512" t="str">
        <f t="shared" ca="1" si="55"/>
        <v/>
      </c>
      <c r="AR90" s="512" t="str">
        <f t="shared" ca="1" si="56"/>
        <v/>
      </c>
      <c r="AS90" s="512" t="str">
        <f t="shared" ca="1" si="57"/>
        <v/>
      </c>
      <c r="AT90" s="512" t="str">
        <f t="shared" ca="1" si="58"/>
        <v/>
      </c>
      <c r="AU90" s="512" t="str">
        <f t="shared" ca="1" si="59"/>
        <v/>
      </c>
      <c r="AV90" s="512" t="str">
        <f t="shared" ca="1" si="60"/>
        <v/>
      </c>
      <c r="AW90" s="512" t="str">
        <f t="shared" ca="1" si="61"/>
        <v/>
      </c>
      <c r="AX90" s="512" t="str">
        <f t="shared" ca="1" si="62"/>
        <v/>
      </c>
      <c r="AY90" s="512" t="str">
        <f t="shared" ca="1" si="63"/>
        <v/>
      </c>
      <c r="AZ90" s="512" t="str">
        <f t="shared" ca="1" si="64"/>
        <v/>
      </c>
      <c r="BA90" s="512" t="str">
        <f t="shared" ca="1" si="65"/>
        <v/>
      </c>
    </row>
    <row r="91" spans="21:53" x14ac:dyDescent="0.3">
      <c r="U91" s="511" t="str">
        <f t="shared" ca="1" si="66"/>
        <v/>
      </c>
      <c r="V91" s="511"/>
      <c r="W91" s="511"/>
      <c r="X91" s="511"/>
      <c r="Y91" s="511"/>
      <c r="Z91" s="510"/>
      <c r="AA91" s="512" t="str">
        <f t="shared" ca="1" si="39"/>
        <v/>
      </c>
      <c r="AB91" s="512" t="str">
        <f t="shared" ca="1" si="40"/>
        <v/>
      </c>
      <c r="AC91" s="512" t="str">
        <f t="shared" ca="1" si="41"/>
        <v/>
      </c>
      <c r="AD91" s="512" t="str">
        <f t="shared" ca="1" si="42"/>
        <v/>
      </c>
      <c r="AE91" s="512" t="str">
        <f t="shared" ca="1" si="43"/>
        <v/>
      </c>
      <c r="AF91" s="512" t="str">
        <f t="shared" ca="1" si="44"/>
        <v/>
      </c>
      <c r="AG91" s="512" t="str">
        <f t="shared" ca="1" si="45"/>
        <v/>
      </c>
      <c r="AH91" s="512" t="str">
        <f t="shared" ca="1" si="46"/>
        <v/>
      </c>
      <c r="AI91" s="512" t="str">
        <f t="shared" ca="1" si="47"/>
        <v/>
      </c>
      <c r="AJ91" s="512" t="str">
        <f t="shared" ca="1" si="48"/>
        <v/>
      </c>
      <c r="AK91" s="512" t="str">
        <f t="shared" ca="1" si="49"/>
        <v/>
      </c>
      <c r="AL91" s="512" t="str">
        <f t="shared" ca="1" si="50"/>
        <v/>
      </c>
      <c r="AM91" s="512" t="str">
        <f t="shared" ca="1" si="51"/>
        <v/>
      </c>
      <c r="AN91" s="512" t="str">
        <f t="shared" ca="1" si="52"/>
        <v/>
      </c>
      <c r="AO91" s="512" t="str">
        <f t="shared" ca="1" si="53"/>
        <v/>
      </c>
      <c r="AP91" s="512" t="str">
        <f t="shared" ca="1" si="54"/>
        <v/>
      </c>
      <c r="AQ91" s="512" t="str">
        <f t="shared" ca="1" si="55"/>
        <v/>
      </c>
      <c r="AR91" s="512" t="str">
        <f t="shared" ca="1" si="56"/>
        <v/>
      </c>
      <c r="AS91" s="512" t="str">
        <f t="shared" ca="1" si="57"/>
        <v/>
      </c>
      <c r="AT91" s="512" t="str">
        <f t="shared" ca="1" si="58"/>
        <v/>
      </c>
      <c r="AU91" s="512" t="str">
        <f t="shared" ca="1" si="59"/>
        <v/>
      </c>
      <c r="AV91" s="512" t="str">
        <f t="shared" ca="1" si="60"/>
        <v/>
      </c>
      <c r="AW91" s="512" t="str">
        <f t="shared" ca="1" si="61"/>
        <v/>
      </c>
      <c r="AX91" s="512" t="str">
        <f t="shared" ca="1" si="62"/>
        <v/>
      </c>
      <c r="AY91" s="512" t="str">
        <f t="shared" ca="1" si="63"/>
        <v/>
      </c>
      <c r="AZ91" s="512" t="str">
        <f t="shared" ca="1" si="64"/>
        <v/>
      </c>
      <c r="BA91" s="512" t="str">
        <f t="shared" ca="1" si="65"/>
        <v/>
      </c>
    </row>
    <row r="92" spans="21:53" x14ac:dyDescent="0.3">
      <c r="U92" s="511" t="str">
        <f t="shared" ca="1" si="66"/>
        <v/>
      </c>
      <c r="V92" s="511"/>
      <c r="W92" s="511"/>
      <c r="X92" s="511"/>
      <c r="Y92" s="511"/>
      <c r="Z92" s="510"/>
      <c r="AA92" s="512" t="str">
        <f t="shared" ca="1" si="39"/>
        <v/>
      </c>
      <c r="AB92" s="512" t="str">
        <f t="shared" ca="1" si="40"/>
        <v/>
      </c>
      <c r="AC92" s="512" t="str">
        <f t="shared" ca="1" si="41"/>
        <v/>
      </c>
      <c r="AD92" s="512" t="str">
        <f t="shared" ca="1" si="42"/>
        <v/>
      </c>
      <c r="AE92" s="512" t="str">
        <f t="shared" ca="1" si="43"/>
        <v/>
      </c>
      <c r="AF92" s="512" t="str">
        <f t="shared" ca="1" si="44"/>
        <v/>
      </c>
      <c r="AG92" s="512" t="str">
        <f t="shared" ca="1" si="45"/>
        <v/>
      </c>
      <c r="AH92" s="512" t="str">
        <f t="shared" ca="1" si="46"/>
        <v/>
      </c>
      <c r="AI92" s="512" t="str">
        <f t="shared" ca="1" si="47"/>
        <v/>
      </c>
      <c r="AJ92" s="512" t="str">
        <f t="shared" ca="1" si="48"/>
        <v/>
      </c>
      <c r="AK92" s="512" t="str">
        <f t="shared" ca="1" si="49"/>
        <v/>
      </c>
      <c r="AL92" s="512" t="str">
        <f t="shared" ca="1" si="50"/>
        <v/>
      </c>
      <c r="AM92" s="512" t="str">
        <f t="shared" ca="1" si="51"/>
        <v/>
      </c>
      <c r="AN92" s="512" t="str">
        <f t="shared" ca="1" si="52"/>
        <v/>
      </c>
      <c r="AO92" s="512" t="str">
        <f t="shared" ca="1" si="53"/>
        <v/>
      </c>
      <c r="AP92" s="512" t="str">
        <f t="shared" ca="1" si="54"/>
        <v/>
      </c>
      <c r="AQ92" s="512" t="str">
        <f t="shared" ca="1" si="55"/>
        <v/>
      </c>
      <c r="AR92" s="512" t="str">
        <f t="shared" ca="1" si="56"/>
        <v/>
      </c>
      <c r="AS92" s="512" t="str">
        <f t="shared" ca="1" si="57"/>
        <v/>
      </c>
      <c r="AT92" s="512" t="str">
        <f t="shared" ca="1" si="58"/>
        <v/>
      </c>
      <c r="AU92" s="512" t="str">
        <f t="shared" ca="1" si="59"/>
        <v/>
      </c>
      <c r="AV92" s="512" t="str">
        <f t="shared" ca="1" si="60"/>
        <v/>
      </c>
      <c r="AW92" s="512" t="str">
        <f t="shared" ca="1" si="61"/>
        <v/>
      </c>
      <c r="AX92" s="512" t="str">
        <f t="shared" ca="1" si="62"/>
        <v/>
      </c>
      <c r="AY92" s="512" t="str">
        <f t="shared" ca="1" si="63"/>
        <v/>
      </c>
      <c r="AZ92" s="512" t="str">
        <f t="shared" ca="1" si="64"/>
        <v/>
      </c>
      <c r="BA92" s="512" t="str">
        <f t="shared" ca="1" si="65"/>
        <v/>
      </c>
    </row>
    <row r="93" spans="21:53" x14ac:dyDescent="0.3">
      <c r="U93" s="511" t="str">
        <f t="shared" ca="1" si="66"/>
        <v/>
      </c>
      <c r="V93" s="511"/>
      <c r="W93" s="511"/>
      <c r="X93" s="511"/>
      <c r="Y93" s="511"/>
      <c r="Z93" s="510"/>
      <c r="AA93" s="512" t="str">
        <f t="shared" ca="1" si="39"/>
        <v/>
      </c>
      <c r="AB93" s="512" t="str">
        <f t="shared" ca="1" si="40"/>
        <v/>
      </c>
      <c r="AC93" s="512" t="str">
        <f t="shared" ca="1" si="41"/>
        <v/>
      </c>
      <c r="AD93" s="512" t="str">
        <f t="shared" ca="1" si="42"/>
        <v/>
      </c>
      <c r="AE93" s="512" t="str">
        <f t="shared" ca="1" si="43"/>
        <v/>
      </c>
      <c r="AF93" s="512" t="str">
        <f t="shared" ca="1" si="44"/>
        <v/>
      </c>
      <c r="AG93" s="512" t="str">
        <f t="shared" ca="1" si="45"/>
        <v/>
      </c>
      <c r="AH93" s="512" t="str">
        <f t="shared" ca="1" si="46"/>
        <v/>
      </c>
      <c r="AI93" s="512" t="str">
        <f t="shared" ca="1" si="47"/>
        <v/>
      </c>
      <c r="AJ93" s="512" t="str">
        <f t="shared" ca="1" si="48"/>
        <v/>
      </c>
      <c r="AK93" s="512" t="str">
        <f t="shared" ca="1" si="49"/>
        <v/>
      </c>
      <c r="AL93" s="512" t="str">
        <f t="shared" ca="1" si="50"/>
        <v/>
      </c>
      <c r="AM93" s="512" t="str">
        <f t="shared" ca="1" si="51"/>
        <v/>
      </c>
      <c r="AN93" s="512" t="str">
        <f t="shared" ca="1" si="52"/>
        <v/>
      </c>
      <c r="AO93" s="512" t="str">
        <f t="shared" ca="1" si="53"/>
        <v/>
      </c>
      <c r="AP93" s="512" t="str">
        <f t="shared" ca="1" si="54"/>
        <v/>
      </c>
      <c r="AQ93" s="512" t="str">
        <f t="shared" ca="1" si="55"/>
        <v/>
      </c>
      <c r="AR93" s="512" t="str">
        <f t="shared" ca="1" si="56"/>
        <v/>
      </c>
      <c r="AS93" s="512" t="str">
        <f t="shared" ca="1" si="57"/>
        <v/>
      </c>
      <c r="AT93" s="512" t="str">
        <f t="shared" ca="1" si="58"/>
        <v/>
      </c>
      <c r="AU93" s="512" t="str">
        <f t="shared" ca="1" si="59"/>
        <v/>
      </c>
      <c r="AV93" s="512" t="str">
        <f t="shared" ca="1" si="60"/>
        <v/>
      </c>
      <c r="AW93" s="512" t="str">
        <f t="shared" ca="1" si="61"/>
        <v/>
      </c>
      <c r="AX93" s="512" t="str">
        <f t="shared" ca="1" si="62"/>
        <v/>
      </c>
      <c r="AY93" s="512" t="str">
        <f t="shared" ca="1" si="63"/>
        <v/>
      </c>
      <c r="AZ93" s="512" t="str">
        <f t="shared" ca="1" si="64"/>
        <v/>
      </c>
      <c r="BA93" s="512" t="str">
        <f t="shared" ca="1" si="65"/>
        <v/>
      </c>
    </row>
    <row r="94" spans="21:53" x14ac:dyDescent="0.3">
      <c r="U94" s="511" t="str">
        <f t="shared" ca="1" si="66"/>
        <v/>
      </c>
      <c r="V94" s="511"/>
      <c r="W94" s="511"/>
      <c r="X94" s="511"/>
      <c r="Y94" s="511"/>
      <c r="Z94" s="510"/>
      <c r="AA94" s="512" t="str">
        <f t="shared" ca="1" si="39"/>
        <v/>
      </c>
      <c r="AB94" s="512" t="str">
        <f t="shared" ca="1" si="40"/>
        <v/>
      </c>
      <c r="AC94" s="512" t="str">
        <f t="shared" ca="1" si="41"/>
        <v/>
      </c>
      <c r="AD94" s="512" t="str">
        <f t="shared" ca="1" si="42"/>
        <v/>
      </c>
      <c r="AE94" s="512" t="str">
        <f t="shared" ca="1" si="43"/>
        <v/>
      </c>
      <c r="AF94" s="512" t="str">
        <f t="shared" ca="1" si="44"/>
        <v/>
      </c>
      <c r="AG94" s="512" t="str">
        <f t="shared" ca="1" si="45"/>
        <v/>
      </c>
      <c r="AH94" s="512" t="str">
        <f t="shared" ca="1" si="46"/>
        <v/>
      </c>
      <c r="AI94" s="512" t="str">
        <f t="shared" ca="1" si="47"/>
        <v/>
      </c>
      <c r="AJ94" s="512" t="str">
        <f t="shared" ca="1" si="48"/>
        <v/>
      </c>
      <c r="AK94" s="512" t="str">
        <f t="shared" ca="1" si="49"/>
        <v/>
      </c>
      <c r="AL94" s="512" t="str">
        <f t="shared" ca="1" si="50"/>
        <v/>
      </c>
      <c r="AM94" s="512" t="str">
        <f t="shared" ca="1" si="51"/>
        <v/>
      </c>
      <c r="AN94" s="512" t="str">
        <f t="shared" ca="1" si="52"/>
        <v/>
      </c>
      <c r="AO94" s="512" t="str">
        <f t="shared" ca="1" si="53"/>
        <v/>
      </c>
      <c r="AP94" s="512" t="str">
        <f t="shared" ca="1" si="54"/>
        <v/>
      </c>
      <c r="AQ94" s="512" t="str">
        <f t="shared" ca="1" si="55"/>
        <v/>
      </c>
      <c r="AR94" s="512" t="str">
        <f t="shared" ca="1" si="56"/>
        <v/>
      </c>
      <c r="AS94" s="512" t="str">
        <f t="shared" ca="1" si="57"/>
        <v/>
      </c>
      <c r="AT94" s="512" t="str">
        <f t="shared" ca="1" si="58"/>
        <v/>
      </c>
      <c r="AU94" s="512" t="str">
        <f t="shared" ca="1" si="59"/>
        <v/>
      </c>
      <c r="AV94" s="512" t="str">
        <f t="shared" ca="1" si="60"/>
        <v/>
      </c>
      <c r="AW94" s="512" t="str">
        <f t="shared" ca="1" si="61"/>
        <v/>
      </c>
      <c r="AX94" s="512" t="str">
        <f t="shared" ca="1" si="62"/>
        <v/>
      </c>
      <c r="AY94" s="512" t="str">
        <f t="shared" ca="1" si="63"/>
        <v/>
      </c>
      <c r="AZ94" s="512" t="str">
        <f t="shared" ca="1" si="64"/>
        <v/>
      </c>
      <c r="BA94" s="512" t="str">
        <f t="shared" ca="1" si="65"/>
        <v/>
      </c>
    </row>
    <row r="95" spans="21:53" x14ac:dyDescent="0.3">
      <c r="U95" s="511" t="str">
        <f t="shared" ca="1" si="66"/>
        <v/>
      </c>
      <c r="V95" s="511"/>
      <c r="W95" s="511"/>
      <c r="X95" s="511"/>
      <c r="Y95" s="511"/>
      <c r="Z95" s="510"/>
      <c r="AA95" s="512" t="str">
        <f t="shared" ca="1" si="39"/>
        <v/>
      </c>
      <c r="AB95" s="512" t="str">
        <f t="shared" ca="1" si="40"/>
        <v/>
      </c>
      <c r="AC95" s="512" t="str">
        <f t="shared" ca="1" si="41"/>
        <v/>
      </c>
      <c r="AD95" s="512" t="str">
        <f t="shared" ca="1" si="42"/>
        <v/>
      </c>
      <c r="AE95" s="512" t="str">
        <f t="shared" ca="1" si="43"/>
        <v/>
      </c>
      <c r="AF95" s="512" t="str">
        <f t="shared" ca="1" si="44"/>
        <v/>
      </c>
      <c r="AG95" s="512" t="str">
        <f t="shared" ca="1" si="45"/>
        <v/>
      </c>
      <c r="AH95" s="512" t="str">
        <f t="shared" ca="1" si="46"/>
        <v/>
      </c>
      <c r="AI95" s="512" t="str">
        <f t="shared" ca="1" si="47"/>
        <v/>
      </c>
      <c r="AJ95" s="512" t="str">
        <f t="shared" ca="1" si="48"/>
        <v/>
      </c>
      <c r="AK95" s="512" t="str">
        <f t="shared" ca="1" si="49"/>
        <v/>
      </c>
      <c r="AL95" s="512" t="str">
        <f t="shared" ca="1" si="50"/>
        <v/>
      </c>
      <c r="AM95" s="512" t="str">
        <f t="shared" ca="1" si="51"/>
        <v/>
      </c>
      <c r="AN95" s="512" t="str">
        <f t="shared" ca="1" si="52"/>
        <v/>
      </c>
      <c r="AO95" s="512" t="str">
        <f t="shared" ca="1" si="53"/>
        <v/>
      </c>
      <c r="AP95" s="512" t="str">
        <f t="shared" ca="1" si="54"/>
        <v/>
      </c>
      <c r="AQ95" s="512" t="str">
        <f t="shared" ca="1" si="55"/>
        <v/>
      </c>
      <c r="AR95" s="512" t="str">
        <f t="shared" ca="1" si="56"/>
        <v/>
      </c>
      <c r="AS95" s="512" t="str">
        <f t="shared" ca="1" si="57"/>
        <v/>
      </c>
      <c r="AT95" s="512" t="str">
        <f t="shared" ca="1" si="58"/>
        <v/>
      </c>
      <c r="AU95" s="512" t="str">
        <f t="shared" ca="1" si="59"/>
        <v/>
      </c>
      <c r="AV95" s="512" t="str">
        <f t="shared" ca="1" si="60"/>
        <v/>
      </c>
      <c r="AW95" s="512" t="str">
        <f t="shared" ca="1" si="61"/>
        <v/>
      </c>
      <c r="AX95" s="512" t="str">
        <f t="shared" ca="1" si="62"/>
        <v/>
      </c>
      <c r="AY95" s="512" t="str">
        <f t="shared" ca="1" si="63"/>
        <v/>
      </c>
      <c r="AZ95" s="512" t="str">
        <f t="shared" ca="1" si="64"/>
        <v/>
      </c>
      <c r="BA95" s="512" t="str">
        <f t="shared" ca="1" si="65"/>
        <v/>
      </c>
    </row>
    <row r="96" spans="21:53" x14ac:dyDescent="0.3">
      <c r="U96" s="511" t="str">
        <f t="shared" ca="1" si="66"/>
        <v/>
      </c>
      <c r="V96" s="511"/>
      <c r="W96" s="511"/>
      <c r="X96" s="511"/>
      <c r="Y96" s="511"/>
      <c r="Z96" s="510"/>
      <c r="AA96" s="512" t="str">
        <f t="shared" ca="1" si="39"/>
        <v/>
      </c>
      <c r="AB96" s="512" t="str">
        <f t="shared" ca="1" si="40"/>
        <v/>
      </c>
      <c r="AC96" s="512" t="str">
        <f t="shared" ca="1" si="41"/>
        <v/>
      </c>
      <c r="AD96" s="512" t="str">
        <f t="shared" ca="1" si="42"/>
        <v/>
      </c>
      <c r="AE96" s="512" t="str">
        <f t="shared" ca="1" si="43"/>
        <v/>
      </c>
      <c r="AF96" s="512" t="str">
        <f t="shared" ca="1" si="44"/>
        <v/>
      </c>
      <c r="AG96" s="512" t="str">
        <f t="shared" ca="1" si="45"/>
        <v/>
      </c>
      <c r="AH96" s="512" t="str">
        <f t="shared" ca="1" si="46"/>
        <v/>
      </c>
      <c r="AI96" s="512" t="str">
        <f t="shared" ca="1" si="47"/>
        <v/>
      </c>
      <c r="AJ96" s="512" t="str">
        <f t="shared" ca="1" si="48"/>
        <v/>
      </c>
      <c r="AK96" s="512" t="str">
        <f t="shared" ca="1" si="49"/>
        <v/>
      </c>
      <c r="AL96" s="512" t="str">
        <f t="shared" ca="1" si="50"/>
        <v/>
      </c>
      <c r="AM96" s="512" t="str">
        <f t="shared" ca="1" si="51"/>
        <v/>
      </c>
      <c r="AN96" s="512" t="str">
        <f t="shared" ca="1" si="52"/>
        <v/>
      </c>
      <c r="AO96" s="512" t="str">
        <f t="shared" ca="1" si="53"/>
        <v/>
      </c>
      <c r="AP96" s="512" t="str">
        <f t="shared" ca="1" si="54"/>
        <v/>
      </c>
      <c r="AQ96" s="512" t="str">
        <f t="shared" ca="1" si="55"/>
        <v/>
      </c>
      <c r="AR96" s="512" t="str">
        <f t="shared" ca="1" si="56"/>
        <v/>
      </c>
      <c r="AS96" s="512" t="str">
        <f t="shared" ca="1" si="57"/>
        <v/>
      </c>
      <c r="AT96" s="512" t="str">
        <f t="shared" ca="1" si="58"/>
        <v/>
      </c>
      <c r="AU96" s="512" t="str">
        <f t="shared" ca="1" si="59"/>
        <v/>
      </c>
      <c r="AV96" s="512" t="str">
        <f t="shared" ca="1" si="60"/>
        <v/>
      </c>
      <c r="AW96" s="512" t="str">
        <f t="shared" ca="1" si="61"/>
        <v/>
      </c>
      <c r="AX96" s="512" t="str">
        <f t="shared" ca="1" si="62"/>
        <v/>
      </c>
      <c r="AY96" s="512" t="str">
        <f t="shared" ca="1" si="63"/>
        <v/>
      </c>
      <c r="AZ96" s="512" t="str">
        <f t="shared" ca="1" si="64"/>
        <v/>
      </c>
      <c r="BA96" s="512" t="str">
        <f t="shared" ca="1" si="65"/>
        <v/>
      </c>
    </row>
    <row r="97" spans="21:53" x14ac:dyDescent="0.3">
      <c r="U97" s="511" t="str">
        <f t="shared" ca="1" si="66"/>
        <v/>
      </c>
      <c r="V97" s="511"/>
      <c r="W97" s="511"/>
      <c r="X97" s="511"/>
      <c r="Y97" s="511"/>
      <c r="Z97" s="510"/>
      <c r="AA97" s="512" t="str">
        <f t="shared" ca="1" si="39"/>
        <v/>
      </c>
      <c r="AB97" s="512" t="str">
        <f t="shared" ca="1" si="40"/>
        <v/>
      </c>
      <c r="AC97" s="512" t="str">
        <f t="shared" ca="1" si="41"/>
        <v/>
      </c>
      <c r="AD97" s="512" t="str">
        <f t="shared" ca="1" si="42"/>
        <v/>
      </c>
      <c r="AE97" s="512" t="str">
        <f t="shared" ca="1" si="43"/>
        <v/>
      </c>
      <c r="AF97" s="512" t="str">
        <f t="shared" ca="1" si="44"/>
        <v/>
      </c>
      <c r="AG97" s="512" t="str">
        <f t="shared" ca="1" si="45"/>
        <v/>
      </c>
      <c r="AH97" s="512" t="str">
        <f t="shared" ca="1" si="46"/>
        <v/>
      </c>
      <c r="AI97" s="512" t="str">
        <f t="shared" ca="1" si="47"/>
        <v/>
      </c>
      <c r="AJ97" s="512" t="str">
        <f t="shared" ca="1" si="48"/>
        <v/>
      </c>
      <c r="AK97" s="512" t="str">
        <f t="shared" ca="1" si="49"/>
        <v/>
      </c>
      <c r="AL97" s="512" t="str">
        <f t="shared" ca="1" si="50"/>
        <v/>
      </c>
      <c r="AM97" s="512" t="str">
        <f t="shared" ca="1" si="51"/>
        <v/>
      </c>
      <c r="AN97" s="512" t="str">
        <f t="shared" ca="1" si="52"/>
        <v/>
      </c>
      <c r="AO97" s="512" t="str">
        <f t="shared" ca="1" si="53"/>
        <v/>
      </c>
      <c r="AP97" s="512" t="str">
        <f t="shared" ca="1" si="54"/>
        <v/>
      </c>
      <c r="AQ97" s="512" t="str">
        <f t="shared" ca="1" si="55"/>
        <v/>
      </c>
      <c r="AR97" s="512" t="str">
        <f t="shared" ca="1" si="56"/>
        <v/>
      </c>
      <c r="AS97" s="512" t="str">
        <f t="shared" ca="1" si="57"/>
        <v/>
      </c>
      <c r="AT97" s="512" t="str">
        <f t="shared" ca="1" si="58"/>
        <v/>
      </c>
      <c r="AU97" s="512" t="str">
        <f t="shared" ca="1" si="59"/>
        <v/>
      </c>
      <c r="AV97" s="512" t="str">
        <f t="shared" ca="1" si="60"/>
        <v/>
      </c>
      <c r="AW97" s="512" t="str">
        <f t="shared" ca="1" si="61"/>
        <v/>
      </c>
      <c r="AX97" s="512" t="str">
        <f t="shared" ca="1" si="62"/>
        <v/>
      </c>
      <c r="AY97" s="512" t="str">
        <f t="shared" ca="1" si="63"/>
        <v/>
      </c>
      <c r="AZ97" s="512" t="str">
        <f t="shared" ca="1" si="64"/>
        <v/>
      </c>
      <c r="BA97" s="512" t="str">
        <f t="shared" ca="1" si="65"/>
        <v/>
      </c>
    </row>
    <row r="98" spans="21:53" x14ac:dyDescent="0.3">
      <c r="U98" s="511" t="str">
        <f t="shared" ca="1" si="66"/>
        <v/>
      </c>
      <c r="V98" s="511"/>
      <c r="W98" s="511"/>
      <c r="X98" s="511"/>
      <c r="Y98" s="511"/>
      <c r="Z98" s="510"/>
      <c r="AA98" s="512" t="str">
        <f t="shared" ca="1" si="39"/>
        <v/>
      </c>
      <c r="AB98" s="512" t="str">
        <f t="shared" ca="1" si="40"/>
        <v/>
      </c>
      <c r="AC98" s="512" t="str">
        <f t="shared" ca="1" si="41"/>
        <v/>
      </c>
      <c r="AD98" s="512" t="str">
        <f t="shared" ca="1" si="42"/>
        <v/>
      </c>
      <c r="AE98" s="512" t="str">
        <f t="shared" ca="1" si="43"/>
        <v/>
      </c>
      <c r="AF98" s="512" t="str">
        <f t="shared" ca="1" si="44"/>
        <v/>
      </c>
      <c r="AG98" s="512" t="str">
        <f t="shared" ca="1" si="45"/>
        <v/>
      </c>
      <c r="AH98" s="512" t="str">
        <f t="shared" ca="1" si="46"/>
        <v/>
      </c>
      <c r="AI98" s="512" t="str">
        <f t="shared" ca="1" si="47"/>
        <v/>
      </c>
      <c r="AJ98" s="512" t="str">
        <f t="shared" ca="1" si="48"/>
        <v/>
      </c>
      <c r="AK98" s="512" t="str">
        <f t="shared" ca="1" si="49"/>
        <v/>
      </c>
      <c r="AL98" s="512" t="str">
        <f t="shared" ca="1" si="50"/>
        <v/>
      </c>
      <c r="AM98" s="512" t="str">
        <f t="shared" ca="1" si="51"/>
        <v/>
      </c>
      <c r="AN98" s="512" t="str">
        <f t="shared" ca="1" si="52"/>
        <v/>
      </c>
      <c r="AO98" s="512" t="str">
        <f t="shared" ca="1" si="53"/>
        <v/>
      </c>
      <c r="AP98" s="512" t="str">
        <f t="shared" ca="1" si="54"/>
        <v/>
      </c>
      <c r="AQ98" s="512" t="str">
        <f t="shared" ca="1" si="55"/>
        <v/>
      </c>
      <c r="AR98" s="512" t="str">
        <f t="shared" ca="1" si="56"/>
        <v/>
      </c>
      <c r="AS98" s="512" t="str">
        <f t="shared" ca="1" si="57"/>
        <v/>
      </c>
      <c r="AT98" s="512" t="str">
        <f t="shared" ca="1" si="58"/>
        <v/>
      </c>
      <c r="AU98" s="512" t="str">
        <f t="shared" ca="1" si="59"/>
        <v/>
      </c>
      <c r="AV98" s="512" t="str">
        <f t="shared" ca="1" si="60"/>
        <v/>
      </c>
      <c r="AW98" s="512" t="str">
        <f t="shared" ca="1" si="61"/>
        <v/>
      </c>
      <c r="AX98" s="512" t="str">
        <f t="shared" ca="1" si="62"/>
        <v/>
      </c>
      <c r="AY98" s="512" t="str">
        <f t="shared" ca="1" si="63"/>
        <v/>
      </c>
      <c r="AZ98" s="512" t="str">
        <f t="shared" ca="1" si="64"/>
        <v/>
      </c>
      <c r="BA98" s="512" t="str">
        <f t="shared" ca="1" si="65"/>
        <v/>
      </c>
    </row>
    <row r="99" spans="21:53" x14ac:dyDescent="0.3">
      <c r="U99" s="511" t="str">
        <f t="shared" ca="1" si="66"/>
        <v/>
      </c>
      <c r="V99" s="511"/>
      <c r="W99" s="511"/>
      <c r="X99" s="511"/>
      <c r="Y99" s="511"/>
      <c r="Z99" s="510"/>
      <c r="AA99" s="512" t="str">
        <f t="shared" ca="1" si="39"/>
        <v/>
      </c>
      <c r="AB99" s="512" t="str">
        <f t="shared" ca="1" si="40"/>
        <v/>
      </c>
      <c r="AC99" s="512" t="str">
        <f t="shared" ca="1" si="41"/>
        <v/>
      </c>
      <c r="AD99" s="512" t="str">
        <f t="shared" ca="1" si="42"/>
        <v/>
      </c>
      <c r="AE99" s="512" t="str">
        <f t="shared" ca="1" si="43"/>
        <v/>
      </c>
      <c r="AF99" s="512" t="str">
        <f t="shared" ca="1" si="44"/>
        <v/>
      </c>
      <c r="AG99" s="512" t="str">
        <f t="shared" ca="1" si="45"/>
        <v/>
      </c>
      <c r="AH99" s="512" t="str">
        <f t="shared" ca="1" si="46"/>
        <v/>
      </c>
      <c r="AI99" s="512" t="str">
        <f t="shared" ca="1" si="47"/>
        <v/>
      </c>
      <c r="AJ99" s="512" t="str">
        <f t="shared" ca="1" si="48"/>
        <v/>
      </c>
      <c r="AK99" s="512" t="str">
        <f t="shared" ca="1" si="49"/>
        <v/>
      </c>
      <c r="AL99" s="512" t="str">
        <f t="shared" ca="1" si="50"/>
        <v/>
      </c>
      <c r="AM99" s="512" t="str">
        <f t="shared" ca="1" si="51"/>
        <v/>
      </c>
      <c r="AN99" s="512" t="str">
        <f t="shared" ca="1" si="52"/>
        <v/>
      </c>
      <c r="AO99" s="512" t="str">
        <f t="shared" ca="1" si="53"/>
        <v/>
      </c>
      <c r="AP99" s="512" t="str">
        <f t="shared" ca="1" si="54"/>
        <v/>
      </c>
      <c r="AQ99" s="512" t="str">
        <f t="shared" ca="1" si="55"/>
        <v/>
      </c>
      <c r="AR99" s="512" t="str">
        <f t="shared" ca="1" si="56"/>
        <v/>
      </c>
      <c r="AS99" s="512" t="str">
        <f t="shared" ca="1" si="57"/>
        <v/>
      </c>
      <c r="AT99" s="512" t="str">
        <f t="shared" ca="1" si="58"/>
        <v/>
      </c>
      <c r="AU99" s="512" t="str">
        <f t="shared" ca="1" si="59"/>
        <v/>
      </c>
      <c r="AV99" s="512" t="str">
        <f t="shared" ca="1" si="60"/>
        <v/>
      </c>
      <c r="AW99" s="512" t="str">
        <f t="shared" ca="1" si="61"/>
        <v/>
      </c>
      <c r="AX99" s="512" t="str">
        <f t="shared" ca="1" si="62"/>
        <v/>
      </c>
      <c r="AY99" s="512" t="str">
        <f t="shared" ca="1" si="63"/>
        <v/>
      </c>
      <c r="AZ99" s="512" t="str">
        <f t="shared" ca="1" si="64"/>
        <v/>
      </c>
      <c r="BA99" s="512" t="str">
        <f t="shared" ca="1" si="65"/>
        <v/>
      </c>
    </row>
    <row r="100" spans="21:53" x14ac:dyDescent="0.3">
      <c r="U100" s="511" t="str">
        <f t="shared" ca="1" si="66"/>
        <v/>
      </c>
      <c r="V100" s="511"/>
      <c r="W100" s="511"/>
      <c r="X100" s="511"/>
      <c r="Y100" s="511"/>
      <c r="Z100" s="510"/>
      <c r="AA100" s="512" t="str">
        <f t="shared" ca="1" si="39"/>
        <v/>
      </c>
      <c r="AB100" s="512" t="str">
        <f t="shared" ca="1" si="40"/>
        <v/>
      </c>
      <c r="AC100" s="512" t="str">
        <f t="shared" ca="1" si="41"/>
        <v/>
      </c>
      <c r="AD100" s="512" t="str">
        <f t="shared" ca="1" si="42"/>
        <v/>
      </c>
      <c r="AE100" s="512" t="str">
        <f t="shared" ca="1" si="43"/>
        <v/>
      </c>
      <c r="AF100" s="512" t="str">
        <f t="shared" ca="1" si="44"/>
        <v/>
      </c>
      <c r="AG100" s="512" t="str">
        <f t="shared" ca="1" si="45"/>
        <v/>
      </c>
      <c r="AH100" s="512" t="str">
        <f t="shared" ca="1" si="46"/>
        <v/>
      </c>
      <c r="AI100" s="512" t="str">
        <f t="shared" ca="1" si="47"/>
        <v/>
      </c>
      <c r="AJ100" s="512" t="str">
        <f t="shared" ca="1" si="48"/>
        <v/>
      </c>
      <c r="AK100" s="512" t="str">
        <f t="shared" ca="1" si="49"/>
        <v/>
      </c>
      <c r="AL100" s="512" t="str">
        <f t="shared" ca="1" si="50"/>
        <v/>
      </c>
      <c r="AM100" s="512" t="str">
        <f t="shared" ca="1" si="51"/>
        <v/>
      </c>
      <c r="AN100" s="512" t="str">
        <f t="shared" ca="1" si="52"/>
        <v/>
      </c>
      <c r="AO100" s="512" t="str">
        <f t="shared" ca="1" si="53"/>
        <v/>
      </c>
      <c r="AP100" s="512" t="str">
        <f t="shared" ca="1" si="54"/>
        <v/>
      </c>
      <c r="AQ100" s="512" t="str">
        <f t="shared" ca="1" si="55"/>
        <v/>
      </c>
      <c r="AR100" s="512" t="str">
        <f t="shared" ca="1" si="56"/>
        <v/>
      </c>
      <c r="AS100" s="512" t="str">
        <f t="shared" ca="1" si="57"/>
        <v/>
      </c>
      <c r="AT100" s="512" t="str">
        <f t="shared" ca="1" si="58"/>
        <v/>
      </c>
      <c r="AU100" s="512" t="str">
        <f t="shared" ca="1" si="59"/>
        <v/>
      </c>
      <c r="AV100" s="512" t="str">
        <f t="shared" ca="1" si="60"/>
        <v/>
      </c>
      <c r="AW100" s="512" t="str">
        <f t="shared" ca="1" si="61"/>
        <v/>
      </c>
      <c r="AX100" s="512" t="str">
        <f t="shared" ca="1" si="62"/>
        <v/>
      </c>
      <c r="AY100" s="512" t="str">
        <f t="shared" ca="1" si="63"/>
        <v/>
      </c>
      <c r="AZ100" s="512" t="str">
        <f t="shared" ca="1" si="64"/>
        <v/>
      </c>
      <c r="BA100" s="512" t="str">
        <f t="shared" ca="1" si="65"/>
        <v/>
      </c>
    </row>
    <row r="101" spans="21:53" x14ac:dyDescent="0.3">
      <c r="U101" s="511" t="str">
        <f t="shared" ca="1" si="66"/>
        <v/>
      </c>
      <c r="Z101" s="510"/>
      <c r="AA101" s="510"/>
      <c r="AB101" s="510"/>
      <c r="AC101" s="510"/>
      <c r="AD101" s="510"/>
      <c r="AE101" s="510"/>
      <c r="AF101" s="510"/>
      <c r="AG101" s="510"/>
      <c r="AH101" s="510"/>
    </row>
    <row r="102" spans="21:53" x14ac:dyDescent="0.3">
      <c r="U102" s="511" t="str">
        <f t="shared" ca="1" si="66"/>
        <v/>
      </c>
      <c r="Z102" s="510"/>
      <c r="AA102" s="510"/>
      <c r="AB102" s="510"/>
      <c r="AC102" s="510"/>
      <c r="AD102" s="510"/>
      <c r="AE102" s="510"/>
      <c r="AF102" s="510"/>
      <c r="AG102" s="510"/>
      <c r="AH102" s="510"/>
    </row>
    <row r="103" spans="21:53" x14ac:dyDescent="0.3">
      <c r="U103" s="511" t="str">
        <f t="shared" ca="1" si="66"/>
        <v/>
      </c>
    </row>
    <row r="104" spans="21:53" x14ac:dyDescent="0.3">
      <c r="U104" s="511" t="str">
        <f t="shared" ca="1" si="66"/>
        <v/>
      </c>
    </row>
    <row r="105" spans="21:53" x14ac:dyDescent="0.3">
      <c r="U105" s="511" t="str">
        <f t="shared" ca="1" si="66"/>
        <v/>
      </c>
    </row>
    <row r="106" spans="21:53" x14ac:dyDescent="0.3">
      <c r="U106" s="511" t="str">
        <f t="shared" ca="1" si="66"/>
        <v/>
      </c>
    </row>
    <row r="107" spans="21:53" x14ac:dyDescent="0.3">
      <c r="U107" s="511" t="str">
        <f t="shared" ca="1" si="66"/>
        <v/>
      </c>
    </row>
    <row r="108" spans="21:53" x14ac:dyDescent="0.3">
      <c r="U108" s="511" t="str">
        <f t="shared" ca="1" si="66"/>
        <v/>
      </c>
    </row>
    <row r="109" spans="21:53" x14ac:dyDescent="0.3">
      <c r="U109" s="511" t="str">
        <f t="shared" ca="1" si="66"/>
        <v/>
      </c>
    </row>
    <row r="110" spans="21:53" x14ac:dyDescent="0.3">
      <c r="U110" s="511" t="str">
        <f t="shared" ca="1" si="66"/>
        <v/>
      </c>
    </row>
    <row r="111" spans="21:53" x14ac:dyDescent="0.3">
      <c r="U111" s="511" t="str">
        <f t="shared" ca="1" si="66"/>
        <v/>
      </c>
    </row>
    <row r="112" spans="21:53" x14ac:dyDescent="0.3">
      <c r="U112" s="511" t="str">
        <f t="shared" ca="1" si="66"/>
        <v/>
      </c>
    </row>
    <row r="113" spans="21:21" x14ac:dyDescent="0.3">
      <c r="U113" s="511" t="str">
        <f t="shared" ca="1" si="66"/>
        <v/>
      </c>
    </row>
    <row r="114" spans="21:21" x14ac:dyDescent="0.3">
      <c r="U114" s="511" t="str">
        <f t="shared" ca="1" si="66"/>
        <v/>
      </c>
    </row>
    <row r="115" spans="21:21" x14ac:dyDescent="0.3">
      <c r="U115" s="511" t="str">
        <f t="shared" ca="1" si="66"/>
        <v/>
      </c>
    </row>
    <row r="116" spans="21:21" x14ac:dyDescent="0.3">
      <c r="U116" s="511" t="str">
        <f t="shared" ca="1" si="66"/>
        <v/>
      </c>
    </row>
    <row r="117" spans="21:21" x14ac:dyDescent="0.3">
      <c r="U117" s="511" t="str">
        <f t="shared" ca="1" si="66"/>
        <v/>
      </c>
    </row>
    <row r="118" spans="21:21" x14ac:dyDescent="0.3">
      <c r="U118" s="511" t="str">
        <f t="shared" ca="1" si="66"/>
        <v/>
      </c>
    </row>
    <row r="119" spans="21:21" x14ac:dyDescent="0.3">
      <c r="U119" s="511" t="str">
        <f t="shared" ca="1" si="66"/>
        <v/>
      </c>
    </row>
    <row r="120" spans="21:21" x14ac:dyDescent="0.3">
      <c r="U120" s="511" t="str">
        <f t="shared" ca="1" si="66"/>
        <v/>
      </c>
    </row>
    <row r="121" spans="21:21" x14ac:dyDescent="0.3">
      <c r="U121" s="511" t="str">
        <f t="shared" ca="1" si="66"/>
        <v/>
      </c>
    </row>
    <row r="122" spans="21:21" x14ac:dyDescent="0.3">
      <c r="U122" s="511" t="str">
        <f t="shared" ca="1" si="66"/>
        <v/>
      </c>
    </row>
    <row r="123" spans="21:21" x14ac:dyDescent="0.3">
      <c r="U123" s="511" t="str">
        <f t="shared" ca="1" si="66"/>
        <v/>
      </c>
    </row>
    <row r="124" spans="21:21" x14ac:dyDescent="0.3">
      <c r="U124" s="511" t="str">
        <f t="shared" ca="1" si="66"/>
        <v/>
      </c>
    </row>
    <row r="125" spans="21:21" x14ac:dyDescent="0.3">
      <c r="U125" s="511" t="str">
        <f t="shared" ca="1" si="66"/>
        <v/>
      </c>
    </row>
    <row r="126" spans="21:21" x14ac:dyDescent="0.3">
      <c r="U126" s="511" t="str">
        <f t="shared" ca="1" si="66"/>
        <v/>
      </c>
    </row>
    <row r="127" spans="21:21" x14ac:dyDescent="0.3">
      <c r="U127" s="511" t="str">
        <f t="shared" ca="1" si="66"/>
        <v/>
      </c>
    </row>
    <row r="128" spans="21:21" x14ac:dyDescent="0.3">
      <c r="U128" s="511" t="str">
        <f t="shared" ca="1" si="66"/>
        <v/>
      </c>
    </row>
    <row r="129" spans="21:21" x14ac:dyDescent="0.3">
      <c r="U129" s="511" t="str">
        <f t="shared" ca="1" si="66"/>
        <v/>
      </c>
    </row>
    <row r="130" spans="21:21" x14ac:dyDescent="0.3">
      <c r="U130" s="511" t="str">
        <f t="shared" ca="1" si="66"/>
        <v/>
      </c>
    </row>
    <row r="131" spans="21:21" x14ac:dyDescent="0.3">
      <c r="U131" s="511" t="str">
        <f t="shared" ca="1" si="66"/>
        <v/>
      </c>
    </row>
    <row r="132" spans="21:21" x14ac:dyDescent="0.3">
      <c r="U132" s="511" t="str">
        <f t="shared" ca="1" si="66"/>
        <v/>
      </c>
    </row>
    <row r="133" spans="21:21" x14ac:dyDescent="0.3">
      <c r="U133" s="511" t="str">
        <f t="shared" ref="U133:U139" ca="1" si="67">IF((ROW()-3)&lt;=LOOKUP($B$6,TimestepID,Duration),EDATE(U132,1),"")</f>
        <v/>
      </c>
    </row>
    <row r="134" spans="21:21" x14ac:dyDescent="0.3">
      <c r="U134" s="511" t="str">
        <f t="shared" ca="1" si="67"/>
        <v/>
      </c>
    </row>
    <row r="135" spans="21:21" x14ac:dyDescent="0.3">
      <c r="U135" s="511" t="str">
        <f t="shared" ca="1" si="67"/>
        <v/>
      </c>
    </row>
    <row r="136" spans="21:21" x14ac:dyDescent="0.3">
      <c r="U136" s="511" t="str">
        <f t="shared" ca="1" si="67"/>
        <v/>
      </c>
    </row>
    <row r="137" spans="21:21" x14ac:dyDescent="0.3">
      <c r="U137" s="511" t="str">
        <f t="shared" ca="1" si="67"/>
        <v/>
      </c>
    </row>
    <row r="138" spans="21:21" x14ac:dyDescent="0.3">
      <c r="U138" s="511" t="str">
        <f t="shared" ca="1" si="67"/>
        <v/>
      </c>
    </row>
    <row r="139" spans="21:21" x14ac:dyDescent="0.3">
      <c r="U139" s="511" t="str">
        <f t="shared" ca="1" si="67"/>
        <v/>
      </c>
    </row>
  </sheetData>
  <mergeCells count="5">
    <mergeCell ref="AN1:BB1"/>
    <mergeCell ref="F33:S34"/>
    <mergeCell ref="I2:P3"/>
    <mergeCell ref="Y1:AM1"/>
    <mergeCell ref="V1:X1"/>
  </mergeCells>
  <conditionalFormatting sqref="I2">
    <cfRule type="containsText" dxfId="44" priority="6" operator="containsText" text="Mid">
      <formula>NOT(ISERROR(SEARCH("Mid",I2)))</formula>
    </cfRule>
    <cfRule type="containsText" dxfId="43" priority="7" operator="containsText" text="Upper">
      <formula>NOT(ISERROR(SEARCH("Upper",I2)))</formula>
    </cfRule>
    <cfRule type="containsText" dxfId="42" priority="8" operator="containsText" text="Equalization">
      <formula>NOT(ISERROR(SEARCH("Equalization",I2)))</formula>
    </cfRule>
    <cfRule type="containsText" dxfId="41" priority="9" operator="containsText" text="Step">
      <formula>NOT(ISERROR(SEARCH("Step",I2)))</formula>
    </cfRule>
    <cfRule type="containsText" dxfId="40" priority="10" operator="containsText" text="Flag">
      <formula>NOT(ISERROR(SEARCH("Flag",I2)))</formula>
    </cfRule>
    <cfRule type="containsText" dxfId="39" priority="11" operator="containsText" text="PowellData">
      <formula>NOT(ISERROR(SEARCH("PowellData",I2)))</formula>
    </cfRule>
    <cfRule type="containsText" dxfId="38" priority="12" operator="containsText" text="Powell">
      <formula>NOT(ISERROR(SEARCH("Powell",I2)))</formula>
    </cfRule>
    <cfRule type="containsText" dxfId="37" priority="14" operator="containsText" text="DiversionRequested">
      <formula>NOT(ISERROR(SEARCH("DiversionRequested",I2)))</formula>
    </cfRule>
    <cfRule type="containsText" dxfId="36" priority="16" operator="containsText" text="MorrowPoint">
      <formula>NOT(ISERROR(SEARCH("MorrowPoint",I2)))</formula>
    </cfRule>
    <cfRule type="containsText" dxfId="35" priority="22" operator="containsText" text="Havasu">
      <formula>NOT(ISERROR(SEARCH("Havasu",I2)))</formula>
    </cfRule>
    <cfRule type="containsText" dxfId="34" priority="25" operator="containsText" text="Mohave">
      <formula>NOT(ISERROR(SEARCH("Mohave",I2)))</formula>
    </cfRule>
    <cfRule type="containsText" dxfId="33" priority="28" operator="containsText" text="Mead">
      <formula>NOT(ISERROR(SEARCH("Mead",I2)))</formula>
    </cfRule>
    <cfRule type="containsText" dxfId="32" priority="31" operator="containsText" text="Navajo">
      <formula>NOT(ISERROR(SEARCH("Navajo",I2)))</formula>
    </cfRule>
    <cfRule type="containsText" dxfId="31" priority="34" operator="containsText" text="Vallecito">
      <formula>NOT(ISERROR(SEARCH("Vallecito",I2)))</formula>
    </cfRule>
    <cfRule type="containsText" dxfId="30" priority="36" operator="containsText" text="Fontenelle">
      <formula>NOT(ISERROR(SEARCH("Fontenelle",I2)))</formula>
    </cfRule>
    <cfRule type="containsText" dxfId="29" priority="41" operator="containsText" text="FlamingGorge">
      <formula>NOT(ISERROR(SEARCH("FlamingGorge",I2)))</formula>
    </cfRule>
    <cfRule type="containsText" dxfId="28" priority="44" operator="containsText" text="TaylorPark">
      <formula>NOT(ISERROR(SEARCH("TaylorPark",I2)))</formula>
    </cfRule>
    <cfRule type="containsText" dxfId="27" priority="48" operator="containsText" text="BlueMesa">
      <formula>NOT(ISERROR(SEARCH("BlueMesa",I2)))</formula>
    </cfRule>
    <cfRule type="containsText" dxfId="26" priority="80" operator="containsText" text="Crystal">
      <formula>NOT(ISERROR(SEARCH("Crystal",I2)))</formula>
    </cfRule>
  </conditionalFormatting>
  <conditionalFormatting sqref="I2:P3">
    <cfRule type="containsText" dxfId="25" priority="2" operator="containsText" text="LBNormal">
      <formula>NOT(ISERROR(SEARCH("LBNormal",I2)))</formula>
    </cfRule>
    <cfRule type="containsText" dxfId="24" priority="3" operator="containsText" text="AnnualShortage">
      <formula>NOT(ISERROR(SEARCH("AnnualShortage",I2)))</formula>
    </cfRule>
    <cfRule type="containsText" dxfId="23" priority="4" operator="containsText" text="AnnualFlood">
      <formula>NOT(ISERROR(SEARCH("AnnualFlood",I2)))</formula>
    </cfRule>
    <cfRule type="containsText" dxfId="22" priority="5" operator="containsText" text="Lower">
      <formula>NOT(ISERROR(SEARCH("Lower",I2)))</formula>
    </cfRule>
  </conditionalFormatting>
  <pageMargins left="0.7" right="0.7" top="0.75" bottom="0.75" header="0.3" footer="0.3"/>
  <pageSetup scale="52" orientation="portrait" r:id="rId1"/>
  <colBreaks count="1" manualBreakCount="1">
    <brk id="20" max="40" man="1"/>
  </colBreaks>
  <drawing r:id="rId2"/>
  <legacyDrawing r:id="rId3"/>
  <mc:AlternateContent xmlns:mc="http://schemas.openxmlformats.org/markup-compatibility/2006">
    <mc:Choice Requires="x14">
      <controls>
        <mc:AlternateContent xmlns:mc="http://schemas.openxmlformats.org/markup-compatibility/2006">
          <mc:Choice Requires="x14">
            <control shapeId="2049" r:id="rId4" name="Drop Down 1">
              <controlPr defaultSize="0" autoLine="0" autoPict="0" macro="[0]!setAxisMinMax">
                <anchor moveWithCells="1">
                  <from>
                    <xdr:col>1</xdr:col>
                    <xdr:colOff>68580</xdr:colOff>
                    <xdr:row>9</xdr:row>
                    <xdr:rowOff>0</xdr:rowOff>
                  </from>
                  <to>
                    <xdr:col>3</xdr:col>
                    <xdr:colOff>449580</xdr:colOff>
                    <xdr:row>10</xdr:row>
                    <xdr:rowOff>0</xdr:rowOff>
                  </to>
                </anchor>
              </controlPr>
            </control>
          </mc:Choice>
        </mc:AlternateContent>
        <mc:AlternateContent xmlns:mc="http://schemas.openxmlformats.org/markup-compatibility/2006">
          <mc:Choice Requires="x14">
            <control shapeId="2050" r:id="rId5" name="Group Box 2">
              <controlPr defaultSize="0" autoFill="0" autoPict="0">
                <anchor moveWithCells="1">
                  <from>
                    <xdr:col>1</xdr:col>
                    <xdr:colOff>0</xdr:colOff>
                    <xdr:row>8</xdr:row>
                    <xdr:rowOff>30480</xdr:rowOff>
                  </from>
                  <to>
                    <xdr:col>4</xdr:col>
                    <xdr:colOff>0</xdr:colOff>
                    <xdr:row>10</xdr:row>
                    <xdr:rowOff>68580</xdr:rowOff>
                  </to>
                </anchor>
              </controlPr>
            </control>
          </mc:Choice>
        </mc:AlternateContent>
        <mc:AlternateContent xmlns:mc="http://schemas.openxmlformats.org/markup-compatibility/2006">
          <mc:Choice Requires="x14">
            <control shapeId="2051" r:id="rId6" name="Group Box 3">
              <controlPr defaultSize="0" autoFill="0" autoPict="0">
                <anchor moveWithCells="1">
                  <from>
                    <xdr:col>1</xdr:col>
                    <xdr:colOff>30480</xdr:colOff>
                    <xdr:row>11</xdr:row>
                    <xdr:rowOff>68580</xdr:rowOff>
                  </from>
                  <to>
                    <xdr:col>4</xdr:col>
                    <xdr:colOff>76200</xdr:colOff>
                    <xdr:row>31</xdr:row>
                    <xdr:rowOff>144780</xdr:rowOff>
                  </to>
                </anchor>
              </controlPr>
            </control>
          </mc:Choice>
        </mc:AlternateContent>
        <mc:AlternateContent xmlns:mc="http://schemas.openxmlformats.org/markup-compatibility/2006">
          <mc:Choice Requires="x14">
            <control shapeId="2062" r:id="rId7" name="Check Box 14">
              <controlPr defaultSize="0" autoFill="0" autoLine="0" autoPict="0">
                <anchor moveWithCells="1">
                  <from>
                    <xdr:col>1</xdr:col>
                    <xdr:colOff>68580</xdr:colOff>
                    <xdr:row>13</xdr:row>
                    <xdr:rowOff>182880</xdr:rowOff>
                  </from>
                  <to>
                    <xdr:col>2</xdr:col>
                    <xdr:colOff>0</xdr:colOff>
                    <xdr:row>15</xdr:row>
                    <xdr:rowOff>68580</xdr:rowOff>
                  </to>
                </anchor>
              </controlPr>
            </control>
          </mc:Choice>
        </mc:AlternateContent>
        <mc:AlternateContent xmlns:mc="http://schemas.openxmlformats.org/markup-compatibility/2006">
          <mc:Choice Requires="x14">
            <control shapeId="2063" r:id="rId8" name="Check Box 15">
              <controlPr defaultSize="0" autoFill="0" autoLine="0" autoPict="0">
                <anchor moveWithCells="1">
                  <from>
                    <xdr:col>1</xdr:col>
                    <xdr:colOff>68580</xdr:colOff>
                    <xdr:row>15</xdr:row>
                    <xdr:rowOff>0</xdr:rowOff>
                  </from>
                  <to>
                    <xdr:col>2</xdr:col>
                    <xdr:colOff>0</xdr:colOff>
                    <xdr:row>16</xdr:row>
                    <xdr:rowOff>68580</xdr:rowOff>
                  </to>
                </anchor>
              </controlPr>
            </control>
          </mc:Choice>
        </mc:AlternateContent>
        <mc:AlternateContent xmlns:mc="http://schemas.openxmlformats.org/markup-compatibility/2006">
          <mc:Choice Requires="x14">
            <control shapeId="2064" r:id="rId9" name="Check Box 16">
              <controlPr defaultSize="0" autoFill="0" autoLine="0" autoPict="0">
                <anchor moveWithCells="1">
                  <from>
                    <xdr:col>1</xdr:col>
                    <xdr:colOff>68580</xdr:colOff>
                    <xdr:row>16</xdr:row>
                    <xdr:rowOff>0</xdr:rowOff>
                  </from>
                  <to>
                    <xdr:col>2</xdr:col>
                    <xdr:colOff>0</xdr:colOff>
                    <xdr:row>17</xdr:row>
                    <xdr:rowOff>68580</xdr:rowOff>
                  </to>
                </anchor>
              </controlPr>
            </control>
          </mc:Choice>
        </mc:AlternateContent>
        <mc:AlternateContent xmlns:mc="http://schemas.openxmlformats.org/markup-compatibility/2006">
          <mc:Choice Requires="x14">
            <control shapeId="2065" r:id="rId10" name="Check Box 17">
              <controlPr defaultSize="0" autoFill="0" autoLine="0" autoPict="0">
                <anchor moveWithCells="1">
                  <from>
                    <xdr:col>1</xdr:col>
                    <xdr:colOff>68580</xdr:colOff>
                    <xdr:row>17</xdr:row>
                    <xdr:rowOff>0</xdr:rowOff>
                  </from>
                  <to>
                    <xdr:col>2</xdr:col>
                    <xdr:colOff>0</xdr:colOff>
                    <xdr:row>18</xdr:row>
                    <xdr:rowOff>68580</xdr:rowOff>
                  </to>
                </anchor>
              </controlPr>
            </control>
          </mc:Choice>
        </mc:AlternateContent>
        <mc:AlternateContent xmlns:mc="http://schemas.openxmlformats.org/markup-compatibility/2006">
          <mc:Choice Requires="x14">
            <control shapeId="2066" r:id="rId11" name="Check Box 18">
              <controlPr defaultSize="0" autoFill="0" autoLine="0" autoPict="0">
                <anchor moveWithCells="1">
                  <from>
                    <xdr:col>1</xdr:col>
                    <xdr:colOff>68580</xdr:colOff>
                    <xdr:row>18</xdr:row>
                    <xdr:rowOff>0</xdr:rowOff>
                  </from>
                  <to>
                    <xdr:col>2</xdr:col>
                    <xdr:colOff>0</xdr:colOff>
                    <xdr:row>19</xdr:row>
                    <xdr:rowOff>68580</xdr:rowOff>
                  </to>
                </anchor>
              </controlPr>
            </control>
          </mc:Choice>
        </mc:AlternateContent>
        <mc:AlternateContent xmlns:mc="http://schemas.openxmlformats.org/markup-compatibility/2006">
          <mc:Choice Requires="x14">
            <control shapeId="2067" r:id="rId12" name="Check Box 19">
              <controlPr defaultSize="0" autoFill="0" autoLine="0" autoPict="0">
                <anchor moveWithCells="1">
                  <from>
                    <xdr:col>1</xdr:col>
                    <xdr:colOff>68580</xdr:colOff>
                    <xdr:row>19</xdr:row>
                    <xdr:rowOff>0</xdr:rowOff>
                  </from>
                  <to>
                    <xdr:col>2</xdr:col>
                    <xdr:colOff>0</xdr:colOff>
                    <xdr:row>20</xdr:row>
                    <xdr:rowOff>68580</xdr:rowOff>
                  </to>
                </anchor>
              </controlPr>
            </control>
          </mc:Choice>
        </mc:AlternateContent>
        <mc:AlternateContent xmlns:mc="http://schemas.openxmlformats.org/markup-compatibility/2006">
          <mc:Choice Requires="x14">
            <control shapeId="2068" r:id="rId13" name="Check Box 20">
              <controlPr defaultSize="0" autoFill="0" autoLine="0" autoPict="0">
                <anchor moveWithCells="1">
                  <from>
                    <xdr:col>1</xdr:col>
                    <xdr:colOff>68580</xdr:colOff>
                    <xdr:row>20</xdr:row>
                    <xdr:rowOff>0</xdr:rowOff>
                  </from>
                  <to>
                    <xdr:col>2</xdr:col>
                    <xdr:colOff>0</xdr:colOff>
                    <xdr:row>21</xdr:row>
                    <xdr:rowOff>68580</xdr:rowOff>
                  </to>
                </anchor>
              </controlPr>
            </control>
          </mc:Choice>
        </mc:AlternateContent>
        <mc:AlternateContent xmlns:mc="http://schemas.openxmlformats.org/markup-compatibility/2006">
          <mc:Choice Requires="x14">
            <control shapeId="2069" r:id="rId14" name="Check Box 21">
              <controlPr defaultSize="0" autoFill="0" autoLine="0" autoPict="0">
                <anchor moveWithCells="1">
                  <from>
                    <xdr:col>1</xdr:col>
                    <xdr:colOff>68580</xdr:colOff>
                    <xdr:row>21</xdr:row>
                    <xdr:rowOff>0</xdr:rowOff>
                  </from>
                  <to>
                    <xdr:col>2</xdr:col>
                    <xdr:colOff>0</xdr:colOff>
                    <xdr:row>22</xdr:row>
                    <xdr:rowOff>68580</xdr:rowOff>
                  </to>
                </anchor>
              </controlPr>
            </control>
          </mc:Choice>
        </mc:AlternateContent>
        <mc:AlternateContent xmlns:mc="http://schemas.openxmlformats.org/markup-compatibility/2006">
          <mc:Choice Requires="x14">
            <control shapeId="2070" r:id="rId15" name="Check Box 22">
              <controlPr defaultSize="0" autoFill="0" autoLine="0" autoPict="0">
                <anchor moveWithCells="1">
                  <from>
                    <xdr:col>1</xdr:col>
                    <xdr:colOff>68580</xdr:colOff>
                    <xdr:row>22</xdr:row>
                    <xdr:rowOff>0</xdr:rowOff>
                  </from>
                  <to>
                    <xdr:col>2</xdr:col>
                    <xdr:colOff>0</xdr:colOff>
                    <xdr:row>23</xdr:row>
                    <xdr:rowOff>68580</xdr:rowOff>
                  </to>
                </anchor>
              </controlPr>
            </control>
          </mc:Choice>
        </mc:AlternateContent>
        <mc:AlternateContent xmlns:mc="http://schemas.openxmlformats.org/markup-compatibility/2006">
          <mc:Choice Requires="x14">
            <control shapeId="2071" r:id="rId16" name="Check Box 23">
              <controlPr defaultSize="0" autoFill="0" autoLine="0" autoPict="0">
                <anchor moveWithCells="1">
                  <from>
                    <xdr:col>1</xdr:col>
                    <xdr:colOff>68580</xdr:colOff>
                    <xdr:row>23</xdr:row>
                    <xdr:rowOff>0</xdr:rowOff>
                  </from>
                  <to>
                    <xdr:col>2</xdr:col>
                    <xdr:colOff>0</xdr:colOff>
                    <xdr:row>24</xdr:row>
                    <xdr:rowOff>76200</xdr:rowOff>
                  </to>
                </anchor>
              </controlPr>
            </control>
          </mc:Choice>
        </mc:AlternateContent>
        <mc:AlternateContent xmlns:mc="http://schemas.openxmlformats.org/markup-compatibility/2006">
          <mc:Choice Requires="x14">
            <control shapeId="2072" r:id="rId17" name="Check Box 24">
              <controlPr defaultSize="0" autoFill="0" autoLine="0" autoPict="0">
                <anchor moveWithCells="1">
                  <from>
                    <xdr:col>1</xdr:col>
                    <xdr:colOff>68580</xdr:colOff>
                    <xdr:row>24</xdr:row>
                    <xdr:rowOff>0</xdr:rowOff>
                  </from>
                  <to>
                    <xdr:col>2</xdr:col>
                    <xdr:colOff>0</xdr:colOff>
                    <xdr:row>25</xdr:row>
                    <xdr:rowOff>68580</xdr:rowOff>
                  </to>
                </anchor>
              </controlPr>
            </control>
          </mc:Choice>
        </mc:AlternateContent>
        <mc:AlternateContent xmlns:mc="http://schemas.openxmlformats.org/markup-compatibility/2006">
          <mc:Choice Requires="x14">
            <control shapeId="2073" r:id="rId18" name="Check Box 25">
              <controlPr defaultSize="0" autoFill="0" autoLine="0" autoPict="0">
                <anchor moveWithCells="1">
                  <from>
                    <xdr:col>1</xdr:col>
                    <xdr:colOff>68580</xdr:colOff>
                    <xdr:row>25</xdr:row>
                    <xdr:rowOff>0</xdr:rowOff>
                  </from>
                  <to>
                    <xdr:col>2</xdr:col>
                    <xdr:colOff>0</xdr:colOff>
                    <xdr:row>26</xdr:row>
                    <xdr:rowOff>68580</xdr:rowOff>
                  </to>
                </anchor>
              </controlPr>
            </control>
          </mc:Choice>
        </mc:AlternateContent>
        <mc:AlternateContent xmlns:mc="http://schemas.openxmlformats.org/markup-compatibility/2006">
          <mc:Choice Requires="x14">
            <control shapeId="2074" r:id="rId19" name="Check Box 26">
              <controlPr defaultSize="0" autoFill="0" autoLine="0" autoPict="0">
                <anchor moveWithCells="1">
                  <from>
                    <xdr:col>1</xdr:col>
                    <xdr:colOff>68580</xdr:colOff>
                    <xdr:row>26</xdr:row>
                    <xdr:rowOff>30480</xdr:rowOff>
                  </from>
                  <to>
                    <xdr:col>2</xdr:col>
                    <xdr:colOff>0</xdr:colOff>
                    <xdr:row>27</xdr:row>
                    <xdr:rowOff>68580</xdr:rowOff>
                  </to>
                </anchor>
              </controlPr>
            </control>
          </mc:Choice>
        </mc:AlternateContent>
        <mc:AlternateContent xmlns:mc="http://schemas.openxmlformats.org/markup-compatibility/2006">
          <mc:Choice Requires="x14">
            <control shapeId="2075" r:id="rId20" name="Check Box 27">
              <controlPr defaultSize="0" autoFill="0" autoLine="0" autoPict="0">
                <anchor moveWithCells="1">
                  <from>
                    <xdr:col>1</xdr:col>
                    <xdr:colOff>68580</xdr:colOff>
                    <xdr:row>27</xdr:row>
                    <xdr:rowOff>30480</xdr:rowOff>
                  </from>
                  <to>
                    <xdr:col>2</xdr:col>
                    <xdr:colOff>0</xdr:colOff>
                    <xdr:row>28</xdr:row>
                    <xdr:rowOff>68580</xdr:rowOff>
                  </to>
                </anchor>
              </controlPr>
            </control>
          </mc:Choice>
        </mc:AlternateContent>
        <mc:AlternateContent xmlns:mc="http://schemas.openxmlformats.org/markup-compatibility/2006">
          <mc:Choice Requires="x14">
            <control shapeId="2076" r:id="rId21" name="Check Box 28">
              <controlPr defaultSize="0" autoFill="0" autoLine="0" autoPict="0">
                <anchor moveWithCells="1">
                  <from>
                    <xdr:col>2</xdr:col>
                    <xdr:colOff>0</xdr:colOff>
                    <xdr:row>13</xdr:row>
                    <xdr:rowOff>182880</xdr:rowOff>
                  </from>
                  <to>
                    <xdr:col>2</xdr:col>
                    <xdr:colOff>525780</xdr:colOff>
                    <xdr:row>15</xdr:row>
                    <xdr:rowOff>68580</xdr:rowOff>
                  </to>
                </anchor>
              </controlPr>
            </control>
          </mc:Choice>
        </mc:AlternateContent>
        <mc:AlternateContent xmlns:mc="http://schemas.openxmlformats.org/markup-compatibility/2006">
          <mc:Choice Requires="x14">
            <control shapeId="2077" r:id="rId22" name="Check Box 29">
              <controlPr defaultSize="0" autoFill="0" autoLine="0" autoPict="0">
                <anchor moveWithCells="1">
                  <from>
                    <xdr:col>1</xdr:col>
                    <xdr:colOff>68580</xdr:colOff>
                    <xdr:row>28</xdr:row>
                    <xdr:rowOff>0</xdr:rowOff>
                  </from>
                  <to>
                    <xdr:col>2</xdr:col>
                    <xdr:colOff>0</xdr:colOff>
                    <xdr:row>29</xdr:row>
                    <xdr:rowOff>68580</xdr:rowOff>
                  </to>
                </anchor>
              </controlPr>
            </control>
          </mc:Choice>
        </mc:AlternateContent>
        <mc:AlternateContent xmlns:mc="http://schemas.openxmlformats.org/markup-compatibility/2006">
          <mc:Choice Requires="x14">
            <control shapeId="2078" r:id="rId23" name="Check Box 30">
              <controlPr defaultSize="0" autoFill="0" autoLine="0" autoPict="0">
                <anchor moveWithCells="1">
                  <from>
                    <xdr:col>2</xdr:col>
                    <xdr:colOff>0</xdr:colOff>
                    <xdr:row>15</xdr:row>
                    <xdr:rowOff>0</xdr:rowOff>
                  </from>
                  <to>
                    <xdr:col>2</xdr:col>
                    <xdr:colOff>525780</xdr:colOff>
                    <xdr:row>16</xdr:row>
                    <xdr:rowOff>68580</xdr:rowOff>
                  </to>
                </anchor>
              </controlPr>
            </control>
          </mc:Choice>
        </mc:AlternateContent>
        <mc:AlternateContent xmlns:mc="http://schemas.openxmlformats.org/markup-compatibility/2006">
          <mc:Choice Requires="x14">
            <control shapeId="2079" r:id="rId24" name="Check Box 31">
              <controlPr defaultSize="0" autoFill="0" autoLine="0" autoPict="0">
                <anchor moveWithCells="1">
                  <from>
                    <xdr:col>2</xdr:col>
                    <xdr:colOff>0</xdr:colOff>
                    <xdr:row>16</xdr:row>
                    <xdr:rowOff>0</xdr:rowOff>
                  </from>
                  <to>
                    <xdr:col>2</xdr:col>
                    <xdr:colOff>525780</xdr:colOff>
                    <xdr:row>17</xdr:row>
                    <xdr:rowOff>68580</xdr:rowOff>
                  </to>
                </anchor>
              </controlPr>
            </control>
          </mc:Choice>
        </mc:AlternateContent>
        <mc:AlternateContent xmlns:mc="http://schemas.openxmlformats.org/markup-compatibility/2006">
          <mc:Choice Requires="x14">
            <control shapeId="2080" r:id="rId25" name="Check Box 32">
              <controlPr defaultSize="0" autoFill="0" autoLine="0" autoPict="0">
                <anchor moveWithCells="1">
                  <from>
                    <xdr:col>2</xdr:col>
                    <xdr:colOff>0</xdr:colOff>
                    <xdr:row>17</xdr:row>
                    <xdr:rowOff>30480</xdr:rowOff>
                  </from>
                  <to>
                    <xdr:col>2</xdr:col>
                    <xdr:colOff>525780</xdr:colOff>
                    <xdr:row>18</xdr:row>
                    <xdr:rowOff>68580</xdr:rowOff>
                  </to>
                </anchor>
              </controlPr>
            </control>
          </mc:Choice>
        </mc:AlternateContent>
        <mc:AlternateContent xmlns:mc="http://schemas.openxmlformats.org/markup-compatibility/2006">
          <mc:Choice Requires="x14">
            <control shapeId="2081" r:id="rId26" name="Button 33">
              <controlPr defaultSize="0" autoFill="0" autoPict="0" macro="[0]!SelectAll">
                <anchor moveWithCells="1" sizeWithCells="1">
                  <from>
                    <xdr:col>1</xdr:col>
                    <xdr:colOff>68580</xdr:colOff>
                    <xdr:row>12</xdr:row>
                    <xdr:rowOff>38100</xdr:rowOff>
                  </from>
                  <to>
                    <xdr:col>2</xdr:col>
                    <xdr:colOff>220980</xdr:colOff>
                    <xdr:row>13</xdr:row>
                    <xdr:rowOff>106680</xdr:rowOff>
                  </to>
                </anchor>
              </controlPr>
            </control>
          </mc:Choice>
        </mc:AlternateContent>
        <mc:AlternateContent xmlns:mc="http://schemas.openxmlformats.org/markup-compatibility/2006">
          <mc:Choice Requires="x14">
            <control shapeId="2082" r:id="rId27" name="Button 34">
              <controlPr defaultSize="0" autoFill="0" autoPict="0" macro="[0]!DeselectAll">
                <anchor moveWithCells="1" sizeWithCells="1">
                  <from>
                    <xdr:col>2</xdr:col>
                    <xdr:colOff>266700</xdr:colOff>
                    <xdr:row>12</xdr:row>
                    <xdr:rowOff>38100</xdr:rowOff>
                  </from>
                  <to>
                    <xdr:col>3</xdr:col>
                    <xdr:colOff>487680</xdr:colOff>
                    <xdr:row>13</xdr:row>
                    <xdr:rowOff>106680</xdr:rowOff>
                  </to>
                </anchor>
              </controlPr>
            </control>
          </mc:Choice>
        </mc:AlternateContent>
        <mc:AlternateContent xmlns:mc="http://schemas.openxmlformats.org/markup-compatibility/2006">
          <mc:Choice Requires="x14">
            <control shapeId="2084" r:id="rId28" name="Group Box 36">
              <controlPr defaultSize="0" autoFill="0" autoPict="0">
                <anchor moveWithCells="1">
                  <from>
                    <xdr:col>1</xdr:col>
                    <xdr:colOff>30480</xdr:colOff>
                    <xdr:row>4</xdr:row>
                    <xdr:rowOff>76200</xdr:rowOff>
                  </from>
                  <to>
                    <xdr:col>4</xdr:col>
                    <xdr:colOff>0</xdr:colOff>
                    <xdr:row>6</xdr:row>
                    <xdr:rowOff>106680</xdr:rowOff>
                  </to>
                </anchor>
              </controlPr>
            </control>
          </mc:Choice>
        </mc:AlternateContent>
        <mc:AlternateContent xmlns:mc="http://schemas.openxmlformats.org/markup-compatibility/2006">
          <mc:Choice Requires="x14">
            <control shapeId="2085" r:id="rId29" name="Drop Down 37">
              <controlPr defaultSize="0" autoLine="0" autoPict="0" macro="[0]!SetPlotSeriesRange">
                <anchor moveWithCells="1">
                  <from>
                    <xdr:col>1</xdr:col>
                    <xdr:colOff>68580</xdr:colOff>
                    <xdr:row>1</xdr:row>
                    <xdr:rowOff>152400</xdr:rowOff>
                  </from>
                  <to>
                    <xdr:col>2</xdr:col>
                    <xdr:colOff>411480</xdr:colOff>
                    <xdr:row>2</xdr:row>
                    <xdr:rowOff>182880</xdr:rowOff>
                  </to>
                </anchor>
              </controlPr>
            </control>
          </mc:Choice>
        </mc:AlternateContent>
        <mc:AlternateContent xmlns:mc="http://schemas.openxmlformats.org/markup-compatibility/2006">
          <mc:Choice Requires="x14">
            <control shapeId="2086" r:id="rId30" name="Drop Down 38">
              <controlPr defaultSize="0" autoLine="0" autoPict="0">
                <anchor moveWithCells="1">
                  <from>
                    <xdr:col>2</xdr:col>
                    <xdr:colOff>525780</xdr:colOff>
                    <xdr:row>1</xdr:row>
                    <xdr:rowOff>152400</xdr:rowOff>
                  </from>
                  <to>
                    <xdr:col>3</xdr:col>
                    <xdr:colOff>495300</xdr:colOff>
                    <xdr:row>2</xdr:row>
                    <xdr:rowOff>182880</xdr:rowOff>
                  </to>
                </anchor>
              </controlPr>
            </control>
          </mc:Choice>
        </mc:AlternateContent>
        <mc:AlternateContent xmlns:mc="http://schemas.openxmlformats.org/markup-compatibility/2006">
          <mc:Choice Requires="x14">
            <control shapeId="2087" r:id="rId31" name="Group Box 39">
              <controlPr defaultSize="0" autoFill="0" autoPict="0">
                <anchor moveWithCells="1">
                  <from>
                    <xdr:col>1</xdr:col>
                    <xdr:colOff>30480</xdr:colOff>
                    <xdr:row>1</xdr:row>
                    <xdr:rowOff>30480</xdr:rowOff>
                  </from>
                  <to>
                    <xdr:col>4</xdr:col>
                    <xdr:colOff>0</xdr:colOff>
                    <xdr:row>2</xdr:row>
                    <xdr:rowOff>220980</xdr:rowOff>
                  </to>
                </anchor>
              </controlPr>
            </control>
          </mc:Choice>
        </mc:AlternateContent>
        <mc:AlternateContent xmlns:mc="http://schemas.openxmlformats.org/markup-compatibility/2006">
          <mc:Choice Requires="x14">
            <control shapeId="2088" r:id="rId32" name="Label 40">
              <controlPr defaultSize="0" autoFill="0" autoLine="0" autoPict="0">
                <anchor moveWithCells="1" sizeWithCells="1">
                  <from>
                    <xdr:col>2</xdr:col>
                    <xdr:colOff>381000</xdr:colOff>
                    <xdr:row>5</xdr:row>
                    <xdr:rowOff>68580</xdr:rowOff>
                  </from>
                  <to>
                    <xdr:col>3</xdr:col>
                    <xdr:colOff>381000</xdr:colOff>
                    <xdr:row>6</xdr:row>
                    <xdr:rowOff>68580</xdr:rowOff>
                  </to>
                </anchor>
              </controlPr>
            </control>
          </mc:Choice>
        </mc:AlternateContent>
        <mc:AlternateContent xmlns:mc="http://schemas.openxmlformats.org/markup-compatibility/2006">
          <mc:Choice Requires="x14">
            <control shapeId="2089" r:id="rId33" name="Button 41">
              <controlPr defaultSize="0" print="0" autoFill="0" autoPict="0" macro="[0]!ClearAllData">
                <anchor moveWithCells="1">
                  <from>
                    <xdr:col>2</xdr:col>
                    <xdr:colOff>68580</xdr:colOff>
                    <xdr:row>29</xdr:row>
                    <xdr:rowOff>144780</xdr:rowOff>
                  </from>
                  <to>
                    <xdr:col>4</xdr:col>
                    <xdr:colOff>0</xdr:colOff>
                    <xdr:row>31</xdr:row>
                    <xdr:rowOff>30480</xdr:rowOff>
                  </to>
                </anchor>
              </controlPr>
            </control>
          </mc:Choice>
        </mc:AlternateContent>
        <mc:AlternateContent xmlns:mc="http://schemas.openxmlformats.org/markup-compatibility/2006">
          <mc:Choice Requires="x14">
            <control shapeId="2092" r:id="rId34" name="Check Box 44">
              <controlPr defaultSize="0" autoFill="0" autoLine="0" autoPict="0">
                <anchor moveWithCells="1">
                  <from>
                    <xdr:col>2</xdr:col>
                    <xdr:colOff>0</xdr:colOff>
                    <xdr:row>18</xdr:row>
                    <xdr:rowOff>0</xdr:rowOff>
                  </from>
                  <to>
                    <xdr:col>2</xdr:col>
                    <xdr:colOff>525780</xdr:colOff>
                    <xdr:row>19</xdr:row>
                    <xdr:rowOff>68580</xdr:rowOff>
                  </to>
                </anchor>
              </controlPr>
            </control>
          </mc:Choice>
        </mc:AlternateContent>
        <mc:AlternateContent xmlns:mc="http://schemas.openxmlformats.org/markup-compatibility/2006">
          <mc:Choice Requires="x14">
            <control shapeId="2093" r:id="rId35" name="Group Box 45">
              <controlPr defaultSize="0" autoFill="0" autoPict="0">
                <anchor moveWithCells="1">
                  <from>
                    <xdr:col>1</xdr:col>
                    <xdr:colOff>30480</xdr:colOff>
                    <xdr:row>32</xdr:row>
                    <xdr:rowOff>68580</xdr:rowOff>
                  </from>
                  <to>
                    <xdr:col>4</xdr:col>
                    <xdr:colOff>106680</xdr:colOff>
                    <xdr:row>34</xdr:row>
                    <xdr:rowOff>144780</xdr:rowOff>
                  </to>
                </anchor>
              </controlPr>
            </control>
          </mc:Choice>
        </mc:AlternateContent>
        <mc:AlternateContent xmlns:mc="http://schemas.openxmlformats.org/markup-compatibility/2006">
          <mc:Choice Requires="x14">
            <control shapeId="2094" r:id="rId36" name="Check Box 46">
              <controlPr defaultSize="0" autoFill="0" autoLine="0" autoPict="0" altText="Min">
                <anchor moveWithCells="1">
                  <from>
                    <xdr:col>2</xdr:col>
                    <xdr:colOff>68580</xdr:colOff>
                    <xdr:row>32</xdr:row>
                    <xdr:rowOff>152400</xdr:rowOff>
                  </from>
                  <to>
                    <xdr:col>3</xdr:col>
                    <xdr:colOff>0</xdr:colOff>
                    <xdr:row>34</xdr:row>
                    <xdr:rowOff>30480</xdr:rowOff>
                  </to>
                </anchor>
              </controlPr>
            </control>
          </mc:Choice>
        </mc:AlternateContent>
        <mc:AlternateContent xmlns:mc="http://schemas.openxmlformats.org/markup-compatibility/2006">
          <mc:Choice Requires="x14">
            <control shapeId="2096" r:id="rId37" name="Check Box 48">
              <controlPr defaultSize="0" autoFill="0" autoLine="0" autoPict="0">
                <anchor moveWithCells="1">
                  <from>
                    <xdr:col>3</xdr:col>
                    <xdr:colOff>68580</xdr:colOff>
                    <xdr:row>32</xdr:row>
                    <xdr:rowOff>144780</xdr:rowOff>
                  </from>
                  <to>
                    <xdr:col>4</xdr:col>
                    <xdr:colOff>30480</xdr:colOff>
                    <xdr:row>34</xdr:row>
                    <xdr:rowOff>30480</xdr:rowOff>
                  </to>
                </anchor>
              </controlPr>
            </control>
          </mc:Choice>
        </mc:AlternateContent>
        <mc:AlternateContent xmlns:mc="http://schemas.openxmlformats.org/markup-compatibility/2006">
          <mc:Choice Requires="x14">
            <control shapeId="2095" r:id="rId38" name="Check Box 47">
              <controlPr defaultSize="0" autoFill="0" autoLine="0" autoPict="0" altText="Max">
                <anchor moveWithCells="1">
                  <from>
                    <xdr:col>1</xdr:col>
                    <xdr:colOff>106680</xdr:colOff>
                    <xdr:row>32</xdr:row>
                    <xdr:rowOff>182880</xdr:rowOff>
                  </from>
                  <to>
                    <xdr:col>2</xdr:col>
                    <xdr:colOff>30480</xdr:colOff>
                    <xdr:row>34</xdr:row>
                    <xdr:rowOff>30480</xdr:rowOff>
                  </to>
                </anchor>
              </controlPr>
            </control>
          </mc:Choice>
        </mc:AlternateContent>
        <mc:AlternateContent xmlns:mc="http://schemas.openxmlformats.org/markup-compatibility/2006">
          <mc:Choice Requires="x14">
            <control shapeId="2097" r:id="rId39" name="Button 49">
              <controlPr defaultSize="0" print="0" autoFill="0" autoPict="0" macro="[0]!ExtractDataFromEnsembleOutput">
                <anchor moveWithCells="1" sizeWithCells="1">
                  <from>
                    <xdr:col>4</xdr:col>
                    <xdr:colOff>220980</xdr:colOff>
                    <xdr:row>32</xdr:row>
                    <xdr:rowOff>144780</xdr:rowOff>
                  </from>
                  <to>
                    <xdr:col>6</xdr:col>
                    <xdr:colOff>30480</xdr:colOff>
                    <xdr:row>34</xdr:row>
                    <xdr:rowOff>38100</xdr:rowOff>
                  </to>
                </anchor>
              </controlPr>
            </control>
          </mc:Choice>
        </mc:AlternateContent>
        <mc:AlternateContent xmlns:mc="http://schemas.openxmlformats.org/markup-compatibility/2006">
          <mc:Choice Requires="x14">
            <control shapeId="2099" r:id="rId40" name="Check Box 51">
              <controlPr defaultSize="0" autoFill="0" autoLine="0" autoPict="0">
                <anchor moveWithCells="1">
                  <from>
                    <xdr:col>2</xdr:col>
                    <xdr:colOff>0</xdr:colOff>
                    <xdr:row>19</xdr:row>
                    <xdr:rowOff>0</xdr:rowOff>
                  </from>
                  <to>
                    <xdr:col>2</xdr:col>
                    <xdr:colOff>563880</xdr:colOff>
                    <xdr:row>20</xdr:row>
                    <xdr:rowOff>68580</xdr:rowOff>
                  </to>
                </anchor>
              </controlPr>
            </control>
          </mc:Choice>
        </mc:AlternateContent>
        <mc:AlternateContent xmlns:mc="http://schemas.openxmlformats.org/markup-compatibility/2006">
          <mc:Choice Requires="x14">
            <control shapeId="2100" r:id="rId41" name="Check Box 52">
              <controlPr defaultSize="0" autoFill="0" autoLine="0" autoPict="0">
                <anchor moveWithCells="1">
                  <from>
                    <xdr:col>2</xdr:col>
                    <xdr:colOff>0</xdr:colOff>
                    <xdr:row>20</xdr:row>
                    <xdr:rowOff>0</xdr:rowOff>
                  </from>
                  <to>
                    <xdr:col>2</xdr:col>
                    <xdr:colOff>563880</xdr:colOff>
                    <xdr:row>21</xdr:row>
                    <xdr:rowOff>68580</xdr:rowOff>
                  </to>
                </anchor>
              </controlPr>
            </control>
          </mc:Choice>
        </mc:AlternateContent>
        <mc:AlternateContent xmlns:mc="http://schemas.openxmlformats.org/markup-compatibility/2006">
          <mc:Choice Requires="x14">
            <control shapeId="2101" r:id="rId42" name="Check Box 53">
              <controlPr defaultSize="0" autoFill="0" autoLine="0" autoPict="0">
                <anchor moveWithCells="1">
                  <from>
                    <xdr:col>2</xdr:col>
                    <xdr:colOff>0</xdr:colOff>
                    <xdr:row>21</xdr:row>
                    <xdr:rowOff>0</xdr:rowOff>
                  </from>
                  <to>
                    <xdr:col>2</xdr:col>
                    <xdr:colOff>563880</xdr:colOff>
                    <xdr:row>22</xdr:row>
                    <xdr:rowOff>68580</xdr:rowOff>
                  </to>
                </anchor>
              </controlPr>
            </control>
          </mc:Choice>
        </mc:AlternateContent>
        <mc:AlternateContent xmlns:mc="http://schemas.openxmlformats.org/markup-compatibility/2006">
          <mc:Choice Requires="x14">
            <control shapeId="2102" r:id="rId43" name="Check Box 54">
              <controlPr defaultSize="0" autoFill="0" autoLine="0" autoPict="0">
                <anchor moveWithCells="1">
                  <from>
                    <xdr:col>2</xdr:col>
                    <xdr:colOff>0</xdr:colOff>
                    <xdr:row>22</xdr:row>
                    <xdr:rowOff>0</xdr:rowOff>
                  </from>
                  <to>
                    <xdr:col>2</xdr:col>
                    <xdr:colOff>563880</xdr:colOff>
                    <xdr:row>23</xdr:row>
                    <xdr:rowOff>68580</xdr:rowOff>
                  </to>
                </anchor>
              </controlPr>
            </control>
          </mc:Choice>
        </mc:AlternateContent>
        <mc:AlternateContent xmlns:mc="http://schemas.openxmlformats.org/markup-compatibility/2006">
          <mc:Choice Requires="x14">
            <control shapeId="2103" r:id="rId44" name="Check Box 55">
              <controlPr defaultSize="0" autoFill="0" autoLine="0" autoPict="0">
                <anchor moveWithCells="1">
                  <from>
                    <xdr:col>2</xdr:col>
                    <xdr:colOff>0</xdr:colOff>
                    <xdr:row>23</xdr:row>
                    <xdr:rowOff>0</xdr:rowOff>
                  </from>
                  <to>
                    <xdr:col>2</xdr:col>
                    <xdr:colOff>563880</xdr:colOff>
                    <xdr:row>24</xdr:row>
                    <xdr:rowOff>68580</xdr:rowOff>
                  </to>
                </anchor>
              </controlPr>
            </control>
          </mc:Choice>
        </mc:AlternateContent>
        <mc:AlternateContent xmlns:mc="http://schemas.openxmlformats.org/markup-compatibility/2006">
          <mc:Choice Requires="x14">
            <control shapeId="2105" r:id="rId45" name="Check Box 57">
              <controlPr defaultSize="0" autoFill="0" autoLine="0" autoPict="0">
                <anchor moveWithCells="1">
                  <from>
                    <xdr:col>2</xdr:col>
                    <xdr:colOff>0</xdr:colOff>
                    <xdr:row>24</xdr:row>
                    <xdr:rowOff>0</xdr:rowOff>
                  </from>
                  <to>
                    <xdr:col>2</xdr:col>
                    <xdr:colOff>563880</xdr:colOff>
                    <xdr:row>25</xdr:row>
                    <xdr:rowOff>68580</xdr:rowOff>
                  </to>
                </anchor>
              </controlPr>
            </control>
          </mc:Choice>
        </mc:AlternateContent>
        <mc:AlternateContent xmlns:mc="http://schemas.openxmlformats.org/markup-compatibility/2006">
          <mc:Choice Requires="x14">
            <control shapeId="2106" r:id="rId46" name="Check Box 58">
              <controlPr defaultSize="0" autoFill="0" autoLine="0" autoPict="0">
                <anchor moveWithCells="1">
                  <from>
                    <xdr:col>2</xdr:col>
                    <xdr:colOff>0</xdr:colOff>
                    <xdr:row>25</xdr:row>
                    <xdr:rowOff>0</xdr:rowOff>
                  </from>
                  <to>
                    <xdr:col>2</xdr:col>
                    <xdr:colOff>563880</xdr:colOff>
                    <xdr:row>26</xdr:row>
                    <xdr:rowOff>68580</xdr:rowOff>
                  </to>
                </anchor>
              </controlPr>
            </control>
          </mc:Choice>
        </mc:AlternateContent>
        <mc:AlternateContent xmlns:mc="http://schemas.openxmlformats.org/markup-compatibility/2006">
          <mc:Choice Requires="x14">
            <control shapeId="2107" r:id="rId47" name="Check Box 59">
              <controlPr defaultSize="0" autoFill="0" autoLine="0" autoPict="0">
                <anchor moveWithCells="1">
                  <from>
                    <xdr:col>2</xdr:col>
                    <xdr:colOff>0</xdr:colOff>
                    <xdr:row>26</xdr:row>
                    <xdr:rowOff>0</xdr:rowOff>
                  </from>
                  <to>
                    <xdr:col>2</xdr:col>
                    <xdr:colOff>563880</xdr:colOff>
                    <xdr:row>27</xdr:row>
                    <xdr:rowOff>68580</xdr:rowOff>
                  </to>
                </anchor>
              </controlPr>
            </control>
          </mc:Choice>
        </mc:AlternateContent>
        <mc:AlternateContent xmlns:mc="http://schemas.openxmlformats.org/markup-compatibility/2006">
          <mc:Choice Requires="x14">
            <control shapeId="2108" r:id="rId48" name="Check Box 60">
              <controlPr defaultSize="0" autoFill="0" autoLine="0" autoPict="0">
                <anchor moveWithCells="1">
                  <from>
                    <xdr:col>2</xdr:col>
                    <xdr:colOff>0</xdr:colOff>
                    <xdr:row>27</xdr:row>
                    <xdr:rowOff>0</xdr:rowOff>
                  </from>
                  <to>
                    <xdr:col>2</xdr:col>
                    <xdr:colOff>563880</xdr:colOff>
                    <xdr:row>28</xdr:row>
                    <xdr:rowOff>68580</xdr:rowOff>
                  </to>
                </anchor>
              </controlPr>
            </control>
          </mc:Choice>
        </mc:AlternateContent>
        <mc:AlternateContent xmlns:mc="http://schemas.openxmlformats.org/markup-compatibility/2006">
          <mc:Choice Requires="x14">
            <control shapeId="2109" r:id="rId49" name="Check Box 61">
              <controlPr defaultSize="0" autoFill="0" autoLine="0" autoPict="0">
                <anchor moveWithCells="1">
                  <from>
                    <xdr:col>2</xdr:col>
                    <xdr:colOff>0</xdr:colOff>
                    <xdr:row>27</xdr:row>
                    <xdr:rowOff>182880</xdr:rowOff>
                  </from>
                  <to>
                    <xdr:col>2</xdr:col>
                    <xdr:colOff>563880</xdr:colOff>
                    <xdr:row>29</xdr:row>
                    <xdr:rowOff>68580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9">
    <tabColor theme="0"/>
  </sheetPr>
  <dimension ref="A1:BJ110"/>
  <sheetViews>
    <sheetView workbookViewId="0">
      <selection activeCell="W29" sqref="W29"/>
    </sheetView>
  </sheetViews>
  <sheetFormatPr defaultColWidth="8.5546875" defaultRowHeight="14.4" x14ac:dyDescent="0.3"/>
  <cols>
    <col min="1" max="1" width="2.5546875" customWidth="1"/>
    <col min="2" max="2" width="18.5546875" customWidth="1"/>
    <col min="3" max="3" width="41.44140625" customWidth="1"/>
    <col min="4" max="4" width="11" bestFit="1" customWidth="1"/>
    <col min="5" max="5" width="9.5546875" customWidth="1"/>
    <col min="6" max="6" width="5.33203125" customWidth="1"/>
    <col min="7" max="7" width="10.5546875" customWidth="1"/>
    <col min="8" max="8" width="3" customWidth="1"/>
    <col min="10" max="10" width="3" customWidth="1"/>
    <col min="12" max="12" width="2.5546875" customWidth="1"/>
    <col min="13" max="13" width="8.5546875" customWidth="1"/>
    <col min="14" max="14" width="2.5546875" customWidth="1"/>
    <col min="15" max="15" width="9.5546875" customWidth="1"/>
    <col min="17" max="17" width="31.5546875" customWidth="1"/>
    <col min="19" max="19" width="73" customWidth="1"/>
    <col min="20" max="20" width="16.44140625" bestFit="1" customWidth="1"/>
    <col min="21" max="21" width="19.44140625" bestFit="1" customWidth="1"/>
    <col min="22" max="22" width="9.44140625" customWidth="1"/>
    <col min="23" max="23" width="20.44140625" bestFit="1" customWidth="1"/>
    <col min="24" max="24" width="9.44140625" customWidth="1"/>
    <col min="25" max="25" width="9.44140625" bestFit="1" customWidth="1"/>
    <col min="26" max="26" width="12.5546875" customWidth="1"/>
    <col min="27" max="35" width="10.44140625" bestFit="1" customWidth="1"/>
    <col min="36" max="36" width="9.44140625" bestFit="1" customWidth="1"/>
    <col min="37" max="37" width="10.44140625" bestFit="1" customWidth="1"/>
    <col min="38" max="39" width="9.44140625" bestFit="1" customWidth="1"/>
    <col min="40" max="49" width="10.44140625" bestFit="1" customWidth="1"/>
    <col min="50" max="51" width="9.44140625" bestFit="1" customWidth="1"/>
    <col min="52" max="52" width="10.44140625" bestFit="1" customWidth="1"/>
    <col min="53" max="53" width="9" bestFit="1" customWidth="1"/>
  </cols>
  <sheetData>
    <row r="1" spans="1:62" x14ac:dyDescent="0.3">
      <c r="A1" s="161"/>
      <c r="B1" s="162"/>
      <c r="C1" s="162"/>
      <c r="D1" s="162"/>
      <c r="E1" s="162"/>
      <c r="F1" s="162"/>
      <c r="G1" s="162"/>
      <c r="H1" s="162"/>
      <c r="I1" s="162"/>
      <c r="J1" s="162"/>
      <c r="K1" s="162"/>
      <c r="L1" s="162"/>
      <c r="M1" s="162"/>
      <c r="N1" s="162"/>
      <c r="O1" s="162"/>
      <c r="P1" s="162"/>
      <c r="Q1" s="162"/>
      <c r="R1" s="162"/>
      <c r="S1" s="162"/>
      <c r="T1" s="163"/>
      <c r="U1" s="159"/>
      <c r="V1" s="183"/>
      <c r="W1" s="183"/>
      <c r="X1" s="183"/>
      <c r="Y1" s="784" t="str">
        <f>LOOKUP(B6,CDFNode,CDF_ExName)</f>
        <v>PowConst3500ByPass</v>
      </c>
      <c r="Z1" s="785"/>
      <c r="AA1" s="785"/>
      <c r="AB1" s="785"/>
      <c r="AC1" s="785"/>
      <c r="AD1" s="785"/>
      <c r="AE1" s="785"/>
      <c r="AF1" s="785"/>
      <c r="AG1" s="785"/>
      <c r="AH1" s="785"/>
      <c r="AI1" s="785"/>
      <c r="AJ1" s="785"/>
      <c r="AK1" s="785"/>
      <c r="AL1" s="785"/>
      <c r="AM1" s="785"/>
      <c r="AN1" s="785"/>
      <c r="AO1" s="785"/>
      <c r="AP1" s="785"/>
      <c r="AQ1" s="785"/>
      <c r="AR1" s="785"/>
      <c r="AS1" s="785"/>
      <c r="AT1" s="785"/>
      <c r="AU1" s="785"/>
      <c r="AV1" s="785"/>
      <c r="AW1" s="785"/>
      <c r="AX1" s="785"/>
      <c r="AY1" s="785"/>
      <c r="AZ1" s="785"/>
      <c r="BA1" s="785"/>
      <c r="BB1" s="153"/>
      <c r="BC1" s="153"/>
      <c r="BD1" s="153"/>
      <c r="BE1" s="153"/>
      <c r="BF1" s="153"/>
      <c r="BG1" s="2"/>
    </row>
    <row r="2" spans="1:62" x14ac:dyDescent="0.3">
      <c r="A2" s="164"/>
      <c r="B2" s="165"/>
      <c r="C2" s="165"/>
      <c r="D2" s="165"/>
      <c r="E2" s="165"/>
      <c r="F2" s="165"/>
      <c r="G2" s="165"/>
      <c r="H2" s="165"/>
      <c r="I2" s="165"/>
      <c r="J2" s="165"/>
      <c r="K2" s="165"/>
      <c r="L2" s="165"/>
      <c r="M2" s="165"/>
      <c r="N2" s="165"/>
      <c r="O2" s="165"/>
      <c r="P2" s="165"/>
      <c r="Q2" s="165"/>
      <c r="R2" s="165"/>
      <c r="S2" s="165"/>
      <c r="T2" s="166"/>
      <c r="U2" s="2"/>
      <c r="V2" s="153" t="s">
        <v>287</v>
      </c>
      <c r="W2" s="153" t="s">
        <v>288</v>
      </c>
      <c r="X2" s="153" t="s">
        <v>289</v>
      </c>
      <c r="Y2" s="157">
        <f>RunInformation!$G$6</f>
        <v>1991</v>
      </c>
      <c r="Z2" s="153">
        <f>RunInformation!$G$7</f>
        <v>1992</v>
      </c>
      <c r="AA2" s="153">
        <f>RunInformation!$G$8</f>
        <v>1993</v>
      </c>
      <c r="AB2" s="153">
        <f>RunInformation!$G$9</f>
        <v>1994</v>
      </c>
      <c r="AC2" s="153">
        <f>RunInformation!$G$10</f>
        <v>1995</v>
      </c>
      <c r="AD2" s="153">
        <f>RunInformation!$G$11</f>
        <v>1996</v>
      </c>
      <c r="AE2" s="153">
        <f>RunInformation!$G$12</f>
        <v>1997</v>
      </c>
      <c r="AF2" s="153">
        <f>RunInformation!$G$13</f>
        <v>1998</v>
      </c>
      <c r="AG2" s="153">
        <f>RunInformation!$G$14</f>
        <v>1999</v>
      </c>
      <c r="AH2" s="153">
        <f>RunInformation!$G$15</f>
        <v>2000</v>
      </c>
      <c r="AI2" s="153">
        <f>RunInformation!$G$16</f>
        <v>2001</v>
      </c>
      <c r="AJ2" s="153">
        <f>RunInformation!$G$17</f>
        <v>2002</v>
      </c>
      <c r="AK2" s="153">
        <f>RunInformation!$G$18</f>
        <v>2003</v>
      </c>
      <c r="AL2" s="153">
        <f>RunInformation!$G$19</f>
        <v>2004</v>
      </c>
      <c r="AM2" s="153">
        <f>RunInformation!$G$20</f>
        <v>2005</v>
      </c>
      <c r="AN2" s="153">
        <f>RunInformation!$G$21</f>
        <v>2006</v>
      </c>
      <c r="AO2" s="153">
        <f>RunInformation!$G$22</f>
        <v>2007</v>
      </c>
      <c r="AP2" s="153">
        <f>RunInformation!$G$23</f>
        <v>2008</v>
      </c>
      <c r="AQ2" s="153">
        <f>RunInformation!$G$24</f>
        <v>2009</v>
      </c>
      <c r="AR2" s="153">
        <f>RunInformation!$G$25</f>
        <v>2010</v>
      </c>
      <c r="AS2" s="153">
        <f>RunInformation!$G$26</f>
        <v>2011</v>
      </c>
      <c r="AT2" s="153">
        <f>RunInformation!$G$27</f>
        <v>2012</v>
      </c>
      <c r="AU2" s="153">
        <f>RunInformation!$G$28</f>
        <v>2013</v>
      </c>
      <c r="AV2" s="153">
        <f>RunInformation!$G$29</f>
        <v>2014</v>
      </c>
      <c r="AW2" s="153">
        <f>RunInformation!$G$30</f>
        <v>2015</v>
      </c>
      <c r="AX2" s="153">
        <f>RunInformation!$G$31</f>
        <v>2016</v>
      </c>
      <c r="AY2" s="153">
        <f>RunInformation!$G$32</f>
        <v>2017</v>
      </c>
      <c r="AZ2" s="153">
        <f>RunInformation!$G$33</f>
        <v>2018</v>
      </c>
      <c r="BA2" s="153">
        <f>RunInformation!$G$34</f>
        <v>2019</v>
      </c>
      <c r="BB2" s="153">
        <f>RunInformation!$G$35</f>
        <v>2020</v>
      </c>
      <c r="BC2" s="153">
        <f>RunInformation!$G$36</f>
        <v>0</v>
      </c>
      <c r="BD2" s="153">
        <f>RunInformation!$G$37</f>
        <v>0</v>
      </c>
      <c r="BE2" s="153">
        <f>RunInformation!$G$38</f>
        <v>0</v>
      </c>
      <c r="BF2" s="153">
        <f>RunInformation!$G$39</f>
        <v>0</v>
      </c>
      <c r="BG2" s="153">
        <f>RunInformation!$G$40</f>
        <v>0</v>
      </c>
    </row>
    <row r="3" spans="1:62" x14ac:dyDescent="0.3">
      <c r="A3" s="164"/>
      <c r="B3" s="8">
        <v>3</v>
      </c>
      <c r="C3" s="165"/>
      <c r="D3" s="165"/>
      <c r="E3" s="165"/>
      <c r="F3" s="165"/>
      <c r="G3" s="165"/>
      <c r="H3" s="165"/>
      <c r="I3" s="165"/>
      <c r="J3" s="165"/>
      <c r="K3" s="165"/>
      <c r="L3" s="165"/>
      <c r="M3" s="165"/>
      <c r="N3" s="165"/>
      <c r="O3" s="165"/>
      <c r="P3" s="165"/>
      <c r="Q3" s="165"/>
      <c r="R3" s="165"/>
      <c r="S3" s="165"/>
      <c r="T3" s="166"/>
      <c r="U3" s="3"/>
      <c r="V3" s="4" t="s">
        <v>0</v>
      </c>
      <c r="W3" s="4" t="s">
        <v>1</v>
      </c>
      <c r="X3" s="3" t="s">
        <v>2</v>
      </c>
      <c r="Y3" s="4" t="s">
        <v>3</v>
      </c>
      <c r="Z3" s="4" t="s">
        <v>4</v>
      </c>
      <c r="AA3" s="4" t="s">
        <v>5</v>
      </c>
      <c r="AB3" s="4" t="s">
        <v>6</v>
      </c>
      <c r="AC3" s="4" t="s">
        <v>7</v>
      </c>
      <c r="AD3" s="4" t="s">
        <v>8</v>
      </c>
      <c r="AE3" s="4" t="s">
        <v>9</v>
      </c>
      <c r="AF3" s="4" t="s">
        <v>10</v>
      </c>
      <c r="AG3" s="4" t="s">
        <v>11</v>
      </c>
      <c r="AH3" s="4" t="s">
        <v>12</v>
      </c>
      <c r="AI3" s="4" t="s">
        <v>13</v>
      </c>
      <c r="AJ3" s="4" t="s">
        <v>14</v>
      </c>
      <c r="AK3" s="4" t="s">
        <v>15</v>
      </c>
      <c r="AL3" s="4" t="s">
        <v>16</v>
      </c>
      <c r="AM3" s="4" t="s">
        <v>17</v>
      </c>
      <c r="AN3" s="4" t="s">
        <v>18</v>
      </c>
      <c r="AO3" s="4" t="s">
        <v>19</v>
      </c>
      <c r="AP3" s="4" t="s">
        <v>20</v>
      </c>
      <c r="AQ3" s="4" t="s">
        <v>21</v>
      </c>
      <c r="AR3" s="4" t="s">
        <v>22</v>
      </c>
      <c r="AS3" s="4" t="s">
        <v>23</v>
      </c>
      <c r="AT3" s="4" t="s">
        <v>24</v>
      </c>
      <c r="AU3" s="4" t="s">
        <v>25</v>
      </c>
      <c r="AV3" s="4" t="s">
        <v>26</v>
      </c>
      <c r="AW3" s="4" t="s">
        <v>27</v>
      </c>
      <c r="AX3" s="4" t="s">
        <v>279</v>
      </c>
      <c r="AY3" s="4" t="s">
        <v>285</v>
      </c>
      <c r="AZ3" s="4" t="s">
        <v>290</v>
      </c>
      <c r="BA3" s="4" t="s">
        <v>294</v>
      </c>
      <c r="BB3" s="4" t="s">
        <v>295</v>
      </c>
      <c r="BC3" s="4" t="s">
        <v>293</v>
      </c>
      <c r="BD3" s="4" t="s">
        <v>629</v>
      </c>
      <c r="BE3" s="4" t="s">
        <v>630</v>
      </c>
      <c r="BF3" s="4" t="s">
        <v>631</v>
      </c>
      <c r="BG3" s="4" t="s">
        <v>632</v>
      </c>
    </row>
    <row r="4" spans="1:62" x14ac:dyDescent="0.3">
      <c r="A4" s="164"/>
      <c r="B4" s="165"/>
      <c r="C4" s="165"/>
      <c r="D4" s="165"/>
      <c r="E4" s="165"/>
      <c r="F4" s="165"/>
      <c r="G4" s="165"/>
      <c r="H4" s="165"/>
      <c r="I4" s="786"/>
      <c r="J4" s="786"/>
      <c r="K4" s="786"/>
      <c r="L4" s="786"/>
      <c r="M4" s="786"/>
      <c r="N4" s="786"/>
      <c r="O4" s="786"/>
      <c r="P4" s="786"/>
      <c r="Q4" s="165"/>
      <c r="R4" s="165"/>
      <c r="S4" s="165"/>
      <c r="T4" s="166"/>
      <c r="U4" s="517">
        <f ca="1">DATE(LOOKUP($B$3,TimestepID,StartYear),1,1)</f>
        <v>46023</v>
      </c>
      <c r="V4" s="518">
        <f t="shared" ref="V4:V9" ca="1" si="0">IF(OR(LOOKUP($U4,INDIRECT($C$40&amp;"_TIME"),INDIRECT($C$40&amp;"_"&amp;"Min"))="NaN",LOOKUP($U4,INDIRECT($C$40&amp;"_TIME"),INDIRECT($C$40&amp;"_"&amp;"Min"))=""),0,MROUND(LOOKUP($U4,INDIRECT($C$40&amp;"_TIME"),INDIRECT($C$40&amp;"_"&amp;"Min")),$V$11))</f>
        <v>1</v>
      </c>
      <c r="W4" s="519">
        <f t="shared" ref="W4:W9" ca="1" si="1">IF(OR(LOOKUP($U4,INDIRECT($C$40&amp;"_TIME"),INDIRECT($C$40&amp;"_"&amp;"Max"))="NaN",LOOKUP($U4,INDIRECT($C$40&amp;"_TIME"),INDIRECT($C$40&amp;"_"&amp;"Max"))=""),0,MROUND(LOOKUP($U4,INDIRECT($C$40&amp;"_TIME"),INDIRECT($C$40&amp;"_"&amp;"Max")),$V$11))</f>
        <v>1</v>
      </c>
      <c r="X4" s="520">
        <f t="shared" ref="X4:X9" ca="1" si="2">IF(OR(LOOKUP($U4,INDIRECT($C$40&amp;"_TIME"),INDIRECT($C$40&amp;"_"&amp;"Most"))="NaN",LOOKUP($U4,INDIRECT($C$40&amp;"_TIME"),INDIRECT($C$40&amp;"_"&amp;"Most"))=""),0,MROUND(LOOKUP($U4,INDIRECT($C$40&amp;"_TIME"),INDIRECT($C$40&amp;"_"&amp;"Most")),$V$11))</f>
        <v>1</v>
      </c>
      <c r="Y4" s="194">
        <f ca="1">IF(OR(LOOKUP($U4,INDIRECT($C$40&amp;"_TIME"),INDIRECT($C$40&amp;"_"&amp;Y$10))="NaN",LOOKUP($U4,INDIRECT($C$40&amp;"_TIME"),INDIRECT($C$40&amp;"_"&amp;Y$10))=""),0,MROUND(LOOKUP($U4,INDIRECT($C$40&amp;"_TIME"),INDIRECT($C$40&amp;"_"&amp;Y$10)),$V$11))</f>
        <v>1</v>
      </c>
      <c r="Z4" s="195">
        <f t="shared" ref="Z4:AN8" ca="1" si="3">IF(OR(LOOKUP($U4,INDIRECT($C$40&amp;"_TIME"),INDIRECT($C$40&amp;"_"&amp;Z$10))="NaN",LOOKUP($U4,INDIRECT($C$40&amp;"_TIME"),INDIRECT($C$40&amp;"_"&amp;Z$10))=""),0,MROUND(LOOKUP($U4,INDIRECT($C$40&amp;"_TIME"),INDIRECT($C$40&amp;"_"&amp;Z$10)),$V$11))</f>
        <v>1</v>
      </c>
      <c r="AA4" s="195">
        <f t="shared" ca="1" si="3"/>
        <v>1</v>
      </c>
      <c r="AB4" s="195">
        <f t="shared" ca="1" si="3"/>
        <v>1</v>
      </c>
      <c r="AC4" s="195">
        <f t="shared" ca="1" si="3"/>
        <v>1</v>
      </c>
      <c r="AD4" s="195">
        <f t="shared" ca="1" si="3"/>
        <v>1</v>
      </c>
      <c r="AE4" s="195">
        <f t="shared" ca="1" si="3"/>
        <v>1</v>
      </c>
      <c r="AF4" s="195">
        <f t="shared" ca="1" si="3"/>
        <v>1</v>
      </c>
      <c r="AG4" s="195">
        <f t="shared" ca="1" si="3"/>
        <v>1</v>
      </c>
      <c r="AH4" s="195">
        <f t="shared" ca="1" si="3"/>
        <v>1</v>
      </c>
      <c r="AI4" s="195">
        <f t="shared" ca="1" si="3"/>
        <v>1</v>
      </c>
      <c r="AJ4" s="195">
        <f t="shared" ca="1" si="3"/>
        <v>1</v>
      </c>
      <c r="AK4" s="195">
        <f t="shared" ca="1" si="3"/>
        <v>1</v>
      </c>
      <c r="AL4" s="195">
        <f t="shared" ca="1" si="3"/>
        <v>1</v>
      </c>
      <c r="AM4" s="195">
        <f t="shared" ca="1" si="3"/>
        <v>1</v>
      </c>
      <c r="AN4" s="195">
        <f t="shared" ca="1" si="3"/>
        <v>1</v>
      </c>
      <c r="AO4" s="195">
        <f t="shared" ref="AO4:BD9" ca="1" si="4">IF(OR(LOOKUP($U4,INDIRECT($C$40&amp;"_TIME"),INDIRECT($C$40&amp;"_"&amp;AO$10))="NaN",LOOKUP($U4,INDIRECT($C$40&amp;"_TIME"),INDIRECT($C$40&amp;"_"&amp;AO$10))=""),0,MROUND(LOOKUP($U4,INDIRECT($C$40&amp;"_TIME"),INDIRECT($C$40&amp;"_"&amp;AO$10)),$V$11))</f>
        <v>1</v>
      </c>
      <c r="AP4" s="195">
        <f t="shared" ca="1" si="4"/>
        <v>1</v>
      </c>
      <c r="AQ4" s="195">
        <f t="shared" ca="1" si="4"/>
        <v>1</v>
      </c>
      <c r="AR4" s="195">
        <f t="shared" ca="1" si="4"/>
        <v>1</v>
      </c>
      <c r="AS4" s="195">
        <f t="shared" ca="1" si="4"/>
        <v>1</v>
      </c>
      <c r="AT4" s="195">
        <f t="shared" ca="1" si="4"/>
        <v>1</v>
      </c>
      <c r="AU4" s="195">
        <f t="shared" ca="1" si="4"/>
        <v>1</v>
      </c>
      <c r="AV4" s="195">
        <f t="shared" ca="1" si="4"/>
        <v>1</v>
      </c>
      <c r="AW4" s="195">
        <f t="shared" ca="1" si="4"/>
        <v>1</v>
      </c>
      <c r="AX4" s="195">
        <f t="shared" ca="1" si="4"/>
        <v>1</v>
      </c>
      <c r="AY4" s="195">
        <f t="shared" ca="1" si="4"/>
        <v>1</v>
      </c>
      <c r="AZ4" s="195">
        <f t="shared" ca="1" si="4"/>
        <v>1</v>
      </c>
      <c r="BA4" s="195">
        <f t="shared" ca="1" si="4"/>
        <v>1</v>
      </c>
      <c r="BB4" s="195">
        <f t="shared" ca="1" si="4"/>
        <v>1</v>
      </c>
      <c r="BC4" s="195" t="e">
        <f t="shared" ca="1" si="4"/>
        <v>#REF!</v>
      </c>
      <c r="BD4" s="195" t="e">
        <f t="shared" ca="1" si="4"/>
        <v>#REF!</v>
      </c>
      <c r="BE4" s="195" t="e">
        <f t="shared" ref="BE4:BG9" ca="1" si="5">IF(OR(LOOKUP($U4,INDIRECT($C$40&amp;"_TIME"),INDIRECT($C$40&amp;"_"&amp;BE$10))="NaN",LOOKUP($U4,INDIRECT($C$40&amp;"_TIME"),INDIRECT($C$40&amp;"_"&amp;BE$10))=""),0,MROUND(LOOKUP($U4,INDIRECT($C$40&amp;"_TIME"),INDIRECT($C$40&amp;"_"&amp;BE$10)),$V$11))</f>
        <v>#REF!</v>
      </c>
      <c r="BF4" s="195" t="e">
        <f t="shared" ca="1" si="5"/>
        <v>#REF!</v>
      </c>
      <c r="BG4" s="267" t="e">
        <f t="shared" ca="1" si="5"/>
        <v>#REF!</v>
      </c>
    </row>
    <row r="5" spans="1:62" x14ac:dyDescent="0.3">
      <c r="A5" s="164"/>
      <c r="B5" s="165"/>
      <c r="C5" s="165"/>
      <c r="D5" s="165"/>
      <c r="E5" s="165"/>
      <c r="F5" s="165"/>
      <c r="G5" s="165"/>
      <c r="H5" s="165"/>
      <c r="I5" s="786"/>
      <c r="J5" s="786"/>
      <c r="K5" s="786"/>
      <c r="L5" s="786"/>
      <c r="M5" s="786"/>
      <c r="N5" s="786"/>
      <c r="O5" s="786"/>
      <c r="P5" s="786"/>
      <c r="Q5" s="165"/>
      <c r="R5" s="165"/>
      <c r="S5" s="165"/>
      <c r="T5" s="166"/>
      <c r="U5" s="160">
        <f ca="1">EDATE($U$4,12)</f>
        <v>46388</v>
      </c>
      <c r="V5" s="193">
        <f ca="1">IF(OR(LOOKUP($U5,INDIRECT($C$40&amp;"_TIME"),INDIRECT($C$40&amp;"_"&amp;"Min"))="NaN",LOOKUP($U5,INDIRECT($C$40&amp;"_TIME"),INDIRECT($C$40&amp;"_"&amp;"Min"))=""),0,MROUND(LOOKUP($U5,INDIRECT($C$40&amp;"_TIME"),INDIRECT($C$40&amp;"_"&amp;"Min")),$V$11))</f>
        <v>1</v>
      </c>
      <c r="W5" s="196">
        <f t="shared" ca="1" si="1"/>
        <v>1</v>
      </c>
      <c r="X5" s="197">
        <f t="shared" ca="1" si="2"/>
        <v>1</v>
      </c>
      <c r="Y5" s="194">
        <f t="shared" ref="Y5:Y9" ca="1" si="6">IF(OR(LOOKUP($U5,INDIRECT($C$40&amp;"_TIME"),INDIRECT($C$40&amp;"_"&amp;Y$10))="NaN",LOOKUP($U5,INDIRECT($C$40&amp;"_TIME"),INDIRECT($C$40&amp;"_"&amp;Y$10))=""),0,MROUND(LOOKUP($U5,INDIRECT($C$40&amp;"_TIME"),INDIRECT($C$40&amp;"_"&amp;Y$10)),$V$11))</f>
        <v>1</v>
      </c>
      <c r="Z5" s="195">
        <f t="shared" ca="1" si="3"/>
        <v>1</v>
      </c>
      <c r="AA5" s="195">
        <f t="shared" ca="1" si="3"/>
        <v>1</v>
      </c>
      <c r="AB5" s="195">
        <f t="shared" ca="1" si="3"/>
        <v>1</v>
      </c>
      <c r="AC5" s="195">
        <f t="shared" ca="1" si="3"/>
        <v>1</v>
      </c>
      <c r="AD5" s="195">
        <f t="shared" ca="1" si="3"/>
        <v>1</v>
      </c>
      <c r="AE5" s="195">
        <f t="shared" ca="1" si="3"/>
        <v>1</v>
      </c>
      <c r="AF5" s="195">
        <f t="shared" ca="1" si="3"/>
        <v>1</v>
      </c>
      <c r="AG5" s="195">
        <f t="shared" ca="1" si="3"/>
        <v>1</v>
      </c>
      <c r="AH5" s="195">
        <f t="shared" ca="1" si="3"/>
        <v>1</v>
      </c>
      <c r="AI5" s="195">
        <f t="shared" ca="1" si="3"/>
        <v>1</v>
      </c>
      <c r="AJ5" s="195">
        <f t="shared" ca="1" si="3"/>
        <v>1</v>
      </c>
      <c r="AK5" s="195">
        <f t="shared" ca="1" si="3"/>
        <v>1</v>
      </c>
      <c r="AL5" s="195">
        <f t="shared" ca="1" si="3"/>
        <v>1</v>
      </c>
      <c r="AM5" s="195">
        <f t="shared" ca="1" si="3"/>
        <v>1</v>
      </c>
      <c r="AN5" s="195">
        <f t="shared" ca="1" si="3"/>
        <v>1</v>
      </c>
      <c r="AO5" s="195">
        <f t="shared" ca="1" si="4"/>
        <v>1</v>
      </c>
      <c r="AP5" s="195">
        <f t="shared" ca="1" si="4"/>
        <v>1</v>
      </c>
      <c r="AQ5" s="195">
        <f t="shared" ca="1" si="4"/>
        <v>1</v>
      </c>
      <c r="AR5" s="195">
        <f t="shared" ca="1" si="4"/>
        <v>1</v>
      </c>
      <c r="AS5" s="195">
        <f t="shared" ca="1" si="4"/>
        <v>1</v>
      </c>
      <c r="AT5" s="195">
        <f t="shared" ca="1" si="4"/>
        <v>1</v>
      </c>
      <c r="AU5" s="195">
        <f t="shared" ca="1" si="4"/>
        <v>1</v>
      </c>
      <c r="AV5" s="195">
        <f t="shared" ca="1" si="4"/>
        <v>1</v>
      </c>
      <c r="AW5" s="195">
        <f t="shared" ca="1" si="4"/>
        <v>1</v>
      </c>
      <c r="AX5" s="195">
        <f t="shared" ca="1" si="4"/>
        <v>1</v>
      </c>
      <c r="AY5" s="195">
        <f t="shared" ca="1" si="4"/>
        <v>1</v>
      </c>
      <c r="AZ5" s="195">
        <f t="shared" ca="1" si="4"/>
        <v>1</v>
      </c>
      <c r="BA5" s="195">
        <f t="shared" ca="1" si="4"/>
        <v>1</v>
      </c>
      <c r="BB5" s="195">
        <f t="shared" ca="1" si="4"/>
        <v>1</v>
      </c>
      <c r="BC5" s="195" t="e">
        <f t="shared" ca="1" si="4"/>
        <v>#REF!</v>
      </c>
      <c r="BD5" s="195" t="e">
        <f t="shared" ca="1" si="4"/>
        <v>#REF!</v>
      </c>
      <c r="BE5" s="195" t="e">
        <f t="shared" ca="1" si="5"/>
        <v>#REF!</v>
      </c>
      <c r="BF5" s="195" t="e">
        <f t="shared" ca="1" si="5"/>
        <v>#REF!</v>
      </c>
      <c r="BG5" s="267" t="e">
        <f t="shared" ca="1" si="5"/>
        <v>#REF!</v>
      </c>
    </row>
    <row r="6" spans="1:62" x14ac:dyDescent="0.3">
      <c r="A6" s="164"/>
      <c r="B6" s="165">
        <v>26</v>
      </c>
      <c r="C6" s="165" t="str">
        <f>"Probs_"&amp;$B$6</f>
        <v>Probs_26</v>
      </c>
      <c r="D6" s="165"/>
      <c r="E6" s="165"/>
      <c r="F6" s="165"/>
      <c r="G6" s="165"/>
      <c r="H6" s="165"/>
      <c r="I6" s="165"/>
      <c r="J6" s="165"/>
      <c r="K6" s="165"/>
      <c r="L6" s="165"/>
      <c r="M6" s="165"/>
      <c r="N6" s="165"/>
      <c r="O6" s="165"/>
      <c r="P6" s="165"/>
      <c r="Q6" s="165"/>
      <c r="R6" s="165"/>
      <c r="S6" s="165"/>
      <c r="T6" s="167"/>
      <c r="U6" s="160">
        <f ca="1">EDATE($U$5,12)</f>
        <v>46753</v>
      </c>
      <c r="V6" s="193">
        <f t="shared" ca="1" si="0"/>
        <v>1</v>
      </c>
      <c r="W6" s="196">
        <f t="shared" ca="1" si="1"/>
        <v>0</v>
      </c>
      <c r="X6" s="197">
        <f t="shared" ca="1" si="2"/>
        <v>1</v>
      </c>
      <c r="Y6" s="194">
        <f t="shared" ca="1" si="6"/>
        <v>1</v>
      </c>
      <c r="Z6" s="195">
        <f t="shared" ca="1" si="3"/>
        <v>0</v>
      </c>
      <c r="AA6" s="195">
        <f t="shared" ca="1" si="3"/>
        <v>1</v>
      </c>
      <c r="AB6" s="195">
        <f t="shared" ca="1" si="3"/>
        <v>0</v>
      </c>
      <c r="AC6" s="195">
        <f t="shared" ca="1" si="3"/>
        <v>0</v>
      </c>
      <c r="AD6" s="195">
        <f t="shared" ca="1" si="3"/>
        <v>0</v>
      </c>
      <c r="AE6" s="195">
        <f t="shared" ca="1" si="3"/>
        <v>0</v>
      </c>
      <c r="AF6" s="195">
        <f t="shared" ca="1" si="3"/>
        <v>0</v>
      </c>
      <c r="AG6" s="195">
        <f t="shared" ca="1" si="3"/>
        <v>1</v>
      </c>
      <c r="AH6" s="195">
        <f t="shared" ca="1" si="3"/>
        <v>1</v>
      </c>
      <c r="AI6" s="195">
        <f t="shared" ca="1" si="3"/>
        <v>1</v>
      </c>
      <c r="AJ6" s="195">
        <f t="shared" ca="1" si="3"/>
        <v>1</v>
      </c>
      <c r="AK6" s="195">
        <f t="shared" ca="1" si="3"/>
        <v>1</v>
      </c>
      <c r="AL6" s="195">
        <f t="shared" ca="1" si="3"/>
        <v>0</v>
      </c>
      <c r="AM6" s="195">
        <f t="shared" ca="1" si="3"/>
        <v>0</v>
      </c>
      <c r="AN6" s="195">
        <f t="shared" ca="1" si="3"/>
        <v>1</v>
      </c>
      <c r="AO6" s="195">
        <f t="shared" ca="1" si="4"/>
        <v>0</v>
      </c>
      <c r="AP6" s="195">
        <f t="shared" ca="1" si="4"/>
        <v>1</v>
      </c>
      <c r="AQ6" s="195">
        <f t="shared" ca="1" si="4"/>
        <v>1</v>
      </c>
      <c r="AR6" s="195">
        <f t="shared" ca="1" si="4"/>
        <v>0</v>
      </c>
      <c r="AS6" s="195">
        <f t="shared" ca="1" si="4"/>
        <v>1</v>
      </c>
      <c r="AT6" s="195">
        <f t="shared" ca="1" si="4"/>
        <v>1</v>
      </c>
      <c r="AU6" s="195">
        <f t="shared" ca="1" si="4"/>
        <v>0</v>
      </c>
      <c r="AV6" s="195">
        <f t="shared" ca="1" si="4"/>
        <v>1</v>
      </c>
      <c r="AW6" s="195">
        <f t="shared" ca="1" si="4"/>
        <v>0</v>
      </c>
      <c r="AX6" s="195">
        <f t="shared" ca="1" si="4"/>
        <v>0</v>
      </c>
      <c r="AY6" s="195">
        <f t="shared" ca="1" si="4"/>
        <v>1</v>
      </c>
      <c r="AZ6" s="195">
        <f t="shared" ca="1" si="4"/>
        <v>0</v>
      </c>
      <c r="BA6" s="195">
        <f t="shared" ca="1" si="4"/>
        <v>1</v>
      </c>
      <c r="BB6" s="195">
        <f t="shared" ca="1" si="4"/>
        <v>1</v>
      </c>
      <c r="BC6" s="195" t="e">
        <f t="shared" ca="1" si="4"/>
        <v>#REF!</v>
      </c>
      <c r="BD6" s="195" t="e">
        <f t="shared" ca="1" si="4"/>
        <v>#REF!</v>
      </c>
      <c r="BE6" s="195" t="e">
        <f t="shared" ca="1" si="5"/>
        <v>#REF!</v>
      </c>
      <c r="BF6" s="195" t="e">
        <f t="shared" ca="1" si="5"/>
        <v>#REF!</v>
      </c>
      <c r="BG6" s="267" t="e">
        <f t="shared" ca="1" si="5"/>
        <v>#REF!</v>
      </c>
      <c r="BJ6" s="195"/>
    </row>
    <row r="7" spans="1:62" x14ac:dyDescent="0.3">
      <c r="A7" s="164"/>
      <c r="B7" s="165"/>
      <c r="C7" s="165"/>
      <c r="D7" s="165"/>
      <c r="E7" s="165"/>
      <c r="F7" s="165"/>
      <c r="G7" s="165"/>
      <c r="H7" s="165"/>
      <c r="I7" s="165"/>
      <c r="J7" s="165"/>
      <c r="K7" s="165"/>
      <c r="L7" s="165"/>
      <c r="M7" s="165"/>
      <c r="N7" s="165"/>
      <c r="O7" s="165"/>
      <c r="P7" s="165"/>
      <c r="Q7" s="165"/>
      <c r="R7" s="165"/>
      <c r="S7" s="165"/>
      <c r="T7" s="166"/>
      <c r="U7" s="160">
        <f ca="1">EDATE($U$6,12)</f>
        <v>47119</v>
      </c>
      <c r="V7" s="193">
        <f t="shared" ca="1" si="0"/>
        <v>1</v>
      </c>
      <c r="W7" s="196">
        <f t="shared" ca="1" si="1"/>
        <v>0</v>
      </c>
      <c r="X7" s="197">
        <f t="shared" ca="1" si="2"/>
        <v>0</v>
      </c>
      <c r="Y7" s="194">
        <f t="shared" ca="1" si="6"/>
        <v>0</v>
      </c>
      <c r="Z7" s="195">
        <f t="shared" ca="1" si="3"/>
        <v>0</v>
      </c>
      <c r="AA7" s="195">
        <f t="shared" ca="1" si="3"/>
        <v>0</v>
      </c>
      <c r="AB7" s="195">
        <f t="shared" ca="1" si="3"/>
        <v>0</v>
      </c>
      <c r="AC7" s="195">
        <f t="shared" ca="1" si="3"/>
        <v>0</v>
      </c>
      <c r="AD7" s="195">
        <f t="shared" ca="1" si="3"/>
        <v>0</v>
      </c>
      <c r="AE7" s="195">
        <f t="shared" ca="1" si="3"/>
        <v>0</v>
      </c>
      <c r="AF7" s="195">
        <f t="shared" ca="1" si="3"/>
        <v>1</v>
      </c>
      <c r="AG7" s="195">
        <f t="shared" ca="1" si="3"/>
        <v>1</v>
      </c>
      <c r="AH7" s="195">
        <f t="shared" ca="1" si="3"/>
        <v>1</v>
      </c>
      <c r="AI7" s="195">
        <f t="shared" ca="1" si="3"/>
        <v>1</v>
      </c>
      <c r="AJ7" s="195">
        <f t="shared" ca="1" si="3"/>
        <v>1</v>
      </c>
      <c r="AK7" s="195">
        <f t="shared" ca="1" si="3"/>
        <v>0</v>
      </c>
      <c r="AL7" s="195">
        <f t="shared" ca="1" si="3"/>
        <v>0</v>
      </c>
      <c r="AM7" s="195">
        <f t="shared" ca="1" si="3"/>
        <v>1</v>
      </c>
      <c r="AN7" s="195">
        <f t="shared" ca="1" si="3"/>
        <v>1</v>
      </c>
      <c r="AO7" s="195">
        <f t="shared" ca="1" si="4"/>
        <v>0</v>
      </c>
      <c r="AP7" s="195">
        <f t="shared" ca="1" si="4"/>
        <v>1</v>
      </c>
      <c r="AQ7" s="195">
        <f t="shared" ca="1" si="4"/>
        <v>0</v>
      </c>
      <c r="AR7" s="195">
        <f t="shared" ca="1" si="4"/>
        <v>0</v>
      </c>
      <c r="AS7" s="195">
        <f t="shared" ca="1" si="4"/>
        <v>1</v>
      </c>
      <c r="AT7" s="195">
        <f t="shared" ca="1" si="4"/>
        <v>1</v>
      </c>
      <c r="AU7" s="195">
        <f t="shared" ca="1" si="4"/>
        <v>1</v>
      </c>
      <c r="AV7" s="195">
        <f t="shared" ca="1" si="4"/>
        <v>1</v>
      </c>
      <c r="AW7" s="195">
        <f t="shared" ca="1" si="4"/>
        <v>0</v>
      </c>
      <c r="AX7" s="195">
        <f t="shared" ca="1" si="4"/>
        <v>1</v>
      </c>
      <c r="AY7" s="195">
        <f t="shared" ca="1" si="4"/>
        <v>1</v>
      </c>
      <c r="AZ7" s="195">
        <f t="shared" ca="1" si="4"/>
        <v>0</v>
      </c>
      <c r="BA7" s="195">
        <f t="shared" ca="1" si="4"/>
        <v>1</v>
      </c>
      <c r="BB7" s="195">
        <f t="shared" ca="1" si="4"/>
        <v>1</v>
      </c>
      <c r="BC7" s="195" t="e">
        <f t="shared" ca="1" si="4"/>
        <v>#REF!</v>
      </c>
      <c r="BD7" s="195" t="e">
        <f t="shared" ca="1" si="4"/>
        <v>#REF!</v>
      </c>
      <c r="BE7" s="195" t="e">
        <f t="shared" ca="1" si="5"/>
        <v>#REF!</v>
      </c>
      <c r="BF7" s="195" t="e">
        <f t="shared" ca="1" si="5"/>
        <v>#REF!</v>
      </c>
      <c r="BG7" s="267" t="e">
        <f t="shared" ca="1" si="5"/>
        <v>#REF!</v>
      </c>
    </row>
    <row r="8" spans="1:62" ht="15.6" x14ac:dyDescent="0.3">
      <c r="A8" s="164"/>
      <c r="B8" s="200" t="s">
        <v>504</v>
      </c>
      <c r="C8" s="165"/>
      <c r="D8" s="165"/>
      <c r="E8" s="201">
        <f>INDEX(StartYear,$B$3)</f>
        <v>2026</v>
      </c>
      <c r="F8" s="201"/>
      <c r="G8" s="201">
        <f>E8+1</f>
        <v>2027</v>
      </c>
      <c r="H8" s="165"/>
      <c r="I8" s="201">
        <f>G8+1</f>
        <v>2028</v>
      </c>
      <c r="J8" s="165"/>
      <c r="K8" s="201">
        <f>I8+1</f>
        <v>2029</v>
      </c>
      <c r="L8" s="165"/>
      <c r="M8" s="201">
        <f>K8+1</f>
        <v>2030</v>
      </c>
      <c r="N8" s="165"/>
      <c r="O8" s="201">
        <f ca="1">IF(M8+1&gt;MAX(U1:U10),"",M8+1)</f>
        <v>2031</v>
      </c>
      <c r="P8" s="165"/>
      <c r="Q8" s="165"/>
      <c r="R8" s="165"/>
      <c r="S8" s="165"/>
      <c r="T8" s="166"/>
      <c r="U8" s="160">
        <f ca="1">EDATE($U$7,12)</f>
        <v>47484</v>
      </c>
      <c r="V8" s="193">
        <f t="shared" ca="1" si="0"/>
        <v>1</v>
      </c>
      <c r="W8" s="196">
        <f t="shared" ca="1" si="1"/>
        <v>0</v>
      </c>
      <c r="X8" s="197">
        <f t="shared" ca="1" si="2"/>
        <v>0</v>
      </c>
      <c r="Y8" s="194">
        <f t="shared" ca="1" si="6"/>
        <v>0</v>
      </c>
      <c r="Z8" s="195">
        <f t="shared" ca="1" si="3"/>
        <v>0</v>
      </c>
      <c r="AA8" s="195">
        <f t="shared" ca="1" si="3"/>
        <v>0</v>
      </c>
      <c r="AB8" s="195">
        <f t="shared" ca="1" si="3"/>
        <v>0</v>
      </c>
      <c r="AC8" s="195">
        <f t="shared" ca="1" si="3"/>
        <v>0</v>
      </c>
      <c r="AD8" s="195">
        <f t="shared" ca="1" si="3"/>
        <v>0</v>
      </c>
      <c r="AE8" s="195">
        <f t="shared" ca="1" si="3"/>
        <v>0</v>
      </c>
      <c r="AF8" s="195">
        <f t="shared" ca="1" si="3"/>
        <v>1</v>
      </c>
      <c r="AG8" s="195">
        <f t="shared" ca="1" si="3"/>
        <v>1</v>
      </c>
      <c r="AH8" s="195">
        <f t="shared" ca="1" si="3"/>
        <v>1</v>
      </c>
      <c r="AI8" s="195">
        <f t="shared" ca="1" si="3"/>
        <v>1</v>
      </c>
      <c r="AJ8" s="195">
        <f t="shared" ca="1" si="3"/>
        <v>0</v>
      </c>
      <c r="AK8" s="195">
        <f t="shared" ca="1" si="3"/>
        <v>0</v>
      </c>
      <c r="AL8" s="195">
        <f t="shared" ca="1" si="3"/>
        <v>0</v>
      </c>
      <c r="AM8" s="195">
        <f t="shared" ca="1" si="3"/>
        <v>0</v>
      </c>
      <c r="AN8" s="195">
        <f t="shared" ca="1" si="3"/>
        <v>0</v>
      </c>
      <c r="AO8" s="195">
        <f t="shared" ca="1" si="4"/>
        <v>0</v>
      </c>
      <c r="AP8" s="195">
        <f t="shared" ca="1" si="4"/>
        <v>0</v>
      </c>
      <c r="AQ8" s="195">
        <f t="shared" ca="1" si="4"/>
        <v>0</v>
      </c>
      <c r="AR8" s="195">
        <f t="shared" ca="1" si="4"/>
        <v>1</v>
      </c>
      <c r="AS8" s="195">
        <f t="shared" ca="1" si="4"/>
        <v>1</v>
      </c>
      <c r="AT8" s="195">
        <f t="shared" ca="1" si="4"/>
        <v>1</v>
      </c>
      <c r="AU8" s="195">
        <f t="shared" ca="1" si="4"/>
        <v>0</v>
      </c>
      <c r="AV8" s="195">
        <f t="shared" ca="1" si="4"/>
        <v>0</v>
      </c>
      <c r="AW8" s="195">
        <f t="shared" ca="1" si="4"/>
        <v>0</v>
      </c>
      <c r="AX8" s="195">
        <f t="shared" ca="1" si="4"/>
        <v>0</v>
      </c>
      <c r="AY8" s="195">
        <f t="shared" ca="1" si="4"/>
        <v>1</v>
      </c>
      <c r="AZ8" s="195">
        <f t="shared" ca="1" si="4"/>
        <v>0</v>
      </c>
      <c r="BA8" s="195">
        <f t="shared" ca="1" si="4"/>
        <v>1</v>
      </c>
      <c r="BB8" s="195">
        <f t="shared" ca="1" si="4"/>
        <v>0</v>
      </c>
      <c r="BC8" s="195" t="e">
        <f t="shared" ca="1" si="4"/>
        <v>#REF!</v>
      </c>
      <c r="BD8" s="195" t="e">
        <f t="shared" ca="1" si="4"/>
        <v>#REF!</v>
      </c>
      <c r="BE8" s="195" t="e">
        <f t="shared" ca="1" si="5"/>
        <v>#REF!</v>
      </c>
      <c r="BF8" s="195" t="e">
        <f t="shared" ca="1" si="5"/>
        <v>#REF!</v>
      </c>
      <c r="BG8" s="267" t="e">
        <f t="shared" ca="1" si="5"/>
        <v>#REF!</v>
      </c>
    </row>
    <row r="9" spans="1:62" x14ac:dyDescent="0.3">
      <c r="A9" s="164"/>
      <c r="B9" s="165"/>
      <c r="C9" s="165"/>
      <c r="D9" s="165"/>
      <c r="E9" s="6" t="s">
        <v>191</v>
      </c>
      <c r="F9" s="6"/>
      <c r="G9" s="6" t="s">
        <v>192</v>
      </c>
      <c r="H9" s="6"/>
      <c r="I9" s="6" t="s">
        <v>428</v>
      </c>
      <c r="J9" s="6"/>
      <c r="K9" s="6" t="s">
        <v>434</v>
      </c>
      <c r="L9" s="6"/>
      <c r="M9" s="6" t="s">
        <v>441</v>
      </c>
      <c r="N9" s="165"/>
      <c r="O9" s="6" t="s">
        <v>442</v>
      </c>
      <c r="P9" s="165"/>
      <c r="Q9" s="165"/>
      <c r="R9" s="165"/>
      <c r="S9" s="165"/>
      <c r="T9" s="166"/>
      <c r="U9" s="160">
        <f ca="1">EDATE($U$8,12)</f>
        <v>47849</v>
      </c>
      <c r="V9" s="193">
        <f t="shared" ca="1" si="0"/>
        <v>1</v>
      </c>
      <c r="W9" s="196">
        <f t="shared" ca="1" si="1"/>
        <v>0</v>
      </c>
      <c r="X9" s="197">
        <f t="shared" ca="1" si="2"/>
        <v>0</v>
      </c>
      <c r="Y9" s="194">
        <f t="shared" ca="1" si="6"/>
        <v>0</v>
      </c>
      <c r="Z9" s="195">
        <f t="shared" ref="Z9:AN9" ca="1" si="7">IF(OR(LOOKUP($U9,INDIRECT($C$40&amp;"_TIME"),INDIRECT($C$40&amp;"_"&amp;Z$10))="NaN",LOOKUP($U9,INDIRECT($C$40&amp;"_TIME"),INDIRECT($C$40&amp;"_"&amp;Z$10))=""),0,MROUND(LOOKUP($U9,INDIRECT($C$40&amp;"_TIME"),INDIRECT($C$40&amp;"_"&amp;Z$10)),$V$11))</f>
        <v>0</v>
      </c>
      <c r="AA9" s="195">
        <f t="shared" ca="1" si="7"/>
        <v>0</v>
      </c>
      <c r="AB9" s="195">
        <f t="shared" ca="1" si="7"/>
        <v>0</v>
      </c>
      <c r="AC9" s="195">
        <f t="shared" ca="1" si="7"/>
        <v>0</v>
      </c>
      <c r="AD9" s="195">
        <f t="shared" ca="1" si="7"/>
        <v>0</v>
      </c>
      <c r="AE9" s="195">
        <f t="shared" ca="1" si="7"/>
        <v>1</v>
      </c>
      <c r="AF9" s="195">
        <f t="shared" ca="1" si="7"/>
        <v>1</v>
      </c>
      <c r="AG9" s="195">
        <f t="shared" ca="1" si="7"/>
        <v>1</v>
      </c>
      <c r="AH9" s="195">
        <f t="shared" ca="1" si="7"/>
        <v>1</v>
      </c>
      <c r="AI9" s="195">
        <f t="shared" ca="1" si="7"/>
        <v>1</v>
      </c>
      <c r="AJ9" s="195">
        <f t="shared" ca="1" si="7"/>
        <v>0</v>
      </c>
      <c r="AK9" s="195">
        <f t="shared" ca="1" si="7"/>
        <v>0</v>
      </c>
      <c r="AL9" s="195">
        <f t="shared" ca="1" si="7"/>
        <v>0</v>
      </c>
      <c r="AM9" s="195">
        <f t="shared" ca="1" si="7"/>
        <v>0</v>
      </c>
      <c r="AN9" s="195">
        <f t="shared" ca="1" si="7"/>
        <v>0</v>
      </c>
      <c r="AO9" s="195">
        <f t="shared" ca="1" si="4"/>
        <v>0</v>
      </c>
      <c r="AP9" s="195">
        <f t="shared" ca="1" si="4"/>
        <v>0</v>
      </c>
      <c r="AQ9" s="195">
        <f t="shared" ca="1" si="4"/>
        <v>0</v>
      </c>
      <c r="AR9" s="195">
        <f t="shared" ca="1" si="4"/>
        <v>0</v>
      </c>
      <c r="AS9" s="195">
        <f t="shared" ca="1" si="4"/>
        <v>1</v>
      </c>
      <c r="AT9" s="195">
        <f t="shared" ca="1" si="4"/>
        <v>1</v>
      </c>
      <c r="AU9" s="195">
        <f t="shared" ca="1" si="4"/>
        <v>0</v>
      </c>
      <c r="AV9" s="195">
        <f t="shared" ca="1" si="4"/>
        <v>1</v>
      </c>
      <c r="AW9" s="195">
        <f t="shared" ca="1" si="4"/>
        <v>0</v>
      </c>
      <c r="AX9" s="195">
        <f t="shared" ca="1" si="4"/>
        <v>0</v>
      </c>
      <c r="AY9" s="195">
        <f t="shared" ca="1" si="4"/>
        <v>1</v>
      </c>
      <c r="AZ9" s="195">
        <f t="shared" ca="1" si="4"/>
        <v>1</v>
      </c>
      <c r="BA9" s="195">
        <f t="shared" ca="1" si="4"/>
        <v>0</v>
      </c>
      <c r="BB9" s="195">
        <f t="shared" ca="1" si="4"/>
        <v>0</v>
      </c>
      <c r="BC9" s="195" t="e">
        <f t="shared" ca="1" si="4"/>
        <v>#REF!</v>
      </c>
      <c r="BD9" s="195" t="e">
        <f t="shared" ca="1" si="4"/>
        <v>#REF!</v>
      </c>
      <c r="BE9" s="195" t="e">
        <f t="shared" ca="1" si="5"/>
        <v>#REF!</v>
      </c>
      <c r="BF9" s="195" t="e">
        <f t="shared" ca="1" si="5"/>
        <v>#REF!</v>
      </c>
      <c r="BG9" s="267" t="e">
        <f t="shared" ca="1" si="5"/>
        <v>#REF!</v>
      </c>
    </row>
    <row r="10" spans="1:62" ht="15.6" x14ac:dyDescent="0.3">
      <c r="A10" s="164"/>
      <c r="B10" s="172" t="str">
        <f ca="1">IF(C10="","","Percent of Traces of")</f>
        <v>Percent of Traces of</v>
      </c>
      <c r="C10" s="251" t="str">
        <f ca="1">IF(LOOKUP($B$6,CDFNode,Prob1)=0,"",LOOKUP($B$6,CDFNode,Prob1))</f>
        <v>Constrained</v>
      </c>
      <c r="D10" s="168"/>
      <c r="E10" s="170">
        <f ca="1">$B$54/$C$59</f>
        <v>1</v>
      </c>
      <c r="F10" s="171"/>
      <c r="G10" s="170">
        <f ca="1">$C$54/$C$59</f>
        <v>1</v>
      </c>
      <c r="H10" s="165"/>
      <c r="I10" s="170">
        <f ca="1">$D$54/$C$59</f>
        <v>0.53333333333333333</v>
      </c>
      <c r="J10" s="165"/>
      <c r="K10" s="170">
        <f ca="1">$E$54/$C$59</f>
        <v>0.53333333333333333</v>
      </c>
      <c r="L10" s="165"/>
      <c r="M10" s="170">
        <f ca="1">$F$54/$C$59</f>
        <v>0.3</v>
      </c>
      <c r="N10" s="165"/>
      <c r="O10" s="170">
        <f ca="1">IF(M8+1&gt;MAX(U1:U10),"",$G$54/$C$59)</f>
        <v>0.33333333333333331</v>
      </c>
      <c r="P10" s="165"/>
      <c r="Q10" s="165"/>
      <c r="R10" s="165"/>
      <c r="S10" s="165"/>
      <c r="T10" s="166"/>
      <c r="Y10" s="265">
        <f>COLUMN()-24</f>
        <v>1</v>
      </c>
      <c r="Z10" s="265">
        <f t="shared" ref="Z10:BG10" si="8">COLUMN()-24</f>
        <v>2</v>
      </c>
      <c r="AA10" s="265">
        <f t="shared" si="8"/>
        <v>3</v>
      </c>
      <c r="AB10" s="265">
        <f t="shared" si="8"/>
        <v>4</v>
      </c>
      <c r="AC10" s="265">
        <f t="shared" si="8"/>
        <v>5</v>
      </c>
      <c r="AD10" s="265">
        <f t="shared" si="8"/>
        <v>6</v>
      </c>
      <c r="AE10" s="265">
        <f t="shared" si="8"/>
        <v>7</v>
      </c>
      <c r="AF10" s="265">
        <f t="shared" si="8"/>
        <v>8</v>
      </c>
      <c r="AG10" s="265">
        <f t="shared" si="8"/>
        <v>9</v>
      </c>
      <c r="AH10" s="265">
        <f t="shared" si="8"/>
        <v>10</v>
      </c>
      <c r="AI10" s="265">
        <f t="shared" si="8"/>
        <v>11</v>
      </c>
      <c r="AJ10" s="265">
        <f t="shared" si="8"/>
        <v>12</v>
      </c>
      <c r="AK10" s="265">
        <f t="shared" si="8"/>
        <v>13</v>
      </c>
      <c r="AL10" s="265">
        <f t="shared" si="8"/>
        <v>14</v>
      </c>
      <c r="AM10" s="265">
        <f t="shared" si="8"/>
        <v>15</v>
      </c>
      <c r="AN10" s="265">
        <f t="shared" si="8"/>
        <v>16</v>
      </c>
      <c r="AO10" s="265">
        <f t="shared" si="8"/>
        <v>17</v>
      </c>
      <c r="AP10" s="265">
        <f t="shared" si="8"/>
        <v>18</v>
      </c>
      <c r="AQ10" s="265">
        <f t="shared" si="8"/>
        <v>19</v>
      </c>
      <c r="AR10" s="265">
        <f t="shared" si="8"/>
        <v>20</v>
      </c>
      <c r="AS10" s="265">
        <f t="shared" si="8"/>
        <v>21</v>
      </c>
      <c r="AT10" s="265">
        <f t="shared" si="8"/>
        <v>22</v>
      </c>
      <c r="AU10" s="265">
        <f t="shared" si="8"/>
        <v>23</v>
      </c>
      <c r="AV10" s="265">
        <f t="shared" si="8"/>
        <v>24</v>
      </c>
      <c r="AW10" s="265">
        <f t="shared" si="8"/>
        <v>25</v>
      </c>
      <c r="AX10" s="265">
        <f t="shared" si="8"/>
        <v>26</v>
      </c>
      <c r="AY10" s="265">
        <f t="shared" si="8"/>
        <v>27</v>
      </c>
      <c r="AZ10" s="265">
        <f t="shared" si="8"/>
        <v>28</v>
      </c>
      <c r="BA10" s="265">
        <f t="shared" si="8"/>
        <v>29</v>
      </c>
      <c r="BB10" s="265">
        <f t="shared" si="8"/>
        <v>30</v>
      </c>
      <c r="BC10" s="265">
        <f t="shared" si="8"/>
        <v>31</v>
      </c>
      <c r="BD10" s="265">
        <f t="shared" si="8"/>
        <v>32</v>
      </c>
      <c r="BE10" s="265">
        <f t="shared" si="8"/>
        <v>33</v>
      </c>
      <c r="BF10" s="265">
        <f t="shared" si="8"/>
        <v>34</v>
      </c>
      <c r="BG10" s="265">
        <f t="shared" si="8"/>
        <v>35</v>
      </c>
    </row>
    <row r="11" spans="1:62" ht="15.6" x14ac:dyDescent="0.3">
      <c r="A11" s="164"/>
      <c r="B11" s="172"/>
      <c r="C11" s="169"/>
      <c r="D11" s="168"/>
      <c r="E11" s="171"/>
      <c r="F11" s="171"/>
      <c r="G11" s="171"/>
      <c r="H11" s="165"/>
      <c r="I11" s="171"/>
      <c r="J11" s="165"/>
      <c r="K11" s="171"/>
      <c r="L11" s="165"/>
      <c r="M11" s="171"/>
      <c r="N11" s="165"/>
      <c r="O11" s="171"/>
      <c r="P11" s="165"/>
      <c r="Q11" s="165"/>
      <c r="R11" s="165"/>
      <c r="S11" s="165"/>
      <c r="T11" s="166"/>
      <c r="U11" s="264" t="s">
        <v>628</v>
      </c>
      <c r="V11" s="265">
        <v>0.01</v>
      </c>
      <c r="Z11" s="63"/>
    </row>
    <row r="12" spans="1:62" ht="15.6" x14ac:dyDescent="0.3">
      <c r="A12" s="164"/>
      <c r="B12" s="172" t="str">
        <f ca="1">IF(C12="","","Percent of Traces of")</f>
        <v>Percent of Traces of</v>
      </c>
      <c r="C12" s="172" t="str">
        <f ca="1">IF(LOOKUP($B$6,CDFNode,Prob2)=0,"",LOOKUP($B$6,CDFNode,Prob2))</f>
        <v>Not Constrained</v>
      </c>
      <c r="D12" s="168"/>
      <c r="E12" s="170">
        <f ca="1">$B$55/$C$59</f>
        <v>0</v>
      </c>
      <c r="F12" s="171"/>
      <c r="G12" s="170">
        <f ca="1">$C$55/$C$59</f>
        <v>0</v>
      </c>
      <c r="H12" s="165"/>
      <c r="I12" s="170">
        <f ca="1">$D$55/$C$59</f>
        <v>0.46666666666666667</v>
      </c>
      <c r="J12" s="165"/>
      <c r="K12" s="170">
        <f ca="1">$E$55/$C$59</f>
        <v>0.46666666666666667</v>
      </c>
      <c r="L12" s="165"/>
      <c r="M12" s="170">
        <f ca="1">$F$55/$C$59</f>
        <v>0.7</v>
      </c>
      <c r="N12" s="165"/>
      <c r="O12" s="170">
        <f ca="1">IF(M8+1&gt;MAX(U1:U10),"",$G$55/$C$59)</f>
        <v>0.66666666666666663</v>
      </c>
      <c r="P12" s="165"/>
      <c r="Q12" s="165"/>
      <c r="R12" s="165"/>
      <c r="S12" s="165"/>
      <c r="T12" s="166"/>
      <c r="Y12">
        <f>IFERROR(IF($B$6=10,IF(AND(Y4&gt;0,VLOOKUP($U3,PowellData.UpperElevBalBranch!$A$4:$AM$10,Frequency!Y$2-1976)=1.3),1,0),0),)</f>
        <v>0</v>
      </c>
      <c r="Z12">
        <f>IFERROR(IF($B$6=10,IF(AND(Z4&gt;0,VLOOKUP($U3,PowellData.UpperElevBalBranch!$A$4:$AM$10,Frequency!Z$2-1976)=1.3),1,0),0),)</f>
        <v>0</v>
      </c>
      <c r="AA12">
        <f>IFERROR(IF($B$6=10,IF(AND(AA4&gt;0,VLOOKUP($U3,PowellData.UpperElevBalBranch!$A$4:$AM$10,Frequency!AA$2-1976)=1.3),1,0),0),)</f>
        <v>0</v>
      </c>
      <c r="AB12">
        <f>IFERROR(IF($B$6=10,IF(AND(AB4&gt;0,VLOOKUP($U3,PowellData.UpperElevBalBranch!$A$4:$AM$10,Frequency!AB$2-1976)=1.3),1,0),0),)</f>
        <v>0</v>
      </c>
      <c r="AC12">
        <f>IF($B$6=10,IF(AND(AC4&gt;0,VLOOKUP($U4,PowellData.UpperElevBalBranch!$A$4:$AM$10,Frequency!AC$2-1976)),1,0),0)</f>
        <v>0</v>
      </c>
      <c r="AD12">
        <f>IF($B$6=10,IF(AND(AD4&gt;0,VLOOKUP($U4,PowellData.UpperElevBalBranch!$A$4:$AM$10,Frequency!AD$2-1976)),1,0),0)</f>
        <v>0</v>
      </c>
      <c r="AE12">
        <f>IF($B$6=10,IF(AND(AE4&gt;0,VLOOKUP($U4,PowellData.UpperElevBalBranch!$A$4:$AM$10,Frequency!AE$2-1976)),1,0),0)</f>
        <v>0</v>
      </c>
      <c r="AF12">
        <f>IF($B$6=10,IF(AND(AF4&gt;0,VLOOKUP($U4,PowellData.UpperElevBalBranch!$A$4:$AM$10,Frequency!AF$2-1976)),1,0),0)</f>
        <v>0</v>
      </c>
      <c r="AG12">
        <f>IF($B$6=10,IF(AND(AG4&gt;0,VLOOKUP($U4,PowellData.UpperElevBalBranch!$A$4:$AM$10,Frequency!AG$2-1976)),1,0),0)</f>
        <v>0</v>
      </c>
      <c r="AH12">
        <f>IF($B$6=10,IF(AND(AH4&gt;0,VLOOKUP($U4,PowellData.UpperElevBalBranch!$A$4:$AM$10,Frequency!AH$2-1976)),1,0),0)</f>
        <v>0</v>
      </c>
      <c r="AI12">
        <f>IF($B$6=10,IF(AND(AI4&gt;0,VLOOKUP($U4,PowellData.UpperElevBalBranch!$A$4:$AM$10,Frequency!AI$2-1976)),1,0),0)</f>
        <v>0</v>
      </c>
      <c r="AJ12">
        <f>IF($B$6=10,IF(AND(AJ4&gt;0,VLOOKUP($U4,PowellData.UpperElevBalBranch!$A$4:$AM$10,Frequency!AJ$2-1976)),1,0),0)</f>
        <v>0</v>
      </c>
      <c r="AK12">
        <f>IF($B$6=10,IF(AND(AK4&gt;0,VLOOKUP($U4,PowellData.UpperElevBalBranch!$A$4:$AM$10,Frequency!AK$2-1976)),1,0),0)</f>
        <v>0</v>
      </c>
      <c r="AL12">
        <f>IF($B$6=10,IF(AND(AL4&gt;0,VLOOKUP($U4,PowellData.UpperElevBalBranch!$A$4:$AM$10,Frequency!AL$2-1976)),1,0),0)</f>
        <v>0</v>
      </c>
      <c r="AM12">
        <f>IF($B$6=10,IF(AND(AM4&gt;0,VLOOKUP($U4,PowellData.UpperElevBalBranch!$A$4:$AM$10,Frequency!AM$2-1976)),1,0),0)</f>
        <v>0</v>
      </c>
      <c r="AN12">
        <f>IF($B$6=10,IF(AND(AN4&gt;0,VLOOKUP($U4,PowellData.UpperElevBalBranch!$A$4:$AM$10,Frequency!AN$2-1976)),1,0),0)</f>
        <v>0</v>
      </c>
      <c r="AO12">
        <f>IF($B$6=10,IF(AND(AO4&gt;0,VLOOKUP($U4,PowellData.UpperElevBalBranch!$A$4:$AM$10,Frequency!AO$2-1976)),1,0),0)</f>
        <v>0</v>
      </c>
      <c r="AP12">
        <f>IF($B$6=10,IF(AND(AP4&gt;0,VLOOKUP($U4,PowellData.UpperElevBalBranch!$A$4:$AM$10,Frequency!AP$2-1976)),1,0),0)</f>
        <v>0</v>
      </c>
      <c r="AQ12">
        <f>IF($B$6=10,IF(AND(AQ4&gt;0,VLOOKUP($U4,PowellData.UpperElevBalBranch!$A$4:$AM$10,Frequency!AQ$2-1976)),1,0),0)</f>
        <v>0</v>
      </c>
      <c r="AR12">
        <f>IF($B$6=10,IF(AND(AR4&gt;0,VLOOKUP($U4,PowellData.UpperElevBalBranch!$A$4:$AM$10,Frequency!AR$2-1976)),1,0),0)</f>
        <v>0</v>
      </c>
      <c r="AS12">
        <f>IF($B$6=10,IF(AND(AS4&gt;0,VLOOKUP($U4,PowellData.UpperElevBalBranch!$A$4:$AM$10,Frequency!AS$2-1976)),1,0),0)</f>
        <v>0</v>
      </c>
      <c r="AT12">
        <f>IF($B$6=10,IF(AND(AT4&gt;0,VLOOKUP($U4,PowellData.UpperElevBalBranch!$A$4:$AM$10,Frequency!AT$2-1976)),1,0),0)</f>
        <v>0</v>
      </c>
      <c r="AU12">
        <f>IF($B$6=10,IF(AND(AU4&gt;0,VLOOKUP($U4,PowellData.UpperElevBalBranch!$A$4:$AM$10,Frequency!AU$2-1976)),1,0),0)</f>
        <v>0</v>
      </c>
      <c r="AV12">
        <f>IF($B$6=10,IF(AND(AV4&gt;0,VLOOKUP($U4,PowellData.UpperElevBalBranch!$A$4:$AM$10,Frequency!AV$2-1976)),1,0),0)</f>
        <v>0</v>
      </c>
      <c r="AW12">
        <f>IF($B$6=10,IF(AND(AW4&gt;0,VLOOKUP($U4,PowellData.UpperElevBalBranch!$A$4:$AM$10,Frequency!AW$2-1976)),1,0),0)</f>
        <v>0</v>
      </c>
      <c r="AX12">
        <f>IF($B$6=10,IF(AND(AX4&gt;0,VLOOKUP($U4,PowellData.UpperElevBalBranch!$A$4:$AM$10,Frequency!AX$2-1976)),1,0),0)</f>
        <v>0</v>
      </c>
      <c r="AY12">
        <f>IF($B$6=10,IF(AND(AY4&gt;0,VLOOKUP($U4,PowellData.UpperElevBalBranch!$A$4:$AM$10,Frequency!AY$2-1976)),1,0),0)</f>
        <v>0</v>
      </c>
      <c r="AZ12">
        <f>IF($B$6=10,IF(AND(AZ4&gt;0,VLOOKUP($U4,PowellData.UpperElevBalBranch!$A$4:$AM$10,Frequency!AZ$2-1976)),1,0),0)</f>
        <v>0</v>
      </c>
      <c r="BA12">
        <f>IF($B$6=10,IF(AND(BA4&gt;0,VLOOKUP($U4,PowellData.UpperElevBalBranch!$A$4:$AM$10,Frequency!BA$2-1976)),1,0),0)</f>
        <v>0</v>
      </c>
      <c r="BB12">
        <f>IF($B$6=10,IF(AND(BB4&gt;0,VLOOKUP($U4,PowellData.UpperElevBalBranch!$A$4:$AM$10,Frequency!BB$2-1976)),1,0),0)</f>
        <v>0</v>
      </c>
      <c r="BC12">
        <f>IF($B$6=10,IF(AND(BC4&gt;0,VLOOKUP($U4,PowellData.UpperElevBalBranch!$A$4:$AM$10,Frequency!BC$2-1976)),1,0),0)</f>
        <v>0</v>
      </c>
      <c r="BD12">
        <f>IF($B$6=10,IF(AND(BD4&gt;0,VLOOKUP($U4,PowellData.UpperElevBalBranch!$A$4:$AM$10,Frequency!BD$2-1976)),1,0),0)</f>
        <v>0</v>
      </c>
      <c r="BE12">
        <f>IF($B$6=10,IF(AND(BE4&gt;0,VLOOKUP($U4,PowellData.UpperElevBalBranch!$A$4:$AM$10,Frequency!BE$2-1976)),1,0),0)</f>
        <v>0</v>
      </c>
      <c r="BF12">
        <f>IF($B$6=10,IF(AND(BF4&gt;0,VLOOKUP($U4,PowellData.UpperElevBalBranch!$A$4:$AM$10,Frequency!BF$2-1976)),1,0),0)</f>
        <v>0</v>
      </c>
      <c r="BG12">
        <f>IF($B$6=10,IF(AND(BG4&gt;0,VLOOKUP($U4,PowellData.UpperElevBalBranch!$A$4:$AM$10,Frequency!BG$2-1976)),1,0),0)</f>
        <v>0</v>
      </c>
    </row>
    <row r="13" spans="1:62" ht="15.6" x14ac:dyDescent="0.3">
      <c r="A13" s="164"/>
      <c r="B13" s="172"/>
      <c r="C13" s="169"/>
      <c r="D13" s="168"/>
      <c r="E13" s="171"/>
      <c r="F13" s="171"/>
      <c r="G13" s="171"/>
      <c r="H13" s="165"/>
      <c r="I13" s="171"/>
      <c r="J13" s="165"/>
      <c r="K13" s="171"/>
      <c r="L13" s="165"/>
      <c r="M13" s="171"/>
      <c r="N13" s="165"/>
      <c r="O13" s="171"/>
      <c r="P13" s="165"/>
      <c r="Q13" s="165"/>
      <c r="R13" s="165"/>
      <c r="S13" s="165"/>
      <c r="T13" s="166"/>
      <c r="Y13">
        <f>IFERROR(IF($B$6=10,IF(AND(Y5&gt;0,VLOOKUP($U4,PowellData.UpperElevBalBranch!$A$4:$AM$10,Frequency!Y$2-1976)=1.3),1,0),0),)</f>
        <v>0</v>
      </c>
      <c r="Z13">
        <f>IFERROR(IF($B$6=10,IF(AND(Z5&gt;0,VLOOKUP($U4,PowellData.UpperElevBalBranch!$A$4:$AM$10,Frequency!Z$2-1976)=1.3),1,0),0),)</f>
        <v>0</v>
      </c>
      <c r="AA13">
        <f>IFERROR(IF($B$6=10,IF(AND(AA5&gt;0,VLOOKUP($U4,PowellData.UpperElevBalBranch!$A$4:$AM$10,Frequency!AA$2-1976)=1.3),1,0),0),)</f>
        <v>0</v>
      </c>
      <c r="AB13">
        <f>IFERROR(IF($B$6=10,IF(AND(AB5&gt;0,VLOOKUP($U4,PowellData.UpperElevBalBranch!$A$4:$AM$10,Frequency!AB$2-1976)=1.3),1,0),0),)</f>
        <v>0</v>
      </c>
      <c r="AC13">
        <f>IF($B$6=10,IF(AND(AC5&gt;0,VLOOKUP($U5,PowellData.UpperElevBalBranch!$A$4:$AM$10,Frequency!AC$2-1976)),1,0),0)</f>
        <v>0</v>
      </c>
      <c r="AD13">
        <f>IF($B$6=10,IF(AND(AD5&gt;0,VLOOKUP($U5,PowellData.UpperElevBalBranch!$A$4:$AM$10,Frequency!AD$2-1976)),1,0),0)</f>
        <v>0</v>
      </c>
      <c r="AE13">
        <f>IF($B$6=10,IF(AND(AE5&gt;0,VLOOKUP($U5,PowellData.UpperElevBalBranch!$A$4:$AM$10,Frequency!AE$2-1976)),1,0),0)</f>
        <v>0</v>
      </c>
      <c r="AF13">
        <f>IF($B$6=10,IF(AND(AF5&gt;0,VLOOKUP($U5,PowellData.UpperElevBalBranch!$A$4:$AM$10,Frequency!AF$2-1976)),1,0),0)</f>
        <v>0</v>
      </c>
      <c r="AG13">
        <f>IF($B$6=10,IF(AND(AG5&gt;0,VLOOKUP($U5,PowellData.UpperElevBalBranch!$A$4:$AM$10,Frequency!AG$2-1976)),1,0),0)</f>
        <v>0</v>
      </c>
      <c r="AH13">
        <f>IF($B$6=10,IF(AND(AH5&gt;0,VLOOKUP($U5,PowellData.UpperElevBalBranch!$A$4:$AM$10,Frequency!AH$2-1976)),1,0),0)</f>
        <v>0</v>
      </c>
      <c r="AI13">
        <f>IF($B$6=10,IF(AND(AI5&gt;0,VLOOKUP($U5,PowellData.UpperElevBalBranch!$A$4:$AM$10,Frequency!AI$2-1976)),1,0),0)</f>
        <v>0</v>
      </c>
      <c r="AJ13">
        <f>IF($B$6=10,IF(AND(AJ5&gt;0,VLOOKUP($U5,PowellData.UpperElevBalBranch!$A$4:$AM$10,Frequency!AJ$2-1976)),1,0),0)</f>
        <v>0</v>
      </c>
      <c r="AK13">
        <f>IF($B$6=10,IF(AND(AK5&gt;0,VLOOKUP($U5,PowellData.UpperElevBalBranch!$A$4:$AM$10,Frequency!AK$2-1976)),1,0),0)</f>
        <v>0</v>
      </c>
      <c r="AL13">
        <f>IF($B$6=10,IF(AND(AL5&gt;0,VLOOKUP($U5,PowellData.UpperElevBalBranch!$A$4:$AM$10,Frequency!AL$2-1976)),1,0),0)</f>
        <v>0</v>
      </c>
      <c r="AM13">
        <f>IF($B$6=10,IF(AND(AM5&gt;0,VLOOKUP($U5,PowellData.UpperElevBalBranch!$A$4:$AM$10,Frequency!AM$2-1976)),1,0),0)</f>
        <v>0</v>
      </c>
      <c r="AN13">
        <f>IF($B$6=10,IF(AND(AN5&gt;0,VLOOKUP($U5,PowellData.UpperElevBalBranch!$A$4:$AM$10,Frequency!AN$2-1976)),1,0),0)</f>
        <v>0</v>
      </c>
      <c r="AO13">
        <f>IF($B$6=10,IF(AND(AO5&gt;0,VLOOKUP($U5,PowellData.UpperElevBalBranch!$A$4:$AM$10,Frequency!AO$2-1976)),1,0),0)</f>
        <v>0</v>
      </c>
      <c r="AP13">
        <f>IF($B$6=10,IF(AND(AP5&gt;0,VLOOKUP($U5,PowellData.UpperElevBalBranch!$A$4:$AM$10,Frequency!AP$2-1976)),1,0),0)</f>
        <v>0</v>
      </c>
      <c r="AQ13">
        <f>IF($B$6=10,IF(AND(AQ5&gt;0,VLOOKUP($U5,PowellData.UpperElevBalBranch!$A$4:$AM$10,Frequency!AQ$2-1976)),1,0),0)</f>
        <v>0</v>
      </c>
      <c r="AR13">
        <f>IF($B$6=10,IF(AND(AR5&gt;0,VLOOKUP($U5,PowellData.UpperElevBalBranch!$A$4:$AM$10,Frequency!AR$2-1976)),1,0),0)</f>
        <v>0</v>
      </c>
      <c r="AS13">
        <f>IF($B$6=10,IF(AND(AS5&gt;0,VLOOKUP($U5,PowellData.UpperElevBalBranch!$A$4:$AM$10,Frequency!AS$2-1976)),1,0),0)</f>
        <v>0</v>
      </c>
      <c r="AT13">
        <f>IF($B$6=10,IF(AND(AT5&gt;0,VLOOKUP($U5,PowellData.UpperElevBalBranch!$A$4:$AM$10,Frequency!AT$2-1976)),1,0),0)</f>
        <v>0</v>
      </c>
      <c r="AU13">
        <f>IF($B$6=10,IF(AND(AU5&gt;0,VLOOKUP($U5,PowellData.UpperElevBalBranch!$A$4:$AM$10,Frequency!AU$2-1976)),1,0),0)</f>
        <v>0</v>
      </c>
      <c r="AV13">
        <f>IF($B$6=10,IF(AND(AV5&gt;0,VLOOKUP($U5,PowellData.UpperElevBalBranch!$A$4:$AM$10,Frequency!AV$2-1976)),1,0),0)</f>
        <v>0</v>
      </c>
      <c r="AW13">
        <f>IF($B$6=10,IF(AND(AW5&gt;0,VLOOKUP($U5,PowellData.UpperElevBalBranch!$A$4:$AM$10,Frequency!AW$2-1976)),1,0),0)</f>
        <v>0</v>
      </c>
      <c r="AX13">
        <f>IF($B$6=10,IF(AND(AX5&gt;0,VLOOKUP($U5,PowellData.UpperElevBalBranch!$A$4:$AM$10,Frequency!AX$2-1976)),1,0),0)</f>
        <v>0</v>
      </c>
      <c r="AY13">
        <f>IF($B$6=10,IF(AND(AY5&gt;0,VLOOKUP($U5,PowellData.UpperElevBalBranch!$A$4:$AM$10,Frequency!AY$2-1976)),1,0),0)</f>
        <v>0</v>
      </c>
      <c r="AZ13">
        <f>IF($B$6=10,IF(AND(AZ5&gt;0,VLOOKUP($U5,PowellData.UpperElevBalBranch!$A$4:$AM$10,Frequency!AZ$2-1976)),1,0),0)</f>
        <v>0</v>
      </c>
      <c r="BA13">
        <f>IF($B$6=10,IF(AND(BA5&gt;0,VLOOKUP($U5,PowellData.UpperElevBalBranch!$A$4:$AM$10,Frequency!BA$2-1976)),1,0),0)</f>
        <v>0</v>
      </c>
      <c r="BB13">
        <f>IF($B$6=10,IF(AND(BB5&gt;0,VLOOKUP($U5,PowellData.UpperElevBalBranch!$A$4:$AM$10,Frequency!BB$2-1976)),1,0),0)</f>
        <v>0</v>
      </c>
      <c r="BC13">
        <f>IF($B$6=10,IF(AND(BC5&gt;0,VLOOKUP($U5,PowellData.UpperElevBalBranch!$A$4:$AM$10,Frequency!BC$2-1976)),1,0),0)</f>
        <v>0</v>
      </c>
      <c r="BD13">
        <f>IF($B$6=10,IF(AND(BD5&gt;0,VLOOKUP($U5,PowellData.UpperElevBalBranch!$A$4:$AM$10,Frequency!BD$2-1976)),1,0),0)</f>
        <v>0</v>
      </c>
      <c r="BE13">
        <f>IF($B$6=10,IF(AND(BE5&gt;0,VLOOKUP($U5,PowellData.UpperElevBalBranch!$A$4:$AM$10,Frequency!BE$2-1976)),1,0),0)</f>
        <v>0</v>
      </c>
      <c r="BF13">
        <f>IF($B$6=10,IF(AND(BF5&gt;0,VLOOKUP($U5,PowellData.UpperElevBalBranch!$A$4:$AM$10,Frequency!BF$2-1976)),1,0),0)</f>
        <v>0</v>
      </c>
      <c r="BG13">
        <f>IF($B$6=10,IF(AND(BG5&gt;0,VLOOKUP($U5,PowellData.UpperElevBalBranch!$A$4:$AM$10,Frequency!BG$2-1976)),1,0),0)</f>
        <v>0</v>
      </c>
    </row>
    <row r="14" spans="1:62" ht="15.6" x14ac:dyDescent="0.3">
      <c r="A14" s="164"/>
      <c r="B14" s="172" t="str">
        <f ca="1">IF(C14="","","Percent of Traces of")</f>
        <v/>
      </c>
      <c r="C14" s="251" t="str">
        <f ca="1">IF(LOOKUP($B$6,CDFNode,Prob3)=0,"",LOOKUP($B$6,CDFNode,Prob3))</f>
        <v/>
      </c>
      <c r="D14" s="168"/>
      <c r="E14" s="170" t="str">
        <f ca="1">IF(C14="","",$B$56/$C$59)</f>
        <v/>
      </c>
      <c r="F14" s="171"/>
      <c r="G14" s="170" t="str">
        <f ca="1">IF(C14="","",$C$56/$C$59)</f>
        <v/>
      </c>
      <c r="H14" s="165"/>
      <c r="I14" s="170" t="str">
        <f ca="1">IF(C14="","",$D$56/$C$59)</f>
        <v/>
      </c>
      <c r="J14" s="165"/>
      <c r="K14" s="170" t="str">
        <f ca="1">IF(C14="","",$E$56/$C$59)</f>
        <v/>
      </c>
      <c r="L14" s="165"/>
      <c r="M14" s="170" t="str">
        <f ca="1">IF(C14="","",$F$56/$C$59)</f>
        <v/>
      </c>
      <c r="N14" s="165"/>
      <c r="O14" s="170" t="str">
        <f ca="1">IF(C14="","",IF(M8+1&gt;MAX(U1:U10),"",$G$56/$C$59))</f>
        <v/>
      </c>
      <c r="P14" s="165"/>
      <c r="Q14" s="165"/>
      <c r="R14" s="165"/>
      <c r="S14" s="165"/>
      <c r="T14" s="166"/>
      <c r="Y14">
        <f>IFERROR(IF($B$6=10,IF(AND(Y6&gt;0,VLOOKUP($U5,PowellData.UpperElevBalBranch!$A$4:$AM$10,Frequency!Y$2-1976)=1.3),1,0),0),)</f>
        <v>0</v>
      </c>
      <c r="Z14">
        <f>IFERROR(IF($B$6=10,IF(AND(Z6&gt;0,VLOOKUP($U5,PowellData.UpperElevBalBranch!$A$4:$AM$10,Frequency!Z$2-1976)=1.3),1,0),0),)</f>
        <v>0</v>
      </c>
      <c r="AA14">
        <f>IFERROR(IF($B$6=10,IF(AND(AA6&gt;0,VLOOKUP($U5,PowellData.UpperElevBalBranch!$A$4:$AM$10,Frequency!AA$2-1976)=1.3),1,0),0),)</f>
        <v>0</v>
      </c>
      <c r="AB14">
        <f>IFERROR(IF($B$6=10,IF(AND(AB6&gt;0,VLOOKUP($U5,PowellData.UpperElevBalBranch!$A$4:$AM$10,Frequency!AB$2-1976)=1.3),1,0),0),)</f>
        <v>0</v>
      </c>
      <c r="AC14">
        <f>IF($B$6=10,IF(AND(AC6&gt;0,VLOOKUP($U6,PowellData.UpperElevBalBranch!$A$4:$AM$10,Frequency!AC$2-1976)),1,0),0)</f>
        <v>0</v>
      </c>
      <c r="AD14">
        <f>IF($B$6=10,IF(AND(AD6&gt;0,VLOOKUP($U6,PowellData.UpperElevBalBranch!$A$4:$AM$10,Frequency!AD$2-1976)),1,0),0)</f>
        <v>0</v>
      </c>
      <c r="AE14">
        <f>IF($B$6=10,IF(AND(AE6&gt;0,VLOOKUP($U6,PowellData.UpperElevBalBranch!$A$4:$AM$10,Frequency!AE$2-1976)),1,0),0)</f>
        <v>0</v>
      </c>
      <c r="AF14">
        <f>IF($B$6=10,IF(AND(AF6&gt;0,VLOOKUP($U6,PowellData.UpperElevBalBranch!$A$4:$AM$10,Frequency!AF$2-1976)),1,0),0)</f>
        <v>0</v>
      </c>
      <c r="AG14">
        <f>IF($B$6=10,IF(AND(AG6&gt;0,VLOOKUP($U6,PowellData.UpperElevBalBranch!$A$4:$AM$10,Frequency!AG$2-1976)),1,0),0)</f>
        <v>0</v>
      </c>
      <c r="AH14">
        <f>IF($B$6=10,IF(AND(AH6&gt;0,VLOOKUP($U6,PowellData.UpperElevBalBranch!$A$4:$AM$10,Frequency!AH$2-1976)),1,0),0)</f>
        <v>0</v>
      </c>
      <c r="AI14">
        <f>IF($B$6=10,IF(AND(AI6&gt;0,VLOOKUP($U6,PowellData.UpperElevBalBranch!$A$4:$AM$10,Frequency!AI$2-1976)),1,0),0)</f>
        <v>0</v>
      </c>
      <c r="AJ14">
        <f>IF($B$6=10,IF(AND(AJ6&gt;0,VLOOKUP($U6,PowellData.UpperElevBalBranch!$A$4:$AM$10,Frequency!AJ$2-1976)),1,0),0)</f>
        <v>0</v>
      </c>
      <c r="AK14">
        <f>IF($B$6=10,IF(AND(AK6&gt;0,VLOOKUP($U6,PowellData.UpperElevBalBranch!$A$4:$AM$10,Frequency!AK$2-1976)),1,0),0)</f>
        <v>0</v>
      </c>
      <c r="AL14">
        <f>IF($B$6=10,IF(AND(AL6&gt;0,VLOOKUP($U6,PowellData.UpperElevBalBranch!$A$4:$AM$10,Frequency!AL$2-1976)),1,0),0)</f>
        <v>0</v>
      </c>
      <c r="AM14">
        <f>IF($B$6=10,IF(AND(AM6&gt;0,VLOOKUP($U6,PowellData.UpperElevBalBranch!$A$4:$AM$10,Frequency!AM$2-1976)),1,0),0)</f>
        <v>0</v>
      </c>
      <c r="AN14">
        <f>IF($B$6=10,IF(AND(AN6&gt;0,VLOOKUP($U6,PowellData.UpperElevBalBranch!$A$4:$AM$10,Frequency!AN$2-1976)),1,0),0)</f>
        <v>0</v>
      </c>
      <c r="AO14">
        <f>IF($B$6=10,IF(AND(AO6&gt;0,VLOOKUP($U6,PowellData.UpperElevBalBranch!$A$4:$AM$10,Frequency!AO$2-1976)),1,0),0)</f>
        <v>0</v>
      </c>
      <c r="AP14">
        <f>IF($B$6=10,IF(AND(AP6&gt;0,VLOOKUP($U6,PowellData.UpperElevBalBranch!$A$4:$AM$10,Frequency!AP$2-1976)),1,0),0)</f>
        <v>0</v>
      </c>
      <c r="AQ14">
        <f>IF($B$6=10,IF(AND(AQ6&gt;0,VLOOKUP($U6,PowellData.UpperElevBalBranch!$A$4:$AM$10,Frequency!AQ$2-1976)),1,0),0)</f>
        <v>0</v>
      </c>
      <c r="AR14">
        <f>IF($B$6=10,IF(AND(AR6&gt;0,VLOOKUP($U6,PowellData.UpperElevBalBranch!$A$4:$AM$10,Frequency!AR$2-1976)),1,0),0)</f>
        <v>0</v>
      </c>
      <c r="AS14">
        <f>IF($B$6=10,IF(AND(AS6&gt;0,VLOOKUP($U6,PowellData.UpperElevBalBranch!$A$4:$AM$10,Frequency!AS$2-1976)),1,0),0)</f>
        <v>0</v>
      </c>
      <c r="AT14">
        <f>IF($B$6=10,IF(AND(AT6&gt;0,VLOOKUP($U6,PowellData.UpperElevBalBranch!$A$4:$AM$10,Frequency!AT$2-1976)),1,0),0)</f>
        <v>0</v>
      </c>
      <c r="AU14">
        <f>IF($B$6=10,IF(AND(AU6&gt;0,VLOOKUP($U6,PowellData.UpperElevBalBranch!$A$4:$AM$10,Frequency!AU$2-1976)),1,0),0)</f>
        <v>0</v>
      </c>
      <c r="AV14">
        <f>IF($B$6=10,IF(AND(AV6&gt;0,VLOOKUP($U6,PowellData.UpperElevBalBranch!$A$4:$AM$10,Frequency!AV$2-1976)),1,0),0)</f>
        <v>0</v>
      </c>
      <c r="AW14">
        <f>IF($B$6=10,IF(AND(AW6&gt;0,VLOOKUP($U6,PowellData.UpperElevBalBranch!$A$4:$AM$10,Frequency!AW$2-1976)),1,0),0)</f>
        <v>0</v>
      </c>
      <c r="AX14">
        <f>IF($B$6=10,IF(AND(AX6&gt;0,VLOOKUP($U6,PowellData.UpperElevBalBranch!$A$4:$AM$10,Frequency!AX$2-1976)),1,0),0)</f>
        <v>0</v>
      </c>
      <c r="AY14">
        <f>IF($B$6=10,IF(AND(AY6&gt;0,VLOOKUP($U6,PowellData.UpperElevBalBranch!$A$4:$AM$10,Frequency!AY$2-1976)),1,0),0)</f>
        <v>0</v>
      </c>
      <c r="AZ14">
        <f>IF($B$6=10,IF(AND(AZ6&gt;0,VLOOKUP($U6,PowellData.UpperElevBalBranch!$A$4:$AM$10,Frequency!AZ$2-1976)),1,0),0)</f>
        <v>0</v>
      </c>
      <c r="BA14">
        <f>IF($B$6=10,IF(AND(BA6&gt;0,VLOOKUP($U6,PowellData.UpperElevBalBranch!$A$4:$AM$10,Frequency!BA$2-1976)),1,0),0)</f>
        <v>0</v>
      </c>
      <c r="BB14">
        <f>IF($B$6=10,IF(AND(BB6&gt;0,VLOOKUP($U6,PowellData.UpperElevBalBranch!$A$4:$AM$10,Frequency!BB$2-1976)),1,0),0)</f>
        <v>0</v>
      </c>
      <c r="BC14">
        <f>IF($B$6=10,IF(AND(BC6&gt;0,VLOOKUP($U6,PowellData.UpperElevBalBranch!$A$4:$AM$10,Frequency!BC$2-1976)),1,0),0)</f>
        <v>0</v>
      </c>
      <c r="BD14">
        <f>IF($B$6=10,IF(AND(BD6&gt;0,VLOOKUP($U6,PowellData.UpperElevBalBranch!$A$4:$AM$10,Frequency!BD$2-1976)),1,0),0)</f>
        <v>0</v>
      </c>
      <c r="BE14">
        <f>IF($B$6=10,IF(AND(BE6&gt;0,VLOOKUP($U6,PowellData.UpperElevBalBranch!$A$4:$AM$10,Frequency!BE$2-1976)),1,0),0)</f>
        <v>0</v>
      </c>
      <c r="BF14">
        <f>IF($B$6=10,IF(AND(BF6&gt;0,VLOOKUP($U6,PowellData.UpperElevBalBranch!$A$4:$AM$10,Frequency!BF$2-1976)),1,0),0)</f>
        <v>0</v>
      </c>
      <c r="BG14">
        <f>IF($B$6=10,IF(AND(BG6&gt;0,VLOOKUP($U6,PowellData.UpperElevBalBranch!$A$4:$AM$10,Frequency!BG$2-1976)),1,0),0)</f>
        <v>0</v>
      </c>
    </row>
    <row r="15" spans="1:62" ht="15.6" x14ac:dyDescent="0.3">
      <c r="A15" s="164"/>
      <c r="B15" s="172"/>
      <c r="C15" s="169"/>
      <c r="D15" s="168"/>
      <c r="E15" s="171"/>
      <c r="F15" s="171"/>
      <c r="G15" s="171"/>
      <c r="H15" s="165"/>
      <c r="I15" s="171"/>
      <c r="J15" s="165"/>
      <c r="K15" s="171"/>
      <c r="L15" s="165"/>
      <c r="M15" s="171"/>
      <c r="N15" s="165"/>
      <c r="O15" s="171"/>
      <c r="P15" s="165"/>
      <c r="Q15" s="165"/>
      <c r="R15" s="165"/>
      <c r="S15" s="165"/>
      <c r="T15" s="166"/>
      <c r="Y15">
        <f>IFERROR(IF($B$6=10,IF(AND(Y7&gt;0,VLOOKUP($U6,PowellData.UpperElevBalBranch!$A$4:$AM$10,Frequency!Y$2-1976)=1.3),1,0),0),)</f>
        <v>0</v>
      </c>
      <c r="Z15">
        <f>IFERROR(IF($B$6=10,IF(AND(Z7&gt;0,VLOOKUP($U6,PowellData.UpperElevBalBranch!$A$4:$AM$10,Frequency!Z$2-1976)=1.3),1,0),0),)</f>
        <v>0</v>
      </c>
      <c r="AA15">
        <f>IFERROR(IF($B$6=10,IF(AND(AA7&gt;0,VLOOKUP($U6,PowellData.UpperElevBalBranch!$A$4:$AM$10,Frequency!AA$2-1976)=1.3),1,0),0),)</f>
        <v>0</v>
      </c>
      <c r="AB15">
        <f>IFERROR(IF($B$6=10,IF(AND(AB7&gt;0,VLOOKUP($U6,PowellData.UpperElevBalBranch!$A$4:$AM$10,Frequency!AB$2-1976)=1.3),1,0),0),)</f>
        <v>0</v>
      </c>
      <c r="AC15">
        <f>IF($B$6=10,IF(AND(AC7&gt;0,VLOOKUP($U7,PowellData.UpperElevBalBranch!$A$4:$AM$10,Frequency!AC$2-1976)),1,0),0)</f>
        <v>0</v>
      </c>
      <c r="AD15">
        <f>IF($B$6=10,IF(AND(AD7&gt;0,VLOOKUP($U7,PowellData.UpperElevBalBranch!$A$4:$AM$10,Frequency!AD$2-1976)),1,0),0)</f>
        <v>0</v>
      </c>
      <c r="AE15">
        <f>IF($B$6=10,IF(AND(AE7&gt;0,VLOOKUP($U7,PowellData.UpperElevBalBranch!$A$4:$AM$10,Frequency!AE$2-1976)),1,0),0)</f>
        <v>0</v>
      </c>
      <c r="AF15">
        <f>IF($B$6=10,IF(AND(AF7&gt;0,VLOOKUP($U7,PowellData.UpperElevBalBranch!$A$4:$AM$10,Frequency!AF$2-1976)),1,0),0)</f>
        <v>0</v>
      </c>
      <c r="AG15">
        <f>IF($B$6=10,IF(AND(AG7&gt;0,VLOOKUP($U7,PowellData.UpperElevBalBranch!$A$4:$AM$10,Frequency!AG$2-1976)),1,0),0)</f>
        <v>0</v>
      </c>
      <c r="AH15">
        <f>IF($B$6=10,IF(AND(AH7&gt;0,VLOOKUP($U7,PowellData.UpperElevBalBranch!$A$4:$AM$10,Frequency!AH$2-1976)),1,0),0)</f>
        <v>0</v>
      </c>
      <c r="AI15">
        <f>IF($B$6=10,IF(AND(AI7&gt;0,VLOOKUP($U7,PowellData.UpperElevBalBranch!$A$4:$AM$10,Frequency!AI$2-1976)),1,0),0)</f>
        <v>0</v>
      </c>
      <c r="AJ15">
        <f>IF($B$6=10,IF(AND(AJ7&gt;0,VLOOKUP($U7,PowellData.UpperElevBalBranch!$A$4:$AM$10,Frequency!AJ$2-1976)),1,0),0)</f>
        <v>0</v>
      </c>
      <c r="AK15">
        <f>IF($B$6=10,IF(AND(AK7&gt;0,VLOOKUP($U7,PowellData.UpperElevBalBranch!$A$4:$AM$10,Frequency!AK$2-1976)),1,0),0)</f>
        <v>0</v>
      </c>
      <c r="AL15">
        <f>IF($B$6=10,IF(AND(AL7&gt;0,VLOOKUP($U7,PowellData.UpperElevBalBranch!$A$4:$AM$10,Frequency!AL$2-1976)),1,0),0)</f>
        <v>0</v>
      </c>
      <c r="AM15">
        <f>IF($B$6=10,IF(AND(AM7&gt;0,VLOOKUP($U7,PowellData.UpperElevBalBranch!$A$4:$AM$10,Frequency!AM$2-1976)),1,0),0)</f>
        <v>0</v>
      </c>
      <c r="AN15">
        <f>IF($B$6=10,IF(AND(AN7&gt;0,VLOOKUP($U7,PowellData.UpperElevBalBranch!$A$4:$AM$10,Frequency!AN$2-1976)),1,0),0)</f>
        <v>0</v>
      </c>
      <c r="AO15">
        <f>IF($B$6=10,IF(AND(AO7&gt;0,VLOOKUP($U7,PowellData.UpperElevBalBranch!$A$4:$AM$10,Frequency!AO$2-1976)),1,0),0)</f>
        <v>0</v>
      </c>
      <c r="AP15">
        <f>IF($B$6=10,IF(AND(AP7&gt;0,VLOOKUP($U7,PowellData.UpperElevBalBranch!$A$4:$AM$10,Frequency!AP$2-1976)),1,0),0)</f>
        <v>0</v>
      </c>
      <c r="AQ15">
        <f>IF($B$6=10,IF(AND(AQ7&gt;0,VLOOKUP($U7,PowellData.UpperElevBalBranch!$A$4:$AM$10,Frequency!AQ$2-1976)),1,0),0)</f>
        <v>0</v>
      </c>
      <c r="AR15">
        <f>IF($B$6=10,IF(AND(AR7&gt;0,VLOOKUP($U7,PowellData.UpperElevBalBranch!$A$4:$AM$10,Frequency!AR$2-1976)),1,0),0)</f>
        <v>0</v>
      </c>
      <c r="AS15">
        <f>IF($B$6=10,IF(AND(AS7&gt;0,VLOOKUP($U7,PowellData.UpperElevBalBranch!$A$4:$AM$10,Frequency!AS$2-1976)),1,0),0)</f>
        <v>0</v>
      </c>
      <c r="AT15">
        <f>IF($B$6=10,IF(AND(AT7&gt;0,VLOOKUP($U7,PowellData.UpperElevBalBranch!$A$4:$AM$10,Frequency!AT$2-1976)),1,0),0)</f>
        <v>0</v>
      </c>
      <c r="AU15">
        <f>IF($B$6=10,IF(AND(AU7&gt;0,VLOOKUP($U7,PowellData.UpperElevBalBranch!$A$4:$AM$10,Frequency!AU$2-1976)),1,0),0)</f>
        <v>0</v>
      </c>
      <c r="AV15">
        <f>IF($B$6=10,IF(AND(AV7&gt;0,VLOOKUP($U7,PowellData.UpperElevBalBranch!$A$4:$AM$10,Frequency!AV$2-1976)),1,0),0)</f>
        <v>0</v>
      </c>
      <c r="AW15">
        <f>IF($B$6=10,IF(AND(AW7&gt;0,VLOOKUP($U7,PowellData.UpperElevBalBranch!$A$4:$AM$10,Frequency!AW$2-1976)),1,0),0)</f>
        <v>0</v>
      </c>
      <c r="AX15">
        <f>IF($B$6=10,IF(AND(AX7&gt;0,VLOOKUP($U7,PowellData.UpperElevBalBranch!$A$4:$AM$10,Frequency!AX$2-1976)),1,0),0)</f>
        <v>0</v>
      </c>
      <c r="AY15">
        <f>IF($B$6=10,IF(AND(AY7&gt;0,VLOOKUP($U7,PowellData.UpperElevBalBranch!$A$4:$AM$10,Frequency!AY$2-1976)),1,0),0)</f>
        <v>0</v>
      </c>
      <c r="AZ15">
        <f>IF($B$6=10,IF(AND(AZ7&gt;0,VLOOKUP($U7,PowellData.UpperElevBalBranch!$A$4:$AM$10,Frequency!AZ$2-1976)),1,0),0)</f>
        <v>0</v>
      </c>
      <c r="BA15">
        <f>IF($B$6=10,IF(AND(BA7&gt;0,VLOOKUP($U7,PowellData.UpperElevBalBranch!$A$4:$AM$10,Frequency!BA$2-1976)),1,0),0)</f>
        <v>0</v>
      </c>
      <c r="BB15">
        <f>IF($B$6=10,IF(AND(BB7&gt;0,VLOOKUP($U7,PowellData.UpperElevBalBranch!$A$4:$AM$10,Frequency!BB$2-1976)),1,0),0)</f>
        <v>0</v>
      </c>
      <c r="BC15">
        <f>IF($B$6=10,IF(AND(BC7&gt;0,VLOOKUP($U7,PowellData.UpperElevBalBranch!$A$4:$AM$10,Frequency!BC$2-1976)),1,0),0)</f>
        <v>0</v>
      </c>
      <c r="BD15">
        <f>IF($B$6=10,IF(AND(BD7&gt;0,VLOOKUP($U7,PowellData.UpperElevBalBranch!$A$4:$AM$10,Frequency!BD$2-1976)),1,0),0)</f>
        <v>0</v>
      </c>
      <c r="BE15">
        <f>IF($B$6=10,IF(AND(BE7&gt;0,VLOOKUP($U7,PowellData.UpperElevBalBranch!$A$4:$AM$10,Frequency!BE$2-1976)),1,0),0)</f>
        <v>0</v>
      </c>
      <c r="BF15">
        <f>IF($B$6=10,IF(AND(BF7&gt;0,VLOOKUP($U7,PowellData.UpperElevBalBranch!$A$4:$AM$10,Frequency!BF$2-1976)),1,0),0)</f>
        <v>0</v>
      </c>
      <c r="BG15">
        <f>IF($B$6=10,IF(AND(BG7&gt;0,VLOOKUP($U7,PowellData.UpperElevBalBranch!$A$4:$AM$10,Frequency!BG$2-1976)),1,0),0)</f>
        <v>0</v>
      </c>
    </row>
    <row r="16" spans="1:62" ht="15.6" x14ac:dyDescent="0.3">
      <c r="A16" s="164"/>
      <c r="B16" s="172" t="str">
        <f ca="1">IF(C16="","","Percent of Traces of")</f>
        <v/>
      </c>
      <c r="C16" s="172" t="str">
        <f ca="1">IF(LOOKUP($B$6,CDFNode,Prob4)=0,"",LOOKUP($B$6,CDFNode,Prob4))</f>
        <v/>
      </c>
      <c r="D16" s="168"/>
      <c r="E16" s="170" t="str">
        <f ca="1">IF(C16="","",$B$57/$C$59)</f>
        <v/>
      </c>
      <c r="F16" s="171"/>
      <c r="G16" s="170" t="str">
        <f ca="1">IF(C16="","",$C$57/$C$59)</f>
        <v/>
      </c>
      <c r="H16" s="165"/>
      <c r="I16" s="170" t="str">
        <f ca="1">IF(C16="","",$D$57/$C$59)</f>
        <v/>
      </c>
      <c r="J16" s="165"/>
      <c r="K16" s="170" t="str">
        <f ca="1">IF(C16="","",$E$57/$C$59)</f>
        <v/>
      </c>
      <c r="L16" s="165"/>
      <c r="M16" s="170" t="str">
        <f ca="1">IF(C16="","",$F$57/$C$59)</f>
        <v/>
      </c>
      <c r="N16" s="165"/>
      <c r="O16" s="170" t="str">
        <f ca="1">IF(C16="","",IF(M8+1&gt;MAX(U1:U10),"",$G$57/$C$59))</f>
        <v/>
      </c>
      <c r="P16" s="165"/>
      <c r="Q16" s="165"/>
      <c r="R16" s="165"/>
      <c r="S16" s="165"/>
      <c r="T16" s="166"/>
      <c r="Y16">
        <f>IFERROR(IF($B$6=10,IF(AND(Y8&gt;0,VLOOKUP($U7,PowellData.UpperElevBalBranch!$A$4:$AM$10,Frequency!Y$2-1976)=1.3),1,0),0),)</f>
        <v>0</v>
      </c>
      <c r="Z16">
        <f>IFERROR(IF($B$6=10,IF(AND(Z8&gt;0,VLOOKUP($U7,PowellData.UpperElevBalBranch!$A$4:$AM$10,Frequency!Z$2-1976)=1.3),1,0),0),)</f>
        <v>0</v>
      </c>
      <c r="AA16">
        <f>IFERROR(IF($B$6=10,IF(AND(AA8&gt;0,VLOOKUP($U7,PowellData.UpperElevBalBranch!$A$4:$AM$10,Frequency!AA$2-1976)=1.3),1,0),0),)</f>
        <v>0</v>
      </c>
      <c r="AB16">
        <f>IFERROR(IF($B$6=10,IF(AND(AB8&gt;0,VLOOKUP($U7,PowellData.UpperElevBalBranch!$A$4:$AM$10,Frequency!AB$2-1976)=1.3),1,0),0),)</f>
        <v>0</v>
      </c>
      <c r="AC16">
        <f>IF($B$6=10,IF(AND(AC8&gt;0,VLOOKUP($U8,PowellData.UpperElevBalBranch!$A$4:$AM$10,Frequency!AC$2-1976)),1,0),0)</f>
        <v>0</v>
      </c>
      <c r="AD16">
        <f>IF($B$6=10,IF(AND(AD8&gt;0,VLOOKUP($U8,PowellData.UpperElevBalBranch!$A$4:$AM$10,Frequency!AD$2-1976)),1,0),0)</f>
        <v>0</v>
      </c>
      <c r="AE16">
        <f>IF($B$6=10,IF(AND(AE8&gt;0,VLOOKUP($U8,PowellData.UpperElevBalBranch!$A$4:$AM$10,Frequency!AE$2-1976)),1,0),0)</f>
        <v>0</v>
      </c>
      <c r="AF16">
        <f>IF($B$6=10,IF(AND(AF8&gt;0,VLOOKUP($U8,PowellData.UpperElevBalBranch!$A$4:$AM$10,Frequency!AF$2-1976)),1,0),0)</f>
        <v>0</v>
      </c>
      <c r="AG16">
        <f>IF($B$6=10,IF(AND(AG8&gt;0,VLOOKUP($U8,PowellData.UpperElevBalBranch!$A$4:$AM$10,Frequency!AG$2-1976)),1,0),0)</f>
        <v>0</v>
      </c>
      <c r="AH16">
        <f>IF($B$6=10,IF(AND(AH8&gt;0,VLOOKUP($U8,PowellData.UpperElevBalBranch!$A$4:$AM$10,Frequency!AH$2-1976)),1,0),0)</f>
        <v>0</v>
      </c>
      <c r="AI16">
        <f>IF($B$6=10,IF(AND(AI8&gt;0,VLOOKUP($U8,PowellData.UpperElevBalBranch!$A$4:$AM$10,Frequency!AI$2-1976)),1,0),0)</f>
        <v>0</v>
      </c>
      <c r="AJ16">
        <f>IF($B$6=10,IF(AND(AJ8&gt;0,VLOOKUP($U8,PowellData.UpperElevBalBranch!$A$4:$AM$10,Frequency!AJ$2-1976)),1,0),0)</f>
        <v>0</v>
      </c>
      <c r="AK16">
        <f>IF($B$6=10,IF(AND(AK8&gt;0,VLOOKUP($U8,PowellData.UpperElevBalBranch!$A$4:$AM$10,Frequency!AK$2-1976)),1,0),0)</f>
        <v>0</v>
      </c>
      <c r="AL16">
        <f>IF($B$6=10,IF(AND(AL8&gt;0,VLOOKUP($U8,PowellData.UpperElevBalBranch!$A$4:$AM$10,Frequency!AL$2-1976)),1,0),0)</f>
        <v>0</v>
      </c>
      <c r="AM16">
        <f>IF($B$6=10,IF(AND(AM8&gt;0,VLOOKUP($U8,PowellData.UpperElevBalBranch!$A$4:$AM$10,Frequency!AM$2-1976)),1,0),0)</f>
        <v>0</v>
      </c>
      <c r="AN16">
        <f>IF($B$6=10,IF(AND(AN8&gt;0,VLOOKUP($U8,PowellData.UpperElevBalBranch!$A$4:$AM$10,Frequency!AN$2-1976)),1,0),0)</f>
        <v>0</v>
      </c>
      <c r="AO16">
        <f>IF($B$6=10,IF(AND(AO8&gt;0,VLOOKUP($U8,PowellData.UpperElevBalBranch!$A$4:$AM$10,Frequency!AO$2-1976)),1,0),0)</f>
        <v>0</v>
      </c>
      <c r="AP16">
        <f>IF($B$6=10,IF(AND(AP8&gt;0,VLOOKUP($U8,PowellData.UpperElevBalBranch!$A$4:$AM$10,Frequency!AP$2-1976)),1,0),0)</f>
        <v>0</v>
      </c>
      <c r="AQ16">
        <f>IF($B$6=10,IF(AND(AQ8&gt;0,VLOOKUP($U8,PowellData.UpperElevBalBranch!$A$4:$AM$10,Frequency!AQ$2-1976)),1,0),0)</f>
        <v>0</v>
      </c>
      <c r="AR16">
        <f>IF($B$6=10,IF(AND(AR8&gt;0,VLOOKUP($U8,PowellData.UpperElevBalBranch!$A$4:$AM$10,Frequency!AR$2-1976)),1,0),0)</f>
        <v>0</v>
      </c>
      <c r="AS16">
        <f>IF($B$6=10,IF(AND(AS8&gt;0,VLOOKUP($U8,PowellData.UpperElevBalBranch!$A$4:$AM$10,Frequency!AS$2-1976)),1,0),0)</f>
        <v>0</v>
      </c>
      <c r="AT16">
        <f>IF($B$6=10,IF(AND(AT8&gt;0,VLOOKUP($U8,PowellData.UpperElevBalBranch!$A$4:$AM$10,Frequency!AT$2-1976)),1,0),0)</f>
        <v>0</v>
      </c>
      <c r="AU16">
        <f>IF($B$6=10,IF(AND(AU8&gt;0,VLOOKUP($U8,PowellData.UpperElevBalBranch!$A$4:$AM$10,Frequency!AU$2-1976)),1,0),0)</f>
        <v>0</v>
      </c>
      <c r="AV16">
        <f>IF($B$6=10,IF(AND(AV8&gt;0,VLOOKUP($U8,PowellData.UpperElevBalBranch!$A$4:$AM$10,Frequency!AV$2-1976)),1,0),0)</f>
        <v>0</v>
      </c>
      <c r="AW16">
        <f>IF($B$6=10,IF(AND(AW8&gt;0,VLOOKUP($U8,PowellData.UpperElevBalBranch!$A$4:$AM$10,Frequency!AW$2-1976)),1,0),0)</f>
        <v>0</v>
      </c>
      <c r="AX16">
        <f>IF($B$6=10,IF(AND(AX8&gt;0,VLOOKUP($U8,PowellData.UpperElevBalBranch!$A$4:$AM$10,Frequency!AX$2-1976)),1,0),0)</f>
        <v>0</v>
      </c>
      <c r="AY16">
        <f>IF($B$6=10,IF(AND(AY8&gt;0,VLOOKUP($U8,PowellData.UpperElevBalBranch!$A$4:$AM$10,Frequency!AY$2-1976)),1,0),0)</f>
        <v>0</v>
      </c>
      <c r="AZ16">
        <f>IF($B$6=10,IF(AND(AZ8&gt;0,VLOOKUP($U8,PowellData.UpperElevBalBranch!$A$4:$AM$10,Frequency!AZ$2-1976)),1,0),0)</f>
        <v>0</v>
      </c>
      <c r="BA16">
        <f>IF($B$6=10,IF(AND(BA8&gt;0,VLOOKUP($U8,PowellData.UpperElevBalBranch!$A$4:$AM$10,Frequency!BA$2-1976)),1,0),0)</f>
        <v>0</v>
      </c>
      <c r="BB16">
        <f>IF($B$6=10,IF(AND(BB8&gt;0,VLOOKUP($U8,PowellData.UpperElevBalBranch!$A$4:$AM$10,Frequency!BB$2-1976)),1,0),0)</f>
        <v>0</v>
      </c>
      <c r="BC16">
        <f>IF($B$6=10,IF(AND(BC8&gt;0,VLOOKUP($U8,PowellData.UpperElevBalBranch!$A$4:$AM$10,Frequency!BC$2-1976)),1,0),0)</f>
        <v>0</v>
      </c>
      <c r="BD16">
        <f>IF($B$6=10,IF(AND(BD8&gt;0,VLOOKUP($U8,PowellData.UpperElevBalBranch!$A$4:$AM$10,Frequency!BD$2-1976)),1,0),0)</f>
        <v>0</v>
      </c>
      <c r="BE16">
        <f>IF($B$6=10,IF(AND(BE8&gt;0,VLOOKUP($U8,PowellData.UpperElevBalBranch!$A$4:$AM$10,Frequency!BE$2-1976)),1,0),0)</f>
        <v>0</v>
      </c>
      <c r="BF16">
        <f>IF($B$6=10,IF(AND(BF8&gt;0,VLOOKUP($U8,PowellData.UpperElevBalBranch!$A$4:$AM$10,Frequency!BF$2-1976)),1,0),0)</f>
        <v>0</v>
      </c>
      <c r="BG16">
        <f>IF($B$6=10,IF(AND(BG8&gt;0,VLOOKUP($U8,PowellData.UpperElevBalBranch!$A$4:$AM$10,Frequency!BG$2-1976)),1,0),0)</f>
        <v>0</v>
      </c>
    </row>
    <row r="17" spans="1:59" x14ac:dyDescent="0.3">
      <c r="A17" s="164"/>
      <c r="B17" s="165"/>
      <c r="C17" s="165"/>
      <c r="D17" s="165"/>
      <c r="E17" s="165"/>
      <c r="F17" s="165"/>
      <c r="G17" s="165"/>
      <c r="H17" s="165"/>
      <c r="I17" s="165"/>
      <c r="J17" s="165"/>
      <c r="K17" s="165"/>
      <c r="L17" s="165"/>
      <c r="M17" s="165"/>
      <c r="N17" s="165"/>
      <c r="O17" s="165"/>
      <c r="P17" s="165"/>
      <c r="Q17" s="165"/>
      <c r="R17" s="165"/>
      <c r="S17" s="165"/>
      <c r="T17" s="166"/>
      <c r="Y17">
        <f>IFERROR(IF($B$6=10,IF(AND(Y9&gt;0,VLOOKUP($U8,PowellData.UpperElevBalBranch!$A$4:$AM$10,Frequency!Y$2-1976)=1.3),1,0),0),)</f>
        <v>0</v>
      </c>
      <c r="Z17">
        <f>IFERROR(IF($B$6=10,IF(AND(Z9&gt;0,VLOOKUP($U8,PowellData.UpperElevBalBranch!$A$4:$AM$10,Frequency!Z$2-1976)=1.3),1,0),0),)</f>
        <v>0</v>
      </c>
      <c r="AA17">
        <f>IFERROR(IF($B$6=10,IF(AND(AA9&gt;0,VLOOKUP($U8,PowellData.UpperElevBalBranch!$A$4:$AM$10,Frequency!AA$2-1976)=1.3),1,0),0),)</f>
        <v>0</v>
      </c>
      <c r="AB17">
        <f>IFERROR(IF($B$6=10,IF(AND(AB9&gt;0,VLOOKUP($U8,PowellData.UpperElevBalBranch!$A$4:$AM$10,Frequency!AB$2-1976)=1.3),1,0),0),)</f>
        <v>0</v>
      </c>
      <c r="AC17">
        <f>IF($B$6=10,IF(AND(AC9&gt;0,VLOOKUP($U9,PowellData.UpperElevBalBranch!$A$4:$AM$10,Frequency!AC$2-1976)),1,0),0)</f>
        <v>0</v>
      </c>
      <c r="AD17">
        <f>IF($B$6=10,IF(AND(AD9&gt;0,VLOOKUP($U9,PowellData.UpperElevBalBranch!$A$4:$AM$10,Frequency!AD$2-1976)),1,0),0)</f>
        <v>0</v>
      </c>
      <c r="AE17">
        <f>IF($B$6=10,IF(AND(AE9&gt;0,VLOOKUP($U9,PowellData.UpperElevBalBranch!$A$4:$AM$10,Frequency!AE$2-1976)),1,0),0)</f>
        <v>0</v>
      </c>
      <c r="AF17">
        <f>IF($B$6=10,IF(AND(AF9&gt;0,VLOOKUP($U9,PowellData.UpperElevBalBranch!$A$4:$AM$10,Frequency!AF$2-1976)),1,0),0)</f>
        <v>0</v>
      </c>
      <c r="AG17">
        <f>IF($B$6=10,IF(AND(AG9&gt;0,VLOOKUP($U9,PowellData.UpperElevBalBranch!$A$4:$AM$10,Frequency!AG$2-1976)),1,0),0)</f>
        <v>0</v>
      </c>
      <c r="AH17">
        <f>IF($B$6=10,IF(AND(AH9&gt;0,VLOOKUP($U9,PowellData.UpperElevBalBranch!$A$4:$AM$10,Frequency!AH$2-1976)),1,0),0)</f>
        <v>0</v>
      </c>
      <c r="AI17">
        <f>IF($B$6=10,IF(AND(AI9&gt;0,VLOOKUP($U9,PowellData.UpperElevBalBranch!$A$4:$AM$10,Frequency!AI$2-1976)),1,0),0)</f>
        <v>0</v>
      </c>
      <c r="AJ17">
        <f>IF($B$6=10,IF(AND(AJ9&gt;0,VLOOKUP($U9,PowellData.UpperElevBalBranch!$A$4:$AM$10,Frequency!AJ$2-1976)),1,0),0)</f>
        <v>0</v>
      </c>
      <c r="AK17">
        <f>IF($B$6=10,IF(AND(AK9&gt;0,VLOOKUP($U9,PowellData.UpperElevBalBranch!$A$4:$AM$10,Frequency!AK$2-1976)),1,0),0)</f>
        <v>0</v>
      </c>
      <c r="AL17">
        <f>IF($B$6=10,IF(AND(AL9&gt;0,VLOOKUP($U9,PowellData.UpperElevBalBranch!$A$4:$AM$10,Frequency!AL$2-1976)),1,0),0)</f>
        <v>0</v>
      </c>
      <c r="AM17">
        <f>IF($B$6=10,IF(AND(AM9&gt;0,VLOOKUP($U9,PowellData.UpperElevBalBranch!$A$4:$AM$10,Frequency!AM$2-1976)),1,0),0)</f>
        <v>0</v>
      </c>
      <c r="AN17">
        <f>IF($B$6=10,IF(AND(AN9&gt;0,VLOOKUP($U9,PowellData.UpperElevBalBranch!$A$4:$AM$10,Frequency!AN$2-1976)),1,0),0)</f>
        <v>0</v>
      </c>
      <c r="AO17">
        <f>IF($B$6=10,IF(AND(AO9&gt;0,VLOOKUP($U9,PowellData.UpperElevBalBranch!$A$4:$AM$10,Frequency!AO$2-1976)),1,0),0)</f>
        <v>0</v>
      </c>
      <c r="AP17">
        <f>IF($B$6=10,IF(AND(AP9&gt;0,VLOOKUP($U9,PowellData.UpperElevBalBranch!$A$4:$AM$10,Frequency!AP$2-1976)),1,0),0)</f>
        <v>0</v>
      </c>
      <c r="AQ17">
        <f>IF($B$6=10,IF(AND(AQ9&gt;0,VLOOKUP($U9,PowellData.UpperElevBalBranch!$A$4:$AM$10,Frequency!AQ$2-1976)),1,0),0)</f>
        <v>0</v>
      </c>
      <c r="AR17">
        <f>IF($B$6=10,IF(AND(AR9&gt;0,VLOOKUP($U9,PowellData.UpperElevBalBranch!$A$4:$AM$10,Frequency!AR$2-1976)),1,0),0)</f>
        <v>0</v>
      </c>
      <c r="AS17">
        <f>IF($B$6=10,IF(AND(AS9&gt;0,VLOOKUP($U9,PowellData.UpperElevBalBranch!$A$4:$AM$10,Frequency!AS$2-1976)),1,0),0)</f>
        <v>0</v>
      </c>
      <c r="AT17">
        <f>IF($B$6=10,IF(AND(AT9&gt;0,VLOOKUP($U9,PowellData.UpperElevBalBranch!$A$4:$AM$10,Frequency!AT$2-1976)),1,0),0)</f>
        <v>0</v>
      </c>
      <c r="AU17">
        <f>IF($B$6=10,IF(AND(AU9&gt;0,VLOOKUP($U9,PowellData.UpperElevBalBranch!$A$4:$AM$10,Frequency!AU$2-1976)),1,0),0)</f>
        <v>0</v>
      </c>
      <c r="AV17">
        <f>IF($B$6=10,IF(AND(AV9&gt;0,VLOOKUP($U9,PowellData.UpperElevBalBranch!$A$4:$AM$10,Frequency!AV$2-1976)),1,0),0)</f>
        <v>0</v>
      </c>
      <c r="AW17">
        <f>IF($B$6=10,IF(AND(AW9&gt;0,VLOOKUP($U9,PowellData.UpperElevBalBranch!$A$4:$AM$10,Frequency!AW$2-1976)),1,0),0)</f>
        <v>0</v>
      </c>
      <c r="AX17">
        <f>IF($B$6=10,IF(AND(AX9&gt;0,VLOOKUP($U9,PowellData.UpperElevBalBranch!$A$4:$AM$10,Frequency!AX$2-1976)),1,0),0)</f>
        <v>0</v>
      </c>
      <c r="AY17">
        <f>IF($B$6=10,IF(AND(AY9&gt;0,VLOOKUP($U9,PowellData.UpperElevBalBranch!$A$4:$AM$10,Frequency!AY$2-1976)),1,0),0)</f>
        <v>0</v>
      </c>
      <c r="AZ17">
        <f>IF($B$6=10,IF(AND(AZ9&gt;0,VLOOKUP($U9,PowellData.UpperElevBalBranch!$A$4:$AM$10,Frequency!AZ$2-1976)),1,0),0)</f>
        <v>0</v>
      </c>
      <c r="BA17">
        <f>IF($B$6=10,IF(AND(BA9&gt;0,VLOOKUP($U9,PowellData.UpperElevBalBranch!$A$4:$AM$10,Frequency!BA$2-1976)),1,0),0)</f>
        <v>0</v>
      </c>
      <c r="BB17">
        <f>IF($B$6=10,IF(AND(BB9&gt;0,VLOOKUP($U9,PowellData.UpperElevBalBranch!$A$4:$AM$10,Frequency!BB$2-1976)),1,0),0)</f>
        <v>0</v>
      </c>
      <c r="BC17">
        <f>IF($B$6=10,IF(AND(BC9&gt;0,VLOOKUP($U9,PowellData.UpperElevBalBranch!$A$4:$AM$10,Frequency!BC$2-1976)),1,0),0)</f>
        <v>0</v>
      </c>
      <c r="BD17">
        <f>IF($B$6=10,IF(AND(BD9&gt;0,VLOOKUP($U9,PowellData.UpperElevBalBranch!$A$4:$AM$10,Frequency!BD$2-1976)),1,0),0)</f>
        <v>0</v>
      </c>
      <c r="BE17">
        <f>IF($B$6=10,IF(AND(BE9&gt;0,VLOOKUP($U9,PowellData.UpperElevBalBranch!$A$4:$AM$10,Frequency!BE$2-1976)),1,0),0)</f>
        <v>0</v>
      </c>
      <c r="BF17">
        <f>IF($B$6=10,IF(AND(BF9&gt;0,VLOOKUP($U9,PowellData.UpperElevBalBranch!$A$4:$AM$10,Frequency!BF$2-1976)),1,0),0)</f>
        <v>0</v>
      </c>
      <c r="BG17">
        <f>IF($B$6=10,IF(AND(BG9&gt;0,VLOOKUP($U9,PowellData.UpperElevBalBranch!$A$4:$AM$10,Frequency!BG$2-1976)),1,0),0)</f>
        <v>0</v>
      </c>
    </row>
    <row r="18" spans="1:59" ht="15.6" x14ac:dyDescent="0.3">
      <c r="A18" s="164"/>
      <c r="B18" s="172" t="str">
        <f ca="1">IF(C18="","","Percent of Traces of")</f>
        <v/>
      </c>
      <c r="C18" s="172" t="str">
        <f ca="1">IF(LOOKUP($B$6,CDFNode,Prob5)=0,"",LOOKUP($B$6,CDFNode,Prob5))</f>
        <v/>
      </c>
      <c r="D18" s="165"/>
      <c r="E18" s="170" t="str">
        <f ca="1">IF(C18="","",$B$58/$C$59)</f>
        <v/>
      </c>
      <c r="F18" s="171"/>
      <c r="G18" s="170" t="str">
        <f ca="1">IF(C18="","",$C$58/$C$59)</f>
        <v/>
      </c>
      <c r="H18" s="165"/>
      <c r="I18" s="170" t="str">
        <f ca="1">IF(C18="","",$D$58/$C$59)</f>
        <v/>
      </c>
      <c r="J18" s="165"/>
      <c r="K18" s="170" t="str">
        <f ca="1">IF(C18="","",$E$58/$C$59)</f>
        <v/>
      </c>
      <c r="L18" s="165"/>
      <c r="M18" s="170" t="str">
        <f ca="1">IF(C18="","",$F$58/$C$59)</f>
        <v/>
      </c>
      <c r="N18" s="165"/>
      <c r="O18" s="170" t="str">
        <f ca="1">IF(C18="","",IF(M8+1&gt;MAX(U1:U10),"",$G$58/$C$59))</f>
        <v/>
      </c>
      <c r="P18" s="165"/>
      <c r="Q18" s="165"/>
      <c r="R18" s="165"/>
      <c r="S18" s="165"/>
      <c r="T18" s="166"/>
    </row>
    <row r="19" spans="1:59" x14ac:dyDescent="0.3">
      <c r="A19" s="164"/>
      <c r="B19" s="165"/>
      <c r="C19" s="165"/>
      <c r="D19" s="165"/>
      <c r="E19" s="165"/>
      <c r="F19" s="165"/>
      <c r="G19" s="165"/>
      <c r="H19" s="165"/>
      <c r="I19" s="165"/>
      <c r="J19" s="165"/>
      <c r="K19" s="165"/>
      <c r="L19" s="165"/>
      <c r="M19" s="165"/>
      <c r="N19" s="165"/>
      <c r="O19" s="165"/>
      <c r="P19" s="165"/>
      <c r="Q19" s="165"/>
      <c r="R19" s="165"/>
      <c r="S19" s="165"/>
      <c r="T19" s="166"/>
      <c r="Y19">
        <f>IFERROR(IF($B$6=10,IF(AND(Y4&gt;0,VLOOKUP($U3,PowellData.UpperElevBalBranch!$A$4:$AM$10,Frequency!Y$2-1976)=999,VLOOKUP($U3,PowellData.ReleaseTier!A4:BB10,Frequency!Y$2-1976)=0),1,0),0),)</f>
        <v>0</v>
      </c>
      <c r="Z19">
        <f>IFERROR(IF($B$6=10,IF(AND(Z4&gt;0,VLOOKUP($U3,PowellData.UpperElevBalBranch!$A$4:$AM$10,Frequency!Z$2-1976)=999,VLOOKUP($U3,PowellData.ReleaseTier!B4:BC10,Frequency!Z$2-1976)=0),1,0),0),)</f>
        <v>0</v>
      </c>
      <c r="AA19">
        <f>IFERROR(IF($B$6=10,IF(AND(AA4&gt;0,VLOOKUP($U3,PowellData.UpperElevBalBranch!$A$4:$AM$10,Frequency!AA$2-1976)=999,VLOOKUP($U3,PowellData.ReleaseTier!C4:BD10,Frequency!AA$2-1976)=0),1,0),0),)</f>
        <v>0</v>
      </c>
      <c r="AB19">
        <f>IFERROR(IF($B$6=10,IF(AND(AB4&gt;0,VLOOKUP($U3,PowellData.UpperElevBalBranch!$A$4:$AM$10,Frequency!AB$2-1976)=999,VLOOKUP($U3,PowellData.ReleaseTier!D4:BE10,Frequency!AB$2-1976)=0),1,0),0),)</f>
        <v>0</v>
      </c>
      <c r="AC19">
        <f>IFERROR(IF($B$6=10,IF(AND(AC4&gt;0,VLOOKUP($U3,PowellData.UpperElevBalBranch!$A$4:$AM$10,Frequency!AC$2-1976)=999,VLOOKUP($U3,PowellData.ReleaseTier!E4:BF10,Frequency!AC$2-1976)=0),1,0),0),)</f>
        <v>0</v>
      </c>
      <c r="AD19">
        <f>IFERROR(IF($B$6=10,IF(AND(AD4&gt;0,VLOOKUP($U3,PowellData.UpperElevBalBranch!$A$4:$AM$10,Frequency!AD$2-1976)=999,VLOOKUP($U3,PowellData.ReleaseTier!F4:BG10,Frequency!AD$2-1976)=0),1,0),0),)</f>
        <v>0</v>
      </c>
      <c r="AE19">
        <f>IFERROR(IF($B$6=10,IF(AND(AE4&gt;0,VLOOKUP($U3,PowellData.UpperElevBalBranch!$A$4:$AM$10,Frequency!AE$2-1976)=999,VLOOKUP($U3,PowellData.ReleaseTier!G4:BH10,Frequency!AE$2-1976)=0),1,0),0),)</f>
        <v>0</v>
      </c>
      <c r="AF19">
        <f>IFERROR(IF($B$6=10,IF(AND(AF4&gt;0,VLOOKUP($U3,PowellData.UpperElevBalBranch!$A$4:$AM$10,Frequency!AF$2-1976)=999,VLOOKUP($U3,PowellData.ReleaseTier!H4:BI10,Frequency!AF$2-1976)=0),1,0),0),)</f>
        <v>0</v>
      </c>
      <c r="AG19">
        <f>IFERROR(IF($B$6=10,IF(AND(AG4&gt;0,VLOOKUP($U3,PowellData.UpperElevBalBranch!$A$4:$AM$10,Frequency!AG$2-1976)=999,VLOOKUP($U3,PowellData.ReleaseTier!I4:BJ10,Frequency!AG$2-1976)=0),1,0),0),)</f>
        <v>0</v>
      </c>
      <c r="AH19">
        <f>IFERROR(IF($B$6=10,IF(AND(AH4&gt;0,VLOOKUP($U3,PowellData.UpperElevBalBranch!$A$4:$AM$10,Frequency!AH$2-1976)=999,VLOOKUP($U3,PowellData.ReleaseTier!J4:BK10,Frequency!AH$2-1976)=0),1,0),0),)</f>
        <v>0</v>
      </c>
      <c r="AI19">
        <f>IFERROR(IF($B$6=10,IF(AND(AI4&gt;0,VLOOKUP($U3,PowellData.UpperElevBalBranch!$A$4:$AM$10,Frequency!AI$2-1976)=999,VLOOKUP($U3,PowellData.ReleaseTier!K4:BL10,Frequency!AI$2-1976)=0),1,0),0),)</f>
        <v>0</v>
      </c>
      <c r="AJ19">
        <f>IFERROR(IF($B$6=10,IF(AND(AJ4&gt;0,VLOOKUP($U3,PowellData.UpperElevBalBranch!$A$4:$AM$10,Frequency!AJ$2-1976)=999,VLOOKUP($U3,PowellData.ReleaseTier!L4:BM10,Frequency!AJ$2-1976)=0),1,0),0),)</f>
        <v>0</v>
      </c>
      <c r="AK19">
        <f>IFERROR(IF($B$6=10,IF(AND(AK4&gt;0,VLOOKUP($U3,PowellData.UpperElevBalBranch!$A$4:$AM$10,Frequency!AK$2-1976)=999,VLOOKUP($U3,PowellData.ReleaseTier!M4:BN10,Frequency!AK$2-1976)=0),1,0),0),)</f>
        <v>0</v>
      </c>
      <c r="AL19">
        <f>IFERROR(IF($B$6=10,IF(AND(AL4&gt;0,VLOOKUP($U3,PowellData.UpperElevBalBranch!$A$4:$AM$10,Frequency!AL$2-1976)=999,VLOOKUP($U3,PowellData.ReleaseTier!N4:BO10,Frequency!AL$2-1976)=0),1,0),0),)</f>
        <v>0</v>
      </c>
      <c r="AM19">
        <f>IFERROR(IF($B$6=10,IF(AND(AM4&gt;0,VLOOKUP($U3,PowellData.UpperElevBalBranch!$A$4:$AM$10,Frequency!AM$2-1976)=999,VLOOKUP($U3,PowellData.ReleaseTier!O4:BP10,Frequency!AM$2-1976)=0),1,0),0),)</f>
        <v>0</v>
      </c>
      <c r="AN19">
        <f>IFERROR(IF($B$6=10,IF(AND(AN4&gt;0,VLOOKUP($U3,PowellData.UpperElevBalBranch!$A$4:$AM$10,Frequency!AN$2-1976)=999,VLOOKUP($U3,PowellData.ReleaseTier!P4:BQ10,Frequency!AN$2-1976)=0),1,0),0),)</f>
        <v>0</v>
      </c>
      <c r="AO19">
        <f>IFERROR(IF($B$6=10,IF(AND(AO4&gt;0,VLOOKUP($U3,PowellData.UpperElevBalBranch!$A$4:$AM$10,Frequency!AO$2-1976)=999,VLOOKUP($U3,PowellData.ReleaseTier!Q4:BR10,Frequency!AO$2-1976)=0),1,0),0),)</f>
        <v>0</v>
      </c>
      <c r="AP19">
        <f>IFERROR(IF($B$6=10,IF(AND(AP4&gt;0,VLOOKUP($U3,PowellData.UpperElevBalBranch!$A$4:$AM$10,Frequency!AP$2-1976)=999,VLOOKUP($U3,PowellData.ReleaseTier!R4:BS10,Frequency!AP$2-1976)=0),1,0),0),)</f>
        <v>0</v>
      </c>
      <c r="AQ19">
        <f>IFERROR(IF($B$6=10,IF(AND(AQ4&gt;0,VLOOKUP($U3,PowellData.UpperElevBalBranch!$A$4:$AM$10,Frequency!AQ$2-1976)=999,VLOOKUP($U3,PowellData.ReleaseTier!S4:BT10,Frequency!AQ$2-1976)=0),1,0),0),)</f>
        <v>0</v>
      </c>
      <c r="AR19">
        <f>IFERROR(IF($B$6=10,IF(AND(AR4&gt;0,VLOOKUP($U3,PowellData.UpperElevBalBranch!$A$4:$AM$10,Frequency!AR$2-1976)=999,VLOOKUP($U3,PowellData.ReleaseTier!T4:BU10,Frequency!AR$2-1976)=0),1,0),0),)</f>
        <v>0</v>
      </c>
      <c r="AS19">
        <f>IFERROR(IF($B$6=10,IF(AND(AS4&gt;0,VLOOKUP($U3,PowellData.UpperElevBalBranch!$A$4:$AM$10,Frequency!AS$2-1976)=999,VLOOKUP($U3,PowellData.ReleaseTier!U4:BV10,Frequency!AS$2-1976)=0),1,0),0),)</f>
        <v>0</v>
      </c>
      <c r="AT19">
        <f>IFERROR(IF($B$6=10,IF(AND(AT4&gt;0,VLOOKUP($U3,PowellData.UpperElevBalBranch!$A$4:$AM$10,Frequency!AT$2-1976)=999,VLOOKUP($U3,PowellData.ReleaseTier!V4:BW10,Frequency!AT$2-1976)=0),1,0),0),)</f>
        <v>0</v>
      </c>
      <c r="AU19">
        <f>IFERROR(IF($B$6=10,IF(AND(AU4&gt;0,VLOOKUP($U3,PowellData.UpperElevBalBranch!$A$4:$AM$10,Frequency!AU$2-1976)=999,VLOOKUP($U3,PowellData.ReleaseTier!W4:BX10,Frequency!AU$2-1976)=0),1,0),0),)</f>
        <v>0</v>
      </c>
      <c r="AV19">
        <f>IFERROR(IF($B$6=10,IF(AND(AV4&gt;0,VLOOKUP($U3,PowellData.UpperElevBalBranch!$A$4:$AM$10,Frequency!AV$2-1976)=999,VLOOKUP($U3,PowellData.ReleaseTier!X4:BY10,Frequency!AV$2-1976)=0),1,0),0),)</f>
        <v>0</v>
      </c>
      <c r="AW19">
        <f>IFERROR(IF($B$6=10,IF(AND(AW4&gt;0,VLOOKUP($U3,PowellData.UpperElevBalBranch!$A$4:$AM$10,Frequency!AW$2-1976)=999,VLOOKUP($U3,PowellData.ReleaseTier!Y4:BZ10,Frequency!AW$2-1976)=0),1,0),0),)</f>
        <v>0</v>
      </c>
      <c r="AX19">
        <f>IFERROR(IF($B$6=10,IF(AND(AX4&gt;0,VLOOKUP($U3,PowellData.UpperElevBalBranch!$A$4:$AM$10,Frequency!AX$2-1976)=999,VLOOKUP($U3,PowellData.ReleaseTier!Z4:CA10,Frequency!AX$2-1976)=0),1,0),0),)</f>
        <v>0</v>
      </c>
      <c r="AY19">
        <f>IFERROR(IF($B$6=10,IF(AND(AY4&gt;0,VLOOKUP($U3,PowellData.UpperElevBalBranch!$A$4:$AM$10,Frequency!AY$2-1976)=999,VLOOKUP($U3,PowellData.ReleaseTier!AA4:CB10,Frequency!AY$2-1976)=0),1,0),0),)</f>
        <v>0</v>
      </c>
      <c r="AZ19">
        <f>IFERROR(IF($B$6=10,IF(AND(AZ4&gt;0,VLOOKUP($U3,PowellData.UpperElevBalBranch!$A$4:$AM$10,Frequency!AZ$2-1976)=999,VLOOKUP($U3,PowellData.ReleaseTier!AB4:CC10,Frequency!AZ$2-1976)=0),1,0),0),)</f>
        <v>0</v>
      </c>
      <c r="BA19">
        <f>IFERROR(IF($B$6=10,IF(AND(BA4&gt;0,VLOOKUP($U3,PowellData.UpperElevBalBranch!$A$4:$AM$10,Frequency!BA$2-1976)=999,VLOOKUP($U3,PowellData.ReleaseTier!AC4:CD10,Frequency!BA$2-1976)=0),1,0),0),)</f>
        <v>0</v>
      </c>
      <c r="BB19">
        <f>IFERROR(IF($B$6=10,IF(AND(BB4&gt;0,VLOOKUP($U3,PowellData.UpperElevBalBranch!$A$4:$AM$10,Frequency!BB$2-1976)=999,VLOOKUP($U3,PowellData.ReleaseTier!AD4:CE10,Frequency!BB$2-1976)=0),1,0),0),)</f>
        <v>0</v>
      </c>
      <c r="BC19">
        <f>IFERROR(IF($B$6=10,IF(AND(BC4&gt;0,VLOOKUP($U3,PowellData.UpperElevBalBranch!$A$4:$AM$10,Frequency!BC$2-1976)=999,VLOOKUP($U3,PowellData.ReleaseTier!AE4:CF10,Frequency!BC$2-1976)=0),1,0),0),)</f>
        <v>0</v>
      </c>
      <c r="BD19">
        <f>IFERROR(IF($B$6=10,IF(AND(BD4&gt;0,VLOOKUP($U3,PowellData.UpperElevBalBranch!$A$4:$AM$10,Frequency!BD$2-1976)=999,VLOOKUP($U3,PowellData.ReleaseTier!AF4:CG10,Frequency!BD$2-1976)=0),1,0),0),)</f>
        <v>0</v>
      </c>
      <c r="BE19">
        <f>IFERROR(IF($B$6=10,IF(AND(BE4&gt;0,VLOOKUP($U3,PowellData.UpperElevBalBranch!$A$4:$AM$10,Frequency!BE$2-1976)=999,VLOOKUP($U3,PowellData.ReleaseTier!AG4:CH10,Frequency!BE$2-1976)=0),1,0),0),)</f>
        <v>0</v>
      </c>
      <c r="BF19">
        <f>IFERROR(IF($B$6=10,IF(AND(BF4&gt;0,VLOOKUP($U3,PowellData.UpperElevBalBranch!$A$4:$AM$10,Frequency!BF$2-1976)=999,VLOOKUP($U3,PowellData.ReleaseTier!AH4:CI10,Frequency!BF$2-1976)=0),1,0),0),)</f>
        <v>0</v>
      </c>
      <c r="BG19">
        <f>IFERROR(IF($B$6=10,IF(AND(BG4&gt;0,VLOOKUP($U3,PowellData.UpperElevBalBranch!$A$4:$AM$10,Frequency!BG$2-1976)=999,VLOOKUP($U3,PowellData.ReleaseTier!AI4:CJ10,Frequency!BG$2-1976)=0),1,0),0),)</f>
        <v>0</v>
      </c>
    </row>
    <row r="20" spans="1:59" ht="15.6" x14ac:dyDescent="0.3">
      <c r="A20" s="164"/>
      <c r="B20" s="172" t="str">
        <f>IF(C20="","","Percent of Traces of")</f>
        <v/>
      </c>
      <c r="C20" s="172" t="str">
        <f>IF($B$6=9,"Other Release Tier","")</f>
        <v/>
      </c>
      <c r="D20" s="165"/>
      <c r="E20" s="170" t="str">
        <f ca="1">IF($B$6=9,COUNTIF(OFFSET($Y$4,0,0,1,$C$59),999)/$C$59,"")</f>
        <v/>
      </c>
      <c r="F20" s="171"/>
      <c r="G20" s="170" t="str">
        <f ca="1">IF($B$6=9,COUNTIF(OFFSET($Y$5,0,0,1,$C$59),999)/$C$59,"")</f>
        <v/>
      </c>
      <c r="H20" s="165"/>
      <c r="I20" s="170" t="str">
        <f ca="1">IF($B$6=9,COUNTIF(OFFSET($Y$6,0,0,1,$C$59),999)/$C$59,"")</f>
        <v/>
      </c>
      <c r="J20" s="165"/>
      <c r="K20" s="170" t="str">
        <f ca="1">IF($B$6=9,COUNTIF(OFFSET($Y$7,0,0,1,$C$59),999)/$C$59,"")</f>
        <v/>
      </c>
      <c r="L20" s="165"/>
      <c r="M20" s="170" t="str">
        <f ca="1">IF($B$6=9,COUNTIF(OFFSET($Y$8,0,0,1,$C$59),999)/$C$59,"")</f>
        <v/>
      </c>
      <c r="N20" s="165"/>
      <c r="O20" s="170" t="str">
        <f ca="1">IF(C18="","",IF(M8+1&gt;MAX(U1:U10),"",IF($B$6=9,COUNTIF(OFFSET($Y$9,0,0,1,$C$59),999)/$C$59,"")))</f>
        <v/>
      </c>
      <c r="P20" s="165"/>
      <c r="Q20" s="165"/>
      <c r="R20" s="165"/>
      <c r="S20" s="165"/>
      <c r="T20" s="166"/>
      <c r="V20" s="269"/>
      <c r="Y20">
        <f>IFERROR(IF($B$6=10,IF(AND(Y5&gt;0,VLOOKUP($U4,PowellData.UpperElevBalBranch!$A$4:$AM$10,Frequency!Y$2-1976)=999,VLOOKUP($U4,PowellData.ReleaseTier!A5:BB11,Frequency!Y$2-1976)=0),1,0),0),)</f>
        <v>0</v>
      </c>
      <c r="Z20">
        <f>IFERROR(IF($B$6=10,IF(AND(Z5&gt;0,VLOOKUP($U4,PowellData.UpperElevBalBranch!$A$4:$AM$10,Frequency!Z$2-1976)=999,VLOOKUP($U4,PowellData.ReleaseTier!B5:BC11,Frequency!Z$2-1976)=0),1,0),0),)</f>
        <v>0</v>
      </c>
      <c r="AA20">
        <f>IFERROR(IF($B$6=10,IF(AND(AA5&gt;0,VLOOKUP($U4,PowellData.UpperElevBalBranch!$A$4:$AM$10,Frequency!AA$2-1976)=999,VLOOKUP($U4,PowellData.ReleaseTier!C5:BD11,Frequency!AA$2-1976)=0),1,0),0),)</f>
        <v>0</v>
      </c>
      <c r="AB20">
        <f>IFERROR(IF($B$6=10,IF(AND(AB5&gt;0,VLOOKUP($U4,PowellData.UpperElevBalBranch!$A$4:$AM$10,Frequency!AB$2-1976)=999,VLOOKUP($U4,PowellData.ReleaseTier!D5:BE11,Frequency!AB$2-1976)=0),1,0),0),)</f>
        <v>0</v>
      </c>
      <c r="AC20">
        <f>IFERROR(IF($B$6=10,IF(AND(AC5&gt;0,VLOOKUP($U4,PowellData.UpperElevBalBranch!$A$4:$AM$10,Frequency!AC$2-1976)=999,VLOOKUP($U4,PowellData.ReleaseTier!E5:BF11,Frequency!AC$2-1976)=0),1,0),0),)</f>
        <v>0</v>
      </c>
      <c r="AD20">
        <f>IFERROR(IF($B$6=10,IF(AND(AD5&gt;0,VLOOKUP($U4,PowellData.UpperElevBalBranch!$A$4:$AM$10,Frequency!AD$2-1976)=999,VLOOKUP($U4,PowellData.ReleaseTier!F5:BG11,Frequency!AD$2-1976)=0),1,0),0),)</f>
        <v>0</v>
      </c>
      <c r="AE20">
        <f>IFERROR(IF($B$6=10,IF(AND(AE5&gt;0,VLOOKUP($U4,PowellData.UpperElevBalBranch!$A$4:$AM$10,Frequency!AE$2-1976)=999,VLOOKUP($U4,PowellData.ReleaseTier!G5:BH11,Frequency!AE$2-1976)=0),1,0),0),)</f>
        <v>0</v>
      </c>
      <c r="AF20">
        <f>IFERROR(IF($B$6=10,IF(AND(AF5&gt;0,VLOOKUP($U4,PowellData.UpperElevBalBranch!$A$4:$AM$10,Frequency!AF$2-1976)=999,VLOOKUP($U4,PowellData.ReleaseTier!H5:BI11,Frequency!AF$2-1976)=0),1,0),0),)</f>
        <v>0</v>
      </c>
      <c r="AG20">
        <f>IFERROR(IF($B$6=10,IF(AND(AG5&gt;0,VLOOKUP($U4,PowellData.UpperElevBalBranch!$A$4:$AM$10,Frequency!AG$2-1976)=999,VLOOKUP($U4,PowellData.ReleaseTier!I5:BJ11,Frequency!AG$2-1976)=0),1,0),0),)</f>
        <v>0</v>
      </c>
      <c r="AH20">
        <f>IFERROR(IF($B$6=10,IF(AND(AH5&gt;0,VLOOKUP($U4,PowellData.UpperElevBalBranch!$A$4:$AM$10,Frequency!AH$2-1976)=999,VLOOKUP($U4,PowellData.ReleaseTier!J5:BK11,Frequency!AH$2-1976)=0),1,0),0),)</f>
        <v>0</v>
      </c>
      <c r="AI20">
        <f>IFERROR(IF($B$6=10,IF(AND(AI5&gt;0,VLOOKUP($U4,PowellData.UpperElevBalBranch!$A$4:$AM$10,Frequency!AI$2-1976)=999,VLOOKUP($U4,PowellData.ReleaseTier!K5:BL11,Frequency!AI$2-1976)=0),1,0),0),)</f>
        <v>0</v>
      </c>
      <c r="AJ20">
        <f>IFERROR(IF($B$6=10,IF(AND(AJ5&gt;0,VLOOKUP($U4,PowellData.UpperElevBalBranch!$A$4:$AM$10,Frequency!AJ$2-1976)=999,VLOOKUP($U4,PowellData.ReleaseTier!L5:BM11,Frequency!AJ$2-1976)=0),1,0),0),)</f>
        <v>0</v>
      </c>
      <c r="AK20">
        <f>IFERROR(IF($B$6=10,IF(AND(AK5&gt;0,VLOOKUP($U4,PowellData.UpperElevBalBranch!$A$4:$AM$10,Frequency!AK$2-1976)=999,VLOOKUP($U4,PowellData.ReleaseTier!M5:BN11,Frequency!AK$2-1976)=0),1,0),0),)</f>
        <v>0</v>
      </c>
      <c r="AL20">
        <f>IFERROR(IF($B$6=10,IF(AND(AL5&gt;0,VLOOKUP($U4,PowellData.UpperElevBalBranch!$A$4:$AM$10,Frequency!AL$2-1976)=999,VLOOKUP($U4,PowellData.ReleaseTier!N5:BO11,Frequency!AL$2-1976)=0),1,0),0),)</f>
        <v>0</v>
      </c>
      <c r="AM20">
        <f>IFERROR(IF($B$6=10,IF(AND(AM5&gt;0,VLOOKUP($U4,PowellData.UpperElevBalBranch!$A$4:$AM$10,Frequency!AM$2-1976)=999,VLOOKUP($U4,PowellData.ReleaseTier!O5:BP11,Frequency!AM$2-1976)=0),1,0),0),)</f>
        <v>0</v>
      </c>
      <c r="AN20">
        <f>IFERROR(IF($B$6=10,IF(AND(AN5&gt;0,VLOOKUP($U4,PowellData.UpperElevBalBranch!$A$4:$AM$10,Frequency!AN$2-1976)=999,VLOOKUP($U4,PowellData.ReleaseTier!P5:BQ11,Frequency!AN$2-1976)=0),1,0),0),)</f>
        <v>0</v>
      </c>
      <c r="AO20">
        <f>IFERROR(IF($B$6=10,IF(AND(AO5&gt;0,VLOOKUP($U4,PowellData.UpperElevBalBranch!$A$4:$AM$10,Frequency!AO$2-1976)=999,VLOOKUP($U4,PowellData.ReleaseTier!Q5:BR11,Frequency!AO$2-1976)=0),1,0),0),)</f>
        <v>0</v>
      </c>
      <c r="AP20">
        <f>IFERROR(IF($B$6=10,IF(AND(AP5&gt;0,VLOOKUP($U4,PowellData.UpperElevBalBranch!$A$4:$AM$10,Frequency!AP$2-1976)=999,VLOOKUP($U4,PowellData.ReleaseTier!R5:BS11,Frequency!AP$2-1976)=0),1,0),0),)</f>
        <v>0</v>
      </c>
      <c r="AQ20">
        <f>IFERROR(IF($B$6=10,IF(AND(AQ5&gt;0,VLOOKUP($U4,PowellData.UpperElevBalBranch!$A$4:$AM$10,Frequency!AQ$2-1976)=999,VLOOKUP($U4,PowellData.ReleaseTier!S5:BT11,Frequency!AQ$2-1976)=0),1,0),0),)</f>
        <v>0</v>
      </c>
      <c r="AR20">
        <f>IFERROR(IF($B$6=10,IF(AND(AR5&gt;0,VLOOKUP($U4,PowellData.UpperElevBalBranch!$A$4:$AM$10,Frequency!AR$2-1976)=999,VLOOKUP($U4,PowellData.ReleaseTier!T5:BU11,Frequency!AR$2-1976)=0),1,0),0),)</f>
        <v>0</v>
      </c>
      <c r="AS20">
        <f>IFERROR(IF($B$6=10,IF(AND(AS5&gt;0,VLOOKUP($U4,PowellData.UpperElevBalBranch!$A$4:$AM$10,Frequency!AS$2-1976)=999,VLOOKUP($U4,PowellData.ReleaseTier!U5:BV11,Frequency!AS$2-1976)=0),1,0),0),)</f>
        <v>0</v>
      </c>
      <c r="AT20">
        <f>IFERROR(IF($B$6=10,IF(AND(AT5&gt;0,VLOOKUP($U4,PowellData.UpperElevBalBranch!$A$4:$AM$10,Frequency!AT$2-1976)=999,VLOOKUP($U4,PowellData.ReleaseTier!V5:BW11,Frequency!AT$2-1976)=0),1,0),0),)</f>
        <v>0</v>
      </c>
      <c r="AU20">
        <f>IFERROR(IF($B$6=10,IF(AND(AU5&gt;0,VLOOKUP($U4,PowellData.UpperElevBalBranch!$A$4:$AM$10,Frequency!AU$2-1976)=999,VLOOKUP($U4,PowellData.ReleaseTier!W5:BX11,Frequency!AU$2-1976)=0),1,0),0),)</f>
        <v>0</v>
      </c>
      <c r="AV20">
        <f>IFERROR(IF($B$6=10,IF(AND(AV5&gt;0,VLOOKUP($U4,PowellData.UpperElevBalBranch!$A$4:$AM$10,Frequency!AV$2-1976)=999,VLOOKUP($U4,PowellData.ReleaseTier!X5:BY11,Frequency!AV$2-1976)=0),1,0),0),)</f>
        <v>0</v>
      </c>
      <c r="AW20">
        <f>IFERROR(IF($B$6=10,IF(AND(AW5&gt;0,VLOOKUP($U4,PowellData.UpperElevBalBranch!$A$4:$AM$10,Frequency!AW$2-1976)=999,VLOOKUP($U4,PowellData.ReleaseTier!Y5:BZ11,Frequency!AW$2-1976)=0),1,0),0),)</f>
        <v>0</v>
      </c>
      <c r="AX20">
        <f>IFERROR(IF($B$6=10,IF(AND(AX5&gt;0,VLOOKUP($U4,PowellData.UpperElevBalBranch!$A$4:$AM$10,Frequency!AX$2-1976)=999,VLOOKUP($U4,PowellData.ReleaseTier!Z5:CA11,Frequency!AX$2-1976)=0),1,0),0),)</f>
        <v>0</v>
      </c>
      <c r="AY20">
        <f>IFERROR(IF($B$6=10,IF(AND(AY5&gt;0,VLOOKUP($U4,PowellData.UpperElevBalBranch!$A$4:$AM$10,Frequency!AY$2-1976)=999,VLOOKUP($U4,PowellData.ReleaseTier!AA5:CB11,Frequency!AY$2-1976)=0),1,0),0),)</f>
        <v>0</v>
      </c>
      <c r="AZ20">
        <f>IFERROR(IF($B$6=10,IF(AND(AZ5&gt;0,VLOOKUP($U4,PowellData.UpperElevBalBranch!$A$4:$AM$10,Frequency!AZ$2-1976)=999,VLOOKUP($U4,PowellData.ReleaseTier!AB5:CC11,Frequency!AZ$2-1976)=0),1,0),0),)</f>
        <v>0</v>
      </c>
      <c r="BA20">
        <f>IFERROR(IF($B$6=10,IF(AND(BA5&gt;0,VLOOKUP($U4,PowellData.UpperElevBalBranch!$A$4:$AM$10,Frequency!BA$2-1976)=999,VLOOKUP($U4,PowellData.ReleaseTier!AC5:CD11,Frequency!BA$2-1976)=0),1,0),0),)</f>
        <v>0</v>
      </c>
      <c r="BB20">
        <f>IFERROR(IF($B$6=10,IF(AND(BB5&gt;0,VLOOKUP($U4,PowellData.UpperElevBalBranch!$A$4:$AM$10,Frequency!BB$2-1976)=999,VLOOKUP($U4,PowellData.ReleaseTier!AD5:CE11,Frequency!BB$2-1976)=0),1,0),0),)</f>
        <v>0</v>
      </c>
      <c r="BC20">
        <f>IFERROR(IF($B$6=10,IF(AND(BC5&gt;0,VLOOKUP($U4,PowellData.UpperElevBalBranch!$A$4:$AM$10,Frequency!BC$2-1976)=999,VLOOKUP($U4,PowellData.ReleaseTier!AE5:CF11,Frequency!BC$2-1976)=0),1,0),0),)</f>
        <v>0</v>
      </c>
      <c r="BD20">
        <f>IFERROR(IF($B$6=10,IF(AND(BD5&gt;0,VLOOKUP($U4,PowellData.UpperElevBalBranch!$A$4:$AM$10,Frequency!BD$2-1976)=999,VLOOKUP($U4,PowellData.ReleaseTier!AF5:CG11,Frequency!BD$2-1976)=0),1,0),0),)</f>
        <v>0</v>
      </c>
      <c r="BE20">
        <f>IFERROR(IF($B$6=10,IF(AND(BE5&gt;0,VLOOKUP($U4,PowellData.UpperElevBalBranch!$A$4:$AM$10,Frequency!BE$2-1976)=999,VLOOKUP($U4,PowellData.ReleaseTier!AG5:CH11,Frequency!BE$2-1976)=0),1,0),0),)</f>
        <v>0</v>
      </c>
      <c r="BF20">
        <f>IFERROR(IF($B$6=10,IF(AND(BF5&gt;0,VLOOKUP($U4,PowellData.UpperElevBalBranch!$A$4:$AM$10,Frequency!BF$2-1976)=999,VLOOKUP($U4,PowellData.ReleaseTier!AH5:CI11,Frequency!BF$2-1976)=0),1,0),0),)</f>
        <v>0</v>
      </c>
      <c r="BG20">
        <f>IFERROR(IF($B$6=10,IF(AND(BG5&gt;0,VLOOKUP($U4,PowellData.UpperElevBalBranch!$A$4:$AM$10,Frequency!BG$2-1976)=999,VLOOKUP($U4,PowellData.ReleaseTier!AI5:CJ11,Frequency!BG$2-1976)=0),1,0),0),)</f>
        <v>0</v>
      </c>
    </row>
    <row r="21" spans="1:59" ht="15.6" x14ac:dyDescent="0.3">
      <c r="A21" s="164"/>
      <c r="B21" s="177" t="s">
        <v>505</v>
      </c>
      <c r="C21" s="162"/>
      <c r="D21" s="162"/>
      <c r="E21" s="162"/>
      <c r="F21" s="162"/>
      <c r="G21" s="163"/>
      <c r="H21" s="165"/>
      <c r="I21" s="270"/>
      <c r="J21" s="165"/>
      <c r="K21" s="165"/>
      <c r="L21" s="165"/>
      <c r="M21" s="165"/>
      <c r="N21" s="165"/>
      <c r="O21" s="165"/>
      <c r="P21" s="165"/>
      <c r="Q21" s="165"/>
      <c r="R21" s="165"/>
      <c r="S21" s="165"/>
      <c r="T21" s="166"/>
      <c r="Y21">
        <f>IFERROR(IF($B$6=10,IF(AND(Y6&gt;0,VLOOKUP($U5,PowellData.UpperElevBalBranch!$A$4:$AM$10,Frequency!Y$2-1976)=999,VLOOKUP($U5,PowellData.ReleaseTier!A6:BB12,Frequency!Y$2-1976)=0),1,0),0),)</f>
        <v>0</v>
      </c>
      <c r="Z21">
        <f>IFERROR(IF($B$6=10,IF(AND(Z6&gt;0,VLOOKUP($U5,PowellData.UpperElevBalBranch!$A$4:$AM$10,Frequency!Z$2-1976)=999,VLOOKUP($U5,PowellData.ReleaseTier!B6:BC12,Frequency!Z$2-1976)=0),1,0),0),)</f>
        <v>0</v>
      </c>
      <c r="AA21">
        <f>IFERROR(IF($B$6=10,IF(AND(AA6&gt;0,VLOOKUP($U5,PowellData.UpperElevBalBranch!$A$4:$AM$10,Frequency!AA$2-1976)=999,VLOOKUP($U5,PowellData.ReleaseTier!C6:BD12,Frequency!AA$2-1976)=0),1,0),0),)</f>
        <v>0</v>
      </c>
      <c r="AB21">
        <f>IFERROR(IF($B$6=10,IF(AND(AB6&gt;0,VLOOKUP($U5,PowellData.UpperElevBalBranch!$A$4:$AM$10,Frequency!AB$2-1976)=999,VLOOKUP($U5,PowellData.ReleaseTier!D6:BE12,Frequency!AB$2-1976)=0),1,0),0),)</f>
        <v>0</v>
      </c>
      <c r="AC21">
        <f>IFERROR(IF($B$6=10,IF(AND(AC6&gt;0,VLOOKUP($U5,PowellData.UpperElevBalBranch!$A$4:$AM$10,Frequency!AC$2-1976)=999,VLOOKUP($U5,PowellData.ReleaseTier!E6:BF12,Frequency!AC$2-1976)=0),1,0),0),)</f>
        <v>0</v>
      </c>
      <c r="AD21">
        <f>IFERROR(IF($B$6=10,IF(AND(AD6&gt;0,VLOOKUP($U5,PowellData.UpperElevBalBranch!$A$4:$AM$10,Frequency!AD$2-1976)=999,VLOOKUP($U5,PowellData.ReleaseTier!F6:BG12,Frequency!AD$2-1976)=0),1,0),0),)</f>
        <v>0</v>
      </c>
      <c r="AE21">
        <f>IFERROR(IF($B$6=10,IF(AND(AE6&gt;0,VLOOKUP($U5,PowellData.UpperElevBalBranch!$A$4:$AM$10,Frequency!AE$2-1976)=999,VLOOKUP($U5,PowellData.ReleaseTier!G6:BH12,Frequency!AE$2-1976)=0),1,0),0),)</f>
        <v>0</v>
      </c>
      <c r="AF21">
        <f>IFERROR(IF($B$6=10,IF(AND(AF6&gt;0,VLOOKUP($U5,PowellData.UpperElevBalBranch!$A$4:$AM$10,Frequency!AF$2-1976)=999,VLOOKUP($U5,PowellData.ReleaseTier!H6:BI12,Frequency!AF$2-1976)=0),1,0),0),)</f>
        <v>0</v>
      </c>
      <c r="AG21">
        <f>IFERROR(IF($B$6=10,IF(AND(AG6&gt;0,VLOOKUP($U5,PowellData.UpperElevBalBranch!$A$4:$AM$10,Frequency!AG$2-1976)=999,VLOOKUP($U5,PowellData.ReleaseTier!I6:BJ12,Frequency!AG$2-1976)=0),1,0),0),)</f>
        <v>0</v>
      </c>
      <c r="AH21">
        <f>IFERROR(IF($B$6=10,IF(AND(AH6&gt;0,VLOOKUP($U5,PowellData.UpperElevBalBranch!$A$4:$AM$10,Frequency!AH$2-1976)=999,VLOOKUP($U5,PowellData.ReleaseTier!J6:BK12,Frequency!AH$2-1976)=0),1,0),0),)</f>
        <v>0</v>
      </c>
      <c r="AI21">
        <f>IFERROR(IF($B$6=10,IF(AND(AI6&gt;0,VLOOKUP($U5,PowellData.UpperElevBalBranch!$A$4:$AM$10,Frequency!AI$2-1976)=999,VLOOKUP($U5,PowellData.ReleaseTier!K6:BL12,Frequency!AI$2-1976)=0),1,0),0),)</f>
        <v>0</v>
      </c>
      <c r="AJ21">
        <f>IFERROR(IF($B$6=10,IF(AND(AJ6&gt;0,VLOOKUP($U5,PowellData.UpperElevBalBranch!$A$4:$AM$10,Frequency!AJ$2-1976)=999,VLOOKUP($U5,PowellData.ReleaseTier!L6:BM12,Frequency!AJ$2-1976)=0),1,0),0),)</f>
        <v>0</v>
      </c>
      <c r="AK21">
        <f>IFERROR(IF($B$6=10,IF(AND(AK6&gt;0,VLOOKUP($U5,PowellData.UpperElevBalBranch!$A$4:$AM$10,Frequency!AK$2-1976)=999,VLOOKUP($U5,PowellData.ReleaseTier!M6:BN12,Frequency!AK$2-1976)=0),1,0),0),)</f>
        <v>0</v>
      </c>
      <c r="AL21">
        <f>IFERROR(IF($B$6=10,IF(AND(AL6&gt;0,VLOOKUP($U5,PowellData.UpperElevBalBranch!$A$4:$AM$10,Frequency!AL$2-1976)=999,VLOOKUP($U5,PowellData.ReleaseTier!N6:BO12,Frequency!AL$2-1976)=0),1,0),0),)</f>
        <v>0</v>
      </c>
      <c r="AM21">
        <f>IFERROR(IF($B$6=10,IF(AND(AM6&gt;0,VLOOKUP($U5,PowellData.UpperElevBalBranch!$A$4:$AM$10,Frequency!AM$2-1976)=999,VLOOKUP($U5,PowellData.ReleaseTier!O6:BP12,Frequency!AM$2-1976)=0),1,0),0),)</f>
        <v>0</v>
      </c>
      <c r="AN21">
        <f>IFERROR(IF($B$6=10,IF(AND(AN6&gt;0,VLOOKUP($U5,PowellData.UpperElevBalBranch!$A$4:$AM$10,Frequency!AN$2-1976)=999,VLOOKUP($U5,PowellData.ReleaseTier!P6:BQ12,Frequency!AN$2-1976)=0),1,0),0),)</f>
        <v>0</v>
      </c>
      <c r="AO21">
        <f>IFERROR(IF($B$6=10,IF(AND(AO6&gt;0,VLOOKUP($U5,PowellData.UpperElevBalBranch!$A$4:$AM$10,Frequency!AO$2-1976)=999,VLOOKUP($U5,PowellData.ReleaseTier!Q6:BR12,Frequency!AO$2-1976)=0),1,0),0),)</f>
        <v>0</v>
      </c>
      <c r="AP21">
        <f>IFERROR(IF($B$6=10,IF(AND(AP6&gt;0,VLOOKUP($U5,PowellData.UpperElevBalBranch!$A$4:$AM$10,Frequency!AP$2-1976)=999,VLOOKUP($U5,PowellData.ReleaseTier!R6:BS12,Frequency!AP$2-1976)=0),1,0),0),)</f>
        <v>0</v>
      </c>
      <c r="AQ21">
        <f>IFERROR(IF($B$6=10,IF(AND(AQ6&gt;0,VLOOKUP($U5,PowellData.UpperElevBalBranch!$A$4:$AM$10,Frequency!AQ$2-1976)=999,VLOOKUP($U5,PowellData.ReleaseTier!S6:BT12,Frequency!AQ$2-1976)=0),1,0),0),)</f>
        <v>0</v>
      </c>
      <c r="AR21">
        <f>IFERROR(IF($B$6=10,IF(AND(AR6&gt;0,VLOOKUP($U5,PowellData.UpperElevBalBranch!$A$4:$AM$10,Frequency!AR$2-1976)=999,VLOOKUP($U5,PowellData.ReleaseTier!T6:BU12,Frequency!AR$2-1976)=0),1,0),0),)</f>
        <v>0</v>
      </c>
      <c r="AS21">
        <f>IFERROR(IF($B$6=10,IF(AND(AS6&gt;0,VLOOKUP($U5,PowellData.UpperElevBalBranch!$A$4:$AM$10,Frequency!AS$2-1976)=999,VLOOKUP($U5,PowellData.ReleaseTier!U6:BV12,Frequency!AS$2-1976)=0),1,0),0),)</f>
        <v>0</v>
      </c>
      <c r="AT21">
        <f>IFERROR(IF($B$6=10,IF(AND(AT6&gt;0,VLOOKUP($U5,PowellData.UpperElevBalBranch!$A$4:$AM$10,Frequency!AT$2-1976)=999,VLOOKUP($U5,PowellData.ReleaseTier!V6:BW12,Frequency!AT$2-1976)=0),1,0),0),)</f>
        <v>0</v>
      </c>
      <c r="AU21">
        <f>IFERROR(IF($B$6=10,IF(AND(AU6&gt;0,VLOOKUP($U5,PowellData.UpperElevBalBranch!$A$4:$AM$10,Frequency!AU$2-1976)=999,VLOOKUP($U5,PowellData.ReleaseTier!W6:BX12,Frequency!AU$2-1976)=0),1,0),0),)</f>
        <v>0</v>
      </c>
      <c r="AV21">
        <f>IFERROR(IF($B$6=10,IF(AND(AV6&gt;0,VLOOKUP($U5,PowellData.UpperElevBalBranch!$A$4:$AM$10,Frequency!AV$2-1976)=999,VLOOKUP($U5,PowellData.ReleaseTier!X6:BY12,Frequency!AV$2-1976)=0),1,0),0),)</f>
        <v>0</v>
      </c>
      <c r="AW21">
        <f>IFERROR(IF($B$6=10,IF(AND(AW6&gt;0,VLOOKUP($U5,PowellData.UpperElevBalBranch!$A$4:$AM$10,Frequency!AW$2-1976)=999,VLOOKUP($U5,PowellData.ReleaseTier!Y6:BZ12,Frequency!AW$2-1976)=0),1,0),0),)</f>
        <v>0</v>
      </c>
      <c r="AX21">
        <f>IFERROR(IF($B$6=10,IF(AND(AX6&gt;0,VLOOKUP($U5,PowellData.UpperElevBalBranch!$A$4:$AM$10,Frequency!AX$2-1976)=999,VLOOKUP($U5,PowellData.ReleaseTier!Z6:CA12,Frequency!AX$2-1976)=0),1,0),0),)</f>
        <v>0</v>
      </c>
      <c r="AY21">
        <f>IFERROR(IF($B$6=10,IF(AND(AY6&gt;0,VLOOKUP($U5,PowellData.UpperElevBalBranch!$A$4:$AM$10,Frequency!AY$2-1976)=999,VLOOKUP($U5,PowellData.ReleaseTier!AA6:CB12,Frequency!AY$2-1976)=0),1,0),0),)</f>
        <v>0</v>
      </c>
      <c r="AZ21">
        <f>IFERROR(IF($B$6=10,IF(AND(AZ6&gt;0,VLOOKUP($U5,PowellData.UpperElevBalBranch!$A$4:$AM$10,Frequency!AZ$2-1976)=999,VLOOKUP($U5,PowellData.ReleaseTier!AB6:CC12,Frequency!AZ$2-1976)=0),1,0),0),)</f>
        <v>0</v>
      </c>
      <c r="BA21">
        <f>IFERROR(IF($B$6=10,IF(AND(BA6&gt;0,VLOOKUP($U5,PowellData.UpperElevBalBranch!$A$4:$AM$10,Frequency!BA$2-1976)=999,VLOOKUP($U5,PowellData.ReleaseTier!AC6:CD12,Frequency!BA$2-1976)=0),1,0),0),)</f>
        <v>0</v>
      </c>
      <c r="BB21">
        <f>IFERROR(IF($B$6=10,IF(AND(BB6&gt;0,VLOOKUP($U5,PowellData.UpperElevBalBranch!$A$4:$AM$10,Frequency!BB$2-1976)=999,VLOOKUP($U5,PowellData.ReleaseTier!AD6:CE12,Frequency!BB$2-1976)=0),1,0),0),)</f>
        <v>0</v>
      </c>
      <c r="BC21">
        <f>IFERROR(IF($B$6=10,IF(AND(BC6&gt;0,VLOOKUP($U5,PowellData.UpperElevBalBranch!$A$4:$AM$10,Frequency!BC$2-1976)=999,VLOOKUP($U5,PowellData.ReleaseTier!AE6:CF12,Frequency!BC$2-1976)=0),1,0),0),)</f>
        <v>0</v>
      </c>
      <c r="BD21">
        <f>IFERROR(IF($B$6=10,IF(AND(BD6&gt;0,VLOOKUP($U5,PowellData.UpperElevBalBranch!$A$4:$AM$10,Frequency!BD$2-1976)=999,VLOOKUP($U5,PowellData.ReleaseTier!AF6:CG12,Frequency!BD$2-1976)=0),1,0),0),)</f>
        <v>0</v>
      </c>
      <c r="BE21">
        <f>IFERROR(IF($B$6=10,IF(AND(BE6&gt;0,VLOOKUP($U5,PowellData.UpperElevBalBranch!$A$4:$AM$10,Frequency!BE$2-1976)=999,VLOOKUP($U5,PowellData.ReleaseTier!AG6:CH12,Frequency!BE$2-1976)=0),1,0),0),)</f>
        <v>0</v>
      </c>
      <c r="BF21">
        <f>IFERROR(IF($B$6=10,IF(AND(BF6&gt;0,VLOOKUP($U5,PowellData.UpperElevBalBranch!$A$4:$AM$10,Frequency!BF$2-1976)=999,VLOOKUP($U5,PowellData.ReleaseTier!AH6:CI12,Frequency!BF$2-1976)=0),1,0),0),)</f>
        <v>0</v>
      </c>
      <c r="BG21">
        <f>IFERROR(IF($B$6=10,IF(AND(BG6&gt;0,VLOOKUP($U5,PowellData.UpperElevBalBranch!$A$4:$AM$10,Frequency!BG$2-1976)=999,VLOOKUP($U5,PowellData.ReleaseTier!AI6:CJ12,Frequency!BG$2-1976)=0),1,0),0),)</f>
        <v>0</v>
      </c>
    </row>
    <row r="22" spans="1:59" x14ac:dyDescent="0.3">
      <c r="A22" s="164"/>
      <c r="B22" s="164"/>
      <c r="C22" s="6"/>
      <c r="D22" s="165"/>
      <c r="E22" s="165"/>
      <c r="F22" s="165"/>
      <c r="G22" s="166"/>
      <c r="H22" s="165"/>
      <c r="I22" s="165"/>
      <c r="J22" s="165"/>
      <c r="K22" s="165"/>
      <c r="L22" s="165"/>
      <c r="M22" s="165"/>
      <c r="N22" s="165"/>
      <c r="O22" s="165"/>
      <c r="P22" s="165"/>
      <c r="Q22" s="165"/>
      <c r="R22" s="165"/>
      <c r="S22" s="165"/>
      <c r="T22" s="166"/>
      <c r="Y22">
        <f>IFERROR(IF($B$6=10,IF(AND(Y7&gt;0,VLOOKUP($U6,PowellData.UpperElevBalBranch!$A$4:$AM$10,Frequency!Y$2-1976)=999,VLOOKUP($U6,PowellData.ReleaseTier!A7:BB13,Frequency!Y$2-1976)=0),1,0),0),)</f>
        <v>0</v>
      </c>
      <c r="Z22">
        <f>IFERROR(IF($B$6=10,IF(AND(Z7&gt;0,VLOOKUP($U6,PowellData.UpperElevBalBranch!$A$4:$AM$10,Frequency!Z$2-1976)=999,VLOOKUP($U6,PowellData.ReleaseTier!B7:BC13,Frequency!Z$2-1976)=0),1,0),0),)</f>
        <v>0</v>
      </c>
      <c r="AA22">
        <f>IFERROR(IF($B$6=10,IF(AND(AA7&gt;0,VLOOKUP($U6,PowellData.UpperElevBalBranch!$A$4:$AM$10,Frequency!AA$2-1976)=999,VLOOKUP($U6,PowellData.ReleaseTier!C7:BD13,Frequency!AA$2-1976)=0),1,0),0),)</f>
        <v>0</v>
      </c>
      <c r="AB22">
        <f>IFERROR(IF($B$6=10,IF(AND(AB7&gt;0,VLOOKUP($U6,PowellData.UpperElevBalBranch!$A$4:$AM$10,Frequency!AB$2-1976)=999,VLOOKUP($U6,PowellData.ReleaseTier!D7:BE13,Frequency!AB$2-1976)=0),1,0),0),)</f>
        <v>0</v>
      </c>
      <c r="AC22">
        <f>IFERROR(IF($B$6=10,IF(AND(AC7&gt;0,VLOOKUP($U6,PowellData.UpperElevBalBranch!$A$4:$AM$10,Frequency!AC$2-1976)=999,VLOOKUP($U6,PowellData.ReleaseTier!E7:BF13,Frequency!AC$2-1976)=0),1,0),0),)</f>
        <v>0</v>
      </c>
      <c r="AD22">
        <f>IFERROR(IF($B$6=10,IF(AND(AD7&gt;0,VLOOKUP($U6,PowellData.UpperElevBalBranch!$A$4:$AM$10,Frequency!AD$2-1976)=999,VLOOKUP($U6,PowellData.ReleaseTier!F7:BG13,Frequency!AD$2-1976)=0),1,0),0),)</f>
        <v>0</v>
      </c>
      <c r="AE22">
        <f>IFERROR(IF($B$6=10,IF(AND(AE7&gt;0,VLOOKUP($U6,PowellData.UpperElevBalBranch!$A$4:$AM$10,Frequency!AE$2-1976)=999,VLOOKUP($U6,PowellData.ReleaseTier!G7:BH13,Frequency!AE$2-1976)=0),1,0),0),)</f>
        <v>0</v>
      </c>
      <c r="AF22">
        <f>IFERROR(IF($B$6=10,IF(AND(AF7&gt;0,VLOOKUP($U6,PowellData.UpperElevBalBranch!$A$4:$AM$10,Frequency!AF$2-1976)=999,VLOOKUP($U6,PowellData.ReleaseTier!H7:BI13,Frequency!AF$2-1976)=0),1,0),0),)</f>
        <v>0</v>
      </c>
      <c r="AG22">
        <f>IFERROR(IF($B$6=10,IF(AND(AG7&gt;0,VLOOKUP($U6,PowellData.UpperElevBalBranch!$A$4:$AM$10,Frequency!AG$2-1976)=999,VLOOKUP($U6,PowellData.ReleaseTier!I7:BJ13,Frequency!AG$2-1976)=0),1,0),0),)</f>
        <v>0</v>
      </c>
      <c r="AH22">
        <f>IFERROR(IF($B$6=10,IF(AND(AH7&gt;0,VLOOKUP($U6,PowellData.UpperElevBalBranch!$A$4:$AM$10,Frequency!AH$2-1976)=999,VLOOKUP($U6,PowellData.ReleaseTier!J7:BK13,Frequency!AH$2-1976)=0),1,0),0),)</f>
        <v>0</v>
      </c>
      <c r="AI22">
        <f>IFERROR(IF($B$6=10,IF(AND(AI7&gt;0,VLOOKUP($U6,PowellData.UpperElevBalBranch!$A$4:$AM$10,Frequency!AI$2-1976)=999,VLOOKUP($U6,PowellData.ReleaseTier!K7:BL13,Frequency!AI$2-1976)=0),1,0),0),)</f>
        <v>0</v>
      </c>
      <c r="AJ22">
        <f>IFERROR(IF($B$6=10,IF(AND(AJ7&gt;0,VLOOKUP($U6,PowellData.UpperElevBalBranch!$A$4:$AM$10,Frequency!AJ$2-1976)=999,VLOOKUP($U6,PowellData.ReleaseTier!L7:BM13,Frequency!AJ$2-1976)=0),1,0),0),)</f>
        <v>0</v>
      </c>
      <c r="AK22">
        <f>IFERROR(IF($B$6=10,IF(AND(AK7&gt;0,VLOOKUP($U6,PowellData.UpperElevBalBranch!$A$4:$AM$10,Frequency!AK$2-1976)=999,VLOOKUP($U6,PowellData.ReleaseTier!M7:BN13,Frequency!AK$2-1976)=0),1,0),0),)</f>
        <v>0</v>
      </c>
      <c r="AL22">
        <f>IFERROR(IF($B$6=10,IF(AND(AL7&gt;0,VLOOKUP($U6,PowellData.UpperElevBalBranch!$A$4:$AM$10,Frequency!AL$2-1976)=999,VLOOKUP($U6,PowellData.ReleaseTier!N7:BO13,Frequency!AL$2-1976)=0),1,0),0),)</f>
        <v>0</v>
      </c>
      <c r="AM22">
        <f>IFERROR(IF($B$6=10,IF(AND(AM7&gt;0,VLOOKUP($U6,PowellData.UpperElevBalBranch!$A$4:$AM$10,Frequency!AM$2-1976)=999,VLOOKUP($U6,PowellData.ReleaseTier!O7:BP13,Frequency!AM$2-1976)=0),1,0),0),)</f>
        <v>0</v>
      </c>
      <c r="AN22">
        <f>IFERROR(IF($B$6=10,IF(AND(AN7&gt;0,VLOOKUP($U6,PowellData.UpperElevBalBranch!$A$4:$AM$10,Frequency!AN$2-1976)=999,VLOOKUP($U6,PowellData.ReleaseTier!P7:BQ13,Frequency!AN$2-1976)=0),1,0),0),)</f>
        <v>0</v>
      </c>
      <c r="AO22">
        <f>IFERROR(IF($B$6=10,IF(AND(AO7&gt;0,VLOOKUP($U6,PowellData.UpperElevBalBranch!$A$4:$AM$10,Frequency!AO$2-1976)=999,VLOOKUP($U6,PowellData.ReleaseTier!Q7:BR13,Frequency!AO$2-1976)=0),1,0),0),)</f>
        <v>0</v>
      </c>
      <c r="AP22">
        <f>IFERROR(IF($B$6=10,IF(AND(AP7&gt;0,VLOOKUP($U6,PowellData.UpperElevBalBranch!$A$4:$AM$10,Frequency!AP$2-1976)=999,VLOOKUP($U6,PowellData.ReleaseTier!R7:BS13,Frequency!AP$2-1976)=0),1,0),0),)</f>
        <v>0</v>
      </c>
      <c r="AQ22">
        <f>IFERROR(IF($B$6=10,IF(AND(AQ7&gt;0,VLOOKUP($U6,PowellData.UpperElevBalBranch!$A$4:$AM$10,Frequency!AQ$2-1976)=999,VLOOKUP($U6,PowellData.ReleaseTier!S7:BT13,Frequency!AQ$2-1976)=0),1,0),0),)</f>
        <v>0</v>
      </c>
      <c r="AR22">
        <f>IFERROR(IF($B$6=10,IF(AND(AR7&gt;0,VLOOKUP($U6,PowellData.UpperElevBalBranch!$A$4:$AM$10,Frequency!AR$2-1976)=999,VLOOKUP($U6,PowellData.ReleaseTier!T7:BU13,Frequency!AR$2-1976)=0),1,0),0),)</f>
        <v>0</v>
      </c>
      <c r="AS22">
        <f>IFERROR(IF($B$6=10,IF(AND(AS7&gt;0,VLOOKUP($U6,PowellData.UpperElevBalBranch!$A$4:$AM$10,Frequency!AS$2-1976)=999,VLOOKUP($U6,PowellData.ReleaseTier!U7:BV13,Frequency!AS$2-1976)=0),1,0),0),)</f>
        <v>0</v>
      </c>
      <c r="AT22">
        <f>IFERROR(IF($B$6=10,IF(AND(AT7&gt;0,VLOOKUP($U6,PowellData.UpperElevBalBranch!$A$4:$AM$10,Frequency!AT$2-1976)=999,VLOOKUP($U6,PowellData.ReleaseTier!V7:BW13,Frequency!AT$2-1976)=0),1,0),0),)</f>
        <v>0</v>
      </c>
      <c r="AU22">
        <f>IFERROR(IF($B$6=10,IF(AND(AU7&gt;0,VLOOKUP($U6,PowellData.UpperElevBalBranch!$A$4:$AM$10,Frequency!AU$2-1976)=999,VLOOKUP($U6,PowellData.ReleaseTier!W7:BX13,Frequency!AU$2-1976)=0),1,0),0),)</f>
        <v>0</v>
      </c>
      <c r="AV22">
        <f>IFERROR(IF($B$6=10,IF(AND(AV7&gt;0,VLOOKUP($U6,PowellData.UpperElevBalBranch!$A$4:$AM$10,Frequency!AV$2-1976)=999,VLOOKUP($U6,PowellData.ReleaseTier!X7:BY13,Frequency!AV$2-1976)=0),1,0),0),)</f>
        <v>0</v>
      </c>
      <c r="AW22">
        <f>IFERROR(IF($B$6=10,IF(AND(AW7&gt;0,VLOOKUP($U6,PowellData.UpperElevBalBranch!$A$4:$AM$10,Frequency!AW$2-1976)=999,VLOOKUP($U6,PowellData.ReleaseTier!Y7:BZ13,Frequency!AW$2-1976)=0),1,0),0),)</f>
        <v>0</v>
      </c>
      <c r="AX22">
        <f>IFERROR(IF($B$6=10,IF(AND(AX7&gt;0,VLOOKUP($U6,PowellData.UpperElevBalBranch!$A$4:$AM$10,Frequency!AX$2-1976)=999,VLOOKUP($U6,PowellData.ReleaseTier!Z7:CA13,Frequency!AX$2-1976)=0),1,0),0),)</f>
        <v>0</v>
      </c>
      <c r="AY22">
        <f>IFERROR(IF($B$6=10,IF(AND(AY7&gt;0,VLOOKUP($U6,PowellData.UpperElevBalBranch!$A$4:$AM$10,Frequency!AY$2-1976)=999,VLOOKUP($U6,PowellData.ReleaseTier!AA7:CB13,Frequency!AY$2-1976)=0),1,0),0),)</f>
        <v>0</v>
      </c>
      <c r="AZ22">
        <f>IFERROR(IF($B$6=10,IF(AND(AZ7&gt;0,VLOOKUP($U6,PowellData.UpperElevBalBranch!$A$4:$AM$10,Frequency!AZ$2-1976)=999,VLOOKUP($U6,PowellData.ReleaseTier!AB7:CC13,Frequency!AZ$2-1976)=0),1,0),0),)</f>
        <v>0</v>
      </c>
      <c r="BA22">
        <f>IFERROR(IF($B$6=10,IF(AND(BA7&gt;0,VLOOKUP($U6,PowellData.UpperElevBalBranch!$A$4:$AM$10,Frequency!BA$2-1976)=999,VLOOKUP($U6,PowellData.ReleaseTier!AC7:CD13,Frequency!BA$2-1976)=0),1,0),0),)</f>
        <v>0</v>
      </c>
      <c r="BB22">
        <f>IFERROR(IF($B$6=10,IF(AND(BB7&gt;0,VLOOKUP($U6,PowellData.UpperElevBalBranch!$A$4:$AM$10,Frequency!BB$2-1976)=999,VLOOKUP($U6,PowellData.ReleaseTier!AD7:CE13,Frequency!BB$2-1976)=0),1,0),0),)</f>
        <v>0</v>
      </c>
      <c r="BC22">
        <f>IFERROR(IF($B$6=10,IF(AND(BC7&gt;0,VLOOKUP($U6,PowellData.UpperElevBalBranch!$A$4:$AM$10,Frequency!BC$2-1976)=999,VLOOKUP($U6,PowellData.ReleaseTier!AE7:CF13,Frequency!BC$2-1976)=0),1,0),0),)</f>
        <v>0</v>
      </c>
      <c r="BD22">
        <f>IFERROR(IF($B$6=10,IF(AND(BD7&gt;0,VLOOKUP($U6,PowellData.UpperElevBalBranch!$A$4:$AM$10,Frequency!BD$2-1976)=999,VLOOKUP($U6,PowellData.ReleaseTier!AF7:CG13,Frequency!BD$2-1976)=0),1,0),0),)</f>
        <v>0</v>
      </c>
      <c r="BE22">
        <f>IFERROR(IF($B$6=10,IF(AND(BE7&gt;0,VLOOKUP($U6,PowellData.UpperElevBalBranch!$A$4:$AM$10,Frequency!BE$2-1976)=999,VLOOKUP($U6,PowellData.ReleaseTier!AG7:CH13,Frequency!BE$2-1976)=0),1,0),0),)</f>
        <v>0</v>
      </c>
      <c r="BF22">
        <f>IFERROR(IF($B$6=10,IF(AND(BF7&gt;0,VLOOKUP($U6,PowellData.UpperElevBalBranch!$A$4:$AM$10,Frequency!BF$2-1976)=999,VLOOKUP($U6,PowellData.ReleaseTier!AH7:CI13,Frequency!BF$2-1976)=0),1,0),0),)</f>
        <v>0</v>
      </c>
      <c r="BG22">
        <f>IFERROR(IF($B$6=10,IF(AND(BG7&gt;0,VLOOKUP($U6,PowellData.UpperElevBalBranch!$A$4:$AM$10,Frequency!BG$2-1976)=999,VLOOKUP($U6,PowellData.ReleaseTier!AI7:CJ13,Frequency!BG$2-1976)=0),1,0),0),)</f>
        <v>0</v>
      </c>
    </row>
    <row r="23" spans="1:59" x14ac:dyDescent="0.3">
      <c r="A23" s="164"/>
      <c r="B23" s="181" t="s">
        <v>193</v>
      </c>
      <c r="C23" s="172">
        <v>2</v>
      </c>
      <c r="D23" s="168"/>
      <c r="E23" s="168" t="s">
        <v>195</v>
      </c>
      <c r="F23" s="165"/>
      <c r="G23" s="166"/>
      <c r="H23" s="165"/>
      <c r="I23" s="165"/>
      <c r="J23" s="165"/>
      <c r="K23" s="165"/>
      <c r="L23" s="165"/>
      <c r="M23" s="165"/>
      <c r="N23" s="165"/>
      <c r="O23" s="165"/>
      <c r="P23" s="165"/>
      <c r="Q23" s="165"/>
      <c r="R23" s="165"/>
      <c r="S23" s="165"/>
      <c r="T23" s="166"/>
      <c r="Y23">
        <f>IFERROR(IF($B$6=10,IF(AND(Y8&gt;0,VLOOKUP($U7,PowellData.UpperElevBalBranch!$A$4:$AM$10,Frequency!Y$2-1976)=999,VLOOKUP($U7,PowellData.ReleaseTier!A8:BB14,Frequency!Y$2-1976)=0),1,0),0),)</f>
        <v>0</v>
      </c>
      <c r="Z23">
        <f>IFERROR(IF($B$6=10,IF(AND(Z8&gt;0,VLOOKUP($U7,PowellData.UpperElevBalBranch!$A$4:$AM$10,Frequency!Z$2-1976)=999,VLOOKUP($U7,PowellData.ReleaseTier!B8:BC14,Frequency!Z$2-1976)=0),1,0),0),)</f>
        <v>0</v>
      </c>
      <c r="AA23">
        <f>IFERROR(IF($B$6=10,IF(AND(AA8&gt;0,VLOOKUP($U7,PowellData.UpperElevBalBranch!$A$4:$AM$10,Frequency!AA$2-1976)=999,VLOOKUP($U7,PowellData.ReleaseTier!C8:BD14,Frequency!AA$2-1976)=0),1,0),0),)</f>
        <v>0</v>
      </c>
      <c r="AB23">
        <f>IFERROR(IF($B$6=10,IF(AND(AB8&gt;0,VLOOKUP($U7,PowellData.UpperElevBalBranch!$A$4:$AM$10,Frequency!AB$2-1976)=999,VLOOKUP($U7,PowellData.ReleaseTier!D8:BE14,Frequency!AB$2-1976)=0),1,0),0),)</f>
        <v>0</v>
      </c>
      <c r="AC23">
        <f>IFERROR(IF($B$6=10,IF(AND(AC8&gt;0,VLOOKUP($U7,PowellData.UpperElevBalBranch!$A$4:$AM$10,Frequency!AC$2-1976)=999,VLOOKUP($U7,PowellData.ReleaseTier!E8:BF14,Frequency!AC$2-1976)=0),1,0),0),)</f>
        <v>0</v>
      </c>
      <c r="AD23">
        <f>IFERROR(IF($B$6=10,IF(AND(AD8&gt;0,VLOOKUP($U7,PowellData.UpperElevBalBranch!$A$4:$AM$10,Frequency!AD$2-1976)=999,VLOOKUP($U7,PowellData.ReleaseTier!F8:BG14,Frequency!AD$2-1976)=0),1,0),0),)</f>
        <v>0</v>
      </c>
      <c r="AE23">
        <f>IFERROR(IF($B$6=10,IF(AND(AE8&gt;0,VLOOKUP($U7,PowellData.UpperElevBalBranch!$A$4:$AM$10,Frequency!AE$2-1976)=999,VLOOKUP($U7,PowellData.ReleaseTier!G8:BH14,Frequency!AE$2-1976)=0),1,0),0),)</f>
        <v>0</v>
      </c>
      <c r="AF23">
        <f>IFERROR(IF($B$6=10,IF(AND(AF8&gt;0,VLOOKUP($U7,PowellData.UpperElevBalBranch!$A$4:$AM$10,Frequency!AF$2-1976)=999,VLOOKUP($U7,PowellData.ReleaseTier!H8:BI14,Frequency!AF$2-1976)=0),1,0),0),)</f>
        <v>0</v>
      </c>
      <c r="AG23">
        <f>IFERROR(IF($B$6=10,IF(AND(AG8&gt;0,VLOOKUP($U7,PowellData.UpperElevBalBranch!$A$4:$AM$10,Frequency!AG$2-1976)=999,VLOOKUP($U7,PowellData.ReleaseTier!I8:BJ14,Frequency!AG$2-1976)=0),1,0),0),)</f>
        <v>0</v>
      </c>
      <c r="AH23">
        <f>IFERROR(IF($B$6=10,IF(AND(AH8&gt;0,VLOOKUP($U7,PowellData.UpperElevBalBranch!$A$4:$AM$10,Frequency!AH$2-1976)=999,VLOOKUP($U7,PowellData.ReleaseTier!J8:BK14,Frequency!AH$2-1976)=0),1,0),0),)</f>
        <v>0</v>
      </c>
      <c r="AI23">
        <f>IFERROR(IF($B$6=10,IF(AND(AI8&gt;0,VLOOKUP($U7,PowellData.UpperElevBalBranch!$A$4:$AM$10,Frequency!AI$2-1976)=999,VLOOKUP($U7,PowellData.ReleaseTier!K8:BL14,Frequency!AI$2-1976)=0),1,0),0),)</f>
        <v>0</v>
      </c>
      <c r="AJ23">
        <f>IFERROR(IF($B$6=10,IF(AND(AJ8&gt;0,VLOOKUP($U7,PowellData.UpperElevBalBranch!$A$4:$AM$10,Frequency!AJ$2-1976)=999,VLOOKUP($U7,PowellData.ReleaseTier!L8:BM14,Frequency!AJ$2-1976)=0),1,0),0),)</f>
        <v>0</v>
      </c>
      <c r="AK23">
        <f>IFERROR(IF($B$6=10,IF(AND(AK8&gt;0,VLOOKUP($U7,PowellData.UpperElevBalBranch!$A$4:$AM$10,Frequency!AK$2-1976)=999,VLOOKUP($U7,PowellData.ReleaseTier!M8:BN14,Frequency!AK$2-1976)=0),1,0),0),)</f>
        <v>0</v>
      </c>
      <c r="AL23">
        <f>IFERROR(IF($B$6=10,IF(AND(AL8&gt;0,VLOOKUP($U7,PowellData.UpperElevBalBranch!$A$4:$AM$10,Frequency!AL$2-1976)=999,VLOOKUP($U7,PowellData.ReleaseTier!N8:BO14,Frequency!AL$2-1976)=0),1,0),0),)</f>
        <v>0</v>
      </c>
      <c r="AM23">
        <f>IFERROR(IF($B$6=10,IF(AND(AM8&gt;0,VLOOKUP($U7,PowellData.UpperElevBalBranch!$A$4:$AM$10,Frequency!AM$2-1976)=999,VLOOKUP($U7,PowellData.ReleaseTier!O8:BP14,Frequency!AM$2-1976)=0),1,0),0),)</f>
        <v>0</v>
      </c>
      <c r="AN23">
        <f>IFERROR(IF($B$6=10,IF(AND(AN8&gt;0,VLOOKUP($U7,PowellData.UpperElevBalBranch!$A$4:$AM$10,Frequency!AN$2-1976)=999,VLOOKUP($U7,PowellData.ReleaseTier!P8:BQ14,Frequency!AN$2-1976)=0),1,0),0),)</f>
        <v>0</v>
      </c>
      <c r="AO23">
        <f>IFERROR(IF($B$6=10,IF(AND(AO8&gt;0,VLOOKUP($U7,PowellData.UpperElevBalBranch!$A$4:$AM$10,Frequency!AO$2-1976)=999,VLOOKUP($U7,PowellData.ReleaseTier!Q8:BR14,Frequency!AO$2-1976)=0),1,0),0),)</f>
        <v>0</v>
      </c>
      <c r="AP23">
        <f>IFERROR(IF($B$6=10,IF(AND(AP8&gt;0,VLOOKUP($U7,PowellData.UpperElevBalBranch!$A$4:$AM$10,Frequency!AP$2-1976)=999,VLOOKUP($U7,PowellData.ReleaseTier!R8:BS14,Frequency!AP$2-1976)=0),1,0),0),)</f>
        <v>0</v>
      </c>
      <c r="AQ23">
        <f>IFERROR(IF($B$6=10,IF(AND(AQ8&gt;0,VLOOKUP($U7,PowellData.UpperElevBalBranch!$A$4:$AM$10,Frequency!AQ$2-1976)=999,VLOOKUP($U7,PowellData.ReleaseTier!S8:BT14,Frequency!AQ$2-1976)=0),1,0),0),)</f>
        <v>0</v>
      </c>
      <c r="AR23">
        <f>IFERROR(IF($B$6=10,IF(AND(AR8&gt;0,VLOOKUP($U7,PowellData.UpperElevBalBranch!$A$4:$AM$10,Frequency!AR$2-1976)=999,VLOOKUP($U7,PowellData.ReleaseTier!T8:BU14,Frequency!AR$2-1976)=0),1,0),0),)</f>
        <v>0</v>
      </c>
      <c r="AS23">
        <f>IFERROR(IF($B$6=10,IF(AND(AS8&gt;0,VLOOKUP($U7,PowellData.UpperElevBalBranch!$A$4:$AM$10,Frequency!AS$2-1976)=999,VLOOKUP($U7,PowellData.ReleaseTier!U8:BV14,Frequency!AS$2-1976)=0),1,0),0),)</f>
        <v>0</v>
      </c>
      <c r="AT23">
        <f>IFERROR(IF($B$6=10,IF(AND(AT8&gt;0,VLOOKUP($U7,PowellData.UpperElevBalBranch!$A$4:$AM$10,Frequency!AT$2-1976)=999,VLOOKUP($U7,PowellData.ReleaseTier!V8:BW14,Frequency!AT$2-1976)=0),1,0),0),)</f>
        <v>0</v>
      </c>
      <c r="AU23">
        <f>IFERROR(IF($B$6=10,IF(AND(AU8&gt;0,VLOOKUP($U7,PowellData.UpperElevBalBranch!$A$4:$AM$10,Frequency!AU$2-1976)=999,VLOOKUP($U7,PowellData.ReleaseTier!W8:BX14,Frequency!AU$2-1976)=0),1,0),0),)</f>
        <v>0</v>
      </c>
      <c r="AV23">
        <f>IFERROR(IF($B$6=10,IF(AND(AV8&gt;0,VLOOKUP($U7,PowellData.UpperElevBalBranch!$A$4:$AM$10,Frequency!AV$2-1976)=999,VLOOKUP($U7,PowellData.ReleaseTier!X8:BY14,Frequency!AV$2-1976)=0),1,0),0),)</f>
        <v>0</v>
      </c>
      <c r="AW23">
        <f>IFERROR(IF($B$6=10,IF(AND(AW8&gt;0,VLOOKUP($U7,PowellData.UpperElevBalBranch!$A$4:$AM$10,Frequency!AW$2-1976)=999,VLOOKUP($U7,PowellData.ReleaseTier!Y8:BZ14,Frequency!AW$2-1976)=0),1,0),0),)</f>
        <v>0</v>
      </c>
      <c r="AX23">
        <f>IFERROR(IF($B$6=10,IF(AND(AX8&gt;0,VLOOKUP($U7,PowellData.UpperElevBalBranch!$A$4:$AM$10,Frequency!AX$2-1976)=999,VLOOKUP($U7,PowellData.ReleaseTier!Z8:CA14,Frequency!AX$2-1976)=0),1,0),0),)</f>
        <v>0</v>
      </c>
      <c r="AY23">
        <f>IFERROR(IF($B$6=10,IF(AND(AY8&gt;0,VLOOKUP($U7,PowellData.UpperElevBalBranch!$A$4:$AM$10,Frequency!AY$2-1976)=999,VLOOKUP($U7,PowellData.ReleaseTier!AA8:CB14,Frequency!AY$2-1976)=0),1,0),0),)</f>
        <v>0</v>
      </c>
      <c r="AZ23">
        <f>IFERROR(IF($B$6=10,IF(AND(AZ8&gt;0,VLOOKUP($U7,PowellData.UpperElevBalBranch!$A$4:$AM$10,Frequency!AZ$2-1976)=999,VLOOKUP($U7,PowellData.ReleaseTier!AB8:CC14,Frequency!AZ$2-1976)=0),1,0),0),)</f>
        <v>0</v>
      </c>
      <c r="BA23">
        <f>IFERROR(IF($B$6=10,IF(AND(BA8&gt;0,VLOOKUP($U7,PowellData.UpperElevBalBranch!$A$4:$AM$10,Frequency!BA$2-1976)=999,VLOOKUP($U7,PowellData.ReleaseTier!AC8:CD14,Frequency!BA$2-1976)=0),1,0),0),)</f>
        <v>0</v>
      </c>
      <c r="BB23">
        <f>IFERROR(IF($B$6=10,IF(AND(BB8&gt;0,VLOOKUP($U7,PowellData.UpperElevBalBranch!$A$4:$AM$10,Frequency!BB$2-1976)=999,VLOOKUP($U7,PowellData.ReleaseTier!AD8:CE14,Frequency!BB$2-1976)=0),1,0),0),)</f>
        <v>0</v>
      </c>
      <c r="BC23">
        <f>IFERROR(IF($B$6=10,IF(AND(BC8&gt;0,VLOOKUP($U7,PowellData.UpperElevBalBranch!$A$4:$AM$10,Frequency!BC$2-1976)=999,VLOOKUP($U7,PowellData.ReleaseTier!AE8:CF14,Frequency!BC$2-1976)=0),1,0),0),)</f>
        <v>0</v>
      </c>
      <c r="BD23">
        <f>IFERROR(IF($B$6=10,IF(AND(BD8&gt;0,VLOOKUP($U7,PowellData.UpperElevBalBranch!$A$4:$AM$10,Frequency!BD$2-1976)=999,VLOOKUP($U7,PowellData.ReleaseTier!AF8:CG14,Frequency!BD$2-1976)=0),1,0),0),)</f>
        <v>0</v>
      </c>
      <c r="BE23">
        <f>IFERROR(IF($B$6=10,IF(AND(BE8&gt;0,VLOOKUP($U7,PowellData.UpperElevBalBranch!$A$4:$AM$10,Frequency!BE$2-1976)=999,VLOOKUP($U7,PowellData.ReleaseTier!AG8:CH14,Frequency!BE$2-1976)=0),1,0),0),)</f>
        <v>0</v>
      </c>
      <c r="BF23">
        <f>IFERROR(IF($B$6=10,IF(AND(BF8&gt;0,VLOOKUP($U7,PowellData.UpperElevBalBranch!$A$4:$AM$10,Frequency!BF$2-1976)=999,VLOOKUP($U7,PowellData.ReleaseTier!AH8:CI14,Frequency!BF$2-1976)=0),1,0),0),)</f>
        <v>0</v>
      </c>
      <c r="BG23">
        <f>IFERROR(IF($B$6=10,IF(AND(BG8&gt;0,VLOOKUP($U7,PowellData.UpperElevBalBranch!$A$4:$AM$10,Frequency!BG$2-1976)=999,VLOOKUP($U7,PowellData.ReleaseTier!AI8:CJ14,Frequency!BG$2-1976)=0),1,0),0),)</f>
        <v>0</v>
      </c>
    </row>
    <row r="24" spans="1:59" x14ac:dyDescent="0.3">
      <c r="A24" s="164"/>
      <c r="B24" s="181"/>
      <c r="C24" s="172"/>
      <c r="D24" s="168"/>
      <c r="E24" s="168"/>
      <c r="F24" s="165"/>
      <c r="G24" s="166"/>
      <c r="H24" s="165"/>
      <c r="I24" s="165"/>
      <c r="J24" s="165"/>
      <c r="K24" s="165"/>
      <c r="L24" s="165"/>
      <c r="M24" s="165"/>
      <c r="N24" s="165"/>
      <c r="O24" s="165"/>
      <c r="P24" s="165"/>
      <c r="Q24" s="165"/>
      <c r="R24" s="165"/>
      <c r="S24" s="165"/>
      <c r="T24" s="166"/>
      <c r="Y24">
        <f>IFERROR(IF($B$6=10,IF(AND(Y9&gt;0,VLOOKUP($U8,PowellData.UpperElevBalBranch!$A$4:$AM$10,Frequency!Y$2-1976)=999,VLOOKUP($U8,PowellData.ReleaseTier!A9:BB15,Frequency!Y$2-1976)=0),1,0),0),)</f>
        <v>0</v>
      </c>
      <c r="Z24">
        <f>IFERROR(IF($B$6=10,IF(AND(Z9&gt;0,VLOOKUP($U8,PowellData.UpperElevBalBranch!$A$4:$AM$10,Frequency!Z$2-1976)=999,VLOOKUP($U8,PowellData.ReleaseTier!B9:BC15,Frequency!Z$2-1976)=0),1,0),0),)</f>
        <v>0</v>
      </c>
      <c r="AA24">
        <f>IFERROR(IF($B$6=10,IF(AND(AA9&gt;0,VLOOKUP($U8,PowellData.UpperElevBalBranch!$A$4:$AM$10,Frequency!AA$2-1976)=999,VLOOKUP($U8,PowellData.ReleaseTier!C9:BD15,Frequency!AA$2-1976)=0),1,0),0),)</f>
        <v>0</v>
      </c>
      <c r="AB24">
        <f>IFERROR(IF($B$6=10,IF(AND(AB9&gt;0,VLOOKUP($U8,PowellData.UpperElevBalBranch!$A$4:$AM$10,Frequency!AB$2-1976)=999,VLOOKUP($U8,PowellData.ReleaseTier!D9:BE15,Frequency!AB$2-1976)=0),1,0),0),)</f>
        <v>0</v>
      </c>
      <c r="AC24">
        <f>IFERROR(IF($B$6=10,IF(AND(AC9&gt;0,VLOOKUP($U8,PowellData.UpperElevBalBranch!$A$4:$AM$10,Frequency!AC$2-1976)=999,VLOOKUP($U8,PowellData.ReleaseTier!E9:BF15,Frequency!AC$2-1976)=0),1,0),0),)</f>
        <v>0</v>
      </c>
      <c r="AD24">
        <f>IFERROR(IF($B$6=10,IF(AND(AD9&gt;0,VLOOKUP($U8,PowellData.UpperElevBalBranch!$A$4:$AM$10,Frequency!AD$2-1976)=999,VLOOKUP($U8,PowellData.ReleaseTier!F9:BG15,Frequency!AD$2-1976)=0),1,0),0),)</f>
        <v>0</v>
      </c>
      <c r="AE24">
        <f>IFERROR(IF($B$6=10,IF(AND(AE9&gt;0,VLOOKUP($U8,PowellData.UpperElevBalBranch!$A$4:$AM$10,Frequency!AE$2-1976)=999,VLOOKUP($U8,PowellData.ReleaseTier!G9:BH15,Frequency!AE$2-1976)=0),1,0),0),)</f>
        <v>0</v>
      </c>
      <c r="AF24">
        <f>IFERROR(IF($B$6=10,IF(AND(AF9&gt;0,VLOOKUP($U8,PowellData.UpperElevBalBranch!$A$4:$AM$10,Frequency!AF$2-1976)=999,VLOOKUP($U8,PowellData.ReleaseTier!H9:BI15,Frequency!AF$2-1976)=0),1,0),0),)</f>
        <v>0</v>
      </c>
      <c r="AG24">
        <f>IFERROR(IF($B$6=10,IF(AND(AG9&gt;0,VLOOKUP($U8,PowellData.UpperElevBalBranch!$A$4:$AM$10,Frequency!AG$2-1976)=999,VLOOKUP($U8,PowellData.ReleaseTier!I9:BJ15,Frequency!AG$2-1976)=0),1,0),0),)</f>
        <v>0</v>
      </c>
      <c r="AH24">
        <f>IFERROR(IF($B$6=10,IF(AND(AH9&gt;0,VLOOKUP($U8,PowellData.UpperElevBalBranch!$A$4:$AM$10,Frequency!AH$2-1976)=999,VLOOKUP($U8,PowellData.ReleaseTier!J9:BK15,Frequency!AH$2-1976)=0),1,0),0),)</f>
        <v>0</v>
      </c>
      <c r="AI24">
        <f>IFERROR(IF($B$6=10,IF(AND(AI9&gt;0,VLOOKUP($U8,PowellData.UpperElevBalBranch!$A$4:$AM$10,Frequency!AI$2-1976)=999,VLOOKUP($U8,PowellData.ReleaseTier!K9:BL15,Frequency!AI$2-1976)=0),1,0),0),)</f>
        <v>0</v>
      </c>
      <c r="AJ24">
        <f>IFERROR(IF($B$6=10,IF(AND(AJ9&gt;0,VLOOKUP($U8,PowellData.UpperElevBalBranch!$A$4:$AM$10,Frequency!AJ$2-1976)=999,VLOOKUP($U8,PowellData.ReleaseTier!L9:BM15,Frequency!AJ$2-1976)=0),1,0),0),)</f>
        <v>0</v>
      </c>
      <c r="AK24">
        <f>IFERROR(IF($B$6=10,IF(AND(AK9&gt;0,VLOOKUP($U8,PowellData.UpperElevBalBranch!$A$4:$AM$10,Frequency!AK$2-1976)=999,VLOOKUP($U8,PowellData.ReleaseTier!M9:BN15,Frequency!AK$2-1976)=0),1,0),0),)</f>
        <v>0</v>
      </c>
      <c r="AL24">
        <f>IFERROR(IF($B$6=10,IF(AND(AL9&gt;0,VLOOKUP($U8,PowellData.UpperElevBalBranch!$A$4:$AM$10,Frequency!AL$2-1976)=999,VLOOKUP($U8,PowellData.ReleaseTier!N9:BO15,Frequency!AL$2-1976)=0),1,0),0),)</f>
        <v>0</v>
      </c>
      <c r="AM24">
        <f>IFERROR(IF($B$6=10,IF(AND(AM9&gt;0,VLOOKUP($U8,PowellData.UpperElevBalBranch!$A$4:$AM$10,Frequency!AM$2-1976)=999,VLOOKUP($U8,PowellData.ReleaseTier!O9:BP15,Frequency!AM$2-1976)=0),1,0),0),)</f>
        <v>0</v>
      </c>
      <c r="AN24">
        <f>IFERROR(IF($B$6=10,IF(AND(AN9&gt;0,VLOOKUP($U8,PowellData.UpperElevBalBranch!$A$4:$AM$10,Frequency!AN$2-1976)=999,VLOOKUP($U8,PowellData.ReleaseTier!P9:BQ15,Frequency!AN$2-1976)=0),1,0),0),)</f>
        <v>0</v>
      </c>
      <c r="AO24">
        <f>IFERROR(IF($B$6=10,IF(AND(AO9&gt;0,VLOOKUP($U8,PowellData.UpperElevBalBranch!$A$4:$AM$10,Frequency!AO$2-1976)=999,VLOOKUP($U8,PowellData.ReleaseTier!Q9:BR15,Frequency!AO$2-1976)=0),1,0),0),)</f>
        <v>0</v>
      </c>
      <c r="AP24">
        <f>IFERROR(IF($B$6=10,IF(AND(AP9&gt;0,VLOOKUP($U8,PowellData.UpperElevBalBranch!$A$4:$AM$10,Frequency!AP$2-1976)=999,VLOOKUP($U8,PowellData.ReleaseTier!R9:BS15,Frequency!AP$2-1976)=0),1,0),0),)</f>
        <v>0</v>
      </c>
      <c r="AQ24">
        <f>IFERROR(IF($B$6=10,IF(AND(AQ9&gt;0,VLOOKUP($U8,PowellData.UpperElevBalBranch!$A$4:$AM$10,Frequency!AQ$2-1976)=999,VLOOKUP($U8,PowellData.ReleaseTier!S9:BT15,Frequency!AQ$2-1976)=0),1,0),0),)</f>
        <v>0</v>
      </c>
      <c r="AR24">
        <f>IFERROR(IF($B$6=10,IF(AND(AR9&gt;0,VLOOKUP($U8,PowellData.UpperElevBalBranch!$A$4:$AM$10,Frequency!AR$2-1976)=999,VLOOKUP($U8,PowellData.ReleaseTier!T9:BU15,Frequency!AR$2-1976)=0),1,0),0),)</f>
        <v>0</v>
      </c>
      <c r="AS24">
        <f>IFERROR(IF($B$6=10,IF(AND(AS9&gt;0,VLOOKUP($U8,PowellData.UpperElevBalBranch!$A$4:$AM$10,Frequency!AS$2-1976)=999,VLOOKUP($U8,PowellData.ReleaseTier!U9:BV15,Frequency!AS$2-1976)=0),1,0),0),)</f>
        <v>0</v>
      </c>
      <c r="AT24">
        <f>IFERROR(IF($B$6=10,IF(AND(AT9&gt;0,VLOOKUP($U8,PowellData.UpperElevBalBranch!$A$4:$AM$10,Frequency!AT$2-1976)=999,VLOOKUP($U8,PowellData.ReleaseTier!V9:BW15,Frequency!AT$2-1976)=0),1,0),0),)</f>
        <v>0</v>
      </c>
      <c r="AU24">
        <f>IFERROR(IF($B$6=10,IF(AND(AU9&gt;0,VLOOKUP($U8,PowellData.UpperElevBalBranch!$A$4:$AM$10,Frequency!AU$2-1976)=999,VLOOKUP($U8,PowellData.ReleaseTier!W9:BX15,Frequency!AU$2-1976)=0),1,0),0),)</f>
        <v>0</v>
      </c>
      <c r="AV24">
        <f>IFERROR(IF($B$6=10,IF(AND(AV9&gt;0,VLOOKUP($U8,PowellData.UpperElevBalBranch!$A$4:$AM$10,Frequency!AV$2-1976)=999,VLOOKUP($U8,PowellData.ReleaseTier!X9:BY15,Frequency!AV$2-1976)=0),1,0),0),)</f>
        <v>0</v>
      </c>
      <c r="AW24">
        <f>IFERROR(IF($B$6=10,IF(AND(AW9&gt;0,VLOOKUP($U8,PowellData.UpperElevBalBranch!$A$4:$AM$10,Frequency!AW$2-1976)=999,VLOOKUP($U8,PowellData.ReleaseTier!Y9:BZ15,Frequency!AW$2-1976)=0),1,0),0),)</f>
        <v>0</v>
      </c>
      <c r="AX24">
        <f>IFERROR(IF($B$6=10,IF(AND(AX9&gt;0,VLOOKUP($U8,PowellData.UpperElevBalBranch!$A$4:$AM$10,Frequency!AX$2-1976)=999,VLOOKUP($U8,PowellData.ReleaseTier!Z9:CA15,Frequency!AX$2-1976)=0),1,0),0),)</f>
        <v>0</v>
      </c>
      <c r="AY24">
        <f>IFERROR(IF($B$6=10,IF(AND(AY9&gt;0,VLOOKUP($U8,PowellData.UpperElevBalBranch!$A$4:$AM$10,Frequency!AY$2-1976)=999,VLOOKUP($U8,PowellData.ReleaseTier!AA9:CB15,Frequency!AY$2-1976)=0),1,0),0),)</f>
        <v>0</v>
      </c>
      <c r="AZ24">
        <f>IFERROR(IF($B$6=10,IF(AND(AZ9&gt;0,VLOOKUP($U8,PowellData.UpperElevBalBranch!$A$4:$AM$10,Frequency!AZ$2-1976)=999,VLOOKUP($U8,PowellData.ReleaseTier!AB9:CC15,Frequency!AZ$2-1976)=0),1,0),0),)</f>
        <v>0</v>
      </c>
      <c r="BA24">
        <f>IFERROR(IF($B$6=10,IF(AND(BA9&gt;0,VLOOKUP($U8,PowellData.UpperElevBalBranch!$A$4:$AM$10,Frequency!BA$2-1976)=999,VLOOKUP($U8,PowellData.ReleaseTier!AC9:CD15,Frequency!BA$2-1976)=0),1,0),0),)</f>
        <v>0</v>
      </c>
      <c r="BB24">
        <f>IFERROR(IF($B$6=10,IF(AND(BB9&gt;0,VLOOKUP($U8,PowellData.UpperElevBalBranch!$A$4:$AM$10,Frequency!BB$2-1976)=999,VLOOKUP($U8,PowellData.ReleaseTier!AD9:CE15,Frequency!BB$2-1976)=0),1,0),0),)</f>
        <v>0</v>
      </c>
      <c r="BC24">
        <f>IFERROR(IF($B$6=10,IF(AND(BC9&gt;0,VLOOKUP($U8,PowellData.UpperElevBalBranch!$A$4:$AM$10,Frequency!BC$2-1976)=999,VLOOKUP($U8,PowellData.ReleaseTier!AE9:CF15,Frequency!BC$2-1976)=0),1,0),0),)</f>
        <v>0</v>
      </c>
      <c r="BD24">
        <f>IFERROR(IF($B$6=10,IF(AND(BD9&gt;0,VLOOKUP($U8,PowellData.UpperElevBalBranch!$A$4:$AM$10,Frequency!BD$2-1976)=999,VLOOKUP($U8,PowellData.ReleaseTier!AF9:CG15,Frequency!BD$2-1976)=0),1,0),0),)</f>
        <v>0</v>
      </c>
      <c r="BE24">
        <f>IFERROR(IF($B$6=10,IF(AND(BE9&gt;0,VLOOKUP($U8,PowellData.UpperElevBalBranch!$A$4:$AM$10,Frequency!BE$2-1976)=999,VLOOKUP($U8,PowellData.ReleaseTier!AG9:CH15,Frequency!BE$2-1976)=0),1,0),0),)</f>
        <v>0</v>
      </c>
      <c r="BF24">
        <f>IFERROR(IF($B$6=10,IF(AND(BF9&gt;0,VLOOKUP($U8,PowellData.UpperElevBalBranch!$A$4:$AM$10,Frequency!BF$2-1976)=999,VLOOKUP($U8,PowellData.ReleaseTier!AH9:CI15,Frequency!BF$2-1976)=0),1,0),0),)</f>
        <v>0</v>
      </c>
      <c r="BG24">
        <f>IFERROR(IF($B$6=10,IF(AND(BG9&gt;0,VLOOKUP($U8,PowellData.UpperElevBalBranch!$A$4:$AM$10,Frequency!BG$2-1976)=999,VLOOKUP($U8,PowellData.ReleaseTier!AI9:CJ15,Frequency!BG$2-1976)=0),1,0),0),)</f>
        <v>0</v>
      </c>
    </row>
    <row r="25" spans="1:59" x14ac:dyDescent="0.3">
      <c r="A25" s="164"/>
      <c r="B25" s="181" t="s">
        <v>506</v>
      </c>
      <c r="C25" s="172">
        <v>1</v>
      </c>
      <c r="D25" s="168"/>
      <c r="E25" s="168" t="s">
        <v>194</v>
      </c>
      <c r="F25" s="165"/>
      <c r="G25" s="166"/>
      <c r="H25" s="165"/>
      <c r="I25" s="165"/>
      <c r="J25" s="165"/>
      <c r="K25" s="165"/>
      <c r="L25" s="165"/>
      <c r="M25" s="165"/>
      <c r="N25" s="165"/>
      <c r="O25" s="165"/>
      <c r="P25" s="165"/>
      <c r="Q25" s="165"/>
      <c r="R25" s="165"/>
      <c r="S25" s="165"/>
      <c r="T25" s="166"/>
    </row>
    <row r="26" spans="1:59" ht="15" customHeight="1" x14ac:dyDescent="0.6">
      <c r="A26" s="164"/>
      <c r="B26" s="181"/>
      <c r="C26" s="172"/>
      <c r="D26" s="168"/>
      <c r="E26" s="165"/>
      <c r="F26" s="165"/>
      <c r="G26" s="166"/>
      <c r="H26" s="165"/>
      <c r="I26" s="180"/>
      <c r="J26" s="180"/>
      <c r="K26" s="180"/>
      <c r="L26" s="180"/>
      <c r="M26" s="180"/>
      <c r="N26" s="180"/>
      <c r="O26" s="180"/>
      <c r="P26" s="180"/>
      <c r="Q26" s="180"/>
      <c r="R26" s="180"/>
      <c r="S26" s="165"/>
      <c r="T26" s="166"/>
    </row>
    <row r="27" spans="1:59" ht="15.75" customHeight="1" x14ac:dyDescent="0.6">
      <c r="A27" s="164"/>
      <c r="B27" s="181" t="s">
        <v>503</v>
      </c>
      <c r="C27" s="172" t="str">
        <f ca="1">LOOKUP($B$6,CDFNode,INDIRECT("Prob"&amp;$C$25))&amp;" in year 2 GIVEN "&amp;LOOKUP($B$6,CDFNode,INDIRECT("Prob"&amp;$C$23))&amp;" in year 1"</f>
        <v>Constrained in year 2 GIVEN Not Constrained in year 1</v>
      </c>
      <c r="D27" s="168"/>
      <c r="E27" s="521">
        <f ca="1">IF($C$61&lt;&gt;0,$C$62/$C$61,0)</f>
        <v>0</v>
      </c>
      <c r="F27" s="165"/>
      <c r="G27" s="178"/>
      <c r="H27" s="165"/>
      <c r="I27" s="180"/>
      <c r="J27" s="180"/>
      <c r="K27" s="180"/>
      <c r="L27" s="180"/>
      <c r="M27" s="180"/>
      <c r="N27" s="180"/>
      <c r="O27" s="180"/>
      <c r="P27" s="180"/>
      <c r="Q27" s="180"/>
      <c r="R27" s="180"/>
      <c r="S27" s="165"/>
      <c r="T27" s="166"/>
    </row>
    <row r="28" spans="1:59" ht="15.6" x14ac:dyDescent="0.3">
      <c r="A28" s="164"/>
      <c r="B28" s="182"/>
      <c r="C28" s="165"/>
      <c r="D28" s="165"/>
      <c r="E28" s="173"/>
      <c r="F28" s="165"/>
      <c r="G28" s="166"/>
      <c r="H28" s="165"/>
      <c r="I28" s="165"/>
      <c r="J28" s="165"/>
      <c r="K28" s="165"/>
      <c r="L28" s="165"/>
      <c r="M28" s="165"/>
      <c r="N28" s="165"/>
      <c r="O28" s="165"/>
      <c r="P28" s="165"/>
      <c r="Q28" s="165"/>
      <c r="R28" s="165"/>
      <c r="S28" s="165"/>
      <c r="T28" s="166"/>
    </row>
    <row r="29" spans="1:59" ht="15.6" x14ac:dyDescent="0.3">
      <c r="A29" s="164"/>
      <c r="B29" s="181" t="s">
        <v>503</v>
      </c>
      <c r="C29" s="172" t="e">
        <f ca="1">LOOKUP($B$6,CDFNode,INDIRECT("Prob"&amp;$C$23))&amp;" in year 1 AND "&amp;LOOKUP($B$6,CDFNode,INDIRECT("Prob"&amp;$C$25)&amp;" in year 2")</f>
        <v>#N/A</v>
      </c>
      <c r="D29" s="165"/>
      <c r="E29" s="521">
        <f ca="1">$C$61/27*$E$27</f>
        <v>0</v>
      </c>
      <c r="F29" s="165"/>
      <c r="G29" s="166"/>
      <c r="H29" s="165"/>
      <c r="I29" s="165"/>
      <c r="J29" s="165"/>
      <c r="K29" s="165"/>
      <c r="L29" s="165"/>
      <c r="M29" s="165"/>
      <c r="N29" s="165"/>
      <c r="O29" s="165"/>
      <c r="P29" s="165"/>
      <c r="Q29" s="165"/>
      <c r="R29" s="165"/>
      <c r="S29" s="165"/>
      <c r="T29" s="166"/>
    </row>
    <row r="30" spans="1:59" x14ac:dyDescent="0.3">
      <c r="A30" s="164"/>
      <c r="B30" s="179"/>
      <c r="C30" s="175"/>
      <c r="D30" s="175"/>
      <c r="E30" s="175"/>
      <c r="F30" s="175"/>
      <c r="G30" s="176"/>
      <c r="H30" s="165"/>
      <c r="I30" s="165"/>
      <c r="J30" s="165"/>
      <c r="K30" s="165"/>
      <c r="L30" s="165"/>
      <c r="M30" s="165"/>
      <c r="N30" s="165"/>
      <c r="O30" s="165"/>
      <c r="P30" s="165"/>
      <c r="Q30" s="165"/>
      <c r="R30" s="165"/>
      <c r="S30" s="165"/>
      <c r="T30" s="166"/>
    </row>
    <row r="31" spans="1:59" x14ac:dyDescent="0.3">
      <c r="A31" s="164"/>
      <c r="B31" s="6"/>
      <c r="C31" s="6"/>
      <c r="D31" s="165"/>
      <c r="E31" s="165"/>
      <c r="F31" s="165"/>
      <c r="G31" s="165"/>
      <c r="H31" s="165"/>
      <c r="I31" s="165"/>
      <c r="J31" s="165"/>
      <c r="K31" s="165"/>
      <c r="L31" s="165"/>
      <c r="M31" s="165"/>
      <c r="N31" s="165"/>
      <c r="O31" s="165"/>
      <c r="P31" s="165"/>
      <c r="Q31" s="165"/>
      <c r="R31" s="165"/>
      <c r="S31" s="165"/>
      <c r="T31" s="166"/>
    </row>
    <row r="32" spans="1:59" ht="15" customHeight="1" x14ac:dyDescent="0.6">
      <c r="A32" s="164"/>
      <c r="B32" s="6"/>
      <c r="C32" s="180"/>
      <c r="D32" s="180"/>
      <c r="E32" s="180"/>
      <c r="F32" s="180"/>
      <c r="G32" s="180"/>
      <c r="H32" s="180"/>
      <c r="I32" s="180"/>
      <c r="J32" s="180"/>
      <c r="K32" s="180"/>
      <c r="L32" s="180"/>
      <c r="M32" s="180"/>
      <c r="N32" s="180"/>
      <c r="O32" s="165"/>
      <c r="P32" s="165"/>
      <c r="Q32" s="165"/>
      <c r="R32" s="165"/>
      <c r="S32" s="165"/>
      <c r="T32" s="166"/>
    </row>
    <row r="33" spans="1:59" ht="15" customHeight="1" x14ac:dyDescent="0.6">
      <c r="A33" s="164"/>
      <c r="B33" s="165"/>
      <c r="C33" s="180"/>
      <c r="D33" s="180"/>
      <c r="E33" s="180"/>
      <c r="F33" s="180"/>
      <c r="G33" s="180"/>
      <c r="H33" s="180"/>
      <c r="I33" s="180"/>
      <c r="J33" s="180"/>
      <c r="K33" s="180"/>
      <c r="L33" s="180"/>
      <c r="M33" s="180"/>
      <c r="N33" s="180"/>
      <c r="O33" s="165"/>
      <c r="P33" s="165"/>
      <c r="Q33" s="165"/>
      <c r="R33" s="165"/>
      <c r="S33" s="165"/>
      <c r="T33" s="166"/>
    </row>
    <row r="34" spans="1:59" x14ac:dyDescent="0.3">
      <c r="A34" s="164"/>
      <c r="B34" s="165"/>
      <c r="C34" s="787"/>
      <c r="D34" s="787"/>
      <c r="E34" s="787"/>
      <c r="F34" s="787"/>
      <c r="G34" s="787"/>
      <c r="H34" s="787"/>
      <c r="I34" s="787"/>
      <c r="J34" s="787"/>
      <c r="K34" s="787"/>
      <c r="L34" s="787"/>
      <c r="M34" s="787"/>
      <c r="N34" s="787"/>
      <c r="O34" s="165"/>
      <c r="P34" s="165"/>
      <c r="Q34" s="165"/>
      <c r="R34" s="165"/>
      <c r="S34" s="165"/>
      <c r="T34" s="166"/>
    </row>
    <row r="35" spans="1:59" x14ac:dyDescent="0.3">
      <c r="A35" s="174"/>
      <c r="B35" s="175"/>
      <c r="C35" s="788"/>
      <c r="D35" s="788"/>
      <c r="E35" s="788"/>
      <c r="F35" s="788"/>
      <c r="G35" s="788"/>
      <c r="H35" s="788"/>
      <c r="I35" s="788"/>
      <c r="J35" s="788"/>
      <c r="K35" s="788"/>
      <c r="L35" s="788"/>
      <c r="M35" s="788"/>
      <c r="N35" s="788"/>
      <c r="O35" s="175"/>
      <c r="P35" s="175"/>
      <c r="Q35" s="175"/>
      <c r="R35" s="175"/>
      <c r="S35" s="175"/>
      <c r="T35" s="176"/>
    </row>
    <row r="36" spans="1:59" ht="15" customHeight="1" x14ac:dyDescent="0.3">
      <c r="A36" s="165"/>
      <c r="B36" s="165"/>
      <c r="C36" s="165"/>
      <c r="D36" s="165"/>
      <c r="E36" s="165"/>
      <c r="F36" s="624"/>
      <c r="G36" s="624"/>
      <c r="H36" s="624"/>
      <c r="I36" s="624"/>
      <c r="J36" s="624"/>
      <c r="K36" s="624"/>
      <c r="L36" s="624"/>
      <c r="M36" s="624"/>
      <c r="N36" s="624"/>
      <c r="O36" s="624"/>
      <c r="P36" s="624"/>
      <c r="Q36" s="624"/>
      <c r="R36" s="624"/>
      <c r="S36" s="624"/>
      <c r="T36" s="165"/>
    </row>
    <row r="37" spans="1:59" ht="15" customHeight="1" x14ac:dyDescent="0.3">
      <c r="A37" s="165"/>
      <c r="B37" s="165"/>
      <c r="C37" s="165"/>
      <c r="D37" s="165"/>
      <c r="E37" s="165"/>
      <c r="F37" s="624"/>
      <c r="G37" s="624"/>
      <c r="H37" s="624"/>
      <c r="I37" s="624"/>
      <c r="J37" s="624"/>
      <c r="K37" s="624"/>
      <c r="L37" s="624"/>
      <c r="M37" s="624"/>
      <c r="N37" s="624"/>
      <c r="O37" s="624"/>
      <c r="P37" s="624"/>
      <c r="Q37" s="624"/>
      <c r="R37" s="624"/>
      <c r="S37" s="624"/>
      <c r="T37" s="165"/>
    </row>
    <row r="38" spans="1:59" x14ac:dyDescent="0.3">
      <c r="A38" s="165"/>
      <c r="B38" s="165"/>
      <c r="C38" s="165"/>
      <c r="D38" s="165"/>
      <c r="E38" s="165"/>
      <c r="F38" s="165"/>
      <c r="G38" s="165"/>
      <c r="H38" s="165"/>
      <c r="I38" s="165"/>
      <c r="J38" s="165"/>
      <c r="K38" s="165"/>
      <c r="L38" s="165"/>
      <c r="M38" s="165"/>
      <c r="N38" s="165"/>
      <c r="O38" s="165"/>
      <c r="P38" s="165"/>
      <c r="Q38" s="165"/>
      <c r="R38" s="165"/>
      <c r="S38" s="165"/>
      <c r="T38" s="165"/>
    </row>
    <row r="39" spans="1:59" x14ac:dyDescent="0.3">
      <c r="A39" s="5"/>
      <c r="B39" s="5"/>
      <c r="C39" s="5"/>
      <c r="D39" s="5"/>
      <c r="E39" s="5"/>
      <c r="F39" s="5"/>
      <c r="G39" s="5"/>
      <c r="H39" s="5"/>
      <c r="I39" s="5"/>
      <c r="J39" s="5"/>
      <c r="K39" s="5"/>
      <c r="L39" s="5"/>
      <c r="M39" s="5"/>
      <c r="N39" s="5"/>
      <c r="O39" s="5"/>
      <c r="P39" s="5"/>
      <c r="Q39" s="5"/>
      <c r="R39" s="5"/>
      <c r="S39" s="5"/>
      <c r="T39" s="5"/>
    </row>
    <row r="40" spans="1:59" x14ac:dyDescent="0.3">
      <c r="B40" s="140"/>
      <c r="C40" s="141" t="str">
        <f>LOOKUP($B$6,CDFNode,CDF_ExName)</f>
        <v>PowConst3500ByPass</v>
      </c>
      <c r="D40" s="62"/>
      <c r="E40" s="139" t="s">
        <v>265</v>
      </c>
      <c r="P40" s="62"/>
    </row>
    <row r="41" spans="1:59" x14ac:dyDescent="0.3">
      <c r="B41" s="142"/>
      <c r="C41" s="143"/>
      <c r="T41" s="241"/>
      <c r="U41" s="241"/>
      <c r="V41" s="241" t="s">
        <v>298</v>
      </c>
      <c r="W41" s="241" t="s">
        <v>491</v>
      </c>
      <c r="X41" s="241" t="s">
        <v>462</v>
      </c>
      <c r="Y41" s="241" t="s">
        <v>463</v>
      </c>
      <c r="Z41" s="241" t="s">
        <v>490</v>
      </c>
      <c r="AA41" s="241" t="s">
        <v>297</v>
      </c>
      <c r="AB41" s="241" t="s">
        <v>464</v>
      </c>
      <c r="AC41" s="241" t="s">
        <v>465</v>
      </c>
      <c r="AD41" s="241" t="s">
        <v>466</v>
      </c>
      <c r="AE41" s="241" t="s">
        <v>467</v>
      </c>
      <c r="AF41" s="241" t="s">
        <v>468</v>
      </c>
      <c r="AG41" s="241" t="s">
        <v>469</v>
      </c>
      <c r="AH41" s="241" t="s">
        <v>470</v>
      </c>
      <c r="AI41" s="241" t="s">
        <v>471</v>
      </c>
      <c r="AJ41" s="241" t="s">
        <v>472</v>
      </c>
      <c r="AK41" s="241" t="s">
        <v>473</v>
      </c>
      <c r="AL41" s="241" t="s">
        <v>296</v>
      </c>
      <c r="AM41" s="241" t="s">
        <v>474</v>
      </c>
      <c r="AN41" s="241" t="s">
        <v>475</v>
      </c>
      <c r="AO41" s="241" t="s">
        <v>476</v>
      </c>
      <c r="AP41" s="241" t="s">
        <v>477</v>
      </c>
      <c r="AQ41" s="241" t="s">
        <v>478</v>
      </c>
      <c r="AR41" t="s">
        <v>479</v>
      </c>
      <c r="AS41" t="s">
        <v>480</v>
      </c>
      <c r="AT41" t="s">
        <v>481</v>
      </c>
      <c r="AU41" t="s">
        <v>482</v>
      </c>
      <c r="AV41" t="s">
        <v>483</v>
      </c>
      <c r="AW41" t="s">
        <v>484</v>
      </c>
      <c r="AX41" t="s">
        <v>485</v>
      </c>
      <c r="AY41" t="s">
        <v>486</v>
      </c>
      <c r="AZ41" t="s">
        <v>487</v>
      </c>
      <c r="BA41" t="s">
        <v>488</v>
      </c>
      <c r="BB41" t="s">
        <v>489</v>
      </c>
      <c r="BC41" t="s">
        <v>488</v>
      </c>
      <c r="BD41" t="s">
        <v>489</v>
      </c>
      <c r="BE41" t="s">
        <v>488</v>
      </c>
      <c r="BF41" t="s">
        <v>489</v>
      </c>
      <c r="BG41" t="s">
        <v>488</v>
      </c>
    </row>
    <row r="42" spans="1:59" x14ac:dyDescent="0.3">
      <c r="B42" s="70">
        <v>1</v>
      </c>
      <c r="C42" s="144" t="str">
        <f ca="1">LOOKUP($B$6,CDFNode,Prob1)</f>
        <v>Constrained</v>
      </c>
      <c r="D42" s="64"/>
      <c r="E42" s="780" t="s">
        <v>196</v>
      </c>
      <c r="F42" s="780"/>
      <c r="G42" s="781" t="s">
        <v>197</v>
      </c>
      <c r="H42" s="782"/>
      <c r="I42" s="780">
        <f>8.23</f>
        <v>8.23</v>
      </c>
      <c r="J42" s="780"/>
      <c r="K42" s="781" t="s">
        <v>198</v>
      </c>
      <c r="L42" s="782"/>
      <c r="M42" s="780" t="s">
        <v>199</v>
      </c>
      <c r="N42" s="780"/>
      <c r="O42" s="781" t="s">
        <v>126</v>
      </c>
      <c r="P42" s="780"/>
      <c r="T42" s="241"/>
      <c r="U42" s="241"/>
      <c r="V42" s="242"/>
      <c r="W42" s="242"/>
      <c r="X42" s="242"/>
      <c r="Y42" s="243">
        <v>1</v>
      </c>
      <c r="Z42" s="242">
        <v>2</v>
      </c>
      <c r="AA42" s="242">
        <v>3</v>
      </c>
      <c r="AB42" s="242">
        <v>4</v>
      </c>
      <c r="AC42" s="242">
        <v>5</v>
      </c>
      <c r="AD42" s="242">
        <v>6</v>
      </c>
      <c r="AE42" s="242">
        <v>7</v>
      </c>
      <c r="AF42" s="242">
        <v>8</v>
      </c>
      <c r="AG42" s="242">
        <v>9</v>
      </c>
      <c r="AH42" s="242">
        <v>10</v>
      </c>
      <c r="AI42" s="242">
        <v>11</v>
      </c>
      <c r="AJ42" s="242">
        <v>12</v>
      </c>
      <c r="AK42" s="242">
        <v>13</v>
      </c>
      <c r="AL42" s="242">
        <v>14</v>
      </c>
      <c r="AM42" s="242">
        <v>15</v>
      </c>
      <c r="AN42" s="242">
        <v>16</v>
      </c>
      <c r="AO42" s="242">
        <v>17</v>
      </c>
      <c r="AP42" s="242">
        <v>18</v>
      </c>
      <c r="AQ42" s="242">
        <v>19</v>
      </c>
      <c r="AR42" s="183">
        <v>20</v>
      </c>
      <c r="AS42" s="183">
        <v>21</v>
      </c>
      <c r="AT42" s="183">
        <v>22</v>
      </c>
      <c r="AU42" s="183">
        <v>23</v>
      </c>
      <c r="AV42" s="183">
        <v>24</v>
      </c>
      <c r="AW42" s="183">
        <v>25</v>
      </c>
      <c r="AX42" s="183">
        <v>26</v>
      </c>
      <c r="AY42" s="183">
        <v>27</v>
      </c>
      <c r="AZ42" s="183">
        <v>28</v>
      </c>
      <c r="BA42" s="183">
        <v>29</v>
      </c>
      <c r="BB42" s="183">
        <v>30</v>
      </c>
      <c r="BC42" s="183">
        <v>31</v>
      </c>
      <c r="BD42" s="183">
        <v>32</v>
      </c>
      <c r="BE42" s="183">
        <v>33</v>
      </c>
      <c r="BF42" s="183">
        <v>34</v>
      </c>
      <c r="BG42" s="183">
        <v>35</v>
      </c>
    </row>
    <row r="43" spans="1:59" x14ac:dyDescent="0.3">
      <c r="B43" s="70">
        <v>2</v>
      </c>
      <c r="C43" s="144" t="str">
        <f ca="1">LOOKUP($B$6,CDFNode,Prob2)</f>
        <v>Not Constrained</v>
      </c>
      <c r="D43" s="65"/>
      <c r="E43" s="66" t="s">
        <v>191</v>
      </c>
      <c r="F43" s="66" t="s">
        <v>192</v>
      </c>
      <c r="G43" s="67" t="s">
        <v>191</v>
      </c>
      <c r="H43" s="68" t="s">
        <v>192</v>
      </c>
      <c r="I43" s="66" t="s">
        <v>191</v>
      </c>
      <c r="J43" s="66" t="s">
        <v>192</v>
      </c>
      <c r="K43" s="67" t="s">
        <v>191</v>
      </c>
      <c r="L43" s="68" t="s">
        <v>192</v>
      </c>
      <c r="M43" s="66" t="s">
        <v>191</v>
      </c>
      <c r="N43" s="66" t="s">
        <v>192</v>
      </c>
      <c r="O43" s="67" t="s">
        <v>191</v>
      </c>
      <c r="P43" s="66" t="s">
        <v>192</v>
      </c>
      <c r="T43" s="241"/>
      <c r="U43" s="244"/>
      <c r="V43" s="245" t="s">
        <v>287</v>
      </c>
      <c r="W43" s="245" t="s">
        <v>288</v>
      </c>
      <c r="X43" s="245" t="s">
        <v>289</v>
      </c>
      <c r="Y43" s="246">
        <f>RunInformation!$G$6</f>
        <v>1991</v>
      </c>
      <c r="Z43" s="245">
        <f>RunInformation!$G$7</f>
        <v>1992</v>
      </c>
      <c r="AA43" s="245">
        <f>RunInformation!$G$8</f>
        <v>1993</v>
      </c>
      <c r="AB43" s="245">
        <f>RunInformation!$G$9</f>
        <v>1994</v>
      </c>
      <c r="AC43" s="245">
        <f>RunInformation!$G$10</f>
        <v>1995</v>
      </c>
      <c r="AD43" s="245">
        <f>RunInformation!$G$11</f>
        <v>1996</v>
      </c>
      <c r="AE43" s="245">
        <f>RunInformation!$G$12</f>
        <v>1997</v>
      </c>
      <c r="AF43" s="245">
        <f>RunInformation!$G$13</f>
        <v>1998</v>
      </c>
      <c r="AG43" s="245">
        <f>RunInformation!$G$14</f>
        <v>1999</v>
      </c>
      <c r="AH43" s="245">
        <f>RunInformation!$G$15</f>
        <v>2000</v>
      </c>
      <c r="AI43" s="245">
        <f>RunInformation!$G$16</f>
        <v>2001</v>
      </c>
      <c r="AJ43" s="245">
        <f>RunInformation!$G$17</f>
        <v>2002</v>
      </c>
      <c r="AK43" s="245">
        <f>RunInformation!$G$18</f>
        <v>2003</v>
      </c>
      <c r="AL43" s="245">
        <f>RunInformation!$G$19</f>
        <v>2004</v>
      </c>
      <c r="AM43" s="245">
        <f>RunInformation!$G$20</f>
        <v>2005</v>
      </c>
      <c r="AN43" s="245">
        <f>RunInformation!$G$21</f>
        <v>2006</v>
      </c>
      <c r="AO43" s="245">
        <f>RunInformation!$G$22</f>
        <v>2007</v>
      </c>
      <c r="AP43" s="245">
        <f>RunInformation!$G$23</f>
        <v>2008</v>
      </c>
      <c r="AQ43" s="245">
        <f>RunInformation!$G$24</f>
        <v>2009</v>
      </c>
      <c r="AR43" s="153">
        <f>RunInformation!$G$25</f>
        <v>2010</v>
      </c>
      <c r="AS43" s="153">
        <f>RunInformation!$G$26</f>
        <v>2011</v>
      </c>
      <c r="AT43" s="153">
        <f>RunInformation!$G$27</f>
        <v>2012</v>
      </c>
      <c r="AU43" s="153">
        <f>RunInformation!$G$28</f>
        <v>2013</v>
      </c>
      <c r="AV43" s="153">
        <f>RunInformation!$G$29</f>
        <v>2014</v>
      </c>
      <c r="AW43" s="153">
        <f>RunInformation!$G$30</f>
        <v>2015</v>
      </c>
      <c r="AX43" s="153">
        <f>RunInformation!$G$31</f>
        <v>2016</v>
      </c>
      <c r="AY43" s="153">
        <f>RunInformation!$G$32</f>
        <v>2017</v>
      </c>
      <c r="AZ43" s="153">
        <f>RunInformation!$G$33</f>
        <v>2018</v>
      </c>
      <c r="BA43" s="153">
        <f>RunInformation!$G$34</f>
        <v>2019</v>
      </c>
      <c r="BB43" s="153">
        <f>RunInformation!$G$35</f>
        <v>2020</v>
      </c>
      <c r="BC43" s="153">
        <f>RunInformation!$G$36</f>
        <v>0</v>
      </c>
      <c r="BD43" s="153">
        <f>RunInformation!$G$37</f>
        <v>0</v>
      </c>
      <c r="BE43" s="153">
        <f>RunInformation!$G$38</f>
        <v>0</v>
      </c>
      <c r="BF43" s="153">
        <f>RunInformation!$G$39</f>
        <v>0</v>
      </c>
      <c r="BG43" s="153">
        <f>RunInformation!$G$40</f>
        <v>0</v>
      </c>
    </row>
    <row r="44" spans="1:59" x14ac:dyDescent="0.3">
      <c r="B44" s="70">
        <v>3</v>
      </c>
      <c r="C44" s="144">
        <f ca="1">LOOKUP($B$6,CDFNode,Prob3)</f>
        <v>0</v>
      </c>
      <c r="D44" s="69">
        <v>1</v>
      </c>
      <c r="E44" s="65">
        <f>COUNTIF(PowellData.ReleaseTier!$E$4:$AM$23,0)</f>
        <v>9</v>
      </c>
      <c r="F44" s="65">
        <f>COUNTIF(PowellData.ReleaseTier!$E$5:$AM$5,0)</f>
        <v>0</v>
      </c>
      <c r="G44" s="70">
        <f>COUNTIF(PowellData.ReleaseTier!$E$4:$AM$4,0)</f>
        <v>0</v>
      </c>
      <c r="H44" s="71">
        <f>COUNTIF(PowellData.ReleaseTier!$E$5:$AM$5,0)</f>
        <v>0</v>
      </c>
      <c r="I44" s="65">
        <f>COUNTIF(PowellTargetAnnualReleaseVolume!$E$4:$AM$4,8230)</f>
        <v>0</v>
      </c>
      <c r="J44" s="72">
        <f>COUNTIF(PowellTargetAnnualReleaseVolume!$E$5:$AM$5,8230)</f>
        <v>0</v>
      </c>
      <c r="K44" s="70">
        <f>COUNTIF(PowellTargetAnnualReleaseVolume!$E$4:$AM$4,"&lt;8230")</f>
        <v>30</v>
      </c>
      <c r="L44" s="71">
        <f>COUNTIF(PowellTargetAnnualReleaseVolume!$E$5:$AM$5,"&lt;8230")</f>
        <v>22</v>
      </c>
      <c r="M44" s="70">
        <f>COUNTIF(PowellTargetAnnualReleaseVolume!$E$4:$AM$4,"&lt;8230")</f>
        <v>30</v>
      </c>
      <c r="N44" s="71">
        <f>COUNTIF(PowellTargetAnnualReleaseVolume!$E$5:$AM$5,"&lt;8230")</f>
        <v>22</v>
      </c>
      <c r="O44" s="70">
        <f>COUNTIF('Shortage.Shortage Flag'!$E$4:$AM$4,0)</f>
        <v>0</v>
      </c>
      <c r="P44" s="70">
        <f>COUNTIF('Shortage.Shortage Flag'!$AI$5:$AM$5,0)</f>
        <v>0</v>
      </c>
      <c r="T44" s="241"/>
      <c r="U44" s="247" t="s">
        <v>492</v>
      </c>
      <c r="V44" s="248" t="str">
        <f>$U$44&amp;"_"&amp;V43</f>
        <v>Flood_ContANN_Min</v>
      </c>
      <c r="W44" s="248" t="str">
        <f>$U$44&amp;"_"&amp;W43</f>
        <v>Flood_ContANN_Max</v>
      </c>
      <c r="X44" s="248" t="str">
        <f>$U$44&amp;"_"&amp;X43</f>
        <v>Flood_ContANN_Most</v>
      </c>
      <c r="Y44" s="248" t="str">
        <f>$U$44&amp;"_"&amp;Y42</f>
        <v>Flood_ContANN_1</v>
      </c>
      <c r="Z44" s="248" t="str">
        <f t="shared" ref="Z44:BB44" si="9">$U$44&amp;"_"&amp;Z42</f>
        <v>Flood_ContANN_2</v>
      </c>
      <c r="AA44" s="248" t="str">
        <f t="shared" si="9"/>
        <v>Flood_ContANN_3</v>
      </c>
      <c r="AB44" s="248" t="str">
        <f t="shared" si="9"/>
        <v>Flood_ContANN_4</v>
      </c>
      <c r="AC44" s="248" t="str">
        <f t="shared" si="9"/>
        <v>Flood_ContANN_5</v>
      </c>
      <c r="AD44" s="248" t="str">
        <f t="shared" si="9"/>
        <v>Flood_ContANN_6</v>
      </c>
      <c r="AE44" s="248" t="str">
        <f t="shared" si="9"/>
        <v>Flood_ContANN_7</v>
      </c>
      <c r="AF44" s="248" t="str">
        <f t="shared" si="9"/>
        <v>Flood_ContANN_8</v>
      </c>
      <c r="AG44" s="248" t="str">
        <f t="shared" si="9"/>
        <v>Flood_ContANN_9</v>
      </c>
      <c r="AH44" s="248" t="str">
        <f t="shared" si="9"/>
        <v>Flood_ContANN_10</v>
      </c>
      <c r="AI44" s="248" t="str">
        <f t="shared" si="9"/>
        <v>Flood_ContANN_11</v>
      </c>
      <c r="AJ44" s="248" t="str">
        <f t="shared" si="9"/>
        <v>Flood_ContANN_12</v>
      </c>
      <c r="AK44" s="248" t="str">
        <f t="shared" si="9"/>
        <v>Flood_ContANN_13</v>
      </c>
      <c r="AL44" s="248" t="str">
        <f t="shared" si="9"/>
        <v>Flood_ContANN_14</v>
      </c>
      <c r="AM44" s="248" t="str">
        <f t="shared" si="9"/>
        <v>Flood_ContANN_15</v>
      </c>
      <c r="AN44" s="248" t="str">
        <f t="shared" si="9"/>
        <v>Flood_ContANN_16</v>
      </c>
      <c r="AO44" s="248" t="str">
        <f t="shared" si="9"/>
        <v>Flood_ContANN_17</v>
      </c>
      <c r="AP44" s="248" t="str">
        <f t="shared" si="9"/>
        <v>Flood_ContANN_18</v>
      </c>
      <c r="AQ44" s="248" t="str">
        <f t="shared" si="9"/>
        <v>Flood_ContANN_19</v>
      </c>
      <c r="AR44" s="4" t="str">
        <f t="shared" si="9"/>
        <v>Flood_ContANN_20</v>
      </c>
      <c r="AS44" s="4" t="str">
        <f t="shared" si="9"/>
        <v>Flood_ContANN_21</v>
      </c>
      <c r="AT44" s="4" t="str">
        <f t="shared" si="9"/>
        <v>Flood_ContANN_22</v>
      </c>
      <c r="AU44" s="4" t="str">
        <f t="shared" si="9"/>
        <v>Flood_ContANN_23</v>
      </c>
      <c r="AV44" s="4" t="str">
        <f t="shared" si="9"/>
        <v>Flood_ContANN_24</v>
      </c>
      <c r="AW44" s="4" t="str">
        <f t="shared" si="9"/>
        <v>Flood_ContANN_25</v>
      </c>
      <c r="AX44" s="4" t="str">
        <f t="shared" si="9"/>
        <v>Flood_ContANN_26</v>
      </c>
      <c r="AY44" s="4" t="str">
        <f t="shared" si="9"/>
        <v>Flood_ContANN_27</v>
      </c>
      <c r="AZ44" s="4" t="str">
        <f t="shared" si="9"/>
        <v>Flood_ContANN_28</v>
      </c>
      <c r="BA44" s="4" t="str">
        <f t="shared" si="9"/>
        <v>Flood_ContANN_29</v>
      </c>
      <c r="BB44" s="4" t="str">
        <f t="shared" si="9"/>
        <v>Flood_ContANN_30</v>
      </c>
      <c r="BC44" s="4" t="str">
        <f>$U$44&amp;"_"&amp;BC42</f>
        <v>Flood_ContANN_31</v>
      </c>
      <c r="BD44" s="4" t="str">
        <f>$U$44&amp;"_"&amp;BD42</f>
        <v>Flood_ContANN_32</v>
      </c>
      <c r="BE44" s="4" t="str">
        <f>$U$44&amp;"_"&amp;BE42</f>
        <v>Flood_ContANN_33</v>
      </c>
      <c r="BF44" s="4" t="str">
        <f>$U$44&amp;"_"&amp;BF42</f>
        <v>Flood_ContANN_34</v>
      </c>
      <c r="BG44" s="4" t="str">
        <f>$U$44&amp;"_"&amp;BG42</f>
        <v>Flood_ContANN_35</v>
      </c>
    </row>
    <row r="45" spans="1:59" x14ac:dyDescent="0.3">
      <c r="B45" s="70">
        <v>4</v>
      </c>
      <c r="C45" s="144">
        <f ca="1">LOOKUP($B$6,CDFNode,Prob4)</f>
        <v>0</v>
      </c>
      <c r="D45" s="69">
        <v>2</v>
      </c>
      <c r="E45" s="65">
        <f>COUNTIF(PowellData.ReleaseTier!$E$4:$AM$23,"&lt;&gt;0")</f>
        <v>691</v>
      </c>
      <c r="F45" s="65">
        <f>COUNTIF(PowellData.ReleaseTier!$E$5:$AM$5,"&lt;&gt;0")</f>
        <v>35</v>
      </c>
      <c r="G45" s="70">
        <f>COUNTIF(PowellData.ReleaseTier!$E$4:$AM$4,1)</f>
        <v>0</v>
      </c>
      <c r="H45" s="71">
        <f>COUNTIF(PowellData.ReleaseTier!$E$5:$AM$5,1)</f>
        <v>0</v>
      </c>
      <c r="I45" s="65">
        <f>COUNTIF(PowellTargetAnnualReleaseVolume!$E$4:$AM$4,"&lt;&gt;8230")</f>
        <v>35</v>
      </c>
      <c r="J45" s="71">
        <f>COUNTIF(PowellTargetAnnualReleaseVolume!$E$5:$AM$5,"&lt;&gt;8230")</f>
        <v>35</v>
      </c>
      <c r="K45" s="70">
        <f>COUNTIF(PowellTargetAnnualReleaseVolume!$E$4:$AM$4,"&gt;=8230")</f>
        <v>0</v>
      </c>
      <c r="L45" s="71">
        <f>COUNTIF(PowellTargetAnnualReleaseVolume!$E$5:$AM$5,"&gt;=8230")</f>
        <v>8</v>
      </c>
      <c r="M45" s="70">
        <f>COUNTIF(PowellTargetAnnualReleaseVolume!$E$4:$AM$4,"=8230")</f>
        <v>0</v>
      </c>
      <c r="N45" s="71">
        <f>COUNTIF(PowellTargetAnnualReleaseVolume!$E$5:$AM$5,"=8230")</f>
        <v>0</v>
      </c>
      <c r="O45" s="70">
        <f>COUNTIF('Shortage.Shortage Flag'!$E$4:$AM$4,1)</f>
        <v>30</v>
      </c>
      <c r="P45" s="70">
        <f>COUNTIF('Shortage.Shortage Flag'!$AI$5:$AM$5,1)</f>
        <v>0</v>
      </c>
      <c r="T45" s="241" t="e">
        <f t="shared" ref="T45:T50" ca="1" si="10">MATCH(U45,Flood_Control_Time)+3</f>
        <v>#N/A</v>
      </c>
      <c r="U45" s="249">
        <f ca="1">DATE(LOOKUP($B$3,TimestepID,StartYear),1,1)</f>
        <v>46023</v>
      </c>
      <c r="V45" s="241"/>
      <c r="W45" s="241"/>
      <c r="X45" s="241"/>
      <c r="Y45" s="241"/>
      <c r="Z45" s="241"/>
      <c r="AA45" s="241"/>
      <c r="AB45" s="241"/>
      <c r="AC45" s="241"/>
      <c r="AD45" s="241"/>
      <c r="AE45" s="241"/>
      <c r="AF45" s="241"/>
      <c r="AG45" s="241"/>
      <c r="AH45" s="241"/>
      <c r="AI45" s="241"/>
      <c r="AJ45" s="241"/>
      <c r="AK45" s="241"/>
      <c r="AL45" s="241"/>
      <c r="AM45" s="241"/>
      <c r="AN45" s="241"/>
      <c r="AO45" s="241"/>
      <c r="AP45" s="241"/>
      <c r="AQ45" s="241"/>
    </row>
    <row r="46" spans="1:59" x14ac:dyDescent="0.3">
      <c r="B46" s="70">
        <v>5</v>
      </c>
      <c r="C46" s="144">
        <f ca="1">LOOKUP($B$6,CDFNode,Prob5)</f>
        <v>0</v>
      </c>
      <c r="D46" s="69">
        <v>3</v>
      </c>
      <c r="E46" s="65"/>
      <c r="F46" s="65"/>
      <c r="G46" s="70">
        <f>COUNTIF(PowellData.ReleaseTier!$E$4:$AM$4,2)</f>
        <v>30</v>
      </c>
      <c r="H46" s="71">
        <f>COUNTIF(PowellData.ReleaseTier!$E$5:$AM$5,2)</f>
        <v>0</v>
      </c>
      <c r="I46" s="65"/>
      <c r="J46" s="71"/>
      <c r="K46" s="70"/>
      <c r="L46" s="71"/>
      <c r="M46" s="70">
        <f>COUNTIF(PowellTargetAnnualReleaseVolume!$E$4:$AM$4,"&gt;8230")</f>
        <v>0</v>
      </c>
      <c r="N46" s="71">
        <f>COUNTIF(PowellTargetAnnualReleaseVolume!$E$5:$AM$5,"&gt;8230")</f>
        <v>8</v>
      </c>
      <c r="O46" s="70">
        <f>COUNTIF('Shortage.Shortage Flag'!$E$4:$AM$4,2)</f>
        <v>0</v>
      </c>
      <c r="P46" s="70">
        <f>COUNTIF('Shortage.Shortage Flag'!$AI$5:$AM$5,2)</f>
        <v>0</v>
      </c>
      <c r="T46" s="241">
        <f t="shared" ca="1" si="10"/>
        <v>12</v>
      </c>
      <c r="U46" s="250">
        <f ca="1">EDATE($U$4,12)</f>
        <v>46388</v>
      </c>
      <c r="V46" s="241">
        <f ca="1">MAX(INDIRECT("FloodControl.FloodControlFlag!"&amp;V$41&amp;$T46&amp;":"&amp;V$41&amp;$T46+11))</f>
        <v>0</v>
      </c>
      <c r="W46" s="241">
        <f t="shared" ref="W46:BC49" ca="1" si="11">MAX(INDIRECT("FloodControl.FloodControlFlag!"&amp;W$41&amp;$T46&amp;":"&amp;W$41&amp;$T46+11))</f>
        <v>0</v>
      </c>
      <c r="X46" s="241">
        <f t="shared" ca="1" si="11"/>
        <v>0</v>
      </c>
      <c r="Y46" s="241">
        <f t="shared" ca="1" si="11"/>
        <v>0</v>
      </c>
      <c r="Z46" s="241">
        <f t="shared" ca="1" si="11"/>
        <v>0</v>
      </c>
      <c r="AA46" s="241">
        <f t="shared" ca="1" si="11"/>
        <v>0</v>
      </c>
      <c r="AB46" s="241">
        <f t="shared" ca="1" si="11"/>
        <v>0</v>
      </c>
      <c r="AC46" s="241">
        <f t="shared" ca="1" si="11"/>
        <v>0</v>
      </c>
      <c r="AD46" s="241">
        <f t="shared" ca="1" si="11"/>
        <v>0</v>
      </c>
      <c r="AE46" s="241">
        <f t="shared" ca="1" si="11"/>
        <v>0</v>
      </c>
      <c r="AF46" s="241">
        <f t="shared" ca="1" si="11"/>
        <v>0</v>
      </c>
      <c r="AG46" s="241">
        <f t="shared" ca="1" si="11"/>
        <v>0</v>
      </c>
      <c r="AH46" s="241">
        <f t="shared" ca="1" si="11"/>
        <v>0</v>
      </c>
      <c r="AI46" s="241">
        <f t="shared" ca="1" si="11"/>
        <v>0</v>
      </c>
      <c r="AJ46" s="241">
        <f t="shared" ca="1" si="11"/>
        <v>0</v>
      </c>
      <c r="AK46" s="241">
        <f t="shared" ca="1" si="11"/>
        <v>0</v>
      </c>
      <c r="AL46" s="241">
        <f t="shared" ca="1" si="11"/>
        <v>0</v>
      </c>
      <c r="AM46" s="241">
        <f t="shared" ca="1" si="11"/>
        <v>0</v>
      </c>
      <c r="AN46" s="241">
        <f t="shared" ca="1" si="11"/>
        <v>0</v>
      </c>
      <c r="AO46" s="241">
        <f t="shared" ca="1" si="11"/>
        <v>0</v>
      </c>
      <c r="AP46" s="241">
        <f t="shared" ca="1" si="11"/>
        <v>0</v>
      </c>
      <c r="AQ46" s="241">
        <f t="shared" ca="1" si="11"/>
        <v>0</v>
      </c>
      <c r="AR46">
        <f t="shared" ca="1" si="11"/>
        <v>0</v>
      </c>
      <c r="AS46">
        <f t="shared" ca="1" si="11"/>
        <v>0</v>
      </c>
      <c r="AT46">
        <f t="shared" ca="1" si="11"/>
        <v>0</v>
      </c>
      <c r="AU46">
        <f t="shared" ca="1" si="11"/>
        <v>0</v>
      </c>
      <c r="AV46">
        <f t="shared" ca="1" si="11"/>
        <v>0</v>
      </c>
      <c r="AW46">
        <f t="shared" ca="1" si="11"/>
        <v>0</v>
      </c>
      <c r="AX46">
        <f t="shared" ca="1" si="11"/>
        <v>0</v>
      </c>
      <c r="AY46">
        <f t="shared" ca="1" si="11"/>
        <v>0</v>
      </c>
      <c r="AZ46">
        <f t="shared" ca="1" si="11"/>
        <v>0</v>
      </c>
      <c r="BA46">
        <f t="shared" ca="1" si="11"/>
        <v>0</v>
      </c>
      <c r="BB46">
        <f t="shared" ca="1" si="11"/>
        <v>0</v>
      </c>
      <c r="BC46">
        <f t="shared" ca="1" si="11"/>
        <v>0</v>
      </c>
      <c r="BD46">
        <f t="shared" ref="BC46:BG49" ca="1" si="12">MAX(INDIRECT("FloodControl.FloodControlFlag!"&amp;BD$41&amp;$T46&amp;":"&amp;BD$41&amp;$T46+11))</f>
        <v>0</v>
      </c>
      <c r="BE46">
        <f t="shared" ca="1" si="12"/>
        <v>0</v>
      </c>
      <c r="BF46">
        <f t="shared" ca="1" si="12"/>
        <v>0</v>
      </c>
      <c r="BG46">
        <f t="shared" ca="1" si="12"/>
        <v>0</v>
      </c>
    </row>
    <row r="47" spans="1:59" x14ac:dyDescent="0.3">
      <c r="B47" s="142"/>
      <c r="C47" s="143"/>
      <c r="D47" s="69">
        <v>4</v>
      </c>
      <c r="E47" s="65"/>
      <c r="F47" s="65"/>
      <c r="G47" s="70">
        <f>COUNTIF(PowellData.ReleaseTier!$E$4:$AM$4,3)</f>
        <v>0</v>
      </c>
      <c r="H47" s="71">
        <f>COUNTIF(PowellData.ReleaseTier!$E$5:$AM$5,3)</f>
        <v>30</v>
      </c>
      <c r="I47" s="65"/>
      <c r="J47" s="65"/>
      <c r="K47" s="70"/>
      <c r="L47" s="71"/>
      <c r="M47" s="70"/>
      <c r="N47" s="71"/>
      <c r="O47" s="70">
        <f>COUNTIF('Shortage.Shortage Flag'!$E$4:$AM$4,3)</f>
        <v>0</v>
      </c>
      <c r="P47" s="70">
        <f>COUNTIF('Shortage.Shortage Flag'!$AI$5:$AM$5,3)</f>
        <v>0</v>
      </c>
      <c r="T47" s="241">
        <f t="shared" ca="1" si="10"/>
        <v>24</v>
      </c>
      <c r="U47" s="250">
        <f ca="1">EDATE($U$5,12)</f>
        <v>46753</v>
      </c>
      <c r="V47" s="241">
        <f t="shared" ref="V47:AK49" ca="1" si="13">MAX(INDIRECT("FloodControl.FloodControlFlag!"&amp;V$41&amp;$T47&amp;":"&amp;V$41&amp;$T47+11))</f>
        <v>0</v>
      </c>
      <c r="W47" s="241">
        <f t="shared" ca="1" si="13"/>
        <v>0</v>
      </c>
      <c r="X47" s="241">
        <f t="shared" ca="1" si="13"/>
        <v>0</v>
      </c>
      <c r="Y47" s="241">
        <f t="shared" ca="1" si="13"/>
        <v>0</v>
      </c>
      <c r="Z47" s="241">
        <f t="shared" ca="1" si="13"/>
        <v>0</v>
      </c>
      <c r="AA47" s="241">
        <f t="shared" ca="1" si="13"/>
        <v>0</v>
      </c>
      <c r="AB47" s="241">
        <f t="shared" ca="1" si="13"/>
        <v>0</v>
      </c>
      <c r="AC47" s="241">
        <f t="shared" ca="1" si="13"/>
        <v>0</v>
      </c>
      <c r="AD47" s="241">
        <f t="shared" ca="1" si="13"/>
        <v>0</v>
      </c>
      <c r="AE47" s="241">
        <f t="shared" ca="1" si="13"/>
        <v>0</v>
      </c>
      <c r="AF47" s="241">
        <f t="shared" ca="1" si="13"/>
        <v>0</v>
      </c>
      <c r="AG47" s="241">
        <f t="shared" ca="1" si="13"/>
        <v>0</v>
      </c>
      <c r="AH47" s="241">
        <f t="shared" ca="1" si="13"/>
        <v>0</v>
      </c>
      <c r="AI47" s="241">
        <f t="shared" ca="1" si="13"/>
        <v>0</v>
      </c>
      <c r="AJ47" s="241">
        <f t="shared" ca="1" si="13"/>
        <v>0</v>
      </c>
      <c r="AK47" s="241">
        <f t="shared" ca="1" si="13"/>
        <v>0</v>
      </c>
      <c r="AL47" s="241">
        <f t="shared" ca="1" si="11"/>
        <v>0</v>
      </c>
      <c r="AM47" s="241">
        <f t="shared" ca="1" si="11"/>
        <v>0</v>
      </c>
      <c r="AN47" s="241">
        <f t="shared" ca="1" si="11"/>
        <v>0</v>
      </c>
      <c r="AO47" s="241">
        <f t="shared" ca="1" si="11"/>
        <v>0</v>
      </c>
      <c r="AP47" s="241">
        <f t="shared" ca="1" si="11"/>
        <v>0</v>
      </c>
      <c r="AQ47" s="241">
        <f t="shared" ca="1" si="11"/>
        <v>0</v>
      </c>
      <c r="AR47">
        <f t="shared" ca="1" si="11"/>
        <v>0</v>
      </c>
      <c r="AS47">
        <f t="shared" ca="1" si="11"/>
        <v>0</v>
      </c>
      <c r="AT47">
        <f t="shared" ca="1" si="11"/>
        <v>0</v>
      </c>
      <c r="AU47">
        <f t="shared" ca="1" si="11"/>
        <v>0</v>
      </c>
      <c r="AV47">
        <f t="shared" ca="1" si="11"/>
        <v>0</v>
      </c>
      <c r="AW47">
        <f t="shared" ca="1" si="11"/>
        <v>0</v>
      </c>
      <c r="AX47">
        <f t="shared" ca="1" si="11"/>
        <v>0</v>
      </c>
      <c r="AY47">
        <f t="shared" ca="1" si="11"/>
        <v>0</v>
      </c>
      <c r="AZ47">
        <f t="shared" ca="1" si="11"/>
        <v>0</v>
      </c>
      <c r="BA47">
        <f t="shared" ca="1" si="11"/>
        <v>0</v>
      </c>
      <c r="BB47">
        <f t="shared" ca="1" si="11"/>
        <v>0</v>
      </c>
      <c r="BC47">
        <f t="shared" ca="1" si="12"/>
        <v>0</v>
      </c>
      <c r="BD47">
        <f t="shared" ca="1" si="12"/>
        <v>0</v>
      </c>
      <c r="BE47">
        <f t="shared" ca="1" si="12"/>
        <v>0</v>
      </c>
      <c r="BF47">
        <f t="shared" ca="1" si="12"/>
        <v>0</v>
      </c>
      <c r="BG47">
        <f t="shared" ca="1" si="12"/>
        <v>0</v>
      </c>
    </row>
    <row r="48" spans="1:59" x14ac:dyDescent="0.3">
      <c r="B48" s="142"/>
      <c r="C48" s="145">
        <f ca="1">DATE(LOOKUP($B$3,TimestepID,StartYear),1,1)</f>
        <v>46023</v>
      </c>
      <c r="T48" s="241">
        <f t="shared" ca="1" si="10"/>
        <v>36</v>
      </c>
      <c r="U48" s="250">
        <f ca="1">EDATE($U$6,12)</f>
        <v>47119</v>
      </c>
      <c r="V48" s="241">
        <f t="shared" ca="1" si="13"/>
        <v>0</v>
      </c>
      <c r="W48" s="241">
        <f t="shared" ca="1" si="13"/>
        <v>0</v>
      </c>
      <c r="X48" s="241">
        <f t="shared" ca="1" si="13"/>
        <v>0</v>
      </c>
      <c r="Y48" s="241">
        <f t="shared" ca="1" si="13"/>
        <v>0</v>
      </c>
      <c r="Z48" s="241">
        <f t="shared" ca="1" si="13"/>
        <v>0</v>
      </c>
      <c r="AA48" s="241">
        <f t="shared" ca="1" si="11"/>
        <v>0</v>
      </c>
      <c r="AB48" s="241">
        <f t="shared" ca="1" si="11"/>
        <v>0</v>
      </c>
      <c r="AC48" s="241">
        <f t="shared" ca="1" si="11"/>
        <v>0</v>
      </c>
      <c r="AD48" s="241">
        <f t="shared" ca="1" si="11"/>
        <v>0</v>
      </c>
      <c r="AE48" s="241">
        <f t="shared" ca="1" si="11"/>
        <v>0</v>
      </c>
      <c r="AF48" s="241">
        <f t="shared" ca="1" si="11"/>
        <v>0</v>
      </c>
      <c r="AG48" s="241">
        <f t="shared" ca="1" si="11"/>
        <v>0</v>
      </c>
      <c r="AH48" s="241">
        <f t="shared" ca="1" si="11"/>
        <v>0</v>
      </c>
      <c r="AI48" s="241">
        <f t="shared" ca="1" si="11"/>
        <v>0</v>
      </c>
      <c r="AJ48" s="241">
        <f t="shared" ca="1" si="11"/>
        <v>0</v>
      </c>
      <c r="AK48" s="241">
        <f t="shared" ca="1" si="11"/>
        <v>0</v>
      </c>
      <c r="AL48" s="241">
        <f t="shared" ca="1" si="11"/>
        <v>0</v>
      </c>
      <c r="AM48" s="241">
        <f t="shared" ca="1" si="11"/>
        <v>0</v>
      </c>
      <c r="AN48" s="241">
        <f t="shared" ca="1" si="11"/>
        <v>0</v>
      </c>
      <c r="AO48" s="241">
        <f t="shared" ca="1" si="11"/>
        <v>0</v>
      </c>
      <c r="AP48" s="241">
        <f t="shared" ca="1" si="11"/>
        <v>0</v>
      </c>
      <c r="AQ48" s="241">
        <f t="shared" ca="1" si="11"/>
        <v>0</v>
      </c>
      <c r="AR48">
        <f t="shared" ca="1" si="11"/>
        <v>0</v>
      </c>
      <c r="AS48">
        <f t="shared" ca="1" si="11"/>
        <v>0</v>
      </c>
      <c r="AT48">
        <f t="shared" ca="1" si="11"/>
        <v>0</v>
      </c>
      <c r="AU48">
        <f t="shared" ca="1" si="11"/>
        <v>0</v>
      </c>
      <c r="AV48">
        <f t="shared" ca="1" si="11"/>
        <v>0</v>
      </c>
      <c r="AW48">
        <f t="shared" ca="1" si="11"/>
        <v>0</v>
      </c>
      <c r="AX48">
        <f t="shared" ca="1" si="11"/>
        <v>0</v>
      </c>
      <c r="AY48">
        <f t="shared" ca="1" si="11"/>
        <v>0</v>
      </c>
      <c r="AZ48">
        <f t="shared" ca="1" si="11"/>
        <v>0</v>
      </c>
      <c r="BA48">
        <f t="shared" ca="1" si="11"/>
        <v>0</v>
      </c>
      <c r="BB48">
        <f t="shared" ca="1" si="11"/>
        <v>0</v>
      </c>
      <c r="BC48">
        <f t="shared" ca="1" si="12"/>
        <v>0</v>
      </c>
      <c r="BD48">
        <f t="shared" ca="1" si="12"/>
        <v>0</v>
      </c>
      <c r="BE48">
        <f t="shared" ca="1" si="12"/>
        <v>0</v>
      </c>
      <c r="BF48">
        <f t="shared" ca="1" si="12"/>
        <v>0</v>
      </c>
      <c r="BG48">
        <f t="shared" ca="1" si="12"/>
        <v>0</v>
      </c>
    </row>
    <row r="49" spans="1:59" x14ac:dyDescent="0.3">
      <c r="B49" s="146"/>
      <c r="C49" s="147">
        <f ca="1">EDATE(C48,12)</f>
        <v>46388</v>
      </c>
      <c r="T49" s="241">
        <f t="shared" ca="1" si="10"/>
        <v>48</v>
      </c>
      <c r="U49" s="250">
        <f ca="1">EDATE($U$7,12)</f>
        <v>47484</v>
      </c>
      <c r="V49" s="241">
        <f t="shared" ca="1" si="13"/>
        <v>0</v>
      </c>
      <c r="W49" s="241">
        <f t="shared" ca="1" si="13"/>
        <v>0</v>
      </c>
      <c r="X49" s="241">
        <f t="shared" ca="1" si="13"/>
        <v>0</v>
      </c>
      <c r="Y49" s="241">
        <f t="shared" ca="1" si="13"/>
        <v>0</v>
      </c>
      <c r="Z49" s="241">
        <f t="shared" ca="1" si="13"/>
        <v>0</v>
      </c>
      <c r="AA49" s="241">
        <f t="shared" ca="1" si="11"/>
        <v>0</v>
      </c>
      <c r="AB49" s="241">
        <f t="shared" ca="1" si="11"/>
        <v>0</v>
      </c>
      <c r="AC49" s="241">
        <f t="shared" ca="1" si="11"/>
        <v>0</v>
      </c>
      <c r="AD49" s="241">
        <f t="shared" ca="1" si="11"/>
        <v>0</v>
      </c>
      <c r="AE49" s="241">
        <f t="shared" ca="1" si="11"/>
        <v>0</v>
      </c>
      <c r="AF49" s="241">
        <f t="shared" ca="1" si="11"/>
        <v>0</v>
      </c>
      <c r="AG49" s="241">
        <f t="shared" ca="1" si="11"/>
        <v>0</v>
      </c>
      <c r="AH49" s="241">
        <f t="shared" ca="1" si="11"/>
        <v>0</v>
      </c>
      <c r="AI49" s="241">
        <f t="shared" ca="1" si="11"/>
        <v>0</v>
      </c>
      <c r="AJ49" s="241">
        <f t="shared" ca="1" si="11"/>
        <v>0</v>
      </c>
      <c r="AK49" s="241">
        <f t="shared" ca="1" si="11"/>
        <v>0</v>
      </c>
      <c r="AL49" s="241">
        <f t="shared" ca="1" si="11"/>
        <v>0</v>
      </c>
      <c r="AM49" s="241">
        <f t="shared" ca="1" si="11"/>
        <v>0</v>
      </c>
      <c r="AN49" s="241">
        <f t="shared" ca="1" si="11"/>
        <v>0</v>
      </c>
      <c r="AO49" s="241">
        <f t="shared" ca="1" si="11"/>
        <v>0</v>
      </c>
      <c r="AP49" s="241">
        <f t="shared" ca="1" si="11"/>
        <v>0</v>
      </c>
      <c r="AQ49" s="241">
        <f t="shared" ca="1" si="11"/>
        <v>0</v>
      </c>
      <c r="AR49">
        <f t="shared" ca="1" si="11"/>
        <v>0</v>
      </c>
      <c r="AS49">
        <f t="shared" ca="1" si="11"/>
        <v>0</v>
      </c>
      <c r="AT49">
        <f t="shared" ca="1" si="11"/>
        <v>0</v>
      </c>
      <c r="AU49">
        <f t="shared" ca="1" si="11"/>
        <v>0</v>
      </c>
      <c r="AV49">
        <f t="shared" ca="1" si="11"/>
        <v>0</v>
      </c>
      <c r="AW49">
        <f t="shared" ca="1" si="11"/>
        <v>0</v>
      </c>
      <c r="AX49">
        <f t="shared" ca="1" si="11"/>
        <v>0</v>
      </c>
      <c r="AY49">
        <f t="shared" ca="1" si="11"/>
        <v>0</v>
      </c>
      <c r="AZ49">
        <f t="shared" ca="1" si="11"/>
        <v>0</v>
      </c>
      <c r="BA49">
        <f t="shared" ca="1" si="11"/>
        <v>0</v>
      </c>
      <c r="BB49">
        <f t="shared" ca="1" si="11"/>
        <v>0</v>
      </c>
      <c r="BC49">
        <f t="shared" ca="1" si="12"/>
        <v>0</v>
      </c>
      <c r="BD49">
        <f t="shared" ca="1" si="12"/>
        <v>0</v>
      </c>
      <c r="BE49">
        <f t="shared" ca="1" si="12"/>
        <v>0</v>
      </c>
      <c r="BF49">
        <f t="shared" ca="1" si="12"/>
        <v>0</v>
      </c>
      <c r="BG49">
        <f t="shared" ca="1" si="12"/>
        <v>0</v>
      </c>
    </row>
    <row r="50" spans="1:59" x14ac:dyDescent="0.3">
      <c r="T50" s="241">
        <f t="shared" ca="1" si="10"/>
        <v>60</v>
      </c>
      <c r="U50" s="250">
        <f ca="1">EDATE($U$8,12)</f>
        <v>47849</v>
      </c>
      <c r="V50" s="241" t="str">
        <f ca="1">IF(INDIRECT("FloodControl.FloodControlFlag!"&amp;V$41&amp;$T50+11)="","",MAX(INDIRECT("FloodControl.FloodControlFlag!"&amp;V$41&amp;$T50&amp;":"&amp;V$41&amp;$T50+11)))</f>
        <v/>
      </c>
      <c r="W50" s="241" t="str">
        <f ca="1">IF(INDIRECT("FloodControl.FloodControlFlag!"&amp;W$41&amp;$T50+11)="","",MAX(INDIRECT("FloodControl.FloodControlFlag!"&amp;W$41&amp;$T50&amp;":"&amp;W$41&amp;$T50+11)))</f>
        <v/>
      </c>
      <c r="X50" s="241" t="str">
        <f t="shared" ref="X50:BB50" ca="1" si="14">IF(INDIRECT("FloodControl.FloodControlFlag!"&amp;X$41&amp;$T50+11)="","",MAX(INDIRECT("FloodControl.FloodControlFlag!"&amp;X$41&amp;$T50&amp;":"&amp;X$41&amp;$T50+11)))</f>
        <v/>
      </c>
      <c r="Y50" s="241" t="str">
        <f t="shared" ca="1" si="14"/>
        <v/>
      </c>
      <c r="Z50" s="241" t="str">
        <f t="shared" ca="1" si="14"/>
        <v/>
      </c>
      <c r="AA50" s="241" t="str">
        <f t="shared" ca="1" si="14"/>
        <v/>
      </c>
      <c r="AB50" s="241" t="str">
        <f t="shared" ca="1" si="14"/>
        <v/>
      </c>
      <c r="AC50" s="241" t="str">
        <f t="shared" ca="1" si="14"/>
        <v/>
      </c>
      <c r="AD50" s="241" t="str">
        <f t="shared" ca="1" si="14"/>
        <v/>
      </c>
      <c r="AE50" s="241" t="str">
        <f t="shared" ca="1" si="14"/>
        <v/>
      </c>
      <c r="AF50" s="241" t="str">
        <f t="shared" ca="1" si="14"/>
        <v/>
      </c>
      <c r="AG50" s="241" t="str">
        <f t="shared" ca="1" si="14"/>
        <v/>
      </c>
      <c r="AH50" s="241" t="str">
        <f t="shared" ca="1" si="14"/>
        <v/>
      </c>
      <c r="AI50" s="241" t="str">
        <f t="shared" ca="1" si="14"/>
        <v/>
      </c>
      <c r="AJ50" s="241" t="str">
        <f t="shared" ca="1" si="14"/>
        <v/>
      </c>
      <c r="AK50" s="241" t="str">
        <f t="shared" ca="1" si="14"/>
        <v/>
      </c>
      <c r="AL50" s="241" t="str">
        <f t="shared" ca="1" si="14"/>
        <v/>
      </c>
      <c r="AM50" s="241" t="str">
        <f t="shared" ca="1" si="14"/>
        <v/>
      </c>
      <c r="AN50" s="241" t="str">
        <f t="shared" ca="1" si="14"/>
        <v/>
      </c>
      <c r="AO50" s="241" t="str">
        <f t="shared" ca="1" si="14"/>
        <v/>
      </c>
      <c r="AP50" s="241" t="str">
        <f t="shared" ca="1" si="14"/>
        <v/>
      </c>
      <c r="AQ50" s="241" t="str">
        <f t="shared" ca="1" si="14"/>
        <v/>
      </c>
      <c r="AR50" s="241" t="str">
        <f t="shared" ca="1" si="14"/>
        <v/>
      </c>
      <c r="AS50" s="241" t="str">
        <f t="shared" ca="1" si="14"/>
        <v/>
      </c>
      <c r="AT50" s="241" t="str">
        <f t="shared" ca="1" si="14"/>
        <v/>
      </c>
      <c r="AU50" s="241" t="str">
        <f t="shared" ca="1" si="14"/>
        <v/>
      </c>
      <c r="AV50" s="241" t="str">
        <f t="shared" ca="1" si="14"/>
        <v/>
      </c>
      <c r="AW50" s="241" t="str">
        <f t="shared" ca="1" si="14"/>
        <v/>
      </c>
      <c r="AX50" s="241" t="str">
        <f t="shared" ca="1" si="14"/>
        <v/>
      </c>
      <c r="AY50" s="241" t="str">
        <f t="shared" ca="1" si="14"/>
        <v/>
      </c>
      <c r="AZ50" s="241" t="str">
        <f t="shared" ca="1" si="14"/>
        <v/>
      </c>
      <c r="BA50" s="241" t="str">
        <f t="shared" ca="1" si="14"/>
        <v/>
      </c>
      <c r="BB50" s="241" t="str">
        <f t="shared" ca="1" si="14"/>
        <v/>
      </c>
    </row>
    <row r="51" spans="1:59" x14ac:dyDescent="0.3">
      <c r="B51" t="b">
        <f>IF($B$6=8,30-COUNTIF($Y$4:$BB$4,999))</f>
        <v>0</v>
      </c>
      <c r="C51" t="b">
        <f>IF($B$6=8,30-COUNTIF($Y$5:$BB$5,999))</f>
        <v>0</v>
      </c>
      <c r="D51" t="b">
        <f>IF($B$6=8,30-COUNTIF($Y$6:$BB$6,999))</f>
        <v>0</v>
      </c>
      <c r="E51" t="b">
        <f>IF($B$6=8,30-COUNTIF($Y$7:$BB$7,999))</f>
        <v>0</v>
      </c>
      <c r="F51" t="b">
        <f>IF($B$6=8,30-COUNTIF($Y$8:$BB$8,999))</f>
        <v>0</v>
      </c>
      <c r="G51" t="b">
        <f>IF($B$6=8,30-COUNTIF($Y$9:$BB$9,999))</f>
        <v>0</v>
      </c>
      <c r="T51" s="241"/>
      <c r="U51" s="241"/>
      <c r="V51" s="241"/>
      <c r="W51" s="241"/>
      <c r="X51" s="241"/>
      <c r="Y51" s="241"/>
      <c r="Z51" s="241"/>
      <c r="AA51" s="241"/>
      <c r="AB51" s="241"/>
      <c r="AC51" s="241"/>
      <c r="AD51" s="241"/>
      <c r="AE51" s="241"/>
      <c r="AF51" s="241"/>
      <c r="AG51" s="241"/>
      <c r="AH51" s="241"/>
      <c r="AI51" s="241"/>
      <c r="AJ51" s="241"/>
      <c r="AK51" s="241"/>
      <c r="AL51" s="241"/>
      <c r="AM51" s="241"/>
      <c r="AN51" s="241"/>
      <c r="AO51" s="241"/>
      <c r="AP51" s="241"/>
      <c r="AQ51" s="241"/>
    </row>
    <row r="52" spans="1:59" x14ac:dyDescent="0.3">
      <c r="A52" s="73"/>
      <c r="B52" s="779" t="str">
        <f>LOOKUP($B$6,CDFNode,CDFName)</f>
        <v>Release Adj. to protect 3,500 ft</v>
      </c>
      <c r="C52" s="779"/>
      <c r="T52" s="241"/>
      <c r="U52" s="241"/>
      <c r="V52" s="241"/>
      <c r="W52" s="241"/>
      <c r="X52" s="241"/>
      <c r="Y52" s="241"/>
      <c r="Z52" s="241"/>
      <c r="AA52" s="241"/>
      <c r="AB52" s="241"/>
      <c r="AC52" s="241"/>
      <c r="AD52" s="241"/>
      <c r="AE52" s="241"/>
      <c r="AF52" s="241"/>
      <c r="AG52" s="241"/>
      <c r="AH52" s="241"/>
      <c r="AI52" s="241"/>
      <c r="AJ52" s="241"/>
      <c r="AK52" s="241"/>
      <c r="AL52" s="241"/>
      <c r="AM52" s="241"/>
      <c r="AN52" s="241"/>
      <c r="AO52" s="241"/>
      <c r="AP52" s="241"/>
      <c r="AQ52" s="241"/>
    </row>
    <row r="53" spans="1:59" x14ac:dyDescent="0.3">
      <c r="A53" s="74" t="s">
        <v>698</v>
      </c>
      <c r="B53" s="618" t="s">
        <v>191</v>
      </c>
      <c r="C53" s="618" t="s">
        <v>192</v>
      </c>
      <c r="D53" s="618" t="s">
        <v>428</v>
      </c>
      <c r="E53" s="618" t="s">
        <v>434</v>
      </c>
      <c r="F53" s="618" t="s">
        <v>435</v>
      </c>
      <c r="G53" s="618" t="s">
        <v>442</v>
      </c>
      <c r="T53" s="241"/>
      <c r="U53" s="241"/>
      <c r="V53" s="241"/>
      <c r="W53" s="241"/>
      <c r="X53" s="241"/>
      <c r="Y53" s="241"/>
      <c r="Z53" s="241"/>
      <c r="AA53" s="241"/>
      <c r="AB53" s="241"/>
      <c r="AC53" s="241"/>
      <c r="AD53" s="241"/>
      <c r="AE53" s="241"/>
      <c r="AF53" s="241"/>
      <c r="AG53" s="241"/>
      <c r="AH53" s="241"/>
      <c r="AI53" s="241"/>
      <c r="AJ53" s="241"/>
      <c r="AK53" s="241"/>
      <c r="AL53" s="241"/>
      <c r="AM53" s="241"/>
      <c r="AN53" s="241"/>
      <c r="AO53" s="241"/>
      <c r="AP53" s="241"/>
      <c r="AQ53" s="241"/>
    </row>
    <row r="54" spans="1:59" x14ac:dyDescent="0.3">
      <c r="A54" s="76">
        <v>1</v>
      </c>
      <c r="B54" s="619">
        <f ca="1">COUNTIF(OFFSET($Y$4,0,0,1,$C$59),VLOOKUP(EventTableRow,EventTable,$A54+1))</f>
        <v>30</v>
      </c>
      <c r="C54" s="619">
        <f ca="1">COUNTIF(OFFSET($Y$5,0,0,1,$C$59),VLOOKUP(EventTableRow,EventTable,$A54+1))</f>
        <v>30</v>
      </c>
      <c r="D54" s="141">
        <f ca="1">COUNTIF(OFFSET($Y$6,0,0,1,$C$59),VLOOKUP(EventTableRow,EventTable,$A54+1))</f>
        <v>16</v>
      </c>
      <c r="E54" s="141">
        <f ca="1">COUNTIF(OFFSET($Y$7,0,0,1,$C$59),VLOOKUP(EventTableRow,EventTable,$A54+1))</f>
        <v>16</v>
      </c>
      <c r="F54" s="141">
        <f ca="1">COUNTIF(OFFSET($Y$8,0,0,1,$C$59),VLOOKUP(EventTableRow,EventTable,$A54+1))</f>
        <v>9</v>
      </c>
      <c r="G54" s="141">
        <f ca="1">COUNTIF(OFFSET($Y$9,0,0,1,$C$59),VLOOKUP(EventTableRow,EventTable,$A54+1))</f>
        <v>10</v>
      </c>
      <c r="I54">
        <f>VLOOKUP(EventTableRow,EventTable,$A54+1)</f>
        <v>1</v>
      </c>
      <c r="K54">
        <f>VLOOKUP(EventTableRow,EventTable,A54+1)</f>
        <v>1</v>
      </c>
      <c r="T54" s="241"/>
      <c r="U54" s="241"/>
      <c r="V54" s="241"/>
      <c r="W54" s="241"/>
      <c r="X54" s="241"/>
      <c r="Y54" s="241"/>
      <c r="Z54" s="241"/>
      <c r="AA54" s="241"/>
      <c r="AB54" s="241"/>
      <c r="AC54" s="241"/>
      <c r="AD54" s="241"/>
      <c r="AE54" s="241"/>
      <c r="AF54" s="241"/>
      <c r="AG54" s="241"/>
      <c r="AH54" s="241"/>
      <c r="AI54" s="241"/>
      <c r="AJ54" s="241"/>
      <c r="AK54" s="241"/>
      <c r="AL54" s="241"/>
      <c r="AM54" s="241"/>
      <c r="AN54" s="241"/>
      <c r="AO54" s="241"/>
      <c r="AP54" s="241"/>
      <c r="AQ54" s="241"/>
    </row>
    <row r="55" spans="1:59" x14ac:dyDescent="0.3">
      <c r="A55" s="76">
        <v>2</v>
      </c>
      <c r="B55" s="620">
        <f ca="1">COUNTIF(OFFSET($Y$4,0,0,1,$C$59),VLOOKUP(EventTableRow,EventTable,$A55+1))</f>
        <v>0</v>
      </c>
      <c r="C55" s="620">
        <f ca="1">COUNTIF(OFFSET($Y$5,0,0,1,$C$59),VLOOKUP(EventTableRow,EventTable,$A55+1))</f>
        <v>0</v>
      </c>
      <c r="D55" s="621">
        <f ca="1">COUNTIF(OFFSET($Y$6,0,0,1,$C$59),VLOOKUP(EventTableRow,EventTable,$A55+1))</f>
        <v>14</v>
      </c>
      <c r="E55" s="621">
        <f ca="1">COUNTIF(OFFSET($Y$7,0,0,1,$C$59),VLOOKUP(EventTableRow,EventTable,$A55+1))</f>
        <v>14</v>
      </c>
      <c r="F55" s="621">
        <f ca="1">COUNTIF(OFFSET($Y$8,0,0,1,$C$59),VLOOKUP(EventTableRow,EventTable,$A55+1))</f>
        <v>21</v>
      </c>
      <c r="G55" s="621">
        <f ca="1">COUNTIF(OFFSET($Y$9,0,0,1,$C$59),VLOOKUP(EventTableRow,EventTable,$A55+1))</f>
        <v>20</v>
      </c>
      <c r="T55" s="241"/>
      <c r="U55" s="241"/>
      <c r="V55" s="241"/>
      <c r="W55" s="241"/>
      <c r="X55" s="241"/>
      <c r="Y55" s="241"/>
      <c r="Z55" s="241"/>
      <c r="AA55" s="241"/>
      <c r="AB55" s="241"/>
      <c r="AC55" s="241"/>
      <c r="AD55" s="241"/>
      <c r="AE55" s="241"/>
      <c r="AF55" s="241"/>
      <c r="AG55" s="241"/>
      <c r="AH55" s="241"/>
      <c r="AI55" s="241"/>
      <c r="AJ55" s="241"/>
      <c r="AK55" s="241"/>
      <c r="AL55" s="241"/>
      <c r="AM55" s="241"/>
      <c r="AN55" s="241"/>
      <c r="AO55" s="241"/>
      <c r="AP55" s="241"/>
      <c r="AQ55" s="241"/>
    </row>
    <row r="56" spans="1:59" x14ac:dyDescent="0.3">
      <c r="A56" s="76">
        <v>3</v>
      </c>
      <c r="B56" s="620">
        <f ca="1">IF(EventTableRow=10,COUNTIF(OFFSET($Y$12,0,0,1,$C$59),1),COUNTIF(OFFSET($Y$4,0,0,1,$C$59),VLOOKUP(EventTableRow,EventTable,$A56+1)))</f>
        <v>0</v>
      </c>
      <c r="C56" s="620">
        <f ca="1">IF(EventTableRow=10,COUNTIF(OFFSET($Y$13,0,0,1,$C$59),1),COUNTIF(OFFSET($Y$5,0,0,1,$C$59),VLOOKUP(EventTableRow,EventTable,$A56+1)))</f>
        <v>0</v>
      </c>
      <c r="D56" s="621">
        <f ca="1">IF(EventTableRow=10,COUNTIF(OFFSET($Y$14,0,0,1,$C$59),1),COUNTIF(OFFSET($Y$6,0,0,1,$C$59),VLOOKUP(EventTableRow,EventTable,$A56+1)))</f>
        <v>0</v>
      </c>
      <c r="E56" s="621">
        <f ca="1">IF(EventTableRow=10,COUNTIF(OFFSET($Y$15,0,0,1,$C$59),1),COUNTIF(OFFSET($Y$7,0,0,1,$C$59),VLOOKUP(EventTableRow,EventTable,$A56+1)))</f>
        <v>0</v>
      </c>
      <c r="F56" s="621">
        <f ca="1">IF(EventTableRow=10,COUNTIF(OFFSET($Y$16,0,0,1,$C$59),1),COUNTIF(OFFSET($Y$8,0,0,1,$C$59),VLOOKUP(EventTableRow,EventTable,$A56+1)))</f>
        <v>0</v>
      </c>
      <c r="G56" s="621">
        <f ca="1">IF(EventTableRow=10,COUNTIF(OFFSET($Y$17,0,0,1,$C$59),1),COUNTIF(OFFSET($Y$9,0,0,1,$C$59),VLOOKUP(EventTableRow,EventTable,$A56+1)))</f>
        <v>0</v>
      </c>
      <c r="T56" s="241"/>
      <c r="U56" s="241"/>
      <c r="V56" s="241"/>
      <c r="W56" s="241"/>
      <c r="X56" s="241"/>
      <c r="Y56" s="241"/>
      <c r="Z56" s="241"/>
      <c r="AA56" s="241"/>
      <c r="AB56" s="241"/>
      <c r="AC56" s="241"/>
      <c r="AD56" s="241"/>
      <c r="AE56" s="241"/>
      <c r="AF56" s="241"/>
      <c r="AG56" s="241"/>
      <c r="AH56" s="241"/>
      <c r="AI56" s="241"/>
      <c r="AJ56" s="241"/>
      <c r="AK56" s="241"/>
      <c r="AL56" s="241"/>
      <c r="AM56" s="241"/>
      <c r="AN56" s="241"/>
      <c r="AO56" s="241"/>
      <c r="AP56" s="241"/>
      <c r="AQ56" s="241"/>
    </row>
    <row r="57" spans="1:59" x14ac:dyDescent="0.3">
      <c r="A57" s="76">
        <v>4</v>
      </c>
      <c r="B57" s="620">
        <f ca="1">IF(EventTableRow=10,COUNTIF(OFFSET($Y$19,0,0,1,$C$59),1),COUNTIF(OFFSET($Y$4,0,0,1,$C$59),VLOOKUP(EventTableRow,EventTable,$A57+1)))</f>
        <v>0</v>
      </c>
      <c r="C57" s="620">
        <f ca="1">IF(EventTableRow=10,COUNTIF(OFFSET($Y$20,0,0,1,$C$59),1),COUNTIF(OFFSET($Y$5,0,0,1,$C$59),VLOOKUP(EventTableRow,EventTable,$A57+1)))</f>
        <v>0</v>
      </c>
      <c r="D57" s="621">
        <f ca="1">IF(EventTableRow=10,COUNTIF(OFFSET($Y$21,0,0,1,$C$59),1),COUNTIF(OFFSET($Y$6,0,0,1,$C$59),VLOOKUP(EventTableRow,EventTable,$A57+1)))</f>
        <v>0</v>
      </c>
      <c r="E57" s="621">
        <f ca="1">IF(EventTableRow=10,COUNTIF(OFFSET($Y$22,0,0,1,$C$59),1),COUNTIF(OFFSET($Y$7,0,0,1,$C$59),VLOOKUP(EventTableRow,EventTable,$A57+1)))</f>
        <v>0</v>
      </c>
      <c r="F57" s="621">
        <f ca="1">IF(EventTableRow=10,COUNTIF(OFFSET($Y$23,0,0,1,$C$59),1),COUNTIF(OFFSET($Y$8,0,0,1,$C$59),VLOOKUP(EventTableRow,EventTable,$A57+1)))</f>
        <v>0</v>
      </c>
      <c r="G57" s="621">
        <f ca="1">IF(EventTableRow=10,COUNTIF(OFFSET($Y$24,0,0,1,$C$59),1),COUNTIF(OFFSET($Y$9,0,0,1,$C$59),VLOOKUP(EventTableRow,EventTable,$A57+1)))</f>
        <v>0</v>
      </c>
      <c r="M57" t="str">
        <f>VLOOKUP(EventTableRow,EventTable,$A57+1)</f>
        <v>x</v>
      </c>
      <c r="T57" s="241"/>
      <c r="U57" s="241"/>
      <c r="V57" s="241"/>
      <c r="W57" s="241"/>
      <c r="X57" s="241"/>
      <c r="Y57" s="241"/>
      <c r="Z57" s="241"/>
      <c r="AA57" s="241"/>
      <c r="AB57" s="241"/>
      <c r="AC57" s="241"/>
      <c r="AD57" s="241"/>
      <c r="AE57" s="241"/>
      <c r="AF57" s="241"/>
      <c r="AG57" s="241"/>
      <c r="AH57" s="241"/>
      <c r="AI57" s="241"/>
      <c r="AJ57" s="241"/>
      <c r="AK57" s="241"/>
      <c r="AL57" s="241"/>
      <c r="AM57" s="241"/>
      <c r="AN57" s="241"/>
      <c r="AO57" s="241"/>
      <c r="AP57" s="241"/>
      <c r="AQ57" s="241"/>
    </row>
    <row r="58" spans="1:59" x14ac:dyDescent="0.3">
      <c r="A58" s="76">
        <v>5</v>
      </c>
      <c r="B58" s="622">
        <f ca="1">COUNTIF(OFFSET($Y$4,0,0,1,$C$59),VLOOKUP(EventTableRow,EventTable,$A58+1))</f>
        <v>0</v>
      </c>
      <c r="C58" s="622">
        <f ca="1">COUNTIF(OFFSET($Y$5,0,0,1,$C$59),VLOOKUP(EventTableRow,EventTable,$A58+1))</f>
        <v>0</v>
      </c>
      <c r="D58" s="623">
        <f ca="1">COUNTIF(OFFSET($Y$6,0,0,1,$C$59),VLOOKUP(EventTableRow,EventTable,$A58+1))</f>
        <v>0</v>
      </c>
      <c r="E58" s="623">
        <f ca="1">COUNTIF(OFFSET($Y$7,0,0,1,$C$59),VLOOKUP(EventTableRow,EventTable,$A58+1))</f>
        <v>0</v>
      </c>
      <c r="F58" s="623">
        <f ca="1">COUNTIF(OFFSET($Y$8,0,0,1,$C$59),VLOOKUP(EventTableRow,EventTable,$A58+1))</f>
        <v>0</v>
      </c>
      <c r="G58" s="623">
        <f ca="1">COUNTIF(OFFSET($Y$9,0,0,1,$C$59),VLOOKUP(EventTableRow,EventTable,$A58+1))</f>
        <v>0</v>
      </c>
      <c r="T58" s="241"/>
      <c r="U58" s="241"/>
      <c r="V58" s="241"/>
      <c r="W58" s="241"/>
      <c r="X58" s="241"/>
      <c r="Y58" s="241"/>
      <c r="Z58" s="241"/>
      <c r="AA58" s="241"/>
      <c r="AB58" s="241"/>
      <c r="AC58" s="241"/>
      <c r="AD58" s="241"/>
      <c r="AE58" s="241"/>
      <c r="AF58" s="241"/>
      <c r="AG58" s="241"/>
      <c r="AH58" s="241"/>
      <c r="AI58" s="241"/>
      <c r="AJ58" s="241"/>
      <c r="AK58" s="241"/>
      <c r="AL58" s="241"/>
      <c r="AM58" s="241"/>
      <c r="AN58" s="241"/>
      <c r="AO58" s="241"/>
      <c r="AP58" s="241"/>
      <c r="AQ58" s="241"/>
    </row>
    <row r="59" spans="1:59" x14ac:dyDescent="0.3">
      <c r="B59" s="75" t="s">
        <v>213</v>
      </c>
      <c r="C59" s="73">
        <v>30</v>
      </c>
      <c r="T59" s="241"/>
      <c r="U59" s="241"/>
      <c r="V59" s="241"/>
      <c r="W59" s="241"/>
      <c r="X59" s="241"/>
      <c r="Y59" s="241"/>
      <c r="Z59" s="241"/>
      <c r="AA59" s="241"/>
      <c r="AB59" s="241"/>
      <c r="AC59" s="241"/>
      <c r="AD59" s="241"/>
      <c r="AE59" s="241"/>
      <c r="AF59" s="241"/>
      <c r="AG59" s="241"/>
      <c r="AH59" s="241"/>
      <c r="AI59" s="241"/>
      <c r="AJ59" s="241"/>
      <c r="AK59" s="241"/>
      <c r="AL59" s="241"/>
      <c r="AM59" s="241"/>
      <c r="AN59" s="241"/>
      <c r="AO59" s="241"/>
      <c r="AP59" s="241"/>
      <c r="AQ59" s="241"/>
    </row>
    <row r="61" spans="1:59" x14ac:dyDescent="0.3">
      <c r="B61" s="76" t="s">
        <v>215</v>
      </c>
      <c r="C61" s="74">
        <f ca="1">COUNTIF($Y$4:$AY$4,LOOKUP($B$6,$D$72:$D$83,INDIRECT("Event_"&amp;$C$23)))</f>
        <v>0</v>
      </c>
    </row>
    <row r="62" spans="1:59" x14ac:dyDescent="0.3">
      <c r="B62" s="76" t="s">
        <v>214</v>
      </c>
      <c r="C62" s="74">
        <f ca="1">COUNTIFS($Y$4:$AY$4,LOOKUP($B$6,$D$72:$D$83,INDIRECT("Event_"&amp;$C$23)),$Y$5:$AY$5,LOOKUP($B$6,$D$72:$D$83,INDIRECT("Event_"&amp;$C$25)))</f>
        <v>0</v>
      </c>
    </row>
    <row r="65" spans="2:9" x14ac:dyDescent="0.3">
      <c r="B65" s="76" t="s">
        <v>494</v>
      </c>
      <c r="C65" s="74">
        <f>INDEX(StartYear,$B$3)</f>
        <v>2026</v>
      </c>
    </row>
    <row r="66" spans="2:9" x14ac:dyDescent="0.3">
      <c r="B66" s="76" t="s">
        <v>495</v>
      </c>
      <c r="C66" s="74">
        <f ca="1">IF(AND(C65=YEAR(PowellData.ReleaseTier!$A$4),NOT(1=MONTH(Comparison!$U$4))),1,2)</f>
        <v>1</v>
      </c>
    </row>
    <row r="70" spans="2:9" x14ac:dyDescent="0.3">
      <c r="D70" s="77"/>
      <c r="E70" s="783" t="s">
        <v>210</v>
      </c>
      <c r="F70" s="779"/>
      <c r="G70" s="779"/>
      <c r="H70" s="779"/>
      <c r="I70" s="779"/>
    </row>
    <row r="71" spans="2:9" x14ac:dyDescent="0.3">
      <c r="D71" s="259" t="s">
        <v>211</v>
      </c>
      <c r="E71" s="261">
        <v>1</v>
      </c>
      <c r="F71" s="262">
        <v>2</v>
      </c>
      <c r="G71" s="262">
        <v>3</v>
      </c>
      <c r="H71" s="262">
        <v>4</v>
      </c>
      <c r="I71" s="262">
        <v>5</v>
      </c>
    </row>
    <row r="72" spans="2:9" x14ac:dyDescent="0.3">
      <c r="D72" s="260">
        <v>1</v>
      </c>
      <c r="E72" s="263">
        <v>0</v>
      </c>
      <c r="F72" s="263" t="s">
        <v>207</v>
      </c>
      <c r="G72" s="263" t="s">
        <v>212</v>
      </c>
      <c r="H72" s="263" t="s">
        <v>212</v>
      </c>
      <c r="I72" s="263">
        <v>999</v>
      </c>
    </row>
    <row r="73" spans="2:9" x14ac:dyDescent="0.3">
      <c r="D73" s="260">
        <v>2</v>
      </c>
      <c r="E73" s="263">
        <v>0</v>
      </c>
      <c r="F73" s="263">
        <v>1</v>
      </c>
      <c r="G73" s="263">
        <v>2</v>
      </c>
      <c r="H73" s="263">
        <v>3</v>
      </c>
      <c r="I73" s="263">
        <v>999</v>
      </c>
    </row>
    <row r="74" spans="2:9" x14ac:dyDescent="0.3">
      <c r="D74" s="260">
        <v>3</v>
      </c>
      <c r="E74" s="263" t="s">
        <v>208</v>
      </c>
      <c r="F74" s="263">
        <v>8230</v>
      </c>
      <c r="G74" s="263" t="s">
        <v>209</v>
      </c>
      <c r="H74" s="263" t="s">
        <v>212</v>
      </c>
      <c r="I74" s="263">
        <v>999</v>
      </c>
    </row>
    <row r="75" spans="2:9" x14ac:dyDescent="0.3">
      <c r="D75" s="260">
        <v>4</v>
      </c>
      <c r="E75" s="263" t="s">
        <v>208</v>
      </c>
      <c r="F75" s="263">
        <v>8230</v>
      </c>
      <c r="G75" s="263" t="s">
        <v>209</v>
      </c>
      <c r="H75" s="263" t="s">
        <v>212</v>
      </c>
      <c r="I75" s="263">
        <v>999</v>
      </c>
    </row>
    <row r="76" spans="2:9" x14ac:dyDescent="0.3">
      <c r="D76" s="260">
        <v>5</v>
      </c>
      <c r="E76" s="263">
        <v>0</v>
      </c>
      <c r="F76" s="263">
        <v>1</v>
      </c>
      <c r="G76" s="263">
        <v>2</v>
      </c>
      <c r="H76" s="263">
        <v>3</v>
      </c>
      <c r="I76" s="263">
        <v>999</v>
      </c>
    </row>
    <row r="77" spans="2:9" x14ac:dyDescent="0.3">
      <c r="D77" s="260">
        <v>6</v>
      </c>
      <c r="E77" s="263">
        <v>1</v>
      </c>
      <c r="F77" s="263">
        <v>0</v>
      </c>
      <c r="G77" s="263" t="s">
        <v>212</v>
      </c>
      <c r="H77" s="263" t="s">
        <v>212</v>
      </c>
      <c r="I77" s="263">
        <v>999</v>
      </c>
    </row>
    <row r="78" spans="2:9" ht="15" customHeight="1" x14ac:dyDescent="0.3">
      <c r="D78" s="260">
        <v>7</v>
      </c>
      <c r="E78" s="263">
        <v>0</v>
      </c>
      <c r="F78" s="263">
        <v>1</v>
      </c>
      <c r="G78" s="263">
        <v>2</v>
      </c>
      <c r="H78" s="263">
        <v>3</v>
      </c>
      <c r="I78" s="263">
        <v>999</v>
      </c>
    </row>
    <row r="79" spans="2:9" x14ac:dyDescent="0.3">
      <c r="D79" s="260">
        <v>8</v>
      </c>
      <c r="E79" s="263">
        <v>1</v>
      </c>
      <c r="F79" s="263">
        <v>0</v>
      </c>
      <c r="G79" s="263" t="s">
        <v>212</v>
      </c>
      <c r="H79" s="263" t="s">
        <v>212</v>
      </c>
      <c r="I79" s="263">
        <v>999</v>
      </c>
    </row>
    <row r="80" spans="2:9" x14ac:dyDescent="0.3">
      <c r="D80" s="260">
        <v>9</v>
      </c>
      <c r="E80" s="263">
        <v>1.1000000000000001</v>
      </c>
      <c r="F80" s="263">
        <v>1.27</v>
      </c>
      <c r="G80" s="263">
        <v>1.29</v>
      </c>
      <c r="H80" s="263">
        <v>1.3</v>
      </c>
      <c r="I80" s="263">
        <v>1.4</v>
      </c>
    </row>
    <row r="81" spans="2:19" x14ac:dyDescent="0.3">
      <c r="D81" s="260">
        <v>10</v>
      </c>
      <c r="E81" s="263" t="s">
        <v>639</v>
      </c>
      <c r="F81" s="263">
        <v>0</v>
      </c>
      <c r="G81" s="263" t="s">
        <v>212</v>
      </c>
      <c r="H81" s="263" t="s">
        <v>212</v>
      </c>
      <c r="I81" s="263">
        <v>999</v>
      </c>
    </row>
    <row r="82" spans="2:19" x14ac:dyDescent="0.3">
      <c r="D82" s="260">
        <v>11</v>
      </c>
      <c r="E82" s="263">
        <v>1</v>
      </c>
      <c r="F82" s="263">
        <v>0</v>
      </c>
      <c r="G82" s="263" t="s">
        <v>212</v>
      </c>
      <c r="H82" s="263" t="s">
        <v>212</v>
      </c>
      <c r="I82" s="263">
        <v>999</v>
      </c>
    </row>
    <row r="83" spans="2:19" x14ac:dyDescent="0.3">
      <c r="D83" s="260">
        <v>12</v>
      </c>
      <c r="E83" s="263">
        <v>1</v>
      </c>
      <c r="F83" s="263">
        <v>0</v>
      </c>
      <c r="G83" s="263" t="s">
        <v>212</v>
      </c>
      <c r="H83" s="263" t="s">
        <v>212</v>
      </c>
      <c r="I83" s="263">
        <v>999</v>
      </c>
    </row>
    <row r="84" spans="2:19" x14ac:dyDescent="0.3">
      <c r="D84" s="260">
        <v>13</v>
      </c>
      <c r="E84" s="263">
        <v>1</v>
      </c>
      <c r="F84" s="263">
        <v>0</v>
      </c>
      <c r="G84" s="263" t="s">
        <v>212</v>
      </c>
      <c r="H84" s="263" t="s">
        <v>212</v>
      </c>
      <c r="I84" s="263">
        <v>999</v>
      </c>
    </row>
    <row r="85" spans="2:19" x14ac:dyDescent="0.3">
      <c r="B85" s="208"/>
      <c r="D85" s="260">
        <v>14</v>
      </c>
      <c r="E85" s="263">
        <v>1</v>
      </c>
      <c r="F85" s="263">
        <v>0</v>
      </c>
      <c r="G85" s="263" t="s">
        <v>212</v>
      </c>
      <c r="H85" s="263" t="s">
        <v>212</v>
      </c>
      <c r="I85" s="263">
        <v>999</v>
      </c>
    </row>
    <row r="86" spans="2:19" x14ac:dyDescent="0.3">
      <c r="D86" s="260">
        <v>15</v>
      </c>
      <c r="E86" s="263">
        <v>1</v>
      </c>
      <c r="F86" s="263">
        <v>0</v>
      </c>
      <c r="G86" s="263" t="s">
        <v>212</v>
      </c>
      <c r="H86" s="263" t="s">
        <v>212</v>
      </c>
      <c r="I86" s="263">
        <v>999</v>
      </c>
    </row>
    <row r="87" spans="2:19" x14ac:dyDescent="0.3">
      <c r="D87" s="260">
        <v>16</v>
      </c>
      <c r="E87" s="263">
        <v>1</v>
      </c>
      <c r="F87" s="263">
        <v>2</v>
      </c>
      <c r="G87" s="263">
        <v>3</v>
      </c>
      <c r="H87" s="263">
        <v>4</v>
      </c>
      <c r="I87" s="263">
        <v>999</v>
      </c>
    </row>
    <row r="88" spans="2:19" x14ac:dyDescent="0.3">
      <c r="D88" s="260">
        <v>17</v>
      </c>
      <c r="E88" s="263">
        <v>1</v>
      </c>
      <c r="F88" s="263">
        <v>0</v>
      </c>
      <c r="G88" s="263" t="s">
        <v>212</v>
      </c>
      <c r="H88" s="263" t="s">
        <v>212</v>
      </c>
      <c r="I88" s="263">
        <v>999</v>
      </c>
    </row>
    <row r="89" spans="2:19" x14ac:dyDescent="0.3">
      <c r="D89" s="260">
        <v>18</v>
      </c>
      <c r="E89" s="263">
        <v>1</v>
      </c>
      <c r="F89" s="263">
        <v>0</v>
      </c>
      <c r="G89" s="263" t="s">
        <v>212</v>
      </c>
      <c r="H89" s="263" t="s">
        <v>212</v>
      </c>
      <c r="I89" s="263">
        <v>999</v>
      </c>
    </row>
    <row r="90" spans="2:19" ht="25.8" x14ac:dyDescent="0.5">
      <c r="D90" s="260">
        <v>19</v>
      </c>
      <c r="E90" s="263">
        <v>1</v>
      </c>
      <c r="F90" s="263">
        <v>0</v>
      </c>
      <c r="G90" s="263" t="s">
        <v>212</v>
      </c>
      <c r="H90" s="263" t="s">
        <v>212</v>
      </c>
      <c r="I90" s="263">
        <v>999</v>
      </c>
      <c r="M90" s="209" t="s">
        <v>417</v>
      </c>
      <c r="N90" s="210"/>
      <c r="O90" s="210"/>
      <c r="P90" s="210"/>
      <c r="Q90" s="210"/>
      <c r="R90" s="210"/>
      <c r="S90" s="210"/>
    </row>
    <row r="91" spans="2:19" ht="24" thickBot="1" x14ac:dyDescent="0.5">
      <c r="D91" s="260">
        <v>20</v>
      </c>
      <c r="E91" s="263">
        <v>1</v>
      </c>
      <c r="F91" s="263">
        <v>0</v>
      </c>
      <c r="G91" s="263" t="s">
        <v>212</v>
      </c>
      <c r="H91" s="263" t="s">
        <v>212</v>
      </c>
      <c r="I91" s="263">
        <v>999</v>
      </c>
      <c r="M91" s="211" t="str">
        <f ca="1">RunInformation!BT3</f>
        <v>Results from May 2026 CRMMS Ensemble Run (Values in percent)</v>
      </c>
      <c r="N91" s="210"/>
      <c r="O91" s="210"/>
      <c r="P91" s="210"/>
      <c r="Q91" s="210"/>
      <c r="R91" s="210"/>
      <c r="S91" s="210"/>
    </row>
    <row r="92" spans="2:19" ht="15" thickBot="1" x14ac:dyDescent="0.35">
      <c r="D92" s="260">
        <v>21</v>
      </c>
      <c r="E92" s="263">
        <v>1</v>
      </c>
      <c r="F92" s="263">
        <v>0</v>
      </c>
      <c r="G92" s="263" t="s">
        <v>212</v>
      </c>
      <c r="H92" s="263" t="s">
        <v>212</v>
      </c>
      <c r="I92" s="263">
        <v>999</v>
      </c>
      <c r="M92" s="212"/>
      <c r="N92" s="234" t="s">
        <v>400</v>
      </c>
      <c r="O92" s="235">
        <f ca="1">RunInformation!BV4</f>
        <v>2026</v>
      </c>
      <c r="P92" s="213">
        <f ca="1">RunInformation!BW4</f>
        <v>2027</v>
      </c>
      <c r="Q92" s="213">
        <f ca="1">RunInformation!BX4</f>
        <v>2028</v>
      </c>
      <c r="R92" s="213">
        <f ca="1">RunInformation!BY4</f>
        <v>2029</v>
      </c>
      <c r="S92" s="214">
        <f ca="1">RunInformation!BZ4</f>
        <v>2030</v>
      </c>
    </row>
    <row r="93" spans="2:19" x14ac:dyDescent="0.3">
      <c r="D93" s="260">
        <v>22</v>
      </c>
      <c r="E93" s="263">
        <v>1</v>
      </c>
      <c r="F93" s="263">
        <v>0</v>
      </c>
      <c r="G93" s="263" t="s">
        <v>212</v>
      </c>
      <c r="H93" s="263" t="s">
        <v>212</v>
      </c>
      <c r="I93" s="263">
        <v>999</v>
      </c>
      <c r="M93" s="776" t="s">
        <v>405</v>
      </c>
      <c r="N93" s="225" t="s">
        <v>401</v>
      </c>
      <c r="O93" s="230">
        <f ca="1">RunInformation!BV5</f>
        <v>0</v>
      </c>
      <c r="P93" s="215">
        <f ca="1">RunInformation!BW5</f>
        <v>0</v>
      </c>
      <c r="Q93" s="215">
        <f ca="1">RunInformation!BX5</f>
        <v>0</v>
      </c>
      <c r="R93" s="215">
        <f ca="1">RunInformation!BY5</f>
        <v>3.3333333333333335</v>
      </c>
      <c r="S93" s="216">
        <f ca="1">RunInformation!BZ5</f>
        <v>13.333333333333334</v>
      </c>
    </row>
    <row r="94" spans="2:19" x14ac:dyDescent="0.3">
      <c r="D94" s="260">
        <v>23</v>
      </c>
      <c r="E94" s="263">
        <v>1</v>
      </c>
      <c r="F94" s="263">
        <v>0</v>
      </c>
      <c r="G94" s="263" t="s">
        <v>212</v>
      </c>
      <c r="H94" s="263" t="s">
        <v>212</v>
      </c>
      <c r="I94" s="263">
        <v>999</v>
      </c>
      <c r="M94" s="777"/>
      <c r="N94" s="226" t="s">
        <v>409</v>
      </c>
      <c r="O94" s="236">
        <f>RunInformation!BV6</f>
        <v>0</v>
      </c>
      <c r="P94" s="217">
        <f>RunInformation!BW6</f>
        <v>37.142857142857146</v>
      </c>
      <c r="Q94" s="217">
        <f>RunInformation!BX6</f>
        <v>48.571428571428569</v>
      </c>
      <c r="R94" s="217">
        <f>RunInformation!BY6</f>
        <v>42.857142857142854</v>
      </c>
      <c r="S94" s="218">
        <f>RunInformation!BZ6</f>
        <v>51.428571428571423</v>
      </c>
    </row>
    <row r="95" spans="2:19" x14ac:dyDescent="0.3">
      <c r="D95" s="260">
        <v>24</v>
      </c>
      <c r="E95" s="263">
        <v>1</v>
      </c>
      <c r="F95" s="263">
        <v>0</v>
      </c>
      <c r="G95" s="263" t="s">
        <v>212</v>
      </c>
      <c r="H95" s="263" t="s">
        <v>212</v>
      </c>
      <c r="I95" s="263">
        <v>999</v>
      </c>
      <c r="M95" s="777"/>
      <c r="N95" s="226" t="s">
        <v>410</v>
      </c>
      <c r="O95" s="236">
        <f>RunInformation!BV7</f>
        <v>0</v>
      </c>
      <c r="P95" s="217">
        <f>RunInformation!BW7</f>
        <v>0</v>
      </c>
      <c r="Q95" s="217">
        <f>RunInformation!BX7</f>
        <v>0</v>
      </c>
      <c r="R95" s="217">
        <f>RunInformation!BY7</f>
        <v>0</v>
      </c>
      <c r="S95" s="218">
        <f>RunInformation!BZ7</f>
        <v>0</v>
      </c>
    </row>
    <row r="96" spans="2:19" x14ac:dyDescent="0.3">
      <c r="D96" s="260">
        <v>25</v>
      </c>
      <c r="E96" s="263">
        <v>1</v>
      </c>
      <c r="F96" s="263">
        <v>0</v>
      </c>
      <c r="G96" s="263" t="s">
        <v>212</v>
      </c>
      <c r="H96" s="263" t="s">
        <v>212</v>
      </c>
      <c r="I96" s="263">
        <v>999</v>
      </c>
      <c r="M96" s="777"/>
      <c r="N96" s="227" t="s">
        <v>402</v>
      </c>
      <c r="O96" s="231">
        <f ca="1">RunInformation!BV8</f>
        <v>0</v>
      </c>
      <c r="P96" s="219">
        <f ca="1">RunInformation!BW8</f>
        <v>0</v>
      </c>
      <c r="Q96" s="223">
        <f ca="1">RunInformation!BX8</f>
        <v>0</v>
      </c>
      <c r="R96" s="219">
        <f ca="1">RunInformation!BY8</f>
        <v>6.666666666666667</v>
      </c>
      <c r="S96" s="220">
        <f ca="1">RunInformation!BZ8</f>
        <v>13.333333333333334</v>
      </c>
    </row>
    <row r="97" spans="4:19" x14ac:dyDescent="0.3">
      <c r="D97" s="260">
        <v>26</v>
      </c>
      <c r="E97" s="263">
        <v>1</v>
      </c>
      <c r="F97" s="263">
        <v>0</v>
      </c>
      <c r="G97" s="263" t="s">
        <v>212</v>
      </c>
      <c r="H97" s="263" t="s">
        <v>212</v>
      </c>
      <c r="I97" s="263">
        <v>999</v>
      </c>
      <c r="M97" s="777"/>
      <c r="N97" s="226" t="s">
        <v>411</v>
      </c>
      <c r="O97" s="236">
        <f>RunInformation!BV9</f>
        <v>100</v>
      </c>
      <c r="P97" s="217">
        <f>RunInformation!BW9</f>
        <v>62.857142857142854</v>
      </c>
      <c r="Q97" s="224">
        <f>RunInformation!BX9</f>
        <v>45.714285714285715</v>
      </c>
      <c r="R97" s="217">
        <f>RunInformation!BY9</f>
        <v>25.714285714285712</v>
      </c>
      <c r="S97" s="218">
        <f>RunInformation!BZ9</f>
        <v>11.428571428571429</v>
      </c>
    </row>
    <row r="98" spans="4:19" x14ac:dyDescent="0.3">
      <c r="D98" s="260">
        <v>27</v>
      </c>
      <c r="E98" s="263">
        <v>1</v>
      </c>
      <c r="F98" s="263">
        <v>0</v>
      </c>
      <c r="G98" s="263" t="s">
        <v>212</v>
      </c>
      <c r="H98" s="263" t="s">
        <v>212</v>
      </c>
      <c r="I98" s="263">
        <v>999</v>
      </c>
      <c r="M98" s="777"/>
      <c r="N98" s="226" t="s">
        <v>412</v>
      </c>
      <c r="O98" s="236">
        <f>RunInformation!BV10</f>
        <v>0</v>
      </c>
      <c r="P98" s="217">
        <f>RunInformation!BW10</f>
        <v>0</v>
      </c>
      <c r="Q98" s="217">
        <f>RunInformation!BX10</f>
        <v>5.7142857142857144</v>
      </c>
      <c r="R98" s="217">
        <f>RunInformation!BY10</f>
        <v>22.857142857142858</v>
      </c>
      <c r="S98" s="218">
        <f>RunInformation!BZ10</f>
        <v>22.857142857142858</v>
      </c>
    </row>
    <row r="99" spans="4:19" x14ac:dyDescent="0.3">
      <c r="D99" s="260">
        <v>28</v>
      </c>
      <c r="E99" s="263">
        <v>1</v>
      </c>
      <c r="F99" s="263">
        <v>0</v>
      </c>
      <c r="G99" s="263" t="s">
        <v>212</v>
      </c>
      <c r="H99" s="263" t="s">
        <v>212</v>
      </c>
      <c r="I99" s="263">
        <v>999</v>
      </c>
      <c r="M99" s="777"/>
      <c r="N99" s="226" t="s">
        <v>425</v>
      </c>
      <c r="O99" s="236">
        <f>RunInformation!BV11</f>
        <v>0</v>
      </c>
      <c r="P99" s="217">
        <f>RunInformation!BW11</f>
        <v>0</v>
      </c>
      <c r="Q99" s="217">
        <f>RunInformation!BX11</f>
        <v>0</v>
      </c>
      <c r="R99" s="217">
        <f>RunInformation!BY11</f>
        <v>0</v>
      </c>
      <c r="S99" s="218">
        <f>RunInformation!BZ11</f>
        <v>0</v>
      </c>
    </row>
    <row r="100" spans="4:19" x14ac:dyDescent="0.3">
      <c r="D100" s="260">
        <v>29</v>
      </c>
      <c r="E100" s="263">
        <v>1</v>
      </c>
      <c r="F100" s="263">
        <v>0</v>
      </c>
      <c r="G100" s="263" t="s">
        <v>212</v>
      </c>
      <c r="H100" s="263" t="s">
        <v>212</v>
      </c>
      <c r="I100" s="263">
        <v>999</v>
      </c>
      <c r="M100" s="777"/>
      <c r="N100" s="227" t="s">
        <v>433</v>
      </c>
      <c r="O100" s="231">
        <f ca="1">RunInformation!BV12</f>
        <v>0</v>
      </c>
      <c r="P100" s="219">
        <f ca="1">RunInformation!BW12</f>
        <v>0</v>
      </c>
      <c r="Q100" s="223">
        <f ca="1">RunInformation!BX12</f>
        <v>33.333333333333329</v>
      </c>
      <c r="R100" s="219">
        <f ca="1">RunInformation!BY12</f>
        <v>36.666666666666664</v>
      </c>
      <c r="S100" s="220">
        <f ca="1">RunInformation!BZ12</f>
        <v>36.666666666666664</v>
      </c>
    </row>
    <row r="101" spans="4:19" x14ac:dyDescent="0.3">
      <c r="M101" s="777"/>
      <c r="N101" s="228" t="s">
        <v>427</v>
      </c>
      <c r="O101" s="236">
        <f>RunInformation!BV13</f>
        <v>0</v>
      </c>
      <c r="P101" s="217">
        <f>RunInformation!BW13</f>
        <v>0</v>
      </c>
      <c r="Q101" s="217">
        <f>RunInformation!BX13</f>
        <v>0</v>
      </c>
      <c r="R101" s="217">
        <f>RunInformation!BY13</f>
        <v>0</v>
      </c>
      <c r="S101" s="218">
        <f>RunInformation!BZ13</f>
        <v>0</v>
      </c>
    </row>
    <row r="102" spans="4:19" x14ac:dyDescent="0.3">
      <c r="M102" s="777"/>
      <c r="N102" s="228" t="s">
        <v>426</v>
      </c>
      <c r="O102" s="236">
        <f>RunInformation!BV14</f>
        <v>0</v>
      </c>
      <c r="P102" s="217">
        <f>RunInformation!BW14</f>
        <v>0</v>
      </c>
      <c r="Q102" s="224">
        <f>RunInformation!BX14</f>
        <v>0</v>
      </c>
      <c r="R102" s="217">
        <f>RunInformation!BY14</f>
        <v>8.5714285714285712</v>
      </c>
      <c r="S102" s="218">
        <f>RunInformation!BZ14</f>
        <v>14.285714285714285</v>
      </c>
    </row>
    <row r="103" spans="4:19" ht="15" thickBot="1" x14ac:dyDescent="0.35">
      <c r="M103" s="778"/>
      <c r="N103" s="229" t="s">
        <v>403</v>
      </c>
      <c r="O103" s="232">
        <f>RunInformation!BV15</f>
        <v>0</v>
      </c>
      <c r="P103" s="221">
        <f>RunInformation!BW15</f>
        <v>0</v>
      </c>
      <c r="Q103" s="233">
        <f>RunInformation!BX15</f>
        <v>0</v>
      </c>
      <c r="R103" s="221">
        <f>RunInformation!BY15</f>
        <v>0</v>
      </c>
      <c r="S103" s="222">
        <f>RunInformation!BZ15</f>
        <v>0</v>
      </c>
    </row>
    <row r="104" spans="4:19" x14ac:dyDescent="0.3">
      <c r="M104" s="776" t="s">
        <v>408</v>
      </c>
      <c r="N104" s="225" t="s">
        <v>404</v>
      </c>
      <c r="O104" s="230">
        <f ca="1">RunInformation!BV16</f>
        <v>100</v>
      </c>
      <c r="P104" s="215">
        <f ca="1">RunInformation!BW16</f>
        <v>100</v>
      </c>
      <c r="Q104" s="215">
        <f ca="1">RunInformation!BX16</f>
        <v>100</v>
      </c>
      <c r="R104" s="215">
        <f ca="1">RunInformation!BY16</f>
        <v>100</v>
      </c>
      <c r="S104" s="216">
        <f ca="1">RunInformation!BZ16</f>
        <v>96.666666666666671</v>
      </c>
    </row>
    <row r="105" spans="4:19" ht="16.2" x14ac:dyDescent="0.3">
      <c r="M105" s="777"/>
      <c r="N105" s="226" t="s">
        <v>414</v>
      </c>
      <c r="O105" s="236">
        <f>RunInformation!BV17</f>
        <v>0</v>
      </c>
      <c r="P105" s="217">
        <f>RunInformation!BW17</f>
        <v>0</v>
      </c>
      <c r="Q105" s="217">
        <f>RunInformation!BX17</f>
        <v>31.428571428571427</v>
      </c>
      <c r="R105" s="217">
        <f>RunInformation!BY17</f>
        <v>22.857142857142858</v>
      </c>
      <c r="S105" s="218">
        <f>RunInformation!BZ17</f>
        <v>11.428571428571429</v>
      </c>
    </row>
    <row r="106" spans="4:19" ht="16.2" x14ac:dyDescent="0.3">
      <c r="M106" s="777"/>
      <c r="N106" s="226" t="s">
        <v>415</v>
      </c>
      <c r="O106" s="236">
        <f>RunInformation!BV18</f>
        <v>0</v>
      </c>
      <c r="P106" s="217">
        <f>RunInformation!BW18</f>
        <v>0</v>
      </c>
      <c r="Q106" s="217">
        <f>RunInformation!BX18</f>
        <v>0</v>
      </c>
      <c r="R106" s="217">
        <f>RunInformation!BY18</f>
        <v>0</v>
      </c>
      <c r="S106" s="218">
        <f>RunInformation!BZ18</f>
        <v>8.5714285714285712</v>
      </c>
    </row>
    <row r="107" spans="4:19" ht="16.2" x14ac:dyDescent="0.3">
      <c r="M107" s="777"/>
      <c r="N107" s="226" t="s">
        <v>416</v>
      </c>
      <c r="O107" s="236">
        <f>RunInformation!BV19</f>
        <v>0</v>
      </c>
      <c r="P107" s="217">
        <f>RunInformation!BW19</f>
        <v>0</v>
      </c>
      <c r="Q107" s="217">
        <f>RunInformation!BX19</f>
        <v>0</v>
      </c>
      <c r="R107" s="217">
        <f>RunInformation!BY19</f>
        <v>0</v>
      </c>
      <c r="S107" s="218">
        <f>RunInformation!BZ19</f>
        <v>0</v>
      </c>
    </row>
    <row r="108" spans="4:19" x14ac:dyDescent="0.3">
      <c r="M108" s="777"/>
      <c r="N108" s="227" t="s">
        <v>406</v>
      </c>
      <c r="O108" s="231">
        <f>RunInformation!BV20</f>
        <v>0</v>
      </c>
      <c r="P108" s="219">
        <f>RunInformation!BW20</f>
        <v>0</v>
      </c>
      <c r="Q108" s="219">
        <f>RunInformation!BX20</f>
        <v>0</v>
      </c>
      <c r="R108" s="219">
        <f>RunInformation!BY20</f>
        <v>17.142857142857142</v>
      </c>
      <c r="S108" s="220">
        <f>RunInformation!BZ20</f>
        <v>22.857142857142858</v>
      </c>
    </row>
    <row r="109" spans="4:19" x14ac:dyDescent="0.3">
      <c r="M109" s="777"/>
      <c r="N109" s="226" t="s">
        <v>413</v>
      </c>
      <c r="O109" s="236">
        <f>RunInformation!BV21</f>
        <v>0</v>
      </c>
      <c r="P109" s="217">
        <f>RunInformation!BW21</f>
        <v>0</v>
      </c>
      <c r="Q109" s="217">
        <f>RunInformation!BX21</f>
        <v>0</v>
      </c>
      <c r="R109" s="217">
        <f>RunInformation!BY21</f>
        <v>0</v>
      </c>
      <c r="S109" s="218">
        <f>RunInformation!BZ21</f>
        <v>5.7142857142857144</v>
      </c>
    </row>
    <row r="110" spans="4:19" ht="15" thickBot="1" x14ac:dyDescent="0.35">
      <c r="M110" s="778"/>
      <c r="N110" s="229" t="s">
        <v>407</v>
      </c>
      <c r="O110" s="232">
        <f ca="1">RunInformation!BV22</f>
        <v>0</v>
      </c>
      <c r="P110" s="221">
        <f ca="1">RunInformation!BW22</f>
        <v>0</v>
      </c>
      <c r="Q110" s="221">
        <f ca="1">RunInformation!BX22</f>
        <v>0</v>
      </c>
      <c r="R110" s="221">
        <f ca="1">RunInformation!BY22</f>
        <v>0</v>
      </c>
      <c r="S110" s="222">
        <f ca="1">RunInformation!BZ22</f>
        <v>3.3333333333333335</v>
      </c>
    </row>
  </sheetData>
  <mergeCells count="13">
    <mergeCell ref="Y1:BA1"/>
    <mergeCell ref="K42:L42"/>
    <mergeCell ref="M42:N42"/>
    <mergeCell ref="O42:P42"/>
    <mergeCell ref="I4:P5"/>
    <mergeCell ref="C34:N35"/>
    <mergeCell ref="M93:M103"/>
    <mergeCell ref="M104:M110"/>
    <mergeCell ref="B52:C52"/>
    <mergeCell ref="E42:F42"/>
    <mergeCell ref="G42:H42"/>
    <mergeCell ref="I42:J42"/>
    <mergeCell ref="E70:I70"/>
  </mergeCells>
  <pageMargins left="0.7" right="0.7" top="0.75" bottom="0.75" header="0.3" footer="0.3"/>
  <pageSetup scale="52"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Drop Down 1">
              <controlPr defaultSize="0" autoLine="0" autoPict="0">
                <anchor>
                  <from>
                    <xdr:col>1</xdr:col>
                    <xdr:colOff>144780</xdr:colOff>
                    <xdr:row>4</xdr:row>
                    <xdr:rowOff>76200</xdr:rowOff>
                  </from>
                  <to>
                    <xdr:col>2</xdr:col>
                    <xdr:colOff>1973580</xdr:colOff>
                    <xdr:row>5</xdr:row>
                    <xdr:rowOff>182880</xdr:rowOff>
                  </to>
                </anchor>
              </controlPr>
            </control>
          </mc:Choice>
        </mc:AlternateContent>
        <mc:AlternateContent xmlns:mc="http://schemas.openxmlformats.org/markup-compatibility/2006">
          <mc:Choice Requires="x14">
            <control shapeId="4098" r:id="rId5" name="Group Box 2">
              <controlPr defaultSize="0" autoFill="0" autoPict="0">
                <anchor moveWithCells="1">
                  <from>
                    <xdr:col>1</xdr:col>
                    <xdr:colOff>30480</xdr:colOff>
                    <xdr:row>3</xdr:row>
                    <xdr:rowOff>144780</xdr:rowOff>
                  </from>
                  <to>
                    <xdr:col>2</xdr:col>
                    <xdr:colOff>2545080</xdr:colOff>
                    <xdr:row>6</xdr:row>
                    <xdr:rowOff>38100</xdr:rowOff>
                  </to>
                </anchor>
              </controlPr>
            </control>
          </mc:Choice>
        </mc:AlternateContent>
        <mc:AlternateContent xmlns:mc="http://schemas.openxmlformats.org/markup-compatibility/2006">
          <mc:Choice Requires="x14">
            <control shapeId="4117" r:id="rId6" name="Drop Down 21">
              <controlPr defaultSize="0" autoLine="0" autoPict="0">
                <anchor moveWithCells="1">
                  <from>
                    <xdr:col>2</xdr:col>
                    <xdr:colOff>0</xdr:colOff>
                    <xdr:row>21</xdr:row>
                    <xdr:rowOff>144780</xdr:rowOff>
                  </from>
                  <to>
                    <xdr:col>2</xdr:col>
                    <xdr:colOff>1783080</xdr:colOff>
                    <xdr:row>22</xdr:row>
                    <xdr:rowOff>182880</xdr:rowOff>
                  </to>
                </anchor>
              </controlPr>
            </control>
          </mc:Choice>
        </mc:AlternateContent>
        <mc:AlternateContent xmlns:mc="http://schemas.openxmlformats.org/markup-compatibility/2006">
          <mc:Choice Requires="x14">
            <control shapeId="4118" r:id="rId7" name="Drop Down 22">
              <controlPr defaultSize="0" autoLine="0" autoPict="0">
                <anchor moveWithCells="1">
                  <from>
                    <xdr:col>2</xdr:col>
                    <xdr:colOff>0</xdr:colOff>
                    <xdr:row>23</xdr:row>
                    <xdr:rowOff>144780</xdr:rowOff>
                  </from>
                  <to>
                    <xdr:col>2</xdr:col>
                    <xdr:colOff>1783080</xdr:colOff>
                    <xdr:row>24</xdr:row>
                    <xdr:rowOff>182880</xdr:rowOff>
                  </to>
                </anchor>
              </controlPr>
            </control>
          </mc:Choice>
        </mc:AlternateContent>
        <mc:AlternateContent xmlns:mc="http://schemas.openxmlformats.org/markup-compatibility/2006">
          <mc:Choice Requires="x14">
            <control shapeId="4119" r:id="rId8" name="Group Box 23">
              <controlPr defaultSize="0" autoFill="0" autoPict="0">
                <anchor>
                  <from>
                    <xdr:col>1</xdr:col>
                    <xdr:colOff>38100</xdr:colOff>
                    <xdr:row>0</xdr:row>
                    <xdr:rowOff>114300</xdr:rowOff>
                  </from>
                  <to>
                    <xdr:col>2</xdr:col>
                    <xdr:colOff>30480</xdr:colOff>
                    <xdr:row>2</xdr:row>
                    <xdr:rowOff>144780</xdr:rowOff>
                  </to>
                </anchor>
              </controlPr>
            </control>
          </mc:Choice>
        </mc:AlternateContent>
        <mc:AlternateContent xmlns:mc="http://schemas.openxmlformats.org/markup-compatibility/2006">
          <mc:Choice Requires="x14">
            <control shapeId="4120" r:id="rId9" name="Drop Down 24">
              <controlPr defaultSize="0" autoLine="0" autoPict="0">
                <anchor>
                  <from>
                    <xdr:col>1</xdr:col>
                    <xdr:colOff>144780</xdr:colOff>
                    <xdr:row>1</xdr:row>
                    <xdr:rowOff>68580</xdr:rowOff>
                  </from>
                  <to>
                    <xdr:col>1</xdr:col>
                    <xdr:colOff>868680</xdr:colOff>
                    <xdr:row>2</xdr:row>
                    <xdr:rowOff>106680</xdr:rowOff>
                  </to>
                </anchor>
              </controlPr>
            </control>
          </mc:Choice>
        </mc:AlternateContent>
        <mc:AlternateContent xmlns:mc="http://schemas.openxmlformats.org/markup-compatibility/2006">
          <mc:Choice Requires="x14">
            <control shapeId="4126" r:id="rId10" name="Button 30">
              <controlPr defaultSize="0" print="0" autoFill="0" autoPict="0" macro="[0]!ShowBalancingInfoButton">
                <anchor moveWithCells="1" sizeWithCells="1">
                  <from>
                    <xdr:col>1</xdr:col>
                    <xdr:colOff>68580</xdr:colOff>
                    <xdr:row>31</xdr:row>
                    <xdr:rowOff>106680</xdr:rowOff>
                  </from>
                  <to>
                    <xdr:col>2</xdr:col>
                    <xdr:colOff>906780</xdr:colOff>
                    <xdr:row>34</xdr:row>
                    <xdr:rowOff>30480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theme="0"/>
  </sheetPr>
  <dimension ref="A1:AG102"/>
  <sheetViews>
    <sheetView workbookViewId="0">
      <selection activeCell="B34" sqref="B34"/>
    </sheetView>
  </sheetViews>
  <sheetFormatPr defaultRowHeight="14.4" x14ac:dyDescent="0.3"/>
  <cols>
    <col min="1" max="1" width="4.5546875" customWidth="1"/>
    <col min="3" max="3" width="8.5546875"/>
    <col min="4" max="4" width="9.5546875" customWidth="1"/>
    <col min="5" max="7" width="8.5546875" customWidth="1"/>
    <col min="19" max="19" width="8.5546875" customWidth="1"/>
    <col min="20" max="20" width="8.5546875"/>
    <col min="21" max="21" width="24.5546875" bestFit="1" customWidth="1"/>
    <col min="22" max="24" width="9.44140625" customWidth="1"/>
  </cols>
  <sheetData>
    <row r="1" spans="1:33" ht="18" x14ac:dyDescent="0.35">
      <c r="A1" s="5"/>
      <c r="B1" s="5"/>
      <c r="C1" s="5"/>
      <c r="D1" s="5"/>
      <c r="E1" s="5"/>
      <c r="F1" s="5"/>
      <c r="G1" s="5"/>
      <c r="H1" s="5"/>
      <c r="I1" s="5"/>
      <c r="J1" s="5"/>
      <c r="K1" s="5"/>
      <c r="L1" s="5"/>
      <c r="M1" s="5"/>
      <c r="N1" s="5"/>
      <c r="O1" s="5"/>
      <c r="P1" s="5"/>
      <c r="Q1" s="5"/>
      <c r="R1" s="5"/>
      <c r="S1" s="5"/>
      <c r="T1" s="5"/>
      <c r="U1" s="152"/>
      <c r="V1" s="813" t="str">
        <f>LOOKUP($B$10,NodeID,SheetName)</f>
        <v>Mead.Pool Elevation</v>
      </c>
      <c r="W1" s="814"/>
      <c r="X1" s="814"/>
      <c r="Y1" s="814"/>
      <c r="Z1" s="814"/>
      <c r="AA1" s="814"/>
      <c r="AB1" s="814"/>
      <c r="AC1" s="814"/>
      <c r="AD1" s="814"/>
      <c r="AE1" s="814"/>
      <c r="AF1" s="814"/>
      <c r="AG1" s="815"/>
    </row>
    <row r="2" spans="1:33" x14ac:dyDescent="0.3">
      <c r="A2" s="8"/>
      <c r="B2" s="8"/>
      <c r="C2" s="8"/>
      <c r="D2" s="8"/>
      <c r="E2" s="8"/>
      <c r="F2" s="5"/>
      <c r="G2" s="5"/>
      <c r="H2" s="5"/>
      <c r="I2" s="786" t="str">
        <f>LOOKUP($B$10,NodeID,SheetName)</f>
        <v>Mead.Pool Elevation</v>
      </c>
      <c r="J2" s="786"/>
      <c r="K2" s="786"/>
      <c r="L2" s="786"/>
      <c r="M2" s="786"/>
      <c r="N2" s="786"/>
      <c r="O2" s="786"/>
      <c r="P2" s="786"/>
      <c r="Q2" s="5"/>
      <c r="R2" s="5"/>
      <c r="S2" s="5"/>
      <c r="T2" s="5"/>
      <c r="U2" s="791" t="s">
        <v>119</v>
      </c>
      <c r="V2" s="816" t="s">
        <v>288</v>
      </c>
      <c r="W2" s="816" t="s">
        <v>287</v>
      </c>
      <c r="X2" s="816" t="s">
        <v>289</v>
      </c>
      <c r="Y2" s="809">
        <v>0.1</v>
      </c>
      <c r="Z2" s="807">
        <v>0.2</v>
      </c>
      <c r="AA2" s="805">
        <v>0.3</v>
      </c>
      <c r="AB2" s="803">
        <v>0.4</v>
      </c>
      <c r="AC2" s="801">
        <v>0.5</v>
      </c>
      <c r="AD2" s="799">
        <v>0.6</v>
      </c>
      <c r="AE2" s="797">
        <v>0.7</v>
      </c>
      <c r="AF2" s="795">
        <v>0.8</v>
      </c>
      <c r="AG2" s="793">
        <v>0.9</v>
      </c>
    </row>
    <row r="3" spans="1:33" x14ac:dyDescent="0.3">
      <c r="A3" s="8">
        <f>Comparison!B3</f>
        <v>5</v>
      </c>
      <c r="B3" s="789" t="str">
        <f>CONCATENATE("   ",LOOKUP(A3,RunInformation!I3:J14), ", ", LOOKUP(E3,RunInformation!I3:I12,RunInformation!K3:K12))</f>
        <v xml:space="preserve">   May, 2026</v>
      </c>
      <c r="C3" s="789"/>
      <c r="D3" s="789"/>
      <c r="E3" s="8">
        <f>Comparison!D3</f>
        <v>3</v>
      </c>
      <c r="F3" s="5"/>
      <c r="G3" s="5"/>
      <c r="H3" s="5"/>
      <c r="I3" s="786"/>
      <c r="J3" s="786"/>
      <c r="K3" s="786"/>
      <c r="L3" s="786"/>
      <c r="M3" s="786"/>
      <c r="N3" s="786"/>
      <c r="O3" s="786"/>
      <c r="P3" s="786"/>
      <c r="Q3" s="5"/>
      <c r="R3" s="5"/>
      <c r="S3" s="5"/>
      <c r="T3" s="5"/>
      <c r="U3" s="792"/>
      <c r="V3" s="817"/>
      <c r="W3" s="817"/>
      <c r="X3" s="817"/>
      <c r="Y3" s="810"/>
      <c r="Z3" s="808"/>
      <c r="AA3" s="806"/>
      <c r="AB3" s="804"/>
      <c r="AC3" s="802"/>
      <c r="AD3" s="800"/>
      <c r="AE3" s="798"/>
      <c r="AF3" s="796"/>
      <c r="AG3" s="794"/>
    </row>
    <row r="4" spans="1:33" x14ac:dyDescent="0.3">
      <c r="A4" s="8"/>
      <c r="B4" s="8">
        <v>10</v>
      </c>
      <c r="C4" s="8"/>
      <c r="D4" s="8">
        <v>2</v>
      </c>
      <c r="E4" s="8"/>
      <c r="F4" s="5"/>
      <c r="G4" s="5"/>
      <c r="H4" s="5"/>
      <c r="I4" s="5"/>
      <c r="J4" s="5"/>
      <c r="K4" s="5"/>
      <c r="L4" s="5"/>
      <c r="M4" s="5"/>
      <c r="N4" s="5"/>
      <c r="O4" s="5"/>
      <c r="P4" s="5"/>
      <c r="Q4" s="5"/>
      <c r="R4" s="5"/>
      <c r="S4" s="5"/>
      <c r="T4" s="9"/>
      <c r="U4" s="187">
        <f ca="1">DATE(LOOKUP($E$3,TimestepID,StartYear),$A$3,1)</f>
        <v>46143</v>
      </c>
      <c r="V4" s="736">
        <f ca="1">IF($U4="","",IF($C$26=TRUE,(LOOKUP($U4,INDIRECT($C$10&amp;"_TIME"),INDIRECT($C$10&amp;"_"&amp;"Max"))),""))</f>
        <v>1050.7813278844349</v>
      </c>
      <c r="W4" s="736">
        <f ca="1">IF($U4="","",IF($B$26=TRUE,(LOOKUP($U4,INDIRECT($C$10&amp;"_TIME"),INDIRECT($C$10&amp;"_"&amp;"MIN"))),""))</f>
        <v>1049.5912258750243</v>
      </c>
      <c r="X4" s="736">
        <f ca="1">IF($U4="","",IF($D$26=TRUE,(LOOKUP($U4,INDIRECT($C$10&amp;"_TIME"),INDIRECT($C$10&amp;"_"&amp;"Most"))),""))</f>
        <v>1050.0826593971028</v>
      </c>
      <c r="Y4" s="188">
        <f ca="1">IF($U4="","",IF($B$15=TRUE,ExceedenceData!B4,""))</f>
        <v>1051.6178018815231</v>
      </c>
      <c r="Z4" s="188">
        <f ca="1">IF($U4="","",IF($B$16=TRUE,ExceedenceData!C4,""))</f>
        <v>1050.8456547254461</v>
      </c>
      <c r="AA4" s="188">
        <f ca="1">IF($U4="","",IF($B$17=TRUE,ExceedenceData!D4,""))</f>
        <v>1050.4845690541551</v>
      </c>
      <c r="AB4" s="188">
        <f ca="1">IF($U4="","",IF($B$18=TRUE,ExceedenceData!E4,""))</f>
        <v>1050.210501403144</v>
      </c>
      <c r="AC4" s="188">
        <f ca="1">IF($U4="","",IF($B$19=TRUE,ExceedenceData!F4,""))</f>
        <v>1050.0384988951116</v>
      </c>
      <c r="AD4" s="188">
        <f ca="1">IF($U4="","",IF($B$20=TRUE,ExceedenceData!G4,""))</f>
        <v>1049.9817024235358</v>
      </c>
      <c r="AE4" s="188">
        <f ca="1">IF($U4="","",IF($B$21=TRUE,ExceedenceData!H4,""))</f>
        <v>1049.8642902724791</v>
      </c>
      <c r="AF4" s="188">
        <f ca="1">IF($U4="","",IF($B$22=TRUE,ExceedenceData!I4,""))</f>
        <v>1049.7866028748876</v>
      </c>
      <c r="AG4" s="189">
        <f ca="1">IF($U4="","",IF($B$23=TRUE,ExceedenceData!J4,""))</f>
        <v>1049.714078114413</v>
      </c>
    </row>
    <row r="5" spans="1:33" x14ac:dyDescent="0.3">
      <c r="A5" s="8"/>
      <c r="B5" s="8"/>
      <c r="C5" s="8"/>
      <c r="D5" s="8"/>
      <c r="E5" s="8"/>
      <c r="F5" s="5"/>
      <c r="G5" s="5"/>
      <c r="H5" s="5"/>
      <c r="I5" s="5"/>
      <c r="J5" s="5"/>
      <c r="K5" s="5"/>
      <c r="L5" s="5"/>
      <c r="M5" s="5"/>
      <c r="N5" s="5"/>
      <c r="O5" s="5"/>
      <c r="P5" s="5"/>
      <c r="Q5" s="5"/>
      <c r="R5" s="5"/>
      <c r="S5" s="5"/>
      <c r="T5" s="5"/>
      <c r="U5" s="187">
        <f t="shared" ref="U5:U36" ca="1" si="0">IF((ROW()-3)&lt;=LOOKUP($A$6,TimestepID,Duration),EDATE(U4,1),"")</f>
        <v>46174</v>
      </c>
      <c r="V5" s="735">
        <f t="shared" ref="V5:V68" ca="1" si="1">IF($U5="","",IF($C$26=TRUE,(LOOKUP($U5,INDIRECT($C$10&amp;"_TIME"),INDIRECT($C$10&amp;"_"&amp;"Max"))),""))</f>
        <v>1045.1648210980534</v>
      </c>
      <c r="W5" s="735">
        <f t="shared" ref="W5:W68" ca="1" si="2">IF($U5="","",IF($B$26=TRUE,(LOOKUP($U5,INDIRECT($C$10&amp;"_TIME"),INDIRECT($C$10&amp;"_"&amp;"Min"))),""))</f>
        <v>1043.1730385405956</v>
      </c>
      <c r="X5" s="735">
        <f t="shared" ref="X5:X68" ca="1" si="3">IF($U5="","",IF($D$26=TRUE,(LOOKUP($U5,INDIRECT($C$10&amp;"_TIME"),INDIRECT($C$10&amp;"_"&amp;"Most"))),""))</f>
        <v>1044.1491648969288</v>
      </c>
      <c r="Y5" s="188">
        <f ca="1">IF($U5="","",IF($B$15=TRUE,ExceedenceData!B5,""))</f>
        <v>1046.2568374586465</v>
      </c>
      <c r="Z5" s="188">
        <f ca="1">IF($U5="","",IF($B$16=TRUE,ExceedenceData!C5,""))</f>
        <v>1045.1376676179138</v>
      </c>
      <c r="AA5" s="188">
        <f ca="1">IF($U5="","",IF($B$17=TRUE,ExceedenceData!D5,""))</f>
        <v>1044.7871817953169</v>
      </c>
      <c r="AB5" s="188">
        <f ca="1">IF($U5="","",IF($B$18=TRUE,ExceedenceData!E5,""))</f>
        <v>1044.3965718823495</v>
      </c>
      <c r="AC5" s="188">
        <f ca="1">IF($U5="","",IF($B$19=TRUE,ExceedenceData!F5,""))</f>
        <v>1044.0546310927452</v>
      </c>
      <c r="AD5" s="188">
        <f ca="1">IF($U5="","",IF($B$20=TRUE,ExceedenceData!G5,""))</f>
        <v>1043.8017282371984</v>
      </c>
      <c r="AE5" s="188">
        <f ca="1">IF($U5="","",IF($B$21=TRUE,ExceedenceData!H5,""))</f>
        <v>1043.6077145047834</v>
      </c>
      <c r="AF5" s="188">
        <f ca="1">IF($U5="","",IF($B$22=TRUE,ExceedenceData!I5,""))</f>
        <v>1043.1829061677115</v>
      </c>
      <c r="AG5" s="189">
        <f ca="1">IF($U5="","",IF($B$23=TRUE,ExceedenceData!J5,""))</f>
        <v>1043.0485211239456</v>
      </c>
    </row>
    <row r="6" spans="1:33" x14ac:dyDescent="0.3">
      <c r="A6" s="8">
        <f>Comparison!B6</f>
        <v>5</v>
      </c>
      <c r="B6" s="789" t="str">
        <f>CONCATENATE("  ",Comparison!C3, " Months")</f>
        <v xml:space="preserve">  65 Months</v>
      </c>
      <c r="C6" s="789"/>
      <c r="D6" s="8"/>
      <c r="E6" s="8"/>
      <c r="F6" s="5"/>
      <c r="G6" s="5"/>
      <c r="H6" s="5"/>
      <c r="I6" s="5"/>
      <c r="J6" s="5"/>
      <c r="K6" s="5"/>
      <c r="L6" s="5"/>
      <c r="M6" s="5"/>
      <c r="N6" s="5"/>
      <c r="O6" s="5"/>
      <c r="P6" s="5"/>
      <c r="Q6" s="5"/>
      <c r="R6" s="5"/>
      <c r="S6" s="5"/>
      <c r="T6" s="5"/>
      <c r="U6" s="187">
        <f t="shared" ca="1" si="0"/>
        <v>46204</v>
      </c>
      <c r="V6" s="735">
        <f t="shared" ca="1" si="1"/>
        <v>1041.4312637586283</v>
      </c>
      <c r="W6" s="735">
        <f t="shared" ca="1" si="2"/>
        <v>1038.973491781016</v>
      </c>
      <c r="X6" s="735">
        <f t="shared" ca="1" si="3"/>
        <v>1040.2104536559411</v>
      </c>
      <c r="Y6" s="188">
        <f ca="1">IF($U6="","",IF($B$15=TRUE,ExceedenceData!B6,""))</f>
        <v>1042.1897177718622</v>
      </c>
      <c r="Z6" s="188">
        <f ca="1">IF($U6="","",IF($B$16=TRUE,ExceedenceData!C6,""))</f>
        <v>1041.2838765679862</v>
      </c>
      <c r="AA6" s="188">
        <f ca="1">IF($U6="","",IF($B$17=TRUE,ExceedenceData!D6,""))</f>
        <v>1040.313583112425</v>
      </c>
      <c r="AB6" s="188">
        <f ca="1">IF($U6="","",IF($B$18=TRUE,ExceedenceData!E6,""))</f>
        <v>1040.0778412465975</v>
      </c>
      <c r="AC6" s="188">
        <f ca="1">IF($U6="","",IF($B$19=TRUE,ExceedenceData!F6,""))</f>
        <v>1040.009332777488</v>
      </c>
      <c r="AD6" s="188">
        <f ca="1">IF($U6="","",IF($B$20=TRUE,ExceedenceData!G6,""))</f>
        <v>1039.7487077324652</v>
      </c>
      <c r="AE6" s="188">
        <f ca="1">IF($U6="","",IF($B$21=TRUE,ExceedenceData!H6,""))</f>
        <v>1039.4327267530664</v>
      </c>
      <c r="AF6" s="188">
        <f ca="1">IF($U6="","",IF($B$22=TRUE,ExceedenceData!I6,""))</f>
        <v>1039.2520281199645</v>
      </c>
      <c r="AG6" s="189">
        <f ca="1">IF($U6="","",IF($B$23=TRUE,ExceedenceData!J6,""))</f>
        <v>1038.7553161980279</v>
      </c>
    </row>
    <row r="7" spans="1:33" x14ac:dyDescent="0.3">
      <c r="A7" s="8"/>
      <c r="B7" s="154"/>
      <c r="C7" s="8"/>
      <c r="D7" s="8"/>
      <c r="E7" s="8"/>
      <c r="F7" s="5"/>
      <c r="G7" s="5"/>
      <c r="H7" s="5"/>
      <c r="I7" s="5"/>
      <c r="J7" s="5"/>
      <c r="K7" s="5"/>
      <c r="L7" s="5"/>
      <c r="M7" s="5"/>
      <c r="N7" s="5"/>
      <c r="O7" s="5"/>
      <c r="P7" s="5"/>
      <c r="Q7" s="5"/>
      <c r="R7" s="5"/>
      <c r="S7" s="5"/>
      <c r="T7" s="5"/>
      <c r="U7" s="187">
        <f t="shared" ca="1" si="0"/>
        <v>46235</v>
      </c>
      <c r="V7" s="735">
        <f t="shared" ca="1" si="1"/>
        <v>1039.8736467301217</v>
      </c>
      <c r="W7" s="735">
        <f t="shared" ca="1" si="2"/>
        <v>1036.8072618746185</v>
      </c>
      <c r="X7" s="735">
        <f t="shared" ca="1" si="3"/>
        <v>1038.2136031501491</v>
      </c>
      <c r="Y7" s="188">
        <f ca="1">IF($U7="","",IF($B$15=TRUE,ExceedenceData!B7,""))</f>
        <v>1040.538242719696</v>
      </c>
      <c r="Z7" s="188">
        <f ca="1">IF($U7="","",IF($B$16=TRUE,ExceedenceData!C7,""))</f>
        <v>1038.9592581131019</v>
      </c>
      <c r="AA7" s="188">
        <f ca="1">IF($U7="","",IF($B$17=TRUE,ExceedenceData!D7,""))</f>
        <v>1038.1356154442026</v>
      </c>
      <c r="AB7" s="188">
        <f ca="1">IF($U7="","",IF($B$18=TRUE,ExceedenceData!E7,""))</f>
        <v>1037.8971547578403</v>
      </c>
      <c r="AC7" s="188">
        <f ca="1">IF($U7="","",IF($B$19=TRUE,ExceedenceData!F7,""))</f>
        <v>1037.7341850323201</v>
      </c>
      <c r="AD7" s="188">
        <f ca="1">IF($U7="","",IF($B$20=TRUE,ExceedenceData!G7,""))</f>
        <v>1037.3850622460857</v>
      </c>
      <c r="AE7" s="188">
        <f ca="1">IF($U7="","",IF($B$21=TRUE,ExceedenceData!H7,""))</f>
        <v>1037.0954673941333</v>
      </c>
      <c r="AF7" s="188">
        <f ca="1">IF($U7="","",IF($B$22=TRUE,ExceedenceData!I7,""))</f>
        <v>1036.9000164239615</v>
      </c>
      <c r="AG7" s="189">
        <f ca="1">IF($U7="","",IF($B$23=TRUE,ExceedenceData!J7,""))</f>
        <v>1036.694743429654</v>
      </c>
    </row>
    <row r="8" spans="1:33" x14ac:dyDescent="0.3">
      <c r="A8" s="8"/>
      <c r="B8" s="8"/>
      <c r="C8" s="8"/>
      <c r="D8" s="8"/>
      <c r="E8" s="8"/>
      <c r="F8" s="5"/>
      <c r="G8" s="5"/>
      <c r="H8" s="5"/>
      <c r="I8" s="5"/>
      <c r="J8" s="5"/>
      <c r="K8" s="5"/>
      <c r="L8" s="5"/>
      <c r="M8" s="5"/>
      <c r="N8" s="5"/>
      <c r="O8" s="5"/>
      <c r="P8" s="5"/>
      <c r="Q8" s="5"/>
      <c r="R8" s="5"/>
      <c r="S8" s="5"/>
      <c r="T8" s="5"/>
      <c r="U8" s="187">
        <f t="shared" ca="1" si="0"/>
        <v>46266</v>
      </c>
      <c r="V8" s="735">
        <f t="shared" ca="1" si="1"/>
        <v>1039.0831602273668</v>
      </c>
      <c r="W8" s="735">
        <f t="shared" ca="1" si="2"/>
        <v>1035.6403621419565</v>
      </c>
      <c r="X8" s="735">
        <f t="shared" ca="1" si="3"/>
        <v>1037.2168192783793</v>
      </c>
      <c r="Y8" s="188">
        <f ca="1">IF($U8="","",IF($B$15=TRUE,ExceedenceData!B8,""))</f>
        <v>1039.4351233857235</v>
      </c>
      <c r="Z8" s="188">
        <f ca="1">IF($U8="","",IF($B$16=TRUE,ExceedenceData!C8,""))</f>
        <v>1038.0036709047624</v>
      </c>
      <c r="AA8" s="188">
        <f ca="1">IF($U8="","",IF($B$17=TRUE,ExceedenceData!D8,""))</f>
        <v>1037.2934310828257</v>
      </c>
      <c r="AB8" s="188">
        <f ca="1">IF($U8="","",IF($B$18=TRUE,ExceedenceData!E8,""))</f>
        <v>1036.6328936587772</v>
      </c>
      <c r="AC8" s="188">
        <f ca="1">IF($U8="","",IF($B$19=TRUE,ExceedenceData!F8,""))</f>
        <v>1036.3340126029116</v>
      </c>
      <c r="AD8" s="188">
        <f ca="1">IF($U8="","",IF($B$20=TRUE,ExceedenceData!G8,""))</f>
        <v>1036.1646211967206</v>
      </c>
      <c r="AE8" s="188">
        <f ca="1">IF($U8="","",IF($B$21=TRUE,ExceedenceData!H8,""))</f>
        <v>1035.7757891786291</v>
      </c>
      <c r="AF8" s="188">
        <f ca="1">IF($U8="","",IF($B$22=TRUE,ExceedenceData!I8,""))</f>
        <v>1035.4312151190909</v>
      </c>
      <c r="AG8" s="189">
        <f ca="1">IF($U8="","",IF($B$23=TRUE,ExceedenceData!J8,""))</f>
        <v>1034.957618716142</v>
      </c>
    </row>
    <row r="9" spans="1:33" x14ac:dyDescent="0.3">
      <c r="A9" s="5"/>
      <c r="B9" s="5"/>
      <c r="C9" s="5"/>
      <c r="D9" s="5"/>
      <c r="E9" s="5"/>
      <c r="F9" s="5"/>
      <c r="G9" s="5"/>
      <c r="H9" s="5"/>
      <c r="I9" s="5"/>
      <c r="J9" s="5"/>
      <c r="K9" s="5"/>
      <c r="L9" s="5"/>
      <c r="M9" s="5"/>
      <c r="N9" s="5"/>
      <c r="O9" s="5"/>
      <c r="P9" s="5"/>
      <c r="Q9" s="5"/>
      <c r="R9" s="5"/>
      <c r="S9" s="5"/>
      <c r="T9" s="5"/>
      <c r="U9" s="187">
        <f t="shared" ca="1" si="0"/>
        <v>46296</v>
      </c>
      <c r="V9" s="735">
        <f t="shared" ca="1" si="1"/>
        <v>1042.2432379520012</v>
      </c>
      <c r="W9" s="735">
        <f t="shared" ca="1" si="2"/>
        <v>1036.2200562351993</v>
      </c>
      <c r="X9" s="735">
        <f t="shared" ca="1" si="3"/>
        <v>1037.9907967010347</v>
      </c>
      <c r="Y9" s="188">
        <f ca="1">IF($U9="","",IF($B$15=TRUE,ExceedenceData!B9,""))</f>
        <v>1040.5390202444687</v>
      </c>
      <c r="Z9" s="188">
        <f ca="1">IF($U9="","",IF($B$16=TRUE,ExceedenceData!C9,""))</f>
        <v>1039.5855034176225</v>
      </c>
      <c r="AA9" s="188">
        <f ca="1">IF($U9="","",IF($B$17=TRUE,ExceedenceData!D9,""))</f>
        <v>1039.1010575636801</v>
      </c>
      <c r="AB9" s="188">
        <f ca="1">IF($U9="","",IF($B$18=TRUE,ExceedenceData!E9,""))</f>
        <v>1038.2633180364057</v>
      </c>
      <c r="AC9" s="188">
        <f ca="1">IF($U9="","",IF($B$19=TRUE,ExceedenceData!F9,""))</f>
        <v>1037.8849607664142</v>
      </c>
      <c r="AD9" s="188">
        <f ca="1">IF($U9="","",IF($B$20=TRUE,ExceedenceData!G9,""))</f>
        <v>1037.5408941570693</v>
      </c>
      <c r="AE9" s="188">
        <f ca="1">IF($U9="","",IF($B$21=TRUE,ExceedenceData!H9,""))</f>
        <v>1037.2093989754981</v>
      </c>
      <c r="AF9" s="188">
        <f ca="1">IF($U9="","",IF($B$22=TRUE,ExceedenceData!I9,""))</f>
        <v>1036.3000883333964</v>
      </c>
      <c r="AG9" s="189">
        <f ca="1">IF($U9="","",IF($B$23=TRUE,ExceedenceData!J9,""))</f>
        <v>1035.4176673165366</v>
      </c>
    </row>
    <row r="10" spans="1:33" x14ac:dyDescent="0.3">
      <c r="A10" s="5"/>
      <c r="B10" s="5">
        <f>Comparison!B10</f>
        <v>58</v>
      </c>
      <c r="C10" s="5" t="str">
        <f>LOOKUP($B$10,NodeID,RangeName)</f>
        <v>Md_Elev</v>
      </c>
      <c r="D10" s="5"/>
      <c r="E10" s="5"/>
      <c r="F10" s="5"/>
      <c r="G10" s="5"/>
      <c r="H10" s="5"/>
      <c r="I10" s="5"/>
      <c r="J10" s="5"/>
      <c r="K10" s="5"/>
      <c r="L10" s="5"/>
      <c r="M10" s="5"/>
      <c r="N10" s="5"/>
      <c r="O10" s="5"/>
      <c r="P10" s="5"/>
      <c r="Q10" s="5"/>
      <c r="R10" s="5"/>
      <c r="S10" s="5"/>
      <c r="T10" s="5"/>
      <c r="U10" s="187">
        <f t="shared" ca="1" si="0"/>
        <v>46327</v>
      </c>
      <c r="V10" s="735">
        <f t="shared" ca="1" si="1"/>
        <v>1042.2457431975463</v>
      </c>
      <c r="W10" s="735">
        <f t="shared" ca="1" si="2"/>
        <v>1034.3461279686928</v>
      </c>
      <c r="X10" s="735">
        <f t="shared" ca="1" si="3"/>
        <v>1036.0701218330821</v>
      </c>
      <c r="Y10" s="188">
        <f ca="1">IF($U10="","",IF($B$15=TRUE,ExceedenceData!B10,""))</f>
        <v>1039.6396843821574</v>
      </c>
      <c r="Z10" s="188">
        <f ca="1">IF($U10="","",IF($B$16=TRUE,ExceedenceData!C10,""))</f>
        <v>1038.6894072072623</v>
      </c>
      <c r="AA10" s="188">
        <f ca="1">IF($U10="","",IF($B$17=TRUE,ExceedenceData!D10,""))</f>
        <v>1038.0736860927423</v>
      </c>
      <c r="AB10" s="188">
        <f ca="1">IF($U10="","",IF($B$18=TRUE,ExceedenceData!E10,""))</f>
        <v>1037.2601449291064</v>
      </c>
      <c r="AC10" s="188">
        <f ca="1">IF($U10="","",IF($B$19=TRUE,ExceedenceData!F10,""))</f>
        <v>1036.5051229061196</v>
      </c>
      <c r="AD10" s="188">
        <f ca="1">IF($U10="","",IF($B$20=TRUE,ExceedenceData!G10,""))</f>
        <v>1035.6667890419974</v>
      </c>
      <c r="AE10" s="188">
        <f ca="1">IF($U10="","",IF($B$21=TRUE,ExceedenceData!H10,""))</f>
        <v>1035.4156752998545</v>
      </c>
      <c r="AF10" s="188">
        <f ca="1">IF($U10="","",IF($B$22=TRUE,ExceedenceData!I10,""))</f>
        <v>1034.5791626854925</v>
      </c>
      <c r="AG10" s="189">
        <f ca="1">IF($U10="","",IF($B$23=TRUE,ExceedenceData!J10,""))</f>
        <v>1033.023758486788</v>
      </c>
    </row>
    <row r="11" spans="1:33" x14ac:dyDescent="0.3">
      <c r="A11" s="5"/>
      <c r="B11" s="5"/>
      <c r="C11" s="5"/>
      <c r="D11" s="5"/>
      <c r="E11" s="5"/>
      <c r="F11" s="5"/>
      <c r="G11" s="5"/>
      <c r="H11" s="5"/>
      <c r="I11" s="5"/>
      <c r="J11" s="5"/>
      <c r="K11" s="5"/>
      <c r="L11" s="5"/>
      <c r="M11" s="5"/>
      <c r="N11" s="5"/>
      <c r="O11" s="5"/>
      <c r="P11" s="5"/>
      <c r="Q11" s="5"/>
      <c r="R11" s="5"/>
      <c r="S11" s="5"/>
      <c r="T11" s="5"/>
      <c r="U11" s="187">
        <f t="shared" ca="1" si="0"/>
        <v>46357</v>
      </c>
      <c r="V11" s="735">
        <f t="shared" ca="1" si="1"/>
        <v>1044.6634610743176</v>
      </c>
      <c r="W11" s="735">
        <f t="shared" ca="1" si="2"/>
        <v>1035.4148226751097</v>
      </c>
      <c r="X11" s="735">
        <f t="shared" ca="1" si="3"/>
        <v>1037.0250562671422</v>
      </c>
      <c r="Y11" s="188">
        <f ca="1">IF($U11="","",IF($B$15=TRUE,ExceedenceData!B11,""))</f>
        <v>1042.2236414506924</v>
      </c>
      <c r="Z11" s="188">
        <f ca="1">IF($U11="","",IF($B$16=TRUE,ExceedenceData!C11,""))</f>
        <v>1038.9709725696821</v>
      </c>
      <c r="AA11" s="188">
        <f ca="1">IF($U11="","",IF($B$17=TRUE,ExceedenceData!D11,""))</f>
        <v>1038.4214787035799</v>
      </c>
      <c r="AB11" s="188">
        <f ca="1">IF($U11="","",IF($B$18=TRUE,ExceedenceData!E11,""))</f>
        <v>1037.4833719504634</v>
      </c>
      <c r="AC11" s="188">
        <f ca="1">IF($U11="","",IF($B$19=TRUE,ExceedenceData!F11,""))</f>
        <v>1036.9647167759608</v>
      </c>
      <c r="AD11" s="188">
        <f ca="1">IF($U11="","",IF($B$20=TRUE,ExceedenceData!G11,""))</f>
        <v>1036.4635222546588</v>
      </c>
      <c r="AE11" s="188">
        <f ca="1">IF($U11="","",IF($B$21=TRUE,ExceedenceData!H11,""))</f>
        <v>1035.9286944203445</v>
      </c>
      <c r="AF11" s="188">
        <f ca="1">IF($U11="","",IF($B$22=TRUE,ExceedenceData!I11,""))</f>
        <v>1033.9910992198381</v>
      </c>
      <c r="AG11" s="189">
        <f ca="1">IF($U11="","",IF($B$23=TRUE,ExceedenceData!J11,""))</f>
        <v>1033.2819426752494</v>
      </c>
    </row>
    <row r="12" spans="1:33" x14ac:dyDescent="0.3">
      <c r="A12" s="5"/>
      <c r="B12" s="5"/>
      <c r="C12" s="5"/>
      <c r="D12" s="5"/>
      <c r="E12" s="5"/>
      <c r="F12" s="5"/>
      <c r="G12" s="5"/>
      <c r="H12" s="5"/>
      <c r="I12" s="5"/>
      <c r="J12" s="5"/>
      <c r="K12" s="5"/>
      <c r="L12" s="5"/>
      <c r="M12" s="5"/>
      <c r="N12" s="5"/>
      <c r="O12" s="5"/>
      <c r="P12" s="5"/>
      <c r="Q12" s="5"/>
      <c r="R12" s="5"/>
      <c r="S12" s="5"/>
      <c r="T12" s="5"/>
      <c r="U12" s="187">
        <f t="shared" ca="1" si="0"/>
        <v>46388</v>
      </c>
      <c r="V12" s="735">
        <f t="shared" ca="1" si="1"/>
        <v>1049.5273765826169</v>
      </c>
      <c r="W12" s="735">
        <f t="shared" ca="1" si="2"/>
        <v>1038.0135285201193</v>
      </c>
      <c r="X12" s="735">
        <f t="shared" ca="1" si="3"/>
        <v>1039.8828916412635</v>
      </c>
      <c r="Y12" s="188">
        <f ca="1">IF($U12="","",IF($B$15=TRUE,ExceedenceData!B12,""))</f>
        <v>1045.9272167518495</v>
      </c>
      <c r="Z12" s="188">
        <f ca="1">IF($U12="","",IF($B$16=TRUE,ExceedenceData!C12,""))</f>
        <v>1040.7475465736004</v>
      </c>
      <c r="AA12" s="188">
        <f ca="1">IF($U12="","",IF($B$17=TRUE,ExceedenceData!D12,""))</f>
        <v>1040.2885919289963</v>
      </c>
      <c r="AB12" s="188">
        <f ca="1">IF($U12="","",IF($B$18=TRUE,ExceedenceData!E12,""))</f>
        <v>1038.6028817056661</v>
      </c>
      <c r="AC12" s="188">
        <f ca="1">IF($U12="","",IF($B$19=TRUE,ExceedenceData!F12,""))</f>
        <v>1037.7637314681892</v>
      </c>
      <c r="AD12" s="188">
        <f ca="1">IF($U12="","",IF($B$20=TRUE,ExceedenceData!G12,""))</f>
        <v>1036.4641545174243</v>
      </c>
      <c r="AE12" s="188">
        <f ca="1">IF($U12="","",IF($B$21=TRUE,ExceedenceData!H12,""))</f>
        <v>1035.2220850317426</v>
      </c>
      <c r="AF12" s="188">
        <f ca="1">IF($U12="","",IF($B$22=TRUE,ExceedenceData!I12,""))</f>
        <v>1034.4934594523891</v>
      </c>
      <c r="AG12" s="189">
        <f ca="1">IF($U12="","",IF($B$23=TRUE,ExceedenceData!J12,""))</f>
        <v>1032.8968225951007</v>
      </c>
    </row>
    <row r="13" spans="1:33" x14ac:dyDescent="0.3">
      <c r="A13" s="5"/>
      <c r="B13" s="5"/>
      <c r="C13" s="5"/>
      <c r="D13" s="5"/>
      <c r="E13" s="5"/>
      <c r="F13" s="5"/>
      <c r="G13" s="5"/>
      <c r="H13" s="5"/>
      <c r="I13" s="5"/>
      <c r="J13" s="5"/>
      <c r="K13" s="5"/>
      <c r="L13" s="5"/>
      <c r="M13" s="5"/>
      <c r="N13" s="5"/>
      <c r="O13" s="5"/>
      <c r="P13" s="5"/>
      <c r="Q13" s="5"/>
      <c r="R13" s="5"/>
      <c r="S13" s="5"/>
      <c r="T13" s="5"/>
      <c r="U13" s="187">
        <f t="shared" ca="1" si="0"/>
        <v>46419</v>
      </c>
      <c r="V13" s="735">
        <f t="shared" ca="1" si="1"/>
        <v>1053.4444147083957</v>
      </c>
      <c r="W13" s="735">
        <f t="shared" ca="1" si="2"/>
        <v>1039.9883823319492</v>
      </c>
      <c r="X13" s="735">
        <f t="shared" ca="1" si="3"/>
        <v>1040.2319277464974</v>
      </c>
      <c r="Y13" s="188">
        <f ca="1">IF($U13="","",IF($B$15=TRUE,ExceedenceData!B13,""))</f>
        <v>1048.5506370274843</v>
      </c>
      <c r="Z13" s="188">
        <f ca="1">IF($U13="","",IF($B$16=TRUE,ExceedenceData!C13,""))</f>
        <v>1041.3024689438685</v>
      </c>
      <c r="AA13" s="188">
        <f ca="1">IF($U13="","",IF($B$17=TRUE,ExceedenceData!D13,""))</f>
        <v>1039.7677087400514</v>
      </c>
      <c r="AB13" s="188">
        <f ca="1">IF($U13="","",IF($B$18=TRUE,ExceedenceData!E13,""))</f>
        <v>1038.7459165530167</v>
      </c>
      <c r="AC13" s="188">
        <f ca="1">IF($U13="","",IF($B$19=TRUE,ExceedenceData!F13,""))</f>
        <v>1037.6951549857777</v>
      </c>
      <c r="AD13" s="188">
        <f ca="1">IF($U13="","",IF($B$20=TRUE,ExceedenceData!G13,""))</f>
        <v>1036.335995592678</v>
      </c>
      <c r="AE13" s="188">
        <f ca="1">IF($U13="","",IF($B$21=TRUE,ExceedenceData!H13,""))</f>
        <v>1035.1576228987008</v>
      </c>
      <c r="AF13" s="188">
        <f ca="1">IF($U13="","",IF($B$22=TRUE,ExceedenceData!I13,""))</f>
        <v>1034.0939137947223</v>
      </c>
      <c r="AG13" s="189">
        <f ca="1">IF($U13="","",IF($B$23=TRUE,ExceedenceData!J13,""))</f>
        <v>1033.7476780016232</v>
      </c>
    </row>
    <row r="14" spans="1:33" x14ac:dyDescent="0.3">
      <c r="A14" s="5"/>
      <c r="B14" s="5"/>
      <c r="C14" s="5"/>
      <c r="D14" s="5"/>
      <c r="E14" s="5"/>
      <c r="F14" s="5"/>
      <c r="G14" s="5"/>
      <c r="H14" s="5"/>
      <c r="I14" s="5"/>
      <c r="J14" s="5"/>
      <c r="K14" s="5"/>
      <c r="L14" s="5"/>
      <c r="M14" s="5"/>
      <c r="N14" s="5"/>
      <c r="O14" s="5"/>
      <c r="P14" s="5"/>
      <c r="Q14" s="5"/>
      <c r="R14" s="5"/>
      <c r="S14" s="5"/>
      <c r="T14" s="5"/>
      <c r="U14" s="187">
        <f t="shared" ca="1" si="0"/>
        <v>46447</v>
      </c>
      <c r="V14" s="735">
        <f t="shared" ca="1" si="1"/>
        <v>1049.5108669486567</v>
      </c>
      <c r="W14" s="735">
        <f t="shared" ca="1" si="2"/>
        <v>1034.9289420500295</v>
      </c>
      <c r="X14" s="735">
        <f t="shared" ca="1" si="3"/>
        <v>1035.9133351451326</v>
      </c>
      <c r="Y14" s="188">
        <f ca="1">IF($U14="","",IF($B$15=TRUE,ExceedenceData!B14,""))</f>
        <v>1048.2901068692386</v>
      </c>
      <c r="Z14" s="188">
        <f ca="1">IF($U14="","",IF($B$16=TRUE,ExceedenceData!C14,""))</f>
        <v>1036.7763114898785</v>
      </c>
      <c r="AA14" s="188">
        <f ca="1">IF($U14="","",IF($B$17=TRUE,ExceedenceData!D14,""))</f>
        <v>1033.8519673554786</v>
      </c>
      <c r="AB14" s="188">
        <f ca="1">IF($U14="","",IF($B$18=TRUE,ExceedenceData!E14,""))</f>
        <v>1033.1507091587926</v>
      </c>
      <c r="AC14" s="188">
        <f ca="1">IF($U14="","",IF($B$19=TRUE,ExceedenceData!F14,""))</f>
        <v>1031.6478281036243</v>
      </c>
      <c r="AD14" s="188">
        <f ca="1">IF($U14="","",IF($B$20=TRUE,ExceedenceData!G14,""))</f>
        <v>1030.8172060862162</v>
      </c>
      <c r="AE14" s="188">
        <f ca="1">IF($U14="","",IF($B$21=TRUE,ExceedenceData!H14,""))</f>
        <v>1029.6989676629585</v>
      </c>
      <c r="AF14" s="188">
        <f ca="1">IF($U14="","",IF($B$22=TRUE,ExceedenceData!I14,""))</f>
        <v>1028.7098929115073</v>
      </c>
      <c r="AG14" s="189">
        <f ca="1">IF($U14="","",IF($B$23=TRUE,ExceedenceData!J14,""))</f>
        <v>1027.2773126895493</v>
      </c>
    </row>
    <row r="15" spans="1:33" x14ac:dyDescent="0.3">
      <c r="A15" s="5"/>
      <c r="B15" s="5" t="b">
        <v>1</v>
      </c>
      <c r="C15" s="5"/>
      <c r="D15" s="5"/>
      <c r="E15" s="5"/>
      <c r="F15" s="5"/>
      <c r="G15" s="5"/>
      <c r="H15" s="5"/>
      <c r="I15" s="5"/>
      <c r="J15" s="5"/>
      <c r="K15" s="5"/>
      <c r="L15" s="5"/>
      <c r="M15" s="5"/>
      <c r="N15" s="5"/>
      <c r="O15" s="5"/>
      <c r="P15" s="5"/>
      <c r="Q15" s="5"/>
      <c r="R15" s="5"/>
      <c r="S15" s="5"/>
      <c r="T15" s="5"/>
      <c r="U15" s="187">
        <f t="shared" ca="1" si="0"/>
        <v>46478</v>
      </c>
      <c r="V15" s="735">
        <f t="shared" ca="1" si="1"/>
        <v>1048.0280547903124</v>
      </c>
      <c r="W15" s="735">
        <f t="shared" ca="1" si="2"/>
        <v>1028.8555080229044</v>
      </c>
      <c r="X15" s="735">
        <f t="shared" ca="1" si="3"/>
        <v>1033.015246308335</v>
      </c>
      <c r="Y15" s="188">
        <f ca="1">IF($U15="","",IF($B$15=TRUE,ExceedenceData!B15,""))</f>
        <v>1045.4162877202168</v>
      </c>
      <c r="Z15" s="188">
        <f ca="1">IF($U15="","",IF($B$16=TRUE,ExceedenceData!C15,""))</f>
        <v>1033.7698332316329</v>
      </c>
      <c r="AA15" s="188">
        <f ca="1">IF($U15="","",IF($B$17=TRUE,ExceedenceData!D15,""))</f>
        <v>1029.0875955933875</v>
      </c>
      <c r="AB15" s="188">
        <f ca="1">IF($U15="","",IF($B$18=TRUE,ExceedenceData!E15,""))</f>
        <v>1027.869165492873</v>
      </c>
      <c r="AC15" s="188">
        <f ca="1">IF($U15="","",IF($B$19=TRUE,ExceedenceData!F15,""))</f>
        <v>1026.3751044645214</v>
      </c>
      <c r="AD15" s="188">
        <f ca="1">IF($U15="","",IF($B$20=TRUE,ExceedenceData!G15,""))</f>
        <v>1024.488456281397</v>
      </c>
      <c r="AE15" s="188">
        <f ca="1">IF($U15="","",IF($B$21=TRUE,ExceedenceData!H15,""))</f>
        <v>1021.8598343227897</v>
      </c>
      <c r="AF15" s="188">
        <f ca="1">IF($U15="","",IF($B$22=TRUE,ExceedenceData!I15,""))</f>
        <v>1021.1308635281435</v>
      </c>
      <c r="AG15" s="189">
        <f ca="1">IF($U15="","",IF($B$23=TRUE,ExceedenceData!J15,""))</f>
        <v>1019.7239887429895</v>
      </c>
    </row>
    <row r="16" spans="1:33" x14ac:dyDescent="0.3">
      <c r="A16" s="5"/>
      <c r="B16" s="5" t="b">
        <v>1</v>
      </c>
      <c r="C16" s="5"/>
      <c r="D16" s="5"/>
      <c r="E16" s="5"/>
      <c r="F16" s="5"/>
      <c r="G16" s="5"/>
      <c r="H16" s="5"/>
      <c r="I16" s="5"/>
      <c r="J16" s="5"/>
      <c r="K16" s="5"/>
      <c r="L16" s="5"/>
      <c r="M16" s="5"/>
      <c r="N16" s="5"/>
      <c r="O16" s="5"/>
      <c r="P16" s="5"/>
      <c r="Q16" s="5"/>
      <c r="R16" s="5"/>
      <c r="S16" s="5"/>
      <c r="T16" s="5"/>
      <c r="U16" s="187">
        <f t="shared" ca="1" si="0"/>
        <v>46508</v>
      </c>
      <c r="V16" s="735">
        <f t="shared" ca="1" si="1"/>
        <v>1042.7997969146145</v>
      </c>
      <c r="W16" s="735">
        <f t="shared" ca="1" si="2"/>
        <v>1020.6613769129546</v>
      </c>
      <c r="X16" s="735">
        <f t="shared" ca="1" si="3"/>
        <v>1028.1148061180793</v>
      </c>
      <c r="Y16" s="188">
        <f ca="1">IF($U16="","",IF($B$15=TRUE,ExceedenceData!B16,""))</f>
        <v>1046.1576533564141</v>
      </c>
      <c r="Z16" s="188">
        <f ca="1">IF($U16="","",IF($B$16=TRUE,ExceedenceData!C16,""))</f>
        <v>1041.0665918102115</v>
      </c>
      <c r="AA16" s="188">
        <f ca="1">IF($U16="","",IF($B$17=TRUE,ExceedenceData!D16,""))</f>
        <v>1033.7070579722197</v>
      </c>
      <c r="AB16" s="188">
        <f ca="1">IF($U16="","",IF($B$18=TRUE,ExceedenceData!E16,""))</f>
        <v>1029.7189653854591</v>
      </c>
      <c r="AC16" s="188">
        <f ca="1">IF($U16="","",IF($B$19=TRUE,ExceedenceData!F16,""))</f>
        <v>1026.7089662933413</v>
      </c>
      <c r="AD16" s="188">
        <f ca="1">IF($U16="","",IF($B$20=TRUE,ExceedenceData!G16,""))</f>
        <v>1025.2304571640893</v>
      </c>
      <c r="AE16" s="188">
        <f ca="1">IF($U16="","",IF($B$21=TRUE,ExceedenceData!H16,""))</f>
        <v>1021.6359032069863</v>
      </c>
      <c r="AF16" s="188">
        <f ca="1">IF($U16="","",IF($B$22=TRUE,ExceedenceData!I16,""))</f>
        <v>1017.5004927122095</v>
      </c>
      <c r="AG16" s="189">
        <f ca="1">IF($U16="","",IF($B$23=TRUE,ExceedenceData!J16,""))</f>
        <v>1012.2636991468484</v>
      </c>
    </row>
    <row r="17" spans="1:33" x14ac:dyDescent="0.3">
      <c r="A17" s="5"/>
      <c r="B17" s="5" t="b">
        <v>1</v>
      </c>
      <c r="C17" s="5"/>
      <c r="D17" s="5"/>
      <c r="E17" s="5"/>
      <c r="F17" s="5"/>
      <c r="G17" s="5"/>
      <c r="H17" s="5"/>
      <c r="I17" s="5"/>
      <c r="J17" s="5"/>
      <c r="K17" s="5"/>
      <c r="L17" s="5"/>
      <c r="M17" s="5"/>
      <c r="N17" s="5"/>
      <c r="O17" s="5"/>
      <c r="P17" s="5"/>
      <c r="Q17" s="5"/>
      <c r="R17" s="5"/>
      <c r="S17" s="5"/>
      <c r="T17" s="5"/>
      <c r="U17" s="187">
        <f t="shared" ca="1" si="0"/>
        <v>46539</v>
      </c>
      <c r="V17" s="735">
        <f t="shared" ca="1" si="1"/>
        <v>1039.9375987256926</v>
      </c>
      <c r="W17" s="735">
        <f t="shared" ca="1" si="2"/>
        <v>1014.8601337220908</v>
      </c>
      <c r="X17" s="735">
        <f t="shared" ca="1" si="3"/>
        <v>1023.322574985944</v>
      </c>
      <c r="Y17" s="188">
        <f ca="1">IF($U17="","",IF($B$15=TRUE,ExceedenceData!B17,""))</f>
        <v>1047.3223505032413</v>
      </c>
      <c r="Z17" s="188">
        <f ca="1">IF($U17="","",IF($B$16=TRUE,ExceedenceData!C17,""))</f>
        <v>1036.7195424748168</v>
      </c>
      <c r="AA17" s="188">
        <f ca="1">IF($U17="","",IF($B$17=TRUE,ExceedenceData!D17,""))</f>
        <v>1029.9906207044937</v>
      </c>
      <c r="AB17" s="188">
        <f ca="1">IF($U17="","",IF($B$18=TRUE,ExceedenceData!E17,""))</f>
        <v>1025.5668371778577</v>
      </c>
      <c r="AC17" s="188">
        <f ca="1">IF($U17="","",IF($B$19=TRUE,ExceedenceData!F17,""))</f>
        <v>1021.4487680813327</v>
      </c>
      <c r="AD17" s="188">
        <f ca="1">IF($U17="","",IF($B$20=TRUE,ExceedenceData!G17,""))</f>
        <v>1019.6574304440504</v>
      </c>
      <c r="AE17" s="188">
        <f ca="1">IF($U17="","",IF($B$21=TRUE,ExceedenceData!H17,""))</f>
        <v>1018.3558082319313</v>
      </c>
      <c r="AF17" s="188">
        <f ca="1">IF($U17="","",IF($B$22=TRUE,ExceedenceData!I17,""))</f>
        <v>1015.5712617016511</v>
      </c>
      <c r="AG17" s="189">
        <f ca="1">IF($U17="","",IF($B$23=TRUE,ExceedenceData!J17,""))</f>
        <v>1005.101606017868</v>
      </c>
    </row>
    <row r="18" spans="1:33" x14ac:dyDescent="0.3">
      <c r="A18" s="5"/>
      <c r="B18" s="5" t="b">
        <v>1</v>
      </c>
      <c r="C18" s="5"/>
      <c r="D18" s="5"/>
      <c r="E18" s="5"/>
      <c r="F18" s="5"/>
      <c r="G18" s="5"/>
      <c r="H18" s="5"/>
      <c r="I18" s="5"/>
      <c r="J18" s="5"/>
      <c r="K18" s="5"/>
      <c r="L18" s="5"/>
      <c r="M18" s="5"/>
      <c r="N18" s="5"/>
      <c r="O18" s="5"/>
      <c r="P18" s="5"/>
      <c r="Q18" s="5"/>
      <c r="R18" s="5"/>
      <c r="S18" s="5"/>
      <c r="T18" s="5"/>
      <c r="U18" s="187">
        <f t="shared" ca="1" si="0"/>
        <v>46569</v>
      </c>
      <c r="V18" s="735">
        <f t="shared" ca="1" si="1"/>
        <v>1040.7443532570412</v>
      </c>
      <c r="W18" s="735">
        <f t="shared" ca="1" si="2"/>
        <v>1012.4656843505813</v>
      </c>
      <c r="X18" s="735">
        <f t="shared" ca="1" si="3"/>
        <v>1022.2100299527807</v>
      </c>
      <c r="Y18" s="188">
        <f ca="1">IF($U18="","",IF($B$15=TRUE,ExceedenceData!B18,""))</f>
        <v>1048.5746251163566</v>
      </c>
      <c r="Z18" s="188">
        <f ca="1">IF($U18="","",IF($B$16=TRUE,ExceedenceData!C18,""))</f>
        <v>1037.4977813826235</v>
      </c>
      <c r="AA18" s="188">
        <f ca="1">IF($U18="","",IF($B$17=TRUE,ExceedenceData!D18,""))</f>
        <v>1029.5319492320677</v>
      </c>
      <c r="AB18" s="188">
        <f ca="1">IF($U18="","",IF($B$18=TRUE,ExceedenceData!E18,""))</f>
        <v>1024.8221894102082</v>
      </c>
      <c r="AC18" s="188">
        <f ca="1">IF($U18="","",IF($B$19=TRUE,ExceedenceData!F18,""))</f>
        <v>1019.8177573475409</v>
      </c>
      <c r="AD18" s="188">
        <f ca="1">IF($U18="","",IF($B$20=TRUE,ExceedenceData!G18,""))</f>
        <v>1016.6586699670238</v>
      </c>
      <c r="AE18" s="188">
        <f ca="1">IF($U18="","",IF($B$21=TRUE,ExceedenceData!H18,""))</f>
        <v>1015.7214168416491</v>
      </c>
      <c r="AF18" s="188">
        <f ca="1">IF($U18="","",IF($B$22=TRUE,ExceedenceData!I18,""))</f>
        <v>1013.6233347225932</v>
      </c>
      <c r="AG18" s="189">
        <f ca="1">IF($U18="","",IF($B$23=TRUE,ExceedenceData!J18,""))</f>
        <v>1002.0429595424339</v>
      </c>
    </row>
    <row r="19" spans="1:33" x14ac:dyDescent="0.3">
      <c r="A19" s="5"/>
      <c r="B19" s="5" t="b">
        <v>1</v>
      </c>
      <c r="C19" s="5"/>
      <c r="D19" s="5"/>
      <c r="E19" s="5"/>
      <c r="F19" s="5"/>
      <c r="G19" s="5"/>
      <c r="H19" s="5"/>
      <c r="I19" s="5"/>
      <c r="J19" s="5"/>
      <c r="K19" s="5"/>
      <c r="L19" s="5"/>
      <c r="M19" s="5"/>
      <c r="N19" s="5"/>
      <c r="O19" s="5"/>
      <c r="P19" s="5"/>
      <c r="Q19" s="5"/>
      <c r="R19" s="5"/>
      <c r="S19" s="5"/>
      <c r="T19" s="5"/>
      <c r="U19" s="187">
        <f t="shared" ca="1" si="0"/>
        <v>46600</v>
      </c>
      <c r="V19" s="735">
        <f t="shared" ca="1" si="1"/>
        <v>1044.4428749996325</v>
      </c>
      <c r="W19" s="735">
        <f t="shared" ca="1" si="2"/>
        <v>1012.5479799838762</v>
      </c>
      <c r="X19" s="735">
        <f t="shared" ca="1" si="3"/>
        <v>1023.3807111392157</v>
      </c>
      <c r="Y19" s="188">
        <f ca="1">IF($U19="","",IF($B$15=TRUE,ExceedenceData!B19,""))</f>
        <v>1051.6718205612151</v>
      </c>
      <c r="Z19" s="188">
        <f ca="1">IF($U19="","",IF($B$16=TRUE,ExceedenceData!C19,""))</f>
        <v>1039.9663276755157</v>
      </c>
      <c r="AA19" s="188">
        <f ca="1">IF($U19="","",IF($B$17=TRUE,ExceedenceData!D19,""))</f>
        <v>1030.9563866474741</v>
      </c>
      <c r="AB19" s="188">
        <f ca="1">IF($U19="","",IF($B$18=TRUE,ExceedenceData!E19,""))</f>
        <v>1024.2325347486437</v>
      </c>
      <c r="AC19" s="188">
        <f ca="1">IF($U19="","",IF($B$19=TRUE,ExceedenceData!F19,""))</f>
        <v>1020.6747679703891</v>
      </c>
      <c r="AD19" s="188">
        <f ca="1">IF($U19="","",IF($B$20=TRUE,ExceedenceData!G19,""))</f>
        <v>1016.6239972657439</v>
      </c>
      <c r="AE19" s="188">
        <f ca="1">IF($U19="","",IF($B$21=TRUE,ExceedenceData!H19,""))</f>
        <v>1014.9923790457698</v>
      </c>
      <c r="AF19" s="188">
        <f ca="1">IF($U19="","",IF($B$22=TRUE,ExceedenceData!I19,""))</f>
        <v>1011.4651072564349</v>
      </c>
      <c r="AG19" s="189">
        <f ca="1">IF($U19="","",IF($B$23=TRUE,ExceedenceData!J19,""))</f>
        <v>1001.8158286813482</v>
      </c>
    </row>
    <row r="20" spans="1:33" x14ac:dyDescent="0.3">
      <c r="A20" s="5"/>
      <c r="B20" s="5" t="b">
        <v>1</v>
      </c>
      <c r="C20" s="5"/>
      <c r="D20" s="5"/>
      <c r="E20" s="5"/>
      <c r="F20" s="5"/>
      <c r="G20" s="5"/>
      <c r="H20" s="5"/>
      <c r="I20" s="5"/>
      <c r="J20" s="5"/>
      <c r="K20" s="5"/>
      <c r="L20" s="5"/>
      <c r="M20" s="5"/>
      <c r="N20" s="5"/>
      <c r="O20" s="5"/>
      <c r="P20" s="5"/>
      <c r="Q20" s="5"/>
      <c r="R20" s="5"/>
      <c r="S20" s="5"/>
      <c r="T20" s="5"/>
      <c r="U20" s="187">
        <f t="shared" ca="1" si="0"/>
        <v>46631</v>
      </c>
      <c r="V20" s="735">
        <f t="shared" ca="1" si="1"/>
        <v>1045.564333650665</v>
      </c>
      <c r="W20" s="735">
        <f t="shared" ca="1" si="2"/>
        <v>1011.2094883386384</v>
      </c>
      <c r="X20" s="735">
        <f t="shared" ca="1" si="3"/>
        <v>1022.9623258481681</v>
      </c>
      <c r="Y20" s="188">
        <f ca="1">IF($U20="","",IF($B$15=TRUE,ExceedenceData!B20,""))</f>
        <v>1053.1231170317014</v>
      </c>
      <c r="Z20" s="188">
        <f ca="1">IF($U20="","",IF($B$16=TRUE,ExceedenceData!C20,""))</f>
        <v>1039.5223068263956</v>
      </c>
      <c r="AA20" s="188">
        <f ca="1">IF($U20="","",IF($B$17=TRUE,ExceedenceData!D20,""))</f>
        <v>1030.8175411303089</v>
      </c>
      <c r="AB20" s="188">
        <f ca="1">IF($U20="","",IF($B$18=TRUE,ExceedenceData!E20,""))</f>
        <v>1022.7362892241218</v>
      </c>
      <c r="AC20" s="188">
        <f ca="1">IF($U20="","",IF($B$19=TRUE,ExceedenceData!F20,""))</f>
        <v>1018.600516304044</v>
      </c>
      <c r="AD20" s="188">
        <f ca="1">IF($U20="","",IF($B$20=TRUE,ExceedenceData!G20,""))</f>
        <v>1015.1429637894405</v>
      </c>
      <c r="AE20" s="188">
        <f ca="1">IF($U20="","",IF($B$21=TRUE,ExceedenceData!H20,""))</f>
        <v>1012.1367004121092</v>
      </c>
      <c r="AF20" s="188">
        <f ca="1">IF($U20="","",IF($B$22=TRUE,ExceedenceData!I20,""))</f>
        <v>1008.3168348966285</v>
      </c>
      <c r="AG20" s="189">
        <f ca="1">IF($U20="","",IF($B$23=TRUE,ExceedenceData!J20,""))</f>
        <v>999.2951066675779</v>
      </c>
    </row>
    <row r="21" spans="1:33" x14ac:dyDescent="0.3">
      <c r="A21" s="5"/>
      <c r="B21" s="5" t="b">
        <v>1</v>
      </c>
      <c r="C21" s="5"/>
      <c r="D21" s="5"/>
      <c r="E21" s="5"/>
      <c r="F21" s="5"/>
      <c r="G21" s="5"/>
      <c r="H21" s="5"/>
      <c r="I21" s="5"/>
      <c r="J21" s="5"/>
      <c r="K21" s="5"/>
      <c r="L21" s="5"/>
      <c r="M21" s="5"/>
      <c r="N21" s="5"/>
      <c r="O21" s="5"/>
      <c r="P21" s="5"/>
      <c r="Q21" s="5"/>
      <c r="R21" s="5"/>
      <c r="S21" s="5"/>
      <c r="T21" s="5"/>
      <c r="U21" s="187">
        <f t="shared" ca="1" si="0"/>
        <v>46661</v>
      </c>
      <c r="V21" s="735">
        <f t="shared" ca="1" si="1"/>
        <v>1045.4764707298036</v>
      </c>
      <c r="W21" s="735">
        <f t="shared" ca="1" si="2"/>
        <v>1011.2220603447028</v>
      </c>
      <c r="X21" s="735">
        <f t="shared" ca="1" si="3"/>
        <v>1025.3348326136913</v>
      </c>
      <c r="Y21" s="188">
        <f ca="1">IF($U21="","",IF($B$15=TRUE,ExceedenceData!B21,""))</f>
        <v>1053.3298307238679</v>
      </c>
      <c r="Z21" s="188">
        <f ca="1">IF($U21="","",IF($B$16=TRUE,ExceedenceData!C21,""))</f>
        <v>1039.0832592609938</v>
      </c>
      <c r="AA21" s="188">
        <f ca="1">IF($U21="","",IF($B$17=TRUE,ExceedenceData!D21,""))</f>
        <v>1031.3994790222309</v>
      </c>
      <c r="AB21" s="188">
        <f ca="1">IF($U21="","",IF($B$18=TRUE,ExceedenceData!E21,""))</f>
        <v>1023.15664233928</v>
      </c>
      <c r="AC21" s="188">
        <f ca="1">IF($U21="","",IF($B$19=TRUE,ExceedenceData!F21,""))</f>
        <v>1018.7486167357947</v>
      </c>
      <c r="AD21" s="188">
        <f ca="1">IF($U21="","",IF($B$20=TRUE,ExceedenceData!G21,""))</f>
        <v>1016.2432919052844</v>
      </c>
      <c r="AE21" s="188">
        <f ca="1">IF($U21="","",IF($B$21=TRUE,ExceedenceData!H21,""))</f>
        <v>1011.9638549802647</v>
      </c>
      <c r="AF21" s="188">
        <f ca="1">IF($U21="","",IF($B$22=TRUE,ExceedenceData!I21,""))</f>
        <v>1008.3086279945505</v>
      </c>
      <c r="AG21" s="189">
        <f ca="1">IF($U21="","",IF($B$23=TRUE,ExceedenceData!J21,""))</f>
        <v>998.40924995628916</v>
      </c>
    </row>
    <row r="22" spans="1:33" x14ac:dyDescent="0.3">
      <c r="A22" s="5"/>
      <c r="B22" s="5" t="b">
        <v>1</v>
      </c>
      <c r="C22" s="5"/>
      <c r="D22" s="5"/>
      <c r="E22" s="5"/>
      <c r="F22" s="5"/>
      <c r="G22" s="5"/>
      <c r="H22" s="5"/>
      <c r="I22" s="5"/>
      <c r="J22" s="5"/>
      <c r="K22" s="5"/>
      <c r="L22" s="5"/>
      <c r="M22" s="5"/>
      <c r="N22" s="5"/>
      <c r="O22" s="5"/>
      <c r="P22" s="5"/>
      <c r="Q22" s="5"/>
      <c r="R22" s="5"/>
      <c r="S22" s="5"/>
      <c r="T22" s="5"/>
      <c r="U22" s="187">
        <f t="shared" ca="1" si="0"/>
        <v>46692</v>
      </c>
      <c r="V22" s="735">
        <f t="shared" ca="1" si="1"/>
        <v>1044.3335434917406</v>
      </c>
      <c r="W22" s="735">
        <f t="shared" ca="1" si="2"/>
        <v>1009.9778449843586</v>
      </c>
      <c r="X22" s="735">
        <f t="shared" ca="1" si="3"/>
        <v>1026.2152828561393</v>
      </c>
      <c r="Y22" s="188">
        <f ca="1">IF($U22="","",IF($B$15=TRUE,ExceedenceData!B22,""))</f>
        <v>1052.363963248426</v>
      </c>
      <c r="Z22" s="188">
        <f ca="1">IF($U22="","",IF($B$16=TRUE,ExceedenceData!C22,""))</f>
        <v>1038.2319697263645</v>
      </c>
      <c r="AA22" s="188">
        <f ca="1">IF($U22="","",IF($B$17=TRUE,ExceedenceData!D22,""))</f>
        <v>1030.5268996117397</v>
      </c>
      <c r="AB22" s="188">
        <f ca="1">IF($U22="","",IF($B$18=TRUE,ExceedenceData!E22,""))</f>
        <v>1022.0989142529919</v>
      </c>
      <c r="AC22" s="188">
        <f ca="1">IF($U22="","",IF($B$19=TRUE,ExceedenceData!F22,""))</f>
        <v>1017.6595706035514</v>
      </c>
      <c r="AD22" s="188">
        <f ca="1">IF($U22="","",IF($B$20=TRUE,ExceedenceData!G22,""))</f>
        <v>1014.2553550805114</v>
      </c>
      <c r="AE22" s="188">
        <f ca="1">IF($U22="","",IF($B$21=TRUE,ExceedenceData!H22,""))</f>
        <v>1012.3764323560545</v>
      </c>
      <c r="AF22" s="188">
        <f ca="1">IF($U22="","",IF($B$22=TRUE,ExceedenceData!I22,""))</f>
        <v>1004.8134932098786</v>
      </c>
      <c r="AG22" s="189">
        <f ca="1">IF($U22="","",IF($B$23=TRUE,ExceedenceData!J22,""))</f>
        <v>996.51887105221806</v>
      </c>
    </row>
    <row r="23" spans="1:33" x14ac:dyDescent="0.3">
      <c r="A23" s="5"/>
      <c r="B23" s="5" t="b">
        <v>1</v>
      </c>
      <c r="C23" s="5"/>
      <c r="D23" s="5"/>
      <c r="E23" s="5"/>
      <c r="F23" s="5"/>
      <c r="G23" s="5"/>
      <c r="H23" s="5"/>
      <c r="I23" s="5"/>
      <c r="J23" s="5"/>
      <c r="K23" s="5"/>
      <c r="L23" s="5"/>
      <c r="M23" s="5"/>
      <c r="N23" s="5"/>
      <c r="O23" s="5"/>
      <c r="P23" s="5"/>
      <c r="Q23" s="5"/>
      <c r="R23" s="5"/>
      <c r="S23" s="5"/>
      <c r="T23" s="5"/>
      <c r="U23" s="187">
        <f t="shared" ca="1" si="0"/>
        <v>46722</v>
      </c>
      <c r="V23" s="735">
        <f t="shared" ca="1" si="1"/>
        <v>1045.5462209645386</v>
      </c>
      <c r="W23" s="735">
        <f t="shared" ca="1" si="2"/>
        <v>1011.4968925404552</v>
      </c>
      <c r="X23" s="735">
        <f t="shared" ca="1" si="3"/>
        <v>1029.2407511502604</v>
      </c>
      <c r="Y23" s="188">
        <f ca="1">IF($U23="","",IF($B$15=TRUE,ExceedenceData!B23,""))</f>
        <v>1053.7306346219668</v>
      </c>
      <c r="Z23" s="188">
        <f ca="1">IF($U23="","",IF($B$16=TRUE,ExceedenceData!C23,""))</f>
        <v>1039.4339187844753</v>
      </c>
      <c r="AA23" s="188">
        <f ca="1">IF($U23="","",IF($B$17=TRUE,ExceedenceData!D23,""))</f>
        <v>1033.0044740788974</v>
      </c>
      <c r="AB23" s="188">
        <f ca="1">IF($U23="","",IF($B$18=TRUE,ExceedenceData!E23,""))</f>
        <v>1023.7756981183544</v>
      </c>
      <c r="AC23" s="188">
        <f ca="1">IF($U23="","",IF($B$19=TRUE,ExceedenceData!F23,""))</f>
        <v>1018.7587268796268</v>
      </c>
      <c r="AD23" s="188">
        <f ca="1">IF($U23="","",IF($B$20=TRUE,ExceedenceData!G23,""))</f>
        <v>1013.4125935081963</v>
      </c>
      <c r="AE23" s="188">
        <f ca="1">IF($U23="","",IF($B$21=TRUE,ExceedenceData!H23,""))</f>
        <v>1011.783200722634</v>
      </c>
      <c r="AF23" s="188">
        <f ca="1">IF($U23="","",IF($B$22=TRUE,ExceedenceData!I23,""))</f>
        <v>1003.1805781092501</v>
      </c>
      <c r="AG23" s="189">
        <f ca="1">IF($U23="","",IF($B$23=TRUE,ExceedenceData!J23,""))</f>
        <v>996.39229577749393</v>
      </c>
    </row>
    <row r="24" spans="1:33" x14ac:dyDescent="0.3">
      <c r="A24" s="5"/>
      <c r="B24" s="5"/>
      <c r="C24" s="5"/>
      <c r="D24" s="5"/>
      <c r="E24" s="5"/>
      <c r="F24" s="5"/>
      <c r="G24" s="5"/>
      <c r="H24" s="5"/>
      <c r="I24" s="5"/>
      <c r="J24" s="5"/>
      <c r="K24" s="5"/>
      <c r="L24" s="5"/>
      <c r="M24" s="5"/>
      <c r="N24" s="5"/>
      <c r="O24" s="5"/>
      <c r="P24" s="5"/>
      <c r="Q24" s="5"/>
      <c r="R24" s="5"/>
      <c r="S24" s="5"/>
      <c r="T24" s="5"/>
      <c r="U24" s="187">
        <f t="shared" ca="1" si="0"/>
        <v>46753</v>
      </c>
      <c r="V24" s="735">
        <f t="shared" ca="1" si="1"/>
        <v>1048.6493635568822</v>
      </c>
      <c r="W24" s="735">
        <f t="shared" ca="1" si="2"/>
        <v>1013.240436385036</v>
      </c>
      <c r="X24" s="735">
        <f t="shared" ca="1" si="3"/>
        <v>1034.6372967041973</v>
      </c>
      <c r="Y24" s="188">
        <f ca="1">IF($U24="","",IF($B$15=TRUE,ExceedenceData!B24,""))</f>
        <v>1055.5131306178423</v>
      </c>
      <c r="Z24" s="188">
        <f ca="1">IF($U24="","",IF($B$16=TRUE,ExceedenceData!C24,""))</f>
        <v>1042.7134029827109</v>
      </c>
      <c r="AA24" s="188">
        <f ca="1">IF($U24="","",IF($B$17=TRUE,ExceedenceData!D24,""))</f>
        <v>1036.2036981395242</v>
      </c>
      <c r="AB24" s="188">
        <f ca="1">IF($U24="","",IF($B$18=TRUE,ExceedenceData!E24,""))</f>
        <v>1028.4968587326889</v>
      </c>
      <c r="AC24" s="188">
        <f ca="1">IF($U24="","",IF($B$19=TRUE,ExceedenceData!F24,""))</f>
        <v>1023.4977348940342</v>
      </c>
      <c r="AD24" s="188">
        <f ca="1">IF($U24="","",IF($B$20=TRUE,ExceedenceData!G24,""))</f>
        <v>1016.6693735058309</v>
      </c>
      <c r="AE24" s="188">
        <f ca="1">IF($U24="","",IF($B$21=TRUE,ExceedenceData!H24,""))</f>
        <v>1011.2811876625515</v>
      </c>
      <c r="AF24" s="188">
        <f ca="1">IF($U24="","",IF($B$22=TRUE,ExceedenceData!I24,""))</f>
        <v>1004.3767379505595</v>
      </c>
      <c r="AG24" s="189">
        <f ca="1">IF($U24="","",IF($B$23=TRUE,ExceedenceData!J24,""))</f>
        <v>997.73563177777055</v>
      </c>
    </row>
    <row r="25" spans="1:33" x14ac:dyDescent="0.3">
      <c r="A25" s="5"/>
      <c r="B25" s="5"/>
      <c r="C25" s="5"/>
      <c r="D25" s="5"/>
      <c r="E25" s="5"/>
      <c r="F25" s="5"/>
      <c r="G25" s="5"/>
      <c r="H25" s="5"/>
      <c r="I25" s="5"/>
      <c r="J25" s="5"/>
      <c r="K25" s="5"/>
      <c r="L25" s="5"/>
      <c r="M25" s="5"/>
      <c r="N25" s="5"/>
      <c r="O25" s="5"/>
      <c r="P25" s="5"/>
      <c r="Q25" s="5"/>
      <c r="R25" s="5"/>
      <c r="S25" s="5"/>
      <c r="T25" s="5"/>
      <c r="U25" s="187">
        <f t="shared" ca="1" si="0"/>
        <v>46784</v>
      </c>
      <c r="V25" s="735">
        <f t="shared" ca="1" si="1"/>
        <v>1051.0185345495124</v>
      </c>
      <c r="W25" s="735">
        <f t="shared" ca="1" si="2"/>
        <v>1013.0470185987563</v>
      </c>
      <c r="X25" s="735">
        <f t="shared" ca="1" si="3"/>
        <v>1037.8327797940103</v>
      </c>
      <c r="Y25" s="188">
        <f ca="1">IF($U25="","",IF($B$15=TRUE,ExceedenceData!B25,""))</f>
        <v>1057.1320644283292</v>
      </c>
      <c r="Z25" s="188">
        <f ca="1">IF($U25="","",IF($B$16=TRUE,ExceedenceData!C25,""))</f>
        <v>1047.2099622611481</v>
      </c>
      <c r="AA25" s="188">
        <f ca="1">IF($U25="","",IF($B$17=TRUE,ExceedenceData!D25,""))</f>
        <v>1039.2062706528191</v>
      </c>
      <c r="AB25" s="188">
        <f ca="1">IF($U25="","",IF($B$18=TRUE,ExceedenceData!E25,""))</f>
        <v>1033.2399353836638</v>
      </c>
      <c r="AC25" s="188">
        <f ca="1">IF($U25="","",IF($B$19=TRUE,ExceedenceData!F25,""))</f>
        <v>1028.564417419303</v>
      </c>
      <c r="AD25" s="188">
        <f ca="1">IF($U25="","",IF($B$20=TRUE,ExceedenceData!G25,""))</f>
        <v>1016.6785571285724</v>
      </c>
      <c r="AE25" s="188">
        <f ca="1">IF($U25="","",IF($B$21=TRUE,ExceedenceData!H25,""))</f>
        <v>1011.6645681172175</v>
      </c>
      <c r="AF25" s="188">
        <f ca="1">IF($U25="","",IF($B$22=TRUE,ExceedenceData!I25,""))</f>
        <v>1006.3035397734284</v>
      </c>
      <c r="AG25" s="189">
        <f ca="1">IF($U25="","",IF($B$23=TRUE,ExceedenceData!J25,""))</f>
        <v>999.24194318518721</v>
      </c>
    </row>
    <row r="26" spans="1:33" x14ac:dyDescent="0.3">
      <c r="A26" s="5"/>
      <c r="B26" s="5" t="b">
        <v>1</v>
      </c>
      <c r="C26" s="5" t="b">
        <v>1</v>
      </c>
      <c r="D26" s="5" t="b">
        <v>1</v>
      </c>
      <c r="E26" s="5"/>
      <c r="F26" s="5"/>
      <c r="G26" s="5"/>
      <c r="H26" s="5"/>
      <c r="I26" s="5"/>
      <c r="J26" s="5"/>
      <c r="K26" s="5"/>
      <c r="L26" s="5"/>
      <c r="M26" s="5"/>
      <c r="N26" s="5"/>
      <c r="O26" s="5"/>
      <c r="P26" s="5"/>
      <c r="Q26" s="5"/>
      <c r="R26" s="5"/>
      <c r="S26" s="5"/>
      <c r="T26" s="5"/>
      <c r="U26" s="187">
        <f t="shared" ca="1" si="0"/>
        <v>46813</v>
      </c>
      <c r="V26" s="735">
        <f t="shared" ca="1" si="1"/>
        <v>1048.0240449226412</v>
      </c>
      <c r="W26" s="735">
        <f t="shared" ca="1" si="2"/>
        <v>1007.5658213412598</v>
      </c>
      <c r="X26" s="735">
        <f t="shared" ca="1" si="3"/>
        <v>1034.9150228878459</v>
      </c>
      <c r="Y26" s="188">
        <f ca="1">IF($U26="","",IF($B$15=TRUE,ExceedenceData!B26,""))</f>
        <v>1053.3164681358583</v>
      </c>
      <c r="Z26" s="188">
        <f ca="1">IF($U26="","",IF($B$16=TRUE,ExceedenceData!C26,""))</f>
        <v>1046.4497709997818</v>
      </c>
      <c r="AA26" s="188">
        <f ca="1">IF($U26="","",IF($B$17=TRUE,ExceedenceData!D26,""))</f>
        <v>1036.2220758397389</v>
      </c>
      <c r="AB26" s="188">
        <f ca="1">IF($U26="","",IF($B$18=TRUE,ExceedenceData!E26,""))</f>
        <v>1032.8864504595781</v>
      </c>
      <c r="AC26" s="188">
        <f ca="1">IF($U26="","",IF($B$19=TRUE,ExceedenceData!F26,""))</f>
        <v>1027.6831011632466</v>
      </c>
      <c r="AD26" s="188">
        <f ca="1">IF($U26="","",IF($B$20=TRUE,ExceedenceData!G26,""))</f>
        <v>1009.9735183296175</v>
      </c>
      <c r="AE26" s="188">
        <f ca="1">IF($U26="","",IF($B$21=TRUE,ExceedenceData!H26,""))</f>
        <v>1005.5413505108106</v>
      </c>
      <c r="AF26" s="188">
        <f ca="1">IF($U26="","",IF($B$22=TRUE,ExceedenceData!I26,""))</f>
        <v>1001.9702779653552</v>
      </c>
      <c r="AG26" s="189">
        <f ca="1">IF($U26="","",IF($B$23=TRUE,ExceedenceData!J26,""))</f>
        <v>993.31606141409941</v>
      </c>
    </row>
    <row r="27" spans="1:33" x14ac:dyDescent="0.3">
      <c r="A27" s="5"/>
      <c r="B27" s="7"/>
      <c r="C27" s="6"/>
      <c r="D27" s="5"/>
      <c r="E27" s="5"/>
      <c r="F27" s="5"/>
      <c r="G27" s="5"/>
      <c r="H27" s="5"/>
      <c r="I27" s="5"/>
      <c r="J27" s="5"/>
      <c r="K27" s="5"/>
      <c r="L27" s="5"/>
      <c r="M27" s="5"/>
      <c r="N27" s="5"/>
      <c r="O27" s="5"/>
      <c r="P27" s="5"/>
      <c r="Q27" s="5"/>
      <c r="R27" s="5"/>
      <c r="S27" s="5"/>
      <c r="T27" s="5"/>
      <c r="U27" s="187">
        <f t="shared" ca="1" si="0"/>
        <v>46844</v>
      </c>
      <c r="V27" s="735">
        <f t="shared" ca="1" si="1"/>
        <v>1042.4069631405196</v>
      </c>
      <c r="W27" s="735">
        <f t="shared" ca="1" si="2"/>
        <v>1003.7903522316466</v>
      </c>
      <c r="X27" s="735">
        <f t="shared" ca="1" si="3"/>
        <v>1030.1425248619205</v>
      </c>
      <c r="Y27" s="188">
        <f ca="1">IF($U27="","",IF($B$15=TRUE,ExceedenceData!B27,""))</f>
        <v>1047.4866324175537</v>
      </c>
      <c r="Z27" s="188">
        <f ca="1">IF($U27="","",IF($B$16=TRUE,ExceedenceData!C27,""))</f>
        <v>1042.0688660611572</v>
      </c>
      <c r="AA27" s="188">
        <f ca="1">IF($U27="","",IF($B$17=TRUE,ExceedenceData!D27,""))</f>
        <v>1033.0554711972507</v>
      </c>
      <c r="AB27" s="188">
        <f ca="1">IF($U27="","",IF($B$18=TRUE,ExceedenceData!E27,""))</f>
        <v>1029.1687449531007</v>
      </c>
      <c r="AC27" s="188">
        <f ca="1">IF($U27="","",IF($B$19=TRUE,ExceedenceData!F27,""))</f>
        <v>1024.0099122138668</v>
      </c>
      <c r="AD27" s="188">
        <f ca="1">IF($U27="","",IF($B$20=TRUE,ExceedenceData!G27,""))</f>
        <v>1007.2261303470004</v>
      </c>
      <c r="AE27" s="188">
        <f ca="1">IF($U27="","",IF($B$21=TRUE,ExceedenceData!H27,""))</f>
        <v>999.0942276673851</v>
      </c>
      <c r="AF27" s="188">
        <f ca="1">IF($U27="","",IF($B$22=TRUE,ExceedenceData!I27,""))</f>
        <v>994.65582194146134</v>
      </c>
      <c r="AG27" s="189">
        <f ca="1">IF($U27="","",IF($B$23=TRUE,ExceedenceData!J27,""))</f>
        <v>984.00627804504211</v>
      </c>
    </row>
    <row r="28" spans="1:33" x14ac:dyDescent="0.3">
      <c r="A28" s="5"/>
      <c r="B28" s="7"/>
      <c r="C28" s="6"/>
      <c r="D28" s="5"/>
      <c r="E28" s="5"/>
      <c r="F28" s="5"/>
      <c r="G28" s="5"/>
      <c r="H28" s="5"/>
      <c r="I28" s="5"/>
      <c r="J28" s="5"/>
      <c r="K28" s="5"/>
      <c r="L28" s="5"/>
      <c r="M28" s="5"/>
      <c r="N28" s="5"/>
      <c r="O28" s="5"/>
      <c r="P28" s="5"/>
      <c r="Q28" s="5"/>
      <c r="R28" s="5"/>
      <c r="S28" s="5"/>
      <c r="T28" s="5"/>
      <c r="U28" s="187">
        <f t="shared" ca="1" si="0"/>
        <v>46874</v>
      </c>
      <c r="V28" s="735">
        <f t="shared" ca="1" si="1"/>
        <v>1035.6263752566338</v>
      </c>
      <c r="W28" s="735">
        <f t="shared" ca="1" si="2"/>
        <v>1009.3335898017127</v>
      </c>
      <c r="X28" s="735">
        <f t="shared" ca="1" si="3"/>
        <v>1023.6859032495028</v>
      </c>
      <c r="Y28" s="188">
        <f ca="1">IF($U28="","",IF($B$15=TRUE,ExceedenceData!B28,""))</f>
        <v>1043.56608995383</v>
      </c>
      <c r="Z28" s="188">
        <f ca="1">IF($U28="","",IF($B$16=TRUE,ExceedenceData!C28,""))</f>
        <v>1040.2205858526463</v>
      </c>
      <c r="AA28" s="188">
        <f ca="1">IF($U28="","",IF($B$17=TRUE,ExceedenceData!D28,""))</f>
        <v>1033.5515798369074</v>
      </c>
      <c r="AB28" s="188">
        <f ca="1">IF($U28="","",IF($B$18=TRUE,ExceedenceData!E28,""))</f>
        <v>1026.5141854788303</v>
      </c>
      <c r="AC28" s="188">
        <f ca="1">IF($U28="","",IF($B$19=TRUE,ExceedenceData!F28,""))</f>
        <v>1022.6739610920202</v>
      </c>
      <c r="AD28" s="188">
        <f ca="1">IF($U28="","",IF($B$20=TRUE,ExceedenceData!G28,""))</f>
        <v>1015.9189896667496</v>
      </c>
      <c r="AE28" s="188">
        <f ca="1">IF($U28="","",IF($B$21=TRUE,ExceedenceData!H28,""))</f>
        <v>1009.959947417096</v>
      </c>
      <c r="AF28" s="188">
        <f ca="1">IF($U28="","",IF($B$22=TRUE,ExceedenceData!I28,""))</f>
        <v>998.97779356881756</v>
      </c>
      <c r="AG28" s="189">
        <f ca="1">IF($U28="","",IF($B$23=TRUE,ExceedenceData!J28,""))</f>
        <v>977.29797043268979</v>
      </c>
    </row>
    <row r="29" spans="1:33" x14ac:dyDescent="0.3">
      <c r="A29" s="5"/>
      <c r="B29" s="811" t="s">
        <v>519</v>
      </c>
      <c r="C29" s="812"/>
      <c r="D29" s="812"/>
      <c r="E29" s="5"/>
      <c r="F29" s="5"/>
      <c r="G29" s="5"/>
      <c r="H29" s="5"/>
      <c r="I29" s="5"/>
      <c r="J29" s="5"/>
      <c r="K29" s="5"/>
      <c r="L29" s="5"/>
      <c r="M29" s="5"/>
      <c r="N29" s="5"/>
      <c r="O29" s="5"/>
      <c r="P29" s="5"/>
      <c r="Q29" s="5"/>
      <c r="R29" s="5"/>
      <c r="S29" s="5"/>
      <c r="T29" s="5"/>
      <c r="U29" s="187">
        <f t="shared" ca="1" si="0"/>
        <v>46905</v>
      </c>
      <c r="V29" s="735">
        <f t="shared" ca="1" si="1"/>
        <v>1030.782969436628</v>
      </c>
      <c r="W29" s="735">
        <f t="shared" ca="1" si="2"/>
        <v>1005.5793372205761</v>
      </c>
      <c r="X29" s="735">
        <f t="shared" ca="1" si="3"/>
        <v>1019.2569944041509</v>
      </c>
      <c r="Y29" s="188">
        <f ca="1">IF($U29="","",IF($B$15=TRUE,ExceedenceData!B29,""))</f>
        <v>1040.4789026889671</v>
      </c>
      <c r="Z29" s="188">
        <f ca="1">IF($U29="","",IF($B$16=TRUE,ExceedenceData!C29,""))</f>
        <v>1035.3095754658184</v>
      </c>
      <c r="AA29" s="188">
        <f ca="1">IF($U29="","",IF($B$17=TRUE,ExceedenceData!D29,""))</f>
        <v>1033.7198830275527</v>
      </c>
      <c r="AB29" s="188">
        <f ca="1">IF($U29="","",IF($B$18=TRUE,ExceedenceData!E29,""))</f>
        <v>1022.5394666143516</v>
      </c>
      <c r="AC29" s="188">
        <f ca="1">IF($U29="","",IF($B$19=TRUE,ExceedenceData!F29,""))</f>
        <v>1019.1442460761305</v>
      </c>
      <c r="AD29" s="188">
        <f ca="1">IF($U29="","",IF($B$20=TRUE,ExceedenceData!G29,""))</f>
        <v>1015.4403306549526</v>
      </c>
      <c r="AE29" s="188">
        <f ca="1">IF($U29="","",IF($B$21=TRUE,ExceedenceData!H29,""))</f>
        <v>1007.7538213112906</v>
      </c>
      <c r="AF29" s="188">
        <f ca="1">IF($U29="","",IF($B$22=TRUE,ExceedenceData!I29,""))</f>
        <v>999.12400100621255</v>
      </c>
      <c r="AG29" s="189">
        <f ca="1">IF($U29="","",IF($B$23=TRUE,ExceedenceData!J29,""))</f>
        <v>987.07282815055362</v>
      </c>
    </row>
    <row r="30" spans="1:33" x14ac:dyDescent="0.3">
      <c r="A30" s="5"/>
      <c r="B30" s="812"/>
      <c r="C30" s="812"/>
      <c r="D30" s="812"/>
      <c r="E30" s="5"/>
      <c r="F30" s="5"/>
      <c r="G30" s="5"/>
      <c r="H30" s="5"/>
      <c r="I30" s="5"/>
      <c r="J30" s="5"/>
      <c r="K30" s="5"/>
      <c r="L30" s="5"/>
      <c r="M30" s="5"/>
      <c r="N30" s="5"/>
      <c r="O30" s="5"/>
      <c r="P30" s="5"/>
      <c r="Q30" s="5"/>
      <c r="R30" s="5"/>
      <c r="S30" s="5"/>
      <c r="T30" s="5"/>
      <c r="U30" s="187">
        <f t="shared" ca="1" si="0"/>
        <v>46935</v>
      </c>
      <c r="V30" s="735">
        <f t="shared" ca="1" si="1"/>
        <v>1029.5475648249221</v>
      </c>
      <c r="W30" s="735">
        <f t="shared" ca="1" si="2"/>
        <v>1005.8932982571577</v>
      </c>
      <c r="X30" s="735">
        <f t="shared" ca="1" si="3"/>
        <v>1019.326324329925</v>
      </c>
      <c r="Y30" s="188">
        <f ca="1">IF($U30="","",IF($B$15=TRUE,ExceedenceData!B30,""))</f>
        <v>1041.3658548567346</v>
      </c>
      <c r="Z30" s="188">
        <f ca="1">IF($U30="","",IF($B$16=TRUE,ExceedenceData!C30,""))</f>
        <v>1037.0634487818033</v>
      </c>
      <c r="AA30" s="188">
        <f ca="1">IF($U30="","",IF($B$17=TRUE,ExceedenceData!D30,""))</f>
        <v>1032.8102009868526</v>
      </c>
      <c r="AB30" s="188">
        <f ca="1">IF($U30="","",IF($B$18=TRUE,ExceedenceData!E30,""))</f>
        <v>1022.4727263802108</v>
      </c>
      <c r="AC30" s="188">
        <f ca="1">IF($U30="","",IF($B$19=TRUE,ExceedenceData!F30,""))</f>
        <v>1019.2027788258222</v>
      </c>
      <c r="AD30" s="188">
        <f ca="1">IF($U30="","",IF($B$20=TRUE,ExceedenceData!G30,""))</f>
        <v>1015.4612473862555</v>
      </c>
      <c r="AE30" s="188">
        <f ca="1">IF($U30="","",IF($B$21=TRUE,ExceedenceData!H30,""))</f>
        <v>1008.1942924892367</v>
      </c>
      <c r="AF30" s="188">
        <f ca="1">IF($U30="","",IF($B$22=TRUE,ExceedenceData!I30,""))</f>
        <v>997.19292365521267</v>
      </c>
      <c r="AG30" s="189">
        <f ca="1">IF($U30="","",IF($B$23=TRUE,ExceedenceData!J30,""))</f>
        <v>986.77480118003882</v>
      </c>
    </row>
    <row r="31" spans="1:33" x14ac:dyDescent="0.3">
      <c r="A31" s="5"/>
      <c r="B31" s="812"/>
      <c r="C31" s="812"/>
      <c r="D31" s="812"/>
      <c r="E31" s="5"/>
      <c r="F31" s="5"/>
      <c r="G31" s="5"/>
      <c r="H31" s="5"/>
      <c r="I31" s="5"/>
      <c r="J31" s="5"/>
      <c r="K31" s="5"/>
      <c r="L31" s="5"/>
      <c r="M31" s="5"/>
      <c r="N31" s="5"/>
      <c r="O31" s="5"/>
      <c r="P31" s="5"/>
      <c r="Q31" s="5"/>
      <c r="R31" s="5"/>
      <c r="S31" s="5"/>
      <c r="T31" s="5"/>
      <c r="U31" s="187">
        <f t="shared" ca="1" si="0"/>
        <v>46966</v>
      </c>
      <c r="V31" s="735">
        <f t="shared" ca="1" si="1"/>
        <v>1030.510680726494</v>
      </c>
      <c r="W31" s="735">
        <f t="shared" ca="1" si="2"/>
        <v>1008.7758291900798</v>
      </c>
      <c r="X31" s="735">
        <f t="shared" ca="1" si="3"/>
        <v>1022.5881459626587</v>
      </c>
      <c r="Y31" s="188">
        <f ca="1">IF($U31="","",IF($B$15=TRUE,ExceedenceData!B31,""))</f>
        <v>1044.9227079804175</v>
      </c>
      <c r="Z31" s="188">
        <f ca="1">IF($U31="","",IF($B$16=TRUE,ExceedenceData!C31,""))</f>
        <v>1040.3563655453659</v>
      </c>
      <c r="AA31" s="188">
        <f ca="1">IF($U31="","",IF($B$17=TRUE,ExceedenceData!D31,""))</f>
        <v>1033.4974240165284</v>
      </c>
      <c r="AB31" s="188">
        <f ca="1">IF($U31="","",IF($B$18=TRUE,ExceedenceData!E31,""))</f>
        <v>1024.7409918936974</v>
      </c>
      <c r="AC31" s="188">
        <f ca="1">IF($U31="","",IF($B$19=TRUE,ExceedenceData!F31,""))</f>
        <v>1020.879763307511</v>
      </c>
      <c r="AD31" s="188">
        <f ca="1">IF($U31="","",IF($B$20=TRUE,ExceedenceData!G31,""))</f>
        <v>1016.5183828608567</v>
      </c>
      <c r="AE31" s="188">
        <f ca="1">IF($U31="","",IF($B$21=TRUE,ExceedenceData!H31,""))</f>
        <v>1010.7434948016614</v>
      </c>
      <c r="AF31" s="188">
        <f ca="1">IF($U31="","",IF($B$22=TRUE,ExceedenceData!I31,""))</f>
        <v>994.41701588357705</v>
      </c>
      <c r="AG31" s="189">
        <f ca="1">IF($U31="","",IF($B$23=TRUE,ExceedenceData!J31,""))</f>
        <v>986.25300075699045</v>
      </c>
    </row>
    <row r="32" spans="1:33" x14ac:dyDescent="0.3">
      <c r="A32" s="5"/>
      <c r="B32" s="812"/>
      <c r="C32" s="812"/>
      <c r="D32" s="812"/>
      <c r="E32" s="5"/>
      <c r="F32" s="790" t="s">
        <v>507</v>
      </c>
      <c r="G32" s="790"/>
      <c r="H32" s="790"/>
      <c r="I32" s="790"/>
      <c r="J32" s="790"/>
      <c r="K32" s="790"/>
      <c r="L32" s="790"/>
      <c r="M32" s="790"/>
      <c r="N32" s="790"/>
      <c r="O32" s="790"/>
      <c r="P32" s="790"/>
      <c r="Q32" s="790"/>
      <c r="R32" s="790"/>
      <c r="S32" s="790"/>
      <c r="T32" s="5"/>
      <c r="U32" s="187">
        <f t="shared" ca="1" si="0"/>
        <v>46997</v>
      </c>
      <c r="V32" s="735">
        <f t="shared" ca="1" si="1"/>
        <v>1029.9275614323567</v>
      </c>
      <c r="W32" s="735">
        <f t="shared" ca="1" si="2"/>
        <v>1009.6738828443285</v>
      </c>
      <c r="X32" s="735">
        <f t="shared" ca="1" si="3"/>
        <v>1022.6109557810735</v>
      </c>
      <c r="Y32" s="188">
        <f ca="1">IF($U32="","",IF($B$15=TRUE,ExceedenceData!B32,""))</f>
        <v>1045.4255203101607</v>
      </c>
      <c r="Z32" s="188">
        <f ca="1">IF($U32="","",IF($B$16=TRUE,ExceedenceData!C32,""))</f>
        <v>1042.7163410087171</v>
      </c>
      <c r="AA32" s="188">
        <f ca="1">IF($U32="","",IF($B$17=TRUE,ExceedenceData!D32,""))</f>
        <v>1031.9208342180962</v>
      </c>
      <c r="AB32" s="188">
        <f ca="1">IF($U32="","",IF($B$18=TRUE,ExceedenceData!E32,""))</f>
        <v>1024.068541275105</v>
      </c>
      <c r="AC32" s="188">
        <f ca="1">IF($U32="","",IF($B$19=TRUE,ExceedenceData!F32,""))</f>
        <v>1021.1019468408538</v>
      </c>
      <c r="AD32" s="188">
        <f ca="1">IF($U32="","",IF($B$20=TRUE,ExceedenceData!G32,""))</f>
        <v>1016.0176067392257</v>
      </c>
      <c r="AE32" s="188">
        <f ca="1">IF($U32="","",IF($B$21=TRUE,ExceedenceData!H32,""))</f>
        <v>1010.9362840340809</v>
      </c>
      <c r="AF32" s="188">
        <f ca="1">IF($U32="","",IF($B$22=TRUE,ExceedenceData!I32,""))</f>
        <v>992.35595165898076</v>
      </c>
      <c r="AG32" s="189">
        <f ca="1">IF($U32="","",IF($B$23=TRUE,ExceedenceData!J32,""))</f>
        <v>984.3339594219093</v>
      </c>
    </row>
    <row r="33" spans="1:33" x14ac:dyDescent="0.3">
      <c r="A33" s="5"/>
      <c r="B33" s="812"/>
      <c r="C33" s="812"/>
      <c r="D33" s="812"/>
      <c r="E33" s="5"/>
      <c r="F33" s="790"/>
      <c r="G33" s="790"/>
      <c r="H33" s="790"/>
      <c r="I33" s="790"/>
      <c r="J33" s="790"/>
      <c r="K33" s="790"/>
      <c r="L33" s="790"/>
      <c r="M33" s="790"/>
      <c r="N33" s="790"/>
      <c r="O33" s="790"/>
      <c r="P33" s="790"/>
      <c r="Q33" s="790"/>
      <c r="R33" s="790"/>
      <c r="S33" s="790"/>
      <c r="T33" s="5"/>
      <c r="U33" s="187">
        <f t="shared" ca="1" si="0"/>
        <v>47027</v>
      </c>
      <c r="V33" s="735">
        <f t="shared" ca="1" si="1"/>
        <v>1029.8068299478421</v>
      </c>
      <c r="W33" s="735">
        <f t="shared" ca="1" si="2"/>
        <v>1012.657032498135</v>
      </c>
      <c r="X33" s="735">
        <f t="shared" ca="1" si="3"/>
        <v>1025.0084596723207</v>
      </c>
      <c r="Y33" s="188">
        <f ca="1">IF($U33="","",IF($B$15=TRUE,ExceedenceData!B33,""))</f>
        <v>1046.0783170023003</v>
      </c>
      <c r="Z33" s="188">
        <f ca="1">IF($U33="","",IF($B$16=TRUE,ExceedenceData!C33,""))</f>
        <v>1043.7230030443418</v>
      </c>
      <c r="AA33" s="188">
        <f ca="1">IF($U33="","",IF($B$17=TRUE,ExceedenceData!D33,""))</f>
        <v>1032.2652498439963</v>
      </c>
      <c r="AB33" s="188">
        <f ca="1">IF($U33="","",IF($B$18=TRUE,ExceedenceData!E33,""))</f>
        <v>1025.8076354930956</v>
      </c>
      <c r="AC33" s="188">
        <f ca="1">IF($U33="","",IF($B$19=TRUE,ExceedenceData!F33,""))</f>
        <v>1023.411684121709</v>
      </c>
      <c r="AD33" s="188">
        <f ca="1">IF($U33="","",IF($B$20=TRUE,ExceedenceData!G33,""))</f>
        <v>1018.7340295692121</v>
      </c>
      <c r="AE33" s="188">
        <f ca="1">IF($U33="","",IF($B$21=TRUE,ExceedenceData!H33,""))</f>
        <v>1012.3417825767367</v>
      </c>
      <c r="AF33" s="188">
        <f ca="1">IF($U33="","",IF($B$22=TRUE,ExceedenceData!I33,""))</f>
        <v>992.93944579825768</v>
      </c>
      <c r="AG33" s="189">
        <f ca="1">IF($U33="","",IF($B$23=TRUE,ExceedenceData!J33,""))</f>
        <v>983.46722284332373</v>
      </c>
    </row>
    <row r="34" spans="1:33" x14ac:dyDescent="0.3">
      <c r="A34" s="5"/>
      <c r="B34" s="5" t="s">
        <v>120</v>
      </c>
      <c r="C34" s="5"/>
      <c r="D34" s="5"/>
      <c r="E34" s="5"/>
      <c r="F34" s="5"/>
      <c r="G34" s="5"/>
      <c r="H34" s="5"/>
      <c r="I34" s="5"/>
      <c r="J34" s="5"/>
      <c r="K34" s="5"/>
      <c r="L34" s="5"/>
      <c r="M34" s="5"/>
      <c r="N34" s="5"/>
      <c r="O34" s="5"/>
      <c r="P34" s="5"/>
      <c r="Q34" s="5"/>
      <c r="R34" s="5"/>
      <c r="S34" s="5"/>
      <c r="T34" s="5"/>
      <c r="U34" s="187">
        <f t="shared" ca="1" si="0"/>
        <v>47058</v>
      </c>
      <c r="V34" s="735">
        <f t="shared" ca="1" si="1"/>
        <v>1028.5724627042264</v>
      </c>
      <c r="W34" s="735">
        <f t="shared" ca="1" si="2"/>
        <v>1014.035792452488</v>
      </c>
      <c r="X34" s="735">
        <f t="shared" ca="1" si="3"/>
        <v>1025.9507149438414</v>
      </c>
      <c r="Y34" s="188">
        <f ca="1">IF($U34="","",IF($B$15=TRUE,ExceedenceData!B34,""))</f>
        <v>1045.4854907701445</v>
      </c>
      <c r="Z34" s="188">
        <f ca="1">IF($U34="","",IF($B$16=TRUE,ExceedenceData!C34,""))</f>
        <v>1043.4819050875258</v>
      </c>
      <c r="AA34" s="188">
        <f ca="1">IF($U34="","",IF($B$17=TRUE,ExceedenceData!D34,""))</f>
        <v>1030.8633713775173</v>
      </c>
      <c r="AB34" s="188">
        <f ca="1">IF($U34="","",IF($B$18=TRUE,ExceedenceData!E34,""))</f>
        <v>1027.4090977172857</v>
      </c>
      <c r="AC34" s="188">
        <f ca="1">IF($U34="","",IF($B$19=TRUE,ExceedenceData!F34,""))</f>
        <v>1022.8507493908622</v>
      </c>
      <c r="AD34" s="188">
        <f ca="1">IF($U34="","",IF($B$20=TRUE,ExceedenceData!G34,""))</f>
        <v>1018.8501009726654</v>
      </c>
      <c r="AE34" s="188">
        <f ca="1">IF($U34="","",IF($B$21=TRUE,ExceedenceData!H34,""))</f>
        <v>1013.6020720510483</v>
      </c>
      <c r="AF34" s="188">
        <f ca="1">IF($U34="","",IF($B$22=TRUE,ExceedenceData!I34,""))</f>
        <v>991.14281464108319</v>
      </c>
      <c r="AG34" s="189">
        <f ca="1">IF($U34="","",IF($B$23=TRUE,ExceedenceData!J34,""))</f>
        <v>980.86104207684014</v>
      </c>
    </row>
    <row r="35" spans="1:33" x14ac:dyDescent="0.3">
      <c r="A35" s="158"/>
      <c r="B35" s="158"/>
      <c r="C35" s="158"/>
      <c r="D35" s="158"/>
      <c r="E35" s="158"/>
      <c r="F35" s="158"/>
      <c r="G35" s="158"/>
      <c r="H35" s="158"/>
      <c r="I35" s="158"/>
      <c r="J35" s="158"/>
      <c r="K35" s="158"/>
      <c r="L35" s="158"/>
      <c r="M35" s="158"/>
      <c r="N35" s="158"/>
      <c r="O35" s="158"/>
      <c r="P35" s="158"/>
      <c r="Q35" s="158"/>
      <c r="R35" s="158"/>
      <c r="S35" s="158"/>
      <c r="T35" s="158"/>
      <c r="U35" s="187">
        <f t="shared" ca="1" si="0"/>
        <v>47088</v>
      </c>
      <c r="V35" s="735">
        <f t="shared" ca="1" si="1"/>
        <v>1029.9120194718876</v>
      </c>
      <c r="W35" s="735">
        <f t="shared" ca="1" si="2"/>
        <v>1017.6265714182066</v>
      </c>
      <c r="X35" s="735">
        <f t="shared" ca="1" si="3"/>
        <v>1029.0626883722366</v>
      </c>
      <c r="Y35" s="188">
        <f ca="1">IF($U35="","",IF($B$15=TRUE,ExceedenceData!B35,""))</f>
        <v>1047.6273641752327</v>
      </c>
      <c r="Z35" s="188">
        <f ca="1">IF($U35="","",IF($B$16=TRUE,ExceedenceData!C35,""))</f>
        <v>1045.4357109496004</v>
      </c>
      <c r="AA35" s="188">
        <f ca="1">IF($U35="","",IF($B$17=TRUE,ExceedenceData!D35,""))</f>
        <v>1032.5334310720157</v>
      </c>
      <c r="AB35" s="188">
        <f ca="1">IF($U35="","",IF($B$18=TRUE,ExceedenceData!E35,""))</f>
        <v>1029.8594864800646</v>
      </c>
      <c r="AC35" s="188">
        <f ca="1">IF($U35="","",IF($B$19=TRUE,ExceedenceData!F35,""))</f>
        <v>1026.3444269324464</v>
      </c>
      <c r="AD35" s="188">
        <f ca="1">IF($U35="","",IF($B$20=TRUE,ExceedenceData!G35,""))</f>
        <v>1021.2231991074715</v>
      </c>
      <c r="AE35" s="188">
        <f ca="1">IF($U35="","",IF($B$21=TRUE,ExceedenceData!H35,""))</f>
        <v>1017.1371524480779</v>
      </c>
      <c r="AF35" s="188">
        <f ca="1">IF($U35="","",IF($B$22=TRUE,ExceedenceData!I35,""))</f>
        <v>991.20540674924121</v>
      </c>
      <c r="AG35" s="189">
        <f ca="1">IF($U35="","",IF($B$23=TRUE,ExceedenceData!J35,""))</f>
        <v>980.15554245093085</v>
      </c>
    </row>
    <row r="36" spans="1:33" x14ac:dyDescent="0.3">
      <c r="U36" s="187">
        <f t="shared" ca="1" si="0"/>
        <v>47119</v>
      </c>
      <c r="V36" s="735">
        <f t="shared" ca="1" si="1"/>
        <v>1031.2004180971403</v>
      </c>
      <c r="W36" s="735">
        <f t="shared" ca="1" si="2"/>
        <v>1014.4172205693139</v>
      </c>
      <c r="X36" s="735">
        <f t="shared" ca="1" si="3"/>
        <v>1032.2612833289033</v>
      </c>
      <c r="Y36" s="188">
        <f ca="1">IF($U36="","",IF($B$15=TRUE,ExceedenceData!B36,""))</f>
        <v>1049.1763448063975</v>
      </c>
      <c r="Z36" s="188">
        <f ca="1">IF($U36="","",IF($B$16=TRUE,ExceedenceData!C36,""))</f>
        <v>1045.9063189446081</v>
      </c>
      <c r="AA36" s="188">
        <f ca="1">IF($U36="","",IF($B$17=TRUE,ExceedenceData!D36,""))</f>
        <v>1035.649511483015</v>
      </c>
      <c r="AB36" s="188">
        <f ca="1">IF($U36="","",IF($B$18=TRUE,ExceedenceData!E36,""))</f>
        <v>1031.6252289263157</v>
      </c>
      <c r="AC36" s="188">
        <f ca="1">IF($U36="","",IF($B$19=TRUE,ExceedenceData!F36,""))</f>
        <v>1028.8982730322643</v>
      </c>
      <c r="AD36" s="188">
        <f ca="1">IF($U36="","",IF($B$20=TRUE,ExceedenceData!G36,""))</f>
        <v>1025.4115890078062</v>
      </c>
      <c r="AE36" s="188">
        <f ca="1">IF($U36="","",IF($B$21=TRUE,ExceedenceData!H36,""))</f>
        <v>1017.6372290848383</v>
      </c>
      <c r="AF36" s="188">
        <f ca="1">IF($U36="","",IF($B$22=TRUE,ExceedenceData!I36,""))</f>
        <v>994.71552852927755</v>
      </c>
      <c r="AG36" s="189">
        <f ca="1">IF($U36="","",IF($B$23=TRUE,ExceedenceData!J36,""))</f>
        <v>976.73355580069233</v>
      </c>
    </row>
    <row r="37" spans="1:33" x14ac:dyDescent="0.3">
      <c r="R37" s="148"/>
      <c r="S37" s="148"/>
      <c r="T37" s="149"/>
      <c r="U37" s="187">
        <f t="shared" ref="U37:U72" ca="1" si="4">IF((ROW()-3)&lt;=LOOKUP($A$6,TimestepID,Duration),EDATE(U36,1),"")</f>
        <v>47150</v>
      </c>
      <c r="V37" s="735">
        <f t="shared" ca="1" si="1"/>
        <v>1031.5914596625494</v>
      </c>
      <c r="W37" s="735">
        <f t="shared" ca="1" si="2"/>
        <v>1011.3629938040192</v>
      </c>
      <c r="X37" s="735">
        <f t="shared" ca="1" si="3"/>
        <v>1034.3219210750597</v>
      </c>
      <c r="Y37" s="188">
        <f ca="1">IF($U37="","",IF($B$15=TRUE,ExceedenceData!B37,""))</f>
        <v>1050.1865070432304</v>
      </c>
      <c r="Z37" s="188">
        <f ca="1">IF($U37="","",IF($B$16=TRUE,ExceedenceData!C37,""))</f>
        <v>1046.7417523419199</v>
      </c>
      <c r="AA37" s="188">
        <f ca="1">IF($U37="","",IF($B$17=TRUE,ExceedenceData!D37,""))</f>
        <v>1035.8807272748772</v>
      </c>
      <c r="AB37" s="188">
        <f ca="1">IF($U37="","",IF($B$18=TRUE,ExceedenceData!E37,""))</f>
        <v>1032.4138487809678</v>
      </c>
      <c r="AC37" s="188">
        <f ca="1">IF($U37="","",IF($B$19=TRUE,ExceedenceData!F37,""))</f>
        <v>1028.3141868212051</v>
      </c>
      <c r="AD37" s="188">
        <f ca="1">IF($U37="","",IF($B$20=TRUE,ExceedenceData!G37,""))</f>
        <v>1026.9873434021681</v>
      </c>
      <c r="AE37" s="188">
        <f ca="1">IF($U37="","",IF($B$21=TRUE,ExceedenceData!H37,""))</f>
        <v>1017.8780825874092</v>
      </c>
      <c r="AF37" s="188">
        <f ca="1">IF($U37="","",IF($B$22=TRUE,ExceedenceData!I37,""))</f>
        <v>998.76694815117014</v>
      </c>
      <c r="AG37" s="189">
        <f ca="1">IF($U37="","",IF($B$23=TRUE,ExceedenceData!J37,""))</f>
        <v>974.8486609093884</v>
      </c>
    </row>
    <row r="38" spans="1:33" x14ac:dyDescent="0.3">
      <c r="U38" s="187">
        <f t="shared" ca="1" si="4"/>
        <v>47178</v>
      </c>
      <c r="V38" s="735">
        <f t="shared" ca="1" si="1"/>
        <v>1028.610691551203</v>
      </c>
      <c r="W38" s="735">
        <f t="shared" ca="1" si="2"/>
        <v>1005.9247017941229</v>
      </c>
      <c r="X38" s="735">
        <f t="shared" ca="1" si="3"/>
        <v>1033.1583810011168</v>
      </c>
      <c r="Y38" s="188">
        <f ca="1">IF($U38="","",IF($B$15=TRUE,ExceedenceData!B38,""))</f>
        <v>1046.3834845096956</v>
      </c>
      <c r="Z38" s="188">
        <f ca="1">IF($U38="","",IF($B$16=TRUE,ExceedenceData!C38,""))</f>
        <v>1044.9227541224377</v>
      </c>
      <c r="AA38" s="188">
        <f ca="1">IF($U38="","",IF($B$17=TRUE,ExceedenceData!D38,""))</f>
        <v>1035.9415417665639</v>
      </c>
      <c r="AB38" s="188">
        <f ca="1">IF($U38="","",IF($B$18=TRUE,ExceedenceData!E38,""))</f>
        <v>1029.8325577343865</v>
      </c>
      <c r="AC38" s="188">
        <f ca="1">IF($U38="","",IF($B$19=TRUE,ExceedenceData!F38,""))</f>
        <v>1026.4011219237325</v>
      </c>
      <c r="AD38" s="188">
        <f ca="1">IF($U38="","",IF($B$20=TRUE,ExceedenceData!G38,""))</f>
        <v>1022.3146070382395</v>
      </c>
      <c r="AE38" s="188">
        <f ca="1">IF($U38="","",IF($B$21=TRUE,ExceedenceData!H38,""))</f>
        <v>1015.7577887141865</v>
      </c>
      <c r="AF38" s="188">
        <f ca="1">IF($U38="","",IF($B$22=TRUE,ExceedenceData!I38,""))</f>
        <v>998.2956092901037</v>
      </c>
      <c r="AG38" s="189">
        <f ca="1">IF($U38="","",IF($B$23=TRUE,ExceedenceData!J38,""))</f>
        <v>970.1421883014749</v>
      </c>
    </row>
    <row r="39" spans="1:33" x14ac:dyDescent="0.3">
      <c r="I39" t="s">
        <v>705</v>
      </c>
      <c r="U39" s="187">
        <f t="shared" ca="1" si="4"/>
        <v>47209</v>
      </c>
      <c r="V39" s="735">
        <f t="shared" ca="1" si="1"/>
        <v>1023.8894022727721</v>
      </c>
      <c r="W39" s="735">
        <f t="shared" ca="1" si="2"/>
        <v>1003.3992765975696</v>
      </c>
      <c r="X39" s="735">
        <f t="shared" ca="1" si="3"/>
        <v>1029.838398301257</v>
      </c>
      <c r="Y39" s="188">
        <f ca="1">IF($U39="","",IF($B$15=TRUE,ExceedenceData!B39,""))</f>
        <v>1042.9257631989612</v>
      </c>
      <c r="Z39" s="188">
        <f ca="1">IF($U39="","",IF($B$16=TRUE,ExceedenceData!C39,""))</f>
        <v>1039.6576171286024</v>
      </c>
      <c r="AA39" s="188">
        <f ca="1">IF($U39="","",IF($B$17=TRUE,ExceedenceData!D39,""))</f>
        <v>1034.4731338423207</v>
      </c>
      <c r="AB39" s="188">
        <f ca="1">IF($U39="","",IF($B$18=TRUE,ExceedenceData!E39,""))</f>
        <v>1026.7153036960487</v>
      </c>
      <c r="AC39" s="188">
        <f ca="1">IF($U39="","",IF($B$19=TRUE,ExceedenceData!F39,""))</f>
        <v>1023.1511111125338</v>
      </c>
      <c r="AD39" s="188">
        <f ca="1">IF($U39="","",IF($B$20=TRUE,ExceedenceData!G39,""))</f>
        <v>1019.3062738468383</v>
      </c>
      <c r="AE39" s="188">
        <f ca="1">IF($U39="","",IF($B$21=TRUE,ExceedenceData!H39,""))</f>
        <v>1014.2593530752749</v>
      </c>
      <c r="AF39" s="188">
        <f ca="1">IF($U39="","",IF($B$22=TRUE,ExceedenceData!I39,""))</f>
        <v>991.5188856407209</v>
      </c>
      <c r="AG39" s="189">
        <f ca="1">IF($U39="","",IF($B$23=TRUE,ExceedenceData!J39,""))</f>
        <v>966.08186563777178</v>
      </c>
    </row>
    <row r="40" spans="1:33" x14ac:dyDescent="0.3">
      <c r="U40" s="187">
        <f t="shared" ca="1" si="4"/>
        <v>47239</v>
      </c>
      <c r="V40" s="735">
        <f t="shared" ca="1" si="1"/>
        <v>1018.496792084497</v>
      </c>
      <c r="W40" s="735">
        <f t="shared" ca="1" si="2"/>
        <v>1011.0704470183039</v>
      </c>
      <c r="X40" s="735">
        <f t="shared" ca="1" si="3"/>
        <v>1025.0692855326781</v>
      </c>
      <c r="Y40" s="188">
        <f ca="1">IF($U40="","",IF($B$15=TRUE,ExceedenceData!B40,""))</f>
        <v>1040.198026160871</v>
      </c>
      <c r="Z40" s="188">
        <f ca="1">IF($U40="","",IF($B$16=TRUE,ExceedenceData!C40,""))</f>
        <v>1036.6834457411906</v>
      </c>
      <c r="AA40" s="188">
        <f ca="1">IF($U40="","",IF($B$17=TRUE,ExceedenceData!D40,""))</f>
        <v>1034.2992727521316</v>
      </c>
      <c r="AB40" s="188">
        <f ca="1">IF($U40="","",IF($B$18=TRUE,ExceedenceData!E40,""))</f>
        <v>1032.4763310510243</v>
      </c>
      <c r="AC40" s="188">
        <f ca="1">IF($U40="","",IF($B$19=TRUE,ExceedenceData!F40,""))</f>
        <v>1025.5453735660417</v>
      </c>
      <c r="AD40" s="188">
        <f ca="1">IF($U40="","",IF($B$20=TRUE,ExceedenceData!G40,""))</f>
        <v>1019.0745995812043</v>
      </c>
      <c r="AE40" s="188">
        <f ca="1">IF($U40="","",IF($B$21=TRUE,ExceedenceData!H40,""))</f>
        <v>1017.0505385406682</v>
      </c>
      <c r="AF40" s="188">
        <f ca="1">IF($U40="","",IF($B$22=TRUE,ExceedenceData!I40,""))</f>
        <v>1006.2084840462375</v>
      </c>
      <c r="AG40" s="189">
        <f ca="1">IF($U40="","",IF($B$23=TRUE,ExceedenceData!J40,""))</f>
        <v>961.85289970723136</v>
      </c>
    </row>
    <row r="41" spans="1:33" x14ac:dyDescent="0.3">
      <c r="U41" s="187">
        <f t="shared" ca="1" si="4"/>
        <v>47270</v>
      </c>
      <c r="V41" s="735">
        <f t="shared" ca="1" si="1"/>
        <v>1015.3647543173346</v>
      </c>
      <c r="W41" s="735">
        <f t="shared" ca="1" si="2"/>
        <v>1008.7466830337327</v>
      </c>
      <c r="X41" s="735">
        <f t="shared" ca="1" si="3"/>
        <v>1023.7468033659861</v>
      </c>
      <c r="Y41" s="188">
        <f ca="1">IF($U41="","",IF($B$15=TRUE,ExceedenceData!B41,""))</f>
        <v>1040.0173640685255</v>
      </c>
      <c r="Z41" s="188">
        <f ca="1">IF($U41="","",IF($B$16=TRUE,ExceedenceData!C41,""))</f>
        <v>1035.2782341041068</v>
      </c>
      <c r="AA41" s="188">
        <f ca="1">IF($U41="","",IF($B$17=TRUE,ExceedenceData!D41,""))</f>
        <v>1033.3177723533015</v>
      </c>
      <c r="AB41" s="188">
        <f ca="1">IF($U41="","",IF($B$18=TRUE,ExceedenceData!E41,""))</f>
        <v>1030.7550416620868</v>
      </c>
      <c r="AC41" s="188">
        <f ca="1">IF($U41="","",IF($B$19=TRUE,ExceedenceData!F41,""))</f>
        <v>1025.0959932044827</v>
      </c>
      <c r="AD41" s="188">
        <f ca="1">IF($U41="","",IF($B$20=TRUE,ExceedenceData!G41,""))</f>
        <v>1017.164888427691</v>
      </c>
      <c r="AE41" s="188">
        <f ca="1">IF($U41="","",IF($B$21=TRUE,ExceedenceData!H41,""))</f>
        <v>1013.9814680969548</v>
      </c>
      <c r="AF41" s="188">
        <f ca="1">IF($U41="","",IF($B$22=TRUE,ExceedenceData!I41,""))</f>
        <v>1004.1375809297969</v>
      </c>
      <c r="AG41" s="189">
        <f ca="1">IF($U41="","",IF($B$23=TRUE,ExceedenceData!J41,""))</f>
        <v>955.6453066525844</v>
      </c>
    </row>
    <row r="42" spans="1:33" x14ac:dyDescent="0.3">
      <c r="U42" s="187">
        <f t="shared" ca="1" si="4"/>
        <v>47300</v>
      </c>
      <c r="V42" s="735">
        <f t="shared" ca="1" si="1"/>
        <v>1015.0867821892168</v>
      </c>
      <c r="W42" s="735">
        <f t="shared" ca="1" si="2"/>
        <v>1009.2956622359779</v>
      </c>
      <c r="X42" s="735">
        <f t="shared" ca="1" si="3"/>
        <v>1025.4070981528062</v>
      </c>
      <c r="Y42" s="188">
        <f ca="1">IF($U42="","",IF($B$15=TRUE,ExceedenceData!B42,""))</f>
        <v>1041.6931698958899</v>
      </c>
      <c r="Z42" s="188">
        <f ca="1">IF($U42="","",IF($B$16=TRUE,ExceedenceData!C42,""))</f>
        <v>1036.6758464097284</v>
      </c>
      <c r="AA42" s="188">
        <f ca="1">IF($U42="","",IF($B$17=TRUE,ExceedenceData!D42,""))</f>
        <v>1035.5076387923166</v>
      </c>
      <c r="AB42" s="188">
        <f ca="1">IF($U42="","",IF($B$18=TRUE,ExceedenceData!E42,""))</f>
        <v>1031.8795958289579</v>
      </c>
      <c r="AC42" s="188">
        <f ca="1">IF($U42="","",IF($B$19=TRUE,ExceedenceData!F42,""))</f>
        <v>1026.3979845735146</v>
      </c>
      <c r="AD42" s="188">
        <f ca="1">IF($U42="","",IF($B$20=TRUE,ExceedenceData!G42,""))</f>
        <v>1016.4365842179913</v>
      </c>
      <c r="AE42" s="188">
        <f ca="1">IF($U42="","",IF($B$21=TRUE,ExceedenceData!H42,""))</f>
        <v>1013.3008084008338</v>
      </c>
      <c r="AF42" s="188">
        <f ca="1">IF($U42="","",IF($B$22=TRUE,ExceedenceData!I42,""))</f>
        <v>1004.1238060359849</v>
      </c>
      <c r="AG42" s="189">
        <f ca="1">IF($U42="","",IF($B$23=TRUE,ExceedenceData!J42,""))</f>
        <v>952.8963499776936</v>
      </c>
    </row>
    <row r="43" spans="1:33" x14ac:dyDescent="0.3">
      <c r="U43" s="187">
        <f t="shared" ca="1" si="4"/>
        <v>47331</v>
      </c>
      <c r="V43" s="735">
        <f t="shared" ca="1" si="1"/>
        <v>1016.8963001596686</v>
      </c>
      <c r="W43" s="735">
        <f t="shared" ca="1" si="2"/>
        <v>1012.8889484071166</v>
      </c>
      <c r="X43" s="735">
        <f t="shared" ca="1" si="3"/>
        <v>1029.1427162798441</v>
      </c>
      <c r="Y43" s="188">
        <f ca="1">IF($U43="","",IF($B$15=TRUE,ExceedenceData!B43,""))</f>
        <v>1043.729550623623</v>
      </c>
      <c r="Z43" s="188">
        <f ca="1">IF($U43="","",IF($B$16=TRUE,ExceedenceData!C43,""))</f>
        <v>1040.9490699978151</v>
      </c>
      <c r="AA43" s="188">
        <f ca="1">IF($U43="","",IF($B$17=TRUE,ExceedenceData!D43,""))</f>
        <v>1038.905543203248</v>
      </c>
      <c r="AB43" s="188">
        <f ca="1">IF($U43="","",IF($B$18=TRUE,ExceedenceData!E43,""))</f>
        <v>1034.068385539073</v>
      </c>
      <c r="AC43" s="188">
        <f ca="1">IF($U43="","",IF($B$19=TRUE,ExceedenceData!F43,""))</f>
        <v>1029.8175851001324</v>
      </c>
      <c r="AD43" s="188">
        <f ca="1">IF($U43="","",IF($B$20=TRUE,ExceedenceData!G43,""))</f>
        <v>1018.8279306725004</v>
      </c>
      <c r="AE43" s="188">
        <f ca="1">IF($U43="","",IF($B$21=TRUE,ExceedenceData!H43,""))</f>
        <v>1015.2020567868923</v>
      </c>
      <c r="AF43" s="188">
        <f ca="1">IF($U43="","",IF($B$22=TRUE,ExceedenceData!I43,""))</f>
        <v>1004.8897939165225</v>
      </c>
      <c r="AG43" s="189">
        <f ca="1">IF($U43="","",IF($B$23=TRUE,ExceedenceData!J43,""))</f>
        <v>951.23221215767649</v>
      </c>
    </row>
    <row r="44" spans="1:33" x14ac:dyDescent="0.3">
      <c r="U44" s="187">
        <f t="shared" ca="1" si="4"/>
        <v>47362</v>
      </c>
      <c r="V44" s="735">
        <f t="shared" ca="1" si="1"/>
        <v>1016.4884818527019</v>
      </c>
      <c r="W44" s="735">
        <f t="shared" ca="1" si="2"/>
        <v>1013.2511222167376</v>
      </c>
      <c r="X44" s="735">
        <f t="shared" ca="1" si="3"/>
        <v>1029.1809694093211</v>
      </c>
      <c r="Y44" s="188">
        <f ca="1">IF($U44="","",IF($B$15=TRUE,ExceedenceData!B44,""))</f>
        <v>1045.6919009415819</v>
      </c>
      <c r="Z44" s="188">
        <f ca="1">IF($U44="","",IF($B$16=TRUE,ExceedenceData!C44,""))</f>
        <v>1042.0028677713533</v>
      </c>
      <c r="AA44" s="188">
        <f ca="1">IF($U44="","",IF($B$17=TRUE,ExceedenceData!D44,""))</f>
        <v>1040.044462806962</v>
      </c>
      <c r="AB44" s="188">
        <f ca="1">IF($U44="","",IF($B$18=TRUE,ExceedenceData!E44,""))</f>
        <v>1033.0404475924181</v>
      </c>
      <c r="AC44" s="188">
        <f ca="1">IF($U44="","",IF($B$19=TRUE,ExceedenceData!F44,""))</f>
        <v>1030.2491740992214</v>
      </c>
      <c r="AD44" s="188">
        <f ca="1">IF($U44="","",IF($B$20=TRUE,ExceedenceData!G44,""))</f>
        <v>1018.827691194602</v>
      </c>
      <c r="AE44" s="188">
        <f ca="1">IF($U44="","",IF($B$21=TRUE,ExceedenceData!H44,""))</f>
        <v>1014.7124811682003</v>
      </c>
      <c r="AF44" s="188">
        <f ca="1">IF($U44="","",IF($B$22=TRUE,ExceedenceData!I44,""))</f>
        <v>1003.4904911454654</v>
      </c>
      <c r="AG44" s="189">
        <f ca="1">IF($U44="","",IF($B$23=TRUE,ExceedenceData!J44,""))</f>
        <v>950.32977189049063</v>
      </c>
    </row>
    <row r="45" spans="1:33" x14ac:dyDescent="0.3">
      <c r="U45" s="187">
        <f t="shared" ca="1" si="4"/>
        <v>47392</v>
      </c>
      <c r="V45" s="735">
        <f t="shared" ca="1" si="1"/>
        <v>1019.8188001236787</v>
      </c>
      <c r="W45" s="735">
        <f t="shared" ca="1" si="2"/>
        <v>1016.8985536625523</v>
      </c>
      <c r="X45" s="735">
        <f t="shared" ca="1" si="3"/>
        <v>1029.9629121807227</v>
      </c>
      <c r="Y45" s="188">
        <f ca="1">IF($U45="","",IF($B$15=TRUE,ExceedenceData!B45,""))</f>
        <v>1047.1325055103612</v>
      </c>
      <c r="Z45" s="188">
        <f ca="1">IF($U45="","",IF($B$16=TRUE,ExceedenceData!C45,""))</f>
        <v>1044.855842714197</v>
      </c>
      <c r="AA45" s="188">
        <f ca="1">IF($U45="","",IF($B$17=TRUE,ExceedenceData!D45,""))</f>
        <v>1040.9105664984177</v>
      </c>
      <c r="AB45" s="188">
        <f ca="1">IF($U45="","",IF($B$18=TRUE,ExceedenceData!E45,""))</f>
        <v>1036.8581383628161</v>
      </c>
      <c r="AC45" s="188">
        <f ca="1">IF($U45="","",IF($B$19=TRUE,ExceedenceData!F45,""))</f>
        <v>1031.1872523413967</v>
      </c>
      <c r="AD45" s="188">
        <f ca="1">IF($U45="","",IF($B$20=TRUE,ExceedenceData!G45,""))</f>
        <v>1020.955777744544</v>
      </c>
      <c r="AE45" s="188">
        <f ca="1">IF($U45="","",IF($B$21=TRUE,ExceedenceData!H45,""))</f>
        <v>1018.1229963754896</v>
      </c>
      <c r="AF45" s="188">
        <f ca="1">IF($U45="","",IF($B$22=TRUE,ExceedenceData!I45,""))</f>
        <v>1004.3169917035576</v>
      </c>
      <c r="AG45" s="189">
        <f ca="1">IF($U45="","",IF($B$23=TRUE,ExceedenceData!J45,""))</f>
        <v>951.11163315308909</v>
      </c>
    </row>
    <row r="46" spans="1:33" x14ac:dyDescent="0.3">
      <c r="U46" s="187">
        <f t="shared" ca="1" si="4"/>
        <v>47423</v>
      </c>
      <c r="V46" s="735">
        <f t="shared" ca="1" si="1"/>
        <v>1020.2700369397644</v>
      </c>
      <c r="W46" s="735">
        <f t="shared" ca="1" si="2"/>
        <v>1017.6179810077515</v>
      </c>
      <c r="X46" s="735">
        <f t="shared" ca="1" si="3"/>
        <v>1028.3318696598208</v>
      </c>
      <c r="Y46" s="188">
        <f ca="1">IF($U46="","",IF($B$15=TRUE,ExceedenceData!B46,""))</f>
        <v>1046.8624168209451</v>
      </c>
      <c r="Z46" s="188">
        <f ca="1">IF($U46="","",IF($B$16=TRUE,ExceedenceData!C46,""))</f>
        <v>1045.7131444694505</v>
      </c>
      <c r="AA46" s="188">
        <f ca="1">IF($U46="","",IF($B$17=TRUE,ExceedenceData!D46,""))</f>
        <v>1040.6460471401556</v>
      </c>
      <c r="AB46" s="188">
        <f ca="1">IF($U46="","",IF($B$18=TRUE,ExceedenceData!E46,""))</f>
        <v>1036.6507698669761</v>
      </c>
      <c r="AC46" s="188">
        <f ca="1">IF($U46="","",IF($B$19=TRUE,ExceedenceData!F46,""))</f>
        <v>1029.8774955647546</v>
      </c>
      <c r="AD46" s="188">
        <f ca="1">IF($U46="","",IF($B$20=TRUE,ExceedenceData!G46,""))</f>
        <v>1021.3817447027112</v>
      </c>
      <c r="AE46" s="188">
        <f ca="1">IF($U46="","",IF($B$21=TRUE,ExceedenceData!H46,""))</f>
        <v>1017.5851982733637</v>
      </c>
      <c r="AF46" s="188">
        <f ca="1">IF($U46="","",IF($B$22=TRUE,ExceedenceData!I46,""))</f>
        <v>1002.1072276146035</v>
      </c>
      <c r="AG46" s="189">
        <f ca="1">IF($U46="","",IF($B$23=TRUE,ExceedenceData!J46,""))</f>
        <v>947.75662236362962</v>
      </c>
    </row>
    <row r="47" spans="1:33" x14ac:dyDescent="0.3">
      <c r="U47" s="187">
        <f t="shared" ca="1" si="4"/>
        <v>47453</v>
      </c>
      <c r="V47" s="735">
        <f t="shared" ca="1" si="1"/>
        <v>1022.3327244683699</v>
      </c>
      <c r="W47" s="735">
        <f t="shared" ca="1" si="2"/>
        <v>1019.9110822806555</v>
      </c>
      <c r="X47" s="735">
        <f t="shared" ca="1" si="3"/>
        <v>1028.6522747042995</v>
      </c>
      <c r="Y47" s="188">
        <f ca="1">IF($U47="","",IF($B$15=TRUE,ExceedenceData!B47,""))</f>
        <v>1049.0146012976045</v>
      </c>
      <c r="Z47" s="188">
        <f ca="1">IF($U47="","",IF($B$16=TRUE,ExceedenceData!C47,""))</f>
        <v>1046.7615764501379</v>
      </c>
      <c r="AA47" s="188">
        <f ca="1">IF($U47="","",IF($B$17=TRUE,ExceedenceData!D47,""))</f>
        <v>1041.4700999922536</v>
      </c>
      <c r="AB47" s="188">
        <f ca="1">IF($U47="","",IF($B$18=TRUE,ExceedenceData!E47,""))</f>
        <v>1037.3855386908083</v>
      </c>
      <c r="AC47" s="188">
        <f ca="1">IF($U47="","",IF($B$19=TRUE,ExceedenceData!F47,""))</f>
        <v>1030.0569363111895</v>
      </c>
      <c r="AD47" s="188">
        <f ca="1">IF($U47="","",IF($B$20=TRUE,ExceedenceData!G47,""))</f>
        <v>1023.6199428856771</v>
      </c>
      <c r="AE47" s="188">
        <f ca="1">IF($U47="","",IF($B$21=TRUE,ExceedenceData!H47,""))</f>
        <v>1019.3860253850693</v>
      </c>
      <c r="AF47" s="188">
        <f ca="1">IF($U47="","",IF($B$22=TRUE,ExceedenceData!I47,""))</f>
        <v>1001.8908568748989</v>
      </c>
      <c r="AG47" s="189">
        <f ca="1">IF($U47="","",IF($B$23=TRUE,ExceedenceData!J47,""))</f>
        <v>946.13210443852267</v>
      </c>
    </row>
    <row r="48" spans="1:33" x14ac:dyDescent="0.3">
      <c r="U48" s="187">
        <f t="shared" ca="1" si="4"/>
        <v>47484</v>
      </c>
      <c r="V48" s="735">
        <f t="shared" ca="1" si="1"/>
        <v>1025.9477509508285</v>
      </c>
      <c r="W48" s="735">
        <f t="shared" ca="1" si="2"/>
        <v>1021.6752707990991</v>
      </c>
      <c r="X48" s="735">
        <f t="shared" ca="1" si="3"/>
        <v>1029.9642406787432</v>
      </c>
      <c r="Y48" s="188">
        <f ca="1">IF($U48="","",IF($B$15=TRUE,ExceedenceData!B48,""))</f>
        <v>1050.7773581510369</v>
      </c>
      <c r="Z48" s="188">
        <f ca="1">IF($U48="","",IF($B$16=TRUE,ExceedenceData!C48,""))</f>
        <v>1048.3333014214197</v>
      </c>
      <c r="AA48" s="188">
        <f ca="1">IF($U48="","",IF($B$17=TRUE,ExceedenceData!D48,""))</f>
        <v>1042.8539763381114</v>
      </c>
      <c r="AB48" s="188">
        <f ca="1">IF($U48="","",IF($B$18=TRUE,ExceedenceData!E48,""))</f>
        <v>1039.9932658916546</v>
      </c>
      <c r="AC48" s="188">
        <f ca="1">IF($U48="","",IF($B$19=TRUE,ExceedenceData!F48,""))</f>
        <v>1031.6677734653235</v>
      </c>
      <c r="AD48" s="188">
        <f ca="1">IF($U48="","",IF($B$20=TRUE,ExceedenceData!G48,""))</f>
        <v>1026.0893669085872</v>
      </c>
      <c r="AE48" s="188">
        <f ca="1">IF($U48="","",IF($B$21=TRUE,ExceedenceData!H48,""))</f>
        <v>1022.8420483255469</v>
      </c>
      <c r="AF48" s="188">
        <f ca="1">IF($U48="","",IF($B$22=TRUE,ExceedenceData!I48,""))</f>
        <v>1001.4630547305665</v>
      </c>
      <c r="AG48" s="189">
        <f ca="1">IF($U48="","",IF($B$23=TRUE,ExceedenceData!J48,""))</f>
        <v>945.23073671565373</v>
      </c>
    </row>
    <row r="49" spans="21:33" x14ac:dyDescent="0.3">
      <c r="U49" s="187">
        <f t="shared" ca="1" si="4"/>
        <v>47515</v>
      </c>
      <c r="V49" s="735">
        <f t="shared" ca="1" si="1"/>
        <v>1028.3549625635239</v>
      </c>
      <c r="W49" s="735">
        <f t="shared" ca="1" si="2"/>
        <v>1018.9948728251744</v>
      </c>
      <c r="X49" s="735">
        <f t="shared" ca="1" si="3"/>
        <v>1030.3721998670305</v>
      </c>
      <c r="Y49" s="188">
        <f ca="1">IF($U49="","",IF($B$15=TRUE,ExceedenceData!B49,""))</f>
        <v>1052.2329200454301</v>
      </c>
      <c r="Z49" s="188">
        <f ca="1">IF($U49="","",IF($B$16=TRUE,ExceedenceData!C49,""))</f>
        <v>1048.587349295437</v>
      </c>
      <c r="AA49" s="188">
        <f ca="1">IF($U49="","",IF($B$17=TRUE,ExceedenceData!D49,""))</f>
        <v>1044.0241261860515</v>
      </c>
      <c r="AB49" s="188">
        <f ca="1">IF($U49="","",IF($B$18=TRUE,ExceedenceData!E49,""))</f>
        <v>1041.4136962411826</v>
      </c>
      <c r="AC49" s="188">
        <f ca="1">IF($U49="","",IF($B$19=TRUE,ExceedenceData!F49,""))</f>
        <v>1033.1670071606529</v>
      </c>
      <c r="AD49" s="188">
        <f ca="1">IF($U49="","",IF($B$20=TRUE,ExceedenceData!G49,""))</f>
        <v>1027.7601797755347</v>
      </c>
      <c r="AE49" s="188">
        <f ca="1">IF($U49="","",IF($B$21=TRUE,ExceedenceData!H49,""))</f>
        <v>1025.9266124696524</v>
      </c>
      <c r="AF49" s="188">
        <f ca="1">IF($U49="","",IF($B$22=TRUE,ExceedenceData!I49,""))</f>
        <v>1000.9833070181728</v>
      </c>
      <c r="AG49" s="189">
        <f ca="1">IF($U49="","",IF($B$23=TRUE,ExceedenceData!J49,""))</f>
        <v>945.35733524230557</v>
      </c>
    </row>
    <row r="50" spans="21:33" x14ac:dyDescent="0.3">
      <c r="U50" s="187">
        <f t="shared" ca="1" si="4"/>
        <v>47543</v>
      </c>
      <c r="V50" s="735">
        <f t="shared" ca="1" si="1"/>
        <v>1028.0751958561104</v>
      </c>
      <c r="W50" s="735">
        <f t="shared" ca="1" si="2"/>
        <v>1014.5214258265345</v>
      </c>
      <c r="X50" s="735">
        <f t="shared" ca="1" si="3"/>
        <v>1027.7964213620705</v>
      </c>
      <c r="Y50" s="188">
        <f ca="1">IF($U50="","",IF($B$15=TRUE,ExceedenceData!B50,""))</f>
        <v>1051.2081393271969</v>
      </c>
      <c r="Z50" s="188">
        <f ca="1">IF($U50="","",IF($B$16=TRUE,ExceedenceData!C50,""))</f>
        <v>1048.8894161198662</v>
      </c>
      <c r="AA50" s="188">
        <f ca="1">IF($U50="","",IF($B$17=TRUE,ExceedenceData!D50,""))</f>
        <v>1042.7163834833409</v>
      </c>
      <c r="AB50" s="188">
        <f ca="1">IF($U50="","",IF($B$18=TRUE,ExceedenceData!E50,""))</f>
        <v>1039.774426303054</v>
      </c>
      <c r="AC50" s="188">
        <f ca="1">IF($U50="","",IF($B$19=TRUE,ExceedenceData!F50,""))</f>
        <v>1031.3381902758792</v>
      </c>
      <c r="AD50" s="188">
        <f ca="1">IF($U50="","",IF($B$20=TRUE,ExceedenceData!G50,""))</f>
        <v>1026.9776014589991</v>
      </c>
      <c r="AE50" s="188">
        <f ca="1">IF($U50="","",IF($B$21=TRUE,ExceedenceData!H50,""))</f>
        <v>1023.2703908758172</v>
      </c>
      <c r="AF50" s="188">
        <f ca="1">IF($U50="","",IF($B$22=TRUE,ExceedenceData!I50,""))</f>
        <v>996.82648862556164</v>
      </c>
      <c r="AG50" s="189">
        <f ca="1">IF($U50="","",IF($B$23=TRUE,ExceedenceData!J50,""))</f>
        <v>941.10848080635742</v>
      </c>
    </row>
    <row r="51" spans="21:33" x14ac:dyDescent="0.3">
      <c r="U51" s="187">
        <f t="shared" ca="1" si="4"/>
        <v>47574</v>
      </c>
      <c r="V51" s="735">
        <f t="shared" ca="1" si="1"/>
        <v>1025.9607142804048</v>
      </c>
      <c r="W51" s="735">
        <f t="shared" ca="1" si="2"/>
        <v>1012.4716425163978</v>
      </c>
      <c r="X51" s="735">
        <f t="shared" ca="1" si="3"/>
        <v>1023.4926687745791</v>
      </c>
      <c r="Y51" s="188">
        <f ca="1">IF($U51="","",IF($B$15=TRUE,ExceedenceData!B51,""))</f>
        <v>1051.3513605528756</v>
      </c>
      <c r="Z51" s="188">
        <f ca="1">IF($U51="","",IF($B$16=TRUE,ExceedenceData!C51,""))</f>
        <v>1047.3245343660842</v>
      </c>
      <c r="AA51" s="188">
        <f ca="1">IF($U51="","",IF($B$17=TRUE,ExceedenceData!D51,""))</f>
        <v>1038.9330631563503</v>
      </c>
      <c r="AB51" s="188">
        <f ca="1">IF($U51="","",IF($B$18=TRUE,ExceedenceData!E51,""))</f>
        <v>1037.0081142129923</v>
      </c>
      <c r="AC51" s="188">
        <f ca="1">IF($U51="","",IF($B$19=TRUE,ExceedenceData!F51,""))</f>
        <v>1027.6066021275224</v>
      </c>
      <c r="AD51" s="188">
        <f ca="1">IF($U51="","",IF($B$20=TRUE,ExceedenceData!G51,""))</f>
        <v>1023.8261074139341</v>
      </c>
      <c r="AE51" s="188">
        <f ca="1">IF($U51="","",IF($B$21=TRUE,ExceedenceData!H51,""))</f>
        <v>1020.0393441680058</v>
      </c>
      <c r="AF51" s="188">
        <f ca="1">IF($U51="","",IF($B$22=TRUE,ExceedenceData!I51,""))</f>
        <v>992.06348831907644</v>
      </c>
      <c r="AG51" s="189">
        <f ca="1">IF($U51="","",IF($B$23=TRUE,ExceedenceData!J51,""))</f>
        <v>941.4575043257405</v>
      </c>
    </row>
    <row r="52" spans="21:33" x14ac:dyDescent="0.3">
      <c r="U52" s="187">
        <f t="shared" ca="1" si="4"/>
        <v>47604</v>
      </c>
      <c r="V52" s="735">
        <f t="shared" ca="1" si="1"/>
        <v>1022.8590681226783</v>
      </c>
      <c r="W52" s="735">
        <f t="shared" ca="1" si="2"/>
        <v>1014.6690689665012</v>
      </c>
      <c r="X52" s="735">
        <f t="shared" ca="1" si="3"/>
        <v>1018.1339357960065</v>
      </c>
      <c r="Y52" s="188">
        <f ca="1">IF($U52="","",IF($B$15=TRUE,ExceedenceData!B52,""))</f>
        <v>1055.3857101177655</v>
      </c>
      <c r="Z52" s="188">
        <f ca="1">IF($U52="","",IF($B$16=TRUE,ExceedenceData!C52,""))</f>
        <v>1044.4456448943697</v>
      </c>
      <c r="AA52" s="188">
        <f ca="1">IF($U52="","",IF($B$17=TRUE,ExceedenceData!D52,""))</f>
        <v>1035.7362978087667</v>
      </c>
      <c r="AB52" s="188">
        <f ca="1">IF($U52="","",IF($B$18=TRUE,ExceedenceData!E52,""))</f>
        <v>1032.6541072834877</v>
      </c>
      <c r="AC52" s="188">
        <f ca="1">IF($U52="","",IF($B$19=TRUE,ExceedenceData!F52,""))</f>
        <v>1025.2410981868024</v>
      </c>
      <c r="AD52" s="188">
        <f ca="1">IF($U52="","",IF($B$20=TRUE,ExceedenceData!G52,""))</f>
        <v>1020.9871211917338</v>
      </c>
      <c r="AE52" s="188">
        <f ca="1">IF($U52="","",IF($B$21=TRUE,ExceedenceData!H52,""))</f>
        <v>1018.8524314851464</v>
      </c>
      <c r="AF52" s="188">
        <f ca="1">IF($U52="","",IF($B$22=TRUE,ExceedenceData!I52,""))</f>
        <v>991.5134611343517</v>
      </c>
      <c r="AG52" s="189">
        <f ca="1">IF($U52="","",IF($B$23=TRUE,ExceedenceData!J52,""))</f>
        <v>978.62082428391909</v>
      </c>
    </row>
    <row r="53" spans="21:33" x14ac:dyDescent="0.3">
      <c r="U53" s="187">
        <f t="shared" ca="1" si="4"/>
        <v>47635</v>
      </c>
      <c r="V53" s="735">
        <f t="shared" ca="1" si="1"/>
        <v>1021.8547246841434</v>
      </c>
      <c r="W53" s="735">
        <f t="shared" ca="1" si="2"/>
        <v>1012.3763966970552</v>
      </c>
      <c r="X53" s="735">
        <f t="shared" ca="1" si="3"/>
        <v>1015.0163481600399</v>
      </c>
      <c r="Y53" s="188">
        <f ca="1">IF($U53="","",IF($B$15=TRUE,ExceedenceData!B53,""))</f>
        <v>1061.0056073187411</v>
      </c>
      <c r="Z53" s="188">
        <f ca="1">IF($U53="","",IF($B$16=TRUE,ExceedenceData!C53,""))</f>
        <v>1042.6695758178337</v>
      </c>
      <c r="AA53" s="188">
        <f ca="1">IF($U53="","",IF($B$17=TRUE,ExceedenceData!D53,""))</f>
        <v>1032.9532422152611</v>
      </c>
      <c r="AB53" s="188">
        <f ca="1">IF($U53="","",IF($B$18=TRUE,ExceedenceData!E53,""))</f>
        <v>1029.7393242584494</v>
      </c>
      <c r="AC53" s="188">
        <f ca="1">IF($U53="","",IF($B$19=TRUE,ExceedenceData!F53,""))</f>
        <v>1024.16390714932</v>
      </c>
      <c r="AD53" s="188">
        <f ca="1">IF($U53="","",IF($B$20=TRUE,ExceedenceData!G53,""))</f>
        <v>1019.0978265229331</v>
      </c>
      <c r="AE53" s="188">
        <f ca="1">IF($U53="","",IF($B$21=TRUE,ExceedenceData!H53,""))</f>
        <v>1016.1289021425102</v>
      </c>
      <c r="AF53" s="188">
        <f ca="1">IF($U53="","",IF($B$22=TRUE,ExceedenceData!I53,""))</f>
        <v>999.34642600613927</v>
      </c>
      <c r="AG53" s="189">
        <f ca="1">IF($U53="","",IF($B$23=TRUE,ExceedenceData!J53,""))</f>
        <v>978.46445641167884</v>
      </c>
    </row>
    <row r="54" spans="21:33" x14ac:dyDescent="0.3">
      <c r="U54" s="187">
        <f t="shared" ca="1" si="4"/>
        <v>47665</v>
      </c>
      <c r="V54" s="735">
        <f t="shared" ca="1" si="1"/>
        <v>1023.7044648808028</v>
      </c>
      <c r="W54" s="735">
        <f t="shared" ca="1" si="2"/>
        <v>1012.9041378459192</v>
      </c>
      <c r="X54" s="735">
        <f t="shared" ca="1" si="3"/>
        <v>1014.7422425871325</v>
      </c>
      <c r="Y54" s="188">
        <f ca="1">IF($U54="","",IF($B$15=TRUE,ExceedenceData!B54,""))</f>
        <v>1070.0985134403775</v>
      </c>
      <c r="Z54" s="188">
        <f ca="1">IF($U54="","",IF($B$16=TRUE,ExceedenceData!C54,""))</f>
        <v>1043.465214612939</v>
      </c>
      <c r="AA54" s="188">
        <f ca="1">IF($U54="","",IF($B$17=TRUE,ExceedenceData!D54,""))</f>
        <v>1033.1180905350179</v>
      </c>
      <c r="AB54" s="188">
        <f ca="1">IF($U54="","",IF($B$18=TRUE,ExceedenceData!E54,""))</f>
        <v>1028.983562715772</v>
      </c>
      <c r="AC54" s="188">
        <f ca="1">IF($U54="","",IF($B$19=TRUE,ExceedenceData!F54,""))</f>
        <v>1024.8902996858494</v>
      </c>
      <c r="AD54" s="188">
        <f ca="1">IF($U54="","",IF($B$20=TRUE,ExceedenceData!G54,""))</f>
        <v>1020.3578731804165</v>
      </c>
      <c r="AE54" s="188">
        <f ca="1">IF($U54="","",IF($B$21=TRUE,ExceedenceData!H54,""))</f>
        <v>1015.4271997913777</v>
      </c>
      <c r="AF54" s="188">
        <f ca="1">IF($U54="","",IF($B$22=TRUE,ExceedenceData!I54,""))</f>
        <v>998.90674370470322</v>
      </c>
      <c r="AG54" s="189">
        <f ca="1">IF($U54="","",IF($B$23=TRUE,ExceedenceData!J54,""))</f>
        <v>975.76198138043105</v>
      </c>
    </row>
    <row r="55" spans="21:33" x14ac:dyDescent="0.3">
      <c r="U55" s="187">
        <f t="shared" ca="1" si="4"/>
        <v>47696</v>
      </c>
      <c r="V55" s="735">
        <f t="shared" ca="1" si="1"/>
        <v>1027.284457282014</v>
      </c>
      <c r="W55" s="735">
        <f t="shared" ca="1" si="2"/>
        <v>1016.7123080157025</v>
      </c>
      <c r="X55" s="735">
        <f t="shared" ca="1" si="3"/>
        <v>1016.1556775616372</v>
      </c>
      <c r="Y55" s="188">
        <f ca="1">IF($U55="","",IF($B$15=TRUE,ExceedenceData!B55,""))</f>
        <v>1080.4942735323875</v>
      </c>
      <c r="Z55" s="188">
        <f ca="1">IF($U55="","",IF($B$16=TRUE,ExceedenceData!C55,""))</f>
        <v>1045.048135323779</v>
      </c>
      <c r="AA55" s="188">
        <f ca="1">IF($U55="","",IF($B$17=TRUE,ExceedenceData!D55,""))</f>
        <v>1034.8844536606175</v>
      </c>
      <c r="AB55" s="188">
        <f ca="1">IF($U55="","",IF($B$18=TRUE,ExceedenceData!E55,""))</f>
        <v>1030.7478979659388</v>
      </c>
      <c r="AC55" s="188">
        <f ca="1">IF($U55="","",IF($B$19=TRUE,ExceedenceData!F55,""))</f>
        <v>1026.3382577236048</v>
      </c>
      <c r="AD55" s="188">
        <f ca="1">IF($U55="","",IF($B$20=TRUE,ExceedenceData!G55,""))</f>
        <v>1023.4330995287042</v>
      </c>
      <c r="AE55" s="188">
        <f ca="1">IF($U55="","",IF($B$21=TRUE,ExceedenceData!H55,""))</f>
        <v>1017.1490411604923</v>
      </c>
      <c r="AF55" s="188">
        <f ca="1">IF($U55="","",IF($B$22=TRUE,ExceedenceData!I55,""))</f>
        <v>1001.1628638192818</v>
      </c>
      <c r="AG55" s="189">
        <f ca="1">IF($U55="","",IF($B$23=TRUE,ExceedenceData!J55,""))</f>
        <v>973.58996805554716</v>
      </c>
    </row>
    <row r="56" spans="21:33" x14ac:dyDescent="0.3">
      <c r="U56" s="187">
        <f t="shared" ca="1" si="4"/>
        <v>47727</v>
      </c>
      <c r="V56" s="735">
        <f t="shared" ca="1" si="1"/>
        <v>1028.2927262472817</v>
      </c>
      <c r="W56" s="735">
        <f t="shared" ca="1" si="2"/>
        <v>1016.6825962037942</v>
      </c>
      <c r="X56" s="735">
        <f t="shared" ca="1" si="3"/>
        <v>1015.3552889775448</v>
      </c>
      <c r="Y56" s="188">
        <f ca="1">IF($U56="","",IF($B$15=TRUE,ExceedenceData!B56,""))</f>
        <v>1086.5349156891532</v>
      </c>
      <c r="Z56" s="188">
        <f ca="1">IF($U56="","",IF($B$16=TRUE,ExceedenceData!C56,""))</f>
        <v>1044.6744769807704</v>
      </c>
      <c r="AA56" s="188">
        <f ca="1">IF($U56="","",IF($B$17=TRUE,ExceedenceData!D56,""))</f>
        <v>1033.6809122281029</v>
      </c>
      <c r="AB56" s="188">
        <f ca="1">IF($U56="","",IF($B$18=TRUE,ExceedenceData!E56,""))</f>
        <v>1029.6557790844192</v>
      </c>
      <c r="AC56" s="188">
        <f ca="1">IF($U56="","",IF($B$19=TRUE,ExceedenceData!F56,""))</f>
        <v>1026.3027343524918</v>
      </c>
      <c r="AD56" s="188">
        <f ca="1">IF($U56="","",IF($B$20=TRUE,ExceedenceData!G56,""))</f>
        <v>1022.9414599279656</v>
      </c>
      <c r="AE56" s="188">
        <f ca="1">IF($U56="","",IF($B$21=TRUE,ExceedenceData!H56,""))</f>
        <v>1016.9577543705226</v>
      </c>
      <c r="AF56" s="188">
        <f ca="1">IF($U56="","",IF($B$22=TRUE,ExceedenceData!I56,""))</f>
        <v>1001.4389797152705</v>
      </c>
      <c r="AG56" s="189">
        <f ca="1">IF($U56="","",IF($B$23=TRUE,ExceedenceData!J56,""))</f>
        <v>972.01233427328509</v>
      </c>
    </row>
    <row r="57" spans="21:33" x14ac:dyDescent="0.3">
      <c r="U57" s="187">
        <f t="shared" ca="1" si="4"/>
        <v>47757</v>
      </c>
      <c r="V57" s="735">
        <f t="shared" ca="1" si="1"/>
        <v>1031.6426234884007</v>
      </c>
      <c r="W57" s="735">
        <f t="shared" ca="1" si="2"/>
        <v>1020.2588405745826</v>
      </c>
      <c r="X57" s="735">
        <f t="shared" ca="1" si="3"/>
        <v>1018.7215719580867</v>
      </c>
      <c r="Y57" s="188">
        <f ca="1">IF($U57="","",IF($B$15=TRUE,ExceedenceData!B57,""))</f>
        <v>1088.497578566554</v>
      </c>
      <c r="Z57" s="188">
        <f ca="1">IF($U57="","",IF($B$16=TRUE,ExceedenceData!C57,""))</f>
        <v>1047.7227460367612</v>
      </c>
      <c r="AA57" s="188">
        <f ca="1">IF($U57="","",IF($B$17=TRUE,ExceedenceData!D57,""))</f>
        <v>1034.9513347556474</v>
      </c>
      <c r="AB57" s="188">
        <f ca="1">IF($U57="","",IF($B$18=TRUE,ExceedenceData!E57,""))</f>
        <v>1031.1936848912003</v>
      </c>
      <c r="AC57" s="188">
        <f ca="1">IF($U57="","",IF($B$19=TRUE,ExceedenceData!F57,""))</f>
        <v>1029.9818221195421</v>
      </c>
      <c r="AD57" s="188">
        <f ca="1">IF($U57="","",IF($B$20=TRUE,ExceedenceData!G57,""))</f>
        <v>1026.370408660825</v>
      </c>
      <c r="AE57" s="188">
        <f ca="1">IF($U57="","",IF($B$21=TRUE,ExceedenceData!H57,""))</f>
        <v>1020.3140989927133</v>
      </c>
      <c r="AF57" s="188">
        <f ca="1">IF($U57="","",IF($B$22=TRUE,ExceedenceData!I57,""))</f>
        <v>1005.0303074939402</v>
      </c>
      <c r="AG57" s="189">
        <f ca="1">IF($U57="","",IF($B$23=TRUE,ExceedenceData!J57,""))</f>
        <v>972.85203003473555</v>
      </c>
    </row>
    <row r="58" spans="21:33" x14ac:dyDescent="0.3">
      <c r="U58" s="187">
        <f t="shared" ca="1" si="4"/>
        <v>47788</v>
      </c>
      <c r="V58" s="735">
        <f t="shared" ca="1" si="1"/>
        <v>1032.2761139947011</v>
      </c>
      <c r="W58" s="735">
        <f t="shared" ca="1" si="2"/>
        <v>1020.9579370832626</v>
      </c>
      <c r="X58" s="735">
        <f t="shared" ca="1" si="3"/>
        <v>1019.1895450620258</v>
      </c>
      <c r="Y58" s="188">
        <f ca="1">IF($U58="","",IF($B$15=TRUE,ExceedenceData!B58,""))</f>
        <v>1088.7985785210576</v>
      </c>
      <c r="Z58" s="188">
        <f ca="1">IF($U58="","",IF($B$16=TRUE,ExceedenceData!C58,""))</f>
        <v>1048.6901967904373</v>
      </c>
      <c r="AA58" s="188">
        <f ca="1">IF($U58="","",IF($B$17=TRUE,ExceedenceData!D58,""))</f>
        <v>1034.0059543317925</v>
      </c>
      <c r="AB58" s="188">
        <f ca="1">IF($U58="","",IF($B$18=TRUE,ExceedenceData!E58,""))</f>
        <v>1030.8783612908708</v>
      </c>
      <c r="AC58" s="188">
        <f ca="1">IF($U58="","",IF($B$19=TRUE,ExceedenceData!F58,""))</f>
        <v>1029.1797297466107</v>
      </c>
      <c r="AD58" s="188">
        <f ca="1">IF($U58="","",IF($B$20=TRUE,ExceedenceData!G58,""))</f>
        <v>1027.4061866058937</v>
      </c>
      <c r="AE58" s="188">
        <f ca="1">IF($U58="","",IF($B$21=TRUE,ExceedenceData!H58,""))</f>
        <v>1021.2645110880123</v>
      </c>
      <c r="AF58" s="188">
        <f ca="1">IF($U58="","",IF($B$22=TRUE,ExceedenceData!I58,""))</f>
        <v>1005.6186849759733</v>
      </c>
      <c r="AG58" s="189">
        <f ca="1">IF($U58="","",IF($B$23=TRUE,ExceedenceData!J58,""))</f>
        <v>969.78349237060888</v>
      </c>
    </row>
    <row r="59" spans="21:33" x14ac:dyDescent="0.3">
      <c r="U59" s="187">
        <f t="shared" ca="1" si="4"/>
        <v>47818</v>
      </c>
      <c r="V59" s="735">
        <f t="shared" ca="1" si="1"/>
        <v>1034.3838915135084</v>
      </c>
      <c r="W59" s="735">
        <f t="shared" ca="1" si="2"/>
        <v>1023.2068730373674</v>
      </c>
      <c r="X59" s="735">
        <f t="shared" ca="1" si="3"/>
        <v>1021.2723370496665</v>
      </c>
      <c r="Y59" s="188">
        <f ca="1">IF($U59="","",IF($B$15=TRUE,ExceedenceData!B59,""))</f>
        <v>1090.0766335548062</v>
      </c>
      <c r="Z59" s="188">
        <f ca="1">IF($U59="","",IF($B$16=TRUE,ExceedenceData!C59,""))</f>
        <v>1049.2203255528873</v>
      </c>
      <c r="AA59" s="188">
        <f ca="1">IF($U59="","",IF($B$17=TRUE,ExceedenceData!D59,""))</f>
        <v>1034.8922533576467</v>
      </c>
      <c r="AB59" s="188">
        <f ca="1">IF($U59="","",IF($B$18=TRUE,ExceedenceData!E59,""))</f>
        <v>1032.5721970624145</v>
      </c>
      <c r="AC59" s="188">
        <f ca="1">IF($U59="","",IF($B$19=TRUE,ExceedenceData!F59,""))</f>
        <v>1031.2700269777527</v>
      </c>
      <c r="AD59" s="188">
        <f ca="1">IF($U59="","",IF($B$20=TRUE,ExceedenceData!G59,""))</f>
        <v>1029.4356636533737</v>
      </c>
      <c r="AE59" s="188">
        <f ca="1">IF($U59="","",IF($B$21=TRUE,ExceedenceData!H59,""))</f>
        <v>1023.0806189312036</v>
      </c>
      <c r="AF59" s="188">
        <f ca="1">IF($U59="","",IF($B$22=TRUE,ExceedenceData!I59,""))</f>
        <v>1007.8987538668334</v>
      </c>
      <c r="AG59" s="189">
        <f ca="1">IF($U59="","",IF($B$23=TRUE,ExceedenceData!J59,""))</f>
        <v>968.25346118371465</v>
      </c>
    </row>
    <row r="60" spans="21:33" x14ac:dyDescent="0.3">
      <c r="U60" s="187">
        <f t="shared" ca="1" si="4"/>
        <v>47849</v>
      </c>
      <c r="V60" s="735">
        <f t="shared" ca="1" si="1"/>
        <v>1036.9868871253532</v>
      </c>
      <c r="W60" s="735">
        <f t="shared" ca="1" si="2"/>
        <v>1026.1286127184574</v>
      </c>
      <c r="X60" s="735">
        <f t="shared" ca="1" si="3"/>
        <v>1022.8379316255769</v>
      </c>
      <c r="Y60" s="188">
        <f ca="1">IF($U60="","",IF($B$15=TRUE,ExceedenceData!B60,""))</f>
        <v>1091.4712283968868</v>
      </c>
      <c r="Z60" s="188">
        <f ca="1">IF($U60="","",IF($B$16=TRUE,ExceedenceData!C60,""))</f>
        <v>1049.949978032563</v>
      </c>
      <c r="AA60" s="188">
        <f ca="1">IF($U60="","",IF($B$17=TRUE,ExceedenceData!D60,""))</f>
        <v>1038.9507752811189</v>
      </c>
      <c r="AB60" s="188">
        <f ca="1">IF($U60="","",IF($B$18=TRUE,ExceedenceData!E60,""))</f>
        <v>1034.6856132452122</v>
      </c>
      <c r="AC60" s="188">
        <f ca="1">IF($U60="","",IF($B$19=TRUE,ExceedenceData!F60,""))</f>
        <v>1031.9919344480713</v>
      </c>
      <c r="AD60" s="188">
        <f ca="1">IF($U60="","",IF($B$20=TRUE,ExceedenceData!G60,""))</f>
        <v>1031.4059961379219</v>
      </c>
      <c r="AE60" s="188">
        <f ca="1">IF($U60="","",IF($B$21=TRUE,ExceedenceData!H60,""))</f>
        <v>1023.8667947236373</v>
      </c>
      <c r="AF60" s="188">
        <f ca="1">IF($U60="","",IF($B$22=TRUE,ExceedenceData!I60,""))</f>
        <v>1009.8638595820299</v>
      </c>
      <c r="AG60" s="189">
        <f ca="1">IF($U60="","",IF($B$23=TRUE,ExceedenceData!J60,""))</f>
        <v>965.84558637382509</v>
      </c>
    </row>
    <row r="61" spans="21:33" x14ac:dyDescent="0.3">
      <c r="U61" s="187">
        <f t="shared" ca="1" si="4"/>
        <v>47880</v>
      </c>
      <c r="V61" s="735">
        <f t="shared" ca="1" si="1"/>
        <v>1038.5212104548095</v>
      </c>
      <c r="W61" s="735">
        <f t="shared" ca="1" si="2"/>
        <v>1025.0384836611904</v>
      </c>
      <c r="X61" s="735">
        <f t="shared" ca="1" si="3"/>
        <v>1023.4220446496804</v>
      </c>
      <c r="Y61" s="188">
        <f ca="1">IF($U61="","",IF($B$15=TRUE,ExceedenceData!B61,""))</f>
        <v>1093.0382863450504</v>
      </c>
      <c r="Z61" s="188">
        <f ca="1">IF($U61="","",IF($B$16=TRUE,ExceedenceData!C61,""))</f>
        <v>1053.0851699469461</v>
      </c>
      <c r="AA61" s="188">
        <f ca="1">IF($U61="","",IF($B$17=TRUE,ExceedenceData!D61,""))</f>
        <v>1041.3879904236182</v>
      </c>
      <c r="AB61" s="188">
        <f ca="1">IF($U61="","",IF($B$18=TRUE,ExceedenceData!E61,""))</f>
        <v>1035.9108221857318</v>
      </c>
      <c r="AC61" s="188">
        <f ca="1">IF($U61="","",IF($B$19=TRUE,ExceedenceData!F61,""))</f>
        <v>1033.7588029241062</v>
      </c>
      <c r="AD61" s="188">
        <f ca="1">IF($U61="","",IF($B$20=TRUE,ExceedenceData!G61,""))</f>
        <v>1031.5749508970707</v>
      </c>
      <c r="AE61" s="188">
        <f ca="1">IF($U61="","",IF($B$21=TRUE,ExceedenceData!H61,""))</f>
        <v>1024.3576167101799</v>
      </c>
      <c r="AF61" s="188">
        <f ca="1">IF($U61="","",IF($B$22=TRUE,ExceedenceData!I61,""))</f>
        <v>1012.3914345138917</v>
      </c>
      <c r="AG61" s="189">
        <f ca="1">IF($U61="","",IF($B$23=TRUE,ExceedenceData!J61,""))</f>
        <v>964.12894647421172</v>
      </c>
    </row>
    <row r="62" spans="21:33" x14ac:dyDescent="0.3">
      <c r="U62" s="187">
        <f t="shared" ca="1" si="4"/>
        <v>47908</v>
      </c>
      <c r="V62" s="735">
        <f t="shared" ca="1" si="1"/>
        <v>1036.4435530940711</v>
      </c>
      <c r="W62" s="735">
        <f t="shared" ca="1" si="2"/>
        <v>1018.9327374352857</v>
      </c>
      <c r="X62" s="735">
        <f t="shared" ca="1" si="3"/>
        <v>1020.0353111801047</v>
      </c>
      <c r="Y62" s="188">
        <f ca="1">IF($U62="","",IF($B$15=TRUE,ExceedenceData!B62,""))</f>
        <v>1091.5435657211683</v>
      </c>
      <c r="Z62" s="188">
        <f ca="1">IF($U62="","",IF($B$16=TRUE,ExceedenceData!C62,""))</f>
        <v>1051.7169972646095</v>
      </c>
      <c r="AA62" s="188">
        <f ca="1">IF($U62="","",IF($B$17=TRUE,ExceedenceData!D62,""))</f>
        <v>1038.575536476716</v>
      </c>
      <c r="AB62" s="188">
        <f ca="1">IF($U62="","",IF($B$18=TRUE,ExceedenceData!E62,""))</f>
        <v>1034.2129043416962</v>
      </c>
      <c r="AC62" s="188">
        <f ca="1">IF($U62="","",IF($B$19=TRUE,ExceedenceData!F62,""))</f>
        <v>1030.9140629768804</v>
      </c>
      <c r="AD62" s="188">
        <f ca="1">IF($U62="","",IF($B$20=TRUE,ExceedenceData!G62,""))</f>
        <v>1027.5551078346343</v>
      </c>
      <c r="AE62" s="188">
        <f ca="1">IF($U62="","",IF($B$21=TRUE,ExceedenceData!H62,""))</f>
        <v>1020.0262901587056</v>
      </c>
      <c r="AF62" s="188">
        <f ca="1">IF($U62="","",IF($B$22=TRUE,ExceedenceData!I62,""))</f>
        <v>1008.4891232061896</v>
      </c>
      <c r="AG62" s="189">
        <f ca="1">IF($U62="","",IF($B$23=TRUE,ExceedenceData!J62,""))</f>
        <v>954.96126985916851</v>
      </c>
    </row>
    <row r="63" spans="21:33" x14ac:dyDescent="0.3">
      <c r="U63" s="187">
        <f t="shared" ca="1" si="4"/>
        <v>47939</v>
      </c>
      <c r="V63" s="735">
        <f t="shared" ca="1" si="1"/>
        <v>1032.3379941597373</v>
      </c>
      <c r="W63" s="735">
        <f t="shared" ca="1" si="2"/>
        <v>1015.0744350789126</v>
      </c>
      <c r="X63" s="735">
        <f t="shared" ca="1" si="3"/>
        <v>1014.5670726472746</v>
      </c>
      <c r="Y63" s="188">
        <f ca="1">IF($U63="","",IF($B$15=TRUE,ExceedenceData!B63,""))</f>
        <v>1087.8269292405396</v>
      </c>
      <c r="Z63" s="188">
        <f ca="1">IF($U63="","",IF($B$16=TRUE,ExceedenceData!C63,""))</f>
        <v>1050.7228158972307</v>
      </c>
      <c r="AA63" s="188">
        <f ca="1">IF($U63="","",IF($B$17=TRUE,ExceedenceData!D63,""))</f>
        <v>1034.0465925173537</v>
      </c>
      <c r="AB63" s="188">
        <f ca="1">IF($U63="","",IF($B$18=TRUE,ExceedenceData!E63,""))</f>
        <v>1029.3317448618775</v>
      </c>
      <c r="AC63" s="188">
        <f ca="1">IF($U63="","",IF($B$19=TRUE,ExceedenceData!F63,""))</f>
        <v>1024.9615363341247</v>
      </c>
      <c r="AD63" s="188">
        <f ca="1">IF($U63="","",IF($B$20=TRUE,ExceedenceData!G63,""))</f>
        <v>1022.6847319189575</v>
      </c>
      <c r="AE63" s="188">
        <f ca="1">IF($U63="","",IF($B$21=TRUE,ExceedenceData!H63,""))</f>
        <v>1014.9354814088737</v>
      </c>
      <c r="AF63" s="188">
        <f ca="1">IF($U63="","",IF($B$22=TRUE,ExceedenceData!I63,""))</f>
        <v>1010.9270492901038</v>
      </c>
      <c r="AG63" s="189">
        <f ca="1">IF($U63="","",IF($B$23=TRUE,ExceedenceData!J63,""))</f>
        <v>949.78632811312582</v>
      </c>
    </row>
    <row r="64" spans="21:33" x14ac:dyDescent="0.3">
      <c r="U64" s="187">
        <f t="shared" ca="1" si="4"/>
        <v>47969</v>
      </c>
      <c r="V64" s="735">
        <f t="shared" ca="1" si="1"/>
        <v>1027.1904791885765</v>
      </c>
      <c r="W64" s="735">
        <f t="shared" ca="1" si="2"/>
        <v>1016.4789267827169</v>
      </c>
      <c r="X64" s="735">
        <f t="shared" ca="1" si="3"/>
        <v>1007.8916508606782</v>
      </c>
      <c r="Y64" s="188">
        <f ca="1">IF($U64="","",IF($B$15=TRUE,ExceedenceData!B64,""))</f>
        <v>1084.3826287662391</v>
      </c>
      <c r="Z64" s="188">
        <f ca="1">IF($U64="","",IF($B$16=TRUE,ExceedenceData!C64,""))</f>
        <v>1047.2108070782363</v>
      </c>
      <c r="AA64" s="188">
        <f ca="1">IF($U64="","",IF($B$17=TRUE,ExceedenceData!D64,""))</f>
        <v>1028.5125666755232</v>
      </c>
      <c r="AB64" s="188">
        <f ca="1">IF($U64="","",IF($B$18=TRUE,ExceedenceData!E64,""))</f>
        <v>1024.7509449358813</v>
      </c>
      <c r="AC64" s="188">
        <f ca="1">IF($U64="","",IF($B$19=TRUE,ExceedenceData!F64,""))</f>
        <v>1018.4307133177925</v>
      </c>
      <c r="AD64" s="188">
        <f ca="1">IF($U64="","",IF($B$20=TRUE,ExceedenceData!G64,""))</f>
        <v>1017.1274452244879</v>
      </c>
      <c r="AE64" s="188">
        <f ca="1">IF($U64="","",IF($B$21=TRUE,ExceedenceData!H64,""))</f>
        <v>1008.93729253376</v>
      </c>
      <c r="AF64" s="188">
        <f ca="1">IF($U64="","",IF($B$22=TRUE,ExceedenceData!I64,""))</f>
        <v>1005.9835413577879</v>
      </c>
      <c r="AG64" s="189">
        <f ca="1">IF($U64="","",IF($B$23=TRUE,ExceedenceData!J64,""))</f>
        <v>967.36146179018908</v>
      </c>
    </row>
    <row r="65" spans="21:33" x14ac:dyDescent="0.3">
      <c r="U65" s="187">
        <f t="shared" ca="1" si="4"/>
        <v>48000</v>
      </c>
      <c r="V65" s="735">
        <f t="shared" ca="1" si="1"/>
        <v>1025.2043644319688</v>
      </c>
      <c r="W65" s="735">
        <f t="shared" ca="1" si="2"/>
        <v>1014.5617142608488</v>
      </c>
      <c r="X65" s="735">
        <f t="shared" ca="1" si="3"/>
        <v>1004.5909555686469</v>
      </c>
      <c r="Y65" s="188">
        <f ca="1">IF($U65="","",IF($B$15=TRUE,ExceedenceData!B65,""))</f>
        <v>1083.3518900398003</v>
      </c>
      <c r="Z65" s="188">
        <f ca="1">IF($U65="","",IF($B$16=TRUE,ExceedenceData!C65,""))</f>
        <v>1045.406744713822</v>
      </c>
      <c r="AA65" s="188">
        <f ca="1">IF($U65="","",IF($B$17=TRUE,ExceedenceData!D65,""))</f>
        <v>1024.5486196754096</v>
      </c>
      <c r="AB65" s="188">
        <f ca="1">IF($U65="","",IF($B$18=TRUE,ExceedenceData!E65,""))</f>
        <v>1022.1769062820994</v>
      </c>
      <c r="AC65" s="188">
        <f ca="1">IF($U65="","",IF($B$19=TRUE,ExceedenceData!F65,""))</f>
        <v>1014.8655575518601</v>
      </c>
      <c r="AD65" s="188">
        <f ca="1">IF($U65="","",IF($B$20=TRUE,ExceedenceData!G65,""))</f>
        <v>1013.8260317393991</v>
      </c>
      <c r="AE65" s="188">
        <f ca="1">IF($U65="","",IF($B$21=TRUE,ExceedenceData!H65,""))</f>
        <v>1005.942881539479</v>
      </c>
      <c r="AF65" s="188">
        <f ca="1">IF($U65="","",IF($B$22=TRUE,ExceedenceData!I65,""))</f>
        <v>1002.9156002661809</v>
      </c>
      <c r="AG65" s="189">
        <f ca="1">IF($U65="","",IF($B$23=TRUE,ExceedenceData!J65,""))</f>
        <v>972.68328756897711</v>
      </c>
    </row>
    <row r="66" spans="21:33" x14ac:dyDescent="0.3">
      <c r="U66" s="187">
        <f t="shared" ca="1" si="4"/>
        <v>48030</v>
      </c>
      <c r="V66" s="735">
        <f t="shared" ca="1" si="1"/>
        <v>1026.716551012524</v>
      </c>
      <c r="W66" s="735">
        <f t="shared" ca="1" si="2"/>
        <v>1016.3357871513277</v>
      </c>
      <c r="X66" s="735">
        <f t="shared" ca="1" si="3"/>
        <v>1004.9908182128835</v>
      </c>
      <c r="Y66" s="188">
        <f ca="1">IF($U66="","",IF($B$15=TRUE,ExceedenceData!B66,""))</f>
        <v>1083.9366810408101</v>
      </c>
      <c r="Z66" s="188">
        <f ca="1">IF($U66="","",IF($B$16=TRUE,ExceedenceData!C66,""))</f>
        <v>1045.8295652759903</v>
      </c>
      <c r="AA66" s="188">
        <f ca="1">IF($U66="","",IF($B$17=TRUE,ExceedenceData!D66,""))</f>
        <v>1025.0812784016625</v>
      </c>
      <c r="AB66" s="188">
        <f ca="1">IF($U66="","",IF($B$18=TRUE,ExceedenceData!E66,""))</f>
        <v>1022.2642929927283</v>
      </c>
      <c r="AC66" s="188">
        <f ca="1">IF($U66="","",IF($B$19=TRUE,ExceedenceData!F66,""))</f>
        <v>1015.8893577784891</v>
      </c>
      <c r="AD66" s="188">
        <f ca="1">IF($U66="","",IF($B$20=TRUE,ExceedenceData!G66,""))</f>
        <v>1013.0056349323742</v>
      </c>
      <c r="AE66" s="188">
        <f ca="1">IF($U66="","",IF($B$21=TRUE,ExceedenceData!H66,""))</f>
        <v>1007.0448760978488</v>
      </c>
      <c r="AF66" s="188">
        <f ca="1">IF($U66="","",IF($B$22=TRUE,ExceedenceData!I66,""))</f>
        <v>1003.0123809770054</v>
      </c>
      <c r="AG66" s="189">
        <f ca="1">IF($U66="","",IF($B$23=TRUE,ExceedenceData!J66,""))</f>
        <v>974.96544899242281</v>
      </c>
    </row>
    <row r="67" spans="21:33" x14ac:dyDescent="0.3">
      <c r="U67" s="187">
        <f t="shared" ca="1" si="4"/>
        <v>48061</v>
      </c>
      <c r="V67" s="735">
        <f t="shared" ca="1" si="1"/>
        <v>1029.8487423076542</v>
      </c>
      <c r="W67" s="735">
        <f t="shared" ca="1" si="2"/>
        <v>1019.8324908833484</v>
      </c>
      <c r="X67" s="735">
        <f t="shared" ca="1" si="3"/>
        <v>1007.1221724256195</v>
      </c>
      <c r="Y67" s="188">
        <f ca="1">IF($U67="","",IF($B$15=TRUE,ExceedenceData!B67,""))</f>
        <v>1087.5616398226271</v>
      </c>
      <c r="Z67" s="188">
        <f ca="1">IF($U67="","",IF($B$16=TRUE,ExceedenceData!C67,""))</f>
        <v>1048.8398213231465</v>
      </c>
      <c r="AA67" s="188">
        <f ca="1">IF($U67="","",IF($B$17=TRUE,ExceedenceData!D67,""))</f>
        <v>1026.6894870755416</v>
      </c>
      <c r="AB67" s="188">
        <f ca="1">IF($U67="","",IF($B$18=TRUE,ExceedenceData!E67,""))</f>
        <v>1022.7926213709743</v>
      </c>
      <c r="AC67" s="188">
        <f ca="1">IF($U67="","",IF($B$19=TRUE,ExceedenceData!F67,""))</f>
        <v>1017.6975614874218</v>
      </c>
      <c r="AD67" s="188">
        <f ca="1">IF($U67="","",IF($B$20=TRUE,ExceedenceData!G67,""))</f>
        <v>1013.4832212965238</v>
      </c>
      <c r="AE67" s="188">
        <f ca="1">IF($U67="","",IF($B$21=TRUE,ExceedenceData!H67,""))</f>
        <v>1010.2583693416703</v>
      </c>
      <c r="AF67" s="188">
        <f ca="1">IF($U67="","",IF($B$22=TRUE,ExceedenceData!I67,""))</f>
        <v>1004.4987751840669</v>
      </c>
      <c r="AG67" s="189">
        <f ca="1">IF($U67="","",IF($B$23=TRUE,ExceedenceData!J67,""))</f>
        <v>980.0177783829954</v>
      </c>
    </row>
    <row r="68" spans="21:33" x14ac:dyDescent="0.3">
      <c r="U68" s="187">
        <f t="shared" ca="1" si="4"/>
        <v>48092</v>
      </c>
      <c r="V68" s="735">
        <f t="shared" ca="1" si="1"/>
        <v>1030.0674250961022</v>
      </c>
      <c r="W68" s="735">
        <f t="shared" ca="1" si="2"/>
        <v>1020.2454648957117</v>
      </c>
      <c r="X68" s="735">
        <f t="shared" ca="1" si="3"/>
        <v>1006.4200504648832</v>
      </c>
      <c r="Y68" s="188">
        <f ca="1">IF($U68="","",IF($B$15=TRUE,ExceedenceData!B68,""))</f>
        <v>1093.208190924074</v>
      </c>
      <c r="Z68" s="188">
        <f ca="1">IF($U68="","",IF($B$16=TRUE,ExceedenceData!C68,""))</f>
        <v>1048.9387245783603</v>
      </c>
      <c r="AA68" s="188">
        <f ca="1">IF($U68="","",IF($B$17=TRUE,ExceedenceData!D68,""))</f>
        <v>1025.8979994527467</v>
      </c>
      <c r="AB68" s="188">
        <f ca="1">IF($U68="","",IF($B$18=TRUE,ExceedenceData!E68,""))</f>
        <v>1021.1754462410925</v>
      </c>
      <c r="AC68" s="188">
        <f ca="1">IF($U68="","",IF($B$19=TRUE,ExceedenceData!F68,""))</f>
        <v>1016.1572325368925</v>
      </c>
      <c r="AD68" s="188">
        <f ca="1">IF($U68="","",IF($B$20=TRUE,ExceedenceData!G68,""))</f>
        <v>1013.229164004043</v>
      </c>
      <c r="AE68" s="188">
        <f ca="1">IF($U68="","",IF($B$21=TRUE,ExceedenceData!H68,""))</f>
        <v>1009.8368025894625</v>
      </c>
      <c r="AF68" s="188">
        <f ca="1">IF($U68="","",IF($B$22=TRUE,ExceedenceData!I68,""))</f>
        <v>1003.79953046537</v>
      </c>
      <c r="AG68" s="189">
        <f ca="1">IF($U68="","",IF($B$23=TRUE,ExceedenceData!J68,""))</f>
        <v>980.69020401290527</v>
      </c>
    </row>
    <row r="69" spans="21:33" x14ac:dyDescent="0.3">
      <c r="U69" s="187" t="str">
        <f t="shared" ca="1" si="4"/>
        <v/>
      </c>
      <c r="V69" s="735" t="str">
        <f ca="1">IF($U69="","",IF($C$26=TRUE,(LOOKUP($U69,INDIRECT($C$10&amp;"_TIME"),INDIRECT($C$10&amp;"_"&amp;"Max"))),""))</f>
        <v/>
      </c>
      <c r="W69" s="735" t="str">
        <f ca="1">IF($U69="","",IF($B$26=TRUE,(LOOKUP($U69,INDIRECT($C$10&amp;"_TIME"),INDIRECT($C$10&amp;"_"&amp;"Min"))),""))</f>
        <v/>
      </c>
      <c r="X69" s="735" t="str">
        <f ca="1">IF($U69="","",IF($D$26=TRUE,(LOOKUP($U69,INDIRECT($C$10&amp;"_TIME"),INDIRECT($C$10&amp;"_"&amp;"Most"))),""))</f>
        <v/>
      </c>
      <c r="Y69" s="188" t="str">
        <f ca="1">IF($U69="","",IF($B$15=TRUE,ExceedenceData!B69,""))</f>
        <v/>
      </c>
      <c r="Z69" s="188" t="str">
        <f ca="1">IF($U69="","",IF($B$16=TRUE,ExceedenceData!C69,""))</f>
        <v/>
      </c>
      <c r="AA69" s="188" t="str">
        <f ca="1">IF($U69="","",IF($B$17=TRUE,ExceedenceData!D69,""))</f>
        <v/>
      </c>
      <c r="AB69" s="188" t="str">
        <f ca="1">IF($U69="","",IF($B$18=TRUE,ExceedenceData!E69,""))</f>
        <v/>
      </c>
      <c r="AC69" s="188" t="str">
        <f ca="1">IF($U69="","",IF($B$19=TRUE,ExceedenceData!F69,""))</f>
        <v/>
      </c>
      <c r="AD69" s="188" t="str">
        <f ca="1">IF($U69="","",IF($B$20=TRUE,ExceedenceData!G69,""))</f>
        <v/>
      </c>
      <c r="AE69" s="188" t="str">
        <f ca="1">IF($U69="","",IF($B$21=TRUE,ExceedenceData!H69,""))</f>
        <v/>
      </c>
      <c r="AF69" s="188" t="str">
        <f ca="1">IF($U69="","",IF($B$22=TRUE,ExceedenceData!I69,""))</f>
        <v/>
      </c>
      <c r="AG69" s="189" t="str">
        <f ca="1">IF($U69="","",IF($B$23=TRUE,ExceedenceData!J69,""))</f>
        <v/>
      </c>
    </row>
    <row r="70" spans="21:33" x14ac:dyDescent="0.3">
      <c r="U70" s="187" t="str">
        <f t="shared" ca="1" si="4"/>
        <v/>
      </c>
      <c r="V70" s="735" t="str">
        <f ca="1">IF($U70="","",IF($C$26=TRUE,(LOOKUP($U70,INDIRECT($C$10&amp;"_TIME"),INDIRECT($C$10&amp;"_"&amp;"Max"))),""))</f>
        <v/>
      </c>
      <c r="W70" s="735" t="str">
        <f ca="1">IF($U70="","",IF($B$26=TRUE,(LOOKUP($U70,INDIRECT($C$10&amp;"_TIME"),INDIRECT($C$10&amp;"_"&amp;"Min"))),""))</f>
        <v/>
      </c>
      <c r="X70" s="735" t="str">
        <f ca="1">IF($U70="","",IF($D$26=TRUE,(LOOKUP($U70,INDIRECT($C$10&amp;"_TIME"),INDIRECT($C$10&amp;"_"&amp;"Most"))),""))</f>
        <v/>
      </c>
      <c r="Y70" s="188" t="str">
        <f ca="1">IF($U70="","",IF($B$15=TRUE,ExceedenceData!B70,""))</f>
        <v/>
      </c>
      <c r="Z70" s="188" t="str">
        <f ca="1">IF($U70="","",IF($B$16=TRUE,ExceedenceData!C70,""))</f>
        <v/>
      </c>
      <c r="AA70" s="188" t="str">
        <f ca="1">IF($U70="","",IF($B$17=TRUE,ExceedenceData!D70,""))</f>
        <v/>
      </c>
      <c r="AB70" s="188" t="str">
        <f ca="1">IF($U70="","",IF($B$18=TRUE,ExceedenceData!E70,""))</f>
        <v/>
      </c>
      <c r="AC70" s="188" t="str">
        <f ca="1">IF($U70="","",IF($B$19=TRUE,ExceedenceData!F70,""))</f>
        <v/>
      </c>
      <c r="AD70" s="188" t="str">
        <f ca="1">IF($U70="","",IF($B$20=TRUE,ExceedenceData!G70,""))</f>
        <v/>
      </c>
      <c r="AE70" s="188" t="str">
        <f ca="1">IF($U70="","",IF($B$21=TRUE,ExceedenceData!H70,""))</f>
        <v/>
      </c>
      <c r="AF70" s="188" t="str">
        <f ca="1">IF($U70="","",IF($B$22=TRUE,ExceedenceData!I70,""))</f>
        <v/>
      </c>
      <c r="AG70" s="189" t="str">
        <f ca="1">IF($U70="","",IF($B$23=TRUE,ExceedenceData!J70,""))</f>
        <v/>
      </c>
    </row>
    <row r="71" spans="21:33" x14ac:dyDescent="0.3">
      <c r="U71" s="187" t="str">
        <f t="shared" ca="1" si="4"/>
        <v/>
      </c>
      <c r="V71" s="737" t="str">
        <f ca="1">IF($U71="","",IF($C$26=TRUE,(LOOKUP($U71,INDIRECT($C$10&amp;"_TIME"),INDIRECT($C$10&amp;"_"&amp;"Max"))),""))</f>
        <v/>
      </c>
      <c r="W71" s="737" t="str">
        <f ca="1">IF($U71="","",IF($B$26=TRUE,(LOOKUP($U71,INDIRECT($C$10&amp;"_TIME"),INDIRECT($C$10&amp;"_"&amp;"Min"))),""))</f>
        <v/>
      </c>
      <c r="X71" s="737" t="str">
        <f ca="1">IF($U71="","",IF($D$26=TRUE,(LOOKUP($U71,INDIRECT($C$10&amp;"_TIME"),INDIRECT($C$10&amp;"_"&amp;"Most"))),""))</f>
        <v/>
      </c>
      <c r="Y71" s="188" t="str">
        <f ca="1">IF($U71="","",IF($B$15=TRUE,ExceedenceData!B71,""))</f>
        <v/>
      </c>
      <c r="Z71" s="188" t="str">
        <f ca="1">IF($U71="","",IF($B$16=TRUE,ExceedenceData!C71,""))</f>
        <v/>
      </c>
      <c r="AA71" s="188" t="str">
        <f ca="1">IF($U71="","",IF($B$17=TRUE,ExceedenceData!D71,""))</f>
        <v/>
      </c>
      <c r="AB71" s="188" t="str">
        <f ca="1">IF($U71="","",IF($B$18=TRUE,ExceedenceData!E71,""))</f>
        <v/>
      </c>
      <c r="AC71" s="188" t="str">
        <f ca="1">IF($U71="","",IF($B$19=TRUE,ExceedenceData!F71,""))</f>
        <v/>
      </c>
      <c r="AD71" s="188" t="str">
        <f ca="1">IF($U71="","",IF($B$20=TRUE,ExceedenceData!G71,""))</f>
        <v/>
      </c>
      <c r="AE71" s="188" t="str">
        <f ca="1">IF($U71="","",IF($B$21=TRUE,ExceedenceData!H71,""))</f>
        <v/>
      </c>
      <c r="AF71" s="188" t="str">
        <f ca="1">IF($U71="","",IF($B$22=TRUE,ExceedenceData!I71,""))</f>
        <v/>
      </c>
      <c r="AG71" s="189" t="str">
        <f ca="1">IF($U71="","",IF($B$23=TRUE,ExceedenceData!J71,""))</f>
        <v/>
      </c>
    </row>
    <row r="72" spans="21:33" x14ac:dyDescent="0.3">
      <c r="U72" s="150" t="str">
        <f t="shared" ca="1" si="4"/>
        <v/>
      </c>
      <c r="X72" s="151"/>
      <c r="Y72" s="10"/>
      <c r="Z72" s="10"/>
      <c r="AA72" s="10"/>
      <c r="AB72" s="10"/>
      <c r="AC72" s="10"/>
      <c r="AD72" s="10"/>
      <c r="AE72" s="10"/>
      <c r="AF72" s="10"/>
      <c r="AG72" s="10"/>
    </row>
    <row r="73" spans="21:33" x14ac:dyDescent="0.3">
      <c r="U73" s="151" t="str">
        <f t="shared" ref="U73:U100" ca="1" si="5">IF((ROW()-3)&lt;=LOOKUP($A$6,TimestepID,Duration),EDATE(U72,1),"")</f>
        <v/>
      </c>
      <c r="X73" s="151"/>
      <c r="Y73" s="10"/>
      <c r="Z73" s="10"/>
      <c r="AA73" s="10"/>
      <c r="AB73" s="10"/>
      <c r="AC73" s="10"/>
      <c r="AD73" s="10"/>
      <c r="AE73" s="10"/>
      <c r="AF73" s="10"/>
      <c r="AG73" s="10"/>
    </row>
    <row r="74" spans="21:33" x14ac:dyDescent="0.3">
      <c r="U74" s="151" t="str">
        <f t="shared" ca="1" si="5"/>
        <v/>
      </c>
      <c r="X74" s="151"/>
      <c r="Y74" s="156"/>
      <c r="Z74" s="156"/>
      <c r="AA74" s="156"/>
      <c r="AB74" s="156"/>
      <c r="AC74" s="156"/>
      <c r="AD74" s="156"/>
      <c r="AE74" s="156"/>
      <c r="AF74" s="156"/>
      <c r="AG74" s="156"/>
    </row>
    <row r="75" spans="21:33" x14ac:dyDescent="0.3">
      <c r="U75" s="151" t="str">
        <f t="shared" ca="1" si="5"/>
        <v/>
      </c>
      <c r="X75" s="151"/>
      <c r="Y75" s="10"/>
      <c r="Z75" s="10"/>
      <c r="AA75" s="10"/>
      <c r="AB75" s="10"/>
      <c r="AC75" s="10"/>
      <c r="AD75" s="10"/>
      <c r="AE75" s="10"/>
      <c r="AF75" s="10"/>
      <c r="AG75" s="10"/>
    </row>
    <row r="76" spans="21:33" x14ac:dyDescent="0.3">
      <c r="U76" s="151" t="str">
        <f t="shared" ca="1" si="5"/>
        <v/>
      </c>
      <c r="X76" s="151"/>
      <c r="Y76" s="10"/>
      <c r="Z76" s="10"/>
      <c r="AA76" s="10"/>
      <c r="AB76" s="10"/>
      <c r="AC76" s="10"/>
      <c r="AD76" s="10"/>
      <c r="AE76" s="10"/>
      <c r="AF76" s="10"/>
      <c r="AG76" s="10"/>
    </row>
    <row r="77" spans="21:33" x14ac:dyDescent="0.3">
      <c r="U77" s="151" t="str">
        <f t="shared" ca="1" si="5"/>
        <v/>
      </c>
      <c r="X77" s="151"/>
      <c r="Y77" s="10"/>
      <c r="Z77" s="10"/>
      <c r="AA77" s="10"/>
      <c r="AB77" s="10"/>
      <c r="AC77" s="10"/>
      <c r="AD77" s="10"/>
      <c r="AE77" s="10"/>
      <c r="AF77" s="10"/>
      <c r="AG77" s="10"/>
    </row>
    <row r="78" spans="21:33" x14ac:dyDescent="0.3">
      <c r="U78" s="151" t="str">
        <f t="shared" ca="1" si="5"/>
        <v/>
      </c>
      <c r="X78" s="151"/>
      <c r="Y78" s="10"/>
      <c r="Z78" s="10"/>
      <c r="AA78" s="10"/>
      <c r="AB78" s="10"/>
      <c r="AC78" s="10"/>
      <c r="AD78" s="10"/>
      <c r="AE78" s="10"/>
      <c r="AF78" s="10"/>
      <c r="AG78" s="10"/>
    </row>
    <row r="79" spans="21:33" x14ac:dyDescent="0.3">
      <c r="U79" s="151" t="str">
        <f t="shared" ca="1" si="5"/>
        <v/>
      </c>
      <c r="X79" s="151"/>
      <c r="Y79" s="10"/>
      <c r="Z79" s="10"/>
      <c r="AA79" s="10"/>
      <c r="AB79" s="10"/>
      <c r="AC79" s="10"/>
      <c r="AD79" s="10"/>
      <c r="AE79" s="10"/>
      <c r="AF79" s="10"/>
      <c r="AG79" s="10"/>
    </row>
    <row r="80" spans="21:33" x14ac:dyDescent="0.3">
      <c r="U80" s="151" t="str">
        <f t="shared" ca="1" si="5"/>
        <v/>
      </c>
      <c r="X80" s="151"/>
      <c r="Y80" s="10"/>
      <c r="Z80" s="10"/>
      <c r="AA80" s="10"/>
      <c r="AB80" s="10"/>
      <c r="AC80" s="10"/>
      <c r="AD80" s="10"/>
      <c r="AE80" s="10"/>
      <c r="AF80" s="10"/>
      <c r="AG80" s="10"/>
    </row>
    <row r="81" spans="21:33" x14ac:dyDescent="0.3">
      <c r="U81" s="151" t="str">
        <f t="shared" ca="1" si="5"/>
        <v/>
      </c>
      <c r="X81" s="151"/>
      <c r="Y81" s="10"/>
      <c r="Z81" s="10"/>
      <c r="AA81" s="10"/>
      <c r="AB81" s="10"/>
      <c r="AC81" s="10"/>
      <c r="AD81" s="10"/>
      <c r="AE81" s="10"/>
      <c r="AF81" s="10"/>
      <c r="AG81" s="10"/>
    </row>
    <row r="82" spans="21:33" x14ac:dyDescent="0.3">
      <c r="U82" s="151" t="str">
        <f t="shared" ca="1" si="5"/>
        <v/>
      </c>
      <c r="X82" s="151"/>
      <c r="Y82" s="10"/>
      <c r="Z82" s="10"/>
      <c r="AA82" s="10"/>
      <c r="AB82" s="10"/>
      <c r="AC82" s="10"/>
      <c r="AD82" s="10"/>
      <c r="AE82" s="10"/>
      <c r="AF82" s="10"/>
      <c r="AG82" s="10"/>
    </row>
    <row r="83" spans="21:33" x14ac:dyDescent="0.3">
      <c r="U83" s="151" t="str">
        <f t="shared" ca="1" si="5"/>
        <v/>
      </c>
      <c r="X83" s="151"/>
      <c r="Y83" s="10"/>
      <c r="Z83" s="10"/>
      <c r="AA83" s="10"/>
      <c r="AB83" s="10"/>
      <c r="AC83" s="10"/>
      <c r="AD83" s="10"/>
      <c r="AE83" s="10"/>
      <c r="AF83" s="10"/>
      <c r="AG83" s="10"/>
    </row>
    <row r="84" spans="21:33" x14ac:dyDescent="0.3">
      <c r="U84" s="151" t="str">
        <f t="shared" ca="1" si="5"/>
        <v/>
      </c>
      <c r="X84" s="151"/>
      <c r="Y84" s="10"/>
      <c r="Z84" s="10"/>
      <c r="AA84" s="10"/>
      <c r="AB84" s="10"/>
      <c r="AC84" s="10"/>
      <c r="AD84" s="10"/>
      <c r="AE84" s="10"/>
      <c r="AF84" s="10"/>
      <c r="AG84" s="10"/>
    </row>
    <row r="85" spans="21:33" x14ac:dyDescent="0.3">
      <c r="U85" s="151" t="str">
        <f t="shared" ca="1" si="5"/>
        <v/>
      </c>
      <c r="X85" s="151"/>
      <c r="Y85" s="10"/>
      <c r="Z85" s="10"/>
      <c r="AA85" s="10"/>
      <c r="AB85" s="10"/>
      <c r="AC85" s="10"/>
      <c r="AD85" s="10"/>
      <c r="AE85" s="10"/>
      <c r="AF85" s="10"/>
      <c r="AG85" s="10"/>
    </row>
    <row r="86" spans="21:33" x14ac:dyDescent="0.3">
      <c r="U86" s="151" t="str">
        <f t="shared" ca="1" si="5"/>
        <v/>
      </c>
      <c r="X86" s="151"/>
      <c r="Y86" s="10"/>
      <c r="Z86" s="10"/>
      <c r="AA86" s="10"/>
      <c r="AB86" s="10"/>
      <c r="AC86" s="10"/>
      <c r="AD86" s="10"/>
      <c r="AE86" s="10"/>
      <c r="AF86" s="10"/>
      <c r="AG86" s="10"/>
    </row>
    <row r="87" spans="21:33" x14ac:dyDescent="0.3">
      <c r="U87" s="151" t="str">
        <f t="shared" ca="1" si="5"/>
        <v/>
      </c>
      <c r="X87" s="151"/>
      <c r="Y87" s="10"/>
      <c r="Z87" s="10"/>
      <c r="AA87" s="10"/>
      <c r="AB87" s="10"/>
      <c r="AC87" s="10"/>
      <c r="AD87" s="10"/>
      <c r="AE87" s="10"/>
      <c r="AF87" s="10"/>
      <c r="AG87" s="10"/>
    </row>
    <row r="88" spans="21:33" x14ac:dyDescent="0.3">
      <c r="U88" s="151" t="str">
        <f t="shared" ca="1" si="5"/>
        <v/>
      </c>
      <c r="X88" s="151"/>
      <c r="Y88" s="10"/>
      <c r="Z88" s="10"/>
      <c r="AA88" s="10"/>
      <c r="AB88" s="10"/>
      <c r="AC88" s="10"/>
      <c r="AD88" s="10"/>
      <c r="AE88" s="10"/>
      <c r="AF88" s="10"/>
      <c r="AG88" s="10"/>
    </row>
    <row r="89" spans="21:33" x14ac:dyDescent="0.3">
      <c r="U89" s="151" t="str">
        <f t="shared" ca="1" si="5"/>
        <v/>
      </c>
      <c r="X89" s="151"/>
      <c r="Y89" s="10"/>
      <c r="Z89" s="10"/>
      <c r="AA89" s="10"/>
      <c r="AB89" s="10"/>
      <c r="AC89" s="10"/>
      <c r="AD89" s="10"/>
      <c r="AE89" s="10"/>
      <c r="AF89" s="10"/>
      <c r="AG89" s="10"/>
    </row>
    <row r="90" spans="21:33" x14ac:dyDescent="0.3">
      <c r="U90" s="151" t="str">
        <f t="shared" ca="1" si="5"/>
        <v/>
      </c>
      <c r="X90" s="151"/>
      <c r="Y90" s="10"/>
      <c r="Z90" s="10"/>
      <c r="AA90" s="10"/>
      <c r="AB90" s="10"/>
      <c r="AC90" s="10"/>
      <c r="AD90" s="10"/>
      <c r="AE90" s="10"/>
      <c r="AF90" s="10"/>
      <c r="AG90" s="10"/>
    </row>
    <row r="91" spans="21:33" x14ac:dyDescent="0.3">
      <c r="U91" s="151" t="str">
        <f t="shared" ca="1" si="5"/>
        <v/>
      </c>
      <c r="X91" s="151"/>
      <c r="Y91" s="10"/>
      <c r="Z91" s="10"/>
      <c r="AA91" s="10"/>
      <c r="AB91" s="10"/>
      <c r="AC91" s="10"/>
      <c r="AD91" s="10"/>
      <c r="AE91" s="10"/>
      <c r="AF91" s="10"/>
      <c r="AG91" s="10"/>
    </row>
    <row r="92" spans="21:33" x14ac:dyDescent="0.3">
      <c r="U92" s="151" t="str">
        <f t="shared" ca="1" si="5"/>
        <v/>
      </c>
      <c r="X92" s="151"/>
      <c r="Y92" s="10"/>
      <c r="Z92" s="10"/>
      <c r="AA92" s="10"/>
      <c r="AB92" s="10"/>
      <c r="AC92" s="10"/>
      <c r="AD92" s="10"/>
      <c r="AE92" s="10"/>
      <c r="AF92" s="10"/>
      <c r="AG92" s="10"/>
    </row>
    <row r="93" spans="21:33" x14ac:dyDescent="0.3">
      <c r="U93" s="151" t="str">
        <f t="shared" ca="1" si="5"/>
        <v/>
      </c>
      <c r="X93" s="151"/>
      <c r="Y93" s="10"/>
      <c r="Z93" s="10"/>
      <c r="AA93" s="10"/>
      <c r="AB93" s="10"/>
      <c r="AC93" s="10"/>
      <c r="AD93" s="10"/>
      <c r="AE93" s="10"/>
      <c r="AF93" s="10"/>
      <c r="AG93" s="10"/>
    </row>
    <row r="94" spans="21:33" x14ac:dyDescent="0.3">
      <c r="U94" s="151" t="str">
        <f t="shared" ca="1" si="5"/>
        <v/>
      </c>
      <c r="X94" s="151"/>
      <c r="Y94" s="10"/>
      <c r="Z94" s="10"/>
      <c r="AA94" s="10"/>
      <c r="AB94" s="10"/>
      <c r="AC94" s="10"/>
      <c r="AD94" s="10"/>
      <c r="AE94" s="10"/>
      <c r="AF94" s="10"/>
      <c r="AG94" s="10"/>
    </row>
    <row r="95" spans="21:33" x14ac:dyDescent="0.3">
      <c r="U95" s="151" t="str">
        <f t="shared" ca="1" si="5"/>
        <v/>
      </c>
      <c r="X95" s="151"/>
      <c r="Y95" s="10"/>
      <c r="Z95" s="10"/>
      <c r="AA95" s="10"/>
      <c r="AB95" s="10"/>
      <c r="AC95" s="10"/>
      <c r="AD95" s="10"/>
      <c r="AE95" s="10"/>
      <c r="AF95" s="10"/>
      <c r="AG95" s="10"/>
    </row>
    <row r="96" spans="21:33" x14ac:dyDescent="0.3">
      <c r="U96" s="151" t="str">
        <f t="shared" ca="1" si="5"/>
        <v/>
      </c>
      <c r="X96" s="151"/>
      <c r="Y96" s="10"/>
      <c r="Z96" s="10"/>
      <c r="AA96" s="10"/>
      <c r="AB96" s="10"/>
      <c r="AC96" s="10"/>
      <c r="AD96" s="10"/>
      <c r="AE96" s="10"/>
      <c r="AF96" s="10"/>
      <c r="AG96" s="10"/>
    </row>
    <row r="97" spans="21:33" x14ac:dyDescent="0.3">
      <c r="U97" s="151" t="str">
        <f t="shared" ca="1" si="5"/>
        <v/>
      </c>
      <c r="X97" s="151"/>
      <c r="Y97" s="10"/>
      <c r="Z97" s="10"/>
      <c r="AA97" s="10"/>
      <c r="AB97" s="10"/>
      <c r="AC97" s="10"/>
      <c r="AD97" s="10"/>
      <c r="AE97" s="10"/>
      <c r="AF97" s="10"/>
      <c r="AG97" s="10"/>
    </row>
    <row r="98" spans="21:33" x14ac:dyDescent="0.3">
      <c r="U98" s="151" t="str">
        <f t="shared" ca="1" si="5"/>
        <v/>
      </c>
      <c r="X98" s="151"/>
      <c r="Y98" s="10"/>
      <c r="Z98" s="10"/>
      <c r="AA98" s="10"/>
      <c r="AB98" s="10"/>
      <c r="AC98" s="10"/>
      <c r="AD98" s="10"/>
      <c r="AE98" s="10"/>
      <c r="AF98" s="10"/>
      <c r="AG98" s="10"/>
    </row>
    <row r="99" spans="21:33" x14ac:dyDescent="0.3">
      <c r="U99" s="151" t="str">
        <f t="shared" ca="1" si="5"/>
        <v/>
      </c>
      <c r="X99" s="151"/>
      <c r="Y99" s="10"/>
      <c r="Z99" s="10"/>
      <c r="AA99" s="10"/>
      <c r="AB99" s="10"/>
      <c r="AC99" s="10"/>
      <c r="AD99" s="10"/>
      <c r="AE99" s="10"/>
      <c r="AF99" s="10"/>
      <c r="AG99" s="10"/>
    </row>
    <row r="100" spans="21:33" x14ac:dyDescent="0.3">
      <c r="U100" s="151" t="str">
        <f t="shared" ca="1" si="5"/>
        <v/>
      </c>
      <c r="X100" s="151"/>
      <c r="Y100" s="10"/>
      <c r="Z100" s="10"/>
      <c r="AA100" s="10"/>
      <c r="AB100" s="10"/>
      <c r="AC100" s="10"/>
      <c r="AD100" s="10"/>
      <c r="AE100" s="10"/>
      <c r="AF100" s="10"/>
      <c r="AG100" s="10"/>
    </row>
    <row r="101" spans="21:33" x14ac:dyDescent="0.3">
      <c r="Y101" s="11"/>
      <c r="Z101" s="11"/>
      <c r="AA101" s="11"/>
      <c r="AB101" s="11"/>
      <c r="AC101" s="11"/>
      <c r="AD101" s="11"/>
      <c r="AE101" s="11"/>
      <c r="AF101" s="11"/>
      <c r="AG101" s="11"/>
    </row>
    <row r="102" spans="21:33" x14ac:dyDescent="0.3">
      <c r="Y102" s="11"/>
      <c r="Z102" s="11"/>
      <c r="AA102" s="11"/>
      <c r="AB102" s="11"/>
      <c r="AC102" s="11"/>
      <c r="AD102" s="11"/>
      <c r="AE102" s="11"/>
      <c r="AF102" s="11"/>
      <c r="AG102" s="11"/>
    </row>
  </sheetData>
  <mergeCells count="19">
    <mergeCell ref="V1:AG1"/>
    <mergeCell ref="X2:X3"/>
    <mergeCell ref="W2:W3"/>
    <mergeCell ref="V2:V3"/>
    <mergeCell ref="B3:D3"/>
    <mergeCell ref="B6:C6"/>
    <mergeCell ref="F32:S33"/>
    <mergeCell ref="I2:P3"/>
    <mergeCell ref="U2:U3"/>
    <mergeCell ref="AG2:AG3"/>
    <mergeCell ref="AF2:AF3"/>
    <mergeCell ref="AE2:AE3"/>
    <mergeCell ref="AD2:AD3"/>
    <mergeCell ref="AC2:AC3"/>
    <mergeCell ref="AB2:AB3"/>
    <mergeCell ref="AA2:AA3"/>
    <mergeCell ref="Z2:Z3"/>
    <mergeCell ref="Y2:Y3"/>
    <mergeCell ref="B29:D33"/>
  </mergeCells>
  <conditionalFormatting sqref="I2">
    <cfRule type="containsText" dxfId="21" priority="1" operator="containsText" text="PowellData">
      <formula>NOT(ISERROR(SEARCH("PowellData",I2)))</formula>
    </cfRule>
    <cfRule type="containsText" dxfId="20" priority="2" operator="containsText" text="Flag">
      <formula>NOT(ISERROR(SEARCH("Flag",I2)))</formula>
    </cfRule>
    <cfRule type="containsText" dxfId="19" priority="3" operator="containsText" text="DiversionRequested">
      <formula>NOT(ISERROR(SEARCH("DiversionRequested",I2)))</formula>
    </cfRule>
    <cfRule type="containsText" dxfId="18" priority="4" operator="containsText" text="Havasu">
      <formula>NOT(ISERROR(SEARCH("Havasu",I2)))</formula>
    </cfRule>
    <cfRule type="containsText" dxfId="17" priority="5" operator="containsText" text="Mohave">
      <formula>NOT(ISERROR(SEARCH("Mohave",I2)))</formula>
    </cfRule>
    <cfRule type="containsText" dxfId="16" priority="6" operator="containsText" text="Mead">
      <formula>NOT(ISERROR(SEARCH("Mead",I2)))</formula>
    </cfRule>
    <cfRule type="containsText" dxfId="15" priority="7" operator="containsText" text="Powell">
      <formula>NOT(ISERROR(SEARCH("Powell",I2)))</formula>
    </cfRule>
    <cfRule type="containsText" dxfId="14" priority="8" operator="containsText" text="Navajo">
      <formula>NOT(ISERROR(SEARCH("Navajo",I2)))</formula>
    </cfRule>
    <cfRule type="containsText" dxfId="13" priority="9" operator="containsText" text="Vallecito">
      <formula>NOT(ISERROR(SEARCH("Vallecito",I2)))</formula>
    </cfRule>
    <cfRule type="containsText" dxfId="12" priority="10" operator="containsText" text="Crystal">
      <formula>NOT(ISERROR(SEARCH("Crystal",I2)))</formula>
    </cfRule>
    <cfRule type="containsText" dxfId="11" priority="11" operator="containsText" text="MorrowPoint">
      <formula>NOT(ISERROR(SEARCH("MorrowPoint",I2)))</formula>
    </cfRule>
    <cfRule type="containsText" dxfId="10" priority="12" operator="containsText" text="BlueMesa">
      <formula>NOT(ISERROR(SEARCH("BlueMesa",I2)))</formula>
    </cfRule>
    <cfRule type="containsText" dxfId="9" priority="13" operator="containsText" text="TaylorPark">
      <formula>NOT(ISERROR(SEARCH("TaylorPark",I2)))</formula>
    </cfRule>
    <cfRule type="containsText" dxfId="8" priority="14" operator="containsText" text="FlamingGorge">
      <formula>NOT(ISERROR(SEARCH("FlamingGorge",I2)))</formula>
    </cfRule>
    <cfRule type="containsText" dxfId="7" priority="15" operator="containsText" text="Fontenelle">
      <formula>NOT(ISERROR(SEARCH("Fontenelle",I2)))</formula>
    </cfRule>
  </conditionalFormatting>
  <pageMargins left="0.7" right="0.7" top="0.75" bottom="0.75" header="0.3" footer="0.3"/>
  <pageSetup scale="52" orientation="portrait" r:id="rId1"/>
  <colBreaks count="1" manualBreakCount="1">
    <brk id="20" max="40"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setAxisMinMax">
                <anchor moveWithCells="1">
                  <from>
                    <xdr:col>1</xdr:col>
                    <xdr:colOff>68580</xdr:colOff>
                    <xdr:row>9</xdr:row>
                    <xdr:rowOff>30480</xdr:rowOff>
                  </from>
                  <to>
                    <xdr:col>3</xdr:col>
                    <xdr:colOff>449580</xdr:colOff>
                    <xdr:row>10</xdr:row>
                    <xdr:rowOff>30480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0</xdr:colOff>
                    <xdr:row>11</xdr:row>
                    <xdr:rowOff>30480</xdr:rowOff>
                  </from>
                  <to>
                    <xdr:col>3</xdr:col>
                    <xdr:colOff>601980</xdr:colOff>
                    <xdr:row>23</xdr:row>
                    <xdr:rowOff>30480</xdr:rowOff>
                  </to>
                </anchor>
              </controlPr>
            </control>
          </mc:Choice>
        </mc:AlternateContent>
        <mc:AlternateContent xmlns:mc="http://schemas.openxmlformats.org/markup-compatibility/2006">
          <mc:Choice Requires="x14">
            <control shapeId="1060" r:id="rId6" name="Check Box 36">
              <controlPr defaultSize="0" autoFill="0" autoLine="0" autoPict="0">
                <anchor moveWithCells="1">
                  <from>
                    <xdr:col>1</xdr:col>
                    <xdr:colOff>38100</xdr:colOff>
                    <xdr:row>13</xdr:row>
                    <xdr:rowOff>144780</xdr:rowOff>
                  </from>
                  <to>
                    <xdr:col>2</xdr:col>
                    <xdr:colOff>228600</xdr:colOff>
                    <xdr:row>14</xdr:row>
                    <xdr:rowOff>144780</xdr:rowOff>
                  </to>
                </anchor>
              </controlPr>
            </control>
          </mc:Choice>
        </mc:AlternateContent>
        <mc:AlternateContent xmlns:mc="http://schemas.openxmlformats.org/markup-compatibility/2006">
          <mc:Choice Requires="x14">
            <control shapeId="1061" r:id="rId7" name="Check Box 37">
              <controlPr defaultSize="0" autoFill="0" autoLine="0" autoPict="0">
                <anchor moveWithCells="1">
                  <from>
                    <xdr:col>1</xdr:col>
                    <xdr:colOff>38100</xdr:colOff>
                    <xdr:row>14</xdr:row>
                    <xdr:rowOff>144780</xdr:rowOff>
                  </from>
                  <to>
                    <xdr:col>2</xdr:col>
                    <xdr:colOff>228600</xdr:colOff>
                    <xdr:row>15</xdr:row>
                    <xdr:rowOff>144780</xdr:rowOff>
                  </to>
                </anchor>
              </controlPr>
            </control>
          </mc:Choice>
        </mc:AlternateContent>
        <mc:AlternateContent xmlns:mc="http://schemas.openxmlformats.org/markup-compatibility/2006">
          <mc:Choice Requires="x14">
            <control shapeId="1062" r:id="rId8" name="Check Box 38">
              <controlPr defaultSize="0" autoFill="0" autoLine="0" autoPict="0">
                <anchor moveWithCells="1">
                  <from>
                    <xdr:col>1</xdr:col>
                    <xdr:colOff>38100</xdr:colOff>
                    <xdr:row>15</xdr:row>
                    <xdr:rowOff>144780</xdr:rowOff>
                  </from>
                  <to>
                    <xdr:col>2</xdr:col>
                    <xdr:colOff>228600</xdr:colOff>
                    <xdr:row>16</xdr:row>
                    <xdr:rowOff>144780</xdr:rowOff>
                  </to>
                </anchor>
              </controlPr>
            </control>
          </mc:Choice>
        </mc:AlternateContent>
        <mc:AlternateContent xmlns:mc="http://schemas.openxmlformats.org/markup-compatibility/2006">
          <mc:Choice Requires="x14">
            <control shapeId="1070" r:id="rId9" name="Check Box 46">
              <controlPr defaultSize="0" autoFill="0" autoLine="0" autoPict="0">
                <anchor moveWithCells="1">
                  <from>
                    <xdr:col>1</xdr:col>
                    <xdr:colOff>38100</xdr:colOff>
                    <xdr:row>16</xdr:row>
                    <xdr:rowOff>144780</xdr:rowOff>
                  </from>
                  <to>
                    <xdr:col>2</xdr:col>
                    <xdr:colOff>228600</xdr:colOff>
                    <xdr:row>17</xdr:row>
                    <xdr:rowOff>144780</xdr:rowOff>
                  </to>
                </anchor>
              </controlPr>
            </control>
          </mc:Choice>
        </mc:AlternateContent>
        <mc:AlternateContent xmlns:mc="http://schemas.openxmlformats.org/markup-compatibility/2006">
          <mc:Choice Requires="x14">
            <control shapeId="1071" r:id="rId10" name="Check Box 47">
              <controlPr defaultSize="0" autoFill="0" autoLine="0" autoPict="0">
                <anchor moveWithCells="1">
                  <from>
                    <xdr:col>1</xdr:col>
                    <xdr:colOff>38100</xdr:colOff>
                    <xdr:row>17</xdr:row>
                    <xdr:rowOff>144780</xdr:rowOff>
                  </from>
                  <to>
                    <xdr:col>2</xdr:col>
                    <xdr:colOff>228600</xdr:colOff>
                    <xdr:row>18</xdr:row>
                    <xdr:rowOff>144780</xdr:rowOff>
                  </to>
                </anchor>
              </controlPr>
            </control>
          </mc:Choice>
        </mc:AlternateContent>
        <mc:AlternateContent xmlns:mc="http://schemas.openxmlformats.org/markup-compatibility/2006">
          <mc:Choice Requires="x14">
            <control shapeId="1072" r:id="rId11" name="Check Box 48">
              <controlPr defaultSize="0" autoFill="0" autoLine="0" autoPict="0">
                <anchor moveWithCells="1">
                  <from>
                    <xdr:col>1</xdr:col>
                    <xdr:colOff>38100</xdr:colOff>
                    <xdr:row>18</xdr:row>
                    <xdr:rowOff>144780</xdr:rowOff>
                  </from>
                  <to>
                    <xdr:col>2</xdr:col>
                    <xdr:colOff>228600</xdr:colOff>
                    <xdr:row>19</xdr:row>
                    <xdr:rowOff>144780</xdr:rowOff>
                  </to>
                </anchor>
              </controlPr>
            </control>
          </mc:Choice>
        </mc:AlternateContent>
        <mc:AlternateContent xmlns:mc="http://schemas.openxmlformats.org/markup-compatibility/2006">
          <mc:Choice Requires="x14">
            <control shapeId="1074" r:id="rId12" name="Check Box 50">
              <controlPr defaultSize="0" autoFill="0" autoLine="0" autoPict="0">
                <anchor moveWithCells="1">
                  <from>
                    <xdr:col>1</xdr:col>
                    <xdr:colOff>38100</xdr:colOff>
                    <xdr:row>19</xdr:row>
                    <xdr:rowOff>144780</xdr:rowOff>
                  </from>
                  <to>
                    <xdr:col>2</xdr:col>
                    <xdr:colOff>228600</xdr:colOff>
                    <xdr:row>20</xdr:row>
                    <xdr:rowOff>144780</xdr:rowOff>
                  </to>
                </anchor>
              </controlPr>
            </control>
          </mc:Choice>
        </mc:AlternateContent>
        <mc:AlternateContent xmlns:mc="http://schemas.openxmlformats.org/markup-compatibility/2006">
          <mc:Choice Requires="x14">
            <control shapeId="1075" r:id="rId13" name="Check Box 51">
              <controlPr defaultSize="0" autoFill="0" autoLine="0" autoPict="0">
                <anchor moveWithCells="1">
                  <from>
                    <xdr:col>1</xdr:col>
                    <xdr:colOff>38100</xdr:colOff>
                    <xdr:row>20</xdr:row>
                    <xdr:rowOff>144780</xdr:rowOff>
                  </from>
                  <to>
                    <xdr:col>2</xdr:col>
                    <xdr:colOff>228600</xdr:colOff>
                    <xdr:row>21</xdr:row>
                    <xdr:rowOff>144780</xdr:rowOff>
                  </to>
                </anchor>
              </controlPr>
            </control>
          </mc:Choice>
        </mc:AlternateContent>
        <mc:AlternateContent xmlns:mc="http://schemas.openxmlformats.org/markup-compatibility/2006">
          <mc:Choice Requires="x14">
            <control shapeId="1076" r:id="rId14" name="Check Box 52">
              <controlPr defaultSize="0" autoFill="0" autoLine="0" autoPict="0">
                <anchor moveWithCells="1">
                  <from>
                    <xdr:col>1</xdr:col>
                    <xdr:colOff>38100</xdr:colOff>
                    <xdr:row>21</xdr:row>
                    <xdr:rowOff>144780</xdr:rowOff>
                  </from>
                  <to>
                    <xdr:col>2</xdr:col>
                    <xdr:colOff>228600</xdr:colOff>
                    <xdr:row>22</xdr:row>
                    <xdr:rowOff>144780</xdr:rowOff>
                  </to>
                </anchor>
              </controlPr>
            </control>
          </mc:Choice>
        </mc:AlternateContent>
        <mc:AlternateContent xmlns:mc="http://schemas.openxmlformats.org/markup-compatibility/2006">
          <mc:Choice Requires="x14">
            <control shapeId="1104" r:id="rId15" name="Group Box 80">
              <controlPr defaultSize="0" autoFill="0" autoPict="0">
                <anchor moveWithCells="1">
                  <from>
                    <xdr:col>1</xdr:col>
                    <xdr:colOff>0</xdr:colOff>
                    <xdr:row>8</xdr:row>
                    <xdr:rowOff>30480</xdr:rowOff>
                  </from>
                  <to>
                    <xdr:col>3</xdr:col>
                    <xdr:colOff>601980</xdr:colOff>
                    <xdr:row>10</xdr:row>
                    <xdr:rowOff>68580</xdr:rowOff>
                  </to>
                </anchor>
              </controlPr>
            </control>
          </mc:Choice>
        </mc:AlternateContent>
        <mc:AlternateContent xmlns:mc="http://schemas.openxmlformats.org/markup-compatibility/2006">
          <mc:Choice Requires="x14">
            <control shapeId="1105" r:id="rId16" name="Button 81">
              <controlPr defaultSize="0" autoFill="0" autoPict="0" macro="[0]!SelectAllAnalysis">
                <anchor moveWithCells="1" sizeWithCells="1">
                  <from>
                    <xdr:col>1</xdr:col>
                    <xdr:colOff>68580</xdr:colOff>
                    <xdr:row>11</xdr:row>
                    <xdr:rowOff>152400</xdr:rowOff>
                  </from>
                  <to>
                    <xdr:col>2</xdr:col>
                    <xdr:colOff>182880</xdr:colOff>
                    <xdr:row>13</xdr:row>
                    <xdr:rowOff>30480</xdr:rowOff>
                  </to>
                </anchor>
              </controlPr>
            </control>
          </mc:Choice>
        </mc:AlternateContent>
        <mc:AlternateContent xmlns:mc="http://schemas.openxmlformats.org/markup-compatibility/2006">
          <mc:Choice Requires="x14">
            <control shapeId="1108" r:id="rId17" name="Button 84">
              <controlPr defaultSize="0" autoFill="0" autoPict="0" macro="[0]!DeselectAllAnalysis">
                <anchor moveWithCells="1" sizeWithCells="1">
                  <from>
                    <xdr:col>2</xdr:col>
                    <xdr:colOff>228600</xdr:colOff>
                    <xdr:row>11</xdr:row>
                    <xdr:rowOff>144780</xdr:rowOff>
                  </from>
                  <to>
                    <xdr:col>3</xdr:col>
                    <xdr:colOff>449580</xdr:colOff>
                    <xdr:row>13</xdr:row>
                    <xdr:rowOff>30480</xdr:rowOff>
                  </to>
                </anchor>
              </controlPr>
            </control>
          </mc:Choice>
        </mc:AlternateContent>
        <mc:AlternateContent xmlns:mc="http://schemas.openxmlformats.org/markup-compatibility/2006">
          <mc:Choice Requires="x14">
            <control shapeId="1114" r:id="rId18" name="Group Box 90">
              <controlPr defaultSize="0" autoFill="0" autoPict="0">
                <anchor moveWithCells="1">
                  <from>
                    <xdr:col>0</xdr:col>
                    <xdr:colOff>190500</xdr:colOff>
                    <xdr:row>4</xdr:row>
                    <xdr:rowOff>68580</xdr:rowOff>
                  </from>
                  <to>
                    <xdr:col>3</xdr:col>
                    <xdr:colOff>106680</xdr:colOff>
                    <xdr:row>6</xdr:row>
                    <xdr:rowOff>68580</xdr:rowOff>
                  </to>
                </anchor>
              </controlPr>
            </control>
          </mc:Choice>
        </mc:AlternateContent>
        <mc:AlternateContent xmlns:mc="http://schemas.openxmlformats.org/markup-compatibility/2006">
          <mc:Choice Requires="x14">
            <control shapeId="1115" r:id="rId19" name="Group Box 91">
              <controlPr defaultSize="0" autoFill="0" autoPict="0">
                <anchor moveWithCells="1">
                  <from>
                    <xdr:col>0</xdr:col>
                    <xdr:colOff>190500</xdr:colOff>
                    <xdr:row>1</xdr:row>
                    <xdr:rowOff>30480</xdr:rowOff>
                  </from>
                  <to>
                    <xdr:col>4</xdr:col>
                    <xdr:colOff>0</xdr:colOff>
                    <xdr:row>3</xdr:row>
                    <xdr:rowOff>68580</xdr:rowOff>
                  </to>
                </anchor>
              </controlPr>
            </control>
          </mc:Choice>
        </mc:AlternateContent>
        <mc:AlternateContent xmlns:mc="http://schemas.openxmlformats.org/markup-compatibility/2006">
          <mc:Choice Requires="x14">
            <control shapeId="1122" r:id="rId20" name="Group Box 98">
              <controlPr defaultSize="0" autoFill="0" autoPict="0">
                <anchor moveWithCells="1">
                  <from>
                    <xdr:col>0</xdr:col>
                    <xdr:colOff>220980</xdr:colOff>
                    <xdr:row>24</xdr:row>
                    <xdr:rowOff>68580</xdr:rowOff>
                  </from>
                  <to>
                    <xdr:col>3</xdr:col>
                    <xdr:colOff>609600</xdr:colOff>
                    <xdr:row>26</xdr:row>
                    <xdr:rowOff>144780</xdr:rowOff>
                  </to>
                </anchor>
              </controlPr>
            </control>
          </mc:Choice>
        </mc:AlternateContent>
        <mc:AlternateContent xmlns:mc="http://schemas.openxmlformats.org/markup-compatibility/2006">
          <mc:Choice Requires="x14">
            <control shapeId="1123" r:id="rId21" name="Check Box 99">
              <controlPr defaultSize="0" autoFill="0" autoLine="0" autoPict="0">
                <anchor moveWithCells="1">
                  <from>
                    <xdr:col>2</xdr:col>
                    <xdr:colOff>30480</xdr:colOff>
                    <xdr:row>24</xdr:row>
                    <xdr:rowOff>152400</xdr:rowOff>
                  </from>
                  <to>
                    <xdr:col>2</xdr:col>
                    <xdr:colOff>449580</xdr:colOff>
                    <xdr:row>26</xdr:row>
                    <xdr:rowOff>38100</xdr:rowOff>
                  </to>
                </anchor>
              </controlPr>
            </control>
          </mc:Choice>
        </mc:AlternateContent>
        <mc:AlternateContent xmlns:mc="http://schemas.openxmlformats.org/markup-compatibility/2006">
          <mc:Choice Requires="x14">
            <control shapeId="1124" r:id="rId22" name="Check Box 100">
              <controlPr defaultSize="0" autoFill="0" autoLine="0" autoPict="0">
                <anchor moveWithCells="1">
                  <from>
                    <xdr:col>2</xdr:col>
                    <xdr:colOff>457200</xdr:colOff>
                    <xdr:row>24</xdr:row>
                    <xdr:rowOff>144780</xdr:rowOff>
                  </from>
                  <to>
                    <xdr:col>3</xdr:col>
                    <xdr:colOff>525780</xdr:colOff>
                    <xdr:row>26</xdr:row>
                    <xdr:rowOff>30480</xdr:rowOff>
                  </to>
                </anchor>
              </controlPr>
            </control>
          </mc:Choice>
        </mc:AlternateContent>
        <mc:AlternateContent xmlns:mc="http://schemas.openxmlformats.org/markup-compatibility/2006">
          <mc:Choice Requires="x14">
            <control shapeId="1125" r:id="rId23" name="Check Box 101">
              <controlPr defaultSize="0" autoFill="0" autoLine="0" autoPict="0">
                <anchor moveWithCells="1">
                  <from>
                    <xdr:col>1</xdr:col>
                    <xdr:colOff>106680</xdr:colOff>
                    <xdr:row>24</xdr:row>
                    <xdr:rowOff>152400</xdr:rowOff>
                  </from>
                  <to>
                    <xdr:col>2</xdr:col>
                    <xdr:colOff>68580</xdr:colOff>
                    <xdr:row>26</xdr:row>
                    <xdr:rowOff>30480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9">
    <tabColor theme="0"/>
  </sheetPr>
  <dimension ref="A1:BG41"/>
  <sheetViews>
    <sheetView tabSelected="1" topLeftCell="T1" zoomScale="120" zoomScaleNormal="120" workbookViewId="0">
      <selection activeCell="V26" sqref="V26:AY26"/>
    </sheetView>
  </sheetViews>
  <sheetFormatPr defaultRowHeight="14.4" x14ac:dyDescent="0.3"/>
  <cols>
    <col min="13" max="13" width="8.5546875" customWidth="1"/>
    <col min="21" max="21" width="30.5546875" bestFit="1" customWidth="1"/>
  </cols>
  <sheetData>
    <row r="1" spans="1:59" x14ac:dyDescent="0.3">
      <c r="A1" s="205"/>
      <c r="B1" s="205"/>
      <c r="C1" s="205"/>
      <c r="D1" s="205"/>
      <c r="E1" s="205"/>
      <c r="F1" s="205"/>
      <c r="G1" s="205"/>
      <c r="H1" s="205"/>
      <c r="I1" s="205"/>
      <c r="J1" s="205"/>
      <c r="K1" s="205"/>
      <c r="L1" s="205"/>
      <c r="M1" s="205"/>
      <c r="N1" s="205"/>
      <c r="O1" s="205"/>
      <c r="P1" s="205"/>
      <c r="Q1" s="205"/>
      <c r="R1" s="205"/>
      <c r="S1" s="205"/>
      <c r="T1" s="205"/>
      <c r="U1">
        <f>COUNT(V3:BG3)</f>
        <v>33</v>
      </c>
      <c r="V1" s="738" t="str">
        <f>IF($U$2=3,"Most",IF($U$2=2,"Min",IF($U$2=1,"Max",1991)))</f>
        <v>Max</v>
      </c>
      <c r="W1" s="1" t="str">
        <f>IF($V$1="Max","Min",IF($V$1="Min","Most",IF($V$1="Most",1991)))</f>
        <v>Min</v>
      </c>
      <c r="X1" s="1" t="str">
        <f>IF($V$1="Max","Most",IF($V$1="Min","1991",IF($V$1="Most",1992)))</f>
        <v>Most</v>
      </c>
      <c r="Y1" s="1" t="str">
        <f>IF($U$1&gt;32,"1991",X1+1)</f>
        <v>1991</v>
      </c>
      <c r="Z1" s="1">
        <f>Y1+1</f>
        <v>1992</v>
      </c>
      <c r="AA1" s="1">
        <f t="shared" ref="AA1:AZ1" si="0">Z1+1</f>
        <v>1993</v>
      </c>
      <c r="AB1" s="1">
        <f t="shared" si="0"/>
        <v>1994</v>
      </c>
      <c r="AC1" s="1">
        <f t="shared" si="0"/>
        <v>1995</v>
      </c>
      <c r="AD1" s="1">
        <f t="shared" si="0"/>
        <v>1996</v>
      </c>
      <c r="AE1" s="1">
        <f t="shared" si="0"/>
        <v>1997</v>
      </c>
      <c r="AF1" s="1">
        <f t="shared" si="0"/>
        <v>1998</v>
      </c>
      <c r="AG1" s="1">
        <f t="shared" si="0"/>
        <v>1999</v>
      </c>
      <c r="AH1" s="1">
        <f t="shared" si="0"/>
        <v>2000</v>
      </c>
      <c r="AI1" s="1">
        <f t="shared" si="0"/>
        <v>2001</v>
      </c>
      <c r="AJ1" s="1">
        <f t="shared" si="0"/>
        <v>2002</v>
      </c>
      <c r="AK1" s="1">
        <f t="shared" si="0"/>
        <v>2003</v>
      </c>
      <c r="AL1" s="1">
        <f t="shared" si="0"/>
        <v>2004</v>
      </c>
      <c r="AM1" s="1">
        <f t="shared" si="0"/>
        <v>2005</v>
      </c>
      <c r="AN1" s="1">
        <f t="shared" si="0"/>
        <v>2006</v>
      </c>
      <c r="AO1" s="1">
        <f t="shared" si="0"/>
        <v>2007</v>
      </c>
      <c r="AP1" s="1">
        <f t="shared" si="0"/>
        <v>2008</v>
      </c>
      <c r="AQ1" s="1">
        <f t="shared" si="0"/>
        <v>2009</v>
      </c>
      <c r="AR1" s="1">
        <f t="shared" si="0"/>
        <v>2010</v>
      </c>
      <c r="AS1" s="1">
        <f t="shared" si="0"/>
        <v>2011</v>
      </c>
      <c r="AT1" s="1">
        <f t="shared" si="0"/>
        <v>2012</v>
      </c>
      <c r="AU1" s="1">
        <f t="shared" si="0"/>
        <v>2013</v>
      </c>
      <c r="AV1" s="1">
        <f t="shared" si="0"/>
        <v>2014</v>
      </c>
      <c r="AW1" s="1">
        <f t="shared" si="0"/>
        <v>2015</v>
      </c>
      <c r="AX1" s="1">
        <f t="shared" si="0"/>
        <v>2016</v>
      </c>
      <c r="AY1" s="1">
        <f t="shared" si="0"/>
        <v>2017</v>
      </c>
      <c r="AZ1" s="1">
        <f t="shared" si="0"/>
        <v>2018</v>
      </c>
      <c r="BA1" s="1">
        <f>IF(AZ1&gt;2019,"",AZ1+1)</f>
        <v>2019</v>
      </c>
      <c r="BB1" s="1">
        <f>IF(BA1&gt;2019,"",BA1+1)</f>
        <v>2020</v>
      </c>
      <c r="BC1" s="1" t="str">
        <f>IF(BB1&gt;2019,"",BB1+1)</f>
        <v/>
      </c>
      <c r="BD1" s="1"/>
      <c r="BE1" s="1"/>
      <c r="BF1" s="1"/>
      <c r="BG1" s="1"/>
    </row>
    <row r="2" spans="1:59" x14ac:dyDescent="0.3">
      <c r="A2" s="205"/>
      <c r="B2" s="205"/>
      <c r="C2" s="205"/>
      <c r="D2" s="205"/>
      <c r="E2" s="205"/>
      <c r="F2" s="205"/>
      <c r="G2" s="205"/>
      <c r="H2" s="205"/>
      <c r="I2" s="205"/>
      <c r="J2" s="205"/>
      <c r="K2" s="205"/>
      <c r="L2" s="205"/>
      <c r="M2" s="205"/>
      <c r="N2" s="205"/>
      <c r="O2" s="205"/>
      <c r="P2" s="205"/>
      <c r="Q2" s="205"/>
      <c r="R2" s="205"/>
      <c r="S2" s="205"/>
      <c r="T2" s="205"/>
      <c r="U2">
        <f>IF($U$1=31,3,IF($U$1=32,2,IF($U$1=33,1,IF($U$1&lt;31,4))))</f>
        <v>1</v>
      </c>
      <c r="V2" s="1" t="str">
        <f>"Trace"&amp;$U2</f>
        <v>Trace1</v>
      </c>
      <c r="W2" s="1" t="str">
        <f>"Trace"&amp;($U2+COLUMN()-COLUMN($V$2))</f>
        <v>Trace2</v>
      </c>
      <c r="X2" s="1" t="str">
        <f t="shared" ref="X2:AZ2" si="1">"Trace"&amp;($U2+COLUMN()-COLUMN($V$2))</f>
        <v>Trace3</v>
      </c>
      <c r="Y2" s="1" t="str">
        <f t="shared" si="1"/>
        <v>Trace4</v>
      </c>
      <c r="Z2" s="1" t="str">
        <f t="shared" si="1"/>
        <v>Trace5</v>
      </c>
      <c r="AA2" s="1" t="str">
        <f t="shared" si="1"/>
        <v>Trace6</v>
      </c>
      <c r="AB2" s="1" t="str">
        <f t="shared" si="1"/>
        <v>Trace7</v>
      </c>
      <c r="AC2" s="1" t="str">
        <f t="shared" si="1"/>
        <v>Trace8</v>
      </c>
      <c r="AD2" s="1" t="str">
        <f t="shared" si="1"/>
        <v>Trace9</v>
      </c>
      <c r="AE2" s="1" t="str">
        <f t="shared" si="1"/>
        <v>Trace10</v>
      </c>
      <c r="AF2" s="1" t="str">
        <f t="shared" si="1"/>
        <v>Trace11</v>
      </c>
      <c r="AG2" s="1" t="str">
        <f t="shared" si="1"/>
        <v>Trace12</v>
      </c>
      <c r="AH2" s="1" t="str">
        <f t="shared" si="1"/>
        <v>Trace13</v>
      </c>
      <c r="AI2" s="1" t="str">
        <f t="shared" si="1"/>
        <v>Trace14</v>
      </c>
      <c r="AJ2" s="1" t="str">
        <f t="shared" si="1"/>
        <v>Trace15</v>
      </c>
      <c r="AK2" s="1" t="str">
        <f t="shared" si="1"/>
        <v>Trace16</v>
      </c>
      <c r="AL2" s="1" t="str">
        <f t="shared" si="1"/>
        <v>Trace17</v>
      </c>
      <c r="AM2" s="1" t="str">
        <f t="shared" si="1"/>
        <v>Trace18</v>
      </c>
      <c r="AN2" s="1" t="str">
        <f t="shared" si="1"/>
        <v>Trace19</v>
      </c>
      <c r="AO2" s="1" t="str">
        <f t="shared" si="1"/>
        <v>Trace20</v>
      </c>
      <c r="AP2" s="1" t="str">
        <f t="shared" si="1"/>
        <v>Trace21</v>
      </c>
      <c r="AQ2" s="1" t="str">
        <f t="shared" si="1"/>
        <v>Trace22</v>
      </c>
      <c r="AR2" s="1" t="str">
        <f t="shared" si="1"/>
        <v>Trace23</v>
      </c>
      <c r="AS2" s="1" t="str">
        <f t="shared" si="1"/>
        <v>Trace24</v>
      </c>
      <c r="AT2" s="1" t="str">
        <f t="shared" si="1"/>
        <v>Trace25</v>
      </c>
      <c r="AU2" s="1" t="str">
        <f t="shared" si="1"/>
        <v>Trace26</v>
      </c>
      <c r="AV2" s="1" t="str">
        <f t="shared" si="1"/>
        <v>Trace27</v>
      </c>
      <c r="AW2" s="1" t="str">
        <f t="shared" si="1"/>
        <v>Trace28</v>
      </c>
      <c r="AX2" s="1" t="str">
        <f t="shared" si="1"/>
        <v>Trace29</v>
      </c>
      <c r="AY2" s="1" t="str">
        <f t="shared" si="1"/>
        <v>Trace30</v>
      </c>
      <c r="AZ2" s="1" t="str">
        <f t="shared" si="1"/>
        <v>Trace31</v>
      </c>
      <c r="BA2" s="1" t="str">
        <f>IF(AZ1&gt;2019,"","Trace"&amp;($U2+COLUMN()-COLUMN($V$2)))</f>
        <v>Trace32</v>
      </c>
      <c r="BB2" s="1" t="str">
        <f>IF(BA1&gt;2019,"","Trace"&amp;($U2+COLUMN()-COLUMN($V$2)))</f>
        <v>Trace33</v>
      </c>
      <c r="BC2" s="1"/>
      <c r="BD2" s="1"/>
      <c r="BE2" s="1"/>
      <c r="BF2" s="1"/>
      <c r="BG2" s="1"/>
    </row>
    <row r="3" spans="1:59" ht="23.4" x14ac:dyDescent="0.45">
      <c r="A3" s="207">
        <f>Comparison!B3</f>
        <v>5</v>
      </c>
      <c r="B3" s="818" t="str">
        <f>CONCATENATE("  ",LOOKUP(A3,RunInformation!I3:J14), ", ", LOOKUP(E3,RunInformation!I3:I12,RunInformation!K3:K12))</f>
        <v xml:space="preserve">  May, 2026</v>
      </c>
      <c r="C3" s="818"/>
      <c r="D3" s="818"/>
      <c r="E3" s="206">
        <f>Comparison!D3</f>
        <v>3</v>
      </c>
      <c r="F3" s="205"/>
      <c r="G3" s="205"/>
      <c r="H3" s="205"/>
      <c r="I3" s="819" t="str">
        <f>INDEX(RunInformation!$BJ$6:$BJ$31,InflowAnnualVolumes!$B$10)&amp;IF($B$10= 6," WY Volume"," A-J Volume")</f>
        <v>PowellUnregulatedInflow WY Volume</v>
      </c>
      <c r="J3" s="819"/>
      <c r="K3" s="819"/>
      <c r="L3" s="819"/>
      <c r="M3" s="819"/>
      <c r="N3" s="819"/>
      <c r="O3" s="819"/>
      <c r="P3" s="205"/>
      <c r="Q3" s="205"/>
      <c r="R3" s="205"/>
      <c r="S3" s="205"/>
      <c r="T3" s="205"/>
      <c r="U3" t="s">
        <v>378</v>
      </c>
      <c r="V3">
        <v>260.16690719537195</v>
      </c>
      <c r="W3">
        <v>110.16690719537186</v>
      </c>
      <c r="X3">
        <v>170.16690719537189</v>
      </c>
      <c r="Y3">
        <v>166.2109071953719</v>
      </c>
      <c r="Z3">
        <v>217.14490719537187</v>
      </c>
      <c r="AA3">
        <v>187.1569071953719</v>
      </c>
      <c r="AB3">
        <v>153.76690719537189</v>
      </c>
      <c r="AC3">
        <v>345.52890719537191</v>
      </c>
      <c r="AD3">
        <v>136.0849071953719</v>
      </c>
      <c r="AE3">
        <v>199.9789071953719</v>
      </c>
      <c r="AF3">
        <v>136.64690719537185</v>
      </c>
      <c r="AG3">
        <v>220.08890719537189</v>
      </c>
      <c r="AH3">
        <v>169.15490719537189</v>
      </c>
      <c r="AI3">
        <v>186.54790719537186</v>
      </c>
      <c r="AJ3">
        <v>128.64490719537187</v>
      </c>
      <c r="AK3">
        <v>189.28390719537185</v>
      </c>
      <c r="AL3">
        <v>145.08190719537185</v>
      </c>
      <c r="AM3">
        <v>178.17890719537189</v>
      </c>
      <c r="AN3">
        <v>148.89590719537188</v>
      </c>
      <c r="AO3">
        <v>169.03790719537187</v>
      </c>
      <c r="AP3">
        <v>185.63990719537188</v>
      </c>
      <c r="AQ3">
        <v>174.15890719537185</v>
      </c>
      <c r="AR3">
        <v>164.00590719537189</v>
      </c>
      <c r="AS3">
        <v>185.27190719537191</v>
      </c>
      <c r="AT3">
        <v>138.96490719537186</v>
      </c>
      <c r="AU3">
        <v>174.1389071953719</v>
      </c>
      <c r="AV3">
        <v>190.43790719537191</v>
      </c>
      <c r="AW3">
        <v>292.67890719537189</v>
      </c>
      <c r="AX3">
        <v>185.74990719537189</v>
      </c>
      <c r="AY3">
        <v>178.58790719537186</v>
      </c>
      <c r="AZ3">
        <v>144.92790719537189</v>
      </c>
      <c r="BA3">
        <v>205.66090719537189</v>
      </c>
      <c r="BB3">
        <v>156.09890719537191</v>
      </c>
    </row>
    <row r="4" spans="1:59" x14ac:dyDescent="0.3">
      <c r="A4" s="205"/>
      <c r="B4" s="205"/>
      <c r="C4" s="205"/>
      <c r="D4" s="205"/>
      <c r="E4" s="205"/>
      <c r="F4" s="205"/>
      <c r="G4" s="205"/>
      <c r="H4" s="205"/>
      <c r="I4" s="205"/>
      <c r="J4" s="205"/>
      <c r="K4" s="205"/>
      <c r="L4" s="205"/>
      <c r="M4" s="205"/>
      <c r="N4" s="205"/>
      <c r="O4" s="205"/>
      <c r="P4" s="205"/>
      <c r="Q4" s="205"/>
      <c r="R4" s="205"/>
      <c r="S4" s="205"/>
      <c r="T4" s="205"/>
      <c r="V4">
        <v>815</v>
      </c>
      <c r="W4">
        <v>441</v>
      </c>
      <c r="X4">
        <v>619.00000000000011</v>
      </c>
      <c r="Y4">
        <v>447.85900000000004</v>
      </c>
      <c r="Z4">
        <v>883.91700000000026</v>
      </c>
      <c r="AA4">
        <v>468.6</v>
      </c>
      <c r="AB4">
        <v>1210.4370000000001</v>
      </c>
      <c r="AC4">
        <v>759.89300000000026</v>
      </c>
      <c r="AD4">
        <v>925.84400000000016</v>
      </c>
      <c r="AE4">
        <v>472.08900000000011</v>
      </c>
      <c r="AF4">
        <v>691.77600000000007</v>
      </c>
      <c r="AG4">
        <v>452.37900000000002</v>
      </c>
      <c r="AH4">
        <v>497.82300000000004</v>
      </c>
      <c r="AI4">
        <v>203.64200000000002</v>
      </c>
      <c r="AJ4">
        <v>462.93000000000006</v>
      </c>
      <c r="AK4">
        <v>466.76900000000012</v>
      </c>
      <c r="AL4">
        <v>655.62600000000009</v>
      </c>
      <c r="AM4">
        <v>506.94400000000013</v>
      </c>
      <c r="AN4">
        <v>486.12599999999998</v>
      </c>
      <c r="AO4">
        <v>907.68300000000011</v>
      </c>
      <c r="AP4">
        <v>637.2940000000001</v>
      </c>
      <c r="AQ4">
        <v>434.46500000000003</v>
      </c>
      <c r="AR4">
        <v>788.07700000000011</v>
      </c>
      <c r="AS4">
        <v>240.79400000000007</v>
      </c>
      <c r="AT4">
        <v>327.64600000000007</v>
      </c>
      <c r="AU4">
        <v>687.6160000000001</v>
      </c>
      <c r="AV4">
        <v>621.63100000000009</v>
      </c>
      <c r="AW4">
        <v>555.32300000000009</v>
      </c>
      <c r="AX4">
        <v>794.61599999999999</v>
      </c>
      <c r="AY4">
        <v>258.69200000000001</v>
      </c>
      <c r="AZ4">
        <v>867.28599999999994</v>
      </c>
      <c r="BA4">
        <v>407.47300000000007</v>
      </c>
      <c r="BB4">
        <v>514.92700000000002</v>
      </c>
    </row>
    <row r="5" spans="1:59" x14ac:dyDescent="0.3">
      <c r="A5" s="205"/>
      <c r="B5" s="205"/>
      <c r="C5" s="205"/>
      <c r="D5" s="205"/>
      <c r="E5" s="205"/>
      <c r="F5" s="205"/>
      <c r="G5" s="205"/>
      <c r="H5" s="205"/>
      <c r="I5" s="205"/>
      <c r="J5" s="205"/>
      <c r="K5" s="205"/>
      <c r="L5" s="205"/>
      <c r="M5" s="205"/>
      <c r="N5" s="205"/>
      <c r="O5" s="205"/>
      <c r="P5" s="205"/>
      <c r="Q5" s="205"/>
      <c r="R5" s="205"/>
      <c r="S5" s="205"/>
      <c r="T5" s="205"/>
      <c r="V5">
        <v>619.00000000000011</v>
      </c>
      <c r="W5">
        <v>619.00000000000011</v>
      </c>
      <c r="X5">
        <v>619.00000000000011</v>
      </c>
      <c r="Y5">
        <v>918.41100000000017</v>
      </c>
      <c r="Z5">
        <v>557.62000000000012</v>
      </c>
      <c r="AA5">
        <v>1278.5889999999999</v>
      </c>
      <c r="AB5">
        <v>864.13800000000015</v>
      </c>
      <c r="AC5">
        <v>1030.3200000000002</v>
      </c>
      <c r="AD5">
        <v>549.14100000000008</v>
      </c>
      <c r="AE5">
        <v>768.149</v>
      </c>
      <c r="AF5">
        <v>518.6819999999999</v>
      </c>
      <c r="AG5">
        <v>532.26199999999994</v>
      </c>
      <c r="AH5">
        <v>224.06000000000003</v>
      </c>
      <c r="AI5">
        <v>466.27600000000012</v>
      </c>
      <c r="AJ5">
        <v>501.84199999999998</v>
      </c>
      <c r="AK5">
        <v>700.16500000000008</v>
      </c>
      <c r="AL5">
        <v>565.21600000000012</v>
      </c>
      <c r="AM5">
        <v>526.12600000000009</v>
      </c>
      <c r="AN5">
        <v>947.19000000000017</v>
      </c>
      <c r="AO5">
        <v>742.38700000000017</v>
      </c>
      <c r="AP5">
        <v>488.60600000000005</v>
      </c>
      <c r="AQ5">
        <v>835.29500000000007</v>
      </c>
      <c r="AR5">
        <v>299.77200000000005</v>
      </c>
      <c r="AS5">
        <v>332.464</v>
      </c>
      <c r="AT5">
        <v>716.58900000000017</v>
      </c>
      <c r="AU5">
        <v>688.50100000000009</v>
      </c>
      <c r="AV5">
        <v>583.51400000000012</v>
      </c>
      <c r="AW5">
        <v>856.4580000000002</v>
      </c>
      <c r="AX5">
        <v>310.78100000000001</v>
      </c>
      <c r="AY5">
        <v>882.34300000000007</v>
      </c>
      <c r="AZ5">
        <v>473.71100000000013</v>
      </c>
      <c r="BA5">
        <v>551.17499999999995</v>
      </c>
      <c r="BB5">
        <v>495.88400000000001</v>
      </c>
    </row>
    <row r="6" spans="1:59" x14ac:dyDescent="0.3">
      <c r="A6" s="205"/>
      <c r="B6" s="789" t="str">
        <f>CONCATENATE("  ",Comparison!C3, " Months")</f>
        <v xml:space="preserve">  65 Months</v>
      </c>
      <c r="C6" s="789"/>
      <c r="D6" s="205"/>
      <c r="E6" s="205"/>
      <c r="F6" s="205"/>
      <c r="G6" s="205"/>
      <c r="H6" s="205"/>
      <c r="I6" s="205"/>
      <c r="J6" s="205"/>
      <c r="K6" s="205"/>
      <c r="L6" s="205"/>
      <c r="M6" s="205"/>
      <c r="N6" s="205"/>
      <c r="O6" s="205"/>
      <c r="P6" s="205"/>
      <c r="Q6" s="205"/>
      <c r="R6" s="205"/>
      <c r="S6" s="205"/>
      <c r="T6" s="205"/>
      <c r="U6" t="s">
        <v>392</v>
      </c>
      <c r="V6">
        <v>106.58772998347108</v>
      </c>
      <c r="W6">
        <v>63.587729983471057</v>
      </c>
      <c r="X6">
        <v>79.587729983471064</v>
      </c>
      <c r="Y6">
        <v>88.983729983471036</v>
      </c>
      <c r="Z6">
        <v>101.91672998347106</v>
      </c>
      <c r="AA6">
        <v>86.264729983471071</v>
      </c>
      <c r="AB6">
        <v>81.119729983471075</v>
      </c>
      <c r="AC6">
        <v>99.141729983471052</v>
      </c>
      <c r="AD6">
        <v>75.122729983471075</v>
      </c>
      <c r="AE6">
        <v>92.421729983471067</v>
      </c>
      <c r="AF6">
        <v>73.838729983471055</v>
      </c>
      <c r="AG6">
        <v>94.368729983471056</v>
      </c>
      <c r="AH6">
        <v>74.126729983471051</v>
      </c>
      <c r="AI6">
        <v>74.525729983471066</v>
      </c>
      <c r="AJ6">
        <v>69.901729983471071</v>
      </c>
      <c r="AK6">
        <v>80.983729983471051</v>
      </c>
      <c r="AL6">
        <v>73.321729983471073</v>
      </c>
      <c r="AM6">
        <v>73.381729983471061</v>
      </c>
      <c r="AN6">
        <v>77.632729983471052</v>
      </c>
      <c r="AO6">
        <v>92.188729983471063</v>
      </c>
      <c r="AP6">
        <v>85.094729983471069</v>
      </c>
      <c r="AQ6">
        <v>80.998729983471051</v>
      </c>
      <c r="AR6">
        <v>69.774729983471062</v>
      </c>
      <c r="AS6">
        <v>90.353729983471055</v>
      </c>
      <c r="AT6">
        <v>73.940729983471059</v>
      </c>
      <c r="AU6">
        <v>76.921729983471053</v>
      </c>
      <c r="AV6">
        <v>87.117729983471065</v>
      </c>
      <c r="AW6">
        <v>144.07972998347108</v>
      </c>
      <c r="AX6">
        <v>85.286729983471076</v>
      </c>
      <c r="AY6">
        <v>81.706729983471078</v>
      </c>
      <c r="AZ6">
        <v>72.400729983471052</v>
      </c>
      <c r="BA6">
        <v>91.465729983471064</v>
      </c>
      <c r="BB6">
        <v>73.87772998347107</v>
      </c>
    </row>
    <row r="7" spans="1:59" x14ac:dyDescent="0.3">
      <c r="A7" s="205"/>
      <c r="B7" s="205"/>
      <c r="C7" s="205"/>
      <c r="D7" s="205"/>
      <c r="E7" s="205"/>
      <c r="F7" s="205"/>
      <c r="G7" s="205"/>
      <c r="H7" s="205"/>
      <c r="I7" s="205"/>
      <c r="J7" s="205"/>
      <c r="K7" s="205"/>
      <c r="L7" s="205"/>
      <c r="M7" s="205"/>
      <c r="N7" s="205"/>
      <c r="O7" s="205"/>
      <c r="P7" s="205"/>
      <c r="Q7" s="205"/>
      <c r="R7" s="205"/>
      <c r="S7" s="205"/>
      <c r="T7" s="205"/>
      <c r="V7">
        <v>223.00000000000006</v>
      </c>
      <c r="W7">
        <v>129.00000000000003</v>
      </c>
      <c r="X7">
        <v>174.00000000000003</v>
      </c>
      <c r="Y7">
        <v>176.64600000000002</v>
      </c>
      <c r="Z7">
        <v>246.22700000000003</v>
      </c>
      <c r="AA7">
        <v>172.17200000000003</v>
      </c>
      <c r="AB7">
        <v>271.15600000000006</v>
      </c>
      <c r="AC7">
        <v>121.06800000000003</v>
      </c>
      <c r="AD7">
        <v>267.21100000000001</v>
      </c>
      <c r="AE7">
        <v>153.88100000000003</v>
      </c>
      <c r="AF7">
        <v>248.65000000000003</v>
      </c>
      <c r="AG7">
        <v>125.20400000000001</v>
      </c>
      <c r="AH7">
        <v>216.77700000000007</v>
      </c>
      <c r="AI7">
        <v>55.413000000000004</v>
      </c>
      <c r="AJ7">
        <v>131.36000000000004</v>
      </c>
      <c r="AK7">
        <v>179.82900000000006</v>
      </c>
      <c r="AL7">
        <v>284.73599999999999</v>
      </c>
      <c r="AM7">
        <v>132.25899999999999</v>
      </c>
      <c r="AN7">
        <v>178.577</v>
      </c>
      <c r="AO7">
        <v>218.37000000000006</v>
      </c>
      <c r="AP7">
        <v>167.34300000000002</v>
      </c>
      <c r="AQ7">
        <v>134.249</v>
      </c>
      <c r="AR7">
        <v>186.07900000000006</v>
      </c>
      <c r="AS7">
        <v>130.63500000000002</v>
      </c>
      <c r="AT7">
        <v>90.116000000000014</v>
      </c>
      <c r="AU7">
        <v>176.48000000000002</v>
      </c>
      <c r="AV7">
        <v>179.95800000000003</v>
      </c>
      <c r="AW7">
        <v>161.773</v>
      </c>
      <c r="AX7">
        <v>179.07300000000004</v>
      </c>
      <c r="AY7">
        <v>61.184000000000005</v>
      </c>
      <c r="AZ7">
        <v>255.3780000000001</v>
      </c>
      <c r="BA7">
        <v>115.598</v>
      </c>
      <c r="BB7">
        <v>155.89200000000002</v>
      </c>
    </row>
    <row r="8" spans="1:59" x14ac:dyDescent="0.3">
      <c r="A8" s="205"/>
      <c r="B8" s="205"/>
      <c r="C8" s="205"/>
      <c r="D8" s="205"/>
      <c r="E8" s="205"/>
      <c r="F8" s="205"/>
      <c r="G8" s="205"/>
      <c r="H8" s="205"/>
      <c r="I8" s="205"/>
      <c r="J8" s="205"/>
      <c r="K8" s="205"/>
      <c r="L8" s="205"/>
      <c r="M8" s="205"/>
      <c r="N8" s="205"/>
      <c r="O8" s="205"/>
      <c r="P8" s="205"/>
      <c r="Q8" s="205"/>
      <c r="R8" s="205"/>
      <c r="S8" s="205"/>
      <c r="T8" s="205"/>
      <c r="V8">
        <v>174.00000000000003</v>
      </c>
      <c r="W8">
        <v>174.00000000000003</v>
      </c>
      <c r="X8">
        <v>174.00000000000003</v>
      </c>
      <c r="Y8">
        <v>252.51200000000003</v>
      </c>
      <c r="Z8">
        <v>183.24100000000004</v>
      </c>
      <c r="AA8">
        <v>278.92300000000006</v>
      </c>
      <c r="AB8">
        <v>131.31800000000001</v>
      </c>
      <c r="AC8">
        <v>273.15100000000001</v>
      </c>
      <c r="AD8">
        <v>162.15600000000003</v>
      </c>
      <c r="AE8">
        <v>258.488</v>
      </c>
      <c r="AF8">
        <v>130.58400000000003</v>
      </c>
      <c r="AG8">
        <v>222.65200000000007</v>
      </c>
      <c r="AH8">
        <v>60.713000000000001</v>
      </c>
      <c r="AI8">
        <v>129.18800000000002</v>
      </c>
      <c r="AJ8">
        <v>188.80200000000002</v>
      </c>
      <c r="AK8">
        <v>292.32</v>
      </c>
      <c r="AL8">
        <v>142.70100000000002</v>
      </c>
      <c r="AM8">
        <v>181.35200000000003</v>
      </c>
      <c r="AN8">
        <v>223.38399999999999</v>
      </c>
      <c r="AO8">
        <v>177.08700000000005</v>
      </c>
      <c r="AP8">
        <v>140.88999999999999</v>
      </c>
      <c r="AQ8">
        <v>192.51300000000003</v>
      </c>
      <c r="AR8">
        <v>139.50200000000004</v>
      </c>
      <c r="AS8">
        <v>94.116000000000014</v>
      </c>
      <c r="AT8">
        <v>177.50600000000003</v>
      </c>
      <c r="AU8">
        <v>184.57300000000001</v>
      </c>
      <c r="AV8">
        <v>162.61300000000003</v>
      </c>
      <c r="AW8">
        <v>185.24000000000004</v>
      </c>
      <c r="AX8">
        <v>66.411000000000001</v>
      </c>
      <c r="AY8">
        <v>252.49900000000002</v>
      </c>
      <c r="AZ8">
        <v>125.42100000000003</v>
      </c>
      <c r="BA8">
        <v>160.36400000000003</v>
      </c>
      <c r="BB8">
        <v>181.67300000000003</v>
      </c>
    </row>
    <row r="9" spans="1:59" x14ac:dyDescent="0.3">
      <c r="A9" s="205"/>
      <c r="B9" s="205"/>
      <c r="C9" s="205"/>
      <c r="D9" s="205"/>
      <c r="E9" s="205"/>
      <c r="F9" s="205"/>
      <c r="G9" s="205"/>
      <c r="H9" s="205"/>
      <c r="I9" s="205"/>
      <c r="J9" s="205"/>
      <c r="K9" s="205"/>
      <c r="L9" s="205"/>
      <c r="M9" s="205"/>
      <c r="N9" s="205"/>
      <c r="O9" s="205"/>
      <c r="P9" s="205"/>
      <c r="Q9" s="205"/>
      <c r="R9" s="205"/>
      <c r="S9" s="205"/>
      <c r="T9" s="205"/>
      <c r="U9" t="s">
        <v>379</v>
      </c>
      <c r="V9">
        <v>650.1900540780166</v>
      </c>
      <c r="W9">
        <v>200.19005407801649</v>
      </c>
      <c r="X9">
        <v>380.19005407801649</v>
      </c>
      <c r="Y9">
        <v>508.5190540780165</v>
      </c>
      <c r="Z9">
        <v>344.5190540780165</v>
      </c>
      <c r="AA9">
        <v>496.1780540780166</v>
      </c>
      <c r="AB9">
        <v>287.17205407801652</v>
      </c>
      <c r="AC9">
        <v>660.27005407801664</v>
      </c>
      <c r="AD9">
        <v>409.9610540780165</v>
      </c>
      <c r="AE9">
        <v>378.42905407801646</v>
      </c>
      <c r="AF9">
        <v>518.35805407801649</v>
      </c>
      <c r="AG9">
        <v>422.30905407801652</v>
      </c>
      <c r="AH9">
        <v>338.71205407801654</v>
      </c>
      <c r="AI9">
        <v>268.76605407801657</v>
      </c>
      <c r="AJ9">
        <v>303.77405407801655</v>
      </c>
      <c r="AK9">
        <v>325.97705407801652</v>
      </c>
      <c r="AL9">
        <v>443.94405407801651</v>
      </c>
      <c r="AM9">
        <v>483.06805407801653</v>
      </c>
      <c r="AN9">
        <v>230.88105407801652</v>
      </c>
      <c r="AO9">
        <v>261.49105407801648</v>
      </c>
      <c r="AP9">
        <v>388.85905407801653</v>
      </c>
      <c r="AQ9">
        <v>538.1030540780165</v>
      </c>
      <c r="AR9">
        <v>461.53305407801656</v>
      </c>
      <c r="AS9">
        <v>454.84605407801649</v>
      </c>
      <c r="AT9">
        <v>288.40405407801654</v>
      </c>
      <c r="AU9">
        <v>251.08705407801651</v>
      </c>
      <c r="AV9">
        <v>329.6100540780165</v>
      </c>
      <c r="AW9">
        <v>541.99405407801657</v>
      </c>
      <c r="AX9">
        <v>566.41505407801662</v>
      </c>
      <c r="AY9">
        <v>285.27405407801649</v>
      </c>
      <c r="AZ9">
        <v>414.10205407801647</v>
      </c>
      <c r="BA9">
        <v>405.23205407801657</v>
      </c>
      <c r="BB9">
        <v>365.69305407801653</v>
      </c>
    </row>
    <row r="10" spans="1:59" x14ac:dyDescent="0.3">
      <c r="A10" s="205"/>
      <c r="B10" s="205">
        <v>6</v>
      </c>
      <c r="C10" s="205"/>
      <c r="D10" s="205"/>
      <c r="E10" s="205"/>
      <c r="F10" s="205"/>
      <c r="G10" s="205"/>
      <c r="H10" s="205"/>
      <c r="I10" s="205"/>
      <c r="J10" s="205"/>
      <c r="K10" s="205"/>
      <c r="L10" s="205"/>
      <c r="M10" s="205"/>
      <c r="N10" s="205"/>
      <c r="O10" s="205"/>
      <c r="P10" s="205"/>
      <c r="Q10" s="205"/>
      <c r="R10" s="205"/>
      <c r="S10" s="205"/>
      <c r="T10" s="205"/>
      <c r="V10">
        <v>1259.0000000000002</v>
      </c>
      <c r="W10">
        <v>597.00000000000011</v>
      </c>
      <c r="X10">
        <v>900.00000000000011</v>
      </c>
      <c r="Y10">
        <v>373.41700000000003</v>
      </c>
      <c r="Z10">
        <v>1178.175</v>
      </c>
      <c r="AA10">
        <v>480.94</v>
      </c>
      <c r="AB10">
        <v>1310.5410000000002</v>
      </c>
      <c r="AC10">
        <v>1262.8030000000003</v>
      </c>
      <c r="AD10">
        <v>1632.2630000000001</v>
      </c>
      <c r="AE10">
        <v>1112.9970000000003</v>
      </c>
      <c r="AF10">
        <v>1432.9530000000002</v>
      </c>
      <c r="AG10">
        <v>508.16700000000003</v>
      </c>
      <c r="AH10">
        <v>422.69200000000006</v>
      </c>
      <c r="AI10">
        <v>398.62500000000006</v>
      </c>
      <c r="AJ10">
        <v>500.346</v>
      </c>
      <c r="AK10">
        <v>648.73200000000008</v>
      </c>
      <c r="AL10">
        <v>1092.5350000000003</v>
      </c>
      <c r="AM10">
        <v>725.9190000000001</v>
      </c>
      <c r="AN10">
        <v>333.45200000000006</v>
      </c>
      <c r="AO10">
        <v>722.52700000000016</v>
      </c>
      <c r="AP10">
        <v>1124.8790000000001</v>
      </c>
      <c r="AQ10">
        <v>538.54600000000005</v>
      </c>
      <c r="AR10">
        <v>1917.5610000000001</v>
      </c>
      <c r="AS10">
        <v>563.16899999999998</v>
      </c>
      <c r="AT10">
        <v>268.63300000000004</v>
      </c>
      <c r="AU10">
        <v>1047.8420000000001</v>
      </c>
      <c r="AV10">
        <v>734.21000000000015</v>
      </c>
      <c r="AW10">
        <v>1042.8740000000003</v>
      </c>
      <c r="AX10">
        <v>2274.2790000000005</v>
      </c>
      <c r="AY10">
        <v>920.50900000000013</v>
      </c>
      <c r="AZ10">
        <v>960.34299999999996</v>
      </c>
      <c r="BA10">
        <v>777.73000000000013</v>
      </c>
      <c r="BB10">
        <v>735.57900000000006</v>
      </c>
    </row>
    <row r="11" spans="1:59" x14ac:dyDescent="0.3">
      <c r="A11" s="205"/>
      <c r="B11" s="205"/>
      <c r="C11" s="205"/>
      <c r="D11" s="205"/>
      <c r="E11" s="205"/>
      <c r="F11" s="205"/>
      <c r="G11" s="205"/>
      <c r="H11" s="205"/>
      <c r="I11" s="205"/>
      <c r="J11" s="205"/>
      <c r="K11" s="205"/>
      <c r="L11" s="205"/>
      <c r="M11" s="205"/>
      <c r="N11" s="205"/>
      <c r="O11" s="205"/>
      <c r="P11" s="205"/>
      <c r="Q11" s="205"/>
      <c r="R11" s="205"/>
      <c r="S11" s="205"/>
      <c r="T11" s="205"/>
      <c r="V11">
        <v>900.00000000000011</v>
      </c>
      <c r="W11">
        <v>900.00000000000011</v>
      </c>
      <c r="X11">
        <v>900.00000000000011</v>
      </c>
      <c r="Y11">
        <v>1200.2059999999999</v>
      </c>
      <c r="Z11">
        <v>598.96900000000016</v>
      </c>
      <c r="AA11">
        <v>1374.9090000000003</v>
      </c>
      <c r="AB11">
        <v>1389.1460000000002</v>
      </c>
      <c r="AC11">
        <v>1794.0670000000002</v>
      </c>
      <c r="AD11">
        <v>1313.4070000000002</v>
      </c>
      <c r="AE11">
        <v>1580.0550000000003</v>
      </c>
      <c r="AF11">
        <v>622.44900000000007</v>
      </c>
      <c r="AG11">
        <v>448.09500000000008</v>
      </c>
      <c r="AH11">
        <v>413.14200000000005</v>
      </c>
      <c r="AI11">
        <v>519.46500000000003</v>
      </c>
      <c r="AJ11">
        <v>693.5680000000001</v>
      </c>
      <c r="AK11">
        <v>1151.9800000000002</v>
      </c>
      <c r="AL11">
        <v>840.40300000000013</v>
      </c>
      <c r="AM11">
        <v>389.61400000000003</v>
      </c>
      <c r="AN11">
        <v>722.73699999999997</v>
      </c>
      <c r="AO11">
        <v>1242.8679999999999</v>
      </c>
      <c r="AP11">
        <v>645.54499999999996</v>
      </c>
      <c r="AQ11">
        <v>2006.441</v>
      </c>
      <c r="AR11">
        <v>722.57300000000009</v>
      </c>
      <c r="AS11">
        <v>295.57900000000006</v>
      </c>
      <c r="AT11">
        <v>1075.0130000000001</v>
      </c>
      <c r="AU11">
        <v>859.01900000000012</v>
      </c>
      <c r="AV11">
        <v>1060.556</v>
      </c>
      <c r="AW11">
        <v>2382.3620000000005</v>
      </c>
      <c r="AX11">
        <v>1157.537</v>
      </c>
      <c r="AY11">
        <v>1029.778</v>
      </c>
      <c r="AZ11">
        <v>866.69500000000028</v>
      </c>
      <c r="BA11">
        <v>800.96400000000017</v>
      </c>
      <c r="BB11">
        <v>406.20400000000006</v>
      </c>
    </row>
    <row r="12" spans="1:59" x14ac:dyDescent="0.3">
      <c r="A12" s="205"/>
      <c r="B12" s="205"/>
      <c r="C12" s="205"/>
      <c r="D12" s="205"/>
      <c r="E12" s="205"/>
      <c r="F12" s="205"/>
      <c r="G12" s="205"/>
      <c r="H12" s="205"/>
      <c r="I12" s="205"/>
      <c r="J12" s="205"/>
      <c r="K12" s="205"/>
      <c r="L12" s="205"/>
      <c r="M12" s="205"/>
      <c r="N12" s="205"/>
      <c r="O12" s="205"/>
      <c r="P12" s="205"/>
      <c r="Q12" s="205"/>
      <c r="R12" s="205"/>
      <c r="S12" s="205"/>
      <c r="T12" s="205"/>
      <c r="U12" t="s">
        <v>380</v>
      </c>
      <c r="V12">
        <v>594.915485414876</v>
      </c>
      <c r="W12">
        <v>190.91548541487603</v>
      </c>
      <c r="X12">
        <v>354.91548541487595</v>
      </c>
      <c r="Y12">
        <v>461.65348541487606</v>
      </c>
      <c r="Z12">
        <v>325.89048541487608</v>
      </c>
      <c r="AA12">
        <v>465.14348541487601</v>
      </c>
      <c r="AB12">
        <v>275.35448541487597</v>
      </c>
      <c r="AC12">
        <v>577.45148541487606</v>
      </c>
      <c r="AD12">
        <v>392.2384854148761</v>
      </c>
      <c r="AE12">
        <v>367.55948541487601</v>
      </c>
      <c r="AF12">
        <v>481.189485414876</v>
      </c>
      <c r="AG12">
        <v>397.79748541487601</v>
      </c>
      <c r="AH12">
        <v>326.838485414876</v>
      </c>
      <c r="AI12">
        <v>249.21148541487602</v>
      </c>
      <c r="AJ12">
        <v>292.94148541487607</v>
      </c>
      <c r="AK12">
        <v>276.350485414876</v>
      </c>
      <c r="AL12">
        <v>432.77348541487612</v>
      </c>
      <c r="AM12">
        <v>459.05548541487605</v>
      </c>
      <c r="AN12">
        <v>217.43948541487606</v>
      </c>
      <c r="AO12">
        <v>239.17648541487603</v>
      </c>
      <c r="AP12">
        <v>371.79348541487605</v>
      </c>
      <c r="AQ12">
        <v>518.641485414876</v>
      </c>
      <c r="AR12">
        <v>431.24648541487602</v>
      </c>
      <c r="AS12">
        <v>397.77948541487609</v>
      </c>
      <c r="AT12">
        <v>277.64848541487601</v>
      </c>
      <c r="AU12">
        <v>238.57448541487599</v>
      </c>
      <c r="AV12">
        <v>313.96048541487602</v>
      </c>
      <c r="AW12">
        <v>480.223485414876</v>
      </c>
      <c r="AX12">
        <v>389.83048541487597</v>
      </c>
      <c r="AY12">
        <v>269.36848541487603</v>
      </c>
      <c r="AZ12">
        <v>397.06248541487599</v>
      </c>
      <c r="BA12">
        <v>361.86948541487601</v>
      </c>
      <c r="BB12">
        <v>353.05348541487604</v>
      </c>
    </row>
    <row r="13" spans="1:59" x14ac:dyDescent="0.3">
      <c r="A13" s="205"/>
      <c r="B13" s="205">
        <v>1</v>
      </c>
      <c r="C13" s="205"/>
      <c r="D13" s="205"/>
      <c r="E13" s="205"/>
      <c r="F13" s="205"/>
      <c r="G13" s="205"/>
      <c r="H13" s="205"/>
      <c r="I13" s="205"/>
      <c r="J13" s="205"/>
      <c r="K13" s="205"/>
      <c r="L13" s="205"/>
      <c r="M13" s="205"/>
      <c r="N13" s="205"/>
      <c r="O13" s="205"/>
      <c r="P13" s="205"/>
      <c r="Q13" s="205"/>
      <c r="R13" s="205"/>
      <c r="S13" s="205"/>
      <c r="T13" s="205"/>
      <c r="V13">
        <v>948.00000000000011</v>
      </c>
      <c r="W13">
        <v>472.00000000000006</v>
      </c>
      <c r="X13">
        <v>690.00000000000011</v>
      </c>
      <c r="Y13">
        <v>286.05900000000008</v>
      </c>
      <c r="Z13">
        <v>828.66100000000017</v>
      </c>
      <c r="AA13">
        <v>406.94600000000003</v>
      </c>
      <c r="AB13">
        <v>915.27600000000007</v>
      </c>
      <c r="AC13">
        <v>1075.3300000000002</v>
      </c>
      <c r="AD13">
        <v>1362.4940000000001</v>
      </c>
      <c r="AE13">
        <v>804.4340000000002</v>
      </c>
      <c r="AF13">
        <v>1038.8010000000002</v>
      </c>
      <c r="AG13">
        <v>461.81100000000004</v>
      </c>
      <c r="AH13">
        <v>277.29400000000004</v>
      </c>
      <c r="AI13">
        <v>366.15400000000005</v>
      </c>
      <c r="AJ13">
        <v>399.72800000000007</v>
      </c>
      <c r="AK13">
        <v>581.98700000000008</v>
      </c>
      <c r="AL13">
        <v>805.26700000000005</v>
      </c>
      <c r="AM13">
        <v>636.85200000000009</v>
      </c>
      <c r="AN13">
        <v>267.73200000000008</v>
      </c>
      <c r="AO13">
        <v>603.55900000000008</v>
      </c>
      <c r="AP13">
        <v>963.00900000000013</v>
      </c>
      <c r="AQ13">
        <v>414.52100000000007</v>
      </c>
      <c r="AR13">
        <v>1185.8680000000002</v>
      </c>
      <c r="AS13">
        <v>490.00000000000006</v>
      </c>
      <c r="AT13">
        <v>222.22000000000006</v>
      </c>
      <c r="AU13">
        <v>960.54000000000019</v>
      </c>
      <c r="AV13">
        <v>620.84600000000012</v>
      </c>
      <c r="AW13">
        <v>561.29600000000016</v>
      </c>
      <c r="AX13">
        <v>1657.5550000000003</v>
      </c>
      <c r="AY13">
        <v>869.19700000000023</v>
      </c>
      <c r="AZ13">
        <v>600.97600000000011</v>
      </c>
      <c r="BA13">
        <v>646.34500000000003</v>
      </c>
      <c r="BB13">
        <v>595.27500000000009</v>
      </c>
    </row>
    <row r="14" spans="1:59" x14ac:dyDescent="0.3">
      <c r="A14" s="205"/>
      <c r="B14" s="205"/>
      <c r="C14" s="205"/>
      <c r="D14" s="205"/>
      <c r="E14" s="205"/>
      <c r="F14" s="205"/>
      <c r="G14" s="205"/>
      <c r="H14" s="205"/>
      <c r="I14" s="205"/>
      <c r="J14" s="205"/>
      <c r="K14" s="205"/>
      <c r="L14" s="205"/>
      <c r="M14" s="205"/>
      <c r="N14" s="205"/>
      <c r="O14" s="205"/>
      <c r="P14" s="205"/>
      <c r="Q14" s="205"/>
      <c r="R14" s="205"/>
      <c r="S14" s="205"/>
      <c r="T14" s="205"/>
      <c r="V14">
        <v>690.00000000000011</v>
      </c>
      <c r="W14">
        <v>690.00000000000011</v>
      </c>
      <c r="X14">
        <v>690.00000000000011</v>
      </c>
      <c r="Y14">
        <v>828.49400000000003</v>
      </c>
      <c r="Z14">
        <v>464.30900000000008</v>
      </c>
      <c r="AA14">
        <v>943.73000000000013</v>
      </c>
      <c r="AB14">
        <v>1133.098</v>
      </c>
      <c r="AC14">
        <v>1459.0300000000002</v>
      </c>
      <c r="AD14">
        <v>916.37900000000025</v>
      </c>
      <c r="AE14">
        <v>1092.424</v>
      </c>
      <c r="AF14">
        <v>535.13400000000001</v>
      </c>
      <c r="AG14">
        <v>295.42700000000002</v>
      </c>
      <c r="AH14">
        <v>372.45499999999998</v>
      </c>
      <c r="AI14">
        <v>415.26200000000006</v>
      </c>
      <c r="AJ14">
        <v>616.97500000000002</v>
      </c>
      <c r="AK14">
        <v>826.97900000000004</v>
      </c>
      <c r="AL14">
        <v>689.62800000000016</v>
      </c>
      <c r="AM14">
        <v>315.94900000000007</v>
      </c>
      <c r="AN14">
        <v>595.85400000000016</v>
      </c>
      <c r="AO14">
        <v>1015.4589999999999</v>
      </c>
      <c r="AP14">
        <v>461.33300000000008</v>
      </c>
      <c r="AQ14">
        <v>1195.4680000000003</v>
      </c>
      <c r="AR14">
        <v>592.24199999999996</v>
      </c>
      <c r="AS14">
        <v>240.64500000000007</v>
      </c>
      <c r="AT14">
        <v>972.22000000000025</v>
      </c>
      <c r="AU14">
        <v>702.16800000000012</v>
      </c>
      <c r="AV14">
        <v>569.80899999999997</v>
      </c>
      <c r="AW14">
        <v>1684.6990000000003</v>
      </c>
      <c r="AX14">
        <v>1015.2000000000002</v>
      </c>
      <c r="AY14">
        <v>656.31900000000007</v>
      </c>
      <c r="AZ14">
        <v>692.50800000000015</v>
      </c>
      <c r="BA14">
        <v>634.37400000000014</v>
      </c>
      <c r="BB14">
        <v>304.20700000000005</v>
      </c>
    </row>
    <row r="15" spans="1:59" x14ac:dyDescent="0.3">
      <c r="A15" s="205"/>
      <c r="B15" s="205"/>
      <c r="C15" s="205"/>
      <c r="D15" s="205"/>
      <c r="E15" s="205"/>
      <c r="F15" s="205"/>
      <c r="G15" s="205"/>
      <c r="H15" s="205"/>
      <c r="I15" s="205"/>
      <c r="J15" s="205"/>
      <c r="K15" s="205"/>
      <c r="L15" s="205"/>
      <c r="M15" s="205"/>
      <c r="N15" s="205"/>
      <c r="O15" s="205"/>
      <c r="P15" s="205"/>
      <c r="Q15" s="205"/>
      <c r="R15" s="205"/>
      <c r="S15" s="205"/>
      <c r="T15" s="205"/>
      <c r="U15" t="s">
        <v>381</v>
      </c>
      <c r="V15">
        <v>254.98374827570245</v>
      </c>
      <c r="W15">
        <v>121.98374827570241</v>
      </c>
      <c r="X15">
        <v>167.98374827570242</v>
      </c>
      <c r="Y15">
        <v>199.39374827570242</v>
      </c>
      <c r="Z15">
        <v>241.62674827570237</v>
      </c>
      <c r="AA15">
        <v>194.59574827570248</v>
      </c>
      <c r="AB15">
        <v>173.32774827570242</v>
      </c>
      <c r="AC15">
        <v>264.0867482757024</v>
      </c>
      <c r="AD15">
        <v>151.26174827570244</v>
      </c>
      <c r="AE15">
        <v>205.60974827570243</v>
      </c>
      <c r="AF15">
        <v>146.79574827570244</v>
      </c>
      <c r="AG15">
        <v>193.25774827570245</v>
      </c>
      <c r="AH15">
        <v>142.21474827570242</v>
      </c>
      <c r="AI15">
        <v>166.00074827570242</v>
      </c>
      <c r="AJ15">
        <v>132.76774827570242</v>
      </c>
      <c r="AK15">
        <v>164.06574827570242</v>
      </c>
      <c r="AL15">
        <v>144.23374827570242</v>
      </c>
      <c r="AM15">
        <v>151.05874827570238</v>
      </c>
      <c r="AN15">
        <v>166.8957482757024</v>
      </c>
      <c r="AO15">
        <v>204.70774827570241</v>
      </c>
      <c r="AP15">
        <v>179.87974827570244</v>
      </c>
      <c r="AQ15">
        <v>172.12474827570242</v>
      </c>
      <c r="AR15">
        <v>142.87874827570241</v>
      </c>
      <c r="AS15">
        <v>183.17474827570243</v>
      </c>
      <c r="AT15">
        <v>150.4787482757024</v>
      </c>
      <c r="AU15">
        <v>154.49274827570244</v>
      </c>
      <c r="AV15">
        <v>182.22074827570245</v>
      </c>
      <c r="AW15">
        <v>405.04074827570247</v>
      </c>
      <c r="AX15">
        <v>177.31774827570243</v>
      </c>
      <c r="AY15">
        <v>174.06374827570241</v>
      </c>
      <c r="AZ15">
        <v>139.39774827570241</v>
      </c>
      <c r="BA15">
        <v>229.42874827570245</v>
      </c>
      <c r="BB15">
        <v>145.55274827570244</v>
      </c>
    </row>
    <row r="16" spans="1:59" x14ac:dyDescent="0.3">
      <c r="A16" s="205"/>
      <c r="B16" s="205"/>
      <c r="C16" s="205"/>
      <c r="D16" s="205"/>
      <c r="E16" s="205"/>
      <c r="F16" s="205"/>
      <c r="G16" s="205"/>
      <c r="H16" s="205"/>
      <c r="I16" s="205"/>
      <c r="J16" s="205"/>
      <c r="K16" s="205"/>
      <c r="L16" s="205"/>
      <c r="M16" s="205"/>
      <c r="N16" s="205"/>
      <c r="O16" s="205"/>
      <c r="P16" s="205"/>
      <c r="Q16" s="205"/>
      <c r="R16" s="205"/>
      <c r="S16" s="205"/>
      <c r="T16" s="205"/>
      <c r="V16">
        <v>835.00000000000011</v>
      </c>
      <c r="W16">
        <v>411</v>
      </c>
      <c r="X16">
        <v>618.00000000000011</v>
      </c>
      <c r="Y16">
        <v>704.34</v>
      </c>
      <c r="Z16">
        <v>1099.9680000000003</v>
      </c>
      <c r="AA16">
        <v>647.04300000000012</v>
      </c>
      <c r="AB16">
        <v>1192.3350000000003</v>
      </c>
      <c r="AC16">
        <v>324.53199999999998</v>
      </c>
      <c r="AD16">
        <v>1048.9970000000003</v>
      </c>
      <c r="AE16">
        <v>597.54600000000016</v>
      </c>
      <c r="AF16">
        <v>840.43900000000008</v>
      </c>
      <c r="AG16">
        <v>317.69800000000004</v>
      </c>
      <c r="AH16">
        <v>835.93600000000015</v>
      </c>
      <c r="AI16">
        <v>147.15700000000004</v>
      </c>
      <c r="AJ16">
        <v>357.56500000000005</v>
      </c>
      <c r="AK16">
        <v>613.15700000000015</v>
      </c>
      <c r="AL16">
        <v>1258.8590000000002</v>
      </c>
      <c r="AM16">
        <v>417.13700000000006</v>
      </c>
      <c r="AN16">
        <v>600.37800000000004</v>
      </c>
      <c r="AO16">
        <v>1025.7500000000002</v>
      </c>
      <c r="AP16">
        <v>640.16600000000005</v>
      </c>
      <c r="AQ16">
        <v>576.75800000000015</v>
      </c>
      <c r="AR16">
        <v>558.32300000000009</v>
      </c>
      <c r="AS16">
        <v>401.00100000000003</v>
      </c>
      <c r="AT16">
        <v>281.72300000000007</v>
      </c>
      <c r="AU16">
        <v>464.36400000000003</v>
      </c>
      <c r="AV16">
        <v>482.15800000000007</v>
      </c>
      <c r="AW16">
        <v>532.87100000000009</v>
      </c>
      <c r="AX16">
        <v>660.43500000000017</v>
      </c>
      <c r="AY16">
        <v>228.28800000000004</v>
      </c>
      <c r="AZ16">
        <v>1015.602</v>
      </c>
      <c r="BA16">
        <v>274.97699999999998</v>
      </c>
      <c r="BB16">
        <v>594.37900000000013</v>
      </c>
    </row>
    <row r="17" spans="1:54" x14ac:dyDescent="0.3">
      <c r="A17" s="205"/>
      <c r="B17" s="205"/>
      <c r="C17" s="205"/>
      <c r="D17" s="205"/>
      <c r="E17" s="205"/>
      <c r="F17" s="205"/>
      <c r="G17" s="205"/>
      <c r="H17" s="205"/>
      <c r="I17" s="205"/>
      <c r="J17" s="205"/>
      <c r="K17" s="205"/>
      <c r="L17" s="205"/>
      <c r="M17" s="205"/>
      <c r="N17" s="205"/>
      <c r="O17" s="205"/>
      <c r="P17" s="205"/>
      <c r="Q17" s="205"/>
      <c r="R17" s="205"/>
      <c r="S17" s="205"/>
      <c r="T17" s="205"/>
      <c r="V17">
        <v>618.00000000000011</v>
      </c>
      <c r="W17">
        <v>618.00000000000011</v>
      </c>
      <c r="X17">
        <v>618.00000000000011</v>
      </c>
      <c r="Y17">
        <v>1151.797</v>
      </c>
      <c r="Z17">
        <v>702.92500000000007</v>
      </c>
      <c r="AA17">
        <v>1228.3730000000005</v>
      </c>
      <c r="AB17">
        <v>369.13900000000001</v>
      </c>
      <c r="AC17">
        <v>1066.0660000000003</v>
      </c>
      <c r="AD17">
        <v>645.07400000000007</v>
      </c>
      <c r="AE17">
        <v>881.42199999999991</v>
      </c>
      <c r="AF17">
        <v>342.072</v>
      </c>
      <c r="AG17">
        <v>851.15600000000006</v>
      </c>
      <c r="AH17">
        <v>150.767</v>
      </c>
      <c r="AI17">
        <v>346.53200000000004</v>
      </c>
      <c r="AJ17">
        <v>649.452</v>
      </c>
      <c r="AK17">
        <v>1306.4020000000003</v>
      </c>
      <c r="AL17">
        <v>469.52000000000004</v>
      </c>
      <c r="AM17">
        <v>607.76700000000005</v>
      </c>
      <c r="AN17">
        <v>1062.711</v>
      </c>
      <c r="AO17">
        <v>696.27100000000007</v>
      </c>
      <c r="AP17">
        <v>612.17200000000014</v>
      </c>
      <c r="AQ17">
        <v>594.24000000000012</v>
      </c>
      <c r="AR17">
        <v>429.07900000000006</v>
      </c>
      <c r="AS17">
        <v>291.77500000000003</v>
      </c>
      <c r="AT17">
        <v>469.26899999999995</v>
      </c>
      <c r="AU17">
        <v>495.82000000000005</v>
      </c>
      <c r="AV17">
        <v>531.82500000000016</v>
      </c>
      <c r="AW17">
        <v>682.59100000000001</v>
      </c>
      <c r="AX17">
        <v>248.85300000000004</v>
      </c>
      <c r="AY17">
        <v>1008.5680000000001</v>
      </c>
      <c r="AZ17">
        <v>309.59199999999998</v>
      </c>
      <c r="BA17">
        <v>604.91000000000008</v>
      </c>
      <c r="BB17">
        <v>728.17200000000014</v>
      </c>
    </row>
    <row r="18" spans="1:54" x14ac:dyDescent="0.3">
      <c r="A18" s="205"/>
      <c r="B18" s="205"/>
      <c r="C18" s="205"/>
      <c r="D18" s="205"/>
      <c r="E18" s="205"/>
      <c r="F18" s="205"/>
      <c r="G18" s="205"/>
      <c r="H18" s="205"/>
      <c r="I18" s="205"/>
      <c r="J18" s="205"/>
      <c r="K18" s="205"/>
      <c r="L18" s="205"/>
      <c r="M18" s="205"/>
      <c r="N18" s="205"/>
      <c r="O18" s="205"/>
      <c r="P18" s="205"/>
      <c r="Q18" s="205"/>
      <c r="R18" s="205"/>
      <c r="S18" s="205"/>
      <c r="T18" s="205"/>
      <c r="U18" t="s">
        <v>382</v>
      </c>
      <c r="V18">
        <v>4274.5905898578494</v>
      </c>
      <c r="W18">
        <v>3005.590589857849</v>
      </c>
      <c r="X18">
        <v>3270.5905898578494</v>
      </c>
      <c r="Y18">
        <v>3287.2385898578486</v>
      </c>
      <c r="Z18">
        <v>3471.1155898578481</v>
      </c>
      <c r="AA18">
        <v>3523.5265898578486</v>
      </c>
      <c r="AB18">
        <v>2862.465589857849</v>
      </c>
      <c r="AC18">
        <v>4990.0525898578489</v>
      </c>
      <c r="AD18">
        <v>2953.1685898578489</v>
      </c>
      <c r="AE18">
        <v>3662.4935898578483</v>
      </c>
      <c r="AF18">
        <v>3168.2295898578486</v>
      </c>
      <c r="AG18">
        <v>3831.9915898578488</v>
      </c>
      <c r="AH18">
        <v>3035.5405898578483</v>
      </c>
      <c r="AI18">
        <v>3147.7505898578484</v>
      </c>
      <c r="AJ18">
        <v>2745.079589857849</v>
      </c>
      <c r="AK18">
        <v>3388.2465898578494</v>
      </c>
      <c r="AL18">
        <v>3022.0525898578489</v>
      </c>
      <c r="AM18">
        <v>3403.1315898578487</v>
      </c>
      <c r="AN18">
        <v>2921.8915898578484</v>
      </c>
      <c r="AO18">
        <v>3231.936589857849</v>
      </c>
      <c r="AP18">
        <v>3287.7945898578482</v>
      </c>
      <c r="AQ18">
        <v>3378.0435898578489</v>
      </c>
      <c r="AR18">
        <v>3311.8125898578487</v>
      </c>
      <c r="AS18">
        <v>3576.9775898578482</v>
      </c>
      <c r="AT18">
        <v>2793.5075898578484</v>
      </c>
      <c r="AU18">
        <v>3250.445589857849</v>
      </c>
      <c r="AV18">
        <v>3327.657589857849</v>
      </c>
      <c r="AW18">
        <v>4330.1185898578487</v>
      </c>
      <c r="AX18">
        <v>3634.2205898578482</v>
      </c>
      <c r="AY18">
        <v>3079.4615898578481</v>
      </c>
      <c r="AZ18">
        <v>2969.1645898578486</v>
      </c>
      <c r="BA18">
        <v>3606.0355898578482</v>
      </c>
      <c r="BB18">
        <v>2924.356589857849</v>
      </c>
    </row>
    <row r="19" spans="1:54" x14ac:dyDescent="0.3">
      <c r="A19" s="205"/>
      <c r="B19" s="205"/>
      <c r="C19" s="205"/>
      <c r="D19" s="205"/>
      <c r="E19" s="205"/>
      <c r="F19" s="205"/>
      <c r="G19" s="205"/>
      <c r="H19" s="205"/>
      <c r="I19" s="205"/>
      <c r="J19" s="205"/>
      <c r="K19" s="205"/>
      <c r="L19" s="205"/>
      <c r="M19" s="205"/>
      <c r="N19" s="205"/>
      <c r="O19" s="205"/>
      <c r="P19" s="205"/>
      <c r="Q19" s="205"/>
      <c r="R19" s="205"/>
      <c r="S19" s="205"/>
      <c r="T19" s="205"/>
      <c r="V19">
        <v>11987.000000000004</v>
      </c>
      <c r="W19">
        <v>6973.9999999999991</v>
      </c>
      <c r="X19">
        <v>9165</v>
      </c>
      <c r="Y19">
        <v>6182.9589999999998</v>
      </c>
      <c r="Z19">
        <v>13715.974000000002</v>
      </c>
      <c r="AA19">
        <v>5880.5820000000003</v>
      </c>
      <c r="AB19">
        <v>15119.984000000002</v>
      </c>
      <c r="AC19">
        <v>9763.1329999999998</v>
      </c>
      <c r="AD19">
        <v>14495.708000000002</v>
      </c>
      <c r="AE19">
        <v>9343.02</v>
      </c>
      <c r="AF19">
        <v>9939.7790000000023</v>
      </c>
      <c r="AG19">
        <v>5605.0400000000009</v>
      </c>
      <c r="AH19">
        <v>6531.9550000000017</v>
      </c>
      <c r="AI19">
        <v>2325.9119999999998</v>
      </c>
      <c r="AJ19">
        <v>6766.0010000000011</v>
      </c>
      <c r="AK19">
        <v>6328.9650000000011</v>
      </c>
      <c r="AL19">
        <v>12258.782000000001</v>
      </c>
      <c r="AM19">
        <v>7297.934000000002</v>
      </c>
      <c r="AN19">
        <v>7369.1810000000005</v>
      </c>
      <c r="AO19">
        <v>10740.680000000002</v>
      </c>
      <c r="AP19">
        <v>8957.2540000000008</v>
      </c>
      <c r="AQ19">
        <v>6612.3050000000003</v>
      </c>
      <c r="AR19">
        <v>14569.062</v>
      </c>
      <c r="AS19">
        <v>4065.4770000000003</v>
      </c>
      <c r="AT19">
        <v>4311.0820000000012</v>
      </c>
      <c r="AU19">
        <v>8886.91</v>
      </c>
      <c r="AV19">
        <v>7203.9900000000007</v>
      </c>
      <c r="AW19">
        <v>8510.6149999999998</v>
      </c>
      <c r="AX19">
        <v>11602.379000000003</v>
      </c>
      <c r="AY19">
        <v>3989.6770000000006</v>
      </c>
      <c r="AZ19">
        <v>11903.102999999999</v>
      </c>
      <c r="BA19">
        <v>5576.1460000000006</v>
      </c>
      <c r="BB19">
        <v>6486.2670000000007</v>
      </c>
    </row>
    <row r="20" spans="1:54" x14ac:dyDescent="0.3">
      <c r="A20" s="205"/>
      <c r="B20" s="205"/>
      <c r="C20" s="205"/>
      <c r="D20" s="205"/>
      <c r="E20" s="205"/>
      <c r="F20" s="205"/>
      <c r="G20" s="205"/>
      <c r="H20" s="205"/>
      <c r="I20" s="205"/>
      <c r="J20" s="205"/>
      <c r="K20" s="205"/>
      <c r="L20" s="205"/>
      <c r="M20" s="205"/>
      <c r="N20" s="205"/>
      <c r="O20" s="205"/>
      <c r="P20" s="205"/>
      <c r="Q20" s="205"/>
      <c r="R20" s="205"/>
      <c r="S20" s="205"/>
      <c r="T20" s="205"/>
      <c r="V20">
        <v>9541.0000000000018</v>
      </c>
      <c r="W20">
        <v>9268.0000000000018</v>
      </c>
      <c r="X20">
        <v>9390.0000000000018</v>
      </c>
      <c r="Y20">
        <v>14594.427000000001</v>
      </c>
      <c r="Z20">
        <v>8401.7270000000026</v>
      </c>
      <c r="AA20">
        <v>16140.563000000004</v>
      </c>
      <c r="AB20">
        <v>11837.370000000004</v>
      </c>
      <c r="AC20">
        <v>16495.09</v>
      </c>
      <c r="AD20">
        <v>11957.619000000002</v>
      </c>
      <c r="AE20">
        <v>11746.107000000002</v>
      </c>
      <c r="AF20">
        <v>6898.0119999999988</v>
      </c>
      <c r="AG20">
        <v>7268.3729999999996</v>
      </c>
      <c r="AH20">
        <v>3020.5020000000004</v>
      </c>
      <c r="AI20">
        <v>6786.8010000000004</v>
      </c>
      <c r="AJ20">
        <v>7289.5820000000031</v>
      </c>
      <c r="AK20">
        <v>13388.131000000001</v>
      </c>
      <c r="AL20">
        <v>9317.7000000000007</v>
      </c>
      <c r="AM20">
        <v>8600.4010000000017</v>
      </c>
      <c r="AN20">
        <v>11560.005999999999</v>
      </c>
      <c r="AO20">
        <v>11025.203000000001</v>
      </c>
      <c r="AP20">
        <v>8022.0490000000018</v>
      </c>
      <c r="AQ20">
        <v>15818.124000000002</v>
      </c>
      <c r="AR20">
        <v>6341.4350000000013</v>
      </c>
      <c r="AS20">
        <v>4593.9230000000007</v>
      </c>
      <c r="AT20">
        <v>9518.8660000000018</v>
      </c>
      <c r="AU20">
        <v>8585.1590000000015</v>
      </c>
      <c r="AV20">
        <v>8865.6839999999993</v>
      </c>
      <c r="AW20">
        <v>13001.883000000003</v>
      </c>
      <c r="AX20">
        <v>5756.43</v>
      </c>
      <c r="AY20">
        <v>12218.721</v>
      </c>
      <c r="AZ20">
        <v>7389.7570000000005</v>
      </c>
      <c r="BA20">
        <v>7351.4520000000011</v>
      </c>
      <c r="BB20">
        <v>7125.6690000000008</v>
      </c>
    </row>
    <row r="21" spans="1:54" x14ac:dyDescent="0.3">
      <c r="A21" s="205"/>
      <c r="B21" s="205"/>
      <c r="C21" s="205"/>
      <c r="D21" s="205"/>
      <c r="E21" s="205"/>
      <c r="F21" s="205"/>
      <c r="G21" s="205"/>
      <c r="H21" s="205"/>
      <c r="I21" s="205"/>
      <c r="J21" s="205"/>
      <c r="K21" s="205"/>
      <c r="L21" s="205"/>
      <c r="M21" s="205"/>
      <c r="N21" s="205"/>
      <c r="O21" s="205"/>
      <c r="P21" s="205"/>
      <c r="Q21" s="205"/>
      <c r="R21" s="205"/>
      <c r="S21" s="205"/>
      <c r="T21" s="205"/>
      <c r="U21" t="s">
        <v>383</v>
      </c>
      <c r="V21">
        <v>597.83801654000013</v>
      </c>
      <c r="W21">
        <v>196.83801654000001</v>
      </c>
      <c r="X21">
        <v>314.83801654000001</v>
      </c>
      <c r="Y21">
        <v>305.20901653999999</v>
      </c>
      <c r="Z21">
        <v>326.26701653999999</v>
      </c>
      <c r="AA21">
        <v>333.04101654000004</v>
      </c>
      <c r="AB21">
        <v>263.16601653999999</v>
      </c>
      <c r="AC21">
        <v>702.76501654000003</v>
      </c>
      <c r="AD21">
        <v>289.92201654000002</v>
      </c>
      <c r="AE21">
        <v>366.52701654000003</v>
      </c>
      <c r="AF21">
        <v>347.23301654000005</v>
      </c>
      <c r="AG21">
        <v>386.22301654</v>
      </c>
      <c r="AH21">
        <v>320.45901654000005</v>
      </c>
      <c r="AI21">
        <v>285.30801654000004</v>
      </c>
      <c r="AJ21">
        <v>244.09501654000002</v>
      </c>
      <c r="AK21">
        <v>369.44701654000005</v>
      </c>
      <c r="AL21">
        <v>284.68401654000002</v>
      </c>
      <c r="AM21">
        <v>407.04301654000005</v>
      </c>
      <c r="AN21">
        <v>290.40501653999996</v>
      </c>
      <c r="AO21">
        <v>288.38601654000001</v>
      </c>
      <c r="AP21">
        <v>367.94301654000003</v>
      </c>
      <c r="AQ21">
        <v>327.20701654000004</v>
      </c>
      <c r="AR21">
        <v>429.63201654000005</v>
      </c>
      <c r="AS21">
        <v>370.25901654000006</v>
      </c>
      <c r="AT21">
        <v>257.38201654000005</v>
      </c>
      <c r="AU21">
        <v>279.26001653999998</v>
      </c>
      <c r="AV21">
        <v>318.20801654000002</v>
      </c>
      <c r="AW21">
        <v>418.72601654000005</v>
      </c>
      <c r="AX21">
        <v>392.38101654000002</v>
      </c>
      <c r="AY21">
        <v>300.76101654000001</v>
      </c>
      <c r="AZ21">
        <v>272.76401654000006</v>
      </c>
      <c r="BA21">
        <v>407.24501654000005</v>
      </c>
      <c r="BB21">
        <v>287.94601653999996</v>
      </c>
    </row>
    <row r="22" spans="1:54" x14ac:dyDescent="0.3">
      <c r="A22" s="205"/>
      <c r="B22" s="205"/>
      <c r="C22" s="205"/>
      <c r="D22" s="205"/>
      <c r="E22" s="205"/>
      <c r="F22" s="205"/>
      <c r="G22" s="205"/>
      <c r="H22" s="205"/>
      <c r="I22" s="205"/>
      <c r="J22" s="205"/>
      <c r="K22" s="205"/>
      <c r="L22" s="205"/>
      <c r="M22" s="205"/>
      <c r="N22" s="205"/>
      <c r="O22" s="205"/>
      <c r="P22" s="205"/>
      <c r="Q22" s="205"/>
      <c r="R22" s="205"/>
      <c r="S22" s="205"/>
      <c r="T22" s="205"/>
      <c r="V22">
        <v>1546.0000000000002</v>
      </c>
      <c r="W22">
        <v>819.00000000000011</v>
      </c>
      <c r="X22">
        <v>1143.0000000000002</v>
      </c>
      <c r="Y22">
        <v>627.78099999999995</v>
      </c>
      <c r="Z22">
        <v>1692.7170000000003</v>
      </c>
      <c r="AA22">
        <v>765.49700000000018</v>
      </c>
      <c r="AB22">
        <v>1852.5590000000002</v>
      </c>
      <c r="AC22">
        <v>1699.7360000000001</v>
      </c>
      <c r="AD22">
        <v>1987.5320000000002</v>
      </c>
      <c r="AE22">
        <v>1394.6100000000001</v>
      </c>
      <c r="AF22">
        <v>1332.308</v>
      </c>
      <c r="AG22">
        <v>961.82499999999993</v>
      </c>
      <c r="AH22">
        <v>805.6400000000001</v>
      </c>
      <c r="AI22">
        <v>405.04500000000007</v>
      </c>
      <c r="AJ22">
        <v>1278.8650000000005</v>
      </c>
      <c r="AK22">
        <v>828.96000000000015</v>
      </c>
      <c r="AL22">
        <v>1228.5420000000001</v>
      </c>
      <c r="AM22">
        <v>1283.2090000000003</v>
      </c>
      <c r="AN22">
        <v>730.28600000000017</v>
      </c>
      <c r="AO22">
        <v>1547.5220000000002</v>
      </c>
      <c r="AP22">
        <v>1506.5060000000001</v>
      </c>
      <c r="AQ22">
        <v>1157.8650000000002</v>
      </c>
      <c r="AR22">
        <v>2688.2640000000001</v>
      </c>
      <c r="AS22">
        <v>435.02900000000005</v>
      </c>
      <c r="AT22">
        <v>719.67</v>
      </c>
      <c r="AU22">
        <v>1401.3610000000001</v>
      </c>
      <c r="AV22">
        <v>733.00300000000016</v>
      </c>
      <c r="AW22">
        <v>1405.3559999999998</v>
      </c>
      <c r="AX22">
        <v>1032.579</v>
      </c>
      <c r="AY22">
        <v>614.83699999999999</v>
      </c>
      <c r="AZ22">
        <v>1453.027</v>
      </c>
      <c r="BA22">
        <v>1059.7910000000002</v>
      </c>
      <c r="BB22">
        <v>920.07100000000014</v>
      </c>
    </row>
    <row r="23" spans="1:54" x14ac:dyDescent="0.3">
      <c r="A23" s="205"/>
      <c r="B23" s="205"/>
      <c r="C23" s="205"/>
      <c r="D23" s="205"/>
      <c r="E23" s="205"/>
      <c r="F23" s="205"/>
      <c r="G23" s="205"/>
      <c r="H23" s="205"/>
      <c r="I23" s="205"/>
      <c r="J23" s="205"/>
      <c r="K23" s="205"/>
      <c r="L23" s="205"/>
      <c r="M23" s="205"/>
      <c r="N23" s="205"/>
      <c r="O23" s="205"/>
      <c r="P23" s="205"/>
      <c r="Q23" s="205"/>
      <c r="R23" s="205"/>
      <c r="S23" s="205"/>
      <c r="T23" s="205"/>
      <c r="V23">
        <v>1143.0000000000002</v>
      </c>
      <c r="W23">
        <v>1143.0000000000002</v>
      </c>
      <c r="X23">
        <v>1143.0000000000002</v>
      </c>
      <c r="Y23">
        <v>1732.8140000000003</v>
      </c>
      <c r="Z23">
        <v>902.85200000000009</v>
      </c>
      <c r="AA23">
        <v>1930.85</v>
      </c>
      <c r="AB23">
        <v>1829.7380000000001</v>
      </c>
      <c r="AC23">
        <v>2162.2900000000004</v>
      </c>
      <c r="AD23">
        <v>1554.0730000000003</v>
      </c>
      <c r="AE23">
        <v>1458.3130000000003</v>
      </c>
      <c r="AF23">
        <v>1049.2149999999999</v>
      </c>
      <c r="AG23">
        <v>869.45100000000014</v>
      </c>
      <c r="AH23">
        <v>450.97100000000006</v>
      </c>
      <c r="AI23">
        <v>1300.1679999999999</v>
      </c>
      <c r="AJ23">
        <v>914.48000000000013</v>
      </c>
      <c r="AK23">
        <v>1301.0690000000002</v>
      </c>
      <c r="AL23">
        <v>1369.8110000000001</v>
      </c>
      <c r="AM23">
        <v>812.78700000000015</v>
      </c>
      <c r="AN23">
        <v>1608.3330000000003</v>
      </c>
      <c r="AO23">
        <v>1678.7660000000003</v>
      </c>
      <c r="AP23">
        <v>1298.6050000000002</v>
      </c>
      <c r="AQ23">
        <v>2814.2460000000005</v>
      </c>
      <c r="AR23">
        <v>564.58400000000006</v>
      </c>
      <c r="AS23">
        <v>728.74300000000017</v>
      </c>
      <c r="AT23">
        <v>1486.9340000000002</v>
      </c>
      <c r="AU23">
        <v>829.24600000000021</v>
      </c>
      <c r="AV23">
        <v>1423.4700000000003</v>
      </c>
      <c r="AW23">
        <v>1119.7460000000003</v>
      </c>
      <c r="AX23">
        <v>681.21600000000012</v>
      </c>
      <c r="AY23">
        <v>1500.1210000000003</v>
      </c>
      <c r="AZ23">
        <v>1167.8900000000003</v>
      </c>
      <c r="BA23">
        <v>1013.3610000000002</v>
      </c>
      <c r="BB23">
        <v>694.43600000000004</v>
      </c>
    </row>
    <row r="24" spans="1:54" x14ac:dyDescent="0.3">
      <c r="A24" s="205"/>
      <c r="B24" s="205"/>
      <c r="C24" s="205"/>
      <c r="D24" s="205"/>
      <c r="E24" s="205"/>
      <c r="F24" s="205"/>
      <c r="G24" s="205"/>
      <c r="H24" s="205"/>
      <c r="I24" s="205"/>
      <c r="J24" s="205"/>
      <c r="K24" s="205"/>
      <c r="L24" s="205"/>
      <c r="M24" s="205"/>
      <c r="N24" s="205"/>
      <c r="O24" s="205"/>
      <c r="P24" s="205"/>
      <c r="Q24" s="205"/>
      <c r="R24" s="205"/>
      <c r="S24" s="205"/>
      <c r="T24" s="205"/>
      <c r="U24">
        <f>B13</f>
        <v>1</v>
      </c>
    </row>
    <row r="25" spans="1:54" x14ac:dyDescent="0.3">
      <c r="A25" s="205"/>
      <c r="B25" s="205"/>
      <c r="C25" s="205"/>
      <c r="D25" s="205"/>
      <c r="E25" s="205"/>
      <c r="F25" s="205"/>
      <c r="G25" s="205"/>
      <c r="H25" s="205"/>
      <c r="I25" s="205"/>
      <c r="J25" s="205"/>
      <c r="K25" s="205"/>
      <c r="L25" s="205"/>
      <c r="M25" s="205"/>
      <c r="N25" s="205"/>
      <c r="O25" s="205"/>
      <c r="P25" s="205"/>
      <c r="Q25" s="205"/>
      <c r="R25" s="205"/>
      <c r="S25" s="205"/>
      <c r="T25" s="205"/>
      <c r="U25" t="str">
        <f>INDEX(RunInformation!$BK$6:$BK$32,InflowAnnualVolumes!$B$10)&amp;$U$24</f>
        <v>PowellUnregInflow1</v>
      </c>
      <c r="V25">
        <v>2002</v>
      </c>
      <c r="W25">
        <v>2012</v>
      </c>
      <c r="X25">
        <v>1994</v>
      </c>
      <c r="Y25">
        <v>2006</v>
      </c>
      <c r="Z25">
        <v>2020</v>
      </c>
      <c r="AA25">
        <v>1996</v>
      </c>
      <c r="AB25">
        <v>2018</v>
      </c>
      <c r="AC25">
        <v>2004</v>
      </c>
      <c r="AD25">
        <v>2000</v>
      </c>
      <c r="AE25">
        <v>2017</v>
      </c>
      <c r="AF25">
        <v>2001</v>
      </c>
      <c r="AG25">
        <v>1998</v>
      </c>
      <c r="AH25">
        <v>2007</v>
      </c>
      <c r="AI25">
        <v>2013</v>
      </c>
      <c r="AJ25" t="s">
        <v>865</v>
      </c>
      <c r="AK25">
        <v>2008</v>
      </c>
      <c r="AL25">
        <v>2010</v>
      </c>
      <c r="AM25">
        <v>2014</v>
      </c>
      <c r="AN25">
        <v>2009</v>
      </c>
      <c r="AO25">
        <v>2003</v>
      </c>
      <c r="AP25">
        <v>2005</v>
      </c>
      <c r="AQ25">
        <v>1992</v>
      </c>
      <c r="AR25">
        <v>1993</v>
      </c>
      <c r="AS25">
        <v>2011</v>
      </c>
      <c r="AT25">
        <v>2019</v>
      </c>
      <c r="AU25">
        <v>2016</v>
      </c>
      <c r="AV25">
        <v>1997</v>
      </c>
      <c r="AW25">
        <v>1999</v>
      </c>
      <c r="AX25">
        <v>2015</v>
      </c>
      <c r="AY25">
        <v>1995</v>
      </c>
      <c r="AZ25" t="s">
        <v>705</v>
      </c>
    </row>
    <row r="26" spans="1:54" x14ac:dyDescent="0.3">
      <c r="A26" s="205"/>
      <c r="B26" s="205"/>
      <c r="C26" s="205"/>
      <c r="D26" s="205"/>
      <c r="E26" s="205"/>
      <c r="F26" s="205"/>
      <c r="G26" s="205"/>
      <c r="H26" s="205"/>
      <c r="I26" s="205"/>
      <c r="J26" s="205"/>
      <c r="K26" s="205"/>
      <c r="L26" s="205"/>
      <c r="M26" s="205"/>
      <c r="N26" s="205"/>
      <c r="O26" s="205"/>
      <c r="P26" s="205"/>
      <c r="Q26" s="205"/>
      <c r="R26" s="205"/>
      <c r="S26" s="205"/>
      <c r="T26" s="205"/>
      <c r="V26">
        <v>2745.079589857849</v>
      </c>
      <c r="W26">
        <v>2793.5075898578484</v>
      </c>
      <c r="X26">
        <v>2862.465589857849</v>
      </c>
      <c r="Y26">
        <v>2921.8915898578484</v>
      </c>
      <c r="Z26">
        <v>2924.356589857849</v>
      </c>
      <c r="AA26">
        <v>2953.1685898578489</v>
      </c>
      <c r="AB26">
        <v>2969.1645898578486</v>
      </c>
      <c r="AC26">
        <v>3022.0525898578489</v>
      </c>
      <c r="AD26">
        <v>3035.5405898578483</v>
      </c>
      <c r="AE26">
        <v>3079.4615898578481</v>
      </c>
      <c r="AF26">
        <v>3147.7505898578484</v>
      </c>
      <c r="AG26">
        <v>3168.2295898578486</v>
      </c>
      <c r="AH26">
        <v>3231.936589857849</v>
      </c>
      <c r="AI26">
        <v>3250.445589857849</v>
      </c>
      <c r="AJ26">
        <v>3287.2385898578486</v>
      </c>
      <c r="AK26">
        <v>3287.7945898578482</v>
      </c>
      <c r="AL26">
        <v>3311.8125898578487</v>
      </c>
      <c r="AM26">
        <v>3327.657589857849</v>
      </c>
      <c r="AN26">
        <v>3378.0435898578489</v>
      </c>
      <c r="AO26">
        <v>3388.2465898578494</v>
      </c>
      <c r="AP26">
        <v>3403.1315898578487</v>
      </c>
      <c r="AQ26">
        <v>3471.1155898578481</v>
      </c>
      <c r="AR26">
        <v>3523.5265898578486</v>
      </c>
      <c r="AS26">
        <v>3576.9775898578482</v>
      </c>
      <c r="AT26">
        <v>3606.0355898578482</v>
      </c>
      <c r="AU26">
        <v>3634.2205898578482</v>
      </c>
      <c r="AV26">
        <v>3662.4935898578483</v>
      </c>
      <c r="AW26">
        <v>3831.9915898578488</v>
      </c>
      <c r="AX26">
        <v>4330.1185898578487</v>
      </c>
      <c r="AY26">
        <v>4990.0525898578489</v>
      </c>
    </row>
    <row r="27" spans="1:54" x14ac:dyDescent="0.3">
      <c r="A27" s="205"/>
      <c r="B27" s="205"/>
      <c r="C27" s="205"/>
      <c r="D27" s="205"/>
      <c r="E27" s="205"/>
      <c r="F27" s="205"/>
      <c r="G27" s="205"/>
      <c r="H27" s="205"/>
      <c r="I27" s="205"/>
      <c r="J27" s="205"/>
      <c r="K27" s="205"/>
      <c r="L27" s="205"/>
      <c r="M27" s="205"/>
      <c r="N27" s="205"/>
      <c r="O27" s="205"/>
      <c r="P27" s="205"/>
      <c r="Q27" s="205"/>
      <c r="R27" s="205"/>
      <c r="S27" s="205"/>
      <c r="T27" s="205"/>
    </row>
    <row r="28" spans="1:54" x14ac:dyDescent="0.3">
      <c r="A28" s="205"/>
      <c r="B28" s="205"/>
      <c r="C28" s="205"/>
      <c r="D28" s="205"/>
      <c r="E28" s="205"/>
      <c r="F28" s="205"/>
      <c r="G28" s="205"/>
      <c r="H28" s="205"/>
      <c r="I28" s="205"/>
      <c r="J28" s="205"/>
      <c r="K28" s="205"/>
      <c r="L28" s="205"/>
      <c r="M28" s="205"/>
      <c r="N28" s="205"/>
      <c r="O28" s="205"/>
      <c r="P28" s="205"/>
      <c r="Q28" s="205"/>
      <c r="R28" s="205"/>
      <c r="S28" s="205"/>
      <c r="T28" s="205"/>
      <c r="U28" t="str">
        <f>IF($B$10= 6," WY Inflow Volume"," A-J Inflow Volume")</f>
        <v xml:space="preserve"> WY Inflow Volume</v>
      </c>
    </row>
    <row r="29" spans="1:54" x14ac:dyDescent="0.3">
      <c r="A29" s="205"/>
      <c r="B29" s="205"/>
      <c r="C29" s="205"/>
      <c r="D29" s="205"/>
      <c r="E29" s="205"/>
      <c r="F29" s="205"/>
      <c r="G29" s="205"/>
      <c r="H29" s="205"/>
      <c r="I29" s="205"/>
      <c r="J29" s="205"/>
      <c r="K29" s="205"/>
      <c r="L29" s="205"/>
      <c r="M29" s="205"/>
      <c r="N29" s="205"/>
      <c r="O29" s="205"/>
      <c r="P29" s="205"/>
      <c r="Q29" s="205"/>
      <c r="R29" s="205"/>
      <c r="S29" s="205"/>
      <c r="T29" s="205"/>
    </row>
    <row r="30" spans="1:54" x14ac:dyDescent="0.3">
      <c r="A30" s="205"/>
      <c r="B30" s="205"/>
      <c r="C30" s="205"/>
      <c r="D30" s="205"/>
      <c r="E30" s="205"/>
      <c r="F30" s="205"/>
      <c r="G30" s="205"/>
      <c r="H30" s="205"/>
      <c r="I30" s="205"/>
      <c r="J30" s="205"/>
      <c r="K30" s="205"/>
      <c r="L30" s="205"/>
      <c r="M30" s="205"/>
      <c r="N30" s="205"/>
      <c r="O30" s="205"/>
      <c r="P30" s="205"/>
      <c r="Q30" s="205"/>
      <c r="R30" s="205"/>
      <c r="S30" s="205"/>
      <c r="T30" s="205"/>
      <c r="U30" s="269" t="s">
        <v>429</v>
      </c>
      <c r="V30">
        <f>INDEX($G$35:$G$41,$B$10)</f>
        <v>4900.16</v>
      </c>
      <c r="W30">
        <f>V30</f>
        <v>4900.16</v>
      </c>
      <c r="X30">
        <f t="shared" ref="X30:AY32" si="2">W30</f>
        <v>4900.16</v>
      </c>
      <c r="Y30">
        <f t="shared" si="2"/>
        <v>4900.16</v>
      </c>
      <c r="Z30">
        <f t="shared" si="2"/>
        <v>4900.16</v>
      </c>
      <c r="AA30">
        <f t="shared" si="2"/>
        <v>4900.16</v>
      </c>
      <c r="AB30">
        <f t="shared" si="2"/>
        <v>4900.16</v>
      </c>
      <c r="AC30">
        <f t="shared" si="2"/>
        <v>4900.16</v>
      </c>
      <c r="AD30">
        <f t="shared" si="2"/>
        <v>4900.16</v>
      </c>
      <c r="AE30">
        <f t="shared" si="2"/>
        <v>4900.16</v>
      </c>
      <c r="AF30">
        <f t="shared" si="2"/>
        <v>4900.16</v>
      </c>
      <c r="AG30">
        <f t="shared" si="2"/>
        <v>4900.16</v>
      </c>
      <c r="AH30">
        <f t="shared" si="2"/>
        <v>4900.16</v>
      </c>
      <c r="AI30">
        <f t="shared" si="2"/>
        <v>4900.16</v>
      </c>
      <c r="AJ30">
        <f t="shared" si="2"/>
        <v>4900.16</v>
      </c>
      <c r="AK30">
        <f t="shared" si="2"/>
        <v>4900.16</v>
      </c>
      <c r="AL30">
        <f t="shared" si="2"/>
        <v>4900.16</v>
      </c>
      <c r="AM30">
        <f t="shared" si="2"/>
        <v>4900.16</v>
      </c>
      <c r="AN30">
        <f t="shared" si="2"/>
        <v>4900.16</v>
      </c>
      <c r="AO30">
        <f t="shared" si="2"/>
        <v>4900.16</v>
      </c>
      <c r="AP30">
        <f t="shared" si="2"/>
        <v>4900.16</v>
      </c>
      <c r="AQ30">
        <f t="shared" si="2"/>
        <v>4900.16</v>
      </c>
      <c r="AR30">
        <f t="shared" si="2"/>
        <v>4900.16</v>
      </c>
      <c r="AS30">
        <f t="shared" si="2"/>
        <v>4900.16</v>
      </c>
      <c r="AT30">
        <f t="shared" si="2"/>
        <v>4900.16</v>
      </c>
      <c r="AU30">
        <f t="shared" si="2"/>
        <v>4900.16</v>
      </c>
      <c r="AV30">
        <f t="shared" si="2"/>
        <v>4900.16</v>
      </c>
      <c r="AW30">
        <f t="shared" si="2"/>
        <v>4900.16</v>
      </c>
      <c r="AX30">
        <f t="shared" si="2"/>
        <v>4900.16</v>
      </c>
      <c r="AY30">
        <f t="shared" si="2"/>
        <v>4900.16</v>
      </c>
    </row>
    <row r="31" spans="1:54" x14ac:dyDescent="0.3">
      <c r="A31" s="205"/>
      <c r="B31" s="205"/>
      <c r="C31" s="205"/>
      <c r="D31" s="205"/>
      <c r="E31" s="205"/>
      <c r="F31" s="205"/>
      <c r="G31" s="205"/>
      <c r="H31" s="205"/>
      <c r="I31" s="205"/>
      <c r="J31" s="205"/>
      <c r="K31" s="205"/>
      <c r="L31" s="205"/>
      <c r="M31" s="205"/>
      <c r="N31" s="205"/>
      <c r="O31" s="205"/>
      <c r="P31" s="205"/>
      <c r="Q31" s="205"/>
      <c r="R31" s="205"/>
      <c r="S31" s="205"/>
      <c r="T31" s="205"/>
      <c r="U31" s="269" t="s">
        <v>430</v>
      </c>
      <c r="V31">
        <f>INDEX($F$35:$F$41,$B$10)</f>
        <v>14466.59</v>
      </c>
      <c r="W31">
        <f t="shared" ref="W31:AL32" si="3">V31</f>
        <v>14466.59</v>
      </c>
      <c r="X31">
        <f t="shared" si="3"/>
        <v>14466.59</v>
      </c>
      <c r="Y31">
        <f t="shared" si="3"/>
        <v>14466.59</v>
      </c>
      <c r="Z31">
        <f t="shared" si="3"/>
        <v>14466.59</v>
      </c>
      <c r="AA31">
        <f t="shared" si="3"/>
        <v>14466.59</v>
      </c>
      <c r="AB31">
        <f t="shared" si="3"/>
        <v>14466.59</v>
      </c>
      <c r="AC31">
        <f t="shared" si="3"/>
        <v>14466.59</v>
      </c>
      <c r="AD31">
        <f t="shared" si="3"/>
        <v>14466.59</v>
      </c>
      <c r="AE31">
        <f t="shared" si="3"/>
        <v>14466.59</v>
      </c>
      <c r="AF31">
        <f t="shared" si="3"/>
        <v>14466.59</v>
      </c>
      <c r="AG31">
        <f t="shared" si="3"/>
        <v>14466.59</v>
      </c>
      <c r="AH31">
        <f t="shared" si="3"/>
        <v>14466.59</v>
      </c>
      <c r="AI31">
        <f t="shared" si="3"/>
        <v>14466.59</v>
      </c>
      <c r="AJ31">
        <f t="shared" si="3"/>
        <v>14466.59</v>
      </c>
      <c r="AK31">
        <f t="shared" si="3"/>
        <v>14466.59</v>
      </c>
      <c r="AL31">
        <f t="shared" si="3"/>
        <v>14466.59</v>
      </c>
      <c r="AM31">
        <f t="shared" si="2"/>
        <v>14466.59</v>
      </c>
      <c r="AN31">
        <f t="shared" si="2"/>
        <v>14466.59</v>
      </c>
      <c r="AO31">
        <f t="shared" si="2"/>
        <v>14466.59</v>
      </c>
      <c r="AP31">
        <f t="shared" si="2"/>
        <v>14466.59</v>
      </c>
      <c r="AQ31">
        <f t="shared" si="2"/>
        <v>14466.59</v>
      </c>
      <c r="AR31">
        <f t="shared" si="2"/>
        <v>14466.59</v>
      </c>
      <c r="AS31">
        <f t="shared" si="2"/>
        <v>14466.59</v>
      </c>
      <c r="AT31">
        <f t="shared" si="2"/>
        <v>14466.59</v>
      </c>
      <c r="AU31">
        <f t="shared" si="2"/>
        <v>14466.59</v>
      </c>
      <c r="AV31">
        <f t="shared" si="2"/>
        <v>14466.59</v>
      </c>
      <c r="AW31">
        <f t="shared" si="2"/>
        <v>14466.59</v>
      </c>
      <c r="AX31">
        <f t="shared" si="2"/>
        <v>14466.59</v>
      </c>
      <c r="AY31">
        <f t="shared" si="2"/>
        <v>14466.59</v>
      </c>
    </row>
    <row r="32" spans="1:54" x14ac:dyDescent="0.3">
      <c r="A32" s="205"/>
      <c r="B32" s="205"/>
      <c r="C32" s="205"/>
      <c r="D32" s="205"/>
      <c r="E32" s="205"/>
      <c r="F32" s="205"/>
      <c r="G32" s="205"/>
      <c r="H32" s="205"/>
      <c r="I32" s="205"/>
      <c r="J32" s="205"/>
      <c r="K32" s="205"/>
      <c r="L32" s="205"/>
      <c r="M32" s="205"/>
      <c r="N32" s="205"/>
      <c r="O32" s="205"/>
      <c r="P32" s="205"/>
      <c r="Q32" s="207" t="str">
        <f ca="1">INDEX(RunInformation!$BO$7:$BO$9,InflowAnnualVolumes!$U$24)</f>
        <v>WY 2026</v>
      </c>
      <c r="R32" s="205"/>
      <c r="S32" s="205"/>
      <c r="T32" s="205"/>
      <c r="U32" s="269" t="s">
        <v>798</v>
      </c>
      <c r="V32">
        <f>INDEX($E$35:$E$41,$B$10)</f>
        <v>9603.36</v>
      </c>
      <c r="W32">
        <f t="shared" si="3"/>
        <v>9603.36</v>
      </c>
      <c r="X32">
        <f t="shared" si="2"/>
        <v>9603.36</v>
      </c>
      <c r="Y32">
        <f t="shared" si="2"/>
        <v>9603.36</v>
      </c>
      <c r="Z32">
        <f t="shared" si="2"/>
        <v>9603.36</v>
      </c>
      <c r="AA32">
        <f t="shared" si="2"/>
        <v>9603.36</v>
      </c>
      <c r="AB32">
        <f t="shared" si="2"/>
        <v>9603.36</v>
      </c>
      <c r="AC32">
        <f t="shared" si="2"/>
        <v>9603.36</v>
      </c>
      <c r="AD32">
        <f t="shared" si="2"/>
        <v>9603.36</v>
      </c>
      <c r="AE32">
        <f t="shared" si="2"/>
        <v>9603.36</v>
      </c>
      <c r="AF32">
        <f t="shared" si="2"/>
        <v>9603.36</v>
      </c>
      <c r="AG32">
        <f t="shared" si="2"/>
        <v>9603.36</v>
      </c>
      <c r="AH32">
        <f t="shared" si="2"/>
        <v>9603.36</v>
      </c>
      <c r="AI32">
        <f t="shared" si="2"/>
        <v>9603.36</v>
      </c>
      <c r="AJ32">
        <f t="shared" si="2"/>
        <v>9603.36</v>
      </c>
      <c r="AK32">
        <f t="shared" si="2"/>
        <v>9603.36</v>
      </c>
      <c r="AL32">
        <f t="shared" si="2"/>
        <v>9603.36</v>
      </c>
      <c r="AM32">
        <f t="shared" si="2"/>
        <v>9603.36</v>
      </c>
      <c r="AN32">
        <f t="shared" si="2"/>
        <v>9603.36</v>
      </c>
      <c r="AO32">
        <f t="shared" si="2"/>
        <v>9603.36</v>
      </c>
      <c r="AP32">
        <f t="shared" si="2"/>
        <v>9603.36</v>
      </c>
      <c r="AQ32">
        <f t="shared" si="2"/>
        <v>9603.36</v>
      </c>
      <c r="AR32">
        <f t="shared" si="2"/>
        <v>9603.36</v>
      </c>
      <c r="AS32">
        <f t="shared" si="2"/>
        <v>9603.36</v>
      </c>
      <c r="AT32">
        <f t="shared" si="2"/>
        <v>9603.36</v>
      </c>
      <c r="AU32">
        <f t="shared" si="2"/>
        <v>9603.36</v>
      </c>
      <c r="AV32">
        <f t="shared" si="2"/>
        <v>9603.36</v>
      </c>
      <c r="AW32">
        <f t="shared" si="2"/>
        <v>9603.36</v>
      </c>
      <c r="AX32">
        <f t="shared" si="2"/>
        <v>9603.36</v>
      </c>
      <c r="AY32">
        <f t="shared" si="2"/>
        <v>9603.36</v>
      </c>
    </row>
    <row r="33" spans="1:24" x14ac:dyDescent="0.3">
      <c r="A33" s="269"/>
      <c r="B33" s="269"/>
    </row>
    <row r="34" spans="1:24" x14ac:dyDescent="0.3">
      <c r="E34" s="1" t="s">
        <v>799</v>
      </c>
      <c r="F34" s="1" t="s">
        <v>431</v>
      </c>
      <c r="G34" s="1" t="s">
        <v>432</v>
      </c>
    </row>
    <row r="35" spans="1:24" x14ac:dyDescent="0.3">
      <c r="D35" s="269" t="s">
        <v>378</v>
      </c>
      <c r="E35" s="268">
        <v>636.37281459561336</v>
      </c>
      <c r="F35" s="268">
        <v>999.18008458881104</v>
      </c>
      <c r="G35" s="268">
        <v>297.14356716875005</v>
      </c>
    </row>
    <row r="36" spans="1:24" x14ac:dyDescent="0.3">
      <c r="D36" s="269" t="s">
        <v>391</v>
      </c>
      <c r="E36" s="268">
        <v>176.62730760053142</v>
      </c>
      <c r="F36" s="268">
        <v>266.33306357202724</v>
      </c>
      <c r="G36" s="268">
        <v>89.873247115865297</v>
      </c>
      <c r="V36" s="721"/>
      <c r="W36" s="721"/>
      <c r="X36" s="721"/>
    </row>
    <row r="37" spans="1:24" x14ac:dyDescent="0.3">
      <c r="D37" s="269" t="s">
        <v>379</v>
      </c>
      <c r="E37" s="268">
        <v>966.06014546919982</v>
      </c>
      <c r="F37" s="268">
        <v>1631.9905505353904</v>
      </c>
      <c r="G37" s="268">
        <v>374.80423261214395</v>
      </c>
    </row>
    <row r="38" spans="1:24" x14ac:dyDescent="0.3">
      <c r="D38" s="269" t="s">
        <v>380</v>
      </c>
      <c r="E38" s="268">
        <v>735.10537831716658</v>
      </c>
      <c r="F38" s="268">
        <v>1210.270837416944</v>
      </c>
      <c r="G38" s="268">
        <v>313.22287356765509</v>
      </c>
    </row>
    <row r="39" spans="1:24" ht="15" thickBot="1" x14ac:dyDescent="0.35">
      <c r="D39" s="269" t="s">
        <v>381</v>
      </c>
      <c r="E39" s="268">
        <v>628.29199885818855</v>
      </c>
      <c r="F39" s="268">
        <v>1034.7997148107202</v>
      </c>
      <c r="G39" s="268">
        <v>235.16009115278646</v>
      </c>
    </row>
    <row r="40" spans="1:24" ht="15" thickBot="1" x14ac:dyDescent="0.35">
      <c r="D40" s="269" t="s">
        <v>382</v>
      </c>
      <c r="E40" s="722">
        <v>9603.36</v>
      </c>
      <c r="F40" s="722">
        <v>14466.59</v>
      </c>
      <c r="G40" s="722">
        <v>4900.16</v>
      </c>
    </row>
    <row r="41" spans="1:24" x14ac:dyDescent="0.3">
      <c r="D41" s="269" t="s">
        <v>383</v>
      </c>
      <c r="E41" s="268">
        <v>1223.7408575250001</v>
      </c>
      <c r="F41" s="268">
        <v>1964.1924392605629</v>
      </c>
      <c r="G41" s="268">
        <v>589.3445901389573</v>
      </c>
    </row>
  </sheetData>
  <sortState xmlns:xlrd2="http://schemas.microsoft.com/office/spreadsheetml/2017/richdata2" columnSort="1" ref="V25:BC26">
    <sortCondition ref="V26"/>
  </sortState>
  <mergeCells count="3">
    <mergeCell ref="B3:D3"/>
    <mergeCell ref="I3:O3"/>
    <mergeCell ref="B6:C6"/>
  </mergeCells>
  <pageMargins left="0.7" right="0.7" top="0.75" bottom="0.75" header="0.3" footer="0.3"/>
  <pageSetup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181249" r:id="rId4" name="Group Box 1">
              <controlPr defaultSize="0" autoFill="0" autoPict="0">
                <anchor moveWithCells="1" sizeWithCells="1">
                  <from>
                    <xdr:col>0</xdr:col>
                    <xdr:colOff>563880</xdr:colOff>
                    <xdr:row>1</xdr:row>
                    <xdr:rowOff>68580</xdr:rowOff>
                  </from>
                  <to>
                    <xdr:col>4</xdr:col>
                    <xdr:colOff>449580</xdr:colOff>
                    <xdr:row>3</xdr:row>
                    <xdr:rowOff>144780</xdr:rowOff>
                  </to>
                </anchor>
              </controlPr>
            </control>
          </mc:Choice>
        </mc:AlternateContent>
        <mc:AlternateContent xmlns:mc="http://schemas.openxmlformats.org/markup-compatibility/2006">
          <mc:Choice Requires="x14">
            <control shapeId="181251" r:id="rId5" name="Group Box 3">
              <controlPr defaultSize="0" autoFill="0" autoPict="0">
                <anchor moveWithCells="1">
                  <from>
                    <xdr:col>0</xdr:col>
                    <xdr:colOff>563880</xdr:colOff>
                    <xdr:row>4</xdr:row>
                    <xdr:rowOff>106680</xdr:rowOff>
                  </from>
                  <to>
                    <xdr:col>3</xdr:col>
                    <xdr:colOff>449580</xdr:colOff>
                    <xdr:row>6</xdr:row>
                    <xdr:rowOff>106680</xdr:rowOff>
                  </to>
                </anchor>
              </controlPr>
            </control>
          </mc:Choice>
        </mc:AlternateContent>
        <mc:AlternateContent xmlns:mc="http://schemas.openxmlformats.org/markup-compatibility/2006">
          <mc:Choice Requires="x14">
            <control shapeId="181252" r:id="rId6" name="Drop Down 4">
              <controlPr defaultSize="0" autoLine="0" autoPict="0" macro="[0]!SortInflowVolumes">
                <anchor moveWithCells="1" sizeWithCells="1">
                  <from>
                    <xdr:col>1</xdr:col>
                    <xdr:colOff>30480</xdr:colOff>
                    <xdr:row>8</xdr:row>
                    <xdr:rowOff>152400</xdr:rowOff>
                  </from>
                  <to>
                    <xdr:col>3</xdr:col>
                    <xdr:colOff>411480</xdr:colOff>
                    <xdr:row>10</xdr:row>
                    <xdr:rowOff>30480</xdr:rowOff>
                  </to>
                </anchor>
              </controlPr>
            </control>
          </mc:Choice>
        </mc:AlternateContent>
        <mc:AlternateContent xmlns:mc="http://schemas.openxmlformats.org/markup-compatibility/2006">
          <mc:Choice Requires="x14">
            <control shapeId="181253" r:id="rId7" name="Group Box 5">
              <controlPr defaultSize="0" autoFill="0" autoPict="0">
                <anchor moveWithCells="1" sizeWithCells="1">
                  <from>
                    <xdr:col>0</xdr:col>
                    <xdr:colOff>525780</xdr:colOff>
                    <xdr:row>8</xdr:row>
                    <xdr:rowOff>30480</xdr:rowOff>
                  </from>
                  <to>
                    <xdr:col>3</xdr:col>
                    <xdr:colOff>487680</xdr:colOff>
                    <xdr:row>10</xdr:row>
                    <xdr:rowOff>68580</xdr:rowOff>
                  </to>
                </anchor>
              </controlPr>
            </control>
          </mc:Choice>
        </mc:AlternateContent>
        <mc:AlternateContent xmlns:mc="http://schemas.openxmlformats.org/markup-compatibility/2006">
          <mc:Choice Requires="x14">
            <control shapeId="181254" r:id="rId8" name="Group Box 6">
              <controlPr defaultSize="0" autoFill="0" autoPict="0" altText="Select Year">
                <anchor moveWithCells="1" sizeWithCells="1">
                  <from>
                    <xdr:col>0</xdr:col>
                    <xdr:colOff>563880</xdr:colOff>
                    <xdr:row>11</xdr:row>
                    <xdr:rowOff>106680</xdr:rowOff>
                  </from>
                  <to>
                    <xdr:col>3</xdr:col>
                    <xdr:colOff>487680</xdr:colOff>
                    <xdr:row>13</xdr:row>
                    <xdr:rowOff>144780</xdr:rowOff>
                  </to>
                </anchor>
              </controlPr>
            </control>
          </mc:Choice>
        </mc:AlternateContent>
        <mc:AlternateContent xmlns:mc="http://schemas.openxmlformats.org/markup-compatibility/2006">
          <mc:Choice Requires="x14">
            <control shapeId="181255" r:id="rId9" name="Drop Down 7">
              <controlPr defaultSize="0" autoLine="0" autoPict="0" macro="[0]!SortInflowVolumes">
                <anchor moveWithCells="1" sizeWithCells="1">
                  <from>
                    <xdr:col>1</xdr:col>
                    <xdr:colOff>30480</xdr:colOff>
                    <xdr:row>12</xdr:row>
                    <xdr:rowOff>0</xdr:rowOff>
                  </from>
                  <to>
                    <xdr:col>3</xdr:col>
                    <xdr:colOff>411480</xdr:colOff>
                    <xdr:row>13</xdr:row>
                    <xdr:rowOff>68580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7">
    <tabColor theme="0"/>
  </sheetPr>
  <dimension ref="A1:AS596"/>
  <sheetViews>
    <sheetView workbookViewId="0"/>
  </sheetViews>
  <sheetFormatPr defaultRowHeight="14.4" x14ac:dyDescent="0.3"/>
  <cols>
    <col min="1" max="2" width="2.5546875" style="205" customWidth="1"/>
    <col min="3" max="3" width="20.44140625" customWidth="1"/>
    <col min="5" max="5" width="10.44140625" customWidth="1"/>
    <col min="9" max="9" width="9.5546875" bestFit="1" customWidth="1"/>
    <col min="11" max="11" width="9.5546875" bestFit="1" customWidth="1"/>
    <col min="13" max="13" width="9.5546875" bestFit="1" customWidth="1"/>
    <col min="14" max="17" width="10.44140625" customWidth="1"/>
    <col min="18" max="18" width="9.5546875" customWidth="1"/>
    <col min="19" max="19" width="11.5546875" customWidth="1"/>
    <col min="20" max="21" width="10.5546875" customWidth="1"/>
    <col min="29" max="29" width="9.44140625" customWidth="1"/>
    <col min="31" max="31" width="9.44140625" customWidth="1"/>
  </cols>
  <sheetData>
    <row r="1" spans="2:45" ht="41.4" x14ac:dyDescent="0.3">
      <c r="C1" s="461"/>
      <c r="D1" s="461"/>
      <c r="E1" s="820" t="str">
        <f ca="1">"WY "&amp;INDEX($D$82:$D$87,$C$6)</f>
        <v>WY 2028</v>
      </c>
      <c r="F1" s="821"/>
      <c r="G1" s="821"/>
      <c r="H1" s="822"/>
      <c r="I1" s="461"/>
      <c r="J1" s="826" t="s">
        <v>661</v>
      </c>
      <c r="K1" s="826"/>
      <c r="L1" s="571" t="s">
        <v>687</v>
      </c>
      <c r="M1" s="571" t="s">
        <v>684</v>
      </c>
      <c r="N1" s="571" t="s">
        <v>688</v>
      </c>
      <c r="O1" s="572" t="s">
        <v>689</v>
      </c>
      <c r="P1" s="571" t="s">
        <v>690</v>
      </c>
      <c r="Q1" s="581" t="s">
        <v>691</v>
      </c>
      <c r="R1" s="205"/>
      <c r="S1" s="575" t="s">
        <v>667</v>
      </c>
      <c r="T1" s="576" t="s">
        <v>642</v>
      </c>
      <c r="U1" s="577"/>
      <c r="V1" s="205"/>
      <c r="W1" s="575" t="s">
        <v>667</v>
      </c>
      <c r="X1" s="576" t="s">
        <v>644</v>
      </c>
      <c r="Y1" s="576"/>
      <c r="Z1" s="578"/>
      <c r="AA1" s="205"/>
      <c r="AB1" s="205"/>
      <c r="AC1" s="205"/>
      <c r="AD1" s="205"/>
      <c r="AE1" s="205"/>
      <c r="AF1" s="205"/>
      <c r="AG1" s="205"/>
      <c r="AH1" s="205"/>
      <c r="AI1" s="205"/>
      <c r="AJ1" s="461"/>
      <c r="AK1" s="461"/>
      <c r="AL1" s="461"/>
      <c r="AM1" s="461"/>
      <c r="AN1" s="461"/>
      <c r="AO1" s="461"/>
      <c r="AP1" s="461"/>
      <c r="AQ1" s="461"/>
      <c r="AR1" s="461"/>
      <c r="AS1" s="461"/>
    </row>
    <row r="2" spans="2:45" x14ac:dyDescent="0.3">
      <c r="C2" s="523" t="s">
        <v>645</v>
      </c>
      <c r="D2" s="461"/>
      <c r="E2" s="823"/>
      <c r="F2" s="824"/>
      <c r="G2" s="824"/>
      <c r="H2" s="825"/>
      <c r="I2" s="205"/>
      <c r="J2" s="826"/>
      <c r="K2" s="826"/>
      <c r="L2" s="579" t="s">
        <v>685</v>
      </c>
      <c r="M2" s="579" t="s">
        <v>663</v>
      </c>
      <c r="N2" s="579" t="s">
        <v>685</v>
      </c>
      <c r="O2" s="580" t="s">
        <v>663</v>
      </c>
      <c r="P2" s="615" t="s">
        <v>697</v>
      </c>
      <c r="Q2" s="580" t="s">
        <v>686</v>
      </c>
      <c r="R2" s="205"/>
      <c r="S2" s="533">
        <v>0</v>
      </c>
      <c r="T2" s="611" t="s">
        <v>196</v>
      </c>
      <c r="U2" s="612"/>
      <c r="V2" s="205"/>
      <c r="W2" s="535">
        <v>1.1000000000000001</v>
      </c>
      <c r="X2" s="534" t="s">
        <v>680</v>
      </c>
      <c r="Y2" s="552"/>
      <c r="Z2" s="553"/>
      <c r="AA2" s="205"/>
      <c r="AB2" s="205"/>
      <c r="AC2" s="205"/>
      <c r="AD2" s="461"/>
      <c r="AE2" s="461"/>
      <c r="AF2" s="461"/>
      <c r="AG2" s="461"/>
      <c r="AH2" s="205"/>
      <c r="AI2" s="205"/>
      <c r="AJ2" s="461"/>
      <c r="AK2" s="461"/>
      <c r="AL2" s="461"/>
      <c r="AM2" s="461"/>
      <c r="AN2" s="461"/>
      <c r="AO2" s="461"/>
      <c r="AP2" s="461"/>
      <c r="AQ2" s="461"/>
      <c r="AR2" s="461"/>
      <c r="AS2" s="461"/>
    </row>
    <row r="3" spans="2:45" x14ac:dyDescent="0.3">
      <c r="C3" s="205">
        <v>3</v>
      </c>
      <c r="D3" s="207">
        <f>INDEX(TraceYearList,$C$3)</f>
        <v>1983</v>
      </c>
      <c r="E3" s="829" t="s">
        <v>640</v>
      </c>
      <c r="F3" s="830"/>
      <c r="G3" s="547">
        <f ca="1">OFFSET(G22,$C$6*10+9-19,INDEX(TraceYearList,$C$3,0)-1981,,)</f>
        <v>9500</v>
      </c>
      <c r="H3" s="543" t="s">
        <v>663</v>
      </c>
      <c r="I3" s="205"/>
      <c r="J3" s="549" t="s">
        <v>652</v>
      </c>
      <c r="K3" s="530">
        <f ca="1">IFERROR(VLOOKUP(DATE(WaterYear-1,$F82,1),Powell.Outflow!$A$4:$AM$100,TraceYear2-1976,0),"")</f>
        <v>400.96066115702439</v>
      </c>
      <c r="L3" s="559">
        <f ca="1">IFERROR(ROUND(VLOOKUP(DATE(WaterYear-1,$F82,1),'Powell.Pool Elevation'!$A$4:$AM$100,TraceYear2-1976,0),0),"")</f>
        <v>3498</v>
      </c>
      <c r="M3" s="559">
        <f ca="1">IFERROR(VLOOKUP(DATE(WaterYear-1,$F82,1),Powell.Storage!$A$4:$AM$100,TraceYear2-1976),"")</f>
        <v>4131.5943802155962</v>
      </c>
      <c r="N3" s="559">
        <f ca="1">IFERROR(ROUND(VLOOKUP(DATE(WaterYear-1,$F82,1),'Mead.Pool Elevation'!$A$4:$AM$100,TraceYear2-1976),0),"")</f>
        <v>1007</v>
      </c>
      <c r="O3" s="559">
        <f ca="1">IFERROR(ROUND(VLOOKUP(DATE(WaterYear-1,$F82,1),Mead.Storage!$A$4:$AM$100,TraceYear2-1976),0),"")</f>
        <v>4895</v>
      </c>
      <c r="P3" s="635">
        <f ca="1">IFERROR(VLOOKUP(DATE(WaterYear-1,$F82,1),'Powell.Power Plant Cap Fraction'!A4:AM100,TraceYear2-1976),"")</f>
        <v>0.66</v>
      </c>
      <c r="Q3" s="559">
        <f ca="1">IFERROR(ROUND(VLOOKUP(DATE(WaterYear-1,$F82,1),'Powell.Peak Flow'!$A$4:$AM$100,TraceYear2-1976),0),"")</f>
        <v>1017</v>
      </c>
      <c r="R3" s="205"/>
      <c r="S3" s="535">
        <v>1</v>
      </c>
      <c r="T3" s="611" t="s">
        <v>668</v>
      </c>
      <c r="U3" s="612"/>
      <c r="V3" s="205"/>
      <c r="W3" s="535">
        <v>1.2</v>
      </c>
      <c r="X3" s="534" t="s">
        <v>682</v>
      </c>
      <c r="Y3" s="552"/>
      <c r="Z3" s="553"/>
      <c r="AA3" s="205"/>
      <c r="AB3" s="205"/>
      <c r="AC3" s="205"/>
      <c r="AD3" s="461"/>
      <c r="AE3" s="461"/>
      <c r="AF3" s="461"/>
      <c r="AG3" s="461"/>
      <c r="AH3" s="205"/>
      <c r="AI3" s="205"/>
      <c r="AJ3" s="461"/>
      <c r="AK3" s="461"/>
      <c r="AL3" s="461"/>
      <c r="AM3" s="461"/>
      <c r="AN3" s="461"/>
      <c r="AO3" s="461"/>
      <c r="AP3" s="461"/>
      <c r="AQ3" s="461"/>
      <c r="AR3" s="461"/>
      <c r="AS3" s="461"/>
    </row>
    <row r="4" spans="2:45" x14ac:dyDescent="0.3">
      <c r="C4" s="461"/>
      <c r="D4" s="461"/>
      <c r="E4" s="827" t="s">
        <v>647</v>
      </c>
      <c r="F4" s="828"/>
      <c r="G4" s="530">
        <f ca="1">OFFSET(G23,$C$6*10+9-19,INDEX(TraceYearList,$C$3,0)-1981,,)</f>
        <v>9500</v>
      </c>
      <c r="H4" s="544" t="s">
        <v>663</v>
      </c>
      <c r="I4" s="205"/>
      <c r="J4" s="550" t="s">
        <v>653</v>
      </c>
      <c r="K4" s="530">
        <f ca="1">IFERROR(VLOOKUP(DATE(WaterYear-1,$F83,1),Powell.Outflow!$A$4:$AM$100,TraceYear2-1976,0),"")</f>
        <v>388.02644628099131</v>
      </c>
      <c r="L4" s="560">
        <f ca="1">IFERROR(ROUND(VLOOKUP(DATE(WaterYear-1,$F83,1),'Powell.Pool Elevation'!$A$4:$AM$100,TraceYear2-1976,0),0),"")</f>
        <v>3498</v>
      </c>
      <c r="M4" s="560">
        <f ca="1">IFERROR(VLOOKUP(DATE(WaterYear-1,$F83,1),Powell.Storage!$A$4:$AM$100,TraceYear2-1976),"")</f>
        <v>4118.63285473834</v>
      </c>
      <c r="N4" s="560">
        <f ca="1">IFERROR(ROUND(VLOOKUP(DATE(WaterYear-1,$F83,1),'Mead.Pool Elevation'!$A$4:$AM$100,TraceYear2-1976),0),"")</f>
        <v>1004</v>
      </c>
      <c r="O4" s="560">
        <f ca="1">IFERROR(ROUND(VLOOKUP(DATE(WaterYear-1,$F83,1),Mead.Storage!$A$4:$AM$100,TraceYear2-1976),0),"")</f>
        <v>4686</v>
      </c>
      <c r="P4" s="636">
        <f ca="1">IFERROR(VLOOKUP(DATE(WaterYear-1,$F83,1),'Powell.Power Plant Cap Fraction'!A5:AM101,TraceYear2-1976),"")</f>
        <v>0.66</v>
      </c>
      <c r="Q4" s="560">
        <f ca="1">IFERROR(ROUND(VLOOKUP(DATE(WaterYear-1,$F83,1),'Powell.Peak Flow'!$A$4:$AM$100,TraceYear2-1976),0),"")</f>
        <v>983</v>
      </c>
      <c r="R4" s="205"/>
      <c r="S4" s="535">
        <v>2</v>
      </c>
      <c r="T4" s="611" t="s">
        <v>669</v>
      </c>
      <c r="U4" s="612"/>
      <c r="V4" s="205"/>
      <c r="W4" s="535">
        <v>1.3</v>
      </c>
      <c r="X4" s="534" t="s">
        <v>679</v>
      </c>
      <c r="Y4" s="552"/>
      <c r="Z4" s="553"/>
      <c r="AA4" s="205"/>
      <c r="AB4" s="205"/>
      <c r="AC4" s="205"/>
      <c r="AD4" s="461"/>
      <c r="AE4" s="461"/>
      <c r="AF4" s="461"/>
      <c r="AG4" s="461"/>
      <c r="AH4" s="205"/>
      <c r="AI4" s="205"/>
      <c r="AJ4" s="461"/>
      <c r="AK4" s="461"/>
      <c r="AL4" s="461"/>
      <c r="AM4" s="461"/>
      <c r="AN4" s="461"/>
      <c r="AO4" s="461"/>
      <c r="AP4" s="461"/>
      <c r="AQ4" s="461"/>
      <c r="AR4" s="461"/>
      <c r="AS4" s="461"/>
    </row>
    <row r="5" spans="2:45" x14ac:dyDescent="0.3">
      <c r="C5" s="523" t="s">
        <v>646</v>
      </c>
      <c r="D5" s="461"/>
      <c r="E5" s="827" t="s">
        <v>678</v>
      </c>
      <c r="F5" s="828"/>
      <c r="G5" s="530">
        <f ca="1">OFFSET(G24,$C$6*10+9-19,INDEX(TraceYearList,$C$3,0)-1981,,)</f>
        <v>0</v>
      </c>
      <c r="H5" s="544" t="s">
        <v>663</v>
      </c>
      <c r="I5" s="205"/>
      <c r="J5" s="550" t="s">
        <v>654</v>
      </c>
      <c r="K5" s="530">
        <f ca="1">IFERROR(VLOOKUP(DATE(WaterYear-1,$F84,1),Powell.Outflow!$A$4:$AM$100,TraceYear2-1976,0),"")</f>
        <v>400.96066115702439</v>
      </c>
      <c r="L5" s="560">
        <f ca="1">IFERROR(ROUND(VLOOKUP(DATE(WaterYear-1,$F84,1),'Powell.Pool Elevation'!$A$4:$AM$100,TraceYear2-1976,0),0),"")</f>
        <v>3496</v>
      </c>
      <c r="M5" s="560">
        <f ca="1">IFERROR(VLOOKUP(DATE(WaterYear-1,$F84,1),Powell.Storage!$A$4:$AM$100,TraceYear2-1976),"")</f>
        <v>4038.9047291450361</v>
      </c>
      <c r="N5" s="560">
        <f ca="1">IFERROR(ROUND(VLOOKUP(DATE(WaterYear-1,$F84,1),'Mead.Pool Elevation'!$A$4:$AM$100,TraceYear2-1976),0),"")</f>
        <v>1003</v>
      </c>
      <c r="O5" s="560">
        <f ca="1">IFERROR(ROUND(VLOOKUP(DATE(WaterYear-1,$F84,1),Mead.Storage!$A$4:$AM$100,TraceYear2-1976),0),"")</f>
        <v>4645</v>
      </c>
      <c r="P5" s="636">
        <f ca="1">IFERROR(VLOOKUP(DATE(WaterYear-1,$F84,1),'Powell.Power Plant Cap Fraction'!A6:AM102,TraceYear2-1976),"")</f>
        <v>0.66</v>
      </c>
      <c r="Q5" s="560">
        <f ca="1">IFERROR(ROUND(VLOOKUP(DATE(WaterYear-1,$F84,1),'Powell.Peak Flow'!$A$4:$AM$100,TraceYear2-1976),0),"")</f>
        <v>1014</v>
      </c>
      <c r="R5" s="205"/>
      <c r="S5" s="536">
        <v>3</v>
      </c>
      <c r="T5" s="613" t="s">
        <v>670</v>
      </c>
      <c r="U5" s="614"/>
      <c r="V5" s="205"/>
      <c r="W5" s="536">
        <v>1.4</v>
      </c>
      <c r="X5" s="537" t="s">
        <v>681</v>
      </c>
      <c r="Y5" s="554"/>
      <c r="Z5" s="555"/>
      <c r="AA5" s="205"/>
      <c r="AB5" s="205"/>
      <c r="AC5" s="205"/>
      <c r="AD5" s="461"/>
      <c r="AE5" s="461"/>
      <c r="AF5" s="461"/>
      <c r="AG5" s="461"/>
      <c r="AH5" s="205"/>
      <c r="AI5" s="205"/>
      <c r="AJ5" s="461"/>
      <c r="AK5" s="461"/>
      <c r="AL5" s="461"/>
      <c r="AM5" s="461"/>
      <c r="AN5" s="461"/>
      <c r="AO5" s="461"/>
      <c r="AP5" s="461"/>
      <c r="AQ5" s="461"/>
      <c r="AR5" s="461"/>
      <c r="AS5" s="461"/>
    </row>
    <row r="6" spans="2:45" x14ac:dyDescent="0.3">
      <c r="C6" s="461">
        <v>3</v>
      </c>
      <c r="D6" s="207">
        <f ca="1">INDEX(WaterYearList,$C$6)</f>
        <v>2028</v>
      </c>
      <c r="E6" s="827" t="s">
        <v>648</v>
      </c>
      <c r="F6" s="828"/>
      <c r="G6" s="530" t="str">
        <f ca="1">OFFSET(G25,$C$6*10+9-19,INDEX(TraceYearList,$C$3,0)-1981,,)</f>
        <v/>
      </c>
      <c r="H6" s="544" t="s">
        <v>663</v>
      </c>
      <c r="I6" s="205"/>
      <c r="J6" s="550" t="s">
        <v>650</v>
      </c>
      <c r="K6" s="530">
        <f ca="1">IFERROR(VLOOKUP(DATE(WaterYear,$F85,1),Powell.Outflow!$A$4:$AM$100,TraceYear2-1976,0),"")</f>
        <v>400.96066115702439</v>
      </c>
      <c r="L6" s="560">
        <f ca="1">IFERROR(ROUND(VLOOKUP(DATE(WaterYear,$F85,1),'Powell.Pool Elevation'!$A$4:$AM$100,TraceYear2-1976,0),0),"")</f>
        <v>3495</v>
      </c>
      <c r="M6" s="560">
        <f ca="1">IFERROR(VLOOKUP(DATE(WaterYear,$F85,1),Powell.Storage!$A$4:$AM$100,TraceYear2-1976,0),"")</f>
        <v>3971.3281840790887</v>
      </c>
      <c r="N6" s="560">
        <f ca="1">IFERROR(ROUND(VLOOKUP(DATE(WaterYear,$F85,1),'Mead.Pool Elevation'!$A$4:$AM$100,TraceYear2-1976,0),0),"")</f>
        <v>1005</v>
      </c>
      <c r="O6" s="560">
        <f ca="1">IFERROR(ROUND(VLOOKUP(DATE(WaterYear,$F85,1),Mead.Storage!$A$4:$AM$100,TraceYear2-1976,0),0),"")</f>
        <v>4747</v>
      </c>
      <c r="P6" s="636">
        <f ca="1">IFERROR(VLOOKUP(DATE(WaterYear,$F85,1),'Powell.Power Plant Cap Fraction'!A7:AM103,TraceYear2-1976),"")</f>
        <v>0.59</v>
      </c>
      <c r="Q6" s="560">
        <f ca="1">IFERROR(ROUND(VLOOKUP(DATE(WaterYear,$F85,1),'Powell.Peak Flow'!$A$4:$AM$100,TraceYear2-1976),0),"")</f>
        <v>896</v>
      </c>
      <c r="R6" s="205"/>
      <c r="S6" s="205"/>
      <c r="T6" s="205"/>
      <c r="U6" s="205"/>
      <c r="V6" s="205"/>
      <c r="W6" s="205"/>
      <c r="X6" s="461"/>
      <c r="Y6" s="522"/>
      <c r="Z6" s="528"/>
      <c r="AA6" s="461"/>
      <c r="AB6" s="461"/>
      <c r="AC6" s="461"/>
      <c r="AD6" s="461"/>
      <c r="AE6" s="461"/>
      <c r="AF6" s="461"/>
      <c r="AG6" s="461"/>
      <c r="AH6" s="205"/>
      <c r="AI6" s="205"/>
      <c r="AJ6" s="461"/>
      <c r="AK6" s="461"/>
      <c r="AL6" s="461"/>
      <c r="AM6" s="461"/>
      <c r="AN6" s="461"/>
      <c r="AO6" s="461"/>
      <c r="AP6" s="461"/>
      <c r="AQ6" s="461"/>
      <c r="AR6" s="461"/>
      <c r="AS6" s="461"/>
    </row>
    <row r="7" spans="2:45" x14ac:dyDescent="0.3">
      <c r="C7" s="461"/>
      <c r="D7" s="461"/>
      <c r="E7" s="827" t="s">
        <v>676</v>
      </c>
      <c r="F7" s="828"/>
      <c r="G7" s="530" t="str">
        <f ca="1">IFERROR(IF(AND(G5&lt;&gt;0,G6+G5&gt;5),G6+G5,0),"")</f>
        <v/>
      </c>
      <c r="H7" s="544" t="s">
        <v>663</v>
      </c>
      <c r="I7" s="205"/>
      <c r="J7" s="550" t="s">
        <v>651</v>
      </c>
      <c r="K7" s="530">
        <f ca="1">IFERROR(VLOOKUP(DATE(WaterYear,$F86,1),Powell.Outflow!$A$4:$AM$100,TraceYear2-1976,0),"")</f>
        <v>375.09223140495828</v>
      </c>
      <c r="L7" s="560">
        <f ca="1">IFERROR(ROUND(VLOOKUP(DATE(WaterYear,$F86,1),'Powell.Pool Elevation'!$A$4:$AM$100,TraceYear2-1976,0),0),"")</f>
        <v>3494</v>
      </c>
      <c r="M7" s="560">
        <f ca="1">IFERROR(VLOOKUP(DATE(WaterYear,$F86,1),Powell.Storage!$A$4:$AM$100,TraceYear2-1976,0),"")</f>
        <v>3941.4633619823817</v>
      </c>
      <c r="N7" s="560">
        <f ca="1">IFERROR(ROUND(VLOOKUP(DATE(WaterYear,$F86,1),'Mead.Pool Elevation'!$A$4:$AM$100,TraceYear2-1976,0),0),"")</f>
        <v>1007</v>
      </c>
      <c r="O7" s="560">
        <f ca="1">IFERROR(ROUND(VLOOKUP(DATE(WaterYear,$F86,1),Mead.Storage!$A$4:$AM$100,TraceYear2-1976,0),0),"")</f>
        <v>4874</v>
      </c>
      <c r="P7" s="636">
        <f ca="1">IFERROR(VLOOKUP(DATE(WaterYear,$F86,1),'Powell.Power Plant Cap Fraction'!A8:AM104,TraceYear2-1976),"")</f>
        <v>0.45</v>
      </c>
      <c r="Q7" s="560">
        <f ca="1">IFERROR(ROUND(VLOOKUP(DATE(WaterYear,$F86,1),'Powell.Peak Flow'!$A$4:$AM$100,TraceYear2-1976),0),"")</f>
        <v>638</v>
      </c>
      <c r="R7" s="205"/>
      <c r="S7" s="573" t="s">
        <v>692</v>
      </c>
      <c r="T7" s="538"/>
      <c r="U7" s="532"/>
      <c r="V7" s="205"/>
      <c r="W7" s="599" t="s">
        <v>667</v>
      </c>
      <c r="X7" s="573" t="s">
        <v>671</v>
      </c>
      <c r="Y7" s="582"/>
      <c r="Z7" s="582"/>
      <c r="AA7" s="582"/>
      <c r="AB7" s="600"/>
      <c r="AC7" s="595"/>
      <c r="AD7" s="461"/>
      <c r="AE7" s="461"/>
      <c r="AF7" s="461"/>
      <c r="AG7" s="461"/>
      <c r="AH7" s="205"/>
      <c r="AI7" s="205"/>
      <c r="AJ7" s="461"/>
      <c r="AK7" s="461"/>
      <c r="AL7" s="461"/>
      <c r="AM7" s="461"/>
      <c r="AN7" s="461"/>
      <c r="AO7" s="461"/>
      <c r="AP7" s="461"/>
      <c r="AQ7" s="461"/>
      <c r="AR7" s="461"/>
      <c r="AS7" s="461"/>
    </row>
    <row r="8" spans="2:45" ht="15" customHeight="1" x14ac:dyDescent="0.3">
      <c r="C8" s="461"/>
      <c r="D8" s="461"/>
      <c r="E8" s="827" t="s">
        <v>642</v>
      </c>
      <c r="F8" s="828"/>
      <c r="G8" s="530">
        <f ca="1">OFFSET(G26,$C$6*10+9-19,INDEX(TraceYearList,$C$3,0)-1981,,)</f>
        <v>3</v>
      </c>
      <c r="H8" s="544"/>
      <c r="I8" s="461"/>
      <c r="J8" s="550" t="s">
        <v>655</v>
      </c>
      <c r="K8" s="530">
        <f ca="1">IFERROR(VLOOKUP(DATE(WaterYear,$F87,1),Powell.Outflow!$A$4:$AM$100,TraceYear2-1976,0),"")</f>
        <v>400.96066115702439</v>
      </c>
      <c r="L8" s="560">
        <f ca="1">IFERROR(ROUND(VLOOKUP(DATE(WaterYear,$F87,1),'Powell.Pool Elevation'!$A$4:$AM$100,TraceYear2-1976,0),0),"")</f>
        <v>3499</v>
      </c>
      <c r="M8" s="560">
        <f ca="1">IFERROR(VLOOKUP(DATE(WaterYear,$F87,1),Powell.Storage!$A$4:$AM$100,TraceYear2-1976,0),"")</f>
        <v>4181.9365470814855</v>
      </c>
      <c r="N8" s="560">
        <f ca="1">IFERROR(ROUND(VLOOKUP(DATE(WaterYear,$F87,1),'Mead.Pool Elevation'!$A$4:$AM$100,TraceYear2-1976,0),0),"")</f>
        <v>1006</v>
      </c>
      <c r="O8" s="560">
        <f ca="1">IFERROR(ROUND(VLOOKUP(DATE(WaterYear,$F87,1),Mead.Storage!$A$4:$AM$100,TraceYear2-1976,0),0),"")</f>
        <v>4797</v>
      </c>
      <c r="P8" s="636">
        <f ca="1">IFERROR(VLOOKUP(DATE(WaterYear,$F87,1),'Powell.Power Plant Cap Fraction'!A9:AM105,TraceYear2-1976),"")</f>
        <v>0.44</v>
      </c>
      <c r="Q8" s="560">
        <f ca="1">IFERROR(ROUND(VLOOKUP(DATE(WaterYear,$F87,1),'Powell.Peak Flow'!$A$4:$AM$100,TraceYear2-1976),0),"")</f>
        <v>677</v>
      </c>
      <c r="R8" s="205"/>
      <c r="S8" s="590"/>
      <c r="T8" s="591" t="s">
        <v>695</v>
      </c>
      <c r="U8" s="592" t="s">
        <v>696</v>
      </c>
      <c r="V8" s="205"/>
      <c r="W8" s="535">
        <v>0.1</v>
      </c>
      <c r="X8" s="601" t="s">
        <v>674</v>
      </c>
      <c r="Y8" s="602"/>
      <c r="Z8" s="602"/>
      <c r="AA8" s="602"/>
      <c r="AB8" s="602"/>
      <c r="AC8" s="603"/>
      <c r="AD8" s="205"/>
      <c r="AE8" s="205"/>
      <c r="AF8" s="205"/>
      <c r="AG8" s="205"/>
      <c r="AH8" s="461"/>
      <c r="AI8" s="461"/>
      <c r="AJ8" s="461"/>
      <c r="AK8" s="461"/>
      <c r="AL8" s="461"/>
      <c r="AM8" s="461"/>
      <c r="AN8" s="461"/>
      <c r="AO8" s="461"/>
      <c r="AP8" s="461"/>
      <c r="AQ8" s="461"/>
      <c r="AR8" s="461"/>
      <c r="AS8" s="461"/>
    </row>
    <row r="9" spans="2:45" ht="15" customHeight="1" x14ac:dyDescent="0.3">
      <c r="C9" s="461"/>
      <c r="D9" s="461"/>
      <c r="E9" s="827" t="s">
        <v>649</v>
      </c>
      <c r="F9" s="828"/>
      <c r="G9" s="548">
        <f ca="1">OFFSET(G27,$C$6*10+9-19,INDEX(TraceYearList,$C$3,0)-1981,,)</f>
        <v>999</v>
      </c>
      <c r="H9" s="545"/>
      <c r="I9" s="461"/>
      <c r="J9" s="550" t="s">
        <v>656</v>
      </c>
      <c r="K9" s="530">
        <f ca="1">IFERROR(VLOOKUP(DATE(WaterYear,$F88,1),Powell.Outflow!$A$4:$AM$100,TraceYear2-1976,0),"")</f>
        <v>627.87282598952424</v>
      </c>
      <c r="L9" s="560">
        <f ca="1">IFERROR(ROUND(VLOOKUP(DATE(WaterYear,$F88,1),'Powell.Pool Elevation'!$A$4:$AM$100,TraceYear2-1976,0),0),"")</f>
        <v>3500</v>
      </c>
      <c r="M9" s="560">
        <f ca="1">IFERROR(VLOOKUP(DATE(WaterYear,$F88,1),Powell.Storage!$A$4:$AM$100,TraceYear2-1976,0),"")</f>
        <v>4213.6667554222004</v>
      </c>
      <c r="N9" s="560">
        <f ca="1">IFERROR(ROUND(VLOOKUP(DATE(WaterYear,$F88,1),'Mead.Pool Elevation'!$A$4:$AM$100,TraceYear2-1976,0),0),"")</f>
        <v>1001</v>
      </c>
      <c r="O9" s="560">
        <f ca="1">IFERROR(ROUND(VLOOKUP(DATE(WaterYear,$F88,1),Mead.Storage!$A$4:$AM$100,TraceYear2-1976,0),0),"")</f>
        <v>4543</v>
      </c>
      <c r="P9" s="636">
        <f ca="1">IFERROR(VLOOKUP(DATE(WaterYear,$F88,1),'Powell.Power Plant Cap Fraction'!A10:AM106,TraceYear2-1976),"")</f>
        <v>0.55000000000000004</v>
      </c>
      <c r="Q9" s="560">
        <f ca="1">IFERROR(ROUND(VLOOKUP(DATE(WaterYear,$F88,1),'Powell.Peak Flow'!$A$4:$AM$100,TraceYear2-1976),0),"")</f>
        <v>823</v>
      </c>
      <c r="R9" s="205"/>
      <c r="S9" s="593" t="s">
        <v>455</v>
      </c>
      <c r="T9" s="588" t="s">
        <v>685</v>
      </c>
      <c r="U9" s="589" t="s">
        <v>663</v>
      </c>
      <c r="V9" s="205"/>
      <c r="W9" s="535">
        <v>0.2</v>
      </c>
      <c r="X9" s="604" t="s">
        <v>694</v>
      </c>
      <c r="Y9" s="605"/>
      <c r="Z9" s="605"/>
      <c r="AA9" s="605"/>
      <c r="AB9" s="605"/>
      <c r="AC9" s="606"/>
      <c r="AD9" s="205"/>
      <c r="AE9" s="205"/>
      <c r="AF9" s="205"/>
      <c r="AG9" s="205"/>
      <c r="AH9" s="461"/>
      <c r="AI9" s="461"/>
      <c r="AJ9" s="461"/>
      <c r="AK9" s="461"/>
      <c r="AL9" s="461"/>
      <c r="AM9" s="461"/>
      <c r="AN9" s="461"/>
      <c r="AO9" s="461"/>
      <c r="AP9" s="461"/>
      <c r="AQ9" s="461"/>
      <c r="AR9" s="461"/>
      <c r="AS9" s="461"/>
    </row>
    <row r="10" spans="2:45" x14ac:dyDescent="0.3">
      <c r="C10" s="461"/>
      <c r="D10" s="461"/>
      <c r="E10" s="831" t="s">
        <v>644</v>
      </c>
      <c r="F10" s="832"/>
      <c r="G10" s="567">
        <f ca="1">OFFSET(G28,$C$6*10+9-19,INDEX(TraceYearList,$C$3,0)-1981,,)</f>
        <v>999</v>
      </c>
      <c r="H10" s="546"/>
      <c r="I10" s="461"/>
      <c r="J10" s="550" t="s">
        <v>44</v>
      </c>
      <c r="K10" s="530">
        <f ca="1">IFERROR(VLOOKUP(DATE(WaterYear,$F89,1),Powell.Outflow!$A$4:$AM$100,TraceYear2-1976,0),"")</f>
        <v>2508.5685405600184</v>
      </c>
      <c r="L10" s="560">
        <f ca="1">IFERROR(ROUND(VLOOKUP(DATE(WaterYear,$F89,1),'Powell.Pool Elevation'!$A$4:$AM$100,TraceYear2-1976,0),0),"")</f>
        <v>3500</v>
      </c>
      <c r="M10" s="560">
        <f ca="1">IFERROR(VLOOKUP(DATE(WaterYear,$F89,1),Powell.Storage!$A$4:$AM$100,TraceYear2-1976,0),"")</f>
        <v>4210.4435826999797</v>
      </c>
      <c r="N10" s="560">
        <f ca="1">IFERROR(ROUND(VLOOKUP(DATE(WaterYear,$F89,1),'Mead.Pool Elevation'!$A$4:$AM$100,TraceYear2-1976,0),0),"")</f>
        <v>1027</v>
      </c>
      <c r="O10" s="560">
        <f ca="1">IFERROR(ROUND(VLOOKUP(DATE(WaterYear,$F89,1),Mead.Storage!$A$4:$AM$100,TraceYear2-1976,0),0),"")</f>
        <v>6078</v>
      </c>
      <c r="P10" s="636">
        <f ca="1">IFERROR(VLOOKUP(DATE(WaterYear,$F89,1),'Powell.Power Plant Cap Fraction'!A11:AM107,TraceYear2-1976),"")</f>
        <v>0.59</v>
      </c>
      <c r="Q10" s="560">
        <f ca="1">IFERROR(ROUND(VLOOKUP(DATE(WaterYear,$F89,1),'Powell.Peak Flow'!$A$4:$AM$100,TraceYear2-1976),0),"")</f>
        <v>912</v>
      </c>
      <c r="R10" s="205"/>
      <c r="S10" s="568">
        <v>2018</v>
      </c>
      <c r="T10" s="565">
        <v>3654</v>
      </c>
      <c r="U10" s="566">
        <v>17718.759999999998</v>
      </c>
      <c r="V10" s="205"/>
      <c r="W10" s="535">
        <v>0.3</v>
      </c>
      <c r="X10" s="604" t="s">
        <v>693</v>
      </c>
      <c r="Y10" s="605"/>
      <c r="Z10" s="605"/>
      <c r="AA10" s="605"/>
      <c r="AB10" s="605"/>
      <c r="AC10" s="606"/>
      <c r="AD10" s="205"/>
      <c r="AE10" s="205"/>
      <c r="AF10" s="205"/>
      <c r="AG10" s="205"/>
      <c r="AH10" s="461"/>
      <c r="AI10" s="461"/>
      <c r="AJ10" s="461"/>
      <c r="AK10" s="461"/>
      <c r="AL10" s="461"/>
      <c r="AM10" s="461"/>
      <c r="AN10" s="461"/>
      <c r="AO10" s="461"/>
      <c r="AP10" s="461"/>
      <c r="AQ10" s="461"/>
      <c r="AR10" s="461"/>
      <c r="AS10" s="461"/>
    </row>
    <row r="11" spans="2:45" x14ac:dyDescent="0.3">
      <c r="C11" s="205"/>
      <c r="D11" s="205"/>
      <c r="E11" s="205"/>
      <c r="F11" s="205"/>
      <c r="G11" s="205"/>
      <c r="H11" s="205"/>
      <c r="I11" s="461"/>
      <c r="J11" s="550" t="s">
        <v>657</v>
      </c>
      <c r="K11" s="530">
        <f ca="1">IFERROR(VLOOKUP(DATE(WaterYear,$F90,1),Powell.Outflow!$A$4:$AM$100,TraceYear2-1976,0),"")</f>
        <v>1409.5973995454631</v>
      </c>
      <c r="L11" s="560">
        <f ca="1">IFERROR(ROUND(VLOOKUP(DATE(WaterYear,$F90,1),'Powell.Pool Elevation'!$A$4:$AM$100,TraceYear2-1976,0),0),"")</f>
        <v>3544</v>
      </c>
      <c r="M11" s="560">
        <f ca="1">IFERROR(VLOOKUP(DATE(WaterYear,$F90,1),Powell.Storage!$A$4:$AM$100,TraceYear2-1976,0),"")</f>
        <v>6722.8031742387548</v>
      </c>
      <c r="N11" s="560">
        <f ca="1">IFERROR(ROUND(VLOOKUP(DATE(WaterYear,$F90,1),'Mead.Pool Elevation'!$A$4:$AM$100,TraceYear2-1976,0),0),"")</f>
        <v>1035</v>
      </c>
      <c r="O11" s="560">
        <f ca="1">IFERROR(ROUND(VLOOKUP(DATE(WaterYear,$F90,1),Mead.Storage!$A$4:$AM$100,TraceYear2-1976,0),0),"")</f>
        <v>6611</v>
      </c>
      <c r="P11" s="636">
        <f ca="1">IFERROR(VLOOKUP(DATE(WaterYear,$F90,1),'Powell.Power Plant Cap Fraction'!A12:AM108,TraceYear2-1976),"")</f>
        <v>0.67</v>
      </c>
      <c r="Q11" s="560">
        <f ca="1">IFERROR(ROUND(VLOOKUP(DATE(WaterYear,$F90,1),'Powell.Peak Flow'!$A$4:$AM$100,TraceYear2-1976),0),"")</f>
        <v>1046</v>
      </c>
      <c r="R11" s="205"/>
      <c r="S11" s="569">
        <v>2019</v>
      </c>
      <c r="T11" s="563">
        <v>3655</v>
      </c>
      <c r="U11" s="564">
        <v>17846.13</v>
      </c>
      <c r="V11" s="205"/>
      <c r="W11" s="535">
        <v>0.4</v>
      </c>
      <c r="X11" s="607" t="s">
        <v>672</v>
      </c>
      <c r="Y11" s="605"/>
      <c r="Z11" s="605"/>
      <c r="AA11" s="605"/>
      <c r="AB11" s="605"/>
      <c r="AC11" s="606"/>
      <c r="AD11" s="205"/>
      <c r="AE11" s="205"/>
      <c r="AF11" s="205"/>
      <c r="AG11" s="205"/>
      <c r="AH11" s="461"/>
      <c r="AI11" s="461"/>
      <c r="AJ11" s="461"/>
      <c r="AK11" s="461"/>
      <c r="AL11" s="461"/>
      <c r="AM11" s="461"/>
      <c r="AN11" s="461"/>
      <c r="AO11" s="461"/>
      <c r="AP11" s="461"/>
      <c r="AQ11" s="461"/>
      <c r="AR11" s="461"/>
      <c r="AS11" s="461"/>
    </row>
    <row r="12" spans="2:45" ht="15.6" x14ac:dyDescent="0.3">
      <c r="B12" s="584" t="s">
        <v>662</v>
      </c>
      <c r="C12" s="585"/>
      <c r="D12" s="585"/>
      <c r="E12" s="585"/>
      <c r="F12" s="585"/>
      <c r="G12" s="585"/>
      <c r="H12" s="595"/>
      <c r="I12" s="461"/>
      <c r="J12" s="550" t="s">
        <v>658</v>
      </c>
      <c r="K12" s="530">
        <f ca="1">IFERROR(VLOOKUP(DATE(WaterYear,$F91,1),Powell.Outflow!$A$4:$AM$100,TraceYear2-1976,0),"")</f>
        <v>901.99999999999989</v>
      </c>
      <c r="L12" s="560">
        <f ca="1">IFERROR(ROUND(VLOOKUP(DATE(WaterYear,$F91,1),'Powell.Pool Elevation'!$A$4:$AM$100,TraceYear2-1976,0),0),"")</f>
        <v>3573</v>
      </c>
      <c r="M12" s="560">
        <f ca="1">IFERROR(VLOOKUP(DATE(WaterYear,$F91,1),Powell.Storage!$A$4:$AM$100,TraceYear2-1976,0),"")</f>
        <v>8712.0742614897608</v>
      </c>
      <c r="N12" s="560">
        <f ca="1">IFERROR(ROUND(VLOOKUP(DATE(WaterYear,$F91,1),'Mead.Pool Elevation'!$A$4:$AM$100,TraceYear2-1976,0),0),"")</f>
        <v>1037</v>
      </c>
      <c r="O12" s="560">
        <f ca="1">IFERROR(ROUND(VLOOKUP(DATE(WaterYear,$F91,1),Mead.Storage!$A$4:$AM$100,TraceYear2-1976,0),0),"")</f>
        <v>6800</v>
      </c>
      <c r="P12" s="636">
        <f ca="1">IFERROR(VLOOKUP(DATE(WaterYear,$F91,1),'Powell.Power Plant Cap Fraction'!A13:AM109,TraceYear2-1976),"")</f>
        <v>0.67</v>
      </c>
      <c r="Q12" s="560">
        <f ca="1">IFERROR(ROUND(VLOOKUP(DATE(WaterYear,$F91,1),'Powell.Peak Flow'!$A$4:$AM$100,TraceYear2-1976),0),"")</f>
        <v>1145</v>
      </c>
      <c r="R12" s="205"/>
      <c r="S12" s="569">
        <v>2020</v>
      </c>
      <c r="T12" s="563">
        <v>3657</v>
      </c>
      <c r="U12" s="564">
        <v>18102.79</v>
      </c>
      <c r="V12" s="522"/>
      <c r="W12" s="535">
        <v>0.5</v>
      </c>
      <c r="X12" s="607" t="s">
        <v>673</v>
      </c>
      <c r="Y12" s="605"/>
      <c r="Z12" s="605"/>
      <c r="AA12" s="605"/>
      <c r="AB12" s="605"/>
      <c r="AC12" s="606"/>
      <c r="AD12" s="205"/>
      <c r="AE12" s="205"/>
      <c r="AF12" s="205"/>
      <c r="AG12" s="205"/>
      <c r="AH12" s="461"/>
      <c r="AI12" s="461"/>
      <c r="AJ12" s="461"/>
      <c r="AK12" s="461"/>
      <c r="AL12" s="461"/>
      <c r="AM12" s="461"/>
      <c r="AN12" s="461"/>
      <c r="AO12" s="461"/>
      <c r="AP12" s="461"/>
      <c r="AQ12" s="461"/>
      <c r="AR12" s="461"/>
      <c r="AS12" s="461"/>
    </row>
    <row r="13" spans="2:45" x14ac:dyDescent="0.3">
      <c r="B13" s="586" t="str">
        <f ca="1">IF(G7&gt;0,G7&amp;" KAF of Carryover is Generated in "&amp;E1,IF(AND(G6&gt;0,G6+G5&gt;5,G10&lt;&gt;999),G6+G5&amp;" KAF of Carryover is Generated in "&amp; E1,"No Carryover Was Generated in "&amp;E1))</f>
        <v xml:space="preserve"> KAF of Carryover is Generated in WY 2028</v>
      </c>
      <c r="C13" s="587"/>
      <c r="D13" s="587"/>
      <c r="E13" s="587"/>
      <c r="F13" s="587"/>
      <c r="G13" s="587"/>
      <c r="H13" s="596"/>
      <c r="I13" s="461"/>
      <c r="J13" s="550" t="s">
        <v>659</v>
      </c>
      <c r="K13" s="530">
        <f ca="1">IFERROR(VLOOKUP(DATE(WaterYear,$F92,1),Powell.Outflow!$A$4:$AM$100,TraceYear2-1976,0),"")</f>
        <v>962.99999999999989</v>
      </c>
      <c r="L13" s="560">
        <f ca="1">IFERROR(ROUND(VLOOKUP(DATE(WaterYear,$F92,1),'Powell.Pool Elevation'!$A$4:$AM$100,TraceYear2-1976,0),0),"")</f>
        <v>3572</v>
      </c>
      <c r="M13" s="560">
        <f ca="1">IFERROR(VLOOKUP(DATE(WaterYear,$F92,1),Powell.Storage!$A$4:$AM$100,TraceYear2-1976,0),"")</f>
        <v>8699.1803549846099</v>
      </c>
      <c r="N13" s="560">
        <f ca="1">IFERROR(ROUND(VLOOKUP(DATE(WaterYear,$F92,1),'Mead.Pool Elevation'!$A$4:$AM$100,TraceYear2-1976,0),0),"")</f>
        <v>1042</v>
      </c>
      <c r="O13" s="560">
        <f ca="1">IFERROR(ROUND(VLOOKUP(DATE(WaterYear,$F92,1),Mead.Storage!$A$4:$AM$100,TraceYear2-1976,0),0),"")</f>
        <v>7090</v>
      </c>
      <c r="P13" s="636">
        <f ca="1">IFERROR(VLOOKUP(DATE(WaterYear,$F92,1),'Powell.Power Plant Cap Fraction'!A14:AM110,TraceYear2-1976),"")</f>
        <v>0.67</v>
      </c>
      <c r="Q13" s="560">
        <f ca="1">IFERROR(ROUND(VLOOKUP(DATE(WaterYear,$F92,1),'Powell.Peak Flow'!$A$4:$AM$100,TraceYear2-1976),0),"")</f>
        <v>1168</v>
      </c>
      <c r="R13" s="205"/>
      <c r="S13" s="569">
        <v>2021</v>
      </c>
      <c r="T13" s="563">
        <v>3659</v>
      </c>
      <c r="U13" s="564">
        <v>18362.02</v>
      </c>
      <c r="V13" s="522"/>
      <c r="W13" s="536">
        <v>999</v>
      </c>
      <c r="X13" s="608" t="s">
        <v>675</v>
      </c>
      <c r="Y13" s="609"/>
      <c r="Z13" s="609"/>
      <c r="AA13" s="609"/>
      <c r="AB13" s="609"/>
      <c r="AC13" s="610"/>
      <c r="AD13" s="205"/>
      <c r="AE13" s="205"/>
      <c r="AF13" s="205"/>
      <c r="AG13" s="205"/>
      <c r="AH13" s="461"/>
      <c r="AI13" s="461"/>
      <c r="AJ13" s="461"/>
      <c r="AK13" s="461"/>
      <c r="AL13" s="461"/>
      <c r="AM13" s="461"/>
      <c r="AN13" s="461"/>
      <c r="AO13" s="461"/>
      <c r="AP13" s="461"/>
      <c r="AQ13" s="461"/>
      <c r="AR13" s="461"/>
      <c r="AS13" s="461"/>
    </row>
    <row r="14" spans="2:45" x14ac:dyDescent="0.3">
      <c r="B14" s="539" t="str">
        <f ca="1">IF(G6="","No Carryover Release Was Made in "&amp;E1,IF(G6&gt;0,G6&amp;" KAF of Carryover from Last Year was Released in "&amp;E1,"No Carryover Release Was Made in "&amp;E1))</f>
        <v>No Carryover Release Was Made in WY 2028</v>
      </c>
      <c r="C14" s="540"/>
      <c r="D14" s="540"/>
      <c r="E14" s="540"/>
      <c r="F14" s="540"/>
      <c r="G14" s="540"/>
      <c r="H14" s="597"/>
      <c r="I14" s="461"/>
      <c r="J14" s="551" t="s">
        <v>660</v>
      </c>
      <c r="K14" s="558">
        <f ca="1">IFERROR(VLOOKUP(DATE(WaterYear,$F93,1),Powell.Outflow!$A$4:$AM$100,TraceYear2-1976,0),"")</f>
        <v>721.99999999882618</v>
      </c>
      <c r="L14" s="574">
        <f ca="1">IFERROR(ROUND(VLOOKUP(DATE(WaterYear,$F93,1),'Powell.Pool Elevation'!$A$4:$AM$100,TraceYear2-1976,0),0),"")</f>
        <v>3571</v>
      </c>
      <c r="M14" s="574">
        <f ca="1">IFERROR(VLOOKUP(DATE(WaterYear,$F93,1),Powell.Storage!$A$4:$AM$100,TraceYear2-1976,0),"")</f>
        <v>8612.6425683017114</v>
      </c>
      <c r="N14" s="574">
        <f ca="1">IFERROR(ROUND(VLOOKUP(DATE(WaterYear,$F93,1),'Mead.Pool Elevation'!$A$4:$AM$100,TraceYear2-1976,0),0),"")</f>
        <v>1044</v>
      </c>
      <c r="O14" s="574">
        <f ca="1">IFERROR(ROUND(VLOOKUP(DATE(WaterYear,$F93,1),Mead.Storage!$A$4:$AM$100,TraceYear2-1976,0),0),"")</f>
        <v>7253</v>
      </c>
      <c r="P14" s="637">
        <f ca="1">IFERROR(VLOOKUP(DATE(WaterYear,$F93,1),'Powell.Power Plant Cap Fraction'!A15:AM111,TraceYear2-1976),"")</f>
        <v>0.44</v>
      </c>
      <c r="Q14" s="574">
        <f ca="1">IFERROR(ROUND(VLOOKUP(DATE(WaterYear,$F93,1),'Powell.Peak Flow'!$A$4:$AM$100,TraceYear2-1976),0),"")</f>
        <v>743</v>
      </c>
      <c r="R14" s="205"/>
      <c r="S14" s="570">
        <v>2022</v>
      </c>
      <c r="T14" s="561">
        <v>3660</v>
      </c>
      <c r="U14" s="562">
        <v>18492.59</v>
      </c>
      <c r="V14" s="522"/>
      <c r="W14" s="205"/>
      <c r="X14" s="205"/>
      <c r="Y14" s="205"/>
      <c r="Z14" s="205"/>
      <c r="AA14" s="205"/>
      <c r="AB14" s="205"/>
      <c r="AC14" s="205"/>
      <c r="AD14" s="205"/>
      <c r="AE14" s="205"/>
      <c r="AF14" s="461"/>
      <c r="AG14" s="461"/>
      <c r="AH14" s="461"/>
      <c r="AI14" s="461"/>
      <c r="AJ14" s="461"/>
      <c r="AK14" s="461"/>
      <c r="AL14" s="461"/>
      <c r="AM14" s="461"/>
      <c r="AN14" s="461"/>
      <c r="AO14" s="461"/>
      <c r="AP14" s="461"/>
      <c r="AQ14" s="461"/>
      <c r="AR14" s="461"/>
      <c r="AS14" s="461"/>
    </row>
    <row r="15" spans="2:45" x14ac:dyDescent="0.3">
      <c r="B15" s="539" t="str">
        <f ca="1">IF(G6&gt;0,"Of the "&amp;G6&amp;" KAF of Carryover to be released:","")</f>
        <v>Of the  KAF of Carryover to be released:</v>
      </c>
      <c r="C15" s="540"/>
      <c r="D15" s="540"/>
      <c r="E15" s="540"/>
      <c r="F15" s="540"/>
      <c r="G15" s="540"/>
      <c r="H15" s="597"/>
      <c r="I15" s="461"/>
      <c r="J15" s="625" t="s">
        <v>699</v>
      </c>
      <c r="K15" s="626">
        <f ca="1">SUM(K3:K14)</f>
        <v>9500.00008840788</v>
      </c>
      <c r="L15" s="461"/>
      <c r="M15" s="616"/>
      <c r="N15" s="461"/>
      <c r="O15" s="461"/>
      <c r="P15" s="461"/>
      <c r="Q15" s="461"/>
      <c r="R15" s="205"/>
      <c r="S15" s="205"/>
      <c r="T15" s="205"/>
      <c r="U15" s="205"/>
      <c r="V15" s="522"/>
      <c r="W15" s="528"/>
      <c r="X15" s="205"/>
      <c r="Y15" s="461"/>
      <c r="Z15" s="205"/>
      <c r="AA15" s="205"/>
      <c r="AB15" s="205"/>
      <c r="AC15" s="205"/>
      <c r="AD15" s="205"/>
      <c r="AE15" s="205"/>
      <c r="AF15" s="461"/>
      <c r="AG15" s="461"/>
      <c r="AH15" s="461"/>
      <c r="AI15" s="461"/>
      <c r="AJ15" s="461"/>
      <c r="AK15" s="461"/>
      <c r="AL15" s="461"/>
      <c r="AM15" s="461"/>
      <c r="AN15" s="461"/>
      <c r="AO15" s="461"/>
      <c r="AP15" s="461"/>
      <c r="AQ15" s="461"/>
      <c r="AR15" s="461"/>
      <c r="AS15" s="461"/>
    </row>
    <row r="16" spans="2:45" x14ac:dyDescent="0.3">
      <c r="B16" s="539" t="str">
        <f ca="1">IF(G6&gt;0,IF(AND(G10=999,OR(G9=0.2,G9=0.3)),"    All Carryover Releases are within Equalization Releases for "&amp;E1,ROUND(K3-640,0)&amp;" KAF of Carryover is Released in October"),"")</f>
        <v>-239 KAF of Carryover is Released in October</v>
      </c>
      <c r="C16" s="594"/>
      <c r="D16" s="540"/>
      <c r="E16" s="540"/>
      <c r="F16" s="540"/>
      <c r="G16" s="540"/>
      <c r="H16" s="597"/>
      <c r="I16" s="461"/>
      <c r="J16" s="205"/>
      <c r="K16" s="531"/>
      <c r="L16" s="461"/>
      <c r="M16" s="522"/>
      <c r="N16" s="461"/>
      <c r="O16" s="461"/>
      <c r="P16" s="461"/>
      <c r="Q16" s="461"/>
      <c r="R16" s="522"/>
      <c r="S16" s="205"/>
      <c r="T16" s="205"/>
      <c r="U16" s="205"/>
      <c r="V16" s="522"/>
      <c r="W16" s="528"/>
      <c r="X16" s="205"/>
      <c r="Y16" s="461"/>
      <c r="Z16" s="461"/>
      <c r="AA16" s="461"/>
      <c r="AB16" s="461"/>
      <c r="AC16" s="461"/>
      <c r="AD16" s="461"/>
      <c r="AE16" s="461"/>
      <c r="AF16" s="461"/>
      <c r="AG16" s="461"/>
      <c r="AH16" s="461"/>
      <c r="AI16" s="461"/>
      <c r="AJ16" s="461"/>
      <c r="AK16" s="461"/>
      <c r="AL16" s="461"/>
      <c r="AM16" s="461"/>
      <c r="AN16" s="461"/>
      <c r="AO16" s="461"/>
      <c r="AP16" s="461"/>
      <c r="AQ16" s="461"/>
      <c r="AR16" s="461"/>
      <c r="AS16" s="461"/>
    </row>
    <row r="17" spans="2:45" x14ac:dyDescent="0.3">
      <c r="B17" s="539" t="str">
        <f ca="1">IF(G6&gt;0,IF(AND(G10=999,OR(G9=0.2,G9=0.3)),"    Release Tier = " &amp;G8&amp;" and Eq Condition = "&amp;G9,ROUND(K4-640,0) &amp;" KAF of Carryover is Released in November"),"")</f>
        <v>-252 KAF of Carryover is Released in November</v>
      </c>
      <c r="C17" s="594"/>
      <c r="D17" s="540"/>
      <c r="E17" s="540"/>
      <c r="F17" s="540"/>
      <c r="G17" s="540"/>
      <c r="H17" s="597"/>
      <c r="I17" s="461"/>
      <c r="J17" s="205"/>
      <c r="K17" s="531"/>
      <c r="L17" s="461"/>
      <c r="M17" s="522"/>
      <c r="N17" s="461"/>
      <c r="O17" s="461"/>
      <c r="P17" s="461"/>
      <c r="Q17" s="461"/>
      <c r="R17" s="461"/>
      <c r="S17" s="205"/>
      <c r="T17" s="205"/>
      <c r="U17" s="205"/>
      <c r="V17" s="461"/>
      <c r="W17" s="461"/>
      <c r="X17" s="461"/>
      <c r="Y17" s="461"/>
      <c r="Z17" s="461"/>
      <c r="AA17" s="461"/>
      <c r="AB17" s="461"/>
      <c r="AC17" s="461"/>
      <c r="AD17" s="461"/>
      <c r="AE17" s="461"/>
      <c r="AF17" s="461"/>
      <c r="AG17" s="461"/>
      <c r="AH17" s="461"/>
      <c r="AI17" s="461"/>
      <c r="AJ17" s="461"/>
      <c r="AK17" s="461"/>
      <c r="AL17" s="461"/>
      <c r="AM17" s="461"/>
      <c r="AN17" s="461"/>
      <c r="AO17" s="461"/>
      <c r="AP17" s="461"/>
      <c r="AQ17" s="461"/>
      <c r="AR17" s="461"/>
      <c r="AS17" s="461"/>
    </row>
    <row r="18" spans="2:45" x14ac:dyDescent="0.3">
      <c r="B18" s="541" t="str">
        <f ca="1">IF(AND(G10=999,OR(G9=0.2,G9=0.3)),"",IF(G6&gt;0,ROUND(K5-720,0) &amp;" KAF of Carryover is Released in December",""))</f>
        <v>-319 KAF of Carryover is Released in December</v>
      </c>
      <c r="C18" s="542"/>
      <c r="D18" s="542"/>
      <c r="E18" s="542"/>
      <c r="F18" s="542"/>
      <c r="G18" s="542"/>
      <c r="H18" s="598"/>
      <c r="I18" s="461"/>
      <c r="J18" s="205"/>
      <c r="K18" s="531"/>
      <c r="L18" s="461"/>
      <c r="M18" s="522"/>
      <c r="N18" s="461"/>
      <c r="O18" s="461"/>
      <c r="P18" s="461"/>
      <c r="Q18" s="461"/>
      <c r="R18" s="461"/>
      <c r="S18" s="205"/>
      <c r="T18" s="205"/>
      <c r="U18" s="205"/>
      <c r="V18" s="461"/>
      <c r="W18" s="461"/>
      <c r="X18" s="461"/>
      <c r="Y18" s="461"/>
      <c r="Z18" s="461"/>
      <c r="AA18" s="461"/>
      <c r="AB18" s="461"/>
      <c r="AC18" s="461"/>
      <c r="AD18" s="461"/>
      <c r="AE18" s="461"/>
      <c r="AF18" s="461"/>
      <c r="AG18" s="461"/>
      <c r="AH18" s="461"/>
      <c r="AI18" s="461"/>
      <c r="AJ18" s="461"/>
      <c r="AK18" s="461"/>
      <c r="AL18" s="461"/>
      <c r="AM18" s="461"/>
      <c r="AN18" s="461"/>
      <c r="AO18" s="461"/>
      <c r="AP18" s="461"/>
      <c r="AQ18" s="461"/>
      <c r="AR18" s="461"/>
      <c r="AS18" s="461"/>
    </row>
    <row r="19" spans="2:45" x14ac:dyDescent="0.3">
      <c r="C19" s="461"/>
      <c r="D19" s="461"/>
      <c r="E19" s="461"/>
      <c r="F19" s="461"/>
      <c r="G19" s="583"/>
      <c r="H19" s="522"/>
      <c r="I19" s="461"/>
      <c r="J19" s="205"/>
      <c r="K19" s="617"/>
      <c r="L19" s="461"/>
      <c r="M19" s="522"/>
      <c r="N19" s="461"/>
      <c r="O19" s="461"/>
      <c r="P19" s="461"/>
      <c r="Q19" s="461"/>
      <c r="R19" s="461"/>
      <c r="S19" s="205"/>
      <c r="T19" s="205"/>
      <c r="U19" s="205"/>
      <c r="V19" s="461"/>
      <c r="W19" s="461"/>
      <c r="X19" s="461"/>
      <c r="Y19" s="461"/>
      <c r="Z19" s="461"/>
      <c r="AA19" s="461"/>
      <c r="AB19" s="461"/>
      <c r="AC19" s="461"/>
      <c r="AD19" s="461"/>
      <c r="AE19" s="461"/>
      <c r="AF19" s="461"/>
      <c r="AG19" s="461"/>
      <c r="AH19" s="461"/>
      <c r="AI19" s="461"/>
      <c r="AJ19" s="461"/>
      <c r="AK19" s="461"/>
      <c r="AL19" s="461"/>
      <c r="AM19" s="461"/>
      <c r="AN19" s="461"/>
      <c r="AO19" s="461"/>
      <c r="AP19" s="461"/>
      <c r="AQ19" s="461"/>
      <c r="AR19" s="461"/>
      <c r="AS19" s="461"/>
    </row>
    <row r="20" spans="2:45" x14ac:dyDescent="0.3">
      <c r="C20" s="522" t="str">
        <f ca="1">"WY " &amp; YEAR(C21)</f>
        <v>WY 2026</v>
      </c>
      <c r="D20" s="523" t="s">
        <v>287</v>
      </c>
      <c r="E20" s="523" t="s">
        <v>288</v>
      </c>
      <c r="F20" s="523" t="s">
        <v>289</v>
      </c>
      <c r="G20" s="523">
        <v>1981</v>
      </c>
      <c r="H20" s="523">
        <v>1982</v>
      </c>
      <c r="I20" s="523">
        <v>1983</v>
      </c>
      <c r="J20" s="523">
        <v>1984</v>
      </c>
      <c r="K20" s="523">
        <v>1985</v>
      </c>
      <c r="L20" s="523">
        <v>1986</v>
      </c>
      <c r="M20" s="523">
        <v>1987</v>
      </c>
      <c r="N20" s="523">
        <v>1988</v>
      </c>
      <c r="O20" s="523">
        <v>1989</v>
      </c>
      <c r="P20" s="523">
        <v>1990</v>
      </c>
      <c r="Q20" s="523">
        <v>1991</v>
      </c>
      <c r="R20" s="523">
        <v>1992</v>
      </c>
      <c r="S20" s="523">
        <v>1993</v>
      </c>
      <c r="T20" s="523">
        <v>1994</v>
      </c>
      <c r="U20" s="523">
        <v>1995</v>
      </c>
      <c r="V20" s="523">
        <v>1996</v>
      </c>
      <c r="W20" s="523">
        <v>1997</v>
      </c>
      <c r="X20" s="523">
        <v>1998</v>
      </c>
      <c r="Y20" s="523">
        <v>1999</v>
      </c>
      <c r="Z20" s="523">
        <v>2000</v>
      </c>
      <c r="AA20" s="523">
        <v>2001</v>
      </c>
      <c r="AB20" s="523">
        <v>2002</v>
      </c>
      <c r="AC20" s="523">
        <v>2003</v>
      </c>
      <c r="AD20" s="523">
        <v>2004</v>
      </c>
      <c r="AE20" s="523">
        <v>2005</v>
      </c>
      <c r="AF20" s="523">
        <v>2006</v>
      </c>
      <c r="AG20" s="523">
        <v>2007</v>
      </c>
      <c r="AH20" s="523">
        <v>2008</v>
      </c>
      <c r="AI20" s="523">
        <v>2009</v>
      </c>
      <c r="AJ20" s="523">
        <v>2010</v>
      </c>
      <c r="AK20" s="523">
        <v>2011</v>
      </c>
      <c r="AL20" s="523">
        <v>2012</v>
      </c>
      <c r="AM20" s="523">
        <v>2013</v>
      </c>
      <c r="AN20" s="523">
        <v>2014</v>
      </c>
      <c r="AO20" s="523">
        <v>2015</v>
      </c>
      <c r="AP20" s="523"/>
      <c r="AQ20" s="523"/>
      <c r="AR20" s="523"/>
      <c r="AS20" s="523"/>
    </row>
    <row r="21" spans="2:45" x14ac:dyDescent="0.3">
      <c r="C21" s="525">
        <f ca="1">PowellData.ReleaseTier!A4</f>
        <v>46023</v>
      </c>
      <c r="D21" s="523" t="s">
        <v>323</v>
      </c>
      <c r="E21" s="523" t="s">
        <v>324</v>
      </c>
      <c r="F21" s="523" t="s">
        <v>325</v>
      </c>
      <c r="G21" s="523" t="s">
        <v>326</v>
      </c>
      <c r="H21" s="523" t="s">
        <v>327</v>
      </c>
      <c r="I21" s="523" t="s">
        <v>328</v>
      </c>
      <c r="J21" s="523" t="s">
        <v>329</v>
      </c>
      <c r="K21" s="523" t="s">
        <v>330</v>
      </c>
      <c r="L21" s="523" t="s">
        <v>331</v>
      </c>
      <c r="M21" s="523" t="s">
        <v>332</v>
      </c>
      <c r="N21" s="523" t="s">
        <v>333</v>
      </c>
      <c r="O21" s="523" t="s">
        <v>334</v>
      </c>
      <c r="P21" s="523" t="s">
        <v>335</v>
      </c>
      <c r="Q21" s="523" t="s">
        <v>336</v>
      </c>
      <c r="R21" s="523" t="s">
        <v>337</v>
      </c>
      <c r="S21" s="523" t="s">
        <v>338</v>
      </c>
      <c r="T21" s="523" t="s">
        <v>339</v>
      </c>
      <c r="U21" s="523" t="s">
        <v>340</v>
      </c>
      <c r="V21" s="523" t="s">
        <v>341</v>
      </c>
      <c r="W21" s="523" t="s">
        <v>342</v>
      </c>
      <c r="X21" s="523" t="s">
        <v>343</v>
      </c>
      <c r="Y21" s="523" t="s">
        <v>344</v>
      </c>
      <c r="Z21" s="523" t="s">
        <v>345</v>
      </c>
      <c r="AA21" s="523" t="s">
        <v>346</v>
      </c>
      <c r="AB21" s="523" t="s">
        <v>347</v>
      </c>
      <c r="AC21" s="523" t="s">
        <v>348</v>
      </c>
      <c r="AD21" s="523" t="s">
        <v>349</v>
      </c>
      <c r="AE21" s="523" t="s">
        <v>350</v>
      </c>
      <c r="AF21" s="523" t="s">
        <v>351</v>
      </c>
      <c r="AG21" s="523" t="s">
        <v>352</v>
      </c>
      <c r="AH21" s="523" t="s">
        <v>353</v>
      </c>
      <c r="AI21" s="523" t="s">
        <v>354</v>
      </c>
      <c r="AJ21" s="523" t="s">
        <v>355</v>
      </c>
      <c r="AK21" s="523" t="s">
        <v>373</v>
      </c>
      <c r="AL21" s="523" t="s">
        <v>374</v>
      </c>
      <c r="AM21" s="523" t="s">
        <v>375</v>
      </c>
      <c r="AN21" s="523" t="s">
        <v>376</v>
      </c>
      <c r="AO21" s="523" t="s">
        <v>377</v>
      </c>
      <c r="AP21" s="523"/>
      <c r="AQ21" s="523"/>
      <c r="AR21" s="523"/>
      <c r="AS21" s="523"/>
    </row>
    <row r="22" spans="2:45" x14ac:dyDescent="0.3">
      <c r="C22" s="529" t="s">
        <v>640</v>
      </c>
      <c r="D22" s="524">
        <f ca="1">ROUND(OFFSET(PowellTargetAnnualReleaseVolume!$B$4,YEAR(CarryoverInterpretation!$C21)-YEAR(CarryoverInterpretation!$C$21),COLUMN(CarryoverInterpretation!D$21)-COLUMN(CarryoverInterpretation!$D$21),,),0)</f>
        <v>6000</v>
      </c>
      <c r="E22" s="524">
        <f ca="1">ROUND(OFFSET(PowellTargetAnnualReleaseVolume!$B$4,YEAR(CarryoverInterpretation!$C21)-YEAR(CarryoverInterpretation!$C$21),COLUMN(CarryoverInterpretation!E$21)-COLUMN(CarryoverInterpretation!$D$21),,),0)</f>
        <v>6000</v>
      </c>
      <c r="F22" s="524">
        <f ca="1">ROUND(OFFSET(PowellTargetAnnualReleaseVolume!$B$4,YEAR(CarryoverInterpretation!$C21)-YEAR(CarryoverInterpretation!$C$21),COLUMN(CarryoverInterpretation!F$21)-COLUMN(CarryoverInterpretation!$D$21),,),0)</f>
        <v>6000</v>
      </c>
      <c r="G22" s="524">
        <f ca="1">ROUND(OFFSET(PowellTargetAnnualReleaseVolume!$B$4,YEAR(CarryoverInterpretation!$C21)-YEAR(CarryoverInterpretation!$C$21),COLUMN(CarryoverInterpretation!G$21)-COLUMN(CarryoverInterpretation!$D$21),,),0)</f>
        <v>6000</v>
      </c>
      <c r="H22" s="524">
        <f ca="1">ROUND(OFFSET(PowellTargetAnnualReleaseVolume!$B$4,YEAR(CarryoverInterpretation!$C21)-YEAR(CarryoverInterpretation!$C$21),COLUMN(CarryoverInterpretation!H$21)-COLUMN(CarryoverInterpretation!$D$21),,),0)</f>
        <v>6000</v>
      </c>
      <c r="I22" s="524">
        <f ca="1">ROUND(OFFSET(PowellTargetAnnualReleaseVolume!$B$4,YEAR(CarryoverInterpretation!$C21)-YEAR(CarryoverInterpretation!$C$21),COLUMN(CarryoverInterpretation!I$21)-COLUMN(CarryoverInterpretation!$D$21),,),0)</f>
        <v>6000</v>
      </c>
      <c r="J22" s="524">
        <f ca="1">ROUND(OFFSET(PowellTargetAnnualReleaseVolume!$B$4,YEAR(CarryoverInterpretation!$C21)-YEAR(CarryoverInterpretation!$C$21),COLUMN(CarryoverInterpretation!J$21)-COLUMN(CarryoverInterpretation!$D$21),,),0)</f>
        <v>6000</v>
      </c>
      <c r="K22" s="524">
        <f ca="1">ROUND(OFFSET(PowellTargetAnnualReleaseVolume!$B$4,YEAR(CarryoverInterpretation!$C21)-YEAR(CarryoverInterpretation!$C$21),COLUMN(CarryoverInterpretation!K$21)-COLUMN(CarryoverInterpretation!$D$21),,),0)</f>
        <v>6000</v>
      </c>
      <c r="L22" s="524">
        <f ca="1">ROUND(OFFSET(PowellTargetAnnualReleaseVolume!$B$4,YEAR(CarryoverInterpretation!$C21)-YEAR(CarryoverInterpretation!$C$21),COLUMN(CarryoverInterpretation!L$21)-COLUMN(CarryoverInterpretation!$D$21),,),0)</f>
        <v>6000</v>
      </c>
      <c r="M22" s="524">
        <f ca="1">ROUND(OFFSET(PowellTargetAnnualReleaseVolume!$B$4,YEAR(CarryoverInterpretation!$C21)-YEAR(CarryoverInterpretation!$C$21),COLUMN(CarryoverInterpretation!M$21)-COLUMN(CarryoverInterpretation!$D$21),,),0)</f>
        <v>6000</v>
      </c>
      <c r="N22" s="524">
        <f ca="1">ROUND(OFFSET(PowellTargetAnnualReleaseVolume!$B$4,YEAR(CarryoverInterpretation!$C21)-YEAR(CarryoverInterpretation!$C$21),COLUMN(CarryoverInterpretation!N$21)-COLUMN(CarryoverInterpretation!$D$21),,),0)</f>
        <v>6000</v>
      </c>
      <c r="O22" s="524">
        <f ca="1">ROUND(OFFSET(PowellTargetAnnualReleaseVolume!$B$4,YEAR(CarryoverInterpretation!$C21)-YEAR(CarryoverInterpretation!$C$21),COLUMN(CarryoverInterpretation!O$21)-COLUMN(CarryoverInterpretation!$D$21),,),0)</f>
        <v>6000</v>
      </c>
      <c r="P22" s="524">
        <f ca="1">ROUND(OFFSET(PowellTargetAnnualReleaseVolume!$B$4,YEAR(CarryoverInterpretation!$C21)-YEAR(CarryoverInterpretation!$C$21),COLUMN(CarryoverInterpretation!P$21)-COLUMN(CarryoverInterpretation!$D$21),,),0)</f>
        <v>6000</v>
      </c>
      <c r="Q22" s="524">
        <f ca="1">ROUND(OFFSET(PowellTargetAnnualReleaseVolume!$B$4,YEAR(CarryoverInterpretation!$C21)-YEAR(CarryoverInterpretation!$C$21),COLUMN(CarryoverInterpretation!Q$21)-COLUMN(CarryoverInterpretation!$D$21),,),0)</f>
        <v>6000</v>
      </c>
      <c r="R22" s="524">
        <f ca="1">ROUND(OFFSET(PowellTargetAnnualReleaseVolume!$B$4,YEAR(CarryoverInterpretation!$C21)-YEAR(CarryoverInterpretation!$C$21),COLUMN(CarryoverInterpretation!R$21)-COLUMN(CarryoverInterpretation!$D$21),,),0)</f>
        <v>6000</v>
      </c>
      <c r="S22" s="524">
        <f ca="1">ROUND(OFFSET(PowellTargetAnnualReleaseVolume!$B$4,YEAR(CarryoverInterpretation!$C21)-YEAR(CarryoverInterpretation!$C$21),COLUMN(CarryoverInterpretation!S$21)-COLUMN(CarryoverInterpretation!$D$21),,),0)</f>
        <v>6000</v>
      </c>
      <c r="T22" s="524">
        <f ca="1">ROUND(OFFSET(PowellTargetAnnualReleaseVolume!$B$4,YEAR(CarryoverInterpretation!$C21)-YEAR(CarryoverInterpretation!$C$21),COLUMN(CarryoverInterpretation!T$21)-COLUMN(CarryoverInterpretation!$D$21),,),0)</f>
        <v>6000</v>
      </c>
      <c r="U22" s="524">
        <f ca="1">ROUND(OFFSET(PowellTargetAnnualReleaseVolume!$B$4,YEAR(CarryoverInterpretation!$C21)-YEAR(CarryoverInterpretation!$C$21),COLUMN(CarryoverInterpretation!U$21)-COLUMN(CarryoverInterpretation!$D$21),,),0)</f>
        <v>6000</v>
      </c>
      <c r="V22" s="524">
        <f ca="1">ROUND(OFFSET(PowellTargetAnnualReleaseVolume!$B$4,YEAR(CarryoverInterpretation!$C21)-YEAR(CarryoverInterpretation!$C$21),COLUMN(CarryoverInterpretation!V$21)-COLUMN(CarryoverInterpretation!$D$21),,),0)</f>
        <v>6000</v>
      </c>
      <c r="W22" s="524">
        <f ca="1">ROUND(OFFSET(PowellTargetAnnualReleaseVolume!$B$4,YEAR(CarryoverInterpretation!$C21)-YEAR(CarryoverInterpretation!$C$21),COLUMN(CarryoverInterpretation!W$21)-COLUMN(CarryoverInterpretation!$D$21),,),0)</f>
        <v>6000</v>
      </c>
      <c r="X22" s="524">
        <f ca="1">ROUND(OFFSET(PowellTargetAnnualReleaseVolume!$B$4,YEAR(CarryoverInterpretation!$C21)-YEAR(CarryoverInterpretation!$C$21),COLUMN(CarryoverInterpretation!X$21)-COLUMN(CarryoverInterpretation!$D$21),,),0)</f>
        <v>6000</v>
      </c>
      <c r="Y22" s="524">
        <f ca="1">ROUND(OFFSET(PowellTargetAnnualReleaseVolume!$B$4,YEAR(CarryoverInterpretation!$C21)-YEAR(CarryoverInterpretation!$C$21),COLUMN(CarryoverInterpretation!Y$21)-COLUMN(CarryoverInterpretation!$D$21),,),0)</f>
        <v>6000</v>
      </c>
      <c r="Z22" s="524">
        <f ca="1">ROUND(OFFSET(PowellTargetAnnualReleaseVolume!$B$4,YEAR(CarryoverInterpretation!$C21)-YEAR(CarryoverInterpretation!$C$21),COLUMN(CarryoverInterpretation!Z$21)-COLUMN(CarryoverInterpretation!$D$21),,),0)</f>
        <v>6000</v>
      </c>
      <c r="AA22" s="524">
        <f ca="1">ROUND(OFFSET(PowellTargetAnnualReleaseVolume!$B$4,YEAR(CarryoverInterpretation!$C21)-YEAR(CarryoverInterpretation!$C$21),COLUMN(CarryoverInterpretation!AA$21)-COLUMN(CarryoverInterpretation!$D$21),,),0)</f>
        <v>6000</v>
      </c>
      <c r="AB22" s="524">
        <f ca="1">ROUND(OFFSET(PowellTargetAnnualReleaseVolume!$B$4,YEAR(CarryoverInterpretation!$C21)-YEAR(CarryoverInterpretation!$C$21),COLUMN(CarryoverInterpretation!AB$21)-COLUMN(CarryoverInterpretation!$D$21),,),0)</f>
        <v>6000</v>
      </c>
      <c r="AC22" s="524">
        <f ca="1">ROUND(OFFSET(PowellTargetAnnualReleaseVolume!$B$4,YEAR(CarryoverInterpretation!$C21)-YEAR(CarryoverInterpretation!$C$21),COLUMN(CarryoverInterpretation!AC$21)-COLUMN(CarryoverInterpretation!$D$21),,),0)</f>
        <v>6000</v>
      </c>
      <c r="AD22" s="524">
        <f ca="1">ROUND(OFFSET(PowellTargetAnnualReleaseVolume!$B$4,YEAR(CarryoverInterpretation!$C21)-YEAR(CarryoverInterpretation!$C$21),COLUMN(CarryoverInterpretation!AD$21)-COLUMN(CarryoverInterpretation!$D$21),,),0)</f>
        <v>6000</v>
      </c>
      <c r="AE22" s="524">
        <f ca="1">ROUND(OFFSET(PowellTargetAnnualReleaseVolume!$B$4,YEAR(CarryoverInterpretation!$C21)-YEAR(CarryoverInterpretation!$C$21),COLUMN(CarryoverInterpretation!AE$21)-COLUMN(CarryoverInterpretation!$D$21),,),0)</f>
        <v>6000</v>
      </c>
      <c r="AF22" s="524">
        <f ca="1">ROUND(OFFSET(PowellTargetAnnualReleaseVolume!$B$4,YEAR(CarryoverInterpretation!$C21)-YEAR(CarryoverInterpretation!$C$21),COLUMN(CarryoverInterpretation!AF$21)-COLUMN(CarryoverInterpretation!$D$21),,),0)</f>
        <v>6000</v>
      </c>
      <c r="AG22" s="524">
        <f ca="1">ROUND(OFFSET(PowellTargetAnnualReleaseVolume!$B$4,YEAR(CarryoverInterpretation!$C21)-YEAR(CarryoverInterpretation!$C$21),COLUMN(CarryoverInterpretation!AG$21)-COLUMN(CarryoverInterpretation!$D$21),,),0)</f>
        <v>6000</v>
      </c>
      <c r="AH22" s="524">
        <f ca="1">ROUND(OFFSET(PowellTargetAnnualReleaseVolume!$B$4,YEAR(CarryoverInterpretation!$C21)-YEAR(CarryoverInterpretation!$C$21),COLUMN(CarryoverInterpretation!AH$21)-COLUMN(CarryoverInterpretation!$D$21),,),0)</f>
        <v>6000</v>
      </c>
      <c r="AI22" s="524">
        <f ca="1">ROUND(OFFSET(PowellTargetAnnualReleaseVolume!$B$4,YEAR(CarryoverInterpretation!$C21)-YEAR(CarryoverInterpretation!$C$21),COLUMN(CarryoverInterpretation!AI$21)-COLUMN(CarryoverInterpretation!$D$21),,),0)</f>
        <v>6000</v>
      </c>
      <c r="AJ22" s="524">
        <f ca="1">ROUND(OFFSET(PowellTargetAnnualReleaseVolume!$B$4,YEAR(CarryoverInterpretation!$C21)-YEAR(CarryoverInterpretation!$C$21),COLUMN(CarryoverInterpretation!AJ$21)-COLUMN(CarryoverInterpretation!$D$21),,),0)</f>
        <v>6000</v>
      </c>
      <c r="AK22" s="524">
        <f ca="1">ROUND(OFFSET(PowellTargetAnnualReleaseVolume!$B$4,YEAR(CarryoverInterpretation!$C21)-YEAR(CarryoverInterpretation!$C$21),COLUMN(CarryoverInterpretation!AK$21)-COLUMN(CarryoverInterpretation!$D$21),,),0)</f>
        <v>0</v>
      </c>
      <c r="AL22" s="524">
        <f ca="1">ROUND(OFFSET(PowellTargetAnnualReleaseVolume!$B$4,YEAR(CarryoverInterpretation!$C21)-YEAR(CarryoverInterpretation!$C$21),COLUMN(CarryoverInterpretation!AL$21)-COLUMN(CarryoverInterpretation!$D$21),,),0)</f>
        <v>0</v>
      </c>
      <c r="AM22" s="524">
        <f ca="1">ROUND(OFFSET(PowellTargetAnnualReleaseVolume!$B$4,YEAR(CarryoverInterpretation!$C21)-YEAR(CarryoverInterpretation!$C$21),COLUMN(CarryoverInterpretation!AM$21)-COLUMN(CarryoverInterpretation!$D$21),,),0)</f>
        <v>0</v>
      </c>
      <c r="AN22" s="524">
        <f ca="1">ROUND(OFFSET(PowellTargetAnnualReleaseVolume!$B$4,YEAR(CarryoverInterpretation!$C21)-YEAR(CarryoverInterpretation!$C$21),COLUMN(CarryoverInterpretation!AN$21)-COLUMN(CarryoverInterpretation!$D$21),,),0)</f>
        <v>0</v>
      </c>
      <c r="AO22" s="524">
        <f ca="1">ROUND(OFFSET(PowellTargetAnnualReleaseVolume!$B$4,YEAR(CarryoverInterpretation!$C21)-YEAR(CarryoverInterpretation!$C$21),COLUMN(CarryoverInterpretation!AO$21)-COLUMN(CarryoverInterpretation!$D$21),,),0)</f>
        <v>0</v>
      </c>
      <c r="AP22" s="461"/>
      <c r="AQ22" s="461"/>
      <c r="AR22" s="461"/>
      <c r="AS22" s="461"/>
    </row>
    <row r="23" spans="2:45" x14ac:dyDescent="0.3">
      <c r="C23" s="529" t="s">
        <v>641</v>
      </c>
      <c r="D23" s="524">
        <f ca="1">ROUND(OFFSET(PowellActualAnnualReleaseVolume!$B$4,YEAR(CarryoverInterpretation!$C21)-YEAR(CarryoverInterpretation!$C$21),COLUMN(CarryoverInterpretation!D$21)-COLUMN(CarryoverInterpretation!$D$21),,),0)</f>
        <v>6000</v>
      </c>
      <c r="E23" s="524">
        <f ca="1">ROUND(OFFSET(PowellActualAnnualReleaseVolume!$B$4,YEAR(CarryoverInterpretation!$C21)-YEAR(CarryoverInterpretation!$C$21),COLUMN(CarryoverInterpretation!E$21)-COLUMN(CarryoverInterpretation!$D$21),,),0)</f>
        <v>6000</v>
      </c>
      <c r="F23" s="524">
        <f ca="1">ROUND(OFFSET(PowellActualAnnualReleaseVolume!$B$4,YEAR(CarryoverInterpretation!$C21)-YEAR(CarryoverInterpretation!$C$21),COLUMN(CarryoverInterpretation!F$21)-COLUMN(CarryoverInterpretation!$D$21),,),0)</f>
        <v>6000</v>
      </c>
      <c r="G23" s="524">
        <f ca="1">ROUND(OFFSET(PowellActualAnnualReleaseVolume!$B$4,YEAR(CarryoverInterpretation!$C21)-YEAR(CarryoverInterpretation!$C$21),COLUMN(CarryoverInterpretation!G$21)-COLUMN(CarryoverInterpretation!$D$21),,),0)</f>
        <v>6000</v>
      </c>
      <c r="H23" s="524">
        <f ca="1">ROUND(OFFSET(PowellActualAnnualReleaseVolume!$B$4,YEAR(CarryoverInterpretation!$C21)-YEAR(CarryoverInterpretation!$C$21),COLUMN(CarryoverInterpretation!H$21)-COLUMN(CarryoverInterpretation!$D$21),,),0)</f>
        <v>6000</v>
      </c>
      <c r="I23" s="524">
        <f ca="1">ROUND(OFFSET(PowellActualAnnualReleaseVolume!$B$4,YEAR(CarryoverInterpretation!$C21)-YEAR(CarryoverInterpretation!$C$21),COLUMN(CarryoverInterpretation!I$21)-COLUMN(CarryoverInterpretation!$D$21),,),0)</f>
        <v>6000</v>
      </c>
      <c r="J23" s="524">
        <f ca="1">ROUND(OFFSET(PowellActualAnnualReleaseVolume!$B$4,YEAR(CarryoverInterpretation!$C21)-YEAR(CarryoverInterpretation!$C$21),COLUMN(CarryoverInterpretation!J$21)-COLUMN(CarryoverInterpretation!$D$21),,),0)</f>
        <v>6000</v>
      </c>
      <c r="K23" s="524">
        <f ca="1">ROUND(OFFSET(PowellActualAnnualReleaseVolume!$B$4,YEAR(CarryoverInterpretation!$C21)-YEAR(CarryoverInterpretation!$C$21),COLUMN(CarryoverInterpretation!K$21)-COLUMN(CarryoverInterpretation!$D$21),,),0)</f>
        <v>6000</v>
      </c>
      <c r="L23" s="524">
        <f ca="1">ROUND(OFFSET(PowellActualAnnualReleaseVolume!$B$4,YEAR(CarryoverInterpretation!$C21)-YEAR(CarryoverInterpretation!$C$21),COLUMN(CarryoverInterpretation!L$21)-COLUMN(CarryoverInterpretation!$D$21),,),0)</f>
        <v>6000</v>
      </c>
      <c r="M23" s="524">
        <f ca="1">ROUND(OFFSET(PowellActualAnnualReleaseVolume!$B$4,YEAR(CarryoverInterpretation!$C21)-YEAR(CarryoverInterpretation!$C$21),COLUMN(CarryoverInterpretation!M$21)-COLUMN(CarryoverInterpretation!$D$21),,),0)</f>
        <v>6000</v>
      </c>
      <c r="N23" s="524">
        <f ca="1">ROUND(OFFSET(PowellActualAnnualReleaseVolume!$B$4,YEAR(CarryoverInterpretation!$C21)-YEAR(CarryoverInterpretation!$C$21),COLUMN(CarryoverInterpretation!N$21)-COLUMN(CarryoverInterpretation!$D$21),,),0)</f>
        <v>6000</v>
      </c>
      <c r="O23" s="524">
        <f ca="1">ROUND(OFFSET(PowellActualAnnualReleaseVolume!$B$4,YEAR(CarryoverInterpretation!$C21)-YEAR(CarryoverInterpretation!$C$21),COLUMN(CarryoverInterpretation!O$21)-COLUMN(CarryoverInterpretation!$D$21),,),0)</f>
        <v>6000</v>
      </c>
      <c r="P23" s="524">
        <f ca="1">ROUND(OFFSET(PowellActualAnnualReleaseVolume!$B$4,YEAR(CarryoverInterpretation!$C21)-YEAR(CarryoverInterpretation!$C$21),COLUMN(CarryoverInterpretation!P$21)-COLUMN(CarryoverInterpretation!$D$21),,),0)</f>
        <v>6000</v>
      </c>
      <c r="Q23" s="524">
        <f ca="1">ROUND(OFFSET(PowellActualAnnualReleaseVolume!$B$4,YEAR(CarryoverInterpretation!$C21)-YEAR(CarryoverInterpretation!$C$21),COLUMN(CarryoverInterpretation!Q$21)-COLUMN(CarryoverInterpretation!$D$21),,),0)</f>
        <v>6000</v>
      </c>
      <c r="R23" s="524">
        <f ca="1">ROUND(OFFSET(PowellActualAnnualReleaseVolume!$B$4,YEAR(CarryoverInterpretation!$C21)-YEAR(CarryoverInterpretation!$C$21),COLUMN(CarryoverInterpretation!R$21)-COLUMN(CarryoverInterpretation!$D$21),,),0)</f>
        <v>6000</v>
      </c>
      <c r="S23" s="524">
        <f ca="1">ROUND(OFFSET(PowellActualAnnualReleaseVolume!$B$4,YEAR(CarryoverInterpretation!$C21)-YEAR(CarryoverInterpretation!$C$21),COLUMN(CarryoverInterpretation!S$21)-COLUMN(CarryoverInterpretation!$D$21),,),0)</f>
        <v>6000</v>
      </c>
      <c r="T23" s="524">
        <f ca="1">ROUND(OFFSET(PowellActualAnnualReleaseVolume!$B$4,YEAR(CarryoverInterpretation!$C21)-YEAR(CarryoverInterpretation!$C$21),COLUMN(CarryoverInterpretation!T$21)-COLUMN(CarryoverInterpretation!$D$21),,),0)</f>
        <v>6000</v>
      </c>
      <c r="U23" s="524">
        <f ca="1">ROUND(OFFSET(PowellActualAnnualReleaseVolume!$B$4,YEAR(CarryoverInterpretation!$C21)-YEAR(CarryoverInterpretation!$C$21),COLUMN(CarryoverInterpretation!U$21)-COLUMN(CarryoverInterpretation!$D$21),,),0)</f>
        <v>6000</v>
      </c>
      <c r="V23" s="524">
        <f ca="1">ROUND(OFFSET(PowellActualAnnualReleaseVolume!$B$4,YEAR(CarryoverInterpretation!$C21)-YEAR(CarryoverInterpretation!$C$21),COLUMN(CarryoverInterpretation!V$21)-COLUMN(CarryoverInterpretation!$D$21),,),0)</f>
        <v>6000</v>
      </c>
      <c r="W23" s="524">
        <f ca="1">ROUND(OFFSET(PowellActualAnnualReleaseVolume!$B$4,YEAR(CarryoverInterpretation!$C21)-YEAR(CarryoverInterpretation!$C$21),COLUMN(CarryoverInterpretation!W$21)-COLUMN(CarryoverInterpretation!$D$21),,),0)</f>
        <v>6000</v>
      </c>
      <c r="X23" s="524">
        <f ca="1">ROUND(OFFSET(PowellActualAnnualReleaseVolume!$B$4,YEAR(CarryoverInterpretation!$C21)-YEAR(CarryoverInterpretation!$C$21),COLUMN(CarryoverInterpretation!X$21)-COLUMN(CarryoverInterpretation!$D$21),,),0)</f>
        <v>6000</v>
      </c>
      <c r="Y23" s="524">
        <f ca="1">ROUND(OFFSET(PowellActualAnnualReleaseVolume!$B$4,YEAR(CarryoverInterpretation!$C21)-YEAR(CarryoverInterpretation!$C$21),COLUMN(CarryoverInterpretation!Y$21)-COLUMN(CarryoverInterpretation!$D$21),,),0)</f>
        <v>6000</v>
      </c>
      <c r="Z23" s="524">
        <f ca="1">ROUND(OFFSET(PowellActualAnnualReleaseVolume!$B$4,YEAR(CarryoverInterpretation!$C21)-YEAR(CarryoverInterpretation!$C$21),COLUMN(CarryoverInterpretation!Z$21)-COLUMN(CarryoverInterpretation!$D$21),,),0)</f>
        <v>6000</v>
      </c>
      <c r="AA23" s="524">
        <f ca="1">ROUND(OFFSET(PowellActualAnnualReleaseVolume!$B$4,YEAR(CarryoverInterpretation!$C21)-YEAR(CarryoverInterpretation!$C$21),COLUMN(CarryoverInterpretation!AA$21)-COLUMN(CarryoverInterpretation!$D$21),,),0)</f>
        <v>6000</v>
      </c>
      <c r="AB23" s="524">
        <f ca="1">ROUND(OFFSET(PowellActualAnnualReleaseVolume!$B$4,YEAR(CarryoverInterpretation!$C21)-YEAR(CarryoverInterpretation!$C$21),COLUMN(CarryoverInterpretation!AB$21)-COLUMN(CarryoverInterpretation!$D$21),,),0)</f>
        <v>6000</v>
      </c>
      <c r="AC23" s="524">
        <f ca="1">ROUND(OFFSET(PowellActualAnnualReleaseVolume!$B$4,YEAR(CarryoverInterpretation!$C21)-YEAR(CarryoverInterpretation!$C$21),COLUMN(CarryoverInterpretation!AC$21)-COLUMN(CarryoverInterpretation!$D$21),,),0)</f>
        <v>6000</v>
      </c>
      <c r="AD23" s="524">
        <f ca="1">ROUND(OFFSET(PowellActualAnnualReleaseVolume!$B$4,YEAR(CarryoverInterpretation!$C21)-YEAR(CarryoverInterpretation!$C$21),COLUMN(CarryoverInterpretation!AD$21)-COLUMN(CarryoverInterpretation!$D$21),,),0)</f>
        <v>6000</v>
      </c>
      <c r="AE23" s="524">
        <f ca="1">ROUND(OFFSET(PowellActualAnnualReleaseVolume!$B$4,YEAR(CarryoverInterpretation!$C21)-YEAR(CarryoverInterpretation!$C$21),COLUMN(CarryoverInterpretation!AE$21)-COLUMN(CarryoverInterpretation!$D$21),,),0)</f>
        <v>6000</v>
      </c>
      <c r="AF23" s="524">
        <f ca="1">ROUND(OFFSET(PowellActualAnnualReleaseVolume!$B$4,YEAR(CarryoverInterpretation!$C21)-YEAR(CarryoverInterpretation!$C$21),COLUMN(CarryoverInterpretation!AF$21)-COLUMN(CarryoverInterpretation!$D$21),,),0)</f>
        <v>6000</v>
      </c>
      <c r="AG23" s="524">
        <f ca="1">ROUND(OFFSET(PowellActualAnnualReleaseVolume!$B$4,YEAR(CarryoverInterpretation!$C21)-YEAR(CarryoverInterpretation!$C$21),COLUMN(CarryoverInterpretation!AG$21)-COLUMN(CarryoverInterpretation!$D$21),,),0)</f>
        <v>6000</v>
      </c>
      <c r="AH23" s="524">
        <f ca="1">ROUND(OFFSET(PowellActualAnnualReleaseVolume!$B$4,YEAR(CarryoverInterpretation!$C21)-YEAR(CarryoverInterpretation!$C$21),COLUMN(CarryoverInterpretation!AH$21)-COLUMN(CarryoverInterpretation!$D$21),,),0)</f>
        <v>6000</v>
      </c>
      <c r="AI23" s="524">
        <f ca="1">ROUND(OFFSET(PowellActualAnnualReleaseVolume!$B$4,YEAR(CarryoverInterpretation!$C21)-YEAR(CarryoverInterpretation!$C$21),COLUMN(CarryoverInterpretation!AI$21)-COLUMN(CarryoverInterpretation!$D$21),,),0)</f>
        <v>6000</v>
      </c>
      <c r="AJ23" s="524">
        <f ca="1">ROUND(OFFSET(PowellActualAnnualReleaseVolume!$B$4,YEAR(CarryoverInterpretation!$C21)-YEAR(CarryoverInterpretation!$C$21),COLUMN(CarryoverInterpretation!AJ$21)-COLUMN(CarryoverInterpretation!$D$21),,),0)</f>
        <v>6000</v>
      </c>
      <c r="AK23" s="524">
        <f ca="1">ROUND(OFFSET(PowellActualAnnualReleaseVolume!$B$4,YEAR(CarryoverInterpretation!$C21)-YEAR(CarryoverInterpretation!$C$21),COLUMN(CarryoverInterpretation!AK$21)-COLUMN(CarryoverInterpretation!$D$21),,),0)</f>
        <v>0</v>
      </c>
      <c r="AL23" s="524">
        <f ca="1">ROUND(OFFSET(PowellActualAnnualReleaseVolume!$B$4,YEAR(CarryoverInterpretation!$C21)-YEAR(CarryoverInterpretation!$C$21),COLUMN(CarryoverInterpretation!AL$21)-COLUMN(CarryoverInterpretation!$D$21),,),0)</f>
        <v>0</v>
      </c>
      <c r="AM23" s="524">
        <f ca="1">ROUND(OFFSET(PowellActualAnnualReleaseVolume!$B$4,YEAR(CarryoverInterpretation!$C21)-YEAR(CarryoverInterpretation!$C$21),COLUMN(CarryoverInterpretation!AM$21)-COLUMN(CarryoverInterpretation!$D$21),,),0)</f>
        <v>0</v>
      </c>
      <c r="AN23" s="524">
        <f ca="1">ROUND(OFFSET(PowellActualAnnualReleaseVolume!$B$4,YEAR(CarryoverInterpretation!$C21)-YEAR(CarryoverInterpretation!$C$21),COLUMN(CarryoverInterpretation!AN$21)-COLUMN(CarryoverInterpretation!$D$21),,),0)</f>
        <v>0</v>
      </c>
      <c r="AO23" s="524">
        <f ca="1">ROUND(OFFSET(PowellActualAnnualReleaseVolume!$B$4,YEAR(CarryoverInterpretation!$C21)-YEAR(CarryoverInterpretation!$C$21),COLUMN(CarryoverInterpretation!AO$21)-COLUMN(CarryoverInterpretation!$D$21),,),0)</f>
        <v>0</v>
      </c>
      <c r="AP23" s="461"/>
      <c r="AQ23" s="461"/>
      <c r="AR23" s="461"/>
      <c r="AS23" s="461"/>
    </row>
    <row r="24" spans="2:45" x14ac:dyDescent="0.3">
      <c r="C24" s="529" t="s">
        <v>678</v>
      </c>
      <c r="D24" s="524">
        <f ca="1">ROUND(D22-D23,0)</f>
        <v>0</v>
      </c>
      <c r="E24" s="524">
        <f t="shared" ref="E24:P24" ca="1" si="0">ROUND(E22-E23,0)</f>
        <v>0</v>
      </c>
      <c r="F24" s="524">
        <f t="shared" ca="1" si="0"/>
        <v>0</v>
      </c>
      <c r="G24" s="524">
        <f t="shared" ca="1" si="0"/>
        <v>0</v>
      </c>
      <c r="H24" s="524">
        <f t="shared" ca="1" si="0"/>
        <v>0</v>
      </c>
      <c r="I24" s="524">
        <f t="shared" ca="1" si="0"/>
        <v>0</v>
      </c>
      <c r="J24" s="524">
        <f t="shared" ca="1" si="0"/>
        <v>0</v>
      </c>
      <c r="K24" s="524">
        <f t="shared" ca="1" si="0"/>
        <v>0</v>
      </c>
      <c r="L24" s="524">
        <f t="shared" ca="1" si="0"/>
        <v>0</v>
      </c>
      <c r="M24" s="524">
        <f t="shared" ca="1" si="0"/>
        <v>0</v>
      </c>
      <c r="N24" s="524">
        <f t="shared" ca="1" si="0"/>
        <v>0</v>
      </c>
      <c r="O24" s="524">
        <f t="shared" ca="1" si="0"/>
        <v>0</v>
      </c>
      <c r="P24" s="524">
        <f t="shared" ca="1" si="0"/>
        <v>0</v>
      </c>
      <c r="Q24" s="524">
        <f t="shared" ref="Q24:AO24" ca="1" si="1">ROUND(Q22-Q23,0)</f>
        <v>0</v>
      </c>
      <c r="R24" s="524">
        <f t="shared" ca="1" si="1"/>
        <v>0</v>
      </c>
      <c r="S24" s="524">
        <f t="shared" ca="1" si="1"/>
        <v>0</v>
      </c>
      <c r="T24" s="524">
        <f t="shared" ca="1" si="1"/>
        <v>0</v>
      </c>
      <c r="U24" s="524">
        <f t="shared" ca="1" si="1"/>
        <v>0</v>
      </c>
      <c r="V24" s="524">
        <f t="shared" ca="1" si="1"/>
        <v>0</v>
      </c>
      <c r="W24" s="524">
        <f t="shared" ca="1" si="1"/>
        <v>0</v>
      </c>
      <c r="X24" s="524">
        <f t="shared" ca="1" si="1"/>
        <v>0</v>
      </c>
      <c r="Y24" s="524">
        <f t="shared" ca="1" si="1"/>
        <v>0</v>
      </c>
      <c r="Z24" s="524">
        <f t="shared" ca="1" si="1"/>
        <v>0</v>
      </c>
      <c r="AA24" s="524">
        <f t="shared" ca="1" si="1"/>
        <v>0</v>
      </c>
      <c r="AB24" s="524">
        <f t="shared" ca="1" si="1"/>
        <v>0</v>
      </c>
      <c r="AC24" s="524">
        <f t="shared" ca="1" si="1"/>
        <v>0</v>
      </c>
      <c r="AD24" s="524">
        <f t="shared" ca="1" si="1"/>
        <v>0</v>
      </c>
      <c r="AE24" s="524">
        <f t="shared" ca="1" si="1"/>
        <v>0</v>
      </c>
      <c r="AF24" s="524">
        <f t="shared" ca="1" si="1"/>
        <v>0</v>
      </c>
      <c r="AG24" s="524">
        <f t="shared" ca="1" si="1"/>
        <v>0</v>
      </c>
      <c r="AH24" s="524">
        <f t="shared" ca="1" si="1"/>
        <v>0</v>
      </c>
      <c r="AI24" s="524">
        <f t="shared" ca="1" si="1"/>
        <v>0</v>
      </c>
      <c r="AJ24" s="524">
        <f t="shared" ca="1" si="1"/>
        <v>0</v>
      </c>
      <c r="AK24" s="524">
        <f t="shared" ca="1" si="1"/>
        <v>0</v>
      </c>
      <c r="AL24" s="524">
        <f t="shared" ca="1" si="1"/>
        <v>0</v>
      </c>
      <c r="AM24" s="524">
        <f t="shared" ca="1" si="1"/>
        <v>0</v>
      </c>
      <c r="AN24" s="524">
        <f t="shared" ca="1" si="1"/>
        <v>0</v>
      </c>
      <c r="AO24" s="524">
        <f t="shared" ca="1" si="1"/>
        <v>0</v>
      </c>
      <c r="AP24" s="461"/>
      <c r="AQ24" s="461"/>
      <c r="AR24" s="461"/>
      <c r="AS24" s="461"/>
    </row>
    <row r="25" spans="2:45" x14ac:dyDescent="0.3">
      <c r="C25" s="529" t="s">
        <v>677</v>
      </c>
      <c r="D25" s="524" t="str">
        <f ca="1">IFERROR(ROUND(OFFSET(PowellCarryoverVolume!$B$4,YEAR(CarryoverInterpretation!$C21)-YEAR(CarryoverInterpretation!$C$21),COLUMN(CarryoverInterpretation!D$21)-COLUMN(CarryoverInterpretation!$D$21),,),0),"")</f>
        <v/>
      </c>
      <c r="E25" s="524" t="str">
        <f ca="1">IFERROR(ROUND(OFFSET(PowellCarryoverVolume!$B$4,YEAR(CarryoverInterpretation!$C21)-YEAR(CarryoverInterpretation!$C$21),COLUMN(CarryoverInterpretation!E$21)-COLUMN(CarryoverInterpretation!$D$21),,),0),"")</f>
        <v/>
      </c>
      <c r="F25" s="524" t="str">
        <f ca="1">IFERROR(ROUND(OFFSET(PowellCarryoverVolume!$B$4,YEAR(CarryoverInterpretation!$C21)-YEAR(CarryoverInterpretation!$C$21),COLUMN(CarryoverInterpretation!F$21)-COLUMN(CarryoverInterpretation!$D$21),,),0),"")</f>
        <v/>
      </c>
      <c r="G25" s="524" t="str">
        <f ca="1">IFERROR(ROUND(OFFSET(PowellCarryoverVolume!$B$4,YEAR(CarryoverInterpretation!$C21)-YEAR(CarryoverInterpretation!$C$21),COLUMN(CarryoverInterpretation!G$21)-COLUMN(CarryoverInterpretation!$D$21),,),0),"")</f>
        <v/>
      </c>
      <c r="H25" s="524" t="str">
        <f ca="1">IFERROR(ROUND(OFFSET(PowellCarryoverVolume!$B$4,YEAR(CarryoverInterpretation!$C21)-YEAR(CarryoverInterpretation!$C$21),COLUMN(CarryoverInterpretation!H$21)-COLUMN(CarryoverInterpretation!$D$21),,),0),"")</f>
        <v/>
      </c>
      <c r="I25" s="524" t="str">
        <f ca="1">IFERROR(ROUND(OFFSET(PowellCarryoverVolume!$B$4,YEAR(CarryoverInterpretation!$C21)-YEAR(CarryoverInterpretation!$C$21),COLUMN(CarryoverInterpretation!I$21)-COLUMN(CarryoverInterpretation!$D$21),,),0),"")</f>
        <v/>
      </c>
      <c r="J25" s="524" t="str">
        <f ca="1">IFERROR(ROUND(OFFSET(PowellCarryoverVolume!$B$4,YEAR(CarryoverInterpretation!$C21)-YEAR(CarryoverInterpretation!$C$21),COLUMN(CarryoverInterpretation!J$21)-COLUMN(CarryoverInterpretation!$D$21),,),0),"")</f>
        <v/>
      </c>
      <c r="K25" s="524" t="str">
        <f ca="1">IFERROR(ROUND(OFFSET(PowellCarryoverVolume!$B$4,YEAR(CarryoverInterpretation!$C21)-YEAR(CarryoverInterpretation!$C$21),COLUMN(CarryoverInterpretation!K$21)-COLUMN(CarryoverInterpretation!$D$21),,),0),"")</f>
        <v/>
      </c>
      <c r="L25" s="524" t="str">
        <f ca="1">IFERROR(ROUND(OFFSET(PowellCarryoverVolume!$B$4,YEAR(CarryoverInterpretation!$C21)-YEAR(CarryoverInterpretation!$C$21),COLUMN(CarryoverInterpretation!L$21)-COLUMN(CarryoverInterpretation!$D$21),,),0),"")</f>
        <v/>
      </c>
      <c r="M25" s="524" t="str">
        <f ca="1">IFERROR(ROUND(OFFSET(PowellCarryoverVolume!$B$4,YEAR(CarryoverInterpretation!$C21)-YEAR(CarryoverInterpretation!$C$21),COLUMN(CarryoverInterpretation!M$21)-COLUMN(CarryoverInterpretation!$D$21),,),0),"")</f>
        <v/>
      </c>
      <c r="N25" s="524" t="str">
        <f ca="1">IFERROR(ROUND(OFFSET(PowellCarryoverVolume!$B$4,YEAR(CarryoverInterpretation!$C21)-YEAR(CarryoverInterpretation!$C$21),COLUMN(CarryoverInterpretation!N$21)-COLUMN(CarryoverInterpretation!$D$21),,),0),"")</f>
        <v/>
      </c>
      <c r="O25" s="524" t="str">
        <f ca="1">IFERROR(ROUND(OFFSET(PowellCarryoverVolume!$B$4,YEAR(CarryoverInterpretation!$C21)-YEAR(CarryoverInterpretation!$C$21),COLUMN(CarryoverInterpretation!O$21)-COLUMN(CarryoverInterpretation!$D$21),,),0),"")</f>
        <v/>
      </c>
      <c r="P25" s="524" t="str">
        <f ca="1">IFERROR(ROUND(OFFSET(PowellCarryoverVolume!$B$4,YEAR(CarryoverInterpretation!$C21)-YEAR(CarryoverInterpretation!$C$21),COLUMN(CarryoverInterpretation!P$21)-COLUMN(CarryoverInterpretation!$D$21),,),0),"")</f>
        <v/>
      </c>
      <c r="Q25" s="524" t="str">
        <f ca="1">IFERROR(ROUND(OFFSET(PowellCarryoverVolume!$B$4,YEAR(CarryoverInterpretation!$C21)-YEAR(CarryoverInterpretation!$C$21),COLUMN(CarryoverInterpretation!Q$21)-COLUMN(CarryoverInterpretation!$D$21),,),0),"")</f>
        <v/>
      </c>
      <c r="R25" s="524" t="str">
        <f ca="1">IFERROR(ROUND(OFFSET(PowellCarryoverVolume!$B$4,YEAR(CarryoverInterpretation!$C21)-YEAR(CarryoverInterpretation!$C$21),COLUMN(CarryoverInterpretation!R$21)-COLUMN(CarryoverInterpretation!$D$21),,),0),"")</f>
        <v/>
      </c>
      <c r="S25" s="524" t="str">
        <f ca="1">IFERROR(ROUND(OFFSET(PowellCarryoverVolume!$B$4,YEAR(CarryoverInterpretation!$C21)-YEAR(CarryoverInterpretation!$C$21),COLUMN(CarryoverInterpretation!S$21)-COLUMN(CarryoverInterpretation!$D$21),,),0),"")</f>
        <v/>
      </c>
      <c r="T25" s="524" t="str">
        <f ca="1">IFERROR(ROUND(OFFSET(PowellCarryoverVolume!$B$4,YEAR(CarryoverInterpretation!$C21)-YEAR(CarryoverInterpretation!$C$21),COLUMN(CarryoverInterpretation!T$21)-COLUMN(CarryoverInterpretation!$D$21),,),0),"")</f>
        <v/>
      </c>
      <c r="U25" s="524" t="str">
        <f ca="1">IFERROR(ROUND(OFFSET(PowellCarryoverVolume!$B$4,YEAR(CarryoverInterpretation!$C21)-YEAR(CarryoverInterpretation!$C$21),COLUMN(CarryoverInterpretation!U$21)-COLUMN(CarryoverInterpretation!$D$21),,),0),"")</f>
        <v/>
      </c>
      <c r="V25" s="524" t="str">
        <f ca="1">IFERROR(ROUND(OFFSET(PowellCarryoverVolume!$B$4,YEAR(CarryoverInterpretation!$C21)-YEAR(CarryoverInterpretation!$C$21),COLUMN(CarryoverInterpretation!V$21)-COLUMN(CarryoverInterpretation!$D$21),,),0),"")</f>
        <v/>
      </c>
      <c r="W25" s="524" t="str">
        <f ca="1">IFERROR(ROUND(OFFSET(PowellCarryoverVolume!$B$4,YEAR(CarryoverInterpretation!$C21)-YEAR(CarryoverInterpretation!$C$21),COLUMN(CarryoverInterpretation!W$21)-COLUMN(CarryoverInterpretation!$D$21),,),0),"")</f>
        <v/>
      </c>
      <c r="X25" s="524" t="str">
        <f ca="1">IFERROR(ROUND(OFFSET(PowellCarryoverVolume!$B$4,YEAR(CarryoverInterpretation!$C21)-YEAR(CarryoverInterpretation!$C$21),COLUMN(CarryoverInterpretation!X$21)-COLUMN(CarryoverInterpretation!$D$21),,),0),"")</f>
        <v/>
      </c>
      <c r="Y25" s="524" t="str">
        <f ca="1">IFERROR(ROUND(OFFSET(PowellCarryoverVolume!$B$4,YEAR(CarryoverInterpretation!$C21)-YEAR(CarryoverInterpretation!$C$21),COLUMN(CarryoverInterpretation!Y$21)-COLUMN(CarryoverInterpretation!$D$21),,),0),"")</f>
        <v/>
      </c>
      <c r="Z25" s="524" t="str">
        <f ca="1">IFERROR(ROUND(OFFSET(PowellCarryoverVolume!$B$4,YEAR(CarryoverInterpretation!$C21)-YEAR(CarryoverInterpretation!$C$21),COLUMN(CarryoverInterpretation!Z$21)-COLUMN(CarryoverInterpretation!$D$21),,),0),"")</f>
        <v/>
      </c>
      <c r="AA25" s="524" t="str">
        <f ca="1">IFERROR(ROUND(OFFSET(PowellCarryoverVolume!$B$4,YEAR(CarryoverInterpretation!$C21)-YEAR(CarryoverInterpretation!$C$21),COLUMN(CarryoverInterpretation!AA$21)-COLUMN(CarryoverInterpretation!$D$21),,),0),"")</f>
        <v/>
      </c>
      <c r="AB25" s="524" t="str">
        <f ca="1">IFERROR(ROUND(OFFSET(PowellCarryoverVolume!$B$4,YEAR(CarryoverInterpretation!$C21)-YEAR(CarryoverInterpretation!$C$21),COLUMN(CarryoverInterpretation!AB$21)-COLUMN(CarryoverInterpretation!$D$21),,),0),"")</f>
        <v/>
      </c>
      <c r="AC25" s="524" t="str">
        <f ca="1">IFERROR(ROUND(OFFSET(PowellCarryoverVolume!$B$4,YEAR(CarryoverInterpretation!$C21)-YEAR(CarryoverInterpretation!$C$21),COLUMN(CarryoverInterpretation!AC$21)-COLUMN(CarryoverInterpretation!$D$21),,),0),"")</f>
        <v/>
      </c>
      <c r="AD25" s="524" t="str">
        <f ca="1">IFERROR(ROUND(OFFSET(PowellCarryoverVolume!$B$4,YEAR(CarryoverInterpretation!$C21)-YEAR(CarryoverInterpretation!$C$21),COLUMN(CarryoverInterpretation!AD$21)-COLUMN(CarryoverInterpretation!$D$21),,),0),"")</f>
        <v/>
      </c>
      <c r="AE25" s="524" t="str">
        <f ca="1">IFERROR(ROUND(OFFSET(PowellCarryoverVolume!$B$4,YEAR(CarryoverInterpretation!$C21)-YEAR(CarryoverInterpretation!$C$21),COLUMN(CarryoverInterpretation!AE$21)-COLUMN(CarryoverInterpretation!$D$21),,),0),"")</f>
        <v/>
      </c>
      <c r="AF25" s="524" t="str">
        <f ca="1">IFERROR(ROUND(OFFSET(PowellCarryoverVolume!$B$4,YEAR(CarryoverInterpretation!$C21)-YEAR(CarryoverInterpretation!$C$21),COLUMN(CarryoverInterpretation!AF$21)-COLUMN(CarryoverInterpretation!$D$21),,),0),"")</f>
        <v/>
      </c>
      <c r="AG25" s="524" t="str">
        <f ca="1">IFERROR(ROUND(OFFSET(PowellCarryoverVolume!$B$4,YEAR(CarryoverInterpretation!$C21)-YEAR(CarryoverInterpretation!$C$21),COLUMN(CarryoverInterpretation!AG$21)-COLUMN(CarryoverInterpretation!$D$21),,),0),"")</f>
        <v/>
      </c>
      <c r="AH25" s="524" t="str">
        <f ca="1">IFERROR(ROUND(OFFSET(PowellCarryoverVolume!$B$4,YEAR(CarryoverInterpretation!$C21)-YEAR(CarryoverInterpretation!$C$21),COLUMN(CarryoverInterpretation!AH$21)-COLUMN(CarryoverInterpretation!$D$21),,),0),"")</f>
        <v/>
      </c>
      <c r="AI25" s="524" t="str">
        <f ca="1">IFERROR(ROUND(OFFSET(PowellCarryoverVolume!$B$4,YEAR(CarryoverInterpretation!$C21)-YEAR(CarryoverInterpretation!$C$21),COLUMN(CarryoverInterpretation!AI$21)-COLUMN(CarryoverInterpretation!$D$21),,),0),"")</f>
        <v/>
      </c>
      <c r="AJ25" s="524" t="str">
        <f ca="1">IFERROR(ROUND(OFFSET(PowellCarryoverVolume!$B$4,YEAR(CarryoverInterpretation!$C21)-YEAR(CarryoverInterpretation!$C$21),COLUMN(CarryoverInterpretation!AJ$21)-COLUMN(CarryoverInterpretation!$D$21),,),0),"")</f>
        <v/>
      </c>
      <c r="AK25" s="524">
        <f ca="1">IFERROR(ROUND(OFFSET(PowellCarryoverVolume!$B$4,YEAR(CarryoverInterpretation!$C21)-YEAR(CarryoverInterpretation!$C$21),COLUMN(CarryoverInterpretation!AK$21)-COLUMN(CarryoverInterpretation!$D$21),,),0),"")</f>
        <v>0</v>
      </c>
      <c r="AL25" s="524">
        <f ca="1">IFERROR(ROUND(OFFSET(PowellCarryoverVolume!$B$4,YEAR(CarryoverInterpretation!$C21)-YEAR(CarryoverInterpretation!$C$21),COLUMN(CarryoverInterpretation!AL$21)-COLUMN(CarryoverInterpretation!$D$21),,),0),"")</f>
        <v>0</v>
      </c>
      <c r="AM25" s="524">
        <f ca="1">IFERROR(ROUND(OFFSET(PowellCarryoverVolume!$B$4,YEAR(CarryoverInterpretation!$C21)-YEAR(CarryoverInterpretation!$C$21),COLUMN(CarryoverInterpretation!AM$21)-COLUMN(CarryoverInterpretation!$D$21),,),0),"")</f>
        <v>0</v>
      </c>
      <c r="AN25" s="524">
        <f ca="1">IFERROR(ROUND(OFFSET(PowellCarryoverVolume!$B$4,YEAR(CarryoverInterpretation!$C21)-YEAR(CarryoverInterpretation!$C$21),COLUMN(CarryoverInterpretation!AN$21)-COLUMN(CarryoverInterpretation!$D$21),,),0),"")</f>
        <v>0</v>
      </c>
      <c r="AO25" s="524">
        <f ca="1">IFERROR(ROUND(OFFSET(PowellCarryoverVolume!$B$4,YEAR(CarryoverInterpretation!$C21)-YEAR(CarryoverInterpretation!$C$21),COLUMN(CarryoverInterpretation!AO$21)-COLUMN(CarryoverInterpretation!$D$21),,),0),"")</f>
        <v>0</v>
      </c>
      <c r="AP25" s="461"/>
      <c r="AQ25" s="461"/>
      <c r="AR25" s="461"/>
      <c r="AS25" s="461"/>
    </row>
    <row r="26" spans="2:45" x14ac:dyDescent="0.3">
      <c r="C26" s="529" t="s">
        <v>642</v>
      </c>
      <c r="D26" s="524">
        <f ca="1">OFFSET(PowellData.ReleaseTier!$B$4,YEAR(CarryoverInterpretation!$C21)-YEAR(CarryoverInterpretation!$C$21),COLUMN(CarryoverInterpretation!D$21)-COLUMN(CarryoverInterpretation!$D$21),,)</f>
        <v>2</v>
      </c>
      <c r="E26" s="524">
        <f ca="1">OFFSET(PowellData.ReleaseTier!$B$4,YEAR(CarryoverInterpretation!$C21)-YEAR(CarryoverInterpretation!$C$21),COLUMN(CarryoverInterpretation!E$21)-COLUMN(CarryoverInterpretation!$D$21),,)</f>
        <v>2</v>
      </c>
      <c r="F26" s="524">
        <f ca="1">OFFSET(PowellData.ReleaseTier!$B$4,YEAR(CarryoverInterpretation!$C21)-YEAR(CarryoverInterpretation!$C$21),COLUMN(CarryoverInterpretation!F$21)-COLUMN(CarryoverInterpretation!$D$21),,)</f>
        <v>2</v>
      </c>
      <c r="G26" s="524">
        <f ca="1">OFFSET(PowellData.ReleaseTier!$B$4,YEAR(CarryoverInterpretation!$C21)-YEAR(CarryoverInterpretation!$C$21),COLUMN(CarryoverInterpretation!G$21)-COLUMN(CarryoverInterpretation!$D$21),,)</f>
        <v>2</v>
      </c>
      <c r="H26" s="524">
        <f ca="1">OFFSET(PowellData.ReleaseTier!$B$4,YEAR(CarryoverInterpretation!$C21)-YEAR(CarryoverInterpretation!$C$21),COLUMN(CarryoverInterpretation!H$21)-COLUMN(CarryoverInterpretation!$D$21),,)</f>
        <v>2</v>
      </c>
      <c r="I26" s="524">
        <f ca="1">OFFSET(PowellData.ReleaseTier!$B$4,YEAR(CarryoverInterpretation!$C21)-YEAR(CarryoverInterpretation!$C$21),COLUMN(CarryoverInterpretation!I$21)-COLUMN(CarryoverInterpretation!$D$21),,)</f>
        <v>2</v>
      </c>
      <c r="J26" s="524">
        <f ca="1">OFFSET(PowellData.ReleaseTier!$B$4,YEAR(CarryoverInterpretation!$C21)-YEAR(CarryoverInterpretation!$C$21),COLUMN(CarryoverInterpretation!J$21)-COLUMN(CarryoverInterpretation!$D$21),,)</f>
        <v>2</v>
      </c>
      <c r="K26" s="524">
        <f ca="1">OFFSET(PowellData.ReleaseTier!$B$4,YEAR(CarryoverInterpretation!$C21)-YEAR(CarryoverInterpretation!$C$21),COLUMN(CarryoverInterpretation!K$21)-COLUMN(CarryoverInterpretation!$D$21),,)</f>
        <v>2</v>
      </c>
      <c r="L26" s="524">
        <f ca="1">OFFSET(PowellData.ReleaseTier!$B$4,YEAR(CarryoverInterpretation!$C21)-YEAR(CarryoverInterpretation!$C$21),COLUMN(CarryoverInterpretation!L$21)-COLUMN(CarryoverInterpretation!$D$21),,)</f>
        <v>2</v>
      </c>
      <c r="M26" s="524">
        <f ca="1">OFFSET(PowellData.ReleaseTier!$B$4,YEAR(CarryoverInterpretation!$C21)-YEAR(CarryoverInterpretation!$C$21),COLUMN(CarryoverInterpretation!M$21)-COLUMN(CarryoverInterpretation!$D$21),,)</f>
        <v>2</v>
      </c>
      <c r="N26" s="524">
        <f ca="1">OFFSET(PowellData.ReleaseTier!$B$4,YEAR(CarryoverInterpretation!$C21)-YEAR(CarryoverInterpretation!$C$21),COLUMN(CarryoverInterpretation!N$21)-COLUMN(CarryoverInterpretation!$D$21),,)</f>
        <v>2</v>
      </c>
      <c r="O26" s="524">
        <f ca="1">OFFSET(PowellData.ReleaseTier!$B$4,YEAR(CarryoverInterpretation!$C21)-YEAR(CarryoverInterpretation!$C$21),COLUMN(CarryoverInterpretation!O$21)-COLUMN(CarryoverInterpretation!$D$21),,)</f>
        <v>2</v>
      </c>
      <c r="P26" s="524">
        <f ca="1">OFFSET(PowellData.ReleaseTier!$B$4,YEAR(CarryoverInterpretation!$C21)-YEAR(CarryoverInterpretation!$C$21),COLUMN(CarryoverInterpretation!P$21)-COLUMN(CarryoverInterpretation!$D$21),,)</f>
        <v>2</v>
      </c>
      <c r="Q26" s="524">
        <f ca="1">OFFSET(PowellData.ReleaseTier!$B$4,YEAR(CarryoverInterpretation!$C21)-YEAR(CarryoverInterpretation!$C$21),COLUMN(CarryoverInterpretation!Q$21)-COLUMN(CarryoverInterpretation!$D$21),,)</f>
        <v>2</v>
      </c>
      <c r="R26" s="524">
        <f ca="1">OFFSET(PowellData.ReleaseTier!$B$4,YEAR(CarryoverInterpretation!$C21)-YEAR(CarryoverInterpretation!$C$21),COLUMN(CarryoverInterpretation!R$21)-COLUMN(CarryoverInterpretation!$D$21),,)</f>
        <v>2</v>
      </c>
      <c r="S26" s="524">
        <f ca="1">OFFSET(PowellData.ReleaseTier!$B$4,YEAR(CarryoverInterpretation!$C21)-YEAR(CarryoverInterpretation!$C$21),COLUMN(CarryoverInterpretation!S$21)-COLUMN(CarryoverInterpretation!$D$21),,)</f>
        <v>2</v>
      </c>
      <c r="T26" s="524">
        <f ca="1">OFFSET(PowellData.ReleaseTier!$B$4,YEAR(CarryoverInterpretation!$C21)-YEAR(CarryoverInterpretation!$C$21),COLUMN(CarryoverInterpretation!T$21)-COLUMN(CarryoverInterpretation!$D$21),,)</f>
        <v>2</v>
      </c>
      <c r="U26" s="524">
        <f ca="1">OFFSET(PowellData.ReleaseTier!$B$4,YEAR(CarryoverInterpretation!$C21)-YEAR(CarryoverInterpretation!$C$21),COLUMN(CarryoverInterpretation!U$21)-COLUMN(CarryoverInterpretation!$D$21),,)</f>
        <v>2</v>
      </c>
      <c r="V26" s="524">
        <f ca="1">OFFSET(PowellData.ReleaseTier!$B$4,YEAR(CarryoverInterpretation!$C21)-YEAR(CarryoverInterpretation!$C$21),COLUMN(CarryoverInterpretation!V$21)-COLUMN(CarryoverInterpretation!$D$21),,)</f>
        <v>2</v>
      </c>
      <c r="W26" s="524">
        <f ca="1">OFFSET(PowellData.ReleaseTier!$B$4,YEAR(CarryoverInterpretation!$C21)-YEAR(CarryoverInterpretation!$C$21),COLUMN(CarryoverInterpretation!W$21)-COLUMN(CarryoverInterpretation!$D$21),,)</f>
        <v>2</v>
      </c>
      <c r="X26" s="524">
        <f ca="1">OFFSET(PowellData.ReleaseTier!$B$4,YEAR(CarryoverInterpretation!$C21)-YEAR(CarryoverInterpretation!$C$21),COLUMN(CarryoverInterpretation!X$21)-COLUMN(CarryoverInterpretation!$D$21),,)</f>
        <v>2</v>
      </c>
      <c r="Y26" s="524">
        <f ca="1">OFFSET(PowellData.ReleaseTier!$B$4,YEAR(CarryoverInterpretation!$C21)-YEAR(CarryoverInterpretation!$C$21),COLUMN(CarryoverInterpretation!Y$21)-COLUMN(CarryoverInterpretation!$D$21),,)</f>
        <v>2</v>
      </c>
      <c r="Z26" s="524">
        <f ca="1">OFFSET(PowellData.ReleaseTier!$B$4,YEAR(CarryoverInterpretation!$C21)-YEAR(CarryoverInterpretation!$C$21),COLUMN(CarryoverInterpretation!Z$21)-COLUMN(CarryoverInterpretation!$D$21),,)</f>
        <v>2</v>
      </c>
      <c r="AA26" s="524">
        <f ca="1">OFFSET(PowellData.ReleaseTier!$B$4,YEAR(CarryoverInterpretation!$C21)-YEAR(CarryoverInterpretation!$C$21),COLUMN(CarryoverInterpretation!AA$21)-COLUMN(CarryoverInterpretation!$D$21),,)</f>
        <v>2</v>
      </c>
      <c r="AB26" s="524">
        <f ca="1">OFFSET(PowellData.ReleaseTier!$B$4,YEAR(CarryoverInterpretation!$C21)-YEAR(CarryoverInterpretation!$C$21),COLUMN(CarryoverInterpretation!AB$21)-COLUMN(CarryoverInterpretation!$D$21),,)</f>
        <v>2</v>
      </c>
      <c r="AC26" s="524">
        <f ca="1">OFFSET(PowellData.ReleaseTier!$B$4,YEAR(CarryoverInterpretation!$C21)-YEAR(CarryoverInterpretation!$C$21),COLUMN(CarryoverInterpretation!AC$21)-COLUMN(CarryoverInterpretation!$D$21),,)</f>
        <v>2</v>
      </c>
      <c r="AD26" s="524">
        <f ca="1">OFFSET(PowellData.ReleaseTier!$B$4,YEAR(CarryoverInterpretation!$C21)-YEAR(CarryoverInterpretation!$C$21),COLUMN(CarryoverInterpretation!AD$21)-COLUMN(CarryoverInterpretation!$D$21),,)</f>
        <v>2</v>
      </c>
      <c r="AE26" s="524">
        <f ca="1">OFFSET(PowellData.ReleaseTier!$B$4,YEAR(CarryoverInterpretation!$C21)-YEAR(CarryoverInterpretation!$C$21),COLUMN(CarryoverInterpretation!AE$21)-COLUMN(CarryoverInterpretation!$D$21),,)</f>
        <v>2</v>
      </c>
      <c r="AF26" s="524">
        <f ca="1">OFFSET(PowellData.ReleaseTier!$B$4,YEAR(CarryoverInterpretation!$C21)-YEAR(CarryoverInterpretation!$C$21),COLUMN(CarryoverInterpretation!AF$21)-COLUMN(CarryoverInterpretation!$D$21),,)</f>
        <v>2</v>
      </c>
      <c r="AG26" s="524">
        <f ca="1">OFFSET(PowellData.ReleaseTier!$B$4,YEAR(CarryoverInterpretation!$C21)-YEAR(CarryoverInterpretation!$C$21),COLUMN(CarryoverInterpretation!AG$21)-COLUMN(CarryoverInterpretation!$D$21),,)</f>
        <v>2</v>
      </c>
      <c r="AH26" s="524">
        <f ca="1">OFFSET(PowellData.ReleaseTier!$B$4,YEAR(CarryoverInterpretation!$C21)-YEAR(CarryoverInterpretation!$C$21),COLUMN(CarryoverInterpretation!AH$21)-COLUMN(CarryoverInterpretation!$D$21),,)</f>
        <v>2</v>
      </c>
      <c r="AI26" s="524">
        <f ca="1">OFFSET(PowellData.ReleaseTier!$B$4,YEAR(CarryoverInterpretation!$C21)-YEAR(CarryoverInterpretation!$C$21),COLUMN(CarryoverInterpretation!AI$21)-COLUMN(CarryoverInterpretation!$D$21),,)</f>
        <v>2</v>
      </c>
      <c r="AJ26" s="524">
        <f ca="1">OFFSET(PowellData.ReleaseTier!$B$4,YEAR(CarryoverInterpretation!$C21)-YEAR(CarryoverInterpretation!$C$21),COLUMN(CarryoverInterpretation!AJ$21)-COLUMN(CarryoverInterpretation!$D$21),,)</f>
        <v>2</v>
      </c>
      <c r="AK26" s="524">
        <f ca="1">OFFSET(PowellData.ReleaseTier!$B$4,YEAR(CarryoverInterpretation!$C21)-YEAR(CarryoverInterpretation!$C$21),COLUMN(CarryoverInterpretation!AK$21)-COLUMN(CarryoverInterpretation!$D$21),,)</f>
        <v>0</v>
      </c>
      <c r="AL26" s="524">
        <f ca="1">OFFSET(PowellData.ReleaseTier!$B$4,YEAR(CarryoverInterpretation!$C21)-YEAR(CarryoverInterpretation!$C$21),COLUMN(CarryoverInterpretation!AL$21)-COLUMN(CarryoverInterpretation!$D$21),,)</f>
        <v>0</v>
      </c>
      <c r="AM26" s="524">
        <f ca="1">OFFSET(PowellData.ReleaseTier!$B$4,YEAR(CarryoverInterpretation!$C21)-YEAR(CarryoverInterpretation!$C$21),COLUMN(CarryoverInterpretation!AM$21)-COLUMN(CarryoverInterpretation!$D$21),,)</f>
        <v>0</v>
      </c>
      <c r="AN26" s="524">
        <f ca="1">OFFSET(PowellData.ReleaseTier!$B$4,YEAR(CarryoverInterpretation!$C21)-YEAR(CarryoverInterpretation!$C$21),COLUMN(CarryoverInterpretation!AN$21)-COLUMN(CarryoverInterpretation!$D$21),,)</f>
        <v>0</v>
      </c>
      <c r="AO26" s="524">
        <f ca="1">OFFSET(PowellData.ReleaseTier!$B$4,YEAR(CarryoverInterpretation!$C21)-YEAR(CarryoverInterpretation!$C$21),COLUMN(CarryoverInterpretation!AO$21)-COLUMN(CarryoverInterpretation!$D$21),,)</f>
        <v>0</v>
      </c>
      <c r="AP26" s="461"/>
      <c r="AQ26" s="461"/>
      <c r="AR26" s="461"/>
      <c r="AS26" s="461"/>
    </row>
    <row r="27" spans="2:45" x14ac:dyDescent="0.3">
      <c r="C27" s="529" t="s">
        <v>643</v>
      </c>
      <c r="D27" s="524">
        <f ca="1">OFFSET(PowellData.EqualizationCond!$B$4,YEAR(CarryoverInterpretation!$C21)-YEAR(CarryoverInterpretation!$C$21),COLUMN(CarryoverInterpretation!D$21)-COLUMN(CarryoverInterpretation!$D$21),,)</f>
        <v>999</v>
      </c>
      <c r="E27" s="524">
        <f ca="1">OFFSET(PowellData.EqualizationCond!$B$4,YEAR(CarryoverInterpretation!$C21)-YEAR(CarryoverInterpretation!$C$21),COLUMN(CarryoverInterpretation!E$21)-COLUMN(CarryoverInterpretation!$D$21),,)</f>
        <v>999</v>
      </c>
      <c r="F27" s="524">
        <f ca="1">OFFSET(PowellData.EqualizationCond!$B$4,YEAR(CarryoverInterpretation!$C21)-YEAR(CarryoverInterpretation!$C$21),COLUMN(CarryoverInterpretation!F$21)-COLUMN(CarryoverInterpretation!$D$21),,)</f>
        <v>999</v>
      </c>
      <c r="G27" s="524">
        <f ca="1">OFFSET(PowellData.EqualizationCond!$B$4,YEAR(CarryoverInterpretation!$C21)-YEAR(CarryoverInterpretation!$C$21),COLUMN(CarryoverInterpretation!G$21)-COLUMN(CarryoverInterpretation!$D$21),,)</f>
        <v>999</v>
      </c>
      <c r="H27" s="524">
        <f ca="1">OFFSET(PowellData.EqualizationCond!$B$4,YEAR(CarryoverInterpretation!$C21)-YEAR(CarryoverInterpretation!$C$21),COLUMN(CarryoverInterpretation!H$21)-COLUMN(CarryoverInterpretation!$D$21),,)</f>
        <v>999</v>
      </c>
      <c r="I27" s="524">
        <f ca="1">OFFSET(PowellData.EqualizationCond!$B$4,YEAR(CarryoverInterpretation!$C21)-YEAR(CarryoverInterpretation!$C$21),COLUMN(CarryoverInterpretation!I$21)-COLUMN(CarryoverInterpretation!$D$21),,)</f>
        <v>999</v>
      </c>
      <c r="J27" s="524">
        <f ca="1">OFFSET(PowellData.EqualizationCond!$B$4,YEAR(CarryoverInterpretation!$C21)-YEAR(CarryoverInterpretation!$C$21),COLUMN(CarryoverInterpretation!J$21)-COLUMN(CarryoverInterpretation!$D$21),,)</f>
        <v>999</v>
      </c>
      <c r="K27" s="524">
        <f ca="1">OFFSET(PowellData.EqualizationCond!$B$4,YEAR(CarryoverInterpretation!$C21)-YEAR(CarryoverInterpretation!$C$21),COLUMN(CarryoverInterpretation!K$21)-COLUMN(CarryoverInterpretation!$D$21),,)</f>
        <v>999</v>
      </c>
      <c r="L27" s="524">
        <f ca="1">OFFSET(PowellData.EqualizationCond!$B$4,YEAR(CarryoverInterpretation!$C21)-YEAR(CarryoverInterpretation!$C$21),COLUMN(CarryoverInterpretation!L$21)-COLUMN(CarryoverInterpretation!$D$21),,)</f>
        <v>999</v>
      </c>
      <c r="M27" s="524">
        <f ca="1">OFFSET(PowellData.EqualizationCond!$B$4,YEAR(CarryoverInterpretation!$C21)-YEAR(CarryoverInterpretation!$C$21),COLUMN(CarryoverInterpretation!M$21)-COLUMN(CarryoverInterpretation!$D$21),,)</f>
        <v>999</v>
      </c>
      <c r="N27" s="524">
        <f ca="1">OFFSET(PowellData.EqualizationCond!$B$4,YEAR(CarryoverInterpretation!$C21)-YEAR(CarryoverInterpretation!$C$21),COLUMN(CarryoverInterpretation!N$21)-COLUMN(CarryoverInterpretation!$D$21),,)</f>
        <v>999</v>
      </c>
      <c r="O27" s="524">
        <f ca="1">OFFSET(PowellData.EqualizationCond!$B$4,YEAR(CarryoverInterpretation!$C21)-YEAR(CarryoverInterpretation!$C$21),COLUMN(CarryoverInterpretation!O$21)-COLUMN(CarryoverInterpretation!$D$21),,)</f>
        <v>999</v>
      </c>
      <c r="P27" s="524">
        <f ca="1">OFFSET(PowellData.EqualizationCond!$B$4,YEAR(CarryoverInterpretation!$C21)-YEAR(CarryoverInterpretation!$C$21),COLUMN(CarryoverInterpretation!P$21)-COLUMN(CarryoverInterpretation!$D$21),,)</f>
        <v>999</v>
      </c>
      <c r="Q27" s="524">
        <f ca="1">OFFSET(PowellData.EqualizationCond!$B$4,YEAR(CarryoverInterpretation!$C21)-YEAR(CarryoverInterpretation!$C$21),COLUMN(CarryoverInterpretation!Q$21)-COLUMN(CarryoverInterpretation!$D$21),,)</f>
        <v>999</v>
      </c>
      <c r="R27" s="524">
        <f ca="1">OFFSET(PowellData.EqualizationCond!$B$4,YEAR(CarryoverInterpretation!$C21)-YEAR(CarryoverInterpretation!$C$21),COLUMN(CarryoverInterpretation!R$21)-COLUMN(CarryoverInterpretation!$D$21),,)</f>
        <v>999</v>
      </c>
      <c r="S27" s="524">
        <f ca="1">OFFSET(PowellData.EqualizationCond!$B$4,YEAR(CarryoverInterpretation!$C21)-YEAR(CarryoverInterpretation!$C$21),COLUMN(CarryoverInterpretation!S$21)-COLUMN(CarryoverInterpretation!$D$21),,)</f>
        <v>999</v>
      </c>
      <c r="T27" s="524">
        <f ca="1">OFFSET(PowellData.EqualizationCond!$B$4,YEAR(CarryoverInterpretation!$C21)-YEAR(CarryoverInterpretation!$C$21),COLUMN(CarryoverInterpretation!T$21)-COLUMN(CarryoverInterpretation!$D$21),,)</f>
        <v>999</v>
      </c>
      <c r="U27" s="524">
        <f ca="1">OFFSET(PowellData.EqualizationCond!$B$4,YEAR(CarryoverInterpretation!$C21)-YEAR(CarryoverInterpretation!$C$21),COLUMN(CarryoverInterpretation!U$21)-COLUMN(CarryoverInterpretation!$D$21),,)</f>
        <v>999</v>
      </c>
      <c r="V27" s="524">
        <f ca="1">OFFSET(PowellData.EqualizationCond!$B$4,YEAR(CarryoverInterpretation!$C21)-YEAR(CarryoverInterpretation!$C$21),COLUMN(CarryoverInterpretation!V$21)-COLUMN(CarryoverInterpretation!$D$21),,)</f>
        <v>999</v>
      </c>
      <c r="W27" s="524">
        <f ca="1">OFFSET(PowellData.EqualizationCond!$B$4,YEAR(CarryoverInterpretation!$C21)-YEAR(CarryoverInterpretation!$C$21),COLUMN(CarryoverInterpretation!W$21)-COLUMN(CarryoverInterpretation!$D$21),,)</f>
        <v>999</v>
      </c>
      <c r="X27" s="524">
        <f ca="1">OFFSET(PowellData.EqualizationCond!$B$4,YEAR(CarryoverInterpretation!$C21)-YEAR(CarryoverInterpretation!$C$21),COLUMN(CarryoverInterpretation!X$21)-COLUMN(CarryoverInterpretation!$D$21),,)</f>
        <v>999</v>
      </c>
      <c r="Y27" s="524">
        <f ca="1">OFFSET(PowellData.EqualizationCond!$B$4,YEAR(CarryoverInterpretation!$C21)-YEAR(CarryoverInterpretation!$C$21),COLUMN(CarryoverInterpretation!Y$21)-COLUMN(CarryoverInterpretation!$D$21),,)</f>
        <v>999</v>
      </c>
      <c r="Z27" s="524">
        <f ca="1">OFFSET(PowellData.EqualizationCond!$B$4,YEAR(CarryoverInterpretation!$C21)-YEAR(CarryoverInterpretation!$C$21),COLUMN(CarryoverInterpretation!Z$21)-COLUMN(CarryoverInterpretation!$D$21),,)</f>
        <v>999</v>
      </c>
      <c r="AA27" s="524">
        <f ca="1">OFFSET(PowellData.EqualizationCond!$B$4,YEAR(CarryoverInterpretation!$C21)-YEAR(CarryoverInterpretation!$C$21),COLUMN(CarryoverInterpretation!AA$21)-COLUMN(CarryoverInterpretation!$D$21),,)</f>
        <v>999</v>
      </c>
      <c r="AB27" s="524">
        <f ca="1">OFFSET(PowellData.EqualizationCond!$B$4,YEAR(CarryoverInterpretation!$C21)-YEAR(CarryoverInterpretation!$C$21),COLUMN(CarryoverInterpretation!AB$21)-COLUMN(CarryoverInterpretation!$D$21),,)</f>
        <v>999</v>
      </c>
      <c r="AC27" s="524">
        <f ca="1">OFFSET(PowellData.EqualizationCond!$B$4,YEAR(CarryoverInterpretation!$C21)-YEAR(CarryoverInterpretation!$C$21),COLUMN(CarryoverInterpretation!AC$21)-COLUMN(CarryoverInterpretation!$D$21),,)</f>
        <v>999</v>
      </c>
      <c r="AD27" s="524">
        <f ca="1">OFFSET(PowellData.EqualizationCond!$B$4,YEAR(CarryoverInterpretation!$C21)-YEAR(CarryoverInterpretation!$C$21),COLUMN(CarryoverInterpretation!AD$21)-COLUMN(CarryoverInterpretation!$D$21),,)</f>
        <v>999</v>
      </c>
      <c r="AE27" s="524">
        <f ca="1">OFFSET(PowellData.EqualizationCond!$B$4,YEAR(CarryoverInterpretation!$C21)-YEAR(CarryoverInterpretation!$C$21),COLUMN(CarryoverInterpretation!AE$21)-COLUMN(CarryoverInterpretation!$D$21),,)</f>
        <v>999</v>
      </c>
      <c r="AF27" s="524">
        <f ca="1">OFFSET(PowellData.EqualizationCond!$B$4,YEAR(CarryoverInterpretation!$C21)-YEAR(CarryoverInterpretation!$C$21),COLUMN(CarryoverInterpretation!AF$21)-COLUMN(CarryoverInterpretation!$D$21),,)</f>
        <v>999</v>
      </c>
      <c r="AG27" s="524">
        <f ca="1">OFFSET(PowellData.EqualizationCond!$B$4,YEAR(CarryoverInterpretation!$C21)-YEAR(CarryoverInterpretation!$C$21),COLUMN(CarryoverInterpretation!AG$21)-COLUMN(CarryoverInterpretation!$D$21),,)</f>
        <v>999</v>
      </c>
      <c r="AH27" s="524">
        <f ca="1">OFFSET(PowellData.EqualizationCond!$B$4,YEAR(CarryoverInterpretation!$C21)-YEAR(CarryoverInterpretation!$C$21),COLUMN(CarryoverInterpretation!AH$21)-COLUMN(CarryoverInterpretation!$D$21),,)</f>
        <v>999</v>
      </c>
      <c r="AI27" s="524">
        <f ca="1">OFFSET(PowellData.EqualizationCond!$B$4,YEAR(CarryoverInterpretation!$C21)-YEAR(CarryoverInterpretation!$C$21),COLUMN(CarryoverInterpretation!AI$21)-COLUMN(CarryoverInterpretation!$D$21),,)</f>
        <v>999</v>
      </c>
      <c r="AJ27" s="524">
        <f ca="1">OFFSET(PowellData.EqualizationCond!$B$4,YEAR(CarryoverInterpretation!$C21)-YEAR(CarryoverInterpretation!$C$21),COLUMN(CarryoverInterpretation!AJ$21)-COLUMN(CarryoverInterpretation!$D$21),,)</f>
        <v>999</v>
      </c>
      <c r="AK27" s="524">
        <f ca="1">OFFSET(PowellData.EqualizationCond!$B$4,YEAR(CarryoverInterpretation!$C21)-YEAR(CarryoverInterpretation!$C$21),COLUMN(CarryoverInterpretation!AK$21)-COLUMN(CarryoverInterpretation!$D$21),,)</f>
        <v>0</v>
      </c>
      <c r="AL27" s="524">
        <f ca="1">OFFSET(PowellData.EqualizationCond!$B$4,YEAR(CarryoverInterpretation!$C21)-YEAR(CarryoverInterpretation!$C$21),COLUMN(CarryoverInterpretation!AL$21)-COLUMN(CarryoverInterpretation!$D$21),,)</f>
        <v>0</v>
      </c>
      <c r="AM27" s="524">
        <f ca="1">OFFSET(PowellData.EqualizationCond!$B$4,YEAR(CarryoverInterpretation!$C21)-YEAR(CarryoverInterpretation!$C$21),COLUMN(CarryoverInterpretation!AM$21)-COLUMN(CarryoverInterpretation!$D$21),,)</f>
        <v>0</v>
      </c>
      <c r="AN27" s="524">
        <f ca="1">OFFSET(PowellData.EqualizationCond!$B$4,YEAR(CarryoverInterpretation!$C21)-YEAR(CarryoverInterpretation!$C$21),COLUMN(CarryoverInterpretation!AN$21)-COLUMN(CarryoverInterpretation!$D$21),,)</f>
        <v>0</v>
      </c>
      <c r="AO27" s="524">
        <f ca="1">OFFSET(PowellData.EqualizationCond!$B$4,YEAR(CarryoverInterpretation!$C21)-YEAR(CarryoverInterpretation!$C$21),COLUMN(CarryoverInterpretation!AO$21)-COLUMN(CarryoverInterpretation!$D$21),,)</f>
        <v>0</v>
      </c>
      <c r="AP27" s="461"/>
      <c r="AQ27" s="461"/>
      <c r="AR27" s="461"/>
      <c r="AS27" s="461"/>
    </row>
    <row r="28" spans="2:45" x14ac:dyDescent="0.3">
      <c r="C28" s="529" t="s">
        <v>644</v>
      </c>
      <c r="D28" s="524">
        <f ca="1">OFFSET(PowellData.UpperElevBalBranch!$B$4,YEAR(CarryoverInterpretation!$C21)-YEAR(CarryoverInterpretation!$C$21),COLUMN(CarryoverInterpretation!D$21)-COLUMN(CarryoverInterpretation!$D$21),,)</f>
        <v>999</v>
      </c>
      <c r="E28" s="524">
        <f ca="1">OFFSET(PowellData.UpperElevBalBranch!$B$4,YEAR(CarryoverInterpretation!$C21)-YEAR(CarryoverInterpretation!$C$21),COLUMN(CarryoverInterpretation!E$21)-COLUMN(CarryoverInterpretation!$D$21),,)</f>
        <v>999</v>
      </c>
      <c r="F28" s="524">
        <f ca="1">OFFSET(PowellData.UpperElevBalBranch!$B$4,YEAR(CarryoverInterpretation!$C21)-YEAR(CarryoverInterpretation!$C$21),COLUMN(CarryoverInterpretation!F$21)-COLUMN(CarryoverInterpretation!$D$21),,)</f>
        <v>999</v>
      </c>
      <c r="G28" s="524">
        <f ca="1">OFFSET(PowellData.UpperElevBalBranch!$B$4,YEAR(CarryoverInterpretation!$C21)-YEAR(CarryoverInterpretation!$C$21),COLUMN(CarryoverInterpretation!G$21)-COLUMN(CarryoverInterpretation!$D$21),,)</f>
        <v>999</v>
      </c>
      <c r="H28" s="524">
        <f ca="1">OFFSET(PowellData.UpperElevBalBranch!$B$4,YEAR(CarryoverInterpretation!$C21)-YEAR(CarryoverInterpretation!$C$21),COLUMN(CarryoverInterpretation!H$21)-COLUMN(CarryoverInterpretation!$D$21),,)</f>
        <v>999</v>
      </c>
      <c r="I28" s="524">
        <f ca="1">OFFSET(PowellData.UpperElevBalBranch!$B$4,YEAR(CarryoverInterpretation!$C21)-YEAR(CarryoverInterpretation!$C$21),COLUMN(CarryoverInterpretation!I$21)-COLUMN(CarryoverInterpretation!$D$21),,)</f>
        <v>999</v>
      </c>
      <c r="J28" s="524">
        <f ca="1">OFFSET(PowellData.UpperElevBalBranch!$B$4,YEAR(CarryoverInterpretation!$C21)-YEAR(CarryoverInterpretation!$C$21),COLUMN(CarryoverInterpretation!J$21)-COLUMN(CarryoverInterpretation!$D$21),,)</f>
        <v>999</v>
      </c>
      <c r="K28" s="524">
        <f ca="1">OFFSET(PowellData.UpperElevBalBranch!$B$4,YEAR(CarryoverInterpretation!$C21)-YEAR(CarryoverInterpretation!$C$21),COLUMN(CarryoverInterpretation!K$21)-COLUMN(CarryoverInterpretation!$D$21),,)</f>
        <v>999</v>
      </c>
      <c r="L28" s="524">
        <f ca="1">OFFSET(PowellData.UpperElevBalBranch!$B$4,YEAR(CarryoverInterpretation!$C21)-YEAR(CarryoverInterpretation!$C$21),COLUMN(CarryoverInterpretation!L$21)-COLUMN(CarryoverInterpretation!$D$21),,)</f>
        <v>999</v>
      </c>
      <c r="M28" s="524">
        <f ca="1">OFFSET(PowellData.UpperElevBalBranch!$B$4,YEAR(CarryoverInterpretation!$C21)-YEAR(CarryoverInterpretation!$C$21),COLUMN(CarryoverInterpretation!M$21)-COLUMN(CarryoverInterpretation!$D$21),,)</f>
        <v>999</v>
      </c>
      <c r="N28" s="524">
        <f ca="1">OFFSET(PowellData.UpperElevBalBranch!$B$4,YEAR(CarryoverInterpretation!$C21)-YEAR(CarryoverInterpretation!$C$21),COLUMN(CarryoverInterpretation!N$21)-COLUMN(CarryoverInterpretation!$D$21),,)</f>
        <v>999</v>
      </c>
      <c r="O28" s="524">
        <f ca="1">OFFSET(PowellData.UpperElevBalBranch!$B$4,YEAR(CarryoverInterpretation!$C21)-YEAR(CarryoverInterpretation!$C$21),COLUMN(CarryoverInterpretation!O$21)-COLUMN(CarryoverInterpretation!$D$21),,)</f>
        <v>999</v>
      </c>
      <c r="P28" s="524">
        <f ca="1">OFFSET(PowellData.UpperElevBalBranch!$B$4,YEAR(CarryoverInterpretation!$C21)-YEAR(CarryoverInterpretation!$C$21),COLUMN(CarryoverInterpretation!P$21)-COLUMN(CarryoverInterpretation!$D$21),,)</f>
        <v>999</v>
      </c>
      <c r="Q28" s="524">
        <f ca="1">OFFSET(PowellData.UpperElevBalBranch!$B$4,YEAR(CarryoverInterpretation!$C21)-YEAR(CarryoverInterpretation!$C$21),COLUMN(CarryoverInterpretation!Q$21)-COLUMN(CarryoverInterpretation!$D$21),,)</f>
        <v>999</v>
      </c>
      <c r="R28" s="524">
        <f ca="1">OFFSET(PowellData.UpperElevBalBranch!$B$4,YEAR(CarryoverInterpretation!$C21)-YEAR(CarryoverInterpretation!$C$21),COLUMN(CarryoverInterpretation!R$21)-COLUMN(CarryoverInterpretation!$D$21),,)</f>
        <v>999</v>
      </c>
      <c r="S28" s="524">
        <f ca="1">OFFSET(PowellData.UpperElevBalBranch!$B$4,YEAR(CarryoverInterpretation!$C21)-YEAR(CarryoverInterpretation!$C$21),COLUMN(CarryoverInterpretation!S$21)-COLUMN(CarryoverInterpretation!$D$21),,)</f>
        <v>999</v>
      </c>
      <c r="T28" s="524">
        <f ca="1">OFFSET(PowellData.UpperElevBalBranch!$B$4,YEAR(CarryoverInterpretation!$C21)-YEAR(CarryoverInterpretation!$C$21),COLUMN(CarryoverInterpretation!T$21)-COLUMN(CarryoverInterpretation!$D$21),,)</f>
        <v>999</v>
      </c>
      <c r="U28" s="524">
        <f ca="1">OFFSET(PowellData.UpperElevBalBranch!$B$4,YEAR(CarryoverInterpretation!$C21)-YEAR(CarryoverInterpretation!$C$21),COLUMN(CarryoverInterpretation!U$21)-COLUMN(CarryoverInterpretation!$D$21),,)</f>
        <v>999</v>
      </c>
      <c r="V28" s="524">
        <f ca="1">OFFSET(PowellData.UpperElevBalBranch!$B$4,YEAR(CarryoverInterpretation!$C21)-YEAR(CarryoverInterpretation!$C$21),COLUMN(CarryoverInterpretation!V$21)-COLUMN(CarryoverInterpretation!$D$21),,)</f>
        <v>999</v>
      </c>
      <c r="W28" s="524">
        <f ca="1">OFFSET(PowellData.UpperElevBalBranch!$B$4,YEAR(CarryoverInterpretation!$C21)-YEAR(CarryoverInterpretation!$C$21),COLUMN(CarryoverInterpretation!W$21)-COLUMN(CarryoverInterpretation!$D$21),,)</f>
        <v>999</v>
      </c>
      <c r="X28" s="524">
        <f ca="1">OFFSET(PowellData.UpperElevBalBranch!$B$4,YEAR(CarryoverInterpretation!$C21)-YEAR(CarryoverInterpretation!$C$21),COLUMN(CarryoverInterpretation!X$21)-COLUMN(CarryoverInterpretation!$D$21),,)</f>
        <v>999</v>
      </c>
      <c r="Y28" s="524">
        <f ca="1">OFFSET(PowellData.UpperElevBalBranch!$B$4,YEAR(CarryoverInterpretation!$C21)-YEAR(CarryoverInterpretation!$C$21),COLUMN(CarryoverInterpretation!Y$21)-COLUMN(CarryoverInterpretation!$D$21),,)</f>
        <v>999</v>
      </c>
      <c r="Z28" s="524">
        <f ca="1">OFFSET(PowellData.UpperElevBalBranch!$B$4,YEAR(CarryoverInterpretation!$C21)-YEAR(CarryoverInterpretation!$C$21),COLUMN(CarryoverInterpretation!Z$21)-COLUMN(CarryoverInterpretation!$D$21),,)</f>
        <v>999</v>
      </c>
      <c r="AA28" s="524">
        <f ca="1">OFFSET(PowellData.UpperElevBalBranch!$B$4,YEAR(CarryoverInterpretation!$C21)-YEAR(CarryoverInterpretation!$C$21),COLUMN(CarryoverInterpretation!AA$21)-COLUMN(CarryoverInterpretation!$D$21),,)</f>
        <v>999</v>
      </c>
      <c r="AB28" s="524">
        <f ca="1">OFFSET(PowellData.UpperElevBalBranch!$B$4,YEAR(CarryoverInterpretation!$C21)-YEAR(CarryoverInterpretation!$C$21),COLUMN(CarryoverInterpretation!AB$21)-COLUMN(CarryoverInterpretation!$D$21),,)</f>
        <v>999</v>
      </c>
      <c r="AC28" s="524">
        <f ca="1">OFFSET(PowellData.UpperElevBalBranch!$B$4,YEAR(CarryoverInterpretation!$C21)-YEAR(CarryoverInterpretation!$C$21),COLUMN(CarryoverInterpretation!AC$21)-COLUMN(CarryoverInterpretation!$D$21),,)</f>
        <v>999</v>
      </c>
      <c r="AD28" s="524">
        <f ca="1">OFFSET(PowellData.UpperElevBalBranch!$B$4,YEAR(CarryoverInterpretation!$C21)-YEAR(CarryoverInterpretation!$C$21),COLUMN(CarryoverInterpretation!AD$21)-COLUMN(CarryoverInterpretation!$D$21),,)</f>
        <v>999</v>
      </c>
      <c r="AE28" s="524">
        <f ca="1">OFFSET(PowellData.UpperElevBalBranch!$B$4,YEAR(CarryoverInterpretation!$C21)-YEAR(CarryoverInterpretation!$C$21),COLUMN(CarryoverInterpretation!AE$21)-COLUMN(CarryoverInterpretation!$D$21),,)</f>
        <v>999</v>
      </c>
      <c r="AF28" s="524">
        <f ca="1">OFFSET(PowellData.UpperElevBalBranch!$B$4,YEAR(CarryoverInterpretation!$C21)-YEAR(CarryoverInterpretation!$C$21),COLUMN(CarryoverInterpretation!AF$21)-COLUMN(CarryoverInterpretation!$D$21),,)</f>
        <v>999</v>
      </c>
      <c r="AG28" s="524">
        <f ca="1">OFFSET(PowellData.UpperElevBalBranch!$B$4,YEAR(CarryoverInterpretation!$C21)-YEAR(CarryoverInterpretation!$C$21),COLUMN(CarryoverInterpretation!AG$21)-COLUMN(CarryoverInterpretation!$D$21),,)</f>
        <v>999</v>
      </c>
      <c r="AH28" s="524">
        <f ca="1">OFFSET(PowellData.UpperElevBalBranch!$B$4,YEAR(CarryoverInterpretation!$C21)-YEAR(CarryoverInterpretation!$C$21),COLUMN(CarryoverInterpretation!AH$21)-COLUMN(CarryoverInterpretation!$D$21),,)</f>
        <v>999</v>
      </c>
      <c r="AI28" s="524">
        <f ca="1">OFFSET(PowellData.UpperElevBalBranch!$B$4,YEAR(CarryoverInterpretation!$C21)-YEAR(CarryoverInterpretation!$C$21),COLUMN(CarryoverInterpretation!AI$21)-COLUMN(CarryoverInterpretation!$D$21),,)</f>
        <v>999</v>
      </c>
      <c r="AJ28" s="524">
        <f ca="1">OFFSET(PowellData.UpperElevBalBranch!$B$4,YEAR(CarryoverInterpretation!$C21)-YEAR(CarryoverInterpretation!$C$21),COLUMN(CarryoverInterpretation!AJ$21)-COLUMN(CarryoverInterpretation!$D$21),,)</f>
        <v>999</v>
      </c>
      <c r="AK28" s="524">
        <f ca="1">OFFSET(PowellData.UpperElevBalBranch!$B$4,YEAR(CarryoverInterpretation!$C21)-YEAR(CarryoverInterpretation!$C$21),COLUMN(CarryoverInterpretation!AK$21)-COLUMN(CarryoverInterpretation!$D$21),,)</f>
        <v>0</v>
      </c>
      <c r="AL28" s="524">
        <f ca="1">OFFSET(PowellData.UpperElevBalBranch!$B$4,YEAR(CarryoverInterpretation!$C21)-YEAR(CarryoverInterpretation!$C$21),COLUMN(CarryoverInterpretation!AL$21)-COLUMN(CarryoverInterpretation!$D$21),,)</f>
        <v>0</v>
      </c>
      <c r="AM28" s="524">
        <f ca="1">OFFSET(PowellData.UpperElevBalBranch!$B$4,YEAR(CarryoverInterpretation!$C21)-YEAR(CarryoverInterpretation!$C$21),COLUMN(CarryoverInterpretation!AM$21)-COLUMN(CarryoverInterpretation!$D$21),,)</f>
        <v>0</v>
      </c>
      <c r="AN28" s="524">
        <f ca="1">OFFSET(PowellData.UpperElevBalBranch!$B$4,YEAR(CarryoverInterpretation!$C21)-YEAR(CarryoverInterpretation!$C$21),COLUMN(CarryoverInterpretation!AN$21)-COLUMN(CarryoverInterpretation!$D$21),,)</f>
        <v>0</v>
      </c>
      <c r="AO28" s="524">
        <f ca="1">OFFSET(PowellData.UpperElevBalBranch!$B$4,YEAR(CarryoverInterpretation!$C21)-YEAR(CarryoverInterpretation!$C$21),COLUMN(CarryoverInterpretation!AO$21)-COLUMN(CarryoverInterpretation!$D$21),,)</f>
        <v>0</v>
      </c>
      <c r="AP28" s="461"/>
      <c r="AQ28" s="461"/>
      <c r="AR28" s="461"/>
      <c r="AS28" s="461"/>
    </row>
    <row r="29" spans="2:45" x14ac:dyDescent="0.3">
      <c r="C29" s="461"/>
      <c r="D29" s="461"/>
      <c r="E29" s="461"/>
      <c r="F29" s="461"/>
      <c r="G29" s="461"/>
      <c r="H29" s="461"/>
      <c r="I29" s="461"/>
      <c r="J29" s="461"/>
      <c r="K29" s="461"/>
      <c r="L29" s="461"/>
      <c r="M29" s="461"/>
      <c r="N29" s="461"/>
      <c r="O29" s="461"/>
      <c r="P29" s="461"/>
      <c r="Q29" s="461"/>
      <c r="R29" s="461"/>
      <c r="S29" s="461"/>
      <c r="T29" s="461"/>
      <c r="U29" s="461"/>
      <c r="V29" s="461"/>
      <c r="W29" s="461"/>
      <c r="X29" s="461"/>
      <c r="Y29" s="461"/>
      <c r="Z29" s="461"/>
      <c r="AA29" s="461"/>
      <c r="AB29" s="461"/>
      <c r="AC29" s="461"/>
      <c r="AD29" s="461"/>
      <c r="AE29" s="461"/>
      <c r="AF29" s="461"/>
      <c r="AG29" s="461"/>
      <c r="AH29" s="461"/>
      <c r="AI29" s="461"/>
      <c r="AJ29" s="461"/>
      <c r="AK29" s="461"/>
      <c r="AL29" s="461"/>
      <c r="AM29" s="461"/>
      <c r="AN29" s="461"/>
      <c r="AO29" s="461"/>
      <c r="AP29" s="461"/>
      <c r="AQ29" s="461"/>
      <c r="AR29" s="461"/>
      <c r="AS29" s="461"/>
    </row>
    <row r="30" spans="2:45" x14ac:dyDescent="0.3">
      <c r="C30" s="526" t="str">
        <f ca="1">"WY " &amp; YEAR(C31)</f>
        <v>WY 2027</v>
      </c>
      <c r="D30" s="527" t="s">
        <v>287</v>
      </c>
      <c r="E30" s="527" t="s">
        <v>288</v>
      </c>
      <c r="F30" s="527" t="s">
        <v>289</v>
      </c>
      <c r="G30" s="527">
        <v>1981</v>
      </c>
      <c r="H30" s="527">
        <v>1982</v>
      </c>
      <c r="I30" s="527">
        <v>1983</v>
      </c>
      <c r="J30" s="527">
        <v>1984</v>
      </c>
      <c r="K30" s="527">
        <v>1985</v>
      </c>
      <c r="L30" s="527">
        <v>1986</v>
      </c>
      <c r="M30" s="527">
        <v>1987</v>
      </c>
      <c r="N30" s="527">
        <v>1988</v>
      </c>
      <c r="O30" s="527">
        <v>1989</v>
      </c>
      <c r="P30" s="527">
        <v>1990</v>
      </c>
      <c r="Q30" s="527">
        <v>1991</v>
      </c>
      <c r="R30" s="527">
        <v>1992</v>
      </c>
      <c r="S30" s="527">
        <v>1993</v>
      </c>
      <c r="T30" s="527">
        <v>1994</v>
      </c>
      <c r="U30" s="527">
        <v>1995</v>
      </c>
      <c r="V30" s="527">
        <v>1996</v>
      </c>
      <c r="W30" s="527">
        <v>1997</v>
      </c>
      <c r="X30" s="527">
        <v>1998</v>
      </c>
      <c r="Y30" s="527">
        <v>1999</v>
      </c>
      <c r="Z30" s="527">
        <v>2000</v>
      </c>
      <c r="AA30" s="527">
        <v>2001</v>
      </c>
      <c r="AB30" s="527">
        <v>2002</v>
      </c>
      <c r="AC30" s="527">
        <v>2003</v>
      </c>
      <c r="AD30" s="527">
        <v>2004</v>
      </c>
      <c r="AE30" s="527">
        <v>2005</v>
      </c>
      <c r="AF30" s="527">
        <v>2006</v>
      </c>
      <c r="AG30" s="527">
        <v>2007</v>
      </c>
      <c r="AH30" s="527">
        <v>2008</v>
      </c>
      <c r="AI30" s="527">
        <v>2009</v>
      </c>
      <c r="AJ30" s="527">
        <v>2010</v>
      </c>
      <c r="AK30" s="527">
        <v>2011</v>
      </c>
      <c r="AL30" s="527">
        <v>2012</v>
      </c>
      <c r="AM30" s="527">
        <v>2013</v>
      </c>
      <c r="AN30" s="527">
        <v>2014</v>
      </c>
      <c r="AO30" s="527">
        <v>2015</v>
      </c>
      <c r="AP30" s="461"/>
      <c r="AQ30" s="461"/>
      <c r="AR30" s="461"/>
      <c r="AS30" s="461"/>
    </row>
    <row r="31" spans="2:45" x14ac:dyDescent="0.3">
      <c r="C31" s="525">
        <f ca="1">PowellData.ReleaseTier!A5</f>
        <v>46388</v>
      </c>
      <c r="D31" s="523" t="s">
        <v>323</v>
      </c>
      <c r="E31" s="523" t="s">
        <v>324</v>
      </c>
      <c r="F31" s="523" t="s">
        <v>325</v>
      </c>
      <c r="G31" s="523" t="s">
        <v>326</v>
      </c>
      <c r="H31" s="523" t="s">
        <v>327</v>
      </c>
      <c r="I31" s="523" t="s">
        <v>328</v>
      </c>
      <c r="J31" s="523" t="s">
        <v>329</v>
      </c>
      <c r="K31" s="523" t="s">
        <v>330</v>
      </c>
      <c r="L31" s="523" t="s">
        <v>331</v>
      </c>
      <c r="M31" s="523" t="s">
        <v>332</v>
      </c>
      <c r="N31" s="523" t="s">
        <v>333</v>
      </c>
      <c r="O31" s="523" t="s">
        <v>334</v>
      </c>
      <c r="P31" s="523" t="s">
        <v>335</v>
      </c>
      <c r="Q31" s="523" t="s">
        <v>336</v>
      </c>
      <c r="R31" s="523" t="s">
        <v>337</v>
      </c>
      <c r="S31" s="523" t="s">
        <v>338</v>
      </c>
      <c r="T31" s="523" t="s">
        <v>339</v>
      </c>
      <c r="U31" s="523" t="s">
        <v>340</v>
      </c>
      <c r="V31" s="523" t="s">
        <v>341</v>
      </c>
      <c r="W31" s="523" t="s">
        <v>342</v>
      </c>
      <c r="X31" s="523" t="s">
        <v>343</v>
      </c>
      <c r="Y31" s="523" t="s">
        <v>344</v>
      </c>
      <c r="Z31" s="523" t="s">
        <v>345</v>
      </c>
      <c r="AA31" s="523" t="s">
        <v>346</v>
      </c>
      <c r="AB31" s="523" t="s">
        <v>347</v>
      </c>
      <c r="AC31" s="523" t="s">
        <v>348</v>
      </c>
      <c r="AD31" s="523" t="s">
        <v>349</v>
      </c>
      <c r="AE31" s="523" t="s">
        <v>350</v>
      </c>
      <c r="AF31" s="523" t="s">
        <v>351</v>
      </c>
      <c r="AG31" s="523" t="s">
        <v>352</v>
      </c>
      <c r="AH31" s="523" t="s">
        <v>353</v>
      </c>
      <c r="AI31" s="523" t="s">
        <v>354</v>
      </c>
      <c r="AJ31" s="523" t="s">
        <v>355</v>
      </c>
      <c r="AK31" s="523" t="s">
        <v>373</v>
      </c>
      <c r="AL31" s="523" t="s">
        <v>374</v>
      </c>
      <c r="AM31" s="523" t="s">
        <v>375</v>
      </c>
      <c r="AN31" s="523" t="s">
        <v>376</v>
      </c>
      <c r="AO31" s="523" t="s">
        <v>377</v>
      </c>
      <c r="AP31" s="461"/>
      <c r="AQ31" s="461"/>
      <c r="AR31" s="461"/>
      <c r="AS31" s="461"/>
    </row>
    <row r="32" spans="2:45" x14ac:dyDescent="0.3">
      <c r="C32" s="529" t="s">
        <v>640</v>
      </c>
      <c r="D32" s="524">
        <f ca="1">ROUND(OFFSET(PowellTargetAnnualReleaseVolume!$B$4,YEAR(CarryoverInterpretation!$C31)-YEAR(CarryoverInterpretation!$C$21),COLUMN(CarryoverInterpretation!D$21)-COLUMN(CarryoverInterpretation!$D$21),,),0)</f>
        <v>9064</v>
      </c>
      <c r="E32" s="524">
        <f ca="1">ROUND(OFFSET(PowellTargetAnnualReleaseVolume!$B$4,YEAR(CarryoverInterpretation!$C31)-YEAR(CarryoverInterpretation!$C$21),COLUMN(CarryoverInterpretation!E$21)-COLUMN(CarryoverInterpretation!$D$21),,),0)</f>
        <v>7000</v>
      </c>
      <c r="F32" s="524">
        <f ca="1">ROUND(OFFSET(PowellTargetAnnualReleaseVolume!$B$4,YEAR(CarryoverInterpretation!$C31)-YEAR(CarryoverInterpretation!$C$21),COLUMN(CarryoverInterpretation!F$21)-COLUMN(CarryoverInterpretation!$D$21),,),0)</f>
        <v>7521</v>
      </c>
      <c r="G32" s="524">
        <f ca="1">ROUND(OFFSET(PowellTargetAnnualReleaseVolume!$B$4,YEAR(CarryoverInterpretation!$C31)-YEAR(CarryoverInterpretation!$C$21),COLUMN(CarryoverInterpretation!G$21)-COLUMN(CarryoverInterpretation!$D$21),,),0)</f>
        <v>7000</v>
      </c>
      <c r="H32" s="524">
        <f ca="1">ROUND(OFFSET(PowellTargetAnnualReleaseVolume!$B$4,YEAR(CarryoverInterpretation!$C31)-YEAR(CarryoverInterpretation!$C$21),COLUMN(CarryoverInterpretation!H$21)-COLUMN(CarryoverInterpretation!$D$21),,),0)</f>
        <v>8587</v>
      </c>
      <c r="I32" s="524">
        <f ca="1">ROUND(OFFSET(PowellTargetAnnualReleaseVolume!$B$4,YEAR(CarryoverInterpretation!$C31)-YEAR(CarryoverInterpretation!$C$21),COLUMN(CarryoverInterpretation!I$21)-COLUMN(CarryoverInterpretation!$D$21),,),0)</f>
        <v>7000</v>
      </c>
      <c r="J32" s="524">
        <f ca="1">ROUND(OFFSET(PowellTargetAnnualReleaseVolume!$B$4,YEAR(CarryoverInterpretation!$C31)-YEAR(CarryoverInterpretation!$C$21),COLUMN(CarryoverInterpretation!J$21)-COLUMN(CarryoverInterpretation!$D$21),,),0)</f>
        <v>9470</v>
      </c>
      <c r="K32" s="524">
        <f ca="1">ROUND(OFFSET(PowellTargetAnnualReleaseVolume!$B$4,YEAR(CarryoverInterpretation!$C31)-YEAR(CarryoverInterpretation!$C$21),COLUMN(CarryoverInterpretation!K$21)-COLUMN(CarryoverInterpretation!$D$21),,),0)</f>
        <v>8679</v>
      </c>
      <c r="L32" s="524">
        <f ca="1">ROUND(OFFSET(PowellTargetAnnualReleaseVolume!$B$4,YEAR(CarryoverInterpretation!$C31)-YEAR(CarryoverInterpretation!$C$21),COLUMN(CarryoverInterpretation!L$21)-COLUMN(CarryoverInterpretation!$D$21),,),0)</f>
        <v>9500</v>
      </c>
      <c r="M32" s="524">
        <f ca="1">ROUND(OFFSET(PowellTargetAnnualReleaseVolume!$B$4,YEAR(CarryoverInterpretation!$C31)-YEAR(CarryoverInterpretation!$C$21),COLUMN(CarryoverInterpretation!M$21)-COLUMN(CarryoverInterpretation!$D$21),,),0)</f>
        <v>7447</v>
      </c>
      <c r="N32" s="524">
        <f ca="1">ROUND(OFFSET(PowellTargetAnnualReleaseVolume!$B$4,YEAR(CarryoverInterpretation!$C31)-YEAR(CarryoverInterpretation!$C$21),COLUMN(CarryoverInterpretation!N$21)-COLUMN(CarryoverInterpretation!$D$21),,),0)</f>
        <v>7233</v>
      </c>
      <c r="O32" s="524">
        <f ca="1">ROUND(OFFSET(PowellTargetAnnualReleaseVolume!$B$4,YEAR(CarryoverInterpretation!$C31)-YEAR(CarryoverInterpretation!$C$21),COLUMN(CarryoverInterpretation!O$21)-COLUMN(CarryoverInterpretation!$D$21),,),0)</f>
        <v>7000</v>
      </c>
      <c r="P32" s="524">
        <f ca="1">ROUND(OFFSET(PowellTargetAnnualReleaseVolume!$B$4,YEAR(CarryoverInterpretation!$C31)-YEAR(CarryoverInterpretation!$C$21),COLUMN(CarryoverInterpretation!P$21)-COLUMN(CarryoverInterpretation!$D$21),,),0)</f>
        <v>7000</v>
      </c>
      <c r="Q32" s="524">
        <f ca="1">ROUND(OFFSET(PowellTargetAnnualReleaseVolume!$B$4,YEAR(CarryoverInterpretation!$C31)-YEAR(CarryoverInterpretation!$C$21),COLUMN(CarryoverInterpretation!Q$21)-COLUMN(CarryoverInterpretation!$D$21),,),0)</f>
        <v>7000</v>
      </c>
      <c r="R32" s="524">
        <f ca="1">ROUND(OFFSET(PowellTargetAnnualReleaseVolume!$B$4,YEAR(CarryoverInterpretation!$C31)-YEAR(CarryoverInterpretation!$C$21),COLUMN(CarryoverInterpretation!R$21)-COLUMN(CarryoverInterpretation!$D$21),,),0)</f>
        <v>7000</v>
      </c>
      <c r="S32" s="524">
        <f ca="1">ROUND(OFFSET(PowellTargetAnnualReleaseVolume!$B$4,YEAR(CarryoverInterpretation!$C31)-YEAR(CarryoverInterpretation!$C$21),COLUMN(CarryoverInterpretation!S$21)-COLUMN(CarryoverInterpretation!$D$21),,),0)</f>
        <v>7000</v>
      </c>
      <c r="T32" s="524">
        <f ca="1">ROUND(OFFSET(PowellTargetAnnualReleaseVolume!$B$4,YEAR(CarryoverInterpretation!$C31)-YEAR(CarryoverInterpretation!$C$21),COLUMN(CarryoverInterpretation!T$21)-COLUMN(CarryoverInterpretation!$D$21),,),0)</f>
        <v>8033</v>
      </c>
      <c r="U32" s="524">
        <f ca="1">ROUND(OFFSET(PowellTargetAnnualReleaseVolume!$B$4,YEAR(CarryoverInterpretation!$C31)-YEAR(CarryoverInterpretation!$C$21),COLUMN(CarryoverInterpretation!U$21)-COLUMN(CarryoverInterpretation!$D$21),,),0)</f>
        <v>7000</v>
      </c>
      <c r="V32" s="524">
        <f ca="1">ROUND(OFFSET(PowellTargetAnnualReleaseVolume!$B$4,YEAR(CarryoverInterpretation!$C31)-YEAR(CarryoverInterpretation!$C$21),COLUMN(CarryoverInterpretation!V$21)-COLUMN(CarryoverInterpretation!$D$21),,),0)</f>
        <v>7000</v>
      </c>
      <c r="W32" s="524">
        <f ca="1">ROUND(OFFSET(PowellTargetAnnualReleaseVolume!$B$4,YEAR(CarryoverInterpretation!$C31)-YEAR(CarryoverInterpretation!$C$21),COLUMN(CarryoverInterpretation!W$21)-COLUMN(CarryoverInterpretation!$D$21),,),0)</f>
        <v>8371</v>
      </c>
      <c r="X32" s="524">
        <f ca="1">ROUND(OFFSET(PowellTargetAnnualReleaseVolume!$B$4,YEAR(CarryoverInterpretation!$C31)-YEAR(CarryoverInterpretation!$C$21),COLUMN(CarryoverInterpretation!X$21)-COLUMN(CarryoverInterpretation!$D$21),,),0)</f>
        <v>7632</v>
      </c>
      <c r="Y32" s="524">
        <f ca="1">ROUND(OFFSET(PowellTargetAnnualReleaseVolume!$B$4,YEAR(CarryoverInterpretation!$C31)-YEAR(CarryoverInterpretation!$C$21),COLUMN(CarryoverInterpretation!Y$21)-COLUMN(CarryoverInterpretation!$D$21),,),0)</f>
        <v>7000</v>
      </c>
      <c r="Z32" s="524">
        <f ca="1">ROUND(OFFSET(PowellTargetAnnualReleaseVolume!$B$4,YEAR(CarryoverInterpretation!$C31)-YEAR(CarryoverInterpretation!$C$21),COLUMN(CarryoverInterpretation!Z$21)-COLUMN(CarryoverInterpretation!$D$21),,),0)</f>
        <v>9500</v>
      </c>
      <c r="AA32" s="524">
        <f ca="1">ROUND(OFFSET(PowellTargetAnnualReleaseVolume!$B$4,YEAR(CarryoverInterpretation!$C31)-YEAR(CarryoverInterpretation!$C$21),COLUMN(CarryoverInterpretation!AA$21)-COLUMN(CarryoverInterpretation!$D$21),,),0)</f>
        <v>7000</v>
      </c>
      <c r="AB32" s="524">
        <f ca="1">ROUND(OFFSET(PowellTargetAnnualReleaseVolume!$B$4,YEAR(CarryoverInterpretation!$C31)-YEAR(CarryoverInterpretation!$C$21),COLUMN(CarryoverInterpretation!AB$21)-COLUMN(CarryoverInterpretation!$D$21),,),0)</f>
        <v>7000</v>
      </c>
      <c r="AC32" s="524">
        <f ca="1">ROUND(OFFSET(PowellTargetAnnualReleaseVolume!$B$4,YEAR(CarryoverInterpretation!$C31)-YEAR(CarryoverInterpretation!$C$21),COLUMN(CarryoverInterpretation!AC$21)-COLUMN(CarryoverInterpretation!$D$21),,),0)</f>
        <v>7513</v>
      </c>
      <c r="AD32" s="524">
        <f ca="1">ROUND(OFFSET(PowellTargetAnnualReleaseVolume!$B$4,YEAR(CarryoverInterpretation!$C31)-YEAR(CarryoverInterpretation!$C$21),COLUMN(CarryoverInterpretation!AD$21)-COLUMN(CarryoverInterpretation!$D$21),,),0)</f>
        <v>7000</v>
      </c>
      <c r="AE32" s="524">
        <f ca="1">ROUND(OFFSET(PowellTargetAnnualReleaseVolume!$B$4,YEAR(CarryoverInterpretation!$C31)-YEAR(CarryoverInterpretation!$C$21),COLUMN(CarryoverInterpretation!AE$21)-COLUMN(CarryoverInterpretation!$D$21),,),0)</f>
        <v>7712</v>
      </c>
      <c r="AF32" s="524">
        <f ca="1">ROUND(OFFSET(PowellTargetAnnualReleaseVolume!$B$4,YEAR(CarryoverInterpretation!$C31)-YEAR(CarryoverInterpretation!$C$21),COLUMN(CarryoverInterpretation!AF$21)-COLUMN(CarryoverInterpretation!$D$21),,),0)</f>
        <v>8582</v>
      </c>
      <c r="AG32" s="524">
        <f ca="1">ROUND(OFFSET(PowellTargetAnnualReleaseVolume!$B$4,YEAR(CarryoverInterpretation!$C31)-YEAR(CarryoverInterpretation!$C$21),COLUMN(CarryoverInterpretation!AG$21)-COLUMN(CarryoverInterpretation!$D$21),,),0)</f>
        <v>7000</v>
      </c>
      <c r="AH32" s="524">
        <f ca="1">ROUND(OFFSET(PowellTargetAnnualReleaseVolume!$B$4,YEAR(CarryoverInterpretation!$C31)-YEAR(CarryoverInterpretation!$C$21),COLUMN(CarryoverInterpretation!AH$21)-COLUMN(CarryoverInterpretation!$D$21),,),0)</f>
        <v>8471</v>
      </c>
      <c r="AI32" s="524">
        <f ca="1">ROUND(OFFSET(PowellTargetAnnualReleaseVolume!$B$4,YEAR(CarryoverInterpretation!$C31)-YEAR(CarryoverInterpretation!$C$21),COLUMN(CarryoverInterpretation!AI$21)-COLUMN(CarryoverInterpretation!$D$21),,),0)</f>
        <v>7000</v>
      </c>
      <c r="AJ32" s="524">
        <f ca="1">ROUND(OFFSET(PowellTargetAnnualReleaseVolume!$B$4,YEAR(CarryoverInterpretation!$C31)-YEAR(CarryoverInterpretation!$C$21),COLUMN(CarryoverInterpretation!AJ$21)-COLUMN(CarryoverInterpretation!$D$21),,),0)</f>
        <v>7000</v>
      </c>
      <c r="AK32" s="524">
        <f ca="1">ROUND(OFFSET(PowellTargetAnnualReleaseVolume!$B$4,YEAR(CarryoverInterpretation!$C31)-YEAR(CarryoverInterpretation!$C$21),COLUMN(CarryoverInterpretation!AK$21)-COLUMN(CarryoverInterpretation!$D$21),,),0)</f>
        <v>0</v>
      </c>
      <c r="AL32" s="524">
        <f ca="1">ROUND(OFFSET(PowellTargetAnnualReleaseVolume!$B$4,YEAR(CarryoverInterpretation!$C31)-YEAR(CarryoverInterpretation!$C$21),COLUMN(CarryoverInterpretation!AL$21)-COLUMN(CarryoverInterpretation!$D$21),,),0)</f>
        <v>0</v>
      </c>
      <c r="AM32" s="524">
        <f ca="1">ROUND(OFFSET(PowellTargetAnnualReleaseVolume!$B$4,YEAR(CarryoverInterpretation!$C31)-YEAR(CarryoverInterpretation!$C$21),COLUMN(CarryoverInterpretation!AM$21)-COLUMN(CarryoverInterpretation!$D$21),,),0)</f>
        <v>0</v>
      </c>
      <c r="AN32" s="524">
        <f ca="1">ROUND(OFFSET(PowellTargetAnnualReleaseVolume!$B$4,YEAR(CarryoverInterpretation!$C31)-YEAR(CarryoverInterpretation!$C$21),COLUMN(CarryoverInterpretation!AN$21)-COLUMN(CarryoverInterpretation!$D$21),,),0)</f>
        <v>0</v>
      </c>
      <c r="AO32" s="524">
        <f ca="1">ROUND(OFFSET(PowellTargetAnnualReleaseVolume!$B$4,YEAR(CarryoverInterpretation!$C31)-YEAR(CarryoverInterpretation!$C$21),COLUMN(CarryoverInterpretation!AO$21)-COLUMN(CarryoverInterpretation!$D$21),,),0)</f>
        <v>0</v>
      </c>
      <c r="AP32" s="461"/>
      <c r="AQ32" s="461"/>
      <c r="AR32" s="461"/>
      <c r="AS32" s="461"/>
    </row>
    <row r="33" spans="3:45" x14ac:dyDescent="0.3">
      <c r="C33" s="529" t="s">
        <v>641</v>
      </c>
      <c r="D33" s="524">
        <f ca="1">ROUND(OFFSET(PowellActualAnnualReleaseVolume!$B$4,YEAR(CarryoverInterpretation!$C31)-YEAR(CarryoverInterpretation!$C$21),COLUMN(CarryoverInterpretation!D$21)-COLUMN(CarryoverInterpretation!$D$21),,),0)</f>
        <v>9064</v>
      </c>
      <c r="E33" s="524">
        <f ca="1">ROUND(OFFSET(PowellActualAnnualReleaseVolume!$B$4,YEAR(CarryoverInterpretation!$C31)-YEAR(CarryoverInterpretation!$C$21),COLUMN(CarryoverInterpretation!E$21)-COLUMN(CarryoverInterpretation!$D$21),,),0)</f>
        <v>7000</v>
      </c>
      <c r="F33" s="524">
        <f ca="1">ROUND(OFFSET(PowellActualAnnualReleaseVolume!$B$4,YEAR(CarryoverInterpretation!$C31)-YEAR(CarryoverInterpretation!$C$21),COLUMN(CarryoverInterpretation!F$21)-COLUMN(CarryoverInterpretation!$D$21),,),0)</f>
        <v>7521</v>
      </c>
      <c r="G33" s="524">
        <f ca="1">ROUND(OFFSET(PowellActualAnnualReleaseVolume!$B$4,YEAR(CarryoverInterpretation!$C31)-YEAR(CarryoverInterpretation!$C$21),COLUMN(CarryoverInterpretation!G$21)-COLUMN(CarryoverInterpretation!$D$21),,),0)</f>
        <v>6652</v>
      </c>
      <c r="H33" s="524">
        <f ca="1">ROUND(OFFSET(PowellActualAnnualReleaseVolume!$B$4,YEAR(CarryoverInterpretation!$C31)-YEAR(CarryoverInterpretation!$C$21),COLUMN(CarryoverInterpretation!H$21)-COLUMN(CarryoverInterpretation!$D$21),,),0)</f>
        <v>8587</v>
      </c>
      <c r="I33" s="524">
        <f ca="1">ROUND(OFFSET(PowellActualAnnualReleaseVolume!$B$4,YEAR(CarryoverInterpretation!$C31)-YEAR(CarryoverInterpretation!$C$21),COLUMN(CarryoverInterpretation!I$21)-COLUMN(CarryoverInterpretation!$D$21),,),0)</f>
        <v>6664</v>
      </c>
      <c r="J33" s="524">
        <f ca="1">ROUND(OFFSET(PowellActualAnnualReleaseVolume!$B$4,YEAR(CarryoverInterpretation!$C31)-YEAR(CarryoverInterpretation!$C$21),COLUMN(CarryoverInterpretation!J$21)-COLUMN(CarryoverInterpretation!$D$21),,),0)</f>
        <v>9470</v>
      </c>
      <c r="K33" s="524">
        <f ca="1">ROUND(OFFSET(PowellActualAnnualReleaseVolume!$B$4,YEAR(CarryoverInterpretation!$C31)-YEAR(CarryoverInterpretation!$C$21),COLUMN(CarryoverInterpretation!K$21)-COLUMN(CarryoverInterpretation!$D$21),,),0)</f>
        <v>8679</v>
      </c>
      <c r="L33" s="524">
        <f ca="1">ROUND(OFFSET(PowellActualAnnualReleaseVolume!$B$4,YEAR(CarryoverInterpretation!$C31)-YEAR(CarryoverInterpretation!$C$21),COLUMN(CarryoverInterpretation!L$21)-COLUMN(CarryoverInterpretation!$D$21),,),0)</f>
        <v>9500</v>
      </c>
      <c r="M33" s="524">
        <f ca="1">ROUND(OFFSET(PowellActualAnnualReleaseVolume!$B$4,YEAR(CarryoverInterpretation!$C31)-YEAR(CarryoverInterpretation!$C$21),COLUMN(CarryoverInterpretation!M$21)-COLUMN(CarryoverInterpretation!$D$21),,),0)</f>
        <v>7447</v>
      </c>
      <c r="N33" s="524">
        <f ca="1">ROUND(OFFSET(PowellActualAnnualReleaseVolume!$B$4,YEAR(CarryoverInterpretation!$C31)-YEAR(CarryoverInterpretation!$C$21),COLUMN(CarryoverInterpretation!N$21)-COLUMN(CarryoverInterpretation!$D$21),,),0)</f>
        <v>7233</v>
      </c>
      <c r="O33" s="524">
        <f ca="1">ROUND(OFFSET(PowellActualAnnualReleaseVolume!$B$4,YEAR(CarryoverInterpretation!$C31)-YEAR(CarryoverInterpretation!$C$21),COLUMN(CarryoverInterpretation!O$21)-COLUMN(CarryoverInterpretation!$D$21),,),0)</f>
        <v>6866</v>
      </c>
      <c r="P33" s="524">
        <f ca="1">ROUND(OFFSET(PowellActualAnnualReleaseVolume!$B$4,YEAR(CarryoverInterpretation!$C31)-YEAR(CarryoverInterpretation!$C$21),COLUMN(CarryoverInterpretation!P$21)-COLUMN(CarryoverInterpretation!$D$21),,),0)</f>
        <v>6866</v>
      </c>
      <c r="Q33" s="524">
        <f ca="1">ROUND(OFFSET(PowellActualAnnualReleaseVolume!$B$4,YEAR(CarryoverInterpretation!$C31)-YEAR(CarryoverInterpretation!$C$21),COLUMN(CarryoverInterpretation!Q$21)-COLUMN(CarryoverInterpretation!$D$21),,),0)</f>
        <v>6000</v>
      </c>
      <c r="R33" s="524">
        <f ca="1">ROUND(OFFSET(PowellActualAnnualReleaseVolume!$B$4,YEAR(CarryoverInterpretation!$C31)-YEAR(CarryoverInterpretation!$C$21),COLUMN(CarryoverInterpretation!R$21)-COLUMN(CarryoverInterpretation!$D$21),,),0)</f>
        <v>7000</v>
      </c>
      <c r="S33" s="524">
        <f ca="1">ROUND(OFFSET(PowellActualAnnualReleaseVolume!$B$4,YEAR(CarryoverInterpretation!$C31)-YEAR(CarryoverInterpretation!$C$21),COLUMN(CarryoverInterpretation!S$21)-COLUMN(CarryoverInterpretation!$D$21),,),0)</f>
        <v>6905</v>
      </c>
      <c r="T33" s="524">
        <f ca="1">ROUND(OFFSET(PowellActualAnnualReleaseVolume!$B$4,YEAR(CarryoverInterpretation!$C31)-YEAR(CarryoverInterpretation!$C$21),COLUMN(CarryoverInterpretation!T$21)-COLUMN(CarryoverInterpretation!$D$21),,),0)</f>
        <v>8033</v>
      </c>
      <c r="U33" s="524">
        <f ca="1">ROUND(OFFSET(PowellActualAnnualReleaseVolume!$B$4,YEAR(CarryoverInterpretation!$C31)-YEAR(CarryoverInterpretation!$C$21),COLUMN(CarryoverInterpretation!U$21)-COLUMN(CarryoverInterpretation!$D$21),,),0)</f>
        <v>7000</v>
      </c>
      <c r="V33" s="524">
        <f ca="1">ROUND(OFFSET(PowellActualAnnualReleaseVolume!$B$4,YEAR(CarryoverInterpretation!$C31)-YEAR(CarryoverInterpretation!$C$21),COLUMN(CarryoverInterpretation!V$21)-COLUMN(CarryoverInterpretation!$D$21),,),0)</f>
        <v>7000</v>
      </c>
      <c r="W33" s="524">
        <f ca="1">ROUND(OFFSET(PowellActualAnnualReleaseVolume!$B$4,YEAR(CarryoverInterpretation!$C31)-YEAR(CarryoverInterpretation!$C$21),COLUMN(CarryoverInterpretation!W$21)-COLUMN(CarryoverInterpretation!$D$21),,),0)</f>
        <v>8371</v>
      </c>
      <c r="X33" s="524">
        <f ca="1">ROUND(OFFSET(PowellActualAnnualReleaseVolume!$B$4,YEAR(CarryoverInterpretation!$C31)-YEAR(CarryoverInterpretation!$C$21),COLUMN(CarryoverInterpretation!X$21)-COLUMN(CarryoverInterpretation!$D$21),,),0)</f>
        <v>7632</v>
      </c>
      <c r="Y33" s="524">
        <f ca="1">ROUND(OFFSET(PowellActualAnnualReleaseVolume!$B$4,YEAR(CarryoverInterpretation!$C31)-YEAR(CarryoverInterpretation!$C$21),COLUMN(CarryoverInterpretation!Y$21)-COLUMN(CarryoverInterpretation!$D$21),,),0)</f>
        <v>7000</v>
      </c>
      <c r="Z33" s="524">
        <f ca="1">ROUND(OFFSET(PowellActualAnnualReleaseVolume!$B$4,YEAR(CarryoverInterpretation!$C31)-YEAR(CarryoverInterpretation!$C$21),COLUMN(CarryoverInterpretation!Z$21)-COLUMN(CarryoverInterpretation!$D$21),,),0)</f>
        <v>9500</v>
      </c>
      <c r="AA33" s="524">
        <f ca="1">ROUND(OFFSET(PowellActualAnnualReleaseVolume!$B$4,YEAR(CarryoverInterpretation!$C31)-YEAR(CarryoverInterpretation!$C$21),COLUMN(CarryoverInterpretation!AA$21)-COLUMN(CarryoverInterpretation!$D$21),,),0)</f>
        <v>6000</v>
      </c>
      <c r="AB33" s="524">
        <f ca="1">ROUND(OFFSET(PowellActualAnnualReleaseVolume!$B$4,YEAR(CarryoverInterpretation!$C31)-YEAR(CarryoverInterpretation!$C$21),COLUMN(CarryoverInterpretation!AB$21)-COLUMN(CarryoverInterpretation!$D$21),,),0)</f>
        <v>6000</v>
      </c>
      <c r="AC33" s="524">
        <f ca="1">ROUND(OFFSET(PowellActualAnnualReleaseVolume!$B$4,YEAR(CarryoverInterpretation!$C31)-YEAR(CarryoverInterpretation!$C$21),COLUMN(CarryoverInterpretation!AC$21)-COLUMN(CarryoverInterpretation!$D$21),,),0)</f>
        <v>7513</v>
      </c>
      <c r="AD33" s="524">
        <f ca="1">ROUND(OFFSET(PowellActualAnnualReleaseVolume!$B$4,YEAR(CarryoverInterpretation!$C31)-YEAR(CarryoverInterpretation!$C$21),COLUMN(CarryoverInterpretation!AD$21)-COLUMN(CarryoverInterpretation!$D$21),,),0)</f>
        <v>7000</v>
      </c>
      <c r="AE33" s="524">
        <f ca="1">ROUND(OFFSET(PowellActualAnnualReleaseVolume!$B$4,YEAR(CarryoverInterpretation!$C31)-YEAR(CarryoverInterpretation!$C$21),COLUMN(CarryoverInterpretation!AE$21)-COLUMN(CarryoverInterpretation!$D$21),,),0)</f>
        <v>7712</v>
      </c>
      <c r="AF33" s="524">
        <f ca="1">ROUND(OFFSET(PowellActualAnnualReleaseVolume!$B$4,YEAR(CarryoverInterpretation!$C31)-YEAR(CarryoverInterpretation!$C$21),COLUMN(CarryoverInterpretation!AF$21)-COLUMN(CarryoverInterpretation!$D$21),,),0)</f>
        <v>8582</v>
      </c>
      <c r="AG33" s="524">
        <f ca="1">ROUND(OFFSET(PowellActualAnnualReleaseVolume!$B$4,YEAR(CarryoverInterpretation!$C31)-YEAR(CarryoverInterpretation!$C$21),COLUMN(CarryoverInterpretation!AG$21)-COLUMN(CarryoverInterpretation!$D$21),,),0)</f>
        <v>6000</v>
      </c>
      <c r="AH33" s="524">
        <f ca="1">ROUND(OFFSET(PowellActualAnnualReleaseVolume!$B$4,YEAR(CarryoverInterpretation!$C31)-YEAR(CarryoverInterpretation!$C$21),COLUMN(CarryoverInterpretation!AH$21)-COLUMN(CarryoverInterpretation!$D$21),,),0)</f>
        <v>8471</v>
      </c>
      <c r="AI33" s="524">
        <f ca="1">ROUND(OFFSET(PowellActualAnnualReleaseVolume!$B$4,YEAR(CarryoverInterpretation!$C31)-YEAR(CarryoverInterpretation!$C$21),COLUMN(CarryoverInterpretation!AI$21)-COLUMN(CarryoverInterpretation!$D$21),,),0)</f>
        <v>6866</v>
      </c>
      <c r="AJ33" s="524">
        <f ca="1">ROUND(OFFSET(PowellActualAnnualReleaseVolume!$B$4,YEAR(CarryoverInterpretation!$C31)-YEAR(CarryoverInterpretation!$C$21),COLUMN(CarryoverInterpretation!AJ$21)-COLUMN(CarryoverInterpretation!$D$21),,),0)</f>
        <v>6625</v>
      </c>
      <c r="AK33" s="524">
        <f ca="1">ROUND(OFFSET(PowellActualAnnualReleaseVolume!$B$4,YEAR(CarryoverInterpretation!$C31)-YEAR(CarryoverInterpretation!$C$21),COLUMN(CarryoverInterpretation!AK$21)-COLUMN(CarryoverInterpretation!$D$21),,),0)</f>
        <v>0</v>
      </c>
      <c r="AL33" s="524">
        <f ca="1">ROUND(OFFSET(PowellActualAnnualReleaseVolume!$B$4,YEAR(CarryoverInterpretation!$C31)-YEAR(CarryoverInterpretation!$C$21),COLUMN(CarryoverInterpretation!AL$21)-COLUMN(CarryoverInterpretation!$D$21),,),0)</f>
        <v>0</v>
      </c>
      <c r="AM33" s="524">
        <f ca="1">ROUND(OFFSET(PowellActualAnnualReleaseVolume!$B$4,YEAR(CarryoverInterpretation!$C31)-YEAR(CarryoverInterpretation!$C$21),COLUMN(CarryoverInterpretation!AM$21)-COLUMN(CarryoverInterpretation!$D$21),,),0)</f>
        <v>0</v>
      </c>
      <c r="AN33" s="524">
        <f ca="1">ROUND(OFFSET(PowellActualAnnualReleaseVolume!$B$4,YEAR(CarryoverInterpretation!$C31)-YEAR(CarryoverInterpretation!$C$21),COLUMN(CarryoverInterpretation!AN$21)-COLUMN(CarryoverInterpretation!$D$21),,),0)</f>
        <v>0</v>
      </c>
      <c r="AO33" s="524">
        <f ca="1">ROUND(OFFSET(PowellActualAnnualReleaseVolume!$B$4,YEAR(CarryoverInterpretation!$C31)-YEAR(CarryoverInterpretation!$C$21),COLUMN(CarryoverInterpretation!AO$21)-COLUMN(CarryoverInterpretation!$D$21),,),0)</f>
        <v>0</v>
      </c>
      <c r="AP33" s="461"/>
      <c r="AQ33" s="461"/>
      <c r="AR33" s="461"/>
      <c r="AS33" s="461"/>
    </row>
    <row r="34" spans="3:45" x14ac:dyDescent="0.3">
      <c r="C34" s="529" t="s">
        <v>678</v>
      </c>
      <c r="D34" s="524">
        <f t="shared" ref="D34:AO34" ca="1" si="2">ROUND(D32-D33,0)</f>
        <v>0</v>
      </c>
      <c r="E34" s="524">
        <f t="shared" ca="1" si="2"/>
        <v>0</v>
      </c>
      <c r="F34" s="524">
        <f t="shared" ca="1" si="2"/>
        <v>0</v>
      </c>
      <c r="G34" s="524">
        <f t="shared" ca="1" si="2"/>
        <v>348</v>
      </c>
      <c r="H34" s="524">
        <f t="shared" ca="1" si="2"/>
        <v>0</v>
      </c>
      <c r="I34" s="524">
        <f t="shared" ca="1" si="2"/>
        <v>336</v>
      </c>
      <c r="J34" s="524">
        <f t="shared" ca="1" si="2"/>
        <v>0</v>
      </c>
      <c r="K34" s="524">
        <f t="shared" ca="1" si="2"/>
        <v>0</v>
      </c>
      <c r="L34" s="524">
        <f t="shared" ca="1" si="2"/>
        <v>0</v>
      </c>
      <c r="M34" s="524">
        <f t="shared" ca="1" si="2"/>
        <v>0</v>
      </c>
      <c r="N34" s="524">
        <f t="shared" ca="1" si="2"/>
        <v>0</v>
      </c>
      <c r="O34" s="524">
        <f t="shared" ca="1" si="2"/>
        <v>134</v>
      </c>
      <c r="P34" s="524">
        <f t="shared" ca="1" si="2"/>
        <v>134</v>
      </c>
      <c r="Q34" s="524">
        <f t="shared" ca="1" si="2"/>
        <v>1000</v>
      </c>
      <c r="R34" s="524">
        <f t="shared" ca="1" si="2"/>
        <v>0</v>
      </c>
      <c r="S34" s="524">
        <f t="shared" ca="1" si="2"/>
        <v>95</v>
      </c>
      <c r="T34" s="524">
        <f t="shared" ca="1" si="2"/>
        <v>0</v>
      </c>
      <c r="U34" s="524">
        <f t="shared" ca="1" si="2"/>
        <v>0</v>
      </c>
      <c r="V34" s="524">
        <f t="shared" ca="1" si="2"/>
        <v>0</v>
      </c>
      <c r="W34" s="524">
        <f t="shared" ca="1" si="2"/>
        <v>0</v>
      </c>
      <c r="X34" s="524">
        <f t="shared" ca="1" si="2"/>
        <v>0</v>
      </c>
      <c r="Y34" s="524">
        <f t="shared" ca="1" si="2"/>
        <v>0</v>
      </c>
      <c r="Z34" s="524">
        <f t="shared" ca="1" si="2"/>
        <v>0</v>
      </c>
      <c r="AA34" s="524">
        <f t="shared" ca="1" si="2"/>
        <v>1000</v>
      </c>
      <c r="AB34" s="524">
        <f t="shared" ca="1" si="2"/>
        <v>1000</v>
      </c>
      <c r="AC34" s="524">
        <f t="shared" ca="1" si="2"/>
        <v>0</v>
      </c>
      <c r="AD34" s="524">
        <f t="shared" ca="1" si="2"/>
        <v>0</v>
      </c>
      <c r="AE34" s="524">
        <f t="shared" ca="1" si="2"/>
        <v>0</v>
      </c>
      <c r="AF34" s="524">
        <f t="shared" ca="1" si="2"/>
        <v>0</v>
      </c>
      <c r="AG34" s="524">
        <f t="shared" ca="1" si="2"/>
        <v>1000</v>
      </c>
      <c r="AH34" s="524">
        <f t="shared" ca="1" si="2"/>
        <v>0</v>
      </c>
      <c r="AI34" s="524">
        <f t="shared" ca="1" si="2"/>
        <v>134</v>
      </c>
      <c r="AJ34" s="524">
        <f t="shared" ca="1" si="2"/>
        <v>375</v>
      </c>
      <c r="AK34" s="524">
        <f t="shared" ca="1" si="2"/>
        <v>0</v>
      </c>
      <c r="AL34" s="524">
        <f t="shared" ca="1" si="2"/>
        <v>0</v>
      </c>
      <c r="AM34" s="524">
        <f t="shared" ca="1" si="2"/>
        <v>0</v>
      </c>
      <c r="AN34" s="524">
        <f t="shared" ca="1" si="2"/>
        <v>0</v>
      </c>
      <c r="AO34" s="524">
        <f t="shared" ca="1" si="2"/>
        <v>0</v>
      </c>
      <c r="AP34" s="461"/>
      <c r="AQ34" s="461"/>
      <c r="AR34" s="461"/>
      <c r="AS34" s="461"/>
    </row>
    <row r="35" spans="3:45" x14ac:dyDescent="0.3">
      <c r="C35" s="529" t="s">
        <v>677</v>
      </c>
      <c r="D35" s="524" t="str">
        <f ca="1">IFERROR(ROUND(OFFSET(PowellCarryoverVolume!$B$4,YEAR(CarryoverInterpretation!$C31)-YEAR(CarryoverInterpretation!$C$21),COLUMN(CarryoverInterpretation!D$21)-COLUMN(CarryoverInterpretation!$D$21),,),0),"")</f>
        <v/>
      </c>
      <c r="E35" s="524" t="str">
        <f ca="1">IFERROR(ROUND(OFFSET(PowellCarryoverVolume!$B$4,YEAR(CarryoverInterpretation!$C31)-YEAR(CarryoverInterpretation!$C$21),COLUMN(CarryoverInterpretation!E$21)-COLUMN(CarryoverInterpretation!$D$21),,),0),"")</f>
        <v/>
      </c>
      <c r="F35" s="524" t="str">
        <f ca="1">IFERROR(ROUND(OFFSET(PowellCarryoverVolume!$B$4,YEAR(CarryoverInterpretation!$C31)-YEAR(CarryoverInterpretation!$C$21),COLUMN(CarryoverInterpretation!F$21)-COLUMN(CarryoverInterpretation!$D$21),,),0),"")</f>
        <v/>
      </c>
      <c r="G35" s="524" t="str">
        <f ca="1">IFERROR(ROUND(OFFSET(PowellCarryoverVolume!$B$4,YEAR(CarryoverInterpretation!$C31)-YEAR(CarryoverInterpretation!$C$21),COLUMN(CarryoverInterpretation!G$21)-COLUMN(CarryoverInterpretation!$D$21),,),0),"")</f>
        <v/>
      </c>
      <c r="H35" s="524" t="str">
        <f ca="1">IFERROR(ROUND(OFFSET(PowellCarryoverVolume!$B$4,YEAR(CarryoverInterpretation!$C31)-YEAR(CarryoverInterpretation!$C$21),COLUMN(CarryoverInterpretation!H$21)-COLUMN(CarryoverInterpretation!$D$21),,),0),"")</f>
        <v/>
      </c>
      <c r="I35" s="524" t="str">
        <f ca="1">IFERROR(ROUND(OFFSET(PowellCarryoverVolume!$B$4,YEAR(CarryoverInterpretation!$C31)-YEAR(CarryoverInterpretation!$C$21),COLUMN(CarryoverInterpretation!I$21)-COLUMN(CarryoverInterpretation!$D$21),,),0),"")</f>
        <v/>
      </c>
      <c r="J35" s="524" t="str">
        <f ca="1">IFERROR(ROUND(OFFSET(PowellCarryoverVolume!$B$4,YEAR(CarryoverInterpretation!$C31)-YEAR(CarryoverInterpretation!$C$21),COLUMN(CarryoverInterpretation!J$21)-COLUMN(CarryoverInterpretation!$D$21),,),0),"")</f>
        <v/>
      </c>
      <c r="K35" s="524" t="str">
        <f ca="1">IFERROR(ROUND(OFFSET(PowellCarryoverVolume!$B$4,YEAR(CarryoverInterpretation!$C31)-YEAR(CarryoverInterpretation!$C$21),COLUMN(CarryoverInterpretation!K$21)-COLUMN(CarryoverInterpretation!$D$21),,),0),"")</f>
        <v/>
      </c>
      <c r="L35" s="524" t="str">
        <f ca="1">IFERROR(ROUND(OFFSET(PowellCarryoverVolume!$B$4,YEAR(CarryoverInterpretation!$C31)-YEAR(CarryoverInterpretation!$C$21),COLUMN(CarryoverInterpretation!L$21)-COLUMN(CarryoverInterpretation!$D$21),,),0),"")</f>
        <v/>
      </c>
      <c r="M35" s="524" t="str">
        <f ca="1">IFERROR(ROUND(OFFSET(PowellCarryoverVolume!$B$4,YEAR(CarryoverInterpretation!$C31)-YEAR(CarryoverInterpretation!$C$21),COLUMN(CarryoverInterpretation!M$21)-COLUMN(CarryoverInterpretation!$D$21),,),0),"")</f>
        <v/>
      </c>
      <c r="N35" s="524" t="str">
        <f ca="1">IFERROR(ROUND(OFFSET(PowellCarryoverVolume!$B$4,YEAR(CarryoverInterpretation!$C31)-YEAR(CarryoverInterpretation!$C$21),COLUMN(CarryoverInterpretation!N$21)-COLUMN(CarryoverInterpretation!$D$21),,),0),"")</f>
        <v/>
      </c>
      <c r="O35" s="524" t="str">
        <f ca="1">IFERROR(ROUND(OFFSET(PowellCarryoverVolume!$B$4,YEAR(CarryoverInterpretation!$C31)-YEAR(CarryoverInterpretation!$C$21),COLUMN(CarryoverInterpretation!O$21)-COLUMN(CarryoverInterpretation!$D$21),,),0),"")</f>
        <v/>
      </c>
      <c r="P35" s="524" t="str">
        <f ca="1">IFERROR(ROUND(OFFSET(PowellCarryoverVolume!$B$4,YEAR(CarryoverInterpretation!$C31)-YEAR(CarryoverInterpretation!$C$21),COLUMN(CarryoverInterpretation!P$21)-COLUMN(CarryoverInterpretation!$D$21),,),0),"")</f>
        <v/>
      </c>
      <c r="Q35" s="524" t="str">
        <f ca="1">IFERROR(ROUND(OFFSET(PowellCarryoverVolume!$B$4,YEAR(CarryoverInterpretation!$C31)-YEAR(CarryoverInterpretation!$C$21),COLUMN(CarryoverInterpretation!Q$21)-COLUMN(CarryoverInterpretation!$D$21),,),0),"")</f>
        <v/>
      </c>
      <c r="R35" s="524" t="str">
        <f ca="1">IFERROR(ROUND(OFFSET(PowellCarryoverVolume!$B$4,YEAR(CarryoverInterpretation!$C31)-YEAR(CarryoverInterpretation!$C$21),COLUMN(CarryoverInterpretation!R$21)-COLUMN(CarryoverInterpretation!$D$21),,),0),"")</f>
        <v/>
      </c>
      <c r="S35" s="524" t="str">
        <f ca="1">IFERROR(ROUND(OFFSET(PowellCarryoverVolume!$B$4,YEAR(CarryoverInterpretation!$C31)-YEAR(CarryoverInterpretation!$C$21),COLUMN(CarryoverInterpretation!S$21)-COLUMN(CarryoverInterpretation!$D$21),,),0),"")</f>
        <v/>
      </c>
      <c r="T35" s="524" t="str">
        <f ca="1">IFERROR(ROUND(OFFSET(PowellCarryoverVolume!$B$4,YEAR(CarryoverInterpretation!$C31)-YEAR(CarryoverInterpretation!$C$21),COLUMN(CarryoverInterpretation!T$21)-COLUMN(CarryoverInterpretation!$D$21),,),0),"")</f>
        <v/>
      </c>
      <c r="U35" s="524" t="str">
        <f ca="1">IFERROR(ROUND(OFFSET(PowellCarryoverVolume!$B$4,YEAR(CarryoverInterpretation!$C31)-YEAR(CarryoverInterpretation!$C$21),COLUMN(CarryoverInterpretation!U$21)-COLUMN(CarryoverInterpretation!$D$21),,),0),"")</f>
        <v/>
      </c>
      <c r="V35" s="524" t="str">
        <f ca="1">IFERROR(ROUND(OFFSET(PowellCarryoverVolume!$B$4,YEAR(CarryoverInterpretation!$C31)-YEAR(CarryoverInterpretation!$C$21),COLUMN(CarryoverInterpretation!V$21)-COLUMN(CarryoverInterpretation!$D$21),,),0),"")</f>
        <v/>
      </c>
      <c r="W35" s="524" t="str">
        <f ca="1">IFERROR(ROUND(OFFSET(PowellCarryoverVolume!$B$4,YEAR(CarryoverInterpretation!$C31)-YEAR(CarryoverInterpretation!$C$21),COLUMN(CarryoverInterpretation!W$21)-COLUMN(CarryoverInterpretation!$D$21),,),0),"")</f>
        <v/>
      </c>
      <c r="X35" s="524" t="str">
        <f ca="1">IFERROR(ROUND(OFFSET(PowellCarryoverVolume!$B$4,YEAR(CarryoverInterpretation!$C31)-YEAR(CarryoverInterpretation!$C$21),COLUMN(CarryoverInterpretation!X$21)-COLUMN(CarryoverInterpretation!$D$21),,),0),"")</f>
        <v/>
      </c>
      <c r="Y35" s="524" t="str">
        <f ca="1">IFERROR(ROUND(OFFSET(PowellCarryoverVolume!$B$4,YEAR(CarryoverInterpretation!$C31)-YEAR(CarryoverInterpretation!$C$21),COLUMN(CarryoverInterpretation!Y$21)-COLUMN(CarryoverInterpretation!$D$21),,),0),"")</f>
        <v/>
      </c>
      <c r="Z35" s="524" t="str">
        <f ca="1">IFERROR(ROUND(OFFSET(PowellCarryoverVolume!$B$4,YEAR(CarryoverInterpretation!$C31)-YEAR(CarryoverInterpretation!$C$21),COLUMN(CarryoverInterpretation!Z$21)-COLUMN(CarryoverInterpretation!$D$21),,),0),"")</f>
        <v/>
      </c>
      <c r="AA35" s="524" t="str">
        <f ca="1">IFERROR(ROUND(OFFSET(PowellCarryoverVolume!$B$4,YEAR(CarryoverInterpretation!$C31)-YEAR(CarryoverInterpretation!$C$21),COLUMN(CarryoverInterpretation!AA$21)-COLUMN(CarryoverInterpretation!$D$21),,),0),"")</f>
        <v/>
      </c>
      <c r="AB35" s="524" t="str">
        <f ca="1">IFERROR(ROUND(OFFSET(PowellCarryoverVolume!$B$4,YEAR(CarryoverInterpretation!$C31)-YEAR(CarryoverInterpretation!$C$21),COLUMN(CarryoverInterpretation!AB$21)-COLUMN(CarryoverInterpretation!$D$21),,),0),"")</f>
        <v/>
      </c>
      <c r="AC35" s="524" t="str">
        <f ca="1">IFERROR(ROUND(OFFSET(PowellCarryoverVolume!$B$4,YEAR(CarryoverInterpretation!$C31)-YEAR(CarryoverInterpretation!$C$21),COLUMN(CarryoverInterpretation!AC$21)-COLUMN(CarryoverInterpretation!$D$21),,),0),"")</f>
        <v/>
      </c>
      <c r="AD35" s="524" t="str">
        <f ca="1">IFERROR(ROUND(OFFSET(PowellCarryoverVolume!$B$4,YEAR(CarryoverInterpretation!$C31)-YEAR(CarryoverInterpretation!$C$21),COLUMN(CarryoverInterpretation!AD$21)-COLUMN(CarryoverInterpretation!$D$21),,),0),"")</f>
        <v/>
      </c>
      <c r="AE35" s="524" t="str">
        <f ca="1">IFERROR(ROUND(OFFSET(PowellCarryoverVolume!$B$4,YEAR(CarryoverInterpretation!$C31)-YEAR(CarryoverInterpretation!$C$21),COLUMN(CarryoverInterpretation!AE$21)-COLUMN(CarryoverInterpretation!$D$21),,),0),"")</f>
        <v/>
      </c>
      <c r="AF35" s="524" t="str">
        <f ca="1">IFERROR(ROUND(OFFSET(PowellCarryoverVolume!$B$4,YEAR(CarryoverInterpretation!$C31)-YEAR(CarryoverInterpretation!$C$21),COLUMN(CarryoverInterpretation!AF$21)-COLUMN(CarryoverInterpretation!$D$21),,),0),"")</f>
        <v/>
      </c>
      <c r="AG35" s="524" t="str">
        <f ca="1">IFERROR(ROUND(OFFSET(PowellCarryoverVolume!$B$4,YEAR(CarryoverInterpretation!$C31)-YEAR(CarryoverInterpretation!$C$21),COLUMN(CarryoverInterpretation!AG$21)-COLUMN(CarryoverInterpretation!$D$21),,),0),"")</f>
        <v/>
      </c>
      <c r="AH35" s="524" t="str">
        <f ca="1">IFERROR(ROUND(OFFSET(PowellCarryoverVolume!$B$4,YEAR(CarryoverInterpretation!$C31)-YEAR(CarryoverInterpretation!$C$21),COLUMN(CarryoverInterpretation!AH$21)-COLUMN(CarryoverInterpretation!$D$21),,),0),"")</f>
        <v/>
      </c>
      <c r="AI35" s="524" t="str">
        <f ca="1">IFERROR(ROUND(OFFSET(PowellCarryoverVolume!$B$4,YEAR(CarryoverInterpretation!$C31)-YEAR(CarryoverInterpretation!$C$21),COLUMN(CarryoverInterpretation!AI$21)-COLUMN(CarryoverInterpretation!$D$21),,),0),"")</f>
        <v/>
      </c>
      <c r="AJ35" s="524" t="str">
        <f ca="1">IFERROR(ROUND(OFFSET(PowellCarryoverVolume!$B$4,YEAR(CarryoverInterpretation!$C31)-YEAR(CarryoverInterpretation!$C$21),COLUMN(CarryoverInterpretation!AJ$21)-COLUMN(CarryoverInterpretation!$D$21),,),0),"")</f>
        <v/>
      </c>
      <c r="AK35" s="524">
        <f ca="1">IFERROR(ROUND(OFFSET(PowellCarryoverVolume!$B$4,YEAR(CarryoverInterpretation!$C31)-YEAR(CarryoverInterpretation!$C$21),COLUMN(CarryoverInterpretation!AK$21)-COLUMN(CarryoverInterpretation!$D$21),,),0),"")</f>
        <v>0</v>
      </c>
      <c r="AL35" s="524">
        <f ca="1">IFERROR(ROUND(OFFSET(PowellCarryoverVolume!$B$4,YEAR(CarryoverInterpretation!$C31)-YEAR(CarryoverInterpretation!$C$21),COLUMN(CarryoverInterpretation!AL$21)-COLUMN(CarryoverInterpretation!$D$21),,),0),"")</f>
        <v>0</v>
      </c>
      <c r="AM35" s="524">
        <f ca="1">IFERROR(ROUND(OFFSET(PowellCarryoverVolume!$B$4,YEAR(CarryoverInterpretation!$C31)-YEAR(CarryoverInterpretation!$C$21),COLUMN(CarryoverInterpretation!AM$21)-COLUMN(CarryoverInterpretation!$D$21),,),0),"")</f>
        <v>0</v>
      </c>
      <c r="AN35" s="524">
        <f ca="1">IFERROR(ROUND(OFFSET(PowellCarryoverVolume!$B$4,YEAR(CarryoverInterpretation!$C31)-YEAR(CarryoverInterpretation!$C$21),COLUMN(CarryoverInterpretation!AN$21)-COLUMN(CarryoverInterpretation!$D$21),,),0),"")</f>
        <v>0</v>
      </c>
      <c r="AO35" s="524">
        <f ca="1">IFERROR(ROUND(OFFSET(PowellCarryoverVolume!$B$4,YEAR(CarryoverInterpretation!$C31)-YEAR(CarryoverInterpretation!$C$21),COLUMN(CarryoverInterpretation!AO$21)-COLUMN(CarryoverInterpretation!$D$21),,),0),"")</f>
        <v>0</v>
      </c>
      <c r="AP35" s="461"/>
      <c r="AQ35" s="461"/>
      <c r="AR35" s="461"/>
      <c r="AS35" s="461"/>
    </row>
    <row r="36" spans="3:45" x14ac:dyDescent="0.3">
      <c r="C36" s="529" t="s">
        <v>642</v>
      </c>
      <c r="D36" s="524">
        <f ca="1">OFFSET(PowellData.ReleaseTier!$B$4,YEAR(CarryoverInterpretation!$C31)-YEAR(CarryoverInterpretation!$C$21),COLUMN(CarryoverInterpretation!D$21)-COLUMN(CarryoverInterpretation!$D$21),,)</f>
        <v>3</v>
      </c>
      <c r="E36" s="524">
        <f ca="1">OFFSET(PowellData.ReleaseTier!$B$4,YEAR(CarryoverInterpretation!$C31)-YEAR(CarryoverInterpretation!$C$21),COLUMN(CarryoverInterpretation!E$21)-COLUMN(CarryoverInterpretation!$D$21),,)</f>
        <v>3</v>
      </c>
      <c r="F36" s="524">
        <f ca="1">OFFSET(PowellData.ReleaseTier!$B$4,YEAR(CarryoverInterpretation!$C31)-YEAR(CarryoverInterpretation!$C$21),COLUMN(CarryoverInterpretation!F$21)-COLUMN(CarryoverInterpretation!$D$21),,)</f>
        <v>3</v>
      </c>
      <c r="G36" s="524">
        <f ca="1">OFFSET(PowellData.ReleaseTier!$B$4,YEAR(CarryoverInterpretation!$C31)-YEAR(CarryoverInterpretation!$C$21),COLUMN(CarryoverInterpretation!G$21)-COLUMN(CarryoverInterpretation!$D$21),,)</f>
        <v>3</v>
      </c>
      <c r="H36" s="524">
        <f ca="1">OFFSET(PowellData.ReleaseTier!$B$4,YEAR(CarryoverInterpretation!$C31)-YEAR(CarryoverInterpretation!$C$21),COLUMN(CarryoverInterpretation!H$21)-COLUMN(CarryoverInterpretation!$D$21),,)</f>
        <v>3</v>
      </c>
      <c r="I36" s="524">
        <f ca="1">OFFSET(PowellData.ReleaseTier!$B$4,YEAR(CarryoverInterpretation!$C31)-YEAR(CarryoverInterpretation!$C$21),COLUMN(CarryoverInterpretation!I$21)-COLUMN(CarryoverInterpretation!$D$21),,)</f>
        <v>3</v>
      </c>
      <c r="J36" s="524">
        <f ca="1">OFFSET(PowellData.ReleaseTier!$B$4,YEAR(CarryoverInterpretation!$C31)-YEAR(CarryoverInterpretation!$C$21),COLUMN(CarryoverInterpretation!J$21)-COLUMN(CarryoverInterpretation!$D$21),,)</f>
        <v>3</v>
      </c>
      <c r="K36" s="524">
        <f ca="1">OFFSET(PowellData.ReleaseTier!$B$4,YEAR(CarryoverInterpretation!$C31)-YEAR(CarryoverInterpretation!$C$21),COLUMN(CarryoverInterpretation!K$21)-COLUMN(CarryoverInterpretation!$D$21),,)</f>
        <v>3</v>
      </c>
      <c r="L36" s="524">
        <f ca="1">OFFSET(PowellData.ReleaseTier!$B$4,YEAR(CarryoverInterpretation!$C31)-YEAR(CarryoverInterpretation!$C$21),COLUMN(CarryoverInterpretation!L$21)-COLUMN(CarryoverInterpretation!$D$21),,)</f>
        <v>3</v>
      </c>
      <c r="M36" s="524">
        <f ca="1">OFFSET(PowellData.ReleaseTier!$B$4,YEAR(CarryoverInterpretation!$C31)-YEAR(CarryoverInterpretation!$C$21),COLUMN(CarryoverInterpretation!M$21)-COLUMN(CarryoverInterpretation!$D$21),,)</f>
        <v>3</v>
      </c>
      <c r="N36" s="524">
        <f ca="1">OFFSET(PowellData.ReleaseTier!$B$4,YEAR(CarryoverInterpretation!$C31)-YEAR(CarryoverInterpretation!$C$21),COLUMN(CarryoverInterpretation!N$21)-COLUMN(CarryoverInterpretation!$D$21),,)</f>
        <v>3</v>
      </c>
      <c r="O36" s="524">
        <f ca="1">OFFSET(PowellData.ReleaseTier!$B$4,YEAR(CarryoverInterpretation!$C31)-YEAR(CarryoverInterpretation!$C$21),COLUMN(CarryoverInterpretation!O$21)-COLUMN(CarryoverInterpretation!$D$21),,)</f>
        <v>3</v>
      </c>
      <c r="P36" s="524">
        <f ca="1">OFFSET(PowellData.ReleaseTier!$B$4,YEAR(CarryoverInterpretation!$C31)-YEAR(CarryoverInterpretation!$C$21),COLUMN(CarryoverInterpretation!P$21)-COLUMN(CarryoverInterpretation!$D$21),,)</f>
        <v>3</v>
      </c>
      <c r="Q36" s="524">
        <f ca="1">OFFSET(PowellData.ReleaseTier!$B$4,YEAR(CarryoverInterpretation!$C31)-YEAR(CarryoverInterpretation!$C$21),COLUMN(CarryoverInterpretation!Q$21)-COLUMN(CarryoverInterpretation!$D$21),,)</f>
        <v>3</v>
      </c>
      <c r="R36" s="524">
        <f ca="1">OFFSET(PowellData.ReleaseTier!$B$4,YEAR(CarryoverInterpretation!$C31)-YEAR(CarryoverInterpretation!$C$21),COLUMN(CarryoverInterpretation!R$21)-COLUMN(CarryoverInterpretation!$D$21),,)</f>
        <v>3</v>
      </c>
      <c r="S36" s="524">
        <f ca="1">OFFSET(PowellData.ReleaseTier!$B$4,YEAR(CarryoverInterpretation!$C31)-YEAR(CarryoverInterpretation!$C$21),COLUMN(CarryoverInterpretation!S$21)-COLUMN(CarryoverInterpretation!$D$21),,)</f>
        <v>3</v>
      </c>
      <c r="T36" s="524">
        <f ca="1">OFFSET(PowellData.ReleaseTier!$B$4,YEAR(CarryoverInterpretation!$C31)-YEAR(CarryoverInterpretation!$C$21),COLUMN(CarryoverInterpretation!T$21)-COLUMN(CarryoverInterpretation!$D$21),,)</f>
        <v>3</v>
      </c>
      <c r="U36" s="524">
        <f ca="1">OFFSET(PowellData.ReleaseTier!$B$4,YEAR(CarryoverInterpretation!$C31)-YEAR(CarryoverInterpretation!$C$21),COLUMN(CarryoverInterpretation!U$21)-COLUMN(CarryoverInterpretation!$D$21),,)</f>
        <v>3</v>
      </c>
      <c r="V36" s="524">
        <f ca="1">OFFSET(PowellData.ReleaseTier!$B$4,YEAR(CarryoverInterpretation!$C31)-YEAR(CarryoverInterpretation!$C$21),COLUMN(CarryoverInterpretation!V$21)-COLUMN(CarryoverInterpretation!$D$21),,)</f>
        <v>3</v>
      </c>
      <c r="W36" s="524">
        <f ca="1">OFFSET(PowellData.ReleaseTier!$B$4,YEAR(CarryoverInterpretation!$C31)-YEAR(CarryoverInterpretation!$C$21),COLUMN(CarryoverInterpretation!W$21)-COLUMN(CarryoverInterpretation!$D$21),,)</f>
        <v>3</v>
      </c>
      <c r="X36" s="524">
        <f ca="1">OFFSET(PowellData.ReleaseTier!$B$4,YEAR(CarryoverInterpretation!$C31)-YEAR(CarryoverInterpretation!$C$21),COLUMN(CarryoverInterpretation!X$21)-COLUMN(CarryoverInterpretation!$D$21),,)</f>
        <v>3</v>
      </c>
      <c r="Y36" s="524">
        <f ca="1">OFFSET(PowellData.ReleaseTier!$B$4,YEAR(CarryoverInterpretation!$C31)-YEAR(CarryoverInterpretation!$C$21),COLUMN(CarryoverInterpretation!Y$21)-COLUMN(CarryoverInterpretation!$D$21),,)</f>
        <v>3</v>
      </c>
      <c r="Z36" s="524">
        <f ca="1">OFFSET(PowellData.ReleaseTier!$B$4,YEAR(CarryoverInterpretation!$C31)-YEAR(CarryoverInterpretation!$C$21),COLUMN(CarryoverInterpretation!Z$21)-COLUMN(CarryoverInterpretation!$D$21),,)</f>
        <v>3</v>
      </c>
      <c r="AA36" s="524">
        <f ca="1">OFFSET(PowellData.ReleaseTier!$B$4,YEAR(CarryoverInterpretation!$C31)-YEAR(CarryoverInterpretation!$C$21),COLUMN(CarryoverInterpretation!AA$21)-COLUMN(CarryoverInterpretation!$D$21),,)</f>
        <v>3</v>
      </c>
      <c r="AB36" s="524">
        <f ca="1">OFFSET(PowellData.ReleaseTier!$B$4,YEAR(CarryoverInterpretation!$C31)-YEAR(CarryoverInterpretation!$C$21),COLUMN(CarryoverInterpretation!AB$21)-COLUMN(CarryoverInterpretation!$D$21),,)</f>
        <v>3</v>
      </c>
      <c r="AC36" s="524">
        <f ca="1">OFFSET(PowellData.ReleaseTier!$B$4,YEAR(CarryoverInterpretation!$C31)-YEAR(CarryoverInterpretation!$C$21),COLUMN(CarryoverInterpretation!AC$21)-COLUMN(CarryoverInterpretation!$D$21),,)</f>
        <v>3</v>
      </c>
      <c r="AD36" s="524">
        <f ca="1">OFFSET(PowellData.ReleaseTier!$B$4,YEAR(CarryoverInterpretation!$C31)-YEAR(CarryoverInterpretation!$C$21),COLUMN(CarryoverInterpretation!AD$21)-COLUMN(CarryoverInterpretation!$D$21),,)</f>
        <v>3</v>
      </c>
      <c r="AE36" s="524">
        <f ca="1">OFFSET(PowellData.ReleaseTier!$B$4,YEAR(CarryoverInterpretation!$C31)-YEAR(CarryoverInterpretation!$C$21),COLUMN(CarryoverInterpretation!AE$21)-COLUMN(CarryoverInterpretation!$D$21),,)</f>
        <v>3</v>
      </c>
      <c r="AF36" s="524">
        <f ca="1">OFFSET(PowellData.ReleaseTier!$B$4,YEAR(CarryoverInterpretation!$C31)-YEAR(CarryoverInterpretation!$C$21),COLUMN(CarryoverInterpretation!AF$21)-COLUMN(CarryoverInterpretation!$D$21),,)</f>
        <v>3</v>
      </c>
      <c r="AG36" s="524">
        <f ca="1">OFFSET(PowellData.ReleaseTier!$B$4,YEAR(CarryoverInterpretation!$C31)-YEAR(CarryoverInterpretation!$C$21),COLUMN(CarryoverInterpretation!AG$21)-COLUMN(CarryoverInterpretation!$D$21),,)</f>
        <v>3</v>
      </c>
      <c r="AH36" s="524">
        <f ca="1">OFFSET(PowellData.ReleaseTier!$B$4,YEAR(CarryoverInterpretation!$C31)-YEAR(CarryoverInterpretation!$C$21),COLUMN(CarryoverInterpretation!AH$21)-COLUMN(CarryoverInterpretation!$D$21),,)</f>
        <v>3</v>
      </c>
      <c r="AI36" s="524">
        <f ca="1">OFFSET(PowellData.ReleaseTier!$B$4,YEAR(CarryoverInterpretation!$C31)-YEAR(CarryoverInterpretation!$C$21),COLUMN(CarryoverInterpretation!AI$21)-COLUMN(CarryoverInterpretation!$D$21),,)</f>
        <v>3</v>
      </c>
      <c r="AJ36" s="524">
        <f ca="1">OFFSET(PowellData.ReleaseTier!$B$4,YEAR(CarryoverInterpretation!$C31)-YEAR(CarryoverInterpretation!$C$21),COLUMN(CarryoverInterpretation!AJ$21)-COLUMN(CarryoverInterpretation!$D$21),,)</f>
        <v>3</v>
      </c>
      <c r="AK36" s="524">
        <f ca="1">OFFSET(PowellData.ReleaseTier!$B$4,YEAR(CarryoverInterpretation!$C31)-YEAR(CarryoverInterpretation!$C$21),COLUMN(CarryoverInterpretation!AK$21)-COLUMN(CarryoverInterpretation!$D$21),,)</f>
        <v>0</v>
      </c>
      <c r="AL36" s="524">
        <f ca="1">OFFSET(PowellData.ReleaseTier!$B$4,YEAR(CarryoverInterpretation!$C31)-YEAR(CarryoverInterpretation!$C$21),COLUMN(CarryoverInterpretation!AL$21)-COLUMN(CarryoverInterpretation!$D$21),,)</f>
        <v>0</v>
      </c>
      <c r="AM36" s="524">
        <f ca="1">OFFSET(PowellData.ReleaseTier!$B$4,YEAR(CarryoverInterpretation!$C31)-YEAR(CarryoverInterpretation!$C$21),COLUMN(CarryoverInterpretation!AM$21)-COLUMN(CarryoverInterpretation!$D$21),,)</f>
        <v>0</v>
      </c>
      <c r="AN36" s="524">
        <f ca="1">OFFSET(PowellData.ReleaseTier!$B$4,YEAR(CarryoverInterpretation!$C31)-YEAR(CarryoverInterpretation!$C$21),COLUMN(CarryoverInterpretation!AN$21)-COLUMN(CarryoverInterpretation!$D$21),,)</f>
        <v>0</v>
      </c>
      <c r="AO36" s="524">
        <f ca="1">OFFSET(PowellData.ReleaseTier!$B$4,YEAR(CarryoverInterpretation!$C31)-YEAR(CarryoverInterpretation!$C$21),COLUMN(CarryoverInterpretation!AO$21)-COLUMN(CarryoverInterpretation!$D$21),,)</f>
        <v>0</v>
      </c>
      <c r="AP36" s="461"/>
      <c r="AQ36" s="461"/>
      <c r="AR36" s="461"/>
      <c r="AS36" s="461"/>
    </row>
    <row r="37" spans="3:45" x14ac:dyDescent="0.3">
      <c r="C37" s="529" t="s">
        <v>643</v>
      </c>
      <c r="D37" s="524">
        <f ca="1">OFFSET(PowellData.EqualizationCond!$B$4,YEAR(CarryoverInterpretation!$C31)-YEAR(CarryoverInterpretation!$C$21),COLUMN(CarryoverInterpretation!D$21)-COLUMN(CarryoverInterpretation!$D$21),,)</f>
        <v>999</v>
      </c>
      <c r="E37" s="524">
        <f ca="1">OFFSET(PowellData.EqualizationCond!$B$4,YEAR(CarryoverInterpretation!$C31)-YEAR(CarryoverInterpretation!$C$21),COLUMN(CarryoverInterpretation!E$21)-COLUMN(CarryoverInterpretation!$D$21),,)</f>
        <v>999</v>
      </c>
      <c r="F37" s="524">
        <f ca="1">OFFSET(PowellData.EqualizationCond!$B$4,YEAR(CarryoverInterpretation!$C31)-YEAR(CarryoverInterpretation!$C$21),COLUMN(CarryoverInterpretation!F$21)-COLUMN(CarryoverInterpretation!$D$21),,)</f>
        <v>999</v>
      </c>
      <c r="G37" s="524">
        <f ca="1">OFFSET(PowellData.EqualizationCond!$B$4,YEAR(CarryoverInterpretation!$C31)-YEAR(CarryoverInterpretation!$C$21),COLUMN(CarryoverInterpretation!G$21)-COLUMN(CarryoverInterpretation!$D$21),,)</f>
        <v>999</v>
      </c>
      <c r="H37" s="524">
        <f ca="1">OFFSET(PowellData.EqualizationCond!$B$4,YEAR(CarryoverInterpretation!$C31)-YEAR(CarryoverInterpretation!$C$21),COLUMN(CarryoverInterpretation!H$21)-COLUMN(CarryoverInterpretation!$D$21),,)</f>
        <v>999</v>
      </c>
      <c r="I37" s="524">
        <f ca="1">OFFSET(PowellData.EqualizationCond!$B$4,YEAR(CarryoverInterpretation!$C31)-YEAR(CarryoverInterpretation!$C$21),COLUMN(CarryoverInterpretation!I$21)-COLUMN(CarryoverInterpretation!$D$21),,)</f>
        <v>999</v>
      </c>
      <c r="J37" s="524">
        <f ca="1">OFFSET(PowellData.EqualizationCond!$B$4,YEAR(CarryoverInterpretation!$C31)-YEAR(CarryoverInterpretation!$C$21),COLUMN(CarryoverInterpretation!J$21)-COLUMN(CarryoverInterpretation!$D$21),,)</f>
        <v>999</v>
      </c>
      <c r="K37" s="524">
        <f ca="1">OFFSET(PowellData.EqualizationCond!$B$4,YEAR(CarryoverInterpretation!$C31)-YEAR(CarryoverInterpretation!$C$21),COLUMN(CarryoverInterpretation!K$21)-COLUMN(CarryoverInterpretation!$D$21),,)</f>
        <v>999</v>
      </c>
      <c r="L37" s="524">
        <f ca="1">OFFSET(PowellData.EqualizationCond!$B$4,YEAR(CarryoverInterpretation!$C31)-YEAR(CarryoverInterpretation!$C$21),COLUMN(CarryoverInterpretation!L$21)-COLUMN(CarryoverInterpretation!$D$21),,)</f>
        <v>999</v>
      </c>
      <c r="M37" s="524">
        <f ca="1">OFFSET(PowellData.EqualizationCond!$B$4,YEAR(CarryoverInterpretation!$C31)-YEAR(CarryoverInterpretation!$C$21),COLUMN(CarryoverInterpretation!M$21)-COLUMN(CarryoverInterpretation!$D$21),,)</f>
        <v>999</v>
      </c>
      <c r="N37" s="524">
        <f ca="1">OFFSET(PowellData.EqualizationCond!$B$4,YEAR(CarryoverInterpretation!$C31)-YEAR(CarryoverInterpretation!$C$21),COLUMN(CarryoverInterpretation!N$21)-COLUMN(CarryoverInterpretation!$D$21),,)</f>
        <v>999</v>
      </c>
      <c r="O37" s="524">
        <f ca="1">OFFSET(PowellData.EqualizationCond!$B$4,YEAR(CarryoverInterpretation!$C31)-YEAR(CarryoverInterpretation!$C$21),COLUMN(CarryoverInterpretation!O$21)-COLUMN(CarryoverInterpretation!$D$21),,)</f>
        <v>999</v>
      </c>
      <c r="P37" s="524">
        <f ca="1">OFFSET(PowellData.EqualizationCond!$B$4,YEAR(CarryoverInterpretation!$C31)-YEAR(CarryoverInterpretation!$C$21),COLUMN(CarryoverInterpretation!P$21)-COLUMN(CarryoverInterpretation!$D$21),,)</f>
        <v>999</v>
      </c>
      <c r="Q37" s="524">
        <f ca="1">OFFSET(PowellData.EqualizationCond!$B$4,YEAR(CarryoverInterpretation!$C31)-YEAR(CarryoverInterpretation!$C$21),COLUMN(CarryoverInterpretation!Q$21)-COLUMN(CarryoverInterpretation!$D$21),,)</f>
        <v>999</v>
      </c>
      <c r="R37" s="524">
        <f ca="1">OFFSET(PowellData.EqualizationCond!$B$4,YEAR(CarryoverInterpretation!$C31)-YEAR(CarryoverInterpretation!$C$21),COLUMN(CarryoverInterpretation!R$21)-COLUMN(CarryoverInterpretation!$D$21),,)</f>
        <v>999</v>
      </c>
      <c r="S37" s="524">
        <f ca="1">OFFSET(PowellData.EqualizationCond!$B$4,YEAR(CarryoverInterpretation!$C31)-YEAR(CarryoverInterpretation!$C$21),COLUMN(CarryoverInterpretation!S$21)-COLUMN(CarryoverInterpretation!$D$21),,)</f>
        <v>999</v>
      </c>
      <c r="T37" s="524">
        <f ca="1">OFFSET(PowellData.EqualizationCond!$B$4,YEAR(CarryoverInterpretation!$C31)-YEAR(CarryoverInterpretation!$C$21),COLUMN(CarryoverInterpretation!T$21)-COLUMN(CarryoverInterpretation!$D$21),,)</f>
        <v>999</v>
      </c>
      <c r="U37" s="524">
        <f ca="1">OFFSET(PowellData.EqualizationCond!$B$4,YEAR(CarryoverInterpretation!$C31)-YEAR(CarryoverInterpretation!$C$21),COLUMN(CarryoverInterpretation!U$21)-COLUMN(CarryoverInterpretation!$D$21),,)</f>
        <v>999</v>
      </c>
      <c r="V37" s="524">
        <f ca="1">OFFSET(PowellData.EqualizationCond!$B$4,YEAR(CarryoverInterpretation!$C31)-YEAR(CarryoverInterpretation!$C$21),COLUMN(CarryoverInterpretation!V$21)-COLUMN(CarryoverInterpretation!$D$21),,)</f>
        <v>999</v>
      </c>
      <c r="W37" s="524">
        <f ca="1">OFFSET(PowellData.EqualizationCond!$B$4,YEAR(CarryoverInterpretation!$C31)-YEAR(CarryoverInterpretation!$C$21),COLUMN(CarryoverInterpretation!W$21)-COLUMN(CarryoverInterpretation!$D$21),,)</f>
        <v>999</v>
      </c>
      <c r="X37" s="524">
        <f ca="1">OFFSET(PowellData.EqualizationCond!$B$4,YEAR(CarryoverInterpretation!$C31)-YEAR(CarryoverInterpretation!$C$21),COLUMN(CarryoverInterpretation!X$21)-COLUMN(CarryoverInterpretation!$D$21),,)</f>
        <v>999</v>
      </c>
      <c r="Y37" s="524">
        <f ca="1">OFFSET(PowellData.EqualizationCond!$B$4,YEAR(CarryoverInterpretation!$C31)-YEAR(CarryoverInterpretation!$C$21),COLUMN(CarryoverInterpretation!Y$21)-COLUMN(CarryoverInterpretation!$D$21),,)</f>
        <v>999</v>
      </c>
      <c r="Z37" s="524">
        <f ca="1">OFFSET(PowellData.EqualizationCond!$B$4,YEAR(CarryoverInterpretation!$C31)-YEAR(CarryoverInterpretation!$C$21),COLUMN(CarryoverInterpretation!Z$21)-COLUMN(CarryoverInterpretation!$D$21),,)</f>
        <v>999</v>
      </c>
      <c r="AA37" s="524">
        <f ca="1">OFFSET(PowellData.EqualizationCond!$B$4,YEAR(CarryoverInterpretation!$C31)-YEAR(CarryoverInterpretation!$C$21),COLUMN(CarryoverInterpretation!AA$21)-COLUMN(CarryoverInterpretation!$D$21),,)</f>
        <v>999</v>
      </c>
      <c r="AB37" s="524">
        <f ca="1">OFFSET(PowellData.EqualizationCond!$B$4,YEAR(CarryoverInterpretation!$C31)-YEAR(CarryoverInterpretation!$C$21),COLUMN(CarryoverInterpretation!AB$21)-COLUMN(CarryoverInterpretation!$D$21),,)</f>
        <v>999</v>
      </c>
      <c r="AC37" s="524">
        <f ca="1">OFFSET(PowellData.EqualizationCond!$B$4,YEAR(CarryoverInterpretation!$C31)-YEAR(CarryoverInterpretation!$C$21),COLUMN(CarryoverInterpretation!AC$21)-COLUMN(CarryoverInterpretation!$D$21),,)</f>
        <v>999</v>
      </c>
      <c r="AD37" s="524">
        <f ca="1">OFFSET(PowellData.EqualizationCond!$B$4,YEAR(CarryoverInterpretation!$C31)-YEAR(CarryoverInterpretation!$C$21),COLUMN(CarryoverInterpretation!AD$21)-COLUMN(CarryoverInterpretation!$D$21),,)</f>
        <v>999</v>
      </c>
      <c r="AE37" s="524">
        <f ca="1">OFFSET(PowellData.EqualizationCond!$B$4,YEAR(CarryoverInterpretation!$C31)-YEAR(CarryoverInterpretation!$C$21),COLUMN(CarryoverInterpretation!AE$21)-COLUMN(CarryoverInterpretation!$D$21),,)</f>
        <v>999</v>
      </c>
      <c r="AF37" s="524">
        <f ca="1">OFFSET(PowellData.EqualizationCond!$B$4,YEAR(CarryoverInterpretation!$C31)-YEAR(CarryoverInterpretation!$C$21),COLUMN(CarryoverInterpretation!AF$21)-COLUMN(CarryoverInterpretation!$D$21),,)</f>
        <v>999</v>
      </c>
      <c r="AG37" s="524">
        <f ca="1">OFFSET(PowellData.EqualizationCond!$B$4,YEAR(CarryoverInterpretation!$C31)-YEAR(CarryoverInterpretation!$C$21),COLUMN(CarryoverInterpretation!AG$21)-COLUMN(CarryoverInterpretation!$D$21),,)</f>
        <v>999</v>
      </c>
      <c r="AH37" s="524">
        <f ca="1">OFFSET(PowellData.EqualizationCond!$B$4,YEAR(CarryoverInterpretation!$C31)-YEAR(CarryoverInterpretation!$C$21),COLUMN(CarryoverInterpretation!AH$21)-COLUMN(CarryoverInterpretation!$D$21),,)</f>
        <v>999</v>
      </c>
      <c r="AI37" s="524">
        <f ca="1">OFFSET(PowellData.EqualizationCond!$B$4,YEAR(CarryoverInterpretation!$C31)-YEAR(CarryoverInterpretation!$C$21),COLUMN(CarryoverInterpretation!AI$21)-COLUMN(CarryoverInterpretation!$D$21),,)</f>
        <v>999</v>
      </c>
      <c r="AJ37" s="524">
        <f ca="1">OFFSET(PowellData.EqualizationCond!$B$4,YEAR(CarryoverInterpretation!$C31)-YEAR(CarryoverInterpretation!$C$21),COLUMN(CarryoverInterpretation!AJ$21)-COLUMN(CarryoverInterpretation!$D$21),,)</f>
        <v>999</v>
      </c>
      <c r="AK37" s="524">
        <f ca="1">OFFSET(PowellData.EqualizationCond!$B$4,YEAR(CarryoverInterpretation!$C31)-YEAR(CarryoverInterpretation!$C$21),COLUMN(CarryoverInterpretation!AK$21)-COLUMN(CarryoverInterpretation!$D$21),,)</f>
        <v>0</v>
      </c>
      <c r="AL37" s="524">
        <f ca="1">OFFSET(PowellData.EqualizationCond!$B$4,YEAR(CarryoverInterpretation!$C31)-YEAR(CarryoverInterpretation!$C$21),COLUMN(CarryoverInterpretation!AL$21)-COLUMN(CarryoverInterpretation!$D$21),,)</f>
        <v>0</v>
      </c>
      <c r="AM37" s="524">
        <f ca="1">OFFSET(PowellData.EqualizationCond!$B$4,YEAR(CarryoverInterpretation!$C31)-YEAR(CarryoverInterpretation!$C$21),COLUMN(CarryoverInterpretation!AM$21)-COLUMN(CarryoverInterpretation!$D$21),,)</f>
        <v>0</v>
      </c>
      <c r="AN37" s="524">
        <f ca="1">OFFSET(PowellData.EqualizationCond!$B$4,YEAR(CarryoverInterpretation!$C31)-YEAR(CarryoverInterpretation!$C$21),COLUMN(CarryoverInterpretation!AN$21)-COLUMN(CarryoverInterpretation!$D$21),,)</f>
        <v>0</v>
      </c>
      <c r="AO37" s="524">
        <f ca="1">OFFSET(PowellData.EqualizationCond!$B$4,YEAR(CarryoverInterpretation!$C31)-YEAR(CarryoverInterpretation!$C$21),COLUMN(CarryoverInterpretation!AO$21)-COLUMN(CarryoverInterpretation!$D$21),,)</f>
        <v>0</v>
      </c>
      <c r="AP37" s="461"/>
      <c r="AQ37" s="461"/>
      <c r="AR37" s="461"/>
      <c r="AS37" s="461"/>
    </row>
    <row r="38" spans="3:45" x14ac:dyDescent="0.3">
      <c r="C38" s="529" t="s">
        <v>644</v>
      </c>
      <c r="D38" s="524">
        <f ca="1">OFFSET(PowellData.UpperElevBalBranch!$B$4,YEAR(CarryoverInterpretation!$C31)-YEAR(CarryoverInterpretation!$C$21),COLUMN(CarryoverInterpretation!D$21)-COLUMN(CarryoverInterpretation!$D$21),,)</f>
        <v>999</v>
      </c>
      <c r="E38" s="524">
        <f ca="1">OFFSET(PowellData.UpperElevBalBranch!$B$4,YEAR(CarryoverInterpretation!$C31)-YEAR(CarryoverInterpretation!$C$21),COLUMN(CarryoverInterpretation!E$21)-COLUMN(CarryoverInterpretation!$D$21),,)</f>
        <v>999</v>
      </c>
      <c r="F38" s="524">
        <f ca="1">OFFSET(PowellData.UpperElevBalBranch!$B$4,YEAR(CarryoverInterpretation!$C31)-YEAR(CarryoverInterpretation!$C$21),COLUMN(CarryoverInterpretation!F$21)-COLUMN(CarryoverInterpretation!$D$21),,)</f>
        <v>999</v>
      </c>
      <c r="G38" s="524">
        <f ca="1">OFFSET(PowellData.UpperElevBalBranch!$B$4,YEAR(CarryoverInterpretation!$C31)-YEAR(CarryoverInterpretation!$C$21),COLUMN(CarryoverInterpretation!G$21)-COLUMN(CarryoverInterpretation!$D$21),,)</f>
        <v>999</v>
      </c>
      <c r="H38" s="524">
        <f ca="1">OFFSET(PowellData.UpperElevBalBranch!$B$4,YEAR(CarryoverInterpretation!$C31)-YEAR(CarryoverInterpretation!$C$21),COLUMN(CarryoverInterpretation!H$21)-COLUMN(CarryoverInterpretation!$D$21),,)</f>
        <v>999</v>
      </c>
      <c r="I38" s="524">
        <f ca="1">OFFSET(PowellData.UpperElevBalBranch!$B$4,YEAR(CarryoverInterpretation!$C31)-YEAR(CarryoverInterpretation!$C$21),COLUMN(CarryoverInterpretation!I$21)-COLUMN(CarryoverInterpretation!$D$21),,)</f>
        <v>999</v>
      </c>
      <c r="J38" s="524">
        <f ca="1">OFFSET(PowellData.UpperElevBalBranch!$B$4,YEAR(CarryoverInterpretation!$C31)-YEAR(CarryoverInterpretation!$C$21),COLUMN(CarryoverInterpretation!J$21)-COLUMN(CarryoverInterpretation!$D$21),,)</f>
        <v>999</v>
      </c>
      <c r="K38" s="524">
        <f ca="1">OFFSET(PowellData.UpperElevBalBranch!$B$4,YEAR(CarryoverInterpretation!$C31)-YEAR(CarryoverInterpretation!$C$21),COLUMN(CarryoverInterpretation!K$21)-COLUMN(CarryoverInterpretation!$D$21),,)</f>
        <v>999</v>
      </c>
      <c r="L38" s="524">
        <f ca="1">OFFSET(PowellData.UpperElevBalBranch!$B$4,YEAR(CarryoverInterpretation!$C31)-YEAR(CarryoverInterpretation!$C$21),COLUMN(CarryoverInterpretation!L$21)-COLUMN(CarryoverInterpretation!$D$21),,)</f>
        <v>999</v>
      </c>
      <c r="M38" s="524">
        <f ca="1">OFFSET(PowellData.UpperElevBalBranch!$B$4,YEAR(CarryoverInterpretation!$C31)-YEAR(CarryoverInterpretation!$C$21),COLUMN(CarryoverInterpretation!M$21)-COLUMN(CarryoverInterpretation!$D$21),,)</f>
        <v>999</v>
      </c>
      <c r="N38" s="524">
        <f ca="1">OFFSET(PowellData.UpperElevBalBranch!$B$4,YEAR(CarryoverInterpretation!$C31)-YEAR(CarryoverInterpretation!$C$21),COLUMN(CarryoverInterpretation!N$21)-COLUMN(CarryoverInterpretation!$D$21),,)</f>
        <v>999</v>
      </c>
      <c r="O38" s="524">
        <f ca="1">OFFSET(PowellData.UpperElevBalBranch!$B$4,YEAR(CarryoverInterpretation!$C31)-YEAR(CarryoverInterpretation!$C$21),COLUMN(CarryoverInterpretation!O$21)-COLUMN(CarryoverInterpretation!$D$21),,)</f>
        <v>999</v>
      </c>
      <c r="P38" s="524">
        <f ca="1">OFFSET(PowellData.UpperElevBalBranch!$B$4,YEAR(CarryoverInterpretation!$C31)-YEAR(CarryoverInterpretation!$C$21),COLUMN(CarryoverInterpretation!P$21)-COLUMN(CarryoverInterpretation!$D$21),,)</f>
        <v>999</v>
      </c>
      <c r="Q38" s="524">
        <f ca="1">OFFSET(PowellData.UpperElevBalBranch!$B$4,YEAR(CarryoverInterpretation!$C31)-YEAR(CarryoverInterpretation!$C$21),COLUMN(CarryoverInterpretation!Q$21)-COLUMN(CarryoverInterpretation!$D$21),,)</f>
        <v>999</v>
      </c>
      <c r="R38" s="524">
        <f ca="1">OFFSET(PowellData.UpperElevBalBranch!$B$4,YEAR(CarryoverInterpretation!$C31)-YEAR(CarryoverInterpretation!$C$21),COLUMN(CarryoverInterpretation!R$21)-COLUMN(CarryoverInterpretation!$D$21),,)</f>
        <v>999</v>
      </c>
      <c r="S38" s="524">
        <f ca="1">OFFSET(PowellData.UpperElevBalBranch!$B$4,YEAR(CarryoverInterpretation!$C31)-YEAR(CarryoverInterpretation!$C$21),COLUMN(CarryoverInterpretation!S$21)-COLUMN(CarryoverInterpretation!$D$21),,)</f>
        <v>999</v>
      </c>
      <c r="T38" s="524">
        <f ca="1">OFFSET(PowellData.UpperElevBalBranch!$B$4,YEAR(CarryoverInterpretation!$C31)-YEAR(CarryoverInterpretation!$C$21),COLUMN(CarryoverInterpretation!T$21)-COLUMN(CarryoverInterpretation!$D$21),,)</f>
        <v>999</v>
      </c>
      <c r="U38" s="524">
        <f ca="1">OFFSET(PowellData.UpperElevBalBranch!$B$4,YEAR(CarryoverInterpretation!$C31)-YEAR(CarryoverInterpretation!$C$21),COLUMN(CarryoverInterpretation!U$21)-COLUMN(CarryoverInterpretation!$D$21),,)</f>
        <v>999</v>
      </c>
      <c r="V38" s="524">
        <f ca="1">OFFSET(PowellData.UpperElevBalBranch!$B$4,YEAR(CarryoverInterpretation!$C31)-YEAR(CarryoverInterpretation!$C$21),COLUMN(CarryoverInterpretation!V$21)-COLUMN(CarryoverInterpretation!$D$21),,)</f>
        <v>999</v>
      </c>
      <c r="W38" s="524">
        <f ca="1">OFFSET(PowellData.UpperElevBalBranch!$B$4,YEAR(CarryoverInterpretation!$C31)-YEAR(CarryoverInterpretation!$C$21),COLUMN(CarryoverInterpretation!W$21)-COLUMN(CarryoverInterpretation!$D$21),,)</f>
        <v>999</v>
      </c>
      <c r="X38" s="524">
        <f ca="1">OFFSET(PowellData.UpperElevBalBranch!$B$4,YEAR(CarryoverInterpretation!$C31)-YEAR(CarryoverInterpretation!$C$21),COLUMN(CarryoverInterpretation!X$21)-COLUMN(CarryoverInterpretation!$D$21),,)</f>
        <v>999</v>
      </c>
      <c r="Y38" s="524">
        <f ca="1">OFFSET(PowellData.UpperElevBalBranch!$B$4,YEAR(CarryoverInterpretation!$C31)-YEAR(CarryoverInterpretation!$C$21),COLUMN(CarryoverInterpretation!Y$21)-COLUMN(CarryoverInterpretation!$D$21),,)</f>
        <v>999</v>
      </c>
      <c r="Z38" s="524">
        <f ca="1">OFFSET(PowellData.UpperElevBalBranch!$B$4,YEAR(CarryoverInterpretation!$C31)-YEAR(CarryoverInterpretation!$C$21),COLUMN(CarryoverInterpretation!Z$21)-COLUMN(CarryoverInterpretation!$D$21),,)</f>
        <v>999</v>
      </c>
      <c r="AA38" s="524">
        <f ca="1">OFFSET(PowellData.UpperElevBalBranch!$B$4,YEAR(CarryoverInterpretation!$C31)-YEAR(CarryoverInterpretation!$C$21),COLUMN(CarryoverInterpretation!AA$21)-COLUMN(CarryoverInterpretation!$D$21),,)</f>
        <v>999</v>
      </c>
      <c r="AB38" s="524">
        <f ca="1">OFFSET(PowellData.UpperElevBalBranch!$B$4,YEAR(CarryoverInterpretation!$C31)-YEAR(CarryoverInterpretation!$C$21),COLUMN(CarryoverInterpretation!AB$21)-COLUMN(CarryoverInterpretation!$D$21),,)</f>
        <v>999</v>
      </c>
      <c r="AC38" s="524">
        <f ca="1">OFFSET(PowellData.UpperElevBalBranch!$B$4,YEAR(CarryoverInterpretation!$C31)-YEAR(CarryoverInterpretation!$C$21),COLUMN(CarryoverInterpretation!AC$21)-COLUMN(CarryoverInterpretation!$D$21),,)</f>
        <v>999</v>
      </c>
      <c r="AD38" s="524">
        <f ca="1">OFFSET(PowellData.UpperElevBalBranch!$B$4,YEAR(CarryoverInterpretation!$C31)-YEAR(CarryoverInterpretation!$C$21),COLUMN(CarryoverInterpretation!AD$21)-COLUMN(CarryoverInterpretation!$D$21),,)</f>
        <v>999</v>
      </c>
      <c r="AE38" s="524">
        <f ca="1">OFFSET(PowellData.UpperElevBalBranch!$B$4,YEAR(CarryoverInterpretation!$C31)-YEAR(CarryoverInterpretation!$C$21),COLUMN(CarryoverInterpretation!AE$21)-COLUMN(CarryoverInterpretation!$D$21),,)</f>
        <v>999</v>
      </c>
      <c r="AF38" s="524">
        <f ca="1">OFFSET(PowellData.UpperElevBalBranch!$B$4,YEAR(CarryoverInterpretation!$C31)-YEAR(CarryoverInterpretation!$C$21),COLUMN(CarryoverInterpretation!AF$21)-COLUMN(CarryoverInterpretation!$D$21),,)</f>
        <v>999</v>
      </c>
      <c r="AG38" s="524">
        <f ca="1">OFFSET(PowellData.UpperElevBalBranch!$B$4,YEAR(CarryoverInterpretation!$C31)-YEAR(CarryoverInterpretation!$C$21),COLUMN(CarryoverInterpretation!AG$21)-COLUMN(CarryoverInterpretation!$D$21),,)</f>
        <v>999</v>
      </c>
      <c r="AH38" s="524">
        <f ca="1">OFFSET(PowellData.UpperElevBalBranch!$B$4,YEAR(CarryoverInterpretation!$C31)-YEAR(CarryoverInterpretation!$C$21),COLUMN(CarryoverInterpretation!AH$21)-COLUMN(CarryoverInterpretation!$D$21),,)</f>
        <v>999</v>
      </c>
      <c r="AI38" s="524">
        <f ca="1">OFFSET(PowellData.UpperElevBalBranch!$B$4,YEAR(CarryoverInterpretation!$C31)-YEAR(CarryoverInterpretation!$C$21),COLUMN(CarryoverInterpretation!AI$21)-COLUMN(CarryoverInterpretation!$D$21),,)</f>
        <v>999</v>
      </c>
      <c r="AJ38" s="524">
        <f ca="1">OFFSET(PowellData.UpperElevBalBranch!$B$4,YEAR(CarryoverInterpretation!$C31)-YEAR(CarryoverInterpretation!$C$21),COLUMN(CarryoverInterpretation!AJ$21)-COLUMN(CarryoverInterpretation!$D$21),,)</f>
        <v>999</v>
      </c>
      <c r="AK38" s="524">
        <f ca="1">OFFSET(PowellData.UpperElevBalBranch!$B$4,YEAR(CarryoverInterpretation!$C31)-YEAR(CarryoverInterpretation!$C$21),COLUMN(CarryoverInterpretation!AK$21)-COLUMN(CarryoverInterpretation!$D$21),,)</f>
        <v>0</v>
      </c>
      <c r="AL38" s="524">
        <f ca="1">OFFSET(PowellData.UpperElevBalBranch!$B$4,YEAR(CarryoverInterpretation!$C31)-YEAR(CarryoverInterpretation!$C$21),COLUMN(CarryoverInterpretation!AL$21)-COLUMN(CarryoverInterpretation!$D$21),,)</f>
        <v>0</v>
      </c>
      <c r="AM38" s="524">
        <f ca="1">OFFSET(PowellData.UpperElevBalBranch!$B$4,YEAR(CarryoverInterpretation!$C31)-YEAR(CarryoverInterpretation!$C$21),COLUMN(CarryoverInterpretation!AM$21)-COLUMN(CarryoverInterpretation!$D$21),,)</f>
        <v>0</v>
      </c>
      <c r="AN38" s="524">
        <f ca="1">OFFSET(PowellData.UpperElevBalBranch!$B$4,YEAR(CarryoverInterpretation!$C31)-YEAR(CarryoverInterpretation!$C$21),COLUMN(CarryoverInterpretation!AN$21)-COLUMN(CarryoverInterpretation!$D$21),,)</f>
        <v>0</v>
      </c>
      <c r="AO38" s="524">
        <f ca="1">OFFSET(PowellData.UpperElevBalBranch!$B$4,YEAR(CarryoverInterpretation!$C31)-YEAR(CarryoverInterpretation!$C$21),COLUMN(CarryoverInterpretation!AO$21)-COLUMN(CarryoverInterpretation!$D$21),,)</f>
        <v>0</v>
      </c>
      <c r="AP38" s="461"/>
      <c r="AQ38" s="461"/>
      <c r="AR38" s="461"/>
      <c r="AS38" s="461"/>
    </row>
    <row r="39" spans="3:45" x14ac:dyDescent="0.3">
      <c r="C39" s="461"/>
      <c r="D39" s="461"/>
      <c r="E39" s="461"/>
      <c r="F39" s="461"/>
      <c r="G39" s="461"/>
      <c r="H39" s="461"/>
      <c r="I39" s="461"/>
      <c r="J39" s="461"/>
      <c r="K39" s="461"/>
      <c r="L39" s="461"/>
      <c r="M39" s="461"/>
      <c r="N39" s="461"/>
      <c r="O39" s="461"/>
      <c r="P39" s="461"/>
      <c r="Q39" s="461"/>
      <c r="R39" s="461"/>
      <c r="S39" s="461"/>
      <c r="T39" s="461"/>
      <c r="U39" s="461"/>
      <c r="V39" s="461"/>
      <c r="W39" s="461"/>
      <c r="X39" s="461"/>
      <c r="Y39" s="461"/>
      <c r="Z39" s="461"/>
      <c r="AA39" s="461"/>
      <c r="AB39" s="461"/>
      <c r="AC39" s="461"/>
      <c r="AD39" s="461"/>
      <c r="AE39" s="461"/>
      <c r="AF39" s="461"/>
      <c r="AG39" s="461"/>
      <c r="AH39" s="461"/>
      <c r="AI39" s="461"/>
      <c r="AJ39" s="461"/>
      <c r="AK39" s="461"/>
      <c r="AL39" s="461"/>
      <c r="AM39" s="461"/>
      <c r="AN39" s="461"/>
      <c r="AO39" s="461"/>
      <c r="AP39" s="461"/>
      <c r="AQ39" s="461"/>
      <c r="AR39" s="461"/>
      <c r="AS39" s="461"/>
    </row>
    <row r="40" spans="3:45" x14ac:dyDescent="0.3">
      <c r="C40" s="526" t="str">
        <f ca="1">"WY " &amp; YEAR(C41)</f>
        <v>WY 2028</v>
      </c>
      <c r="D40" s="527" t="s">
        <v>287</v>
      </c>
      <c r="E40" s="527" t="s">
        <v>288</v>
      </c>
      <c r="F40" s="527" t="s">
        <v>289</v>
      </c>
      <c r="G40" s="527">
        <v>1981</v>
      </c>
      <c r="H40" s="527">
        <v>1982</v>
      </c>
      <c r="I40" s="527">
        <v>1983</v>
      </c>
      <c r="J40" s="527">
        <v>1984</v>
      </c>
      <c r="K40" s="527">
        <v>1985</v>
      </c>
      <c r="L40" s="527">
        <v>1986</v>
      </c>
      <c r="M40" s="527">
        <v>1987</v>
      </c>
      <c r="N40" s="527">
        <v>1988</v>
      </c>
      <c r="O40" s="527">
        <v>1989</v>
      </c>
      <c r="P40" s="527">
        <v>1990</v>
      </c>
      <c r="Q40" s="527">
        <v>1991</v>
      </c>
      <c r="R40" s="527">
        <v>1992</v>
      </c>
      <c r="S40" s="527">
        <v>1993</v>
      </c>
      <c r="T40" s="527">
        <v>1994</v>
      </c>
      <c r="U40" s="527">
        <v>1995</v>
      </c>
      <c r="V40" s="527">
        <v>1996</v>
      </c>
      <c r="W40" s="527">
        <v>1997</v>
      </c>
      <c r="X40" s="527">
        <v>1998</v>
      </c>
      <c r="Y40" s="527">
        <v>1999</v>
      </c>
      <c r="Z40" s="527">
        <v>2000</v>
      </c>
      <c r="AA40" s="527">
        <v>2001</v>
      </c>
      <c r="AB40" s="527">
        <v>2002</v>
      </c>
      <c r="AC40" s="527">
        <v>2003</v>
      </c>
      <c r="AD40" s="527">
        <v>2004</v>
      </c>
      <c r="AE40" s="527">
        <v>2005</v>
      </c>
      <c r="AF40" s="527">
        <v>2006</v>
      </c>
      <c r="AG40" s="527">
        <v>2007</v>
      </c>
      <c r="AH40" s="527">
        <v>2008</v>
      </c>
      <c r="AI40" s="527">
        <v>2009</v>
      </c>
      <c r="AJ40" s="527">
        <v>2010</v>
      </c>
      <c r="AK40" s="527">
        <v>2011</v>
      </c>
      <c r="AL40" s="527">
        <v>2012</v>
      </c>
      <c r="AM40" s="527">
        <v>2013</v>
      </c>
      <c r="AN40" s="527">
        <v>2014</v>
      </c>
      <c r="AO40" s="527">
        <v>2015</v>
      </c>
      <c r="AP40" s="461"/>
      <c r="AQ40" s="461"/>
      <c r="AR40" s="461"/>
      <c r="AS40" s="461"/>
    </row>
    <row r="41" spans="3:45" x14ac:dyDescent="0.3">
      <c r="C41" s="525">
        <f ca="1">PowellData.ReleaseTier!A6</f>
        <v>46753</v>
      </c>
      <c r="D41" s="523" t="s">
        <v>323</v>
      </c>
      <c r="E41" s="523" t="s">
        <v>324</v>
      </c>
      <c r="F41" s="523" t="s">
        <v>325</v>
      </c>
      <c r="G41" s="523" t="s">
        <v>326</v>
      </c>
      <c r="H41" s="523" t="s">
        <v>327</v>
      </c>
      <c r="I41" s="523" t="s">
        <v>328</v>
      </c>
      <c r="J41" s="523" t="s">
        <v>329</v>
      </c>
      <c r="K41" s="523" t="s">
        <v>330</v>
      </c>
      <c r="L41" s="523" t="s">
        <v>331</v>
      </c>
      <c r="M41" s="523" t="s">
        <v>332</v>
      </c>
      <c r="N41" s="523" t="s">
        <v>333</v>
      </c>
      <c r="O41" s="523" t="s">
        <v>334</v>
      </c>
      <c r="P41" s="523" t="s">
        <v>335</v>
      </c>
      <c r="Q41" s="523" t="s">
        <v>336</v>
      </c>
      <c r="R41" s="523" t="s">
        <v>337</v>
      </c>
      <c r="S41" s="523" t="s">
        <v>338</v>
      </c>
      <c r="T41" s="523" t="s">
        <v>339</v>
      </c>
      <c r="U41" s="523" t="s">
        <v>340</v>
      </c>
      <c r="V41" s="523" t="s">
        <v>341</v>
      </c>
      <c r="W41" s="523" t="s">
        <v>342</v>
      </c>
      <c r="X41" s="523" t="s">
        <v>343</v>
      </c>
      <c r="Y41" s="523" t="s">
        <v>344</v>
      </c>
      <c r="Z41" s="523" t="s">
        <v>345</v>
      </c>
      <c r="AA41" s="523" t="s">
        <v>346</v>
      </c>
      <c r="AB41" s="523" t="s">
        <v>347</v>
      </c>
      <c r="AC41" s="523" t="s">
        <v>348</v>
      </c>
      <c r="AD41" s="523" t="s">
        <v>349</v>
      </c>
      <c r="AE41" s="523" t="s">
        <v>350</v>
      </c>
      <c r="AF41" s="523" t="s">
        <v>351</v>
      </c>
      <c r="AG41" s="523" t="s">
        <v>352</v>
      </c>
      <c r="AH41" s="523" t="s">
        <v>353</v>
      </c>
      <c r="AI41" s="523" t="s">
        <v>354</v>
      </c>
      <c r="AJ41" s="523" t="s">
        <v>355</v>
      </c>
      <c r="AK41" s="523" t="s">
        <v>373</v>
      </c>
      <c r="AL41" s="523" t="s">
        <v>374</v>
      </c>
      <c r="AM41" s="523" t="s">
        <v>375</v>
      </c>
      <c r="AN41" s="523" t="s">
        <v>376</v>
      </c>
      <c r="AO41" s="523" t="s">
        <v>377</v>
      </c>
      <c r="AP41" s="461"/>
      <c r="AQ41" s="461"/>
      <c r="AR41" s="461"/>
      <c r="AS41" s="461"/>
    </row>
    <row r="42" spans="3:45" x14ac:dyDescent="0.3">
      <c r="C42" s="529" t="s">
        <v>640</v>
      </c>
      <c r="D42" s="524">
        <f ca="1">ROUND(OFFSET(PowellTargetAnnualReleaseVolume!$B$4,YEAR(CarryoverInterpretation!$C41)-YEAR(CarryoverInterpretation!$C$21),COLUMN(CarryoverInterpretation!D$21)-COLUMN(CarryoverInterpretation!$D$21),,),0)</f>
        <v>7480</v>
      </c>
      <c r="E42" s="524">
        <f ca="1">ROUND(OFFSET(PowellTargetAnnualReleaseVolume!$B$4,YEAR(CarryoverInterpretation!$C41)-YEAR(CarryoverInterpretation!$C$21),COLUMN(CarryoverInterpretation!E$21)-COLUMN(CarryoverInterpretation!$D$21),,),0)</f>
        <v>8069</v>
      </c>
      <c r="F42" s="524">
        <f ca="1">ROUND(OFFSET(PowellTargetAnnualReleaseVolume!$B$4,YEAR(CarryoverInterpretation!$C41)-YEAR(CarryoverInterpretation!$C$21),COLUMN(CarryoverInterpretation!F$21)-COLUMN(CarryoverInterpretation!$D$21),,),0)</f>
        <v>8466</v>
      </c>
      <c r="G42" s="524">
        <f ca="1">ROUND(OFFSET(PowellTargetAnnualReleaseVolume!$B$4,YEAR(CarryoverInterpretation!$C41)-YEAR(CarryoverInterpretation!$C$21),COLUMN(CarryoverInterpretation!G$21)-COLUMN(CarryoverInterpretation!$D$21),,),0)</f>
        <v>8866</v>
      </c>
      <c r="H42" s="524">
        <f ca="1">ROUND(OFFSET(PowellTargetAnnualReleaseVolume!$B$4,YEAR(CarryoverInterpretation!$C41)-YEAR(CarryoverInterpretation!$C$21),COLUMN(CarryoverInterpretation!H$21)-COLUMN(CarryoverInterpretation!$D$21),,),0)</f>
        <v>7480</v>
      </c>
      <c r="I42" s="524">
        <f ca="1">ROUND(OFFSET(PowellTargetAnnualReleaseVolume!$B$4,YEAR(CarryoverInterpretation!$C41)-YEAR(CarryoverInterpretation!$C$21),COLUMN(CarryoverInterpretation!I$21)-COLUMN(CarryoverInterpretation!$D$21),,),0)</f>
        <v>9500</v>
      </c>
      <c r="J42" s="524">
        <f ca="1">ROUND(OFFSET(PowellTargetAnnualReleaseVolume!$B$4,YEAR(CarryoverInterpretation!$C41)-YEAR(CarryoverInterpretation!$C$21),COLUMN(CarryoverInterpretation!J$21)-COLUMN(CarryoverInterpretation!$D$21),,),0)</f>
        <v>7480</v>
      </c>
      <c r="K42" s="524">
        <f ca="1">ROUND(OFFSET(PowellTargetAnnualReleaseVolume!$B$4,YEAR(CarryoverInterpretation!$C41)-YEAR(CarryoverInterpretation!$C$21),COLUMN(CarryoverInterpretation!K$21)-COLUMN(CarryoverInterpretation!$D$21),,),0)</f>
        <v>7480</v>
      </c>
      <c r="L42" s="524">
        <f ca="1">ROUND(OFFSET(PowellTargetAnnualReleaseVolume!$B$4,YEAR(CarryoverInterpretation!$C41)-YEAR(CarryoverInterpretation!$C$21),COLUMN(CarryoverInterpretation!L$21)-COLUMN(CarryoverInterpretation!$D$21),,),0)</f>
        <v>7480</v>
      </c>
      <c r="M42" s="524">
        <f ca="1">ROUND(OFFSET(PowellTargetAnnualReleaseVolume!$B$4,YEAR(CarryoverInterpretation!$C41)-YEAR(CarryoverInterpretation!$C$21),COLUMN(CarryoverInterpretation!M$21)-COLUMN(CarryoverInterpretation!$D$21),,),0)</f>
        <v>7480</v>
      </c>
      <c r="N42" s="524">
        <f ca="1">ROUND(OFFSET(PowellTargetAnnualReleaseVolume!$B$4,YEAR(CarryoverInterpretation!$C41)-YEAR(CarryoverInterpretation!$C$21),COLUMN(CarryoverInterpretation!N$21)-COLUMN(CarryoverInterpretation!$D$21),,),0)</f>
        <v>7715</v>
      </c>
      <c r="O42" s="524">
        <f ca="1">ROUND(OFFSET(PowellTargetAnnualReleaseVolume!$B$4,YEAR(CarryoverInterpretation!$C41)-YEAR(CarryoverInterpretation!$C$21),COLUMN(CarryoverInterpretation!O$21)-COLUMN(CarryoverInterpretation!$D$21),,),0)</f>
        <v>7000</v>
      </c>
      <c r="P42" s="524">
        <f ca="1">ROUND(OFFSET(PowellTargetAnnualReleaseVolume!$B$4,YEAR(CarryoverInterpretation!$C41)-YEAR(CarryoverInterpretation!$C$21),COLUMN(CarryoverInterpretation!P$21)-COLUMN(CarryoverInterpretation!$D$21),,),0)</f>
        <v>7000</v>
      </c>
      <c r="Q42" s="524">
        <f ca="1">ROUND(OFFSET(PowellTargetAnnualReleaseVolume!$B$4,YEAR(CarryoverInterpretation!$C41)-YEAR(CarryoverInterpretation!$C$21),COLUMN(CarryoverInterpretation!Q$21)-COLUMN(CarryoverInterpretation!$D$21),,),0)</f>
        <v>7000</v>
      </c>
      <c r="R42" s="524">
        <f ca="1">ROUND(OFFSET(PowellTargetAnnualReleaseVolume!$B$4,YEAR(CarryoverInterpretation!$C41)-YEAR(CarryoverInterpretation!$C$21),COLUMN(CarryoverInterpretation!R$21)-COLUMN(CarryoverInterpretation!$D$21),,),0)</f>
        <v>7000</v>
      </c>
      <c r="S42" s="524">
        <f ca="1">ROUND(OFFSET(PowellTargetAnnualReleaseVolume!$B$4,YEAR(CarryoverInterpretation!$C41)-YEAR(CarryoverInterpretation!$C$21),COLUMN(CarryoverInterpretation!S$21)-COLUMN(CarryoverInterpretation!$D$21),,),0)</f>
        <v>8652</v>
      </c>
      <c r="T42" s="524">
        <f ca="1">ROUND(OFFSET(PowellTargetAnnualReleaseVolume!$B$4,YEAR(CarryoverInterpretation!$C41)-YEAR(CarryoverInterpretation!$C$21),COLUMN(CarryoverInterpretation!T$21)-COLUMN(CarryoverInterpretation!$D$21),,),0)</f>
        <v>7480</v>
      </c>
      <c r="U42" s="524">
        <f ca="1">ROUND(OFFSET(PowellTargetAnnualReleaseVolume!$B$4,YEAR(CarryoverInterpretation!$C41)-YEAR(CarryoverInterpretation!$C$21),COLUMN(CarryoverInterpretation!U$21)-COLUMN(CarryoverInterpretation!$D$21),,),0)</f>
        <v>7851</v>
      </c>
      <c r="V42" s="524">
        <f ca="1">ROUND(OFFSET(PowellTargetAnnualReleaseVolume!$B$4,YEAR(CarryoverInterpretation!$C41)-YEAR(CarryoverInterpretation!$C$21),COLUMN(CarryoverInterpretation!V$21)-COLUMN(CarryoverInterpretation!$D$21),,),0)</f>
        <v>9285</v>
      </c>
      <c r="W42" s="524">
        <f ca="1">ROUND(OFFSET(PowellTargetAnnualReleaseVolume!$B$4,YEAR(CarryoverInterpretation!$C41)-YEAR(CarryoverInterpretation!$C$21),COLUMN(CarryoverInterpretation!W$21)-COLUMN(CarryoverInterpretation!$D$21),,),0)</f>
        <v>7480</v>
      </c>
      <c r="X42" s="524">
        <f ca="1">ROUND(OFFSET(PowellTargetAnnualReleaseVolume!$B$4,YEAR(CarryoverInterpretation!$C41)-YEAR(CarryoverInterpretation!$C$21),COLUMN(CarryoverInterpretation!X$21)-COLUMN(CarryoverInterpretation!$D$21),,),0)</f>
        <v>7809</v>
      </c>
      <c r="Y42" s="524">
        <f ca="1">ROUND(OFFSET(PowellTargetAnnualReleaseVolume!$B$4,YEAR(CarryoverInterpretation!$C41)-YEAR(CarryoverInterpretation!$C$21),COLUMN(CarryoverInterpretation!Y$21)-COLUMN(CarryoverInterpretation!$D$21),,),0)</f>
        <v>9500</v>
      </c>
      <c r="Z42" s="524">
        <f ca="1">ROUND(OFFSET(PowellTargetAnnualReleaseVolume!$B$4,YEAR(CarryoverInterpretation!$C41)-YEAR(CarryoverInterpretation!$C$21),COLUMN(CarryoverInterpretation!Z$21)-COLUMN(CarryoverInterpretation!$D$21),,),0)</f>
        <v>7480</v>
      </c>
      <c r="AA42" s="524">
        <f ca="1">ROUND(OFFSET(PowellTargetAnnualReleaseVolume!$B$4,YEAR(CarryoverInterpretation!$C41)-YEAR(CarryoverInterpretation!$C$21),COLUMN(CarryoverInterpretation!AA$21)-COLUMN(CarryoverInterpretation!$D$21),,),0)</f>
        <v>7000</v>
      </c>
      <c r="AB42" s="524">
        <f ca="1">ROUND(OFFSET(PowellTargetAnnualReleaseVolume!$B$4,YEAR(CarryoverInterpretation!$C41)-YEAR(CarryoverInterpretation!$C$21),COLUMN(CarryoverInterpretation!AB$21)-COLUMN(CarryoverInterpretation!$D$21),,),0)</f>
        <v>8003</v>
      </c>
      <c r="AC42" s="524">
        <f ca="1">ROUND(OFFSET(PowellTargetAnnualReleaseVolume!$B$4,YEAR(CarryoverInterpretation!$C41)-YEAR(CarryoverInterpretation!$C$21),COLUMN(CarryoverInterpretation!AC$21)-COLUMN(CarryoverInterpretation!$D$21),,),0)</f>
        <v>8215</v>
      </c>
      <c r="AD42" s="524">
        <f ca="1">ROUND(OFFSET(PowellTargetAnnualReleaseVolume!$B$4,YEAR(CarryoverInterpretation!$C41)-YEAR(CarryoverInterpretation!$C$21),COLUMN(CarryoverInterpretation!AD$21)-COLUMN(CarryoverInterpretation!$D$21),,),0)</f>
        <v>8027</v>
      </c>
      <c r="AE42" s="524">
        <f ca="1">ROUND(OFFSET(PowellTargetAnnualReleaseVolume!$B$4,YEAR(CarryoverInterpretation!$C41)-YEAR(CarryoverInterpretation!$C$21),COLUMN(CarryoverInterpretation!AE$21)-COLUMN(CarryoverInterpretation!$D$21),,),0)</f>
        <v>9500</v>
      </c>
      <c r="AF42" s="524">
        <f ca="1">ROUND(OFFSET(PowellTargetAnnualReleaseVolume!$B$4,YEAR(CarryoverInterpretation!$C41)-YEAR(CarryoverInterpretation!$C$21),COLUMN(CarryoverInterpretation!AF$21)-COLUMN(CarryoverInterpretation!$D$21),,),0)</f>
        <v>7480</v>
      </c>
      <c r="AG42" s="524">
        <f ca="1">ROUND(OFFSET(PowellTargetAnnualReleaseVolume!$B$4,YEAR(CarryoverInterpretation!$C41)-YEAR(CarryoverInterpretation!$C$21),COLUMN(CarryoverInterpretation!AG$21)-COLUMN(CarryoverInterpretation!$D$21),,),0)</f>
        <v>8629</v>
      </c>
      <c r="AH42" s="524">
        <f ca="1">ROUND(OFFSET(PowellTargetAnnualReleaseVolume!$B$4,YEAR(CarryoverInterpretation!$C41)-YEAR(CarryoverInterpretation!$C$21),COLUMN(CarryoverInterpretation!AH$21)-COLUMN(CarryoverInterpretation!$D$21),,),0)</f>
        <v>7480</v>
      </c>
      <c r="AI42" s="524">
        <f ca="1">ROUND(OFFSET(PowellTargetAnnualReleaseVolume!$B$4,YEAR(CarryoverInterpretation!$C41)-YEAR(CarryoverInterpretation!$C$21),COLUMN(CarryoverInterpretation!AI$21)-COLUMN(CarryoverInterpretation!$D$21),,),0)</f>
        <v>7000</v>
      </c>
      <c r="AJ42" s="524">
        <f ca="1">ROUND(OFFSET(PowellTargetAnnualReleaseVolume!$B$4,YEAR(CarryoverInterpretation!$C41)-YEAR(CarryoverInterpretation!$C$21),COLUMN(CarryoverInterpretation!AJ$21)-COLUMN(CarryoverInterpretation!$D$21),,),0)</f>
        <v>7000</v>
      </c>
      <c r="AK42" s="524">
        <f ca="1">ROUND(OFFSET(PowellTargetAnnualReleaseVolume!$B$4,YEAR(CarryoverInterpretation!$C41)-YEAR(CarryoverInterpretation!$C$21),COLUMN(CarryoverInterpretation!AK$21)-COLUMN(CarryoverInterpretation!$D$21),,),0)</f>
        <v>0</v>
      </c>
      <c r="AL42" s="524">
        <f ca="1">ROUND(OFFSET(PowellTargetAnnualReleaseVolume!$B$4,YEAR(CarryoverInterpretation!$C41)-YEAR(CarryoverInterpretation!$C$21),COLUMN(CarryoverInterpretation!AL$21)-COLUMN(CarryoverInterpretation!$D$21),,),0)</f>
        <v>0</v>
      </c>
      <c r="AM42" s="524">
        <f ca="1">ROUND(OFFSET(PowellTargetAnnualReleaseVolume!$B$4,YEAR(CarryoverInterpretation!$C41)-YEAR(CarryoverInterpretation!$C$21),COLUMN(CarryoverInterpretation!AM$21)-COLUMN(CarryoverInterpretation!$D$21),,),0)</f>
        <v>0</v>
      </c>
      <c r="AN42" s="524">
        <f ca="1">ROUND(OFFSET(PowellTargetAnnualReleaseVolume!$B$4,YEAR(CarryoverInterpretation!$C41)-YEAR(CarryoverInterpretation!$C$21),COLUMN(CarryoverInterpretation!AN$21)-COLUMN(CarryoverInterpretation!$D$21),,),0)</f>
        <v>0</v>
      </c>
      <c r="AO42" s="524">
        <f ca="1">ROUND(OFFSET(PowellTargetAnnualReleaseVolume!$B$4,YEAR(CarryoverInterpretation!$C41)-YEAR(CarryoverInterpretation!$C$21),COLUMN(CarryoverInterpretation!AO$21)-COLUMN(CarryoverInterpretation!$D$21),,),0)</f>
        <v>0</v>
      </c>
      <c r="AP42" s="461"/>
      <c r="AQ42" s="461"/>
      <c r="AR42" s="461"/>
      <c r="AS42" s="461"/>
    </row>
    <row r="43" spans="3:45" x14ac:dyDescent="0.3">
      <c r="C43" s="529" t="s">
        <v>641</v>
      </c>
      <c r="D43" s="524">
        <f ca="1">ROUND(OFFSET(PowellActualAnnualReleaseVolume!$B$4,YEAR(CarryoverInterpretation!$C41)-YEAR(CarryoverInterpretation!$C$21),COLUMN(CarryoverInterpretation!D$21)-COLUMN(CarryoverInterpretation!$D$21),,),0)</f>
        <v>7480</v>
      </c>
      <c r="E43" s="524">
        <f ca="1">ROUND(OFFSET(PowellActualAnnualReleaseVolume!$B$4,YEAR(CarryoverInterpretation!$C41)-YEAR(CarryoverInterpretation!$C$21),COLUMN(CarryoverInterpretation!E$21)-COLUMN(CarryoverInterpretation!$D$21),,),0)</f>
        <v>8069</v>
      </c>
      <c r="F43" s="524">
        <f ca="1">ROUND(OFFSET(PowellActualAnnualReleaseVolume!$B$4,YEAR(CarryoverInterpretation!$C41)-YEAR(CarryoverInterpretation!$C$21),COLUMN(CarryoverInterpretation!F$21)-COLUMN(CarryoverInterpretation!$D$21),,),0)</f>
        <v>8466</v>
      </c>
      <c r="G43" s="524">
        <f ca="1">ROUND(OFFSET(PowellActualAnnualReleaseVolume!$B$4,YEAR(CarryoverInterpretation!$C41)-YEAR(CarryoverInterpretation!$C$21),COLUMN(CarryoverInterpretation!G$21)-COLUMN(CarryoverInterpretation!$D$21),,),0)</f>
        <v>8866</v>
      </c>
      <c r="H43" s="524">
        <f ca="1">ROUND(OFFSET(PowellActualAnnualReleaseVolume!$B$4,YEAR(CarryoverInterpretation!$C41)-YEAR(CarryoverInterpretation!$C$21),COLUMN(CarryoverInterpretation!H$21)-COLUMN(CarryoverInterpretation!$D$21),,),0)</f>
        <v>7480</v>
      </c>
      <c r="I43" s="524">
        <f ca="1">ROUND(OFFSET(PowellActualAnnualReleaseVolume!$B$4,YEAR(CarryoverInterpretation!$C41)-YEAR(CarryoverInterpretation!$C$21),COLUMN(CarryoverInterpretation!I$21)-COLUMN(CarryoverInterpretation!$D$21),,),0)</f>
        <v>9500</v>
      </c>
      <c r="J43" s="524">
        <f ca="1">ROUND(OFFSET(PowellActualAnnualReleaseVolume!$B$4,YEAR(CarryoverInterpretation!$C41)-YEAR(CarryoverInterpretation!$C$21),COLUMN(CarryoverInterpretation!J$21)-COLUMN(CarryoverInterpretation!$D$21),,),0)</f>
        <v>7480</v>
      </c>
      <c r="K43" s="524">
        <f ca="1">ROUND(OFFSET(PowellActualAnnualReleaseVolume!$B$4,YEAR(CarryoverInterpretation!$C41)-YEAR(CarryoverInterpretation!$C$21),COLUMN(CarryoverInterpretation!K$21)-COLUMN(CarryoverInterpretation!$D$21),,),0)</f>
        <v>7480</v>
      </c>
      <c r="L43" s="524">
        <f ca="1">ROUND(OFFSET(PowellActualAnnualReleaseVolume!$B$4,YEAR(CarryoverInterpretation!$C41)-YEAR(CarryoverInterpretation!$C$21),COLUMN(CarryoverInterpretation!L$21)-COLUMN(CarryoverInterpretation!$D$21),,),0)</f>
        <v>7480</v>
      </c>
      <c r="M43" s="524">
        <f ca="1">ROUND(OFFSET(PowellActualAnnualReleaseVolume!$B$4,YEAR(CarryoverInterpretation!$C41)-YEAR(CarryoverInterpretation!$C$21),COLUMN(CarryoverInterpretation!M$21)-COLUMN(CarryoverInterpretation!$D$21),,),0)</f>
        <v>7480</v>
      </c>
      <c r="N43" s="524">
        <f ca="1">ROUND(OFFSET(PowellActualAnnualReleaseVolume!$B$4,YEAR(CarryoverInterpretation!$C41)-YEAR(CarryoverInterpretation!$C$21),COLUMN(CarryoverInterpretation!N$21)-COLUMN(CarryoverInterpretation!$D$21),,),0)</f>
        <v>7715</v>
      </c>
      <c r="O43" s="524">
        <f ca="1">ROUND(OFFSET(PowellActualAnnualReleaseVolume!$B$4,YEAR(CarryoverInterpretation!$C41)-YEAR(CarryoverInterpretation!$C$21),COLUMN(CarryoverInterpretation!O$21)-COLUMN(CarryoverInterpretation!$D$21),,),0)</f>
        <v>6683</v>
      </c>
      <c r="P43" s="524">
        <f ca="1">ROUND(OFFSET(PowellActualAnnualReleaseVolume!$B$4,YEAR(CarryoverInterpretation!$C41)-YEAR(CarryoverInterpretation!$C$21),COLUMN(CarryoverInterpretation!P$21)-COLUMN(CarryoverInterpretation!$D$21),,),0)</f>
        <v>6000</v>
      </c>
      <c r="Q43" s="524">
        <f ca="1">ROUND(OFFSET(PowellActualAnnualReleaseVolume!$B$4,YEAR(CarryoverInterpretation!$C41)-YEAR(CarryoverInterpretation!$C$21),COLUMN(CarryoverInterpretation!Q$21)-COLUMN(CarryoverInterpretation!$D$21),,),0)</f>
        <v>6000</v>
      </c>
      <c r="R43" s="524">
        <f ca="1">ROUND(OFFSET(PowellActualAnnualReleaseVolume!$B$4,YEAR(CarryoverInterpretation!$C41)-YEAR(CarryoverInterpretation!$C$21),COLUMN(CarryoverInterpretation!R$21)-COLUMN(CarryoverInterpretation!$D$21),,),0)</f>
        <v>6795</v>
      </c>
      <c r="S43" s="524">
        <f ca="1">ROUND(OFFSET(PowellActualAnnualReleaseVolume!$B$4,YEAR(CarryoverInterpretation!$C41)-YEAR(CarryoverInterpretation!$C$21),COLUMN(CarryoverInterpretation!S$21)-COLUMN(CarryoverInterpretation!$D$21),,),0)</f>
        <v>8652</v>
      </c>
      <c r="T43" s="524">
        <f ca="1">ROUND(OFFSET(PowellActualAnnualReleaseVolume!$B$4,YEAR(CarryoverInterpretation!$C41)-YEAR(CarryoverInterpretation!$C$21),COLUMN(CarryoverInterpretation!T$21)-COLUMN(CarryoverInterpretation!$D$21),,),0)</f>
        <v>7480</v>
      </c>
      <c r="U43" s="524">
        <f ca="1">ROUND(OFFSET(PowellActualAnnualReleaseVolume!$B$4,YEAR(CarryoverInterpretation!$C41)-YEAR(CarryoverInterpretation!$C$21),COLUMN(CarryoverInterpretation!U$21)-COLUMN(CarryoverInterpretation!$D$21),,),0)</f>
        <v>7851</v>
      </c>
      <c r="V43" s="524">
        <f ca="1">ROUND(OFFSET(PowellActualAnnualReleaseVolume!$B$4,YEAR(CarryoverInterpretation!$C41)-YEAR(CarryoverInterpretation!$C$21),COLUMN(CarryoverInterpretation!V$21)-COLUMN(CarryoverInterpretation!$D$21),,),0)</f>
        <v>9285</v>
      </c>
      <c r="W43" s="524">
        <f ca="1">ROUND(OFFSET(PowellActualAnnualReleaseVolume!$B$4,YEAR(CarryoverInterpretation!$C41)-YEAR(CarryoverInterpretation!$C$21),COLUMN(CarryoverInterpretation!W$21)-COLUMN(CarryoverInterpretation!$D$21),,),0)</f>
        <v>7480</v>
      </c>
      <c r="X43" s="524">
        <f ca="1">ROUND(OFFSET(PowellActualAnnualReleaseVolume!$B$4,YEAR(CarryoverInterpretation!$C41)-YEAR(CarryoverInterpretation!$C$21),COLUMN(CarryoverInterpretation!X$21)-COLUMN(CarryoverInterpretation!$D$21),,),0)</f>
        <v>7809</v>
      </c>
      <c r="Y43" s="524">
        <f ca="1">ROUND(OFFSET(PowellActualAnnualReleaseVolume!$B$4,YEAR(CarryoverInterpretation!$C41)-YEAR(CarryoverInterpretation!$C$21),COLUMN(CarryoverInterpretation!Y$21)-COLUMN(CarryoverInterpretation!$D$21),,),0)</f>
        <v>9500</v>
      </c>
      <c r="Z43" s="524">
        <f ca="1">ROUND(OFFSET(PowellActualAnnualReleaseVolume!$B$4,YEAR(CarryoverInterpretation!$C41)-YEAR(CarryoverInterpretation!$C$21),COLUMN(CarryoverInterpretation!Z$21)-COLUMN(CarryoverInterpretation!$D$21),,),0)</f>
        <v>7480</v>
      </c>
      <c r="AA43" s="524">
        <f ca="1">ROUND(OFFSET(PowellActualAnnualReleaseVolume!$B$4,YEAR(CarryoverInterpretation!$C41)-YEAR(CarryoverInterpretation!$C$21),COLUMN(CarryoverInterpretation!AA$21)-COLUMN(CarryoverInterpretation!$D$21),,),0)</f>
        <v>6000</v>
      </c>
      <c r="AB43" s="524">
        <f ca="1">ROUND(OFFSET(PowellActualAnnualReleaseVolume!$B$4,YEAR(CarryoverInterpretation!$C41)-YEAR(CarryoverInterpretation!$C$21),COLUMN(CarryoverInterpretation!AB$21)-COLUMN(CarryoverInterpretation!$D$21),,),0)</f>
        <v>7898</v>
      </c>
      <c r="AC43" s="524">
        <f ca="1">ROUND(OFFSET(PowellActualAnnualReleaseVolume!$B$4,YEAR(CarryoverInterpretation!$C41)-YEAR(CarryoverInterpretation!$C$21),COLUMN(CarryoverInterpretation!AC$21)-COLUMN(CarryoverInterpretation!$D$21),,),0)</f>
        <v>8215</v>
      </c>
      <c r="AD43" s="524">
        <f ca="1">ROUND(OFFSET(PowellActualAnnualReleaseVolume!$B$4,YEAR(CarryoverInterpretation!$C41)-YEAR(CarryoverInterpretation!$C$21),COLUMN(CarryoverInterpretation!AD$21)-COLUMN(CarryoverInterpretation!$D$21),,),0)</f>
        <v>8027</v>
      </c>
      <c r="AE43" s="524">
        <f ca="1">ROUND(OFFSET(PowellActualAnnualReleaseVolume!$B$4,YEAR(CarryoverInterpretation!$C41)-YEAR(CarryoverInterpretation!$C$21),COLUMN(CarryoverInterpretation!AE$21)-COLUMN(CarryoverInterpretation!$D$21),,),0)</f>
        <v>9500</v>
      </c>
      <c r="AF43" s="524">
        <f ca="1">ROUND(OFFSET(PowellActualAnnualReleaseVolume!$B$4,YEAR(CarryoverInterpretation!$C41)-YEAR(CarryoverInterpretation!$C$21),COLUMN(CarryoverInterpretation!AF$21)-COLUMN(CarryoverInterpretation!$D$21),,),0)</f>
        <v>7480</v>
      </c>
      <c r="AG43" s="524">
        <f ca="1">ROUND(OFFSET(PowellActualAnnualReleaseVolume!$B$4,YEAR(CarryoverInterpretation!$C41)-YEAR(CarryoverInterpretation!$C$21),COLUMN(CarryoverInterpretation!AG$21)-COLUMN(CarryoverInterpretation!$D$21),,),0)</f>
        <v>8629</v>
      </c>
      <c r="AH43" s="524">
        <f ca="1">ROUND(OFFSET(PowellActualAnnualReleaseVolume!$B$4,YEAR(CarryoverInterpretation!$C41)-YEAR(CarryoverInterpretation!$C$21),COLUMN(CarryoverInterpretation!AH$21)-COLUMN(CarryoverInterpretation!$D$21),,),0)</f>
        <v>7480</v>
      </c>
      <c r="AI43" s="524">
        <f ca="1">ROUND(OFFSET(PowellActualAnnualReleaseVolume!$B$4,YEAR(CarryoverInterpretation!$C41)-YEAR(CarryoverInterpretation!$C$21),COLUMN(CarryoverInterpretation!AI$21)-COLUMN(CarryoverInterpretation!$D$21),,),0)</f>
        <v>6522</v>
      </c>
      <c r="AJ43" s="524">
        <f ca="1">ROUND(OFFSET(PowellActualAnnualReleaseVolume!$B$4,YEAR(CarryoverInterpretation!$C41)-YEAR(CarryoverInterpretation!$C$21),COLUMN(CarryoverInterpretation!AJ$21)-COLUMN(CarryoverInterpretation!$D$21),,),0)</f>
        <v>6527</v>
      </c>
      <c r="AK43" s="524">
        <f ca="1">ROUND(OFFSET(PowellActualAnnualReleaseVolume!$B$4,YEAR(CarryoverInterpretation!$C41)-YEAR(CarryoverInterpretation!$C$21),COLUMN(CarryoverInterpretation!AK$21)-COLUMN(CarryoverInterpretation!$D$21),,),0)</f>
        <v>0</v>
      </c>
      <c r="AL43" s="524">
        <f ca="1">ROUND(OFFSET(PowellActualAnnualReleaseVolume!$B$4,YEAR(CarryoverInterpretation!$C41)-YEAR(CarryoverInterpretation!$C$21),COLUMN(CarryoverInterpretation!AL$21)-COLUMN(CarryoverInterpretation!$D$21),,),0)</f>
        <v>0</v>
      </c>
      <c r="AM43" s="524">
        <f ca="1">ROUND(OFFSET(PowellActualAnnualReleaseVolume!$B$4,YEAR(CarryoverInterpretation!$C41)-YEAR(CarryoverInterpretation!$C$21),COLUMN(CarryoverInterpretation!AM$21)-COLUMN(CarryoverInterpretation!$D$21),,),0)</f>
        <v>0</v>
      </c>
      <c r="AN43" s="524">
        <f ca="1">ROUND(OFFSET(PowellActualAnnualReleaseVolume!$B$4,YEAR(CarryoverInterpretation!$C41)-YEAR(CarryoverInterpretation!$C$21),COLUMN(CarryoverInterpretation!AN$21)-COLUMN(CarryoverInterpretation!$D$21),,),0)</f>
        <v>0</v>
      </c>
      <c r="AO43" s="524">
        <f ca="1">ROUND(OFFSET(PowellActualAnnualReleaseVolume!$B$4,YEAR(CarryoverInterpretation!$C41)-YEAR(CarryoverInterpretation!$C$21),COLUMN(CarryoverInterpretation!AO$21)-COLUMN(CarryoverInterpretation!$D$21),,),0)</f>
        <v>0</v>
      </c>
      <c r="AP43" s="461"/>
      <c r="AQ43" s="461"/>
      <c r="AR43" s="461"/>
      <c r="AS43" s="461"/>
    </row>
    <row r="44" spans="3:45" x14ac:dyDescent="0.3">
      <c r="C44" s="529" t="s">
        <v>678</v>
      </c>
      <c r="D44" s="524">
        <f t="shared" ref="D44:AO44" ca="1" si="3">ROUND(D42-D43,0)</f>
        <v>0</v>
      </c>
      <c r="E44" s="524">
        <f t="shared" ca="1" si="3"/>
        <v>0</v>
      </c>
      <c r="F44" s="524">
        <f t="shared" ca="1" si="3"/>
        <v>0</v>
      </c>
      <c r="G44" s="524">
        <f t="shared" ca="1" si="3"/>
        <v>0</v>
      </c>
      <c r="H44" s="524">
        <f t="shared" ca="1" si="3"/>
        <v>0</v>
      </c>
      <c r="I44" s="524">
        <f t="shared" ca="1" si="3"/>
        <v>0</v>
      </c>
      <c r="J44" s="524">
        <f t="shared" ca="1" si="3"/>
        <v>0</v>
      </c>
      <c r="K44" s="524">
        <f t="shared" ca="1" si="3"/>
        <v>0</v>
      </c>
      <c r="L44" s="524">
        <f t="shared" ca="1" si="3"/>
        <v>0</v>
      </c>
      <c r="M44" s="524">
        <f t="shared" ca="1" si="3"/>
        <v>0</v>
      </c>
      <c r="N44" s="524">
        <f t="shared" ca="1" si="3"/>
        <v>0</v>
      </c>
      <c r="O44" s="524">
        <f t="shared" ca="1" si="3"/>
        <v>317</v>
      </c>
      <c r="P44" s="524">
        <f t="shared" ca="1" si="3"/>
        <v>1000</v>
      </c>
      <c r="Q44" s="524">
        <f t="shared" ca="1" si="3"/>
        <v>1000</v>
      </c>
      <c r="R44" s="524">
        <f t="shared" ca="1" si="3"/>
        <v>205</v>
      </c>
      <c r="S44" s="524">
        <f t="shared" ca="1" si="3"/>
        <v>0</v>
      </c>
      <c r="T44" s="524">
        <f t="shared" ca="1" si="3"/>
        <v>0</v>
      </c>
      <c r="U44" s="524">
        <f t="shared" ca="1" si="3"/>
        <v>0</v>
      </c>
      <c r="V44" s="524">
        <f t="shared" ca="1" si="3"/>
        <v>0</v>
      </c>
      <c r="W44" s="524">
        <f t="shared" ca="1" si="3"/>
        <v>0</v>
      </c>
      <c r="X44" s="524">
        <f t="shared" ca="1" si="3"/>
        <v>0</v>
      </c>
      <c r="Y44" s="524">
        <f t="shared" ca="1" si="3"/>
        <v>0</v>
      </c>
      <c r="Z44" s="524">
        <f t="shared" ca="1" si="3"/>
        <v>0</v>
      </c>
      <c r="AA44" s="524">
        <f t="shared" ca="1" si="3"/>
        <v>1000</v>
      </c>
      <c r="AB44" s="524">
        <f t="shared" ca="1" si="3"/>
        <v>105</v>
      </c>
      <c r="AC44" s="524">
        <f t="shared" ca="1" si="3"/>
        <v>0</v>
      </c>
      <c r="AD44" s="524">
        <f t="shared" ca="1" si="3"/>
        <v>0</v>
      </c>
      <c r="AE44" s="524">
        <f t="shared" ca="1" si="3"/>
        <v>0</v>
      </c>
      <c r="AF44" s="524">
        <f t="shared" ca="1" si="3"/>
        <v>0</v>
      </c>
      <c r="AG44" s="524">
        <f t="shared" ca="1" si="3"/>
        <v>0</v>
      </c>
      <c r="AH44" s="524">
        <f t="shared" ca="1" si="3"/>
        <v>0</v>
      </c>
      <c r="AI44" s="524">
        <f t="shared" ca="1" si="3"/>
        <v>478</v>
      </c>
      <c r="AJ44" s="524">
        <f t="shared" ca="1" si="3"/>
        <v>473</v>
      </c>
      <c r="AK44" s="524">
        <f t="shared" ca="1" si="3"/>
        <v>0</v>
      </c>
      <c r="AL44" s="524">
        <f t="shared" ca="1" si="3"/>
        <v>0</v>
      </c>
      <c r="AM44" s="524">
        <f t="shared" ca="1" si="3"/>
        <v>0</v>
      </c>
      <c r="AN44" s="524">
        <f t="shared" ca="1" si="3"/>
        <v>0</v>
      </c>
      <c r="AO44" s="524">
        <f t="shared" ca="1" si="3"/>
        <v>0</v>
      </c>
      <c r="AP44" s="461"/>
      <c r="AQ44" s="461"/>
      <c r="AR44" s="461"/>
      <c r="AS44" s="461"/>
    </row>
    <row r="45" spans="3:45" x14ac:dyDescent="0.3">
      <c r="C45" s="529" t="s">
        <v>677</v>
      </c>
      <c r="D45" s="524" t="str">
        <f ca="1">IFERROR(ROUND(OFFSET(PowellCarryoverVolume!$B$4,YEAR(CarryoverInterpretation!$C41)-YEAR(CarryoverInterpretation!$C$21),COLUMN(CarryoverInterpretation!D$21)-COLUMN(CarryoverInterpretation!$D$21),,),0),"")</f>
        <v/>
      </c>
      <c r="E45" s="524" t="str">
        <f ca="1">IFERROR(ROUND(OFFSET(PowellCarryoverVolume!$B$4,YEAR(CarryoverInterpretation!$C41)-YEAR(CarryoverInterpretation!$C$21),COLUMN(CarryoverInterpretation!E$21)-COLUMN(CarryoverInterpretation!$D$21),,),0),"")</f>
        <v/>
      </c>
      <c r="F45" s="524" t="str">
        <f ca="1">IFERROR(ROUND(OFFSET(PowellCarryoverVolume!$B$4,YEAR(CarryoverInterpretation!$C41)-YEAR(CarryoverInterpretation!$C$21),COLUMN(CarryoverInterpretation!F$21)-COLUMN(CarryoverInterpretation!$D$21),,),0),"")</f>
        <v/>
      </c>
      <c r="G45" s="524" t="str">
        <f ca="1">IFERROR(ROUND(OFFSET(PowellCarryoverVolume!$B$4,YEAR(CarryoverInterpretation!$C41)-YEAR(CarryoverInterpretation!$C$21),COLUMN(CarryoverInterpretation!G$21)-COLUMN(CarryoverInterpretation!$D$21),,),0),"")</f>
        <v/>
      </c>
      <c r="H45" s="524" t="str">
        <f ca="1">IFERROR(ROUND(OFFSET(PowellCarryoverVolume!$B$4,YEAR(CarryoverInterpretation!$C41)-YEAR(CarryoverInterpretation!$C$21),COLUMN(CarryoverInterpretation!H$21)-COLUMN(CarryoverInterpretation!$D$21),,),0),"")</f>
        <v/>
      </c>
      <c r="I45" s="524" t="str">
        <f ca="1">IFERROR(ROUND(OFFSET(PowellCarryoverVolume!$B$4,YEAR(CarryoverInterpretation!$C41)-YEAR(CarryoverInterpretation!$C$21),COLUMN(CarryoverInterpretation!I$21)-COLUMN(CarryoverInterpretation!$D$21),,),0),"")</f>
        <v/>
      </c>
      <c r="J45" s="524" t="str">
        <f ca="1">IFERROR(ROUND(OFFSET(PowellCarryoverVolume!$B$4,YEAR(CarryoverInterpretation!$C41)-YEAR(CarryoverInterpretation!$C$21),COLUMN(CarryoverInterpretation!J$21)-COLUMN(CarryoverInterpretation!$D$21),,),0),"")</f>
        <v/>
      </c>
      <c r="K45" s="524" t="str">
        <f ca="1">IFERROR(ROUND(OFFSET(PowellCarryoverVolume!$B$4,YEAR(CarryoverInterpretation!$C41)-YEAR(CarryoverInterpretation!$C$21),COLUMN(CarryoverInterpretation!K$21)-COLUMN(CarryoverInterpretation!$D$21),,),0),"")</f>
        <v/>
      </c>
      <c r="L45" s="524" t="str">
        <f ca="1">IFERROR(ROUND(OFFSET(PowellCarryoverVolume!$B$4,YEAR(CarryoverInterpretation!$C41)-YEAR(CarryoverInterpretation!$C$21),COLUMN(CarryoverInterpretation!L$21)-COLUMN(CarryoverInterpretation!$D$21),,),0),"")</f>
        <v/>
      </c>
      <c r="M45" s="524" t="str">
        <f ca="1">IFERROR(ROUND(OFFSET(PowellCarryoverVolume!$B$4,YEAR(CarryoverInterpretation!$C41)-YEAR(CarryoverInterpretation!$C$21),COLUMN(CarryoverInterpretation!M$21)-COLUMN(CarryoverInterpretation!$D$21),,),0),"")</f>
        <v/>
      </c>
      <c r="N45" s="524" t="str">
        <f ca="1">IFERROR(ROUND(OFFSET(PowellCarryoverVolume!$B$4,YEAR(CarryoverInterpretation!$C41)-YEAR(CarryoverInterpretation!$C$21),COLUMN(CarryoverInterpretation!N$21)-COLUMN(CarryoverInterpretation!$D$21),,),0),"")</f>
        <v/>
      </c>
      <c r="O45" s="524" t="str">
        <f ca="1">IFERROR(ROUND(OFFSET(PowellCarryoverVolume!$B$4,YEAR(CarryoverInterpretation!$C41)-YEAR(CarryoverInterpretation!$C$21),COLUMN(CarryoverInterpretation!O$21)-COLUMN(CarryoverInterpretation!$D$21),,),0),"")</f>
        <v/>
      </c>
      <c r="P45" s="524" t="str">
        <f ca="1">IFERROR(ROUND(OFFSET(PowellCarryoverVolume!$B$4,YEAR(CarryoverInterpretation!$C41)-YEAR(CarryoverInterpretation!$C$21),COLUMN(CarryoverInterpretation!P$21)-COLUMN(CarryoverInterpretation!$D$21),,),0),"")</f>
        <v/>
      </c>
      <c r="Q45" s="524" t="str">
        <f ca="1">IFERROR(ROUND(OFFSET(PowellCarryoverVolume!$B$4,YEAR(CarryoverInterpretation!$C41)-YEAR(CarryoverInterpretation!$C$21),COLUMN(CarryoverInterpretation!Q$21)-COLUMN(CarryoverInterpretation!$D$21),,),0),"")</f>
        <v/>
      </c>
      <c r="R45" s="524" t="str">
        <f ca="1">IFERROR(ROUND(OFFSET(PowellCarryoverVolume!$B$4,YEAR(CarryoverInterpretation!$C41)-YEAR(CarryoverInterpretation!$C$21),COLUMN(CarryoverInterpretation!R$21)-COLUMN(CarryoverInterpretation!$D$21),,),0),"")</f>
        <v/>
      </c>
      <c r="S45" s="524" t="str">
        <f ca="1">IFERROR(ROUND(OFFSET(PowellCarryoverVolume!$B$4,YEAR(CarryoverInterpretation!$C41)-YEAR(CarryoverInterpretation!$C$21),COLUMN(CarryoverInterpretation!S$21)-COLUMN(CarryoverInterpretation!$D$21),,),0),"")</f>
        <v/>
      </c>
      <c r="T45" s="524" t="str">
        <f ca="1">IFERROR(ROUND(OFFSET(PowellCarryoverVolume!$B$4,YEAR(CarryoverInterpretation!$C41)-YEAR(CarryoverInterpretation!$C$21),COLUMN(CarryoverInterpretation!T$21)-COLUMN(CarryoverInterpretation!$D$21),,),0),"")</f>
        <v/>
      </c>
      <c r="U45" s="524" t="str">
        <f ca="1">IFERROR(ROUND(OFFSET(PowellCarryoverVolume!$B$4,YEAR(CarryoverInterpretation!$C41)-YEAR(CarryoverInterpretation!$C$21),COLUMN(CarryoverInterpretation!U$21)-COLUMN(CarryoverInterpretation!$D$21),,),0),"")</f>
        <v/>
      </c>
      <c r="V45" s="524" t="str">
        <f ca="1">IFERROR(ROUND(OFFSET(PowellCarryoverVolume!$B$4,YEAR(CarryoverInterpretation!$C41)-YEAR(CarryoverInterpretation!$C$21),COLUMN(CarryoverInterpretation!V$21)-COLUMN(CarryoverInterpretation!$D$21),,),0),"")</f>
        <v/>
      </c>
      <c r="W45" s="524" t="str">
        <f ca="1">IFERROR(ROUND(OFFSET(PowellCarryoverVolume!$B$4,YEAR(CarryoverInterpretation!$C41)-YEAR(CarryoverInterpretation!$C$21),COLUMN(CarryoverInterpretation!W$21)-COLUMN(CarryoverInterpretation!$D$21),,),0),"")</f>
        <v/>
      </c>
      <c r="X45" s="524" t="str">
        <f ca="1">IFERROR(ROUND(OFFSET(PowellCarryoverVolume!$B$4,YEAR(CarryoverInterpretation!$C41)-YEAR(CarryoverInterpretation!$C$21),COLUMN(CarryoverInterpretation!X$21)-COLUMN(CarryoverInterpretation!$D$21),,),0),"")</f>
        <v/>
      </c>
      <c r="Y45" s="524" t="str">
        <f ca="1">IFERROR(ROUND(OFFSET(PowellCarryoverVolume!$B$4,YEAR(CarryoverInterpretation!$C41)-YEAR(CarryoverInterpretation!$C$21),COLUMN(CarryoverInterpretation!Y$21)-COLUMN(CarryoverInterpretation!$D$21),,),0),"")</f>
        <v/>
      </c>
      <c r="Z45" s="524" t="str">
        <f ca="1">IFERROR(ROUND(OFFSET(PowellCarryoverVolume!$B$4,YEAR(CarryoverInterpretation!$C41)-YEAR(CarryoverInterpretation!$C$21),COLUMN(CarryoverInterpretation!Z$21)-COLUMN(CarryoverInterpretation!$D$21),,),0),"")</f>
        <v/>
      </c>
      <c r="AA45" s="524" t="str">
        <f ca="1">IFERROR(ROUND(OFFSET(PowellCarryoverVolume!$B$4,YEAR(CarryoverInterpretation!$C41)-YEAR(CarryoverInterpretation!$C$21),COLUMN(CarryoverInterpretation!AA$21)-COLUMN(CarryoverInterpretation!$D$21),,),0),"")</f>
        <v/>
      </c>
      <c r="AB45" s="524" t="str">
        <f ca="1">IFERROR(ROUND(OFFSET(PowellCarryoverVolume!$B$4,YEAR(CarryoverInterpretation!$C41)-YEAR(CarryoverInterpretation!$C$21),COLUMN(CarryoverInterpretation!AB$21)-COLUMN(CarryoverInterpretation!$D$21),,),0),"")</f>
        <v/>
      </c>
      <c r="AC45" s="524" t="str">
        <f ca="1">IFERROR(ROUND(OFFSET(PowellCarryoverVolume!$B$4,YEAR(CarryoverInterpretation!$C41)-YEAR(CarryoverInterpretation!$C$21),COLUMN(CarryoverInterpretation!AC$21)-COLUMN(CarryoverInterpretation!$D$21),,),0),"")</f>
        <v/>
      </c>
      <c r="AD45" s="524" t="str">
        <f ca="1">IFERROR(ROUND(OFFSET(PowellCarryoverVolume!$B$4,YEAR(CarryoverInterpretation!$C41)-YEAR(CarryoverInterpretation!$C$21),COLUMN(CarryoverInterpretation!AD$21)-COLUMN(CarryoverInterpretation!$D$21),,),0),"")</f>
        <v/>
      </c>
      <c r="AE45" s="524" t="str">
        <f ca="1">IFERROR(ROUND(OFFSET(PowellCarryoverVolume!$B$4,YEAR(CarryoverInterpretation!$C41)-YEAR(CarryoverInterpretation!$C$21),COLUMN(CarryoverInterpretation!AE$21)-COLUMN(CarryoverInterpretation!$D$21),,),0),"")</f>
        <v/>
      </c>
      <c r="AF45" s="524" t="str">
        <f ca="1">IFERROR(ROUND(OFFSET(PowellCarryoverVolume!$B$4,YEAR(CarryoverInterpretation!$C41)-YEAR(CarryoverInterpretation!$C$21),COLUMN(CarryoverInterpretation!AF$21)-COLUMN(CarryoverInterpretation!$D$21),,),0),"")</f>
        <v/>
      </c>
      <c r="AG45" s="524" t="str">
        <f ca="1">IFERROR(ROUND(OFFSET(PowellCarryoverVolume!$B$4,YEAR(CarryoverInterpretation!$C41)-YEAR(CarryoverInterpretation!$C$21),COLUMN(CarryoverInterpretation!AG$21)-COLUMN(CarryoverInterpretation!$D$21),,),0),"")</f>
        <v/>
      </c>
      <c r="AH45" s="524" t="str">
        <f ca="1">IFERROR(ROUND(OFFSET(PowellCarryoverVolume!$B$4,YEAR(CarryoverInterpretation!$C41)-YEAR(CarryoverInterpretation!$C$21),COLUMN(CarryoverInterpretation!AH$21)-COLUMN(CarryoverInterpretation!$D$21),,),0),"")</f>
        <v/>
      </c>
      <c r="AI45" s="524" t="str">
        <f ca="1">IFERROR(ROUND(OFFSET(PowellCarryoverVolume!$B$4,YEAR(CarryoverInterpretation!$C41)-YEAR(CarryoverInterpretation!$C$21),COLUMN(CarryoverInterpretation!AI$21)-COLUMN(CarryoverInterpretation!$D$21),,),0),"")</f>
        <v/>
      </c>
      <c r="AJ45" s="524" t="str">
        <f ca="1">IFERROR(ROUND(OFFSET(PowellCarryoverVolume!$B$4,YEAR(CarryoverInterpretation!$C41)-YEAR(CarryoverInterpretation!$C$21),COLUMN(CarryoverInterpretation!AJ$21)-COLUMN(CarryoverInterpretation!$D$21),,),0),"")</f>
        <v/>
      </c>
      <c r="AK45" s="524">
        <f ca="1">IFERROR(ROUND(OFFSET(PowellCarryoverVolume!$B$4,YEAR(CarryoverInterpretation!$C41)-YEAR(CarryoverInterpretation!$C$21),COLUMN(CarryoverInterpretation!AK$21)-COLUMN(CarryoverInterpretation!$D$21),,),0),"")</f>
        <v>0</v>
      </c>
      <c r="AL45" s="524">
        <f ca="1">IFERROR(ROUND(OFFSET(PowellCarryoverVolume!$B$4,YEAR(CarryoverInterpretation!$C41)-YEAR(CarryoverInterpretation!$C$21),COLUMN(CarryoverInterpretation!AL$21)-COLUMN(CarryoverInterpretation!$D$21),,),0),"")</f>
        <v>0</v>
      </c>
      <c r="AM45" s="524">
        <f ca="1">IFERROR(ROUND(OFFSET(PowellCarryoverVolume!$B$4,YEAR(CarryoverInterpretation!$C41)-YEAR(CarryoverInterpretation!$C$21),COLUMN(CarryoverInterpretation!AM$21)-COLUMN(CarryoverInterpretation!$D$21),,),0),"")</f>
        <v>0</v>
      </c>
      <c r="AN45" s="524">
        <f ca="1">IFERROR(ROUND(OFFSET(PowellCarryoverVolume!$B$4,YEAR(CarryoverInterpretation!$C41)-YEAR(CarryoverInterpretation!$C$21),COLUMN(CarryoverInterpretation!AN$21)-COLUMN(CarryoverInterpretation!$D$21),,),0),"")</f>
        <v>0</v>
      </c>
      <c r="AO45" s="524">
        <f ca="1">IFERROR(ROUND(OFFSET(PowellCarryoverVolume!$B$4,YEAR(CarryoverInterpretation!$C41)-YEAR(CarryoverInterpretation!$C$21),COLUMN(CarryoverInterpretation!AO$21)-COLUMN(CarryoverInterpretation!$D$21),,),0),"")</f>
        <v>0</v>
      </c>
      <c r="AP45" s="461"/>
      <c r="AQ45" s="461"/>
      <c r="AR45" s="461"/>
      <c r="AS45" s="461"/>
    </row>
    <row r="46" spans="3:45" x14ac:dyDescent="0.3">
      <c r="C46" s="529" t="s">
        <v>642</v>
      </c>
      <c r="D46" s="524">
        <f ca="1">OFFSET(PowellData.ReleaseTier!$B$4,YEAR(CarryoverInterpretation!$C41)-YEAR(CarryoverInterpretation!$C$21),COLUMN(CarryoverInterpretation!D$21)-COLUMN(CarryoverInterpretation!$D$21),,)</f>
        <v>2</v>
      </c>
      <c r="E46" s="524">
        <f ca="1">OFFSET(PowellData.ReleaseTier!$B$4,YEAR(CarryoverInterpretation!$C41)-YEAR(CarryoverInterpretation!$C$21),COLUMN(CarryoverInterpretation!E$21)-COLUMN(CarryoverInterpretation!$D$21),,)</f>
        <v>3</v>
      </c>
      <c r="F46" s="524">
        <f ca="1">OFFSET(PowellData.ReleaseTier!$B$4,YEAR(CarryoverInterpretation!$C41)-YEAR(CarryoverInterpretation!$C$21),COLUMN(CarryoverInterpretation!F$21)-COLUMN(CarryoverInterpretation!$D$21),,)</f>
        <v>3</v>
      </c>
      <c r="G46" s="524">
        <f ca="1">OFFSET(PowellData.ReleaseTier!$B$4,YEAR(CarryoverInterpretation!$C41)-YEAR(CarryoverInterpretation!$C$21),COLUMN(CarryoverInterpretation!G$21)-COLUMN(CarryoverInterpretation!$D$21),,)</f>
        <v>3</v>
      </c>
      <c r="H46" s="524">
        <f ca="1">OFFSET(PowellData.ReleaseTier!$B$4,YEAR(CarryoverInterpretation!$C41)-YEAR(CarryoverInterpretation!$C$21),COLUMN(CarryoverInterpretation!H$21)-COLUMN(CarryoverInterpretation!$D$21),,)</f>
        <v>2</v>
      </c>
      <c r="I46" s="524">
        <f ca="1">OFFSET(PowellData.ReleaseTier!$B$4,YEAR(CarryoverInterpretation!$C41)-YEAR(CarryoverInterpretation!$C$21),COLUMN(CarryoverInterpretation!I$21)-COLUMN(CarryoverInterpretation!$D$21),,)</f>
        <v>3</v>
      </c>
      <c r="J46" s="524">
        <f ca="1">OFFSET(PowellData.ReleaseTier!$B$4,YEAR(CarryoverInterpretation!$C41)-YEAR(CarryoverInterpretation!$C$21),COLUMN(CarryoverInterpretation!J$21)-COLUMN(CarryoverInterpretation!$D$21),,)</f>
        <v>2</v>
      </c>
      <c r="K46" s="524">
        <f ca="1">OFFSET(PowellData.ReleaseTier!$B$4,YEAR(CarryoverInterpretation!$C41)-YEAR(CarryoverInterpretation!$C$21),COLUMN(CarryoverInterpretation!K$21)-COLUMN(CarryoverInterpretation!$D$21),,)</f>
        <v>2</v>
      </c>
      <c r="L46" s="524">
        <f ca="1">OFFSET(PowellData.ReleaseTier!$B$4,YEAR(CarryoverInterpretation!$C41)-YEAR(CarryoverInterpretation!$C$21),COLUMN(CarryoverInterpretation!L$21)-COLUMN(CarryoverInterpretation!$D$21),,)</f>
        <v>2</v>
      </c>
      <c r="M46" s="524">
        <f ca="1">OFFSET(PowellData.ReleaseTier!$B$4,YEAR(CarryoverInterpretation!$C41)-YEAR(CarryoverInterpretation!$C$21),COLUMN(CarryoverInterpretation!M$21)-COLUMN(CarryoverInterpretation!$D$21),,)</f>
        <v>2</v>
      </c>
      <c r="N46" s="524">
        <f ca="1">OFFSET(PowellData.ReleaseTier!$B$4,YEAR(CarryoverInterpretation!$C41)-YEAR(CarryoverInterpretation!$C$21),COLUMN(CarryoverInterpretation!N$21)-COLUMN(CarryoverInterpretation!$D$21),,)</f>
        <v>3</v>
      </c>
      <c r="O46" s="524">
        <f ca="1">OFFSET(PowellData.ReleaseTier!$B$4,YEAR(CarryoverInterpretation!$C41)-YEAR(CarryoverInterpretation!$C$21),COLUMN(CarryoverInterpretation!O$21)-COLUMN(CarryoverInterpretation!$D$21),,)</f>
        <v>3</v>
      </c>
      <c r="P46" s="524">
        <f ca="1">OFFSET(PowellData.ReleaseTier!$B$4,YEAR(CarryoverInterpretation!$C41)-YEAR(CarryoverInterpretation!$C$21),COLUMN(CarryoverInterpretation!P$21)-COLUMN(CarryoverInterpretation!$D$21),,)</f>
        <v>3</v>
      </c>
      <c r="Q46" s="524">
        <f ca="1">OFFSET(PowellData.ReleaseTier!$B$4,YEAR(CarryoverInterpretation!$C41)-YEAR(CarryoverInterpretation!$C$21),COLUMN(CarryoverInterpretation!Q$21)-COLUMN(CarryoverInterpretation!$D$21),,)</f>
        <v>3</v>
      </c>
      <c r="R46" s="524">
        <f ca="1">OFFSET(PowellData.ReleaseTier!$B$4,YEAR(CarryoverInterpretation!$C41)-YEAR(CarryoverInterpretation!$C$21),COLUMN(CarryoverInterpretation!R$21)-COLUMN(CarryoverInterpretation!$D$21),,)</f>
        <v>3</v>
      </c>
      <c r="S46" s="524">
        <f ca="1">OFFSET(PowellData.ReleaseTier!$B$4,YEAR(CarryoverInterpretation!$C41)-YEAR(CarryoverInterpretation!$C$21),COLUMN(CarryoverInterpretation!S$21)-COLUMN(CarryoverInterpretation!$D$21),,)</f>
        <v>3</v>
      </c>
      <c r="T46" s="524">
        <f ca="1">OFFSET(PowellData.ReleaseTier!$B$4,YEAR(CarryoverInterpretation!$C41)-YEAR(CarryoverInterpretation!$C$21),COLUMN(CarryoverInterpretation!T$21)-COLUMN(CarryoverInterpretation!$D$21),,)</f>
        <v>2</v>
      </c>
      <c r="U46" s="524">
        <f ca="1">OFFSET(PowellData.ReleaseTier!$B$4,YEAR(CarryoverInterpretation!$C41)-YEAR(CarryoverInterpretation!$C$21),COLUMN(CarryoverInterpretation!U$21)-COLUMN(CarryoverInterpretation!$D$21),,)</f>
        <v>3</v>
      </c>
      <c r="V46" s="524">
        <f ca="1">OFFSET(PowellData.ReleaseTier!$B$4,YEAR(CarryoverInterpretation!$C41)-YEAR(CarryoverInterpretation!$C$21),COLUMN(CarryoverInterpretation!V$21)-COLUMN(CarryoverInterpretation!$D$21),,)</f>
        <v>3</v>
      </c>
      <c r="W46" s="524">
        <f ca="1">OFFSET(PowellData.ReleaseTier!$B$4,YEAR(CarryoverInterpretation!$C41)-YEAR(CarryoverInterpretation!$C$21),COLUMN(CarryoverInterpretation!W$21)-COLUMN(CarryoverInterpretation!$D$21),,)</f>
        <v>2</v>
      </c>
      <c r="X46" s="524">
        <f ca="1">OFFSET(PowellData.ReleaseTier!$B$4,YEAR(CarryoverInterpretation!$C41)-YEAR(CarryoverInterpretation!$C$21),COLUMN(CarryoverInterpretation!X$21)-COLUMN(CarryoverInterpretation!$D$21),,)</f>
        <v>3</v>
      </c>
      <c r="Y46" s="524">
        <f ca="1">OFFSET(PowellData.ReleaseTier!$B$4,YEAR(CarryoverInterpretation!$C41)-YEAR(CarryoverInterpretation!$C$21),COLUMN(CarryoverInterpretation!Y$21)-COLUMN(CarryoverInterpretation!$D$21),,)</f>
        <v>3</v>
      </c>
      <c r="Z46" s="524">
        <f ca="1">OFFSET(PowellData.ReleaseTier!$B$4,YEAR(CarryoverInterpretation!$C41)-YEAR(CarryoverInterpretation!$C$21),COLUMN(CarryoverInterpretation!Z$21)-COLUMN(CarryoverInterpretation!$D$21),,)</f>
        <v>2</v>
      </c>
      <c r="AA46" s="524">
        <f ca="1">OFFSET(PowellData.ReleaseTier!$B$4,YEAR(CarryoverInterpretation!$C41)-YEAR(CarryoverInterpretation!$C$21),COLUMN(CarryoverInterpretation!AA$21)-COLUMN(CarryoverInterpretation!$D$21),,)</f>
        <v>3</v>
      </c>
      <c r="AB46" s="524">
        <f ca="1">OFFSET(PowellData.ReleaseTier!$B$4,YEAR(CarryoverInterpretation!$C41)-YEAR(CarryoverInterpretation!$C$21),COLUMN(CarryoverInterpretation!AB$21)-COLUMN(CarryoverInterpretation!$D$21),,)</f>
        <v>3</v>
      </c>
      <c r="AC46" s="524">
        <f ca="1">OFFSET(PowellData.ReleaseTier!$B$4,YEAR(CarryoverInterpretation!$C41)-YEAR(CarryoverInterpretation!$C$21),COLUMN(CarryoverInterpretation!AC$21)-COLUMN(CarryoverInterpretation!$D$21),,)</f>
        <v>3</v>
      </c>
      <c r="AD46" s="524">
        <f ca="1">OFFSET(PowellData.ReleaseTier!$B$4,YEAR(CarryoverInterpretation!$C41)-YEAR(CarryoverInterpretation!$C$21),COLUMN(CarryoverInterpretation!AD$21)-COLUMN(CarryoverInterpretation!$D$21),,)</f>
        <v>3</v>
      </c>
      <c r="AE46" s="524">
        <f ca="1">OFFSET(PowellData.ReleaseTier!$B$4,YEAR(CarryoverInterpretation!$C41)-YEAR(CarryoverInterpretation!$C$21),COLUMN(CarryoverInterpretation!AE$21)-COLUMN(CarryoverInterpretation!$D$21),,)</f>
        <v>3</v>
      </c>
      <c r="AF46" s="524">
        <f ca="1">OFFSET(PowellData.ReleaseTier!$B$4,YEAR(CarryoverInterpretation!$C41)-YEAR(CarryoverInterpretation!$C$21),COLUMN(CarryoverInterpretation!AF$21)-COLUMN(CarryoverInterpretation!$D$21),,)</f>
        <v>2</v>
      </c>
      <c r="AG46" s="524">
        <f ca="1">OFFSET(PowellData.ReleaseTier!$B$4,YEAR(CarryoverInterpretation!$C41)-YEAR(CarryoverInterpretation!$C$21),COLUMN(CarryoverInterpretation!AG$21)-COLUMN(CarryoverInterpretation!$D$21),,)</f>
        <v>3</v>
      </c>
      <c r="AH46" s="524">
        <f ca="1">OFFSET(PowellData.ReleaseTier!$B$4,YEAR(CarryoverInterpretation!$C41)-YEAR(CarryoverInterpretation!$C$21),COLUMN(CarryoverInterpretation!AH$21)-COLUMN(CarryoverInterpretation!$D$21),,)</f>
        <v>2</v>
      </c>
      <c r="AI46" s="524">
        <f ca="1">OFFSET(PowellData.ReleaseTier!$B$4,YEAR(CarryoverInterpretation!$C41)-YEAR(CarryoverInterpretation!$C$21),COLUMN(CarryoverInterpretation!AI$21)-COLUMN(CarryoverInterpretation!$D$21),,)</f>
        <v>3</v>
      </c>
      <c r="AJ46" s="524">
        <f ca="1">OFFSET(PowellData.ReleaseTier!$B$4,YEAR(CarryoverInterpretation!$C41)-YEAR(CarryoverInterpretation!$C$21),COLUMN(CarryoverInterpretation!AJ$21)-COLUMN(CarryoverInterpretation!$D$21),,)</f>
        <v>3</v>
      </c>
      <c r="AK46" s="524">
        <f ca="1">OFFSET(PowellData.ReleaseTier!$B$4,YEAR(CarryoverInterpretation!$C41)-YEAR(CarryoverInterpretation!$C$21),COLUMN(CarryoverInterpretation!AK$21)-COLUMN(CarryoverInterpretation!$D$21),,)</f>
        <v>0</v>
      </c>
      <c r="AL46" s="524">
        <f ca="1">OFFSET(PowellData.ReleaseTier!$B$4,YEAR(CarryoverInterpretation!$C41)-YEAR(CarryoverInterpretation!$C$21),COLUMN(CarryoverInterpretation!AL$21)-COLUMN(CarryoverInterpretation!$D$21),,)</f>
        <v>0</v>
      </c>
      <c r="AM46" s="524">
        <f ca="1">OFFSET(PowellData.ReleaseTier!$B$4,YEAR(CarryoverInterpretation!$C41)-YEAR(CarryoverInterpretation!$C$21),COLUMN(CarryoverInterpretation!AM$21)-COLUMN(CarryoverInterpretation!$D$21),,)</f>
        <v>0</v>
      </c>
      <c r="AN46" s="524">
        <f ca="1">OFFSET(PowellData.ReleaseTier!$B$4,YEAR(CarryoverInterpretation!$C41)-YEAR(CarryoverInterpretation!$C$21),COLUMN(CarryoverInterpretation!AN$21)-COLUMN(CarryoverInterpretation!$D$21),,)</f>
        <v>0</v>
      </c>
      <c r="AO46" s="524">
        <f ca="1">OFFSET(PowellData.ReleaseTier!$B$4,YEAR(CarryoverInterpretation!$C41)-YEAR(CarryoverInterpretation!$C$21),COLUMN(CarryoverInterpretation!AO$21)-COLUMN(CarryoverInterpretation!$D$21),,)</f>
        <v>0</v>
      </c>
      <c r="AP46" s="461"/>
      <c r="AQ46" s="461"/>
      <c r="AR46" s="461"/>
      <c r="AS46" s="461"/>
    </row>
    <row r="47" spans="3:45" x14ac:dyDescent="0.3">
      <c r="C47" s="529" t="s">
        <v>643</v>
      </c>
      <c r="D47" s="524">
        <f ca="1">OFFSET(PowellData.EqualizationCond!$B$4,YEAR(CarryoverInterpretation!$C41)-YEAR(CarryoverInterpretation!$C$21),COLUMN(CarryoverInterpretation!D$21)-COLUMN(CarryoverInterpretation!$D$21),,)</f>
        <v>999</v>
      </c>
      <c r="E47" s="524">
        <f ca="1">OFFSET(PowellData.EqualizationCond!$B$4,YEAR(CarryoverInterpretation!$C41)-YEAR(CarryoverInterpretation!$C$21),COLUMN(CarryoverInterpretation!E$21)-COLUMN(CarryoverInterpretation!$D$21),,)</f>
        <v>999</v>
      </c>
      <c r="F47" s="524">
        <f ca="1">OFFSET(PowellData.EqualizationCond!$B$4,YEAR(CarryoverInterpretation!$C41)-YEAR(CarryoverInterpretation!$C$21),COLUMN(CarryoverInterpretation!F$21)-COLUMN(CarryoverInterpretation!$D$21),,)</f>
        <v>999</v>
      </c>
      <c r="G47" s="524">
        <f ca="1">OFFSET(PowellData.EqualizationCond!$B$4,YEAR(CarryoverInterpretation!$C41)-YEAR(CarryoverInterpretation!$C$21),COLUMN(CarryoverInterpretation!G$21)-COLUMN(CarryoverInterpretation!$D$21),,)</f>
        <v>999</v>
      </c>
      <c r="H47" s="524">
        <f ca="1">OFFSET(PowellData.EqualizationCond!$B$4,YEAR(CarryoverInterpretation!$C41)-YEAR(CarryoverInterpretation!$C$21),COLUMN(CarryoverInterpretation!H$21)-COLUMN(CarryoverInterpretation!$D$21),,)</f>
        <v>999</v>
      </c>
      <c r="I47" s="524">
        <f ca="1">OFFSET(PowellData.EqualizationCond!$B$4,YEAR(CarryoverInterpretation!$C41)-YEAR(CarryoverInterpretation!$C$21),COLUMN(CarryoverInterpretation!I$21)-COLUMN(CarryoverInterpretation!$D$21),,)</f>
        <v>999</v>
      </c>
      <c r="J47" s="524">
        <f ca="1">OFFSET(PowellData.EqualizationCond!$B$4,YEAR(CarryoverInterpretation!$C41)-YEAR(CarryoverInterpretation!$C$21),COLUMN(CarryoverInterpretation!J$21)-COLUMN(CarryoverInterpretation!$D$21),,)</f>
        <v>999</v>
      </c>
      <c r="K47" s="524">
        <f ca="1">OFFSET(PowellData.EqualizationCond!$B$4,YEAR(CarryoverInterpretation!$C41)-YEAR(CarryoverInterpretation!$C$21),COLUMN(CarryoverInterpretation!K$21)-COLUMN(CarryoverInterpretation!$D$21),,)</f>
        <v>999</v>
      </c>
      <c r="L47" s="524">
        <f ca="1">OFFSET(PowellData.EqualizationCond!$B$4,YEAR(CarryoverInterpretation!$C41)-YEAR(CarryoverInterpretation!$C$21),COLUMN(CarryoverInterpretation!L$21)-COLUMN(CarryoverInterpretation!$D$21),,)</f>
        <v>999</v>
      </c>
      <c r="M47" s="524">
        <f ca="1">OFFSET(PowellData.EqualizationCond!$B$4,YEAR(CarryoverInterpretation!$C41)-YEAR(CarryoverInterpretation!$C$21),COLUMN(CarryoverInterpretation!M$21)-COLUMN(CarryoverInterpretation!$D$21),,)</f>
        <v>999</v>
      </c>
      <c r="N47" s="524">
        <f ca="1">OFFSET(PowellData.EqualizationCond!$B$4,YEAR(CarryoverInterpretation!$C41)-YEAR(CarryoverInterpretation!$C$21),COLUMN(CarryoverInterpretation!N$21)-COLUMN(CarryoverInterpretation!$D$21),,)</f>
        <v>999</v>
      </c>
      <c r="O47" s="524">
        <f ca="1">OFFSET(PowellData.EqualizationCond!$B$4,YEAR(CarryoverInterpretation!$C41)-YEAR(CarryoverInterpretation!$C$21),COLUMN(CarryoverInterpretation!O$21)-COLUMN(CarryoverInterpretation!$D$21),,)</f>
        <v>999</v>
      </c>
      <c r="P47" s="524">
        <f ca="1">OFFSET(PowellData.EqualizationCond!$B$4,YEAR(CarryoverInterpretation!$C41)-YEAR(CarryoverInterpretation!$C$21),COLUMN(CarryoverInterpretation!P$21)-COLUMN(CarryoverInterpretation!$D$21),,)</f>
        <v>999</v>
      </c>
      <c r="Q47" s="524">
        <f ca="1">OFFSET(PowellData.EqualizationCond!$B$4,YEAR(CarryoverInterpretation!$C41)-YEAR(CarryoverInterpretation!$C$21),COLUMN(CarryoverInterpretation!Q$21)-COLUMN(CarryoverInterpretation!$D$21),,)</f>
        <v>999</v>
      </c>
      <c r="R47" s="524">
        <f ca="1">OFFSET(PowellData.EqualizationCond!$B$4,YEAR(CarryoverInterpretation!$C41)-YEAR(CarryoverInterpretation!$C$21),COLUMN(CarryoverInterpretation!R$21)-COLUMN(CarryoverInterpretation!$D$21),,)</f>
        <v>999</v>
      </c>
      <c r="S47" s="524">
        <f ca="1">OFFSET(PowellData.EqualizationCond!$B$4,YEAR(CarryoverInterpretation!$C41)-YEAR(CarryoverInterpretation!$C$21),COLUMN(CarryoverInterpretation!S$21)-COLUMN(CarryoverInterpretation!$D$21),,)</f>
        <v>999</v>
      </c>
      <c r="T47" s="524">
        <f ca="1">OFFSET(PowellData.EqualizationCond!$B$4,YEAR(CarryoverInterpretation!$C41)-YEAR(CarryoverInterpretation!$C$21),COLUMN(CarryoverInterpretation!T$21)-COLUMN(CarryoverInterpretation!$D$21),,)</f>
        <v>999</v>
      </c>
      <c r="U47" s="524">
        <f ca="1">OFFSET(PowellData.EqualizationCond!$B$4,YEAR(CarryoverInterpretation!$C41)-YEAR(CarryoverInterpretation!$C$21),COLUMN(CarryoverInterpretation!U$21)-COLUMN(CarryoverInterpretation!$D$21),,)</f>
        <v>999</v>
      </c>
      <c r="V47" s="524">
        <f ca="1">OFFSET(PowellData.EqualizationCond!$B$4,YEAR(CarryoverInterpretation!$C41)-YEAR(CarryoverInterpretation!$C$21),COLUMN(CarryoverInterpretation!V$21)-COLUMN(CarryoverInterpretation!$D$21),,)</f>
        <v>999</v>
      </c>
      <c r="W47" s="524">
        <f ca="1">OFFSET(PowellData.EqualizationCond!$B$4,YEAR(CarryoverInterpretation!$C41)-YEAR(CarryoverInterpretation!$C$21),COLUMN(CarryoverInterpretation!W$21)-COLUMN(CarryoverInterpretation!$D$21),,)</f>
        <v>999</v>
      </c>
      <c r="X47" s="524">
        <f ca="1">OFFSET(PowellData.EqualizationCond!$B$4,YEAR(CarryoverInterpretation!$C41)-YEAR(CarryoverInterpretation!$C$21),COLUMN(CarryoverInterpretation!X$21)-COLUMN(CarryoverInterpretation!$D$21),,)</f>
        <v>999</v>
      </c>
      <c r="Y47" s="524">
        <f ca="1">OFFSET(PowellData.EqualizationCond!$B$4,YEAR(CarryoverInterpretation!$C41)-YEAR(CarryoverInterpretation!$C$21),COLUMN(CarryoverInterpretation!Y$21)-COLUMN(CarryoverInterpretation!$D$21),,)</f>
        <v>999</v>
      </c>
      <c r="Z47" s="524">
        <f ca="1">OFFSET(PowellData.EqualizationCond!$B$4,YEAR(CarryoverInterpretation!$C41)-YEAR(CarryoverInterpretation!$C$21),COLUMN(CarryoverInterpretation!Z$21)-COLUMN(CarryoverInterpretation!$D$21),,)</f>
        <v>999</v>
      </c>
      <c r="AA47" s="524">
        <f ca="1">OFFSET(PowellData.EqualizationCond!$B$4,YEAR(CarryoverInterpretation!$C41)-YEAR(CarryoverInterpretation!$C$21),COLUMN(CarryoverInterpretation!AA$21)-COLUMN(CarryoverInterpretation!$D$21),,)</f>
        <v>999</v>
      </c>
      <c r="AB47" s="524">
        <f ca="1">OFFSET(PowellData.EqualizationCond!$B$4,YEAR(CarryoverInterpretation!$C41)-YEAR(CarryoverInterpretation!$C$21),COLUMN(CarryoverInterpretation!AB$21)-COLUMN(CarryoverInterpretation!$D$21),,)</f>
        <v>999</v>
      </c>
      <c r="AC47" s="524">
        <f ca="1">OFFSET(PowellData.EqualizationCond!$B$4,YEAR(CarryoverInterpretation!$C41)-YEAR(CarryoverInterpretation!$C$21),COLUMN(CarryoverInterpretation!AC$21)-COLUMN(CarryoverInterpretation!$D$21),,)</f>
        <v>999</v>
      </c>
      <c r="AD47" s="524">
        <f ca="1">OFFSET(PowellData.EqualizationCond!$B$4,YEAR(CarryoverInterpretation!$C41)-YEAR(CarryoverInterpretation!$C$21),COLUMN(CarryoverInterpretation!AD$21)-COLUMN(CarryoverInterpretation!$D$21),,)</f>
        <v>999</v>
      </c>
      <c r="AE47" s="524">
        <f ca="1">OFFSET(PowellData.EqualizationCond!$B$4,YEAR(CarryoverInterpretation!$C41)-YEAR(CarryoverInterpretation!$C$21),COLUMN(CarryoverInterpretation!AE$21)-COLUMN(CarryoverInterpretation!$D$21),,)</f>
        <v>999</v>
      </c>
      <c r="AF47" s="524">
        <f ca="1">OFFSET(PowellData.EqualizationCond!$B$4,YEAR(CarryoverInterpretation!$C41)-YEAR(CarryoverInterpretation!$C$21),COLUMN(CarryoverInterpretation!AF$21)-COLUMN(CarryoverInterpretation!$D$21),,)</f>
        <v>999</v>
      </c>
      <c r="AG47" s="524">
        <f ca="1">OFFSET(PowellData.EqualizationCond!$B$4,YEAR(CarryoverInterpretation!$C41)-YEAR(CarryoverInterpretation!$C$21),COLUMN(CarryoverInterpretation!AG$21)-COLUMN(CarryoverInterpretation!$D$21),,)</f>
        <v>999</v>
      </c>
      <c r="AH47" s="524">
        <f ca="1">OFFSET(PowellData.EqualizationCond!$B$4,YEAR(CarryoverInterpretation!$C41)-YEAR(CarryoverInterpretation!$C$21),COLUMN(CarryoverInterpretation!AH$21)-COLUMN(CarryoverInterpretation!$D$21),,)</f>
        <v>999</v>
      </c>
      <c r="AI47" s="524">
        <f ca="1">OFFSET(PowellData.EqualizationCond!$B$4,YEAR(CarryoverInterpretation!$C41)-YEAR(CarryoverInterpretation!$C$21),COLUMN(CarryoverInterpretation!AI$21)-COLUMN(CarryoverInterpretation!$D$21),,)</f>
        <v>999</v>
      </c>
      <c r="AJ47" s="524">
        <f ca="1">OFFSET(PowellData.EqualizationCond!$B$4,YEAR(CarryoverInterpretation!$C41)-YEAR(CarryoverInterpretation!$C$21),COLUMN(CarryoverInterpretation!AJ$21)-COLUMN(CarryoverInterpretation!$D$21),,)</f>
        <v>999</v>
      </c>
      <c r="AK47" s="524">
        <f ca="1">OFFSET(PowellData.EqualizationCond!$B$4,YEAR(CarryoverInterpretation!$C41)-YEAR(CarryoverInterpretation!$C$21),COLUMN(CarryoverInterpretation!AK$21)-COLUMN(CarryoverInterpretation!$D$21),,)</f>
        <v>0</v>
      </c>
      <c r="AL47" s="524">
        <f ca="1">OFFSET(PowellData.EqualizationCond!$B$4,YEAR(CarryoverInterpretation!$C41)-YEAR(CarryoverInterpretation!$C$21),COLUMN(CarryoverInterpretation!AL$21)-COLUMN(CarryoverInterpretation!$D$21),,)</f>
        <v>0</v>
      </c>
      <c r="AM47" s="524">
        <f ca="1">OFFSET(PowellData.EqualizationCond!$B$4,YEAR(CarryoverInterpretation!$C41)-YEAR(CarryoverInterpretation!$C$21),COLUMN(CarryoverInterpretation!AM$21)-COLUMN(CarryoverInterpretation!$D$21),,)</f>
        <v>0</v>
      </c>
      <c r="AN47" s="524">
        <f ca="1">OFFSET(PowellData.EqualizationCond!$B$4,YEAR(CarryoverInterpretation!$C41)-YEAR(CarryoverInterpretation!$C$21),COLUMN(CarryoverInterpretation!AN$21)-COLUMN(CarryoverInterpretation!$D$21),,)</f>
        <v>0</v>
      </c>
      <c r="AO47" s="524">
        <f ca="1">OFFSET(PowellData.EqualizationCond!$B$4,YEAR(CarryoverInterpretation!$C41)-YEAR(CarryoverInterpretation!$C$21),COLUMN(CarryoverInterpretation!AO$21)-COLUMN(CarryoverInterpretation!$D$21),,)</f>
        <v>0</v>
      </c>
      <c r="AP47" s="461"/>
      <c r="AQ47" s="461"/>
      <c r="AR47" s="461"/>
      <c r="AS47" s="461"/>
    </row>
    <row r="48" spans="3:45" x14ac:dyDescent="0.3">
      <c r="C48" s="529" t="s">
        <v>644</v>
      </c>
      <c r="D48" s="524">
        <f ca="1">OFFSET(PowellData.UpperElevBalBranch!$B$4,YEAR(CarryoverInterpretation!$C41)-YEAR(CarryoverInterpretation!$C$21),COLUMN(CarryoverInterpretation!D$21)-COLUMN(CarryoverInterpretation!$D$21),,)</f>
        <v>999</v>
      </c>
      <c r="E48" s="524">
        <f ca="1">OFFSET(PowellData.UpperElevBalBranch!$B$4,YEAR(CarryoverInterpretation!$C41)-YEAR(CarryoverInterpretation!$C$21),COLUMN(CarryoverInterpretation!E$21)-COLUMN(CarryoverInterpretation!$D$21),,)</f>
        <v>999</v>
      </c>
      <c r="F48" s="524">
        <f ca="1">OFFSET(PowellData.UpperElevBalBranch!$B$4,YEAR(CarryoverInterpretation!$C41)-YEAR(CarryoverInterpretation!$C$21),COLUMN(CarryoverInterpretation!F$21)-COLUMN(CarryoverInterpretation!$D$21),,)</f>
        <v>999</v>
      </c>
      <c r="G48" s="524">
        <f ca="1">OFFSET(PowellData.UpperElevBalBranch!$B$4,YEAR(CarryoverInterpretation!$C41)-YEAR(CarryoverInterpretation!$C$21),COLUMN(CarryoverInterpretation!G$21)-COLUMN(CarryoverInterpretation!$D$21),,)</f>
        <v>999</v>
      </c>
      <c r="H48" s="524">
        <f ca="1">OFFSET(PowellData.UpperElevBalBranch!$B$4,YEAR(CarryoverInterpretation!$C41)-YEAR(CarryoverInterpretation!$C$21),COLUMN(CarryoverInterpretation!H$21)-COLUMN(CarryoverInterpretation!$D$21),,)</f>
        <v>999</v>
      </c>
      <c r="I48" s="524">
        <f ca="1">OFFSET(PowellData.UpperElevBalBranch!$B$4,YEAR(CarryoverInterpretation!$C41)-YEAR(CarryoverInterpretation!$C$21),COLUMN(CarryoverInterpretation!I$21)-COLUMN(CarryoverInterpretation!$D$21),,)</f>
        <v>999</v>
      </c>
      <c r="J48" s="524">
        <f ca="1">OFFSET(PowellData.UpperElevBalBranch!$B$4,YEAR(CarryoverInterpretation!$C41)-YEAR(CarryoverInterpretation!$C$21),COLUMN(CarryoverInterpretation!J$21)-COLUMN(CarryoverInterpretation!$D$21),,)</f>
        <v>999</v>
      </c>
      <c r="K48" s="524">
        <f ca="1">OFFSET(PowellData.UpperElevBalBranch!$B$4,YEAR(CarryoverInterpretation!$C41)-YEAR(CarryoverInterpretation!$C$21),COLUMN(CarryoverInterpretation!K$21)-COLUMN(CarryoverInterpretation!$D$21),,)</f>
        <v>999</v>
      </c>
      <c r="L48" s="524">
        <f ca="1">OFFSET(PowellData.UpperElevBalBranch!$B$4,YEAR(CarryoverInterpretation!$C41)-YEAR(CarryoverInterpretation!$C$21),COLUMN(CarryoverInterpretation!L$21)-COLUMN(CarryoverInterpretation!$D$21),,)</f>
        <v>999</v>
      </c>
      <c r="M48" s="524">
        <f ca="1">OFFSET(PowellData.UpperElevBalBranch!$B$4,YEAR(CarryoverInterpretation!$C41)-YEAR(CarryoverInterpretation!$C$21),COLUMN(CarryoverInterpretation!M$21)-COLUMN(CarryoverInterpretation!$D$21),,)</f>
        <v>999</v>
      </c>
      <c r="N48" s="524">
        <f ca="1">OFFSET(PowellData.UpperElevBalBranch!$B$4,YEAR(CarryoverInterpretation!$C41)-YEAR(CarryoverInterpretation!$C$21),COLUMN(CarryoverInterpretation!N$21)-COLUMN(CarryoverInterpretation!$D$21),,)</f>
        <v>999</v>
      </c>
      <c r="O48" s="524">
        <f ca="1">OFFSET(PowellData.UpperElevBalBranch!$B$4,YEAR(CarryoverInterpretation!$C41)-YEAR(CarryoverInterpretation!$C$21),COLUMN(CarryoverInterpretation!O$21)-COLUMN(CarryoverInterpretation!$D$21),,)</f>
        <v>999</v>
      </c>
      <c r="P48" s="524">
        <f ca="1">OFFSET(PowellData.UpperElevBalBranch!$B$4,YEAR(CarryoverInterpretation!$C41)-YEAR(CarryoverInterpretation!$C$21),COLUMN(CarryoverInterpretation!P$21)-COLUMN(CarryoverInterpretation!$D$21),,)</f>
        <v>999</v>
      </c>
      <c r="Q48" s="524">
        <f ca="1">OFFSET(PowellData.UpperElevBalBranch!$B$4,YEAR(CarryoverInterpretation!$C41)-YEAR(CarryoverInterpretation!$C$21),COLUMN(CarryoverInterpretation!Q$21)-COLUMN(CarryoverInterpretation!$D$21),,)</f>
        <v>999</v>
      </c>
      <c r="R48" s="524">
        <f ca="1">OFFSET(PowellData.UpperElevBalBranch!$B$4,YEAR(CarryoverInterpretation!$C41)-YEAR(CarryoverInterpretation!$C$21),COLUMN(CarryoverInterpretation!R$21)-COLUMN(CarryoverInterpretation!$D$21),,)</f>
        <v>999</v>
      </c>
      <c r="S48" s="524">
        <f ca="1">OFFSET(PowellData.UpperElevBalBranch!$B$4,YEAR(CarryoverInterpretation!$C41)-YEAR(CarryoverInterpretation!$C$21),COLUMN(CarryoverInterpretation!S$21)-COLUMN(CarryoverInterpretation!$D$21),,)</f>
        <v>999</v>
      </c>
      <c r="T48" s="524">
        <f ca="1">OFFSET(PowellData.UpperElevBalBranch!$B$4,YEAR(CarryoverInterpretation!$C41)-YEAR(CarryoverInterpretation!$C$21),COLUMN(CarryoverInterpretation!T$21)-COLUMN(CarryoverInterpretation!$D$21),,)</f>
        <v>999</v>
      </c>
      <c r="U48" s="524">
        <f ca="1">OFFSET(PowellData.UpperElevBalBranch!$B$4,YEAR(CarryoverInterpretation!$C41)-YEAR(CarryoverInterpretation!$C$21),COLUMN(CarryoverInterpretation!U$21)-COLUMN(CarryoverInterpretation!$D$21),,)</f>
        <v>999</v>
      </c>
      <c r="V48" s="524">
        <f ca="1">OFFSET(PowellData.UpperElevBalBranch!$B$4,YEAR(CarryoverInterpretation!$C41)-YEAR(CarryoverInterpretation!$C$21),COLUMN(CarryoverInterpretation!V$21)-COLUMN(CarryoverInterpretation!$D$21),,)</f>
        <v>999</v>
      </c>
      <c r="W48" s="524">
        <f ca="1">OFFSET(PowellData.UpperElevBalBranch!$B$4,YEAR(CarryoverInterpretation!$C41)-YEAR(CarryoverInterpretation!$C$21),COLUMN(CarryoverInterpretation!W$21)-COLUMN(CarryoverInterpretation!$D$21),,)</f>
        <v>999</v>
      </c>
      <c r="X48" s="524">
        <f ca="1">OFFSET(PowellData.UpperElevBalBranch!$B$4,YEAR(CarryoverInterpretation!$C41)-YEAR(CarryoverInterpretation!$C$21),COLUMN(CarryoverInterpretation!X$21)-COLUMN(CarryoverInterpretation!$D$21),,)</f>
        <v>999</v>
      </c>
      <c r="Y48" s="524">
        <f ca="1">OFFSET(PowellData.UpperElevBalBranch!$B$4,YEAR(CarryoverInterpretation!$C41)-YEAR(CarryoverInterpretation!$C$21),COLUMN(CarryoverInterpretation!Y$21)-COLUMN(CarryoverInterpretation!$D$21),,)</f>
        <v>999</v>
      </c>
      <c r="Z48" s="524">
        <f ca="1">OFFSET(PowellData.UpperElevBalBranch!$B$4,YEAR(CarryoverInterpretation!$C41)-YEAR(CarryoverInterpretation!$C$21),COLUMN(CarryoverInterpretation!Z$21)-COLUMN(CarryoverInterpretation!$D$21),,)</f>
        <v>999</v>
      </c>
      <c r="AA48" s="524">
        <f ca="1">OFFSET(PowellData.UpperElevBalBranch!$B$4,YEAR(CarryoverInterpretation!$C41)-YEAR(CarryoverInterpretation!$C$21),COLUMN(CarryoverInterpretation!AA$21)-COLUMN(CarryoverInterpretation!$D$21),,)</f>
        <v>999</v>
      </c>
      <c r="AB48" s="524">
        <f ca="1">OFFSET(PowellData.UpperElevBalBranch!$B$4,YEAR(CarryoverInterpretation!$C41)-YEAR(CarryoverInterpretation!$C$21),COLUMN(CarryoverInterpretation!AB$21)-COLUMN(CarryoverInterpretation!$D$21),,)</f>
        <v>999</v>
      </c>
      <c r="AC48" s="524">
        <f ca="1">OFFSET(PowellData.UpperElevBalBranch!$B$4,YEAR(CarryoverInterpretation!$C41)-YEAR(CarryoverInterpretation!$C$21),COLUMN(CarryoverInterpretation!AC$21)-COLUMN(CarryoverInterpretation!$D$21),,)</f>
        <v>999</v>
      </c>
      <c r="AD48" s="524">
        <f ca="1">OFFSET(PowellData.UpperElevBalBranch!$B$4,YEAR(CarryoverInterpretation!$C41)-YEAR(CarryoverInterpretation!$C$21),COLUMN(CarryoverInterpretation!AD$21)-COLUMN(CarryoverInterpretation!$D$21),,)</f>
        <v>999</v>
      </c>
      <c r="AE48" s="524">
        <f ca="1">OFFSET(PowellData.UpperElevBalBranch!$B$4,YEAR(CarryoverInterpretation!$C41)-YEAR(CarryoverInterpretation!$C$21),COLUMN(CarryoverInterpretation!AE$21)-COLUMN(CarryoverInterpretation!$D$21),,)</f>
        <v>999</v>
      </c>
      <c r="AF48" s="524">
        <f ca="1">OFFSET(PowellData.UpperElevBalBranch!$B$4,YEAR(CarryoverInterpretation!$C41)-YEAR(CarryoverInterpretation!$C$21),COLUMN(CarryoverInterpretation!AF$21)-COLUMN(CarryoverInterpretation!$D$21),,)</f>
        <v>999</v>
      </c>
      <c r="AG48" s="524">
        <f ca="1">OFFSET(PowellData.UpperElevBalBranch!$B$4,YEAR(CarryoverInterpretation!$C41)-YEAR(CarryoverInterpretation!$C$21),COLUMN(CarryoverInterpretation!AG$21)-COLUMN(CarryoverInterpretation!$D$21),,)</f>
        <v>999</v>
      </c>
      <c r="AH48" s="524">
        <f ca="1">OFFSET(PowellData.UpperElevBalBranch!$B$4,YEAR(CarryoverInterpretation!$C41)-YEAR(CarryoverInterpretation!$C$21),COLUMN(CarryoverInterpretation!AH$21)-COLUMN(CarryoverInterpretation!$D$21),,)</f>
        <v>999</v>
      </c>
      <c r="AI48" s="524">
        <f ca="1">OFFSET(PowellData.UpperElevBalBranch!$B$4,YEAR(CarryoverInterpretation!$C41)-YEAR(CarryoverInterpretation!$C$21),COLUMN(CarryoverInterpretation!AI$21)-COLUMN(CarryoverInterpretation!$D$21),,)</f>
        <v>999</v>
      </c>
      <c r="AJ48" s="524">
        <f ca="1">OFFSET(PowellData.UpperElevBalBranch!$B$4,YEAR(CarryoverInterpretation!$C41)-YEAR(CarryoverInterpretation!$C$21),COLUMN(CarryoverInterpretation!AJ$21)-COLUMN(CarryoverInterpretation!$D$21),,)</f>
        <v>999</v>
      </c>
      <c r="AK48" s="524">
        <f ca="1">OFFSET(PowellData.UpperElevBalBranch!$B$4,YEAR(CarryoverInterpretation!$C41)-YEAR(CarryoverInterpretation!$C$21),COLUMN(CarryoverInterpretation!AK$21)-COLUMN(CarryoverInterpretation!$D$21),,)</f>
        <v>0</v>
      </c>
      <c r="AL48" s="524">
        <f ca="1">OFFSET(PowellData.UpperElevBalBranch!$B$4,YEAR(CarryoverInterpretation!$C41)-YEAR(CarryoverInterpretation!$C$21),COLUMN(CarryoverInterpretation!AL$21)-COLUMN(CarryoverInterpretation!$D$21),,)</f>
        <v>0</v>
      </c>
      <c r="AM48" s="524">
        <f ca="1">OFFSET(PowellData.UpperElevBalBranch!$B$4,YEAR(CarryoverInterpretation!$C41)-YEAR(CarryoverInterpretation!$C$21),COLUMN(CarryoverInterpretation!AM$21)-COLUMN(CarryoverInterpretation!$D$21),,)</f>
        <v>0</v>
      </c>
      <c r="AN48" s="524">
        <f ca="1">OFFSET(PowellData.UpperElevBalBranch!$B$4,YEAR(CarryoverInterpretation!$C41)-YEAR(CarryoverInterpretation!$C$21),COLUMN(CarryoverInterpretation!AN$21)-COLUMN(CarryoverInterpretation!$D$21),,)</f>
        <v>0</v>
      </c>
      <c r="AO48" s="524">
        <f ca="1">OFFSET(PowellData.UpperElevBalBranch!$B$4,YEAR(CarryoverInterpretation!$C41)-YEAR(CarryoverInterpretation!$C$21),COLUMN(CarryoverInterpretation!AO$21)-COLUMN(CarryoverInterpretation!$D$21),,)</f>
        <v>0</v>
      </c>
      <c r="AP48" s="461"/>
      <c r="AQ48" s="461"/>
      <c r="AR48" s="461"/>
      <c r="AS48" s="461"/>
    </row>
    <row r="49" spans="3:45" x14ac:dyDescent="0.3">
      <c r="C49" s="461"/>
      <c r="D49" s="461"/>
      <c r="E49" s="461"/>
      <c r="F49" s="461"/>
      <c r="G49" s="461"/>
      <c r="H49" s="461"/>
      <c r="I49" s="461"/>
      <c r="J49" s="461"/>
      <c r="K49" s="461"/>
      <c r="L49" s="461"/>
      <c r="M49" s="461"/>
      <c r="N49" s="461"/>
      <c r="O49" s="461"/>
      <c r="P49" s="461"/>
      <c r="Q49" s="461"/>
      <c r="R49" s="461"/>
      <c r="S49" s="461"/>
      <c r="T49" s="461"/>
      <c r="U49" s="461"/>
      <c r="V49" s="461"/>
      <c r="W49" s="461"/>
      <c r="X49" s="461"/>
      <c r="Y49" s="461"/>
      <c r="Z49" s="461"/>
      <c r="AA49" s="461"/>
      <c r="AB49" s="461"/>
      <c r="AC49" s="461"/>
      <c r="AD49" s="461"/>
      <c r="AE49" s="461"/>
      <c r="AF49" s="461"/>
      <c r="AG49" s="461"/>
      <c r="AH49" s="461"/>
      <c r="AI49" s="461"/>
      <c r="AJ49" s="461"/>
      <c r="AK49" s="461"/>
      <c r="AL49" s="461"/>
      <c r="AM49" s="461"/>
      <c r="AN49" s="461"/>
      <c r="AO49" s="461"/>
      <c r="AP49" s="461"/>
      <c r="AQ49" s="461"/>
      <c r="AR49" s="461"/>
      <c r="AS49" s="461"/>
    </row>
    <row r="50" spans="3:45" x14ac:dyDescent="0.3">
      <c r="C50" s="526" t="str">
        <f ca="1">"WY " &amp; YEAR(C51)</f>
        <v>WY 2029</v>
      </c>
      <c r="D50" s="527" t="s">
        <v>287</v>
      </c>
      <c r="E50" s="527" t="s">
        <v>288</v>
      </c>
      <c r="F50" s="527" t="s">
        <v>289</v>
      </c>
      <c r="G50" s="527">
        <v>1981</v>
      </c>
      <c r="H50" s="527">
        <v>1982</v>
      </c>
      <c r="I50" s="527">
        <v>1983</v>
      </c>
      <c r="J50" s="527">
        <v>1984</v>
      </c>
      <c r="K50" s="527">
        <v>1985</v>
      </c>
      <c r="L50" s="527">
        <v>1986</v>
      </c>
      <c r="M50" s="527">
        <v>1987</v>
      </c>
      <c r="N50" s="527">
        <v>1988</v>
      </c>
      <c r="O50" s="527">
        <v>1989</v>
      </c>
      <c r="P50" s="527">
        <v>1990</v>
      </c>
      <c r="Q50" s="527">
        <v>1991</v>
      </c>
      <c r="R50" s="527">
        <v>1992</v>
      </c>
      <c r="S50" s="527">
        <v>1993</v>
      </c>
      <c r="T50" s="527">
        <v>1994</v>
      </c>
      <c r="U50" s="527">
        <v>1995</v>
      </c>
      <c r="V50" s="527">
        <v>1996</v>
      </c>
      <c r="W50" s="527">
        <v>1997</v>
      </c>
      <c r="X50" s="527">
        <v>1998</v>
      </c>
      <c r="Y50" s="527">
        <v>1999</v>
      </c>
      <c r="Z50" s="527">
        <v>2000</v>
      </c>
      <c r="AA50" s="527">
        <v>2001</v>
      </c>
      <c r="AB50" s="527">
        <v>2002</v>
      </c>
      <c r="AC50" s="527">
        <v>2003</v>
      </c>
      <c r="AD50" s="527">
        <v>2004</v>
      </c>
      <c r="AE50" s="527">
        <v>2005</v>
      </c>
      <c r="AF50" s="527">
        <v>2006</v>
      </c>
      <c r="AG50" s="527">
        <v>2007</v>
      </c>
      <c r="AH50" s="527">
        <v>2008</v>
      </c>
      <c r="AI50" s="527">
        <v>2009</v>
      </c>
      <c r="AJ50" s="527">
        <v>2010</v>
      </c>
      <c r="AK50" s="527">
        <v>2011</v>
      </c>
      <c r="AL50" s="527">
        <v>2012</v>
      </c>
      <c r="AM50" s="527">
        <v>2013</v>
      </c>
      <c r="AN50" s="527">
        <v>2014</v>
      </c>
      <c r="AO50" s="527">
        <v>2015</v>
      </c>
      <c r="AP50" s="461"/>
      <c r="AQ50" s="461"/>
      <c r="AR50" s="461"/>
      <c r="AS50" s="461"/>
    </row>
    <row r="51" spans="3:45" x14ac:dyDescent="0.3">
      <c r="C51" s="525">
        <f ca="1">PowellData.ReleaseTier!A7</f>
        <v>47119</v>
      </c>
      <c r="D51" s="523" t="s">
        <v>323</v>
      </c>
      <c r="E51" s="523" t="s">
        <v>324</v>
      </c>
      <c r="F51" s="523" t="s">
        <v>325</v>
      </c>
      <c r="G51" s="523" t="s">
        <v>326</v>
      </c>
      <c r="H51" s="523" t="s">
        <v>327</v>
      </c>
      <c r="I51" s="523" t="s">
        <v>328</v>
      </c>
      <c r="J51" s="523" t="s">
        <v>329</v>
      </c>
      <c r="K51" s="523" t="s">
        <v>330</v>
      </c>
      <c r="L51" s="523" t="s">
        <v>331</v>
      </c>
      <c r="M51" s="523" t="s">
        <v>332</v>
      </c>
      <c r="N51" s="523" t="s">
        <v>333</v>
      </c>
      <c r="O51" s="523" t="s">
        <v>334</v>
      </c>
      <c r="P51" s="523" t="s">
        <v>335</v>
      </c>
      <c r="Q51" s="523" t="s">
        <v>336</v>
      </c>
      <c r="R51" s="523" t="s">
        <v>337</v>
      </c>
      <c r="S51" s="523" t="s">
        <v>338</v>
      </c>
      <c r="T51" s="523" t="s">
        <v>339</v>
      </c>
      <c r="U51" s="523" t="s">
        <v>340</v>
      </c>
      <c r="V51" s="523" t="s">
        <v>341</v>
      </c>
      <c r="W51" s="523" t="s">
        <v>342</v>
      </c>
      <c r="X51" s="523" t="s">
        <v>343</v>
      </c>
      <c r="Y51" s="523" t="s">
        <v>344</v>
      </c>
      <c r="Z51" s="523" t="s">
        <v>345</v>
      </c>
      <c r="AA51" s="523" t="s">
        <v>346</v>
      </c>
      <c r="AB51" s="523" t="s">
        <v>347</v>
      </c>
      <c r="AC51" s="523" t="s">
        <v>348</v>
      </c>
      <c r="AD51" s="523" t="s">
        <v>349</v>
      </c>
      <c r="AE51" s="523" t="s">
        <v>350</v>
      </c>
      <c r="AF51" s="523" t="s">
        <v>351</v>
      </c>
      <c r="AG51" s="523" t="s">
        <v>352</v>
      </c>
      <c r="AH51" s="523" t="s">
        <v>353</v>
      </c>
      <c r="AI51" s="523" t="s">
        <v>354</v>
      </c>
      <c r="AJ51" s="523" t="s">
        <v>355</v>
      </c>
      <c r="AK51" s="523" t="s">
        <v>373</v>
      </c>
      <c r="AL51" s="523" t="s">
        <v>374</v>
      </c>
      <c r="AM51" s="523" t="s">
        <v>375</v>
      </c>
      <c r="AN51" s="523" t="s">
        <v>376</v>
      </c>
      <c r="AO51" s="523" t="s">
        <v>377</v>
      </c>
      <c r="AP51" s="461"/>
      <c r="AQ51" s="461"/>
      <c r="AR51" s="461"/>
      <c r="AS51" s="461"/>
    </row>
    <row r="52" spans="3:45" x14ac:dyDescent="0.3">
      <c r="C52" s="529" t="s">
        <v>640</v>
      </c>
      <c r="D52" s="524">
        <f ca="1">ROUND(OFFSET(PowellTargetAnnualReleaseVolume!$B$4,YEAR(CarryoverInterpretation!$C51)-YEAR(CarryoverInterpretation!$C$21),COLUMN(CarryoverInterpretation!D$21)-COLUMN(CarryoverInterpretation!$D$21),,),0)</f>
        <v>7480</v>
      </c>
      <c r="E52" s="524">
        <f ca="1">ROUND(OFFSET(PowellTargetAnnualReleaseVolume!$B$4,YEAR(CarryoverInterpretation!$C51)-YEAR(CarryoverInterpretation!$C$21),COLUMN(CarryoverInterpretation!E$21)-COLUMN(CarryoverInterpretation!$D$21),,),0)</f>
        <v>8286</v>
      </c>
      <c r="F52" s="524">
        <f ca="1">ROUND(OFFSET(PowellTargetAnnualReleaseVolume!$B$4,YEAR(CarryoverInterpretation!$C51)-YEAR(CarryoverInterpretation!$C$21),COLUMN(CarryoverInterpretation!F$21)-COLUMN(CarryoverInterpretation!$D$21),,),0)</f>
        <v>8827</v>
      </c>
      <c r="G52" s="524">
        <f ca="1">ROUND(OFFSET(PowellTargetAnnualReleaseVolume!$B$4,YEAR(CarryoverInterpretation!$C51)-YEAR(CarryoverInterpretation!$C$21),COLUMN(CarryoverInterpretation!G$21)-COLUMN(CarryoverInterpretation!$D$21),,),0)</f>
        <v>7480</v>
      </c>
      <c r="H52" s="524">
        <f ca="1">ROUND(OFFSET(PowellTargetAnnualReleaseVolume!$B$4,YEAR(CarryoverInterpretation!$C51)-YEAR(CarryoverInterpretation!$C$21),COLUMN(CarryoverInterpretation!H$21)-COLUMN(CarryoverInterpretation!$D$21),,),0)</f>
        <v>7480</v>
      </c>
      <c r="I52" s="524">
        <f ca="1">ROUND(OFFSET(PowellTargetAnnualReleaseVolume!$B$4,YEAR(CarryoverInterpretation!$C51)-YEAR(CarryoverInterpretation!$C$21),COLUMN(CarryoverInterpretation!I$21)-COLUMN(CarryoverInterpretation!$D$21),,),0)</f>
        <v>7480</v>
      </c>
      <c r="J52" s="524">
        <f ca="1">ROUND(OFFSET(PowellTargetAnnualReleaseVolume!$B$4,YEAR(CarryoverInterpretation!$C51)-YEAR(CarryoverInterpretation!$C$21),COLUMN(CarryoverInterpretation!J$21)-COLUMN(CarryoverInterpretation!$D$21),,),0)</f>
        <v>11841</v>
      </c>
      <c r="K52" s="524">
        <f ca="1">ROUND(OFFSET(PowellTargetAnnualReleaseVolume!$B$4,YEAR(CarryoverInterpretation!$C51)-YEAR(CarryoverInterpretation!$C$21),COLUMN(CarryoverInterpretation!K$21)-COLUMN(CarryoverInterpretation!$D$21),,),0)</f>
        <v>9000</v>
      </c>
      <c r="L52" s="524">
        <f ca="1">ROUND(OFFSET(PowellTargetAnnualReleaseVolume!$B$4,YEAR(CarryoverInterpretation!$C51)-YEAR(CarryoverInterpretation!$C$21),COLUMN(CarryoverInterpretation!L$21)-COLUMN(CarryoverInterpretation!$D$21),,),0)</f>
        <v>9000</v>
      </c>
      <c r="M52" s="524">
        <f ca="1">ROUND(OFFSET(PowellTargetAnnualReleaseVolume!$B$4,YEAR(CarryoverInterpretation!$C51)-YEAR(CarryoverInterpretation!$C$21),COLUMN(CarryoverInterpretation!M$21)-COLUMN(CarryoverInterpretation!$D$21),,),0)</f>
        <v>7480</v>
      </c>
      <c r="N52" s="524">
        <f ca="1">ROUND(OFFSET(PowellTargetAnnualReleaseVolume!$B$4,YEAR(CarryoverInterpretation!$C51)-YEAR(CarryoverInterpretation!$C$21),COLUMN(CarryoverInterpretation!N$21)-COLUMN(CarryoverInterpretation!$D$21),,),0)</f>
        <v>7675</v>
      </c>
      <c r="O52" s="524">
        <f ca="1">ROUND(OFFSET(PowellTargetAnnualReleaseVolume!$B$4,YEAR(CarryoverInterpretation!$C51)-YEAR(CarryoverInterpretation!$C$21),COLUMN(CarryoverInterpretation!O$21)-COLUMN(CarryoverInterpretation!$D$21),,),0)</f>
        <v>7000</v>
      </c>
      <c r="P52" s="524">
        <f ca="1">ROUND(OFFSET(PowellTargetAnnualReleaseVolume!$B$4,YEAR(CarryoverInterpretation!$C51)-YEAR(CarryoverInterpretation!$C$21),COLUMN(CarryoverInterpretation!P$21)-COLUMN(CarryoverInterpretation!$D$21),,),0)</f>
        <v>7000</v>
      </c>
      <c r="Q52" s="524">
        <f ca="1">ROUND(OFFSET(PowellTargetAnnualReleaseVolume!$B$4,YEAR(CarryoverInterpretation!$C51)-YEAR(CarryoverInterpretation!$C$21),COLUMN(CarryoverInterpretation!Q$21)-COLUMN(CarryoverInterpretation!$D$21),,),0)</f>
        <v>7286</v>
      </c>
      <c r="R52" s="524">
        <f ca="1">ROUND(OFFSET(PowellTargetAnnualReleaseVolume!$B$4,YEAR(CarryoverInterpretation!$C51)-YEAR(CarryoverInterpretation!$C$21),COLUMN(CarryoverInterpretation!R$21)-COLUMN(CarryoverInterpretation!$D$21),,),0)</f>
        <v>9144</v>
      </c>
      <c r="S52" s="524">
        <f ca="1">ROUND(OFFSET(PowellTargetAnnualReleaseVolume!$B$4,YEAR(CarryoverInterpretation!$C51)-YEAR(CarryoverInterpretation!$C$21),COLUMN(CarryoverInterpretation!S$21)-COLUMN(CarryoverInterpretation!$D$21),,),0)</f>
        <v>7480</v>
      </c>
      <c r="T52" s="524">
        <f ca="1">ROUND(OFFSET(PowellTargetAnnualReleaseVolume!$B$4,YEAR(CarryoverInterpretation!$C51)-YEAR(CarryoverInterpretation!$C$21),COLUMN(CarryoverInterpretation!T$21)-COLUMN(CarryoverInterpretation!$D$21),,),0)</f>
        <v>7480</v>
      </c>
      <c r="U52" s="524">
        <f ca="1">ROUND(OFFSET(PowellTargetAnnualReleaseVolume!$B$4,YEAR(CarryoverInterpretation!$C51)-YEAR(CarryoverInterpretation!$C$21),COLUMN(CarryoverInterpretation!U$21)-COLUMN(CarryoverInterpretation!$D$21),,),0)</f>
        <v>9500</v>
      </c>
      <c r="V52" s="524">
        <f ca="1">ROUND(OFFSET(PowellTargetAnnualReleaseVolume!$B$4,YEAR(CarryoverInterpretation!$C51)-YEAR(CarryoverInterpretation!$C$21),COLUMN(CarryoverInterpretation!V$21)-COLUMN(CarryoverInterpretation!$D$21),,),0)</f>
        <v>9500</v>
      </c>
      <c r="W52" s="524">
        <f ca="1">ROUND(OFFSET(PowellTargetAnnualReleaseVolume!$B$4,YEAR(CarryoverInterpretation!$C51)-YEAR(CarryoverInterpretation!$C$21),COLUMN(CarryoverInterpretation!W$21)-COLUMN(CarryoverInterpretation!$D$21),,),0)</f>
        <v>8230</v>
      </c>
      <c r="X52" s="524">
        <f ca="1">ROUND(OFFSET(PowellTargetAnnualReleaseVolume!$B$4,YEAR(CarryoverInterpretation!$C51)-YEAR(CarryoverInterpretation!$C$21),COLUMN(CarryoverInterpretation!X$21)-COLUMN(CarryoverInterpretation!$D$21),,),0)</f>
        <v>9500</v>
      </c>
      <c r="Y52" s="524">
        <f ca="1">ROUND(OFFSET(PowellTargetAnnualReleaseVolume!$B$4,YEAR(CarryoverInterpretation!$C51)-YEAR(CarryoverInterpretation!$C$21),COLUMN(CarryoverInterpretation!Y$21)-COLUMN(CarryoverInterpretation!$D$21),,),0)</f>
        <v>7480</v>
      </c>
      <c r="Z52" s="524">
        <f ca="1">ROUND(OFFSET(PowellTargetAnnualReleaseVolume!$B$4,YEAR(CarryoverInterpretation!$C51)-YEAR(CarryoverInterpretation!$C$21),COLUMN(CarryoverInterpretation!Z$21)-COLUMN(CarryoverInterpretation!$D$21),,),0)</f>
        <v>7480</v>
      </c>
      <c r="AA52" s="524">
        <f ca="1">ROUND(OFFSET(PowellTargetAnnualReleaseVolume!$B$4,YEAR(CarryoverInterpretation!$C51)-YEAR(CarryoverInterpretation!$C$21),COLUMN(CarryoverInterpretation!AA$21)-COLUMN(CarryoverInterpretation!$D$21),,),0)</f>
        <v>7914</v>
      </c>
      <c r="AB52" s="524">
        <f ca="1">ROUND(OFFSET(PowellTargetAnnualReleaseVolume!$B$4,YEAR(CarryoverInterpretation!$C51)-YEAR(CarryoverInterpretation!$C$21),COLUMN(CarryoverInterpretation!AB$21)-COLUMN(CarryoverInterpretation!$D$21),,),0)</f>
        <v>7971</v>
      </c>
      <c r="AC52" s="524">
        <f ca="1">ROUND(OFFSET(PowellTargetAnnualReleaseVolume!$B$4,YEAR(CarryoverInterpretation!$C51)-YEAR(CarryoverInterpretation!$C$21),COLUMN(CarryoverInterpretation!AC$21)-COLUMN(CarryoverInterpretation!$D$21),,),0)</f>
        <v>8486</v>
      </c>
      <c r="AD52" s="524">
        <f ca="1">ROUND(OFFSET(PowellTargetAnnualReleaseVolume!$B$4,YEAR(CarryoverInterpretation!$C51)-YEAR(CarryoverInterpretation!$C$21),COLUMN(CarryoverInterpretation!AD$21)-COLUMN(CarryoverInterpretation!$D$21),,),0)</f>
        <v>9500</v>
      </c>
      <c r="AE52" s="524">
        <f ca="1">ROUND(OFFSET(PowellTargetAnnualReleaseVolume!$B$4,YEAR(CarryoverInterpretation!$C51)-YEAR(CarryoverInterpretation!$C$21),COLUMN(CarryoverInterpretation!AE$21)-COLUMN(CarryoverInterpretation!$D$21),,),0)</f>
        <v>7480</v>
      </c>
      <c r="AF52" s="524">
        <f ca="1">ROUND(OFFSET(PowellTargetAnnualReleaseVolume!$B$4,YEAR(CarryoverInterpretation!$C51)-YEAR(CarryoverInterpretation!$C$21),COLUMN(CarryoverInterpretation!AF$21)-COLUMN(CarryoverInterpretation!$D$21),,),0)</f>
        <v>9500</v>
      </c>
      <c r="AG52" s="524">
        <f ca="1">ROUND(OFFSET(PowellTargetAnnualReleaseVolume!$B$4,YEAR(CarryoverInterpretation!$C51)-YEAR(CarryoverInterpretation!$C$21),COLUMN(CarryoverInterpretation!AG$21)-COLUMN(CarryoverInterpretation!$D$21),,),0)</f>
        <v>7764</v>
      </c>
      <c r="AH52" s="524">
        <f ca="1">ROUND(OFFSET(PowellTargetAnnualReleaseVolume!$B$4,YEAR(CarryoverInterpretation!$C51)-YEAR(CarryoverInterpretation!$C$21),COLUMN(CarryoverInterpretation!AH$21)-COLUMN(CarryoverInterpretation!$D$21),,),0)</f>
        <v>7480</v>
      </c>
      <c r="AI52" s="524">
        <f ca="1">ROUND(OFFSET(PowellTargetAnnualReleaseVolume!$B$4,YEAR(CarryoverInterpretation!$C51)-YEAR(CarryoverInterpretation!$C$21),COLUMN(CarryoverInterpretation!AI$21)-COLUMN(CarryoverInterpretation!$D$21),,),0)</f>
        <v>7261</v>
      </c>
      <c r="AJ52" s="524">
        <f ca="1">ROUND(OFFSET(PowellTargetAnnualReleaseVolume!$B$4,YEAR(CarryoverInterpretation!$C51)-YEAR(CarryoverInterpretation!$C$21),COLUMN(CarryoverInterpretation!AJ$21)-COLUMN(CarryoverInterpretation!$D$21),,),0)</f>
        <v>9500</v>
      </c>
      <c r="AK52" s="524">
        <f ca="1">ROUND(OFFSET(PowellTargetAnnualReleaseVolume!$B$4,YEAR(CarryoverInterpretation!$C51)-YEAR(CarryoverInterpretation!$C$21),COLUMN(CarryoverInterpretation!AK$21)-COLUMN(CarryoverInterpretation!$D$21),,),0)</f>
        <v>0</v>
      </c>
      <c r="AL52" s="524">
        <f ca="1">ROUND(OFFSET(PowellTargetAnnualReleaseVolume!$B$4,YEAR(CarryoverInterpretation!$C51)-YEAR(CarryoverInterpretation!$C$21),COLUMN(CarryoverInterpretation!AL$21)-COLUMN(CarryoverInterpretation!$D$21),,),0)</f>
        <v>0</v>
      </c>
      <c r="AM52" s="524">
        <f ca="1">ROUND(OFFSET(PowellTargetAnnualReleaseVolume!$B$4,YEAR(CarryoverInterpretation!$C51)-YEAR(CarryoverInterpretation!$C$21),COLUMN(CarryoverInterpretation!AM$21)-COLUMN(CarryoverInterpretation!$D$21),,),0)</f>
        <v>0</v>
      </c>
      <c r="AN52" s="524">
        <f ca="1">ROUND(OFFSET(PowellTargetAnnualReleaseVolume!$B$4,YEAR(CarryoverInterpretation!$C51)-YEAR(CarryoverInterpretation!$C$21),COLUMN(CarryoverInterpretation!AN$21)-COLUMN(CarryoverInterpretation!$D$21),,),0)</f>
        <v>0</v>
      </c>
      <c r="AO52" s="524">
        <f ca="1">ROUND(OFFSET(PowellTargetAnnualReleaseVolume!$B$4,YEAR(CarryoverInterpretation!$C51)-YEAR(CarryoverInterpretation!$C$21),COLUMN(CarryoverInterpretation!AO$21)-COLUMN(CarryoverInterpretation!$D$21),,),0)</f>
        <v>0</v>
      </c>
      <c r="AP52" s="461"/>
      <c r="AQ52" s="461"/>
      <c r="AR52" s="461"/>
      <c r="AS52" s="461"/>
    </row>
    <row r="53" spans="3:45" x14ac:dyDescent="0.3">
      <c r="C53" s="529" t="s">
        <v>641</v>
      </c>
      <c r="D53" s="524">
        <f ca="1">ROUND(OFFSET(PowellActualAnnualReleaseVolume!$B$4,YEAR(CarryoverInterpretation!$C51)-YEAR(CarryoverInterpretation!$C$21),COLUMN(CarryoverInterpretation!D$21)-COLUMN(CarryoverInterpretation!$D$21),,),0)</f>
        <v>7480</v>
      </c>
      <c r="E53" s="524">
        <f ca="1">ROUND(OFFSET(PowellActualAnnualReleaseVolume!$B$4,YEAR(CarryoverInterpretation!$C51)-YEAR(CarryoverInterpretation!$C$21),COLUMN(CarryoverInterpretation!E$21)-COLUMN(CarryoverInterpretation!$D$21),,),0)</f>
        <v>8286</v>
      </c>
      <c r="F53" s="524">
        <f ca="1">ROUND(OFFSET(PowellActualAnnualReleaseVolume!$B$4,YEAR(CarryoverInterpretation!$C51)-YEAR(CarryoverInterpretation!$C$21),COLUMN(CarryoverInterpretation!F$21)-COLUMN(CarryoverInterpretation!$D$21),,),0)</f>
        <v>8827</v>
      </c>
      <c r="G53" s="524">
        <f ca="1">ROUND(OFFSET(PowellActualAnnualReleaseVolume!$B$4,YEAR(CarryoverInterpretation!$C51)-YEAR(CarryoverInterpretation!$C$21),COLUMN(CarryoverInterpretation!G$21)-COLUMN(CarryoverInterpretation!$D$21),,),0)</f>
        <v>7480</v>
      </c>
      <c r="H53" s="524">
        <f ca="1">ROUND(OFFSET(PowellActualAnnualReleaseVolume!$B$4,YEAR(CarryoverInterpretation!$C51)-YEAR(CarryoverInterpretation!$C$21),COLUMN(CarryoverInterpretation!H$21)-COLUMN(CarryoverInterpretation!$D$21),,),0)</f>
        <v>7480</v>
      </c>
      <c r="I53" s="524">
        <f ca="1">ROUND(OFFSET(PowellActualAnnualReleaseVolume!$B$4,YEAR(CarryoverInterpretation!$C51)-YEAR(CarryoverInterpretation!$C$21),COLUMN(CarryoverInterpretation!I$21)-COLUMN(CarryoverInterpretation!$D$21),,),0)</f>
        <v>7480</v>
      </c>
      <c r="J53" s="524">
        <f ca="1">ROUND(OFFSET(PowellActualAnnualReleaseVolume!$B$4,YEAR(CarryoverInterpretation!$C51)-YEAR(CarryoverInterpretation!$C$21),COLUMN(CarryoverInterpretation!J$21)-COLUMN(CarryoverInterpretation!$D$21),,),0)</f>
        <v>11841</v>
      </c>
      <c r="K53" s="524">
        <f ca="1">ROUND(OFFSET(PowellActualAnnualReleaseVolume!$B$4,YEAR(CarryoverInterpretation!$C51)-YEAR(CarryoverInterpretation!$C$21),COLUMN(CarryoverInterpretation!K$21)-COLUMN(CarryoverInterpretation!$D$21),,),0)</f>
        <v>9000</v>
      </c>
      <c r="L53" s="524">
        <f ca="1">ROUND(OFFSET(PowellActualAnnualReleaseVolume!$B$4,YEAR(CarryoverInterpretation!$C51)-YEAR(CarryoverInterpretation!$C$21),COLUMN(CarryoverInterpretation!L$21)-COLUMN(CarryoverInterpretation!$D$21),,),0)</f>
        <v>9000</v>
      </c>
      <c r="M53" s="524">
        <f ca="1">ROUND(OFFSET(PowellActualAnnualReleaseVolume!$B$4,YEAR(CarryoverInterpretation!$C51)-YEAR(CarryoverInterpretation!$C$21),COLUMN(CarryoverInterpretation!M$21)-COLUMN(CarryoverInterpretation!$D$21),,),0)</f>
        <v>7480</v>
      </c>
      <c r="N53" s="524">
        <f ca="1">ROUND(OFFSET(PowellActualAnnualReleaseVolume!$B$4,YEAR(CarryoverInterpretation!$C51)-YEAR(CarryoverInterpretation!$C$21),COLUMN(CarryoverInterpretation!N$21)-COLUMN(CarryoverInterpretation!$D$21),,),0)</f>
        <v>7675</v>
      </c>
      <c r="O53" s="524">
        <f ca="1">ROUND(OFFSET(PowellActualAnnualReleaseVolume!$B$4,YEAR(CarryoverInterpretation!$C51)-YEAR(CarryoverInterpretation!$C$21),COLUMN(CarryoverInterpretation!O$21)-COLUMN(CarryoverInterpretation!$D$21),,),0)</f>
        <v>6000</v>
      </c>
      <c r="P53" s="524">
        <f ca="1">ROUND(OFFSET(PowellActualAnnualReleaseVolume!$B$4,YEAR(CarryoverInterpretation!$C51)-YEAR(CarryoverInterpretation!$C$21),COLUMN(CarryoverInterpretation!P$21)-COLUMN(CarryoverInterpretation!$D$21),,),0)</f>
        <v>6000</v>
      </c>
      <c r="Q53" s="524">
        <f ca="1">ROUND(OFFSET(PowellActualAnnualReleaseVolume!$B$4,YEAR(CarryoverInterpretation!$C51)-YEAR(CarryoverInterpretation!$C$21),COLUMN(CarryoverInterpretation!Q$21)-COLUMN(CarryoverInterpretation!$D$21),,),0)</f>
        <v>6000</v>
      </c>
      <c r="R53" s="524">
        <f ca="1">ROUND(OFFSET(PowellActualAnnualReleaseVolume!$B$4,YEAR(CarryoverInterpretation!$C51)-YEAR(CarryoverInterpretation!$C$21),COLUMN(CarryoverInterpretation!R$21)-COLUMN(CarryoverInterpretation!$D$21),,),0)</f>
        <v>9144</v>
      </c>
      <c r="S53" s="524">
        <f ca="1">ROUND(OFFSET(PowellActualAnnualReleaseVolume!$B$4,YEAR(CarryoverInterpretation!$C51)-YEAR(CarryoverInterpretation!$C$21),COLUMN(CarryoverInterpretation!S$21)-COLUMN(CarryoverInterpretation!$D$21),,),0)</f>
        <v>7480</v>
      </c>
      <c r="T53" s="524">
        <f ca="1">ROUND(OFFSET(PowellActualAnnualReleaseVolume!$B$4,YEAR(CarryoverInterpretation!$C51)-YEAR(CarryoverInterpretation!$C$21),COLUMN(CarryoverInterpretation!T$21)-COLUMN(CarryoverInterpretation!$D$21),,),0)</f>
        <v>7480</v>
      </c>
      <c r="U53" s="524">
        <f ca="1">ROUND(OFFSET(PowellActualAnnualReleaseVolume!$B$4,YEAR(CarryoverInterpretation!$C51)-YEAR(CarryoverInterpretation!$C$21),COLUMN(CarryoverInterpretation!U$21)-COLUMN(CarryoverInterpretation!$D$21),,),0)</f>
        <v>9500</v>
      </c>
      <c r="V53" s="524">
        <f ca="1">ROUND(OFFSET(PowellActualAnnualReleaseVolume!$B$4,YEAR(CarryoverInterpretation!$C51)-YEAR(CarryoverInterpretation!$C$21),COLUMN(CarryoverInterpretation!V$21)-COLUMN(CarryoverInterpretation!$D$21),,),0)</f>
        <v>9500</v>
      </c>
      <c r="W53" s="524">
        <f ca="1">ROUND(OFFSET(PowellActualAnnualReleaseVolume!$B$4,YEAR(CarryoverInterpretation!$C51)-YEAR(CarryoverInterpretation!$C$21),COLUMN(CarryoverInterpretation!W$21)-COLUMN(CarryoverInterpretation!$D$21),,),0)</f>
        <v>8230</v>
      </c>
      <c r="X53" s="524">
        <f ca="1">ROUND(OFFSET(PowellActualAnnualReleaseVolume!$B$4,YEAR(CarryoverInterpretation!$C51)-YEAR(CarryoverInterpretation!$C$21),COLUMN(CarryoverInterpretation!X$21)-COLUMN(CarryoverInterpretation!$D$21),,),0)</f>
        <v>9500</v>
      </c>
      <c r="Y53" s="524">
        <f ca="1">ROUND(OFFSET(PowellActualAnnualReleaseVolume!$B$4,YEAR(CarryoverInterpretation!$C51)-YEAR(CarryoverInterpretation!$C$21),COLUMN(CarryoverInterpretation!Y$21)-COLUMN(CarryoverInterpretation!$D$21),,),0)</f>
        <v>7480</v>
      </c>
      <c r="Z53" s="524">
        <f ca="1">ROUND(OFFSET(PowellActualAnnualReleaseVolume!$B$4,YEAR(CarryoverInterpretation!$C51)-YEAR(CarryoverInterpretation!$C$21),COLUMN(CarryoverInterpretation!Z$21)-COLUMN(CarryoverInterpretation!$D$21),,),0)</f>
        <v>7480</v>
      </c>
      <c r="AA53" s="524">
        <f ca="1">ROUND(OFFSET(PowellActualAnnualReleaseVolume!$B$4,YEAR(CarryoverInterpretation!$C51)-YEAR(CarryoverInterpretation!$C$21),COLUMN(CarryoverInterpretation!AA$21)-COLUMN(CarryoverInterpretation!$D$21),,),0)</f>
        <v>6737</v>
      </c>
      <c r="AB53" s="524">
        <f ca="1">ROUND(OFFSET(PowellActualAnnualReleaseVolume!$B$4,YEAR(CarryoverInterpretation!$C51)-YEAR(CarryoverInterpretation!$C$21),COLUMN(CarryoverInterpretation!AB$21)-COLUMN(CarryoverInterpretation!$D$21),,),0)</f>
        <v>7633</v>
      </c>
      <c r="AC53" s="524">
        <f ca="1">ROUND(OFFSET(PowellActualAnnualReleaseVolume!$B$4,YEAR(CarryoverInterpretation!$C51)-YEAR(CarryoverInterpretation!$C$21),COLUMN(CarryoverInterpretation!AC$21)-COLUMN(CarryoverInterpretation!$D$21),,),0)</f>
        <v>8486</v>
      </c>
      <c r="AD53" s="524">
        <f ca="1">ROUND(OFFSET(PowellActualAnnualReleaseVolume!$B$4,YEAR(CarryoverInterpretation!$C51)-YEAR(CarryoverInterpretation!$C$21),COLUMN(CarryoverInterpretation!AD$21)-COLUMN(CarryoverInterpretation!$D$21),,),0)</f>
        <v>9500</v>
      </c>
      <c r="AE53" s="524">
        <f ca="1">ROUND(OFFSET(PowellActualAnnualReleaseVolume!$B$4,YEAR(CarryoverInterpretation!$C51)-YEAR(CarryoverInterpretation!$C$21),COLUMN(CarryoverInterpretation!AE$21)-COLUMN(CarryoverInterpretation!$D$21),,),0)</f>
        <v>7480</v>
      </c>
      <c r="AF53" s="524">
        <f ca="1">ROUND(OFFSET(PowellActualAnnualReleaseVolume!$B$4,YEAR(CarryoverInterpretation!$C51)-YEAR(CarryoverInterpretation!$C$21),COLUMN(CarryoverInterpretation!AF$21)-COLUMN(CarryoverInterpretation!$D$21),,),0)</f>
        <v>9500</v>
      </c>
      <c r="AG53" s="524">
        <f ca="1">ROUND(OFFSET(PowellActualAnnualReleaseVolume!$B$4,YEAR(CarryoverInterpretation!$C51)-YEAR(CarryoverInterpretation!$C$21),COLUMN(CarryoverInterpretation!AG$21)-COLUMN(CarryoverInterpretation!$D$21),,),0)</f>
        <v>7764</v>
      </c>
      <c r="AH53" s="524">
        <f ca="1">ROUND(OFFSET(PowellActualAnnualReleaseVolume!$B$4,YEAR(CarryoverInterpretation!$C51)-YEAR(CarryoverInterpretation!$C$21),COLUMN(CarryoverInterpretation!AH$21)-COLUMN(CarryoverInterpretation!$D$21),,),0)</f>
        <v>7480</v>
      </c>
      <c r="AI53" s="524">
        <f ca="1">ROUND(OFFSET(PowellActualAnnualReleaseVolume!$B$4,YEAR(CarryoverInterpretation!$C51)-YEAR(CarryoverInterpretation!$C$21),COLUMN(CarryoverInterpretation!AI$21)-COLUMN(CarryoverInterpretation!$D$21),,),0)</f>
        <v>6752</v>
      </c>
      <c r="AJ53" s="524">
        <f ca="1">ROUND(OFFSET(PowellActualAnnualReleaseVolume!$B$4,YEAR(CarryoverInterpretation!$C51)-YEAR(CarryoverInterpretation!$C$21),COLUMN(CarryoverInterpretation!AJ$21)-COLUMN(CarryoverInterpretation!$D$21),,),0)</f>
        <v>9500</v>
      </c>
      <c r="AK53" s="524">
        <f ca="1">ROUND(OFFSET(PowellActualAnnualReleaseVolume!$B$4,YEAR(CarryoverInterpretation!$C51)-YEAR(CarryoverInterpretation!$C$21),COLUMN(CarryoverInterpretation!AK$21)-COLUMN(CarryoverInterpretation!$D$21),,),0)</f>
        <v>0</v>
      </c>
      <c r="AL53" s="524">
        <f ca="1">ROUND(OFFSET(PowellActualAnnualReleaseVolume!$B$4,YEAR(CarryoverInterpretation!$C51)-YEAR(CarryoverInterpretation!$C$21),COLUMN(CarryoverInterpretation!AL$21)-COLUMN(CarryoverInterpretation!$D$21),,),0)</f>
        <v>0</v>
      </c>
      <c r="AM53" s="524">
        <f ca="1">ROUND(OFFSET(PowellActualAnnualReleaseVolume!$B$4,YEAR(CarryoverInterpretation!$C51)-YEAR(CarryoverInterpretation!$C$21),COLUMN(CarryoverInterpretation!AM$21)-COLUMN(CarryoverInterpretation!$D$21),,),0)</f>
        <v>0</v>
      </c>
      <c r="AN53" s="524">
        <f ca="1">ROUND(OFFSET(PowellActualAnnualReleaseVolume!$B$4,YEAR(CarryoverInterpretation!$C51)-YEAR(CarryoverInterpretation!$C$21),COLUMN(CarryoverInterpretation!AN$21)-COLUMN(CarryoverInterpretation!$D$21),,),0)</f>
        <v>0</v>
      </c>
      <c r="AO53" s="524">
        <f ca="1">ROUND(OFFSET(PowellActualAnnualReleaseVolume!$B$4,YEAR(CarryoverInterpretation!$C51)-YEAR(CarryoverInterpretation!$C$21),COLUMN(CarryoverInterpretation!AO$21)-COLUMN(CarryoverInterpretation!$D$21),,),0)</f>
        <v>0</v>
      </c>
      <c r="AP53" s="461"/>
      <c r="AQ53" s="461"/>
      <c r="AR53" s="461"/>
      <c r="AS53" s="461"/>
    </row>
    <row r="54" spans="3:45" x14ac:dyDescent="0.3">
      <c r="C54" s="529" t="s">
        <v>678</v>
      </c>
      <c r="D54" s="524">
        <f t="shared" ref="D54:AO54" ca="1" si="4">ROUND(D52-D53,0)</f>
        <v>0</v>
      </c>
      <c r="E54" s="524">
        <f t="shared" ca="1" si="4"/>
        <v>0</v>
      </c>
      <c r="F54" s="524">
        <f t="shared" ca="1" si="4"/>
        <v>0</v>
      </c>
      <c r="G54" s="524">
        <f t="shared" ca="1" si="4"/>
        <v>0</v>
      </c>
      <c r="H54" s="524">
        <f t="shared" ca="1" si="4"/>
        <v>0</v>
      </c>
      <c r="I54" s="524">
        <f t="shared" ca="1" si="4"/>
        <v>0</v>
      </c>
      <c r="J54" s="524">
        <f t="shared" ca="1" si="4"/>
        <v>0</v>
      </c>
      <c r="K54" s="524">
        <f t="shared" ca="1" si="4"/>
        <v>0</v>
      </c>
      <c r="L54" s="524">
        <f t="shared" ca="1" si="4"/>
        <v>0</v>
      </c>
      <c r="M54" s="524">
        <f t="shared" ca="1" si="4"/>
        <v>0</v>
      </c>
      <c r="N54" s="524">
        <f t="shared" ca="1" si="4"/>
        <v>0</v>
      </c>
      <c r="O54" s="524">
        <f t="shared" ca="1" si="4"/>
        <v>1000</v>
      </c>
      <c r="P54" s="524">
        <f t="shared" ca="1" si="4"/>
        <v>1000</v>
      </c>
      <c r="Q54" s="524">
        <f t="shared" ca="1" si="4"/>
        <v>1286</v>
      </c>
      <c r="R54" s="524">
        <f t="shared" ca="1" si="4"/>
        <v>0</v>
      </c>
      <c r="S54" s="524">
        <f t="shared" ca="1" si="4"/>
        <v>0</v>
      </c>
      <c r="T54" s="524">
        <f t="shared" ca="1" si="4"/>
        <v>0</v>
      </c>
      <c r="U54" s="524">
        <f t="shared" ca="1" si="4"/>
        <v>0</v>
      </c>
      <c r="V54" s="524">
        <f t="shared" ca="1" si="4"/>
        <v>0</v>
      </c>
      <c r="W54" s="524">
        <f t="shared" ca="1" si="4"/>
        <v>0</v>
      </c>
      <c r="X54" s="524">
        <f t="shared" ca="1" si="4"/>
        <v>0</v>
      </c>
      <c r="Y54" s="524">
        <f t="shared" ca="1" si="4"/>
        <v>0</v>
      </c>
      <c r="Z54" s="524">
        <f t="shared" ca="1" si="4"/>
        <v>0</v>
      </c>
      <c r="AA54" s="524">
        <f t="shared" ca="1" si="4"/>
        <v>1177</v>
      </c>
      <c r="AB54" s="524">
        <f t="shared" ca="1" si="4"/>
        <v>338</v>
      </c>
      <c r="AC54" s="524">
        <f t="shared" ca="1" si="4"/>
        <v>0</v>
      </c>
      <c r="AD54" s="524">
        <f t="shared" ca="1" si="4"/>
        <v>0</v>
      </c>
      <c r="AE54" s="524">
        <f t="shared" ca="1" si="4"/>
        <v>0</v>
      </c>
      <c r="AF54" s="524">
        <f t="shared" ca="1" si="4"/>
        <v>0</v>
      </c>
      <c r="AG54" s="524">
        <f t="shared" ca="1" si="4"/>
        <v>0</v>
      </c>
      <c r="AH54" s="524">
        <f t="shared" ca="1" si="4"/>
        <v>0</v>
      </c>
      <c r="AI54" s="524">
        <f t="shared" ca="1" si="4"/>
        <v>509</v>
      </c>
      <c r="AJ54" s="524">
        <f t="shared" ca="1" si="4"/>
        <v>0</v>
      </c>
      <c r="AK54" s="524">
        <f t="shared" ca="1" si="4"/>
        <v>0</v>
      </c>
      <c r="AL54" s="524">
        <f t="shared" ca="1" si="4"/>
        <v>0</v>
      </c>
      <c r="AM54" s="524">
        <f t="shared" ca="1" si="4"/>
        <v>0</v>
      </c>
      <c r="AN54" s="524">
        <f t="shared" ca="1" si="4"/>
        <v>0</v>
      </c>
      <c r="AO54" s="524">
        <f t="shared" ca="1" si="4"/>
        <v>0</v>
      </c>
      <c r="AP54" s="461"/>
      <c r="AQ54" s="461"/>
      <c r="AR54" s="461"/>
      <c r="AS54" s="461"/>
    </row>
    <row r="55" spans="3:45" x14ac:dyDescent="0.3">
      <c r="C55" s="529" t="s">
        <v>677</v>
      </c>
      <c r="D55" s="524" t="str">
        <f ca="1">IFERROR(ROUND(OFFSET(PowellCarryoverVolume!$B$4,YEAR(CarryoverInterpretation!$C51)-YEAR(CarryoverInterpretation!$C$21),COLUMN(CarryoverInterpretation!D$21)-COLUMN(CarryoverInterpretation!$D$21),,),0),"")</f>
        <v/>
      </c>
      <c r="E55" s="524" t="str">
        <f ca="1">IFERROR(ROUND(OFFSET(PowellCarryoverVolume!$B$4,YEAR(CarryoverInterpretation!$C51)-YEAR(CarryoverInterpretation!$C$21),COLUMN(CarryoverInterpretation!E$21)-COLUMN(CarryoverInterpretation!$D$21),,),0),"")</f>
        <v/>
      </c>
      <c r="F55" s="524" t="str">
        <f ca="1">IFERROR(ROUND(OFFSET(PowellCarryoverVolume!$B$4,YEAR(CarryoverInterpretation!$C51)-YEAR(CarryoverInterpretation!$C$21),COLUMN(CarryoverInterpretation!F$21)-COLUMN(CarryoverInterpretation!$D$21),,),0),"")</f>
        <v/>
      </c>
      <c r="G55" s="524" t="str">
        <f ca="1">IFERROR(ROUND(OFFSET(PowellCarryoverVolume!$B$4,YEAR(CarryoverInterpretation!$C51)-YEAR(CarryoverInterpretation!$C$21),COLUMN(CarryoverInterpretation!G$21)-COLUMN(CarryoverInterpretation!$D$21),,),0),"")</f>
        <v/>
      </c>
      <c r="H55" s="524" t="str">
        <f ca="1">IFERROR(ROUND(OFFSET(PowellCarryoverVolume!$B$4,YEAR(CarryoverInterpretation!$C51)-YEAR(CarryoverInterpretation!$C$21),COLUMN(CarryoverInterpretation!H$21)-COLUMN(CarryoverInterpretation!$D$21),,),0),"")</f>
        <v/>
      </c>
      <c r="I55" s="524" t="str">
        <f ca="1">IFERROR(ROUND(OFFSET(PowellCarryoverVolume!$B$4,YEAR(CarryoverInterpretation!$C51)-YEAR(CarryoverInterpretation!$C$21),COLUMN(CarryoverInterpretation!I$21)-COLUMN(CarryoverInterpretation!$D$21),,),0),"")</f>
        <v/>
      </c>
      <c r="J55" s="524" t="str">
        <f ca="1">IFERROR(ROUND(OFFSET(PowellCarryoverVolume!$B$4,YEAR(CarryoverInterpretation!$C51)-YEAR(CarryoverInterpretation!$C$21),COLUMN(CarryoverInterpretation!J$21)-COLUMN(CarryoverInterpretation!$D$21),,),0),"")</f>
        <v/>
      </c>
      <c r="K55" s="524" t="str">
        <f ca="1">IFERROR(ROUND(OFFSET(PowellCarryoverVolume!$B$4,YEAR(CarryoverInterpretation!$C51)-YEAR(CarryoverInterpretation!$C$21),COLUMN(CarryoverInterpretation!K$21)-COLUMN(CarryoverInterpretation!$D$21),,),0),"")</f>
        <v/>
      </c>
      <c r="L55" s="524" t="str">
        <f ca="1">IFERROR(ROUND(OFFSET(PowellCarryoverVolume!$B$4,YEAR(CarryoverInterpretation!$C51)-YEAR(CarryoverInterpretation!$C$21),COLUMN(CarryoverInterpretation!L$21)-COLUMN(CarryoverInterpretation!$D$21),,),0),"")</f>
        <v/>
      </c>
      <c r="M55" s="524" t="str">
        <f ca="1">IFERROR(ROUND(OFFSET(PowellCarryoverVolume!$B$4,YEAR(CarryoverInterpretation!$C51)-YEAR(CarryoverInterpretation!$C$21),COLUMN(CarryoverInterpretation!M$21)-COLUMN(CarryoverInterpretation!$D$21),,),0),"")</f>
        <v/>
      </c>
      <c r="N55" s="524" t="str">
        <f ca="1">IFERROR(ROUND(OFFSET(PowellCarryoverVolume!$B$4,YEAR(CarryoverInterpretation!$C51)-YEAR(CarryoverInterpretation!$C$21),COLUMN(CarryoverInterpretation!N$21)-COLUMN(CarryoverInterpretation!$D$21),,),0),"")</f>
        <v/>
      </c>
      <c r="O55" s="524" t="str">
        <f ca="1">IFERROR(ROUND(OFFSET(PowellCarryoverVolume!$B$4,YEAR(CarryoverInterpretation!$C51)-YEAR(CarryoverInterpretation!$C$21),COLUMN(CarryoverInterpretation!O$21)-COLUMN(CarryoverInterpretation!$D$21),,),0),"")</f>
        <v/>
      </c>
      <c r="P55" s="524" t="str">
        <f ca="1">IFERROR(ROUND(OFFSET(PowellCarryoverVolume!$B$4,YEAR(CarryoverInterpretation!$C51)-YEAR(CarryoverInterpretation!$C$21),COLUMN(CarryoverInterpretation!P$21)-COLUMN(CarryoverInterpretation!$D$21),,),0),"")</f>
        <v/>
      </c>
      <c r="Q55" s="524" t="str">
        <f ca="1">IFERROR(ROUND(OFFSET(PowellCarryoverVolume!$B$4,YEAR(CarryoverInterpretation!$C51)-YEAR(CarryoverInterpretation!$C$21),COLUMN(CarryoverInterpretation!Q$21)-COLUMN(CarryoverInterpretation!$D$21),,),0),"")</f>
        <v/>
      </c>
      <c r="R55" s="524" t="str">
        <f ca="1">IFERROR(ROUND(OFFSET(PowellCarryoverVolume!$B$4,YEAR(CarryoverInterpretation!$C51)-YEAR(CarryoverInterpretation!$C$21),COLUMN(CarryoverInterpretation!R$21)-COLUMN(CarryoverInterpretation!$D$21),,),0),"")</f>
        <v/>
      </c>
      <c r="S55" s="524" t="str">
        <f ca="1">IFERROR(ROUND(OFFSET(PowellCarryoverVolume!$B$4,YEAR(CarryoverInterpretation!$C51)-YEAR(CarryoverInterpretation!$C$21),COLUMN(CarryoverInterpretation!S$21)-COLUMN(CarryoverInterpretation!$D$21),,),0),"")</f>
        <v/>
      </c>
      <c r="T55" s="524" t="str">
        <f ca="1">IFERROR(ROUND(OFFSET(PowellCarryoverVolume!$B$4,YEAR(CarryoverInterpretation!$C51)-YEAR(CarryoverInterpretation!$C$21),COLUMN(CarryoverInterpretation!T$21)-COLUMN(CarryoverInterpretation!$D$21),,),0),"")</f>
        <v/>
      </c>
      <c r="U55" s="524" t="str">
        <f ca="1">IFERROR(ROUND(OFFSET(PowellCarryoverVolume!$B$4,YEAR(CarryoverInterpretation!$C51)-YEAR(CarryoverInterpretation!$C$21),COLUMN(CarryoverInterpretation!U$21)-COLUMN(CarryoverInterpretation!$D$21),,),0),"")</f>
        <v/>
      </c>
      <c r="V55" s="524" t="str">
        <f ca="1">IFERROR(ROUND(OFFSET(PowellCarryoverVolume!$B$4,YEAR(CarryoverInterpretation!$C51)-YEAR(CarryoverInterpretation!$C$21),COLUMN(CarryoverInterpretation!V$21)-COLUMN(CarryoverInterpretation!$D$21),,),0),"")</f>
        <v/>
      </c>
      <c r="W55" s="524" t="str">
        <f ca="1">IFERROR(ROUND(OFFSET(PowellCarryoverVolume!$B$4,YEAR(CarryoverInterpretation!$C51)-YEAR(CarryoverInterpretation!$C$21),COLUMN(CarryoverInterpretation!W$21)-COLUMN(CarryoverInterpretation!$D$21),,),0),"")</f>
        <v/>
      </c>
      <c r="X55" s="524" t="str">
        <f ca="1">IFERROR(ROUND(OFFSET(PowellCarryoverVolume!$B$4,YEAR(CarryoverInterpretation!$C51)-YEAR(CarryoverInterpretation!$C$21),COLUMN(CarryoverInterpretation!X$21)-COLUMN(CarryoverInterpretation!$D$21),,),0),"")</f>
        <v/>
      </c>
      <c r="Y55" s="524" t="str">
        <f ca="1">IFERROR(ROUND(OFFSET(PowellCarryoverVolume!$B$4,YEAR(CarryoverInterpretation!$C51)-YEAR(CarryoverInterpretation!$C$21),COLUMN(CarryoverInterpretation!Y$21)-COLUMN(CarryoverInterpretation!$D$21),,),0),"")</f>
        <v/>
      </c>
      <c r="Z55" s="524" t="str">
        <f ca="1">IFERROR(ROUND(OFFSET(PowellCarryoverVolume!$B$4,YEAR(CarryoverInterpretation!$C51)-YEAR(CarryoverInterpretation!$C$21),COLUMN(CarryoverInterpretation!Z$21)-COLUMN(CarryoverInterpretation!$D$21),,),0),"")</f>
        <v/>
      </c>
      <c r="AA55" s="524" t="str">
        <f ca="1">IFERROR(ROUND(OFFSET(PowellCarryoverVolume!$B$4,YEAR(CarryoverInterpretation!$C51)-YEAR(CarryoverInterpretation!$C$21),COLUMN(CarryoverInterpretation!AA$21)-COLUMN(CarryoverInterpretation!$D$21),,),0),"")</f>
        <v/>
      </c>
      <c r="AB55" s="524" t="str">
        <f ca="1">IFERROR(ROUND(OFFSET(PowellCarryoverVolume!$B$4,YEAR(CarryoverInterpretation!$C51)-YEAR(CarryoverInterpretation!$C$21),COLUMN(CarryoverInterpretation!AB$21)-COLUMN(CarryoverInterpretation!$D$21),,),0),"")</f>
        <v/>
      </c>
      <c r="AC55" s="524" t="str">
        <f ca="1">IFERROR(ROUND(OFFSET(PowellCarryoverVolume!$B$4,YEAR(CarryoverInterpretation!$C51)-YEAR(CarryoverInterpretation!$C$21),COLUMN(CarryoverInterpretation!AC$21)-COLUMN(CarryoverInterpretation!$D$21),,),0),"")</f>
        <v/>
      </c>
      <c r="AD55" s="524" t="str">
        <f ca="1">IFERROR(ROUND(OFFSET(PowellCarryoverVolume!$B$4,YEAR(CarryoverInterpretation!$C51)-YEAR(CarryoverInterpretation!$C$21),COLUMN(CarryoverInterpretation!AD$21)-COLUMN(CarryoverInterpretation!$D$21),,),0),"")</f>
        <v/>
      </c>
      <c r="AE55" s="524" t="str">
        <f ca="1">IFERROR(ROUND(OFFSET(PowellCarryoverVolume!$B$4,YEAR(CarryoverInterpretation!$C51)-YEAR(CarryoverInterpretation!$C$21),COLUMN(CarryoverInterpretation!AE$21)-COLUMN(CarryoverInterpretation!$D$21),,),0),"")</f>
        <v/>
      </c>
      <c r="AF55" s="524" t="str">
        <f ca="1">IFERROR(ROUND(OFFSET(PowellCarryoverVolume!$B$4,YEAR(CarryoverInterpretation!$C51)-YEAR(CarryoverInterpretation!$C$21),COLUMN(CarryoverInterpretation!AF$21)-COLUMN(CarryoverInterpretation!$D$21),,),0),"")</f>
        <v/>
      </c>
      <c r="AG55" s="524" t="str">
        <f ca="1">IFERROR(ROUND(OFFSET(PowellCarryoverVolume!$B$4,YEAR(CarryoverInterpretation!$C51)-YEAR(CarryoverInterpretation!$C$21),COLUMN(CarryoverInterpretation!AG$21)-COLUMN(CarryoverInterpretation!$D$21),,),0),"")</f>
        <v/>
      </c>
      <c r="AH55" s="524" t="str">
        <f ca="1">IFERROR(ROUND(OFFSET(PowellCarryoverVolume!$B$4,YEAR(CarryoverInterpretation!$C51)-YEAR(CarryoverInterpretation!$C$21),COLUMN(CarryoverInterpretation!AH$21)-COLUMN(CarryoverInterpretation!$D$21),,),0),"")</f>
        <v/>
      </c>
      <c r="AI55" s="524" t="str">
        <f ca="1">IFERROR(ROUND(OFFSET(PowellCarryoverVolume!$B$4,YEAR(CarryoverInterpretation!$C51)-YEAR(CarryoverInterpretation!$C$21),COLUMN(CarryoverInterpretation!AI$21)-COLUMN(CarryoverInterpretation!$D$21),,),0),"")</f>
        <v/>
      </c>
      <c r="AJ55" s="524" t="str">
        <f ca="1">IFERROR(ROUND(OFFSET(PowellCarryoverVolume!$B$4,YEAR(CarryoverInterpretation!$C51)-YEAR(CarryoverInterpretation!$C$21),COLUMN(CarryoverInterpretation!AJ$21)-COLUMN(CarryoverInterpretation!$D$21),,),0),"")</f>
        <v/>
      </c>
      <c r="AK55" s="524">
        <f ca="1">IFERROR(ROUND(OFFSET(PowellCarryoverVolume!$B$4,YEAR(CarryoverInterpretation!$C51)-YEAR(CarryoverInterpretation!$C$21),COLUMN(CarryoverInterpretation!AK$21)-COLUMN(CarryoverInterpretation!$D$21),,),0),"")</f>
        <v>0</v>
      </c>
      <c r="AL55" s="524">
        <f ca="1">IFERROR(ROUND(OFFSET(PowellCarryoverVolume!$B$4,YEAR(CarryoverInterpretation!$C51)-YEAR(CarryoverInterpretation!$C$21),COLUMN(CarryoverInterpretation!AL$21)-COLUMN(CarryoverInterpretation!$D$21),,),0),"")</f>
        <v>0</v>
      </c>
      <c r="AM55" s="524">
        <f ca="1">IFERROR(ROUND(OFFSET(PowellCarryoverVolume!$B$4,YEAR(CarryoverInterpretation!$C51)-YEAR(CarryoverInterpretation!$C$21),COLUMN(CarryoverInterpretation!AM$21)-COLUMN(CarryoverInterpretation!$D$21),,),0),"")</f>
        <v>0</v>
      </c>
      <c r="AN55" s="524">
        <f ca="1">IFERROR(ROUND(OFFSET(PowellCarryoverVolume!$B$4,YEAR(CarryoverInterpretation!$C51)-YEAR(CarryoverInterpretation!$C$21),COLUMN(CarryoverInterpretation!AN$21)-COLUMN(CarryoverInterpretation!$D$21),,),0),"")</f>
        <v>0</v>
      </c>
      <c r="AO55" s="524">
        <f ca="1">IFERROR(ROUND(OFFSET(PowellCarryoverVolume!$B$4,YEAR(CarryoverInterpretation!$C51)-YEAR(CarryoverInterpretation!$C$21),COLUMN(CarryoverInterpretation!AO$21)-COLUMN(CarryoverInterpretation!$D$21),,),0),"")</f>
        <v>0</v>
      </c>
      <c r="AP55" s="461"/>
      <c r="AQ55" s="461"/>
      <c r="AR55" s="461"/>
      <c r="AS55" s="461"/>
    </row>
    <row r="56" spans="3:45" x14ac:dyDescent="0.3">
      <c r="C56" s="529" t="s">
        <v>642</v>
      </c>
      <c r="D56" s="524">
        <f ca="1">OFFSET(PowellData.ReleaseTier!$B$4,YEAR(CarryoverInterpretation!$C51)-YEAR(CarryoverInterpretation!$C$21),COLUMN(CarryoverInterpretation!D$21)-COLUMN(CarryoverInterpretation!$D$21),,)</f>
        <v>2</v>
      </c>
      <c r="E56" s="524">
        <f ca="1">OFFSET(PowellData.ReleaseTier!$B$4,YEAR(CarryoverInterpretation!$C51)-YEAR(CarryoverInterpretation!$C$21),COLUMN(CarryoverInterpretation!E$21)-COLUMN(CarryoverInterpretation!$D$21),,)</f>
        <v>3</v>
      </c>
      <c r="F56" s="524">
        <f ca="1">OFFSET(PowellData.ReleaseTier!$B$4,YEAR(CarryoverInterpretation!$C51)-YEAR(CarryoverInterpretation!$C$21),COLUMN(CarryoverInterpretation!F$21)-COLUMN(CarryoverInterpretation!$D$21),,)</f>
        <v>3</v>
      </c>
      <c r="G56" s="524">
        <f ca="1">OFFSET(PowellData.ReleaseTier!$B$4,YEAR(CarryoverInterpretation!$C51)-YEAR(CarryoverInterpretation!$C$21),COLUMN(CarryoverInterpretation!G$21)-COLUMN(CarryoverInterpretation!$D$21),,)</f>
        <v>2</v>
      </c>
      <c r="H56" s="524">
        <f ca="1">OFFSET(PowellData.ReleaseTier!$B$4,YEAR(CarryoverInterpretation!$C51)-YEAR(CarryoverInterpretation!$C$21),COLUMN(CarryoverInterpretation!H$21)-COLUMN(CarryoverInterpretation!$D$21),,)</f>
        <v>2</v>
      </c>
      <c r="I56" s="524">
        <f ca="1">OFFSET(PowellData.ReleaseTier!$B$4,YEAR(CarryoverInterpretation!$C51)-YEAR(CarryoverInterpretation!$C$21),COLUMN(CarryoverInterpretation!I$21)-COLUMN(CarryoverInterpretation!$D$21),,)</f>
        <v>2</v>
      </c>
      <c r="J56" s="524">
        <f ca="1">OFFSET(PowellData.ReleaseTier!$B$4,YEAR(CarryoverInterpretation!$C51)-YEAR(CarryoverInterpretation!$C$21),COLUMN(CarryoverInterpretation!J$21)-COLUMN(CarryoverInterpretation!$D$21),,)</f>
        <v>0</v>
      </c>
      <c r="K56" s="524">
        <f ca="1">OFFSET(PowellData.ReleaseTier!$B$4,YEAR(CarryoverInterpretation!$C51)-YEAR(CarryoverInterpretation!$C$21),COLUMN(CarryoverInterpretation!K$21)-COLUMN(CarryoverInterpretation!$D$21),,)</f>
        <v>1</v>
      </c>
      <c r="L56" s="524">
        <f ca="1">OFFSET(PowellData.ReleaseTier!$B$4,YEAR(CarryoverInterpretation!$C51)-YEAR(CarryoverInterpretation!$C$21),COLUMN(CarryoverInterpretation!L$21)-COLUMN(CarryoverInterpretation!$D$21),,)</f>
        <v>1</v>
      </c>
      <c r="M56" s="524">
        <f ca="1">OFFSET(PowellData.ReleaseTier!$B$4,YEAR(CarryoverInterpretation!$C51)-YEAR(CarryoverInterpretation!$C$21),COLUMN(CarryoverInterpretation!M$21)-COLUMN(CarryoverInterpretation!$D$21),,)</f>
        <v>2</v>
      </c>
      <c r="N56" s="524">
        <f ca="1">OFFSET(PowellData.ReleaseTier!$B$4,YEAR(CarryoverInterpretation!$C51)-YEAR(CarryoverInterpretation!$C$21),COLUMN(CarryoverInterpretation!N$21)-COLUMN(CarryoverInterpretation!$D$21),,)</f>
        <v>3</v>
      </c>
      <c r="O56" s="524">
        <f ca="1">OFFSET(PowellData.ReleaseTier!$B$4,YEAR(CarryoverInterpretation!$C51)-YEAR(CarryoverInterpretation!$C$21),COLUMN(CarryoverInterpretation!O$21)-COLUMN(CarryoverInterpretation!$D$21),,)</f>
        <v>3</v>
      </c>
      <c r="P56" s="524">
        <f ca="1">OFFSET(PowellData.ReleaseTier!$B$4,YEAR(CarryoverInterpretation!$C51)-YEAR(CarryoverInterpretation!$C$21),COLUMN(CarryoverInterpretation!P$21)-COLUMN(CarryoverInterpretation!$D$21),,)</f>
        <v>3</v>
      </c>
      <c r="Q56" s="524">
        <f ca="1">OFFSET(PowellData.ReleaseTier!$B$4,YEAR(CarryoverInterpretation!$C51)-YEAR(CarryoverInterpretation!$C$21),COLUMN(CarryoverInterpretation!Q$21)-COLUMN(CarryoverInterpretation!$D$21),,)</f>
        <v>3</v>
      </c>
      <c r="R56" s="524">
        <f ca="1">OFFSET(PowellData.ReleaseTier!$B$4,YEAR(CarryoverInterpretation!$C51)-YEAR(CarryoverInterpretation!$C$21),COLUMN(CarryoverInterpretation!R$21)-COLUMN(CarryoverInterpretation!$D$21),,)</f>
        <v>3</v>
      </c>
      <c r="S56" s="524">
        <f ca="1">OFFSET(PowellData.ReleaseTier!$B$4,YEAR(CarryoverInterpretation!$C51)-YEAR(CarryoverInterpretation!$C$21),COLUMN(CarryoverInterpretation!S$21)-COLUMN(CarryoverInterpretation!$D$21),,)</f>
        <v>2</v>
      </c>
      <c r="T56" s="524">
        <f ca="1">OFFSET(PowellData.ReleaseTier!$B$4,YEAR(CarryoverInterpretation!$C51)-YEAR(CarryoverInterpretation!$C$21),COLUMN(CarryoverInterpretation!T$21)-COLUMN(CarryoverInterpretation!$D$21),,)</f>
        <v>2</v>
      </c>
      <c r="U56" s="524">
        <f ca="1">OFFSET(PowellData.ReleaseTier!$B$4,YEAR(CarryoverInterpretation!$C51)-YEAR(CarryoverInterpretation!$C$21),COLUMN(CarryoverInterpretation!U$21)-COLUMN(CarryoverInterpretation!$D$21),,)</f>
        <v>3</v>
      </c>
      <c r="V56" s="524">
        <f ca="1">OFFSET(PowellData.ReleaseTier!$B$4,YEAR(CarryoverInterpretation!$C51)-YEAR(CarryoverInterpretation!$C$21),COLUMN(CarryoverInterpretation!V$21)-COLUMN(CarryoverInterpretation!$D$21),,)</f>
        <v>3</v>
      </c>
      <c r="W56" s="524">
        <f ca="1">OFFSET(PowellData.ReleaseTier!$B$4,YEAR(CarryoverInterpretation!$C51)-YEAR(CarryoverInterpretation!$C$21),COLUMN(CarryoverInterpretation!W$21)-COLUMN(CarryoverInterpretation!$D$21),,)</f>
        <v>2</v>
      </c>
      <c r="X56" s="524">
        <f ca="1">OFFSET(PowellData.ReleaseTier!$B$4,YEAR(CarryoverInterpretation!$C51)-YEAR(CarryoverInterpretation!$C$21),COLUMN(CarryoverInterpretation!X$21)-COLUMN(CarryoverInterpretation!$D$21),,)</f>
        <v>3</v>
      </c>
      <c r="Y56" s="524">
        <f ca="1">OFFSET(PowellData.ReleaseTier!$B$4,YEAR(CarryoverInterpretation!$C51)-YEAR(CarryoverInterpretation!$C$21),COLUMN(CarryoverInterpretation!Y$21)-COLUMN(CarryoverInterpretation!$D$21),,)</f>
        <v>2</v>
      </c>
      <c r="Z56" s="524">
        <f ca="1">OFFSET(PowellData.ReleaseTier!$B$4,YEAR(CarryoverInterpretation!$C51)-YEAR(CarryoverInterpretation!$C$21),COLUMN(CarryoverInterpretation!Z$21)-COLUMN(CarryoverInterpretation!$D$21),,)</f>
        <v>2</v>
      </c>
      <c r="AA56" s="524">
        <f ca="1">OFFSET(PowellData.ReleaseTier!$B$4,YEAR(CarryoverInterpretation!$C51)-YEAR(CarryoverInterpretation!$C$21),COLUMN(CarryoverInterpretation!AA$21)-COLUMN(CarryoverInterpretation!$D$21),,)</f>
        <v>3</v>
      </c>
      <c r="AB56" s="524">
        <f ca="1">OFFSET(PowellData.ReleaseTier!$B$4,YEAR(CarryoverInterpretation!$C51)-YEAR(CarryoverInterpretation!$C$21),COLUMN(CarryoverInterpretation!AB$21)-COLUMN(CarryoverInterpretation!$D$21),,)</f>
        <v>3</v>
      </c>
      <c r="AC56" s="524">
        <f ca="1">OFFSET(PowellData.ReleaseTier!$B$4,YEAR(CarryoverInterpretation!$C51)-YEAR(CarryoverInterpretation!$C$21),COLUMN(CarryoverInterpretation!AC$21)-COLUMN(CarryoverInterpretation!$D$21),,)</f>
        <v>3</v>
      </c>
      <c r="AD56" s="524">
        <f ca="1">OFFSET(PowellData.ReleaseTier!$B$4,YEAR(CarryoverInterpretation!$C51)-YEAR(CarryoverInterpretation!$C$21),COLUMN(CarryoverInterpretation!AD$21)-COLUMN(CarryoverInterpretation!$D$21),,)</f>
        <v>3</v>
      </c>
      <c r="AE56" s="524">
        <f ca="1">OFFSET(PowellData.ReleaseTier!$B$4,YEAR(CarryoverInterpretation!$C51)-YEAR(CarryoverInterpretation!$C$21),COLUMN(CarryoverInterpretation!AE$21)-COLUMN(CarryoverInterpretation!$D$21),,)</f>
        <v>2</v>
      </c>
      <c r="AF56" s="524">
        <f ca="1">OFFSET(PowellData.ReleaseTier!$B$4,YEAR(CarryoverInterpretation!$C51)-YEAR(CarryoverInterpretation!$C$21),COLUMN(CarryoverInterpretation!AF$21)-COLUMN(CarryoverInterpretation!$D$21),,)</f>
        <v>3</v>
      </c>
      <c r="AG56" s="524">
        <f ca="1">OFFSET(PowellData.ReleaseTier!$B$4,YEAR(CarryoverInterpretation!$C51)-YEAR(CarryoverInterpretation!$C$21),COLUMN(CarryoverInterpretation!AG$21)-COLUMN(CarryoverInterpretation!$D$21),,)</f>
        <v>3</v>
      </c>
      <c r="AH56" s="524">
        <f ca="1">OFFSET(PowellData.ReleaseTier!$B$4,YEAR(CarryoverInterpretation!$C51)-YEAR(CarryoverInterpretation!$C$21),COLUMN(CarryoverInterpretation!AH$21)-COLUMN(CarryoverInterpretation!$D$21),,)</f>
        <v>2</v>
      </c>
      <c r="AI56" s="524">
        <f ca="1">OFFSET(PowellData.ReleaseTier!$B$4,YEAR(CarryoverInterpretation!$C51)-YEAR(CarryoverInterpretation!$C$21),COLUMN(CarryoverInterpretation!AI$21)-COLUMN(CarryoverInterpretation!$D$21),,)</f>
        <v>3</v>
      </c>
      <c r="AJ56" s="524">
        <f ca="1">OFFSET(PowellData.ReleaseTier!$B$4,YEAR(CarryoverInterpretation!$C51)-YEAR(CarryoverInterpretation!$C$21),COLUMN(CarryoverInterpretation!AJ$21)-COLUMN(CarryoverInterpretation!$D$21),,)</f>
        <v>3</v>
      </c>
      <c r="AK56" s="524">
        <f ca="1">OFFSET(PowellData.ReleaseTier!$B$4,YEAR(CarryoverInterpretation!$C51)-YEAR(CarryoverInterpretation!$C$21),COLUMN(CarryoverInterpretation!AK$21)-COLUMN(CarryoverInterpretation!$D$21),,)</f>
        <v>0</v>
      </c>
      <c r="AL56" s="524">
        <f ca="1">OFFSET(PowellData.ReleaseTier!$B$4,YEAR(CarryoverInterpretation!$C51)-YEAR(CarryoverInterpretation!$C$21),COLUMN(CarryoverInterpretation!AL$21)-COLUMN(CarryoverInterpretation!$D$21),,)</f>
        <v>0</v>
      </c>
      <c r="AM56" s="524">
        <f ca="1">OFFSET(PowellData.ReleaseTier!$B$4,YEAR(CarryoverInterpretation!$C51)-YEAR(CarryoverInterpretation!$C$21),COLUMN(CarryoverInterpretation!AM$21)-COLUMN(CarryoverInterpretation!$D$21),,)</f>
        <v>0</v>
      </c>
      <c r="AN56" s="524">
        <f ca="1">OFFSET(PowellData.ReleaseTier!$B$4,YEAR(CarryoverInterpretation!$C51)-YEAR(CarryoverInterpretation!$C$21),COLUMN(CarryoverInterpretation!AN$21)-COLUMN(CarryoverInterpretation!$D$21),,)</f>
        <v>0</v>
      </c>
      <c r="AO56" s="524">
        <f ca="1">OFFSET(PowellData.ReleaseTier!$B$4,YEAR(CarryoverInterpretation!$C51)-YEAR(CarryoverInterpretation!$C$21),COLUMN(CarryoverInterpretation!AO$21)-COLUMN(CarryoverInterpretation!$D$21),,)</f>
        <v>0</v>
      </c>
      <c r="AP56" s="461"/>
      <c r="AQ56" s="461"/>
      <c r="AR56" s="461"/>
      <c r="AS56" s="461"/>
    </row>
    <row r="57" spans="3:45" x14ac:dyDescent="0.3">
      <c r="C57" s="529" t="s">
        <v>643</v>
      </c>
      <c r="D57" s="524">
        <f ca="1">OFFSET(PowellData.EqualizationCond!$B$4,YEAR(CarryoverInterpretation!$C51)-YEAR(CarryoverInterpretation!$C$21),COLUMN(CarryoverInterpretation!D$21)-COLUMN(CarryoverInterpretation!$D$21),,)</f>
        <v>999</v>
      </c>
      <c r="E57" s="524">
        <f ca="1">OFFSET(PowellData.EqualizationCond!$B$4,YEAR(CarryoverInterpretation!$C51)-YEAR(CarryoverInterpretation!$C$21),COLUMN(CarryoverInterpretation!E$21)-COLUMN(CarryoverInterpretation!$D$21),,)</f>
        <v>999</v>
      </c>
      <c r="F57" s="524">
        <f ca="1">OFFSET(PowellData.EqualizationCond!$B$4,YEAR(CarryoverInterpretation!$C51)-YEAR(CarryoverInterpretation!$C$21),COLUMN(CarryoverInterpretation!F$21)-COLUMN(CarryoverInterpretation!$D$21),,)</f>
        <v>999</v>
      </c>
      <c r="G57" s="524">
        <f ca="1">OFFSET(PowellData.EqualizationCond!$B$4,YEAR(CarryoverInterpretation!$C51)-YEAR(CarryoverInterpretation!$C$21),COLUMN(CarryoverInterpretation!G$21)-COLUMN(CarryoverInterpretation!$D$21),,)</f>
        <v>999</v>
      </c>
      <c r="H57" s="524">
        <f ca="1">OFFSET(PowellData.EqualizationCond!$B$4,YEAR(CarryoverInterpretation!$C51)-YEAR(CarryoverInterpretation!$C$21),COLUMN(CarryoverInterpretation!H$21)-COLUMN(CarryoverInterpretation!$D$21),,)</f>
        <v>999</v>
      </c>
      <c r="I57" s="524">
        <f ca="1">OFFSET(PowellData.EqualizationCond!$B$4,YEAR(CarryoverInterpretation!$C51)-YEAR(CarryoverInterpretation!$C$21),COLUMN(CarryoverInterpretation!I$21)-COLUMN(CarryoverInterpretation!$D$21),,)</f>
        <v>999</v>
      </c>
      <c r="J57" s="524">
        <f ca="1">OFFSET(PowellData.EqualizationCond!$B$4,YEAR(CarryoverInterpretation!$C51)-YEAR(CarryoverInterpretation!$C$21),COLUMN(CarryoverInterpretation!J$21)-COLUMN(CarryoverInterpretation!$D$21),,)</f>
        <v>0.5</v>
      </c>
      <c r="K57" s="524">
        <f ca="1">OFFSET(PowellData.EqualizationCond!$B$4,YEAR(CarryoverInterpretation!$C51)-YEAR(CarryoverInterpretation!$C$21),COLUMN(CarryoverInterpretation!K$21)-COLUMN(CarryoverInterpretation!$D$21),,)</f>
        <v>999</v>
      </c>
      <c r="L57" s="524">
        <f ca="1">OFFSET(PowellData.EqualizationCond!$B$4,YEAR(CarryoverInterpretation!$C51)-YEAR(CarryoverInterpretation!$C$21),COLUMN(CarryoverInterpretation!L$21)-COLUMN(CarryoverInterpretation!$D$21),,)</f>
        <v>999</v>
      </c>
      <c r="M57" s="524">
        <f ca="1">OFFSET(PowellData.EqualizationCond!$B$4,YEAR(CarryoverInterpretation!$C51)-YEAR(CarryoverInterpretation!$C$21),COLUMN(CarryoverInterpretation!M$21)-COLUMN(CarryoverInterpretation!$D$21),,)</f>
        <v>999</v>
      </c>
      <c r="N57" s="524">
        <f ca="1">OFFSET(PowellData.EqualizationCond!$B$4,YEAR(CarryoverInterpretation!$C51)-YEAR(CarryoverInterpretation!$C$21),COLUMN(CarryoverInterpretation!N$21)-COLUMN(CarryoverInterpretation!$D$21),,)</f>
        <v>999</v>
      </c>
      <c r="O57" s="524">
        <f ca="1">OFFSET(PowellData.EqualizationCond!$B$4,YEAR(CarryoverInterpretation!$C51)-YEAR(CarryoverInterpretation!$C$21),COLUMN(CarryoverInterpretation!O$21)-COLUMN(CarryoverInterpretation!$D$21),,)</f>
        <v>999</v>
      </c>
      <c r="P57" s="524">
        <f ca="1">OFFSET(PowellData.EqualizationCond!$B$4,YEAR(CarryoverInterpretation!$C51)-YEAR(CarryoverInterpretation!$C$21),COLUMN(CarryoverInterpretation!P$21)-COLUMN(CarryoverInterpretation!$D$21),,)</f>
        <v>999</v>
      </c>
      <c r="Q57" s="524">
        <f ca="1">OFFSET(PowellData.EqualizationCond!$B$4,YEAR(CarryoverInterpretation!$C51)-YEAR(CarryoverInterpretation!$C$21),COLUMN(CarryoverInterpretation!Q$21)-COLUMN(CarryoverInterpretation!$D$21),,)</f>
        <v>999</v>
      </c>
      <c r="R57" s="524">
        <f ca="1">OFFSET(PowellData.EqualizationCond!$B$4,YEAR(CarryoverInterpretation!$C51)-YEAR(CarryoverInterpretation!$C$21),COLUMN(CarryoverInterpretation!R$21)-COLUMN(CarryoverInterpretation!$D$21),,)</f>
        <v>999</v>
      </c>
      <c r="S57" s="524">
        <f ca="1">OFFSET(PowellData.EqualizationCond!$B$4,YEAR(CarryoverInterpretation!$C51)-YEAR(CarryoverInterpretation!$C$21),COLUMN(CarryoverInterpretation!S$21)-COLUMN(CarryoverInterpretation!$D$21),,)</f>
        <v>999</v>
      </c>
      <c r="T57" s="524">
        <f ca="1">OFFSET(PowellData.EqualizationCond!$B$4,YEAR(CarryoverInterpretation!$C51)-YEAR(CarryoverInterpretation!$C$21),COLUMN(CarryoverInterpretation!T$21)-COLUMN(CarryoverInterpretation!$D$21),,)</f>
        <v>999</v>
      </c>
      <c r="U57" s="524">
        <f ca="1">OFFSET(PowellData.EqualizationCond!$B$4,YEAR(CarryoverInterpretation!$C51)-YEAR(CarryoverInterpretation!$C$21),COLUMN(CarryoverInterpretation!U$21)-COLUMN(CarryoverInterpretation!$D$21),,)</f>
        <v>999</v>
      </c>
      <c r="V57" s="524">
        <f ca="1">OFFSET(PowellData.EqualizationCond!$B$4,YEAR(CarryoverInterpretation!$C51)-YEAR(CarryoverInterpretation!$C$21),COLUMN(CarryoverInterpretation!V$21)-COLUMN(CarryoverInterpretation!$D$21),,)</f>
        <v>999</v>
      </c>
      <c r="W57" s="524">
        <f ca="1">OFFSET(PowellData.EqualizationCond!$B$4,YEAR(CarryoverInterpretation!$C51)-YEAR(CarryoverInterpretation!$C$21),COLUMN(CarryoverInterpretation!W$21)-COLUMN(CarryoverInterpretation!$D$21),,)</f>
        <v>999</v>
      </c>
      <c r="X57" s="524">
        <f ca="1">OFFSET(PowellData.EqualizationCond!$B$4,YEAR(CarryoverInterpretation!$C51)-YEAR(CarryoverInterpretation!$C$21),COLUMN(CarryoverInterpretation!X$21)-COLUMN(CarryoverInterpretation!$D$21),,)</f>
        <v>999</v>
      </c>
      <c r="Y57" s="524">
        <f ca="1">OFFSET(PowellData.EqualizationCond!$B$4,YEAR(CarryoverInterpretation!$C51)-YEAR(CarryoverInterpretation!$C$21),COLUMN(CarryoverInterpretation!Y$21)-COLUMN(CarryoverInterpretation!$D$21),,)</f>
        <v>999</v>
      </c>
      <c r="Z57" s="524">
        <f ca="1">OFFSET(PowellData.EqualizationCond!$B$4,YEAR(CarryoverInterpretation!$C51)-YEAR(CarryoverInterpretation!$C$21),COLUMN(CarryoverInterpretation!Z$21)-COLUMN(CarryoverInterpretation!$D$21),,)</f>
        <v>999</v>
      </c>
      <c r="AA57" s="524">
        <f ca="1">OFFSET(PowellData.EqualizationCond!$B$4,YEAR(CarryoverInterpretation!$C51)-YEAR(CarryoverInterpretation!$C$21),COLUMN(CarryoverInterpretation!AA$21)-COLUMN(CarryoverInterpretation!$D$21),,)</f>
        <v>999</v>
      </c>
      <c r="AB57" s="524">
        <f ca="1">OFFSET(PowellData.EqualizationCond!$B$4,YEAR(CarryoverInterpretation!$C51)-YEAR(CarryoverInterpretation!$C$21),COLUMN(CarryoverInterpretation!AB$21)-COLUMN(CarryoverInterpretation!$D$21),,)</f>
        <v>999</v>
      </c>
      <c r="AC57" s="524">
        <f ca="1">OFFSET(PowellData.EqualizationCond!$B$4,YEAR(CarryoverInterpretation!$C51)-YEAR(CarryoverInterpretation!$C$21),COLUMN(CarryoverInterpretation!AC$21)-COLUMN(CarryoverInterpretation!$D$21),,)</f>
        <v>999</v>
      </c>
      <c r="AD57" s="524">
        <f ca="1">OFFSET(PowellData.EqualizationCond!$B$4,YEAR(CarryoverInterpretation!$C51)-YEAR(CarryoverInterpretation!$C$21),COLUMN(CarryoverInterpretation!AD$21)-COLUMN(CarryoverInterpretation!$D$21),,)</f>
        <v>999</v>
      </c>
      <c r="AE57" s="524">
        <f ca="1">OFFSET(PowellData.EqualizationCond!$B$4,YEAR(CarryoverInterpretation!$C51)-YEAR(CarryoverInterpretation!$C$21),COLUMN(CarryoverInterpretation!AE$21)-COLUMN(CarryoverInterpretation!$D$21),,)</f>
        <v>999</v>
      </c>
      <c r="AF57" s="524">
        <f ca="1">OFFSET(PowellData.EqualizationCond!$B$4,YEAR(CarryoverInterpretation!$C51)-YEAR(CarryoverInterpretation!$C$21),COLUMN(CarryoverInterpretation!AF$21)-COLUMN(CarryoverInterpretation!$D$21),,)</f>
        <v>999</v>
      </c>
      <c r="AG57" s="524">
        <f ca="1">OFFSET(PowellData.EqualizationCond!$B$4,YEAR(CarryoverInterpretation!$C51)-YEAR(CarryoverInterpretation!$C$21),COLUMN(CarryoverInterpretation!AG$21)-COLUMN(CarryoverInterpretation!$D$21),,)</f>
        <v>999</v>
      </c>
      <c r="AH57" s="524">
        <f ca="1">OFFSET(PowellData.EqualizationCond!$B$4,YEAR(CarryoverInterpretation!$C51)-YEAR(CarryoverInterpretation!$C$21),COLUMN(CarryoverInterpretation!AH$21)-COLUMN(CarryoverInterpretation!$D$21),,)</f>
        <v>999</v>
      </c>
      <c r="AI57" s="524">
        <f ca="1">OFFSET(PowellData.EqualizationCond!$B$4,YEAR(CarryoverInterpretation!$C51)-YEAR(CarryoverInterpretation!$C$21),COLUMN(CarryoverInterpretation!AI$21)-COLUMN(CarryoverInterpretation!$D$21),,)</f>
        <v>999</v>
      </c>
      <c r="AJ57" s="524">
        <f ca="1">OFFSET(PowellData.EqualizationCond!$B$4,YEAR(CarryoverInterpretation!$C51)-YEAR(CarryoverInterpretation!$C$21),COLUMN(CarryoverInterpretation!AJ$21)-COLUMN(CarryoverInterpretation!$D$21),,)</f>
        <v>999</v>
      </c>
      <c r="AK57" s="524">
        <f ca="1">OFFSET(PowellData.EqualizationCond!$B$4,YEAR(CarryoverInterpretation!$C51)-YEAR(CarryoverInterpretation!$C$21),COLUMN(CarryoverInterpretation!AK$21)-COLUMN(CarryoverInterpretation!$D$21),,)</f>
        <v>0</v>
      </c>
      <c r="AL57" s="524">
        <f ca="1">OFFSET(PowellData.EqualizationCond!$B$4,YEAR(CarryoverInterpretation!$C51)-YEAR(CarryoverInterpretation!$C$21),COLUMN(CarryoverInterpretation!AL$21)-COLUMN(CarryoverInterpretation!$D$21),,)</f>
        <v>0</v>
      </c>
      <c r="AM57" s="524">
        <f ca="1">OFFSET(PowellData.EqualizationCond!$B$4,YEAR(CarryoverInterpretation!$C51)-YEAR(CarryoverInterpretation!$C$21),COLUMN(CarryoverInterpretation!AM$21)-COLUMN(CarryoverInterpretation!$D$21),,)</f>
        <v>0</v>
      </c>
      <c r="AN57" s="524">
        <f ca="1">OFFSET(PowellData.EqualizationCond!$B$4,YEAR(CarryoverInterpretation!$C51)-YEAR(CarryoverInterpretation!$C$21),COLUMN(CarryoverInterpretation!AN$21)-COLUMN(CarryoverInterpretation!$D$21),,)</f>
        <v>0</v>
      </c>
      <c r="AO57" s="524">
        <f ca="1">OFFSET(PowellData.EqualizationCond!$B$4,YEAR(CarryoverInterpretation!$C51)-YEAR(CarryoverInterpretation!$C$21),COLUMN(CarryoverInterpretation!AO$21)-COLUMN(CarryoverInterpretation!$D$21),,)</f>
        <v>0</v>
      </c>
      <c r="AP57" s="461"/>
      <c r="AQ57" s="461"/>
      <c r="AR57" s="461"/>
      <c r="AS57" s="461"/>
    </row>
    <row r="58" spans="3:45" x14ac:dyDescent="0.3">
      <c r="C58" s="529" t="s">
        <v>644</v>
      </c>
      <c r="D58" s="524">
        <f ca="1">OFFSET(PowellData.UpperElevBalBranch!$B$4,YEAR(CarryoverInterpretation!$C51)-YEAR(CarryoverInterpretation!$C$21),COLUMN(CarryoverInterpretation!D$21)-COLUMN(CarryoverInterpretation!$D$21),,)</f>
        <v>999</v>
      </c>
      <c r="E58" s="524">
        <f ca="1">OFFSET(PowellData.UpperElevBalBranch!$B$4,YEAR(CarryoverInterpretation!$C51)-YEAR(CarryoverInterpretation!$C$21),COLUMN(CarryoverInterpretation!E$21)-COLUMN(CarryoverInterpretation!$D$21),,)</f>
        <v>999</v>
      </c>
      <c r="F58" s="524">
        <f ca="1">OFFSET(PowellData.UpperElevBalBranch!$B$4,YEAR(CarryoverInterpretation!$C51)-YEAR(CarryoverInterpretation!$C$21),COLUMN(CarryoverInterpretation!F$21)-COLUMN(CarryoverInterpretation!$D$21),,)</f>
        <v>999</v>
      </c>
      <c r="G58" s="524">
        <f ca="1">OFFSET(PowellData.UpperElevBalBranch!$B$4,YEAR(CarryoverInterpretation!$C51)-YEAR(CarryoverInterpretation!$C$21),COLUMN(CarryoverInterpretation!G$21)-COLUMN(CarryoverInterpretation!$D$21),,)</f>
        <v>999</v>
      </c>
      <c r="H58" s="524">
        <f ca="1">OFFSET(PowellData.UpperElevBalBranch!$B$4,YEAR(CarryoverInterpretation!$C51)-YEAR(CarryoverInterpretation!$C$21),COLUMN(CarryoverInterpretation!H$21)-COLUMN(CarryoverInterpretation!$D$21),,)</f>
        <v>999</v>
      </c>
      <c r="I58" s="524">
        <f ca="1">OFFSET(PowellData.UpperElevBalBranch!$B$4,YEAR(CarryoverInterpretation!$C51)-YEAR(CarryoverInterpretation!$C$21),COLUMN(CarryoverInterpretation!I$21)-COLUMN(CarryoverInterpretation!$D$21),,)</f>
        <v>999</v>
      </c>
      <c r="J58" s="524">
        <f ca="1">OFFSET(PowellData.UpperElevBalBranch!$B$4,YEAR(CarryoverInterpretation!$C51)-YEAR(CarryoverInterpretation!$C$21),COLUMN(CarryoverInterpretation!J$21)-COLUMN(CarryoverInterpretation!$D$21),,)</f>
        <v>1.3</v>
      </c>
      <c r="K58" s="524">
        <f ca="1">OFFSET(PowellData.UpperElevBalBranch!$B$4,YEAR(CarryoverInterpretation!$C51)-YEAR(CarryoverInterpretation!$C$21),COLUMN(CarryoverInterpretation!K$21)-COLUMN(CarryoverInterpretation!$D$21),,)</f>
        <v>1.29</v>
      </c>
      <c r="L58" s="524">
        <f ca="1">OFFSET(PowellData.UpperElevBalBranch!$B$4,YEAR(CarryoverInterpretation!$C51)-YEAR(CarryoverInterpretation!$C$21),COLUMN(CarryoverInterpretation!L$21)-COLUMN(CarryoverInterpretation!$D$21),,)</f>
        <v>1.29</v>
      </c>
      <c r="M58" s="524">
        <f ca="1">OFFSET(PowellData.UpperElevBalBranch!$B$4,YEAR(CarryoverInterpretation!$C51)-YEAR(CarryoverInterpretation!$C$21),COLUMN(CarryoverInterpretation!M$21)-COLUMN(CarryoverInterpretation!$D$21),,)</f>
        <v>999</v>
      </c>
      <c r="N58" s="524">
        <f ca="1">OFFSET(PowellData.UpperElevBalBranch!$B$4,YEAR(CarryoverInterpretation!$C51)-YEAR(CarryoverInterpretation!$C$21),COLUMN(CarryoverInterpretation!N$21)-COLUMN(CarryoverInterpretation!$D$21),,)</f>
        <v>999</v>
      </c>
      <c r="O58" s="524">
        <f ca="1">OFFSET(PowellData.UpperElevBalBranch!$B$4,YEAR(CarryoverInterpretation!$C51)-YEAR(CarryoverInterpretation!$C$21),COLUMN(CarryoverInterpretation!O$21)-COLUMN(CarryoverInterpretation!$D$21),,)</f>
        <v>999</v>
      </c>
      <c r="P58" s="524">
        <f ca="1">OFFSET(PowellData.UpperElevBalBranch!$B$4,YEAR(CarryoverInterpretation!$C51)-YEAR(CarryoverInterpretation!$C$21),COLUMN(CarryoverInterpretation!P$21)-COLUMN(CarryoverInterpretation!$D$21),,)</f>
        <v>999</v>
      </c>
      <c r="Q58" s="524">
        <f ca="1">OFFSET(PowellData.UpperElevBalBranch!$B$4,YEAR(CarryoverInterpretation!$C51)-YEAR(CarryoverInterpretation!$C$21),COLUMN(CarryoverInterpretation!Q$21)-COLUMN(CarryoverInterpretation!$D$21),,)</f>
        <v>999</v>
      </c>
      <c r="R58" s="524">
        <f ca="1">OFFSET(PowellData.UpperElevBalBranch!$B$4,YEAR(CarryoverInterpretation!$C51)-YEAR(CarryoverInterpretation!$C$21),COLUMN(CarryoverInterpretation!R$21)-COLUMN(CarryoverInterpretation!$D$21),,)</f>
        <v>999</v>
      </c>
      <c r="S58" s="524">
        <f ca="1">OFFSET(PowellData.UpperElevBalBranch!$B$4,YEAR(CarryoverInterpretation!$C51)-YEAR(CarryoverInterpretation!$C$21),COLUMN(CarryoverInterpretation!S$21)-COLUMN(CarryoverInterpretation!$D$21),,)</f>
        <v>999</v>
      </c>
      <c r="T58" s="524">
        <f ca="1">OFFSET(PowellData.UpperElevBalBranch!$B$4,YEAR(CarryoverInterpretation!$C51)-YEAR(CarryoverInterpretation!$C$21),COLUMN(CarryoverInterpretation!T$21)-COLUMN(CarryoverInterpretation!$D$21),,)</f>
        <v>999</v>
      </c>
      <c r="U58" s="524">
        <f ca="1">OFFSET(PowellData.UpperElevBalBranch!$B$4,YEAR(CarryoverInterpretation!$C51)-YEAR(CarryoverInterpretation!$C$21),COLUMN(CarryoverInterpretation!U$21)-COLUMN(CarryoverInterpretation!$D$21),,)</f>
        <v>999</v>
      </c>
      <c r="V58" s="524">
        <f ca="1">OFFSET(PowellData.UpperElevBalBranch!$B$4,YEAR(CarryoverInterpretation!$C51)-YEAR(CarryoverInterpretation!$C$21),COLUMN(CarryoverInterpretation!V$21)-COLUMN(CarryoverInterpretation!$D$21),,)</f>
        <v>999</v>
      </c>
      <c r="W58" s="524">
        <f ca="1">OFFSET(PowellData.UpperElevBalBranch!$B$4,YEAR(CarryoverInterpretation!$C51)-YEAR(CarryoverInterpretation!$C$21),COLUMN(CarryoverInterpretation!W$21)-COLUMN(CarryoverInterpretation!$D$21),,)</f>
        <v>999</v>
      </c>
      <c r="X58" s="524">
        <f ca="1">OFFSET(PowellData.UpperElevBalBranch!$B$4,YEAR(CarryoverInterpretation!$C51)-YEAR(CarryoverInterpretation!$C$21),COLUMN(CarryoverInterpretation!X$21)-COLUMN(CarryoverInterpretation!$D$21),,)</f>
        <v>999</v>
      </c>
      <c r="Y58" s="524">
        <f ca="1">OFFSET(PowellData.UpperElevBalBranch!$B$4,YEAR(CarryoverInterpretation!$C51)-YEAR(CarryoverInterpretation!$C$21),COLUMN(CarryoverInterpretation!Y$21)-COLUMN(CarryoverInterpretation!$D$21),,)</f>
        <v>999</v>
      </c>
      <c r="Z58" s="524">
        <f ca="1">OFFSET(PowellData.UpperElevBalBranch!$B$4,YEAR(CarryoverInterpretation!$C51)-YEAR(CarryoverInterpretation!$C$21),COLUMN(CarryoverInterpretation!Z$21)-COLUMN(CarryoverInterpretation!$D$21),,)</f>
        <v>999</v>
      </c>
      <c r="AA58" s="524">
        <f ca="1">OFFSET(PowellData.UpperElevBalBranch!$B$4,YEAR(CarryoverInterpretation!$C51)-YEAR(CarryoverInterpretation!$C$21),COLUMN(CarryoverInterpretation!AA$21)-COLUMN(CarryoverInterpretation!$D$21),,)</f>
        <v>999</v>
      </c>
      <c r="AB58" s="524">
        <f ca="1">OFFSET(PowellData.UpperElevBalBranch!$B$4,YEAR(CarryoverInterpretation!$C51)-YEAR(CarryoverInterpretation!$C$21),COLUMN(CarryoverInterpretation!AB$21)-COLUMN(CarryoverInterpretation!$D$21),,)</f>
        <v>999</v>
      </c>
      <c r="AC58" s="524">
        <f ca="1">OFFSET(PowellData.UpperElevBalBranch!$B$4,YEAR(CarryoverInterpretation!$C51)-YEAR(CarryoverInterpretation!$C$21),COLUMN(CarryoverInterpretation!AC$21)-COLUMN(CarryoverInterpretation!$D$21),,)</f>
        <v>999</v>
      </c>
      <c r="AD58" s="524">
        <f ca="1">OFFSET(PowellData.UpperElevBalBranch!$B$4,YEAR(CarryoverInterpretation!$C51)-YEAR(CarryoverInterpretation!$C$21),COLUMN(CarryoverInterpretation!AD$21)-COLUMN(CarryoverInterpretation!$D$21),,)</f>
        <v>999</v>
      </c>
      <c r="AE58" s="524">
        <f ca="1">OFFSET(PowellData.UpperElevBalBranch!$B$4,YEAR(CarryoverInterpretation!$C51)-YEAR(CarryoverInterpretation!$C$21),COLUMN(CarryoverInterpretation!AE$21)-COLUMN(CarryoverInterpretation!$D$21),,)</f>
        <v>999</v>
      </c>
      <c r="AF58" s="524">
        <f ca="1">OFFSET(PowellData.UpperElevBalBranch!$B$4,YEAR(CarryoverInterpretation!$C51)-YEAR(CarryoverInterpretation!$C$21),COLUMN(CarryoverInterpretation!AF$21)-COLUMN(CarryoverInterpretation!$D$21),,)</f>
        <v>999</v>
      </c>
      <c r="AG58" s="524">
        <f ca="1">OFFSET(PowellData.UpperElevBalBranch!$B$4,YEAR(CarryoverInterpretation!$C51)-YEAR(CarryoverInterpretation!$C$21),COLUMN(CarryoverInterpretation!AG$21)-COLUMN(CarryoverInterpretation!$D$21),,)</f>
        <v>999</v>
      </c>
      <c r="AH58" s="524">
        <f ca="1">OFFSET(PowellData.UpperElevBalBranch!$B$4,YEAR(CarryoverInterpretation!$C51)-YEAR(CarryoverInterpretation!$C$21),COLUMN(CarryoverInterpretation!AH$21)-COLUMN(CarryoverInterpretation!$D$21),,)</f>
        <v>999</v>
      </c>
      <c r="AI58" s="524">
        <f ca="1">OFFSET(PowellData.UpperElevBalBranch!$B$4,YEAR(CarryoverInterpretation!$C51)-YEAR(CarryoverInterpretation!$C$21),COLUMN(CarryoverInterpretation!AI$21)-COLUMN(CarryoverInterpretation!$D$21),,)</f>
        <v>999</v>
      </c>
      <c r="AJ58" s="524">
        <f ca="1">OFFSET(PowellData.UpperElevBalBranch!$B$4,YEAR(CarryoverInterpretation!$C51)-YEAR(CarryoverInterpretation!$C$21),COLUMN(CarryoverInterpretation!AJ$21)-COLUMN(CarryoverInterpretation!$D$21),,)</f>
        <v>999</v>
      </c>
      <c r="AK58" s="524">
        <f ca="1">OFFSET(PowellData.UpperElevBalBranch!$B$4,YEAR(CarryoverInterpretation!$C51)-YEAR(CarryoverInterpretation!$C$21),COLUMN(CarryoverInterpretation!AK$21)-COLUMN(CarryoverInterpretation!$D$21),,)</f>
        <v>0</v>
      </c>
      <c r="AL58" s="524">
        <f ca="1">OFFSET(PowellData.UpperElevBalBranch!$B$4,YEAR(CarryoverInterpretation!$C51)-YEAR(CarryoverInterpretation!$C$21),COLUMN(CarryoverInterpretation!AL$21)-COLUMN(CarryoverInterpretation!$D$21),,)</f>
        <v>0</v>
      </c>
      <c r="AM58" s="524">
        <f ca="1">OFFSET(PowellData.UpperElevBalBranch!$B$4,YEAR(CarryoverInterpretation!$C51)-YEAR(CarryoverInterpretation!$C$21),COLUMN(CarryoverInterpretation!AM$21)-COLUMN(CarryoverInterpretation!$D$21),,)</f>
        <v>0</v>
      </c>
      <c r="AN58" s="524">
        <f ca="1">OFFSET(PowellData.UpperElevBalBranch!$B$4,YEAR(CarryoverInterpretation!$C51)-YEAR(CarryoverInterpretation!$C$21),COLUMN(CarryoverInterpretation!AN$21)-COLUMN(CarryoverInterpretation!$D$21),,)</f>
        <v>0</v>
      </c>
      <c r="AO58" s="524">
        <f ca="1">OFFSET(PowellData.UpperElevBalBranch!$B$4,YEAR(CarryoverInterpretation!$C51)-YEAR(CarryoverInterpretation!$C$21),COLUMN(CarryoverInterpretation!AO$21)-COLUMN(CarryoverInterpretation!$D$21),,)</f>
        <v>0</v>
      </c>
      <c r="AP58" s="461"/>
      <c r="AQ58" s="461"/>
      <c r="AR58" s="461"/>
      <c r="AS58" s="461"/>
    </row>
    <row r="59" spans="3:45" x14ac:dyDescent="0.3">
      <c r="C59" s="461"/>
      <c r="D59" s="461"/>
      <c r="E59" s="461"/>
      <c r="F59" s="461"/>
      <c r="G59" s="461"/>
      <c r="H59" s="461"/>
      <c r="I59" s="461"/>
      <c r="J59" s="461"/>
      <c r="K59" s="461"/>
      <c r="L59" s="461"/>
      <c r="M59" s="461"/>
      <c r="N59" s="461"/>
      <c r="O59" s="461"/>
      <c r="P59" s="461"/>
      <c r="Q59" s="461"/>
      <c r="R59" s="461"/>
      <c r="S59" s="461"/>
      <c r="T59" s="461"/>
      <c r="U59" s="461"/>
      <c r="V59" s="461"/>
      <c r="W59" s="461"/>
      <c r="X59" s="461"/>
      <c r="Y59" s="461"/>
      <c r="Z59" s="461"/>
      <c r="AA59" s="461"/>
      <c r="AB59" s="461"/>
      <c r="AC59" s="461"/>
      <c r="AD59" s="461"/>
      <c r="AE59" s="461"/>
      <c r="AF59" s="461"/>
      <c r="AG59" s="461"/>
      <c r="AH59" s="461"/>
      <c r="AI59" s="461"/>
      <c r="AJ59" s="461"/>
      <c r="AK59" s="461"/>
      <c r="AL59" s="461"/>
      <c r="AM59" s="461"/>
      <c r="AN59" s="461"/>
      <c r="AO59" s="461"/>
      <c r="AP59" s="461"/>
      <c r="AQ59" s="461"/>
      <c r="AR59" s="461"/>
      <c r="AS59" s="461"/>
    </row>
    <row r="60" spans="3:45" x14ac:dyDescent="0.3">
      <c r="C60" s="526" t="str">
        <f ca="1">"WY " &amp; YEAR(C61)</f>
        <v>WY 2030</v>
      </c>
      <c r="D60" s="527" t="s">
        <v>287</v>
      </c>
      <c r="E60" s="527" t="s">
        <v>288</v>
      </c>
      <c r="F60" s="527" t="s">
        <v>289</v>
      </c>
      <c r="G60" s="527">
        <v>1981</v>
      </c>
      <c r="H60" s="527">
        <v>1982</v>
      </c>
      <c r="I60" s="527">
        <v>1983</v>
      </c>
      <c r="J60" s="527">
        <v>1984</v>
      </c>
      <c r="K60" s="527">
        <v>1985</v>
      </c>
      <c r="L60" s="527">
        <v>1986</v>
      </c>
      <c r="M60" s="527">
        <v>1987</v>
      </c>
      <c r="N60" s="527">
        <v>1988</v>
      </c>
      <c r="O60" s="527">
        <v>1989</v>
      </c>
      <c r="P60" s="527">
        <v>1990</v>
      </c>
      <c r="Q60" s="527">
        <v>1991</v>
      </c>
      <c r="R60" s="527">
        <v>1992</v>
      </c>
      <c r="S60" s="527">
        <v>1993</v>
      </c>
      <c r="T60" s="527">
        <v>1994</v>
      </c>
      <c r="U60" s="527">
        <v>1995</v>
      </c>
      <c r="V60" s="527">
        <v>1996</v>
      </c>
      <c r="W60" s="527">
        <v>1997</v>
      </c>
      <c r="X60" s="527">
        <v>1998</v>
      </c>
      <c r="Y60" s="527">
        <v>1999</v>
      </c>
      <c r="Z60" s="527">
        <v>2000</v>
      </c>
      <c r="AA60" s="527">
        <v>2001</v>
      </c>
      <c r="AB60" s="527">
        <v>2002</v>
      </c>
      <c r="AC60" s="527">
        <v>2003</v>
      </c>
      <c r="AD60" s="527">
        <v>2004</v>
      </c>
      <c r="AE60" s="527">
        <v>2005</v>
      </c>
      <c r="AF60" s="527">
        <v>2006</v>
      </c>
      <c r="AG60" s="527">
        <v>2007</v>
      </c>
      <c r="AH60" s="527">
        <v>2008</v>
      </c>
      <c r="AI60" s="527">
        <v>2009</v>
      </c>
      <c r="AJ60" s="527">
        <v>2010</v>
      </c>
      <c r="AK60" s="527">
        <v>2011</v>
      </c>
      <c r="AL60" s="527">
        <v>2012</v>
      </c>
      <c r="AM60" s="527">
        <v>2013</v>
      </c>
      <c r="AN60" s="527">
        <v>2014</v>
      </c>
      <c r="AO60" s="527">
        <v>2015</v>
      </c>
      <c r="AP60" s="461"/>
      <c r="AQ60" s="461"/>
      <c r="AR60" s="461"/>
      <c r="AS60" s="461"/>
    </row>
    <row r="61" spans="3:45" x14ac:dyDescent="0.3">
      <c r="C61" s="525">
        <f ca="1">PowellData.ReleaseTier!A8</f>
        <v>47484</v>
      </c>
      <c r="D61" s="523" t="s">
        <v>323</v>
      </c>
      <c r="E61" s="523" t="s">
        <v>324</v>
      </c>
      <c r="F61" s="523" t="s">
        <v>325</v>
      </c>
      <c r="G61" s="523" t="s">
        <v>326</v>
      </c>
      <c r="H61" s="523" t="s">
        <v>327</v>
      </c>
      <c r="I61" s="523" t="s">
        <v>328</v>
      </c>
      <c r="J61" s="523" t="s">
        <v>329</v>
      </c>
      <c r="K61" s="523" t="s">
        <v>330</v>
      </c>
      <c r="L61" s="523" t="s">
        <v>331</v>
      </c>
      <c r="M61" s="523" t="s">
        <v>332</v>
      </c>
      <c r="N61" s="523" t="s">
        <v>333</v>
      </c>
      <c r="O61" s="523" t="s">
        <v>334</v>
      </c>
      <c r="P61" s="523" t="s">
        <v>335</v>
      </c>
      <c r="Q61" s="523" t="s">
        <v>336</v>
      </c>
      <c r="R61" s="523" t="s">
        <v>337</v>
      </c>
      <c r="S61" s="523" t="s">
        <v>338</v>
      </c>
      <c r="T61" s="523" t="s">
        <v>339</v>
      </c>
      <c r="U61" s="523" t="s">
        <v>340</v>
      </c>
      <c r="V61" s="523" t="s">
        <v>341</v>
      </c>
      <c r="W61" s="523" t="s">
        <v>342</v>
      </c>
      <c r="X61" s="523" t="s">
        <v>343</v>
      </c>
      <c r="Y61" s="523" t="s">
        <v>344</v>
      </c>
      <c r="Z61" s="523" t="s">
        <v>345</v>
      </c>
      <c r="AA61" s="523" t="s">
        <v>346</v>
      </c>
      <c r="AB61" s="523" t="s">
        <v>347</v>
      </c>
      <c r="AC61" s="523" t="s">
        <v>348</v>
      </c>
      <c r="AD61" s="523" t="s">
        <v>349</v>
      </c>
      <c r="AE61" s="523" t="s">
        <v>350</v>
      </c>
      <c r="AF61" s="523" t="s">
        <v>351</v>
      </c>
      <c r="AG61" s="523" t="s">
        <v>352</v>
      </c>
      <c r="AH61" s="523" t="s">
        <v>353</v>
      </c>
      <c r="AI61" s="523" t="s">
        <v>354</v>
      </c>
      <c r="AJ61" s="523" t="s">
        <v>355</v>
      </c>
      <c r="AK61" s="523" t="s">
        <v>373</v>
      </c>
      <c r="AL61" s="523" t="s">
        <v>374</v>
      </c>
      <c r="AM61" s="523" t="s">
        <v>375</v>
      </c>
      <c r="AN61" s="523" t="s">
        <v>376</v>
      </c>
      <c r="AO61" s="523" t="s">
        <v>377</v>
      </c>
      <c r="AP61" s="461"/>
      <c r="AQ61" s="461"/>
      <c r="AR61" s="461"/>
      <c r="AS61" s="461"/>
    </row>
    <row r="62" spans="3:45" x14ac:dyDescent="0.3">
      <c r="C62" s="529" t="s">
        <v>640</v>
      </c>
      <c r="D62" s="524">
        <f ca="1">ROUND(OFFSET(PowellTargetAnnualReleaseVolume!$B$4,YEAR(CarryoverInterpretation!$C61)-YEAR(CarryoverInterpretation!$C$21),COLUMN(CarryoverInterpretation!D$21)-COLUMN(CarryoverInterpretation!$D$21),,),0)</f>
        <v>9000</v>
      </c>
      <c r="E62" s="524">
        <f ca="1">ROUND(OFFSET(PowellTargetAnnualReleaseVolume!$B$4,YEAR(CarryoverInterpretation!$C61)-YEAR(CarryoverInterpretation!$C$21),COLUMN(CarryoverInterpretation!E$21)-COLUMN(CarryoverInterpretation!$D$21),,),0)</f>
        <v>8365</v>
      </c>
      <c r="F62" s="524">
        <f ca="1">ROUND(OFFSET(PowellTargetAnnualReleaseVolume!$B$4,YEAR(CarryoverInterpretation!$C61)-YEAR(CarryoverInterpretation!$C$21),COLUMN(CarryoverInterpretation!F$21)-COLUMN(CarryoverInterpretation!$D$21),,),0)</f>
        <v>7480</v>
      </c>
      <c r="G62" s="524">
        <f ca="1">ROUND(OFFSET(PowellTargetAnnualReleaseVolume!$B$4,YEAR(CarryoverInterpretation!$C61)-YEAR(CarryoverInterpretation!$C$21),COLUMN(CarryoverInterpretation!G$21)-COLUMN(CarryoverInterpretation!$D$21),,),0)</f>
        <v>7480</v>
      </c>
      <c r="H62" s="524">
        <f ca="1">ROUND(OFFSET(PowellTargetAnnualReleaseVolume!$B$4,YEAR(CarryoverInterpretation!$C61)-YEAR(CarryoverInterpretation!$C$21),COLUMN(CarryoverInterpretation!H$21)-COLUMN(CarryoverInterpretation!$D$21),,),0)</f>
        <v>13195</v>
      </c>
      <c r="I62" s="524">
        <f ca="1">ROUND(OFFSET(PowellTargetAnnualReleaseVolume!$B$4,YEAR(CarryoverInterpretation!$C61)-YEAR(CarryoverInterpretation!$C$21),COLUMN(CarryoverInterpretation!I$21)-COLUMN(CarryoverInterpretation!$D$21),,),0)</f>
        <v>12449</v>
      </c>
      <c r="J62" s="524">
        <f ca="1">ROUND(OFFSET(PowellTargetAnnualReleaseVolume!$B$4,YEAR(CarryoverInterpretation!$C61)-YEAR(CarryoverInterpretation!$C$21),COLUMN(CarryoverInterpretation!J$21)-COLUMN(CarryoverInterpretation!$D$21),,),0)</f>
        <v>11303</v>
      </c>
      <c r="K62" s="524">
        <f ca="1">ROUND(OFFSET(PowellTargetAnnualReleaseVolume!$B$4,YEAR(CarryoverInterpretation!$C61)-YEAR(CarryoverInterpretation!$C$21),COLUMN(CarryoverInterpretation!K$21)-COLUMN(CarryoverInterpretation!$D$21),,),0)</f>
        <v>12133</v>
      </c>
      <c r="L62" s="524">
        <f ca="1">ROUND(OFFSET(PowellTargetAnnualReleaseVolume!$B$4,YEAR(CarryoverInterpretation!$C61)-YEAR(CarryoverInterpretation!$C$21),COLUMN(CarryoverInterpretation!L$21)-COLUMN(CarryoverInterpretation!$D$21),,),0)</f>
        <v>9000</v>
      </c>
      <c r="M62" s="524">
        <f ca="1">ROUND(OFFSET(PowellTargetAnnualReleaseVolume!$B$4,YEAR(CarryoverInterpretation!$C61)-YEAR(CarryoverInterpretation!$C$21),COLUMN(CarryoverInterpretation!M$21)-COLUMN(CarryoverInterpretation!$D$21),,),0)</f>
        <v>8230</v>
      </c>
      <c r="N62" s="524">
        <f ca="1">ROUND(OFFSET(PowellTargetAnnualReleaseVolume!$B$4,YEAR(CarryoverInterpretation!$C61)-YEAR(CarryoverInterpretation!$C$21),COLUMN(CarryoverInterpretation!N$21)-COLUMN(CarryoverInterpretation!$D$21),,),0)</f>
        <v>7000</v>
      </c>
      <c r="O62" s="524">
        <f ca="1">ROUND(OFFSET(PowellTargetAnnualReleaseVolume!$B$4,YEAR(CarryoverInterpretation!$C61)-YEAR(CarryoverInterpretation!$C$21),COLUMN(CarryoverInterpretation!O$21)-COLUMN(CarryoverInterpretation!$D$21),,),0)</f>
        <v>7133</v>
      </c>
      <c r="P62" s="524">
        <f ca="1">ROUND(OFFSET(PowellTargetAnnualReleaseVolume!$B$4,YEAR(CarryoverInterpretation!$C61)-YEAR(CarryoverInterpretation!$C$21),COLUMN(CarryoverInterpretation!P$21)-COLUMN(CarryoverInterpretation!$D$21),,),0)</f>
        <v>7555</v>
      </c>
      <c r="Q62" s="524">
        <f ca="1">ROUND(OFFSET(PowellTargetAnnualReleaseVolume!$B$4,YEAR(CarryoverInterpretation!$C61)-YEAR(CarryoverInterpretation!$C$21),COLUMN(CarryoverInterpretation!Q$21)-COLUMN(CarryoverInterpretation!$D$21),,),0)</f>
        <v>9500</v>
      </c>
      <c r="R62" s="524">
        <f ca="1">ROUND(OFFSET(PowellTargetAnnualReleaseVolume!$B$4,YEAR(CarryoverInterpretation!$C61)-YEAR(CarryoverInterpretation!$C$21),COLUMN(CarryoverInterpretation!R$21)-COLUMN(CarryoverInterpretation!$D$21),,),0)</f>
        <v>7480</v>
      </c>
      <c r="S62" s="524">
        <f ca="1">ROUND(OFFSET(PowellTargetAnnualReleaseVolume!$B$4,YEAR(CarryoverInterpretation!$C61)-YEAR(CarryoverInterpretation!$C$21),COLUMN(CarryoverInterpretation!S$21)-COLUMN(CarryoverInterpretation!$D$21),,),0)</f>
        <v>9000</v>
      </c>
      <c r="T62" s="524">
        <f ca="1">ROUND(OFFSET(PowellTargetAnnualReleaseVolume!$B$4,YEAR(CarryoverInterpretation!$C61)-YEAR(CarryoverInterpretation!$C$21),COLUMN(CarryoverInterpretation!T$21)-COLUMN(CarryoverInterpretation!$D$21),,),0)</f>
        <v>9000</v>
      </c>
      <c r="U62" s="524">
        <f ca="1">ROUND(OFFSET(PowellTargetAnnualReleaseVolume!$B$4,YEAR(CarryoverInterpretation!$C61)-YEAR(CarryoverInterpretation!$C$21),COLUMN(CarryoverInterpretation!U$21)-COLUMN(CarryoverInterpretation!$D$21),,),0)</f>
        <v>7480</v>
      </c>
      <c r="V62" s="524">
        <f ca="1">ROUND(OFFSET(PowellTargetAnnualReleaseVolume!$B$4,YEAR(CarryoverInterpretation!$C61)-YEAR(CarryoverInterpretation!$C$21),COLUMN(CarryoverInterpretation!V$21)-COLUMN(CarryoverInterpretation!$D$21),,),0)</f>
        <v>7480</v>
      </c>
      <c r="W62" s="524">
        <f ca="1">ROUND(OFFSET(PowellTargetAnnualReleaseVolume!$B$4,YEAR(CarryoverInterpretation!$C61)-YEAR(CarryoverInterpretation!$C$21),COLUMN(CarryoverInterpretation!W$21)-COLUMN(CarryoverInterpretation!$D$21),,),0)</f>
        <v>7480</v>
      </c>
      <c r="X62" s="524">
        <f ca="1">ROUND(OFFSET(PowellTargetAnnualReleaseVolume!$B$4,YEAR(CarryoverInterpretation!$C61)-YEAR(CarryoverInterpretation!$C$21),COLUMN(CarryoverInterpretation!X$21)-COLUMN(CarryoverInterpretation!$D$21),,),0)</f>
        <v>9000</v>
      </c>
      <c r="Y62" s="524">
        <f ca="1">ROUND(OFFSET(PowellTargetAnnualReleaseVolume!$B$4,YEAR(CarryoverInterpretation!$C61)-YEAR(CarryoverInterpretation!$C$21),COLUMN(CarryoverInterpretation!Y$21)-COLUMN(CarryoverInterpretation!$D$21),,),0)</f>
        <v>7480</v>
      </c>
      <c r="Z62" s="524">
        <f ca="1">ROUND(OFFSET(PowellTargetAnnualReleaseVolume!$B$4,YEAR(CarryoverInterpretation!$C61)-YEAR(CarryoverInterpretation!$C$21),COLUMN(CarryoverInterpretation!Z$21)-COLUMN(CarryoverInterpretation!$D$21),,),0)</f>
        <v>8674</v>
      </c>
      <c r="AA62" s="524">
        <f ca="1">ROUND(OFFSET(PowellTargetAnnualReleaseVolume!$B$4,YEAR(CarryoverInterpretation!$C61)-YEAR(CarryoverInterpretation!$C$21),COLUMN(CarryoverInterpretation!AA$21)-COLUMN(CarryoverInterpretation!$D$21),,),0)</f>
        <v>8822</v>
      </c>
      <c r="AB62" s="524">
        <f ca="1">ROUND(OFFSET(PowellTargetAnnualReleaseVolume!$B$4,YEAR(CarryoverInterpretation!$C61)-YEAR(CarryoverInterpretation!$C$21),COLUMN(CarryoverInterpretation!AB$21)-COLUMN(CarryoverInterpretation!$D$21),,),0)</f>
        <v>8797</v>
      </c>
      <c r="AC62" s="524">
        <f ca="1">ROUND(OFFSET(PowellTargetAnnualReleaseVolume!$B$4,YEAR(CarryoverInterpretation!$C61)-YEAR(CarryoverInterpretation!$C$21),COLUMN(CarryoverInterpretation!AC$21)-COLUMN(CarryoverInterpretation!$D$21),,),0)</f>
        <v>9500</v>
      </c>
      <c r="AD62" s="524">
        <f ca="1">ROUND(OFFSET(PowellTargetAnnualReleaseVolume!$B$4,YEAR(CarryoverInterpretation!$C61)-YEAR(CarryoverInterpretation!$C$21),COLUMN(CarryoverInterpretation!AD$21)-COLUMN(CarryoverInterpretation!$D$21),,),0)</f>
        <v>7480</v>
      </c>
      <c r="AE62" s="524">
        <f ca="1">ROUND(OFFSET(PowellTargetAnnualReleaseVolume!$B$4,YEAR(CarryoverInterpretation!$C61)-YEAR(CarryoverInterpretation!$C$21),COLUMN(CarryoverInterpretation!AE$21)-COLUMN(CarryoverInterpretation!$D$21),,),0)</f>
        <v>7480</v>
      </c>
      <c r="AF62" s="524">
        <f ca="1">ROUND(OFFSET(PowellTargetAnnualReleaseVolume!$B$4,YEAR(CarryoverInterpretation!$C61)-YEAR(CarryoverInterpretation!$C$21),COLUMN(CarryoverInterpretation!AF$21)-COLUMN(CarryoverInterpretation!$D$21),,),0)</f>
        <v>7480</v>
      </c>
      <c r="AG62" s="524">
        <f ca="1">ROUND(OFFSET(PowellTargetAnnualReleaseVolume!$B$4,YEAR(CarryoverInterpretation!$C61)-YEAR(CarryoverInterpretation!$C$21),COLUMN(CarryoverInterpretation!AG$21)-COLUMN(CarryoverInterpretation!$D$21),,),0)</f>
        <v>7513</v>
      </c>
      <c r="AH62" s="524">
        <f ca="1">ROUND(OFFSET(PowellTargetAnnualReleaseVolume!$B$4,YEAR(CarryoverInterpretation!$C61)-YEAR(CarryoverInterpretation!$C$21),COLUMN(CarryoverInterpretation!AH$21)-COLUMN(CarryoverInterpretation!$D$21),,),0)</f>
        <v>7988</v>
      </c>
      <c r="AI62" s="524">
        <f ca="1">ROUND(OFFSET(PowellTargetAnnualReleaseVolume!$B$4,YEAR(CarryoverInterpretation!$C61)-YEAR(CarryoverInterpretation!$C$21),COLUMN(CarryoverInterpretation!AI$21)-COLUMN(CarryoverInterpretation!$D$21),,),0)</f>
        <v>9500</v>
      </c>
      <c r="AJ62" s="524">
        <f ca="1">ROUND(OFFSET(PowellTargetAnnualReleaseVolume!$B$4,YEAR(CarryoverInterpretation!$C61)-YEAR(CarryoverInterpretation!$C$21),COLUMN(CarryoverInterpretation!AJ$21)-COLUMN(CarryoverInterpretation!$D$21),,),0)</f>
        <v>7480</v>
      </c>
      <c r="AK62" s="524">
        <f ca="1">ROUND(OFFSET(PowellTargetAnnualReleaseVolume!$B$4,YEAR(CarryoverInterpretation!$C61)-YEAR(CarryoverInterpretation!$C$21),COLUMN(CarryoverInterpretation!AK$21)-COLUMN(CarryoverInterpretation!$D$21),,),0)</f>
        <v>0</v>
      </c>
      <c r="AL62" s="524">
        <f ca="1">ROUND(OFFSET(PowellTargetAnnualReleaseVolume!$B$4,YEAR(CarryoverInterpretation!$C61)-YEAR(CarryoverInterpretation!$C$21),COLUMN(CarryoverInterpretation!AL$21)-COLUMN(CarryoverInterpretation!$D$21),,),0)</f>
        <v>0</v>
      </c>
      <c r="AM62" s="524">
        <f ca="1">ROUND(OFFSET(PowellTargetAnnualReleaseVolume!$B$4,YEAR(CarryoverInterpretation!$C61)-YEAR(CarryoverInterpretation!$C$21),COLUMN(CarryoverInterpretation!AM$21)-COLUMN(CarryoverInterpretation!$D$21),,),0)</f>
        <v>0</v>
      </c>
      <c r="AN62" s="524">
        <f ca="1">ROUND(OFFSET(PowellTargetAnnualReleaseVolume!$B$4,YEAR(CarryoverInterpretation!$C61)-YEAR(CarryoverInterpretation!$C$21),COLUMN(CarryoverInterpretation!AN$21)-COLUMN(CarryoverInterpretation!$D$21),,),0)</f>
        <v>0</v>
      </c>
      <c r="AO62" s="524">
        <f ca="1">ROUND(OFFSET(PowellTargetAnnualReleaseVolume!$B$4,YEAR(CarryoverInterpretation!$C61)-YEAR(CarryoverInterpretation!$C$21),COLUMN(CarryoverInterpretation!AO$21)-COLUMN(CarryoverInterpretation!$D$21),,),0)</f>
        <v>0</v>
      </c>
      <c r="AP62" s="461"/>
      <c r="AQ62" s="461"/>
      <c r="AR62" s="461"/>
      <c r="AS62" s="461"/>
    </row>
    <row r="63" spans="3:45" x14ac:dyDescent="0.3">
      <c r="C63" s="529" t="s">
        <v>641</v>
      </c>
      <c r="D63" s="524">
        <f ca="1">ROUND(OFFSET(PowellActualAnnualReleaseVolume!$B$4,YEAR(CarryoverInterpretation!$C61)-YEAR(CarryoverInterpretation!$C$21),COLUMN(CarryoverInterpretation!D$21)-COLUMN(CarryoverInterpretation!$D$21),,),0)</f>
        <v>9000</v>
      </c>
      <c r="E63" s="524">
        <f ca="1">ROUND(OFFSET(PowellActualAnnualReleaseVolume!$B$4,YEAR(CarryoverInterpretation!$C61)-YEAR(CarryoverInterpretation!$C$21),COLUMN(CarryoverInterpretation!E$21)-COLUMN(CarryoverInterpretation!$D$21),,),0)</f>
        <v>8365</v>
      </c>
      <c r="F63" s="524">
        <f ca="1">ROUND(OFFSET(PowellActualAnnualReleaseVolume!$B$4,YEAR(CarryoverInterpretation!$C61)-YEAR(CarryoverInterpretation!$C$21),COLUMN(CarryoverInterpretation!F$21)-COLUMN(CarryoverInterpretation!$D$21),,),0)</f>
        <v>7480</v>
      </c>
      <c r="G63" s="524">
        <f ca="1">ROUND(OFFSET(PowellActualAnnualReleaseVolume!$B$4,YEAR(CarryoverInterpretation!$C61)-YEAR(CarryoverInterpretation!$C$21),COLUMN(CarryoverInterpretation!G$21)-COLUMN(CarryoverInterpretation!$D$21),,),0)</f>
        <v>7480</v>
      </c>
      <c r="H63" s="524">
        <f ca="1">ROUND(OFFSET(PowellActualAnnualReleaseVolume!$B$4,YEAR(CarryoverInterpretation!$C61)-YEAR(CarryoverInterpretation!$C$21),COLUMN(CarryoverInterpretation!H$21)-COLUMN(CarryoverInterpretation!$D$21),,),0)</f>
        <v>13195</v>
      </c>
      <c r="I63" s="524">
        <f ca="1">ROUND(OFFSET(PowellActualAnnualReleaseVolume!$B$4,YEAR(CarryoverInterpretation!$C61)-YEAR(CarryoverInterpretation!$C$21),COLUMN(CarryoverInterpretation!I$21)-COLUMN(CarryoverInterpretation!$D$21),,),0)</f>
        <v>12449</v>
      </c>
      <c r="J63" s="524">
        <f ca="1">ROUND(OFFSET(PowellActualAnnualReleaseVolume!$B$4,YEAR(CarryoverInterpretation!$C61)-YEAR(CarryoverInterpretation!$C$21),COLUMN(CarryoverInterpretation!J$21)-COLUMN(CarryoverInterpretation!$D$21),,),0)</f>
        <v>11303</v>
      </c>
      <c r="K63" s="524">
        <f ca="1">ROUND(OFFSET(PowellActualAnnualReleaseVolume!$B$4,YEAR(CarryoverInterpretation!$C61)-YEAR(CarryoverInterpretation!$C$21),COLUMN(CarryoverInterpretation!K$21)-COLUMN(CarryoverInterpretation!$D$21),,),0)</f>
        <v>12133</v>
      </c>
      <c r="L63" s="524">
        <f ca="1">ROUND(OFFSET(PowellActualAnnualReleaseVolume!$B$4,YEAR(CarryoverInterpretation!$C61)-YEAR(CarryoverInterpretation!$C$21),COLUMN(CarryoverInterpretation!L$21)-COLUMN(CarryoverInterpretation!$D$21),,),0)</f>
        <v>9000</v>
      </c>
      <c r="M63" s="524">
        <f ca="1">ROUND(OFFSET(PowellActualAnnualReleaseVolume!$B$4,YEAR(CarryoverInterpretation!$C61)-YEAR(CarryoverInterpretation!$C$21),COLUMN(CarryoverInterpretation!M$21)-COLUMN(CarryoverInterpretation!$D$21),,),0)</f>
        <v>8230</v>
      </c>
      <c r="N63" s="524">
        <f ca="1">ROUND(OFFSET(PowellActualAnnualReleaseVolume!$B$4,YEAR(CarryoverInterpretation!$C61)-YEAR(CarryoverInterpretation!$C$21),COLUMN(CarryoverInterpretation!N$21)-COLUMN(CarryoverInterpretation!$D$21),,),0)</f>
        <v>6000</v>
      </c>
      <c r="O63" s="524">
        <f ca="1">ROUND(OFFSET(PowellActualAnnualReleaseVolume!$B$4,YEAR(CarryoverInterpretation!$C61)-YEAR(CarryoverInterpretation!$C$21),COLUMN(CarryoverInterpretation!O$21)-COLUMN(CarryoverInterpretation!$D$21),,),0)</f>
        <v>6000</v>
      </c>
      <c r="P63" s="524">
        <f ca="1">ROUND(OFFSET(PowellActualAnnualReleaseVolume!$B$4,YEAR(CarryoverInterpretation!$C61)-YEAR(CarryoverInterpretation!$C$21),COLUMN(CarryoverInterpretation!P$21)-COLUMN(CarryoverInterpretation!$D$21),,),0)</f>
        <v>6000</v>
      </c>
      <c r="Q63" s="524">
        <f ca="1">ROUND(OFFSET(PowellActualAnnualReleaseVolume!$B$4,YEAR(CarryoverInterpretation!$C61)-YEAR(CarryoverInterpretation!$C$21),COLUMN(CarryoverInterpretation!Q$21)-COLUMN(CarryoverInterpretation!$D$21),,),0)</f>
        <v>9500</v>
      </c>
      <c r="R63" s="524">
        <f ca="1">ROUND(OFFSET(PowellActualAnnualReleaseVolume!$B$4,YEAR(CarryoverInterpretation!$C61)-YEAR(CarryoverInterpretation!$C$21),COLUMN(CarryoverInterpretation!R$21)-COLUMN(CarryoverInterpretation!$D$21),,),0)</f>
        <v>7480</v>
      </c>
      <c r="S63" s="524">
        <f ca="1">ROUND(OFFSET(PowellActualAnnualReleaseVolume!$B$4,YEAR(CarryoverInterpretation!$C61)-YEAR(CarryoverInterpretation!$C$21),COLUMN(CarryoverInterpretation!S$21)-COLUMN(CarryoverInterpretation!$D$21),,),0)</f>
        <v>9000</v>
      </c>
      <c r="T63" s="524">
        <f ca="1">ROUND(OFFSET(PowellActualAnnualReleaseVolume!$B$4,YEAR(CarryoverInterpretation!$C61)-YEAR(CarryoverInterpretation!$C$21),COLUMN(CarryoverInterpretation!T$21)-COLUMN(CarryoverInterpretation!$D$21),,),0)</f>
        <v>9000</v>
      </c>
      <c r="U63" s="524">
        <f ca="1">ROUND(OFFSET(PowellActualAnnualReleaseVolume!$B$4,YEAR(CarryoverInterpretation!$C61)-YEAR(CarryoverInterpretation!$C$21),COLUMN(CarryoverInterpretation!U$21)-COLUMN(CarryoverInterpretation!$D$21),,),0)</f>
        <v>7480</v>
      </c>
      <c r="V63" s="524">
        <f ca="1">ROUND(OFFSET(PowellActualAnnualReleaseVolume!$B$4,YEAR(CarryoverInterpretation!$C61)-YEAR(CarryoverInterpretation!$C$21),COLUMN(CarryoverInterpretation!V$21)-COLUMN(CarryoverInterpretation!$D$21),,),0)</f>
        <v>7480</v>
      </c>
      <c r="W63" s="524">
        <f ca="1">ROUND(OFFSET(PowellActualAnnualReleaseVolume!$B$4,YEAR(CarryoverInterpretation!$C61)-YEAR(CarryoverInterpretation!$C$21),COLUMN(CarryoverInterpretation!W$21)-COLUMN(CarryoverInterpretation!$D$21),,),0)</f>
        <v>7480</v>
      </c>
      <c r="X63" s="524">
        <f ca="1">ROUND(OFFSET(PowellActualAnnualReleaseVolume!$B$4,YEAR(CarryoverInterpretation!$C61)-YEAR(CarryoverInterpretation!$C$21),COLUMN(CarryoverInterpretation!X$21)-COLUMN(CarryoverInterpretation!$D$21),,),0)</f>
        <v>9000</v>
      </c>
      <c r="Y63" s="524">
        <f ca="1">ROUND(OFFSET(PowellActualAnnualReleaseVolume!$B$4,YEAR(CarryoverInterpretation!$C61)-YEAR(CarryoverInterpretation!$C$21),COLUMN(CarryoverInterpretation!Y$21)-COLUMN(CarryoverInterpretation!$D$21),,),0)</f>
        <v>7480</v>
      </c>
      <c r="Z63" s="524">
        <f ca="1">ROUND(OFFSET(PowellActualAnnualReleaseVolume!$B$4,YEAR(CarryoverInterpretation!$C61)-YEAR(CarryoverInterpretation!$C$21),COLUMN(CarryoverInterpretation!Z$21)-COLUMN(CarryoverInterpretation!$D$21),,),0)</f>
        <v>8674</v>
      </c>
      <c r="AA63" s="524">
        <f ca="1">ROUND(OFFSET(PowellActualAnnualReleaseVolume!$B$4,YEAR(CarryoverInterpretation!$C61)-YEAR(CarryoverInterpretation!$C$21),COLUMN(CarryoverInterpretation!AA$21)-COLUMN(CarryoverInterpretation!$D$21),,),0)</f>
        <v>7704</v>
      </c>
      <c r="AB63" s="524">
        <f ca="1">ROUND(OFFSET(PowellActualAnnualReleaseVolume!$B$4,YEAR(CarryoverInterpretation!$C61)-YEAR(CarryoverInterpretation!$C$21),COLUMN(CarryoverInterpretation!AB$21)-COLUMN(CarryoverInterpretation!$D$21),,),0)</f>
        <v>8797</v>
      </c>
      <c r="AC63" s="524">
        <f ca="1">ROUND(OFFSET(PowellActualAnnualReleaseVolume!$B$4,YEAR(CarryoverInterpretation!$C61)-YEAR(CarryoverInterpretation!$C$21),COLUMN(CarryoverInterpretation!AC$21)-COLUMN(CarryoverInterpretation!$D$21),,),0)</f>
        <v>9500</v>
      </c>
      <c r="AD63" s="524">
        <f ca="1">ROUND(OFFSET(PowellActualAnnualReleaseVolume!$B$4,YEAR(CarryoverInterpretation!$C61)-YEAR(CarryoverInterpretation!$C$21),COLUMN(CarryoverInterpretation!AD$21)-COLUMN(CarryoverInterpretation!$D$21),,),0)</f>
        <v>7480</v>
      </c>
      <c r="AE63" s="524">
        <f ca="1">ROUND(OFFSET(PowellActualAnnualReleaseVolume!$B$4,YEAR(CarryoverInterpretation!$C61)-YEAR(CarryoverInterpretation!$C$21),COLUMN(CarryoverInterpretation!AE$21)-COLUMN(CarryoverInterpretation!$D$21),,),0)</f>
        <v>7480</v>
      </c>
      <c r="AF63" s="524">
        <f ca="1">ROUND(OFFSET(PowellActualAnnualReleaseVolume!$B$4,YEAR(CarryoverInterpretation!$C61)-YEAR(CarryoverInterpretation!$C$21),COLUMN(CarryoverInterpretation!AF$21)-COLUMN(CarryoverInterpretation!$D$21),,),0)</f>
        <v>7480</v>
      </c>
      <c r="AG63" s="524">
        <f ca="1">ROUND(OFFSET(PowellActualAnnualReleaseVolume!$B$4,YEAR(CarryoverInterpretation!$C61)-YEAR(CarryoverInterpretation!$C$21),COLUMN(CarryoverInterpretation!AG$21)-COLUMN(CarryoverInterpretation!$D$21),,),0)</f>
        <v>7513</v>
      </c>
      <c r="AH63" s="524">
        <f ca="1">ROUND(OFFSET(PowellActualAnnualReleaseVolume!$B$4,YEAR(CarryoverInterpretation!$C61)-YEAR(CarryoverInterpretation!$C$21),COLUMN(CarryoverInterpretation!AH$21)-COLUMN(CarryoverInterpretation!$D$21),,),0)</f>
        <v>7988</v>
      </c>
      <c r="AI63" s="524">
        <f ca="1">ROUND(OFFSET(PowellActualAnnualReleaseVolume!$B$4,YEAR(CarryoverInterpretation!$C61)-YEAR(CarryoverInterpretation!$C$21),COLUMN(CarryoverInterpretation!AI$21)-COLUMN(CarryoverInterpretation!$D$21),,),0)</f>
        <v>9500</v>
      </c>
      <c r="AJ63" s="524">
        <f ca="1">ROUND(OFFSET(PowellActualAnnualReleaseVolume!$B$4,YEAR(CarryoverInterpretation!$C61)-YEAR(CarryoverInterpretation!$C$21),COLUMN(CarryoverInterpretation!AJ$21)-COLUMN(CarryoverInterpretation!$D$21),,),0)</f>
        <v>7480</v>
      </c>
      <c r="AK63" s="524">
        <f ca="1">ROUND(OFFSET(PowellActualAnnualReleaseVolume!$B$4,YEAR(CarryoverInterpretation!$C61)-YEAR(CarryoverInterpretation!$C$21),COLUMN(CarryoverInterpretation!AK$21)-COLUMN(CarryoverInterpretation!$D$21),,),0)</f>
        <v>0</v>
      </c>
      <c r="AL63" s="524">
        <f ca="1">ROUND(OFFSET(PowellActualAnnualReleaseVolume!$B$4,YEAR(CarryoverInterpretation!$C61)-YEAR(CarryoverInterpretation!$C$21),COLUMN(CarryoverInterpretation!AL$21)-COLUMN(CarryoverInterpretation!$D$21),,),0)</f>
        <v>0</v>
      </c>
      <c r="AM63" s="524">
        <f ca="1">ROUND(OFFSET(PowellActualAnnualReleaseVolume!$B$4,YEAR(CarryoverInterpretation!$C61)-YEAR(CarryoverInterpretation!$C$21),COLUMN(CarryoverInterpretation!AM$21)-COLUMN(CarryoverInterpretation!$D$21),,),0)</f>
        <v>0</v>
      </c>
      <c r="AN63" s="524">
        <f ca="1">ROUND(OFFSET(PowellActualAnnualReleaseVolume!$B$4,YEAR(CarryoverInterpretation!$C61)-YEAR(CarryoverInterpretation!$C$21),COLUMN(CarryoverInterpretation!AN$21)-COLUMN(CarryoverInterpretation!$D$21),,),0)</f>
        <v>0</v>
      </c>
      <c r="AO63" s="524">
        <f ca="1">ROUND(OFFSET(PowellActualAnnualReleaseVolume!$B$4,YEAR(CarryoverInterpretation!$C61)-YEAR(CarryoverInterpretation!$C$21),COLUMN(CarryoverInterpretation!AO$21)-COLUMN(CarryoverInterpretation!$D$21),,),0)</f>
        <v>0</v>
      </c>
      <c r="AP63" s="461"/>
      <c r="AQ63" s="461"/>
      <c r="AR63" s="461"/>
      <c r="AS63" s="461"/>
    </row>
    <row r="64" spans="3:45" x14ac:dyDescent="0.3">
      <c r="C64" s="529" t="s">
        <v>678</v>
      </c>
      <c r="D64" s="524">
        <f t="shared" ref="D64:AO64" ca="1" si="5">ROUND(D62-D63,0)</f>
        <v>0</v>
      </c>
      <c r="E64" s="524">
        <f t="shared" ca="1" si="5"/>
        <v>0</v>
      </c>
      <c r="F64" s="524">
        <f t="shared" ca="1" si="5"/>
        <v>0</v>
      </c>
      <c r="G64" s="524">
        <f t="shared" ca="1" si="5"/>
        <v>0</v>
      </c>
      <c r="H64" s="524">
        <f t="shared" ca="1" si="5"/>
        <v>0</v>
      </c>
      <c r="I64" s="524">
        <f t="shared" ca="1" si="5"/>
        <v>0</v>
      </c>
      <c r="J64" s="524">
        <f t="shared" ca="1" si="5"/>
        <v>0</v>
      </c>
      <c r="K64" s="524">
        <f t="shared" ca="1" si="5"/>
        <v>0</v>
      </c>
      <c r="L64" s="524">
        <f t="shared" ca="1" si="5"/>
        <v>0</v>
      </c>
      <c r="M64" s="524">
        <f t="shared" ca="1" si="5"/>
        <v>0</v>
      </c>
      <c r="N64" s="524">
        <f t="shared" ca="1" si="5"/>
        <v>1000</v>
      </c>
      <c r="O64" s="524">
        <f t="shared" ca="1" si="5"/>
        <v>1133</v>
      </c>
      <c r="P64" s="524">
        <f t="shared" ca="1" si="5"/>
        <v>1555</v>
      </c>
      <c r="Q64" s="524">
        <f t="shared" ca="1" si="5"/>
        <v>0</v>
      </c>
      <c r="R64" s="524">
        <f t="shared" ca="1" si="5"/>
        <v>0</v>
      </c>
      <c r="S64" s="524">
        <f t="shared" ca="1" si="5"/>
        <v>0</v>
      </c>
      <c r="T64" s="524">
        <f t="shared" ca="1" si="5"/>
        <v>0</v>
      </c>
      <c r="U64" s="524">
        <f t="shared" ca="1" si="5"/>
        <v>0</v>
      </c>
      <c r="V64" s="524">
        <f t="shared" ca="1" si="5"/>
        <v>0</v>
      </c>
      <c r="W64" s="524">
        <f t="shared" ca="1" si="5"/>
        <v>0</v>
      </c>
      <c r="X64" s="524">
        <f t="shared" ca="1" si="5"/>
        <v>0</v>
      </c>
      <c r="Y64" s="524">
        <f t="shared" ca="1" si="5"/>
        <v>0</v>
      </c>
      <c r="Z64" s="524">
        <f t="shared" ca="1" si="5"/>
        <v>0</v>
      </c>
      <c r="AA64" s="524">
        <f t="shared" ca="1" si="5"/>
        <v>1118</v>
      </c>
      <c r="AB64" s="524">
        <f t="shared" ca="1" si="5"/>
        <v>0</v>
      </c>
      <c r="AC64" s="524">
        <f t="shared" ca="1" si="5"/>
        <v>0</v>
      </c>
      <c r="AD64" s="524">
        <f t="shared" ca="1" si="5"/>
        <v>0</v>
      </c>
      <c r="AE64" s="524">
        <f t="shared" ca="1" si="5"/>
        <v>0</v>
      </c>
      <c r="AF64" s="524">
        <f t="shared" ca="1" si="5"/>
        <v>0</v>
      </c>
      <c r="AG64" s="524">
        <f t="shared" ca="1" si="5"/>
        <v>0</v>
      </c>
      <c r="AH64" s="524">
        <f t="shared" ca="1" si="5"/>
        <v>0</v>
      </c>
      <c r="AI64" s="524">
        <f t="shared" ca="1" si="5"/>
        <v>0</v>
      </c>
      <c r="AJ64" s="524">
        <f t="shared" ca="1" si="5"/>
        <v>0</v>
      </c>
      <c r="AK64" s="524">
        <f t="shared" ca="1" si="5"/>
        <v>0</v>
      </c>
      <c r="AL64" s="524">
        <f t="shared" ca="1" si="5"/>
        <v>0</v>
      </c>
      <c r="AM64" s="524">
        <f t="shared" ca="1" si="5"/>
        <v>0</v>
      </c>
      <c r="AN64" s="524">
        <f t="shared" ca="1" si="5"/>
        <v>0</v>
      </c>
      <c r="AO64" s="524">
        <f t="shared" ca="1" si="5"/>
        <v>0</v>
      </c>
      <c r="AP64" s="461"/>
      <c r="AQ64" s="461"/>
      <c r="AR64" s="461"/>
      <c r="AS64" s="461"/>
    </row>
    <row r="65" spans="3:45" x14ac:dyDescent="0.3">
      <c r="C65" s="529" t="s">
        <v>677</v>
      </c>
      <c r="D65" s="524" t="str">
        <f ca="1">IFERROR(ROUND(OFFSET(PowellCarryoverVolume!$B$4,YEAR(CarryoverInterpretation!$C61)-YEAR(CarryoverInterpretation!$C$21),COLUMN(CarryoverInterpretation!D$21)-COLUMN(CarryoverInterpretation!$D$21),,),0),"")</f>
        <v/>
      </c>
      <c r="E65" s="524" t="str">
        <f ca="1">IFERROR(ROUND(OFFSET(PowellCarryoverVolume!$B$4,YEAR(CarryoverInterpretation!$C61)-YEAR(CarryoverInterpretation!$C$21),COLUMN(CarryoverInterpretation!E$21)-COLUMN(CarryoverInterpretation!$D$21),,),0),"")</f>
        <v/>
      </c>
      <c r="F65" s="524" t="str">
        <f ca="1">IFERROR(ROUND(OFFSET(PowellCarryoverVolume!$B$4,YEAR(CarryoverInterpretation!$C61)-YEAR(CarryoverInterpretation!$C$21),COLUMN(CarryoverInterpretation!F$21)-COLUMN(CarryoverInterpretation!$D$21),,),0),"")</f>
        <v/>
      </c>
      <c r="G65" s="524" t="str">
        <f ca="1">IFERROR(ROUND(OFFSET(PowellCarryoverVolume!$B$4,YEAR(CarryoverInterpretation!$C61)-YEAR(CarryoverInterpretation!$C$21),COLUMN(CarryoverInterpretation!G$21)-COLUMN(CarryoverInterpretation!$D$21),,),0),"")</f>
        <v/>
      </c>
      <c r="H65" s="524" t="str">
        <f ca="1">IFERROR(ROUND(OFFSET(PowellCarryoverVolume!$B$4,YEAR(CarryoverInterpretation!$C61)-YEAR(CarryoverInterpretation!$C$21),COLUMN(CarryoverInterpretation!H$21)-COLUMN(CarryoverInterpretation!$D$21),,),0),"")</f>
        <v/>
      </c>
      <c r="I65" s="524" t="str">
        <f ca="1">IFERROR(ROUND(OFFSET(PowellCarryoverVolume!$B$4,YEAR(CarryoverInterpretation!$C61)-YEAR(CarryoverInterpretation!$C$21),COLUMN(CarryoverInterpretation!I$21)-COLUMN(CarryoverInterpretation!$D$21),,),0),"")</f>
        <v/>
      </c>
      <c r="J65" s="524">
        <f ca="1">IFERROR(ROUND(OFFSET(PowellCarryoverVolume!$B$4,YEAR(CarryoverInterpretation!$C61)-YEAR(CarryoverInterpretation!$C$21),COLUMN(CarryoverInterpretation!J$21)-COLUMN(CarryoverInterpretation!$D$21),,),0),"")</f>
        <v>0</v>
      </c>
      <c r="K65" s="524">
        <f ca="1">IFERROR(ROUND(OFFSET(PowellCarryoverVolume!$B$4,YEAR(CarryoverInterpretation!$C61)-YEAR(CarryoverInterpretation!$C$21),COLUMN(CarryoverInterpretation!K$21)-COLUMN(CarryoverInterpretation!$D$21),,),0),"")</f>
        <v>0</v>
      </c>
      <c r="L65" s="524">
        <f ca="1">IFERROR(ROUND(OFFSET(PowellCarryoverVolume!$B$4,YEAR(CarryoverInterpretation!$C61)-YEAR(CarryoverInterpretation!$C$21),COLUMN(CarryoverInterpretation!L$21)-COLUMN(CarryoverInterpretation!$D$21),,),0),"")</f>
        <v>0</v>
      </c>
      <c r="M65" s="524" t="str">
        <f ca="1">IFERROR(ROUND(OFFSET(PowellCarryoverVolume!$B$4,YEAR(CarryoverInterpretation!$C61)-YEAR(CarryoverInterpretation!$C$21),COLUMN(CarryoverInterpretation!M$21)-COLUMN(CarryoverInterpretation!$D$21),,),0),"")</f>
        <v/>
      </c>
      <c r="N65" s="524" t="str">
        <f ca="1">IFERROR(ROUND(OFFSET(PowellCarryoverVolume!$B$4,YEAR(CarryoverInterpretation!$C61)-YEAR(CarryoverInterpretation!$C$21),COLUMN(CarryoverInterpretation!N$21)-COLUMN(CarryoverInterpretation!$D$21),,),0),"")</f>
        <v/>
      </c>
      <c r="O65" s="524" t="str">
        <f ca="1">IFERROR(ROUND(OFFSET(PowellCarryoverVolume!$B$4,YEAR(CarryoverInterpretation!$C61)-YEAR(CarryoverInterpretation!$C$21),COLUMN(CarryoverInterpretation!O$21)-COLUMN(CarryoverInterpretation!$D$21),,),0),"")</f>
        <v/>
      </c>
      <c r="P65" s="524" t="str">
        <f ca="1">IFERROR(ROUND(OFFSET(PowellCarryoverVolume!$B$4,YEAR(CarryoverInterpretation!$C61)-YEAR(CarryoverInterpretation!$C$21),COLUMN(CarryoverInterpretation!P$21)-COLUMN(CarryoverInterpretation!$D$21),,),0),"")</f>
        <v/>
      </c>
      <c r="Q65" s="524" t="str">
        <f ca="1">IFERROR(ROUND(OFFSET(PowellCarryoverVolume!$B$4,YEAR(CarryoverInterpretation!$C61)-YEAR(CarryoverInterpretation!$C$21),COLUMN(CarryoverInterpretation!Q$21)-COLUMN(CarryoverInterpretation!$D$21),,),0),"")</f>
        <v/>
      </c>
      <c r="R65" s="524" t="str">
        <f ca="1">IFERROR(ROUND(OFFSET(PowellCarryoverVolume!$B$4,YEAR(CarryoverInterpretation!$C61)-YEAR(CarryoverInterpretation!$C$21),COLUMN(CarryoverInterpretation!R$21)-COLUMN(CarryoverInterpretation!$D$21),,),0),"")</f>
        <v/>
      </c>
      <c r="S65" s="524" t="str">
        <f ca="1">IFERROR(ROUND(OFFSET(PowellCarryoverVolume!$B$4,YEAR(CarryoverInterpretation!$C61)-YEAR(CarryoverInterpretation!$C$21),COLUMN(CarryoverInterpretation!S$21)-COLUMN(CarryoverInterpretation!$D$21),,),0),"")</f>
        <v/>
      </c>
      <c r="T65" s="524" t="str">
        <f ca="1">IFERROR(ROUND(OFFSET(PowellCarryoverVolume!$B$4,YEAR(CarryoverInterpretation!$C61)-YEAR(CarryoverInterpretation!$C$21),COLUMN(CarryoverInterpretation!T$21)-COLUMN(CarryoverInterpretation!$D$21),,),0),"")</f>
        <v/>
      </c>
      <c r="U65" s="524" t="str">
        <f ca="1">IFERROR(ROUND(OFFSET(PowellCarryoverVolume!$B$4,YEAR(CarryoverInterpretation!$C61)-YEAR(CarryoverInterpretation!$C$21),COLUMN(CarryoverInterpretation!U$21)-COLUMN(CarryoverInterpretation!$D$21),,),0),"")</f>
        <v/>
      </c>
      <c r="V65" s="524" t="str">
        <f ca="1">IFERROR(ROUND(OFFSET(PowellCarryoverVolume!$B$4,YEAR(CarryoverInterpretation!$C61)-YEAR(CarryoverInterpretation!$C$21),COLUMN(CarryoverInterpretation!V$21)-COLUMN(CarryoverInterpretation!$D$21),,),0),"")</f>
        <v/>
      </c>
      <c r="W65" s="524" t="str">
        <f ca="1">IFERROR(ROUND(OFFSET(PowellCarryoverVolume!$B$4,YEAR(CarryoverInterpretation!$C61)-YEAR(CarryoverInterpretation!$C$21),COLUMN(CarryoverInterpretation!W$21)-COLUMN(CarryoverInterpretation!$D$21),,),0),"")</f>
        <v/>
      </c>
      <c r="X65" s="524" t="str">
        <f ca="1">IFERROR(ROUND(OFFSET(PowellCarryoverVolume!$B$4,YEAR(CarryoverInterpretation!$C61)-YEAR(CarryoverInterpretation!$C$21),COLUMN(CarryoverInterpretation!X$21)-COLUMN(CarryoverInterpretation!$D$21),,),0),"")</f>
        <v/>
      </c>
      <c r="Y65" s="524" t="str">
        <f ca="1">IFERROR(ROUND(OFFSET(PowellCarryoverVolume!$B$4,YEAR(CarryoverInterpretation!$C61)-YEAR(CarryoverInterpretation!$C$21),COLUMN(CarryoverInterpretation!Y$21)-COLUMN(CarryoverInterpretation!$D$21),,),0),"")</f>
        <v/>
      </c>
      <c r="Z65" s="524" t="str">
        <f ca="1">IFERROR(ROUND(OFFSET(PowellCarryoverVolume!$B$4,YEAR(CarryoverInterpretation!$C61)-YEAR(CarryoverInterpretation!$C$21),COLUMN(CarryoverInterpretation!Z$21)-COLUMN(CarryoverInterpretation!$D$21),,),0),"")</f>
        <v/>
      </c>
      <c r="AA65" s="524" t="str">
        <f ca="1">IFERROR(ROUND(OFFSET(PowellCarryoverVolume!$B$4,YEAR(CarryoverInterpretation!$C61)-YEAR(CarryoverInterpretation!$C$21),COLUMN(CarryoverInterpretation!AA$21)-COLUMN(CarryoverInterpretation!$D$21),,),0),"")</f>
        <v/>
      </c>
      <c r="AB65" s="524" t="str">
        <f ca="1">IFERROR(ROUND(OFFSET(PowellCarryoverVolume!$B$4,YEAR(CarryoverInterpretation!$C61)-YEAR(CarryoverInterpretation!$C$21),COLUMN(CarryoverInterpretation!AB$21)-COLUMN(CarryoverInterpretation!$D$21),,),0),"")</f>
        <v/>
      </c>
      <c r="AC65" s="524" t="str">
        <f ca="1">IFERROR(ROUND(OFFSET(PowellCarryoverVolume!$B$4,YEAR(CarryoverInterpretation!$C61)-YEAR(CarryoverInterpretation!$C$21),COLUMN(CarryoverInterpretation!AC$21)-COLUMN(CarryoverInterpretation!$D$21),,),0),"")</f>
        <v/>
      </c>
      <c r="AD65" s="524" t="str">
        <f ca="1">IFERROR(ROUND(OFFSET(PowellCarryoverVolume!$B$4,YEAR(CarryoverInterpretation!$C61)-YEAR(CarryoverInterpretation!$C$21),COLUMN(CarryoverInterpretation!AD$21)-COLUMN(CarryoverInterpretation!$D$21),,),0),"")</f>
        <v/>
      </c>
      <c r="AE65" s="524" t="str">
        <f ca="1">IFERROR(ROUND(OFFSET(PowellCarryoverVolume!$B$4,YEAR(CarryoverInterpretation!$C61)-YEAR(CarryoverInterpretation!$C$21),COLUMN(CarryoverInterpretation!AE$21)-COLUMN(CarryoverInterpretation!$D$21),,),0),"")</f>
        <v/>
      </c>
      <c r="AF65" s="524" t="str">
        <f ca="1">IFERROR(ROUND(OFFSET(PowellCarryoverVolume!$B$4,YEAR(CarryoverInterpretation!$C61)-YEAR(CarryoverInterpretation!$C$21),COLUMN(CarryoverInterpretation!AF$21)-COLUMN(CarryoverInterpretation!$D$21),,),0),"")</f>
        <v/>
      </c>
      <c r="AG65" s="524" t="str">
        <f ca="1">IFERROR(ROUND(OFFSET(PowellCarryoverVolume!$B$4,YEAR(CarryoverInterpretation!$C61)-YEAR(CarryoverInterpretation!$C$21),COLUMN(CarryoverInterpretation!AG$21)-COLUMN(CarryoverInterpretation!$D$21),,),0),"")</f>
        <v/>
      </c>
      <c r="AH65" s="524" t="str">
        <f ca="1">IFERROR(ROUND(OFFSET(PowellCarryoverVolume!$B$4,YEAR(CarryoverInterpretation!$C61)-YEAR(CarryoverInterpretation!$C$21),COLUMN(CarryoverInterpretation!AH$21)-COLUMN(CarryoverInterpretation!$D$21),,),0),"")</f>
        <v/>
      </c>
      <c r="AI65" s="524" t="str">
        <f ca="1">IFERROR(ROUND(OFFSET(PowellCarryoverVolume!$B$4,YEAR(CarryoverInterpretation!$C61)-YEAR(CarryoverInterpretation!$C$21),COLUMN(CarryoverInterpretation!AI$21)-COLUMN(CarryoverInterpretation!$D$21),,),0),"")</f>
        <v/>
      </c>
      <c r="AJ65" s="524" t="str">
        <f ca="1">IFERROR(ROUND(OFFSET(PowellCarryoverVolume!$B$4,YEAR(CarryoverInterpretation!$C61)-YEAR(CarryoverInterpretation!$C$21),COLUMN(CarryoverInterpretation!AJ$21)-COLUMN(CarryoverInterpretation!$D$21),,),0),"")</f>
        <v/>
      </c>
      <c r="AK65" s="524">
        <f ca="1">IFERROR(ROUND(OFFSET(PowellCarryoverVolume!$B$4,YEAR(CarryoverInterpretation!$C61)-YEAR(CarryoverInterpretation!$C$21),COLUMN(CarryoverInterpretation!AK$21)-COLUMN(CarryoverInterpretation!$D$21),,),0),"")</f>
        <v>0</v>
      </c>
      <c r="AL65" s="524">
        <f ca="1">IFERROR(ROUND(OFFSET(PowellCarryoverVolume!$B$4,YEAR(CarryoverInterpretation!$C61)-YEAR(CarryoverInterpretation!$C$21),COLUMN(CarryoverInterpretation!AL$21)-COLUMN(CarryoverInterpretation!$D$21),,),0),"")</f>
        <v>0</v>
      </c>
      <c r="AM65" s="524">
        <f ca="1">IFERROR(ROUND(OFFSET(PowellCarryoverVolume!$B$4,YEAR(CarryoverInterpretation!$C61)-YEAR(CarryoverInterpretation!$C$21),COLUMN(CarryoverInterpretation!AM$21)-COLUMN(CarryoverInterpretation!$D$21),,),0),"")</f>
        <v>0</v>
      </c>
      <c r="AN65" s="524">
        <f ca="1">IFERROR(ROUND(OFFSET(PowellCarryoverVolume!$B$4,YEAR(CarryoverInterpretation!$C61)-YEAR(CarryoverInterpretation!$C$21),COLUMN(CarryoverInterpretation!AN$21)-COLUMN(CarryoverInterpretation!$D$21),,),0),"")</f>
        <v>0</v>
      </c>
      <c r="AO65" s="524">
        <f ca="1">IFERROR(ROUND(OFFSET(PowellCarryoverVolume!$B$4,YEAR(CarryoverInterpretation!$C61)-YEAR(CarryoverInterpretation!$C$21),COLUMN(CarryoverInterpretation!AO$21)-COLUMN(CarryoverInterpretation!$D$21),,),0),"")</f>
        <v>0</v>
      </c>
      <c r="AP65" s="461"/>
      <c r="AQ65" s="461"/>
      <c r="AR65" s="461"/>
      <c r="AS65" s="461"/>
    </row>
    <row r="66" spans="3:45" x14ac:dyDescent="0.3">
      <c r="C66" s="529" t="s">
        <v>642</v>
      </c>
      <c r="D66" s="524">
        <f ca="1">OFFSET(PowellData.ReleaseTier!$B$4,YEAR(CarryoverInterpretation!$C61)-YEAR(CarryoverInterpretation!$C$21),COLUMN(CarryoverInterpretation!D$21)-COLUMN(CarryoverInterpretation!$D$21),,)</f>
        <v>1</v>
      </c>
      <c r="E66" s="524">
        <f ca="1">OFFSET(PowellData.ReleaseTier!$B$4,YEAR(CarryoverInterpretation!$C61)-YEAR(CarryoverInterpretation!$C$21),COLUMN(CarryoverInterpretation!E$21)-COLUMN(CarryoverInterpretation!$D$21),,)</f>
        <v>3</v>
      </c>
      <c r="F66" s="524">
        <f ca="1">OFFSET(PowellData.ReleaseTier!$B$4,YEAR(CarryoverInterpretation!$C61)-YEAR(CarryoverInterpretation!$C$21),COLUMN(CarryoverInterpretation!F$21)-COLUMN(CarryoverInterpretation!$D$21),,)</f>
        <v>2</v>
      </c>
      <c r="G66" s="524">
        <f ca="1">OFFSET(PowellData.ReleaseTier!$B$4,YEAR(CarryoverInterpretation!$C61)-YEAR(CarryoverInterpretation!$C$21),COLUMN(CarryoverInterpretation!G$21)-COLUMN(CarryoverInterpretation!$D$21),,)</f>
        <v>2</v>
      </c>
      <c r="H66" s="524">
        <f ca="1">OFFSET(PowellData.ReleaseTier!$B$4,YEAR(CarryoverInterpretation!$C61)-YEAR(CarryoverInterpretation!$C$21),COLUMN(CarryoverInterpretation!H$21)-COLUMN(CarryoverInterpretation!$D$21),,)</f>
        <v>0</v>
      </c>
      <c r="I66" s="524">
        <f ca="1">OFFSET(PowellData.ReleaseTier!$B$4,YEAR(CarryoverInterpretation!$C61)-YEAR(CarryoverInterpretation!$C$21),COLUMN(CarryoverInterpretation!I$21)-COLUMN(CarryoverInterpretation!$D$21),,)</f>
        <v>0</v>
      </c>
      <c r="J66" s="524">
        <f ca="1">OFFSET(PowellData.ReleaseTier!$B$4,YEAR(CarryoverInterpretation!$C61)-YEAR(CarryoverInterpretation!$C$21),COLUMN(CarryoverInterpretation!J$21)-COLUMN(CarryoverInterpretation!$D$21),,)</f>
        <v>0</v>
      </c>
      <c r="K66" s="524">
        <f ca="1">OFFSET(PowellData.ReleaseTier!$B$4,YEAR(CarryoverInterpretation!$C61)-YEAR(CarryoverInterpretation!$C$21),COLUMN(CarryoverInterpretation!K$21)-COLUMN(CarryoverInterpretation!$D$21),,)</f>
        <v>0</v>
      </c>
      <c r="L66" s="524">
        <f ca="1">OFFSET(PowellData.ReleaseTier!$B$4,YEAR(CarryoverInterpretation!$C61)-YEAR(CarryoverInterpretation!$C$21),COLUMN(CarryoverInterpretation!L$21)-COLUMN(CarryoverInterpretation!$D$21),,)</f>
        <v>1</v>
      </c>
      <c r="M66" s="524">
        <f ca="1">OFFSET(PowellData.ReleaseTier!$B$4,YEAR(CarryoverInterpretation!$C61)-YEAR(CarryoverInterpretation!$C$21),COLUMN(CarryoverInterpretation!M$21)-COLUMN(CarryoverInterpretation!$D$21),,)</f>
        <v>2</v>
      </c>
      <c r="N66" s="524">
        <f ca="1">OFFSET(PowellData.ReleaseTier!$B$4,YEAR(CarryoverInterpretation!$C61)-YEAR(CarryoverInterpretation!$C$21),COLUMN(CarryoverInterpretation!N$21)-COLUMN(CarryoverInterpretation!$D$21),,)</f>
        <v>3</v>
      </c>
      <c r="O66" s="524">
        <f ca="1">OFFSET(PowellData.ReleaseTier!$B$4,YEAR(CarryoverInterpretation!$C61)-YEAR(CarryoverInterpretation!$C$21),COLUMN(CarryoverInterpretation!O$21)-COLUMN(CarryoverInterpretation!$D$21),,)</f>
        <v>3</v>
      </c>
      <c r="P66" s="524">
        <f ca="1">OFFSET(PowellData.ReleaseTier!$B$4,YEAR(CarryoverInterpretation!$C61)-YEAR(CarryoverInterpretation!$C$21),COLUMN(CarryoverInterpretation!P$21)-COLUMN(CarryoverInterpretation!$D$21),,)</f>
        <v>3</v>
      </c>
      <c r="Q66" s="524">
        <f ca="1">OFFSET(PowellData.ReleaseTier!$B$4,YEAR(CarryoverInterpretation!$C61)-YEAR(CarryoverInterpretation!$C$21),COLUMN(CarryoverInterpretation!Q$21)-COLUMN(CarryoverInterpretation!$D$21),,)</f>
        <v>3</v>
      </c>
      <c r="R66" s="524">
        <f ca="1">OFFSET(PowellData.ReleaseTier!$B$4,YEAR(CarryoverInterpretation!$C61)-YEAR(CarryoverInterpretation!$C$21),COLUMN(CarryoverInterpretation!R$21)-COLUMN(CarryoverInterpretation!$D$21),,)</f>
        <v>2</v>
      </c>
      <c r="S66" s="524">
        <f ca="1">OFFSET(PowellData.ReleaseTier!$B$4,YEAR(CarryoverInterpretation!$C61)-YEAR(CarryoverInterpretation!$C$21),COLUMN(CarryoverInterpretation!S$21)-COLUMN(CarryoverInterpretation!$D$21),,)</f>
        <v>1</v>
      </c>
      <c r="T66" s="524">
        <f ca="1">OFFSET(PowellData.ReleaseTier!$B$4,YEAR(CarryoverInterpretation!$C61)-YEAR(CarryoverInterpretation!$C$21),COLUMN(CarryoverInterpretation!T$21)-COLUMN(CarryoverInterpretation!$D$21),,)</f>
        <v>1</v>
      </c>
      <c r="U66" s="524">
        <f ca="1">OFFSET(PowellData.ReleaseTier!$B$4,YEAR(CarryoverInterpretation!$C61)-YEAR(CarryoverInterpretation!$C$21),COLUMN(CarryoverInterpretation!U$21)-COLUMN(CarryoverInterpretation!$D$21),,)</f>
        <v>2</v>
      </c>
      <c r="V66" s="524">
        <f ca="1">OFFSET(PowellData.ReleaseTier!$B$4,YEAR(CarryoverInterpretation!$C61)-YEAR(CarryoverInterpretation!$C$21),COLUMN(CarryoverInterpretation!V$21)-COLUMN(CarryoverInterpretation!$D$21),,)</f>
        <v>2</v>
      </c>
      <c r="W66" s="524">
        <f ca="1">OFFSET(PowellData.ReleaseTier!$B$4,YEAR(CarryoverInterpretation!$C61)-YEAR(CarryoverInterpretation!$C$21),COLUMN(CarryoverInterpretation!W$21)-COLUMN(CarryoverInterpretation!$D$21),,)</f>
        <v>2</v>
      </c>
      <c r="X66" s="524">
        <f ca="1">OFFSET(PowellData.ReleaseTier!$B$4,YEAR(CarryoverInterpretation!$C61)-YEAR(CarryoverInterpretation!$C$21),COLUMN(CarryoverInterpretation!X$21)-COLUMN(CarryoverInterpretation!$D$21),,)</f>
        <v>1</v>
      </c>
      <c r="Y66" s="524">
        <f ca="1">OFFSET(PowellData.ReleaseTier!$B$4,YEAR(CarryoverInterpretation!$C61)-YEAR(CarryoverInterpretation!$C$21),COLUMN(CarryoverInterpretation!Y$21)-COLUMN(CarryoverInterpretation!$D$21),,)</f>
        <v>2</v>
      </c>
      <c r="Z66" s="524">
        <f ca="1">OFFSET(PowellData.ReleaseTier!$B$4,YEAR(CarryoverInterpretation!$C61)-YEAR(CarryoverInterpretation!$C$21),COLUMN(CarryoverInterpretation!Z$21)-COLUMN(CarryoverInterpretation!$D$21),,)</f>
        <v>3</v>
      </c>
      <c r="AA66" s="524">
        <f ca="1">OFFSET(PowellData.ReleaseTier!$B$4,YEAR(CarryoverInterpretation!$C61)-YEAR(CarryoverInterpretation!$C$21),COLUMN(CarryoverInterpretation!AA$21)-COLUMN(CarryoverInterpretation!$D$21),,)</f>
        <v>3</v>
      </c>
      <c r="AB66" s="524">
        <f ca="1">OFFSET(PowellData.ReleaseTier!$B$4,YEAR(CarryoverInterpretation!$C61)-YEAR(CarryoverInterpretation!$C$21),COLUMN(CarryoverInterpretation!AB$21)-COLUMN(CarryoverInterpretation!$D$21),,)</f>
        <v>3</v>
      </c>
      <c r="AC66" s="524">
        <f ca="1">OFFSET(PowellData.ReleaseTier!$B$4,YEAR(CarryoverInterpretation!$C61)-YEAR(CarryoverInterpretation!$C$21),COLUMN(CarryoverInterpretation!AC$21)-COLUMN(CarryoverInterpretation!$D$21),,)</f>
        <v>3</v>
      </c>
      <c r="AD66" s="524">
        <f ca="1">OFFSET(PowellData.ReleaseTier!$B$4,YEAR(CarryoverInterpretation!$C61)-YEAR(CarryoverInterpretation!$C$21),COLUMN(CarryoverInterpretation!AD$21)-COLUMN(CarryoverInterpretation!$D$21),,)</f>
        <v>2</v>
      </c>
      <c r="AE66" s="524">
        <f ca="1">OFFSET(PowellData.ReleaseTier!$B$4,YEAR(CarryoverInterpretation!$C61)-YEAR(CarryoverInterpretation!$C$21),COLUMN(CarryoverInterpretation!AE$21)-COLUMN(CarryoverInterpretation!$D$21),,)</f>
        <v>2</v>
      </c>
      <c r="AF66" s="524">
        <f ca="1">OFFSET(PowellData.ReleaseTier!$B$4,YEAR(CarryoverInterpretation!$C61)-YEAR(CarryoverInterpretation!$C$21),COLUMN(CarryoverInterpretation!AF$21)-COLUMN(CarryoverInterpretation!$D$21),,)</f>
        <v>2</v>
      </c>
      <c r="AG66" s="524">
        <f ca="1">OFFSET(PowellData.ReleaseTier!$B$4,YEAR(CarryoverInterpretation!$C61)-YEAR(CarryoverInterpretation!$C$21),COLUMN(CarryoverInterpretation!AG$21)-COLUMN(CarryoverInterpretation!$D$21),,)</f>
        <v>3</v>
      </c>
      <c r="AH66" s="524">
        <f ca="1">OFFSET(PowellData.ReleaseTier!$B$4,YEAR(CarryoverInterpretation!$C61)-YEAR(CarryoverInterpretation!$C$21),COLUMN(CarryoverInterpretation!AH$21)-COLUMN(CarryoverInterpretation!$D$21),,)</f>
        <v>3</v>
      </c>
      <c r="AI66" s="524">
        <f ca="1">OFFSET(PowellData.ReleaseTier!$B$4,YEAR(CarryoverInterpretation!$C61)-YEAR(CarryoverInterpretation!$C$21),COLUMN(CarryoverInterpretation!AI$21)-COLUMN(CarryoverInterpretation!$D$21),,)</f>
        <v>3</v>
      </c>
      <c r="AJ66" s="524">
        <f ca="1">OFFSET(PowellData.ReleaseTier!$B$4,YEAR(CarryoverInterpretation!$C61)-YEAR(CarryoverInterpretation!$C$21),COLUMN(CarryoverInterpretation!AJ$21)-COLUMN(CarryoverInterpretation!$D$21),,)</f>
        <v>2</v>
      </c>
      <c r="AK66" s="524">
        <f ca="1">OFFSET(PowellData.ReleaseTier!$B$4,YEAR(CarryoverInterpretation!$C61)-YEAR(CarryoverInterpretation!$C$21),COLUMN(CarryoverInterpretation!AK$21)-COLUMN(CarryoverInterpretation!$D$21),,)</f>
        <v>0</v>
      </c>
      <c r="AL66" s="524">
        <f ca="1">OFFSET(PowellData.ReleaseTier!$B$4,YEAR(CarryoverInterpretation!$C61)-YEAR(CarryoverInterpretation!$C$21),COLUMN(CarryoverInterpretation!AL$21)-COLUMN(CarryoverInterpretation!$D$21),,)</f>
        <v>0</v>
      </c>
      <c r="AM66" s="524">
        <f ca="1">OFFSET(PowellData.ReleaseTier!$B$4,YEAR(CarryoverInterpretation!$C61)-YEAR(CarryoverInterpretation!$C$21),COLUMN(CarryoverInterpretation!AM$21)-COLUMN(CarryoverInterpretation!$D$21),,)</f>
        <v>0</v>
      </c>
      <c r="AN66" s="524">
        <f ca="1">OFFSET(PowellData.ReleaseTier!$B$4,YEAR(CarryoverInterpretation!$C61)-YEAR(CarryoverInterpretation!$C$21),COLUMN(CarryoverInterpretation!AN$21)-COLUMN(CarryoverInterpretation!$D$21),,)</f>
        <v>0</v>
      </c>
      <c r="AO66" s="524">
        <f ca="1">OFFSET(PowellData.ReleaseTier!$B$4,YEAR(CarryoverInterpretation!$C61)-YEAR(CarryoverInterpretation!$C$21),COLUMN(CarryoverInterpretation!AO$21)-COLUMN(CarryoverInterpretation!$D$21),,)</f>
        <v>0</v>
      </c>
      <c r="AP66" s="461"/>
      <c r="AQ66" s="461"/>
      <c r="AR66" s="461"/>
      <c r="AS66" s="461"/>
    </row>
    <row r="67" spans="3:45" x14ac:dyDescent="0.3">
      <c r="C67" s="529" t="s">
        <v>643</v>
      </c>
      <c r="D67" s="524">
        <f ca="1">OFFSET(PowellData.EqualizationCond!$B$4,YEAR(CarryoverInterpretation!$C61)-YEAR(CarryoverInterpretation!$C$21),COLUMN(CarryoverInterpretation!D$21)-COLUMN(CarryoverInterpretation!$D$21),,)</f>
        <v>999</v>
      </c>
      <c r="E67" s="524">
        <f ca="1">OFFSET(PowellData.EqualizationCond!$B$4,YEAR(CarryoverInterpretation!$C61)-YEAR(CarryoverInterpretation!$C$21),COLUMN(CarryoverInterpretation!E$21)-COLUMN(CarryoverInterpretation!$D$21),,)</f>
        <v>999</v>
      </c>
      <c r="F67" s="524">
        <f ca="1">OFFSET(PowellData.EqualizationCond!$B$4,YEAR(CarryoverInterpretation!$C61)-YEAR(CarryoverInterpretation!$C$21),COLUMN(CarryoverInterpretation!F$21)-COLUMN(CarryoverInterpretation!$D$21),,)</f>
        <v>999</v>
      </c>
      <c r="G67" s="524">
        <f ca="1">OFFSET(PowellData.EqualizationCond!$B$4,YEAR(CarryoverInterpretation!$C61)-YEAR(CarryoverInterpretation!$C$21),COLUMN(CarryoverInterpretation!G$21)-COLUMN(CarryoverInterpretation!$D$21),,)</f>
        <v>999</v>
      </c>
      <c r="H67" s="524">
        <f ca="1">OFFSET(PowellData.EqualizationCond!$B$4,YEAR(CarryoverInterpretation!$C61)-YEAR(CarryoverInterpretation!$C$21),COLUMN(CarryoverInterpretation!H$21)-COLUMN(CarryoverInterpretation!$D$21),,)</f>
        <v>0.5</v>
      </c>
      <c r="I67" s="524">
        <f ca="1">OFFSET(PowellData.EqualizationCond!$B$4,YEAR(CarryoverInterpretation!$C61)-YEAR(CarryoverInterpretation!$C$21),COLUMN(CarryoverInterpretation!I$21)-COLUMN(CarryoverInterpretation!$D$21),,)</f>
        <v>0.5</v>
      </c>
      <c r="J67" s="524">
        <f ca="1">OFFSET(PowellData.EqualizationCond!$B$4,YEAR(CarryoverInterpretation!$C61)-YEAR(CarryoverInterpretation!$C$21),COLUMN(CarryoverInterpretation!J$21)-COLUMN(CarryoverInterpretation!$D$21),,)</f>
        <v>0.4</v>
      </c>
      <c r="K67" s="524">
        <f ca="1">OFFSET(PowellData.EqualizationCond!$B$4,YEAR(CarryoverInterpretation!$C61)-YEAR(CarryoverInterpretation!$C$21),COLUMN(CarryoverInterpretation!K$21)-COLUMN(CarryoverInterpretation!$D$21),,)</f>
        <v>0.5</v>
      </c>
      <c r="L67" s="524">
        <f ca="1">OFFSET(PowellData.EqualizationCond!$B$4,YEAR(CarryoverInterpretation!$C61)-YEAR(CarryoverInterpretation!$C$21),COLUMN(CarryoverInterpretation!L$21)-COLUMN(CarryoverInterpretation!$D$21),,)</f>
        <v>999</v>
      </c>
      <c r="M67" s="524">
        <f ca="1">OFFSET(PowellData.EqualizationCond!$B$4,YEAR(CarryoverInterpretation!$C61)-YEAR(CarryoverInterpretation!$C$21),COLUMN(CarryoverInterpretation!M$21)-COLUMN(CarryoverInterpretation!$D$21),,)</f>
        <v>999</v>
      </c>
      <c r="N67" s="524">
        <f ca="1">OFFSET(PowellData.EqualizationCond!$B$4,YEAR(CarryoverInterpretation!$C61)-YEAR(CarryoverInterpretation!$C$21),COLUMN(CarryoverInterpretation!N$21)-COLUMN(CarryoverInterpretation!$D$21),,)</f>
        <v>999</v>
      </c>
      <c r="O67" s="524">
        <f ca="1">OFFSET(PowellData.EqualizationCond!$B$4,YEAR(CarryoverInterpretation!$C61)-YEAR(CarryoverInterpretation!$C$21),COLUMN(CarryoverInterpretation!O$21)-COLUMN(CarryoverInterpretation!$D$21),,)</f>
        <v>999</v>
      </c>
      <c r="P67" s="524">
        <f ca="1">OFFSET(PowellData.EqualizationCond!$B$4,YEAR(CarryoverInterpretation!$C61)-YEAR(CarryoverInterpretation!$C$21),COLUMN(CarryoverInterpretation!P$21)-COLUMN(CarryoverInterpretation!$D$21),,)</f>
        <v>999</v>
      </c>
      <c r="Q67" s="524">
        <f ca="1">OFFSET(PowellData.EqualizationCond!$B$4,YEAR(CarryoverInterpretation!$C61)-YEAR(CarryoverInterpretation!$C$21),COLUMN(CarryoverInterpretation!Q$21)-COLUMN(CarryoverInterpretation!$D$21),,)</f>
        <v>999</v>
      </c>
      <c r="R67" s="524">
        <f ca="1">OFFSET(PowellData.EqualizationCond!$B$4,YEAR(CarryoverInterpretation!$C61)-YEAR(CarryoverInterpretation!$C$21),COLUMN(CarryoverInterpretation!R$21)-COLUMN(CarryoverInterpretation!$D$21),,)</f>
        <v>999</v>
      </c>
      <c r="S67" s="524">
        <f ca="1">OFFSET(PowellData.EqualizationCond!$B$4,YEAR(CarryoverInterpretation!$C61)-YEAR(CarryoverInterpretation!$C$21),COLUMN(CarryoverInterpretation!S$21)-COLUMN(CarryoverInterpretation!$D$21),,)</f>
        <v>999</v>
      </c>
      <c r="T67" s="524">
        <f ca="1">OFFSET(PowellData.EqualizationCond!$B$4,YEAR(CarryoverInterpretation!$C61)-YEAR(CarryoverInterpretation!$C$21),COLUMN(CarryoverInterpretation!T$21)-COLUMN(CarryoverInterpretation!$D$21),,)</f>
        <v>999</v>
      </c>
      <c r="U67" s="524">
        <f ca="1">OFFSET(PowellData.EqualizationCond!$B$4,YEAR(CarryoverInterpretation!$C61)-YEAR(CarryoverInterpretation!$C$21),COLUMN(CarryoverInterpretation!U$21)-COLUMN(CarryoverInterpretation!$D$21),,)</f>
        <v>999</v>
      </c>
      <c r="V67" s="524">
        <f ca="1">OFFSET(PowellData.EqualizationCond!$B$4,YEAR(CarryoverInterpretation!$C61)-YEAR(CarryoverInterpretation!$C$21),COLUMN(CarryoverInterpretation!V$21)-COLUMN(CarryoverInterpretation!$D$21),,)</f>
        <v>999</v>
      </c>
      <c r="W67" s="524">
        <f ca="1">OFFSET(PowellData.EqualizationCond!$B$4,YEAR(CarryoverInterpretation!$C61)-YEAR(CarryoverInterpretation!$C$21),COLUMN(CarryoverInterpretation!W$21)-COLUMN(CarryoverInterpretation!$D$21),,)</f>
        <v>999</v>
      </c>
      <c r="X67" s="524">
        <f ca="1">OFFSET(PowellData.EqualizationCond!$B$4,YEAR(CarryoverInterpretation!$C61)-YEAR(CarryoverInterpretation!$C$21),COLUMN(CarryoverInterpretation!X$21)-COLUMN(CarryoverInterpretation!$D$21),,)</f>
        <v>999</v>
      </c>
      <c r="Y67" s="524">
        <f ca="1">OFFSET(PowellData.EqualizationCond!$B$4,YEAR(CarryoverInterpretation!$C61)-YEAR(CarryoverInterpretation!$C$21),COLUMN(CarryoverInterpretation!Y$21)-COLUMN(CarryoverInterpretation!$D$21),,)</f>
        <v>999</v>
      </c>
      <c r="Z67" s="524">
        <f ca="1">OFFSET(PowellData.EqualizationCond!$B$4,YEAR(CarryoverInterpretation!$C61)-YEAR(CarryoverInterpretation!$C$21),COLUMN(CarryoverInterpretation!Z$21)-COLUMN(CarryoverInterpretation!$D$21),,)</f>
        <v>999</v>
      </c>
      <c r="AA67" s="524">
        <f ca="1">OFFSET(PowellData.EqualizationCond!$B$4,YEAR(CarryoverInterpretation!$C61)-YEAR(CarryoverInterpretation!$C$21),COLUMN(CarryoverInterpretation!AA$21)-COLUMN(CarryoverInterpretation!$D$21),,)</f>
        <v>999</v>
      </c>
      <c r="AB67" s="524">
        <f ca="1">OFFSET(PowellData.EqualizationCond!$B$4,YEAR(CarryoverInterpretation!$C61)-YEAR(CarryoverInterpretation!$C$21),COLUMN(CarryoverInterpretation!AB$21)-COLUMN(CarryoverInterpretation!$D$21),,)</f>
        <v>999</v>
      </c>
      <c r="AC67" s="524">
        <f ca="1">OFFSET(PowellData.EqualizationCond!$B$4,YEAR(CarryoverInterpretation!$C61)-YEAR(CarryoverInterpretation!$C$21),COLUMN(CarryoverInterpretation!AC$21)-COLUMN(CarryoverInterpretation!$D$21),,)</f>
        <v>999</v>
      </c>
      <c r="AD67" s="524">
        <f ca="1">OFFSET(PowellData.EqualizationCond!$B$4,YEAR(CarryoverInterpretation!$C61)-YEAR(CarryoverInterpretation!$C$21),COLUMN(CarryoverInterpretation!AD$21)-COLUMN(CarryoverInterpretation!$D$21),,)</f>
        <v>999</v>
      </c>
      <c r="AE67" s="524">
        <f ca="1">OFFSET(PowellData.EqualizationCond!$B$4,YEAR(CarryoverInterpretation!$C61)-YEAR(CarryoverInterpretation!$C$21),COLUMN(CarryoverInterpretation!AE$21)-COLUMN(CarryoverInterpretation!$D$21),,)</f>
        <v>999</v>
      </c>
      <c r="AF67" s="524">
        <f ca="1">OFFSET(PowellData.EqualizationCond!$B$4,YEAR(CarryoverInterpretation!$C61)-YEAR(CarryoverInterpretation!$C$21),COLUMN(CarryoverInterpretation!AF$21)-COLUMN(CarryoverInterpretation!$D$21),,)</f>
        <v>999</v>
      </c>
      <c r="AG67" s="524">
        <f ca="1">OFFSET(PowellData.EqualizationCond!$B$4,YEAR(CarryoverInterpretation!$C61)-YEAR(CarryoverInterpretation!$C$21),COLUMN(CarryoverInterpretation!AG$21)-COLUMN(CarryoverInterpretation!$D$21),,)</f>
        <v>999</v>
      </c>
      <c r="AH67" s="524">
        <f ca="1">OFFSET(PowellData.EqualizationCond!$B$4,YEAR(CarryoverInterpretation!$C61)-YEAR(CarryoverInterpretation!$C$21),COLUMN(CarryoverInterpretation!AH$21)-COLUMN(CarryoverInterpretation!$D$21),,)</f>
        <v>999</v>
      </c>
      <c r="AI67" s="524">
        <f ca="1">OFFSET(PowellData.EqualizationCond!$B$4,YEAR(CarryoverInterpretation!$C61)-YEAR(CarryoverInterpretation!$C$21),COLUMN(CarryoverInterpretation!AI$21)-COLUMN(CarryoverInterpretation!$D$21),,)</f>
        <v>999</v>
      </c>
      <c r="AJ67" s="524">
        <f ca="1">OFFSET(PowellData.EqualizationCond!$B$4,YEAR(CarryoverInterpretation!$C61)-YEAR(CarryoverInterpretation!$C$21),COLUMN(CarryoverInterpretation!AJ$21)-COLUMN(CarryoverInterpretation!$D$21),,)</f>
        <v>999</v>
      </c>
      <c r="AK67" s="524">
        <f ca="1">OFFSET(PowellData.EqualizationCond!$B$4,YEAR(CarryoverInterpretation!$C61)-YEAR(CarryoverInterpretation!$C$21),COLUMN(CarryoverInterpretation!AK$21)-COLUMN(CarryoverInterpretation!$D$21),,)</f>
        <v>0</v>
      </c>
      <c r="AL67" s="524">
        <f ca="1">OFFSET(PowellData.EqualizationCond!$B$4,YEAR(CarryoverInterpretation!$C61)-YEAR(CarryoverInterpretation!$C$21),COLUMN(CarryoverInterpretation!AL$21)-COLUMN(CarryoverInterpretation!$D$21),,)</f>
        <v>0</v>
      </c>
      <c r="AM67" s="524">
        <f ca="1">OFFSET(PowellData.EqualizationCond!$B$4,YEAR(CarryoverInterpretation!$C61)-YEAR(CarryoverInterpretation!$C$21),COLUMN(CarryoverInterpretation!AM$21)-COLUMN(CarryoverInterpretation!$D$21),,)</f>
        <v>0</v>
      </c>
      <c r="AN67" s="524">
        <f ca="1">OFFSET(PowellData.EqualizationCond!$B$4,YEAR(CarryoverInterpretation!$C61)-YEAR(CarryoverInterpretation!$C$21),COLUMN(CarryoverInterpretation!AN$21)-COLUMN(CarryoverInterpretation!$D$21),,)</f>
        <v>0</v>
      </c>
      <c r="AO67" s="524">
        <f ca="1">OFFSET(PowellData.EqualizationCond!$B$4,YEAR(CarryoverInterpretation!$C61)-YEAR(CarryoverInterpretation!$C$21),COLUMN(CarryoverInterpretation!AO$21)-COLUMN(CarryoverInterpretation!$D$21),,)</f>
        <v>0</v>
      </c>
      <c r="AP67" s="461"/>
      <c r="AQ67" s="461"/>
      <c r="AR67" s="461"/>
      <c r="AS67" s="461"/>
    </row>
    <row r="68" spans="3:45" x14ac:dyDescent="0.3">
      <c r="C68" s="529" t="s">
        <v>644</v>
      </c>
      <c r="D68" s="524">
        <f ca="1">OFFSET(PowellData.UpperElevBalBranch!$B$4,YEAR(CarryoverInterpretation!$C61)-YEAR(CarryoverInterpretation!$C$21),COLUMN(CarryoverInterpretation!D$21)-COLUMN(CarryoverInterpretation!$D$21),,)</f>
        <v>1.29</v>
      </c>
      <c r="E68" s="524">
        <f ca="1">OFFSET(PowellData.UpperElevBalBranch!$B$4,YEAR(CarryoverInterpretation!$C61)-YEAR(CarryoverInterpretation!$C$21),COLUMN(CarryoverInterpretation!E$21)-COLUMN(CarryoverInterpretation!$D$21),,)</f>
        <v>999</v>
      </c>
      <c r="F68" s="524">
        <f ca="1">OFFSET(PowellData.UpperElevBalBranch!$B$4,YEAR(CarryoverInterpretation!$C61)-YEAR(CarryoverInterpretation!$C$21),COLUMN(CarryoverInterpretation!F$21)-COLUMN(CarryoverInterpretation!$D$21),,)</f>
        <v>999</v>
      </c>
      <c r="G68" s="524">
        <f ca="1">OFFSET(PowellData.UpperElevBalBranch!$B$4,YEAR(CarryoverInterpretation!$C61)-YEAR(CarryoverInterpretation!$C$21),COLUMN(CarryoverInterpretation!G$21)-COLUMN(CarryoverInterpretation!$D$21),,)</f>
        <v>999</v>
      </c>
      <c r="H68" s="524">
        <f ca="1">OFFSET(PowellData.UpperElevBalBranch!$B$4,YEAR(CarryoverInterpretation!$C61)-YEAR(CarryoverInterpretation!$C$21),COLUMN(CarryoverInterpretation!H$21)-COLUMN(CarryoverInterpretation!$D$21),,)</f>
        <v>1.3</v>
      </c>
      <c r="I68" s="524">
        <f ca="1">OFFSET(PowellData.UpperElevBalBranch!$B$4,YEAR(CarryoverInterpretation!$C61)-YEAR(CarryoverInterpretation!$C$21),COLUMN(CarryoverInterpretation!I$21)-COLUMN(CarryoverInterpretation!$D$21),,)</f>
        <v>1.3</v>
      </c>
      <c r="J68" s="524">
        <f ca="1">OFFSET(PowellData.UpperElevBalBranch!$B$4,YEAR(CarryoverInterpretation!$C61)-YEAR(CarryoverInterpretation!$C$21),COLUMN(CarryoverInterpretation!J$21)-COLUMN(CarryoverInterpretation!$D$21),,)</f>
        <v>1.3</v>
      </c>
      <c r="K68" s="524">
        <f ca="1">OFFSET(PowellData.UpperElevBalBranch!$B$4,YEAR(CarryoverInterpretation!$C61)-YEAR(CarryoverInterpretation!$C$21),COLUMN(CarryoverInterpretation!K$21)-COLUMN(CarryoverInterpretation!$D$21),,)</f>
        <v>1.3</v>
      </c>
      <c r="L68" s="524">
        <f ca="1">OFFSET(PowellData.UpperElevBalBranch!$B$4,YEAR(CarryoverInterpretation!$C61)-YEAR(CarryoverInterpretation!$C$21),COLUMN(CarryoverInterpretation!L$21)-COLUMN(CarryoverInterpretation!$D$21),,)</f>
        <v>1.29</v>
      </c>
      <c r="M68" s="524">
        <f ca="1">OFFSET(PowellData.UpperElevBalBranch!$B$4,YEAR(CarryoverInterpretation!$C61)-YEAR(CarryoverInterpretation!$C$21),COLUMN(CarryoverInterpretation!M$21)-COLUMN(CarryoverInterpretation!$D$21),,)</f>
        <v>999</v>
      </c>
      <c r="N68" s="524">
        <f ca="1">OFFSET(PowellData.UpperElevBalBranch!$B$4,YEAR(CarryoverInterpretation!$C61)-YEAR(CarryoverInterpretation!$C$21),COLUMN(CarryoverInterpretation!N$21)-COLUMN(CarryoverInterpretation!$D$21),,)</f>
        <v>999</v>
      </c>
      <c r="O68" s="524">
        <f ca="1">OFFSET(PowellData.UpperElevBalBranch!$B$4,YEAR(CarryoverInterpretation!$C61)-YEAR(CarryoverInterpretation!$C$21),COLUMN(CarryoverInterpretation!O$21)-COLUMN(CarryoverInterpretation!$D$21),,)</f>
        <v>999</v>
      </c>
      <c r="P68" s="524">
        <f ca="1">OFFSET(PowellData.UpperElevBalBranch!$B$4,YEAR(CarryoverInterpretation!$C61)-YEAR(CarryoverInterpretation!$C$21),COLUMN(CarryoverInterpretation!P$21)-COLUMN(CarryoverInterpretation!$D$21),,)</f>
        <v>999</v>
      </c>
      <c r="Q68" s="524">
        <f ca="1">OFFSET(PowellData.UpperElevBalBranch!$B$4,YEAR(CarryoverInterpretation!$C61)-YEAR(CarryoverInterpretation!$C$21),COLUMN(CarryoverInterpretation!Q$21)-COLUMN(CarryoverInterpretation!$D$21),,)</f>
        <v>999</v>
      </c>
      <c r="R68" s="524">
        <f ca="1">OFFSET(PowellData.UpperElevBalBranch!$B$4,YEAR(CarryoverInterpretation!$C61)-YEAR(CarryoverInterpretation!$C$21),COLUMN(CarryoverInterpretation!R$21)-COLUMN(CarryoverInterpretation!$D$21),,)</f>
        <v>999</v>
      </c>
      <c r="S68" s="524">
        <f ca="1">OFFSET(PowellData.UpperElevBalBranch!$B$4,YEAR(CarryoverInterpretation!$C61)-YEAR(CarryoverInterpretation!$C$21),COLUMN(CarryoverInterpretation!S$21)-COLUMN(CarryoverInterpretation!$D$21),,)</f>
        <v>1.29</v>
      </c>
      <c r="T68" s="524">
        <f ca="1">OFFSET(PowellData.UpperElevBalBranch!$B$4,YEAR(CarryoverInterpretation!$C61)-YEAR(CarryoverInterpretation!$C$21),COLUMN(CarryoverInterpretation!T$21)-COLUMN(CarryoverInterpretation!$D$21),,)</f>
        <v>1.29</v>
      </c>
      <c r="U68" s="524">
        <f ca="1">OFFSET(PowellData.UpperElevBalBranch!$B$4,YEAR(CarryoverInterpretation!$C61)-YEAR(CarryoverInterpretation!$C$21),COLUMN(CarryoverInterpretation!U$21)-COLUMN(CarryoverInterpretation!$D$21),,)</f>
        <v>999</v>
      </c>
      <c r="V68" s="524">
        <f ca="1">OFFSET(PowellData.UpperElevBalBranch!$B$4,YEAR(CarryoverInterpretation!$C61)-YEAR(CarryoverInterpretation!$C$21),COLUMN(CarryoverInterpretation!V$21)-COLUMN(CarryoverInterpretation!$D$21),,)</f>
        <v>999</v>
      </c>
      <c r="W68" s="524">
        <f ca="1">OFFSET(PowellData.UpperElevBalBranch!$B$4,YEAR(CarryoverInterpretation!$C61)-YEAR(CarryoverInterpretation!$C$21),COLUMN(CarryoverInterpretation!W$21)-COLUMN(CarryoverInterpretation!$D$21),,)</f>
        <v>999</v>
      </c>
      <c r="X68" s="524">
        <f ca="1">OFFSET(PowellData.UpperElevBalBranch!$B$4,YEAR(CarryoverInterpretation!$C61)-YEAR(CarryoverInterpretation!$C$21),COLUMN(CarryoverInterpretation!X$21)-COLUMN(CarryoverInterpretation!$D$21),,)</f>
        <v>1.29</v>
      </c>
      <c r="Y68" s="524">
        <f ca="1">OFFSET(PowellData.UpperElevBalBranch!$B$4,YEAR(CarryoverInterpretation!$C61)-YEAR(CarryoverInterpretation!$C$21),COLUMN(CarryoverInterpretation!Y$21)-COLUMN(CarryoverInterpretation!$D$21),,)</f>
        <v>999</v>
      </c>
      <c r="Z68" s="524">
        <f ca="1">OFFSET(PowellData.UpperElevBalBranch!$B$4,YEAR(CarryoverInterpretation!$C61)-YEAR(CarryoverInterpretation!$C$21),COLUMN(CarryoverInterpretation!Z$21)-COLUMN(CarryoverInterpretation!$D$21),,)</f>
        <v>999</v>
      </c>
      <c r="AA68" s="524">
        <f ca="1">OFFSET(PowellData.UpperElevBalBranch!$B$4,YEAR(CarryoverInterpretation!$C61)-YEAR(CarryoverInterpretation!$C$21),COLUMN(CarryoverInterpretation!AA$21)-COLUMN(CarryoverInterpretation!$D$21),,)</f>
        <v>999</v>
      </c>
      <c r="AB68" s="524">
        <f ca="1">OFFSET(PowellData.UpperElevBalBranch!$B$4,YEAR(CarryoverInterpretation!$C61)-YEAR(CarryoverInterpretation!$C$21),COLUMN(CarryoverInterpretation!AB$21)-COLUMN(CarryoverInterpretation!$D$21),,)</f>
        <v>999</v>
      </c>
      <c r="AC68" s="524">
        <f ca="1">OFFSET(PowellData.UpperElevBalBranch!$B$4,YEAR(CarryoverInterpretation!$C61)-YEAR(CarryoverInterpretation!$C$21),COLUMN(CarryoverInterpretation!AC$21)-COLUMN(CarryoverInterpretation!$D$21),,)</f>
        <v>999</v>
      </c>
      <c r="AD68" s="524">
        <f ca="1">OFFSET(PowellData.UpperElevBalBranch!$B$4,YEAR(CarryoverInterpretation!$C61)-YEAR(CarryoverInterpretation!$C$21),COLUMN(CarryoverInterpretation!AD$21)-COLUMN(CarryoverInterpretation!$D$21),,)</f>
        <v>999</v>
      </c>
      <c r="AE68" s="524">
        <f ca="1">OFFSET(PowellData.UpperElevBalBranch!$B$4,YEAR(CarryoverInterpretation!$C61)-YEAR(CarryoverInterpretation!$C$21),COLUMN(CarryoverInterpretation!AE$21)-COLUMN(CarryoverInterpretation!$D$21),,)</f>
        <v>999</v>
      </c>
      <c r="AF68" s="524">
        <f ca="1">OFFSET(PowellData.UpperElevBalBranch!$B$4,YEAR(CarryoverInterpretation!$C61)-YEAR(CarryoverInterpretation!$C$21),COLUMN(CarryoverInterpretation!AF$21)-COLUMN(CarryoverInterpretation!$D$21),,)</f>
        <v>999</v>
      </c>
      <c r="AG68" s="524">
        <f ca="1">OFFSET(PowellData.UpperElevBalBranch!$B$4,YEAR(CarryoverInterpretation!$C61)-YEAR(CarryoverInterpretation!$C$21),COLUMN(CarryoverInterpretation!AG$21)-COLUMN(CarryoverInterpretation!$D$21),,)</f>
        <v>999</v>
      </c>
      <c r="AH68" s="524">
        <f ca="1">OFFSET(PowellData.UpperElevBalBranch!$B$4,YEAR(CarryoverInterpretation!$C61)-YEAR(CarryoverInterpretation!$C$21),COLUMN(CarryoverInterpretation!AH$21)-COLUMN(CarryoverInterpretation!$D$21),,)</f>
        <v>999</v>
      </c>
      <c r="AI68" s="524">
        <f ca="1">OFFSET(PowellData.UpperElevBalBranch!$B$4,YEAR(CarryoverInterpretation!$C61)-YEAR(CarryoverInterpretation!$C$21),COLUMN(CarryoverInterpretation!AI$21)-COLUMN(CarryoverInterpretation!$D$21),,)</f>
        <v>999</v>
      </c>
      <c r="AJ68" s="524">
        <f ca="1">OFFSET(PowellData.UpperElevBalBranch!$B$4,YEAR(CarryoverInterpretation!$C61)-YEAR(CarryoverInterpretation!$C$21),COLUMN(CarryoverInterpretation!AJ$21)-COLUMN(CarryoverInterpretation!$D$21),,)</f>
        <v>999</v>
      </c>
      <c r="AK68" s="524">
        <f ca="1">OFFSET(PowellData.UpperElevBalBranch!$B$4,YEAR(CarryoverInterpretation!$C61)-YEAR(CarryoverInterpretation!$C$21),COLUMN(CarryoverInterpretation!AK$21)-COLUMN(CarryoverInterpretation!$D$21),,)</f>
        <v>0</v>
      </c>
      <c r="AL68" s="524">
        <f ca="1">OFFSET(PowellData.UpperElevBalBranch!$B$4,YEAR(CarryoverInterpretation!$C61)-YEAR(CarryoverInterpretation!$C$21),COLUMN(CarryoverInterpretation!AL$21)-COLUMN(CarryoverInterpretation!$D$21),,)</f>
        <v>0</v>
      </c>
      <c r="AM68" s="524">
        <f ca="1">OFFSET(PowellData.UpperElevBalBranch!$B$4,YEAR(CarryoverInterpretation!$C61)-YEAR(CarryoverInterpretation!$C$21),COLUMN(CarryoverInterpretation!AM$21)-COLUMN(CarryoverInterpretation!$D$21),,)</f>
        <v>0</v>
      </c>
      <c r="AN68" s="524">
        <f ca="1">OFFSET(PowellData.UpperElevBalBranch!$B$4,YEAR(CarryoverInterpretation!$C61)-YEAR(CarryoverInterpretation!$C$21),COLUMN(CarryoverInterpretation!AN$21)-COLUMN(CarryoverInterpretation!$D$21),,)</f>
        <v>0</v>
      </c>
      <c r="AO68" s="524">
        <f ca="1">OFFSET(PowellData.UpperElevBalBranch!$B$4,YEAR(CarryoverInterpretation!$C61)-YEAR(CarryoverInterpretation!$C$21),COLUMN(CarryoverInterpretation!AO$21)-COLUMN(CarryoverInterpretation!$D$21),,)</f>
        <v>0</v>
      </c>
      <c r="AP68" s="461"/>
      <c r="AQ68" s="461"/>
      <c r="AR68" s="461"/>
      <c r="AS68" s="461"/>
    </row>
    <row r="69" spans="3:45" x14ac:dyDescent="0.3">
      <c r="C69" s="461"/>
      <c r="D69" s="461"/>
      <c r="E69" s="461"/>
      <c r="F69" s="461"/>
      <c r="G69" s="461"/>
      <c r="H69" s="461"/>
      <c r="I69" s="461"/>
      <c r="J69" s="461"/>
      <c r="K69" s="461"/>
      <c r="L69" s="461"/>
      <c r="M69" s="461"/>
      <c r="N69" s="461"/>
      <c r="O69" s="461"/>
      <c r="P69" s="461"/>
      <c r="Q69" s="461"/>
      <c r="R69" s="461"/>
      <c r="S69" s="461"/>
      <c r="T69" s="461"/>
      <c r="U69" s="461"/>
      <c r="V69" s="461"/>
      <c r="W69" s="461"/>
      <c r="X69" s="461"/>
      <c r="Y69" s="461"/>
      <c r="Z69" s="461"/>
      <c r="AA69" s="461"/>
      <c r="AB69" s="461"/>
      <c r="AC69" s="461"/>
      <c r="AD69" s="461"/>
      <c r="AE69" s="461"/>
      <c r="AF69" s="461"/>
      <c r="AG69" s="461"/>
      <c r="AH69" s="461"/>
      <c r="AI69" s="461"/>
      <c r="AJ69" s="461"/>
      <c r="AK69" s="461"/>
      <c r="AL69" s="461"/>
      <c r="AM69" s="461"/>
      <c r="AN69" s="461"/>
      <c r="AO69" s="461"/>
      <c r="AP69" s="461"/>
      <c r="AQ69" s="461"/>
      <c r="AR69" s="461"/>
      <c r="AS69" s="461"/>
    </row>
    <row r="70" spans="3:45" x14ac:dyDescent="0.3">
      <c r="C70" s="526" t="str">
        <f ca="1">"WY " &amp; YEAR(C71)</f>
        <v>WY 2031</v>
      </c>
      <c r="D70" s="527" t="s">
        <v>287</v>
      </c>
      <c r="E70" s="527" t="s">
        <v>288</v>
      </c>
      <c r="F70" s="527" t="s">
        <v>289</v>
      </c>
      <c r="G70" s="527">
        <v>1981</v>
      </c>
      <c r="H70" s="527">
        <v>1982</v>
      </c>
      <c r="I70" s="527">
        <v>1983</v>
      </c>
      <c r="J70" s="527">
        <v>1984</v>
      </c>
      <c r="K70" s="527">
        <v>1985</v>
      </c>
      <c r="L70" s="527">
        <v>1986</v>
      </c>
      <c r="M70" s="527">
        <v>1987</v>
      </c>
      <c r="N70" s="527">
        <v>1988</v>
      </c>
      <c r="O70" s="527">
        <v>1989</v>
      </c>
      <c r="P70" s="527">
        <v>1990</v>
      </c>
      <c r="Q70" s="527">
        <v>1991</v>
      </c>
      <c r="R70" s="527">
        <v>1992</v>
      </c>
      <c r="S70" s="527">
        <v>1993</v>
      </c>
      <c r="T70" s="527">
        <v>1994</v>
      </c>
      <c r="U70" s="527">
        <v>1995</v>
      </c>
      <c r="V70" s="527">
        <v>1996</v>
      </c>
      <c r="W70" s="527">
        <v>1997</v>
      </c>
      <c r="X70" s="527">
        <v>1998</v>
      </c>
      <c r="Y70" s="527">
        <v>1999</v>
      </c>
      <c r="Z70" s="527">
        <v>2000</v>
      </c>
      <c r="AA70" s="527">
        <v>2001</v>
      </c>
      <c r="AB70" s="527">
        <v>2002</v>
      </c>
      <c r="AC70" s="527">
        <v>2003</v>
      </c>
      <c r="AD70" s="527">
        <v>2004</v>
      </c>
      <c r="AE70" s="527">
        <v>2005</v>
      </c>
      <c r="AF70" s="527">
        <v>2006</v>
      </c>
      <c r="AG70" s="527">
        <v>2007</v>
      </c>
      <c r="AH70" s="527">
        <v>2008</v>
      </c>
      <c r="AI70" s="527">
        <v>2009</v>
      </c>
      <c r="AJ70" s="527">
        <v>2010</v>
      </c>
      <c r="AK70" s="527">
        <v>2011</v>
      </c>
      <c r="AL70" s="527">
        <v>2012</v>
      </c>
      <c r="AM70" s="527">
        <v>2013</v>
      </c>
      <c r="AN70" s="527">
        <v>2014</v>
      </c>
      <c r="AO70" s="527">
        <v>2015</v>
      </c>
      <c r="AP70" s="461"/>
      <c r="AQ70" s="461"/>
      <c r="AR70" s="461"/>
      <c r="AS70" s="461"/>
    </row>
    <row r="71" spans="3:45" x14ac:dyDescent="0.3">
      <c r="C71" s="525">
        <f ca="1">PowellData.ReleaseTier!A9</f>
        <v>47849</v>
      </c>
      <c r="D71" s="523" t="s">
        <v>323</v>
      </c>
      <c r="E71" s="523" t="s">
        <v>324</v>
      </c>
      <c r="F71" s="523" t="s">
        <v>325</v>
      </c>
      <c r="G71" s="523" t="s">
        <v>326</v>
      </c>
      <c r="H71" s="523" t="s">
        <v>327</v>
      </c>
      <c r="I71" s="523" t="s">
        <v>328</v>
      </c>
      <c r="J71" s="523" t="s">
        <v>329</v>
      </c>
      <c r="K71" s="523" t="s">
        <v>330</v>
      </c>
      <c r="L71" s="523" t="s">
        <v>331</v>
      </c>
      <c r="M71" s="523" t="s">
        <v>332</v>
      </c>
      <c r="N71" s="523" t="s">
        <v>333</v>
      </c>
      <c r="O71" s="523" t="s">
        <v>334</v>
      </c>
      <c r="P71" s="523" t="s">
        <v>335</v>
      </c>
      <c r="Q71" s="523" t="s">
        <v>336</v>
      </c>
      <c r="R71" s="523" t="s">
        <v>337</v>
      </c>
      <c r="S71" s="523" t="s">
        <v>338</v>
      </c>
      <c r="T71" s="523" t="s">
        <v>339</v>
      </c>
      <c r="U71" s="523" t="s">
        <v>340</v>
      </c>
      <c r="V71" s="523" t="s">
        <v>341</v>
      </c>
      <c r="W71" s="523" t="s">
        <v>342</v>
      </c>
      <c r="X71" s="523" t="s">
        <v>343</v>
      </c>
      <c r="Y71" s="523" t="s">
        <v>344</v>
      </c>
      <c r="Z71" s="523" t="s">
        <v>345</v>
      </c>
      <c r="AA71" s="523" t="s">
        <v>346</v>
      </c>
      <c r="AB71" s="523" t="s">
        <v>347</v>
      </c>
      <c r="AC71" s="523" t="s">
        <v>348</v>
      </c>
      <c r="AD71" s="523" t="s">
        <v>349</v>
      </c>
      <c r="AE71" s="523" t="s">
        <v>350</v>
      </c>
      <c r="AF71" s="523" t="s">
        <v>351</v>
      </c>
      <c r="AG71" s="523" t="s">
        <v>352</v>
      </c>
      <c r="AH71" s="523" t="s">
        <v>353</v>
      </c>
      <c r="AI71" s="523" t="s">
        <v>354</v>
      </c>
      <c r="AJ71" s="523" t="s">
        <v>355</v>
      </c>
      <c r="AK71" s="523" t="s">
        <v>373</v>
      </c>
      <c r="AL71" s="523" t="s">
        <v>374</v>
      </c>
      <c r="AM71" s="523" t="s">
        <v>375</v>
      </c>
      <c r="AN71" s="523" t="s">
        <v>376</v>
      </c>
      <c r="AO71" s="523" t="s">
        <v>377</v>
      </c>
      <c r="AP71" s="461"/>
      <c r="AQ71" s="461"/>
      <c r="AR71" s="461"/>
      <c r="AS71" s="461"/>
    </row>
    <row r="72" spans="3:45" x14ac:dyDescent="0.3">
      <c r="C72" s="529" t="s">
        <v>640</v>
      </c>
      <c r="D72" s="524">
        <f ca="1">ROUND(OFFSET(PowellTargetAnnualReleaseVolume!$B$4,YEAR(CarryoverInterpretation!$C71)-YEAR(CarryoverInterpretation!$C$21),COLUMN(CarryoverInterpretation!D$21)-COLUMN(CarryoverInterpretation!$D$21),,),0)</f>
        <v>9000</v>
      </c>
      <c r="E72" s="524">
        <f ca="1">ROUND(OFFSET(PowellTargetAnnualReleaseVolume!$B$4,YEAR(CarryoverInterpretation!$C71)-YEAR(CarryoverInterpretation!$C$21),COLUMN(CarryoverInterpretation!E$21)-COLUMN(CarryoverInterpretation!$D$21),,),0)</f>
        <v>9001</v>
      </c>
      <c r="F72" s="524">
        <f ca="1">ROUND(OFFSET(PowellTargetAnnualReleaseVolume!$B$4,YEAR(CarryoverInterpretation!$C71)-YEAR(CarryoverInterpretation!$C$21),COLUMN(CarryoverInterpretation!F$21)-COLUMN(CarryoverInterpretation!$D$21),,),0)</f>
        <v>8230</v>
      </c>
      <c r="G72" s="524">
        <f ca="1">ROUND(OFFSET(PowellTargetAnnualReleaseVolume!$B$4,YEAR(CarryoverInterpretation!$C71)-YEAR(CarryoverInterpretation!$C$21),COLUMN(CarryoverInterpretation!G$21)-COLUMN(CarryoverInterpretation!$D$21),,),0)</f>
        <v>12997</v>
      </c>
      <c r="H72" s="524">
        <f ca="1">ROUND(OFFSET(PowellTargetAnnualReleaseVolume!$B$4,YEAR(CarryoverInterpretation!$C71)-YEAR(CarryoverInterpretation!$C$21),COLUMN(CarryoverInterpretation!H$21)-COLUMN(CarryoverInterpretation!$D$21),,),0)</f>
        <v>12756</v>
      </c>
      <c r="I72" s="524">
        <f ca="1">ROUND(OFFSET(PowellTargetAnnualReleaseVolume!$B$4,YEAR(CarryoverInterpretation!$C71)-YEAR(CarryoverInterpretation!$C$21),COLUMN(CarryoverInterpretation!I$21)-COLUMN(CarryoverInterpretation!$D$21),,),0)</f>
        <v>10385</v>
      </c>
      <c r="J72" s="524">
        <f ca="1">ROUND(OFFSET(PowellTargetAnnualReleaseVolume!$B$4,YEAR(CarryoverInterpretation!$C71)-YEAR(CarryoverInterpretation!$C$21),COLUMN(CarryoverInterpretation!J$21)-COLUMN(CarryoverInterpretation!$D$21),,),0)</f>
        <v>9417</v>
      </c>
      <c r="K72" s="524">
        <f ca="1">ROUND(OFFSET(PowellTargetAnnualReleaseVolume!$B$4,YEAR(CarryoverInterpretation!$C71)-YEAR(CarryoverInterpretation!$C$21),COLUMN(CarryoverInterpretation!K$21)-COLUMN(CarryoverInterpretation!$D$21),,),0)</f>
        <v>9000</v>
      </c>
      <c r="L72" s="524">
        <f ca="1">ROUND(OFFSET(PowellTargetAnnualReleaseVolume!$B$4,YEAR(CarryoverInterpretation!$C71)-YEAR(CarryoverInterpretation!$C$21),COLUMN(CarryoverInterpretation!L$21)-COLUMN(CarryoverInterpretation!$D$21),,),0)</f>
        <v>9000</v>
      </c>
      <c r="M72" s="524">
        <f ca="1">ROUND(OFFSET(PowellTargetAnnualReleaseVolume!$B$4,YEAR(CarryoverInterpretation!$C71)-YEAR(CarryoverInterpretation!$C$21),COLUMN(CarryoverInterpretation!M$21)-COLUMN(CarryoverInterpretation!$D$21),,),0)</f>
        <v>8230</v>
      </c>
      <c r="N72" s="524">
        <f ca="1">ROUND(OFFSET(PowellTargetAnnualReleaseVolume!$B$4,YEAR(CarryoverInterpretation!$C71)-YEAR(CarryoverInterpretation!$C$21),COLUMN(CarryoverInterpretation!N$21)-COLUMN(CarryoverInterpretation!$D$21),,),0)</f>
        <v>7465</v>
      </c>
      <c r="O72" s="524">
        <f ca="1">ROUND(OFFSET(PowellTargetAnnualReleaseVolume!$B$4,YEAR(CarryoverInterpretation!$C71)-YEAR(CarryoverInterpretation!$C$21),COLUMN(CarryoverInterpretation!O$21)-COLUMN(CarryoverInterpretation!$D$21),,),0)</f>
        <v>7803</v>
      </c>
      <c r="P72" s="524">
        <f ca="1">ROUND(OFFSET(PowellTargetAnnualReleaseVolume!$B$4,YEAR(CarryoverInterpretation!$C71)-YEAR(CarryoverInterpretation!$C$21),COLUMN(CarryoverInterpretation!P$21)-COLUMN(CarryoverInterpretation!$D$21),,),0)</f>
        <v>9500</v>
      </c>
      <c r="Q72" s="524">
        <f ca="1">ROUND(OFFSET(PowellTargetAnnualReleaseVolume!$B$4,YEAR(CarryoverInterpretation!$C71)-YEAR(CarryoverInterpretation!$C$21),COLUMN(CarryoverInterpretation!Q$21)-COLUMN(CarryoverInterpretation!$D$21),,),0)</f>
        <v>9500</v>
      </c>
      <c r="R72" s="524">
        <f ca="1">ROUND(OFFSET(PowellTargetAnnualReleaseVolume!$B$4,YEAR(CarryoverInterpretation!$C71)-YEAR(CarryoverInterpretation!$C$21),COLUMN(CarryoverInterpretation!R$21)-COLUMN(CarryoverInterpretation!$D$21),,),0)</f>
        <v>7480</v>
      </c>
      <c r="S72" s="524">
        <f ca="1">ROUND(OFFSET(PowellTargetAnnualReleaseVolume!$B$4,YEAR(CarryoverInterpretation!$C71)-YEAR(CarryoverInterpretation!$C$21),COLUMN(CarryoverInterpretation!S$21)-COLUMN(CarryoverInterpretation!$D$21),,),0)</f>
        <v>7480</v>
      </c>
      <c r="T72" s="524">
        <f ca="1">ROUND(OFFSET(PowellTargetAnnualReleaseVolume!$B$4,YEAR(CarryoverInterpretation!$C71)-YEAR(CarryoverInterpretation!$C$21),COLUMN(CarryoverInterpretation!T$21)-COLUMN(CarryoverInterpretation!$D$21),,),0)</f>
        <v>9000</v>
      </c>
      <c r="U72" s="524">
        <f ca="1">ROUND(OFFSET(PowellTargetAnnualReleaseVolume!$B$4,YEAR(CarryoverInterpretation!$C71)-YEAR(CarryoverInterpretation!$C$21),COLUMN(CarryoverInterpretation!U$21)-COLUMN(CarryoverInterpretation!$D$21),,),0)</f>
        <v>8230</v>
      </c>
      <c r="V72" s="524">
        <f ca="1">ROUND(OFFSET(PowellTargetAnnualReleaseVolume!$B$4,YEAR(CarryoverInterpretation!$C71)-YEAR(CarryoverInterpretation!$C$21),COLUMN(CarryoverInterpretation!V$21)-COLUMN(CarryoverInterpretation!$D$21),,),0)</f>
        <v>7480</v>
      </c>
      <c r="W72" s="524">
        <f ca="1">ROUND(OFFSET(PowellTargetAnnualReleaseVolume!$B$4,YEAR(CarryoverInterpretation!$C71)-YEAR(CarryoverInterpretation!$C$21),COLUMN(CarryoverInterpretation!W$21)-COLUMN(CarryoverInterpretation!$D$21),,),0)</f>
        <v>9000</v>
      </c>
      <c r="X72" s="524">
        <f ca="1">ROUND(OFFSET(PowellTargetAnnualReleaseVolume!$B$4,YEAR(CarryoverInterpretation!$C71)-YEAR(CarryoverInterpretation!$C$21),COLUMN(CarryoverInterpretation!X$21)-COLUMN(CarryoverInterpretation!$D$21),,),0)</f>
        <v>7480</v>
      </c>
      <c r="Y72" s="524">
        <f ca="1">ROUND(OFFSET(PowellTargetAnnualReleaseVolume!$B$4,YEAR(CarryoverInterpretation!$C71)-YEAR(CarryoverInterpretation!$C$21),COLUMN(CarryoverInterpretation!Y$21)-COLUMN(CarryoverInterpretation!$D$21),,),0)</f>
        <v>8230</v>
      </c>
      <c r="Z72" s="524">
        <f ca="1">ROUND(OFFSET(PowellTargetAnnualReleaseVolume!$B$4,YEAR(CarryoverInterpretation!$C71)-YEAR(CarryoverInterpretation!$C$21),COLUMN(CarryoverInterpretation!Z$21)-COLUMN(CarryoverInterpretation!$D$21),,),0)</f>
        <v>8550</v>
      </c>
      <c r="AA72" s="524">
        <f ca="1">ROUND(OFFSET(PowellTargetAnnualReleaseVolume!$B$4,YEAR(CarryoverInterpretation!$C71)-YEAR(CarryoverInterpretation!$C$21),COLUMN(CarryoverInterpretation!AA$21)-COLUMN(CarryoverInterpretation!$D$21),,),0)</f>
        <v>9478</v>
      </c>
      <c r="AB72" s="524">
        <f ca="1">ROUND(OFFSET(PowellTargetAnnualReleaseVolume!$B$4,YEAR(CarryoverInterpretation!$C71)-YEAR(CarryoverInterpretation!$C$21),COLUMN(CarryoverInterpretation!AB$21)-COLUMN(CarryoverInterpretation!$D$21),,),0)</f>
        <v>9500</v>
      </c>
      <c r="AC72" s="524">
        <f ca="1">ROUND(OFFSET(PowellTargetAnnualReleaseVolume!$B$4,YEAR(CarryoverInterpretation!$C71)-YEAR(CarryoverInterpretation!$C$21),COLUMN(CarryoverInterpretation!AC$21)-COLUMN(CarryoverInterpretation!$D$21),,),0)</f>
        <v>7480</v>
      </c>
      <c r="AD72" s="524">
        <f ca="1">ROUND(OFFSET(PowellTargetAnnualReleaseVolume!$B$4,YEAR(CarryoverInterpretation!$C71)-YEAR(CarryoverInterpretation!$C$21),COLUMN(CarryoverInterpretation!AD$21)-COLUMN(CarryoverInterpretation!$D$21),,),0)</f>
        <v>9500</v>
      </c>
      <c r="AE72" s="524">
        <f ca="1">ROUND(OFFSET(PowellTargetAnnualReleaseVolume!$B$4,YEAR(CarryoverInterpretation!$C71)-YEAR(CarryoverInterpretation!$C$21),COLUMN(CarryoverInterpretation!AE$21)-COLUMN(CarryoverInterpretation!$D$21),,),0)</f>
        <v>9000</v>
      </c>
      <c r="AF72" s="524">
        <f ca="1">ROUND(OFFSET(PowellTargetAnnualReleaseVolume!$B$4,YEAR(CarryoverInterpretation!$C71)-YEAR(CarryoverInterpretation!$C$21),COLUMN(CarryoverInterpretation!AF$21)-COLUMN(CarryoverInterpretation!$D$21),,),0)</f>
        <v>7480</v>
      </c>
      <c r="AG72" s="524">
        <f ca="1">ROUND(OFFSET(PowellTargetAnnualReleaseVolume!$B$4,YEAR(CarryoverInterpretation!$C71)-YEAR(CarryoverInterpretation!$C$21),COLUMN(CarryoverInterpretation!AG$21)-COLUMN(CarryoverInterpretation!$D$21),,),0)</f>
        <v>7659</v>
      </c>
      <c r="AH72" s="524">
        <f ca="1">ROUND(OFFSET(PowellTargetAnnualReleaseVolume!$B$4,YEAR(CarryoverInterpretation!$C71)-YEAR(CarryoverInterpretation!$C$21),COLUMN(CarryoverInterpretation!AH$21)-COLUMN(CarryoverInterpretation!$D$21),,),0)</f>
        <v>9500</v>
      </c>
      <c r="AI72" s="524">
        <f ca="1">ROUND(OFFSET(PowellTargetAnnualReleaseVolume!$B$4,YEAR(CarryoverInterpretation!$C71)-YEAR(CarryoverInterpretation!$C$21),COLUMN(CarryoverInterpretation!AI$21)-COLUMN(CarryoverInterpretation!$D$21),,),0)</f>
        <v>7480</v>
      </c>
      <c r="AJ72" s="524">
        <f ca="1">ROUND(OFFSET(PowellTargetAnnualReleaseVolume!$B$4,YEAR(CarryoverInterpretation!$C71)-YEAR(CarryoverInterpretation!$C$21),COLUMN(CarryoverInterpretation!AJ$21)-COLUMN(CarryoverInterpretation!$D$21),,),0)</f>
        <v>7480</v>
      </c>
      <c r="AK72" s="524">
        <f ca="1">ROUND(OFFSET(PowellTargetAnnualReleaseVolume!$B$4,YEAR(CarryoverInterpretation!$C71)-YEAR(CarryoverInterpretation!$C$21),COLUMN(CarryoverInterpretation!AK$21)-COLUMN(CarryoverInterpretation!$D$21),,),0)</f>
        <v>0</v>
      </c>
      <c r="AL72" s="524">
        <f ca="1">ROUND(OFFSET(PowellTargetAnnualReleaseVolume!$B$4,YEAR(CarryoverInterpretation!$C71)-YEAR(CarryoverInterpretation!$C$21),COLUMN(CarryoverInterpretation!AL$21)-COLUMN(CarryoverInterpretation!$D$21),,),0)</f>
        <v>0</v>
      </c>
      <c r="AM72" s="524">
        <f ca="1">ROUND(OFFSET(PowellTargetAnnualReleaseVolume!$B$4,YEAR(CarryoverInterpretation!$C71)-YEAR(CarryoverInterpretation!$C$21),COLUMN(CarryoverInterpretation!AM$21)-COLUMN(CarryoverInterpretation!$D$21),,),0)</f>
        <v>0</v>
      </c>
      <c r="AN72" s="524">
        <f ca="1">ROUND(OFFSET(PowellTargetAnnualReleaseVolume!$B$4,YEAR(CarryoverInterpretation!$C71)-YEAR(CarryoverInterpretation!$C$21),COLUMN(CarryoverInterpretation!AN$21)-COLUMN(CarryoverInterpretation!$D$21),,),0)</f>
        <v>0</v>
      </c>
      <c r="AO72" s="524">
        <f ca="1">ROUND(OFFSET(PowellTargetAnnualReleaseVolume!$B$4,YEAR(CarryoverInterpretation!$C71)-YEAR(CarryoverInterpretation!$C$21),COLUMN(CarryoverInterpretation!AO$21)-COLUMN(CarryoverInterpretation!$D$21),,),0)</f>
        <v>0</v>
      </c>
      <c r="AP72" s="461"/>
      <c r="AQ72" s="461"/>
      <c r="AR72" s="461"/>
      <c r="AS72" s="461"/>
    </row>
    <row r="73" spans="3:45" x14ac:dyDescent="0.3">
      <c r="C73" s="529" t="s">
        <v>641</v>
      </c>
      <c r="D73" s="524">
        <f ca="1">ROUND(OFFSET(PowellActualAnnualReleaseVolume!$B$4,YEAR(CarryoverInterpretation!$C71)-YEAR(CarryoverInterpretation!$C$21),COLUMN(CarryoverInterpretation!D$21)-COLUMN(CarryoverInterpretation!$D$21),,),0)</f>
        <v>9000</v>
      </c>
      <c r="E73" s="524">
        <f ca="1">ROUND(OFFSET(PowellActualAnnualReleaseVolume!$B$4,YEAR(CarryoverInterpretation!$C71)-YEAR(CarryoverInterpretation!$C$21),COLUMN(CarryoverInterpretation!E$21)-COLUMN(CarryoverInterpretation!$D$21),,),0)</f>
        <v>9001</v>
      </c>
      <c r="F73" s="524">
        <f ca="1">ROUND(OFFSET(PowellActualAnnualReleaseVolume!$B$4,YEAR(CarryoverInterpretation!$C71)-YEAR(CarryoverInterpretation!$C$21),COLUMN(CarryoverInterpretation!F$21)-COLUMN(CarryoverInterpretation!$D$21),,),0)</f>
        <v>8230</v>
      </c>
      <c r="G73" s="524">
        <f ca="1">ROUND(OFFSET(PowellActualAnnualReleaseVolume!$B$4,YEAR(CarryoverInterpretation!$C71)-YEAR(CarryoverInterpretation!$C$21),COLUMN(CarryoverInterpretation!G$21)-COLUMN(CarryoverInterpretation!$D$21),,),0)</f>
        <v>12997</v>
      </c>
      <c r="H73" s="524">
        <f ca="1">ROUND(OFFSET(PowellActualAnnualReleaseVolume!$B$4,YEAR(CarryoverInterpretation!$C71)-YEAR(CarryoverInterpretation!$C$21),COLUMN(CarryoverInterpretation!H$21)-COLUMN(CarryoverInterpretation!$D$21),,),0)</f>
        <v>12756</v>
      </c>
      <c r="I73" s="524">
        <f ca="1">ROUND(OFFSET(PowellActualAnnualReleaseVolume!$B$4,YEAR(CarryoverInterpretation!$C71)-YEAR(CarryoverInterpretation!$C$21),COLUMN(CarryoverInterpretation!I$21)-COLUMN(CarryoverInterpretation!$D$21),,),0)</f>
        <v>10385</v>
      </c>
      <c r="J73" s="524">
        <f ca="1">ROUND(OFFSET(PowellActualAnnualReleaseVolume!$B$4,YEAR(CarryoverInterpretation!$C71)-YEAR(CarryoverInterpretation!$C$21),COLUMN(CarryoverInterpretation!J$21)-COLUMN(CarryoverInterpretation!$D$21),,),0)</f>
        <v>9417</v>
      </c>
      <c r="K73" s="524">
        <f ca="1">ROUND(OFFSET(PowellActualAnnualReleaseVolume!$B$4,YEAR(CarryoverInterpretation!$C71)-YEAR(CarryoverInterpretation!$C$21),COLUMN(CarryoverInterpretation!K$21)-COLUMN(CarryoverInterpretation!$D$21),,),0)</f>
        <v>9000</v>
      </c>
      <c r="L73" s="524">
        <f ca="1">ROUND(OFFSET(PowellActualAnnualReleaseVolume!$B$4,YEAR(CarryoverInterpretation!$C71)-YEAR(CarryoverInterpretation!$C$21),COLUMN(CarryoverInterpretation!L$21)-COLUMN(CarryoverInterpretation!$D$21),,),0)</f>
        <v>9000</v>
      </c>
      <c r="M73" s="524">
        <f ca="1">ROUND(OFFSET(PowellActualAnnualReleaseVolume!$B$4,YEAR(CarryoverInterpretation!$C71)-YEAR(CarryoverInterpretation!$C$21),COLUMN(CarryoverInterpretation!M$21)-COLUMN(CarryoverInterpretation!$D$21),,),0)</f>
        <v>7950</v>
      </c>
      <c r="N73" s="524">
        <f ca="1">ROUND(OFFSET(PowellActualAnnualReleaseVolume!$B$4,YEAR(CarryoverInterpretation!$C71)-YEAR(CarryoverInterpretation!$C$21),COLUMN(CarryoverInterpretation!N$21)-COLUMN(CarryoverInterpretation!$D$21),,),0)</f>
        <v>6000</v>
      </c>
      <c r="O73" s="524">
        <f ca="1">ROUND(OFFSET(PowellActualAnnualReleaseVolume!$B$4,YEAR(CarryoverInterpretation!$C71)-YEAR(CarryoverInterpretation!$C$21),COLUMN(CarryoverInterpretation!O$21)-COLUMN(CarryoverInterpretation!$D$21),,),0)</f>
        <v>6000</v>
      </c>
      <c r="P73" s="524">
        <f ca="1">ROUND(OFFSET(PowellActualAnnualReleaseVolume!$B$4,YEAR(CarryoverInterpretation!$C71)-YEAR(CarryoverInterpretation!$C$21),COLUMN(CarryoverInterpretation!P$21)-COLUMN(CarryoverInterpretation!$D$21),,),0)</f>
        <v>9500</v>
      </c>
      <c r="Q73" s="524">
        <f ca="1">ROUND(OFFSET(PowellActualAnnualReleaseVolume!$B$4,YEAR(CarryoverInterpretation!$C71)-YEAR(CarryoverInterpretation!$C$21),COLUMN(CarryoverInterpretation!Q$21)-COLUMN(CarryoverInterpretation!$D$21),,),0)</f>
        <v>9500</v>
      </c>
      <c r="R73" s="524">
        <f ca="1">ROUND(OFFSET(PowellActualAnnualReleaseVolume!$B$4,YEAR(CarryoverInterpretation!$C71)-YEAR(CarryoverInterpretation!$C$21),COLUMN(CarryoverInterpretation!R$21)-COLUMN(CarryoverInterpretation!$D$21),,),0)</f>
        <v>7480</v>
      </c>
      <c r="S73" s="524">
        <f ca="1">ROUND(OFFSET(PowellActualAnnualReleaseVolume!$B$4,YEAR(CarryoverInterpretation!$C71)-YEAR(CarryoverInterpretation!$C$21),COLUMN(CarryoverInterpretation!S$21)-COLUMN(CarryoverInterpretation!$D$21),,),0)</f>
        <v>7480</v>
      </c>
      <c r="T73" s="524">
        <f ca="1">ROUND(OFFSET(PowellActualAnnualReleaseVolume!$B$4,YEAR(CarryoverInterpretation!$C71)-YEAR(CarryoverInterpretation!$C$21),COLUMN(CarryoverInterpretation!T$21)-COLUMN(CarryoverInterpretation!$D$21),,),0)</f>
        <v>9000</v>
      </c>
      <c r="U73" s="524">
        <f ca="1">ROUND(OFFSET(PowellActualAnnualReleaseVolume!$B$4,YEAR(CarryoverInterpretation!$C71)-YEAR(CarryoverInterpretation!$C$21),COLUMN(CarryoverInterpretation!U$21)-COLUMN(CarryoverInterpretation!$D$21),,),0)</f>
        <v>8230</v>
      </c>
      <c r="V73" s="524">
        <f ca="1">ROUND(OFFSET(PowellActualAnnualReleaseVolume!$B$4,YEAR(CarryoverInterpretation!$C71)-YEAR(CarryoverInterpretation!$C$21),COLUMN(CarryoverInterpretation!V$21)-COLUMN(CarryoverInterpretation!$D$21),,),0)</f>
        <v>7480</v>
      </c>
      <c r="W73" s="524">
        <f ca="1">ROUND(OFFSET(PowellActualAnnualReleaseVolume!$B$4,YEAR(CarryoverInterpretation!$C71)-YEAR(CarryoverInterpretation!$C$21),COLUMN(CarryoverInterpretation!W$21)-COLUMN(CarryoverInterpretation!$D$21),,),0)</f>
        <v>9000</v>
      </c>
      <c r="X73" s="524">
        <f ca="1">ROUND(OFFSET(PowellActualAnnualReleaseVolume!$B$4,YEAR(CarryoverInterpretation!$C71)-YEAR(CarryoverInterpretation!$C$21),COLUMN(CarryoverInterpretation!X$21)-COLUMN(CarryoverInterpretation!$D$21),,),0)</f>
        <v>7480</v>
      </c>
      <c r="Y73" s="524">
        <f ca="1">ROUND(OFFSET(PowellActualAnnualReleaseVolume!$B$4,YEAR(CarryoverInterpretation!$C71)-YEAR(CarryoverInterpretation!$C$21),COLUMN(CarryoverInterpretation!Y$21)-COLUMN(CarryoverInterpretation!$D$21),,),0)</f>
        <v>8230</v>
      </c>
      <c r="Z73" s="524">
        <f ca="1">ROUND(OFFSET(PowellActualAnnualReleaseVolume!$B$4,YEAR(CarryoverInterpretation!$C71)-YEAR(CarryoverInterpretation!$C$21),COLUMN(CarryoverInterpretation!Z$21)-COLUMN(CarryoverInterpretation!$D$21),,),0)</f>
        <v>8550</v>
      </c>
      <c r="AA73" s="524">
        <f ca="1">ROUND(OFFSET(PowellActualAnnualReleaseVolume!$B$4,YEAR(CarryoverInterpretation!$C71)-YEAR(CarryoverInterpretation!$C$21),COLUMN(CarryoverInterpretation!AA$21)-COLUMN(CarryoverInterpretation!$D$21),,),0)</f>
        <v>8688</v>
      </c>
      <c r="AB73" s="524">
        <f ca="1">ROUND(OFFSET(PowellActualAnnualReleaseVolume!$B$4,YEAR(CarryoverInterpretation!$C71)-YEAR(CarryoverInterpretation!$C$21),COLUMN(CarryoverInterpretation!AB$21)-COLUMN(CarryoverInterpretation!$D$21),,),0)</f>
        <v>9500</v>
      </c>
      <c r="AC73" s="524">
        <f ca="1">ROUND(OFFSET(PowellActualAnnualReleaseVolume!$B$4,YEAR(CarryoverInterpretation!$C71)-YEAR(CarryoverInterpretation!$C$21),COLUMN(CarryoverInterpretation!AC$21)-COLUMN(CarryoverInterpretation!$D$21),,),0)</f>
        <v>7480</v>
      </c>
      <c r="AD73" s="524">
        <f ca="1">ROUND(OFFSET(PowellActualAnnualReleaseVolume!$B$4,YEAR(CarryoverInterpretation!$C71)-YEAR(CarryoverInterpretation!$C$21),COLUMN(CarryoverInterpretation!AD$21)-COLUMN(CarryoverInterpretation!$D$21),,),0)</f>
        <v>9500</v>
      </c>
      <c r="AE73" s="524">
        <f ca="1">ROUND(OFFSET(PowellActualAnnualReleaseVolume!$B$4,YEAR(CarryoverInterpretation!$C71)-YEAR(CarryoverInterpretation!$C$21),COLUMN(CarryoverInterpretation!AE$21)-COLUMN(CarryoverInterpretation!$D$21),,),0)</f>
        <v>9000</v>
      </c>
      <c r="AF73" s="524">
        <f ca="1">ROUND(OFFSET(PowellActualAnnualReleaseVolume!$B$4,YEAR(CarryoverInterpretation!$C71)-YEAR(CarryoverInterpretation!$C$21),COLUMN(CarryoverInterpretation!AF$21)-COLUMN(CarryoverInterpretation!$D$21),,),0)</f>
        <v>7480</v>
      </c>
      <c r="AG73" s="524">
        <f ca="1">ROUND(OFFSET(PowellActualAnnualReleaseVolume!$B$4,YEAR(CarryoverInterpretation!$C71)-YEAR(CarryoverInterpretation!$C$21),COLUMN(CarryoverInterpretation!AG$21)-COLUMN(CarryoverInterpretation!$D$21),,),0)</f>
        <v>7659</v>
      </c>
      <c r="AH73" s="524">
        <f ca="1">ROUND(OFFSET(PowellActualAnnualReleaseVolume!$B$4,YEAR(CarryoverInterpretation!$C71)-YEAR(CarryoverInterpretation!$C$21),COLUMN(CarryoverInterpretation!AH$21)-COLUMN(CarryoverInterpretation!$D$21),,),0)</f>
        <v>9500</v>
      </c>
      <c r="AI73" s="524">
        <f ca="1">ROUND(OFFSET(PowellActualAnnualReleaseVolume!$B$4,YEAR(CarryoverInterpretation!$C71)-YEAR(CarryoverInterpretation!$C$21),COLUMN(CarryoverInterpretation!AI$21)-COLUMN(CarryoverInterpretation!$D$21),,),0)</f>
        <v>7480</v>
      </c>
      <c r="AJ73" s="524">
        <f ca="1">ROUND(OFFSET(PowellActualAnnualReleaseVolume!$B$4,YEAR(CarryoverInterpretation!$C71)-YEAR(CarryoverInterpretation!$C$21),COLUMN(CarryoverInterpretation!AJ$21)-COLUMN(CarryoverInterpretation!$D$21),,),0)</f>
        <v>7480</v>
      </c>
      <c r="AK73" s="524">
        <f ca="1">ROUND(OFFSET(PowellActualAnnualReleaseVolume!$B$4,YEAR(CarryoverInterpretation!$C71)-YEAR(CarryoverInterpretation!$C$21),COLUMN(CarryoverInterpretation!AK$21)-COLUMN(CarryoverInterpretation!$D$21),,),0)</f>
        <v>0</v>
      </c>
      <c r="AL73" s="524">
        <f ca="1">ROUND(OFFSET(PowellActualAnnualReleaseVolume!$B$4,YEAR(CarryoverInterpretation!$C71)-YEAR(CarryoverInterpretation!$C$21),COLUMN(CarryoverInterpretation!AL$21)-COLUMN(CarryoverInterpretation!$D$21),,),0)</f>
        <v>0</v>
      </c>
      <c r="AM73" s="524">
        <f ca="1">ROUND(OFFSET(PowellActualAnnualReleaseVolume!$B$4,YEAR(CarryoverInterpretation!$C71)-YEAR(CarryoverInterpretation!$C$21),COLUMN(CarryoverInterpretation!AM$21)-COLUMN(CarryoverInterpretation!$D$21),,),0)</f>
        <v>0</v>
      </c>
      <c r="AN73" s="524">
        <f ca="1">ROUND(OFFSET(PowellActualAnnualReleaseVolume!$B$4,YEAR(CarryoverInterpretation!$C71)-YEAR(CarryoverInterpretation!$C$21),COLUMN(CarryoverInterpretation!AN$21)-COLUMN(CarryoverInterpretation!$D$21),,),0)</f>
        <v>0</v>
      </c>
      <c r="AO73" s="524">
        <f ca="1">ROUND(OFFSET(PowellActualAnnualReleaseVolume!$B$4,YEAR(CarryoverInterpretation!$C71)-YEAR(CarryoverInterpretation!$C$21),COLUMN(CarryoverInterpretation!AO$21)-COLUMN(CarryoverInterpretation!$D$21),,),0)</f>
        <v>0</v>
      </c>
      <c r="AP73" s="461"/>
      <c r="AQ73" s="461"/>
      <c r="AR73" s="461"/>
      <c r="AS73" s="461"/>
    </row>
    <row r="74" spans="3:45" x14ac:dyDescent="0.3">
      <c r="C74" s="529" t="s">
        <v>678</v>
      </c>
      <c r="D74" s="524">
        <f t="shared" ref="D74:AO74" ca="1" si="6">ROUND(D72-D73,0)</f>
        <v>0</v>
      </c>
      <c r="E74" s="524">
        <f t="shared" ca="1" si="6"/>
        <v>0</v>
      </c>
      <c r="F74" s="524">
        <f t="shared" ca="1" si="6"/>
        <v>0</v>
      </c>
      <c r="G74" s="524">
        <f t="shared" ca="1" si="6"/>
        <v>0</v>
      </c>
      <c r="H74" s="524">
        <f t="shared" ca="1" si="6"/>
        <v>0</v>
      </c>
      <c r="I74" s="524">
        <f t="shared" ca="1" si="6"/>
        <v>0</v>
      </c>
      <c r="J74" s="524">
        <f t="shared" ca="1" si="6"/>
        <v>0</v>
      </c>
      <c r="K74" s="524">
        <f t="shared" ca="1" si="6"/>
        <v>0</v>
      </c>
      <c r="L74" s="524">
        <f t="shared" ca="1" si="6"/>
        <v>0</v>
      </c>
      <c r="M74" s="524">
        <f t="shared" ca="1" si="6"/>
        <v>280</v>
      </c>
      <c r="N74" s="524">
        <f t="shared" ca="1" si="6"/>
        <v>1465</v>
      </c>
      <c r="O74" s="524">
        <f t="shared" ca="1" si="6"/>
        <v>1803</v>
      </c>
      <c r="P74" s="524">
        <f t="shared" ca="1" si="6"/>
        <v>0</v>
      </c>
      <c r="Q74" s="524">
        <f t="shared" ca="1" si="6"/>
        <v>0</v>
      </c>
      <c r="R74" s="524">
        <f t="shared" ca="1" si="6"/>
        <v>0</v>
      </c>
      <c r="S74" s="524">
        <f t="shared" ca="1" si="6"/>
        <v>0</v>
      </c>
      <c r="T74" s="524">
        <f t="shared" ca="1" si="6"/>
        <v>0</v>
      </c>
      <c r="U74" s="524">
        <f t="shared" ca="1" si="6"/>
        <v>0</v>
      </c>
      <c r="V74" s="524">
        <f t="shared" ca="1" si="6"/>
        <v>0</v>
      </c>
      <c r="W74" s="524">
        <f t="shared" ca="1" si="6"/>
        <v>0</v>
      </c>
      <c r="X74" s="524">
        <f t="shared" ca="1" si="6"/>
        <v>0</v>
      </c>
      <c r="Y74" s="524">
        <f t="shared" ca="1" si="6"/>
        <v>0</v>
      </c>
      <c r="Z74" s="524">
        <f t="shared" ca="1" si="6"/>
        <v>0</v>
      </c>
      <c r="AA74" s="524">
        <f t="shared" ca="1" si="6"/>
        <v>790</v>
      </c>
      <c r="AB74" s="524">
        <f t="shared" ca="1" si="6"/>
        <v>0</v>
      </c>
      <c r="AC74" s="524">
        <f t="shared" ca="1" si="6"/>
        <v>0</v>
      </c>
      <c r="AD74" s="524">
        <f t="shared" ca="1" si="6"/>
        <v>0</v>
      </c>
      <c r="AE74" s="524">
        <f t="shared" ca="1" si="6"/>
        <v>0</v>
      </c>
      <c r="AF74" s="524">
        <f t="shared" ca="1" si="6"/>
        <v>0</v>
      </c>
      <c r="AG74" s="524">
        <f t="shared" ca="1" si="6"/>
        <v>0</v>
      </c>
      <c r="AH74" s="524">
        <f t="shared" ca="1" si="6"/>
        <v>0</v>
      </c>
      <c r="AI74" s="524">
        <f t="shared" ca="1" si="6"/>
        <v>0</v>
      </c>
      <c r="AJ74" s="524">
        <f t="shared" ca="1" si="6"/>
        <v>0</v>
      </c>
      <c r="AK74" s="524">
        <f t="shared" ca="1" si="6"/>
        <v>0</v>
      </c>
      <c r="AL74" s="524">
        <f t="shared" ca="1" si="6"/>
        <v>0</v>
      </c>
      <c r="AM74" s="524">
        <f t="shared" ca="1" si="6"/>
        <v>0</v>
      </c>
      <c r="AN74" s="524">
        <f t="shared" ca="1" si="6"/>
        <v>0</v>
      </c>
      <c r="AO74" s="524">
        <f t="shared" ca="1" si="6"/>
        <v>0</v>
      </c>
      <c r="AP74" s="461"/>
      <c r="AQ74" s="461"/>
      <c r="AR74" s="461"/>
      <c r="AS74" s="461"/>
    </row>
    <row r="75" spans="3:45" x14ac:dyDescent="0.3">
      <c r="C75" s="529" t="s">
        <v>677</v>
      </c>
      <c r="D75" s="524">
        <f ca="1">IFERROR(ROUND(OFFSET(PowellCarryoverVolume!$B$4,YEAR(CarryoverInterpretation!$C71)-YEAR(CarryoverInterpretation!$C$21),COLUMN(CarryoverInterpretation!D$21)-COLUMN(CarryoverInterpretation!$D$21),,),0),"")</f>
        <v>0</v>
      </c>
      <c r="E75" s="524" t="str">
        <f ca="1">IFERROR(ROUND(OFFSET(PowellCarryoverVolume!$B$4,YEAR(CarryoverInterpretation!$C71)-YEAR(CarryoverInterpretation!$C$21),COLUMN(CarryoverInterpretation!E$21)-COLUMN(CarryoverInterpretation!$D$21),,),0),"")</f>
        <v/>
      </c>
      <c r="F75" s="524" t="str">
        <f ca="1">IFERROR(ROUND(OFFSET(PowellCarryoverVolume!$B$4,YEAR(CarryoverInterpretation!$C71)-YEAR(CarryoverInterpretation!$C$21),COLUMN(CarryoverInterpretation!F$21)-COLUMN(CarryoverInterpretation!$D$21),,),0),"")</f>
        <v/>
      </c>
      <c r="G75" s="524" t="str">
        <f ca="1">IFERROR(ROUND(OFFSET(PowellCarryoverVolume!$B$4,YEAR(CarryoverInterpretation!$C71)-YEAR(CarryoverInterpretation!$C$21),COLUMN(CarryoverInterpretation!G$21)-COLUMN(CarryoverInterpretation!$D$21),,),0),"")</f>
        <v/>
      </c>
      <c r="H75" s="524">
        <f ca="1">IFERROR(ROUND(OFFSET(PowellCarryoverVolume!$B$4,YEAR(CarryoverInterpretation!$C71)-YEAR(CarryoverInterpretation!$C$21),COLUMN(CarryoverInterpretation!H$21)-COLUMN(CarryoverInterpretation!$D$21),,),0),"")</f>
        <v>0</v>
      </c>
      <c r="I75" s="524">
        <f ca="1">IFERROR(ROUND(OFFSET(PowellCarryoverVolume!$B$4,YEAR(CarryoverInterpretation!$C71)-YEAR(CarryoverInterpretation!$C$21),COLUMN(CarryoverInterpretation!I$21)-COLUMN(CarryoverInterpretation!$D$21),,),0),"")</f>
        <v>0</v>
      </c>
      <c r="J75" s="524">
        <f ca="1">IFERROR(ROUND(OFFSET(PowellCarryoverVolume!$B$4,YEAR(CarryoverInterpretation!$C71)-YEAR(CarryoverInterpretation!$C$21),COLUMN(CarryoverInterpretation!J$21)-COLUMN(CarryoverInterpretation!$D$21),,),0),"")</f>
        <v>0</v>
      </c>
      <c r="K75" s="524">
        <f ca="1">IFERROR(ROUND(OFFSET(PowellCarryoverVolume!$B$4,YEAR(CarryoverInterpretation!$C71)-YEAR(CarryoverInterpretation!$C$21),COLUMN(CarryoverInterpretation!K$21)-COLUMN(CarryoverInterpretation!$D$21),,),0),"")</f>
        <v>0</v>
      </c>
      <c r="L75" s="524">
        <f ca="1">IFERROR(ROUND(OFFSET(PowellCarryoverVolume!$B$4,YEAR(CarryoverInterpretation!$C71)-YEAR(CarryoverInterpretation!$C$21),COLUMN(CarryoverInterpretation!L$21)-COLUMN(CarryoverInterpretation!$D$21),,),0),"")</f>
        <v>0</v>
      </c>
      <c r="M75" s="524" t="str">
        <f ca="1">IFERROR(ROUND(OFFSET(PowellCarryoverVolume!$B$4,YEAR(CarryoverInterpretation!$C71)-YEAR(CarryoverInterpretation!$C$21),COLUMN(CarryoverInterpretation!M$21)-COLUMN(CarryoverInterpretation!$D$21),,),0),"")</f>
        <v/>
      </c>
      <c r="N75" s="524" t="str">
        <f ca="1">IFERROR(ROUND(OFFSET(PowellCarryoverVolume!$B$4,YEAR(CarryoverInterpretation!$C71)-YEAR(CarryoverInterpretation!$C$21),COLUMN(CarryoverInterpretation!N$21)-COLUMN(CarryoverInterpretation!$D$21),,),0),"")</f>
        <v/>
      </c>
      <c r="O75" s="524" t="str">
        <f ca="1">IFERROR(ROUND(OFFSET(PowellCarryoverVolume!$B$4,YEAR(CarryoverInterpretation!$C71)-YEAR(CarryoverInterpretation!$C$21),COLUMN(CarryoverInterpretation!O$21)-COLUMN(CarryoverInterpretation!$D$21),,),0),"")</f>
        <v/>
      </c>
      <c r="P75" s="524" t="str">
        <f ca="1">IFERROR(ROUND(OFFSET(PowellCarryoverVolume!$B$4,YEAR(CarryoverInterpretation!$C71)-YEAR(CarryoverInterpretation!$C$21),COLUMN(CarryoverInterpretation!P$21)-COLUMN(CarryoverInterpretation!$D$21),,),0),"")</f>
        <v/>
      </c>
      <c r="Q75" s="524" t="str">
        <f ca="1">IFERROR(ROUND(OFFSET(PowellCarryoverVolume!$B$4,YEAR(CarryoverInterpretation!$C71)-YEAR(CarryoverInterpretation!$C$21),COLUMN(CarryoverInterpretation!Q$21)-COLUMN(CarryoverInterpretation!$D$21),,),0),"")</f>
        <v/>
      </c>
      <c r="R75" s="524" t="str">
        <f ca="1">IFERROR(ROUND(OFFSET(PowellCarryoverVolume!$B$4,YEAR(CarryoverInterpretation!$C71)-YEAR(CarryoverInterpretation!$C$21),COLUMN(CarryoverInterpretation!R$21)-COLUMN(CarryoverInterpretation!$D$21),,),0),"")</f>
        <v/>
      </c>
      <c r="S75" s="524">
        <f ca="1">IFERROR(ROUND(OFFSET(PowellCarryoverVolume!$B$4,YEAR(CarryoverInterpretation!$C71)-YEAR(CarryoverInterpretation!$C$21),COLUMN(CarryoverInterpretation!S$21)-COLUMN(CarryoverInterpretation!$D$21),,),0),"")</f>
        <v>0</v>
      </c>
      <c r="T75" s="524">
        <f ca="1">IFERROR(ROUND(OFFSET(PowellCarryoverVolume!$B$4,YEAR(CarryoverInterpretation!$C71)-YEAR(CarryoverInterpretation!$C$21),COLUMN(CarryoverInterpretation!T$21)-COLUMN(CarryoverInterpretation!$D$21),,),0),"")</f>
        <v>0</v>
      </c>
      <c r="U75" s="524" t="str">
        <f ca="1">IFERROR(ROUND(OFFSET(PowellCarryoverVolume!$B$4,YEAR(CarryoverInterpretation!$C71)-YEAR(CarryoverInterpretation!$C$21),COLUMN(CarryoverInterpretation!U$21)-COLUMN(CarryoverInterpretation!$D$21),,),0),"")</f>
        <v/>
      </c>
      <c r="V75" s="524" t="str">
        <f ca="1">IFERROR(ROUND(OFFSET(PowellCarryoverVolume!$B$4,YEAR(CarryoverInterpretation!$C71)-YEAR(CarryoverInterpretation!$C$21),COLUMN(CarryoverInterpretation!V$21)-COLUMN(CarryoverInterpretation!$D$21),,),0),"")</f>
        <v/>
      </c>
      <c r="W75" s="524" t="str">
        <f ca="1">IFERROR(ROUND(OFFSET(PowellCarryoverVolume!$B$4,YEAR(CarryoverInterpretation!$C71)-YEAR(CarryoverInterpretation!$C$21),COLUMN(CarryoverInterpretation!W$21)-COLUMN(CarryoverInterpretation!$D$21),,),0),"")</f>
        <v/>
      </c>
      <c r="X75" s="524">
        <f ca="1">IFERROR(ROUND(OFFSET(PowellCarryoverVolume!$B$4,YEAR(CarryoverInterpretation!$C71)-YEAR(CarryoverInterpretation!$C$21),COLUMN(CarryoverInterpretation!X$21)-COLUMN(CarryoverInterpretation!$D$21),,),0),"")</f>
        <v>0</v>
      </c>
      <c r="Y75" s="524" t="str">
        <f ca="1">IFERROR(ROUND(OFFSET(PowellCarryoverVolume!$B$4,YEAR(CarryoverInterpretation!$C71)-YEAR(CarryoverInterpretation!$C$21),COLUMN(CarryoverInterpretation!Y$21)-COLUMN(CarryoverInterpretation!$D$21),,),0),"")</f>
        <v/>
      </c>
      <c r="Z75" s="524" t="str">
        <f ca="1">IFERROR(ROUND(OFFSET(PowellCarryoverVolume!$B$4,YEAR(CarryoverInterpretation!$C71)-YEAR(CarryoverInterpretation!$C$21),COLUMN(CarryoverInterpretation!Z$21)-COLUMN(CarryoverInterpretation!$D$21),,),0),"")</f>
        <v/>
      </c>
      <c r="AA75" s="524" t="str">
        <f ca="1">IFERROR(ROUND(OFFSET(PowellCarryoverVolume!$B$4,YEAR(CarryoverInterpretation!$C71)-YEAR(CarryoverInterpretation!$C$21),COLUMN(CarryoverInterpretation!AA$21)-COLUMN(CarryoverInterpretation!$D$21),,),0),"")</f>
        <v/>
      </c>
      <c r="AB75" s="524" t="str">
        <f ca="1">IFERROR(ROUND(OFFSET(PowellCarryoverVolume!$B$4,YEAR(CarryoverInterpretation!$C71)-YEAR(CarryoverInterpretation!$C$21),COLUMN(CarryoverInterpretation!AB$21)-COLUMN(CarryoverInterpretation!$D$21),,),0),"")</f>
        <v/>
      </c>
      <c r="AC75" s="524" t="str">
        <f ca="1">IFERROR(ROUND(OFFSET(PowellCarryoverVolume!$B$4,YEAR(CarryoverInterpretation!$C71)-YEAR(CarryoverInterpretation!$C$21),COLUMN(CarryoverInterpretation!AC$21)-COLUMN(CarryoverInterpretation!$D$21),,),0),"")</f>
        <v/>
      </c>
      <c r="AD75" s="524" t="str">
        <f ca="1">IFERROR(ROUND(OFFSET(PowellCarryoverVolume!$B$4,YEAR(CarryoverInterpretation!$C71)-YEAR(CarryoverInterpretation!$C$21),COLUMN(CarryoverInterpretation!AD$21)-COLUMN(CarryoverInterpretation!$D$21),,),0),"")</f>
        <v/>
      </c>
      <c r="AE75" s="524" t="str">
        <f ca="1">IFERROR(ROUND(OFFSET(PowellCarryoverVolume!$B$4,YEAR(CarryoverInterpretation!$C71)-YEAR(CarryoverInterpretation!$C$21),COLUMN(CarryoverInterpretation!AE$21)-COLUMN(CarryoverInterpretation!$D$21),,),0),"")</f>
        <v/>
      </c>
      <c r="AF75" s="524" t="str">
        <f ca="1">IFERROR(ROUND(OFFSET(PowellCarryoverVolume!$B$4,YEAR(CarryoverInterpretation!$C71)-YEAR(CarryoverInterpretation!$C$21),COLUMN(CarryoverInterpretation!AF$21)-COLUMN(CarryoverInterpretation!$D$21),,),0),"")</f>
        <v/>
      </c>
      <c r="AG75" s="524" t="str">
        <f ca="1">IFERROR(ROUND(OFFSET(PowellCarryoverVolume!$B$4,YEAR(CarryoverInterpretation!$C71)-YEAR(CarryoverInterpretation!$C$21),COLUMN(CarryoverInterpretation!AG$21)-COLUMN(CarryoverInterpretation!$D$21),,),0),"")</f>
        <v/>
      </c>
      <c r="AH75" s="524" t="str">
        <f ca="1">IFERROR(ROUND(OFFSET(PowellCarryoverVolume!$B$4,YEAR(CarryoverInterpretation!$C71)-YEAR(CarryoverInterpretation!$C$21),COLUMN(CarryoverInterpretation!AH$21)-COLUMN(CarryoverInterpretation!$D$21),,),0),"")</f>
        <v/>
      </c>
      <c r="AI75" s="524" t="str">
        <f ca="1">IFERROR(ROUND(OFFSET(PowellCarryoverVolume!$B$4,YEAR(CarryoverInterpretation!$C71)-YEAR(CarryoverInterpretation!$C$21),COLUMN(CarryoverInterpretation!AI$21)-COLUMN(CarryoverInterpretation!$D$21),,),0),"")</f>
        <v/>
      </c>
      <c r="AJ75" s="524" t="str">
        <f ca="1">IFERROR(ROUND(OFFSET(PowellCarryoverVolume!$B$4,YEAR(CarryoverInterpretation!$C71)-YEAR(CarryoverInterpretation!$C$21),COLUMN(CarryoverInterpretation!AJ$21)-COLUMN(CarryoverInterpretation!$D$21),,),0),"")</f>
        <v/>
      </c>
      <c r="AK75" s="524">
        <f ca="1">IFERROR(ROUND(OFFSET(PowellCarryoverVolume!$B$4,YEAR(CarryoverInterpretation!$C71)-YEAR(CarryoverInterpretation!$C$21),COLUMN(CarryoverInterpretation!AK$21)-COLUMN(CarryoverInterpretation!$D$21),,),0),"")</f>
        <v>0</v>
      </c>
      <c r="AL75" s="524">
        <f ca="1">IFERROR(ROUND(OFFSET(PowellCarryoverVolume!$B$4,YEAR(CarryoverInterpretation!$C71)-YEAR(CarryoverInterpretation!$C$21),COLUMN(CarryoverInterpretation!AL$21)-COLUMN(CarryoverInterpretation!$D$21),,),0),"")</f>
        <v>0</v>
      </c>
      <c r="AM75" s="524">
        <f ca="1">IFERROR(ROUND(OFFSET(PowellCarryoverVolume!$B$4,YEAR(CarryoverInterpretation!$C71)-YEAR(CarryoverInterpretation!$C$21),COLUMN(CarryoverInterpretation!AM$21)-COLUMN(CarryoverInterpretation!$D$21),,),0),"")</f>
        <v>0</v>
      </c>
      <c r="AN75" s="524">
        <f ca="1">IFERROR(ROUND(OFFSET(PowellCarryoverVolume!$B$4,YEAR(CarryoverInterpretation!$C71)-YEAR(CarryoverInterpretation!$C$21),COLUMN(CarryoverInterpretation!AN$21)-COLUMN(CarryoverInterpretation!$D$21),,),0),"")</f>
        <v>0</v>
      </c>
      <c r="AO75" s="524">
        <f ca="1">IFERROR(ROUND(OFFSET(PowellCarryoverVolume!$B$4,YEAR(CarryoverInterpretation!$C71)-YEAR(CarryoverInterpretation!$C$21),COLUMN(CarryoverInterpretation!AO$21)-COLUMN(CarryoverInterpretation!$D$21),,),0),"")</f>
        <v>0</v>
      </c>
      <c r="AP75" s="461"/>
      <c r="AQ75" s="461"/>
      <c r="AR75" s="461"/>
      <c r="AS75" s="461"/>
    </row>
    <row r="76" spans="3:45" x14ac:dyDescent="0.3">
      <c r="C76" s="529" t="s">
        <v>642</v>
      </c>
      <c r="D76" s="524">
        <f ca="1">OFFSET(PowellData.ReleaseTier!$B$4,YEAR(CarryoverInterpretation!$C71)-YEAR(CarryoverInterpretation!$C$21),COLUMN(CarryoverInterpretation!D$21)-COLUMN(CarryoverInterpretation!$D$21),,)</f>
        <v>1</v>
      </c>
      <c r="E76" s="524">
        <f ca="1">OFFSET(PowellData.ReleaseTier!$B$4,YEAR(CarryoverInterpretation!$C71)-YEAR(CarryoverInterpretation!$C$21),COLUMN(CarryoverInterpretation!E$21)-COLUMN(CarryoverInterpretation!$D$21),,)</f>
        <v>3</v>
      </c>
      <c r="F76" s="524">
        <f ca="1">OFFSET(PowellData.ReleaseTier!$B$4,YEAR(CarryoverInterpretation!$C71)-YEAR(CarryoverInterpretation!$C$21),COLUMN(CarryoverInterpretation!F$21)-COLUMN(CarryoverInterpretation!$D$21),,)</f>
        <v>2</v>
      </c>
      <c r="G76" s="524">
        <f ca="1">OFFSET(PowellData.ReleaseTier!$B$4,YEAR(CarryoverInterpretation!$C71)-YEAR(CarryoverInterpretation!$C$21),COLUMN(CarryoverInterpretation!G$21)-COLUMN(CarryoverInterpretation!$D$21),,)</f>
        <v>0</v>
      </c>
      <c r="H76" s="524">
        <f ca="1">OFFSET(PowellData.ReleaseTier!$B$4,YEAR(CarryoverInterpretation!$C71)-YEAR(CarryoverInterpretation!$C$21),COLUMN(CarryoverInterpretation!H$21)-COLUMN(CarryoverInterpretation!$D$21),,)</f>
        <v>0</v>
      </c>
      <c r="I76" s="524">
        <f ca="1">OFFSET(PowellData.ReleaseTier!$B$4,YEAR(CarryoverInterpretation!$C71)-YEAR(CarryoverInterpretation!$C$21),COLUMN(CarryoverInterpretation!I$21)-COLUMN(CarryoverInterpretation!$D$21),,)</f>
        <v>0</v>
      </c>
      <c r="J76" s="524">
        <f ca="1">OFFSET(PowellData.ReleaseTier!$B$4,YEAR(CarryoverInterpretation!$C71)-YEAR(CarryoverInterpretation!$C$21),COLUMN(CarryoverInterpretation!J$21)-COLUMN(CarryoverInterpretation!$D$21),,)</f>
        <v>0</v>
      </c>
      <c r="K76" s="524">
        <f ca="1">OFFSET(PowellData.ReleaseTier!$B$4,YEAR(CarryoverInterpretation!$C71)-YEAR(CarryoverInterpretation!$C$21),COLUMN(CarryoverInterpretation!K$21)-COLUMN(CarryoverInterpretation!$D$21),,)</f>
        <v>1</v>
      </c>
      <c r="L76" s="524">
        <f ca="1">OFFSET(PowellData.ReleaseTier!$B$4,YEAR(CarryoverInterpretation!$C71)-YEAR(CarryoverInterpretation!$C$21),COLUMN(CarryoverInterpretation!L$21)-COLUMN(CarryoverInterpretation!$D$21),,)</f>
        <v>1</v>
      </c>
      <c r="M76" s="524">
        <f ca="1">OFFSET(PowellData.ReleaseTier!$B$4,YEAR(CarryoverInterpretation!$C71)-YEAR(CarryoverInterpretation!$C$21),COLUMN(CarryoverInterpretation!M$21)-COLUMN(CarryoverInterpretation!$D$21),,)</f>
        <v>2</v>
      </c>
      <c r="N76" s="524">
        <f ca="1">OFFSET(PowellData.ReleaseTier!$B$4,YEAR(CarryoverInterpretation!$C71)-YEAR(CarryoverInterpretation!$C$21),COLUMN(CarryoverInterpretation!N$21)-COLUMN(CarryoverInterpretation!$D$21),,)</f>
        <v>3</v>
      </c>
      <c r="O76" s="524">
        <f ca="1">OFFSET(PowellData.ReleaseTier!$B$4,YEAR(CarryoverInterpretation!$C71)-YEAR(CarryoverInterpretation!$C$21),COLUMN(CarryoverInterpretation!O$21)-COLUMN(CarryoverInterpretation!$D$21),,)</f>
        <v>3</v>
      </c>
      <c r="P76" s="524">
        <f ca="1">OFFSET(PowellData.ReleaseTier!$B$4,YEAR(CarryoverInterpretation!$C71)-YEAR(CarryoverInterpretation!$C$21),COLUMN(CarryoverInterpretation!P$21)-COLUMN(CarryoverInterpretation!$D$21),,)</f>
        <v>3</v>
      </c>
      <c r="Q76" s="524">
        <f ca="1">OFFSET(PowellData.ReleaseTier!$B$4,YEAR(CarryoverInterpretation!$C71)-YEAR(CarryoverInterpretation!$C$21),COLUMN(CarryoverInterpretation!Q$21)-COLUMN(CarryoverInterpretation!$D$21),,)</f>
        <v>3</v>
      </c>
      <c r="R76" s="524">
        <f ca="1">OFFSET(PowellData.ReleaseTier!$B$4,YEAR(CarryoverInterpretation!$C71)-YEAR(CarryoverInterpretation!$C$21),COLUMN(CarryoverInterpretation!R$21)-COLUMN(CarryoverInterpretation!$D$21),,)</f>
        <v>2</v>
      </c>
      <c r="S76" s="524">
        <f ca="1">OFFSET(PowellData.ReleaseTier!$B$4,YEAR(CarryoverInterpretation!$C71)-YEAR(CarryoverInterpretation!$C$21),COLUMN(CarryoverInterpretation!S$21)-COLUMN(CarryoverInterpretation!$D$21),,)</f>
        <v>2</v>
      </c>
      <c r="T76" s="524">
        <f ca="1">OFFSET(PowellData.ReleaseTier!$B$4,YEAR(CarryoverInterpretation!$C71)-YEAR(CarryoverInterpretation!$C$21),COLUMN(CarryoverInterpretation!T$21)-COLUMN(CarryoverInterpretation!$D$21),,)</f>
        <v>1</v>
      </c>
      <c r="U76" s="524">
        <f ca="1">OFFSET(PowellData.ReleaseTier!$B$4,YEAR(CarryoverInterpretation!$C71)-YEAR(CarryoverInterpretation!$C$21),COLUMN(CarryoverInterpretation!U$21)-COLUMN(CarryoverInterpretation!$D$21),,)</f>
        <v>2</v>
      </c>
      <c r="V76" s="524">
        <f ca="1">OFFSET(PowellData.ReleaseTier!$B$4,YEAR(CarryoverInterpretation!$C71)-YEAR(CarryoverInterpretation!$C$21),COLUMN(CarryoverInterpretation!V$21)-COLUMN(CarryoverInterpretation!$D$21),,)</f>
        <v>2</v>
      </c>
      <c r="W76" s="524">
        <f ca="1">OFFSET(PowellData.ReleaseTier!$B$4,YEAR(CarryoverInterpretation!$C71)-YEAR(CarryoverInterpretation!$C$21),COLUMN(CarryoverInterpretation!W$21)-COLUMN(CarryoverInterpretation!$D$21),,)</f>
        <v>1</v>
      </c>
      <c r="X76" s="524">
        <f ca="1">OFFSET(PowellData.ReleaseTier!$B$4,YEAR(CarryoverInterpretation!$C71)-YEAR(CarryoverInterpretation!$C$21),COLUMN(CarryoverInterpretation!X$21)-COLUMN(CarryoverInterpretation!$D$21),,)</f>
        <v>2</v>
      </c>
      <c r="Y76" s="524">
        <f ca="1">OFFSET(PowellData.ReleaseTier!$B$4,YEAR(CarryoverInterpretation!$C71)-YEAR(CarryoverInterpretation!$C$21),COLUMN(CarryoverInterpretation!Y$21)-COLUMN(CarryoverInterpretation!$D$21),,)</f>
        <v>2</v>
      </c>
      <c r="Z76" s="524">
        <f ca="1">OFFSET(PowellData.ReleaseTier!$B$4,YEAR(CarryoverInterpretation!$C71)-YEAR(CarryoverInterpretation!$C$21),COLUMN(CarryoverInterpretation!Z$21)-COLUMN(CarryoverInterpretation!$D$21),,)</f>
        <v>3</v>
      </c>
      <c r="AA76" s="524">
        <f ca="1">OFFSET(PowellData.ReleaseTier!$B$4,YEAR(CarryoverInterpretation!$C71)-YEAR(CarryoverInterpretation!$C$21),COLUMN(CarryoverInterpretation!AA$21)-COLUMN(CarryoverInterpretation!$D$21),,)</f>
        <v>3</v>
      </c>
      <c r="AB76" s="524">
        <f ca="1">OFFSET(PowellData.ReleaseTier!$B$4,YEAR(CarryoverInterpretation!$C71)-YEAR(CarryoverInterpretation!$C$21),COLUMN(CarryoverInterpretation!AB$21)-COLUMN(CarryoverInterpretation!$D$21),,)</f>
        <v>3</v>
      </c>
      <c r="AC76" s="524">
        <f ca="1">OFFSET(PowellData.ReleaseTier!$B$4,YEAR(CarryoverInterpretation!$C71)-YEAR(CarryoverInterpretation!$C$21),COLUMN(CarryoverInterpretation!AC$21)-COLUMN(CarryoverInterpretation!$D$21),,)</f>
        <v>2</v>
      </c>
      <c r="AD76" s="524">
        <f ca="1">OFFSET(PowellData.ReleaseTier!$B$4,YEAR(CarryoverInterpretation!$C71)-YEAR(CarryoverInterpretation!$C$21),COLUMN(CarryoverInterpretation!AD$21)-COLUMN(CarryoverInterpretation!$D$21),,)</f>
        <v>3</v>
      </c>
      <c r="AE76" s="524">
        <f ca="1">OFFSET(PowellData.ReleaseTier!$B$4,YEAR(CarryoverInterpretation!$C71)-YEAR(CarryoverInterpretation!$C$21),COLUMN(CarryoverInterpretation!AE$21)-COLUMN(CarryoverInterpretation!$D$21),,)</f>
        <v>1</v>
      </c>
      <c r="AF76" s="524">
        <f ca="1">OFFSET(PowellData.ReleaseTier!$B$4,YEAR(CarryoverInterpretation!$C71)-YEAR(CarryoverInterpretation!$C$21),COLUMN(CarryoverInterpretation!AF$21)-COLUMN(CarryoverInterpretation!$D$21),,)</f>
        <v>2</v>
      </c>
      <c r="AG76" s="524">
        <f ca="1">OFFSET(PowellData.ReleaseTier!$B$4,YEAR(CarryoverInterpretation!$C71)-YEAR(CarryoverInterpretation!$C$21),COLUMN(CarryoverInterpretation!AG$21)-COLUMN(CarryoverInterpretation!$D$21),,)</f>
        <v>3</v>
      </c>
      <c r="AH76" s="524">
        <f ca="1">OFFSET(PowellData.ReleaseTier!$B$4,YEAR(CarryoverInterpretation!$C71)-YEAR(CarryoverInterpretation!$C$21),COLUMN(CarryoverInterpretation!AH$21)-COLUMN(CarryoverInterpretation!$D$21),,)</f>
        <v>3</v>
      </c>
      <c r="AI76" s="524">
        <f ca="1">OFFSET(PowellData.ReleaseTier!$B$4,YEAR(CarryoverInterpretation!$C71)-YEAR(CarryoverInterpretation!$C$21),COLUMN(CarryoverInterpretation!AI$21)-COLUMN(CarryoverInterpretation!$D$21),,)</f>
        <v>2</v>
      </c>
      <c r="AJ76" s="524">
        <f ca="1">OFFSET(PowellData.ReleaseTier!$B$4,YEAR(CarryoverInterpretation!$C71)-YEAR(CarryoverInterpretation!$C$21),COLUMN(CarryoverInterpretation!AJ$21)-COLUMN(CarryoverInterpretation!$D$21),,)</f>
        <v>2</v>
      </c>
      <c r="AK76" s="524">
        <f ca="1">OFFSET(PowellData.ReleaseTier!$B$4,YEAR(CarryoverInterpretation!$C71)-YEAR(CarryoverInterpretation!$C$21),COLUMN(CarryoverInterpretation!AK$21)-COLUMN(CarryoverInterpretation!$D$21),,)</f>
        <v>0</v>
      </c>
      <c r="AL76" s="524">
        <f ca="1">OFFSET(PowellData.ReleaseTier!$B$4,YEAR(CarryoverInterpretation!$C71)-YEAR(CarryoverInterpretation!$C$21),COLUMN(CarryoverInterpretation!AL$21)-COLUMN(CarryoverInterpretation!$D$21),,)</f>
        <v>0</v>
      </c>
      <c r="AM76" s="524">
        <f ca="1">OFFSET(PowellData.ReleaseTier!$B$4,YEAR(CarryoverInterpretation!$C71)-YEAR(CarryoverInterpretation!$C$21),COLUMN(CarryoverInterpretation!AM$21)-COLUMN(CarryoverInterpretation!$D$21),,)</f>
        <v>0</v>
      </c>
      <c r="AN76" s="524">
        <f ca="1">OFFSET(PowellData.ReleaseTier!$B$4,YEAR(CarryoverInterpretation!$C71)-YEAR(CarryoverInterpretation!$C$21),COLUMN(CarryoverInterpretation!AN$21)-COLUMN(CarryoverInterpretation!$D$21),,)</f>
        <v>0</v>
      </c>
      <c r="AO76" s="524">
        <f ca="1">OFFSET(PowellData.ReleaseTier!$B$4,YEAR(CarryoverInterpretation!$C71)-YEAR(CarryoverInterpretation!$C$21),COLUMN(CarryoverInterpretation!AO$21)-COLUMN(CarryoverInterpretation!$D$21),,)</f>
        <v>0</v>
      </c>
      <c r="AP76" s="461"/>
      <c r="AQ76" s="461"/>
      <c r="AR76" s="461"/>
      <c r="AS76" s="461"/>
    </row>
    <row r="77" spans="3:45" x14ac:dyDescent="0.3">
      <c r="C77" s="529" t="s">
        <v>643</v>
      </c>
      <c r="D77" s="524">
        <f ca="1">OFFSET(PowellData.EqualizationCond!$B$4,YEAR(CarryoverInterpretation!$C71)-YEAR(CarryoverInterpretation!$C$21),COLUMN(CarryoverInterpretation!D$21)-COLUMN(CarryoverInterpretation!$D$21),,)</f>
        <v>999</v>
      </c>
      <c r="E77" s="524">
        <f ca="1">OFFSET(PowellData.EqualizationCond!$B$4,YEAR(CarryoverInterpretation!$C71)-YEAR(CarryoverInterpretation!$C$21),COLUMN(CarryoverInterpretation!E$21)-COLUMN(CarryoverInterpretation!$D$21),,)</f>
        <v>999</v>
      </c>
      <c r="F77" s="524">
        <f ca="1">OFFSET(PowellData.EqualizationCond!$B$4,YEAR(CarryoverInterpretation!$C71)-YEAR(CarryoverInterpretation!$C$21),COLUMN(CarryoverInterpretation!F$21)-COLUMN(CarryoverInterpretation!$D$21),,)</f>
        <v>999</v>
      </c>
      <c r="G77" s="524">
        <f ca="1">OFFSET(PowellData.EqualizationCond!$B$4,YEAR(CarryoverInterpretation!$C71)-YEAR(CarryoverInterpretation!$C$21),COLUMN(CarryoverInterpretation!G$21)-COLUMN(CarryoverInterpretation!$D$21),,)</f>
        <v>0.5</v>
      </c>
      <c r="H77" s="524">
        <f ca="1">OFFSET(PowellData.EqualizationCond!$B$4,YEAR(CarryoverInterpretation!$C71)-YEAR(CarryoverInterpretation!$C$21),COLUMN(CarryoverInterpretation!H$21)-COLUMN(CarryoverInterpretation!$D$21),,)</f>
        <v>0.1</v>
      </c>
      <c r="I77" s="524">
        <f ca="1">OFFSET(PowellData.EqualizationCond!$B$4,YEAR(CarryoverInterpretation!$C71)-YEAR(CarryoverInterpretation!$C$21),COLUMN(CarryoverInterpretation!I$21)-COLUMN(CarryoverInterpretation!$D$21),,)</f>
        <v>0.4</v>
      </c>
      <c r="J77" s="524">
        <f ca="1">OFFSET(PowellData.EqualizationCond!$B$4,YEAR(CarryoverInterpretation!$C71)-YEAR(CarryoverInterpretation!$C$21),COLUMN(CarryoverInterpretation!J$21)-COLUMN(CarryoverInterpretation!$D$21),,)</f>
        <v>0.1</v>
      </c>
      <c r="K77" s="524">
        <f ca="1">OFFSET(PowellData.EqualizationCond!$B$4,YEAR(CarryoverInterpretation!$C71)-YEAR(CarryoverInterpretation!$C$21),COLUMN(CarryoverInterpretation!K$21)-COLUMN(CarryoverInterpretation!$D$21),,)</f>
        <v>999</v>
      </c>
      <c r="L77" s="524">
        <f ca="1">OFFSET(PowellData.EqualizationCond!$B$4,YEAR(CarryoverInterpretation!$C71)-YEAR(CarryoverInterpretation!$C$21),COLUMN(CarryoverInterpretation!L$21)-COLUMN(CarryoverInterpretation!$D$21),,)</f>
        <v>999</v>
      </c>
      <c r="M77" s="524">
        <f ca="1">OFFSET(PowellData.EqualizationCond!$B$4,YEAR(CarryoverInterpretation!$C71)-YEAR(CarryoverInterpretation!$C$21),COLUMN(CarryoverInterpretation!M$21)-COLUMN(CarryoverInterpretation!$D$21),,)</f>
        <v>999</v>
      </c>
      <c r="N77" s="524">
        <f ca="1">OFFSET(PowellData.EqualizationCond!$B$4,YEAR(CarryoverInterpretation!$C71)-YEAR(CarryoverInterpretation!$C$21),COLUMN(CarryoverInterpretation!N$21)-COLUMN(CarryoverInterpretation!$D$21),,)</f>
        <v>999</v>
      </c>
      <c r="O77" s="524">
        <f ca="1">OFFSET(PowellData.EqualizationCond!$B$4,YEAR(CarryoverInterpretation!$C71)-YEAR(CarryoverInterpretation!$C$21),COLUMN(CarryoverInterpretation!O$21)-COLUMN(CarryoverInterpretation!$D$21),,)</f>
        <v>999</v>
      </c>
      <c r="P77" s="524">
        <f ca="1">OFFSET(PowellData.EqualizationCond!$B$4,YEAR(CarryoverInterpretation!$C71)-YEAR(CarryoverInterpretation!$C$21),COLUMN(CarryoverInterpretation!P$21)-COLUMN(CarryoverInterpretation!$D$21),,)</f>
        <v>999</v>
      </c>
      <c r="Q77" s="524">
        <f ca="1">OFFSET(PowellData.EqualizationCond!$B$4,YEAR(CarryoverInterpretation!$C71)-YEAR(CarryoverInterpretation!$C$21),COLUMN(CarryoverInterpretation!Q$21)-COLUMN(CarryoverInterpretation!$D$21),,)</f>
        <v>999</v>
      </c>
      <c r="R77" s="524">
        <f ca="1">OFFSET(PowellData.EqualizationCond!$B$4,YEAR(CarryoverInterpretation!$C71)-YEAR(CarryoverInterpretation!$C$21),COLUMN(CarryoverInterpretation!R$21)-COLUMN(CarryoverInterpretation!$D$21),,)</f>
        <v>999</v>
      </c>
      <c r="S77" s="524">
        <f ca="1">OFFSET(PowellData.EqualizationCond!$B$4,YEAR(CarryoverInterpretation!$C71)-YEAR(CarryoverInterpretation!$C$21),COLUMN(CarryoverInterpretation!S$21)-COLUMN(CarryoverInterpretation!$D$21),,)</f>
        <v>999</v>
      </c>
      <c r="T77" s="524">
        <f ca="1">OFFSET(PowellData.EqualizationCond!$B$4,YEAR(CarryoverInterpretation!$C71)-YEAR(CarryoverInterpretation!$C$21),COLUMN(CarryoverInterpretation!T$21)-COLUMN(CarryoverInterpretation!$D$21),,)</f>
        <v>999</v>
      </c>
      <c r="U77" s="524">
        <f ca="1">OFFSET(PowellData.EqualizationCond!$B$4,YEAR(CarryoverInterpretation!$C71)-YEAR(CarryoverInterpretation!$C$21),COLUMN(CarryoverInterpretation!U$21)-COLUMN(CarryoverInterpretation!$D$21),,)</f>
        <v>999</v>
      </c>
      <c r="V77" s="524">
        <f ca="1">OFFSET(PowellData.EqualizationCond!$B$4,YEAR(CarryoverInterpretation!$C71)-YEAR(CarryoverInterpretation!$C$21),COLUMN(CarryoverInterpretation!V$21)-COLUMN(CarryoverInterpretation!$D$21),,)</f>
        <v>999</v>
      </c>
      <c r="W77" s="524">
        <f ca="1">OFFSET(PowellData.EqualizationCond!$B$4,YEAR(CarryoverInterpretation!$C71)-YEAR(CarryoverInterpretation!$C$21),COLUMN(CarryoverInterpretation!W$21)-COLUMN(CarryoverInterpretation!$D$21),,)</f>
        <v>999</v>
      </c>
      <c r="X77" s="524">
        <f ca="1">OFFSET(PowellData.EqualizationCond!$B$4,YEAR(CarryoverInterpretation!$C71)-YEAR(CarryoverInterpretation!$C$21),COLUMN(CarryoverInterpretation!X$21)-COLUMN(CarryoverInterpretation!$D$21),,)</f>
        <v>999</v>
      </c>
      <c r="Y77" s="524">
        <f ca="1">OFFSET(PowellData.EqualizationCond!$B$4,YEAR(CarryoverInterpretation!$C71)-YEAR(CarryoverInterpretation!$C$21),COLUMN(CarryoverInterpretation!Y$21)-COLUMN(CarryoverInterpretation!$D$21),,)</f>
        <v>999</v>
      </c>
      <c r="Z77" s="524">
        <f ca="1">OFFSET(PowellData.EqualizationCond!$B$4,YEAR(CarryoverInterpretation!$C71)-YEAR(CarryoverInterpretation!$C$21),COLUMN(CarryoverInterpretation!Z$21)-COLUMN(CarryoverInterpretation!$D$21),,)</f>
        <v>999</v>
      </c>
      <c r="AA77" s="524">
        <f ca="1">OFFSET(PowellData.EqualizationCond!$B$4,YEAR(CarryoverInterpretation!$C71)-YEAR(CarryoverInterpretation!$C$21),COLUMN(CarryoverInterpretation!AA$21)-COLUMN(CarryoverInterpretation!$D$21),,)</f>
        <v>999</v>
      </c>
      <c r="AB77" s="524">
        <f ca="1">OFFSET(PowellData.EqualizationCond!$B$4,YEAR(CarryoverInterpretation!$C71)-YEAR(CarryoverInterpretation!$C$21),COLUMN(CarryoverInterpretation!AB$21)-COLUMN(CarryoverInterpretation!$D$21),,)</f>
        <v>999</v>
      </c>
      <c r="AC77" s="524">
        <f ca="1">OFFSET(PowellData.EqualizationCond!$B$4,YEAR(CarryoverInterpretation!$C71)-YEAR(CarryoverInterpretation!$C$21),COLUMN(CarryoverInterpretation!AC$21)-COLUMN(CarryoverInterpretation!$D$21),,)</f>
        <v>999</v>
      </c>
      <c r="AD77" s="524">
        <f ca="1">OFFSET(PowellData.EqualizationCond!$B$4,YEAR(CarryoverInterpretation!$C71)-YEAR(CarryoverInterpretation!$C$21),COLUMN(CarryoverInterpretation!AD$21)-COLUMN(CarryoverInterpretation!$D$21),,)</f>
        <v>999</v>
      </c>
      <c r="AE77" s="524">
        <f ca="1">OFFSET(PowellData.EqualizationCond!$B$4,YEAR(CarryoverInterpretation!$C71)-YEAR(CarryoverInterpretation!$C$21),COLUMN(CarryoverInterpretation!AE$21)-COLUMN(CarryoverInterpretation!$D$21),,)</f>
        <v>999</v>
      </c>
      <c r="AF77" s="524">
        <f ca="1">OFFSET(PowellData.EqualizationCond!$B$4,YEAR(CarryoverInterpretation!$C71)-YEAR(CarryoverInterpretation!$C$21),COLUMN(CarryoverInterpretation!AF$21)-COLUMN(CarryoverInterpretation!$D$21),,)</f>
        <v>999</v>
      </c>
      <c r="AG77" s="524">
        <f ca="1">OFFSET(PowellData.EqualizationCond!$B$4,YEAR(CarryoverInterpretation!$C71)-YEAR(CarryoverInterpretation!$C$21),COLUMN(CarryoverInterpretation!AG$21)-COLUMN(CarryoverInterpretation!$D$21),,)</f>
        <v>999</v>
      </c>
      <c r="AH77" s="524">
        <f ca="1">OFFSET(PowellData.EqualizationCond!$B$4,YEAR(CarryoverInterpretation!$C71)-YEAR(CarryoverInterpretation!$C$21),COLUMN(CarryoverInterpretation!AH$21)-COLUMN(CarryoverInterpretation!$D$21),,)</f>
        <v>999</v>
      </c>
      <c r="AI77" s="524">
        <f ca="1">OFFSET(PowellData.EqualizationCond!$B$4,YEAR(CarryoverInterpretation!$C71)-YEAR(CarryoverInterpretation!$C$21),COLUMN(CarryoverInterpretation!AI$21)-COLUMN(CarryoverInterpretation!$D$21),,)</f>
        <v>999</v>
      </c>
      <c r="AJ77" s="524">
        <f ca="1">OFFSET(PowellData.EqualizationCond!$B$4,YEAR(CarryoverInterpretation!$C71)-YEAR(CarryoverInterpretation!$C$21),COLUMN(CarryoverInterpretation!AJ$21)-COLUMN(CarryoverInterpretation!$D$21),,)</f>
        <v>999</v>
      </c>
      <c r="AK77" s="524">
        <f ca="1">OFFSET(PowellData.EqualizationCond!$B$4,YEAR(CarryoverInterpretation!$C71)-YEAR(CarryoverInterpretation!$C$21),COLUMN(CarryoverInterpretation!AK$21)-COLUMN(CarryoverInterpretation!$D$21),,)</f>
        <v>0</v>
      </c>
      <c r="AL77" s="524">
        <f ca="1">OFFSET(PowellData.EqualizationCond!$B$4,YEAR(CarryoverInterpretation!$C71)-YEAR(CarryoverInterpretation!$C$21),COLUMN(CarryoverInterpretation!AL$21)-COLUMN(CarryoverInterpretation!$D$21),,)</f>
        <v>0</v>
      </c>
      <c r="AM77" s="524">
        <f ca="1">OFFSET(PowellData.EqualizationCond!$B$4,YEAR(CarryoverInterpretation!$C71)-YEAR(CarryoverInterpretation!$C$21),COLUMN(CarryoverInterpretation!AM$21)-COLUMN(CarryoverInterpretation!$D$21),,)</f>
        <v>0</v>
      </c>
      <c r="AN77" s="524">
        <f ca="1">OFFSET(PowellData.EqualizationCond!$B$4,YEAR(CarryoverInterpretation!$C71)-YEAR(CarryoverInterpretation!$C$21),COLUMN(CarryoverInterpretation!AN$21)-COLUMN(CarryoverInterpretation!$D$21),,)</f>
        <v>0</v>
      </c>
      <c r="AO77" s="524">
        <f ca="1">OFFSET(PowellData.EqualizationCond!$B$4,YEAR(CarryoverInterpretation!$C71)-YEAR(CarryoverInterpretation!$C$21),COLUMN(CarryoverInterpretation!AO$21)-COLUMN(CarryoverInterpretation!$D$21),,)</f>
        <v>0</v>
      </c>
      <c r="AP77" s="461"/>
      <c r="AQ77" s="461"/>
      <c r="AR77" s="461"/>
      <c r="AS77" s="461"/>
    </row>
    <row r="78" spans="3:45" x14ac:dyDescent="0.3">
      <c r="C78" s="529" t="s">
        <v>644</v>
      </c>
      <c r="D78" s="524">
        <f ca="1">OFFSET(PowellData.UpperElevBalBranch!$B$4,YEAR(CarryoverInterpretation!$C71)-YEAR(CarryoverInterpretation!$C$21),COLUMN(CarryoverInterpretation!D$21)-COLUMN(CarryoverInterpretation!$D$21),,)</f>
        <v>1.29</v>
      </c>
      <c r="E78" s="524">
        <f ca="1">OFFSET(PowellData.UpperElevBalBranch!$B$4,YEAR(CarryoverInterpretation!$C71)-YEAR(CarryoverInterpretation!$C$21),COLUMN(CarryoverInterpretation!E$21)-COLUMN(CarryoverInterpretation!$D$21),,)</f>
        <v>999</v>
      </c>
      <c r="F78" s="524">
        <f ca="1">OFFSET(PowellData.UpperElevBalBranch!$B$4,YEAR(CarryoverInterpretation!$C71)-YEAR(CarryoverInterpretation!$C$21),COLUMN(CarryoverInterpretation!F$21)-COLUMN(CarryoverInterpretation!$D$21),,)</f>
        <v>999</v>
      </c>
      <c r="G78" s="524">
        <f ca="1">OFFSET(PowellData.UpperElevBalBranch!$B$4,YEAR(CarryoverInterpretation!$C71)-YEAR(CarryoverInterpretation!$C$21),COLUMN(CarryoverInterpretation!G$21)-COLUMN(CarryoverInterpretation!$D$21),,)</f>
        <v>1.3</v>
      </c>
      <c r="H78" s="524">
        <f ca="1">OFFSET(PowellData.UpperElevBalBranch!$B$4,YEAR(CarryoverInterpretation!$C71)-YEAR(CarryoverInterpretation!$C$21),COLUMN(CarryoverInterpretation!H$21)-COLUMN(CarryoverInterpretation!$D$21),,)</f>
        <v>1.3</v>
      </c>
      <c r="I78" s="524">
        <f ca="1">OFFSET(PowellData.UpperElevBalBranch!$B$4,YEAR(CarryoverInterpretation!$C71)-YEAR(CarryoverInterpretation!$C$21),COLUMN(CarryoverInterpretation!I$21)-COLUMN(CarryoverInterpretation!$D$21),,)</f>
        <v>1.3</v>
      </c>
      <c r="J78" s="524">
        <f ca="1">OFFSET(PowellData.UpperElevBalBranch!$B$4,YEAR(CarryoverInterpretation!$C71)-YEAR(CarryoverInterpretation!$C$21),COLUMN(CarryoverInterpretation!J$21)-COLUMN(CarryoverInterpretation!$D$21),,)</f>
        <v>1.3</v>
      </c>
      <c r="K78" s="524">
        <f ca="1">OFFSET(PowellData.UpperElevBalBranch!$B$4,YEAR(CarryoverInterpretation!$C71)-YEAR(CarryoverInterpretation!$C$21),COLUMN(CarryoverInterpretation!K$21)-COLUMN(CarryoverInterpretation!$D$21),,)</f>
        <v>1.4</v>
      </c>
      <c r="L78" s="524">
        <f ca="1">OFFSET(PowellData.UpperElevBalBranch!$B$4,YEAR(CarryoverInterpretation!$C71)-YEAR(CarryoverInterpretation!$C$21),COLUMN(CarryoverInterpretation!L$21)-COLUMN(CarryoverInterpretation!$D$21),,)</f>
        <v>1.29</v>
      </c>
      <c r="M78" s="524">
        <f ca="1">OFFSET(PowellData.UpperElevBalBranch!$B$4,YEAR(CarryoverInterpretation!$C71)-YEAR(CarryoverInterpretation!$C$21),COLUMN(CarryoverInterpretation!M$21)-COLUMN(CarryoverInterpretation!$D$21),,)</f>
        <v>999</v>
      </c>
      <c r="N78" s="524">
        <f ca="1">OFFSET(PowellData.UpperElevBalBranch!$B$4,YEAR(CarryoverInterpretation!$C71)-YEAR(CarryoverInterpretation!$C$21),COLUMN(CarryoverInterpretation!N$21)-COLUMN(CarryoverInterpretation!$D$21),,)</f>
        <v>999</v>
      </c>
      <c r="O78" s="524">
        <f ca="1">OFFSET(PowellData.UpperElevBalBranch!$B$4,YEAR(CarryoverInterpretation!$C71)-YEAR(CarryoverInterpretation!$C$21),COLUMN(CarryoverInterpretation!O$21)-COLUMN(CarryoverInterpretation!$D$21),,)</f>
        <v>999</v>
      </c>
      <c r="P78" s="524">
        <f ca="1">OFFSET(PowellData.UpperElevBalBranch!$B$4,YEAR(CarryoverInterpretation!$C71)-YEAR(CarryoverInterpretation!$C$21),COLUMN(CarryoverInterpretation!P$21)-COLUMN(CarryoverInterpretation!$D$21),,)</f>
        <v>999</v>
      </c>
      <c r="Q78" s="524">
        <f ca="1">OFFSET(PowellData.UpperElevBalBranch!$B$4,YEAR(CarryoverInterpretation!$C71)-YEAR(CarryoverInterpretation!$C$21),COLUMN(CarryoverInterpretation!Q$21)-COLUMN(CarryoverInterpretation!$D$21),,)</f>
        <v>999</v>
      </c>
      <c r="R78" s="524">
        <f ca="1">OFFSET(PowellData.UpperElevBalBranch!$B$4,YEAR(CarryoverInterpretation!$C71)-YEAR(CarryoverInterpretation!$C$21),COLUMN(CarryoverInterpretation!R$21)-COLUMN(CarryoverInterpretation!$D$21),,)</f>
        <v>999</v>
      </c>
      <c r="S78" s="524">
        <f ca="1">OFFSET(PowellData.UpperElevBalBranch!$B$4,YEAR(CarryoverInterpretation!$C71)-YEAR(CarryoverInterpretation!$C$21),COLUMN(CarryoverInterpretation!S$21)-COLUMN(CarryoverInterpretation!$D$21),,)</f>
        <v>999</v>
      </c>
      <c r="T78" s="524">
        <f ca="1">OFFSET(PowellData.UpperElevBalBranch!$B$4,YEAR(CarryoverInterpretation!$C71)-YEAR(CarryoverInterpretation!$C$21),COLUMN(CarryoverInterpretation!T$21)-COLUMN(CarryoverInterpretation!$D$21),,)</f>
        <v>1.29</v>
      </c>
      <c r="U78" s="524">
        <f ca="1">OFFSET(PowellData.UpperElevBalBranch!$B$4,YEAR(CarryoverInterpretation!$C71)-YEAR(CarryoverInterpretation!$C$21),COLUMN(CarryoverInterpretation!U$21)-COLUMN(CarryoverInterpretation!$D$21),,)</f>
        <v>999</v>
      </c>
      <c r="V78" s="524">
        <f ca="1">OFFSET(PowellData.UpperElevBalBranch!$B$4,YEAR(CarryoverInterpretation!$C71)-YEAR(CarryoverInterpretation!$C$21),COLUMN(CarryoverInterpretation!V$21)-COLUMN(CarryoverInterpretation!$D$21),,)</f>
        <v>999</v>
      </c>
      <c r="W78" s="524">
        <f ca="1">OFFSET(PowellData.UpperElevBalBranch!$B$4,YEAR(CarryoverInterpretation!$C71)-YEAR(CarryoverInterpretation!$C$21),COLUMN(CarryoverInterpretation!W$21)-COLUMN(CarryoverInterpretation!$D$21),,)</f>
        <v>1.29</v>
      </c>
      <c r="X78" s="524">
        <f ca="1">OFFSET(PowellData.UpperElevBalBranch!$B$4,YEAR(CarryoverInterpretation!$C71)-YEAR(CarryoverInterpretation!$C$21),COLUMN(CarryoverInterpretation!X$21)-COLUMN(CarryoverInterpretation!$D$21),,)</f>
        <v>999</v>
      </c>
      <c r="Y78" s="524">
        <f ca="1">OFFSET(PowellData.UpperElevBalBranch!$B$4,YEAR(CarryoverInterpretation!$C71)-YEAR(CarryoverInterpretation!$C$21),COLUMN(CarryoverInterpretation!Y$21)-COLUMN(CarryoverInterpretation!$D$21),,)</f>
        <v>999</v>
      </c>
      <c r="Z78" s="524">
        <f ca="1">OFFSET(PowellData.UpperElevBalBranch!$B$4,YEAR(CarryoverInterpretation!$C71)-YEAR(CarryoverInterpretation!$C$21),COLUMN(CarryoverInterpretation!Z$21)-COLUMN(CarryoverInterpretation!$D$21),,)</f>
        <v>999</v>
      </c>
      <c r="AA78" s="524">
        <f ca="1">OFFSET(PowellData.UpperElevBalBranch!$B$4,YEAR(CarryoverInterpretation!$C71)-YEAR(CarryoverInterpretation!$C$21),COLUMN(CarryoverInterpretation!AA$21)-COLUMN(CarryoverInterpretation!$D$21),,)</f>
        <v>999</v>
      </c>
      <c r="AB78" s="524">
        <f ca="1">OFFSET(PowellData.UpperElevBalBranch!$B$4,YEAR(CarryoverInterpretation!$C71)-YEAR(CarryoverInterpretation!$C$21),COLUMN(CarryoverInterpretation!AB$21)-COLUMN(CarryoverInterpretation!$D$21),,)</f>
        <v>999</v>
      </c>
      <c r="AC78" s="524">
        <f ca="1">OFFSET(PowellData.UpperElevBalBranch!$B$4,YEAR(CarryoverInterpretation!$C71)-YEAR(CarryoverInterpretation!$C$21),COLUMN(CarryoverInterpretation!AC$21)-COLUMN(CarryoverInterpretation!$D$21),,)</f>
        <v>999</v>
      </c>
      <c r="AD78" s="524">
        <f ca="1">OFFSET(PowellData.UpperElevBalBranch!$B$4,YEAR(CarryoverInterpretation!$C71)-YEAR(CarryoverInterpretation!$C$21),COLUMN(CarryoverInterpretation!AD$21)-COLUMN(CarryoverInterpretation!$D$21),,)</f>
        <v>999</v>
      </c>
      <c r="AE78" s="524">
        <f ca="1">OFFSET(PowellData.UpperElevBalBranch!$B$4,YEAR(CarryoverInterpretation!$C71)-YEAR(CarryoverInterpretation!$C$21),COLUMN(CarryoverInterpretation!AE$21)-COLUMN(CarryoverInterpretation!$D$21),,)</f>
        <v>1.29</v>
      </c>
      <c r="AF78" s="524">
        <f ca="1">OFFSET(PowellData.UpperElevBalBranch!$B$4,YEAR(CarryoverInterpretation!$C71)-YEAR(CarryoverInterpretation!$C$21),COLUMN(CarryoverInterpretation!AF$21)-COLUMN(CarryoverInterpretation!$D$21),,)</f>
        <v>999</v>
      </c>
      <c r="AG78" s="524">
        <f ca="1">OFFSET(PowellData.UpperElevBalBranch!$B$4,YEAR(CarryoverInterpretation!$C71)-YEAR(CarryoverInterpretation!$C$21),COLUMN(CarryoverInterpretation!AG$21)-COLUMN(CarryoverInterpretation!$D$21),,)</f>
        <v>999</v>
      </c>
      <c r="AH78" s="524">
        <f ca="1">OFFSET(PowellData.UpperElevBalBranch!$B$4,YEAR(CarryoverInterpretation!$C71)-YEAR(CarryoverInterpretation!$C$21),COLUMN(CarryoverInterpretation!AH$21)-COLUMN(CarryoverInterpretation!$D$21),,)</f>
        <v>999</v>
      </c>
      <c r="AI78" s="524">
        <f ca="1">OFFSET(PowellData.UpperElevBalBranch!$B$4,YEAR(CarryoverInterpretation!$C71)-YEAR(CarryoverInterpretation!$C$21),COLUMN(CarryoverInterpretation!AI$21)-COLUMN(CarryoverInterpretation!$D$21),,)</f>
        <v>999</v>
      </c>
      <c r="AJ78" s="524">
        <f ca="1">OFFSET(PowellData.UpperElevBalBranch!$B$4,YEAR(CarryoverInterpretation!$C71)-YEAR(CarryoverInterpretation!$C$21),COLUMN(CarryoverInterpretation!AJ$21)-COLUMN(CarryoverInterpretation!$D$21),,)</f>
        <v>999</v>
      </c>
      <c r="AK78" s="524">
        <f ca="1">OFFSET(PowellData.UpperElevBalBranch!$B$4,YEAR(CarryoverInterpretation!$C71)-YEAR(CarryoverInterpretation!$C$21),COLUMN(CarryoverInterpretation!AK$21)-COLUMN(CarryoverInterpretation!$D$21),,)</f>
        <v>0</v>
      </c>
      <c r="AL78" s="524">
        <f ca="1">OFFSET(PowellData.UpperElevBalBranch!$B$4,YEAR(CarryoverInterpretation!$C71)-YEAR(CarryoverInterpretation!$C$21),COLUMN(CarryoverInterpretation!AL$21)-COLUMN(CarryoverInterpretation!$D$21),,)</f>
        <v>0</v>
      </c>
      <c r="AM78" s="524">
        <f ca="1">OFFSET(PowellData.UpperElevBalBranch!$B$4,YEAR(CarryoverInterpretation!$C71)-YEAR(CarryoverInterpretation!$C$21),COLUMN(CarryoverInterpretation!AM$21)-COLUMN(CarryoverInterpretation!$D$21),,)</f>
        <v>0</v>
      </c>
      <c r="AN78" s="524">
        <f ca="1">OFFSET(PowellData.UpperElevBalBranch!$B$4,YEAR(CarryoverInterpretation!$C71)-YEAR(CarryoverInterpretation!$C$21),COLUMN(CarryoverInterpretation!AN$21)-COLUMN(CarryoverInterpretation!$D$21),,)</f>
        <v>0</v>
      </c>
      <c r="AO78" s="524">
        <f ca="1">OFFSET(PowellData.UpperElevBalBranch!$B$4,YEAR(CarryoverInterpretation!$C71)-YEAR(CarryoverInterpretation!$C$21),COLUMN(CarryoverInterpretation!AO$21)-COLUMN(CarryoverInterpretation!$D$21),,)</f>
        <v>0</v>
      </c>
      <c r="AP78" s="461"/>
      <c r="AQ78" s="461"/>
      <c r="AR78" s="461"/>
      <c r="AS78" s="461"/>
    </row>
    <row r="79" spans="3:45" x14ac:dyDescent="0.3">
      <c r="C79" s="461"/>
      <c r="D79" s="461"/>
      <c r="E79" s="461"/>
      <c r="F79" s="461"/>
      <c r="G79" s="461"/>
      <c r="H79" s="461"/>
      <c r="I79" s="461"/>
      <c r="J79" s="461"/>
      <c r="K79" s="461"/>
      <c r="L79" s="461"/>
      <c r="M79" s="461"/>
      <c r="N79" s="461"/>
      <c r="O79" s="461"/>
      <c r="P79" s="461"/>
      <c r="Q79" s="461"/>
      <c r="R79" s="461"/>
      <c r="S79" s="461"/>
      <c r="T79" s="461"/>
      <c r="U79" s="461"/>
      <c r="V79" s="461"/>
      <c r="W79" s="461"/>
      <c r="X79" s="461"/>
      <c r="Y79" s="461"/>
      <c r="Z79" s="461"/>
      <c r="AA79" s="461"/>
      <c r="AB79" s="461"/>
      <c r="AC79" s="461"/>
      <c r="AD79" s="461"/>
      <c r="AE79" s="461"/>
      <c r="AF79" s="461"/>
      <c r="AG79" s="461"/>
      <c r="AH79" s="461"/>
      <c r="AI79" s="461"/>
      <c r="AJ79" s="461"/>
      <c r="AK79" s="461"/>
      <c r="AL79" s="461"/>
      <c r="AM79" s="461"/>
      <c r="AN79" s="461"/>
      <c r="AO79" s="461"/>
      <c r="AP79" s="461"/>
      <c r="AQ79" s="461"/>
      <c r="AR79" s="461"/>
      <c r="AS79" s="461"/>
    </row>
    <row r="80" spans="3:45" x14ac:dyDescent="0.3">
      <c r="C80" s="461"/>
      <c r="D80" s="461"/>
      <c r="E80" s="461"/>
      <c r="F80" s="461"/>
      <c r="G80" s="461"/>
      <c r="H80" s="461"/>
      <c r="I80" s="461"/>
      <c r="J80" s="461"/>
      <c r="K80" s="461"/>
      <c r="L80" s="461"/>
      <c r="M80" s="461"/>
      <c r="N80" s="461"/>
      <c r="O80" s="461"/>
      <c r="P80" s="461"/>
      <c r="Q80" s="461"/>
      <c r="R80" s="461"/>
      <c r="S80" s="461"/>
      <c r="T80" s="461"/>
      <c r="U80" s="461"/>
      <c r="V80" s="461"/>
      <c r="W80" s="461"/>
      <c r="X80" s="461"/>
      <c r="Y80" s="461"/>
      <c r="Z80" s="461"/>
      <c r="AA80" s="461"/>
      <c r="AB80" s="461"/>
      <c r="AC80" s="461"/>
      <c r="AD80" s="461"/>
      <c r="AE80" s="461"/>
      <c r="AF80" s="461"/>
      <c r="AG80" s="461"/>
      <c r="AH80" s="461"/>
      <c r="AI80" s="461"/>
      <c r="AJ80" s="461"/>
      <c r="AK80" s="461"/>
      <c r="AL80" s="461"/>
      <c r="AM80" s="461"/>
      <c r="AN80" s="461"/>
      <c r="AO80" s="461"/>
      <c r="AP80" s="461"/>
      <c r="AQ80" s="461"/>
      <c r="AR80" s="461"/>
      <c r="AS80" s="461"/>
    </row>
    <row r="81" spans="3:45" x14ac:dyDescent="0.3">
      <c r="C81" s="526"/>
      <c r="D81" s="527"/>
      <c r="E81" s="527"/>
      <c r="F81" s="527"/>
      <c r="G81" s="527"/>
      <c r="H81" s="527"/>
      <c r="I81" s="527"/>
      <c r="J81" s="527"/>
      <c r="K81" s="527"/>
      <c r="L81" s="527"/>
      <c r="M81" s="527"/>
      <c r="N81" s="527"/>
      <c r="O81" s="527"/>
      <c r="P81" s="527"/>
      <c r="Q81" s="527"/>
      <c r="R81" s="527"/>
      <c r="S81" s="527"/>
      <c r="T81" s="527"/>
      <c r="U81" s="527"/>
      <c r="V81" s="527"/>
      <c r="W81" s="527"/>
      <c r="X81" s="527"/>
      <c r="Y81" s="527"/>
      <c r="Z81" s="527"/>
      <c r="AA81" s="527"/>
      <c r="AB81" s="527"/>
      <c r="AC81" s="527"/>
      <c r="AD81" s="527"/>
      <c r="AE81" s="527"/>
      <c r="AF81" s="527"/>
      <c r="AG81" s="527"/>
      <c r="AH81" s="527"/>
      <c r="AI81" s="527"/>
      <c r="AJ81" s="527"/>
      <c r="AK81" s="527"/>
      <c r="AL81" s="527"/>
      <c r="AM81" s="527"/>
      <c r="AN81" s="527"/>
      <c r="AO81" s="527"/>
      <c r="AP81" s="461"/>
      <c r="AQ81" s="461"/>
      <c r="AR81" s="461"/>
      <c r="AS81" s="461"/>
    </row>
    <row r="82" spans="3:45" x14ac:dyDescent="0.3">
      <c r="C82" s="556">
        <v>1981</v>
      </c>
      <c r="D82" s="557">
        <f ca="1">YEAR(C21)</f>
        <v>2026</v>
      </c>
      <c r="E82" s="557" t="s">
        <v>652</v>
      </c>
      <c r="F82" s="557">
        <v>10</v>
      </c>
      <c r="G82" s="461"/>
      <c r="H82" s="461"/>
      <c r="I82" s="461"/>
      <c r="J82" s="461"/>
      <c r="K82" s="461"/>
      <c r="L82" s="461"/>
      <c r="M82" s="461"/>
      <c r="N82" s="461"/>
      <c r="O82" s="461"/>
      <c r="P82" s="461"/>
      <c r="Q82" s="461"/>
      <c r="R82" s="461"/>
      <c r="S82" s="461"/>
      <c r="T82" s="461"/>
      <c r="U82" s="461"/>
      <c r="V82" s="461"/>
      <c r="W82" s="461"/>
      <c r="X82" s="461"/>
      <c r="Y82" s="461"/>
      <c r="Z82" s="461"/>
      <c r="AA82" s="461"/>
      <c r="AB82" s="461"/>
      <c r="AC82" s="461"/>
      <c r="AD82" s="461"/>
      <c r="AE82" s="461"/>
      <c r="AF82" s="461"/>
      <c r="AG82" s="461"/>
      <c r="AH82" s="461"/>
      <c r="AI82" s="461"/>
      <c r="AJ82" s="461"/>
      <c r="AK82" s="461"/>
      <c r="AL82" s="461"/>
      <c r="AM82" s="461"/>
      <c r="AN82" s="461"/>
      <c r="AO82" s="461"/>
      <c r="AP82" s="461"/>
      <c r="AQ82" s="461"/>
      <c r="AR82" s="461"/>
      <c r="AS82" s="461"/>
    </row>
    <row r="83" spans="3:45" x14ac:dyDescent="0.3">
      <c r="C83" s="556">
        <v>1982</v>
      </c>
      <c r="D83" s="557">
        <f ca="1">YEAR(PowellData.ReleaseTier!A5)</f>
        <v>2027</v>
      </c>
      <c r="E83" s="557" t="s">
        <v>653</v>
      </c>
      <c r="F83" s="557">
        <v>11</v>
      </c>
      <c r="G83" s="461"/>
      <c r="H83" s="461"/>
      <c r="I83" s="461"/>
      <c r="J83" s="461"/>
      <c r="K83" s="461"/>
      <c r="L83" s="461"/>
      <c r="M83" s="461"/>
      <c r="N83" s="461"/>
      <c r="O83" s="461"/>
      <c r="P83" s="461"/>
      <c r="Q83" s="461"/>
      <c r="R83" s="461"/>
      <c r="S83" s="461"/>
      <c r="T83" s="461"/>
      <c r="U83" s="461"/>
      <c r="V83" s="461"/>
      <c r="W83" s="461"/>
      <c r="X83" s="461"/>
      <c r="Y83" s="461"/>
      <c r="Z83" s="461"/>
      <c r="AA83" s="461"/>
      <c r="AB83" s="461"/>
      <c r="AC83" s="461"/>
      <c r="AD83" s="461"/>
      <c r="AE83" s="461"/>
      <c r="AF83" s="461"/>
      <c r="AG83" s="461"/>
      <c r="AH83" s="461"/>
      <c r="AI83" s="461"/>
      <c r="AJ83" s="461"/>
      <c r="AK83" s="461"/>
      <c r="AL83" s="461"/>
      <c r="AM83" s="461"/>
      <c r="AN83" s="461"/>
      <c r="AO83" s="461"/>
      <c r="AP83" s="461"/>
      <c r="AQ83" s="461"/>
      <c r="AR83" s="461"/>
      <c r="AS83" s="461"/>
    </row>
    <row r="84" spans="3:45" x14ac:dyDescent="0.3">
      <c r="C84" s="556">
        <v>1983</v>
      </c>
      <c r="D84" s="557">
        <f ca="1">YEAR(PowellData.ReleaseTier!A6)</f>
        <v>2028</v>
      </c>
      <c r="E84" s="557" t="s">
        <v>654</v>
      </c>
      <c r="F84" s="557">
        <v>12</v>
      </c>
      <c r="G84" s="461"/>
      <c r="H84" s="461"/>
      <c r="I84" s="461"/>
      <c r="J84" s="461"/>
      <c r="K84" s="461"/>
      <c r="L84" s="461"/>
      <c r="M84" s="461"/>
      <c r="N84" s="461"/>
      <c r="O84" s="461"/>
      <c r="P84" s="461"/>
      <c r="Q84" s="461"/>
      <c r="R84" s="461"/>
      <c r="S84" s="461"/>
      <c r="T84" s="461"/>
      <c r="U84" s="461"/>
      <c r="V84" s="461"/>
      <c r="W84" s="461"/>
      <c r="X84" s="461"/>
      <c r="Y84" s="461"/>
      <c r="Z84" s="461"/>
      <c r="AA84" s="461"/>
      <c r="AB84" s="461"/>
      <c r="AC84" s="461"/>
      <c r="AD84" s="461"/>
      <c r="AE84" s="461"/>
      <c r="AF84" s="461"/>
      <c r="AG84" s="461"/>
      <c r="AH84" s="461"/>
      <c r="AI84" s="461"/>
      <c r="AJ84" s="461"/>
      <c r="AK84" s="461"/>
      <c r="AL84" s="461"/>
      <c r="AM84" s="461"/>
      <c r="AN84" s="461"/>
      <c r="AO84" s="461"/>
      <c r="AP84" s="461"/>
      <c r="AQ84" s="461"/>
      <c r="AR84" s="461"/>
      <c r="AS84" s="461"/>
    </row>
    <row r="85" spans="3:45" x14ac:dyDescent="0.3">
      <c r="C85" s="556">
        <v>1984</v>
      </c>
      <c r="D85" s="557">
        <f ca="1">YEAR(PowellData.ReleaseTier!A7)</f>
        <v>2029</v>
      </c>
      <c r="E85" s="557" t="s">
        <v>650</v>
      </c>
      <c r="F85" s="557">
        <v>1</v>
      </c>
      <c r="G85" s="461"/>
      <c r="H85" s="461"/>
      <c r="I85" s="461"/>
      <c r="J85" s="461"/>
      <c r="K85" s="461"/>
      <c r="L85" s="461"/>
      <c r="M85" s="461"/>
      <c r="N85" s="461"/>
      <c r="O85" s="461"/>
      <c r="P85" s="461"/>
      <c r="Q85" s="461"/>
      <c r="R85" s="461"/>
      <c r="S85" s="461"/>
      <c r="T85" s="461"/>
      <c r="U85" s="461"/>
      <c r="V85" s="461"/>
      <c r="W85" s="461"/>
      <c r="X85" s="461"/>
      <c r="Y85" s="461"/>
      <c r="Z85" s="461"/>
      <c r="AA85" s="461"/>
      <c r="AB85" s="461"/>
      <c r="AC85" s="461"/>
      <c r="AD85" s="461"/>
      <c r="AE85" s="461"/>
      <c r="AF85" s="461"/>
      <c r="AG85" s="461"/>
      <c r="AH85" s="461"/>
      <c r="AI85" s="461"/>
      <c r="AJ85" s="461"/>
      <c r="AK85" s="461"/>
      <c r="AL85" s="461"/>
      <c r="AM85" s="461"/>
      <c r="AN85" s="461"/>
      <c r="AO85" s="461"/>
      <c r="AP85" s="461"/>
      <c r="AQ85" s="461"/>
      <c r="AR85" s="461"/>
      <c r="AS85" s="461"/>
    </row>
    <row r="86" spans="3:45" x14ac:dyDescent="0.3">
      <c r="C86" s="556">
        <v>1985</v>
      </c>
      <c r="D86" s="557">
        <f ca="1">YEAR(PowellData.ReleaseTier!A8)</f>
        <v>2030</v>
      </c>
      <c r="E86" s="557" t="s">
        <v>651</v>
      </c>
      <c r="F86" s="557">
        <v>2</v>
      </c>
      <c r="G86" s="461"/>
      <c r="H86" s="461"/>
      <c r="I86" s="461"/>
      <c r="J86" s="461"/>
      <c r="K86" s="461"/>
      <c r="L86" s="461"/>
      <c r="M86" s="461"/>
      <c r="N86" s="461"/>
      <c r="O86" s="461"/>
      <c r="P86" s="461"/>
      <c r="Q86" s="461"/>
      <c r="R86" s="461"/>
      <c r="S86" s="461"/>
      <c r="T86" s="461"/>
      <c r="U86" s="461"/>
      <c r="V86" s="461"/>
      <c r="W86" s="461"/>
      <c r="X86" s="461"/>
      <c r="Y86" s="461"/>
      <c r="Z86" s="461"/>
      <c r="AA86" s="461"/>
      <c r="AB86" s="461"/>
      <c r="AC86" s="461"/>
      <c r="AD86" s="461"/>
      <c r="AE86" s="461"/>
      <c r="AF86" s="461"/>
      <c r="AG86" s="461"/>
      <c r="AH86" s="461"/>
      <c r="AI86" s="461"/>
      <c r="AJ86" s="461"/>
      <c r="AK86" s="461"/>
      <c r="AL86" s="461"/>
      <c r="AM86" s="461"/>
      <c r="AN86" s="461"/>
      <c r="AO86" s="461"/>
      <c r="AP86" s="461"/>
      <c r="AQ86" s="461"/>
      <c r="AR86" s="461"/>
      <c r="AS86" s="461"/>
    </row>
    <row r="87" spans="3:45" x14ac:dyDescent="0.3">
      <c r="C87" s="556">
        <v>1986</v>
      </c>
      <c r="D87" s="557">
        <f ca="1">YEAR(PowellData.ReleaseTier!A9)</f>
        <v>2031</v>
      </c>
      <c r="E87" s="557" t="s">
        <v>655</v>
      </c>
      <c r="F87" s="557">
        <v>3</v>
      </c>
      <c r="G87" s="461"/>
      <c r="H87" s="461"/>
      <c r="I87" s="461"/>
      <c r="J87" s="461"/>
      <c r="K87" s="461"/>
      <c r="L87" s="461"/>
      <c r="M87" s="461"/>
      <c r="N87" s="461"/>
      <c r="O87" s="461"/>
      <c r="P87" s="461"/>
      <c r="Q87" s="461"/>
      <c r="R87" s="461"/>
      <c r="S87" s="461"/>
      <c r="T87" s="461"/>
      <c r="U87" s="461"/>
      <c r="V87" s="461"/>
      <c r="W87" s="461"/>
      <c r="X87" s="461"/>
      <c r="Y87" s="461"/>
      <c r="Z87" s="461"/>
      <c r="AA87" s="461"/>
      <c r="AB87" s="461"/>
      <c r="AC87" s="461"/>
      <c r="AD87" s="461"/>
      <c r="AE87" s="461"/>
      <c r="AF87" s="461"/>
      <c r="AG87" s="461"/>
      <c r="AH87" s="461"/>
      <c r="AI87" s="461"/>
      <c r="AJ87" s="461"/>
      <c r="AK87" s="461"/>
      <c r="AL87" s="461"/>
      <c r="AM87" s="461"/>
      <c r="AN87" s="461"/>
      <c r="AO87" s="461"/>
      <c r="AP87" s="461"/>
      <c r="AQ87" s="461"/>
      <c r="AR87" s="461"/>
      <c r="AS87" s="461"/>
    </row>
    <row r="88" spans="3:45" x14ac:dyDescent="0.3">
      <c r="C88" s="556">
        <v>1987</v>
      </c>
      <c r="D88" s="557"/>
      <c r="E88" s="557" t="s">
        <v>656</v>
      </c>
      <c r="F88" s="557">
        <v>4</v>
      </c>
      <c r="G88" s="461"/>
      <c r="H88" s="461"/>
      <c r="I88" s="461"/>
      <c r="J88" s="461"/>
      <c r="K88" s="461"/>
      <c r="L88" s="461"/>
      <c r="M88" s="461"/>
      <c r="N88" s="461"/>
      <c r="O88" s="461"/>
      <c r="P88" s="461"/>
      <c r="Q88" s="461"/>
      <c r="R88" s="461"/>
      <c r="S88" s="461"/>
      <c r="T88" s="461"/>
      <c r="U88" s="461"/>
      <c r="V88" s="461"/>
      <c r="W88" s="461"/>
      <c r="X88" s="461"/>
      <c r="Y88" s="461"/>
      <c r="Z88" s="461"/>
      <c r="AA88" s="461"/>
      <c r="AB88" s="461"/>
      <c r="AC88" s="461"/>
      <c r="AD88" s="461"/>
      <c r="AE88" s="461"/>
      <c r="AF88" s="461"/>
      <c r="AG88" s="461"/>
      <c r="AH88" s="461"/>
      <c r="AI88" s="461"/>
      <c r="AJ88" s="461"/>
      <c r="AK88" s="461"/>
      <c r="AL88" s="461"/>
      <c r="AM88" s="461"/>
      <c r="AN88" s="461"/>
      <c r="AO88" s="461"/>
      <c r="AP88" s="461"/>
      <c r="AQ88" s="461"/>
      <c r="AR88" s="461"/>
      <c r="AS88" s="461"/>
    </row>
    <row r="89" spans="3:45" x14ac:dyDescent="0.3">
      <c r="C89" s="556">
        <v>1988</v>
      </c>
      <c r="D89" s="557"/>
      <c r="E89" s="557" t="s">
        <v>44</v>
      </c>
      <c r="F89" s="557">
        <v>5</v>
      </c>
      <c r="G89" s="461"/>
      <c r="H89" s="461"/>
      <c r="I89" s="461"/>
      <c r="J89" s="461"/>
      <c r="K89" s="461"/>
      <c r="L89" s="461"/>
      <c r="M89" s="461"/>
      <c r="N89" s="461"/>
      <c r="O89" s="461"/>
      <c r="P89" s="461"/>
      <c r="Q89" s="461"/>
      <c r="R89" s="461"/>
      <c r="S89" s="461"/>
      <c r="T89" s="461"/>
      <c r="U89" s="461"/>
      <c r="V89" s="461"/>
      <c r="W89" s="461"/>
      <c r="X89" s="461"/>
      <c r="Y89" s="461"/>
      <c r="Z89" s="461"/>
      <c r="AA89" s="461"/>
      <c r="AB89" s="461"/>
      <c r="AC89" s="461"/>
      <c r="AD89" s="461"/>
      <c r="AE89" s="461"/>
      <c r="AF89" s="461"/>
      <c r="AG89" s="461"/>
      <c r="AH89" s="461"/>
      <c r="AI89" s="461"/>
      <c r="AJ89" s="461"/>
      <c r="AK89" s="461"/>
      <c r="AL89" s="461"/>
      <c r="AM89" s="461"/>
      <c r="AN89" s="461"/>
      <c r="AO89" s="461"/>
      <c r="AP89" s="461"/>
      <c r="AQ89" s="461"/>
      <c r="AR89" s="461"/>
      <c r="AS89" s="461"/>
    </row>
    <row r="90" spans="3:45" x14ac:dyDescent="0.3">
      <c r="C90" s="556">
        <v>1989</v>
      </c>
      <c r="D90" s="557"/>
      <c r="E90" s="557" t="s">
        <v>657</v>
      </c>
      <c r="F90" s="557">
        <v>6</v>
      </c>
      <c r="G90" s="461"/>
      <c r="H90" s="461"/>
      <c r="I90" s="461"/>
      <c r="J90" s="461"/>
      <c r="K90" s="461"/>
      <c r="L90" s="461"/>
      <c r="M90" s="461"/>
      <c r="N90" s="461"/>
      <c r="O90" s="461"/>
      <c r="P90" s="461"/>
      <c r="Q90" s="461"/>
      <c r="R90" s="461"/>
      <c r="S90" s="461"/>
      <c r="T90" s="461"/>
      <c r="U90" s="461"/>
      <c r="V90" s="461"/>
      <c r="W90" s="461"/>
      <c r="X90" s="461"/>
      <c r="Y90" s="461"/>
      <c r="Z90" s="461"/>
      <c r="AA90" s="461"/>
      <c r="AB90" s="461"/>
      <c r="AC90" s="461"/>
      <c r="AD90" s="461"/>
      <c r="AE90" s="461"/>
      <c r="AF90" s="461"/>
      <c r="AG90" s="461"/>
      <c r="AH90" s="461"/>
      <c r="AI90" s="461"/>
      <c r="AJ90" s="461"/>
      <c r="AK90" s="461"/>
      <c r="AL90" s="461"/>
      <c r="AM90" s="461"/>
      <c r="AN90" s="461"/>
      <c r="AO90" s="461"/>
      <c r="AP90" s="461"/>
      <c r="AQ90" s="461"/>
      <c r="AR90" s="461"/>
      <c r="AS90" s="461"/>
    </row>
    <row r="91" spans="3:45" x14ac:dyDescent="0.3">
      <c r="C91" s="556">
        <v>1990</v>
      </c>
      <c r="D91" s="557"/>
      <c r="E91" s="557" t="s">
        <v>658</v>
      </c>
      <c r="F91" s="557">
        <v>7</v>
      </c>
      <c r="G91" s="461"/>
      <c r="H91" s="461"/>
      <c r="I91" s="461"/>
      <c r="J91" s="461"/>
      <c r="K91" s="461"/>
      <c r="L91" s="461"/>
      <c r="M91" s="461"/>
      <c r="N91" s="461"/>
      <c r="O91" s="461"/>
      <c r="P91" s="461"/>
      <c r="Q91" s="461"/>
      <c r="R91" s="461"/>
      <c r="S91" s="461"/>
      <c r="T91" s="461"/>
      <c r="U91" s="461"/>
      <c r="V91" s="461"/>
      <c r="W91" s="461"/>
      <c r="X91" s="461"/>
      <c r="Y91" s="461"/>
      <c r="Z91" s="461"/>
      <c r="AA91" s="461"/>
      <c r="AB91" s="461"/>
      <c r="AC91" s="461"/>
      <c r="AD91" s="461"/>
      <c r="AE91" s="461"/>
      <c r="AF91" s="461"/>
      <c r="AG91" s="461"/>
      <c r="AH91" s="461"/>
      <c r="AI91" s="461"/>
      <c r="AJ91" s="461"/>
      <c r="AK91" s="461"/>
      <c r="AL91" s="461"/>
      <c r="AM91" s="461"/>
      <c r="AN91" s="461"/>
      <c r="AO91" s="461"/>
      <c r="AP91" s="461"/>
      <c r="AQ91" s="461"/>
      <c r="AR91" s="461"/>
      <c r="AS91" s="461"/>
    </row>
    <row r="92" spans="3:45" x14ac:dyDescent="0.3">
      <c r="C92" s="556">
        <v>1991</v>
      </c>
      <c r="D92" s="557"/>
      <c r="E92" s="557" t="s">
        <v>659</v>
      </c>
      <c r="F92" s="557">
        <v>8</v>
      </c>
      <c r="G92" s="461"/>
      <c r="H92" s="461"/>
      <c r="I92" s="461"/>
      <c r="J92" s="461"/>
      <c r="K92" s="461"/>
      <c r="L92" s="461"/>
      <c r="M92" s="461"/>
      <c r="N92" s="461"/>
      <c r="O92" s="461"/>
      <c r="P92" s="461"/>
      <c r="Q92" s="461"/>
      <c r="R92" s="461"/>
      <c r="S92" s="461"/>
      <c r="T92" s="461"/>
      <c r="U92" s="461"/>
      <c r="V92" s="461"/>
      <c r="W92" s="461"/>
      <c r="X92" s="461"/>
      <c r="Y92" s="461"/>
      <c r="Z92" s="461"/>
      <c r="AA92" s="461"/>
      <c r="AB92" s="461"/>
      <c r="AC92" s="461"/>
      <c r="AD92" s="461"/>
      <c r="AE92" s="461"/>
      <c r="AF92" s="461"/>
      <c r="AG92" s="461"/>
      <c r="AH92" s="461"/>
      <c r="AI92" s="461"/>
      <c r="AJ92" s="461"/>
      <c r="AK92" s="461"/>
      <c r="AL92" s="461"/>
      <c r="AM92" s="461"/>
      <c r="AN92" s="461"/>
      <c r="AO92" s="461"/>
      <c r="AP92" s="461"/>
      <c r="AQ92" s="461"/>
      <c r="AR92" s="461"/>
      <c r="AS92" s="461"/>
    </row>
    <row r="93" spans="3:45" x14ac:dyDescent="0.3">
      <c r="C93" s="556">
        <v>1992</v>
      </c>
      <c r="D93" s="557"/>
      <c r="E93" s="557" t="s">
        <v>660</v>
      </c>
      <c r="F93" s="557">
        <v>9</v>
      </c>
      <c r="G93" s="461"/>
      <c r="H93" s="461"/>
      <c r="I93" s="461"/>
      <c r="J93" s="461"/>
      <c r="K93" s="461"/>
      <c r="L93" s="461"/>
      <c r="M93" s="461"/>
      <c r="N93" s="461"/>
      <c r="O93" s="461"/>
      <c r="P93" s="461"/>
      <c r="Q93" s="461"/>
      <c r="R93" s="461"/>
      <c r="S93" s="461"/>
      <c r="T93" s="461"/>
      <c r="U93" s="461"/>
      <c r="V93" s="461"/>
      <c r="W93" s="461"/>
      <c r="X93" s="461"/>
      <c r="Y93" s="461"/>
      <c r="Z93" s="461"/>
      <c r="AA93" s="461"/>
      <c r="AB93" s="461"/>
      <c r="AC93" s="461"/>
      <c r="AD93" s="461"/>
      <c r="AE93" s="461"/>
      <c r="AF93" s="461"/>
      <c r="AG93" s="461"/>
      <c r="AH93" s="461"/>
      <c r="AI93" s="461"/>
      <c r="AJ93" s="461"/>
      <c r="AK93" s="461"/>
      <c r="AL93" s="461"/>
      <c r="AM93" s="461"/>
      <c r="AN93" s="461"/>
      <c r="AO93" s="461"/>
      <c r="AP93" s="461"/>
      <c r="AQ93" s="461"/>
      <c r="AR93" s="461"/>
      <c r="AS93" s="461"/>
    </row>
    <row r="94" spans="3:45" x14ac:dyDescent="0.3">
      <c r="C94" s="556">
        <v>1993</v>
      </c>
      <c r="D94" s="557"/>
      <c r="E94" s="557"/>
      <c r="F94" s="557"/>
      <c r="G94" s="461"/>
      <c r="H94" s="461"/>
      <c r="I94" s="461"/>
      <c r="J94" s="461"/>
      <c r="K94" s="461"/>
      <c r="L94" s="461"/>
      <c r="M94" s="461"/>
      <c r="N94" s="461"/>
      <c r="O94" s="461"/>
      <c r="P94" s="461"/>
      <c r="Q94" s="461"/>
      <c r="R94" s="461"/>
      <c r="S94" s="461"/>
      <c r="T94" s="461"/>
      <c r="U94" s="461"/>
      <c r="V94" s="461"/>
      <c r="W94" s="461"/>
      <c r="X94" s="461"/>
      <c r="Y94" s="461"/>
      <c r="Z94" s="461"/>
      <c r="AA94" s="461"/>
      <c r="AB94" s="461"/>
      <c r="AC94" s="461"/>
      <c r="AD94" s="461"/>
      <c r="AE94" s="461"/>
      <c r="AF94" s="461"/>
      <c r="AG94" s="461"/>
      <c r="AH94" s="461"/>
      <c r="AI94" s="461"/>
      <c r="AJ94" s="461"/>
      <c r="AK94" s="461"/>
      <c r="AL94" s="461"/>
      <c r="AM94" s="461"/>
      <c r="AN94" s="461"/>
      <c r="AO94" s="461"/>
      <c r="AP94" s="461"/>
      <c r="AQ94" s="461"/>
      <c r="AR94" s="461"/>
      <c r="AS94" s="461"/>
    </row>
    <row r="95" spans="3:45" x14ac:dyDescent="0.3">
      <c r="C95" s="556">
        <v>1994</v>
      </c>
      <c r="D95" s="557"/>
      <c r="E95" s="557"/>
      <c r="F95" s="557"/>
      <c r="G95" s="461"/>
      <c r="H95" s="461"/>
      <c r="I95" s="461"/>
      <c r="J95" s="461"/>
      <c r="K95" s="461"/>
      <c r="L95" s="461"/>
      <c r="M95" s="461"/>
      <c r="N95" s="461"/>
      <c r="O95" s="461"/>
      <c r="P95" s="461"/>
      <c r="Q95" s="461"/>
      <c r="R95" s="461"/>
      <c r="S95" s="461"/>
      <c r="T95" s="461"/>
      <c r="U95" s="461"/>
      <c r="V95" s="461"/>
      <c r="W95" s="461"/>
      <c r="X95" s="461"/>
      <c r="Y95" s="461"/>
      <c r="Z95" s="461"/>
      <c r="AA95" s="461"/>
      <c r="AB95" s="461"/>
      <c r="AC95" s="461"/>
      <c r="AD95" s="461"/>
      <c r="AE95" s="461"/>
      <c r="AF95" s="461"/>
      <c r="AG95" s="461"/>
      <c r="AH95" s="461"/>
      <c r="AI95" s="461"/>
      <c r="AJ95" s="461"/>
      <c r="AK95" s="461"/>
      <c r="AL95" s="461"/>
      <c r="AM95" s="461"/>
      <c r="AN95" s="461"/>
      <c r="AO95" s="461"/>
      <c r="AP95" s="461"/>
      <c r="AQ95" s="461"/>
      <c r="AR95" s="461"/>
      <c r="AS95" s="461"/>
    </row>
    <row r="96" spans="3:45" x14ac:dyDescent="0.3">
      <c r="C96" s="556">
        <v>1995</v>
      </c>
      <c r="D96" s="557"/>
      <c r="E96" s="557"/>
      <c r="F96" s="557"/>
      <c r="G96" s="461"/>
      <c r="H96" s="461"/>
      <c r="I96" s="461"/>
      <c r="J96" s="461"/>
      <c r="K96" s="461"/>
      <c r="L96" s="461"/>
      <c r="M96" s="461"/>
      <c r="N96" s="461"/>
      <c r="O96" s="461"/>
      <c r="P96" s="461"/>
      <c r="Q96" s="461"/>
      <c r="R96" s="461"/>
      <c r="S96" s="461"/>
      <c r="T96" s="461"/>
      <c r="U96" s="461"/>
      <c r="V96" s="461"/>
      <c r="W96" s="461"/>
      <c r="X96" s="461"/>
      <c r="Y96" s="461"/>
      <c r="Z96" s="461"/>
      <c r="AA96" s="461"/>
      <c r="AB96" s="461"/>
      <c r="AC96" s="461"/>
      <c r="AD96" s="461"/>
      <c r="AE96" s="461"/>
      <c r="AF96" s="461"/>
      <c r="AG96" s="461"/>
      <c r="AH96" s="461"/>
      <c r="AI96" s="461"/>
      <c r="AJ96" s="461"/>
      <c r="AK96" s="461"/>
      <c r="AL96" s="461"/>
      <c r="AM96" s="461"/>
      <c r="AN96" s="461"/>
      <c r="AO96" s="461"/>
      <c r="AP96" s="461"/>
      <c r="AQ96" s="461"/>
      <c r="AR96" s="461"/>
      <c r="AS96" s="461"/>
    </row>
    <row r="97" spans="3:45" x14ac:dyDescent="0.3">
      <c r="C97" s="556">
        <v>1996</v>
      </c>
      <c r="D97" s="557"/>
      <c r="E97" s="557"/>
      <c r="F97" s="557"/>
      <c r="G97" s="461"/>
      <c r="H97" s="461"/>
      <c r="I97" s="461"/>
      <c r="J97" s="461"/>
      <c r="K97" s="461"/>
      <c r="L97" s="461"/>
      <c r="M97" s="461"/>
      <c r="N97" s="461"/>
      <c r="O97" s="461"/>
      <c r="P97" s="461"/>
      <c r="Q97" s="461"/>
      <c r="R97" s="461"/>
      <c r="S97" s="461"/>
      <c r="T97" s="461"/>
      <c r="U97" s="461"/>
      <c r="V97" s="461"/>
      <c r="W97" s="461"/>
      <c r="X97" s="461"/>
      <c r="Y97" s="461"/>
      <c r="Z97" s="461"/>
      <c r="AA97" s="461"/>
      <c r="AB97" s="461"/>
      <c r="AC97" s="461"/>
      <c r="AD97" s="461"/>
      <c r="AE97" s="461"/>
      <c r="AF97" s="461"/>
      <c r="AG97" s="461"/>
      <c r="AH97" s="461"/>
      <c r="AI97" s="461"/>
      <c r="AJ97" s="461"/>
      <c r="AK97" s="461"/>
      <c r="AL97" s="461"/>
      <c r="AM97" s="461"/>
      <c r="AN97" s="461"/>
      <c r="AO97" s="461"/>
      <c r="AP97" s="461"/>
      <c r="AQ97" s="461"/>
      <c r="AR97" s="461"/>
      <c r="AS97" s="461"/>
    </row>
    <row r="98" spans="3:45" x14ac:dyDescent="0.3">
      <c r="C98" s="556">
        <v>1997</v>
      </c>
      <c r="D98" s="557"/>
      <c r="E98" s="557"/>
      <c r="F98" s="557"/>
      <c r="G98" s="461"/>
      <c r="H98" s="461"/>
      <c r="I98" s="461"/>
      <c r="J98" s="461"/>
      <c r="K98" s="461"/>
      <c r="L98" s="461"/>
      <c r="M98" s="461"/>
      <c r="N98" s="461"/>
      <c r="O98" s="461"/>
      <c r="P98" s="461"/>
      <c r="Q98" s="461"/>
      <c r="R98" s="461"/>
      <c r="S98" s="461"/>
      <c r="T98" s="461"/>
      <c r="U98" s="461"/>
      <c r="V98" s="461"/>
      <c r="W98" s="461"/>
      <c r="X98" s="461"/>
      <c r="Y98" s="461"/>
      <c r="Z98" s="461"/>
      <c r="AA98" s="461"/>
      <c r="AB98" s="461"/>
      <c r="AC98" s="461"/>
      <c r="AD98" s="461"/>
      <c r="AE98" s="461"/>
      <c r="AF98" s="461"/>
      <c r="AG98" s="461"/>
      <c r="AH98" s="461"/>
      <c r="AI98" s="461"/>
      <c r="AJ98" s="461"/>
      <c r="AK98" s="461"/>
      <c r="AL98" s="461"/>
      <c r="AM98" s="461"/>
      <c r="AN98" s="461"/>
      <c r="AO98" s="461"/>
      <c r="AP98" s="461"/>
      <c r="AQ98" s="461"/>
      <c r="AR98" s="461"/>
      <c r="AS98" s="461"/>
    </row>
    <row r="99" spans="3:45" x14ac:dyDescent="0.3">
      <c r="C99" s="556">
        <v>1998</v>
      </c>
      <c r="D99" s="557"/>
      <c r="E99" s="557"/>
      <c r="F99" s="557"/>
      <c r="G99" s="461"/>
      <c r="H99" s="461"/>
      <c r="I99" s="461"/>
      <c r="J99" s="461"/>
      <c r="K99" s="461"/>
      <c r="L99" s="461"/>
      <c r="M99" s="461"/>
      <c r="N99" s="461"/>
      <c r="O99" s="461"/>
      <c r="P99" s="461"/>
      <c r="Q99" s="461"/>
      <c r="R99" s="461"/>
      <c r="S99" s="461"/>
      <c r="T99" s="461"/>
      <c r="U99" s="461"/>
      <c r="V99" s="461"/>
      <c r="W99" s="461"/>
      <c r="X99" s="461"/>
      <c r="Y99" s="461"/>
      <c r="Z99" s="461"/>
      <c r="AA99" s="461"/>
      <c r="AB99" s="461"/>
      <c r="AC99" s="461"/>
      <c r="AD99" s="461"/>
      <c r="AE99" s="461"/>
      <c r="AF99" s="461"/>
      <c r="AG99" s="461"/>
      <c r="AH99" s="461"/>
      <c r="AI99" s="461"/>
      <c r="AJ99" s="461"/>
      <c r="AK99" s="461"/>
      <c r="AL99" s="461"/>
      <c r="AM99" s="461"/>
      <c r="AN99" s="461"/>
      <c r="AO99" s="461"/>
      <c r="AP99" s="461"/>
      <c r="AQ99" s="461"/>
      <c r="AR99" s="461"/>
      <c r="AS99" s="461"/>
    </row>
    <row r="100" spans="3:45" x14ac:dyDescent="0.3">
      <c r="C100" s="556">
        <v>1999</v>
      </c>
      <c r="D100" s="557"/>
      <c r="E100" s="557"/>
      <c r="F100" s="557"/>
      <c r="G100" s="461"/>
      <c r="H100" s="461"/>
      <c r="I100" s="461"/>
      <c r="J100" s="461"/>
      <c r="K100" s="461"/>
      <c r="L100" s="461"/>
      <c r="M100" s="461"/>
      <c r="N100" s="461"/>
      <c r="O100" s="461"/>
      <c r="P100" s="461"/>
      <c r="Q100" s="461"/>
      <c r="R100" s="461"/>
      <c r="S100" s="461"/>
      <c r="T100" s="461"/>
      <c r="U100" s="461"/>
      <c r="V100" s="461"/>
      <c r="W100" s="461"/>
      <c r="X100" s="461"/>
      <c r="Y100" s="461"/>
      <c r="Z100" s="461"/>
      <c r="AA100" s="461"/>
      <c r="AB100" s="461"/>
      <c r="AC100" s="461"/>
      <c r="AD100" s="461"/>
      <c r="AE100" s="461"/>
      <c r="AF100" s="461"/>
      <c r="AG100" s="461"/>
      <c r="AH100" s="461"/>
      <c r="AI100" s="461"/>
      <c r="AJ100" s="461"/>
      <c r="AK100" s="461"/>
      <c r="AL100" s="461"/>
      <c r="AM100" s="461"/>
      <c r="AN100" s="461"/>
      <c r="AO100" s="461"/>
      <c r="AP100" s="461"/>
      <c r="AQ100" s="461"/>
      <c r="AR100" s="461"/>
      <c r="AS100" s="461"/>
    </row>
    <row r="101" spans="3:45" x14ac:dyDescent="0.3">
      <c r="C101" s="556">
        <v>2000</v>
      </c>
      <c r="D101" s="557"/>
      <c r="E101" s="557"/>
      <c r="F101" s="557"/>
      <c r="G101" s="461"/>
      <c r="H101" s="461"/>
      <c r="I101" s="461"/>
      <c r="J101" s="461"/>
      <c r="K101" s="461"/>
      <c r="L101" s="461"/>
      <c r="M101" s="461"/>
      <c r="N101" s="461"/>
      <c r="O101" s="461"/>
      <c r="P101" s="461"/>
      <c r="Q101" s="461"/>
      <c r="R101" s="461"/>
      <c r="S101" s="461"/>
      <c r="T101" s="461"/>
      <c r="U101" s="461"/>
      <c r="V101" s="461"/>
      <c r="W101" s="461"/>
      <c r="X101" s="461"/>
      <c r="Y101" s="461"/>
      <c r="Z101" s="461"/>
      <c r="AA101" s="461"/>
      <c r="AB101" s="461"/>
      <c r="AC101" s="461"/>
      <c r="AD101" s="461"/>
      <c r="AE101" s="461"/>
      <c r="AF101" s="461"/>
      <c r="AG101" s="461"/>
      <c r="AH101" s="461"/>
      <c r="AI101" s="461"/>
      <c r="AJ101" s="461"/>
      <c r="AK101" s="461"/>
      <c r="AL101" s="461"/>
      <c r="AM101" s="461"/>
      <c r="AN101" s="461"/>
      <c r="AO101" s="461"/>
      <c r="AP101" s="461"/>
      <c r="AQ101" s="461"/>
      <c r="AR101" s="461"/>
      <c r="AS101" s="461"/>
    </row>
    <row r="102" spans="3:45" x14ac:dyDescent="0.3">
      <c r="C102" s="556">
        <v>2001</v>
      </c>
      <c r="D102" s="557"/>
      <c r="E102" s="557"/>
      <c r="F102" s="557"/>
      <c r="G102" s="461"/>
      <c r="H102" s="461"/>
      <c r="I102" s="461"/>
      <c r="J102" s="461"/>
      <c r="K102" s="461"/>
      <c r="L102" s="461"/>
      <c r="M102" s="461"/>
      <c r="N102" s="461"/>
      <c r="O102" s="461"/>
      <c r="P102" s="461"/>
      <c r="Q102" s="461"/>
      <c r="R102" s="461"/>
      <c r="S102" s="461"/>
      <c r="T102" s="461"/>
      <c r="U102" s="461"/>
      <c r="V102" s="461"/>
      <c r="W102" s="461"/>
      <c r="X102" s="461"/>
      <c r="Y102" s="461"/>
      <c r="Z102" s="461"/>
      <c r="AA102" s="461"/>
      <c r="AB102" s="461"/>
      <c r="AC102" s="461"/>
      <c r="AD102" s="461"/>
      <c r="AE102" s="461"/>
      <c r="AF102" s="461"/>
      <c r="AG102" s="461"/>
      <c r="AH102" s="461"/>
      <c r="AI102" s="461"/>
      <c r="AJ102" s="461"/>
      <c r="AK102" s="461"/>
      <c r="AL102" s="461"/>
      <c r="AM102" s="461"/>
      <c r="AN102" s="461"/>
      <c r="AO102" s="461"/>
      <c r="AP102" s="461"/>
      <c r="AQ102" s="461"/>
      <c r="AR102" s="461"/>
      <c r="AS102" s="461"/>
    </row>
    <row r="103" spans="3:45" x14ac:dyDescent="0.3">
      <c r="C103" s="556">
        <v>2002</v>
      </c>
      <c r="D103" s="557"/>
      <c r="E103" s="557"/>
      <c r="F103" s="557"/>
      <c r="G103" s="461"/>
      <c r="H103" s="461"/>
      <c r="I103" s="461"/>
      <c r="J103" s="461"/>
      <c r="K103" s="461"/>
      <c r="L103" s="461"/>
      <c r="M103" s="461"/>
      <c r="N103" s="461"/>
      <c r="O103" s="461"/>
      <c r="P103" s="461"/>
      <c r="Q103" s="461"/>
      <c r="R103" s="461"/>
      <c r="S103" s="461"/>
      <c r="T103" s="461"/>
      <c r="U103" s="461"/>
      <c r="V103" s="461"/>
      <c r="W103" s="461"/>
      <c r="X103" s="461"/>
      <c r="Y103" s="461"/>
      <c r="Z103" s="461"/>
      <c r="AA103" s="461"/>
      <c r="AB103" s="461"/>
      <c r="AC103" s="461"/>
      <c r="AD103" s="461"/>
      <c r="AE103" s="461"/>
      <c r="AF103" s="461"/>
      <c r="AG103" s="461"/>
      <c r="AH103" s="461"/>
      <c r="AI103" s="461"/>
      <c r="AJ103" s="461"/>
      <c r="AK103" s="461"/>
      <c r="AL103" s="461"/>
      <c r="AM103" s="461"/>
      <c r="AN103" s="461"/>
      <c r="AO103" s="461"/>
      <c r="AP103" s="461"/>
      <c r="AQ103" s="461"/>
      <c r="AR103" s="461"/>
      <c r="AS103" s="461"/>
    </row>
    <row r="104" spans="3:45" x14ac:dyDescent="0.3">
      <c r="C104" s="556">
        <v>2003</v>
      </c>
      <c r="D104" s="557"/>
      <c r="E104" s="557"/>
      <c r="F104" s="557"/>
      <c r="G104" s="461"/>
      <c r="H104" s="461"/>
      <c r="I104" s="461"/>
      <c r="J104" s="461"/>
      <c r="K104" s="461"/>
      <c r="L104" s="461"/>
      <c r="M104" s="461"/>
      <c r="N104" s="461"/>
      <c r="O104" s="461"/>
      <c r="P104" s="461"/>
      <c r="Q104" s="461"/>
      <c r="R104" s="461"/>
      <c r="S104" s="461"/>
      <c r="T104" s="461"/>
      <c r="U104" s="461"/>
      <c r="V104" s="461"/>
      <c r="W104" s="461"/>
      <c r="X104" s="461"/>
      <c r="Y104" s="461"/>
      <c r="Z104" s="461"/>
      <c r="AA104" s="461"/>
      <c r="AB104" s="461"/>
      <c r="AC104" s="461"/>
      <c r="AD104" s="461"/>
      <c r="AE104" s="461"/>
      <c r="AF104" s="461"/>
      <c r="AG104" s="461"/>
      <c r="AH104" s="461"/>
      <c r="AI104" s="461"/>
      <c r="AJ104" s="461"/>
      <c r="AK104" s="461"/>
      <c r="AL104" s="461"/>
      <c r="AM104" s="461"/>
      <c r="AN104" s="461"/>
      <c r="AO104" s="461"/>
      <c r="AP104" s="461"/>
      <c r="AQ104" s="461"/>
      <c r="AR104" s="461"/>
      <c r="AS104" s="461"/>
    </row>
    <row r="105" spans="3:45" x14ac:dyDescent="0.3">
      <c r="C105" s="556">
        <v>2004</v>
      </c>
      <c r="D105" s="557"/>
      <c r="E105" s="557"/>
      <c r="F105" s="557"/>
      <c r="G105" s="461"/>
      <c r="H105" s="461"/>
      <c r="I105" s="461"/>
      <c r="J105" s="461"/>
      <c r="K105" s="461"/>
      <c r="L105" s="461"/>
      <c r="M105" s="461"/>
      <c r="N105" s="461"/>
      <c r="O105" s="461"/>
      <c r="P105" s="461"/>
      <c r="Q105" s="461"/>
      <c r="R105" s="461"/>
      <c r="S105" s="461"/>
      <c r="T105" s="461"/>
      <c r="U105" s="461"/>
      <c r="V105" s="461"/>
      <c r="W105" s="461"/>
      <c r="X105" s="461"/>
      <c r="Y105" s="461"/>
      <c r="Z105" s="461"/>
      <c r="AA105" s="461"/>
      <c r="AB105" s="461"/>
      <c r="AC105" s="461"/>
      <c r="AD105" s="461"/>
      <c r="AE105" s="461"/>
      <c r="AF105" s="461"/>
      <c r="AG105" s="461"/>
      <c r="AH105" s="461"/>
      <c r="AI105" s="461"/>
      <c r="AJ105" s="461"/>
      <c r="AK105" s="461"/>
      <c r="AL105" s="461"/>
      <c r="AM105" s="461"/>
      <c r="AN105" s="461"/>
      <c r="AO105" s="461"/>
      <c r="AP105" s="461"/>
      <c r="AQ105" s="461"/>
      <c r="AR105" s="461"/>
      <c r="AS105" s="461"/>
    </row>
    <row r="106" spans="3:45" x14ac:dyDescent="0.3">
      <c r="C106" s="556">
        <v>2005</v>
      </c>
      <c r="D106" s="557"/>
      <c r="E106" s="557"/>
      <c r="F106" s="557"/>
      <c r="G106" s="461"/>
      <c r="H106" s="461"/>
      <c r="I106" s="461"/>
      <c r="J106" s="461"/>
      <c r="K106" s="461"/>
      <c r="L106" s="461"/>
      <c r="M106" s="461"/>
      <c r="N106" s="461"/>
      <c r="O106" s="461"/>
      <c r="P106" s="461"/>
      <c r="Q106" s="461"/>
      <c r="R106" s="461"/>
      <c r="S106" s="461"/>
      <c r="T106" s="461"/>
      <c r="U106" s="461"/>
      <c r="V106" s="461"/>
      <c r="W106" s="461"/>
      <c r="X106" s="461"/>
      <c r="Y106" s="461"/>
      <c r="Z106" s="461"/>
      <c r="AA106" s="461"/>
      <c r="AB106" s="461"/>
      <c r="AC106" s="461"/>
      <c r="AD106" s="461"/>
      <c r="AE106" s="461"/>
      <c r="AF106" s="461"/>
      <c r="AG106" s="461"/>
      <c r="AH106" s="461"/>
      <c r="AI106" s="461"/>
      <c r="AJ106" s="461"/>
      <c r="AK106" s="461"/>
      <c r="AL106" s="461"/>
      <c r="AM106" s="461"/>
      <c r="AN106" s="461"/>
      <c r="AO106" s="461"/>
      <c r="AP106" s="461"/>
      <c r="AQ106" s="461"/>
      <c r="AR106" s="461"/>
      <c r="AS106" s="461"/>
    </row>
    <row r="107" spans="3:45" x14ac:dyDescent="0.3">
      <c r="C107" s="556">
        <v>2006</v>
      </c>
      <c r="D107" s="557"/>
      <c r="E107" s="557"/>
      <c r="F107" s="557"/>
      <c r="G107" s="461"/>
      <c r="H107" s="461"/>
      <c r="I107" s="461"/>
      <c r="J107" s="461"/>
      <c r="K107" s="461"/>
      <c r="L107" s="461"/>
      <c r="M107" s="461"/>
      <c r="N107" s="461"/>
      <c r="O107" s="461"/>
      <c r="P107" s="461"/>
      <c r="Q107" s="461"/>
      <c r="R107" s="461"/>
      <c r="S107" s="461"/>
      <c r="T107" s="461"/>
      <c r="U107" s="461"/>
      <c r="V107" s="461"/>
      <c r="W107" s="461"/>
      <c r="X107" s="461"/>
      <c r="Y107" s="461"/>
      <c r="Z107" s="461"/>
      <c r="AA107" s="461"/>
      <c r="AB107" s="461"/>
      <c r="AC107" s="461"/>
      <c r="AD107" s="461"/>
      <c r="AE107" s="461"/>
      <c r="AF107" s="461"/>
      <c r="AG107" s="461"/>
      <c r="AH107" s="461"/>
      <c r="AI107" s="461"/>
      <c r="AJ107" s="461"/>
      <c r="AK107" s="461"/>
      <c r="AL107" s="461"/>
      <c r="AM107" s="461"/>
      <c r="AN107" s="461"/>
      <c r="AO107" s="461"/>
      <c r="AP107" s="461"/>
      <c r="AQ107" s="461"/>
      <c r="AR107" s="461"/>
      <c r="AS107" s="461"/>
    </row>
    <row r="108" spans="3:45" x14ac:dyDescent="0.3">
      <c r="C108" s="556">
        <v>2007</v>
      </c>
      <c r="D108" s="557"/>
      <c r="E108" s="557"/>
      <c r="F108" s="557"/>
      <c r="G108" s="461"/>
      <c r="H108" s="461"/>
      <c r="I108" s="461"/>
      <c r="J108" s="461"/>
      <c r="K108" s="461"/>
      <c r="L108" s="461"/>
      <c r="M108" s="461"/>
      <c r="N108" s="461"/>
      <c r="O108" s="461"/>
      <c r="P108" s="461"/>
      <c r="Q108" s="461"/>
      <c r="R108" s="461"/>
      <c r="S108" s="461"/>
      <c r="T108" s="461"/>
      <c r="U108" s="461"/>
      <c r="V108" s="461"/>
      <c r="W108" s="461"/>
      <c r="X108" s="461"/>
      <c r="Y108" s="461"/>
      <c r="Z108" s="461"/>
      <c r="AA108" s="461"/>
      <c r="AB108" s="461"/>
      <c r="AC108" s="461"/>
      <c r="AD108" s="461"/>
      <c r="AE108" s="461"/>
      <c r="AF108" s="461"/>
      <c r="AG108" s="461"/>
      <c r="AH108" s="461"/>
      <c r="AI108" s="461"/>
      <c r="AJ108" s="461"/>
      <c r="AK108" s="461"/>
      <c r="AL108" s="461"/>
      <c r="AM108" s="461"/>
      <c r="AN108" s="461"/>
      <c r="AO108" s="461"/>
      <c r="AP108" s="461"/>
      <c r="AQ108" s="461"/>
      <c r="AR108" s="461"/>
      <c r="AS108" s="461"/>
    </row>
    <row r="109" spans="3:45" x14ac:dyDescent="0.3">
      <c r="C109" s="556">
        <v>2008</v>
      </c>
      <c r="D109" s="557"/>
      <c r="E109" s="557"/>
      <c r="F109" s="557"/>
      <c r="G109" s="461"/>
      <c r="H109" s="461"/>
      <c r="I109" s="461"/>
      <c r="J109" s="461"/>
      <c r="K109" s="461"/>
      <c r="L109" s="461"/>
      <c r="M109" s="461"/>
      <c r="N109" s="461"/>
      <c r="O109" s="461"/>
      <c r="P109" s="461"/>
      <c r="Q109" s="461"/>
      <c r="R109" s="461"/>
      <c r="S109" s="461"/>
      <c r="T109" s="461"/>
      <c r="U109" s="461"/>
      <c r="V109" s="461"/>
      <c r="W109" s="461"/>
      <c r="X109" s="461"/>
      <c r="Y109" s="461"/>
      <c r="Z109" s="461"/>
      <c r="AA109" s="461"/>
      <c r="AB109" s="461"/>
      <c r="AC109" s="461"/>
      <c r="AD109" s="461"/>
      <c r="AE109" s="461"/>
      <c r="AF109" s="461"/>
      <c r="AG109" s="461"/>
      <c r="AH109" s="461"/>
      <c r="AI109" s="461"/>
      <c r="AJ109" s="461"/>
      <c r="AK109" s="461"/>
      <c r="AL109" s="461"/>
      <c r="AM109" s="461"/>
      <c r="AN109" s="461"/>
      <c r="AO109" s="461"/>
      <c r="AP109" s="461"/>
      <c r="AQ109" s="461"/>
      <c r="AR109" s="461"/>
      <c r="AS109" s="461"/>
    </row>
    <row r="110" spans="3:45" x14ac:dyDescent="0.3">
      <c r="C110" s="556">
        <v>2009</v>
      </c>
      <c r="D110" s="557"/>
      <c r="E110" s="557"/>
      <c r="F110" s="557"/>
      <c r="G110" s="461"/>
      <c r="H110" s="461"/>
      <c r="I110" s="461"/>
      <c r="J110" s="461"/>
      <c r="K110" s="461"/>
      <c r="L110" s="461"/>
      <c r="M110" s="461"/>
      <c r="N110" s="461"/>
      <c r="O110" s="461"/>
      <c r="P110" s="461"/>
      <c r="Q110" s="461"/>
      <c r="R110" s="461"/>
      <c r="S110" s="461"/>
      <c r="T110" s="461"/>
      <c r="U110" s="461"/>
      <c r="V110" s="461"/>
      <c r="W110" s="461"/>
      <c r="X110" s="461"/>
      <c r="Y110" s="461"/>
      <c r="Z110" s="461"/>
      <c r="AA110" s="461"/>
      <c r="AB110" s="461"/>
      <c r="AC110" s="461"/>
      <c r="AD110" s="461"/>
      <c r="AE110" s="461"/>
      <c r="AF110" s="461"/>
      <c r="AG110" s="461"/>
      <c r="AH110" s="461"/>
      <c r="AI110" s="461"/>
      <c r="AJ110" s="461"/>
      <c r="AK110" s="461"/>
      <c r="AL110" s="461"/>
      <c r="AM110" s="461"/>
      <c r="AN110" s="461"/>
      <c r="AO110" s="461"/>
      <c r="AP110" s="461"/>
      <c r="AQ110" s="461"/>
      <c r="AR110" s="461"/>
      <c r="AS110" s="461"/>
    </row>
    <row r="111" spans="3:45" x14ac:dyDescent="0.3">
      <c r="C111" s="556">
        <v>2010</v>
      </c>
      <c r="D111" s="557"/>
      <c r="E111" s="557"/>
      <c r="F111" s="557"/>
      <c r="G111" s="461"/>
      <c r="H111" s="461"/>
      <c r="I111" s="461"/>
      <c r="J111" s="461"/>
      <c r="K111" s="461"/>
      <c r="L111" s="461"/>
      <c r="M111" s="461"/>
      <c r="N111" s="461"/>
      <c r="O111" s="461"/>
      <c r="P111" s="461"/>
      <c r="Q111" s="461"/>
      <c r="R111" s="461"/>
      <c r="S111" s="461"/>
      <c r="T111" s="461"/>
      <c r="U111" s="461"/>
      <c r="V111" s="461"/>
      <c r="W111" s="461"/>
      <c r="X111" s="461"/>
      <c r="Y111" s="461"/>
      <c r="Z111" s="461"/>
      <c r="AA111" s="461"/>
      <c r="AB111" s="461"/>
      <c r="AC111" s="461"/>
      <c r="AD111" s="461"/>
      <c r="AE111" s="461"/>
      <c r="AF111" s="461"/>
      <c r="AG111" s="461"/>
      <c r="AH111" s="461"/>
      <c r="AI111" s="461"/>
      <c r="AJ111" s="461"/>
      <c r="AK111" s="461"/>
      <c r="AL111" s="461"/>
      <c r="AM111" s="461"/>
      <c r="AN111" s="461"/>
      <c r="AO111" s="461"/>
      <c r="AP111" s="461"/>
      <c r="AQ111" s="461"/>
      <c r="AR111" s="461"/>
      <c r="AS111" s="461"/>
    </row>
    <row r="112" spans="3:45" x14ac:dyDescent="0.3">
      <c r="C112" s="556">
        <v>2011</v>
      </c>
      <c r="D112" s="557"/>
      <c r="E112" s="557"/>
      <c r="F112" s="557"/>
      <c r="G112" s="461"/>
      <c r="H112" s="461"/>
      <c r="I112" s="461"/>
      <c r="J112" s="461"/>
      <c r="K112" s="461"/>
      <c r="L112" s="461"/>
      <c r="M112" s="461"/>
      <c r="N112" s="461"/>
      <c r="O112" s="461"/>
      <c r="P112" s="461"/>
      <c r="Q112" s="461"/>
      <c r="R112" s="461"/>
      <c r="S112" s="461"/>
      <c r="T112" s="461"/>
      <c r="U112" s="461"/>
      <c r="V112" s="461"/>
      <c r="W112" s="461"/>
      <c r="X112" s="461"/>
      <c r="Y112" s="461"/>
      <c r="Z112" s="461"/>
      <c r="AA112" s="461"/>
      <c r="AB112" s="461"/>
      <c r="AC112" s="461"/>
      <c r="AD112" s="461"/>
      <c r="AE112" s="461"/>
      <c r="AF112" s="461"/>
      <c r="AG112" s="461"/>
      <c r="AH112" s="461"/>
      <c r="AI112" s="461"/>
      <c r="AJ112" s="461"/>
      <c r="AK112" s="461"/>
      <c r="AL112" s="461"/>
      <c r="AM112" s="461"/>
      <c r="AN112" s="461"/>
      <c r="AO112" s="461"/>
      <c r="AP112" s="461"/>
      <c r="AQ112" s="461"/>
      <c r="AR112" s="461"/>
      <c r="AS112" s="461"/>
    </row>
    <row r="113" spans="3:45" x14ac:dyDescent="0.3">
      <c r="C113" s="556">
        <v>2012</v>
      </c>
      <c r="D113" s="557"/>
      <c r="E113" s="557"/>
      <c r="F113" s="557"/>
      <c r="G113" s="461"/>
      <c r="H113" s="461"/>
      <c r="I113" s="461"/>
      <c r="J113" s="461"/>
      <c r="K113" s="461"/>
      <c r="L113" s="461"/>
      <c r="M113" s="461"/>
      <c r="N113" s="461"/>
      <c r="O113" s="461"/>
      <c r="P113" s="461"/>
      <c r="Q113" s="461"/>
      <c r="R113" s="461"/>
      <c r="S113" s="461"/>
      <c r="T113" s="461"/>
      <c r="U113" s="461"/>
      <c r="V113" s="461"/>
      <c r="W113" s="461"/>
      <c r="X113" s="461"/>
      <c r="Y113" s="461"/>
      <c r="Z113" s="461"/>
      <c r="AA113" s="461"/>
      <c r="AB113" s="461"/>
      <c r="AC113" s="461"/>
      <c r="AD113" s="461"/>
      <c r="AE113" s="461"/>
      <c r="AF113" s="461"/>
      <c r="AG113" s="461"/>
      <c r="AH113" s="461"/>
      <c r="AI113" s="461"/>
      <c r="AJ113" s="461"/>
      <c r="AK113" s="461"/>
      <c r="AL113" s="461"/>
      <c r="AM113" s="461"/>
      <c r="AN113" s="461"/>
      <c r="AO113" s="461"/>
      <c r="AP113" s="461"/>
      <c r="AQ113" s="461"/>
      <c r="AR113" s="461"/>
      <c r="AS113" s="461"/>
    </row>
    <row r="114" spans="3:45" x14ac:dyDescent="0.3">
      <c r="C114" s="556">
        <v>2013</v>
      </c>
      <c r="D114" s="557"/>
      <c r="E114" s="557"/>
      <c r="F114" s="557"/>
      <c r="G114" s="461"/>
      <c r="H114" s="461"/>
      <c r="I114" s="461"/>
      <c r="J114" s="461"/>
      <c r="K114" s="461"/>
      <c r="L114" s="461"/>
      <c r="M114" s="461"/>
      <c r="N114" s="461"/>
      <c r="O114" s="461"/>
      <c r="P114" s="461"/>
      <c r="Q114" s="461"/>
      <c r="R114" s="461"/>
      <c r="S114" s="461"/>
      <c r="T114" s="461"/>
      <c r="U114" s="461"/>
      <c r="V114" s="461"/>
      <c r="W114" s="461"/>
      <c r="X114" s="461"/>
      <c r="Y114" s="461"/>
      <c r="Z114" s="461"/>
      <c r="AA114" s="461"/>
      <c r="AB114" s="461"/>
      <c r="AC114" s="461"/>
      <c r="AD114" s="461"/>
      <c r="AE114" s="461"/>
      <c r="AF114" s="461"/>
      <c r="AG114" s="461"/>
      <c r="AH114" s="461"/>
      <c r="AI114" s="461"/>
      <c r="AJ114" s="461"/>
      <c r="AK114" s="461"/>
      <c r="AL114" s="461"/>
      <c r="AM114" s="461"/>
      <c r="AN114" s="461"/>
      <c r="AO114" s="461"/>
      <c r="AP114" s="461"/>
      <c r="AQ114" s="461"/>
      <c r="AR114" s="461"/>
      <c r="AS114" s="461"/>
    </row>
    <row r="115" spans="3:45" x14ac:dyDescent="0.3">
      <c r="C115" s="556">
        <v>2014</v>
      </c>
      <c r="D115" s="557"/>
      <c r="E115" s="557"/>
      <c r="F115" s="557"/>
      <c r="G115" s="461"/>
      <c r="H115" s="461"/>
      <c r="I115" s="461"/>
      <c r="J115" s="461"/>
      <c r="K115" s="461"/>
      <c r="L115" s="461"/>
      <c r="M115" s="461"/>
      <c r="N115" s="461"/>
      <c r="O115" s="461"/>
      <c r="P115" s="461"/>
      <c r="Q115" s="461"/>
      <c r="R115" s="461"/>
      <c r="S115" s="461"/>
      <c r="T115" s="461"/>
      <c r="U115" s="461"/>
      <c r="V115" s="461"/>
      <c r="W115" s="461"/>
      <c r="X115" s="461"/>
      <c r="Y115" s="461"/>
      <c r="Z115" s="461"/>
      <c r="AA115" s="461"/>
      <c r="AB115" s="461"/>
      <c r="AC115" s="461"/>
      <c r="AD115" s="461"/>
      <c r="AE115" s="461"/>
      <c r="AF115" s="461"/>
      <c r="AG115" s="461"/>
      <c r="AH115" s="461"/>
      <c r="AI115" s="461"/>
      <c r="AJ115" s="461"/>
      <c r="AK115" s="461"/>
      <c r="AL115" s="461"/>
      <c r="AM115" s="461"/>
      <c r="AN115" s="461"/>
      <c r="AO115" s="461"/>
      <c r="AP115" s="461"/>
      <c r="AQ115" s="461"/>
      <c r="AR115" s="461"/>
      <c r="AS115" s="461"/>
    </row>
    <row r="116" spans="3:45" x14ac:dyDescent="0.3">
      <c r="C116" s="556">
        <v>2015</v>
      </c>
      <c r="D116" s="557"/>
      <c r="E116" s="557"/>
      <c r="F116" s="557"/>
      <c r="G116" s="461"/>
      <c r="H116" s="461"/>
      <c r="I116" s="461"/>
      <c r="J116" s="461"/>
      <c r="K116" s="461"/>
      <c r="L116" s="461"/>
      <c r="M116" s="461"/>
      <c r="N116" s="461"/>
      <c r="O116" s="461"/>
      <c r="P116" s="461"/>
      <c r="Q116" s="461"/>
      <c r="R116" s="461"/>
      <c r="S116" s="461"/>
      <c r="T116" s="461"/>
      <c r="U116" s="461"/>
      <c r="V116" s="461"/>
      <c r="W116" s="461"/>
      <c r="X116" s="461"/>
      <c r="Y116" s="461"/>
      <c r="Z116" s="461"/>
      <c r="AA116" s="461"/>
      <c r="AB116" s="461"/>
      <c r="AC116" s="461"/>
      <c r="AD116" s="461"/>
      <c r="AE116" s="461"/>
      <c r="AF116" s="461"/>
      <c r="AG116" s="461"/>
      <c r="AH116" s="461"/>
      <c r="AI116" s="461"/>
      <c r="AJ116" s="461"/>
      <c r="AK116" s="461"/>
      <c r="AL116" s="461"/>
      <c r="AM116" s="461"/>
      <c r="AN116" s="461"/>
      <c r="AO116" s="461"/>
      <c r="AP116" s="461"/>
      <c r="AQ116" s="461"/>
      <c r="AR116" s="461"/>
      <c r="AS116" s="461"/>
    </row>
    <row r="117" spans="3:45" x14ac:dyDescent="0.3">
      <c r="C117" s="461"/>
      <c r="D117" s="461"/>
      <c r="E117" s="461"/>
      <c r="F117" s="461"/>
      <c r="G117" s="461"/>
      <c r="H117" s="461"/>
      <c r="I117" s="461"/>
      <c r="J117" s="461"/>
      <c r="K117" s="461"/>
      <c r="L117" s="461"/>
      <c r="M117" s="461"/>
      <c r="N117" s="461"/>
      <c r="O117" s="461"/>
      <c r="P117" s="461"/>
      <c r="Q117" s="461"/>
      <c r="R117" s="461"/>
      <c r="S117" s="461"/>
      <c r="T117" s="461"/>
      <c r="U117" s="461"/>
      <c r="V117" s="461"/>
      <c r="W117" s="461"/>
      <c r="X117" s="461"/>
      <c r="Y117" s="461"/>
      <c r="Z117" s="461"/>
      <c r="AA117" s="461"/>
      <c r="AB117" s="461"/>
      <c r="AC117" s="461"/>
      <c r="AD117" s="461"/>
      <c r="AE117" s="461"/>
      <c r="AF117" s="461"/>
      <c r="AG117" s="461"/>
      <c r="AH117" s="461"/>
      <c r="AI117" s="461"/>
      <c r="AJ117" s="461"/>
      <c r="AK117" s="461"/>
      <c r="AL117" s="461"/>
      <c r="AM117" s="461"/>
      <c r="AN117" s="461"/>
      <c r="AO117" s="461"/>
      <c r="AP117" s="461"/>
      <c r="AQ117" s="461"/>
      <c r="AR117" s="461"/>
      <c r="AS117" s="461"/>
    </row>
    <row r="118" spans="3:45" x14ac:dyDescent="0.3">
      <c r="C118" s="461"/>
      <c r="D118" s="461"/>
      <c r="E118" s="461"/>
      <c r="F118" s="461"/>
      <c r="G118" s="461"/>
      <c r="H118" s="461"/>
      <c r="I118" s="461"/>
      <c r="J118" s="461"/>
      <c r="K118" s="461"/>
      <c r="L118" s="461"/>
      <c r="M118" s="461"/>
      <c r="N118" s="461"/>
      <c r="O118" s="461"/>
      <c r="P118" s="461"/>
      <c r="Q118" s="461"/>
      <c r="R118" s="461"/>
      <c r="S118" s="461"/>
      <c r="T118" s="461"/>
      <c r="U118" s="461"/>
      <c r="V118" s="461"/>
      <c r="W118" s="461"/>
      <c r="X118" s="461"/>
      <c r="Y118" s="461"/>
      <c r="Z118" s="461"/>
      <c r="AA118" s="461"/>
      <c r="AB118" s="461"/>
      <c r="AC118" s="461"/>
      <c r="AD118" s="461"/>
      <c r="AE118" s="461"/>
      <c r="AF118" s="461"/>
      <c r="AG118" s="461"/>
      <c r="AH118" s="461"/>
      <c r="AI118" s="461"/>
      <c r="AJ118" s="461"/>
      <c r="AK118" s="461"/>
      <c r="AL118" s="461"/>
      <c r="AM118" s="461"/>
      <c r="AN118" s="461"/>
      <c r="AO118" s="461"/>
      <c r="AP118" s="461"/>
      <c r="AQ118" s="461"/>
      <c r="AR118" s="461"/>
      <c r="AS118" s="461"/>
    </row>
    <row r="119" spans="3:45" x14ac:dyDescent="0.3">
      <c r="C119" s="461"/>
      <c r="D119" s="461"/>
      <c r="E119" s="461"/>
      <c r="F119" s="461"/>
      <c r="G119" s="461"/>
      <c r="H119" s="461"/>
      <c r="I119" s="461"/>
      <c r="J119" s="461"/>
      <c r="K119" s="461"/>
      <c r="L119" s="461"/>
      <c r="M119" s="461"/>
      <c r="N119" s="461"/>
      <c r="O119" s="461"/>
      <c r="P119" s="461"/>
      <c r="Q119" s="461"/>
      <c r="R119" s="461"/>
      <c r="S119" s="461"/>
      <c r="T119" s="461"/>
      <c r="U119" s="461"/>
      <c r="V119" s="461"/>
      <c r="W119" s="461"/>
      <c r="X119" s="461"/>
      <c r="Y119" s="461"/>
      <c r="Z119" s="461"/>
      <c r="AA119" s="461"/>
      <c r="AB119" s="461"/>
      <c r="AC119" s="461"/>
      <c r="AD119" s="461"/>
      <c r="AE119" s="461"/>
      <c r="AF119" s="461"/>
      <c r="AG119" s="461"/>
      <c r="AH119" s="461"/>
      <c r="AI119" s="461"/>
      <c r="AJ119" s="461"/>
      <c r="AK119" s="461"/>
      <c r="AL119" s="461"/>
      <c r="AM119" s="461"/>
      <c r="AN119" s="461"/>
      <c r="AO119" s="461"/>
      <c r="AP119" s="461"/>
      <c r="AQ119" s="461"/>
      <c r="AR119" s="461"/>
      <c r="AS119" s="461"/>
    </row>
    <row r="120" spans="3:45" x14ac:dyDescent="0.3">
      <c r="C120" s="461"/>
      <c r="D120" s="461"/>
      <c r="E120" s="461"/>
      <c r="F120" s="461"/>
      <c r="G120" s="461"/>
      <c r="H120" s="461"/>
      <c r="I120" s="461"/>
      <c r="J120" s="461"/>
      <c r="K120" s="461"/>
      <c r="L120" s="461"/>
      <c r="M120" s="461"/>
      <c r="N120" s="461"/>
      <c r="O120" s="461"/>
      <c r="P120" s="461"/>
      <c r="Q120" s="461"/>
      <c r="R120" s="461"/>
      <c r="S120" s="461"/>
      <c r="T120" s="461"/>
      <c r="U120" s="461"/>
      <c r="V120" s="461"/>
      <c r="W120" s="461"/>
      <c r="X120" s="461"/>
      <c r="Y120" s="461"/>
      <c r="Z120" s="461"/>
      <c r="AA120" s="461"/>
      <c r="AB120" s="461"/>
      <c r="AC120" s="461"/>
      <c r="AD120" s="461"/>
      <c r="AE120" s="461"/>
      <c r="AF120" s="461"/>
      <c r="AG120" s="461"/>
      <c r="AH120" s="461"/>
      <c r="AI120" s="461"/>
      <c r="AJ120" s="461"/>
      <c r="AK120" s="461"/>
      <c r="AL120" s="461"/>
      <c r="AM120" s="461"/>
      <c r="AN120" s="461"/>
      <c r="AO120" s="461"/>
      <c r="AP120" s="461"/>
      <c r="AQ120" s="461"/>
      <c r="AR120" s="461"/>
      <c r="AS120" s="461"/>
    </row>
    <row r="121" spans="3:45" x14ac:dyDescent="0.3">
      <c r="C121" s="461"/>
      <c r="D121" s="461"/>
      <c r="E121" s="461"/>
      <c r="F121" s="461"/>
      <c r="G121" s="461"/>
      <c r="H121" s="461"/>
      <c r="I121" s="461"/>
      <c r="J121" s="461"/>
      <c r="K121" s="461"/>
      <c r="L121" s="461"/>
      <c r="M121" s="461"/>
      <c r="N121" s="461"/>
      <c r="O121" s="461"/>
      <c r="P121" s="461"/>
      <c r="Q121" s="461"/>
      <c r="R121" s="461"/>
      <c r="S121" s="461"/>
      <c r="T121" s="461"/>
      <c r="U121" s="461"/>
      <c r="V121" s="461"/>
      <c r="W121" s="461"/>
      <c r="X121" s="461"/>
      <c r="Y121" s="461"/>
      <c r="Z121" s="461"/>
      <c r="AA121" s="461"/>
      <c r="AB121" s="461"/>
      <c r="AC121" s="461"/>
      <c r="AD121" s="461"/>
      <c r="AE121" s="461"/>
      <c r="AF121" s="461"/>
      <c r="AG121" s="461"/>
      <c r="AH121" s="461"/>
      <c r="AI121" s="461"/>
      <c r="AJ121" s="461"/>
      <c r="AK121" s="461"/>
      <c r="AL121" s="461"/>
      <c r="AM121" s="461"/>
      <c r="AN121" s="461"/>
      <c r="AO121" s="461"/>
      <c r="AP121" s="461"/>
      <c r="AQ121" s="461"/>
      <c r="AR121" s="461"/>
      <c r="AS121" s="461"/>
    </row>
    <row r="122" spans="3:45" x14ac:dyDescent="0.3">
      <c r="C122" s="461"/>
      <c r="D122" s="461"/>
      <c r="E122" s="461"/>
      <c r="F122" s="461"/>
      <c r="G122" s="461"/>
      <c r="H122" s="461"/>
      <c r="I122" s="461"/>
      <c r="J122" s="461"/>
      <c r="K122" s="461"/>
      <c r="L122" s="461"/>
      <c r="M122" s="461"/>
      <c r="N122" s="461"/>
      <c r="O122" s="461"/>
      <c r="P122" s="461"/>
      <c r="Q122" s="461"/>
      <c r="R122" s="461"/>
      <c r="S122" s="461"/>
      <c r="T122" s="461"/>
      <c r="U122" s="461"/>
      <c r="V122" s="461"/>
      <c r="W122" s="461"/>
      <c r="X122" s="461"/>
      <c r="Y122" s="461"/>
      <c r="Z122" s="461"/>
      <c r="AA122" s="461"/>
      <c r="AB122" s="461"/>
      <c r="AC122" s="461"/>
      <c r="AD122" s="461"/>
      <c r="AE122" s="461"/>
      <c r="AF122" s="461"/>
      <c r="AG122" s="461"/>
      <c r="AH122" s="461"/>
      <c r="AI122" s="461"/>
      <c r="AJ122" s="461"/>
      <c r="AK122" s="461"/>
      <c r="AL122" s="461"/>
      <c r="AM122" s="461"/>
      <c r="AN122" s="461"/>
      <c r="AO122" s="461"/>
      <c r="AP122" s="461"/>
      <c r="AQ122" s="461"/>
      <c r="AR122" s="461"/>
      <c r="AS122" s="461"/>
    </row>
    <row r="123" spans="3:45" x14ac:dyDescent="0.3">
      <c r="C123" s="461"/>
      <c r="D123" s="461"/>
      <c r="E123" s="461"/>
      <c r="F123" s="461"/>
      <c r="G123" s="461"/>
      <c r="H123" s="461"/>
      <c r="I123" s="461"/>
      <c r="J123" s="461"/>
      <c r="K123" s="461"/>
      <c r="L123" s="461"/>
      <c r="M123" s="461"/>
      <c r="N123" s="461"/>
      <c r="O123" s="461"/>
      <c r="P123" s="461"/>
      <c r="Q123" s="461"/>
      <c r="R123" s="461"/>
      <c r="S123" s="461"/>
      <c r="T123" s="461"/>
      <c r="U123" s="461"/>
      <c r="V123" s="461"/>
      <c r="W123" s="461"/>
      <c r="X123" s="461"/>
      <c r="Y123" s="461"/>
      <c r="Z123" s="461"/>
      <c r="AA123" s="461"/>
      <c r="AB123" s="461"/>
      <c r="AC123" s="461"/>
      <c r="AD123" s="461"/>
      <c r="AE123" s="461"/>
      <c r="AF123" s="461"/>
      <c r="AG123" s="461"/>
      <c r="AH123" s="461"/>
      <c r="AI123" s="461"/>
      <c r="AJ123" s="461"/>
      <c r="AK123" s="461"/>
      <c r="AL123" s="461"/>
      <c r="AM123" s="461"/>
      <c r="AN123" s="461"/>
      <c r="AO123" s="461"/>
      <c r="AP123" s="461"/>
      <c r="AQ123" s="461"/>
      <c r="AR123" s="461"/>
      <c r="AS123" s="461"/>
    </row>
    <row r="124" spans="3:45" x14ac:dyDescent="0.3">
      <c r="C124" s="461"/>
      <c r="D124" s="461"/>
      <c r="E124" s="461"/>
      <c r="F124" s="461"/>
      <c r="G124" s="461"/>
      <c r="H124" s="461"/>
      <c r="I124" s="461"/>
      <c r="J124" s="461"/>
      <c r="K124" s="461"/>
      <c r="L124" s="461"/>
      <c r="M124" s="461"/>
      <c r="N124" s="461"/>
      <c r="O124" s="461"/>
      <c r="P124" s="461"/>
      <c r="Q124" s="461"/>
      <c r="R124" s="461"/>
      <c r="S124" s="461"/>
      <c r="T124" s="461"/>
      <c r="U124" s="461"/>
      <c r="V124" s="461"/>
      <c r="W124" s="461"/>
      <c r="X124" s="461"/>
      <c r="Y124" s="461"/>
      <c r="Z124" s="461"/>
      <c r="AA124" s="461"/>
      <c r="AB124" s="461"/>
      <c r="AC124" s="461"/>
      <c r="AD124" s="461"/>
      <c r="AE124" s="461"/>
      <c r="AF124" s="461"/>
      <c r="AG124" s="461"/>
      <c r="AH124" s="461"/>
      <c r="AI124" s="461"/>
      <c r="AJ124" s="461"/>
      <c r="AK124" s="461"/>
      <c r="AL124" s="461"/>
      <c r="AM124" s="461"/>
      <c r="AN124" s="461"/>
      <c r="AO124" s="461"/>
      <c r="AP124" s="461"/>
      <c r="AQ124" s="461"/>
      <c r="AR124" s="461"/>
      <c r="AS124" s="461"/>
    </row>
    <row r="125" spans="3:45" x14ac:dyDescent="0.3">
      <c r="C125" s="461"/>
      <c r="D125" s="461"/>
      <c r="E125" s="461"/>
      <c r="F125" s="461"/>
      <c r="G125" s="461"/>
      <c r="H125" s="461"/>
      <c r="I125" s="461"/>
      <c r="J125" s="461"/>
      <c r="K125" s="461"/>
      <c r="L125" s="461"/>
      <c r="M125" s="461"/>
      <c r="N125" s="461"/>
      <c r="O125" s="461"/>
      <c r="P125" s="461"/>
      <c r="Q125" s="461"/>
      <c r="R125" s="461"/>
      <c r="S125" s="461"/>
      <c r="T125" s="461"/>
      <c r="U125" s="461"/>
      <c r="V125" s="461"/>
      <c r="W125" s="461"/>
      <c r="X125" s="461"/>
      <c r="Y125" s="461"/>
      <c r="Z125" s="461"/>
      <c r="AA125" s="461"/>
      <c r="AB125" s="461"/>
      <c r="AC125" s="461"/>
      <c r="AD125" s="461"/>
      <c r="AE125" s="461"/>
      <c r="AF125" s="461"/>
      <c r="AG125" s="461"/>
      <c r="AH125" s="461"/>
      <c r="AI125" s="461"/>
      <c r="AJ125" s="461"/>
      <c r="AK125" s="461"/>
      <c r="AL125" s="461"/>
      <c r="AM125" s="461"/>
      <c r="AN125" s="461"/>
      <c r="AO125" s="461"/>
      <c r="AP125" s="461"/>
      <c r="AQ125" s="461"/>
      <c r="AR125" s="461"/>
      <c r="AS125" s="461"/>
    </row>
    <row r="126" spans="3:45" x14ac:dyDescent="0.3">
      <c r="C126" s="461"/>
      <c r="D126" s="461"/>
      <c r="E126" s="461"/>
      <c r="F126" s="461"/>
      <c r="G126" s="461"/>
      <c r="H126" s="461"/>
      <c r="I126" s="461"/>
      <c r="J126" s="461"/>
      <c r="K126" s="461"/>
      <c r="L126" s="461"/>
      <c r="M126" s="461"/>
      <c r="N126" s="461"/>
      <c r="O126" s="461"/>
      <c r="P126" s="461"/>
      <c r="Q126" s="461"/>
      <c r="R126" s="461"/>
      <c r="S126" s="461"/>
      <c r="T126" s="461"/>
      <c r="U126" s="461"/>
      <c r="V126" s="461"/>
      <c r="W126" s="461"/>
      <c r="X126" s="461"/>
      <c r="Y126" s="461"/>
      <c r="Z126" s="461"/>
      <c r="AA126" s="461"/>
      <c r="AB126" s="461"/>
      <c r="AC126" s="461"/>
      <c r="AD126" s="461"/>
      <c r="AE126" s="461"/>
      <c r="AF126" s="461"/>
      <c r="AG126" s="461"/>
      <c r="AH126" s="461"/>
      <c r="AI126" s="461"/>
      <c r="AJ126" s="461"/>
      <c r="AK126" s="461"/>
      <c r="AL126" s="461"/>
      <c r="AM126" s="461"/>
      <c r="AN126" s="461"/>
      <c r="AO126" s="461"/>
      <c r="AP126" s="461"/>
      <c r="AQ126" s="461"/>
      <c r="AR126" s="461"/>
      <c r="AS126" s="461"/>
    </row>
    <row r="127" spans="3:45" x14ac:dyDescent="0.3">
      <c r="C127" s="461"/>
      <c r="D127" s="461"/>
      <c r="E127" s="461"/>
      <c r="F127" s="461"/>
      <c r="G127" s="461"/>
      <c r="H127" s="461"/>
      <c r="I127" s="461"/>
      <c r="J127" s="461"/>
      <c r="K127" s="461"/>
      <c r="L127" s="461"/>
      <c r="M127" s="461"/>
      <c r="N127" s="461"/>
      <c r="O127" s="461"/>
      <c r="P127" s="461"/>
      <c r="Q127" s="461"/>
      <c r="R127" s="461"/>
      <c r="S127" s="461"/>
      <c r="T127" s="461"/>
      <c r="U127" s="461"/>
      <c r="V127" s="461"/>
      <c r="W127" s="461"/>
      <c r="X127" s="461"/>
      <c r="Y127" s="461"/>
      <c r="Z127" s="461"/>
      <c r="AA127" s="461"/>
      <c r="AB127" s="461"/>
      <c r="AC127" s="461"/>
      <c r="AD127" s="461"/>
      <c r="AE127" s="461"/>
      <c r="AF127" s="461"/>
      <c r="AG127" s="461"/>
      <c r="AH127" s="461"/>
      <c r="AI127" s="461"/>
      <c r="AJ127" s="461"/>
      <c r="AK127" s="461"/>
      <c r="AL127" s="461"/>
      <c r="AM127" s="461"/>
      <c r="AN127" s="461"/>
      <c r="AO127" s="461"/>
      <c r="AP127" s="461"/>
      <c r="AQ127" s="461"/>
      <c r="AR127" s="461"/>
      <c r="AS127" s="461"/>
    </row>
    <row r="128" spans="3:45" x14ac:dyDescent="0.3">
      <c r="C128" s="461"/>
      <c r="D128" s="461"/>
      <c r="E128" s="461"/>
      <c r="F128" s="461"/>
      <c r="G128" s="461"/>
      <c r="H128" s="461"/>
      <c r="I128" s="461"/>
      <c r="J128" s="461"/>
      <c r="K128" s="461"/>
      <c r="L128" s="461"/>
      <c r="M128" s="461"/>
      <c r="N128" s="461"/>
      <c r="O128" s="461"/>
      <c r="P128" s="461"/>
      <c r="Q128" s="461"/>
      <c r="R128" s="461"/>
      <c r="S128" s="461"/>
      <c r="T128" s="461"/>
      <c r="U128" s="461"/>
      <c r="V128" s="461"/>
      <c r="W128" s="461"/>
      <c r="X128" s="461"/>
      <c r="Y128" s="461"/>
      <c r="Z128" s="461"/>
      <c r="AA128" s="461"/>
      <c r="AB128" s="461"/>
      <c r="AC128" s="461"/>
      <c r="AD128" s="461"/>
      <c r="AE128" s="461"/>
      <c r="AF128" s="461"/>
      <c r="AG128" s="461"/>
      <c r="AH128" s="461"/>
      <c r="AI128" s="461"/>
      <c r="AJ128" s="461"/>
      <c r="AK128" s="461"/>
      <c r="AL128" s="461"/>
      <c r="AM128" s="461"/>
      <c r="AN128" s="461"/>
      <c r="AO128" s="461"/>
      <c r="AP128" s="461"/>
      <c r="AQ128" s="461"/>
      <c r="AR128" s="461"/>
      <c r="AS128" s="461"/>
    </row>
    <row r="129" spans="3:45" x14ac:dyDescent="0.3">
      <c r="C129" s="461"/>
      <c r="D129" s="461"/>
      <c r="E129" s="461"/>
      <c r="F129" s="461"/>
      <c r="G129" s="461"/>
      <c r="H129" s="461"/>
      <c r="I129" s="461"/>
      <c r="J129" s="461"/>
      <c r="K129" s="461"/>
      <c r="L129" s="461"/>
      <c r="M129" s="461"/>
      <c r="N129" s="461"/>
      <c r="O129" s="461"/>
      <c r="P129" s="461"/>
      <c r="Q129" s="461"/>
      <c r="R129" s="461"/>
      <c r="S129" s="461"/>
      <c r="T129" s="461"/>
      <c r="U129" s="461"/>
      <c r="V129" s="461"/>
      <c r="W129" s="461"/>
      <c r="X129" s="461"/>
      <c r="Y129" s="461"/>
      <c r="Z129" s="461"/>
      <c r="AA129" s="461"/>
      <c r="AB129" s="461"/>
      <c r="AC129" s="461"/>
      <c r="AD129" s="461"/>
      <c r="AE129" s="461"/>
      <c r="AF129" s="461"/>
      <c r="AG129" s="461"/>
      <c r="AH129" s="461"/>
      <c r="AI129" s="461"/>
      <c r="AJ129" s="461"/>
      <c r="AK129" s="461"/>
      <c r="AL129" s="461"/>
      <c r="AM129" s="461"/>
      <c r="AN129" s="461"/>
      <c r="AO129" s="461"/>
      <c r="AP129" s="461"/>
      <c r="AQ129" s="461"/>
      <c r="AR129" s="461"/>
      <c r="AS129" s="461"/>
    </row>
    <row r="130" spans="3:45" x14ac:dyDescent="0.3">
      <c r="C130" s="461"/>
      <c r="D130" s="461"/>
      <c r="E130" s="461"/>
      <c r="F130" s="461"/>
      <c r="G130" s="461"/>
      <c r="H130" s="461"/>
      <c r="I130" s="461"/>
      <c r="J130" s="461"/>
      <c r="K130" s="461"/>
      <c r="L130" s="461"/>
      <c r="M130" s="461"/>
      <c r="N130" s="461"/>
      <c r="O130" s="461"/>
      <c r="P130" s="461"/>
      <c r="Q130" s="461"/>
      <c r="R130" s="461"/>
      <c r="S130" s="461"/>
      <c r="T130" s="461"/>
      <c r="U130" s="461"/>
      <c r="V130" s="461"/>
      <c r="W130" s="461"/>
      <c r="X130" s="461"/>
      <c r="Y130" s="461"/>
      <c r="Z130" s="461"/>
      <c r="AA130" s="461"/>
      <c r="AB130" s="461"/>
      <c r="AC130" s="461"/>
      <c r="AD130" s="461"/>
      <c r="AE130" s="461"/>
      <c r="AF130" s="461"/>
      <c r="AG130" s="461"/>
      <c r="AH130" s="461"/>
      <c r="AI130" s="461"/>
      <c r="AJ130" s="461"/>
      <c r="AK130" s="461"/>
      <c r="AL130" s="461"/>
      <c r="AM130" s="461"/>
      <c r="AN130" s="461"/>
      <c r="AO130" s="461"/>
      <c r="AP130" s="461"/>
      <c r="AQ130" s="461"/>
      <c r="AR130" s="461"/>
      <c r="AS130" s="461"/>
    </row>
    <row r="131" spans="3:45" x14ac:dyDescent="0.3">
      <c r="C131" s="461"/>
      <c r="D131" s="461"/>
      <c r="E131" s="461"/>
      <c r="F131" s="461"/>
      <c r="G131" s="461"/>
      <c r="H131" s="461"/>
      <c r="I131" s="461"/>
      <c r="J131" s="461"/>
      <c r="K131" s="461"/>
      <c r="L131" s="461"/>
      <c r="M131" s="461"/>
      <c r="N131" s="461"/>
      <c r="O131" s="461"/>
      <c r="P131" s="461"/>
      <c r="Q131" s="461"/>
      <c r="R131" s="461"/>
      <c r="S131" s="461"/>
      <c r="T131" s="461"/>
      <c r="U131" s="461"/>
      <c r="V131" s="461"/>
      <c r="W131" s="461"/>
      <c r="X131" s="461"/>
      <c r="Y131" s="461"/>
      <c r="Z131" s="461"/>
      <c r="AA131" s="461"/>
      <c r="AB131" s="461"/>
      <c r="AC131" s="461"/>
      <c r="AD131" s="461"/>
      <c r="AE131" s="461"/>
      <c r="AF131" s="461"/>
      <c r="AG131" s="461"/>
      <c r="AH131" s="461"/>
      <c r="AI131" s="461"/>
      <c r="AJ131" s="461"/>
      <c r="AK131" s="461"/>
      <c r="AL131" s="461"/>
      <c r="AM131" s="461"/>
      <c r="AN131" s="461"/>
      <c r="AO131" s="461"/>
      <c r="AP131" s="461"/>
      <c r="AQ131" s="461"/>
      <c r="AR131" s="461"/>
      <c r="AS131" s="461"/>
    </row>
    <row r="132" spans="3:45" x14ac:dyDescent="0.3">
      <c r="C132" s="461"/>
      <c r="D132" s="461"/>
      <c r="E132" s="461"/>
      <c r="F132" s="461"/>
      <c r="G132" s="461"/>
      <c r="H132" s="461"/>
      <c r="I132" s="461"/>
      <c r="J132" s="461"/>
      <c r="K132" s="461"/>
      <c r="L132" s="461"/>
      <c r="M132" s="461"/>
      <c r="N132" s="461"/>
      <c r="O132" s="461"/>
      <c r="P132" s="461"/>
      <c r="Q132" s="461"/>
      <c r="R132" s="461"/>
      <c r="S132" s="461"/>
      <c r="T132" s="461"/>
      <c r="U132" s="461"/>
      <c r="V132" s="461"/>
      <c r="W132" s="461"/>
      <c r="X132" s="461"/>
      <c r="Y132" s="461"/>
      <c r="Z132" s="461"/>
      <c r="AA132" s="461"/>
      <c r="AB132" s="461"/>
      <c r="AC132" s="461"/>
      <c r="AD132" s="461"/>
      <c r="AE132" s="461"/>
      <c r="AF132" s="461"/>
      <c r="AG132" s="461"/>
      <c r="AH132" s="461"/>
      <c r="AI132" s="461"/>
      <c r="AJ132" s="461"/>
      <c r="AK132" s="461"/>
      <c r="AL132" s="461"/>
      <c r="AM132" s="461"/>
      <c r="AN132" s="461"/>
      <c r="AO132" s="461"/>
      <c r="AP132" s="461"/>
      <c r="AQ132" s="461"/>
      <c r="AR132" s="461"/>
      <c r="AS132" s="461"/>
    </row>
    <row r="133" spans="3:45" x14ac:dyDescent="0.3">
      <c r="C133" s="461"/>
      <c r="D133" s="461"/>
      <c r="E133" s="461"/>
      <c r="F133" s="461"/>
      <c r="G133" s="461"/>
      <c r="H133" s="461"/>
      <c r="I133" s="461"/>
      <c r="J133" s="461"/>
      <c r="K133" s="461"/>
      <c r="L133" s="461"/>
      <c r="M133" s="461"/>
      <c r="N133" s="461"/>
      <c r="O133" s="461"/>
      <c r="P133" s="461"/>
      <c r="Q133" s="461"/>
      <c r="R133" s="461"/>
      <c r="S133" s="461"/>
      <c r="T133" s="461"/>
      <c r="U133" s="461"/>
      <c r="V133" s="461"/>
      <c r="W133" s="461"/>
      <c r="X133" s="461"/>
      <c r="Y133" s="461"/>
      <c r="Z133" s="461"/>
      <c r="AA133" s="461"/>
      <c r="AB133" s="461"/>
      <c r="AC133" s="461"/>
      <c r="AD133" s="461"/>
      <c r="AE133" s="461"/>
      <c r="AF133" s="461"/>
      <c r="AG133" s="461"/>
      <c r="AH133" s="461"/>
      <c r="AI133" s="461"/>
      <c r="AJ133" s="461"/>
      <c r="AK133" s="461"/>
      <c r="AL133" s="461"/>
      <c r="AM133" s="461"/>
      <c r="AN133" s="461"/>
      <c r="AO133" s="461"/>
      <c r="AP133" s="461"/>
      <c r="AQ133" s="461"/>
      <c r="AR133" s="461"/>
      <c r="AS133" s="461"/>
    </row>
    <row r="134" spans="3:45" x14ac:dyDescent="0.3">
      <c r="C134" s="461"/>
      <c r="D134" s="461"/>
      <c r="E134" s="461"/>
      <c r="F134" s="461"/>
      <c r="G134" s="461"/>
      <c r="H134" s="461"/>
      <c r="I134" s="461"/>
      <c r="J134" s="461"/>
      <c r="K134" s="461"/>
      <c r="L134" s="461"/>
      <c r="M134" s="461"/>
      <c r="N134" s="461"/>
      <c r="O134" s="461"/>
      <c r="P134" s="461"/>
      <c r="Q134" s="461"/>
      <c r="R134" s="461"/>
      <c r="S134" s="461"/>
      <c r="T134" s="461"/>
      <c r="U134" s="461"/>
      <c r="V134" s="461"/>
      <c r="W134" s="461"/>
      <c r="X134" s="461"/>
      <c r="Y134" s="461"/>
      <c r="Z134" s="461"/>
      <c r="AA134" s="461"/>
      <c r="AB134" s="461"/>
      <c r="AC134" s="461"/>
      <c r="AD134" s="461"/>
      <c r="AE134" s="461"/>
      <c r="AF134" s="461"/>
      <c r="AG134" s="461"/>
      <c r="AH134" s="461"/>
      <c r="AI134" s="461"/>
      <c r="AJ134" s="461"/>
      <c r="AK134" s="461"/>
      <c r="AL134" s="461"/>
      <c r="AM134" s="461"/>
      <c r="AN134" s="461"/>
      <c r="AO134" s="461"/>
      <c r="AP134" s="461"/>
      <c r="AQ134" s="461"/>
      <c r="AR134" s="461"/>
      <c r="AS134" s="461"/>
    </row>
    <row r="135" spans="3:45" x14ac:dyDescent="0.3">
      <c r="C135" s="461"/>
      <c r="D135" s="461"/>
      <c r="E135" s="461"/>
      <c r="F135" s="461"/>
      <c r="G135" s="461"/>
      <c r="H135" s="461"/>
      <c r="I135" s="461"/>
      <c r="J135" s="461"/>
      <c r="K135" s="461"/>
      <c r="L135" s="461"/>
      <c r="M135" s="461"/>
      <c r="N135" s="461"/>
      <c r="O135" s="461"/>
      <c r="P135" s="461"/>
      <c r="Q135" s="461"/>
      <c r="R135" s="461"/>
      <c r="S135" s="461"/>
      <c r="T135" s="461"/>
      <c r="U135" s="461"/>
      <c r="V135" s="461"/>
      <c r="W135" s="461"/>
      <c r="X135" s="461"/>
      <c r="Y135" s="461"/>
      <c r="Z135" s="461"/>
      <c r="AA135" s="461"/>
      <c r="AB135" s="461"/>
      <c r="AC135" s="461"/>
      <c r="AD135" s="461"/>
      <c r="AE135" s="461"/>
      <c r="AF135" s="461"/>
      <c r="AG135" s="461"/>
      <c r="AH135" s="461"/>
      <c r="AI135" s="461"/>
      <c r="AJ135" s="461"/>
      <c r="AK135" s="461"/>
      <c r="AL135" s="461"/>
      <c r="AM135" s="461"/>
      <c r="AN135" s="461"/>
      <c r="AO135" s="461"/>
      <c r="AP135" s="461"/>
      <c r="AQ135" s="461"/>
      <c r="AR135" s="461"/>
      <c r="AS135" s="461"/>
    </row>
    <row r="136" spans="3:45" x14ac:dyDescent="0.3">
      <c r="C136" s="461"/>
      <c r="D136" s="461"/>
      <c r="E136" s="461"/>
      <c r="F136" s="461"/>
      <c r="G136" s="461"/>
      <c r="H136" s="461"/>
      <c r="I136" s="461"/>
      <c r="J136" s="461"/>
      <c r="K136" s="461"/>
      <c r="L136" s="461"/>
      <c r="M136" s="461"/>
      <c r="N136" s="461"/>
      <c r="O136" s="461"/>
      <c r="P136" s="461"/>
      <c r="Q136" s="461"/>
      <c r="R136" s="461"/>
      <c r="S136" s="461"/>
      <c r="T136" s="461"/>
      <c r="U136" s="461"/>
      <c r="V136" s="461"/>
      <c r="W136" s="461"/>
      <c r="X136" s="461"/>
      <c r="Y136" s="461"/>
      <c r="Z136" s="461"/>
      <c r="AA136" s="461"/>
      <c r="AB136" s="461"/>
      <c r="AC136" s="461"/>
      <c r="AD136" s="461"/>
      <c r="AE136" s="461"/>
      <c r="AF136" s="461"/>
      <c r="AG136" s="461"/>
      <c r="AH136" s="461"/>
      <c r="AI136" s="461"/>
      <c r="AJ136" s="461"/>
      <c r="AK136" s="461"/>
      <c r="AL136" s="461"/>
      <c r="AM136" s="461"/>
      <c r="AN136" s="461"/>
      <c r="AO136" s="461"/>
      <c r="AP136" s="461"/>
      <c r="AQ136" s="461"/>
      <c r="AR136" s="461"/>
      <c r="AS136" s="461"/>
    </row>
    <row r="137" spans="3:45" x14ac:dyDescent="0.3">
      <c r="C137" s="461"/>
      <c r="D137" s="461"/>
      <c r="E137" s="461"/>
      <c r="F137" s="461"/>
      <c r="G137" s="461"/>
      <c r="H137" s="461"/>
      <c r="I137" s="461"/>
      <c r="J137" s="461"/>
      <c r="K137" s="461"/>
      <c r="L137" s="461"/>
      <c r="M137" s="461"/>
      <c r="N137" s="461"/>
      <c r="O137" s="461"/>
      <c r="P137" s="461"/>
      <c r="Q137" s="461"/>
      <c r="R137" s="461"/>
      <c r="S137" s="461"/>
      <c r="T137" s="461"/>
      <c r="U137" s="461"/>
      <c r="V137" s="461"/>
      <c r="W137" s="461"/>
      <c r="X137" s="461"/>
      <c r="Y137" s="461"/>
      <c r="Z137" s="461"/>
      <c r="AA137" s="461"/>
      <c r="AB137" s="461"/>
      <c r="AC137" s="461"/>
      <c r="AD137" s="461"/>
      <c r="AE137" s="461"/>
      <c r="AF137" s="461"/>
      <c r="AG137" s="461"/>
      <c r="AH137" s="461"/>
      <c r="AI137" s="461"/>
      <c r="AJ137" s="461"/>
      <c r="AK137" s="461"/>
      <c r="AL137" s="461"/>
      <c r="AM137" s="461"/>
      <c r="AN137" s="461"/>
      <c r="AO137" s="461"/>
      <c r="AP137" s="461"/>
      <c r="AQ137" s="461"/>
      <c r="AR137" s="461"/>
      <c r="AS137" s="461"/>
    </row>
    <row r="138" spans="3:45" x14ac:dyDescent="0.3">
      <c r="C138" s="461"/>
      <c r="D138" s="461"/>
      <c r="E138" s="461"/>
      <c r="F138" s="461"/>
      <c r="G138" s="461"/>
      <c r="H138" s="461"/>
      <c r="I138" s="461"/>
      <c r="J138" s="461"/>
      <c r="K138" s="461"/>
      <c r="L138" s="461"/>
      <c r="M138" s="461"/>
      <c r="N138" s="461"/>
      <c r="O138" s="461"/>
      <c r="P138" s="461"/>
      <c r="Q138" s="461"/>
      <c r="R138" s="461"/>
      <c r="S138" s="461"/>
      <c r="T138" s="461"/>
      <c r="U138" s="461"/>
      <c r="V138" s="461"/>
      <c r="W138" s="461"/>
      <c r="X138" s="461"/>
      <c r="Y138" s="461"/>
      <c r="Z138" s="461"/>
      <c r="AA138" s="461"/>
      <c r="AB138" s="461"/>
      <c r="AC138" s="461"/>
      <c r="AD138" s="461"/>
      <c r="AE138" s="461"/>
      <c r="AF138" s="461"/>
      <c r="AG138" s="461"/>
      <c r="AH138" s="461"/>
      <c r="AI138" s="461"/>
      <c r="AJ138" s="461"/>
      <c r="AK138" s="461"/>
      <c r="AL138" s="461"/>
      <c r="AM138" s="461"/>
      <c r="AN138" s="461"/>
      <c r="AO138" s="461"/>
      <c r="AP138" s="461"/>
      <c r="AQ138" s="461"/>
      <c r="AR138" s="461"/>
      <c r="AS138" s="461"/>
    </row>
    <row r="139" spans="3:45" x14ac:dyDescent="0.3">
      <c r="C139" s="461"/>
      <c r="D139" s="461"/>
      <c r="E139" s="461"/>
      <c r="F139" s="461"/>
      <c r="G139" s="461"/>
      <c r="H139" s="461"/>
      <c r="I139" s="461"/>
      <c r="J139" s="461"/>
      <c r="K139" s="461"/>
      <c r="L139" s="461"/>
      <c r="M139" s="461"/>
      <c r="N139" s="461"/>
      <c r="O139" s="461"/>
      <c r="P139" s="461"/>
      <c r="Q139" s="461"/>
      <c r="R139" s="461"/>
      <c r="S139" s="461"/>
      <c r="T139" s="461"/>
      <c r="U139" s="461"/>
      <c r="V139" s="461"/>
      <c r="W139" s="461"/>
      <c r="X139" s="461"/>
      <c r="Y139" s="461"/>
      <c r="Z139" s="461"/>
      <c r="AA139" s="461"/>
      <c r="AB139" s="461"/>
      <c r="AC139" s="461"/>
      <c r="AD139" s="461"/>
      <c r="AE139" s="461"/>
      <c r="AF139" s="461"/>
      <c r="AG139" s="461"/>
      <c r="AH139" s="461"/>
      <c r="AI139" s="461"/>
      <c r="AJ139" s="461"/>
      <c r="AK139" s="461"/>
      <c r="AL139" s="461"/>
      <c r="AM139" s="461"/>
      <c r="AN139" s="461"/>
      <c r="AO139" s="461"/>
      <c r="AP139" s="461"/>
      <c r="AQ139" s="461"/>
      <c r="AR139" s="461"/>
      <c r="AS139" s="461"/>
    </row>
    <row r="140" spans="3:45" x14ac:dyDescent="0.3">
      <c r="C140" s="461"/>
      <c r="D140" s="461"/>
      <c r="E140" s="461"/>
      <c r="F140" s="461"/>
      <c r="G140" s="461"/>
      <c r="H140" s="461"/>
      <c r="I140" s="461"/>
      <c r="J140" s="461"/>
      <c r="K140" s="461"/>
      <c r="L140" s="461"/>
      <c r="M140" s="461"/>
      <c r="N140" s="461"/>
      <c r="O140" s="461"/>
      <c r="P140" s="461"/>
      <c r="Q140" s="461"/>
      <c r="R140" s="461"/>
      <c r="S140" s="461"/>
      <c r="T140" s="461"/>
      <c r="U140" s="461"/>
      <c r="V140" s="461"/>
      <c r="W140" s="461"/>
      <c r="X140" s="461"/>
      <c r="Y140" s="461"/>
      <c r="Z140" s="461"/>
      <c r="AA140" s="461"/>
      <c r="AB140" s="461"/>
      <c r="AC140" s="461"/>
      <c r="AD140" s="461"/>
      <c r="AE140" s="461"/>
      <c r="AF140" s="461"/>
      <c r="AG140" s="461"/>
      <c r="AH140" s="461"/>
      <c r="AI140" s="461"/>
      <c r="AJ140" s="461"/>
      <c r="AK140" s="461"/>
      <c r="AL140" s="461"/>
      <c r="AM140" s="461"/>
      <c r="AN140" s="461"/>
      <c r="AO140" s="461"/>
      <c r="AP140" s="461"/>
      <c r="AQ140" s="461"/>
      <c r="AR140" s="461"/>
      <c r="AS140" s="461"/>
    </row>
    <row r="141" spans="3:45" x14ac:dyDescent="0.3">
      <c r="C141" s="461"/>
      <c r="D141" s="461"/>
      <c r="E141" s="461"/>
      <c r="F141" s="461"/>
      <c r="G141" s="461"/>
      <c r="H141" s="461"/>
      <c r="I141" s="461"/>
      <c r="J141" s="461"/>
      <c r="K141" s="461"/>
      <c r="L141" s="461"/>
      <c r="M141" s="461"/>
      <c r="N141" s="461"/>
      <c r="O141" s="461"/>
      <c r="P141" s="461"/>
      <c r="Q141" s="461"/>
      <c r="R141" s="461"/>
      <c r="S141" s="461"/>
      <c r="T141" s="461"/>
      <c r="U141" s="461"/>
      <c r="V141" s="461"/>
      <c r="W141" s="461"/>
      <c r="X141" s="461"/>
      <c r="Y141" s="461"/>
      <c r="Z141" s="461"/>
      <c r="AA141" s="461"/>
      <c r="AB141" s="461"/>
      <c r="AC141" s="461"/>
      <c r="AD141" s="461"/>
      <c r="AE141" s="461"/>
      <c r="AF141" s="461"/>
      <c r="AG141" s="461"/>
      <c r="AH141" s="461"/>
      <c r="AI141" s="461"/>
      <c r="AJ141" s="461"/>
      <c r="AK141" s="461"/>
      <c r="AL141" s="461"/>
      <c r="AM141" s="461"/>
      <c r="AN141" s="461"/>
      <c r="AO141" s="461"/>
      <c r="AP141" s="461"/>
      <c r="AQ141" s="461"/>
      <c r="AR141" s="461"/>
      <c r="AS141" s="461"/>
    </row>
    <row r="142" spans="3:45" x14ac:dyDescent="0.3">
      <c r="C142" s="461"/>
      <c r="D142" s="461"/>
      <c r="E142" s="461"/>
      <c r="F142" s="461"/>
      <c r="G142" s="461"/>
      <c r="H142" s="461"/>
      <c r="I142" s="461"/>
      <c r="J142" s="461"/>
      <c r="K142" s="461"/>
      <c r="L142" s="461"/>
      <c r="M142" s="461"/>
      <c r="N142" s="461"/>
      <c r="O142" s="461"/>
      <c r="P142" s="461"/>
      <c r="Q142" s="461"/>
      <c r="R142" s="461"/>
      <c r="S142" s="461"/>
      <c r="T142" s="461"/>
      <c r="U142" s="461"/>
      <c r="V142" s="461"/>
      <c r="W142" s="461"/>
      <c r="X142" s="461"/>
      <c r="Y142" s="461"/>
      <c r="Z142" s="461"/>
      <c r="AA142" s="461"/>
      <c r="AB142" s="461"/>
      <c r="AC142" s="461"/>
      <c r="AD142" s="461"/>
      <c r="AE142" s="461"/>
      <c r="AF142" s="461"/>
      <c r="AG142" s="461"/>
      <c r="AH142" s="461"/>
      <c r="AI142" s="461"/>
      <c r="AJ142" s="461"/>
      <c r="AK142" s="461"/>
      <c r="AL142" s="461"/>
      <c r="AM142" s="461"/>
      <c r="AN142" s="461"/>
      <c r="AO142" s="461"/>
      <c r="AP142" s="461"/>
      <c r="AQ142" s="461"/>
      <c r="AR142" s="461"/>
      <c r="AS142" s="461"/>
    </row>
    <row r="143" spans="3:45" x14ac:dyDescent="0.3">
      <c r="C143" s="461"/>
      <c r="D143" s="461"/>
      <c r="E143" s="461"/>
      <c r="F143" s="461"/>
      <c r="G143" s="461"/>
      <c r="H143" s="461"/>
      <c r="I143" s="461"/>
      <c r="J143" s="461"/>
      <c r="K143" s="461"/>
      <c r="L143" s="461"/>
      <c r="M143" s="461"/>
      <c r="N143" s="461"/>
      <c r="O143" s="461"/>
      <c r="P143" s="461"/>
      <c r="Q143" s="461"/>
      <c r="R143" s="461"/>
      <c r="S143" s="461"/>
      <c r="T143" s="461"/>
      <c r="U143" s="461"/>
      <c r="V143" s="461"/>
      <c r="W143" s="461"/>
      <c r="X143" s="461"/>
      <c r="Y143" s="461"/>
      <c r="Z143" s="461"/>
      <c r="AA143" s="461"/>
      <c r="AB143" s="461"/>
      <c r="AC143" s="461"/>
      <c r="AD143" s="461"/>
      <c r="AE143" s="461"/>
      <c r="AF143" s="461"/>
      <c r="AG143" s="461"/>
      <c r="AH143" s="461"/>
      <c r="AI143" s="461"/>
      <c r="AJ143" s="461"/>
      <c r="AK143" s="461"/>
      <c r="AL143" s="461"/>
      <c r="AM143" s="461"/>
      <c r="AN143" s="461"/>
      <c r="AO143" s="461"/>
      <c r="AP143" s="461"/>
      <c r="AQ143" s="461"/>
      <c r="AR143" s="461"/>
      <c r="AS143" s="461"/>
    </row>
    <row r="144" spans="3:45" x14ac:dyDescent="0.3">
      <c r="C144" s="461"/>
      <c r="D144" s="461"/>
      <c r="E144" s="461"/>
      <c r="F144" s="461"/>
      <c r="G144" s="461"/>
      <c r="H144" s="461"/>
      <c r="I144" s="461"/>
      <c r="J144" s="461"/>
      <c r="K144" s="461"/>
      <c r="L144" s="461"/>
      <c r="M144" s="461"/>
      <c r="N144" s="461"/>
      <c r="O144" s="461"/>
      <c r="P144" s="461"/>
      <c r="Q144" s="461"/>
      <c r="R144" s="461"/>
      <c r="S144" s="461"/>
      <c r="T144" s="461"/>
      <c r="U144" s="461"/>
      <c r="V144" s="461"/>
      <c r="W144" s="461"/>
      <c r="X144" s="461"/>
      <c r="Y144" s="461"/>
      <c r="Z144" s="461"/>
      <c r="AA144" s="461"/>
      <c r="AB144" s="461"/>
      <c r="AC144" s="461"/>
      <c r="AD144" s="461"/>
      <c r="AE144" s="461"/>
      <c r="AF144" s="461"/>
      <c r="AG144" s="461"/>
      <c r="AH144" s="461"/>
      <c r="AI144" s="461"/>
      <c r="AJ144" s="461"/>
      <c r="AK144" s="461"/>
      <c r="AL144" s="461"/>
      <c r="AM144" s="461"/>
      <c r="AN144" s="461"/>
      <c r="AO144" s="461"/>
      <c r="AP144" s="461"/>
      <c r="AQ144" s="461"/>
      <c r="AR144" s="461"/>
      <c r="AS144" s="461"/>
    </row>
    <row r="145" spans="3:45" x14ac:dyDescent="0.3">
      <c r="C145" s="461"/>
      <c r="D145" s="461"/>
      <c r="E145" s="461"/>
      <c r="F145" s="461"/>
      <c r="G145" s="461"/>
      <c r="H145" s="461"/>
      <c r="I145" s="461"/>
      <c r="J145" s="461"/>
      <c r="K145" s="461"/>
      <c r="L145" s="461"/>
      <c r="M145" s="461"/>
      <c r="N145" s="461"/>
      <c r="O145" s="461"/>
      <c r="P145" s="461"/>
      <c r="Q145" s="461"/>
      <c r="R145" s="461"/>
      <c r="S145" s="461"/>
      <c r="T145" s="461"/>
      <c r="U145" s="461"/>
      <c r="V145" s="461"/>
      <c r="W145" s="461"/>
      <c r="X145" s="461"/>
      <c r="Y145" s="461"/>
      <c r="Z145" s="461"/>
      <c r="AA145" s="461"/>
      <c r="AB145" s="461"/>
      <c r="AC145" s="461"/>
      <c r="AD145" s="461"/>
      <c r="AE145" s="461"/>
      <c r="AF145" s="461"/>
      <c r="AG145" s="461"/>
      <c r="AH145" s="461"/>
      <c r="AI145" s="461"/>
      <c r="AJ145" s="461"/>
      <c r="AK145" s="461"/>
      <c r="AL145" s="461"/>
      <c r="AM145" s="461"/>
      <c r="AN145" s="461"/>
      <c r="AO145" s="461"/>
      <c r="AP145" s="461"/>
      <c r="AQ145" s="461"/>
      <c r="AR145" s="461"/>
      <c r="AS145" s="461"/>
    </row>
    <row r="146" spans="3:45" x14ac:dyDescent="0.3">
      <c r="C146" s="461"/>
      <c r="D146" s="461"/>
      <c r="E146" s="461"/>
      <c r="F146" s="461"/>
      <c r="G146" s="461"/>
      <c r="H146" s="461"/>
      <c r="I146" s="461"/>
      <c r="J146" s="461"/>
      <c r="K146" s="461"/>
      <c r="L146" s="461"/>
      <c r="M146" s="461"/>
      <c r="N146" s="461"/>
      <c r="O146" s="461"/>
      <c r="P146" s="461"/>
      <c r="Q146" s="461"/>
      <c r="R146" s="461"/>
      <c r="S146" s="461"/>
      <c r="T146" s="461"/>
      <c r="U146" s="461"/>
      <c r="V146" s="461"/>
      <c r="W146" s="461"/>
      <c r="X146" s="461"/>
      <c r="Y146" s="461"/>
      <c r="Z146" s="461"/>
      <c r="AA146" s="461"/>
      <c r="AB146" s="461"/>
      <c r="AC146" s="461"/>
      <c r="AD146" s="461"/>
      <c r="AE146" s="461"/>
      <c r="AF146" s="461"/>
      <c r="AG146" s="461"/>
      <c r="AH146" s="461"/>
      <c r="AI146" s="461"/>
      <c r="AJ146" s="461"/>
      <c r="AK146" s="461"/>
      <c r="AL146" s="461"/>
      <c r="AM146" s="461"/>
      <c r="AN146" s="461"/>
      <c r="AO146" s="461"/>
      <c r="AP146" s="461"/>
      <c r="AQ146" s="461"/>
      <c r="AR146" s="461"/>
      <c r="AS146" s="461"/>
    </row>
    <row r="147" spans="3:45" x14ac:dyDescent="0.3">
      <c r="C147" s="461"/>
      <c r="D147" s="461"/>
      <c r="E147" s="461"/>
      <c r="F147" s="461"/>
      <c r="G147" s="461"/>
      <c r="H147" s="461"/>
      <c r="I147" s="461"/>
      <c r="J147" s="461"/>
      <c r="K147" s="461"/>
      <c r="L147" s="461"/>
      <c r="M147" s="461"/>
      <c r="N147" s="461"/>
      <c r="O147" s="461"/>
      <c r="P147" s="461"/>
      <c r="Q147" s="461"/>
      <c r="R147" s="461"/>
      <c r="S147" s="461"/>
      <c r="T147" s="461"/>
      <c r="U147" s="461"/>
      <c r="V147" s="461"/>
      <c r="W147" s="461"/>
      <c r="X147" s="461"/>
      <c r="Y147" s="461"/>
      <c r="Z147" s="461"/>
      <c r="AA147" s="461"/>
      <c r="AB147" s="461"/>
      <c r="AC147" s="461"/>
      <c r="AD147" s="461"/>
      <c r="AE147" s="461"/>
      <c r="AF147" s="461"/>
      <c r="AG147" s="461"/>
      <c r="AH147" s="461"/>
      <c r="AI147" s="461"/>
      <c r="AJ147" s="461"/>
      <c r="AK147" s="461"/>
      <c r="AL147" s="461"/>
      <c r="AM147" s="461"/>
      <c r="AN147" s="461"/>
      <c r="AO147" s="461"/>
      <c r="AP147" s="461"/>
      <c r="AQ147" s="461"/>
      <c r="AR147" s="461"/>
      <c r="AS147" s="461"/>
    </row>
    <row r="148" spans="3:45" x14ac:dyDescent="0.3">
      <c r="C148" s="461"/>
      <c r="D148" s="461"/>
      <c r="E148" s="461"/>
      <c r="F148" s="461"/>
      <c r="G148" s="461"/>
      <c r="H148" s="461"/>
      <c r="I148" s="461"/>
      <c r="J148" s="461"/>
      <c r="K148" s="461"/>
      <c r="L148" s="461"/>
      <c r="M148" s="461"/>
      <c r="N148" s="461"/>
      <c r="O148" s="461"/>
      <c r="P148" s="461"/>
      <c r="Q148" s="461"/>
      <c r="R148" s="461"/>
      <c r="S148" s="461"/>
      <c r="T148" s="461"/>
      <c r="U148" s="461"/>
      <c r="V148" s="461"/>
      <c r="W148" s="461"/>
      <c r="X148" s="461"/>
      <c r="Y148" s="461"/>
      <c r="Z148" s="461"/>
      <c r="AA148" s="461"/>
      <c r="AB148" s="461"/>
      <c r="AC148" s="461"/>
      <c r="AD148" s="461"/>
      <c r="AE148" s="461"/>
      <c r="AF148" s="461"/>
      <c r="AG148" s="461"/>
      <c r="AH148" s="461"/>
      <c r="AI148" s="461"/>
      <c r="AJ148" s="461"/>
      <c r="AK148" s="461"/>
      <c r="AL148" s="461"/>
      <c r="AM148" s="461"/>
      <c r="AN148" s="461"/>
      <c r="AO148" s="461"/>
      <c r="AP148" s="461"/>
      <c r="AQ148" s="461"/>
      <c r="AR148" s="461"/>
      <c r="AS148" s="461"/>
    </row>
    <row r="149" spans="3:45" x14ac:dyDescent="0.3">
      <c r="C149" s="461"/>
      <c r="D149" s="461"/>
      <c r="E149" s="461"/>
      <c r="F149" s="461"/>
      <c r="G149" s="461"/>
      <c r="H149" s="461"/>
      <c r="I149" s="461"/>
      <c r="J149" s="461"/>
      <c r="K149" s="461"/>
      <c r="L149" s="461"/>
      <c r="M149" s="461"/>
      <c r="N149" s="461"/>
      <c r="O149" s="461"/>
      <c r="P149" s="461"/>
      <c r="Q149" s="461"/>
      <c r="R149" s="461"/>
      <c r="S149" s="461"/>
      <c r="T149" s="461"/>
      <c r="U149" s="461"/>
      <c r="V149" s="461"/>
      <c r="W149" s="461"/>
      <c r="X149" s="461"/>
      <c r="Y149" s="461"/>
      <c r="Z149" s="461"/>
      <c r="AA149" s="461"/>
      <c r="AB149" s="461"/>
      <c r="AC149" s="461"/>
      <c r="AD149" s="461"/>
      <c r="AE149" s="461"/>
      <c r="AF149" s="461"/>
      <c r="AG149" s="461"/>
      <c r="AH149" s="461"/>
      <c r="AI149" s="461"/>
      <c r="AJ149" s="461"/>
      <c r="AK149" s="461"/>
      <c r="AL149" s="461"/>
      <c r="AM149" s="461"/>
      <c r="AN149" s="461"/>
      <c r="AO149" s="461"/>
      <c r="AP149" s="461"/>
      <c r="AQ149" s="461"/>
      <c r="AR149" s="461"/>
      <c r="AS149" s="461"/>
    </row>
    <row r="150" spans="3:45" x14ac:dyDescent="0.3">
      <c r="C150" s="461"/>
      <c r="D150" s="461"/>
      <c r="E150" s="461"/>
      <c r="F150" s="461"/>
      <c r="G150" s="461"/>
      <c r="H150" s="461"/>
      <c r="I150" s="461"/>
      <c r="J150" s="461"/>
      <c r="K150" s="461"/>
      <c r="L150" s="461"/>
      <c r="M150" s="461"/>
      <c r="N150" s="461"/>
      <c r="O150" s="461"/>
      <c r="P150" s="461"/>
      <c r="Q150" s="461"/>
      <c r="R150" s="461"/>
      <c r="S150" s="461"/>
      <c r="T150" s="461"/>
      <c r="U150" s="461"/>
      <c r="V150" s="461"/>
      <c r="W150" s="461"/>
      <c r="X150" s="461"/>
      <c r="Y150" s="461"/>
      <c r="Z150" s="461"/>
      <c r="AA150" s="461"/>
      <c r="AB150" s="461"/>
      <c r="AC150" s="461"/>
      <c r="AD150" s="461"/>
      <c r="AE150" s="461"/>
      <c r="AF150" s="461"/>
      <c r="AG150" s="461"/>
      <c r="AH150" s="461"/>
      <c r="AI150" s="461"/>
      <c r="AJ150" s="461"/>
      <c r="AK150" s="461"/>
      <c r="AL150" s="461"/>
      <c r="AM150" s="461"/>
      <c r="AN150" s="461"/>
      <c r="AO150" s="461"/>
      <c r="AP150" s="461"/>
      <c r="AQ150" s="461"/>
      <c r="AR150" s="461"/>
      <c r="AS150" s="461"/>
    </row>
    <row r="151" spans="3:45" x14ac:dyDescent="0.3">
      <c r="C151" s="461"/>
      <c r="D151" s="461"/>
      <c r="E151" s="461"/>
      <c r="F151" s="461"/>
      <c r="G151" s="461"/>
      <c r="H151" s="461"/>
      <c r="I151" s="461"/>
      <c r="J151" s="461"/>
      <c r="K151" s="461"/>
      <c r="L151" s="461"/>
      <c r="M151" s="461"/>
      <c r="N151" s="461"/>
      <c r="O151" s="461"/>
      <c r="P151" s="461"/>
      <c r="Q151" s="461"/>
      <c r="R151" s="461"/>
      <c r="S151" s="461"/>
      <c r="T151" s="461"/>
      <c r="U151" s="461"/>
      <c r="V151" s="461"/>
      <c r="W151" s="461"/>
      <c r="X151" s="461"/>
      <c r="Y151" s="461"/>
      <c r="Z151" s="461"/>
      <c r="AA151" s="461"/>
      <c r="AB151" s="461"/>
      <c r="AC151" s="461"/>
      <c r="AD151" s="461"/>
      <c r="AE151" s="461"/>
      <c r="AF151" s="461"/>
      <c r="AG151" s="461"/>
      <c r="AH151" s="461"/>
      <c r="AI151" s="461"/>
      <c r="AJ151" s="461"/>
      <c r="AK151" s="461"/>
      <c r="AL151" s="461"/>
      <c r="AM151" s="461"/>
      <c r="AN151" s="461"/>
      <c r="AO151" s="461"/>
      <c r="AP151" s="461"/>
      <c r="AQ151" s="461"/>
      <c r="AR151" s="461"/>
      <c r="AS151" s="461"/>
    </row>
    <row r="152" spans="3:45" x14ac:dyDescent="0.3">
      <c r="C152" s="461"/>
      <c r="D152" s="461"/>
      <c r="E152" s="461"/>
      <c r="F152" s="461"/>
      <c r="G152" s="461"/>
      <c r="H152" s="461"/>
      <c r="I152" s="461"/>
      <c r="J152" s="461"/>
      <c r="K152" s="461"/>
      <c r="L152" s="461"/>
      <c r="M152" s="461"/>
      <c r="N152" s="461"/>
      <c r="O152" s="461"/>
      <c r="P152" s="461"/>
      <c r="Q152" s="461"/>
      <c r="R152" s="461"/>
      <c r="S152" s="461"/>
      <c r="T152" s="461"/>
      <c r="U152" s="461"/>
      <c r="V152" s="461"/>
      <c r="W152" s="461"/>
      <c r="X152" s="461"/>
      <c r="Y152" s="461"/>
      <c r="Z152" s="461"/>
      <c r="AA152" s="461"/>
      <c r="AB152" s="461"/>
      <c r="AC152" s="461"/>
      <c r="AD152" s="461"/>
      <c r="AE152" s="461"/>
      <c r="AF152" s="461"/>
      <c r="AG152" s="461"/>
      <c r="AH152" s="461"/>
      <c r="AI152" s="461"/>
      <c r="AJ152" s="461"/>
      <c r="AK152" s="461"/>
      <c r="AL152" s="461"/>
      <c r="AM152" s="461"/>
      <c r="AN152" s="461"/>
      <c r="AO152" s="461"/>
      <c r="AP152" s="461"/>
      <c r="AQ152" s="461"/>
      <c r="AR152" s="461"/>
      <c r="AS152" s="461"/>
    </row>
    <row r="153" spans="3:45" x14ac:dyDescent="0.3">
      <c r="C153" s="461"/>
      <c r="D153" s="461"/>
      <c r="E153" s="461"/>
      <c r="F153" s="461"/>
      <c r="G153" s="461"/>
      <c r="H153" s="461"/>
      <c r="I153" s="461"/>
      <c r="J153" s="461"/>
      <c r="K153" s="461"/>
      <c r="L153" s="461"/>
      <c r="M153" s="461"/>
      <c r="N153" s="461"/>
      <c r="O153" s="461"/>
      <c r="P153" s="461"/>
      <c r="Q153" s="461"/>
      <c r="R153" s="461"/>
      <c r="S153" s="461"/>
      <c r="T153" s="461"/>
      <c r="U153" s="461"/>
      <c r="V153" s="461"/>
      <c r="W153" s="461"/>
      <c r="X153" s="461"/>
      <c r="Y153" s="461"/>
      <c r="Z153" s="461"/>
      <c r="AA153" s="461"/>
      <c r="AB153" s="461"/>
      <c r="AC153" s="461"/>
      <c r="AD153" s="461"/>
      <c r="AE153" s="461"/>
      <c r="AF153" s="461"/>
      <c r="AG153" s="461"/>
      <c r="AH153" s="461"/>
      <c r="AI153" s="461"/>
      <c r="AJ153" s="461"/>
      <c r="AK153" s="461"/>
      <c r="AL153" s="461"/>
      <c r="AM153" s="461"/>
      <c r="AN153" s="461"/>
      <c r="AO153" s="461"/>
      <c r="AP153" s="461"/>
      <c r="AQ153" s="461"/>
      <c r="AR153" s="461"/>
      <c r="AS153" s="461"/>
    </row>
    <row r="154" spans="3:45" x14ac:dyDescent="0.3">
      <c r="C154" s="461"/>
      <c r="D154" s="461"/>
      <c r="E154" s="461"/>
      <c r="F154" s="461"/>
      <c r="G154" s="461"/>
      <c r="H154" s="461"/>
      <c r="I154" s="461"/>
      <c r="J154" s="461"/>
      <c r="K154" s="461"/>
      <c r="L154" s="461"/>
      <c r="M154" s="461"/>
      <c r="N154" s="461"/>
      <c r="O154" s="461"/>
      <c r="P154" s="461"/>
      <c r="Q154" s="461"/>
      <c r="R154" s="461"/>
      <c r="S154" s="461"/>
      <c r="T154" s="461"/>
      <c r="U154" s="461"/>
      <c r="V154" s="461"/>
      <c r="W154" s="461"/>
      <c r="X154" s="461"/>
      <c r="Y154" s="461"/>
      <c r="Z154" s="461"/>
      <c r="AA154" s="461"/>
      <c r="AB154" s="461"/>
      <c r="AC154" s="461"/>
      <c r="AD154" s="461"/>
      <c r="AE154" s="461"/>
      <c r="AF154" s="461"/>
      <c r="AG154" s="461"/>
      <c r="AH154" s="461"/>
      <c r="AI154" s="461"/>
      <c r="AJ154" s="461"/>
      <c r="AK154" s="461"/>
      <c r="AL154" s="461"/>
      <c r="AM154" s="461"/>
      <c r="AN154" s="461"/>
      <c r="AO154" s="461"/>
      <c r="AP154" s="461"/>
      <c r="AQ154" s="461"/>
      <c r="AR154" s="461"/>
      <c r="AS154" s="461"/>
    </row>
    <row r="155" spans="3:45" x14ac:dyDescent="0.3">
      <c r="C155" s="461"/>
      <c r="D155" s="461"/>
      <c r="E155" s="461"/>
      <c r="F155" s="461"/>
      <c r="G155" s="461"/>
      <c r="H155" s="461"/>
      <c r="I155" s="461"/>
      <c r="J155" s="461"/>
      <c r="K155" s="461"/>
      <c r="L155" s="461"/>
      <c r="M155" s="461"/>
      <c r="N155" s="461"/>
      <c r="O155" s="461"/>
      <c r="P155" s="461"/>
      <c r="Q155" s="461"/>
      <c r="R155" s="461"/>
      <c r="S155" s="461"/>
      <c r="T155" s="461"/>
      <c r="U155" s="461"/>
      <c r="V155" s="461"/>
      <c r="W155" s="461"/>
      <c r="X155" s="461"/>
      <c r="Y155" s="461"/>
      <c r="Z155" s="461"/>
      <c r="AA155" s="461"/>
      <c r="AB155" s="461"/>
      <c r="AC155" s="461"/>
      <c r="AD155" s="461"/>
      <c r="AE155" s="461"/>
      <c r="AF155" s="461"/>
      <c r="AG155" s="461"/>
      <c r="AH155" s="461"/>
      <c r="AI155" s="461"/>
      <c r="AJ155" s="461"/>
      <c r="AK155" s="461"/>
      <c r="AL155" s="461"/>
      <c r="AM155" s="461"/>
      <c r="AN155" s="461"/>
      <c r="AO155" s="461"/>
      <c r="AP155" s="461"/>
      <c r="AQ155" s="461"/>
      <c r="AR155" s="461"/>
      <c r="AS155" s="461"/>
    </row>
    <row r="156" spans="3:45" x14ac:dyDescent="0.3">
      <c r="C156" s="461"/>
      <c r="D156" s="461"/>
      <c r="E156" s="461"/>
      <c r="F156" s="461"/>
      <c r="G156" s="461"/>
      <c r="H156" s="461"/>
      <c r="I156" s="461"/>
      <c r="J156" s="461"/>
      <c r="K156" s="461"/>
      <c r="L156" s="461"/>
      <c r="M156" s="461"/>
      <c r="N156" s="461"/>
      <c r="O156" s="461"/>
      <c r="P156" s="461"/>
      <c r="Q156" s="461"/>
      <c r="R156" s="461"/>
      <c r="S156" s="461"/>
      <c r="T156" s="461"/>
      <c r="U156" s="461"/>
      <c r="V156" s="461"/>
      <c r="W156" s="461"/>
      <c r="X156" s="461"/>
      <c r="Y156" s="461"/>
      <c r="Z156" s="461"/>
      <c r="AA156" s="461"/>
      <c r="AB156" s="461"/>
      <c r="AC156" s="461"/>
      <c r="AD156" s="461"/>
      <c r="AE156" s="461"/>
      <c r="AF156" s="461"/>
      <c r="AG156" s="461"/>
      <c r="AH156" s="461"/>
      <c r="AI156" s="461"/>
      <c r="AJ156" s="461"/>
      <c r="AK156" s="461"/>
      <c r="AL156" s="461"/>
      <c r="AM156" s="461"/>
      <c r="AN156" s="461"/>
      <c r="AO156" s="461"/>
      <c r="AP156" s="461"/>
      <c r="AQ156" s="461"/>
      <c r="AR156" s="461"/>
      <c r="AS156" s="461"/>
    </row>
    <row r="157" spans="3:45" x14ac:dyDescent="0.3">
      <c r="C157" s="461"/>
      <c r="D157" s="461"/>
      <c r="E157" s="461"/>
      <c r="F157" s="461"/>
      <c r="G157" s="461"/>
      <c r="H157" s="461"/>
      <c r="I157" s="461"/>
      <c r="J157" s="461"/>
      <c r="K157" s="461"/>
      <c r="L157" s="461"/>
      <c r="M157" s="461"/>
      <c r="N157" s="461"/>
      <c r="O157" s="461"/>
      <c r="P157" s="461"/>
      <c r="Q157" s="461"/>
      <c r="R157" s="461"/>
      <c r="S157" s="461"/>
      <c r="T157" s="461"/>
      <c r="U157" s="461"/>
      <c r="V157" s="461"/>
      <c r="W157" s="461"/>
      <c r="X157" s="461"/>
      <c r="Y157" s="461"/>
      <c r="Z157" s="461"/>
      <c r="AA157" s="461"/>
      <c r="AB157" s="461"/>
      <c r="AC157" s="461"/>
      <c r="AD157" s="461"/>
      <c r="AE157" s="461"/>
      <c r="AF157" s="461"/>
      <c r="AG157" s="461"/>
      <c r="AH157" s="461"/>
      <c r="AI157" s="461"/>
      <c r="AJ157" s="461"/>
      <c r="AK157" s="461"/>
      <c r="AL157" s="461"/>
      <c r="AM157" s="461"/>
      <c r="AN157" s="461"/>
      <c r="AO157" s="461"/>
      <c r="AP157" s="461"/>
      <c r="AQ157" s="461"/>
      <c r="AR157" s="461"/>
      <c r="AS157" s="461"/>
    </row>
    <row r="158" spans="3:45" x14ac:dyDescent="0.3">
      <c r="C158" s="461"/>
      <c r="D158" s="461"/>
      <c r="E158" s="461"/>
      <c r="F158" s="461"/>
      <c r="G158" s="461"/>
      <c r="H158" s="461"/>
      <c r="I158" s="461"/>
      <c r="J158" s="461"/>
      <c r="K158" s="461"/>
      <c r="L158" s="461"/>
      <c r="M158" s="461"/>
      <c r="N158" s="461"/>
      <c r="O158" s="461"/>
      <c r="P158" s="461"/>
      <c r="Q158" s="461"/>
      <c r="R158" s="461"/>
      <c r="S158" s="461"/>
      <c r="T158" s="461"/>
      <c r="U158" s="461"/>
      <c r="V158" s="461"/>
      <c r="W158" s="461"/>
      <c r="X158" s="461"/>
      <c r="Y158" s="461"/>
      <c r="Z158" s="461"/>
      <c r="AA158" s="461"/>
      <c r="AB158" s="461"/>
      <c r="AC158" s="461"/>
      <c r="AD158" s="461"/>
      <c r="AE158" s="461"/>
      <c r="AF158" s="461"/>
      <c r="AG158" s="461"/>
      <c r="AH158" s="461"/>
      <c r="AI158" s="461"/>
      <c r="AJ158" s="461"/>
      <c r="AK158" s="461"/>
      <c r="AL158" s="461"/>
      <c r="AM158" s="461"/>
      <c r="AN158" s="461"/>
      <c r="AO158" s="461"/>
      <c r="AP158" s="461"/>
      <c r="AQ158" s="461"/>
      <c r="AR158" s="461"/>
      <c r="AS158" s="461"/>
    </row>
    <row r="159" spans="3:45" x14ac:dyDescent="0.3">
      <c r="C159" s="461"/>
      <c r="D159" s="461"/>
      <c r="E159" s="461"/>
      <c r="F159" s="461"/>
      <c r="G159" s="461"/>
      <c r="H159" s="461"/>
      <c r="I159" s="461"/>
      <c r="J159" s="461"/>
      <c r="K159" s="461"/>
      <c r="L159" s="461"/>
      <c r="M159" s="461"/>
      <c r="N159" s="461"/>
      <c r="O159" s="461"/>
      <c r="P159" s="461"/>
      <c r="Q159" s="461"/>
      <c r="R159" s="461"/>
      <c r="S159" s="461"/>
      <c r="T159" s="461"/>
      <c r="U159" s="461"/>
      <c r="V159" s="461"/>
      <c r="W159" s="461"/>
      <c r="X159" s="461"/>
      <c r="Y159" s="461"/>
      <c r="Z159" s="461"/>
      <c r="AA159" s="461"/>
      <c r="AB159" s="461"/>
      <c r="AC159" s="461"/>
      <c r="AD159" s="461"/>
      <c r="AE159" s="461"/>
      <c r="AF159" s="461"/>
      <c r="AG159" s="461"/>
      <c r="AH159" s="461"/>
      <c r="AI159" s="461"/>
      <c r="AJ159" s="461"/>
      <c r="AK159" s="461"/>
      <c r="AL159" s="461"/>
      <c r="AM159" s="461"/>
      <c r="AN159" s="461"/>
      <c r="AO159" s="461"/>
      <c r="AP159" s="461"/>
      <c r="AQ159" s="461"/>
      <c r="AR159" s="461"/>
      <c r="AS159" s="461"/>
    </row>
    <row r="160" spans="3:45" x14ac:dyDescent="0.3">
      <c r="C160" s="461"/>
      <c r="D160" s="461"/>
      <c r="E160" s="461"/>
      <c r="F160" s="461"/>
      <c r="G160" s="461"/>
      <c r="H160" s="461"/>
      <c r="I160" s="461"/>
      <c r="J160" s="461"/>
      <c r="K160" s="461"/>
      <c r="L160" s="461"/>
      <c r="M160" s="461"/>
      <c r="N160" s="461"/>
      <c r="O160" s="461"/>
      <c r="P160" s="461"/>
      <c r="Q160" s="461"/>
      <c r="R160" s="461"/>
      <c r="S160" s="461"/>
      <c r="T160" s="461"/>
      <c r="U160" s="461"/>
      <c r="V160" s="461"/>
      <c r="W160" s="461"/>
      <c r="X160" s="461"/>
      <c r="Y160" s="461"/>
      <c r="Z160" s="461"/>
      <c r="AA160" s="461"/>
      <c r="AB160" s="461"/>
      <c r="AC160" s="461"/>
      <c r="AD160" s="461"/>
      <c r="AE160" s="461"/>
      <c r="AF160" s="461"/>
      <c r="AG160" s="461"/>
      <c r="AH160" s="461"/>
      <c r="AI160" s="461"/>
      <c r="AJ160" s="461"/>
      <c r="AK160" s="461"/>
      <c r="AL160" s="461"/>
      <c r="AM160" s="461"/>
      <c r="AN160" s="461"/>
      <c r="AO160" s="461"/>
      <c r="AP160" s="461"/>
      <c r="AQ160" s="461"/>
      <c r="AR160" s="461"/>
      <c r="AS160" s="461"/>
    </row>
    <row r="161" spans="3:45" x14ac:dyDescent="0.3">
      <c r="C161" s="461"/>
      <c r="D161" s="461"/>
      <c r="E161" s="461"/>
      <c r="F161" s="461"/>
      <c r="G161" s="461"/>
      <c r="H161" s="461"/>
      <c r="I161" s="461"/>
      <c r="J161" s="461"/>
      <c r="K161" s="461"/>
      <c r="L161" s="461"/>
      <c r="M161" s="461"/>
      <c r="N161" s="461"/>
      <c r="O161" s="461"/>
      <c r="P161" s="461"/>
      <c r="Q161" s="461"/>
      <c r="R161" s="461"/>
      <c r="S161" s="461"/>
      <c r="T161" s="461"/>
      <c r="U161" s="461"/>
      <c r="V161" s="461"/>
      <c r="W161" s="461"/>
      <c r="X161" s="461"/>
      <c r="Y161" s="461"/>
      <c r="Z161" s="461"/>
      <c r="AA161" s="461"/>
      <c r="AB161" s="461"/>
      <c r="AC161" s="461"/>
      <c r="AD161" s="461"/>
      <c r="AE161" s="461"/>
      <c r="AF161" s="461"/>
      <c r="AG161" s="461"/>
      <c r="AH161" s="461"/>
      <c r="AI161" s="461"/>
      <c r="AJ161" s="461"/>
      <c r="AK161" s="461"/>
      <c r="AL161" s="461"/>
      <c r="AM161" s="461"/>
      <c r="AN161" s="461"/>
      <c r="AO161" s="461"/>
      <c r="AP161" s="461"/>
      <c r="AQ161" s="461"/>
      <c r="AR161" s="461"/>
      <c r="AS161" s="461"/>
    </row>
    <row r="162" spans="3:45" x14ac:dyDescent="0.3">
      <c r="C162" s="461"/>
      <c r="D162" s="461"/>
      <c r="E162" s="461"/>
      <c r="F162" s="461"/>
      <c r="G162" s="461"/>
      <c r="H162" s="461"/>
      <c r="I162" s="461"/>
      <c r="J162" s="461"/>
      <c r="K162" s="461"/>
      <c r="L162" s="461"/>
      <c r="M162" s="461"/>
      <c r="N162" s="461"/>
      <c r="O162" s="461"/>
      <c r="P162" s="461"/>
      <c r="Q162" s="461"/>
      <c r="R162" s="461"/>
      <c r="S162" s="461"/>
      <c r="T162" s="461"/>
      <c r="U162" s="461"/>
      <c r="V162" s="461"/>
      <c r="W162" s="461"/>
      <c r="X162" s="461"/>
      <c r="Y162" s="461"/>
      <c r="Z162" s="461"/>
      <c r="AA162" s="461"/>
      <c r="AB162" s="461"/>
      <c r="AC162" s="461"/>
      <c r="AD162" s="461"/>
      <c r="AE162" s="461"/>
      <c r="AF162" s="461"/>
      <c r="AG162" s="461"/>
      <c r="AH162" s="461"/>
      <c r="AI162" s="461"/>
      <c r="AJ162" s="461"/>
      <c r="AK162" s="461"/>
      <c r="AL162" s="461"/>
      <c r="AM162" s="461"/>
      <c r="AN162" s="461"/>
      <c r="AO162" s="461"/>
      <c r="AP162" s="461"/>
      <c r="AQ162" s="461"/>
      <c r="AR162" s="461"/>
      <c r="AS162" s="461"/>
    </row>
    <row r="163" spans="3:45" x14ac:dyDescent="0.3">
      <c r="C163" s="461"/>
      <c r="D163" s="461"/>
      <c r="E163" s="461"/>
      <c r="F163" s="461"/>
      <c r="G163" s="461"/>
      <c r="H163" s="461"/>
      <c r="I163" s="461"/>
      <c r="J163" s="461"/>
      <c r="K163" s="461"/>
      <c r="L163" s="461"/>
      <c r="M163" s="461"/>
      <c r="N163" s="461"/>
      <c r="O163" s="461"/>
      <c r="P163" s="461"/>
      <c r="Q163" s="461"/>
      <c r="R163" s="461"/>
      <c r="S163" s="461"/>
      <c r="T163" s="461"/>
      <c r="U163" s="461"/>
      <c r="V163" s="461"/>
      <c r="W163" s="461"/>
      <c r="X163" s="461"/>
      <c r="Y163" s="461"/>
      <c r="Z163" s="461"/>
      <c r="AA163" s="461"/>
      <c r="AB163" s="461"/>
      <c r="AC163" s="461"/>
      <c r="AD163" s="461"/>
      <c r="AE163" s="461"/>
      <c r="AF163" s="461"/>
      <c r="AG163" s="461"/>
      <c r="AH163" s="461"/>
      <c r="AI163" s="461"/>
      <c r="AJ163" s="461"/>
      <c r="AK163" s="461"/>
      <c r="AL163" s="461"/>
      <c r="AM163" s="461"/>
      <c r="AN163" s="461"/>
      <c r="AO163" s="461"/>
      <c r="AP163" s="461"/>
      <c r="AQ163" s="461"/>
      <c r="AR163" s="461"/>
      <c r="AS163" s="461"/>
    </row>
    <row r="164" spans="3:45" x14ac:dyDescent="0.3">
      <c r="C164" s="461"/>
      <c r="D164" s="461"/>
      <c r="E164" s="461"/>
      <c r="F164" s="461"/>
      <c r="G164" s="461"/>
      <c r="H164" s="461"/>
      <c r="I164" s="461"/>
      <c r="J164" s="461"/>
      <c r="K164" s="461"/>
      <c r="L164" s="461"/>
      <c r="M164" s="461"/>
      <c r="N164" s="461"/>
      <c r="O164" s="461"/>
      <c r="P164" s="461"/>
      <c r="Q164" s="461"/>
      <c r="R164" s="461"/>
      <c r="S164" s="461"/>
      <c r="T164" s="461"/>
      <c r="U164" s="461"/>
      <c r="V164" s="461"/>
      <c r="W164" s="461"/>
      <c r="X164" s="461"/>
      <c r="Y164" s="461"/>
      <c r="Z164" s="461"/>
      <c r="AA164" s="461"/>
      <c r="AB164" s="461"/>
      <c r="AC164" s="461"/>
      <c r="AD164" s="461"/>
      <c r="AE164" s="461"/>
      <c r="AF164" s="461"/>
      <c r="AG164" s="461"/>
      <c r="AH164" s="461"/>
      <c r="AI164" s="461"/>
      <c r="AJ164" s="461"/>
      <c r="AK164" s="461"/>
      <c r="AL164" s="461"/>
      <c r="AM164" s="461"/>
      <c r="AN164" s="461"/>
      <c r="AO164" s="461"/>
      <c r="AP164" s="461"/>
      <c r="AQ164" s="461"/>
      <c r="AR164" s="461"/>
      <c r="AS164" s="461"/>
    </row>
    <row r="165" spans="3:45" x14ac:dyDescent="0.3">
      <c r="C165" s="461"/>
      <c r="D165" s="461"/>
      <c r="E165" s="461"/>
      <c r="F165" s="461"/>
      <c r="G165" s="461"/>
      <c r="H165" s="461"/>
      <c r="I165" s="461"/>
      <c r="J165" s="461"/>
      <c r="K165" s="461"/>
      <c r="L165" s="461"/>
      <c r="M165" s="461"/>
      <c r="N165" s="461"/>
      <c r="O165" s="461"/>
      <c r="P165" s="461"/>
      <c r="Q165" s="461"/>
      <c r="R165" s="461"/>
      <c r="S165" s="461"/>
      <c r="T165" s="461"/>
      <c r="U165" s="461"/>
      <c r="V165" s="461"/>
      <c r="W165" s="461"/>
      <c r="X165" s="461"/>
      <c r="Y165" s="461"/>
      <c r="Z165" s="461"/>
      <c r="AA165" s="461"/>
      <c r="AB165" s="461"/>
      <c r="AC165" s="461"/>
      <c r="AD165" s="461"/>
      <c r="AE165" s="461"/>
      <c r="AF165" s="461"/>
      <c r="AG165" s="461"/>
      <c r="AH165" s="461"/>
      <c r="AI165" s="461"/>
      <c r="AJ165" s="461"/>
      <c r="AK165" s="461"/>
      <c r="AL165" s="461"/>
      <c r="AM165" s="461"/>
      <c r="AN165" s="461"/>
      <c r="AO165" s="461"/>
      <c r="AP165" s="461"/>
      <c r="AQ165" s="461"/>
      <c r="AR165" s="461"/>
      <c r="AS165" s="461"/>
    </row>
    <row r="166" spans="3:45" x14ac:dyDescent="0.3">
      <c r="C166" s="461"/>
      <c r="D166" s="461"/>
      <c r="E166" s="461"/>
      <c r="F166" s="461"/>
      <c r="G166" s="461"/>
      <c r="H166" s="461"/>
      <c r="I166" s="461"/>
      <c r="J166" s="461"/>
      <c r="K166" s="461"/>
      <c r="L166" s="461"/>
      <c r="M166" s="461"/>
      <c r="N166" s="461"/>
      <c r="O166" s="461"/>
      <c r="P166" s="461"/>
      <c r="Q166" s="461"/>
      <c r="R166" s="461"/>
      <c r="S166" s="461"/>
      <c r="T166" s="461"/>
      <c r="U166" s="461"/>
      <c r="V166" s="461"/>
      <c r="W166" s="461"/>
      <c r="X166" s="461"/>
      <c r="Y166" s="461"/>
      <c r="Z166" s="461"/>
      <c r="AA166" s="461"/>
      <c r="AB166" s="461"/>
      <c r="AC166" s="461"/>
      <c r="AD166" s="461"/>
      <c r="AE166" s="461"/>
      <c r="AF166" s="461"/>
      <c r="AG166" s="461"/>
      <c r="AH166" s="461"/>
      <c r="AI166" s="461"/>
      <c r="AJ166" s="461"/>
      <c r="AK166" s="461"/>
      <c r="AL166" s="461"/>
      <c r="AM166" s="461"/>
      <c r="AN166" s="461"/>
      <c r="AO166" s="461"/>
      <c r="AP166" s="461"/>
      <c r="AQ166" s="461"/>
      <c r="AR166" s="461"/>
      <c r="AS166" s="461"/>
    </row>
    <row r="167" spans="3:45" x14ac:dyDescent="0.3">
      <c r="C167" s="461"/>
      <c r="D167" s="461"/>
      <c r="E167" s="461"/>
      <c r="F167" s="461"/>
      <c r="G167" s="461"/>
      <c r="H167" s="461"/>
      <c r="I167" s="461"/>
      <c r="J167" s="461"/>
      <c r="K167" s="461"/>
      <c r="L167" s="461"/>
      <c r="M167" s="461"/>
      <c r="N167" s="461"/>
      <c r="O167" s="461"/>
      <c r="P167" s="461"/>
      <c r="Q167" s="461"/>
      <c r="R167" s="461"/>
      <c r="S167" s="461"/>
      <c r="T167" s="461"/>
      <c r="U167" s="461"/>
      <c r="V167" s="461"/>
      <c r="W167" s="461"/>
      <c r="X167" s="461"/>
      <c r="Y167" s="461"/>
      <c r="Z167" s="461"/>
      <c r="AA167" s="461"/>
      <c r="AB167" s="461"/>
      <c r="AC167" s="461"/>
      <c r="AD167" s="461"/>
      <c r="AE167" s="461"/>
      <c r="AF167" s="461"/>
      <c r="AG167" s="461"/>
      <c r="AH167" s="461"/>
      <c r="AI167" s="461"/>
      <c r="AJ167" s="461"/>
      <c r="AK167" s="461"/>
      <c r="AL167" s="461"/>
      <c r="AM167" s="461"/>
      <c r="AN167" s="461"/>
      <c r="AO167" s="461"/>
      <c r="AP167" s="461"/>
      <c r="AQ167" s="461"/>
      <c r="AR167" s="461"/>
      <c r="AS167" s="461"/>
    </row>
    <row r="168" spans="3:45" x14ac:dyDescent="0.3">
      <c r="C168" s="461"/>
      <c r="D168" s="461"/>
      <c r="E168" s="461"/>
      <c r="F168" s="461"/>
      <c r="G168" s="461"/>
      <c r="H168" s="461"/>
      <c r="I168" s="461"/>
      <c r="J168" s="461"/>
      <c r="K168" s="461"/>
      <c r="L168" s="461"/>
      <c r="M168" s="461"/>
      <c r="N168" s="461"/>
      <c r="O168" s="461"/>
      <c r="P168" s="461"/>
      <c r="Q168" s="461"/>
      <c r="R168" s="461"/>
      <c r="S168" s="461"/>
      <c r="T168" s="461"/>
      <c r="U168" s="461"/>
      <c r="V168" s="461"/>
      <c r="W168" s="461"/>
      <c r="X168" s="461"/>
      <c r="Y168" s="461"/>
      <c r="Z168" s="461"/>
      <c r="AA168" s="461"/>
      <c r="AB168" s="461"/>
      <c r="AC168" s="461"/>
      <c r="AD168" s="461"/>
      <c r="AE168" s="461"/>
      <c r="AF168" s="461"/>
      <c r="AG168" s="461"/>
      <c r="AH168" s="461"/>
      <c r="AI168" s="461"/>
      <c r="AJ168" s="461"/>
      <c r="AK168" s="461"/>
      <c r="AL168" s="461"/>
      <c r="AM168" s="461"/>
      <c r="AN168" s="461"/>
      <c r="AO168" s="461"/>
      <c r="AP168" s="461"/>
      <c r="AQ168" s="461"/>
      <c r="AR168" s="461"/>
      <c r="AS168" s="461"/>
    </row>
    <row r="169" spans="3:45" x14ac:dyDescent="0.3">
      <c r="C169" s="461"/>
      <c r="D169" s="461"/>
      <c r="E169" s="461"/>
      <c r="F169" s="461"/>
      <c r="G169" s="461"/>
      <c r="H169" s="461"/>
      <c r="I169" s="461"/>
      <c r="J169" s="461"/>
      <c r="K169" s="461"/>
      <c r="L169" s="461"/>
      <c r="M169" s="461"/>
      <c r="N169" s="461"/>
      <c r="O169" s="461"/>
      <c r="P169" s="461"/>
      <c r="Q169" s="461"/>
      <c r="R169" s="461"/>
      <c r="S169" s="461"/>
      <c r="T169" s="461"/>
      <c r="U169" s="461"/>
      <c r="V169" s="461"/>
      <c r="W169" s="461"/>
      <c r="X169" s="461"/>
      <c r="Y169" s="461"/>
      <c r="Z169" s="461"/>
      <c r="AA169" s="461"/>
      <c r="AB169" s="461"/>
      <c r="AC169" s="461"/>
      <c r="AD169" s="461"/>
      <c r="AE169" s="461"/>
      <c r="AF169" s="461"/>
      <c r="AG169" s="461"/>
      <c r="AH169" s="461"/>
      <c r="AI169" s="461"/>
      <c r="AJ169" s="461"/>
      <c r="AK169" s="461"/>
      <c r="AL169" s="461"/>
      <c r="AM169" s="461"/>
      <c r="AN169" s="461"/>
      <c r="AO169" s="461"/>
      <c r="AP169" s="461"/>
      <c r="AQ169" s="461"/>
      <c r="AR169" s="461"/>
      <c r="AS169" s="461"/>
    </row>
    <row r="170" spans="3:45" x14ac:dyDescent="0.3">
      <c r="C170" s="461"/>
      <c r="D170" s="461"/>
      <c r="E170" s="461"/>
      <c r="F170" s="461"/>
      <c r="G170" s="461"/>
      <c r="H170" s="461"/>
      <c r="I170" s="461"/>
      <c r="J170" s="461"/>
      <c r="K170" s="461"/>
      <c r="L170" s="461"/>
      <c r="M170" s="461"/>
      <c r="N170" s="461"/>
      <c r="O170" s="461"/>
      <c r="P170" s="461"/>
      <c r="Q170" s="461"/>
      <c r="R170" s="461"/>
      <c r="S170" s="461"/>
      <c r="T170" s="461"/>
      <c r="U170" s="461"/>
      <c r="V170" s="461"/>
      <c r="W170" s="461"/>
      <c r="X170" s="461"/>
      <c r="Y170" s="461"/>
      <c r="Z170" s="461"/>
      <c r="AA170" s="461"/>
      <c r="AB170" s="461"/>
      <c r="AC170" s="461"/>
      <c r="AD170" s="461"/>
      <c r="AE170" s="461"/>
      <c r="AF170" s="461"/>
      <c r="AG170" s="461"/>
      <c r="AH170" s="461"/>
      <c r="AI170" s="461"/>
      <c r="AJ170" s="461"/>
      <c r="AK170" s="461"/>
      <c r="AL170" s="461"/>
      <c r="AM170" s="461"/>
      <c r="AN170" s="461"/>
      <c r="AO170" s="461"/>
      <c r="AP170" s="461"/>
      <c r="AQ170" s="461"/>
      <c r="AR170" s="461"/>
      <c r="AS170" s="461"/>
    </row>
    <row r="171" spans="3:45" x14ac:dyDescent="0.3">
      <c r="C171" s="461"/>
      <c r="D171" s="461"/>
      <c r="E171" s="461"/>
      <c r="F171" s="461"/>
      <c r="G171" s="461"/>
      <c r="H171" s="461"/>
      <c r="I171" s="461"/>
      <c r="J171" s="461"/>
      <c r="K171" s="461"/>
      <c r="L171" s="461"/>
      <c r="M171" s="461"/>
      <c r="N171" s="461"/>
      <c r="O171" s="461"/>
      <c r="P171" s="461"/>
      <c r="Q171" s="461"/>
      <c r="R171" s="461"/>
      <c r="S171" s="461"/>
      <c r="T171" s="461"/>
      <c r="U171" s="461"/>
      <c r="V171" s="461"/>
      <c r="W171" s="461"/>
      <c r="X171" s="461"/>
      <c r="Y171" s="461"/>
      <c r="Z171" s="461"/>
      <c r="AA171" s="461"/>
      <c r="AB171" s="461"/>
      <c r="AC171" s="461"/>
      <c r="AD171" s="461"/>
      <c r="AE171" s="461"/>
      <c r="AF171" s="461"/>
      <c r="AG171" s="461"/>
      <c r="AH171" s="461"/>
      <c r="AI171" s="461"/>
      <c r="AJ171" s="461"/>
      <c r="AK171" s="461"/>
      <c r="AL171" s="461"/>
      <c r="AM171" s="461"/>
      <c r="AN171" s="461"/>
      <c r="AO171" s="461"/>
      <c r="AP171" s="461"/>
      <c r="AQ171" s="461"/>
      <c r="AR171" s="461"/>
      <c r="AS171" s="461"/>
    </row>
    <row r="172" spans="3:45" x14ac:dyDescent="0.3">
      <c r="C172" s="461"/>
      <c r="D172" s="461"/>
      <c r="E172" s="461"/>
      <c r="F172" s="461"/>
      <c r="G172" s="461"/>
      <c r="H172" s="461"/>
      <c r="I172" s="461"/>
      <c r="J172" s="461"/>
      <c r="K172" s="461"/>
      <c r="L172" s="461"/>
      <c r="M172" s="461"/>
      <c r="N172" s="461"/>
      <c r="O172" s="461"/>
      <c r="P172" s="461"/>
      <c r="Q172" s="461"/>
      <c r="R172" s="461"/>
      <c r="S172" s="461"/>
      <c r="T172" s="461"/>
      <c r="U172" s="461"/>
      <c r="V172" s="461"/>
      <c r="W172" s="461"/>
      <c r="X172" s="461"/>
      <c r="Y172" s="461"/>
      <c r="Z172" s="461"/>
      <c r="AA172" s="461"/>
      <c r="AB172" s="461"/>
      <c r="AC172" s="461"/>
      <c r="AD172" s="461"/>
      <c r="AE172" s="461"/>
      <c r="AF172" s="461"/>
      <c r="AG172" s="461"/>
      <c r="AH172" s="461"/>
      <c r="AI172" s="461"/>
      <c r="AJ172" s="461"/>
      <c r="AK172" s="461"/>
      <c r="AL172" s="461"/>
      <c r="AM172" s="461"/>
      <c r="AN172" s="461"/>
      <c r="AO172" s="461"/>
      <c r="AP172" s="461"/>
      <c r="AQ172" s="461"/>
      <c r="AR172" s="461"/>
      <c r="AS172" s="461"/>
    </row>
    <row r="173" spans="3:45" x14ac:dyDescent="0.3">
      <c r="C173" s="461"/>
      <c r="D173" s="461"/>
      <c r="E173" s="461"/>
      <c r="F173" s="461"/>
      <c r="G173" s="461"/>
      <c r="H173" s="461"/>
      <c r="I173" s="461"/>
      <c r="J173" s="461"/>
      <c r="K173" s="461"/>
      <c r="L173" s="461"/>
      <c r="M173" s="461"/>
      <c r="N173" s="461"/>
      <c r="O173" s="461"/>
      <c r="P173" s="461"/>
      <c r="Q173" s="461"/>
      <c r="R173" s="461"/>
      <c r="S173" s="461"/>
      <c r="T173" s="461"/>
      <c r="U173" s="461"/>
      <c r="V173" s="461"/>
      <c r="W173" s="461"/>
      <c r="X173" s="461"/>
      <c r="Y173" s="461"/>
      <c r="Z173" s="461"/>
      <c r="AA173" s="461"/>
      <c r="AB173" s="461"/>
      <c r="AC173" s="461"/>
      <c r="AD173" s="461"/>
      <c r="AE173" s="461"/>
      <c r="AF173" s="461"/>
      <c r="AG173" s="461"/>
      <c r="AH173" s="461"/>
      <c r="AI173" s="461"/>
      <c r="AJ173" s="461"/>
      <c r="AK173" s="461"/>
      <c r="AL173" s="461"/>
      <c r="AM173" s="461"/>
      <c r="AN173" s="461"/>
      <c r="AO173" s="461"/>
      <c r="AP173" s="461"/>
      <c r="AQ173" s="461"/>
      <c r="AR173" s="461"/>
      <c r="AS173" s="461"/>
    </row>
    <row r="174" spans="3:45" x14ac:dyDescent="0.3">
      <c r="C174" s="461"/>
      <c r="D174" s="461"/>
      <c r="E174" s="461"/>
      <c r="F174" s="461"/>
      <c r="G174" s="461"/>
      <c r="H174" s="461"/>
      <c r="I174" s="461"/>
      <c r="J174" s="461"/>
      <c r="K174" s="461"/>
      <c r="L174" s="461"/>
      <c r="M174" s="461"/>
      <c r="N174" s="461"/>
      <c r="O174" s="461"/>
      <c r="P174" s="461"/>
      <c r="Q174" s="461"/>
      <c r="R174" s="461"/>
      <c r="S174" s="461"/>
      <c r="T174" s="461"/>
      <c r="U174" s="461"/>
      <c r="V174" s="461"/>
      <c r="W174" s="461"/>
      <c r="X174" s="461"/>
      <c r="Y174" s="461"/>
      <c r="Z174" s="461"/>
      <c r="AA174" s="461"/>
      <c r="AB174" s="461"/>
      <c r="AC174" s="461"/>
      <c r="AD174" s="461"/>
      <c r="AE174" s="461"/>
      <c r="AF174" s="461"/>
      <c r="AG174" s="461"/>
      <c r="AH174" s="461"/>
      <c r="AI174" s="461"/>
      <c r="AJ174" s="461"/>
      <c r="AK174" s="461"/>
      <c r="AL174" s="461"/>
      <c r="AM174" s="461"/>
      <c r="AN174" s="461"/>
      <c r="AO174" s="461"/>
      <c r="AP174" s="461"/>
      <c r="AQ174" s="461"/>
      <c r="AR174" s="461"/>
      <c r="AS174" s="461"/>
    </row>
    <row r="175" spans="3:45" x14ac:dyDescent="0.3">
      <c r="C175" s="461"/>
      <c r="D175" s="461"/>
      <c r="E175" s="461"/>
      <c r="F175" s="461"/>
      <c r="G175" s="461"/>
      <c r="H175" s="461"/>
      <c r="I175" s="461"/>
      <c r="J175" s="461"/>
      <c r="K175" s="461"/>
      <c r="L175" s="461"/>
      <c r="M175" s="461"/>
      <c r="N175" s="461"/>
      <c r="O175" s="461"/>
      <c r="P175" s="461"/>
      <c r="Q175" s="461"/>
      <c r="R175" s="461"/>
      <c r="S175" s="461"/>
      <c r="T175" s="461"/>
      <c r="U175" s="461"/>
      <c r="V175" s="461"/>
      <c r="W175" s="461"/>
      <c r="X175" s="461"/>
      <c r="Y175" s="461"/>
      <c r="Z175" s="461"/>
      <c r="AA175" s="461"/>
      <c r="AB175" s="461"/>
      <c r="AC175" s="461"/>
      <c r="AD175" s="461"/>
      <c r="AE175" s="461"/>
      <c r="AF175" s="461"/>
      <c r="AG175" s="461"/>
      <c r="AH175" s="461"/>
      <c r="AI175" s="461"/>
      <c r="AJ175" s="461"/>
      <c r="AK175" s="461"/>
      <c r="AL175" s="461"/>
      <c r="AM175" s="461"/>
      <c r="AN175" s="461"/>
      <c r="AO175" s="461"/>
      <c r="AP175" s="461"/>
      <c r="AQ175" s="461"/>
      <c r="AR175" s="461"/>
      <c r="AS175" s="461"/>
    </row>
    <row r="176" spans="3:45" x14ac:dyDescent="0.3">
      <c r="C176" s="461"/>
      <c r="D176" s="461"/>
      <c r="E176" s="461"/>
      <c r="F176" s="461"/>
      <c r="G176" s="461"/>
      <c r="H176" s="461"/>
      <c r="I176" s="461"/>
      <c r="J176" s="461"/>
      <c r="K176" s="461"/>
      <c r="L176" s="461"/>
      <c r="M176" s="461"/>
      <c r="N176" s="461"/>
      <c r="O176" s="461"/>
      <c r="P176" s="461"/>
      <c r="Q176" s="461"/>
      <c r="R176" s="461"/>
      <c r="S176" s="461"/>
      <c r="T176" s="461"/>
      <c r="U176" s="461"/>
      <c r="V176" s="461"/>
      <c r="W176" s="461"/>
      <c r="X176" s="461"/>
      <c r="Y176" s="461"/>
      <c r="Z176" s="461"/>
      <c r="AA176" s="461"/>
      <c r="AB176" s="461"/>
      <c r="AC176" s="461"/>
      <c r="AD176" s="461"/>
      <c r="AE176" s="461"/>
      <c r="AF176" s="461"/>
      <c r="AG176" s="461"/>
      <c r="AH176" s="461"/>
      <c r="AI176" s="461"/>
      <c r="AJ176" s="461"/>
      <c r="AK176" s="461"/>
      <c r="AL176" s="461"/>
      <c r="AM176" s="461"/>
      <c r="AN176" s="461"/>
      <c r="AO176" s="461"/>
      <c r="AP176" s="461"/>
      <c r="AQ176" s="461"/>
      <c r="AR176" s="461"/>
      <c r="AS176" s="461"/>
    </row>
    <row r="177" spans="3:45" x14ac:dyDescent="0.3">
      <c r="C177" s="461"/>
      <c r="D177" s="461"/>
      <c r="E177" s="461"/>
      <c r="F177" s="461"/>
      <c r="G177" s="461"/>
      <c r="H177" s="461"/>
      <c r="I177" s="461"/>
      <c r="J177" s="461"/>
      <c r="K177" s="461"/>
      <c r="L177" s="461"/>
      <c r="M177" s="461"/>
      <c r="N177" s="461"/>
      <c r="O177" s="461"/>
      <c r="P177" s="461"/>
      <c r="Q177" s="461"/>
      <c r="R177" s="461"/>
      <c r="S177" s="461"/>
      <c r="T177" s="461"/>
      <c r="U177" s="461"/>
      <c r="V177" s="461"/>
      <c r="W177" s="461"/>
      <c r="X177" s="461"/>
      <c r="Y177" s="461"/>
      <c r="Z177" s="461"/>
      <c r="AA177" s="461"/>
      <c r="AB177" s="461"/>
      <c r="AC177" s="461"/>
      <c r="AD177" s="461"/>
      <c r="AE177" s="461"/>
      <c r="AF177" s="461"/>
      <c r="AG177" s="461"/>
      <c r="AH177" s="461"/>
      <c r="AI177" s="461"/>
      <c r="AJ177" s="461"/>
      <c r="AK177" s="461"/>
      <c r="AL177" s="461"/>
      <c r="AM177" s="461"/>
      <c r="AN177" s="461"/>
      <c r="AO177" s="461"/>
      <c r="AP177" s="461"/>
      <c r="AQ177" s="461"/>
      <c r="AR177" s="461"/>
      <c r="AS177" s="461"/>
    </row>
    <row r="178" spans="3:45" x14ac:dyDescent="0.3">
      <c r="C178" s="461"/>
      <c r="D178" s="461"/>
      <c r="E178" s="461"/>
      <c r="F178" s="461"/>
      <c r="G178" s="461"/>
      <c r="H178" s="461"/>
      <c r="I178" s="461"/>
      <c r="J178" s="461"/>
      <c r="K178" s="461"/>
      <c r="L178" s="461"/>
      <c r="M178" s="461"/>
      <c r="N178" s="461"/>
      <c r="O178" s="461"/>
      <c r="P178" s="461"/>
      <c r="Q178" s="461"/>
      <c r="R178" s="461"/>
      <c r="S178" s="461"/>
      <c r="T178" s="461"/>
      <c r="U178" s="461"/>
      <c r="V178" s="461"/>
      <c r="W178" s="461"/>
      <c r="X178" s="461"/>
      <c r="Y178" s="461"/>
      <c r="Z178" s="461"/>
      <c r="AA178" s="461"/>
      <c r="AB178" s="461"/>
      <c r="AC178" s="461"/>
      <c r="AD178" s="461"/>
      <c r="AE178" s="461"/>
      <c r="AF178" s="461"/>
      <c r="AG178" s="461"/>
      <c r="AH178" s="461"/>
      <c r="AI178" s="461"/>
      <c r="AJ178" s="461"/>
      <c r="AK178" s="461"/>
      <c r="AL178" s="461"/>
      <c r="AM178" s="461"/>
      <c r="AN178" s="461"/>
      <c r="AO178" s="461"/>
      <c r="AP178" s="461"/>
      <c r="AQ178" s="461"/>
      <c r="AR178" s="461"/>
      <c r="AS178" s="461"/>
    </row>
    <row r="179" spans="3:45" x14ac:dyDescent="0.3">
      <c r="C179" s="461"/>
      <c r="D179" s="461"/>
      <c r="E179" s="461"/>
      <c r="F179" s="461"/>
      <c r="G179" s="461"/>
      <c r="H179" s="461"/>
      <c r="I179" s="461"/>
      <c r="J179" s="461"/>
      <c r="K179" s="461"/>
      <c r="L179" s="461"/>
      <c r="M179" s="461"/>
      <c r="N179" s="461"/>
      <c r="O179" s="461"/>
      <c r="P179" s="461"/>
      <c r="Q179" s="461"/>
      <c r="R179" s="461"/>
      <c r="S179" s="461"/>
      <c r="T179" s="461"/>
      <c r="U179" s="461"/>
      <c r="V179" s="461"/>
      <c r="W179" s="461"/>
      <c r="X179" s="461"/>
      <c r="Y179" s="461"/>
      <c r="Z179" s="461"/>
      <c r="AA179" s="461"/>
      <c r="AB179" s="461"/>
      <c r="AC179" s="461"/>
      <c r="AD179" s="461"/>
      <c r="AE179" s="461"/>
      <c r="AF179" s="461"/>
      <c r="AG179" s="461"/>
      <c r="AH179" s="461"/>
      <c r="AI179" s="461"/>
      <c r="AJ179" s="461"/>
      <c r="AK179" s="461"/>
      <c r="AL179" s="461"/>
      <c r="AM179" s="461"/>
      <c r="AN179" s="461"/>
      <c r="AO179" s="461"/>
      <c r="AP179" s="461"/>
      <c r="AQ179" s="461"/>
      <c r="AR179" s="461"/>
      <c r="AS179" s="461"/>
    </row>
    <row r="180" spans="3:45" x14ac:dyDescent="0.3">
      <c r="C180" s="461"/>
      <c r="D180" s="461"/>
      <c r="E180" s="461"/>
      <c r="F180" s="461"/>
      <c r="G180" s="461"/>
      <c r="H180" s="461"/>
      <c r="I180" s="461"/>
      <c r="J180" s="461"/>
      <c r="K180" s="461"/>
      <c r="L180" s="461"/>
      <c r="M180" s="461"/>
      <c r="N180" s="461"/>
      <c r="O180" s="461"/>
      <c r="P180" s="461"/>
      <c r="Q180" s="461"/>
      <c r="R180" s="461"/>
      <c r="S180" s="461"/>
      <c r="T180" s="461"/>
      <c r="U180" s="461"/>
      <c r="V180" s="461"/>
      <c r="W180" s="461"/>
      <c r="X180" s="461"/>
      <c r="Y180" s="461"/>
      <c r="Z180" s="461"/>
      <c r="AA180" s="461"/>
      <c r="AB180" s="461"/>
      <c r="AC180" s="461"/>
      <c r="AD180" s="461"/>
      <c r="AE180" s="461"/>
      <c r="AF180" s="461"/>
      <c r="AG180" s="461"/>
      <c r="AH180" s="461"/>
      <c r="AI180" s="461"/>
      <c r="AJ180" s="461"/>
      <c r="AK180" s="461"/>
      <c r="AL180" s="461"/>
      <c r="AM180" s="461"/>
      <c r="AN180" s="461"/>
      <c r="AO180" s="461"/>
      <c r="AP180" s="461"/>
      <c r="AQ180" s="461"/>
      <c r="AR180" s="461"/>
      <c r="AS180" s="461"/>
    </row>
    <row r="181" spans="3:45" x14ac:dyDescent="0.3">
      <c r="C181" s="461"/>
      <c r="D181" s="461"/>
      <c r="E181" s="461"/>
      <c r="F181" s="461"/>
      <c r="G181" s="461"/>
      <c r="H181" s="461"/>
      <c r="I181" s="461"/>
      <c r="J181" s="461"/>
      <c r="K181" s="461"/>
      <c r="L181" s="461"/>
      <c r="M181" s="461"/>
      <c r="N181" s="461"/>
      <c r="O181" s="461"/>
      <c r="P181" s="461"/>
      <c r="Q181" s="461"/>
      <c r="R181" s="461"/>
      <c r="S181" s="461"/>
      <c r="T181" s="461"/>
      <c r="U181" s="461"/>
      <c r="V181" s="461"/>
      <c r="W181" s="461"/>
      <c r="X181" s="461"/>
      <c r="Y181" s="461"/>
      <c r="Z181" s="461"/>
      <c r="AA181" s="461"/>
      <c r="AB181" s="461"/>
      <c r="AC181" s="461"/>
      <c r="AD181" s="461"/>
      <c r="AE181" s="461"/>
      <c r="AF181" s="461"/>
      <c r="AG181" s="461"/>
      <c r="AH181" s="461"/>
      <c r="AI181" s="461"/>
      <c r="AJ181" s="461"/>
      <c r="AK181" s="461"/>
      <c r="AL181" s="461"/>
      <c r="AM181" s="461"/>
      <c r="AN181" s="461"/>
      <c r="AO181" s="461"/>
      <c r="AP181" s="461"/>
      <c r="AQ181" s="461"/>
      <c r="AR181" s="461"/>
      <c r="AS181" s="461"/>
    </row>
    <row r="182" spans="3:45" x14ac:dyDescent="0.3">
      <c r="C182" s="461"/>
      <c r="D182" s="461"/>
      <c r="E182" s="461"/>
      <c r="F182" s="461"/>
      <c r="G182" s="461"/>
      <c r="H182" s="461"/>
      <c r="I182" s="461"/>
      <c r="J182" s="461"/>
      <c r="K182" s="461"/>
      <c r="L182" s="461"/>
      <c r="M182" s="461"/>
      <c r="N182" s="461"/>
      <c r="O182" s="461"/>
      <c r="P182" s="461"/>
      <c r="Q182" s="461"/>
      <c r="R182" s="461"/>
      <c r="S182" s="461"/>
      <c r="T182" s="461"/>
      <c r="U182" s="461"/>
      <c r="V182" s="461"/>
      <c r="W182" s="461"/>
      <c r="X182" s="461"/>
      <c r="Y182" s="461"/>
      <c r="Z182" s="461"/>
      <c r="AA182" s="461"/>
      <c r="AB182" s="461"/>
      <c r="AC182" s="461"/>
      <c r="AD182" s="461"/>
      <c r="AE182" s="461"/>
      <c r="AF182" s="461"/>
      <c r="AG182" s="461"/>
      <c r="AH182" s="461"/>
      <c r="AI182" s="461"/>
      <c r="AJ182" s="461"/>
      <c r="AK182" s="461"/>
      <c r="AL182" s="461"/>
      <c r="AM182" s="461"/>
      <c r="AN182" s="461"/>
      <c r="AO182" s="461"/>
      <c r="AP182" s="461"/>
      <c r="AQ182" s="461"/>
      <c r="AR182" s="461"/>
      <c r="AS182" s="461"/>
    </row>
    <row r="183" spans="3:45" x14ac:dyDescent="0.3">
      <c r="C183" s="461"/>
      <c r="D183" s="461"/>
      <c r="E183" s="461"/>
      <c r="F183" s="461"/>
      <c r="G183" s="461"/>
      <c r="H183" s="461"/>
      <c r="I183" s="461"/>
      <c r="J183" s="461"/>
      <c r="K183" s="461"/>
      <c r="L183" s="461"/>
      <c r="M183" s="461"/>
      <c r="N183" s="461"/>
      <c r="O183" s="461"/>
      <c r="P183" s="461"/>
      <c r="Q183" s="461"/>
      <c r="R183" s="461"/>
      <c r="S183" s="461"/>
      <c r="T183" s="461"/>
      <c r="U183" s="461"/>
      <c r="V183" s="461"/>
      <c r="W183" s="461"/>
      <c r="X183" s="461"/>
      <c r="Y183" s="461"/>
      <c r="Z183" s="461"/>
      <c r="AA183" s="461"/>
      <c r="AB183" s="461"/>
      <c r="AC183" s="461"/>
      <c r="AD183" s="461"/>
      <c r="AE183" s="461"/>
      <c r="AF183" s="461"/>
      <c r="AG183" s="461"/>
      <c r="AH183" s="461"/>
      <c r="AI183" s="461"/>
      <c r="AJ183" s="461"/>
      <c r="AK183" s="461"/>
      <c r="AL183" s="461"/>
      <c r="AM183" s="461"/>
      <c r="AN183" s="461"/>
      <c r="AO183" s="461"/>
      <c r="AP183" s="461"/>
      <c r="AQ183" s="461"/>
      <c r="AR183" s="461"/>
      <c r="AS183" s="461"/>
    </row>
    <row r="184" spans="3:45" x14ac:dyDescent="0.3">
      <c r="C184" s="461"/>
      <c r="D184" s="461"/>
      <c r="E184" s="461"/>
      <c r="F184" s="461"/>
      <c r="G184" s="461"/>
      <c r="H184" s="461"/>
      <c r="I184" s="461"/>
      <c r="J184" s="461"/>
      <c r="K184" s="461"/>
      <c r="L184" s="461"/>
      <c r="M184" s="461"/>
      <c r="N184" s="461"/>
      <c r="O184" s="461"/>
      <c r="P184" s="461"/>
      <c r="Q184" s="461"/>
      <c r="R184" s="461"/>
      <c r="S184" s="461"/>
      <c r="T184" s="461"/>
      <c r="U184" s="461"/>
      <c r="V184" s="461"/>
      <c r="W184" s="461"/>
      <c r="X184" s="461"/>
      <c r="Y184" s="461"/>
      <c r="Z184" s="461"/>
      <c r="AA184" s="461"/>
      <c r="AB184" s="461"/>
      <c r="AC184" s="461"/>
      <c r="AD184" s="461"/>
      <c r="AE184" s="461"/>
      <c r="AF184" s="461"/>
      <c r="AG184" s="461"/>
      <c r="AH184" s="461"/>
      <c r="AI184" s="461"/>
      <c r="AJ184" s="461"/>
      <c r="AK184" s="461"/>
      <c r="AL184" s="461"/>
      <c r="AM184" s="461"/>
      <c r="AN184" s="461"/>
      <c r="AO184" s="461"/>
      <c r="AP184" s="461"/>
      <c r="AQ184" s="461"/>
      <c r="AR184" s="461"/>
      <c r="AS184" s="461"/>
    </row>
    <row r="185" spans="3:45" x14ac:dyDescent="0.3">
      <c r="C185" s="461"/>
      <c r="D185" s="461"/>
      <c r="E185" s="461"/>
      <c r="F185" s="461"/>
      <c r="G185" s="461"/>
      <c r="H185" s="461"/>
      <c r="I185" s="461"/>
      <c r="J185" s="461"/>
      <c r="K185" s="461"/>
      <c r="L185" s="461"/>
      <c r="M185" s="461"/>
      <c r="N185" s="461"/>
      <c r="O185" s="461"/>
      <c r="P185" s="461"/>
      <c r="Q185" s="461"/>
      <c r="R185" s="461"/>
      <c r="S185" s="461"/>
      <c r="T185" s="461"/>
      <c r="U185" s="461"/>
      <c r="V185" s="461"/>
      <c r="W185" s="461"/>
      <c r="X185" s="461"/>
      <c r="Y185" s="461"/>
      <c r="Z185" s="461"/>
      <c r="AA185" s="461"/>
      <c r="AB185" s="461"/>
      <c r="AC185" s="461"/>
      <c r="AD185" s="461"/>
      <c r="AE185" s="461"/>
      <c r="AF185" s="461"/>
      <c r="AG185" s="461"/>
      <c r="AH185" s="461"/>
      <c r="AI185" s="461"/>
      <c r="AJ185" s="461"/>
      <c r="AK185" s="461"/>
      <c r="AL185" s="461"/>
      <c r="AM185" s="461"/>
      <c r="AN185" s="461"/>
      <c r="AO185" s="461"/>
      <c r="AP185" s="461"/>
      <c r="AQ185" s="461"/>
      <c r="AR185" s="461"/>
      <c r="AS185" s="461"/>
    </row>
    <row r="186" spans="3:45" x14ac:dyDescent="0.3">
      <c r="C186" s="461"/>
      <c r="D186" s="461"/>
      <c r="E186" s="461"/>
      <c r="F186" s="461"/>
      <c r="G186" s="461"/>
      <c r="H186" s="461"/>
      <c r="I186" s="461"/>
      <c r="J186" s="461"/>
      <c r="K186" s="461"/>
      <c r="L186" s="461"/>
      <c r="M186" s="461"/>
      <c r="N186" s="461"/>
      <c r="O186" s="461"/>
      <c r="P186" s="461"/>
      <c r="Q186" s="461"/>
      <c r="R186" s="461"/>
      <c r="S186" s="461"/>
      <c r="T186" s="461"/>
      <c r="U186" s="461"/>
      <c r="V186" s="461"/>
      <c r="W186" s="461"/>
      <c r="X186" s="461"/>
      <c r="Y186" s="461"/>
      <c r="Z186" s="461"/>
      <c r="AA186" s="461"/>
      <c r="AB186" s="461"/>
      <c r="AC186" s="461"/>
      <c r="AD186" s="461"/>
      <c r="AE186" s="461"/>
      <c r="AF186" s="461"/>
      <c r="AG186" s="461"/>
      <c r="AH186" s="461"/>
      <c r="AI186" s="461"/>
      <c r="AJ186" s="461"/>
      <c r="AK186" s="461"/>
      <c r="AL186" s="461"/>
      <c r="AM186" s="461"/>
      <c r="AN186" s="461"/>
      <c r="AO186" s="461"/>
      <c r="AP186" s="461"/>
      <c r="AQ186" s="461"/>
      <c r="AR186" s="461"/>
      <c r="AS186" s="461"/>
    </row>
    <row r="187" spans="3:45" x14ac:dyDescent="0.3">
      <c r="C187" s="461"/>
      <c r="D187" s="461"/>
      <c r="E187" s="461"/>
      <c r="F187" s="461"/>
      <c r="G187" s="461"/>
      <c r="H187" s="461"/>
      <c r="I187" s="461"/>
      <c r="J187" s="461"/>
      <c r="K187" s="461"/>
      <c r="L187" s="461"/>
      <c r="M187" s="461"/>
      <c r="N187" s="461"/>
      <c r="O187" s="461"/>
      <c r="P187" s="461"/>
      <c r="Q187" s="461"/>
      <c r="R187" s="461"/>
      <c r="S187" s="461"/>
      <c r="T187" s="461"/>
      <c r="U187" s="461"/>
      <c r="V187" s="461"/>
      <c r="W187" s="461"/>
      <c r="X187" s="461"/>
      <c r="Y187" s="461"/>
      <c r="Z187" s="461"/>
      <c r="AA187" s="461"/>
      <c r="AB187" s="461"/>
      <c r="AC187" s="461"/>
      <c r="AD187" s="461"/>
      <c r="AE187" s="461"/>
      <c r="AF187" s="461"/>
      <c r="AG187" s="461"/>
      <c r="AH187" s="461"/>
      <c r="AI187" s="461"/>
      <c r="AJ187" s="461"/>
      <c r="AK187" s="461"/>
      <c r="AL187" s="461"/>
      <c r="AM187" s="461"/>
      <c r="AN187" s="461"/>
      <c r="AO187" s="461"/>
      <c r="AP187" s="461"/>
      <c r="AQ187" s="461"/>
      <c r="AR187" s="461"/>
      <c r="AS187" s="461"/>
    </row>
    <row r="188" spans="3:45" x14ac:dyDescent="0.3">
      <c r="C188" s="461"/>
      <c r="D188" s="461"/>
      <c r="E188" s="461"/>
      <c r="F188" s="461"/>
      <c r="G188" s="461"/>
      <c r="H188" s="461"/>
      <c r="I188" s="461"/>
      <c r="J188" s="461"/>
      <c r="K188" s="461"/>
      <c r="L188" s="461"/>
      <c r="M188" s="461"/>
      <c r="N188" s="461"/>
      <c r="O188" s="461"/>
      <c r="P188" s="461"/>
      <c r="Q188" s="461"/>
      <c r="R188" s="461"/>
      <c r="S188" s="461"/>
      <c r="T188" s="461"/>
      <c r="U188" s="461"/>
      <c r="V188" s="461"/>
      <c r="W188" s="461"/>
      <c r="X188" s="461"/>
      <c r="Y188" s="461"/>
      <c r="Z188" s="461"/>
      <c r="AA188" s="461"/>
      <c r="AB188" s="461"/>
      <c r="AC188" s="461"/>
      <c r="AD188" s="461"/>
      <c r="AE188" s="461"/>
      <c r="AF188" s="461"/>
      <c r="AG188" s="461"/>
      <c r="AH188" s="461"/>
      <c r="AI188" s="461"/>
      <c r="AJ188" s="461"/>
      <c r="AK188" s="461"/>
      <c r="AL188" s="461"/>
      <c r="AM188" s="461"/>
      <c r="AN188" s="461"/>
      <c r="AO188" s="461"/>
      <c r="AP188" s="461"/>
      <c r="AQ188" s="461"/>
      <c r="AR188" s="461"/>
      <c r="AS188" s="461"/>
    </row>
    <row r="189" spans="3:45" x14ac:dyDescent="0.3">
      <c r="C189" s="461"/>
      <c r="D189" s="461"/>
      <c r="E189" s="461"/>
      <c r="F189" s="461"/>
      <c r="G189" s="461"/>
      <c r="H189" s="461"/>
      <c r="I189" s="461"/>
      <c r="J189" s="461"/>
      <c r="K189" s="461"/>
      <c r="L189" s="461"/>
      <c r="M189" s="461"/>
      <c r="N189" s="461"/>
      <c r="O189" s="461"/>
      <c r="P189" s="461"/>
      <c r="Q189" s="461"/>
      <c r="R189" s="461"/>
      <c r="S189" s="461"/>
      <c r="T189" s="461"/>
      <c r="U189" s="461"/>
      <c r="V189" s="461"/>
      <c r="W189" s="461"/>
      <c r="X189" s="461"/>
      <c r="Y189" s="461"/>
      <c r="Z189" s="461"/>
      <c r="AA189" s="461"/>
      <c r="AB189" s="461"/>
      <c r="AC189" s="461"/>
      <c r="AD189" s="461"/>
      <c r="AE189" s="461"/>
      <c r="AF189" s="461"/>
      <c r="AG189" s="461"/>
      <c r="AH189" s="461"/>
      <c r="AI189" s="461"/>
      <c r="AJ189" s="461"/>
      <c r="AK189" s="461"/>
      <c r="AL189" s="461"/>
      <c r="AM189" s="461"/>
      <c r="AN189" s="461"/>
      <c r="AO189" s="461"/>
      <c r="AP189" s="461"/>
      <c r="AQ189" s="461"/>
      <c r="AR189" s="461"/>
      <c r="AS189" s="461"/>
    </row>
    <row r="190" spans="3:45" x14ac:dyDescent="0.3">
      <c r="C190" s="461"/>
      <c r="D190" s="461"/>
      <c r="E190" s="461"/>
      <c r="F190" s="461"/>
      <c r="G190" s="461"/>
      <c r="H190" s="461"/>
      <c r="I190" s="461"/>
      <c r="J190" s="461"/>
      <c r="K190" s="461"/>
      <c r="L190" s="461"/>
      <c r="M190" s="461"/>
      <c r="N190" s="461"/>
      <c r="O190" s="461"/>
      <c r="P190" s="461"/>
      <c r="Q190" s="461"/>
      <c r="R190" s="461"/>
      <c r="S190" s="461"/>
      <c r="T190" s="461"/>
      <c r="U190" s="461"/>
      <c r="V190" s="461"/>
      <c r="W190" s="461"/>
      <c r="X190" s="461"/>
      <c r="Y190" s="461"/>
      <c r="Z190" s="461"/>
      <c r="AA190" s="461"/>
      <c r="AB190" s="461"/>
      <c r="AC190" s="461"/>
      <c r="AD190" s="461"/>
      <c r="AE190" s="461"/>
      <c r="AF190" s="461"/>
      <c r="AG190" s="461"/>
      <c r="AH190" s="461"/>
      <c r="AI190" s="461"/>
      <c r="AJ190" s="461"/>
      <c r="AK190" s="461"/>
      <c r="AL190" s="461"/>
      <c r="AM190" s="461"/>
      <c r="AN190" s="461"/>
      <c r="AO190" s="461"/>
      <c r="AP190" s="461"/>
      <c r="AQ190" s="461"/>
      <c r="AR190" s="461"/>
      <c r="AS190" s="461"/>
    </row>
    <row r="191" spans="3:45" x14ac:dyDescent="0.3">
      <c r="C191" s="461"/>
      <c r="D191" s="461"/>
      <c r="E191" s="461"/>
      <c r="F191" s="461"/>
      <c r="G191" s="461"/>
      <c r="H191" s="461"/>
      <c r="I191" s="461"/>
      <c r="J191" s="461"/>
      <c r="K191" s="461"/>
      <c r="L191" s="461"/>
      <c r="M191" s="461"/>
      <c r="N191" s="461"/>
      <c r="O191" s="461"/>
      <c r="P191" s="461"/>
      <c r="Q191" s="461"/>
      <c r="R191" s="461"/>
      <c r="S191" s="461"/>
      <c r="T191" s="461"/>
      <c r="U191" s="461"/>
      <c r="V191" s="461"/>
      <c r="W191" s="461"/>
      <c r="X191" s="461"/>
      <c r="Y191" s="461"/>
      <c r="Z191" s="461"/>
      <c r="AA191" s="461"/>
      <c r="AB191" s="461"/>
      <c r="AC191" s="461"/>
      <c r="AD191" s="461"/>
      <c r="AE191" s="461"/>
      <c r="AF191" s="461"/>
      <c r="AG191" s="461"/>
      <c r="AH191" s="461"/>
      <c r="AI191" s="461"/>
      <c r="AJ191" s="461"/>
      <c r="AK191" s="461"/>
      <c r="AL191" s="461"/>
      <c r="AM191" s="461"/>
      <c r="AN191" s="461"/>
      <c r="AO191" s="461"/>
      <c r="AP191" s="461"/>
      <c r="AQ191" s="461"/>
      <c r="AR191" s="461"/>
      <c r="AS191" s="461"/>
    </row>
    <row r="192" spans="3:45" x14ac:dyDescent="0.3">
      <c r="C192" s="461"/>
      <c r="D192" s="461"/>
      <c r="E192" s="461"/>
      <c r="F192" s="461"/>
      <c r="G192" s="461"/>
      <c r="H192" s="461"/>
      <c r="I192" s="461"/>
      <c r="J192" s="461"/>
      <c r="K192" s="461"/>
      <c r="L192" s="461"/>
      <c r="M192" s="461"/>
      <c r="N192" s="461"/>
      <c r="O192" s="461"/>
      <c r="P192" s="461"/>
      <c r="Q192" s="461"/>
      <c r="R192" s="461"/>
      <c r="S192" s="461"/>
      <c r="T192" s="461"/>
      <c r="U192" s="461"/>
      <c r="V192" s="461"/>
      <c r="W192" s="461"/>
      <c r="X192" s="461"/>
      <c r="Y192" s="461"/>
      <c r="Z192" s="461"/>
      <c r="AA192" s="461"/>
      <c r="AB192" s="461"/>
      <c r="AC192" s="461"/>
      <c r="AD192" s="461"/>
      <c r="AE192" s="461"/>
      <c r="AF192" s="461"/>
      <c r="AG192" s="461"/>
      <c r="AH192" s="461"/>
      <c r="AI192" s="461"/>
      <c r="AJ192" s="461"/>
      <c r="AK192" s="461"/>
      <c r="AL192" s="461"/>
      <c r="AM192" s="461"/>
      <c r="AN192" s="461"/>
      <c r="AO192" s="461"/>
      <c r="AP192" s="461"/>
      <c r="AQ192" s="461"/>
      <c r="AR192" s="461"/>
      <c r="AS192" s="461"/>
    </row>
    <row r="193" spans="3:45" x14ac:dyDescent="0.3">
      <c r="C193" s="461"/>
      <c r="D193" s="461"/>
      <c r="E193" s="461"/>
      <c r="F193" s="461"/>
      <c r="G193" s="461"/>
      <c r="H193" s="461"/>
      <c r="I193" s="461"/>
      <c r="J193" s="461"/>
      <c r="K193" s="461"/>
      <c r="L193" s="461"/>
      <c r="M193" s="461"/>
      <c r="N193" s="461"/>
      <c r="O193" s="461"/>
      <c r="P193" s="461"/>
      <c r="Q193" s="461"/>
      <c r="R193" s="461"/>
      <c r="S193" s="461"/>
      <c r="T193" s="461"/>
      <c r="U193" s="461"/>
      <c r="V193" s="461"/>
      <c r="W193" s="461"/>
      <c r="X193" s="461"/>
      <c r="Y193" s="461"/>
      <c r="Z193" s="461"/>
      <c r="AA193" s="461"/>
      <c r="AB193" s="461"/>
      <c r="AC193" s="461"/>
      <c r="AD193" s="461"/>
      <c r="AE193" s="461"/>
      <c r="AF193" s="461"/>
      <c r="AG193" s="461"/>
      <c r="AH193" s="461"/>
      <c r="AI193" s="461"/>
      <c r="AJ193" s="461"/>
      <c r="AK193" s="461"/>
      <c r="AL193" s="461"/>
      <c r="AM193" s="461"/>
      <c r="AN193" s="461"/>
      <c r="AO193" s="461"/>
      <c r="AP193" s="461"/>
      <c r="AQ193" s="461"/>
      <c r="AR193" s="461"/>
      <c r="AS193" s="461"/>
    </row>
    <row r="194" spans="3:45" x14ac:dyDescent="0.3">
      <c r="C194" s="461"/>
      <c r="D194" s="461"/>
      <c r="E194" s="461"/>
      <c r="F194" s="461"/>
      <c r="G194" s="461"/>
      <c r="H194" s="461"/>
      <c r="I194" s="461"/>
      <c r="J194" s="461"/>
      <c r="K194" s="461"/>
      <c r="L194" s="461"/>
      <c r="M194" s="461"/>
      <c r="N194" s="461"/>
      <c r="O194" s="461"/>
      <c r="P194" s="461"/>
      <c r="Q194" s="461"/>
      <c r="R194" s="461"/>
      <c r="S194" s="461"/>
      <c r="T194" s="461"/>
      <c r="U194" s="461"/>
      <c r="V194" s="461"/>
      <c r="W194" s="461"/>
      <c r="X194" s="461"/>
      <c r="Y194" s="461"/>
      <c r="Z194" s="461"/>
      <c r="AA194" s="461"/>
      <c r="AB194" s="461"/>
      <c r="AC194" s="461"/>
      <c r="AD194" s="461"/>
      <c r="AE194" s="461"/>
      <c r="AF194" s="461"/>
      <c r="AG194" s="461"/>
      <c r="AH194" s="461"/>
      <c r="AI194" s="461"/>
      <c r="AJ194" s="461"/>
      <c r="AK194" s="461"/>
      <c r="AL194" s="461"/>
      <c r="AM194" s="461"/>
      <c r="AN194" s="461"/>
      <c r="AO194" s="461"/>
      <c r="AP194" s="461"/>
      <c r="AQ194" s="461"/>
      <c r="AR194" s="461"/>
      <c r="AS194" s="461"/>
    </row>
    <row r="195" spans="3:45" x14ac:dyDescent="0.3">
      <c r="C195" s="461"/>
      <c r="D195" s="461"/>
      <c r="E195" s="461"/>
      <c r="F195" s="461"/>
      <c r="G195" s="461"/>
      <c r="H195" s="461"/>
      <c r="I195" s="461"/>
      <c r="J195" s="461"/>
      <c r="K195" s="461"/>
      <c r="L195" s="461"/>
      <c r="M195" s="461"/>
      <c r="N195" s="461"/>
      <c r="O195" s="461"/>
      <c r="P195" s="461"/>
      <c r="Q195" s="461"/>
      <c r="R195" s="461"/>
      <c r="S195" s="461"/>
      <c r="T195" s="461"/>
      <c r="U195" s="461"/>
      <c r="V195" s="461"/>
      <c r="W195" s="461"/>
      <c r="X195" s="461"/>
      <c r="Y195" s="461"/>
      <c r="Z195" s="461"/>
      <c r="AA195" s="461"/>
      <c r="AB195" s="461"/>
      <c r="AC195" s="461"/>
      <c r="AD195" s="461"/>
      <c r="AE195" s="461"/>
      <c r="AF195" s="461"/>
      <c r="AG195" s="461"/>
      <c r="AH195" s="461"/>
      <c r="AI195" s="461"/>
      <c r="AJ195" s="461"/>
      <c r="AK195" s="461"/>
      <c r="AL195" s="461"/>
      <c r="AM195" s="461"/>
      <c r="AN195" s="461"/>
      <c r="AO195" s="461"/>
      <c r="AP195" s="461"/>
      <c r="AQ195" s="461"/>
      <c r="AR195" s="461"/>
      <c r="AS195" s="461"/>
    </row>
    <row r="196" spans="3:45" x14ac:dyDescent="0.3">
      <c r="C196" s="461"/>
      <c r="D196" s="461"/>
      <c r="E196" s="461"/>
      <c r="F196" s="461"/>
      <c r="G196" s="461"/>
      <c r="H196" s="461"/>
      <c r="I196" s="461"/>
      <c r="J196" s="461"/>
      <c r="K196" s="461"/>
      <c r="L196" s="461"/>
      <c r="M196" s="461"/>
      <c r="N196" s="461"/>
      <c r="O196" s="461"/>
      <c r="P196" s="461"/>
      <c r="Q196" s="461"/>
      <c r="R196" s="461"/>
      <c r="S196" s="461"/>
      <c r="T196" s="461"/>
      <c r="U196" s="461"/>
      <c r="V196" s="461"/>
      <c r="W196" s="461"/>
      <c r="X196" s="461"/>
      <c r="Y196" s="461"/>
      <c r="Z196" s="461"/>
      <c r="AA196" s="461"/>
      <c r="AB196" s="461"/>
      <c r="AC196" s="461"/>
      <c r="AD196" s="461"/>
      <c r="AE196" s="461"/>
      <c r="AF196" s="461"/>
      <c r="AG196" s="461"/>
      <c r="AH196" s="461"/>
      <c r="AI196" s="461"/>
      <c r="AJ196" s="461"/>
      <c r="AK196" s="461"/>
      <c r="AL196" s="461"/>
      <c r="AM196" s="461"/>
      <c r="AN196" s="461"/>
      <c r="AO196" s="461"/>
      <c r="AP196" s="461"/>
      <c r="AQ196" s="461"/>
      <c r="AR196" s="461"/>
      <c r="AS196" s="461"/>
    </row>
    <row r="197" spans="3:45" x14ac:dyDescent="0.3">
      <c r="C197" s="461"/>
      <c r="D197" s="461"/>
      <c r="E197" s="461"/>
      <c r="F197" s="461"/>
      <c r="G197" s="461"/>
      <c r="H197" s="461"/>
      <c r="I197" s="461"/>
      <c r="J197" s="461"/>
      <c r="K197" s="461"/>
      <c r="L197" s="461"/>
      <c r="M197" s="461"/>
      <c r="N197" s="461"/>
      <c r="O197" s="461"/>
      <c r="P197" s="461"/>
      <c r="Q197" s="461"/>
      <c r="R197" s="461"/>
      <c r="S197" s="461"/>
      <c r="T197" s="461"/>
      <c r="U197" s="461"/>
      <c r="V197" s="461"/>
      <c r="W197" s="461"/>
      <c r="X197" s="461"/>
      <c r="Y197" s="461"/>
      <c r="Z197" s="461"/>
      <c r="AA197" s="461"/>
      <c r="AB197" s="461"/>
      <c r="AC197" s="461"/>
      <c r="AD197" s="461"/>
      <c r="AE197" s="461"/>
      <c r="AF197" s="461"/>
      <c r="AG197" s="461"/>
      <c r="AH197" s="461"/>
      <c r="AI197" s="461"/>
      <c r="AJ197" s="461"/>
      <c r="AK197" s="461"/>
      <c r="AL197" s="461"/>
      <c r="AM197" s="461"/>
      <c r="AN197" s="461"/>
      <c r="AO197" s="461"/>
      <c r="AP197" s="461"/>
      <c r="AQ197" s="461"/>
      <c r="AR197" s="461"/>
      <c r="AS197" s="461"/>
    </row>
    <row r="198" spans="3:45" x14ac:dyDescent="0.3">
      <c r="C198" s="461"/>
      <c r="D198" s="461"/>
      <c r="E198" s="461"/>
      <c r="F198" s="461"/>
      <c r="G198" s="461"/>
      <c r="H198" s="461"/>
      <c r="I198" s="461"/>
      <c r="J198" s="461"/>
      <c r="K198" s="461"/>
      <c r="L198" s="461"/>
      <c r="M198" s="461"/>
      <c r="N198" s="461"/>
      <c r="O198" s="461"/>
      <c r="P198" s="461"/>
      <c r="Q198" s="461"/>
      <c r="R198" s="461"/>
      <c r="S198" s="461"/>
      <c r="T198" s="461"/>
      <c r="U198" s="461"/>
      <c r="V198" s="461"/>
      <c r="W198" s="461"/>
      <c r="X198" s="461"/>
      <c r="Y198" s="461"/>
      <c r="Z198" s="461"/>
      <c r="AA198" s="461"/>
      <c r="AB198" s="461"/>
      <c r="AC198" s="461"/>
      <c r="AD198" s="461"/>
      <c r="AE198" s="461"/>
      <c r="AF198" s="461"/>
      <c r="AG198" s="461"/>
      <c r="AH198" s="461"/>
      <c r="AI198" s="461"/>
      <c r="AJ198" s="461"/>
      <c r="AK198" s="461"/>
      <c r="AL198" s="461"/>
      <c r="AM198" s="461"/>
      <c r="AN198" s="461"/>
      <c r="AO198" s="461"/>
      <c r="AP198" s="461"/>
      <c r="AQ198" s="461"/>
      <c r="AR198" s="461"/>
      <c r="AS198" s="461"/>
    </row>
    <row r="199" spans="3:45" x14ac:dyDescent="0.3">
      <c r="C199" s="461"/>
      <c r="D199" s="461"/>
      <c r="E199" s="461"/>
      <c r="F199" s="461"/>
      <c r="G199" s="461"/>
      <c r="H199" s="461"/>
      <c r="I199" s="461"/>
      <c r="J199" s="461"/>
      <c r="K199" s="461"/>
      <c r="L199" s="461"/>
      <c r="M199" s="461"/>
      <c r="N199" s="461"/>
      <c r="O199" s="461"/>
      <c r="P199" s="461"/>
      <c r="Q199" s="461"/>
      <c r="R199" s="461"/>
      <c r="S199" s="461"/>
      <c r="T199" s="461"/>
      <c r="U199" s="461"/>
      <c r="V199" s="461"/>
      <c r="W199" s="461"/>
      <c r="X199" s="461"/>
      <c r="Y199" s="461"/>
      <c r="Z199" s="461"/>
      <c r="AA199" s="461"/>
      <c r="AB199" s="461"/>
      <c r="AC199" s="461"/>
      <c r="AD199" s="461"/>
      <c r="AE199" s="461"/>
      <c r="AF199" s="461"/>
      <c r="AG199" s="461"/>
      <c r="AH199" s="461"/>
      <c r="AI199" s="461"/>
      <c r="AJ199" s="461"/>
      <c r="AK199" s="461"/>
      <c r="AL199" s="461"/>
      <c r="AM199" s="461"/>
      <c r="AN199" s="461"/>
      <c r="AO199" s="461"/>
      <c r="AP199" s="461"/>
      <c r="AQ199" s="461"/>
      <c r="AR199" s="461"/>
      <c r="AS199" s="461"/>
    </row>
    <row r="200" spans="3:45" x14ac:dyDescent="0.3">
      <c r="C200" s="461"/>
      <c r="D200" s="461"/>
      <c r="E200" s="461"/>
      <c r="F200" s="461"/>
      <c r="G200" s="461"/>
      <c r="H200" s="461"/>
      <c r="I200" s="461"/>
      <c r="J200" s="461"/>
      <c r="K200" s="461"/>
      <c r="L200" s="461"/>
      <c r="M200" s="461"/>
      <c r="N200" s="461"/>
      <c r="O200" s="461"/>
      <c r="P200" s="461"/>
      <c r="Q200" s="461"/>
      <c r="R200" s="461"/>
      <c r="S200" s="461"/>
      <c r="T200" s="461"/>
      <c r="U200" s="461"/>
      <c r="V200" s="461"/>
      <c r="W200" s="461"/>
      <c r="X200" s="461"/>
      <c r="Y200" s="461"/>
      <c r="Z200" s="461"/>
      <c r="AA200" s="461"/>
      <c r="AB200" s="461"/>
      <c r="AC200" s="461"/>
      <c r="AD200" s="461"/>
      <c r="AE200" s="461"/>
      <c r="AF200" s="461"/>
      <c r="AG200" s="461"/>
      <c r="AH200" s="461"/>
      <c r="AI200" s="461"/>
      <c r="AJ200" s="461"/>
      <c r="AK200" s="461"/>
      <c r="AL200" s="461"/>
      <c r="AM200" s="461"/>
      <c r="AN200" s="461"/>
      <c r="AO200" s="461"/>
      <c r="AP200" s="461"/>
      <c r="AQ200" s="461"/>
      <c r="AR200" s="461"/>
      <c r="AS200" s="461"/>
    </row>
    <row r="201" spans="3:45" x14ac:dyDescent="0.3">
      <c r="C201" s="461"/>
      <c r="D201" s="461"/>
      <c r="E201" s="461"/>
      <c r="F201" s="461"/>
      <c r="G201" s="461"/>
      <c r="H201" s="461"/>
      <c r="I201" s="461"/>
      <c r="J201" s="461"/>
      <c r="K201" s="461"/>
      <c r="L201" s="461"/>
      <c r="M201" s="461"/>
      <c r="N201" s="461"/>
      <c r="O201" s="461"/>
      <c r="P201" s="461"/>
      <c r="Q201" s="461"/>
      <c r="R201" s="461"/>
      <c r="S201" s="461"/>
      <c r="T201" s="461"/>
      <c r="U201" s="461"/>
      <c r="V201" s="461"/>
      <c r="W201" s="461"/>
      <c r="X201" s="461"/>
      <c r="Y201" s="461"/>
      <c r="Z201" s="461"/>
      <c r="AA201" s="461"/>
      <c r="AB201" s="461"/>
      <c r="AC201" s="461"/>
      <c r="AD201" s="461"/>
      <c r="AE201" s="461"/>
      <c r="AF201" s="461"/>
      <c r="AG201" s="461"/>
      <c r="AH201" s="461"/>
      <c r="AI201" s="461"/>
      <c r="AJ201" s="461"/>
      <c r="AK201" s="461"/>
      <c r="AL201" s="461"/>
      <c r="AM201" s="461"/>
      <c r="AN201" s="461"/>
      <c r="AO201" s="461"/>
      <c r="AP201" s="461"/>
      <c r="AQ201" s="461"/>
      <c r="AR201" s="461"/>
      <c r="AS201" s="461"/>
    </row>
    <row r="202" spans="3:45" x14ac:dyDescent="0.3">
      <c r="C202" s="461"/>
      <c r="D202" s="461"/>
      <c r="E202" s="461"/>
      <c r="F202" s="461"/>
      <c r="G202" s="461"/>
      <c r="H202" s="461"/>
      <c r="I202" s="461"/>
      <c r="J202" s="461"/>
      <c r="K202" s="461"/>
      <c r="L202" s="461"/>
      <c r="M202" s="461"/>
      <c r="N202" s="461"/>
      <c r="O202" s="461"/>
      <c r="P202" s="461"/>
      <c r="Q202" s="461"/>
      <c r="R202" s="461"/>
      <c r="S202" s="461"/>
      <c r="T202" s="461"/>
      <c r="U202" s="461"/>
      <c r="V202" s="461"/>
      <c r="W202" s="461"/>
      <c r="X202" s="461"/>
      <c r="Y202" s="461"/>
      <c r="Z202" s="461"/>
      <c r="AA202" s="461"/>
      <c r="AB202" s="461"/>
      <c r="AC202" s="461"/>
      <c r="AD202" s="461"/>
      <c r="AE202" s="461"/>
      <c r="AF202" s="461"/>
      <c r="AG202" s="461"/>
      <c r="AH202" s="461"/>
      <c r="AI202" s="461"/>
      <c r="AJ202" s="461"/>
      <c r="AK202" s="461"/>
      <c r="AL202" s="461"/>
      <c r="AM202" s="461"/>
      <c r="AN202" s="461"/>
      <c r="AO202" s="461"/>
      <c r="AP202" s="461"/>
      <c r="AQ202" s="461"/>
      <c r="AR202" s="461"/>
      <c r="AS202" s="461"/>
    </row>
    <row r="203" spans="3:45" x14ac:dyDescent="0.3">
      <c r="C203" s="461"/>
      <c r="D203" s="461"/>
      <c r="E203" s="461"/>
      <c r="F203" s="461"/>
      <c r="G203" s="461"/>
      <c r="H203" s="461"/>
      <c r="I203" s="461"/>
      <c r="J203" s="461"/>
      <c r="K203" s="461"/>
      <c r="L203" s="461"/>
      <c r="M203" s="461"/>
      <c r="N203" s="461"/>
      <c r="O203" s="461"/>
      <c r="P203" s="461"/>
      <c r="Q203" s="461"/>
      <c r="R203" s="461"/>
      <c r="S203" s="461"/>
      <c r="T203" s="461"/>
      <c r="U203" s="461"/>
      <c r="V203" s="461"/>
      <c r="W203" s="461"/>
      <c r="X203" s="461"/>
      <c r="Y203" s="461"/>
      <c r="Z203" s="461"/>
      <c r="AA203" s="461"/>
      <c r="AB203" s="461"/>
      <c r="AC203" s="461"/>
      <c r="AD203" s="461"/>
      <c r="AE203" s="461"/>
      <c r="AF203" s="461"/>
      <c r="AG203" s="461"/>
      <c r="AH203" s="461"/>
      <c r="AI203" s="461"/>
      <c r="AJ203" s="461"/>
      <c r="AK203" s="461"/>
      <c r="AL203" s="461"/>
      <c r="AM203" s="461"/>
      <c r="AN203" s="461"/>
      <c r="AO203" s="461"/>
      <c r="AP203" s="461"/>
      <c r="AQ203" s="461"/>
      <c r="AR203" s="461"/>
      <c r="AS203" s="461"/>
    </row>
    <row r="204" spans="3:45" x14ac:dyDescent="0.3">
      <c r="C204" s="461"/>
      <c r="D204" s="461"/>
      <c r="E204" s="461"/>
      <c r="F204" s="461"/>
      <c r="G204" s="461"/>
      <c r="H204" s="461"/>
      <c r="I204" s="461"/>
      <c r="J204" s="461"/>
      <c r="K204" s="461"/>
      <c r="L204" s="461"/>
      <c r="M204" s="461"/>
      <c r="N204" s="461"/>
      <c r="O204" s="461"/>
      <c r="P204" s="461"/>
      <c r="Q204" s="461"/>
      <c r="R204" s="461"/>
      <c r="S204" s="461"/>
      <c r="T204" s="461"/>
      <c r="U204" s="461"/>
      <c r="V204" s="461"/>
      <c r="W204" s="461"/>
      <c r="X204" s="461"/>
      <c r="Y204" s="461"/>
      <c r="Z204" s="461"/>
      <c r="AA204" s="461"/>
      <c r="AB204" s="461"/>
      <c r="AC204" s="461"/>
      <c r="AD204" s="461"/>
      <c r="AE204" s="461"/>
      <c r="AF204" s="461"/>
      <c r="AG204" s="461"/>
      <c r="AH204" s="461"/>
      <c r="AI204" s="461"/>
      <c r="AJ204" s="461"/>
      <c r="AK204" s="461"/>
      <c r="AL204" s="461"/>
      <c r="AM204" s="461"/>
      <c r="AN204" s="461"/>
      <c r="AO204" s="461"/>
      <c r="AP204" s="461"/>
      <c r="AQ204" s="461"/>
      <c r="AR204" s="461"/>
      <c r="AS204" s="461"/>
    </row>
    <row r="205" spans="3:45" x14ac:dyDescent="0.3">
      <c r="C205" s="461"/>
      <c r="D205" s="461"/>
      <c r="E205" s="461"/>
      <c r="F205" s="461"/>
      <c r="G205" s="461"/>
      <c r="H205" s="461"/>
      <c r="I205" s="461"/>
      <c r="J205" s="461"/>
      <c r="K205" s="461"/>
      <c r="L205" s="461"/>
      <c r="M205" s="461"/>
      <c r="N205" s="461"/>
      <c r="O205" s="461"/>
      <c r="P205" s="461"/>
      <c r="Q205" s="461"/>
      <c r="R205" s="461"/>
      <c r="S205" s="461"/>
      <c r="T205" s="461"/>
      <c r="U205" s="461"/>
      <c r="V205" s="461"/>
      <c r="W205" s="461"/>
      <c r="X205" s="461"/>
      <c r="Y205" s="461"/>
      <c r="Z205" s="461"/>
      <c r="AA205" s="461"/>
      <c r="AB205" s="461"/>
      <c r="AC205" s="461"/>
      <c r="AD205" s="461"/>
      <c r="AE205" s="461"/>
      <c r="AF205" s="461"/>
      <c r="AG205" s="461"/>
      <c r="AH205" s="461"/>
      <c r="AI205" s="461"/>
      <c r="AJ205" s="461"/>
      <c r="AK205" s="461"/>
      <c r="AL205" s="461"/>
      <c r="AM205" s="461"/>
      <c r="AN205" s="461"/>
      <c r="AO205" s="461"/>
      <c r="AP205" s="461"/>
      <c r="AQ205" s="461"/>
      <c r="AR205" s="461"/>
      <c r="AS205" s="461"/>
    </row>
    <row r="206" spans="3:45" x14ac:dyDescent="0.3">
      <c r="C206" s="461"/>
      <c r="D206" s="461"/>
      <c r="E206" s="461"/>
      <c r="F206" s="461"/>
      <c r="G206" s="461"/>
      <c r="H206" s="461"/>
      <c r="I206" s="461"/>
      <c r="J206" s="461"/>
      <c r="K206" s="461"/>
      <c r="L206" s="461"/>
      <c r="M206" s="461"/>
      <c r="N206" s="461"/>
      <c r="O206" s="461"/>
      <c r="P206" s="461"/>
      <c r="Q206" s="461"/>
      <c r="R206" s="461"/>
      <c r="S206" s="461"/>
      <c r="T206" s="461"/>
      <c r="U206" s="461"/>
      <c r="V206" s="461"/>
      <c r="W206" s="461"/>
      <c r="X206" s="461"/>
      <c r="Y206" s="461"/>
      <c r="Z206" s="461"/>
      <c r="AA206" s="461"/>
      <c r="AB206" s="461"/>
      <c r="AC206" s="461"/>
      <c r="AD206" s="461"/>
      <c r="AE206" s="461"/>
      <c r="AF206" s="461"/>
      <c r="AG206" s="461"/>
      <c r="AH206" s="461"/>
      <c r="AI206" s="461"/>
      <c r="AJ206" s="461"/>
      <c r="AK206" s="461"/>
      <c r="AL206" s="461"/>
      <c r="AM206" s="461"/>
      <c r="AN206" s="461"/>
      <c r="AO206" s="461"/>
      <c r="AP206" s="461"/>
      <c r="AQ206" s="461"/>
      <c r="AR206" s="461"/>
      <c r="AS206" s="461"/>
    </row>
    <row r="207" spans="3:45" x14ac:dyDescent="0.3">
      <c r="C207" s="461"/>
      <c r="D207" s="461"/>
      <c r="E207" s="461"/>
      <c r="F207" s="461"/>
      <c r="G207" s="461"/>
      <c r="H207" s="461"/>
      <c r="I207" s="461"/>
      <c r="J207" s="461"/>
      <c r="K207" s="461"/>
      <c r="L207" s="461"/>
      <c r="M207" s="461"/>
      <c r="N207" s="461"/>
      <c r="O207" s="461"/>
      <c r="P207" s="461"/>
      <c r="Q207" s="461"/>
      <c r="R207" s="461"/>
      <c r="S207" s="461"/>
      <c r="T207" s="461"/>
      <c r="U207" s="461"/>
      <c r="V207" s="461"/>
      <c r="W207" s="461"/>
      <c r="X207" s="461"/>
      <c r="Y207" s="461"/>
      <c r="Z207" s="461"/>
      <c r="AA207" s="461"/>
      <c r="AB207" s="461"/>
      <c r="AC207" s="461"/>
      <c r="AD207" s="461"/>
      <c r="AE207" s="461"/>
      <c r="AF207" s="461"/>
      <c r="AG207" s="461"/>
      <c r="AH207" s="461"/>
      <c r="AI207" s="461"/>
      <c r="AJ207" s="461"/>
      <c r="AK207" s="461"/>
      <c r="AL207" s="461"/>
      <c r="AM207" s="461"/>
      <c r="AN207" s="461"/>
      <c r="AO207" s="461"/>
      <c r="AP207" s="461"/>
      <c r="AQ207" s="461"/>
      <c r="AR207" s="461"/>
      <c r="AS207" s="461"/>
    </row>
    <row r="208" spans="3:45" x14ac:dyDescent="0.3">
      <c r="C208" s="461"/>
      <c r="D208" s="461"/>
      <c r="E208" s="461"/>
      <c r="F208" s="461"/>
      <c r="G208" s="461"/>
      <c r="H208" s="461"/>
      <c r="I208" s="461"/>
      <c r="J208" s="461"/>
      <c r="K208" s="461"/>
      <c r="L208" s="461"/>
      <c r="M208" s="461"/>
      <c r="N208" s="461"/>
      <c r="O208" s="461"/>
      <c r="P208" s="461"/>
      <c r="Q208" s="461"/>
      <c r="R208" s="461"/>
      <c r="S208" s="461"/>
      <c r="T208" s="461"/>
      <c r="U208" s="461"/>
      <c r="V208" s="461"/>
      <c r="W208" s="461"/>
      <c r="X208" s="461"/>
      <c r="Y208" s="461"/>
      <c r="Z208" s="461"/>
      <c r="AA208" s="461"/>
      <c r="AB208" s="461"/>
      <c r="AC208" s="461"/>
      <c r="AD208" s="461"/>
      <c r="AE208" s="461"/>
      <c r="AF208" s="461"/>
      <c r="AG208" s="461"/>
      <c r="AH208" s="461"/>
      <c r="AI208" s="461"/>
      <c r="AJ208" s="461"/>
      <c r="AK208" s="461"/>
      <c r="AL208" s="461"/>
      <c r="AM208" s="461"/>
      <c r="AN208" s="461"/>
      <c r="AO208" s="461"/>
      <c r="AP208" s="461"/>
      <c r="AQ208" s="461"/>
      <c r="AR208" s="461"/>
      <c r="AS208" s="461"/>
    </row>
    <row r="209" spans="3:45" x14ac:dyDescent="0.3">
      <c r="C209" s="461"/>
      <c r="D209" s="461"/>
      <c r="E209" s="461"/>
      <c r="F209" s="461"/>
      <c r="G209" s="461"/>
      <c r="H209" s="461"/>
      <c r="I209" s="461"/>
      <c r="J209" s="461"/>
      <c r="K209" s="461"/>
      <c r="L209" s="461"/>
      <c r="M209" s="461"/>
      <c r="N209" s="461"/>
      <c r="O209" s="461"/>
      <c r="P209" s="461"/>
      <c r="Q209" s="461"/>
      <c r="R209" s="461"/>
      <c r="S209" s="461"/>
      <c r="T209" s="461"/>
      <c r="U209" s="461"/>
      <c r="V209" s="461"/>
      <c r="W209" s="461"/>
      <c r="X209" s="461"/>
      <c r="Y209" s="461"/>
      <c r="Z209" s="461"/>
      <c r="AA209" s="461"/>
      <c r="AB209" s="461"/>
      <c r="AC209" s="461"/>
      <c r="AD209" s="461"/>
      <c r="AE209" s="461"/>
      <c r="AF209" s="461"/>
      <c r="AG209" s="461"/>
      <c r="AH209" s="461"/>
      <c r="AI209" s="461"/>
      <c r="AJ209" s="461"/>
      <c r="AK209" s="461"/>
      <c r="AL209" s="461"/>
      <c r="AM209" s="461"/>
      <c r="AN209" s="461"/>
      <c r="AO209" s="461"/>
      <c r="AP209" s="461"/>
      <c r="AQ209" s="461"/>
      <c r="AR209" s="461"/>
      <c r="AS209" s="461"/>
    </row>
    <row r="210" spans="3:45" x14ac:dyDescent="0.3">
      <c r="C210" s="461"/>
      <c r="D210" s="461"/>
      <c r="E210" s="461"/>
      <c r="F210" s="461"/>
      <c r="G210" s="461"/>
      <c r="H210" s="461"/>
      <c r="I210" s="461"/>
      <c r="J210" s="461"/>
      <c r="K210" s="461"/>
      <c r="L210" s="461"/>
      <c r="M210" s="461"/>
      <c r="N210" s="461"/>
      <c r="O210" s="461"/>
      <c r="P210" s="461"/>
      <c r="Q210" s="461"/>
      <c r="R210" s="461"/>
      <c r="S210" s="461"/>
      <c r="T210" s="461"/>
      <c r="U210" s="461"/>
      <c r="V210" s="461"/>
      <c r="W210" s="461"/>
      <c r="X210" s="461"/>
      <c r="Y210" s="461"/>
      <c r="Z210" s="461"/>
      <c r="AA210" s="461"/>
      <c r="AB210" s="461"/>
      <c r="AC210" s="461"/>
      <c r="AD210" s="461"/>
      <c r="AE210" s="461"/>
      <c r="AF210" s="461"/>
      <c r="AG210" s="461"/>
      <c r="AH210" s="461"/>
      <c r="AI210" s="461"/>
      <c r="AJ210" s="461"/>
      <c r="AK210" s="461"/>
      <c r="AL210" s="461"/>
      <c r="AM210" s="461"/>
      <c r="AN210" s="461"/>
      <c r="AO210" s="461"/>
      <c r="AP210" s="461"/>
      <c r="AQ210" s="461"/>
      <c r="AR210" s="461"/>
      <c r="AS210" s="461"/>
    </row>
    <row r="211" spans="3:45" x14ac:dyDescent="0.3">
      <c r="C211" s="461"/>
      <c r="D211" s="461"/>
      <c r="E211" s="461"/>
      <c r="F211" s="461"/>
      <c r="G211" s="461"/>
      <c r="H211" s="461"/>
      <c r="I211" s="461"/>
      <c r="J211" s="461"/>
      <c r="K211" s="461"/>
      <c r="L211" s="461"/>
      <c r="M211" s="461"/>
      <c r="N211" s="461"/>
      <c r="O211" s="461"/>
      <c r="P211" s="461"/>
      <c r="Q211" s="461"/>
      <c r="R211" s="461"/>
      <c r="S211" s="461"/>
      <c r="T211" s="461"/>
      <c r="U211" s="461"/>
      <c r="V211" s="461"/>
      <c r="W211" s="461"/>
      <c r="X211" s="461"/>
      <c r="Y211" s="461"/>
      <c r="Z211" s="461"/>
      <c r="AA211" s="461"/>
      <c r="AB211" s="461"/>
      <c r="AC211" s="461"/>
      <c r="AD211" s="461"/>
      <c r="AE211" s="461"/>
      <c r="AF211" s="461"/>
      <c r="AG211" s="461"/>
      <c r="AH211" s="461"/>
      <c r="AI211" s="461"/>
      <c r="AJ211" s="461"/>
      <c r="AK211" s="461"/>
      <c r="AL211" s="461"/>
      <c r="AM211" s="461"/>
      <c r="AN211" s="461"/>
      <c r="AO211" s="461"/>
      <c r="AP211" s="461"/>
      <c r="AQ211" s="461"/>
      <c r="AR211" s="461"/>
      <c r="AS211" s="461"/>
    </row>
    <row r="212" spans="3:45" x14ac:dyDescent="0.3">
      <c r="C212" s="461"/>
      <c r="D212" s="461"/>
      <c r="E212" s="461"/>
      <c r="F212" s="461"/>
      <c r="G212" s="461"/>
      <c r="H212" s="461"/>
      <c r="I212" s="461"/>
      <c r="J212" s="461"/>
      <c r="K212" s="461"/>
      <c r="L212" s="461"/>
      <c r="M212" s="461"/>
      <c r="N212" s="461"/>
      <c r="O212" s="461"/>
      <c r="P212" s="461"/>
      <c r="Q212" s="461"/>
      <c r="R212" s="461"/>
      <c r="S212" s="461"/>
      <c r="T212" s="461"/>
      <c r="U212" s="461"/>
      <c r="V212" s="461"/>
      <c r="W212" s="461"/>
      <c r="X212" s="461"/>
      <c r="Y212" s="461"/>
      <c r="Z212" s="461"/>
      <c r="AA212" s="461"/>
      <c r="AB212" s="461"/>
      <c r="AC212" s="461"/>
      <c r="AD212" s="461"/>
      <c r="AE212" s="461"/>
      <c r="AF212" s="461"/>
      <c r="AG212" s="461"/>
      <c r="AH212" s="461"/>
      <c r="AI212" s="461"/>
      <c r="AJ212" s="461"/>
      <c r="AK212" s="461"/>
      <c r="AL212" s="461"/>
      <c r="AM212" s="461"/>
      <c r="AN212" s="461"/>
      <c r="AO212" s="461"/>
      <c r="AP212" s="461"/>
      <c r="AQ212" s="461"/>
      <c r="AR212" s="461"/>
      <c r="AS212" s="461"/>
    </row>
    <row r="213" spans="3:45" x14ac:dyDescent="0.3">
      <c r="C213" s="461"/>
      <c r="D213" s="461"/>
      <c r="E213" s="461"/>
      <c r="F213" s="461"/>
      <c r="G213" s="461"/>
      <c r="H213" s="461"/>
      <c r="I213" s="461"/>
      <c r="J213" s="461"/>
      <c r="K213" s="461"/>
      <c r="L213" s="461"/>
      <c r="M213" s="461"/>
      <c r="N213" s="461"/>
      <c r="O213" s="461"/>
      <c r="P213" s="461"/>
      <c r="Q213" s="461"/>
      <c r="R213" s="461"/>
      <c r="S213" s="461"/>
      <c r="T213" s="461"/>
      <c r="U213" s="461"/>
      <c r="V213" s="461"/>
      <c r="W213" s="461"/>
      <c r="X213" s="461"/>
      <c r="Y213" s="461"/>
      <c r="Z213" s="461"/>
      <c r="AA213" s="461"/>
      <c r="AB213" s="461"/>
      <c r="AC213" s="461"/>
      <c r="AD213" s="461"/>
      <c r="AE213" s="461"/>
      <c r="AF213" s="461"/>
      <c r="AG213" s="461"/>
      <c r="AH213" s="461"/>
      <c r="AI213" s="461"/>
      <c r="AJ213" s="461"/>
      <c r="AK213" s="461"/>
      <c r="AL213" s="461"/>
      <c r="AM213" s="461"/>
      <c r="AN213" s="461"/>
      <c r="AO213" s="461"/>
      <c r="AP213" s="461"/>
      <c r="AQ213" s="461"/>
      <c r="AR213" s="461"/>
      <c r="AS213" s="461"/>
    </row>
    <row r="214" spans="3:45" x14ac:dyDescent="0.3">
      <c r="C214" s="461"/>
      <c r="D214" s="461"/>
      <c r="E214" s="461"/>
      <c r="F214" s="461"/>
      <c r="G214" s="461"/>
      <c r="H214" s="461"/>
      <c r="I214" s="461"/>
      <c r="J214" s="461"/>
      <c r="K214" s="461"/>
      <c r="L214" s="461"/>
      <c r="M214" s="461"/>
      <c r="N214" s="461"/>
      <c r="O214" s="461"/>
      <c r="P214" s="461"/>
      <c r="Q214" s="461"/>
      <c r="R214" s="461"/>
      <c r="S214" s="461"/>
      <c r="T214" s="461"/>
      <c r="U214" s="461"/>
      <c r="V214" s="461"/>
      <c r="W214" s="461"/>
      <c r="X214" s="461"/>
      <c r="Y214" s="461"/>
      <c r="Z214" s="461"/>
      <c r="AA214" s="461"/>
      <c r="AB214" s="461"/>
      <c r="AC214" s="461"/>
      <c r="AD214" s="461"/>
      <c r="AE214" s="461"/>
      <c r="AF214" s="461"/>
      <c r="AG214" s="461"/>
      <c r="AH214" s="461"/>
      <c r="AI214" s="461"/>
      <c r="AJ214" s="461"/>
      <c r="AK214" s="461"/>
      <c r="AL214" s="461"/>
      <c r="AM214" s="461"/>
      <c r="AN214" s="461"/>
      <c r="AO214" s="461"/>
      <c r="AP214" s="461"/>
      <c r="AQ214" s="461"/>
      <c r="AR214" s="461"/>
      <c r="AS214" s="461"/>
    </row>
    <row r="215" spans="3:45" x14ac:dyDescent="0.3">
      <c r="C215" s="461"/>
      <c r="D215" s="461"/>
      <c r="E215" s="461"/>
      <c r="F215" s="461"/>
      <c r="G215" s="461"/>
      <c r="H215" s="461"/>
      <c r="I215" s="461"/>
      <c r="J215" s="461"/>
      <c r="K215" s="461"/>
      <c r="L215" s="461"/>
      <c r="M215" s="461"/>
      <c r="N215" s="461"/>
      <c r="O215" s="461"/>
      <c r="P215" s="461"/>
      <c r="Q215" s="461"/>
      <c r="R215" s="461"/>
      <c r="S215" s="461"/>
      <c r="T215" s="461"/>
      <c r="U215" s="461"/>
      <c r="V215" s="461"/>
      <c r="W215" s="461"/>
      <c r="X215" s="461"/>
      <c r="Y215" s="461"/>
      <c r="Z215" s="461"/>
      <c r="AA215" s="461"/>
      <c r="AB215" s="461"/>
      <c r="AC215" s="461"/>
      <c r="AD215" s="461"/>
      <c r="AE215" s="461"/>
      <c r="AF215" s="461"/>
      <c r="AG215" s="461"/>
      <c r="AH215" s="461"/>
      <c r="AI215" s="461"/>
      <c r="AJ215" s="461"/>
      <c r="AK215" s="461"/>
      <c r="AL215" s="461"/>
      <c r="AM215" s="461"/>
      <c r="AN215" s="461"/>
      <c r="AO215" s="461"/>
      <c r="AP215" s="461"/>
      <c r="AQ215" s="461"/>
      <c r="AR215" s="461"/>
      <c r="AS215" s="461"/>
    </row>
    <row r="216" spans="3:45" x14ac:dyDescent="0.3">
      <c r="C216" s="461"/>
      <c r="D216" s="461"/>
      <c r="E216" s="461"/>
      <c r="F216" s="461"/>
      <c r="G216" s="461"/>
      <c r="H216" s="461"/>
      <c r="I216" s="461"/>
      <c r="J216" s="461"/>
      <c r="K216" s="461"/>
      <c r="L216" s="461"/>
      <c r="M216" s="461"/>
      <c r="N216" s="461"/>
      <c r="O216" s="461"/>
      <c r="P216" s="461"/>
      <c r="Q216" s="461"/>
      <c r="R216" s="461"/>
      <c r="S216" s="461"/>
      <c r="T216" s="461"/>
      <c r="U216" s="461"/>
      <c r="V216" s="461"/>
      <c r="W216" s="461"/>
      <c r="X216" s="461"/>
      <c r="Y216" s="461"/>
      <c r="Z216" s="461"/>
      <c r="AA216" s="461"/>
      <c r="AB216" s="461"/>
      <c r="AC216" s="461"/>
      <c r="AD216" s="461"/>
      <c r="AE216" s="461"/>
      <c r="AF216" s="461"/>
      <c r="AG216" s="461"/>
      <c r="AH216" s="461"/>
      <c r="AI216" s="461"/>
      <c r="AJ216" s="461"/>
      <c r="AK216" s="461"/>
      <c r="AL216" s="461"/>
      <c r="AM216" s="461"/>
      <c r="AN216" s="461"/>
      <c r="AO216" s="461"/>
      <c r="AP216" s="461"/>
      <c r="AQ216" s="461"/>
      <c r="AR216" s="461"/>
      <c r="AS216" s="461"/>
    </row>
    <row r="217" spans="3:45" x14ac:dyDescent="0.3">
      <c r="C217" s="461"/>
      <c r="D217" s="461"/>
      <c r="E217" s="461"/>
      <c r="F217" s="461"/>
      <c r="G217" s="461"/>
      <c r="H217" s="461"/>
      <c r="I217" s="461"/>
      <c r="J217" s="461"/>
      <c r="K217" s="461"/>
      <c r="L217" s="461"/>
      <c r="M217" s="461"/>
      <c r="N217" s="461"/>
      <c r="O217" s="461"/>
      <c r="P217" s="461"/>
      <c r="Q217" s="461"/>
      <c r="R217" s="461"/>
      <c r="S217" s="461"/>
      <c r="T217" s="461"/>
      <c r="U217" s="461"/>
      <c r="V217" s="461"/>
      <c r="W217" s="461"/>
      <c r="X217" s="461"/>
      <c r="Y217" s="461"/>
      <c r="Z217" s="461"/>
      <c r="AA217" s="461"/>
      <c r="AB217" s="461"/>
      <c r="AC217" s="461"/>
      <c r="AD217" s="461"/>
      <c r="AE217" s="461"/>
      <c r="AF217" s="461"/>
      <c r="AG217" s="461"/>
      <c r="AH217" s="461"/>
      <c r="AI217" s="461"/>
      <c r="AJ217" s="461"/>
      <c r="AK217" s="461"/>
      <c r="AL217" s="461"/>
      <c r="AM217" s="461"/>
      <c r="AN217" s="461"/>
      <c r="AO217" s="461"/>
      <c r="AP217" s="461"/>
      <c r="AQ217" s="461"/>
      <c r="AR217" s="461"/>
      <c r="AS217" s="461"/>
    </row>
    <row r="218" spans="3:45" x14ac:dyDescent="0.3">
      <c r="C218" s="461"/>
      <c r="D218" s="461"/>
      <c r="E218" s="461"/>
      <c r="F218" s="461"/>
      <c r="G218" s="461"/>
      <c r="H218" s="461"/>
      <c r="I218" s="461"/>
      <c r="J218" s="461"/>
      <c r="K218" s="461"/>
      <c r="L218" s="461"/>
      <c r="M218" s="461"/>
      <c r="N218" s="461"/>
      <c r="O218" s="461"/>
      <c r="P218" s="461"/>
      <c r="Q218" s="461"/>
      <c r="R218" s="461"/>
      <c r="S218" s="461"/>
      <c r="T218" s="461"/>
      <c r="U218" s="461"/>
      <c r="V218" s="461"/>
      <c r="W218" s="461"/>
      <c r="X218" s="461"/>
      <c r="Y218" s="461"/>
      <c r="Z218" s="461"/>
      <c r="AA218" s="461"/>
      <c r="AB218" s="461"/>
      <c r="AC218" s="461"/>
      <c r="AD218" s="461"/>
      <c r="AE218" s="461"/>
      <c r="AF218" s="461"/>
      <c r="AG218" s="461"/>
      <c r="AH218" s="461"/>
      <c r="AI218" s="461"/>
      <c r="AJ218" s="461"/>
      <c r="AK218" s="461"/>
      <c r="AL218" s="461"/>
      <c r="AM218" s="461"/>
      <c r="AN218" s="461"/>
      <c r="AO218" s="461"/>
      <c r="AP218" s="461"/>
      <c r="AQ218" s="461"/>
      <c r="AR218" s="461"/>
      <c r="AS218" s="461"/>
    </row>
    <row r="219" spans="3:45" x14ac:dyDescent="0.3">
      <c r="C219" s="461"/>
      <c r="D219" s="461"/>
      <c r="E219" s="461"/>
      <c r="F219" s="461"/>
      <c r="G219" s="461"/>
      <c r="H219" s="461"/>
      <c r="I219" s="461"/>
      <c r="J219" s="461"/>
      <c r="K219" s="461"/>
      <c r="L219" s="461"/>
      <c r="M219" s="461"/>
      <c r="N219" s="461"/>
      <c r="O219" s="461"/>
      <c r="P219" s="461"/>
      <c r="Q219" s="461"/>
      <c r="R219" s="461"/>
      <c r="S219" s="461"/>
      <c r="T219" s="461"/>
      <c r="U219" s="461"/>
      <c r="V219" s="461"/>
      <c r="W219" s="461"/>
      <c r="X219" s="461"/>
      <c r="Y219" s="461"/>
      <c r="Z219" s="461"/>
      <c r="AA219" s="461"/>
      <c r="AB219" s="461"/>
      <c r="AC219" s="461"/>
      <c r="AD219" s="461"/>
      <c r="AE219" s="461"/>
      <c r="AF219" s="461"/>
      <c r="AG219" s="461"/>
      <c r="AH219" s="461"/>
      <c r="AI219" s="461"/>
      <c r="AJ219" s="461"/>
      <c r="AK219" s="461"/>
      <c r="AL219" s="461"/>
      <c r="AM219" s="461"/>
      <c r="AN219" s="461"/>
      <c r="AO219" s="461"/>
      <c r="AP219" s="461"/>
      <c r="AQ219" s="461"/>
      <c r="AR219" s="461"/>
      <c r="AS219" s="461"/>
    </row>
    <row r="220" spans="3:45" x14ac:dyDescent="0.3">
      <c r="C220" s="461"/>
      <c r="D220" s="461"/>
      <c r="E220" s="461"/>
      <c r="F220" s="461"/>
      <c r="G220" s="461"/>
      <c r="H220" s="461"/>
      <c r="I220" s="461"/>
      <c r="J220" s="461"/>
      <c r="K220" s="461"/>
      <c r="L220" s="461"/>
      <c r="M220" s="461"/>
      <c r="N220" s="461"/>
      <c r="O220" s="461"/>
      <c r="P220" s="461"/>
      <c r="Q220" s="461"/>
      <c r="R220" s="461"/>
      <c r="S220" s="461"/>
      <c r="T220" s="461"/>
      <c r="U220" s="461"/>
      <c r="V220" s="461"/>
      <c r="W220" s="461"/>
      <c r="X220" s="461"/>
      <c r="Y220" s="461"/>
      <c r="Z220" s="461"/>
      <c r="AA220" s="461"/>
      <c r="AB220" s="461"/>
      <c r="AC220" s="461"/>
      <c r="AD220" s="461"/>
      <c r="AE220" s="461"/>
      <c r="AF220" s="461"/>
      <c r="AG220" s="461"/>
      <c r="AH220" s="461"/>
      <c r="AI220" s="461"/>
      <c r="AJ220" s="461"/>
      <c r="AK220" s="461"/>
      <c r="AL220" s="461"/>
      <c r="AM220" s="461"/>
      <c r="AN220" s="461"/>
      <c r="AO220" s="461"/>
      <c r="AP220" s="461"/>
      <c r="AQ220" s="461"/>
      <c r="AR220" s="461"/>
      <c r="AS220" s="461"/>
    </row>
    <row r="221" spans="3:45" x14ac:dyDescent="0.3">
      <c r="C221" s="461"/>
      <c r="D221" s="461"/>
      <c r="E221" s="461"/>
      <c r="F221" s="461"/>
      <c r="G221" s="461"/>
      <c r="H221" s="461"/>
      <c r="I221" s="461"/>
      <c r="J221" s="461"/>
      <c r="K221" s="461"/>
      <c r="L221" s="461"/>
      <c r="M221" s="461"/>
      <c r="N221" s="461"/>
      <c r="O221" s="461"/>
      <c r="P221" s="461"/>
      <c r="Q221" s="461"/>
      <c r="R221" s="461"/>
      <c r="S221" s="461"/>
      <c r="T221" s="461"/>
      <c r="U221" s="461"/>
      <c r="V221" s="461"/>
      <c r="W221" s="461"/>
      <c r="X221" s="461"/>
      <c r="Y221" s="461"/>
      <c r="Z221" s="461"/>
      <c r="AA221" s="461"/>
      <c r="AB221" s="461"/>
      <c r="AC221" s="461"/>
      <c r="AD221" s="461"/>
      <c r="AE221" s="461"/>
      <c r="AF221" s="461"/>
      <c r="AG221" s="461"/>
      <c r="AH221" s="461"/>
      <c r="AI221" s="461"/>
      <c r="AJ221" s="461"/>
      <c r="AK221" s="461"/>
      <c r="AL221" s="461"/>
      <c r="AM221" s="461"/>
      <c r="AN221" s="461"/>
      <c r="AO221" s="461"/>
      <c r="AP221" s="461"/>
      <c r="AQ221" s="461"/>
      <c r="AR221" s="461"/>
      <c r="AS221" s="461"/>
    </row>
    <row r="222" spans="3:45" x14ac:dyDescent="0.3">
      <c r="C222" s="461"/>
      <c r="D222" s="461"/>
      <c r="E222" s="461"/>
      <c r="F222" s="461"/>
      <c r="G222" s="461"/>
      <c r="H222" s="461"/>
      <c r="I222" s="461"/>
      <c r="J222" s="461"/>
      <c r="K222" s="461"/>
      <c r="L222" s="461"/>
      <c r="M222" s="461"/>
      <c r="N222" s="461"/>
      <c r="O222" s="461"/>
      <c r="P222" s="461"/>
      <c r="Q222" s="461"/>
      <c r="R222" s="461"/>
      <c r="S222" s="461"/>
      <c r="T222" s="461"/>
      <c r="U222" s="461"/>
      <c r="V222" s="461"/>
      <c r="W222" s="461"/>
      <c r="X222" s="461"/>
      <c r="Y222" s="461"/>
      <c r="Z222" s="461"/>
      <c r="AA222" s="461"/>
      <c r="AB222" s="461"/>
      <c r="AC222" s="461"/>
      <c r="AD222" s="461"/>
      <c r="AE222" s="461"/>
      <c r="AF222" s="461"/>
      <c r="AG222" s="461"/>
      <c r="AH222" s="461"/>
      <c r="AI222" s="461"/>
      <c r="AJ222" s="461"/>
      <c r="AK222" s="461"/>
      <c r="AL222" s="461"/>
      <c r="AM222" s="461"/>
      <c r="AN222" s="461"/>
      <c r="AO222" s="461"/>
      <c r="AP222" s="461"/>
      <c r="AQ222" s="461"/>
      <c r="AR222" s="461"/>
      <c r="AS222" s="461"/>
    </row>
    <row r="223" spans="3:45" x14ac:dyDescent="0.3">
      <c r="C223" s="461"/>
      <c r="D223" s="461"/>
      <c r="E223" s="461"/>
      <c r="F223" s="461"/>
      <c r="G223" s="461"/>
      <c r="H223" s="461"/>
      <c r="I223" s="461"/>
      <c r="J223" s="461"/>
      <c r="K223" s="461"/>
      <c r="L223" s="461"/>
      <c r="M223" s="461"/>
      <c r="N223" s="461"/>
      <c r="O223" s="461"/>
      <c r="P223" s="461"/>
      <c r="Q223" s="461"/>
      <c r="R223" s="461"/>
      <c r="S223" s="461"/>
      <c r="T223" s="461"/>
      <c r="U223" s="461"/>
      <c r="V223" s="461"/>
      <c r="W223" s="461"/>
      <c r="X223" s="461"/>
      <c r="Y223" s="461"/>
      <c r="Z223" s="461"/>
      <c r="AA223" s="461"/>
      <c r="AB223" s="461"/>
      <c r="AC223" s="461"/>
      <c r="AD223" s="461"/>
      <c r="AE223" s="461"/>
      <c r="AF223" s="461"/>
      <c r="AG223" s="461"/>
      <c r="AH223" s="461"/>
      <c r="AI223" s="461"/>
      <c r="AJ223" s="461"/>
      <c r="AK223" s="461"/>
      <c r="AL223" s="461"/>
      <c r="AM223" s="461"/>
      <c r="AN223" s="461"/>
      <c r="AO223" s="461"/>
      <c r="AP223" s="461"/>
      <c r="AQ223" s="461"/>
      <c r="AR223" s="461"/>
      <c r="AS223" s="461"/>
    </row>
    <row r="224" spans="3:45" x14ac:dyDescent="0.3">
      <c r="C224" s="461"/>
      <c r="D224" s="461"/>
      <c r="E224" s="461"/>
      <c r="F224" s="461"/>
      <c r="G224" s="461"/>
      <c r="H224" s="461"/>
      <c r="I224" s="461"/>
      <c r="J224" s="461"/>
      <c r="K224" s="461"/>
      <c r="L224" s="461"/>
      <c r="M224" s="461"/>
      <c r="N224" s="461"/>
      <c r="O224" s="461"/>
      <c r="P224" s="461"/>
      <c r="Q224" s="461"/>
      <c r="R224" s="461"/>
      <c r="S224" s="461"/>
      <c r="T224" s="461"/>
      <c r="U224" s="461"/>
      <c r="V224" s="461"/>
      <c r="W224" s="461"/>
      <c r="X224" s="461"/>
      <c r="Y224" s="461"/>
      <c r="Z224" s="461"/>
      <c r="AA224" s="461"/>
      <c r="AB224" s="461"/>
      <c r="AC224" s="461"/>
      <c r="AD224" s="461"/>
      <c r="AE224" s="461"/>
      <c r="AF224" s="461"/>
      <c r="AG224" s="461"/>
      <c r="AH224" s="461"/>
      <c r="AI224" s="461"/>
      <c r="AJ224" s="461"/>
      <c r="AK224" s="461"/>
      <c r="AL224" s="461"/>
      <c r="AM224" s="461"/>
      <c r="AN224" s="461"/>
      <c r="AO224" s="461"/>
      <c r="AP224" s="461"/>
      <c r="AQ224" s="461"/>
      <c r="AR224" s="461"/>
      <c r="AS224" s="461"/>
    </row>
    <row r="225" spans="3:45" x14ac:dyDescent="0.3">
      <c r="C225" s="461"/>
      <c r="D225" s="461"/>
      <c r="E225" s="461"/>
      <c r="F225" s="461"/>
      <c r="G225" s="461"/>
      <c r="H225" s="461"/>
      <c r="I225" s="461"/>
      <c r="J225" s="461"/>
      <c r="K225" s="461"/>
      <c r="L225" s="461"/>
      <c r="M225" s="461"/>
      <c r="N225" s="461"/>
      <c r="O225" s="461"/>
      <c r="P225" s="461"/>
      <c r="Q225" s="461"/>
      <c r="R225" s="461"/>
      <c r="S225" s="461"/>
      <c r="T225" s="461"/>
      <c r="U225" s="461"/>
      <c r="V225" s="461"/>
      <c r="W225" s="461"/>
      <c r="X225" s="461"/>
      <c r="Y225" s="461"/>
      <c r="Z225" s="461"/>
      <c r="AA225" s="461"/>
      <c r="AB225" s="461"/>
      <c r="AC225" s="461"/>
      <c r="AD225" s="461"/>
      <c r="AE225" s="461"/>
      <c r="AF225" s="461"/>
      <c r="AG225" s="461"/>
      <c r="AH225" s="461"/>
      <c r="AI225" s="461"/>
      <c r="AJ225" s="461"/>
      <c r="AK225" s="461"/>
      <c r="AL225" s="461"/>
      <c r="AM225" s="461"/>
      <c r="AN225" s="461"/>
      <c r="AO225" s="461"/>
      <c r="AP225" s="461"/>
      <c r="AQ225" s="461"/>
      <c r="AR225" s="461"/>
      <c r="AS225" s="461"/>
    </row>
    <row r="226" spans="3:45" x14ac:dyDescent="0.3">
      <c r="C226" s="461"/>
      <c r="D226" s="461"/>
      <c r="E226" s="461"/>
      <c r="F226" s="461"/>
      <c r="G226" s="461"/>
      <c r="H226" s="461"/>
      <c r="I226" s="461"/>
      <c r="J226" s="461"/>
      <c r="K226" s="461"/>
      <c r="L226" s="461"/>
      <c r="M226" s="461"/>
      <c r="N226" s="461"/>
      <c r="O226" s="461"/>
      <c r="P226" s="461"/>
      <c r="Q226" s="461"/>
      <c r="R226" s="461"/>
      <c r="S226" s="461"/>
      <c r="T226" s="461"/>
      <c r="U226" s="461"/>
      <c r="V226" s="461"/>
      <c r="W226" s="461"/>
      <c r="X226" s="461"/>
      <c r="Y226" s="461"/>
      <c r="Z226" s="461"/>
      <c r="AA226" s="461"/>
      <c r="AB226" s="461"/>
      <c r="AC226" s="461"/>
      <c r="AD226" s="461"/>
      <c r="AE226" s="461"/>
      <c r="AF226" s="461"/>
      <c r="AG226" s="461"/>
      <c r="AH226" s="461"/>
      <c r="AI226" s="461"/>
      <c r="AJ226" s="461"/>
      <c r="AK226" s="461"/>
      <c r="AL226" s="461"/>
      <c r="AM226" s="461"/>
      <c r="AN226" s="461"/>
      <c r="AO226" s="461"/>
      <c r="AP226" s="461"/>
      <c r="AQ226" s="461"/>
      <c r="AR226" s="461"/>
      <c r="AS226" s="461"/>
    </row>
    <row r="227" spans="3:45" x14ac:dyDescent="0.3">
      <c r="C227" s="461"/>
      <c r="D227" s="461"/>
      <c r="E227" s="461"/>
      <c r="F227" s="461"/>
      <c r="G227" s="461"/>
      <c r="H227" s="461"/>
      <c r="I227" s="461"/>
      <c r="J227" s="461"/>
      <c r="K227" s="461"/>
      <c r="L227" s="461"/>
      <c r="M227" s="461"/>
      <c r="N227" s="461"/>
      <c r="O227" s="461"/>
      <c r="P227" s="461"/>
      <c r="Q227" s="461"/>
      <c r="R227" s="461"/>
      <c r="S227" s="461"/>
      <c r="T227" s="461"/>
      <c r="U227" s="461"/>
      <c r="V227" s="461"/>
      <c r="W227" s="461"/>
      <c r="X227" s="461"/>
      <c r="Y227" s="461"/>
      <c r="Z227" s="461"/>
      <c r="AA227" s="461"/>
      <c r="AB227" s="461"/>
      <c r="AC227" s="461"/>
      <c r="AD227" s="461"/>
      <c r="AE227" s="461"/>
      <c r="AF227" s="461"/>
      <c r="AG227" s="461"/>
      <c r="AH227" s="461"/>
      <c r="AI227" s="461"/>
      <c r="AJ227" s="461"/>
      <c r="AK227" s="461"/>
      <c r="AL227" s="461"/>
      <c r="AM227" s="461"/>
      <c r="AN227" s="461"/>
      <c r="AO227" s="461"/>
      <c r="AP227" s="461"/>
      <c r="AQ227" s="461"/>
      <c r="AR227" s="461"/>
      <c r="AS227" s="461"/>
    </row>
    <row r="228" spans="3:45" x14ac:dyDescent="0.3">
      <c r="C228" s="461"/>
      <c r="D228" s="461"/>
      <c r="E228" s="461"/>
      <c r="F228" s="461"/>
      <c r="G228" s="461"/>
      <c r="H228" s="461"/>
      <c r="I228" s="461"/>
      <c r="J228" s="461"/>
      <c r="K228" s="461"/>
      <c r="L228" s="461"/>
      <c r="M228" s="461"/>
      <c r="N228" s="461"/>
      <c r="O228" s="461"/>
      <c r="P228" s="461"/>
      <c r="Q228" s="461"/>
      <c r="R228" s="461"/>
      <c r="S228" s="461"/>
      <c r="T228" s="461"/>
      <c r="U228" s="461"/>
      <c r="V228" s="461"/>
      <c r="W228" s="461"/>
      <c r="X228" s="461"/>
      <c r="Y228" s="461"/>
      <c r="Z228" s="461"/>
      <c r="AA228" s="461"/>
      <c r="AB228" s="461"/>
      <c r="AC228" s="461"/>
      <c r="AD228" s="461"/>
      <c r="AE228" s="461"/>
      <c r="AF228" s="461"/>
      <c r="AG228" s="461"/>
      <c r="AH228" s="461"/>
      <c r="AI228" s="461"/>
      <c r="AJ228" s="461"/>
      <c r="AK228" s="461"/>
      <c r="AL228" s="461"/>
      <c r="AM228" s="461"/>
      <c r="AN228" s="461"/>
      <c r="AO228" s="461"/>
      <c r="AP228" s="461"/>
      <c r="AQ228" s="461"/>
      <c r="AR228" s="461"/>
      <c r="AS228" s="461"/>
    </row>
    <row r="229" spans="3:45" x14ac:dyDescent="0.3">
      <c r="C229" s="461"/>
      <c r="D229" s="461"/>
      <c r="E229" s="461"/>
      <c r="F229" s="461"/>
      <c r="G229" s="461"/>
      <c r="H229" s="461"/>
      <c r="I229" s="461"/>
      <c r="J229" s="461"/>
      <c r="K229" s="461"/>
      <c r="L229" s="461"/>
      <c r="M229" s="461"/>
      <c r="N229" s="461"/>
      <c r="O229" s="461"/>
      <c r="P229" s="461"/>
      <c r="Q229" s="461"/>
      <c r="R229" s="461"/>
      <c r="S229" s="461"/>
      <c r="T229" s="461"/>
      <c r="U229" s="461"/>
      <c r="V229" s="461"/>
      <c r="W229" s="461"/>
      <c r="X229" s="461"/>
      <c r="Y229" s="461"/>
      <c r="Z229" s="461"/>
      <c r="AA229" s="461"/>
      <c r="AB229" s="461"/>
      <c r="AC229" s="461"/>
      <c r="AD229" s="461"/>
      <c r="AE229" s="461"/>
      <c r="AF229" s="461"/>
      <c r="AG229" s="461"/>
      <c r="AH229" s="461"/>
      <c r="AI229" s="461"/>
      <c r="AJ229" s="461"/>
      <c r="AK229" s="461"/>
      <c r="AL229" s="461"/>
      <c r="AM229" s="461"/>
      <c r="AN229" s="461"/>
      <c r="AO229" s="461"/>
      <c r="AP229" s="461"/>
      <c r="AQ229" s="461"/>
      <c r="AR229" s="461"/>
      <c r="AS229" s="461"/>
    </row>
    <row r="230" spans="3:45" x14ac:dyDescent="0.3">
      <c r="C230" s="461"/>
      <c r="D230" s="461"/>
      <c r="E230" s="461"/>
      <c r="F230" s="461"/>
      <c r="G230" s="461"/>
      <c r="H230" s="461"/>
      <c r="I230" s="461"/>
      <c r="J230" s="461"/>
      <c r="K230" s="461"/>
      <c r="L230" s="461"/>
      <c r="M230" s="461"/>
      <c r="N230" s="461"/>
      <c r="O230" s="461"/>
      <c r="P230" s="461"/>
      <c r="Q230" s="461"/>
      <c r="R230" s="461"/>
      <c r="S230" s="461"/>
      <c r="T230" s="461"/>
      <c r="U230" s="461"/>
      <c r="V230" s="461"/>
      <c r="W230" s="461"/>
      <c r="X230" s="461"/>
      <c r="Y230" s="461"/>
      <c r="Z230" s="461"/>
      <c r="AA230" s="461"/>
      <c r="AB230" s="461"/>
      <c r="AC230" s="461"/>
      <c r="AD230" s="461"/>
      <c r="AE230" s="461"/>
      <c r="AF230" s="461"/>
      <c r="AG230" s="461"/>
      <c r="AH230" s="461"/>
      <c r="AI230" s="461"/>
      <c r="AJ230" s="461"/>
      <c r="AK230" s="461"/>
      <c r="AL230" s="461"/>
      <c r="AM230" s="461"/>
      <c r="AN230" s="461"/>
      <c r="AO230" s="461"/>
      <c r="AP230" s="461"/>
      <c r="AQ230" s="461"/>
      <c r="AR230" s="461"/>
      <c r="AS230" s="461"/>
    </row>
    <row r="231" spans="3:45" x14ac:dyDescent="0.3">
      <c r="C231" s="461"/>
      <c r="D231" s="461"/>
      <c r="E231" s="461"/>
      <c r="F231" s="461"/>
      <c r="G231" s="461"/>
      <c r="H231" s="461"/>
      <c r="I231" s="461"/>
      <c r="J231" s="461"/>
      <c r="K231" s="461"/>
      <c r="L231" s="461"/>
      <c r="M231" s="461"/>
      <c r="N231" s="461"/>
      <c r="O231" s="461"/>
      <c r="P231" s="461"/>
      <c r="Q231" s="461"/>
      <c r="R231" s="461"/>
      <c r="S231" s="461"/>
      <c r="T231" s="461"/>
      <c r="U231" s="461"/>
      <c r="V231" s="461"/>
      <c r="W231" s="461"/>
      <c r="X231" s="461"/>
      <c r="Y231" s="461"/>
      <c r="Z231" s="461"/>
      <c r="AA231" s="461"/>
      <c r="AB231" s="461"/>
      <c r="AC231" s="461"/>
      <c r="AD231" s="461"/>
      <c r="AE231" s="461"/>
      <c r="AF231" s="461"/>
      <c r="AG231" s="461"/>
      <c r="AH231" s="461"/>
      <c r="AI231" s="461"/>
      <c r="AJ231" s="461"/>
      <c r="AK231" s="461"/>
      <c r="AL231" s="461"/>
      <c r="AM231" s="461"/>
      <c r="AN231" s="461"/>
      <c r="AO231" s="461"/>
      <c r="AP231" s="461"/>
      <c r="AQ231" s="461"/>
      <c r="AR231" s="461"/>
      <c r="AS231" s="461"/>
    </row>
    <row r="232" spans="3:45" x14ac:dyDescent="0.3">
      <c r="C232" s="461"/>
      <c r="D232" s="461"/>
      <c r="E232" s="461"/>
      <c r="F232" s="461"/>
      <c r="G232" s="461"/>
      <c r="H232" s="461"/>
      <c r="I232" s="461"/>
      <c r="J232" s="461"/>
      <c r="K232" s="461"/>
      <c r="L232" s="461"/>
      <c r="M232" s="461"/>
      <c r="N232" s="461"/>
      <c r="O232" s="461"/>
      <c r="P232" s="461"/>
      <c r="Q232" s="461"/>
      <c r="R232" s="461"/>
      <c r="S232" s="461"/>
      <c r="T232" s="461"/>
      <c r="U232" s="461"/>
      <c r="V232" s="461"/>
      <c r="W232" s="461"/>
      <c r="X232" s="461"/>
      <c r="Y232" s="461"/>
      <c r="Z232" s="461"/>
      <c r="AA232" s="461"/>
      <c r="AB232" s="461"/>
      <c r="AC232" s="461"/>
      <c r="AD232" s="461"/>
      <c r="AE232" s="461"/>
      <c r="AF232" s="461"/>
      <c r="AG232" s="461"/>
      <c r="AH232" s="461"/>
      <c r="AI232" s="461"/>
      <c r="AJ232" s="461"/>
      <c r="AK232" s="461"/>
      <c r="AL232" s="461"/>
      <c r="AM232" s="461"/>
      <c r="AN232" s="461"/>
      <c r="AO232" s="461"/>
      <c r="AP232" s="461"/>
      <c r="AQ232" s="461"/>
      <c r="AR232" s="461"/>
      <c r="AS232" s="461"/>
    </row>
    <row r="233" spans="3:45" x14ac:dyDescent="0.3">
      <c r="C233" s="461"/>
      <c r="D233" s="461"/>
      <c r="E233" s="461"/>
      <c r="F233" s="461"/>
      <c r="G233" s="461"/>
      <c r="H233" s="461"/>
      <c r="I233" s="461"/>
      <c r="J233" s="461"/>
      <c r="K233" s="461"/>
      <c r="L233" s="461"/>
      <c r="M233" s="461"/>
      <c r="N233" s="461"/>
      <c r="O233" s="461"/>
      <c r="P233" s="461"/>
      <c r="Q233" s="461"/>
      <c r="R233" s="461"/>
      <c r="S233" s="461"/>
      <c r="T233" s="461"/>
      <c r="U233" s="461"/>
      <c r="V233" s="461"/>
      <c r="W233" s="461"/>
      <c r="X233" s="461"/>
      <c r="Y233" s="461"/>
      <c r="Z233" s="461"/>
      <c r="AA233" s="461"/>
      <c r="AB233" s="461"/>
      <c r="AC233" s="461"/>
      <c r="AD233" s="461"/>
      <c r="AE233" s="461"/>
      <c r="AF233" s="461"/>
      <c r="AG233" s="461"/>
      <c r="AH233" s="461"/>
      <c r="AI233" s="461"/>
      <c r="AJ233" s="461"/>
      <c r="AK233" s="461"/>
      <c r="AL233" s="461"/>
      <c r="AM233" s="461"/>
      <c r="AN233" s="461"/>
      <c r="AO233" s="461"/>
      <c r="AP233" s="461"/>
      <c r="AQ233" s="461"/>
      <c r="AR233" s="461"/>
      <c r="AS233" s="461"/>
    </row>
    <row r="234" spans="3:45" x14ac:dyDescent="0.3">
      <c r="C234" s="461"/>
      <c r="D234" s="461"/>
      <c r="E234" s="461"/>
      <c r="F234" s="461"/>
      <c r="G234" s="461"/>
      <c r="H234" s="461"/>
      <c r="I234" s="461"/>
      <c r="J234" s="461"/>
      <c r="K234" s="461"/>
      <c r="L234" s="461"/>
      <c r="M234" s="461"/>
      <c r="N234" s="461"/>
      <c r="O234" s="461"/>
      <c r="P234" s="461"/>
      <c r="Q234" s="461"/>
      <c r="R234" s="461"/>
      <c r="S234" s="461"/>
      <c r="T234" s="461"/>
      <c r="U234" s="461"/>
      <c r="V234" s="461"/>
      <c r="W234" s="461"/>
      <c r="X234" s="461"/>
      <c r="Y234" s="461"/>
      <c r="Z234" s="461"/>
      <c r="AA234" s="461"/>
      <c r="AB234" s="461"/>
      <c r="AC234" s="461"/>
      <c r="AD234" s="461"/>
      <c r="AE234" s="461"/>
      <c r="AF234" s="461"/>
      <c r="AG234" s="461"/>
      <c r="AH234" s="461"/>
      <c r="AI234" s="461"/>
      <c r="AJ234" s="461"/>
      <c r="AK234" s="461"/>
      <c r="AL234" s="461"/>
      <c r="AM234" s="461"/>
      <c r="AN234" s="461"/>
      <c r="AO234" s="461"/>
      <c r="AP234" s="461"/>
      <c r="AQ234" s="461"/>
      <c r="AR234" s="461"/>
      <c r="AS234" s="461"/>
    </row>
    <row r="235" spans="3:45" x14ac:dyDescent="0.3">
      <c r="C235" s="461"/>
      <c r="D235" s="461"/>
      <c r="E235" s="461"/>
      <c r="F235" s="461"/>
      <c r="G235" s="461"/>
      <c r="H235" s="461"/>
      <c r="I235" s="461"/>
      <c r="J235" s="461"/>
      <c r="K235" s="461"/>
      <c r="L235" s="461"/>
      <c r="M235" s="461"/>
      <c r="N235" s="461"/>
      <c r="O235" s="461"/>
      <c r="P235" s="461"/>
      <c r="Q235" s="461"/>
      <c r="R235" s="461"/>
      <c r="S235" s="461"/>
      <c r="T235" s="461"/>
      <c r="U235" s="461"/>
      <c r="V235" s="461"/>
      <c r="W235" s="461"/>
      <c r="X235" s="461"/>
      <c r="Y235" s="461"/>
      <c r="Z235" s="461"/>
      <c r="AA235" s="461"/>
      <c r="AB235" s="461"/>
      <c r="AC235" s="461"/>
      <c r="AD235" s="461"/>
      <c r="AE235" s="461"/>
      <c r="AF235" s="461"/>
      <c r="AG235" s="461"/>
      <c r="AH235" s="461"/>
      <c r="AI235" s="461"/>
      <c r="AJ235" s="461"/>
      <c r="AK235" s="461"/>
      <c r="AL235" s="461"/>
      <c r="AM235" s="461"/>
      <c r="AN235" s="461"/>
      <c r="AO235" s="461"/>
      <c r="AP235" s="461"/>
      <c r="AQ235" s="461"/>
      <c r="AR235" s="461"/>
      <c r="AS235" s="461"/>
    </row>
    <row r="236" spans="3:45" x14ac:dyDescent="0.3">
      <c r="C236" s="461"/>
      <c r="D236" s="461"/>
      <c r="E236" s="461"/>
      <c r="F236" s="461"/>
      <c r="G236" s="461"/>
      <c r="H236" s="461"/>
      <c r="I236" s="461"/>
      <c r="J236" s="461"/>
      <c r="K236" s="461"/>
      <c r="L236" s="461"/>
      <c r="M236" s="461"/>
      <c r="N236" s="461"/>
      <c r="O236" s="461"/>
      <c r="P236" s="461"/>
      <c r="Q236" s="461"/>
      <c r="R236" s="461"/>
      <c r="S236" s="461"/>
      <c r="T236" s="461"/>
      <c r="U236" s="461"/>
      <c r="V236" s="461"/>
      <c r="W236" s="461"/>
      <c r="X236" s="461"/>
      <c r="Y236" s="461"/>
      <c r="Z236" s="461"/>
      <c r="AA236" s="461"/>
      <c r="AB236" s="461"/>
      <c r="AC236" s="461"/>
      <c r="AD236" s="461"/>
      <c r="AE236" s="461"/>
      <c r="AF236" s="461"/>
      <c r="AG236" s="461"/>
      <c r="AH236" s="461"/>
      <c r="AI236" s="461"/>
      <c r="AJ236" s="461"/>
      <c r="AK236" s="461"/>
      <c r="AL236" s="461"/>
      <c r="AM236" s="461"/>
      <c r="AN236" s="461"/>
      <c r="AO236" s="461"/>
      <c r="AP236" s="461"/>
      <c r="AQ236" s="461"/>
      <c r="AR236" s="461"/>
      <c r="AS236" s="461"/>
    </row>
    <row r="237" spans="3:45" x14ac:dyDescent="0.3">
      <c r="C237" s="461"/>
      <c r="D237" s="461"/>
      <c r="E237" s="461"/>
      <c r="F237" s="461"/>
      <c r="G237" s="461"/>
      <c r="H237" s="461"/>
      <c r="I237" s="461"/>
      <c r="J237" s="461"/>
      <c r="K237" s="461"/>
      <c r="L237" s="461"/>
      <c r="M237" s="461"/>
      <c r="N237" s="461"/>
      <c r="O237" s="461"/>
      <c r="P237" s="461"/>
      <c r="Q237" s="461"/>
      <c r="R237" s="461"/>
      <c r="S237" s="461"/>
      <c r="T237" s="461"/>
      <c r="U237" s="461"/>
      <c r="V237" s="461"/>
      <c r="W237" s="461"/>
      <c r="X237" s="461"/>
      <c r="Y237" s="461"/>
      <c r="Z237" s="461"/>
      <c r="AA237" s="461"/>
      <c r="AB237" s="461"/>
      <c r="AC237" s="461"/>
      <c r="AD237" s="461"/>
      <c r="AE237" s="461"/>
      <c r="AF237" s="461"/>
      <c r="AG237" s="461"/>
      <c r="AH237" s="461"/>
      <c r="AI237" s="461"/>
      <c r="AJ237" s="461"/>
      <c r="AK237" s="461"/>
      <c r="AL237" s="461"/>
      <c r="AM237" s="461"/>
      <c r="AN237" s="461"/>
      <c r="AO237" s="461"/>
      <c r="AP237" s="461"/>
      <c r="AQ237" s="461"/>
      <c r="AR237" s="461"/>
      <c r="AS237" s="461"/>
    </row>
    <row r="238" spans="3:45" x14ac:dyDescent="0.3">
      <c r="C238" s="461"/>
      <c r="D238" s="461"/>
      <c r="E238" s="461"/>
      <c r="F238" s="461"/>
      <c r="G238" s="461"/>
      <c r="H238" s="461"/>
      <c r="I238" s="461"/>
      <c r="J238" s="461"/>
      <c r="K238" s="461"/>
      <c r="L238" s="461"/>
      <c r="M238" s="461"/>
      <c r="N238" s="461"/>
      <c r="O238" s="461"/>
      <c r="P238" s="461"/>
      <c r="Q238" s="461"/>
      <c r="R238" s="461"/>
      <c r="S238" s="461"/>
      <c r="T238" s="461"/>
      <c r="U238" s="461"/>
      <c r="V238" s="461"/>
      <c r="W238" s="461"/>
      <c r="X238" s="461"/>
      <c r="Y238" s="461"/>
      <c r="Z238" s="461"/>
      <c r="AA238" s="461"/>
      <c r="AB238" s="461"/>
      <c r="AC238" s="461"/>
      <c r="AD238" s="461"/>
      <c r="AE238" s="461"/>
      <c r="AF238" s="461"/>
      <c r="AG238" s="461"/>
      <c r="AH238" s="461"/>
      <c r="AI238" s="461"/>
      <c r="AJ238" s="461"/>
      <c r="AK238" s="461"/>
      <c r="AL238" s="461"/>
      <c r="AM238" s="461"/>
      <c r="AN238" s="461"/>
      <c r="AO238" s="461"/>
      <c r="AP238" s="461"/>
      <c r="AQ238" s="461"/>
      <c r="AR238" s="461"/>
      <c r="AS238" s="461"/>
    </row>
    <row r="239" spans="3:45" x14ac:dyDescent="0.3">
      <c r="C239" s="461"/>
      <c r="D239" s="461"/>
      <c r="E239" s="461"/>
      <c r="F239" s="461"/>
      <c r="G239" s="461"/>
      <c r="H239" s="461"/>
      <c r="I239" s="461"/>
      <c r="J239" s="461"/>
      <c r="K239" s="461"/>
      <c r="L239" s="461"/>
      <c r="M239" s="461"/>
      <c r="N239" s="461"/>
      <c r="O239" s="461"/>
      <c r="P239" s="461"/>
      <c r="Q239" s="461"/>
      <c r="R239" s="461"/>
      <c r="S239" s="461"/>
      <c r="T239" s="461"/>
      <c r="U239" s="461"/>
      <c r="V239" s="461"/>
      <c r="W239" s="461"/>
      <c r="X239" s="461"/>
      <c r="Y239" s="461"/>
      <c r="Z239" s="461"/>
      <c r="AA239" s="461"/>
      <c r="AB239" s="461"/>
      <c r="AC239" s="461"/>
      <c r="AD239" s="461"/>
      <c r="AE239" s="461"/>
      <c r="AF239" s="461"/>
      <c r="AG239" s="461"/>
      <c r="AH239" s="461"/>
      <c r="AI239" s="461"/>
      <c r="AJ239" s="461"/>
      <c r="AK239" s="461"/>
      <c r="AL239" s="461"/>
      <c r="AM239" s="461"/>
      <c r="AN239" s="461"/>
      <c r="AO239" s="461"/>
      <c r="AP239" s="461"/>
      <c r="AQ239" s="461"/>
      <c r="AR239" s="461"/>
      <c r="AS239" s="461"/>
    </row>
    <row r="240" spans="3:45" x14ac:dyDescent="0.3">
      <c r="C240" s="461"/>
      <c r="D240" s="461"/>
      <c r="E240" s="461"/>
      <c r="F240" s="461"/>
      <c r="G240" s="461"/>
      <c r="H240" s="461"/>
      <c r="I240" s="461"/>
      <c r="J240" s="461"/>
      <c r="K240" s="461"/>
      <c r="L240" s="461"/>
      <c r="M240" s="461"/>
      <c r="N240" s="461"/>
      <c r="O240" s="461"/>
      <c r="P240" s="461"/>
      <c r="Q240" s="461"/>
      <c r="R240" s="461"/>
      <c r="S240" s="461"/>
      <c r="T240" s="461"/>
      <c r="U240" s="461"/>
      <c r="V240" s="461"/>
      <c r="W240" s="461"/>
      <c r="X240" s="461"/>
      <c r="Y240" s="461"/>
      <c r="Z240" s="461"/>
      <c r="AA240" s="461"/>
      <c r="AB240" s="461"/>
      <c r="AC240" s="461"/>
      <c r="AD240" s="461"/>
      <c r="AE240" s="461"/>
      <c r="AF240" s="461"/>
      <c r="AG240" s="461"/>
      <c r="AH240" s="461"/>
      <c r="AI240" s="461"/>
      <c r="AJ240" s="461"/>
      <c r="AK240" s="461"/>
      <c r="AL240" s="461"/>
      <c r="AM240" s="461"/>
      <c r="AN240" s="461"/>
      <c r="AO240" s="461"/>
      <c r="AP240" s="461"/>
      <c r="AQ240" s="461"/>
      <c r="AR240" s="461"/>
      <c r="AS240" s="461"/>
    </row>
    <row r="241" spans="3:45" x14ac:dyDescent="0.3">
      <c r="C241" s="461"/>
      <c r="D241" s="461"/>
      <c r="E241" s="461"/>
      <c r="F241" s="461"/>
      <c r="G241" s="461"/>
      <c r="H241" s="461"/>
      <c r="I241" s="461"/>
      <c r="J241" s="461"/>
      <c r="K241" s="461"/>
      <c r="L241" s="461"/>
      <c r="M241" s="461"/>
      <c r="N241" s="461"/>
      <c r="O241" s="461"/>
      <c r="P241" s="461"/>
      <c r="Q241" s="461"/>
      <c r="R241" s="461"/>
      <c r="S241" s="461"/>
      <c r="T241" s="461"/>
      <c r="U241" s="461"/>
      <c r="V241" s="461"/>
      <c r="W241" s="461"/>
      <c r="X241" s="461"/>
      <c r="Y241" s="461"/>
      <c r="Z241" s="461"/>
      <c r="AA241" s="461"/>
      <c r="AB241" s="461"/>
      <c r="AC241" s="461"/>
      <c r="AD241" s="461"/>
      <c r="AE241" s="461"/>
      <c r="AF241" s="461"/>
      <c r="AG241" s="461"/>
      <c r="AH241" s="461"/>
      <c r="AI241" s="461"/>
      <c r="AJ241" s="461"/>
      <c r="AK241" s="461"/>
      <c r="AL241" s="461"/>
      <c r="AM241" s="461"/>
      <c r="AN241" s="461"/>
      <c r="AO241" s="461"/>
      <c r="AP241" s="461"/>
      <c r="AQ241" s="461"/>
      <c r="AR241" s="461"/>
      <c r="AS241" s="461"/>
    </row>
    <row r="242" spans="3:45" x14ac:dyDescent="0.3">
      <c r="C242" s="461"/>
      <c r="D242" s="461"/>
      <c r="E242" s="461"/>
      <c r="F242" s="461"/>
      <c r="G242" s="461"/>
      <c r="H242" s="461"/>
      <c r="I242" s="461"/>
      <c r="J242" s="461"/>
      <c r="K242" s="461"/>
      <c r="L242" s="461"/>
      <c r="M242" s="461"/>
      <c r="N242" s="461"/>
      <c r="O242" s="461"/>
      <c r="P242" s="461"/>
      <c r="Q242" s="461"/>
      <c r="R242" s="461"/>
      <c r="S242" s="461"/>
      <c r="T242" s="461"/>
      <c r="U242" s="461"/>
      <c r="V242" s="461"/>
      <c r="W242" s="461"/>
      <c r="X242" s="461"/>
      <c r="Y242" s="461"/>
      <c r="Z242" s="461"/>
      <c r="AA242" s="461"/>
      <c r="AB242" s="461"/>
      <c r="AC242" s="461"/>
      <c r="AD242" s="461"/>
      <c r="AE242" s="461"/>
      <c r="AF242" s="461"/>
      <c r="AG242" s="461"/>
      <c r="AH242" s="461"/>
      <c r="AI242" s="461"/>
      <c r="AJ242" s="461"/>
      <c r="AK242" s="461"/>
      <c r="AL242" s="461"/>
      <c r="AM242" s="461"/>
      <c r="AN242" s="461"/>
      <c r="AO242" s="461"/>
      <c r="AP242" s="461"/>
      <c r="AQ242" s="461"/>
      <c r="AR242" s="461"/>
      <c r="AS242" s="461"/>
    </row>
    <row r="243" spans="3:45" x14ac:dyDescent="0.3">
      <c r="C243" s="461"/>
      <c r="D243" s="461"/>
      <c r="E243" s="461"/>
      <c r="F243" s="461"/>
      <c r="G243" s="461"/>
      <c r="H243" s="461"/>
      <c r="I243" s="461"/>
      <c r="J243" s="461"/>
      <c r="K243" s="461"/>
      <c r="L243" s="461"/>
      <c r="M243" s="461"/>
      <c r="N243" s="461"/>
      <c r="O243" s="461"/>
      <c r="P243" s="461"/>
      <c r="Q243" s="461"/>
      <c r="R243" s="461"/>
      <c r="S243" s="461"/>
      <c r="T243" s="461"/>
      <c r="U243" s="461"/>
      <c r="V243" s="461"/>
      <c r="W243" s="461"/>
      <c r="X243" s="461"/>
      <c r="Y243" s="461"/>
      <c r="Z243" s="461"/>
      <c r="AA243" s="461"/>
      <c r="AB243" s="461"/>
      <c r="AC243" s="461"/>
      <c r="AD243" s="461"/>
      <c r="AE243" s="461"/>
      <c r="AF243" s="461"/>
      <c r="AG243" s="461"/>
      <c r="AH243" s="461"/>
      <c r="AI243" s="461"/>
      <c r="AJ243" s="461"/>
      <c r="AK243" s="461"/>
      <c r="AL243" s="461"/>
      <c r="AM243" s="461"/>
      <c r="AN243" s="461"/>
      <c r="AO243" s="461"/>
      <c r="AP243" s="461"/>
      <c r="AQ243" s="461"/>
      <c r="AR243" s="461"/>
      <c r="AS243" s="461"/>
    </row>
    <row r="244" spans="3:45" x14ac:dyDescent="0.3">
      <c r="C244" s="461"/>
      <c r="D244" s="461"/>
      <c r="E244" s="461"/>
      <c r="F244" s="461"/>
      <c r="G244" s="461"/>
      <c r="H244" s="461"/>
      <c r="I244" s="461"/>
      <c r="J244" s="461"/>
      <c r="K244" s="461"/>
      <c r="L244" s="461"/>
      <c r="M244" s="461"/>
      <c r="N244" s="461"/>
      <c r="O244" s="461"/>
      <c r="P244" s="461"/>
      <c r="Q244" s="461"/>
      <c r="R244" s="461"/>
      <c r="S244" s="461"/>
      <c r="T244" s="461"/>
      <c r="U244" s="461"/>
      <c r="V244" s="461"/>
      <c r="W244" s="461"/>
      <c r="X244" s="461"/>
      <c r="Y244" s="461"/>
      <c r="Z244" s="461"/>
      <c r="AA244" s="461"/>
      <c r="AB244" s="461"/>
      <c r="AC244" s="461"/>
      <c r="AD244" s="461"/>
      <c r="AE244" s="461"/>
      <c r="AF244" s="461"/>
      <c r="AG244" s="461"/>
      <c r="AH244" s="461"/>
      <c r="AI244" s="461"/>
      <c r="AJ244" s="461"/>
      <c r="AK244" s="461"/>
      <c r="AL244" s="461"/>
      <c r="AM244" s="461"/>
      <c r="AN244" s="461"/>
      <c r="AO244" s="461"/>
      <c r="AP244" s="461"/>
      <c r="AQ244" s="461"/>
      <c r="AR244" s="461"/>
      <c r="AS244" s="461"/>
    </row>
    <row r="245" spans="3:45" x14ac:dyDescent="0.3">
      <c r="C245" s="461"/>
      <c r="D245" s="461"/>
      <c r="E245" s="461"/>
      <c r="F245" s="461"/>
      <c r="G245" s="461"/>
      <c r="H245" s="461"/>
      <c r="I245" s="461"/>
      <c r="J245" s="461"/>
      <c r="K245" s="461"/>
      <c r="L245" s="461"/>
      <c r="M245" s="461"/>
      <c r="N245" s="461"/>
      <c r="O245" s="461"/>
      <c r="P245" s="461"/>
      <c r="Q245" s="461"/>
      <c r="R245" s="461"/>
      <c r="S245" s="461"/>
      <c r="T245" s="461"/>
      <c r="U245" s="461"/>
      <c r="V245" s="461"/>
      <c r="W245" s="461"/>
      <c r="X245" s="461"/>
      <c r="Y245" s="461"/>
      <c r="Z245" s="461"/>
      <c r="AA245" s="461"/>
      <c r="AB245" s="461"/>
      <c r="AC245" s="461"/>
      <c r="AD245" s="461"/>
      <c r="AE245" s="461"/>
      <c r="AF245" s="461"/>
      <c r="AG245" s="461"/>
      <c r="AH245" s="461"/>
      <c r="AI245" s="461"/>
      <c r="AJ245" s="461"/>
      <c r="AK245" s="461"/>
      <c r="AL245" s="461"/>
      <c r="AM245" s="461"/>
      <c r="AN245" s="461"/>
      <c r="AO245" s="461"/>
      <c r="AP245" s="461"/>
      <c r="AQ245" s="461"/>
      <c r="AR245" s="461"/>
      <c r="AS245" s="461"/>
    </row>
    <row r="246" spans="3:45" x14ac:dyDescent="0.3">
      <c r="C246" s="461"/>
      <c r="D246" s="461"/>
      <c r="E246" s="461"/>
      <c r="F246" s="461"/>
      <c r="G246" s="461"/>
      <c r="H246" s="461"/>
      <c r="I246" s="461"/>
      <c r="J246" s="461"/>
      <c r="K246" s="461"/>
      <c r="L246" s="461"/>
      <c r="M246" s="461"/>
      <c r="N246" s="461"/>
      <c r="O246" s="461"/>
      <c r="P246" s="461"/>
      <c r="Q246" s="461"/>
      <c r="R246" s="461"/>
      <c r="S246" s="461"/>
      <c r="T246" s="461"/>
      <c r="U246" s="461"/>
      <c r="V246" s="461"/>
      <c r="W246" s="461"/>
      <c r="X246" s="461"/>
      <c r="Y246" s="461"/>
      <c r="Z246" s="461"/>
      <c r="AA246" s="461"/>
      <c r="AB246" s="461"/>
      <c r="AC246" s="461"/>
      <c r="AD246" s="461"/>
      <c r="AE246" s="461"/>
      <c r="AF246" s="461"/>
      <c r="AG246" s="461"/>
      <c r="AH246" s="461"/>
      <c r="AI246" s="461"/>
      <c r="AJ246" s="461"/>
      <c r="AK246" s="461"/>
      <c r="AL246" s="461"/>
      <c r="AM246" s="461"/>
      <c r="AN246" s="461"/>
      <c r="AO246" s="461"/>
      <c r="AP246" s="461"/>
      <c r="AQ246" s="461"/>
      <c r="AR246" s="461"/>
      <c r="AS246" s="461"/>
    </row>
    <row r="247" spans="3:45" x14ac:dyDescent="0.3">
      <c r="C247" s="461"/>
      <c r="D247" s="461"/>
      <c r="E247" s="461"/>
      <c r="F247" s="461"/>
      <c r="G247" s="461"/>
      <c r="H247" s="461"/>
      <c r="I247" s="461"/>
      <c r="J247" s="461"/>
      <c r="K247" s="461"/>
      <c r="L247" s="461"/>
      <c r="M247" s="461"/>
      <c r="N247" s="461"/>
      <c r="O247" s="461"/>
      <c r="P247" s="461"/>
      <c r="Q247" s="461"/>
      <c r="R247" s="461"/>
      <c r="S247" s="461"/>
      <c r="T247" s="461"/>
      <c r="U247" s="461"/>
      <c r="V247" s="461"/>
      <c r="W247" s="461"/>
      <c r="X247" s="461"/>
      <c r="Y247" s="461"/>
      <c r="Z247" s="461"/>
      <c r="AA247" s="461"/>
      <c r="AB247" s="461"/>
      <c r="AC247" s="461"/>
      <c r="AD247" s="461"/>
      <c r="AE247" s="461"/>
      <c r="AF247" s="461"/>
      <c r="AG247" s="461"/>
      <c r="AH247" s="461"/>
      <c r="AI247" s="461"/>
      <c r="AJ247" s="461"/>
      <c r="AK247" s="461"/>
      <c r="AL247" s="461"/>
      <c r="AM247" s="461"/>
      <c r="AN247" s="461"/>
      <c r="AO247" s="461"/>
      <c r="AP247" s="461"/>
      <c r="AQ247" s="461"/>
      <c r="AR247" s="461"/>
      <c r="AS247" s="461"/>
    </row>
    <row r="248" spans="3:45" x14ac:dyDescent="0.3">
      <c r="C248" s="461"/>
      <c r="D248" s="461"/>
      <c r="E248" s="461"/>
      <c r="F248" s="461"/>
      <c r="G248" s="461"/>
      <c r="H248" s="461"/>
      <c r="I248" s="461"/>
      <c r="J248" s="461"/>
      <c r="K248" s="461"/>
      <c r="L248" s="461"/>
      <c r="M248" s="461"/>
      <c r="N248" s="461"/>
      <c r="O248" s="461"/>
      <c r="P248" s="461"/>
      <c r="Q248" s="461"/>
      <c r="R248" s="461"/>
      <c r="S248" s="461"/>
      <c r="T248" s="461"/>
      <c r="U248" s="461"/>
      <c r="V248" s="461"/>
      <c r="W248" s="461"/>
      <c r="X248" s="461"/>
      <c r="Y248" s="461"/>
      <c r="Z248" s="461"/>
      <c r="AA248" s="461"/>
      <c r="AB248" s="461"/>
      <c r="AC248" s="461"/>
      <c r="AD248" s="461"/>
      <c r="AE248" s="461"/>
      <c r="AF248" s="461"/>
      <c r="AG248" s="461"/>
      <c r="AH248" s="461"/>
      <c r="AI248" s="461"/>
      <c r="AJ248" s="461"/>
      <c r="AK248" s="461"/>
      <c r="AL248" s="461"/>
      <c r="AM248" s="461"/>
      <c r="AN248" s="461"/>
      <c r="AO248" s="461"/>
      <c r="AP248" s="461"/>
      <c r="AQ248" s="461"/>
      <c r="AR248" s="461"/>
      <c r="AS248" s="461"/>
    </row>
    <row r="249" spans="3:45" x14ac:dyDescent="0.3">
      <c r="C249" s="461"/>
      <c r="D249" s="461"/>
      <c r="E249" s="461"/>
      <c r="F249" s="461"/>
      <c r="G249" s="461"/>
      <c r="H249" s="461"/>
      <c r="I249" s="461"/>
      <c r="J249" s="461"/>
      <c r="K249" s="461"/>
      <c r="L249" s="461"/>
      <c r="M249" s="461"/>
      <c r="N249" s="461"/>
      <c r="O249" s="461"/>
      <c r="P249" s="461"/>
      <c r="Q249" s="461"/>
      <c r="R249" s="461"/>
      <c r="S249" s="461"/>
      <c r="T249" s="461"/>
      <c r="U249" s="461"/>
      <c r="V249" s="461"/>
      <c r="W249" s="461"/>
      <c r="X249" s="461"/>
      <c r="Y249" s="461"/>
      <c r="Z249" s="461"/>
      <c r="AA249" s="461"/>
      <c r="AB249" s="461"/>
      <c r="AC249" s="461"/>
      <c r="AD249" s="461"/>
      <c r="AE249" s="461"/>
      <c r="AF249" s="461"/>
      <c r="AG249" s="461"/>
      <c r="AH249" s="461"/>
      <c r="AI249" s="461"/>
      <c r="AJ249" s="461"/>
      <c r="AK249" s="461"/>
      <c r="AL249" s="461"/>
      <c r="AM249" s="461"/>
      <c r="AN249" s="461"/>
      <c r="AO249" s="461"/>
      <c r="AP249" s="461"/>
      <c r="AQ249" s="461"/>
      <c r="AR249" s="461"/>
      <c r="AS249" s="461"/>
    </row>
    <row r="250" spans="3:45" x14ac:dyDescent="0.3">
      <c r="C250" s="461"/>
      <c r="D250" s="461"/>
      <c r="E250" s="461"/>
      <c r="F250" s="461"/>
      <c r="G250" s="461"/>
      <c r="H250" s="461"/>
      <c r="I250" s="461"/>
      <c r="J250" s="461"/>
      <c r="K250" s="461"/>
      <c r="L250" s="461"/>
      <c r="M250" s="461"/>
      <c r="N250" s="461"/>
      <c r="O250" s="461"/>
      <c r="P250" s="461"/>
      <c r="Q250" s="461"/>
      <c r="R250" s="461"/>
      <c r="S250" s="461"/>
      <c r="T250" s="461"/>
      <c r="U250" s="461"/>
      <c r="V250" s="461"/>
      <c r="W250" s="461"/>
      <c r="X250" s="461"/>
      <c r="Y250" s="461"/>
      <c r="Z250" s="461"/>
      <c r="AA250" s="461"/>
      <c r="AB250" s="461"/>
      <c r="AC250" s="461"/>
      <c r="AD250" s="461"/>
      <c r="AE250" s="461"/>
      <c r="AF250" s="461"/>
      <c r="AG250" s="461"/>
      <c r="AH250" s="461"/>
      <c r="AI250" s="461"/>
      <c r="AJ250" s="461"/>
      <c r="AK250" s="461"/>
      <c r="AL250" s="461"/>
      <c r="AM250" s="461"/>
      <c r="AN250" s="461"/>
      <c r="AO250" s="461"/>
      <c r="AP250" s="461"/>
      <c r="AQ250" s="461"/>
      <c r="AR250" s="461"/>
      <c r="AS250" s="461"/>
    </row>
    <row r="251" spans="3:45" x14ac:dyDescent="0.3">
      <c r="C251" s="461"/>
      <c r="D251" s="461"/>
      <c r="E251" s="461"/>
      <c r="F251" s="461"/>
      <c r="G251" s="461"/>
      <c r="H251" s="461"/>
      <c r="I251" s="461"/>
      <c r="J251" s="461"/>
      <c r="K251" s="461"/>
      <c r="L251" s="461"/>
      <c r="M251" s="461"/>
      <c r="N251" s="461"/>
      <c r="O251" s="461"/>
      <c r="P251" s="461"/>
      <c r="Q251" s="461"/>
      <c r="R251" s="461"/>
      <c r="S251" s="461"/>
      <c r="T251" s="461"/>
      <c r="U251" s="461"/>
      <c r="V251" s="461"/>
      <c r="W251" s="461"/>
      <c r="X251" s="461"/>
      <c r="Y251" s="461"/>
      <c r="Z251" s="461"/>
      <c r="AA251" s="461"/>
      <c r="AB251" s="461"/>
      <c r="AC251" s="461"/>
      <c r="AD251" s="461"/>
      <c r="AE251" s="461"/>
      <c r="AF251" s="461"/>
      <c r="AG251" s="461"/>
      <c r="AH251" s="461"/>
      <c r="AI251" s="461"/>
      <c r="AJ251" s="461"/>
      <c r="AK251" s="461"/>
      <c r="AL251" s="461"/>
      <c r="AM251" s="461"/>
      <c r="AN251" s="461"/>
      <c r="AO251" s="461"/>
      <c r="AP251" s="461"/>
      <c r="AQ251" s="461"/>
      <c r="AR251" s="461"/>
      <c r="AS251" s="461"/>
    </row>
    <row r="252" spans="3:45" x14ac:dyDescent="0.3">
      <c r="C252" s="461"/>
      <c r="D252" s="461"/>
      <c r="E252" s="461"/>
      <c r="F252" s="461"/>
      <c r="G252" s="461"/>
      <c r="H252" s="461"/>
      <c r="I252" s="461"/>
      <c r="J252" s="461"/>
      <c r="K252" s="461"/>
      <c r="L252" s="461"/>
      <c r="M252" s="461"/>
      <c r="N252" s="461"/>
      <c r="O252" s="461"/>
      <c r="P252" s="461"/>
      <c r="Q252" s="461"/>
      <c r="R252" s="461"/>
      <c r="S252" s="461"/>
      <c r="T252" s="461"/>
      <c r="U252" s="461"/>
      <c r="V252" s="461"/>
      <c r="W252" s="461"/>
      <c r="X252" s="461"/>
      <c r="Y252" s="461"/>
      <c r="Z252" s="461"/>
      <c r="AA252" s="461"/>
      <c r="AB252" s="461"/>
      <c r="AC252" s="461"/>
      <c r="AD252" s="461"/>
      <c r="AE252" s="461"/>
      <c r="AF252" s="461"/>
      <c r="AG252" s="461"/>
      <c r="AH252" s="461"/>
      <c r="AI252" s="461"/>
      <c r="AJ252" s="461"/>
      <c r="AK252" s="461"/>
      <c r="AL252" s="461"/>
      <c r="AM252" s="461"/>
      <c r="AN252" s="461"/>
      <c r="AO252" s="461"/>
      <c r="AP252" s="461"/>
      <c r="AQ252" s="461"/>
      <c r="AR252" s="461"/>
      <c r="AS252" s="461"/>
    </row>
    <row r="253" spans="3:45" x14ac:dyDescent="0.3">
      <c r="C253" s="461"/>
      <c r="D253" s="461"/>
      <c r="E253" s="461"/>
      <c r="F253" s="461"/>
      <c r="G253" s="461"/>
      <c r="H253" s="461"/>
      <c r="I253" s="461"/>
      <c r="J253" s="461"/>
      <c r="K253" s="461"/>
      <c r="L253" s="461"/>
      <c r="M253" s="461"/>
      <c r="N253" s="461"/>
      <c r="O253" s="461"/>
      <c r="P253" s="461"/>
      <c r="Q253" s="461"/>
      <c r="R253" s="461"/>
      <c r="S253" s="461"/>
      <c r="T253" s="461"/>
      <c r="U253" s="461"/>
      <c r="V253" s="461"/>
      <c r="W253" s="461"/>
      <c r="X253" s="461"/>
      <c r="Y253" s="461"/>
      <c r="Z253" s="461"/>
      <c r="AA253" s="461"/>
      <c r="AB253" s="461"/>
      <c r="AC253" s="461"/>
      <c r="AD253" s="461"/>
      <c r="AE253" s="461"/>
      <c r="AF253" s="461"/>
      <c r="AG253" s="461"/>
      <c r="AH253" s="461"/>
      <c r="AI253" s="461"/>
      <c r="AJ253" s="461"/>
      <c r="AK253" s="461"/>
      <c r="AL253" s="461"/>
      <c r="AM253" s="461"/>
      <c r="AN253" s="461"/>
      <c r="AO253" s="461"/>
      <c r="AP253" s="461"/>
      <c r="AQ253" s="461"/>
      <c r="AR253" s="461"/>
      <c r="AS253" s="461"/>
    </row>
    <row r="254" spans="3:45" x14ac:dyDescent="0.3">
      <c r="C254" s="461"/>
      <c r="D254" s="461"/>
      <c r="E254" s="461"/>
      <c r="F254" s="461"/>
      <c r="G254" s="461"/>
      <c r="H254" s="461"/>
      <c r="I254" s="461"/>
      <c r="J254" s="461"/>
      <c r="K254" s="461"/>
      <c r="L254" s="461"/>
      <c r="M254" s="461"/>
      <c r="N254" s="461"/>
      <c r="O254" s="461"/>
      <c r="P254" s="461"/>
      <c r="Q254" s="461"/>
      <c r="R254" s="461"/>
      <c r="S254" s="461"/>
      <c r="T254" s="461"/>
      <c r="U254" s="461"/>
      <c r="V254" s="461"/>
      <c r="W254" s="461"/>
      <c r="X254" s="461"/>
      <c r="Y254" s="461"/>
      <c r="Z254" s="461"/>
      <c r="AA254" s="461"/>
      <c r="AB254" s="461"/>
      <c r="AC254" s="461"/>
      <c r="AD254" s="461"/>
      <c r="AE254" s="461"/>
      <c r="AF254" s="461"/>
      <c r="AG254" s="461"/>
      <c r="AH254" s="461"/>
      <c r="AI254" s="461"/>
      <c r="AJ254" s="461"/>
      <c r="AK254" s="461"/>
      <c r="AL254" s="461"/>
      <c r="AM254" s="461"/>
      <c r="AN254" s="461"/>
      <c r="AO254" s="461"/>
      <c r="AP254" s="461"/>
      <c r="AQ254" s="461"/>
      <c r="AR254" s="461"/>
      <c r="AS254" s="461"/>
    </row>
    <row r="255" spans="3:45" x14ac:dyDescent="0.3">
      <c r="C255" s="461"/>
      <c r="D255" s="461"/>
      <c r="E255" s="461"/>
      <c r="F255" s="461"/>
      <c r="G255" s="461"/>
      <c r="H255" s="461"/>
      <c r="I255" s="461"/>
      <c r="J255" s="461"/>
      <c r="K255" s="461"/>
      <c r="L255" s="461"/>
      <c r="M255" s="461"/>
      <c r="N255" s="461"/>
      <c r="O255" s="461"/>
      <c r="P255" s="461"/>
      <c r="Q255" s="461"/>
      <c r="R255" s="461"/>
      <c r="S255" s="461"/>
      <c r="T255" s="461"/>
      <c r="U255" s="461"/>
      <c r="V255" s="461"/>
      <c r="W255" s="461"/>
      <c r="X255" s="461"/>
      <c r="Y255" s="461"/>
      <c r="Z255" s="461"/>
      <c r="AA255" s="461"/>
      <c r="AB255" s="461"/>
      <c r="AC255" s="461"/>
      <c r="AD255" s="461"/>
      <c r="AE255" s="461"/>
      <c r="AF255" s="461"/>
      <c r="AG255" s="461"/>
      <c r="AH255" s="461"/>
      <c r="AI255" s="461"/>
      <c r="AJ255" s="461"/>
      <c r="AK255" s="461"/>
      <c r="AL255" s="461"/>
      <c r="AM255" s="461"/>
      <c r="AN255" s="461"/>
      <c r="AO255" s="461"/>
      <c r="AP255" s="461"/>
      <c r="AQ255" s="461"/>
      <c r="AR255" s="461"/>
      <c r="AS255" s="461"/>
    </row>
    <row r="256" spans="3:45" x14ac:dyDescent="0.3">
      <c r="C256" s="461"/>
      <c r="D256" s="461"/>
      <c r="E256" s="461"/>
      <c r="F256" s="461"/>
      <c r="G256" s="461"/>
      <c r="H256" s="461"/>
      <c r="I256" s="461"/>
      <c r="J256" s="461"/>
      <c r="K256" s="461"/>
      <c r="L256" s="461"/>
      <c r="M256" s="461"/>
      <c r="N256" s="461"/>
      <c r="O256" s="461"/>
      <c r="P256" s="461"/>
      <c r="Q256" s="461"/>
      <c r="R256" s="461"/>
      <c r="S256" s="461"/>
      <c r="T256" s="461"/>
      <c r="U256" s="461"/>
      <c r="V256" s="461"/>
      <c r="W256" s="461"/>
      <c r="X256" s="461"/>
      <c r="Y256" s="461"/>
      <c r="Z256" s="461"/>
      <c r="AA256" s="461"/>
      <c r="AB256" s="461"/>
      <c r="AC256" s="461"/>
      <c r="AD256" s="461"/>
      <c r="AE256" s="461"/>
      <c r="AF256" s="461"/>
      <c r="AG256" s="461"/>
      <c r="AH256" s="461"/>
      <c r="AI256" s="461"/>
      <c r="AJ256" s="461"/>
      <c r="AK256" s="461"/>
      <c r="AL256" s="461"/>
      <c r="AM256" s="461"/>
      <c r="AN256" s="461"/>
      <c r="AO256" s="461"/>
      <c r="AP256" s="461"/>
      <c r="AQ256" s="461"/>
      <c r="AR256" s="461"/>
      <c r="AS256" s="461"/>
    </row>
    <row r="257" spans="3:45" x14ac:dyDescent="0.3">
      <c r="C257" s="461"/>
      <c r="D257" s="461"/>
      <c r="E257" s="461"/>
      <c r="F257" s="461"/>
      <c r="G257" s="461"/>
      <c r="H257" s="461"/>
      <c r="I257" s="461"/>
      <c r="J257" s="461"/>
      <c r="K257" s="461"/>
      <c r="L257" s="461"/>
      <c r="M257" s="461"/>
      <c r="N257" s="461"/>
      <c r="O257" s="461"/>
      <c r="P257" s="461"/>
      <c r="Q257" s="461"/>
      <c r="R257" s="461"/>
      <c r="S257" s="461"/>
      <c r="T257" s="461"/>
      <c r="U257" s="461"/>
      <c r="V257" s="461"/>
      <c r="W257" s="461"/>
      <c r="X257" s="461"/>
      <c r="Y257" s="461"/>
      <c r="Z257" s="461"/>
      <c r="AA257" s="461"/>
      <c r="AB257" s="461"/>
      <c r="AC257" s="461"/>
      <c r="AD257" s="461"/>
      <c r="AE257" s="461"/>
      <c r="AF257" s="461"/>
      <c r="AG257" s="461"/>
      <c r="AH257" s="461"/>
      <c r="AI257" s="461"/>
      <c r="AJ257" s="461"/>
      <c r="AK257" s="461"/>
      <c r="AL257" s="461"/>
      <c r="AM257" s="461"/>
      <c r="AN257" s="461"/>
      <c r="AO257" s="461"/>
      <c r="AP257" s="461"/>
      <c r="AQ257" s="461"/>
      <c r="AR257" s="461"/>
      <c r="AS257" s="461"/>
    </row>
    <row r="258" spans="3:45" x14ac:dyDescent="0.3">
      <c r="C258" s="461"/>
      <c r="D258" s="461"/>
      <c r="E258" s="461"/>
      <c r="F258" s="461"/>
      <c r="G258" s="461"/>
      <c r="H258" s="461"/>
      <c r="I258" s="461"/>
      <c r="J258" s="461"/>
      <c r="K258" s="461"/>
      <c r="L258" s="461"/>
      <c r="M258" s="461"/>
      <c r="N258" s="461"/>
      <c r="O258" s="461"/>
      <c r="P258" s="461"/>
      <c r="Q258" s="461"/>
      <c r="R258" s="461"/>
      <c r="S258" s="461"/>
      <c r="T258" s="461"/>
      <c r="U258" s="461"/>
      <c r="V258" s="461"/>
      <c r="W258" s="461"/>
      <c r="X258" s="461"/>
      <c r="Y258" s="461"/>
      <c r="Z258" s="461"/>
      <c r="AA258" s="461"/>
      <c r="AB258" s="461"/>
      <c r="AC258" s="461"/>
      <c r="AD258" s="461"/>
      <c r="AE258" s="461"/>
      <c r="AF258" s="461"/>
      <c r="AG258" s="461"/>
      <c r="AH258" s="461"/>
      <c r="AI258" s="461"/>
      <c r="AJ258" s="461"/>
      <c r="AK258" s="461"/>
      <c r="AL258" s="461"/>
      <c r="AM258" s="461"/>
      <c r="AN258" s="461"/>
      <c r="AO258" s="461"/>
      <c r="AP258" s="461"/>
      <c r="AQ258" s="461"/>
      <c r="AR258" s="461"/>
      <c r="AS258" s="461"/>
    </row>
    <row r="259" spans="3:45" x14ac:dyDescent="0.3">
      <c r="C259" s="461"/>
      <c r="D259" s="461"/>
      <c r="E259" s="461"/>
      <c r="F259" s="461"/>
      <c r="G259" s="461"/>
      <c r="H259" s="461"/>
      <c r="I259" s="461"/>
      <c r="J259" s="461"/>
      <c r="K259" s="461"/>
      <c r="L259" s="461"/>
      <c r="M259" s="461"/>
      <c r="N259" s="461"/>
      <c r="O259" s="461"/>
      <c r="P259" s="461"/>
      <c r="Q259" s="461"/>
      <c r="R259" s="461"/>
      <c r="S259" s="461"/>
      <c r="T259" s="461"/>
      <c r="U259" s="461"/>
      <c r="V259" s="461"/>
      <c r="W259" s="461"/>
      <c r="X259" s="461"/>
      <c r="Y259" s="461"/>
      <c r="Z259" s="461"/>
      <c r="AA259" s="461"/>
      <c r="AB259" s="461"/>
      <c r="AC259" s="461"/>
      <c r="AD259" s="461"/>
      <c r="AE259" s="461"/>
      <c r="AF259" s="461"/>
      <c r="AG259" s="461"/>
      <c r="AH259" s="461"/>
      <c r="AI259" s="461"/>
      <c r="AJ259" s="461"/>
      <c r="AK259" s="461"/>
      <c r="AL259" s="461"/>
      <c r="AM259" s="461"/>
      <c r="AN259" s="461"/>
      <c r="AO259" s="461"/>
      <c r="AP259" s="461"/>
      <c r="AQ259" s="461"/>
      <c r="AR259" s="461"/>
      <c r="AS259" s="461"/>
    </row>
    <row r="260" spans="3:45" x14ac:dyDescent="0.3">
      <c r="C260" s="461"/>
      <c r="D260" s="461"/>
      <c r="E260" s="461"/>
      <c r="F260" s="461"/>
      <c r="G260" s="461"/>
      <c r="H260" s="461"/>
      <c r="I260" s="461"/>
      <c r="J260" s="461"/>
      <c r="K260" s="461"/>
      <c r="L260" s="461"/>
      <c r="M260" s="461"/>
      <c r="N260" s="461"/>
      <c r="O260" s="461"/>
      <c r="P260" s="461"/>
      <c r="Q260" s="461"/>
      <c r="R260" s="461"/>
      <c r="S260" s="461"/>
      <c r="T260" s="461"/>
      <c r="U260" s="461"/>
      <c r="V260" s="461"/>
      <c r="W260" s="461"/>
      <c r="X260" s="461"/>
      <c r="Y260" s="461"/>
      <c r="Z260" s="461"/>
      <c r="AA260" s="461"/>
      <c r="AB260" s="461"/>
      <c r="AC260" s="461"/>
      <c r="AD260" s="461"/>
      <c r="AE260" s="461"/>
      <c r="AF260" s="461"/>
      <c r="AG260" s="461"/>
      <c r="AH260" s="461"/>
      <c r="AI260" s="461"/>
      <c r="AJ260" s="461"/>
      <c r="AK260" s="461"/>
      <c r="AL260" s="461"/>
      <c r="AM260" s="461"/>
      <c r="AN260" s="461"/>
      <c r="AO260" s="461"/>
      <c r="AP260" s="461"/>
      <c r="AQ260" s="461"/>
      <c r="AR260" s="461"/>
      <c r="AS260" s="461"/>
    </row>
    <row r="261" spans="3:45" x14ac:dyDescent="0.3">
      <c r="C261" s="461"/>
      <c r="D261" s="461"/>
      <c r="E261" s="461"/>
      <c r="F261" s="461"/>
      <c r="G261" s="461"/>
      <c r="H261" s="461"/>
      <c r="I261" s="461"/>
      <c r="J261" s="461"/>
      <c r="K261" s="461"/>
      <c r="L261" s="461"/>
      <c r="M261" s="461"/>
      <c r="N261" s="461"/>
      <c r="O261" s="461"/>
      <c r="P261" s="461"/>
      <c r="Q261" s="461"/>
      <c r="R261" s="461"/>
      <c r="S261" s="461"/>
      <c r="T261" s="461"/>
      <c r="U261" s="461"/>
      <c r="V261" s="461"/>
      <c r="W261" s="461"/>
      <c r="X261" s="461"/>
      <c r="Y261" s="461"/>
      <c r="Z261" s="461"/>
      <c r="AA261" s="461"/>
      <c r="AB261" s="461"/>
      <c r="AC261" s="461"/>
      <c r="AD261" s="461"/>
      <c r="AE261" s="461"/>
      <c r="AF261" s="461"/>
      <c r="AG261" s="461"/>
      <c r="AH261" s="461"/>
      <c r="AI261" s="461"/>
      <c r="AJ261" s="461"/>
      <c r="AK261" s="461"/>
      <c r="AL261" s="461"/>
      <c r="AM261" s="461"/>
      <c r="AN261" s="461"/>
      <c r="AO261" s="461"/>
      <c r="AP261" s="461"/>
      <c r="AQ261" s="461"/>
      <c r="AR261" s="461"/>
      <c r="AS261" s="461"/>
    </row>
    <row r="262" spans="3:45" x14ac:dyDescent="0.3">
      <c r="C262" s="461"/>
      <c r="D262" s="461"/>
      <c r="E262" s="461"/>
      <c r="F262" s="461"/>
      <c r="G262" s="461"/>
      <c r="H262" s="461"/>
      <c r="I262" s="461"/>
      <c r="J262" s="461"/>
      <c r="K262" s="461"/>
      <c r="L262" s="461"/>
      <c r="M262" s="461"/>
      <c r="N262" s="461"/>
      <c r="O262" s="461"/>
      <c r="P262" s="461"/>
      <c r="Q262" s="461"/>
      <c r="R262" s="461"/>
      <c r="S262" s="461"/>
      <c r="T262" s="461"/>
      <c r="U262" s="461"/>
      <c r="V262" s="461"/>
      <c r="W262" s="461"/>
      <c r="X262" s="461"/>
      <c r="Y262" s="461"/>
      <c r="Z262" s="461"/>
      <c r="AA262" s="461"/>
      <c r="AB262" s="461"/>
      <c r="AC262" s="461"/>
      <c r="AD262" s="461"/>
      <c r="AE262" s="461"/>
      <c r="AF262" s="461"/>
      <c r="AG262" s="461"/>
      <c r="AH262" s="461"/>
      <c r="AI262" s="461"/>
      <c r="AJ262" s="461"/>
      <c r="AK262" s="461"/>
      <c r="AL262" s="461"/>
      <c r="AM262" s="461"/>
      <c r="AN262" s="461"/>
      <c r="AO262" s="461"/>
      <c r="AP262" s="461"/>
      <c r="AQ262" s="461"/>
      <c r="AR262" s="461"/>
      <c r="AS262" s="461"/>
    </row>
    <row r="263" spans="3:45" x14ac:dyDescent="0.3">
      <c r="C263" s="461"/>
      <c r="D263" s="461"/>
      <c r="E263" s="461"/>
      <c r="F263" s="461"/>
      <c r="G263" s="461"/>
      <c r="H263" s="461"/>
      <c r="I263" s="461"/>
      <c r="J263" s="461"/>
      <c r="K263" s="461"/>
      <c r="L263" s="461"/>
      <c r="M263" s="461"/>
      <c r="N263" s="461"/>
      <c r="O263" s="461"/>
      <c r="P263" s="461"/>
      <c r="Q263" s="461"/>
      <c r="R263" s="461"/>
      <c r="S263" s="461"/>
      <c r="T263" s="461"/>
      <c r="U263" s="461"/>
      <c r="V263" s="461"/>
      <c r="W263" s="461"/>
      <c r="X263" s="461"/>
      <c r="Y263" s="461"/>
      <c r="Z263" s="461"/>
      <c r="AA263" s="461"/>
      <c r="AB263" s="461"/>
      <c r="AC263" s="461"/>
      <c r="AD263" s="461"/>
      <c r="AE263" s="461"/>
      <c r="AF263" s="461"/>
      <c r="AG263" s="461"/>
      <c r="AH263" s="461"/>
      <c r="AI263" s="461"/>
      <c r="AJ263" s="461"/>
      <c r="AK263" s="461"/>
      <c r="AL263" s="461"/>
      <c r="AM263" s="461"/>
      <c r="AN263" s="461"/>
      <c r="AO263" s="461"/>
      <c r="AP263" s="461"/>
      <c r="AQ263" s="461"/>
      <c r="AR263" s="461"/>
      <c r="AS263" s="461"/>
    </row>
    <row r="264" spans="3:45" x14ac:dyDescent="0.3">
      <c r="C264" s="461"/>
      <c r="D264" s="461"/>
      <c r="E264" s="461"/>
      <c r="F264" s="461"/>
      <c r="G264" s="461"/>
      <c r="H264" s="461"/>
      <c r="I264" s="461"/>
      <c r="J264" s="461"/>
      <c r="K264" s="461"/>
      <c r="L264" s="461"/>
      <c r="M264" s="461"/>
      <c r="N264" s="461"/>
      <c r="O264" s="461"/>
      <c r="P264" s="461"/>
      <c r="Q264" s="461"/>
      <c r="R264" s="461"/>
      <c r="S264" s="461"/>
      <c r="T264" s="461"/>
      <c r="U264" s="461"/>
      <c r="V264" s="461"/>
      <c r="W264" s="461"/>
      <c r="X264" s="461"/>
      <c r="Y264" s="461"/>
      <c r="Z264" s="461"/>
      <c r="AA264" s="461"/>
      <c r="AB264" s="461"/>
      <c r="AC264" s="461"/>
      <c r="AD264" s="461"/>
      <c r="AE264" s="461"/>
      <c r="AF264" s="461"/>
      <c r="AG264" s="461"/>
      <c r="AH264" s="461"/>
      <c r="AI264" s="461"/>
      <c r="AJ264" s="461"/>
      <c r="AK264" s="461"/>
      <c r="AL264" s="461"/>
      <c r="AM264" s="461"/>
      <c r="AN264" s="461"/>
      <c r="AO264" s="461"/>
      <c r="AP264" s="461"/>
      <c r="AQ264" s="461"/>
      <c r="AR264" s="461"/>
      <c r="AS264" s="461"/>
    </row>
    <row r="265" spans="3:45" x14ac:dyDescent="0.3">
      <c r="C265" s="461"/>
      <c r="D265" s="461"/>
      <c r="E265" s="461"/>
      <c r="F265" s="461"/>
      <c r="G265" s="461"/>
      <c r="H265" s="461"/>
      <c r="I265" s="461"/>
      <c r="J265" s="461"/>
      <c r="K265" s="461"/>
      <c r="L265" s="461"/>
      <c r="M265" s="461"/>
      <c r="N265" s="461"/>
      <c r="O265" s="461"/>
      <c r="P265" s="461"/>
      <c r="Q265" s="461"/>
      <c r="R265" s="461"/>
      <c r="S265" s="461"/>
      <c r="T265" s="461"/>
      <c r="U265" s="461"/>
      <c r="V265" s="461"/>
      <c r="W265" s="461"/>
      <c r="X265" s="461"/>
      <c r="Y265" s="461"/>
      <c r="Z265" s="461"/>
      <c r="AA265" s="461"/>
      <c r="AB265" s="461"/>
      <c r="AC265" s="461"/>
      <c r="AD265" s="461"/>
      <c r="AE265" s="461"/>
      <c r="AF265" s="461"/>
      <c r="AG265" s="461"/>
      <c r="AH265" s="461"/>
      <c r="AI265" s="461"/>
      <c r="AJ265" s="461"/>
      <c r="AK265" s="461"/>
      <c r="AL265" s="461"/>
      <c r="AM265" s="461"/>
      <c r="AN265" s="461"/>
      <c r="AO265" s="461"/>
      <c r="AP265" s="461"/>
      <c r="AQ265" s="461"/>
      <c r="AR265" s="461"/>
      <c r="AS265" s="461"/>
    </row>
    <row r="266" spans="3:45" x14ac:dyDescent="0.3">
      <c r="C266" s="461"/>
      <c r="D266" s="461"/>
      <c r="E266" s="461"/>
      <c r="F266" s="461"/>
      <c r="G266" s="461"/>
      <c r="H266" s="461"/>
      <c r="I266" s="461"/>
      <c r="J266" s="461"/>
      <c r="K266" s="461"/>
      <c r="L266" s="461"/>
      <c r="M266" s="461"/>
      <c r="N266" s="461"/>
      <c r="O266" s="461"/>
      <c r="P266" s="461"/>
      <c r="Q266" s="461"/>
      <c r="R266" s="461"/>
      <c r="S266" s="461"/>
      <c r="T266" s="461"/>
      <c r="U266" s="461"/>
      <c r="V266" s="461"/>
      <c r="W266" s="461"/>
      <c r="X266" s="461"/>
      <c r="Y266" s="461"/>
      <c r="Z266" s="461"/>
      <c r="AA266" s="461"/>
      <c r="AB266" s="461"/>
      <c r="AC266" s="461"/>
      <c r="AD266" s="461"/>
      <c r="AE266" s="461"/>
      <c r="AF266" s="461"/>
      <c r="AG266" s="461"/>
      <c r="AH266" s="461"/>
      <c r="AI266" s="461"/>
      <c r="AJ266" s="461"/>
      <c r="AK266" s="461"/>
      <c r="AL266" s="461"/>
      <c r="AM266" s="461"/>
      <c r="AN266" s="461"/>
      <c r="AO266" s="461"/>
      <c r="AP266" s="461"/>
      <c r="AQ266" s="461"/>
      <c r="AR266" s="461"/>
      <c r="AS266" s="461"/>
    </row>
    <row r="267" spans="3:45" x14ac:dyDescent="0.3">
      <c r="C267" s="461"/>
      <c r="D267" s="461"/>
      <c r="E267" s="461"/>
      <c r="F267" s="461"/>
      <c r="G267" s="461"/>
      <c r="H267" s="461"/>
      <c r="I267" s="461"/>
      <c r="J267" s="461"/>
      <c r="K267" s="461"/>
      <c r="L267" s="461"/>
      <c r="M267" s="461"/>
      <c r="N267" s="461"/>
      <c r="O267" s="461"/>
      <c r="P267" s="461"/>
      <c r="Q267" s="461"/>
      <c r="R267" s="461"/>
      <c r="S267" s="461"/>
      <c r="T267" s="461"/>
      <c r="U267" s="461"/>
      <c r="V267" s="461"/>
      <c r="W267" s="461"/>
      <c r="X267" s="461"/>
      <c r="Y267" s="461"/>
      <c r="Z267" s="461"/>
      <c r="AA267" s="461"/>
      <c r="AB267" s="461"/>
      <c r="AC267" s="461"/>
      <c r="AD267" s="461"/>
      <c r="AE267" s="461"/>
      <c r="AF267" s="461"/>
      <c r="AG267" s="461"/>
      <c r="AH267" s="461"/>
      <c r="AI267" s="461"/>
      <c r="AJ267" s="461"/>
      <c r="AK267" s="461"/>
      <c r="AL267" s="461"/>
      <c r="AM267" s="461"/>
      <c r="AN267" s="461"/>
      <c r="AO267" s="461"/>
      <c r="AP267" s="461"/>
      <c r="AQ267" s="461"/>
      <c r="AR267" s="461"/>
      <c r="AS267" s="461"/>
    </row>
    <row r="268" spans="3:45" x14ac:dyDescent="0.3">
      <c r="C268" s="461"/>
      <c r="D268" s="461"/>
      <c r="E268" s="461"/>
      <c r="F268" s="461"/>
      <c r="G268" s="461"/>
      <c r="H268" s="461"/>
      <c r="I268" s="461"/>
      <c r="J268" s="461"/>
      <c r="K268" s="461"/>
      <c r="L268" s="461"/>
      <c r="M268" s="461"/>
      <c r="N268" s="461"/>
      <c r="O268" s="461"/>
      <c r="P268" s="461"/>
      <c r="Q268" s="461"/>
      <c r="R268" s="461"/>
      <c r="S268" s="461"/>
      <c r="T268" s="461"/>
      <c r="U268" s="461"/>
      <c r="V268" s="461"/>
      <c r="W268" s="461"/>
      <c r="X268" s="461"/>
      <c r="Y268" s="461"/>
      <c r="Z268" s="461"/>
      <c r="AA268" s="461"/>
      <c r="AB268" s="461"/>
      <c r="AC268" s="461"/>
      <c r="AD268" s="461"/>
      <c r="AE268" s="461"/>
      <c r="AF268" s="461"/>
      <c r="AG268" s="461"/>
      <c r="AH268" s="461"/>
      <c r="AI268" s="461"/>
      <c r="AJ268" s="461"/>
      <c r="AK268" s="461"/>
      <c r="AL268" s="461"/>
      <c r="AM268" s="461"/>
      <c r="AN268" s="461"/>
      <c r="AO268" s="461"/>
      <c r="AP268" s="461"/>
      <c r="AQ268" s="461"/>
      <c r="AR268" s="461"/>
      <c r="AS268" s="461"/>
    </row>
    <row r="269" spans="3:45" x14ac:dyDescent="0.3">
      <c r="C269" s="461"/>
      <c r="D269" s="461"/>
      <c r="E269" s="461"/>
      <c r="F269" s="461"/>
      <c r="G269" s="461"/>
      <c r="H269" s="461"/>
      <c r="I269" s="461"/>
      <c r="J269" s="461"/>
      <c r="K269" s="461"/>
      <c r="L269" s="461"/>
      <c r="M269" s="461"/>
      <c r="N269" s="461"/>
      <c r="O269" s="461"/>
      <c r="P269" s="461"/>
      <c r="Q269" s="461"/>
      <c r="R269" s="461"/>
      <c r="S269" s="461"/>
      <c r="T269" s="461"/>
      <c r="U269" s="461"/>
      <c r="V269" s="461"/>
      <c r="W269" s="461"/>
      <c r="X269" s="461"/>
      <c r="Y269" s="461"/>
      <c r="Z269" s="461"/>
      <c r="AA269" s="461"/>
      <c r="AB269" s="461"/>
      <c r="AC269" s="461"/>
      <c r="AD269" s="461"/>
      <c r="AE269" s="461"/>
      <c r="AF269" s="461"/>
      <c r="AG269" s="461"/>
      <c r="AH269" s="461"/>
      <c r="AI269" s="461"/>
      <c r="AJ269" s="461"/>
      <c r="AK269" s="461"/>
      <c r="AL269" s="461"/>
      <c r="AM269" s="461"/>
      <c r="AN269" s="461"/>
      <c r="AO269" s="461"/>
      <c r="AP269" s="461"/>
      <c r="AQ269" s="461"/>
      <c r="AR269" s="461"/>
      <c r="AS269" s="461"/>
    </row>
    <row r="270" spans="3:45" x14ac:dyDescent="0.3">
      <c r="C270" s="461"/>
      <c r="D270" s="461"/>
      <c r="E270" s="461"/>
      <c r="F270" s="461"/>
      <c r="G270" s="461"/>
      <c r="H270" s="461"/>
      <c r="I270" s="461"/>
      <c r="J270" s="461"/>
      <c r="K270" s="461"/>
      <c r="L270" s="461"/>
      <c r="M270" s="461"/>
      <c r="N270" s="461"/>
      <c r="O270" s="461"/>
      <c r="P270" s="461"/>
      <c r="Q270" s="461"/>
      <c r="R270" s="461"/>
      <c r="S270" s="461"/>
      <c r="T270" s="461"/>
      <c r="U270" s="461"/>
      <c r="V270" s="461"/>
      <c r="W270" s="461"/>
      <c r="X270" s="461"/>
      <c r="Y270" s="461"/>
      <c r="Z270" s="461"/>
      <c r="AA270" s="461"/>
      <c r="AB270" s="461"/>
      <c r="AC270" s="461"/>
      <c r="AD270" s="461"/>
      <c r="AE270" s="461"/>
      <c r="AF270" s="461"/>
      <c r="AG270" s="461"/>
      <c r="AH270" s="461"/>
      <c r="AI270" s="461"/>
      <c r="AJ270" s="461"/>
      <c r="AK270" s="461"/>
      <c r="AL270" s="461"/>
      <c r="AM270" s="461"/>
      <c r="AN270" s="461"/>
      <c r="AO270" s="461"/>
      <c r="AP270" s="461"/>
      <c r="AQ270" s="461"/>
      <c r="AR270" s="461"/>
      <c r="AS270" s="461"/>
    </row>
    <row r="271" spans="3:45" x14ac:dyDescent="0.3">
      <c r="C271" s="461"/>
      <c r="D271" s="461"/>
      <c r="E271" s="461"/>
      <c r="F271" s="461"/>
      <c r="G271" s="461"/>
      <c r="H271" s="461"/>
      <c r="I271" s="461"/>
      <c r="J271" s="461"/>
      <c r="K271" s="461"/>
      <c r="L271" s="461"/>
      <c r="M271" s="461"/>
      <c r="N271" s="461"/>
      <c r="O271" s="461"/>
      <c r="P271" s="461"/>
      <c r="Q271" s="461"/>
      <c r="R271" s="461"/>
      <c r="S271" s="461"/>
      <c r="T271" s="461"/>
      <c r="U271" s="461"/>
      <c r="V271" s="461"/>
      <c r="W271" s="461"/>
      <c r="X271" s="461"/>
      <c r="Y271" s="461"/>
      <c r="Z271" s="461"/>
      <c r="AA271" s="461"/>
      <c r="AB271" s="461"/>
      <c r="AC271" s="461"/>
      <c r="AD271" s="461"/>
      <c r="AE271" s="461"/>
      <c r="AF271" s="461"/>
      <c r="AG271" s="461"/>
      <c r="AH271" s="461"/>
      <c r="AI271" s="461"/>
      <c r="AJ271" s="461"/>
      <c r="AK271" s="461"/>
      <c r="AL271" s="461"/>
      <c r="AM271" s="461"/>
      <c r="AN271" s="461"/>
      <c r="AO271" s="461"/>
      <c r="AP271" s="461"/>
      <c r="AQ271" s="461"/>
      <c r="AR271" s="461"/>
      <c r="AS271" s="461"/>
    </row>
    <row r="272" spans="3:45" x14ac:dyDescent="0.3">
      <c r="C272" s="461"/>
      <c r="D272" s="461"/>
      <c r="E272" s="461"/>
      <c r="F272" s="461"/>
      <c r="G272" s="461"/>
      <c r="H272" s="461"/>
      <c r="I272" s="461"/>
      <c r="J272" s="461"/>
      <c r="K272" s="461"/>
      <c r="L272" s="461"/>
      <c r="M272" s="461"/>
      <c r="N272" s="461"/>
      <c r="O272" s="461"/>
      <c r="P272" s="461"/>
      <c r="Q272" s="461"/>
      <c r="R272" s="461"/>
      <c r="S272" s="461"/>
      <c r="T272" s="461"/>
      <c r="U272" s="461"/>
      <c r="V272" s="461"/>
      <c r="W272" s="461"/>
      <c r="X272" s="461"/>
      <c r="Y272" s="461"/>
      <c r="Z272" s="461"/>
      <c r="AA272" s="461"/>
      <c r="AB272" s="461"/>
      <c r="AC272" s="461"/>
      <c r="AD272" s="461"/>
      <c r="AE272" s="461"/>
      <c r="AF272" s="461"/>
      <c r="AG272" s="461"/>
      <c r="AH272" s="461"/>
      <c r="AI272" s="461"/>
      <c r="AJ272" s="461"/>
      <c r="AK272" s="461"/>
      <c r="AL272" s="461"/>
      <c r="AM272" s="461"/>
      <c r="AN272" s="461"/>
      <c r="AO272" s="461"/>
      <c r="AP272" s="461"/>
      <c r="AQ272" s="461"/>
      <c r="AR272" s="461"/>
      <c r="AS272" s="461"/>
    </row>
    <row r="273" spans="3:45" x14ac:dyDescent="0.3">
      <c r="C273" s="461"/>
      <c r="D273" s="461"/>
      <c r="E273" s="461"/>
      <c r="F273" s="461"/>
      <c r="G273" s="461"/>
      <c r="H273" s="461"/>
      <c r="I273" s="461"/>
      <c r="J273" s="461"/>
      <c r="K273" s="461"/>
      <c r="L273" s="461"/>
      <c r="M273" s="461"/>
      <c r="N273" s="461"/>
      <c r="O273" s="461"/>
      <c r="P273" s="461"/>
      <c r="Q273" s="461"/>
      <c r="R273" s="461"/>
      <c r="S273" s="461"/>
      <c r="T273" s="461"/>
      <c r="U273" s="461"/>
      <c r="V273" s="461"/>
      <c r="W273" s="461"/>
      <c r="X273" s="461"/>
      <c r="Y273" s="461"/>
      <c r="Z273" s="461"/>
      <c r="AA273" s="461"/>
      <c r="AB273" s="461"/>
      <c r="AC273" s="461"/>
      <c r="AD273" s="461"/>
      <c r="AE273" s="461"/>
      <c r="AF273" s="461"/>
      <c r="AG273" s="461"/>
      <c r="AH273" s="461"/>
      <c r="AI273" s="461"/>
      <c r="AJ273" s="461"/>
      <c r="AK273" s="461"/>
      <c r="AL273" s="461"/>
      <c r="AM273" s="461"/>
      <c r="AN273" s="461"/>
      <c r="AO273" s="461"/>
      <c r="AP273" s="461"/>
      <c r="AQ273" s="461"/>
      <c r="AR273" s="461"/>
      <c r="AS273" s="461"/>
    </row>
    <row r="274" spans="3:45" x14ac:dyDescent="0.3">
      <c r="C274" s="461"/>
      <c r="D274" s="461"/>
      <c r="E274" s="461"/>
      <c r="F274" s="461"/>
      <c r="G274" s="461"/>
      <c r="H274" s="461"/>
      <c r="I274" s="461"/>
      <c r="J274" s="461"/>
      <c r="K274" s="461"/>
      <c r="L274" s="461"/>
      <c r="M274" s="461"/>
      <c r="N274" s="461"/>
      <c r="O274" s="461"/>
      <c r="P274" s="461"/>
      <c r="Q274" s="461"/>
      <c r="R274" s="461"/>
      <c r="S274" s="461"/>
      <c r="T274" s="461"/>
      <c r="U274" s="461"/>
      <c r="V274" s="461"/>
      <c r="W274" s="461"/>
      <c r="X274" s="461"/>
      <c r="Y274" s="461"/>
      <c r="Z274" s="461"/>
      <c r="AA274" s="461"/>
      <c r="AB274" s="461"/>
      <c r="AC274" s="461"/>
      <c r="AD274" s="461"/>
      <c r="AE274" s="461"/>
      <c r="AF274" s="461"/>
      <c r="AG274" s="461"/>
      <c r="AH274" s="461"/>
      <c r="AI274" s="461"/>
      <c r="AJ274" s="461"/>
      <c r="AK274" s="461"/>
      <c r="AL274" s="461"/>
      <c r="AM274" s="461"/>
      <c r="AN274" s="461"/>
      <c r="AO274" s="461"/>
      <c r="AP274" s="461"/>
      <c r="AQ274" s="461"/>
      <c r="AR274" s="461"/>
      <c r="AS274" s="461"/>
    </row>
    <row r="275" spans="3:45" x14ac:dyDescent="0.3">
      <c r="C275" s="461"/>
      <c r="D275" s="461"/>
      <c r="E275" s="461"/>
      <c r="F275" s="461"/>
      <c r="G275" s="461"/>
      <c r="H275" s="461"/>
      <c r="I275" s="461"/>
      <c r="J275" s="461"/>
      <c r="K275" s="461"/>
      <c r="L275" s="461"/>
      <c r="M275" s="461"/>
      <c r="N275" s="461"/>
      <c r="O275" s="461"/>
      <c r="P275" s="461"/>
      <c r="Q275" s="461"/>
      <c r="R275" s="461"/>
      <c r="S275" s="461"/>
      <c r="T275" s="461"/>
      <c r="U275" s="461"/>
      <c r="V275" s="461"/>
      <c r="W275" s="461"/>
      <c r="X275" s="461"/>
      <c r="Y275" s="461"/>
      <c r="Z275" s="461"/>
      <c r="AA275" s="461"/>
      <c r="AB275" s="461"/>
      <c r="AC275" s="461"/>
      <c r="AD275" s="461"/>
      <c r="AE275" s="461"/>
      <c r="AF275" s="461"/>
      <c r="AG275" s="461"/>
      <c r="AH275" s="461"/>
      <c r="AI275" s="461"/>
      <c r="AJ275" s="461"/>
      <c r="AK275" s="461"/>
      <c r="AL275" s="461"/>
      <c r="AM275" s="461"/>
      <c r="AN275" s="461"/>
      <c r="AO275" s="461"/>
      <c r="AP275" s="461"/>
      <c r="AQ275" s="461"/>
      <c r="AR275" s="461"/>
      <c r="AS275" s="461"/>
    </row>
    <row r="276" spans="3:45" x14ac:dyDescent="0.3">
      <c r="C276" s="461"/>
      <c r="D276" s="461"/>
      <c r="E276" s="461"/>
      <c r="F276" s="461"/>
      <c r="G276" s="461"/>
      <c r="H276" s="461"/>
      <c r="I276" s="461"/>
      <c r="J276" s="461"/>
      <c r="K276" s="461"/>
      <c r="L276" s="461"/>
      <c r="M276" s="461"/>
      <c r="N276" s="461"/>
      <c r="O276" s="461"/>
      <c r="P276" s="461"/>
      <c r="Q276" s="461"/>
      <c r="R276" s="461"/>
      <c r="S276" s="461"/>
      <c r="T276" s="461"/>
      <c r="U276" s="461"/>
      <c r="V276" s="461"/>
      <c r="W276" s="461"/>
      <c r="X276" s="461"/>
      <c r="Y276" s="461"/>
      <c r="Z276" s="461"/>
      <c r="AA276" s="461"/>
      <c r="AB276" s="461"/>
      <c r="AC276" s="461"/>
      <c r="AD276" s="461"/>
      <c r="AE276" s="461"/>
      <c r="AF276" s="461"/>
      <c r="AG276" s="461"/>
      <c r="AH276" s="461"/>
      <c r="AI276" s="461"/>
      <c r="AJ276" s="461"/>
      <c r="AK276" s="461"/>
      <c r="AL276" s="461"/>
      <c r="AM276" s="461"/>
      <c r="AN276" s="461"/>
      <c r="AO276" s="461"/>
      <c r="AP276" s="461"/>
      <c r="AQ276" s="461"/>
      <c r="AR276" s="461"/>
      <c r="AS276" s="461"/>
    </row>
    <row r="277" spans="3:45" x14ac:dyDescent="0.3">
      <c r="C277" s="461"/>
      <c r="D277" s="461"/>
      <c r="E277" s="461"/>
      <c r="F277" s="461"/>
      <c r="G277" s="461"/>
      <c r="H277" s="461"/>
      <c r="I277" s="461"/>
      <c r="J277" s="461"/>
      <c r="K277" s="461"/>
      <c r="L277" s="461"/>
      <c r="M277" s="461"/>
      <c r="N277" s="461"/>
      <c r="O277" s="461"/>
      <c r="P277" s="461"/>
      <c r="Q277" s="461"/>
      <c r="R277" s="461"/>
      <c r="S277" s="461"/>
      <c r="T277" s="461"/>
      <c r="U277" s="461"/>
      <c r="V277" s="461"/>
      <c r="W277" s="461"/>
      <c r="X277" s="461"/>
      <c r="Y277" s="461"/>
      <c r="Z277" s="461"/>
      <c r="AA277" s="461"/>
      <c r="AB277" s="461"/>
      <c r="AC277" s="461"/>
      <c r="AD277" s="461"/>
      <c r="AE277" s="461"/>
      <c r="AF277" s="461"/>
      <c r="AG277" s="461"/>
      <c r="AH277" s="461"/>
      <c r="AI277" s="461"/>
      <c r="AJ277" s="461"/>
      <c r="AK277" s="461"/>
      <c r="AL277" s="461"/>
      <c r="AM277" s="461"/>
      <c r="AN277" s="461"/>
      <c r="AO277" s="461"/>
      <c r="AP277" s="461"/>
      <c r="AQ277" s="461"/>
      <c r="AR277" s="461"/>
      <c r="AS277" s="461"/>
    </row>
    <row r="278" spans="3:45" x14ac:dyDescent="0.3">
      <c r="C278" s="461"/>
      <c r="D278" s="461"/>
      <c r="E278" s="461"/>
      <c r="F278" s="461"/>
      <c r="G278" s="461"/>
      <c r="H278" s="461"/>
      <c r="I278" s="461"/>
      <c r="J278" s="461"/>
      <c r="K278" s="461"/>
      <c r="L278" s="461"/>
      <c r="M278" s="461"/>
      <c r="N278" s="461"/>
      <c r="O278" s="461"/>
      <c r="P278" s="461"/>
      <c r="Q278" s="461"/>
      <c r="R278" s="461"/>
      <c r="S278" s="461"/>
      <c r="T278" s="461"/>
      <c r="U278" s="461"/>
      <c r="V278" s="461"/>
      <c r="W278" s="461"/>
      <c r="X278" s="461"/>
      <c r="Y278" s="461"/>
      <c r="Z278" s="461"/>
      <c r="AA278" s="461"/>
      <c r="AB278" s="461"/>
      <c r="AC278" s="461"/>
      <c r="AD278" s="461"/>
      <c r="AE278" s="461"/>
      <c r="AF278" s="461"/>
      <c r="AG278" s="461"/>
      <c r="AH278" s="461"/>
      <c r="AI278" s="461"/>
      <c r="AJ278" s="461"/>
      <c r="AK278" s="461"/>
      <c r="AL278" s="461"/>
      <c r="AM278" s="461"/>
      <c r="AN278" s="461"/>
      <c r="AO278" s="461"/>
      <c r="AP278" s="461"/>
      <c r="AQ278" s="461"/>
      <c r="AR278" s="461"/>
      <c r="AS278" s="461"/>
    </row>
    <row r="279" spans="3:45" x14ac:dyDescent="0.3">
      <c r="C279" s="461"/>
      <c r="D279" s="461"/>
      <c r="E279" s="461"/>
      <c r="F279" s="461"/>
      <c r="G279" s="461"/>
      <c r="H279" s="461"/>
      <c r="I279" s="461"/>
      <c r="J279" s="461"/>
      <c r="K279" s="461"/>
      <c r="L279" s="461"/>
      <c r="M279" s="461"/>
      <c r="N279" s="461"/>
      <c r="O279" s="461"/>
      <c r="P279" s="461"/>
      <c r="Q279" s="461"/>
      <c r="R279" s="461"/>
      <c r="S279" s="461"/>
      <c r="T279" s="461"/>
      <c r="U279" s="461"/>
      <c r="V279" s="461"/>
      <c r="W279" s="461"/>
      <c r="X279" s="461"/>
      <c r="Y279" s="461"/>
      <c r="Z279" s="461"/>
      <c r="AA279" s="461"/>
      <c r="AB279" s="461"/>
      <c r="AC279" s="461"/>
      <c r="AD279" s="461"/>
      <c r="AE279" s="461"/>
      <c r="AF279" s="461"/>
      <c r="AG279" s="461"/>
      <c r="AH279" s="461"/>
      <c r="AI279" s="461"/>
      <c r="AJ279" s="461"/>
      <c r="AK279" s="461"/>
      <c r="AL279" s="461"/>
      <c r="AM279" s="461"/>
      <c r="AN279" s="461"/>
      <c r="AO279" s="461"/>
      <c r="AP279" s="461"/>
      <c r="AQ279" s="461"/>
      <c r="AR279" s="461"/>
      <c r="AS279" s="461"/>
    </row>
    <row r="280" spans="3:45" x14ac:dyDescent="0.3">
      <c r="C280" s="461"/>
      <c r="D280" s="461"/>
      <c r="E280" s="461"/>
      <c r="F280" s="461"/>
      <c r="G280" s="461"/>
      <c r="H280" s="461"/>
      <c r="I280" s="461"/>
      <c r="J280" s="461"/>
      <c r="K280" s="461"/>
      <c r="L280" s="461"/>
      <c r="M280" s="461"/>
      <c r="N280" s="461"/>
      <c r="O280" s="461"/>
      <c r="P280" s="461"/>
      <c r="Q280" s="461"/>
      <c r="R280" s="461"/>
      <c r="S280" s="461"/>
      <c r="T280" s="461"/>
      <c r="U280" s="461"/>
      <c r="V280" s="461"/>
      <c r="W280" s="461"/>
      <c r="X280" s="461"/>
      <c r="Y280" s="461"/>
      <c r="Z280" s="461"/>
      <c r="AA280" s="461"/>
      <c r="AB280" s="461"/>
      <c r="AC280" s="461"/>
      <c r="AD280" s="461"/>
      <c r="AE280" s="461"/>
      <c r="AF280" s="461"/>
      <c r="AG280" s="461"/>
      <c r="AH280" s="461"/>
      <c r="AI280" s="461"/>
      <c r="AJ280" s="461"/>
      <c r="AK280" s="461"/>
      <c r="AL280" s="461"/>
      <c r="AM280" s="461"/>
      <c r="AN280" s="461"/>
      <c r="AO280" s="461"/>
      <c r="AP280" s="461"/>
      <c r="AQ280" s="461"/>
      <c r="AR280" s="461"/>
      <c r="AS280" s="461"/>
    </row>
    <row r="281" spans="3:45" x14ac:dyDescent="0.3">
      <c r="C281" s="461"/>
      <c r="D281" s="461"/>
      <c r="E281" s="461"/>
      <c r="F281" s="461"/>
      <c r="G281" s="461"/>
      <c r="H281" s="461"/>
      <c r="I281" s="461"/>
      <c r="J281" s="461"/>
      <c r="K281" s="461"/>
      <c r="L281" s="461"/>
      <c r="M281" s="461"/>
      <c r="N281" s="461"/>
      <c r="O281" s="461"/>
      <c r="P281" s="461"/>
      <c r="Q281" s="461"/>
      <c r="R281" s="461"/>
      <c r="S281" s="461"/>
      <c r="T281" s="461"/>
      <c r="U281" s="461"/>
      <c r="V281" s="461"/>
      <c r="W281" s="461"/>
      <c r="X281" s="461"/>
      <c r="Y281" s="461"/>
      <c r="Z281" s="461"/>
      <c r="AA281" s="461"/>
      <c r="AB281" s="461"/>
      <c r="AC281" s="461"/>
      <c r="AD281" s="461"/>
      <c r="AE281" s="461"/>
      <c r="AF281" s="461"/>
      <c r="AG281" s="461"/>
      <c r="AH281" s="461"/>
      <c r="AI281" s="461"/>
      <c r="AJ281" s="461"/>
      <c r="AK281" s="461"/>
      <c r="AL281" s="461"/>
      <c r="AM281" s="461"/>
      <c r="AN281" s="461"/>
      <c r="AO281" s="461"/>
      <c r="AP281" s="461"/>
      <c r="AQ281" s="461"/>
      <c r="AR281" s="461"/>
      <c r="AS281" s="461"/>
    </row>
    <row r="282" spans="3:45" x14ac:dyDescent="0.3">
      <c r="C282" s="461"/>
      <c r="D282" s="461"/>
      <c r="E282" s="461"/>
      <c r="F282" s="461"/>
      <c r="G282" s="461"/>
      <c r="H282" s="461"/>
      <c r="I282" s="461"/>
      <c r="J282" s="461"/>
      <c r="K282" s="461"/>
      <c r="L282" s="461"/>
      <c r="M282" s="461"/>
      <c r="N282" s="461"/>
      <c r="O282" s="461"/>
      <c r="P282" s="461"/>
      <c r="Q282" s="461"/>
      <c r="R282" s="461"/>
      <c r="S282" s="461"/>
      <c r="T282" s="461"/>
      <c r="U282" s="461"/>
      <c r="V282" s="461"/>
      <c r="W282" s="461"/>
      <c r="X282" s="461"/>
      <c r="Y282" s="461"/>
      <c r="Z282" s="461"/>
      <c r="AA282" s="461"/>
      <c r="AB282" s="461"/>
      <c r="AC282" s="461"/>
      <c r="AD282" s="461"/>
      <c r="AE282" s="461"/>
      <c r="AF282" s="461"/>
      <c r="AG282" s="461"/>
      <c r="AH282" s="461"/>
      <c r="AI282" s="461"/>
      <c r="AJ282" s="461"/>
      <c r="AK282" s="461"/>
      <c r="AL282" s="461"/>
      <c r="AM282" s="461"/>
      <c r="AN282" s="461"/>
      <c r="AO282" s="461"/>
      <c r="AP282" s="461"/>
      <c r="AQ282" s="461"/>
      <c r="AR282" s="461"/>
      <c r="AS282" s="461"/>
    </row>
    <row r="283" spans="3:45" x14ac:dyDescent="0.3">
      <c r="C283" s="461"/>
      <c r="D283" s="461"/>
      <c r="E283" s="461"/>
      <c r="F283" s="461"/>
      <c r="G283" s="461"/>
      <c r="H283" s="461"/>
      <c r="I283" s="461"/>
      <c r="J283" s="461"/>
      <c r="K283" s="461"/>
      <c r="L283" s="461"/>
      <c r="M283" s="461"/>
      <c r="N283" s="461"/>
      <c r="O283" s="461"/>
      <c r="P283" s="461"/>
      <c r="Q283" s="461"/>
      <c r="R283" s="461"/>
      <c r="S283" s="461"/>
      <c r="T283" s="461"/>
      <c r="U283" s="461"/>
      <c r="V283" s="461"/>
      <c r="W283" s="461"/>
      <c r="X283" s="461"/>
      <c r="Y283" s="461"/>
      <c r="Z283" s="461"/>
      <c r="AA283" s="461"/>
      <c r="AB283" s="461"/>
      <c r="AC283" s="461"/>
      <c r="AD283" s="461"/>
      <c r="AE283" s="461"/>
      <c r="AF283" s="461"/>
      <c r="AG283" s="461"/>
      <c r="AH283" s="461"/>
      <c r="AI283" s="461"/>
      <c r="AJ283" s="461"/>
      <c r="AK283" s="461"/>
      <c r="AL283" s="461"/>
      <c r="AM283" s="461"/>
      <c r="AN283" s="461"/>
      <c r="AO283" s="461"/>
      <c r="AP283" s="461"/>
      <c r="AQ283" s="461"/>
      <c r="AR283" s="461"/>
      <c r="AS283" s="461"/>
    </row>
    <row r="284" spans="3:45" x14ac:dyDescent="0.3">
      <c r="C284" s="461"/>
      <c r="D284" s="461"/>
      <c r="E284" s="461"/>
      <c r="F284" s="461"/>
      <c r="G284" s="461"/>
      <c r="H284" s="461"/>
      <c r="I284" s="461"/>
      <c r="J284" s="461"/>
      <c r="K284" s="461"/>
      <c r="L284" s="461"/>
      <c r="M284" s="461"/>
      <c r="N284" s="461"/>
      <c r="O284" s="461"/>
      <c r="P284" s="461"/>
      <c r="Q284" s="461"/>
      <c r="R284" s="461"/>
      <c r="S284" s="461"/>
      <c r="T284" s="461"/>
      <c r="U284" s="461"/>
      <c r="V284" s="461"/>
      <c r="W284" s="461"/>
      <c r="X284" s="461"/>
      <c r="Y284" s="461"/>
      <c r="Z284" s="461"/>
      <c r="AA284" s="461"/>
      <c r="AB284" s="461"/>
      <c r="AC284" s="461"/>
      <c r="AD284" s="461"/>
      <c r="AE284" s="461"/>
      <c r="AF284" s="461"/>
      <c r="AG284" s="461"/>
      <c r="AH284" s="461"/>
      <c r="AI284" s="461"/>
      <c r="AJ284" s="461"/>
      <c r="AK284" s="461"/>
      <c r="AL284" s="461"/>
      <c r="AM284" s="461"/>
      <c r="AN284" s="461"/>
      <c r="AO284" s="461"/>
      <c r="AP284" s="461"/>
      <c r="AQ284" s="461"/>
      <c r="AR284" s="461"/>
      <c r="AS284" s="461"/>
    </row>
    <row r="285" spans="3:45" x14ac:dyDescent="0.3">
      <c r="C285" s="461"/>
      <c r="D285" s="461"/>
      <c r="E285" s="461"/>
      <c r="F285" s="461"/>
      <c r="G285" s="461"/>
      <c r="H285" s="461"/>
      <c r="I285" s="461"/>
      <c r="J285" s="461"/>
      <c r="K285" s="461"/>
      <c r="L285" s="461"/>
      <c r="M285" s="461"/>
      <c r="N285" s="461"/>
      <c r="O285" s="461"/>
      <c r="P285" s="461"/>
      <c r="Q285" s="461"/>
      <c r="R285" s="461"/>
      <c r="S285" s="461"/>
      <c r="T285" s="461"/>
      <c r="U285" s="461"/>
      <c r="V285" s="461"/>
      <c r="W285" s="461"/>
      <c r="X285" s="461"/>
      <c r="Y285" s="461"/>
      <c r="Z285" s="461"/>
      <c r="AA285" s="461"/>
      <c r="AB285" s="461"/>
      <c r="AC285" s="461"/>
      <c r="AD285" s="461"/>
      <c r="AE285" s="461"/>
      <c r="AF285" s="461"/>
      <c r="AG285" s="461"/>
      <c r="AH285" s="461"/>
      <c r="AI285" s="461"/>
      <c r="AJ285" s="461"/>
      <c r="AK285" s="461"/>
      <c r="AL285" s="461"/>
      <c r="AM285" s="461"/>
      <c r="AN285" s="461"/>
      <c r="AO285" s="461"/>
      <c r="AP285" s="461"/>
      <c r="AQ285" s="461"/>
      <c r="AR285" s="461"/>
      <c r="AS285" s="461"/>
    </row>
    <row r="286" spans="3:45" x14ac:dyDescent="0.3">
      <c r="C286" s="461"/>
      <c r="D286" s="461"/>
      <c r="E286" s="461"/>
      <c r="F286" s="461"/>
      <c r="G286" s="461"/>
      <c r="H286" s="461"/>
      <c r="I286" s="461"/>
      <c r="J286" s="461"/>
      <c r="K286" s="461"/>
      <c r="L286" s="461"/>
      <c r="M286" s="461"/>
      <c r="N286" s="461"/>
      <c r="O286" s="461"/>
      <c r="P286" s="461"/>
      <c r="Q286" s="461"/>
      <c r="R286" s="461"/>
      <c r="S286" s="461"/>
      <c r="T286" s="461"/>
      <c r="U286" s="461"/>
      <c r="V286" s="461"/>
      <c r="W286" s="461"/>
      <c r="X286" s="461"/>
      <c r="Y286" s="461"/>
      <c r="Z286" s="461"/>
      <c r="AA286" s="461"/>
      <c r="AB286" s="461"/>
      <c r="AC286" s="461"/>
      <c r="AD286" s="461"/>
      <c r="AE286" s="461"/>
      <c r="AF286" s="461"/>
      <c r="AG286" s="461"/>
      <c r="AH286" s="461"/>
      <c r="AI286" s="461"/>
      <c r="AJ286" s="461"/>
      <c r="AK286" s="461"/>
      <c r="AL286" s="461"/>
      <c r="AM286" s="461"/>
      <c r="AN286" s="461"/>
      <c r="AO286" s="461"/>
      <c r="AP286" s="461"/>
      <c r="AQ286" s="461"/>
      <c r="AR286" s="461"/>
      <c r="AS286" s="461"/>
    </row>
    <row r="287" spans="3:45" x14ac:dyDescent="0.3">
      <c r="C287" s="461"/>
      <c r="D287" s="461"/>
      <c r="E287" s="461"/>
      <c r="F287" s="461"/>
      <c r="G287" s="461"/>
      <c r="H287" s="461"/>
      <c r="I287" s="461"/>
      <c r="J287" s="461"/>
      <c r="K287" s="461"/>
      <c r="L287" s="461"/>
      <c r="M287" s="461"/>
      <c r="N287" s="461"/>
      <c r="O287" s="461"/>
      <c r="P287" s="461"/>
      <c r="Q287" s="461"/>
      <c r="R287" s="461"/>
      <c r="S287" s="461"/>
      <c r="T287" s="461"/>
      <c r="U287" s="461"/>
      <c r="V287" s="461"/>
      <c r="W287" s="461"/>
      <c r="X287" s="461"/>
      <c r="Y287" s="461"/>
      <c r="Z287" s="461"/>
      <c r="AA287" s="461"/>
      <c r="AB287" s="461"/>
      <c r="AC287" s="461"/>
      <c r="AD287" s="461"/>
      <c r="AE287" s="461"/>
      <c r="AF287" s="461"/>
      <c r="AG287" s="461"/>
      <c r="AH287" s="461"/>
      <c r="AI287" s="461"/>
      <c r="AJ287" s="461"/>
      <c r="AK287" s="461"/>
      <c r="AL287" s="461"/>
      <c r="AM287" s="461"/>
      <c r="AN287" s="461"/>
      <c r="AO287" s="461"/>
      <c r="AP287" s="461"/>
      <c r="AQ287" s="461"/>
      <c r="AR287" s="461"/>
      <c r="AS287" s="461"/>
    </row>
    <row r="288" spans="3:45" x14ac:dyDescent="0.3">
      <c r="C288" s="461"/>
      <c r="D288" s="461"/>
      <c r="E288" s="461"/>
      <c r="F288" s="461"/>
      <c r="G288" s="461"/>
      <c r="H288" s="461"/>
      <c r="I288" s="461"/>
      <c r="J288" s="461"/>
      <c r="K288" s="461"/>
      <c r="L288" s="461"/>
      <c r="M288" s="461"/>
      <c r="N288" s="461"/>
      <c r="O288" s="461"/>
      <c r="P288" s="461"/>
      <c r="Q288" s="461"/>
      <c r="R288" s="461"/>
      <c r="S288" s="461"/>
      <c r="T288" s="461"/>
      <c r="U288" s="461"/>
      <c r="V288" s="461"/>
      <c r="W288" s="461"/>
      <c r="X288" s="461"/>
      <c r="Y288" s="461"/>
      <c r="Z288" s="461"/>
      <c r="AA288" s="461"/>
      <c r="AB288" s="461"/>
      <c r="AC288" s="461"/>
      <c r="AD288" s="461"/>
      <c r="AE288" s="461"/>
      <c r="AF288" s="461"/>
      <c r="AG288" s="461"/>
      <c r="AH288" s="461"/>
      <c r="AI288" s="461"/>
      <c r="AJ288" s="461"/>
      <c r="AK288" s="461"/>
      <c r="AL288" s="461"/>
      <c r="AM288" s="461"/>
      <c r="AN288" s="461"/>
      <c r="AO288" s="461"/>
      <c r="AP288" s="461"/>
      <c r="AQ288" s="461"/>
      <c r="AR288" s="461"/>
      <c r="AS288" s="461"/>
    </row>
    <row r="289" spans="3:45" x14ac:dyDescent="0.3">
      <c r="C289" s="461"/>
      <c r="D289" s="461"/>
      <c r="E289" s="461"/>
      <c r="F289" s="461"/>
      <c r="G289" s="461"/>
      <c r="H289" s="461"/>
      <c r="I289" s="461"/>
      <c r="J289" s="461"/>
      <c r="K289" s="461"/>
      <c r="L289" s="461"/>
      <c r="M289" s="461"/>
      <c r="N289" s="461"/>
      <c r="O289" s="461"/>
      <c r="P289" s="461"/>
      <c r="Q289" s="461"/>
      <c r="R289" s="461"/>
      <c r="S289" s="461"/>
      <c r="T289" s="461"/>
      <c r="U289" s="461"/>
      <c r="V289" s="461"/>
      <c r="W289" s="461"/>
      <c r="X289" s="461"/>
      <c r="Y289" s="461"/>
      <c r="Z289" s="461"/>
      <c r="AA289" s="461"/>
      <c r="AB289" s="461"/>
      <c r="AC289" s="461"/>
      <c r="AD289" s="461"/>
      <c r="AE289" s="461"/>
      <c r="AF289" s="461"/>
      <c r="AG289" s="461"/>
      <c r="AH289" s="461"/>
      <c r="AI289" s="461"/>
      <c r="AJ289" s="461"/>
      <c r="AK289" s="461"/>
      <c r="AL289" s="461"/>
      <c r="AM289" s="461"/>
      <c r="AN289" s="461"/>
      <c r="AO289" s="461"/>
      <c r="AP289" s="461"/>
      <c r="AQ289" s="461"/>
      <c r="AR289" s="461"/>
      <c r="AS289" s="461"/>
    </row>
    <row r="290" spans="3:45" x14ac:dyDescent="0.3">
      <c r="C290" s="461"/>
      <c r="D290" s="461"/>
      <c r="E290" s="461"/>
      <c r="F290" s="461"/>
      <c r="G290" s="461"/>
      <c r="H290" s="461"/>
      <c r="I290" s="461"/>
      <c r="J290" s="461"/>
      <c r="K290" s="461"/>
      <c r="L290" s="461"/>
      <c r="M290" s="461"/>
      <c r="N290" s="461"/>
      <c r="O290" s="461"/>
      <c r="P290" s="461"/>
      <c r="Q290" s="461"/>
      <c r="R290" s="461"/>
      <c r="S290" s="461"/>
      <c r="T290" s="461"/>
      <c r="U290" s="461"/>
      <c r="V290" s="461"/>
      <c r="W290" s="461"/>
      <c r="X290" s="461"/>
      <c r="Y290" s="461"/>
      <c r="Z290" s="461"/>
      <c r="AA290" s="461"/>
      <c r="AB290" s="461"/>
      <c r="AC290" s="461"/>
      <c r="AD290" s="461"/>
      <c r="AE290" s="461"/>
      <c r="AF290" s="461"/>
      <c r="AG290" s="461"/>
      <c r="AH290" s="461"/>
      <c r="AI290" s="461"/>
      <c r="AJ290" s="461"/>
      <c r="AK290" s="461"/>
      <c r="AL290" s="461"/>
      <c r="AM290" s="461"/>
      <c r="AN290" s="461"/>
      <c r="AO290" s="461"/>
      <c r="AP290" s="461"/>
      <c r="AQ290" s="461"/>
      <c r="AR290" s="461"/>
      <c r="AS290" s="461"/>
    </row>
    <row r="291" spans="3:45" x14ac:dyDescent="0.3">
      <c r="C291" s="461"/>
      <c r="D291" s="461"/>
      <c r="E291" s="461"/>
      <c r="F291" s="461"/>
      <c r="G291" s="461"/>
      <c r="H291" s="461"/>
      <c r="I291" s="461"/>
      <c r="J291" s="461"/>
      <c r="K291" s="461"/>
      <c r="L291" s="461"/>
      <c r="M291" s="461"/>
      <c r="N291" s="461"/>
      <c r="O291" s="461"/>
      <c r="P291" s="461"/>
      <c r="Q291" s="461"/>
      <c r="R291" s="461"/>
      <c r="S291" s="461"/>
      <c r="T291" s="461"/>
      <c r="U291" s="461"/>
      <c r="V291" s="461"/>
      <c r="W291" s="461"/>
      <c r="X291" s="461"/>
      <c r="Y291" s="461"/>
      <c r="Z291" s="461"/>
      <c r="AA291" s="461"/>
      <c r="AB291" s="461"/>
      <c r="AC291" s="461"/>
      <c r="AD291" s="461"/>
      <c r="AE291" s="461"/>
      <c r="AF291" s="461"/>
      <c r="AG291" s="461"/>
      <c r="AH291" s="461"/>
      <c r="AI291" s="461"/>
      <c r="AJ291" s="461"/>
      <c r="AK291" s="461"/>
      <c r="AL291" s="461"/>
      <c r="AM291" s="461"/>
      <c r="AN291" s="461"/>
      <c r="AO291" s="461"/>
      <c r="AP291" s="461"/>
      <c r="AQ291" s="461"/>
      <c r="AR291" s="461"/>
      <c r="AS291" s="461"/>
    </row>
    <row r="292" spans="3:45" x14ac:dyDescent="0.3">
      <c r="C292" s="461"/>
      <c r="D292" s="461"/>
      <c r="E292" s="461"/>
      <c r="F292" s="461"/>
      <c r="G292" s="461"/>
      <c r="H292" s="461"/>
      <c r="I292" s="461"/>
      <c r="J292" s="461"/>
      <c r="K292" s="461"/>
      <c r="L292" s="461"/>
      <c r="M292" s="461"/>
      <c r="N292" s="461"/>
      <c r="O292" s="461"/>
      <c r="P292" s="461"/>
      <c r="Q292" s="461"/>
      <c r="R292" s="461"/>
      <c r="S292" s="461"/>
      <c r="T292" s="461"/>
      <c r="U292" s="461"/>
      <c r="V292" s="461"/>
      <c r="W292" s="461"/>
      <c r="X292" s="461"/>
      <c r="Y292" s="461"/>
      <c r="Z292" s="461"/>
      <c r="AA292" s="461"/>
      <c r="AB292" s="461"/>
      <c r="AC292" s="461"/>
      <c r="AD292" s="461"/>
      <c r="AE292" s="461"/>
      <c r="AF292" s="461"/>
      <c r="AG292" s="461"/>
      <c r="AH292" s="461"/>
      <c r="AI292" s="461"/>
      <c r="AJ292" s="461"/>
      <c r="AK292" s="461"/>
      <c r="AL292" s="461"/>
      <c r="AM292" s="461"/>
      <c r="AN292" s="461"/>
      <c r="AO292" s="461"/>
      <c r="AP292" s="461"/>
      <c r="AQ292" s="461"/>
      <c r="AR292" s="461"/>
      <c r="AS292" s="461"/>
    </row>
    <row r="293" spans="3:45" x14ac:dyDescent="0.3">
      <c r="C293" s="461"/>
      <c r="D293" s="461"/>
      <c r="E293" s="461"/>
      <c r="F293" s="461"/>
      <c r="G293" s="461"/>
      <c r="H293" s="461"/>
      <c r="I293" s="461"/>
      <c r="J293" s="461"/>
      <c r="K293" s="461"/>
      <c r="L293" s="461"/>
      <c r="M293" s="461"/>
      <c r="N293" s="461"/>
      <c r="O293" s="461"/>
      <c r="P293" s="461"/>
      <c r="Q293" s="461"/>
      <c r="R293" s="461"/>
      <c r="S293" s="461"/>
      <c r="T293" s="461"/>
      <c r="U293" s="461"/>
      <c r="V293" s="461"/>
      <c r="W293" s="461"/>
      <c r="X293" s="461"/>
      <c r="Y293" s="461"/>
      <c r="Z293" s="461"/>
      <c r="AA293" s="461"/>
      <c r="AB293" s="461"/>
      <c r="AC293" s="461"/>
      <c r="AD293" s="461"/>
      <c r="AE293" s="461"/>
      <c r="AF293" s="461"/>
      <c r="AG293" s="461"/>
      <c r="AH293" s="461"/>
      <c r="AI293" s="461"/>
      <c r="AJ293" s="461"/>
      <c r="AK293" s="461"/>
      <c r="AL293" s="461"/>
      <c r="AM293" s="461"/>
      <c r="AN293" s="461"/>
      <c r="AO293" s="461"/>
      <c r="AP293" s="461"/>
      <c r="AQ293" s="461"/>
      <c r="AR293" s="461"/>
      <c r="AS293" s="461"/>
    </row>
    <row r="294" spans="3:45" x14ac:dyDescent="0.3">
      <c r="C294" s="461"/>
      <c r="D294" s="461"/>
      <c r="E294" s="461"/>
      <c r="F294" s="461"/>
      <c r="G294" s="461"/>
      <c r="H294" s="461"/>
      <c r="I294" s="461"/>
      <c r="J294" s="461"/>
      <c r="K294" s="461"/>
      <c r="L294" s="461"/>
      <c r="M294" s="461"/>
      <c r="N294" s="461"/>
      <c r="O294" s="461"/>
      <c r="P294" s="461"/>
      <c r="Q294" s="461"/>
      <c r="R294" s="461"/>
      <c r="S294" s="461"/>
      <c r="T294" s="461"/>
      <c r="U294" s="461"/>
      <c r="V294" s="461"/>
      <c r="W294" s="461"/>
      <c r="X294" s="461"/>
      <c r="Y294" s="461"/>
      <c r="Z294" s="461"/>
      <c r="AA294" s="461"/>
      <c r="AB294" s="461"/>
      <c r="AC294" s="461"/>
      <c r="AD294" s="461"/>
      <c r="AE294" s="461"/>
      <c r="AF294" s="461"/>
      <c r="AG294" s="461"/>
      <c r="AH294" s="461"/>
      <c r="AI294" s="461"/>
      <c r="AJ294" s="461"/>
      <c r="AK294" s="461"/>
      <c r="AL294" s="461"/>
      <c r="AM294" s="461"/>
      <c r="AN294" s="461"/>
      <c r="AO294" s="461"/>
      <c r="AP294" s="461"/>
      <c r="AQ294" s="461"/>
      <c r="AR294" s="461"/>
      <c r="AS294" s="461"/>
    </row>
    <row r="295" spans="3:45" x14ac:dyDescent="0.3">
      <c r="C295" s="461"/>
      <c r="D295" s="461"/>
      <c r="E295" s="461"/>
      <c r="F295" s="461"/>
      <c r="G295" s="461"/>
      <c r="H295" s="461"/>
      <c r="I295" s="461"/>
      <c r="J295" s="461"/>
      <c r="K295" s="461"/>
      <c r="L295" s="461"/>
      <c r="M295" s="461"/>
      <c r="N295" s="461"/>
      <c r="O295" s="461"/>
      <c r="P295" s="461"/>
      <c r="Q295" s="461"/>
      <c r="R295" s="461"/>
      <c r="S295" s="461"/>
      <c r="T295" s="461"/>
      <c r="U295" s="461"/>
      <c r="V295" s="461"/>
      <c r="W295" s="461"/>
      <c r="X295" s="461"/>
      <c r="Y295" s="461"/>
      <c r="Z295" s="461"/>
      <c r="AA295" s="461"/>
      <c r="AB295" s="461"/>
      <c r="AC295" s="461"/>
      <c r="AD295" s="461"/>
      <c r="AE295" s="461"/>
      <c r="AF295" s="461"/>
      <c r="AG295" s="461"/>
      <c r="AH295" s="461"/>
      <c r="AI295" s="461"/>
      <c r="AJ295" s="461"/>
      <c r="AK295" s="461"/>
      <c r="AL295" s="461"/>
      <c r="AM295" s="461"/>
      <c r="AN295" s="461"/>
      <c r="AO295" s="461"/>
      <c r="AP295" s="461"/>
      <c r="AQ295" s="461"/>
      <c r="AR295" s="461"/>
      <c r="AS295" s="461"/>
    </row>
    <row r="296" spans="3:45" x14ac:dyDescent="0.3">
      <c r="C296" s="461"/>
      <c r="D296" s="461"/>
      <c r="E296" s="461"/>
      <c r="F296" s="461"/>
      <c r="G296" s="461"/>
      <c r="H296" s="461"/>
      <c r="I296" s="461"/>
      <c r="J296" s="461"/>
      <c r="K296" s="461"/>
      <c r="L296" s="461"/>
      <c r="M296" s="461"/>
      <c r="N296" s="461"/>
      <c r="O296" s="461"/>
      <c r="P296" s="461"/>
      <c r="Q296" s="461"/>
      <c r="R296" s="461"/>
      <c r="S296" s="461"/>
      <c r="T296" s="461"/>
      <c r="U296" s="461"/>
      <c r="V296" s="461"/>
      <c r="W296" s="461"/>
      <c r="X296" s="461"/>
      <c r="Y296" s="461"/>
      <c r="Z296" s="461"/>
      <c r="AA296" s="461"/>
      <c r="AB296" s="461"/>
      <c r="AC296" s="461"/>
      <c r="AD296" s="461"/>
      <c r="AE296" s="461"/>
      <c r="AF296" s="461"/>
      <c r="AG296" s="461"/>
      <c r="AH296" s="461"/>
      <c r="AI296" s="461"/>
      <c r="AJ296" s="461"/>
      <c r="AK296" s="461"/>
      <c r="AL296" s="461"/>
      <c r="AM296" s="461"/>
      <c r="AN296" s="461"/>
      <c r="AO296" s="461"/>
      <c r="AP296" s="461"/>
      <c r="AQ296" s="461"/>
      <c r="AR296" s="461"/>
      <c r="AS296" s="461"/>
    </row>
    <row r="297" spans="3:45" x14ac:dyDescent="0.3">
      <c r="C297" s="461"/>
      <c r="D297" s="461"/>
      <c r="E297" s="461"/>
      <c r="F297" s="461"/>
      <c r="G297" s="461"/>
      <c r="H297" s="461"/>
      <c r="I297" s="461"/>
      <c r="J297" s="461"/>
      <c r="K297" s="461"/>
      <c r="L297" s="461"/>
      <c r="M297" s="461"/>
      <c r="N297" s="461"/>
      <c r="O297" s="461"/>
      <c r="P297" s="461"/>
      <c r="Q297" s="461"/>
      <c r="R297" s="461"/>
      <c r="S297" s="461"/>
      <c r="T297" s="461"/>
      <c r="U297" s="461"/>
      <c r="V297" s="461"/>
      <c r="W297" s="461"/>
      <c r="X297" s="461"/>
      <c r="Y297" s="461"/>
      <c r="Z297" s="461"/>
      <c r="AA297" s="461"/>
      <c r="AB297" s="461"/>
      <c r="AC297" s="461"/>
      <c r="AD297" s="461"/>
      <c r="AE297" s="461"/>
      <c r="AF297" s="461"/>
      <c r="AG297" s="461"/>
      <c r="AH297" s="461"/>
      <c r="AI297" s="461"/>
      <c r="AJ297" s="461"/>
      <c r="AK297" s="461"/>
      <c r="AL297" s="461"/>
      <c r="AM297" s="461"/>
      <c r="AN297" s="461"/>
      <c r="AO297" s="461"/>
      <c r="AP297" s="461"/>
      <c r="AQ297" s="461"/>
      <c r="AR297" s="461"/>
      <c r="AS297" s="461"/>
    </row>
    <row r="298" spans="3:45" x14ac:dyDescent="0.3">
      <c r="C298" s="461"/>
      <c r="D298" s="461"/>
      <c r="E298" s="461"/>
      <c r="F298" s="461"/>
      <c r="G298" s="461"/>
      <c r="H298" s="461"/>
      <c r="I298" s="461"/>
      <c r="J298" s="461"/>
      <c r="K298" s="461"/>
      <c r="L298" s="461"/>
      <c r="M298" s="461"/>
      <c r="N298" s="461"/>
      <c r="O298" s="461"/>
      <c r="P298" s="461"/>
      <c r="Q298" s="461"/>
      <c r="R298" s="461"/>
      <c r="S298" s="461"/>
      <c r="T298" s="461"/>
      <c r="U298" s="461"/>
      <c r="V298" s="461"/>
      <c r="W298" s="461"/>
      <c r="X298" s="461"/>
      <c r="Y298" s="461"/>
      <c r="Z298" s="461"/>
      <c r="AA298" s="461"/>
      <c r="AB298" s="461"/>
      <c r="AC298" s="461"/>
      <c r="AD298" s="461"/>
      <c r="AE298" s="461"/>
      <c r="AF298" s="461"/>
      <c r="AG298" s="461"/>
      <c r="AH298" s="461"/>
      <c r="AI298" s="461"/>
      <c r="AJ298" s="461"/>
      <c r="AK298" s="461"/>
      <c r="AL298" s="461"/>
      <c r="AM298" s="461"/>
      <c r="AN298" s="461"/>
      <c r="AO298" s="461"/>
      <c r="AP298" s="461"/>
      <c r="AQ298" s="461"/>
      <c r="AR298" s="461"/>
      <c r="AS298" s="461"/>
    </row>
    <row r="299" spans="3:45" x14ac:dyDescent="0.3">
      <c r="C299" s="461"/>
      <c r="D299" s="461"/>
      <c r="E299" s="461"/>
      <c r="F299" s="461"/>
      <c r="G299" s="461"/>
      <c r="H299" s="461"/>
      <c r="I299" s="461"/>
      <c r="J299" s="461"/>
      <c r="K299" s="461"/>
      <c r="L299" s="461"/>
      <c r="M299" s="461"/>
      <c r="N299" s="461"/>
      <c r="O299" s="461"/>
      <c r="P299" s="461"/>
      <c r="Q299" s="461"/>
      <c r="R299" s="461"/>
      <c r="S299" s="461"/>
      <c r="T299" s="461"/>
      <c r="U299" s="461"/>
      <c r="V299" s="461"/>
      <c r="W299" s="461"/>
      <c r="X299" s="461"/>
      <c r="Y299" s="461"/>
      <c r="Z299" s="461"/>
      <c r="AA299" s="461"/>
      <c r="AB299" s="461"/>
      <c r="AC299" s="461"/>
      <c r="AD299" s="461"/>
      <c r="AE299" s="461"/>
      <c r="AF299" s="461"/>
      <c r="AG299" s="461"/>
      <c r="AH299" s="461"/>
      <c r="AI299" s="461"/>
      <c r="AJ299" s="461"/>
      <c r="AK299" s="461"/>
      <c r="AL299" s="461"/>
      <c r="AM299" s="461"/>
      <c r="AN299" s="461"/>
      <c r="AO299" s="461"/>
      <c r="AP299" s="461"/>
      <c r="AQ299" s="461"/>
      <c r="AR299" s="461"/>
      <c r="AS299" s="461"/>
    </row>
    <row r="300" spans="3:45" x14ac:dyDescent="0.3">
      <c r="C300" s="461"/>
      <c r="D300" s="461"/>
      <c r="E300" s="461"/>
      <c r="F300" s="461"/>
      <c r="G300" s="461"/>
      <c r="H300" s="461"/>
      <c r="I300" s="461"/>
      <c r="J300" s="461"/>
      <c r="K300" s="461"/>
      <c r="L300" s="461"/>
      <c r="M300" s="461"/>
      <c r="N300" s="461"/>
      <c r="O300" s="461"/>
      <c r="P300" s="461"/>
      <c r="Q300" s="461"/>
      <c r="R300" s="461"/>
      <c r="S300" s="461"/>
      <c r="T300" s="461"/>
      <c r="U300" s="461"/>
      <c r="V300" s="461"/>
      <c r="W300" s="461"/>
      <c r="X300" s="461"/>
      <c r="Y300" s="461"/>
      <c r="Z300" s="461"/>
      <c r="AA300" s="461"/>
      <c r="AB300" s="461"/>
      <c r="AC300" s="461"/>
      <c r="AD300" s="461"/>
      <c r="AE300" s="461"/>
      <c r="AF300" s="461"/>
      <c r="AG300" s="461"/>
      <c r="AH300" s="461"/>
      <c r="AI300" s="461"/>
      <c r="AJ300" s="461"/>
      <c r="AK300" s="461"/>
      <c r="AL300" s="461"/>
      <c r="AM300" s="461"/>
      <c r="AN300" s="461"/>
      <c r="AO300" s="461"/>
      <c r="AP300" s="461"/>
      <c r="AQ300" s="461"/>
      <c r="AR300" s="461"/>
      <c r="AS300" s="461"/>
    </row>
    <row r="301" spans="3:45" x14ac:dyDescent="0.3">
      <c r="C301" s="461"/>
      <c r="D301" s="461"/>
      <c r="E301" s="461"/>
      <c r="F301" s="461"/>
      <c r="G301" s="461"/>
      <c r="H301" s="461"/>
      <c r="I301" s="461"/>
      <c r="J301" s="461"/>
      <c r="K301" s="461"/>
      <c r="L301" s="461"/>
      <c r="M301" s="461"/>
      <c r="N301" s="461"/>
      <c r="O301" s="461"/>
      <c r="P301" s="461"/>
      <c r="Q301" s="461"/>
      <c r="R301" s="461"/>
      <c r="S301" s="461"/>
      <c r="T301" s="461"/>
      <c r="U301" s="461"/>
      <c r="V301" s="461"/>
      <c r="W301" s="461"/>
      <c r="X301" s="461"/>
      <c r="Y301" s="461"/>
      <c r="Z301" s="461"/>
      <c r="AA301" s="461"/>
      <c r="AB301" s="461"/>
      <c r="AC301" s="461"/>
      <c r="AD301" s="461"/>
      <c r="AE301" s="461"/>
      <c r="AF301" s="461"/>
      <c r="AG301" s="461"/>
      <c r="AH301" s="461"/>
      <c r="AI301" s="461"/>
      <c r="AJ301" s="461"/>
      <c r="AK301" s="461"/>
      <c r="AL301" s="461"/>
      <c r="AM301" s="461"/>
      <c r="AN301" s="461"/>
      <c r="AO301" s="461"/>
      <c r="AP301" s="461"/>
      <c r="AQ301" s="461"/>
      <c r="AR301" s="461"/>
      <c r="AS301" s="461"/>
    </row>
    <row r="302" spans="3:45" x14ac:dyDescent="0.3">
      <c r="C302" s="461"/>
      <c r="D302" s="461"/>
      <c r="E302" s="461"/>
      <c r="F302" s="461"/>
      <c r="G302" s="461"/>
      <c r="H302" s="461"/>
      <c r="I302" s="461"/>
      <c r="J302" s="461"/>
      <c r="K302" s="461"/>
      <c r="L302" s="461"/>
      <c r="M302" s="461"/>
      <c r="N302" s="461"/>
      <c r="O302" s="461"/>
      <c r="P302" s="461"/>
      <c r="Q302" s="461"/>
      <c r="R302" s="461"/>
      <c r="S302" s="461"/>
      <c r="T302" s="461"/>
      <c r="U302" s="461"/>
      <c r="V302" s="461"/>
      <c r="W302" s="461"/>
      <c r="X302" s="461"/>
      <c r="Y302" s="461"/>
      <c r="Z302" s="461"/>
      <c r="AA302" s="461"/>
      <c r="AB302" s="461"/>
      <c r="AC302" s="461"/>
      <c r="AD302" s="461"/>
      <c r="AE302" s="461"/>
      <c r="AF302" s="461"/>
      <c r="AG302" s="461"/>
      <c r="AH302" s="461"/>
      <c r="AI302" s="461"/>
      <c r="AJ302" s="461"/>
      <c r="AK302" s="461"/>
      <c r="AL302" s="461"/>
      <c r="AM302" s="461"/>
      <c r="AN302" s="461"/>
      <c r="AO302" s="461"/>
      <c r="AP302" s="461"/>
      <c r="AQ302" s="461"/>
      <c r="AR302" s="461"/>
      <c r="AS302" s="461"/>
    </row>
    <row r="303" spans="3:45" x14ac:dyDescent="0.3">
      <c r="C303" s="461"/>
      <c r="D303" s="461"/>
      <c r="E303" s="461"/>
      <c r="F303" s="461"/>
      <c r="G303" s="461"/>
      <c r="H303" s="461"/>
      <c r="I303" s="461"/>
      <c r="J303" s="461"/>
      <c r="K303" s="461"/>
      <c r="L303" s="461"/>
      <c r="M303" s="461"/>
      <c r="N303" s="461"/>
      <c r="O303" s="461"/>
      <c r="P303" s="461"/>
      <c r="Q303" s="461"/>
      <c r="R303" s="461"/>
      <c r="S303" s="461"/>
      <c r="T303" s="461"/>
      <c r="U303" s="461"/>
      <c r="V303" s="461"/>
      <c r="W303" s="461"/>
      <c r="X303" s="461"/>
      <c r="Y303" s="461"/>
      <c r="Z303" s="461"/>
      <c r="AA303" s="461"/>
      <c r="AB303" s="461"/>
      <c r="AC303" s="461"/>
      <c r="AD303" s="461"/>
      <c r="AE303" s="461"/>
      <c r="AF303" s="461"/>
      <c r="AG303" s="461"/>
      <c r="AH303" s="461"/>
      <c r="AI303" s="461"/>
      <c r="AJ303" s="461"/>
      <c r="AK303" s="461"/>
      <c r="AL303" s="461"/>
      <c r="AM303" s="461"/>
      <c r="AN303" s="461"/>
      <c r="AO303" s="461"/>
      <c r="AP303" s="461"/>
      <c r="AQ303" s="461"/>
      <c r="AR303" s="461"/>
      <c r="AS303" s="461"/>
    </row>
    <row r="304" spans="3:45" x14ac:dyDescent="0.3">
      <c r="C304" s="461"/>
      <c r="D304" s="461"/>
      <c r="E304" s="461"/>
      <c r="F304" s="461"/>
      <c r="G304" s="461"/>
      <c r="H304" s="461"/>
      <c r="I304" s="461"/>
      <c r="J304" s="461"/>
      <c r="K304" s="461"/>
      <c r="L304" s="461"/>
      <c r="M304" s="461"/>
      <c r="N304" s="461"/>
      <c r="O304" s="461"/>
      <c r="P304" s="461"/>
      <c r="Q304" s="461"/>
      <c r="R304" s="461"/>
      <c r="S304" s="461"/>
      <c r="T304" s="461"/>
      <c r="U304" s="461"/>
      <c r="V304" s="461"/>
      <c r="W304" s="461"/>
      <c r="X304" s="461"/>
      <c r="Y304" s="461"/>
      <c r="Z304" s="461"/>
      <c r="AA304" s="461"/>
      <c r="AB304" s="461"/>
      <c r="AC304" s="461"/>
      <c r="AD304" s="461"/>
      <c r="AE304" s="461"/>
      <c r="AF304" s="461"/>
      <c r="AG304" s="461"/>
      <c r="AH304" s="461"/>
      <c r="AI304" s="461"/>
      <c r="AJ304" s="461"/>
      <c r="AK304" s="461"/>
      <c r="AL304" s="461"/>
      <c r="AM304" s="461"/>
      <c r="AN304" s="461"/>
      <c r="AO304" s="461"/>
      <c r="AP304" s="461"/>
      <c r="AQ304" s="461"/>
      <c r="AR304" s="461"/>
      <c r="AS304" s="461"/>
    </row>
    <row r="305" spans="3:45" x14ac:dyDescent="0.3">
      <c r="C305" s="461"/>
      <c r="D305" s="461"/>
      <c r="E305" s="461"/>
      <c r="F305" s="461"/>
      <c r="G305" s="461"/>
      <c r="H305" s="461"/>
      <c r="I305" s="461"/>
      <c r="J305" s="461"/>
      <c r="K305" s="461"/>
      <c r="L305" s="461"/>
      <c r="M305" s="461"/>
      <c r="N305" s="461"/>
      <c r="O305" s="461"/>
      <c r="P305" s="461"/>
      <c r="Q305" s="461"/>
      <c r="R305" s="461"/>
      <c r="S305" s="461"/>
      <c r="T305" s="461"/>
      <c r="U305" s="461"/>
      <c r="V305" s="461"/>
      <c r="W305" s="461"/>
      <c r="X305" s="461"/>
      <c r="Y305" s="461"/>
      <c r="Z305" s="461"/>
      <c r="AA305" s="461"/>
      <c r="AB305" s="461"/>
      <c r="AC305" s="461"/>
      <c r="AD305" s="461"/>
      <c r="AE305" s="461"/>
      <c r="AF305" s="461"/>
      <c r="AG305" s="461"/>
      <c r="AH305" s="461"/>
      <c r="AI305" s="461"/>
      <c r="AJ305" s="461"/>
      <c r="AK305" s="461"/>
      <c r="AL305" s="461"/>
      <c r="AM305" s="461"/>
      <c r="AN305" s="461"/>
      <c r="AO305" s="461"/>
      <c r="AP305" s="461"/>
      <c r="AQ305" s="461"/>
      <c r="AR305" s="461"/>
      <c r="AS305" s="461"/>
    </row>
    <row r="306" spans="3:45" x14ac:dyDescent="0.3">
      <c r="C306" s="461"/>
      <c r="D306" s="461"/>
      <c r="E306" s="461"/>
      <c r="F306" s="461"/>
      <c r="G306" s="461"/>
      <c r="H306" s="461"/>
      <c r="I306" s="461"/>
      <c r="J306" s="461"/>
      <c r="K306" s="461"/>
      <c r="L306" s="461"/>
      <c r="M306" s="461"/>
      <c r="N306" s="461"/>
      <c r="O306" s="461"/>
      <c r="P306" s="461"/>
      <c r="Q306" s="461"/>
      <c r="R306" s="461"/>
      <c r="S306" s="461"/>
      <c r="T306" s="461"/>
      <c r="U306" s="461"/>
      <c r="V306" s="461"/>
      <c r="W306" s="461"/>
      <c r="X306" s="461"/>
      <c r="Y306" s="461"/>
      <c r="Z306" s="461"/>
      <c r="AA306" s="461"/>
      <c r="AB306" s="461"/>
      <c r="AC306" s="461"/>
      <c r="AD306" s="461"/>
      <c r="AE306" s="461"/>
      <c r="AF306" s="461"/>
      <c r="AG306" s="461"/>
      <c r="AH306" s="461"/>
      <c r="AI306" s="461"/>
      <c r="AJ306" s="461"/>
      <c r="AK306" s="461"/>
      <c r="AL306" s="461"/>
      <c r="AM306" s="461"/>
      <c r="AN306" s="461"/>
      <c r="AO306" s="461"/>
      <c r="AP306" s="461"/>
      <c r="AQ306" s="461"/>
      <c r="AR306" s="461"/>
      <c r="AS306" s="461"/>
    </row>
    <row r="307" spans="3:45" x14ac:dyDescent="0.3">
      <c r="C307" s="461"/>
      <c r="D307" s="461"/>
      <c r="E307" s="461"/>
      <c r="F307" s="461"/>
      <c r="G307" s="461"/>
      <c r="H307" s="461"/>
      <c r="I307" s="461"/>
      <c r="J307" s="461"/>
      <c r="K307" s="461"/>
      <c r="L307" s="461"/>
      <c r="M307" s="461"/>
      <c r="N307" s="461"/>
      <c r="O307" s="461"/>
      <c r="P307" s="461"/>
      <c r="Q307" s="461"/>
      <c r="R307" s="461"/>
      <c r="S307" s="461"/>
      <c r="T307" s="461"/>
      <c r="U307" s="461"/>
      <c r="V307" s="461"/>
      <c r="W307" s="461"/>
      <c r="X307" s="461"/>
      <c r="Y307" s="461"/>
      <c r="Z307" s="461"/>
      <c r="AA307" s="461"/>
      <c r="AB307" s="461"/>
      <c r="AC307" s="461"/>
      <c r="AD307" s="461"/>
      <c r="AE307" s="461"/>
      <c r="AF307" s="461"/>
      <c r="AG307" s="461"/>
      <c r="AH307" s="461"/>
      <c r="AI307" s="461"/>
      <c r="AJ307" s="461"/>
      <c r="AK307" s="461"/>
      <c r="AL307" s="461"/>
      <c r="AM307" s="461"/>
      <c r="AN307" s="461"/>
      <c r="AO307" s="461"/>
      <c r="AP307" s="461"/>
      <c r="AQ307" s="461"/>
      <c r="AR307" s="461"/>
      <c r="AS307" s="461"/>
    </row>
    <row r="308" spans="3:45" x14ac:dyDescent="0.3">
      <c r="C308" s="461"/>
      <c r="D308" s="461"/>
      <c r="E308" s="461"/>
      <c r="F308" s="461"/>
      <c r="G308" s="461"/>
      <c r="H308" s="461"/>
      <c r="I308" s="461"/>
      <c r="J308" s="461"/>
      <c r="K308" s="461"/>
      <c r="L308" s="461"/>
      <c r="M308" s="461"/>
      <c r="N308" s="461"/>
      <c r="O308" s="461"/>
      <c r="P308" s="461"/>
      <c r="Q308" s="461"/>
      <c r="R308" s="461"/>
      <c r="S308" s="461"/>
      <c r="T308" s="461"/>
      <c r="U308" s="461"/>
      <c r="V308" s="461"/>
      <c r="W308" s="461"/>
      <c r="X308" s="461"/>
      <c r="Y308" s="461"/>
      <c r="Z308" s="461"/>
      <c r="AA308" s="461"/>
      <c r="AB308" s="461"/>
      <c r="AC308" s="461"/>
      <c r="AD308" s="461"/>
      <c r="AE308" s="461"/>
      <c r="AF308" s="461"/>
      <c r="AG308" s="461"/>
      <c r="AH308" s="461"/>
      <c r="AI308" s="461"/>
      <c r="AJ308" s="461"/>
      <c r="AK308" s="461"/>
      <c r="AL308" s="461"/>
      <c r="AM308" s="461"/>
      <c r="AN308" s="461"/>
      <c r="AO308" s="461"/>
      <c r="AP308" s="461"/>
      <c r="AQ308" s="461"/>
      <c r="AR308" s="461"/>
      <c r="AS308" s="461"/>
    </row>
    <row r="309" spans="3:45" x14ac:dyDescent="0.3">
      <c r="C309" s="461"/>
      <c r="D309" s="461"/>
      <c r="E309" s="461"/>
      <c r="F309" s="461"/>
      <c r="G309" s="461"/>
      <c r="H309" s="461"/>
      <c r="I309" s="461"/>
      <c r="J309" s="461"/>
      <c r="K309" s="461"/>
      <c r="L309" s="461"/>
      <c r="M309" s="461"/>
      <c r="N309" s="461"/>
      <c r="O309" s="461"/>
      <c r="P309" s="461"/>
      <c r="Q309" s="461"/>
      <c r="R309" s="461"/>
      <c r="S309" s="461"/>
      <c r="T309" s="461"/>
      <c r="U309" s="461"/>
      <c r="V309" s="461"/>
      <c r="W309" s="461"/>
      <c r="X309" s="461"/>
      <c r="Y309" s="461"/>
      <c r="Z309" s="461"/>
      <c r="AA309" s="461"/>
      <c r="AB309" s="461"/>
      <c r="AC309" s="461"/>
      <c r="AD309" s="461"/>
      <c r="AE309" s="461"/>
      <c r="AF309" s="461"/>
      <c r="AG309" s="461"/>
      <c r="AH309" s="461"/>
      <c r="AI309" s="461"/>
      <c r="AJ309" s="461"/>
      <c r="AK309" s="461"/>
      <c r="AL309" s="461"/>
      <c r="AM309" s="461"/>
      <c r="AN309" s="461"/>
      <c r="AO309" s="461"/>
      <c r="AP309" s="461"/>
      <c r="AQ309" s="461"/>
      <c r="AR309" s="461"/>
      <c r="AS309" s="461"/>
    </row>
    <row r="310" spans="3:45" x14ac:dyDescent="0.3">
      <c r="C310" s="461"/>
      <c r="D310" s="461"/>
      <c r="E310" s="461"/>
      <c r="F310" s="461"/>
      <c r="G310" s="461"/>
      <c r="H310" s="461"/>
      <c r="I310" s="461"/>
      <c r="J310" s="461"/>
      <c r="K310" s="461"/>
      <c r="L310" s="461"/>
      <c r="M310" s="461"/>
      <c r="N310" s="461"/>
      <c r="O310" s="461"/>
      <c r="P310" s="461"/>
      <c r="Q310" s="461"/>
      <c r="R310" s="461"/>
      <c r="S310" s="461"/>
      <c r="T310" s="461"/>
      <c r="U310" s="461"/>
      <c r="V310" s="461"/>
      <c r="W310" s="461"/>
      <c r="X310" s="461"/>
      <c r="Y310" s="461"/>
      <c r="Z310" s="461"/>
      <c r="AA310" s="461"/>
      <c r="AB310" s="461"/>
      <c r="AC310" s="461"/>
      <c r="AD310" s="461"/>
      <c r="AE310" s="461"/>
      <c r="AF310" s="461"/>
      <c r="AG310" s="461"/>
      <c r="AH310" s="461"/>
      <c r="AI310" s="461"/>
      <c r="AJ310" s="461"/>
      <c r="AK310" s="461"/>
      <c r="AL310" s="461"/>
      <c r="AM310" s="461"/>
      <c r="AN310" s="461"/>
      <c r="AO310" s="461"/>
      <c r="AP310" s="461"/>
      <c r="AQ310" s="461"/>
      <c r="AR310" s="461"/>
      <c r="AS310" s="461"/>
    </row>
    <row r="311" spans="3:45" x14ac:dyDescent="0.3">
      <c r="C311" s="461"/>
      <c r="D311" s="461"/>
      <c r="E311" s="461"/>
      <c r="F311" s="461"/>
      <c r="G311" s="461"/>
      <c r="H311" s="461"/>
      <c r="I311" s="461"/>
      <c r="J311" s="461"/>
      <c r="K311" s="461"/>
      <c r="L311" s="461"/>
      <c r="M311" s="461"/>
      <c r="N311" s="461"/>
      <c r="O311" s="461"/>
      <c r="P311" s="461"/>
      <c r="Q311" s="461"/>
      <c r="R311" s="461"/>
      <c r="S311" s="461"/>
      <c r="T311" s="461"/>
      <c r="U311" s="461"/>
      <c r="V311" s="461"/>
      <c r="W311" s="461"/>
      <c r="X311" s="461"/>
      <c r="Y311" s="461"/>
      <c r="Z311" s="461"/>
      <c r="AA311" s="461"/>
      <c r="AB311" s="461"/>
      <c r="AC311" s="461"/>
      <c r="AD311" s="461"/>
      <c r="AE311" s="461"/>
      <c r="AF311" s="461"/>
      <c r="AG311" s="461"/>
      <c r="AH311" s="461"/>
      <c r="AI311" s="461"/>
      <c r="AJ311" s="461"/>
      <c r="AK311" s="461"/>
      <c r="AL311" s="461"/>
      <c r="AM311" s="461"/>
      <c r="AN311" s="461"/>
      <c r="AO311" s="461"/>
      <c r="AP311" s="461"/>
      <c r="AQ311" s="461"/>
      <c r="AR311" s="461"/>
      <c r="AS311" s="461"/>
    </row>
    <row r="312" spans="3:45" x14ac:dyDescent="0.3">
      <c r="C312" s="461"/>
      <c r="D312" s="461"/>
      <c r="E312" s="461"/>
      <c r="F312" s="461"/>
      <c r="G312" s="461"/>
      <c r="H312" s="461"/>
      <c r="I312" s="461"/>
      <c r="J312" s="461"/>
      <c r="K312" s="461"/>
      <c r="L312" s="461"/>
      <c r="M312" s="461"/>
      <c r="N312" s="461"/>
      <c r="O312" s="461"/>
      <c r="P312" s="461"/>
      <c r="Q312" s="461"/>
      <c r="R312" s="461"/>
      <c r="S312" s="461"/>
      <c r="T312" s="461"/>
      <c r="U312" s="461"/>
      <c r="V312" s="461"/>
      <c r="W312" s="461"/>
      <c r="X312" s="461"/>
      <c r="Y312" s="461"/>
      <c r="Z312" s="461"/>
      <c r="AA312" s="461"/>
      <c r="AB312" s="461"/>
      <c r="AC312" s="461"/>
      <c r="AD312" s="461"/>
      <c r="AE312" s="461"/>
      <c r="AF312" s="461"/>
      <c r="AG312" s="461"/>
      <c r="AH312" s="461"/>
      <c r="AI312" s="461"/>
      <c r="AJ312" s="461"/>
      <c r="AK312" s="461"/>
      <c r="AL312" s="461"/>
      <c r="AM312" s="461"/>
      <c r="AN312" s="461"/>
      <c r="AO312" s="461"/>
      <c r="AP312" s="461"/>
      <c r="AQ312" s="461"/>
      <c r="AR312" s="461"/>
      <c r="AS312" s="461"/>
    </row>
    <row r="313" spans="3:45" x14ac:dyDescent="0.3">
      <c r="C313" s="461"/>
      <c r="D313" s="461"/>
      <c r="E313" s="461"/>
      <c r="F313" s="461"/>
      <c r="G313" s="461"/>
      <c r="H313" s="461"/>
      <c r="I313" s="461"/>
      <c r="J313" s="461"/>
      <c r="K313" s="461"/>
      <c r="L313" s="461"/>
      <c r="M313" s="461"/>
      <c r="N313" s="461"/>
      <c r="O313" s="461"/>
      <c r="P313" s="461"/>
      <c r="Q313" s="461"/>
      <c r="R313" s="461"/>
      <c r="S313" s="461"/>
      <c r="T313" s="461"/>
      <c r="U313" s="461"/>
      <c r="V313" s="461"/>
      <c r="W313" s="461"/>
      <c r="X313" s="461"/>
      <c r="Y313" s="461"/>
      <c r="Z313" s="461"/>
      <c r="AA313" s="461"/>
      <c r="AB313" s="461"/>
      <c r="AC313" s="461"/>
      <c r="AD313" s="461"/>
      <c r="AE313" s="461"/>
      <c r="AF313" s="461"/>
      <c r="AG313" s="461"/>
      <c r="AH313" s="461"/>
      <c r="AI313" s="461"/>
      <c r="AJ313" s="461"/>
      <c r="AK313" s="461"/>
      <c r="AL313" s="461"/>
      <c r="AM313" s="461"/>
      <c r="AN313" s="461"/>
      <c r="AO313" s="461"/>
      <c r="AP313" s="461"/>
      <c r="AQ313" s="461"/>
      <c r="AR313" s="461"/>
      <c r="AS313" s="461"/>
    </row>
    <row r="314" spans="3:45" x14ac:dyDescent="0.3">
      <c r="C314" s="461"/>
      <c r="D314" s="461"/>
      <c r="E314" s="461"/>
      <c r="F314" s="461"/>
      <c r="G314" s="461"/>
      <c r="H314" s="461"/>
      <c r="I314" s="461"/>
      <c r="J314" s="461"/>
      <c r="K314" s="461"/>
      <c r="L314" s="461"/>
      <c r="M314" s="461"/>
      <c r="N314" s="461"/>
      <c r="O314" s="461"/>
      <c r="P314" s="461"/>
      <c r="Q314" s="461"/>
      <c r="R314" s="461"/>
      <c r="S314" s="461"/>
      <c r="T314" s="461"/>
      <c r="U314" s="461"/>
      <c r="V314" s="461"/>
      <c r="W314" s="461"/>
      <c r="X314" s="461"/>
      <c r="Y314" s="461"/>
      <c r="Z314" s="461"/>
      <c r="AA314" s="461"/>
      <c r="AB314" s="461"/>
      <c r="AC314" s="461"/>
      <c r="AD314" s="461"/>
      <c r="AE314" s="461"/>
      <c r="AF314" s="461"/>
      <c r="AG314" s="461"/>
      <c r="AH314" s="461"/>
      <c r="AI314" s="461"/>
      <c r="AJ314" s="461"/>
      <c r="AK314" s="461"/>
      <c r="AL314" s="461"/>
      <c r="AM314" s="461"/>
      <c r="AN314" s="461"/>
      <c r="AO314" s="461"/>
      <c r="AP314" s="461"/>
      <c r="AQ314" s="461"/>
      <c r="AR314" s="461"/>
      <c r="AS314" s="461"/>
    </row>
    <row r="315" spans="3:45" x14ac:dyDescent="0.3">
      <c r="C315" s="461"/>
      <c r="D315" s="461"/>
      <c r="E315" s="461"/>
      <c r="F315" s="461"/>
      <c r="G315" s="461"/>
      <c r="H315" s="461"/>
      <c r="I315" s="461"/>
      <c r="J315" s="461"/>
      <c r="K315" s="461"/>
      <c r="L315" s="461"/>
      <c r="M315" s="461"/>
      <c r="N315" s="461"/>
      <c r="O315" s="461"/>
      <c r="P315" s="461"/>
      <c r="Q315" s="461"/>
      <c r="R315" s="461"/>
      <c r="S315" s="461"/>
      <c r="T315" s="461"/>
      <c r="U315" s="461"/>
      <c r="V315" s="461"/>
      <c r="W315" s="461"/>
      <c r="X315" s="461"/>
      <c r="Y315" s="461"/>
      <c r="Z315" s="461"/>
      <c r="AA315" s="461"/>
      <c r="AB315" s="461"/>
      <c r="AC315" s="461"/>
      <c r="AD315" s="461"/>
      <c r="AE315" s="461"/>
      <c r="AF315" s="461"/>
      <c r="AG315" s="461"/>
      <c r="AH315" s="461"/>
      <c r="AI315" s="461"/>
      <c r="AJ315" s="461"/>
      <c r="AK315" s="461"/>
      <c r="AL315" s="461"/>
      <c r="AM315" s="461"/>
      <c r="AN315" s="461"/>
      <c r="AO315" s="461"/>
      <c r="AP315" s="461"/>
      <c r="AQ315" s="461"/>
      <c r="AR315" s="461"/>
      <c r="AS315" s="461"/>
    </row>
    <row r="316" spans="3:45" x14ac:dyDescent="0.3">
      <c r="C316" s="461"/>
      <c r="D316" s="461"/>
      <c r="E316" s="461"/>
      <c r="F316" s="461"/>
      <c r="G316" s="461"/>
      <c r="H316" s="461"/>
      <c r="I316" s="461"/>
      <c r="J316" s="461"/>
      <c r="K316" s="461"/>
      <c r="L316" s="461"/>
      <c r="M316" s="461"/>
      <c r="N316" s="461"/>
      <c r="O316" s="461"/>
      <c r="P316" s="461"/>
      <c r="Q316" s="461"/>
      <c r="R316" s="461"/>
      <c r="S316" s="461"/>
      <c r="T316" s="461"/>
      <c r="U316" s="461"/>
      <c r="V316" s="461"/>
      <c r="W316" s="461"/>
      <c r="X316" s="461"/>
      <c r="Y316" s="461"/>
      <c r="Z316" s="461"/>
      <c r="AA316" s="461"/>
      <c r="AB316" s="461"/>
      <c r="AC316" s="461"/>
      <c r="AD316" s="461"/>
      <c r="AE316" s="461"/>
      <c r="AF316" s="461"/>
      <c r="AG316" s="461"/>
      <c r="AH316" s="461"/>
      <c r="AI316" s="461"/>
      <c r="AJ316" s="461"/>
      <c r="AK316" s="461"/>
      <c r="AL316" s="461"/>
      <c r="AM316" s="461"/>
      <c r="AN316" s="461"/>
      <c r="AO316" s="461"/>
      <c r="AP316" s="461"/>
      <c r="AQ316" s="461"/>
      <c r="AR316" s="461"/>
      <c r="AS316" s="461"/>
    </row>
    <row r="317" spans="3:45" x14ac:dyDescent="0.3">
      <c r="C317" s="461"/>
      <c r="D317" s="461"/>
      <c r="E317" s="461"/>
      <c r="F317" s="461"/>
      <c r="G317" s="461"/>
      <c r="H317" s="461"/>
      <c r="I317" s="461"/>
      <c r="J317" s="461"/>
      <c r="K317" s="461"/>
      <c r="L317" s="461"/>
      <c r="M317" s="461"/>
      <c r="N317" s="461"/>
      <c r="O317" s="461"/>
      <c r="P317" s="461"/>
      <c r="Q317" s="461"/>
      <c r="R317" s="461"/>
      <c r="S317" s="461"/>
      <c r="T317" s="461"/>
      <c r="U317" s="461"/>
      <c r="V317" s="461"/>
      <c r="W317" s="461"/>
      <c r="X317" s="461"/>
      <c r="Y317" s="461"/>
      <c r="Z317" s="461"/>
      <c r="AA317" s="461"/>
      <c r="AB317" s="461"/>
      <c r="AC317" s="461"/>
      <c r="AD317" s="461"/>
      <c r="AE317" s="461"/>
      <c r="AF317" s="461"/>
      <c r="AG317" s="461"/>
      <c r="AH317" s="461"/>
      <c r="AI317" s="461"/>
      <c r="AJ317" s="461"/>
      <c r="AK317" s="461"/>
      <c r="AL317" s="461"/>
      <c r="AM317" s="461"/>
      <c r="AN317" s="461"/>
      <c r="AO317" s="461"/>
      <c r="AP317" s="461"/>
      <c r="AQ317" s="461"/>
      <c r="AR317" s="461"/>
      <c r="AS317" s="461"/>
    </row>
    <row r="318" spans="3:45" x14ac:dyDescent="0.3">
      <c r="C318" s="461"/>
      <c r="D318" s="461"/>
      <c r="E318" s="461"/>
      <c r="F318" s="461"/>
      <c r="G318" s="461"/>
      <c r="H318" s="461"/>
      <c r="I318" s="461"/>
      <c r="J318" s="461"/>
      <c r="K318" s="461"/>
      <c r="L318" s="461"/>
      <c r="M318" s="461"/>
      <c r="N318" s="461"/>
      <c r="O318" s="461"/>
      <c r="P318" s="461"/>
      <c r="Q318" s="461"/>
      <c r="R318" s="461"/>
      <c r="S318" s="461"/>
      <c r="T318" s="461"/>
      <c r="U318" s="461"/>
      <c r="V318" s="461"/>
      <c r="W318" s="461"/>
      <c r="X318" s="461"/>
      <c r="Y318" s="461"/>
      <c r="Z318" s="461"/>
      <c r="AA318" s="461"/>
      <c r="AB318" s="461"/>
      <c r="AC318" s="461"/>
      <c r="AD318" s="461"/>
      <c r="AE318" s="461"/>
      <c r="AF318" s="461"/>
      <c r="AG318" s="461"/>
      <c r="AH318" s="461"/>
      <c r="AI318" s="461"/>
      <c r="AJ318" s="461"/>
      <c r="AK318" s="461"/>
      <c r="AL318" s="461"/>
      <c r="AM318" s="461"/>
      <c r="AN318" s="461"/>
      <c r="AO318" s="461"/>
      <c r="AP318" s="461"/>
      <c r="AQ318" s="461"/>
      <c r="AR318" s="461"/>
      <c r="AS318" s="461"/>
    </row>
    <row r="319" spans="3:45" x14ac:dyDescent="0.3">
      <c r="C319" s="461"/>
      <c r="D319" s="461"/>
      <c r="E319" s="461"/>
      <c r="F319" s="461"/>
      <c r="G319" s="461"/>
      <c r="H319" s="461"/>
      <c r="I319" s="461"/>
      <c r="J319" s="461"/>
      <c r="K319" s="461"/>
      <c r="L319" s="461"/>
      <c r="M319" s="461"/>
      <c r="N319" s="461"/>
      <c r="O319" s="461"/>
      <c r="P319" s="461"/>
      <c r="Q319" s="461"/>
      <c r="R319" s="461"/>
      <c r="S319" s="461"/>
      <c r="T319" s="461"/>
      <c r="U319" s="461"/>
      <c r="V319" s="461"/>
      <c r="W319" s="461"/>
      <c r="X319" s="461"/>
      <c r="Y319" s="461"/>
      <c r="Z319" s="461"/>
      <c r="AA319" s="461"/>
      <c r="AB319" s="461"/>
      <c r="AC319" s="461"/>
      <c r="AD319" s="461"/>
      <c r="AE319" s="461"/>
      <c r="AF319" s="461"/>
      <c r="AG319" s="461"/>
      <c r="AH319" s="461"/>
      <c r="AI319" s="461"/>
      <c r="AJ319" s="461"/>
      <c r="AK319" s="461"/>
      <c r="AL319" s="461"/>
      <c r="AM319" s="461"/>
      <c r="AN319" s="461"/>
      <c r="AO319" s="461"/>
      <c r="AP319" s="461"/>
      <c r="AQ319" s="461"/>
      <c r="AR319" s="461"/>
      <c r="AS319" s="461"/>
    </row>
    <row r="320" spans="3:45" x14ac:dyDescent="0.3">
      <c r="C320" s="461"/>
      <c r="D320" s="461"/>
      <c r="E320" s="461"/>
      <c r="F320" s="461"/>
      <c r="G320" s="461"/>
      <c r="H320" s="461"/>
      <c r="I320" s="461"/>
      <c r="J320" s="461"/>
      <c r="K320" s="461"/>
      <c r="L320" s="461"/>
      <c r="M320" s="461"/>
      <c r="N320" s="461"/>
      <c r="O320" s="461"/>
      <c r="P320" s="461"/>
      <c r="Q320" s="461"/>
      <c r="R320" s="461"/>
      <c r="S320" s="461"/>
      <c r="T320" s="461"/>
      <c r="U320" s="461"/>
      <c r="V320" s="461"/>
      <c r="W320" s="461"/>
      <c r="X320" s="461"/>
      <c r="Y320" s="461"/>
      <c r="Z320" s="461"/>
      <c r="AA320" s="461"/>
      <c r="AB320" s="461"/>
      <c r="AC320" s="461"/>
      <c r="AD320" s="461"/>
      <c r="AE320" s="461"/>
      <c r="AF320" s="461"/>
      <c r="AG320" s="461"/>
      <c r="AH320" s="461"/>
      <c r="AI320" s="461"/>
      <c r="AJ320" s="461"/>
      <c r="AK320" s="461"/>
      <c r="AL320" s="461"/>
      <c r="AM320" s="461"/>
      <c r="AN320" s="461"/>
      <c r="AO320" s="461"/>
      <c r="AP320" s="461"/>
      <c r="AQ320" s="461"/>
      <c r="AR320" s="461"/>
      <c r="AS320" s="461"/>
    </row>
    <row r="321" spans="3:45" x14ac:dyDescent="0.3">
      <c r="C321" s="461"/>
      <c r="D321" s="461"/>
      <c r="E321" s="461"/>
      <c r="F321" s="461"/>
      <c r="G321" s="461"/>
      <c r="H321" s="461"/>
      <c r="I321" s="461"/>
      <c r="J321" s="461"/>
      <c r="K321" s="461"/>
      <c r="L321" s="461"/>
      <c r="M321" s="461"/>
      <c r="N321" s="461"/>
      <c r="O321" s="461"/>
      <c r="P321" s="461"/>
      <c r="Q321" s="461"/>
      <c r="R321" s="461"/>
      <c r="S321" s="461"/>
      <c r="T321" s="461"/>
      <c r="U321" s="461"/>
      <c r="V321" s="461"/>
      <c r="W321" s="461"/>
      <c r="X321" s="461"/>
      <c r="Y321" s="461"/>
      <c r="Z321" s="461"/>
      <c r="AA321" s="461"/>
      <c r="AB321" s="461"/>
      <c r="AC321" s="461"/>
      <c r="AD321" s="461"/>
      <c r="AE321" s="461"/>
      <c r="AF321" s="461"/>
      <c r="AG321" s="461"/>
      <c r="AH321" s="461"/>
      <c r="AI321" s="461"/>
      <c r="AJ321" s="461"/>
      <c r="AK321" s="461"/>
      <c r="AL321" s="461"/>
      <c r="AM321" s="461"/>
      <c r="AN321" s="461"/>
      <c r="AO321" s="461"/>
      <c r="AP321" s="461"/>
      <c r="AQ321" s="461"/>
      <c r="AR321" s="461"/>
      <c r="AS321" s="461"/>
    </row>
    <row r="322" spans="3:45" x14ac:dyDescent="0.3">
      <c r="C322" s="461"/>
      <c r="D322" s="461"/>
      <c r="E322" s="461"/>
      <c r="F322" s="461"/>
      <c r="G322" s="461"/>
      <c r="H322" s="461"/>
      <c r="I322" s="461"/>
      <c r="J322" s="461"/>
      <c r="K322" s="461"/>
      <c r="L322" s="461"/>
      <c r="M322" s="461"/>
      <c r="N322" s="461"/>
      <c r="O322" s="461"/>
      <c r="P322" s="461"/>
      <c r="Q322" s="461"/>
      <c r="R322" s="461"/>
      <c r="S322" s="461"/>
      <c r="T322" s="461"/>
      <c r="U322" s="461"/>
      <c r="V322" s="461"/>
      <c r="W322" s="461"/>
      <c r="X322" s="461"/>
      <c r="Y322" s="461"/>
      <c r="Z322" s="461"/>
      <c r="AA322" s="461"/>
      <c r="AB322" s="461"/>
      <c r="AC322" s="461"/>
      <c r="AD322" s="461"/>
      <c r="AE322" s="461"/>
      <c r="AF322" s="461"/>
      <c r="AG322" s="461"/>
      <c r="AH322" s="461"/>
      <c r="AI322" s="461"/>
      <c r="AJ322" s="461"/>
      <c r="AK322" s="461"/>
      <c r="AL322" s="461"/>
      <c r="AM322" s="461"/>
      <c r="AN322" s="461"/>
      <c r="AO322" s="461"/>
      <c r="AP322" s="461"/>
      <c r="AQ322" s="461"/>
      <c r="AR322" s="461"/>
      <c r="AS322" s="461"/>
    </row>
    <row r="323" spans="3:45" x14ac:dyDescent="0.3">
      <c r="C323" s="461"/>
      <c r="D323" s="461"/>
      <c r="E323" s="461"/>
      <c r="F323" s="461"/>
      <c r="G323" s="461"/>
      <c r="H323" s="461"/>
      <c r="I323" s="461"/>
      <c r="J323" s="461"/>
      <c r="K323" s="461"/>
      <c r="L323" s="461"/>
      <c r="M323" s="461"/>
      <c r="N323" s="461"/>
      <c r="O323" s="461"/>
      <c r="P323" s="461"/>
      <c r="Q323" s="461"/>
      <c r="R323" s="461"/>
      <c r="S323" s="461"/>
      <c r="T323" s="461"/>
      <c r="U323" s="461"/>
      <c r="V323" s="461"/>
      <c r="W323" s="461"/>
      <c r="X323" s="461"/>
      <c r="Y323" s="461"/>
      <c r="Z323" s="461"/>
      <c r="AA323" s="461"/>
      <c r="AB323" s="461"/>
      <c r="AC323" s="461"/>
      <c r="AD323" s="461"/>
      <c r="AE323" s="461"/>
      <c r="AF323" s="461"/>
      <c r="AG323" s="461"/>
      <c r="AH323" s="461"/>
      <c r="AI323" s="461"/>
      <c r="AJ323" s="461"/>
      <c r="AK323" s="461"/>
      <c r="AL323" s="461"/>
      <c r="AM323" s="461"/>
      <c r="AN323" s="461"/>
      <c r="AO323" s="461"/>
      <c r="AP323" s="461"/>
      <c r="AQ323" s="461"/>
      <c r="AR323" s="461"/>
      <c r="AS323" s="461"/>
    </row>
    <row r="324" spans="3:45" x14ac:dyDescent="0.3">
      <c r="C324" s="461"/>
      <c r="D324" s="461"/>
      <c r="E324" s="461"/>
      <c r="F324" s="461"/>
      <c r="G324" s="461"/>
      <c r="H324" s="461"/>
      <c r="I324" s="461"/>
      <c r="J324" s="461"/>
      <c r="K324" s="461"/>
      <c r="L324" s="461"/>
      <c r="M324" s="461"/>
      <c r="N324" s="461"/>
      <c r="O324" s="461"/>
      <c r="P324" s="461"/>
      <c r="Q324" s="461"/>
      <c r="R324" s="461"/>
      <c r="S324" s="461"/>
      <c r="T324" s="461"/>
      <c r="U324" s="461"/>
      <c r="V324" s="461"/>
      <c r="W324" s="461"/>
      <c r="X324" s="461"/>
      <c r="Y324" s="461"/>
      <c r="Z324" s="461"/>
      <c r="AA324" s="461"/>
      <c r="AB324" s="461"/>
      <c r="AC324" s="461"/>
      <c r="AD324" s="461"/>
      <c r="AE324" s="461"/>
      <c r="AF324" s="461"/>
      <c r="AG324" s="461"/>
      <c r="AH324" s="461"/>
      <c r="AI324" s="461"/>
      <c r="AJ324" s="461"/>
      <c r="AK324" s="461"/>
      <c r="AL324" s="461"/>
      <c r="AM324" s="461"/>
      <c r="AN324" s="461"/>
      <c r="AO324" s="461"/>
      <c r="AP324" s="461"/>
      <c r="AQ324" s="461"/>
      <c r="AR324" s="461"/>
      <c r="AS324" s="461"/>
    </row>
    <row r="325" spans="3:45" x14ac:dyDescent="0.3">
      <c r="C325" s="461"/>
      <c r="D325" s="461"/>
      <c r="E325" s="461"/>
      <c r="F325" s="461"/>
      <c r="G325" s="461"/>
      <c r="H325" s="461"/>
      <c r="I325" s="461"/>
      <c r="J325" s="461"/>
      <c r="K325" s="461"/>
      <c r="L325" s="461"/>
      <c r="M325" s="461"/>
      <c r="N325" s="461"/>
      <c r="O325" s="461"/>
      <c r="P325" s="461"/>
      <c r="Q325" s="461"/>
      <c r="R325" s="461"/>
      <c r="S325" s="461"/>
      <c r="T325" s="461"/>
      <c r="U325" s="461"/>
      <c r="V325" s="461"/>
      <c r="W325" s="461"/>
      <c r="X325" s="461"/>
      <c r="Y325" s="461"/>
      <c r="Z325" s="461"/>
      <c r="AA325" s="461"/>
      <c r="AB325" s="461"/>
      <c r="AC325" s="461"/>
      <c r="AD325" s="461"/>
      <c r="AE325" s="461"/>
      <c r="AF325" s="461"/>
      <c r="AG325" s="461"/>
      <c r="AH325" s="461"/>
      <c r="AI325" s="461"/>
      <c r="AJ325" s="461"/>
      <c r="AK325" s="461"/>
      <c r="AL325" s="461"/>
      <c r="AM325" s="461"/>
      <c r="AN325" s="461"/>
      <c r="AO325" s="461"/>
      <c r="AP325" s="461"/>
      <c r="AQ325" s="461"/>
      <c r="AR325" s="461"/>
      <c r="AS325" s="461"/>
    </row>
    <row r="326" spans="3:45" x14ac:dyDescent="0.3">
      <c r="C326" s="461"/>
      <c r="D326" s="461"/>
      <c r="E326" s="461"/>
      <c r="F326" s="461"/>
      <c r="G326" s="461"/>
      <c r="H326" s="461"/>
      <c r="I326" s="461"/>
      <c r="J326" s="461"/>
      <c r="K326" s="461"/>
      <c r="L326" s="461"/>
      <c r="M326" s="461"/>
      <c r="N326" s="461"/>
      <c r="O326" s="461"/>
      <c r="P326" s="461"/>
      <c r="Q326" s="461"/>
      <c r="R326" s="461"/>
      <c r="S326" s="461"/>
      <c r="T326" s="461"/>
      <c r="U326" s="461"/>
      <c r="V326" s="461"/>
      <c r="W326" s="461"/>
      <c r="X326" s="461"/>
      <c r="Y326" s="461"/>
      <c r="Z326" s="461"/>
      <c r="AA326" s="461"/>
      <c r="AB326" s="461"/>
      <c r="AC326" s="461"/>
      <c r="AD326" s="461"/>
      <c r="AE326" s="461"/>
      <c r="AF326" s="461"/>
      <c r="AG326" s="461"/>
      <c r="AH326" s="461"/>
      <c r="AI326" s="461"/>
      <c r="AJ326" s="461"/>
      <c r="AK326" s="461"/>
      <c r="AL326" s="461"/>
      <c r="AM326" s="461"/>
      <c r="AN326" s="461"/>
      <c r="AO326" s="461"/>
      <c r="AP326" s="461"/>
      <c r="AQ326" s="461"/>
      <c r="AR326" s="461"/>
      <c r="AS326" s="461"/>
    </row>
    <row r="327" spans="3:45" x14ac:dyDescent="0.3">
      <c r="C327" s="461"/>
      <c r="D327" s="461"/>
      <c r="E327" s="461"/>
      <c r="F327" s="461"/>
      <c r="G327" s="461"/>
      <c r="H327" s="461"/>
      <c r="I327" s="461"/>
      <c r="J327" s="461"/>
      <c r="K327" s="461"/>
      <c r="L327" s="461"/>
      <c r="M327" s="461"/>
      <c r="N327" s="461"/>
      <c r="O327" s="461"/>
      <c r="P327" s="461"/>
      <c r="Q327" s="461"/>
      <c r="R327" s="461"/>
      <c r="S327" s="461"/>
      <c r="T327" s="461"/>
      <c r="U327" s="461"/>
      <c r="V327" s="461"/>
      <c r="W327" s="461"/>
      <c r="X327" s="461"/>
      <c r="Y327" s="461"/>
      <c r="Z327" s="461"/>
      <c r="AA327" s="461"/>
      <c r="AB327" s="461"/>
      <c r="AC327" s="461"/>
      <c r="AD327" s="461"/>
      <c r="AE327" s="461"/>
      <c r="AF327" s="461"/>
      <c r="AG327" s="461"/>
      <c r="AH327" s="461"/>
      <c r="AI327" s="461"/>
      <c r="AJ327" s="461"/>
      <c r="AK327" s="461"/>
      <c r="AL327" s="461"/>
      <c r="AM327" s="461"/>
      <c r="AN327" s="461"/>
      <c r="AO327" s="461"/>
      <c r="AP327" s="461"/>
      <c r="AQ327" s="461"/>
      <c r="AR327" s="461"/>
      <c r="AS327" s="461"/>
    </row>
    <row r="328" spans="3:45" x14ac:dyDescent="0.3">
      <c r="C328" s="461"/>
      <c r="D328" s="461"/>
      <c r="E328" s="461"/>
      <c r="F328" s="461"/>
      <c r="G328" s="461"/>
      <c r="H328" s="461"/>
      <c r="I328" s="461"/>
      <c r="J328" s="461"/>
      <c r="K328" s="461"/>
      <c r="L328" s="461"/>
      <c r="M328" s="461"/>
      <c r="N328" s="461"/>
      <c r="O328" s="461"/>
      <c r="P328" s="461"/>
      <c r="Q328" s="461"/>
      <c r="R328" s="461"/>
      <c r="S328" s="461"/>
      <c r="T328" s="461"/>
      <c r="U328" s="461"/>
      <c r="V328" s="461"/>
      <c r="W328" s="461"/>
      <c r="X328" s="461"/>
      <c r="Y328" s="461"/>
      <c r="Z328" s="461"/>
      <c r="AA328" s="461"/>
      <c r="AB328" s="461"/>
      <c r="AC328" s="461"/>
      <c r="AD328" s="461"/>
      <c r="AE328" s="461"/>
      <c r="AF328" s="461"/>
      <c r="AG328" s="461"/>
      <c r="AH328" s="461"/>
      <c r="AI328" s="461"/>
      <c r="AJ328" s="461"/>
      <c r="AK328" s="461"/>
      <c r="AL328" s="461"/>
      <c r="AM328" s="461"/>
      <c r="AN328" s="461"/>
      <c r="AO328" s="461"/>
      <c r="AP328" s="461"/>
      <c r="AQ328" s="461"/>
      <c r="AR328" s="461"/>
      <c r="AS328" s="461"/>
    </row>
    <row r="329" spans="3:45" x14ac:dyDescent="0.3">
      <c r="C329" s="461"/>
      <c r="D329" s="461"/>
      <c r="E329" s="461"/>
      <c r="F329" s="461"/>
      <c r="G329" s="461"/>
      <c r="H329" s="461"/>
      <c r="I329" s="461"/>
      <c r="J329" s="461"/>
      <c r="K329" s="461"/>
      <c r="L329" s="461"/>
      <c r="M329" s="461"/>
      <c r="N329" s="461"/>
      <c r="O329" s="461"/>
      <c r="P329" s="461"/>
      <c r="Q329" s="461"/>
      <c r="R329" s="461"/>
      <c r="S329" s="461"/>
      <c r="T329" s="461"/>
      <c r="U329" s="461"/>
      <c r="V329" s="461"/>
      <c r="W329" s="461"/>
      <c r="X329" s="461"/>
      <c r="Y329" s="461"/>
      <c r="Z329" s="461"/>
      <c r="AA329" s="461"/>
      <c r="AB329" s="461"/>
      <c r="AC329" s="461"/>
      <c r="AD329" s="461"/>
      <c r="AE329" s="461"/>
      <c r="AF329" s="461"/>
      <c r="AG329" s="461"/>
      <c r="AH329" s="461"/>
      <c r="AI329" s="461"/>
      <c r="AJ329" s="461"/>
      <c r="AK329" s="461"/>
      <c r="AL329" s="461"/>
      <c r="AM329" s="461"/>
      <c r="AN329" s="461"/>
      <c r="AO329" s="461"/>
      <c r="AP329" s="461"/>
      <c r="AQ329" s="461"/>
      <c r="AR329" s="461"/>
      <c r="AS329" s="461"/>
    </row>
    <row r="330" spans="3:45" x14ac:dyDescent="0.3">
      <c r="C330" s="461"/>
      <c r="D330" s="461"/>
      <c r="E330" s="461"/>
      <c r="F330" s="461"/>
      <c r="G330" s="461"/>
      <c r="H330" s="461"/>
      <c r="I330" s="461"/>
      <c r="J330" s="461"/>
      <c r="K330" s="461"/>
      <c r="L330" s="461"/>
      <c r="M330" s="461"/>
      <c r="N330" s="461"/>
      <c r="O330" s="461"/>
      <c r="P330" s="461"/>
      <c r="Q330" s="461"/>
      <c r="R330" s="461"/>
      <c r="S330" s="461"/>
      <c r="T330" s="461"/>
      <c r="U330" s="461"/>
      <c r="V330" s="461"/>
      <c r="W330" s="461"/>
      <c r="X330" s="461"/>
      <c r="Y330" s="461"/>
      <c r="Z330" s="461"/>
      <c r="AA330" s="461"/>
      <c r="AB330" s="461"/>
      <c r="AC330" s="461"/>
      <c r="AD330" s="461"/>
      <c r="AE330" s="461"/>
      <c r="AF330" s="461"/>
      <c r="AG330" s="461"/>
      <c r="AH330" s="461"/>
      <c r="AI330" s="461"/>
      <c r="AJ330" s="461"/>
      <c r="AK330" s="461"/>
      <c r="AL330" s="461"/>
      <c r="AM330" s="461"/>
      <c r="AN330" s="461"/>
      <c r="AO330" s="461"/>
      <c r="AP330" s="461"/>
      <c r="AQ330" s="461"/>
      <c r="AR330" s="461"/>
      <c r="AS330" s="461"/>
    </row>
    <row r="331" spans="3:45" x14ac:dyDescent="0.3">
      <c r="C331" s="461"/>
      <c r="D331" s="461"/>
      <c r="E331" s="461"/>
      <c r="F331" s="461"/>
      <c r="G331" s="461"/>
      <c r="H331" s="461"/>
      <c r="I331" s="461"/>
      <c r="J331" s="461"/>
      <c r="K331" s="461"/>
      <c r="L331" s="461"/>
      <c r="M331" s="461"/>
      <c r="N331" s="461"/>
      <c r="O331" s="461"/>
      <c r="P331" s="461"/>
      <c r="Q331" s="461"/>
      <c r="R331" s="461"/>
      <c r="S331" s="461"/>
      <c r="T331" s="461"/>
      <c r="U331" s="461"/>
      <c r="V331" s="461"/>
      <c r="W331" s="461"/>
      <c r="X331" s="461"/>
      <c r="Y331" s="461"/>
      <c r="Z331" s="461"/>
      <c r="AA331" s="461"/>
      <c r="AB331" s="461"/>
      <c r="AC331" s="461"/>
      <c r="AD331" s="461"/>
      <c r="AE331" s="461"/>
      <c r="AF331" s="461"/>
      <c r="AG331" s="461"/>
      <c r="AH331" s="461"/>
      <c r="AI331" s="461"/>
      <c r="AJ331" s="461"/>
      <c r="AK331" s="461"/>
      <c r="AL331" s="461"/>
      <c r="AM331" s="461"/>
      <c r="AN331" s="461"/>
      <c r="AO331" s="461"/>
      <c r="AP331" s="461"/>
      <c r="AQ331" s="461"/>
      <c r="AR331" s="461"/>
      <c r="AS331" s="461"/>
    </row>
    <row r="332" spans="3:45" x14ac:dyDescent="0.3">
      <c r="C332" s="461"/>
      <c r="D332" s="461"/>
      <c r="E332" s="461"/>
      <c r="F332" s="461"/>
      <c r="G332" s="461"/>
      <c r="H332" s="461"/>
      <c r="I332" s="461"/>
      <c r="J332" s="461"/>
      <c r="K332" s="461"/>
      <c r="L332" s="461"/>
      <c r="M332" s="461"/>
      <c r="N332" s="461"/>
      <c r="O332" s="461"/>
      <c r="P332" s="461"/>
      <c r="Q332" s="461"/>
      <c r="R332" s="461"/>
      <c r="S332" s="461"/>
      <c r="T332" s="461"/>
      <c r="U332" s="461"/>
      <c r="V332" s="461"/>
      <c r="W332" s="461"/>
      <c r="X332" s="461"/>
      <c r="Y332" s="461"/>
      <c r="Z332" s="461"/>
      <c r="AA332" s="461"/>
      <c r="AB332" s="461"/>
      <c r="AC332" s="461"/>
      <c r="AD332" s="461"/>
      <c r="AE332" s="461"/>
      <c r="AF332" s="461"/>
      <c r="AG332" s="461"/>
      <c r="AH332" s="461"/>
      <c r="AI332" s="461"/>
      <c r="AJ332" s="461"/>
      <c r="AK332" s="461"/>
      <c r="AL332" s="461"/>
      <c r="AM332" s="461"/>
      <c r="AN332" s="461"/>
      <c r="AO332" s="461"/>
      <c r="AP332" s="461"/>
      <c r="AQ332" s="461"/>
      <c r="AR332" s="461"/>
      <c r="AS332" s="461"/>
    </row>
    <row r="333" spans="3:45" x14ac:dyDescent="0.3">
      <c r="C333" s="461"/>
      <c r="D333" s="461"/>
      <c r="E333" s="461"/>
      <c r="F333" s="461"/>
      <c r="G333" s="461"/>
      <c r="H333" s="461"/>
      <c r="I333" s="461"/>
      <c r="J333" s="461"/>
      <c r="K333" s="461"/>
      <c r="L333" s="461"/>
      <c r="M333" s="461"/>
      <c r="N333" s="461"/>
      <c r="O333" s="461"/>
      <c r="P333" s="461"/>
      <c r="Q333" s="461"/>
      <c r="R333" s="461"/>
      <c r="S333" s="461"/>
      <c r="T333" s="461"/>
      <c r="U333" s="461"/>
      <c r="V333" s="461"/>
      <c r="W333" s="461"/>
      <c r="X333" s="461"/>
      <c r="Y333" s="461"/>
      <c r="Z333" s="461"/>
      <c r="AA333" s="461"/>
      <c r="AB333" s="461"/>
      <c r="AC333" s="461"/>
      <c r="AD333" s="461"/>
      <c r="AE333" s="461"/>
      <c r="AF333" s="461"/>
      <c r="AG333" s="461"/>
      <c r="AH333" s="461"/>
      <c r="AI333" s="461"/>
      <c r="AJ333" s="461"/>
      <c r="AK333" s="461"/>
      <c r="AL333" s="461"/>
      <c r="AM333" s="461"/>
      <c r="AN333" s="461"/>
      <c r="AO333" s="461"/>
      <c r="AP333" s="461"/>
      <c r="AQ333" s="461"/>
      <c r="AR333" s="461"/>
      <c r="AS333" s="461"/>
    </row>
    <row r="334" spans="3:45" x14ac:dyDescent="0.3">
      <c r="C334" s="461"/>
      <c r="D334" s="461"/>
      <c r="E334" s="461"/>
      <c r="F334" s="461"/>
      <c r="G334" s="461"/>
      <c r="H334" s="461"/>
      <c r="I334" s="461"/>
      <c r="J334" s="461"/>
      <c r="K334" s="461"/>
      <c r="L334" s="461"/>
      <c r="M334" s="461"/>
      <c r="N334" s="461"/>
      <c r="O334" s="461"/>
      <c r="P334" s="461"/>
      <c r="Q334" s="461"/>
      <c r="R334" s="461"/>
      <c r="S334" s="461"/>
      <c r="T334" s="461"/>
      <c r="U334" s="461"/>
      <c r="V334" s="461"/>
      <c r="W334" s="461"/>
      <c r="X334" s="461"/>
      <c r="Y334" s="461"/>
      <c r="Z334" s="461"/>
      <c r="AA334" s="461"/>
      <c r="AB334" s="461"/>
      <c r="AC334" s="461"/>
      <c r="AD334" s="461"/>
      <c r="AE334" s="461"/>
      <c r="AF334" s="461"/>
      <c r="AG334" s="461"/>
      <c r="AH334" s="461"/>
      <c r="AI334" s="461"/>
      <c r="AJ334" s="461"/>
      <c r="AK334" s="461"/>
      <c r="AL334" s="461"/>
      <c r="AM334" s="461"/>
      <c r="AN334" s="461"/>
      <c r="AO334" s="461"/>
      <c r="AP334" s="461"/>
      <c r="AQ334" s="461"/>
      <c r="AR334" s="461"/>
      <c r="AS334" s="461"/>
    </row>
    <row r="335" spans="3:45" x14ac:dyDescent="0.3">
      <c r="C335" s="461"/>
      <c r="D335" s="461"/>
      <c r="E335" s="461"/>
      <c r="F335" s="461"/>
      <c r="G335" s="461"/>
      <c r="H335" s="461"/>
      <c r="I335" s="461"/>
      <c r="J335" s="461"/>
      <c r="K335" s="461"/>
      <c r="L335" s="461"/>
      <c r="M335" s="461"/>
      <c r="N335" s="461"/>
      <c r="O335" s="461"/>
      <c r="P335" s="461"/>
      <c r="Q335" s="461"/>
      <c r="R335" s="461"/>
      <c r="S335" s="461"/>
      <c r="T335" s="461"/>
      <c r="U335" s="461"/>
      <c r="V335" s="461"/>
      <c r="W335" s="461"/>
      <c r="X335" s="461"/>
      <c r="Y335" s="461"/>
      <c r="Z335" s="461"/>
      <c r="AA335" s="461"/>
      <c r="AB335" s="461"/>
      <c r="AC335" s="461"/>
      <c r="AD335" s="461"/>
      <c r="AE335" s="461"/>
      <c r="AF335" s="461"/>
      <c r="AG335" s="461"/>
      <c r="AH335" s="461"/>
      <c r="AI335" s="461"/>
      <c r="AJ335" s="461"/>
      <c r="AK335" s="461"/>
      <c r="AL335" s="461"/>
      <c r="AM335" s="461"/>
      <c r="AN335" s="461"/>
      <c r="AO335" s="461"/>
      <c r="AP335" s="461"/>
      <c r="AQ335" s="461"/>
      <c r="AR335" s="461"/>
      <c r="AS335" s="461"/>
    </row>
    <row r="336" spans="3:45" x14ac:dyDescent="0.3">
      <c r="C336" s="461"/>
      <c r="D336" s="461"/>
      <c r="E336" s="461"/>
      <c r="F336" s="461"/>
      <c r="G336" s="461"/>
      <c r="H336" s="461"/>
      <c r="I336" s="461"/>
      <c r="J336" s="461"/>
      <c r="K336" s="461"/>
      <c r="L336" s="461"/>
      <c r="M336" s="461"/>
      <c r="N336" s="461"/>
      <c r="O336" s="461"/>
      <c r="P336" s="461"/>
      <c r="Q336" s="461"/>
      <c r="R336" s="461"/>
      <c r="S336" s="461"/>
      <c r="T336" s="461"/>
      <c r="U336" s="461"/>
      <c r="V336" s="461"/>
      <c r="W336" s="461"/>
      <c r="X336" s="461"/>
      <c r="Y336" s="461"/>
      <c r="Z336" s="461"/>
      <c r="AA336" s="461"/>
      <c r="AB336" s="461"/>
      <c r="AC336" s="461"/>
      <c r="AD336" s="461"/>
      <c r="AE336" s="461"/>
      <c r="AF336" s="461"/>
      <c r="AG336" s="461"/>
      <c r="AH336" s="461"/>
      <c r="AI336" s="461"/>
      <c r="AJ336" s="461"/>
      <c r="AK336" s="461"/>
      <c r="AL336" s="461"/>
      <c r="AM336" s="461"/>
      <c r="AN336" s="461"/>
      <c r="AO336" s="461"/>
      <c r="AP336" s="461"/>
      <c r="AQ336" s="461"/>
      <c r="AR336" s="461"/>
      <c r="AS336" s="461"/>
    </row>
    <row r="337" spans="3:45" x14ac:dyDescent="0.3">
      <c r="C337" s="461"/>
      <c r="D337" s="461"/>
      <c r="E337" s="461"/>
      <c r="F337" s="461"/>
      <c r="G337" s="461"/>
      <c r="H337" s="461"/>
      <c r="I337" s="461"/>
      <c r="J337" s="461"/>
      <c r="K337" s="461"/>
      <c r="L337" s="461"/>
      <c r="M337" s="461"/>
      <c r="N337" s="461"/>
      <c r="O337" s="461"/>
      <c r="P337" s="461"/>
      <c r="Q337" s="461"/>
      <c r="R337" s="461"/>
      <c r="S337" s="461"/>
      <c r="T337" s="461"/>
      <c r="U337" s="461"/>
      <c r="V337" s="461"/>
      <c r="W337" s="461"/>
      <c r="X337" s="461"/>
      <c r="Y337" s="461"/>
      <c r="Z337" s="461"/>
      <c r="AA337" s="461"/>
      <c r="AB337" s="461"/>
      <c r="AC337" s="461"/>
      <c r="AD337" s="461"/>
      <c r="AE337" s="461"/>
      <c r="AF337" s="461"/>
      <c r="AG337" s="461"/>
      <c r="AH337" s="461"/>
      <c r="AI337" s="461"/>
      <c r="AJ337" s="461"/>
      <c r="AK337" s="461"/>
      <c r="AL337" s="461"/>
      <c r="AM337" s="461"/>
      <c r="AN337" s="461"/>
      <c r="AO337" s="461"/>
      <c r="AP337" s="461"/>
      <c r="AQ337" s="461"/>
      <c r="AR337" s="461"/>
      <c r="AS337" s="461"/>
    </row>
    <row r="338" spans="3:45" x14ac:dyDescent="0.3">
      <c r="C338" s="461"/>
      <c r="D338" s="461"/>
      <c r="E338" s="461"/>
      <c r="F338" s="461"/>
      <c r="G338" s="461"/>
      <c r="H338" s="461"/>
      <c r="I338" s="461"/>
      <c r="J338" s="461"/>
      <c r="K338" s="461"/>
      <c r="L338" s="461"/>
      <c r="M338" s="461"/>
      <c r="N338" s="461"/>
      <c r="O338" s="461"/>
      <c r="P338" s="461"/>
      <c r="Q338" s="461"/>
      <c r="R338" s="461"/>
      <c r="S338" s="461"/>
      <c r="T338" s="461"/>
      <c r="U338" s="461"/>
      <c r="V338" s="461"/>
      <c r="W338" s="461"/>
      <c r="X338" s="461"/>
      <c r="Y338" s="461"/>
      <c r="Z338" s="461"/>
      <c r="AA338" s="461"/>
      <c r="AB338" s="461"/>
      <c r="AC338" s="461"/>
      <c r="AD338" s="461"/>
      <c r="AE338" s="461"/>
      <c r="AF338" s="461"/>
      <c r="AG338" s="461"/>
      <c r="AH338" s="461"/>
      <c r="AI338" s="461"/>
      <c r="AJ338" s="461"/>
      <c r="AK338" s="461"/>
      <c r="AL338" s="461"/>
      <c r="AM338" s="461"/>
      <c r="AN338" s="461"/>
      <c r="AO338" s="461"/>
      <c r="AP338" s="461"/>
      <c r="AQ338" s="461"/>
      <c r="AR338" s="461"/>
      <c r="AS338" s="461"/>
    </row>
    <row r="339" spans="3:45" x14ac:dyDescent="0.3">
      <c r="C339" s="461"/>
      <c r="D339" s="461"/>
      <c r="E339" s="461"/>
      <c r="F339" s="461"/>
      <c r="G339" s="461"/>
      <c r="H339" s="461"/>
      <c r="I339" s="461"/>
      <c r="J339" s="461"/>
      <c r="K339" s="461"/>
      <c r="L339" s="461"/>
      <c r="M339" s="461"/>
      <c r="N339" s="461"/>
      <c r="O339" s="461"/>
      <c r="P339" s="461"/>
      <c r="Q339" s="461"/>
      <c r="R339" s="461"/>
      <c r="S339" s="461"/>
      <c r="T339" s="461"/>
      <c r="U339" s="461"/>
      <c r="V339" s="461"/>
      <c r="W339" s="461"/>
      <c r="X339" s="461"/>
      <c r="Y339" s="461"/>
      <c r="Z339" s="461"/>
      <c r="AA339" s="461"/>
      <c r="AB339" s="461"/>
      <c r="AC339" s="461"/>
      <c r="AD339" s="461"/>
      <c r="AE339" s="461"/>
      <c r="AF339" s="461"/>
      <c r="AG339" s="461"/>
      <c r="AH339" s="461"/>
      <c r="AI339" s="461"/>
      <c r="AJ339" s="461"/>
      <c r="AK339" s="461"/>
      <c r="AL339" s="461"/>
      <c r="AM339" s="461"/>
      <c r="AN339" s="461"/>
      <c r="AO339" s="461"/>
      <c r="AP339" s="461"/>
      <c r="AQ339" s="461"/>
      <c r="AR339" s="461"/>
      <c r="AS339" s="461"/>
    </row>
    <row r="340" spans="3:45" x14ac:dyDescent="0.3">
      <c r="C340" s="461"/>
      <c r="D340" s="461"/>
      <c r="E340" s="461"/>
      <c r="F340" s="461"/>
      <c r="G340" s="461"/>
      <c r="H340" s="461"/>
      <c r="I340" s="461"/>
      <c r="J340" s="461"/>
      <c r="K340" s="461"/>
      <c r="L340" s="461"/>
      <c r="M340" s="461"/>
      <c r="N340" s="461"/>
      <c r="O340" s="461"/>
      <c r="P340" s="461"/>
      <c r="Q340" s="461"/>
      <c r="R340" s="461"/>
      <c r="S340" s="461"/>
      <c r="T340" s="461"/>
      <c r="U340" s="461"/>
      <c r="V340" s="461"/>
      <c r="W340" s="461"/>
      <c r="X340" s="461"/>
      <c r="Y340" s="461"/>
      <c r="Z340" s="461"/>
      <c r="AA340" s="461"/>
      <c r="AB340" s="461"/>
      <c r="AC340" s="461"/>
      <c r="AD340" s="461"/>
      <c r="AE340" s="461"/>
      <c r="AF340" s="461"/>
      <c r="AG340" s="461"/>
      <c r="AH340" s="461"/>
      <c r="AI340" s="461"/>
      <c r="AJ340" s="461"/>
      <c r="AK340" s="461"/>
      <c r="AL340" s="461"/>
      <c r="AM340" s="461"/>
      <c r="AN340" s="461"/>
      <c r="AO340" s="461"/>
      <c r="AP340" s="461"/>
      <c r="AQ340" s="461"/>
      <c r="AR340" s="461"/>
      <c r="AS340" s="461"/>
    </row>
    <row r="341" spans="3:45" x14ac:dyDescent="0.3">
      <c r="C341" s="461"/>
      <c r="D341" s="461"/>
      <c r="E341" s="461"/>
      <c r="F341" s="461"/>
      <c r="G341" s="461"/>
      <c r="H341" s="461"/>
      <c r="I341" s="461"/>
      <c r="J341" s="461"/>
      <c r="K341" s="461"/>
      <c r="L341" s="461"/>
      <c r="M341" s="461"/>
      <c r="N341" s="461"/>
      <c r="O341" s="461"/>
      <c r="P341" s="461"/>
      <c r="Q341" s="461"/>
      <c r="R341" s="461"/>
      <c r="S341" s="461"/>
      <c r="T341" s="461"/>
      <c r="U341" s="461"/>
      <c r="V341" s="461"/>
      <c r="W341" s="461"/>
      <c r="X341" s="461"/>
      <c r="Y341" s="461"/>
      <c r="Z341" s="461"/>
      <c r="AA341" s="461"/>
      <c r="AB341" s="461"/>
      <c r="AC341" s="461"/>
      <c r="AD341" s="461"/>
      <c r="AE341" s="461"/>
      <c r="AF341" s="461"/>
      <c r="AG341" s="461"/>
      <c r="AH341" s="461"/>
      <c r="AI341" s="461"/>
      <c r="AJ341" s="461"/>
      <c r="AK341" s="461"/>
      <c r="AL341" s="461"/>
      <c r="AM341" s="461"/>
      <c r="AN341" s="461"/>
      <c r="AO341" s="461"/>
      <c r="AP341" s="461"/>
      <c r="AQ341" s="461"/>
      <c r="AR341" s="461"/>
      <c r="AS341" s="461"/>
    </row>
    <row r="342" spans="3:45" x14ac:dyDescent="0.3">
      <c r="C342" s="461"/>
      <c r="D342" s="461"/>
      <c r="E342" s="461"/>
      <c r="F342" s="461"/>
      <c r="G342" s="461"/>
      <c r="H342" s="461"/>
      <c r="I342" s="461"/>
      <c r="J342" s="461"/>
      <c r="K342" s="461"/>
      <c r="L342" s="461"/>
      <c r="M342" s="461"/>
      <c r="N342" s="461"/>
      <c r="O342" s="461"/>
      <c r="P342" s="461"/>
      <c r="Q342" s="461"/>
      <c r="R342" s="461"/>
      <c r="S342" s="461"/>
      <c r="T342" s="461"/>
      <c r="U342" s="461"/>
      <c r="V342" s="461"/>
      <c r="W342" s="461"/>
      <c r="X342" s="461"/>
      <c r="Y342" s="461"/>
      <c r="Z342" s="461"/>
      <c r="AA342" s="461"/>
      <c r="AB342" s="461"/>
      <c r="AC342" s="461"/>
      <c r="AD342" s="461"/>
      <c r="AE342" s="461"/>
      <c r="AF342" s="461"/>
      <c r="AG342" s="461"/>
      <c r="AH342" s="461"/>
      <c r="AI342" s="461"/>
      <c r="AJ342" s="461"/>
      <c r="AK342" s="461"/>
      <c r="AL342" s="461"/>
      <c r="AM342" s="461"/>
      <c r="AN342" s="461"/>
      <c r="AO342" s="461"/>
      <c r="AP342" s="461"/>
      <c r="AQ342" s="461"/>
      <c r="AR342" s="461"/>
      <c r="AS342" s="461"/>
    </row>
    <row r="343" spans="3:45" x14ac:dyDescent="0.3">
      <c r="C343" s="461"/>
      <c r="D343" s="461"/>
      <c r="E343" s="461"/>
      <c r="F343" s="461"/>
      <c r="G343" s="461"/>
      <c r="H343" s="461"/>
      <c r="I343" s="461"/>
      <c r="J343" s="461"/>
      <c r="K343" s="461"/>
      <c r="L343" s="461"/>
      <c r="M343" s="461"/>
      <c r="N343" s="461"/>
      <c r="O343" s="461"/>
      <c r="P343" s="461"/>
      <c r="Q343" s="461"/>
      <c r="R343" s="461"/>
      <c r="S343" s="461"/>
      <c r="T343" s="461"/>
      <c r="U343" s="461"/>
      <c r="V343" s="461"/>
      <c r="W343" s="461"/>
      <c r="X343" s="461"/>
      <c r="Y343" s="461"/>
      <c r="Z343" s="461"/>
      <c r="AA343" s="461"/>
      <c r="AB343" s="461"/>
      <c r="AC343" s="461"/>
      <c r="AD343" s="461"/>
      <c r="AE343" s="461"/>
      <c r="AF343" s="461"/>
      <c r="AG343" s="461"/>
      <c r="AH343" s="461"/>
      <c r="AI343" s="461"/>
      <c r="AJ343" s="461"/>
      <c r="AK343" s="461"/>
      <c r="AL343" s="461"/>
      <c r="AM343" s="461"/>
      <c r="AN343" s="461"/>
      <c r="AO343" s="461"/>
      <c r="AP343" s="461"/>
      <c r="AQ343" s="461"/>
      <c r="AR343" s="461"/>
      <c r="AS343" s="461"/>
    </row>
    <row r="344" spans="3:45" x14ac:dyDescent="0.3">
      <c r="C344" s="461"/>
      <c r="D344" s="461"/>
      <c r="E344" s="461"/>
      <c r="F344" s="461"/>
      <c r="G344" s="461"/>
      <c r="H344" s="461"/>
      <c r="I344" s="461"/>
      <c r="J344" s="461"/>
      <c r="K344" s="461"/>
      <c r="L344" s="461"/>
      <c r="M344" s="461"/>
      <c r="N344" s="461"/>
      <c r="O344" s="461"/>
      <c r="P344" s="461"/>
      <c r="Q344" s="461"/>
      <c r="R344" s="461"/>
      <c r="S344" s="461"/>
      <c r="T344" s="461"/>
      <c r="U344" s="461"/>
      <c r="V344" s="461"/>
      <c r="W344" s="461"/>
      <c r="X344" s="461"/>
      <c r="Y344" s="461"/>
      <c r="Z344" s="461"/>
      <c r="AA344" s="461"/>
      <c r="AB344" s="461"/>
      <c r="AC344" s="461"/>
      <c r="AD344" s="461"/>
      <c r="AE344" s="461"/>
      <c r="AF344" s="461"/>
      <c r="AG344" s="461"/>
      <c r="AH344" s="461"/>
      <c r="AI344" s="461"/>
      <c r="AJ344" s="461"/>
      <c r="AK344" s="461"/>
      <c r="AL344" s="461"/>
      <c r="AM344" s="461"/>
      <c r="AN344" s="461"/>
      <c r="AO344" s="461"/>
      <c r="AP344" s="461"/>
      <c r="AQ344" s="461"/>
      <c r="AR344" s="461"/>
      <c r="AS344" s="461"/>
    </row>
    <row r="345" spans="3:45" x14ac:dyDescent="0.3">
      <c r="C345" s="461"/>
      <c r="D345" s="461"/>
      <c r="E345" s="461"/>
      <c r="F345" s="461"/>
      <c r="G345" s="461"/>
      <c r="H345" s="461"/>
      <c r="I345" s="461"/>
      <c r="J345" s="461"/>
      <c r="K345" s="461"/>
      <c r="L345" s="461"/>
      <c r="M345" s="461"/>
      <c r="N345" s="461"/>
      <c r="O345" s="461"/>
      <c r="P345" s="461"/>
      <c r="Q345" s="461"/>
      <c r="R345" s="461"/>
      <c r="S345" s="461"/>
      <c r="T345" s="461"/>
      <c r="U345" s="461"/>
      <c r="V345" s="461"/>
      <c r="W345" s="461"/>
      <c r="X345" s="461"/>
      <c r="Y345" s="461"/>
      <c r="Z345" s="461"/>
      <c r="AA345" s="461"/>
      <c r="AB345" s="461"/>
      <c r="AC345" s="461"/>
      <c r="AD345" s="461"/>
      <c r="AE345" s="461"/>
      <c r="AF345" s="461"/>
      <c r="AG345" s="461"/>
      <c r="AH345" s="461"/>
      <c r="AI345" s="461"/>
      <c r="AJ345" s="461"/>
      <c r="AK345" s="461"/>
      <c r="AL345" s="461"/>
      <c r="AM345" s="461"/>
      <c r="AN345" s="461"/>
      <c r="AO345" s="461"/>
      <c r="AP345" s="461"/>
      <c r="AQ345" s="461"/>
      <c r="AR345" s="461"/>
      <c r="AS345" s="461"/>
    </row>
    <row r="346" spans="3:45" x14ac:dyDescent="0.3">
      <c r="C346" s="461"/>
      <c r="D346" s="461"/>
      <c r="E346" s="461"/>
      <c r="F346" s="461"/>
      <c r="G346" s="461"/>
      <c r="H346" s="461"/>
      <c r="I346" s="461"/>
      <c r="J346" s="461"/>
      <c r="K346" s="461"/>
      <c r="L346" s="461"/>
      <c r="M346" s="461"/>
      <c r="N346" s="461"/>
      <c r="O346" s="461"/>
      <c r="P346" s="461"/>
      <c r="Q346" s="461"/>
      <c r="R346" s="461"/>
      <c r="S346" s="461"/>
      <c r="T346" s="461"/>
      <c r="U346" s="461"/>
      <c r="V346" s="461"/>
      <c r="W346" s="461"/>
      <c r="X346" s="461"/>
      <c r="Y346" s="461"/>
      <c r="Z346" s="461"/>
      <c r="AA346" s="461"/>
      <c r="AB346" s="461"/>
      <c r="AC346" s="461"/>
      <c r="AD346" s="461"/>
      <c r="AE346" s="461"/>
      <c r="AF346" s="461"/>
      <c r="AG346" s="461"/>
      <c r="AH346" s="461"/>
      <c r="AI346" s="461"/>
      <c r="AJ346" s="461"/>
      <c r="AK346" s="461"/>
      <c r="AL346" s="461"/>
      <c r="AM346" s="461"/>
      <c r="AN346" s="461"/>
      <c r="AO346" s="461"/>
      <c r="AP346" s="461"/>
      <c r="AQ346" s="461"/>
      <c r="AR346" s="461"/>
      <c r="AS346" s="461"/>
    </row>
    <row r="347" spans="3:45" x14ac:dyDescent="0.3">
      <c r="C347" s="461"/>
      <c r="D347" s="461"/>
      <c r="E347" s="461"/>
      <c r="F347" s="461"/>
      <c r="G347" s="461"/>
      <c r="H347" s="461"/>
      <c r="I347" s="461"/>
      <c r="J347" s="461"/>
      <c r="K347" s="461"/>
      <c r="L347" s="461"/>
      <c r="M347" s="461"/>
      <c r="N347" s="461"/>
      <c r="O347" s="461"/>
      <c r="P347" s="461"/>
      <c r="Q347" s="461"/>
      <c r="R347" s="461"/>
      <c r="S347" s="461"/>
      <c r="T347" s="461"/>
      <c r="U347" s="461"/>
      <c r="V347" s="461"/>
      <c r="W347" s="461"/>
      <c r="X347" s="461"/>
      <c r="Y347" s="461"/>
      <c r="Z347" s="461"/>
      <c r="AA347" s="461"/>
      <c r="AB347" s="461"/>
      <c r="AC347" s="461"/>
      <c r="AD347" s="461"/>
      <c r="AE347" s="461"/>
      <c r="AF347" s="461"/>
      <c r="AG347" s="461"/>
      <c r="AH347" s="461"/>
      <c r="AI347" s="461"/>
      <c r="AJ347" s="461"/>
      <c r="AK347" s="461"/>
      <c r="AL347" s="461"/>
      <c r="AM347" s="461"/>
      <c r="AN347" s="461"/>
      <c r="AO347" s="461"/>
      <c r="AP347" s="461"/>
      <c r="AQ347" s="461"/>
      <c r="AR347" s="461"/>
      <c r="AS347" s="461"/>
    </row>
    <row r="348" spans="3:45" x14ac:dyDescent="0.3">
      <c r="C348" s="461"/>
      <c r="D348" s="461"/>
      <c r="E348" s="461"/>
      <c r="F348" s="461"/>
      <c r="G348" s="461"/>
      <c r="H348" s="461"/>
      <c r="I348" s="461"/>
      <c r="J348" s="461"/>
      <c r="K348" s="461"/>
      <c r="L348" s="461"/>
      <c r="M348" s="461"/>
      <c r="N348" s="461"/>
      <c r="O348" s="461"/>
      <c r="P348" s="461"/>
      <c r="Q348" s="461"/>
      <c r="R348" s="461"/>
      <c r="S348" s="461"/>
      <c r="T348" s="461"/>
      <c r="U348" s="461"/>
      <c r="V348" s="461"/>
      <c r="W348" s="461"/>
      <c r="X348" s="461"/>
      <c r="Y348" s="461"/>
      <c r="Z348" s="461"/>
      <c r="AA348" s="461"/>
      <c r="AB348" s="461"/>
      <c r="AC348" s="461"/>
      <c r="AD348" s="461"/>
      <c r="AE348" s="461"/>
      <c r="AF348" s="461"/>
      <c r="AG348" s="461"/>
      <c r="AH348" s="461"/>
      <c r="AI348" s="461"/>
      <c r="AJ348" s="461"/>
      <c r="AK348" s="461"/>
      <c r="AL348" s="461"/>
      <c r="AM348" s="461"/>
      <c r="AN348" s="461"/>
      <c r="AO348" s="461"/>
      <c r="AP348" s="461"/>
      <c r="AQ348" s="461"/>
      <c r="AR348" s="461"/>
      <c r="AS348" s="461"/>
    </row>
    <row r="349" spans="3:45" x14ac:dyDescent="0.3">
      <c r="C349" s="461"/>
      <c r="D349" s="461"/>
      <c r="E349" s="461"/>
      <c r="F349" s="461"/>
      <c r="G349" s="461"/>
      <c r="H349" s="461"/>
      <c r="I349" s="461"/>
      <c r="J349" s="461"/>
      <c r="K349" s="461"/>
      <c r="L349" s="461"/>
      <c r="M349" s="461"/>
      <c r="N349" s="461"/>
      <c r="O349" s="461"/>
      <c r="P349" s="461"/>
      <c r="Q349" s="461"/>
      <c r="R349" s="461"/>
      <c r="S349" s="461"/>
      <c r="T349" s="461"/>
      <c r="U349" s="461"/>
      <c r="V349" s="461"/>
      <c r="W349" s="461"/>
      <c r="X349" s="461"/>
      <c r="Y349" s="461"/>
      <c r="Z349" s="461"/>
      <c r="AA349" s="461"/>
      <c r="AB349" s="461"/>
      <c r="AC349" s="461"/>
      <c r="AD349" s="461"/>
      <c r="AE349" s="461"/>
      <c r="AF349" s="461"/>
      <c r="AG349" s="461"/>
      <c r="AH349" s="461"/>
      <c r="AI349" s="461"/>
      <c r="AJ349" s="461"/>
      <c r="AK349" s="461"/>
      <c r="AL349" s="461"/>
      <c r="AM349" s="461"/>
      <c r="AN349" s="461"/>
      <c r="AO349" s="461"/>
      <c r="AP349" s="461"/>
      <c r="AQ349" s="461"/>
      <c r="AR349" s="461"/>
      <c r="AS349" s="461"/>
    </row>
    <row r="350" spans="3:45" x14ac:dyDescent="0.3">
      <c r="C350" s="461"/>
      <c r="D350" s="461"/>
      <c r="E350" s="461"/>
      <c r="F350" s="461"/>
      <c r="G350" s="461"/>
      <c r="H350" s="461"/>
      <c r="I350" s="461"/>
      <c r="J350" s="461"/>
      <c r="K350" s="461"/>
      <c r="L350" s="461"/>
      <c r="M350" s="461"/>
      <c r="N350" s="461"/>
      <c r="O350" s="461"/>
      <c r="P350" s="461"/>
      <c r="Q350" s="461"/>
      <c r="R350" s="461"/>
      <c r="S350" s="461"/>
      <c r="T350" s="461"/>
      <c r="U350" s="461"/>
      <c r="V350" s="461"/>
      <c r="W350" s="461"/>
      <c r="X350" s="461"/>
      <c r="Y350" s="461"/>
      <c r="Z350" s="461"/>
      <c r="AA350" s="461"/>
      <c r="AB350" s="461"/>
      <c r="AC350" s="461"/>
      <c r="AD350" s="461"/>
      <c r="AE350" s="461"/>
      <c r="AF350" s="461"/>
      <c r="AG350" s="461"/>
      <c r="AH350" s="461"/>
      <c r="AI350" s="461"/>
      <c r="AJ350" s="461"/>
      <c r="AK350" s="461"/>
      <c r="AL350" s="461"/>
      <c r="AM350" s="461"/>
      <c r="AN350" s="461"/>
      <c r="AO350" s="461"/>
      <c r="AP350" s="461"/>
      <c r="AQ350" s="461"/>
      <c r="AR350" s="461"/>
      <c r="AS350" s="461"/>
    </row>
    <row r="351" spans="3:45" x14ac:dyDescent="0.3">
      <c r="C351" s="461"/>
      <c r="D351" s="461"/>
      <c r="E351" s="461"/>
      <c r="F351" s="461"/>
      <c r="G351" s="461"/>
      <c r="H351" s="461"/>
      <c r="I351" s="461"/>
      <c r="J351" s="461"/>
      <c r="K351" s="461"/>
      <c r="L351" s="461"/>
      <c r="M351" s="461"/>
      <c r="N351" s="461"/>
      <c r="O351" s="461"/>
      <c r="P351" s="461"/>
      <c r="Q351" s="461"/>
      <c r="R351" s="461"/>
      <c r="S351" s="461"/>
      <c r="T351" s="461"/>
      <c r="U351" s="461"/>
      <c r="V351" s="461"/>
      <c r="W351" s="461"/>
      <c r="X351" s="461"/>
      <c r="Y351" s="461"/>
      <c r="Z351" s="461"/>
      <c r="AA351" s="461"/>
      <c r="AB351" s="461"/>
      <c r="AC351" s="461"/>
      <c r="AD351" s="461"/>
      <c r="AE351" s="461"/>
      <c r="AF351" s="461"/>
      <c r="AG351" s="461"/>
      <c r="AH351" s="461"/>
      <c r="AI351" s="461"/>
      <c r="AJ351" s="461"/>
      <c r="AK351" s="461"/>
      <c r="AL351" s="461"/>
      <c r="AM351" s="461"/>
      <c r="AN351" s="461"/>
      <c r="AO351" s="461"/>
      <c r="AP351" s="461"/>
      <c r="AQ351" s="461"/>
      <c r="AR351" s="461"/>
      <c r="AS351" s="461"/>
    </row>
    <row r="352" spans="3:45" x14ac:dyDescent="0.3">
      <c r="C352" s="461"/>
      <c r="D352" s="461"/>
      <c r="E352" s="461"/>
      <c r="F352" s="461"/>
      <c r="G352" s="461"/>
      <c r="H352" s="461"/>
      <c r="I352" s="461"/>
      <c r="J352" s="461"/>
      <c r="K352" s="461"/>
      <c r="L352" s="461"/>
      <c r="M352" s="461"/>
      <c r="N352" s="461"/>
      <c r="O352" s="461"/>
      <c r="P352" s="461"/>
      <c r="Q352" s="461"/>
      <c r="R352" s="461"/>
      <c r="S352" s="461"/>
      <c r="T352" s="461"/>
      <c r="U352" s="461"/>
      <c r="V352" s="461"/>
      <c r="W352" s="461"/>
      <c r="X352" s="461"/>
      <c r="Y352" s="461"/>
      <c r="Z352" s="461"/>
      <c r="AA352" s="461"/>
      <c r="AB352" s="461"/>
      <c r="AC352" s="461"/>
      <c r="AD352" s="461"/>
      <c r="AE352" s="461"/>
      <c r="AF352" s="461"/>
      <c r="AG352" s="461"/>
      <c r="AH352" s="461"/>
      <c r="AI352" s="461"/>
      <c r="AJ352" s="461"/>
      <c r="AK352" s="461"/>
      <c r="AL352" s="461"/>
      <c r="AM352" s="461"/>
      <c r="AN352" s="461"/>
      <c r="AO352" s="461"/>
      <c r="AP352" s="461"/>
      <c r="AQ352" s="461"/>
      <c r="AR352" s="461"/>
      <c r="AS352" s="461"/>
    </row>
    <row r="353" spans="3:45" x14ac:dyDescent="0.3">
      <c r="C353" s="461"/>
      <c r="D353" s="461"/>
      <c r="E353" s="461"/>
      <c r="F353" s="461"/>
      <c r="G353" s="461"/>
      <c r="H353" s="461"/>
      <c r="I353" s="461"/>
      <c r="J353" s="461"/>
      <c r="K353" s="461"/>
      <c r="L353" s="461"/>
      <c r="M353" s="461"/>
      <c r="N353" s="461"/>
      <c r="O353" s="461"/>
      <c r="P353" s="461"/>
      <c r="Q353" s="461"/>
      <c r="R353" s="461"/>
      <c r="S353" s="461"/>
      <c r="T353" s="461"/>
      <c r="U353" s="461"/>
      <c r="V353" s="461"/>
      <c r="W353" s="461"/>
      <c r="X353" s="461"/>
      <c r="Y353" s="461"/>
      <c r="Z353" s="461"/>
      <c r="AA353" s="461"/>
      <c r="AB353" s="461"/>
      <c r="AC353" s="461"/>
      <c r="AD353" s="461"/>
      <c r="AE353" s="461"/>
      <c r="AF353" s="461"/>
      <c r="AG353" s="461"/>
      <c r="AH353" s="461"/>
      <c r="AI353" s="461"/>
      <c r="AJ353" s="461"/>
      <c r="AK353" s="461"/>
      <c r="AL353" s="461"/>
      <c r="AM353" s="461"/>
      <c r="AN353" s="461"/>
      <c r="AO353" s="461"/>
      <c r="AP353" s="461"/>
      <c r="AQ353" s="461"/>
      <c r="AR353" s="461"/>
      <c r="AS353" s="461"/>
    </row>
    <row r="354" spans="3:45" x14ac:dyDescent="0.3">
      <c r="C354" s="461"/>
      <c r="D354" s="461"/>
      <c r="E354" s="461"/>
      <c r="F354" s="461"/>
      <c r="G354" s="461"/>
      <c r="H354" s="461"/>
      <c r="I354" s="461"/>
      <c r="J354" s="461"/>
      <c r="K354" s="461"/>
      <c r="L354" s="461"/>
      <c r="M354" s="461"/>
      <c r="N354" s="461"/>
      <c r="O354" s="461"/>
      <c r="P354" s="461"/>
      <c r="Q354" s="461"/>
      <c r="R354" s="461"/>
      <c r="S354" s="461"/>
      <c r="T354" s="461"/>
      <c r="U354" s="461"/>
      <c r="V354" s="461"/>
      <c r="W354" s="461"/>
      <c r="X354" s="461"/>
      <c r="Y354" s="461"/>
      <c r="Z354" s="461"/>
      <c r="AA354" s="461"/>
      <c r="AB354" s="461"/>
      <c r="AC354" s="461"/>
      <c r="AD354" s="461"/>
      <c r="AE354" s="461"/>
      <c r="AF354" s="461"/>
      <c r="AG354" s="461"/>
      <c r="AH354" s="461"/>
      <c r="AI354" s="461"/>
      <c r="AJ354" s="461"/>
      <c r="AK354" s="461"/>
      <c r="AL354" s="461"/>
      <c r="AM354" s="461"/>
      <c r="AN354" s="461"/>
      <c r="AO354" s="461"/>
      <c r="AP354" s="461"/>
      <c r="AQ354" s="461"/>
      <c r="AR354" s="461"/>
      <c r="AS354" s="461"/>
    </row>
    <row r="355" spans="3:45" x14ac:dyDescent="0.3">
      <c r="C355" s="461"/>
      <c r="D355" s="461"/>
      <c r="E355" s="461"/>
      <c r="F355" s="461"/>
      <c r="G355" s="461"/>
      <c r="H355" s="461"/>
      <c r="I355" s="461"/>
      <c r="J355" s="461"/>
      <c r="K355" s="461"/>
      <c r="L355" s="461"/>
      <c r="M355" s="461"/>
      <c r="N355" s="461"/>
      <c r="O355" s="461"/>
      <c r="P355" s="461"/>
      <c r="Q355" s="461"/>
      <c r="R355" s="461"/>
      <c r="S355" s="461"/>
      <c r="T355" s="461"/>
      <c r="U355" s="461"/>
      <c r="V355" s="461"/>
      <c r="W355" s="461"/>
      <c r="X355" s="461"/>
      <c r="Y355" s="461"/>
      <c r="Z355" s="461"/>
      <c r="AA355" s="461"/>
      <c r="AB355" s="461"/>
      <c r="AC355" s="461"/>
      <c r="AD355" s="461"/>
      <c r="AE355" s="461"/>
      <c r="AF355" s="461"/>
      <c r="AG355" s="461"/>
      <c r="AH355" s="461"/>
      <c r="AI355" s="461"/>
      <c r="AJ355" s="461"/>
      <c r="AK355" s="461"/>
      <c r="AL355" s="461"/>
      <c r="AM355" s="461"/>
      <c r="AN355" s="461"/>
      <c r="AO355" s="461"/>
      <c r="AP355" s="461"/>
      <c r="AQ355" s="461"/>
      <c r="AR355" s="461"/>
      <c r="AS355" s="461"/>
    </row>
    <row r="356" spans="3:45" x14ac:dyDescent="0.3">
      <c r="C356" s="461"/>
      <c r="D356" s="461"/>
      <c r="E356" s="461"/>
      <c r="F356" s="461"/>
      <c r="G356" s="461"/>
      <c r="H356" s="461"/>
      <c r="I356" s="461"/>
      <c r="J356" s="461"/>
      <c r="K356" s="461"/>
      <c r="L356" s="461"/>
      <c r="M356" s="461"/>
      <c r="N356" s="461"/>
      <c r="O356" s="461"/>
      <c r="P356" s="461"/>
      <c r="Q356" s="461"/>
      <c r="R356" s="461"/>
      <c r="S356" s="461"/>
      <c r="T356" s="461"/>
      <c r="U356" s="461"/>
      <c r="V356" s="461"/>
      <c r="W356" s="461"/>
      <c r="X356" s="461"/>
      <c r="Y356" s="461"/>
      <c r="Z356" s="461"/>
      <c r="AA356" s="461"/>
      <c r="AB356" s="461"/>
      <c r="AC356" s="461"/>
      <c r="AD356" s="461"/>
      <c r="AE356" s="461"/>
      <c r="AF356" s="461"/>
      <c r="AG356" s="461"/>
      <c r="AH356" s="461"/>
      <c r="AI356" s="461"/>
      <c r="AJ356" s="461"/>
      <c r="AK356" s="461"/>
      <c r="AL356" s="461"/>
      <c r="AM356" s="461"/>
      <c r="AN356" s="461"/>
      <c r="AO356" s="461"/>
      <c r="AP356" s="461"/>
      <c r="AQ356" s="461"/>
      <c r="AR356" s="461"/>
      <c r="AS356" s="461"/>
    </row>
    <row r="357" spans="3:45" x14ac:dyDescent="0.3">
      <c r="C357" s="461"/>
      <c r="D357" s="461"/>
      <c r="E357" s="461"/>
      <c r="F357" s="461"/>
      <c r="G357" s="461"/>
      <c r="H357" s="461"/>
      <c r="I357" s="461"/>
      <c r="J357" s="461"/>
      <c r="K357" s="461"/>
      <c r="L357" s="461"/>
      <c r="M357" s="461"/>
      <c r="N357" s="461"/>
      <c r="O357" s="461"/>
      <c r="P357" s="461"/>
      <c r="Q357" s="461"/>
      <c r="R357" s="461"/>
      <c r="S357" s="461"/>
      <c r="T357" s="461"/>
      <c r="U357" s="461"/>
      <c r="V357" s="461"/>
      <c r="W357" s="461"/>
      <c r="X357" s="461"/>
      <c r="Y357" s="461"/>
      <c r="Z357" s="461"/>
      <c r="AA357" s="461"/>
      <c r="AB357" s="461"/>
      <c r="AC357" s="461"/>
      <c r="AD357" s="461"/>
      <c r="AE357" s="461"/>
      <c r="AF357" s="461"/>
      <c r="AG357" s="461"/>
      <c r="AH357" s="461"/>
      <c r="AI357" s="461"/>
      <c r="AJ357" s="461"/>
      <c r="AK357" s="461"/>
      <c r="AL357" s="461"/>
      <c r="AM357" s="461"/>
      <c r="AN357" s="461"/>
      <c r="AO357" s="461"/>
      <c r="AP357" s="461"/>
      <c r="AQ357" s="461"/>
      <c r="AR357" s="461"/>
      <c r="AS357" s="461"/>
    </row>
    <row r="358" spans="3:45" x14ac:dyDescent="0.3">
      <c r="C358" s="461"/>
      <c r="D358" s="461"/>
      <c r="E358" s="461"/>
      <c r="F358" s="461"/>
      <c r="G358" s="461"/>
      <c r="H358" s="461"/>
      <c r="I358" s="461"/>
      <c r="J358" s="461"/>
      <c r="K358" s="461"/>
      <c r="L358" s="461"/>
      <c r="M358" s="461"/>
      <c r="N358" s="461"/>
      <c r="O358" s="461"/>
      <c r="P358" s="461"/>
      <c r="Q358" s="461"/>
      <c r="R358" s="461"/>
      <c r="S358" s="461"/>
      <c r="T358" s="461"/>
      <c r="U358" s="461"/>
      <c r="V358" s="461"/>
      <c r="W358" s="461"/>
      <c r="X358" s="461"/>
      <c r="Y358" s="461"/>
      <c r="Z358" s="461"/>
      <c r="AA358" s="461"/>
      <c r="AB358" s="461"/>
      <c r="AC358" s="461"/>
      <c r="AD358" s="461"/>
      <c r="AE358" s="461"/>
      <c r="AF358" s="461"/>
      <c r="AG358" s="461"/>
      <c r="AH358" s="461"/>
      <c r="AI358" s="461"/>
      <c r="AJ358" s="461"/>
      <c r="AK358" s="461"/>
      <c r="AL358" s="461"/>
      <c r="AM358" s="461"/>
      <c r="AN358" s="461"/>
      <c r="AO358" s="461"/>
      <c r="AP358" s="461"/>
      <c r="AQ358" s="461"/>
      <c r="AR358" s="461"/>
      <c r="AS358" s="461"/>
    </row>
    <row r="359" spans="3:45" x14ac:dyDescent="0.3">
      <c r="C359" s="461"/>
      <c r="D359" s="461"/>
      <c r="E359" s="461"/>
      <c r="F359" s="461"/>
      <c r="G359" s="461"/>
      <c r="H359" s="461"/>
      <c r="I359" s="461"/>
      <c r="J359" s="461"/>
      <c r="K359" s="461"/>
      <c r="L359" s="461"/>
      <c r="M359" s="461"/>
      <c r="N359" s="461"/>
      <c r="O359" s="461"/>
      <c r="P359" s="461"/>
      <c r="Q359" s="461"/>
      <c r="R359" s="461"/>
      <c r="S359" s="461"/>
      <c r="T359" s="461"/>
      <c r="U359" s="461"/>
      <c r="V359" s="461"/>
      <c r="W359" s="461"/>
      <c r="X359" s="461"/>
      <c r="Y359" s="461"/>
      <c r="Z359" s="461"/>
      <c r="AA359" s="461"/>
      <c r="AB359" s="461"/>
      <c r="AC359" s="461"/>
      <c r="AD359" s="461"/>
      <c r="AE359" s="461"/>
      <c r="AF359" s="461"/>
      <c r="AG359" s="461"/>
      <c r="AH359" s="461"/>
      <c r="AI359" s="461"/>
      <c r="AJ359" s="461"/>
      <c r="AK359" s="461"/>
      <c r="AL359" s="461"/>
      <c r="AM359" s="461"/>
      <c r="AN359" s="461"/>
      <c r="AO359" s="461"/>
      <c r="AP359" s="461"/>
      <c r="AQ359" s="461"/>
      <c r="AR359" s="461"/>
      <c r="AS359" s="461"/>
    </row>
    <row r="360" spans="3:45" x14ac:dyDescent="0.3">
      <c r="C360" s="461"/>
      <c r="D360" s="461"/>
      <c r="E360" s="461"/>
      <c r="F360" s="461"/>
      <c r="G360" s="461"/>
      <c r="H360" s="461"/>
      <c r="I360" s="461"/>
      <c r="J360" s="461"/>
      <c r="K360" s="461"/>
      <c r="L360" s="461"/>
      <c r="M360" s="461"/>
      <c r="N360" s="461"/>
      <c r="O360" s="461"/>
      <c r="P360" s="461"/>
      <c r="Q360" s="461"/>
      <c r="R360" s="461"/>
      <c r="S360" s="461"/>
      <c r="T360" s="461"/>
      <c r="U360" s="461"/>
      <c r="V360" s="461"/>
      <c r="W360" s="461"/>
      <c r="X360" s="461"/>
      <c r="Y360" s="461"/>
      <c r="Z360" s="461"/>
      <c r="AA360" s="461"/>
      <c r="AB360" s="461"/>
      <c r="AC360" s="461"/>
      <c r="AD360" s="461"/>
      <c r="AE360" s="461"/>
      <c r="AF360" s="461"/>
      <c r="AG360" s="461"/>
      <c r="AH360" s="461"/>
      <c r="AI360" s="461"/>
      <c r="AJ360" s="461"/>
      <c r="AK360" s="461"/>
      <c r="AL360" s="461"/>
      <c r="AM360" s="461"/>
      <c r="AN360" s="461"/>
      <c r="AO360" s="461"/>
      <c r="AP360" s="461"/>
      <c r="AQ360" s="461"/>
      <c r="AR360" s="461"/>
      <c r="AS360" s="461"/>
    </row>
    <row r="361" spans="3:45" x14ac:dyDescent="0.3">
      <c r="C361" s="461"/>
      <c r="D361" s="461"/>
      <c r="E361" s="461"/>
      <c r="F361" s="461"/>
      <c r="G361" s="461"/>
      <c r="H361" s="461"/>
      <c r="I361" s="461"/>
      <c r="J361" s="461"/>
      <c r="K361" s="461"/>
      <c r="L361" s="461"/>
      <c r="M361" s="461"/>
      <c r="N361" s="461"/>
      <c r="O361" s="461"/>
      <c r="P361" s="461"/>
      <c r="Q361" s="461"/>
      <c r="R361" s="461"/>
      <c r="S361" s="461"/>
      <c r="T361" s="461"/>
      <c r="U361" s="461"/>
      <c r="V361" s="461"/>
      <c r="W361" s="461"/>
      <c r="X361" s="461"/>
      <c r="Y361" s="461"/>
      <c r="Z361" s="461"/>
      <c r="AA361" s="461"/>
      <c r="AB361" s="461"/>
      <c r="AC361" s="461"/>
      <c r="AD361" s="461"/>
      <c r="AE361" s="461"/>
      <c r="AF361" s="461"/>
      <c r="AG361" s="461"/>
      <c r="AH361" s="461"/>
      <c r="AI361" s="461"/>
      <c r="AJ361" s="461"/>
      <c r="AK361" s="461"/>
      <c r="AL361" s="461"/>
      <c r="AM361" s="461"/>
      <c r="AN361" s="461"/>
      <c r="AO361" s="461"/>
      <c r="AP361" s="461"/>
      <c r="AQ361" s="461"/>
      <c r="AR361" s="461"/>
      <c r="AS361" s="461"/>
    </row>
    <row r="362" spans="3:45" x14ac:dyDescent="0.3">
      <c r="C362" s="461"/>
      <c r="D362" s="461"/>
      <c r="E362" s="461"/>
      <c r="F362" s="461"/>
      <c r="G362" s="461"/>
      <c r="H362" s="461"/>
      <c r="I362" s="461"/>
      <c r="J362" s="461"/>
      <c r="K362" s="461"/>
      <c r="L362" s="461"/>
      <c r="M362" s="461"/>
      <c r="N362" s="461"/>
      <c r="O362" s="461"/>
      <c r="P362" s="461"/>
      <c r="Q362" s="461"/>
      <c r="R362" s="461"/>
      <c r="S362" s="461"/>
      <c r="T362" s="461"/>
      <c r="U362" s="461"/>
      <c r="V362" s="461"/>
      <c r="W362" s="461"/>
      <c r="X362" s="461"/>
      <c r="Y362" s="461"/>
      <c r="Z362" s="461"/>
      <c r="AA362" s="461"/>
      <c r="AB362" s="461"/>
      <c r="AC362" s="461"/>
      <c r="AD362" s="461"/>
      <c r="AE362" s="461"/>
      <c r="AF362" s="461"/>
      <c r="AG362" s="461"/>
      <c r="AH362" s="461"/>
      <c r="AI362" s="461"/>
      <c r="AJ362" s="461"/>
      <c r="AK362" s="461"/>
      <c r="AL362" s="461"/>
      <c r="AM362" s="461"/>
      <c r="AN362" s="461"/>
      <c r="AO362" s="461"/>
      <c r="AP362" s="461"/>
      <c r="AQ362" s="461"/>
      <c r="AR362" s="461"/>
      <c r="AS362" s="461"/>
    </row>
    <row r="363" spans="3:45" x14ac:dyDescent="0.3">
      <c r="C363" s="461"/>
      <c r="D363" s="461"/>
      <c r="E363" s="461"/>
      <c r="F363" s="461"/>
      <c r="G363" s="461"/>
      <c r="H363" s="461"/>
      <c r="I363" s="461"/>
      <c r="J363" s="461"/>
      <c r="K363" s="461"/>
      <c r="L363" s="461"/>
      <c r="M363" s="461"/>
      <c r="N363" s="461"/>
      <c r="O363" s="461"/>
      <c r="P363" s="461"/>
      <c r="Q363" s="461"/>
      <c r="R363" s="461"/>
      <c r="S363" s="461"/>
      <c r="T363" s="461"/>
      <c r="U363" s="461"/>
      <c r="V363" s="461"/>
      <c r="W363" s="461"/>
      <c r="X363" s="461"/>
      <c r="Y363" s="461"/>
      <c r="Z363" s="461"/>
      <c r="AA363" s="461"/>
      <c r="AB363" s="461"/>
      <c r="AC363" s="461"/>
      <c r="AD363" s="461"/>
      <c r="AE363" s="461"/>
      <c r="AF363" s="461"/>
      <c r="AG363" s="461"/>
      <c r="AH363" s="461"/>
      <c r="AI363" s="461"/>
      <c r="AJ363" s="461"/>
      <c r="AK363" s="461"/>
      <c r="AL363" s="461"/>
      <c r="AM363" s="461"/>
      <c r="AN363" s="461"/>
      <c r="AO363" s="461"/>
      <c r="AP363" s="461"/>
      <c r="AQ363" s="461"/>
      <c r="AR363" s="461"/>
      <c r="AS363" s="461"/>
    </row>
    <row r="364" spans="3:45" x14ac:dyDescent="0.3">
      <c r="C364" s="461"/>
      <c r="D364" s="461"/>
      <c r="E364" s="461"/>
      <c r="F364" s="461"/>
      <c r="G364" s="461"/>
      <c r="H364" s="461"/>
      <c r="I364" s="461"/>
      <c r="J364" s="461"/>
      <c r="K364" s="461"/>
      <c r="L364" s="461"/>
      <c r="M364" s="461"/>
      <c r="N364" s="461"/>
      <c r="O364" s="461"/>
      <c r="P364" s="461"/>
      <c r="Q364" s="461"/>
      <c r="R364" s="461"/>
      <c r="S364" s="461"/>
      <c r="T364" s="461"/>
      <c r="U364" s="461"/>
      <c r="V364" s="461"/>
      <c r="W364" s="461"/>
      <c r="X364" s="461"/>
      <c r="Y364" s="461"/>
      <c r="Z364" s="461"/>
      <c r="AA364" s="461"/>
      <c r="AB364" s="461"/>
      <c r="AC364" s="461"/>
      <c r="AD364" s="461"/>
      <c r="AE364" s="461"/>
      <c r="AF364" s="461"/>
      <c r="AG364" s="461"/>
      <c r="AH364" s="461"/>
      <c r="AI364" s="461"/>
      <c r="AJ364" s="461"/>
      <c r="AK364" s="461"/>
      <c r="AL364" s="461"/>
      <c r="AM364" s="461"/>
      <c r="AN364" s="461"/>
      <c r="AO364" s="461"/>
      <c r="AP364" s="461"/>
      <c r="AQ364" s="461"/>
      <c r="AR364" s="461"/>
      <c r="AS364" s="461"/>
    </row>
    <row r="365" spans="3:45" x14ac:dyDescent="0.3">
      <c r="C365" s="461"/>
      <c r="D365" s="461"/>
      <c r="E365" s="461"/>
      <c r="F365" s="461"/>
      <c r="G365" s="461"/>
      <c r="H365" s="461"/>
      <c r="I365" s="461"/>
      <c r="J365" s="461"/>
      <c r="K365" s="461"/>
      <c r="L365" s="461"/>
      <c r="M365" s="461"/>
      <c r="N365" s="461"/>
      <c r="O365" s="461"/>
      <c r="P365" s="461"/>
      <c r="Q365" s="461"/>
      <c r="R365" s="461"/>
      <c r="S365" s="461"/>
      <c r="T365" s="461"/>
      <c r="U365" s="461"/>
      <c r="V365" s="461"/>
      <c r="W365" s="461"/>
      <c r="X365" s="461"/>
      <c r="Y365" s="461"/>
      <c r="Z365" s="461"/>
      <c r="AA365" s="461"/>
      <c r="AB365" s="461"/>
      <c r="AC365" s="461"/>
      <c r="AD365" s="461"/>
      <c r="AE365" s="461"/>
      <c r="AF365" s="461"/>
      <c r="AG365" s="461"/>
      <c r="AH365" s="461"/>
      <c r="AI365" s="461"/>
      <c r="AJ365" s="461"/>
      <c r="AK365" s="461"/>
      <c r="AL365" s="461"/>
      <c r="AM365" s="461"/>
      <c r="AN365" s="461"/>
      <c r="AO365" s="461"/>
      <c r="AP365" s="461"/>
      <c r="AQ365" s="461"/>
      <c r="AR365" s="461"/>
      <c r="AS365" s="461"/>
    </row>
    <row r="366" spans="3:45" x14ac:dyDescent="0.3">
      <c r="C366" s="461"/>
      <c r="D366" s="461"/>
      <c r="E366" s="461"/>
      <c r="F366" s="461"/>
      <c r="G366" s="461"/>
      <c r="H366" s="461"/>
      <c r="I366" s="461"/>
      <c r="J366" s="461"/>
      <c r="K366" s="461"/>
      <c r="L366" s="461"/>
      <c r="M366" s="461"/>
      <c r="N366" s="461"/>
      <c r="O366" s="461"/>
      <c r="P366" s="461"/>
      <c r="Q366" s="461"/>
      <c r="R366" s="461"/>
      <c r="S366" s="461"/>
      <c r="T366" s="461"/>
      <c r="U366" s="461"/>
      <c r="V366" s="461"/>
      <c r="W366" s="461"/>
      <c r="X366" s="461"/>
      <c r="Y366" s="461"/>
      <c r="Z366" s="461"/>
      <c r="AA366" s="461"/>
      <c r="AB366" s="461"/>
      <c r="AC366" s="461"/>
      <c r="AD366" s="461"/>
      <c r="AE366" s="461"/>
      <c r="AF366" s="461"/>
      <c r="AG366" s="461"/>
      <c r="AH366" s="461"/>
      <c r="AI366" s="461"/>
      <c r="AJ366" s="461"/>
      <c r="AK366" s="461"/>
      <c r="AL366" s="461"/>
      <c r="AM366" s="461"/>
      <c r="AN366" s="461"/>
      <c r="AO366" s="461"/>
      <c r="AP366" s="461"/>
      <c r="AQ366" s="461"/>
      <c r="AR366" s="461"/>
      <c r="AS366" s="461"/>
    </row>
    <row r="367" spans="3:45" x14ac:dyDescent="0.3">
      <c r="C367" s="461"/>
      <c r="D367" s="461"/>
      <c r="E367" s="461"/>
      <c r="F367" s="461"/>
      <c r="G367" s="461"/>
      <c r="H367" s="461"/>
      <c r="I367" s="461"/>
      <c r="J367" s="461"/>
      <c r="K367" s="461"/>
      <c r="L367" s="461"/>
      <c r="M367" s="461"/>
      <c r="N367" s="461"/>
      <c r="O367" s="461"/>
      <c r="P367" s="461"/>
      <c r="Q367" s="461"/>
      <c r="R367" s="461"/>
      <c r="S367" s="461"/>
      <c r="T367" s="461"/>
      <c r="U367" s="461"/>
      <c r="V367" s="461"/>
      <c r="W367" s="461"/>
      <c r="X367" s="461"/>
      <c r="Y367" s="461"/>
      <c r="Z367" s="461"/>
      <c r="AA367" s="461"/>
      <c r="AB367" s="461"/>
      <c r="AC367" s="461"/>
      <c r="AD367" s="461"/>
      <c r="AE367" s="461"/>
      <c r="AF367" s="461"/>
      <c r="AG367" s="461"/>
      <c r="AH367" s="461"/>
      <c r="AI367" s="461"/>
      <c r="AJ367" s="461"/>
      <c r="AK367" s="461"/>
      <c r="AL367" s="461"/>
      <c r="AM367" s="461"/>
      <c r="AN367" s="461"/>
      <c r="AO367" s="461"/>
      <c r="AP367" s="461"/>
      <c r="AQ367" s="461"/>
      <c r="AR367" s="461"/>
      <c r="AS367" s="461"/>
    </row>
    <row r="368" spans="3:45" x14ac:dyDescent="0.3">
      <c r="C368" s="461"/>
      <c r="D368" s="461"/>
      <c r="E368" s="461"/>
      <c r="F368" s="461"/>
      <c r="G368" s="461"/>
      <c r="H368" s="461"/>
      <c r="I368" s="461"/>
      <c r="J368" s="461"/>
      <c r="K368" s="461"/>
      <c r="L368" s="461"/>
      <c r="M368" s="461"/>
      <c r="N368" s="461"/>
      <c r="O368" s="461"/>
      <c r="P368" s="461"/>
      <c r="Q368" s="461"/>
      <c r="R368" s="461"/>
      <c r="S368" s="461"/>
      <c r="T368" s="461"/>
      <c r="U368" s="461"/>
      <c r="V368" s="461"/>
      <c r="W368" s="461"/>
      <c r="X368" s="461"/>
      <c r="Y368" s="461"/>
      <c r="Z368" s="461"/>
      <c r="AA368" s="461"/>
      <c r="AB368" s="461"/>
      <c r="AC368" s="461"/>
      <c r="AD368" s="461"/>
      <c r="AE368" s="461"/>
      <c r="AF368" s="461"/>
      <c r="AG368" s="461"/>
      <c r="AH368" s="461"/>
      <c r="AI368" s="461"/>
      <c r="AJ368" s="461"/>
      <c r="AK368" s="461"/>
      <c r="AL368" s="461"/>
      <c r="AM368" s="461"/>
      <c r="AN368" s="461"/>
      <c r="AO368" s="461"/>
      <c r="AP368" s="461"/>
      <c r="AQ368" s="461"/>
      <c r="AR368" s="461"/>
      <c r="AS368" s="461"/>
    </row>
    <row r="369" spans="3:45" x14ac:dyDescent="0.3">
      <c r="C369" s="461"/>
      <c r="D369" s="461"/>
      <c r="E369" s="461"/>
      <c r="F369" s="461"/>
      <c r="G369" s="461"/>
      <c r="H369" s="461"/>
      <c r="I369" s="461"/>
      <c r="J369" s="461"/>
      <c r="K369" s="461"/>
      <c r="L369" s="461"/>
      <c r="M369" s="461"/>
      <c r="N369" s="461"/>
      <c r="O369" s="461"/>
      <c r="P369" s="461"/>
      <c r="Q369" s="461"/>
      <c r="R369" s="461"/>
      <c r="S369" s="461"/>
      <c r="T369" s="461"/>
      <c r="U369" s="461"/>
      <c r="V369" s="461"/>
      <c r="W369" s="461"/>
      <c r="X369" s="461"/>
      <c r="Y369" s="461"/>
      <c r="Z369" s="461"/>
      <c r="AA369" s="461"/>
      <c r="AB369" s="461"/>
      <c r="AC369" s="461"/>
      <c r="AD369" s="461"/>
      <c r="AE369" s="461"/>
      <c r="AF369" s="461"/>
      <c r="AG369" s="461"/>
      <c r="AH369" s="461"/>
      <c r="AI369" s="461"/>
      <c r="AJ369" s="461"/>
      <c r="AK369" s="461"/>
      <c r="AL369" s="461"/>
      <c r="AM369" s="461"/>
      <c r="AN369" s="461"/>
      <c r="AO369" s="461"/>
      <c r="AP369" s="461"/>
      <c r="AQ369" s="461"/>
      <c r="AR369" s="461"/>
      <c r="AS369" s="461"/>
    </row>
    <row r="370" spans="3:45" x14ac:dyDescent="0.3">
      <c r="C370" s="461"/>
      <c r="D370" s="461"/>
      <c r="E370" s="461"/>
      <c r="F370" s="461"/>
      <c r="G370" s="461"/>
      <c r="H370" s="461"/>
      <c r="I370" s="461"/>
      <c r="J370" s="461"/>
      <c r="K370" s="461"/>
      <c r="L370" s="461"/>
      <c r="M370" s="461"/>
      <c r="N370" s="461"/>
      <c r="O370" s="461"/>
      <c r="P370" s="461"/>
      <c r="Q370" s="461"/>
      <c r="R370" s="461"/>
      <c r="S370" s="461"/>
      <c r="T370" s="461"/>
      <c r="U370" s="461"/>
      <c r="V370" s="461"/>
      <c r="W370" s="461"/>
      <c r="X370" s="461"/>
      <c r="Y370" s="461"/>
      <c r="Z370" s="461"/>
      <c r="AA370" s="461"/>
      <c r="AB370" s="461"/>
      <c r="AC370" s="461"/>
      <c r="AD370" s="461"/>
      <c r="AE370" s="461"/>
      <c r="AF370" s="461"/>
      <c r="AG370" s="461"/>
      <c r="AH370" s="461"/>
      <c r="AI370" s="461"/>
      <c r="AJ370" s="461"/>
      <c r="AK370" s="461"/>
      <c r="AL370" s="461"/>
      <c r="AM370" s="461"/>
      <c r="AN370" s="461"/>
      <c r="AO370" s="461"/>
      <c r="AP370" s="461"/>
      <c r="AQ370" s="461"/>
      <c r="AR370" s="461"/>
      <c r="AS370" s="461"/>
    </row>
    <row r="371" spans="3:45" x14ac:dyDescent="0.3">
      <c r="C371" s="461"/>
      <c r="D371" s="461"/>
      <c r="E371" s="461"/>
      <c r="F371" s="461"/>
      <c r="G371" s="461"/>
      <c r="H371" s="461"/>
      <c r="I371" s="461"/>
      <c r="J371" s="461"/>
      <c r="K371" s="461"/>
      <c r="L371" s="461"/>
      <c r="M371" s="461"/>
      <c r="N371" s="461"/>
      <c r="O371" s="461"/>
      <c r="P371" s="461"/>
      <c r="Q371" s="461"/>
      <c r="R371" s="461"/>
      <c r="S371" s="461"/>
      <c r="T371" s="461"/>
      <c r="U371" s="461"/>
      <c r="V371" s="461"/>
      <c r="W371" s="461"/>
      <c r="X371" s="461"/>
      <c r="Y371" s="461"/>
      <c r="Z371" s="461"/>
      <c r="AA371" s="461"/>
      <c r="AB371" s="461"/>
      <c r="AC371" s="461"/>
      <c r="AD371" s="461"/>
      <c r="AE371" s="461"/>
      <c r="AF371" s="461"/>
      <c r="AG371" s="461"/>
      <c r="AH371" s="461"/>
      <c r="AI371" s="461"/>
      <c r="AJ371" s="461"/>
      <c r="AK371" s="461"/>
      <c r="AL371" s="461"/>
      <c r="AM371" s="461"/>
      <c r="AN371" s="461"/>
      <c r="AO371" s="461"/>
      <c r="AP371" s="461"/>
      <c r="AQ371" s="461"/>
      <c r="AR371" s="461"/>
      <c r="AS371" s="461"/>
    </row>
    <row r="372" spans="3:45" x14ac:dyDescent="0.3">
      <c r="C372" s="461"/>
      <c r="D372" s="461"/>
      <c r="E372" s="461"/>
      <c r="F372" s="461"/>
      <c r="G372" s="461"/>
      <c r="H372" s="461"/>
      <c r="I372" s="461"/>
      <c r="J372" s="461"/>
      <c r="K372" s="461"/>
      <c r="L372" s="461"/>
      <c r="M372" s="461"/>
      <c r="N372" s="461"/>
      <c r="O372" s="461"/>
      <c r="P372" s="461"/>
      <c r="Q372" s="461"/>
      <c r="R372" s="461"/>
      <c r="S372" s="461"/>
      <c r="T372" s="461"/>
      <c r="U372" s="461"/>
      <c r="V372" s="461"/>
      <c r="W372" s="461"/>
      <c r="X372" s="461"/>
      <c r="Y372" s="461"/>
      <c r="Z372" s="461"/>
      <c r="AA372" s="461"/>
      <c r="AB372" s="461"/>
      <c r="AC372" s="461"/>
      <c r="AD372" s="461"/>
      <c r="AE372" s="461"/>
      <c r="AF372" s="461"/>
      <c r="AG372" s="461"/>
      <c r="AH372" s="461"/>
      <c r="AI372" s="461"/>
      <c r="AJ372" s="461"/>
      <c r="AK372" s="461"/>
      <c r="AL372" s="461"/>
      <c r="AM372" s="461"/>
      <c r="AN372" s="461"/>
      <c r="AO372" s="461"/>
      <c r="AP372" s="461"/>
      <c r="AQ372" s="461"/>
      <c r="AR372" s="461"/>
      <c r="AS372" s="461"/>
    </row>
    <row r="373" spans="3:45" x14ac:dyDescent="0.3">
      <c r="C373" s="461"/>
      <c r="D373" s="461"/>
      <c r="E373" s="461"/>
      <c r="F373" s="461"/>
      <c r="G373" s="461"/>
      <c r="H373" s="461"/>
      <c r="I373" s="461"/>
      <c r="J373" s="461"/>
      <c r="K373" s="461"/>
      <c r="L373" s="461"/>
      <c r="M373" s="461"/>
      <c r="N373" s="461"/>
      <c r="O373" s="461"/>
      <c r="P373" s="461"/>
      <c r="Q373" s="461"/>
      <c r="R373" s="461"/>
      <c r="S373" s="461"/>
      <c r="T373" s="461"/>
      <c r="U373" s="461"/>
      <c r="V373" s="461"/>
      <c r="W373" s="461"/>
      <c r="X373" s="461"/>
      <c r="Y373" s="461"/>
      <c r="Z373" s="461"/>
      <c r="AA373" s="461"/>
      <c r="AB373" s="461"/>
      <c r="AC373" s="461"/>
      <c r="AD373" s="461"/>
      <c r="AE373" s="461"/>
      <c r="AF373" s="461"/>
      <c r="AG373" s="461"/>
      <c r="AH373" s="461"/>
      <c r="AI373" s="461"/>
      <c r="AJ373" s="461"/>
      <c r="AK373" s="461"/>
      <c r="AL373" s="461"/>
      <c r="AM373" s="461"/>
      <c r="AN373" s="461"/>
      <c r="AO373" s="461"/>
      <c r="AP373" s="461"/>
      <c r="AQ373" s="461"/>
      <c r="AR373" s="461"/>
      <c r="AS373" s="461"/>
    </row>
    <row r="374" spans="3:45" x14ac:dyDescent="0.3">
      <c r="C374" s="461"/>
      <c r="D374" s="461"/>
      <c r="E374" s="461"/>
      <c r="F374" s="461"/>
      <c r="G374" s="461"/>
      <c r="H374" s="461"/>
      <c r="I374" s="461"/>
      <c r="J374" s="461"/>
      <c r="K374" s="461"/>
      <c r="L374" s="461"/>
      <c r="M374" s="461"/>
      <c r="N374" s="461"/>
      <c r="O374" s="461"/>
      <c r="P374" s="461"/>
      <c r="Q374" s="461"/>
      <c r="R374" s="461"/>
      <c r="S374" s="461"/>
      <c r="T374" s="461"/>
      <c r="U374" s="461"/>
      <c r="V374" s="461"/>
      <c r="W374" s="461"/>
      <c r="X374" s="461"/>
      <c r="Y374" s="461"/>
      <c r="Z374" s="461"/>
      <c r="AA374" s="461"/>
      <c r="AB374" s="461"/>
      <c r="AC374" s="461"/>
      <c r="AD374" s="461"/>
      <c r="AE374" s="461"/>
      <c r="AF374" s="461"/>
      <c r="AG374" s="461"/>
      <c r="AH374" s="461"/>
      <c r="AI374" s="461"/>
      <c r="AJ374" s="461"/>
      <c r="AK374" s="461"/>
      <c r="AL374" s="461"/>
      <c r="AM374" s="461"/>
      <c r="AN374" s="461"/>
      <c r="AO374" s="461"/>
      <c r="AP374" s="461"/>
      <c r="AQ374" s="461"/>
      <c r="AR374" s="461"/>
      <c r="AS374" s="461"/>
    </row>
    <row r="375" spans="3:45" x14ac:dyDescent="0.3">
      <c r="C375" s="461"/>
      <c r="D375" s="461"/>
      <c r="E375" s="461"/>
      <c r="F375" s="461"/>
      <c r="G375" s="461"/>
      <c r="H375" s="461"/>
      <c r="I375" s="461"/>
      <c r="J375" s="461"/>
      <c r="K375" s="461"/>
      <c r="L375" s="461"/>
      <c r="M375" s="461"/>
      <c r="N375" s="461"/>
      <c r="O375" s="461"/>
      <c r="P375" s="461"/>
      <c r="Q375" s="461"/>
      <c r="R375" s="461"/>
      <c r="S375" s="461"/>
      <c r="T375" s="461"/>
      <c r="U375" s="461"/>
      <c r="V375" s="461"/>
      <c r="W375" s="461"/>
      <c r="X375" s="461"/>
      <c r="Y375" s="461"/>
      <c r="Z375" s="461"/>
      <c r="AA375" s="461"/>
      <c r="AB375" s="461"/>
      <c r="AC375" s="461"/>
      <c r="AD375" s="461"/>
      <c r="AE375" s="461"/>
      <c r="AF375" s="461"/>
      <c r="AG375" s="461"/>
      <c r="AH375" s="461"/>
      <c r="AI375" s="461"/>
      <c r="AJ375" s="461"/>
      <c r="AK375" s="461"/>
      <c r="AL375" s="461"/>
      <c r="AM375" s="461"/>
      <c r="AN375" s="461"/>
      <c r="AO375" s="461"/>
      <c r="AP375" s="461"/>
      <c r="AQ375" s="461"/>
      <c r="AR375" s="461"/>
      <c r="AS375" s="461"/>
    </row>
    <row r="376" spans="3:45" x14ac:dyDescent="0.3">
      <c r="C376" s="461"/>
      <c r="D376" s="461"/>
      <c r="E376" s="461"/>
      <c r="F376" s="461"/>
      <c r="G376" s="461"/>
      <c r="H376" s="461"/>
      <c r="I376" s="461"/>
      <c r="J376" s="461"/>
      <c r="K376" s="461"/>
      <c r="L376" s="461"/>
      <c r="M376" s="461"/>
      <c r="N376" s="461"/>
      <c r="O376" s="461"/>
      <c r="P376" s="461"/>
      <c r="Q376" s="461"/>
      <c r="R376" s="461"/>
      <c r="S376" s="461"/>
      <c r="T376" s="461"/>
      <c r="U376" s="461"/>
      <c r="V376" s="461"/>
      <c r="W376" s="461"/>
      <c r="X376" s="461"/>
      <c r="Y376" s="461"/>
      <c r="Z376" s="461"/>
      <c r="AA376" s="461"/>
      <c r="AB376" s="461"/>
      <c r="AC376" s="461"/>
      <c r="AD376" s="461"/>
      <c r="AE376" s="461"/>
      <c r="AF376" s="461"/>
      <c r="AG376" s="461"/>
      <c r="AH376" s="461"/>
      <c r="AI376" s="461"/>
      <c r="AJ376" s="461"/>
      <c r="AK376" s="461"/>
      <c r="AL376" s="461"/>
      <c r="AM376" s="461"/>
      <c r="AN376" s="461"/>
      <c r="AO376" s="461"/>
      <c r="AP376" s="461"/>
      <c r="AQ376" s="461"/>
      <c r="AR376" s="461"/>
      <c r="AS376" s="461"/>
    </row>
    <row r="377" spans="3:45" x14ac:dyDescent="0.3">
      <c r="C377" s="461"/>
      <c r="D377" s="461"/>
      <c r="E377" s="461"/>
      <c r="F377" s="461"/>
      <c r="G377" s="461"/>
      <c r="H377" s="461"/>
      <c r="I377" s="461"/>
      <c r="J377" s="461"/>
      <c r="K377" s="461"/>
      <c r="L377" s="461"/>
      <c r="M377" s="461"/>
      <c r="N377" s="461"/>
      <c r="O377" s="461"/>
      <c r="P377" s="461"/>
      <c r="Q377" s="461"/>
      <c r="R377" s="461"/>
      <c r="S377" s="461"/>
      <c r="T377" s="461"/>
      <c r="U377" s="461"/>
      <c r="V377" s="461"/>
      <c r="W377" s="461"/>
      <c r="X377" s="461"/>
      <c r="Y377" s="461"/>
      <c r="Z377" s="461"/>
      <c r="AA377" s="461"/>
      <c r="AB377" s="461"/>
      <c r="AC377" s="461"/>
      <c r="AD377" s="461"/>
      <c r="AE377" s="461"/>
      <c r="AF377" s="461"/>
      <c r="AG377" s="461"/>
      <c r="AH377" s="461"/>
      <c r="AI377" s="461"/>
      <c r="AJ377" s="461"/>
      <c r="AK377" s="461"/>
      <c r="AL377" s="461"/>
      <c r="AM377" s="461"/>
      <c r="AN377" s="461"/>
      <c r="AO377" s="461"/>
      <c r="AP377" s="461"/>
      <c r="AQ377" s="461"/>
      <c r="AR377" s="461"/>
      <c r="AS377" s="461"/>
    </row>
    <row r="378" spans="3:45" x14ac:dyDescent="0.3">
      <c r="C378" s="461"/>
      <c r="D378" s="461"/>
      <c r="E378" s="461"/>
      <c r="F378" s="461"/>
      <c r="G378" s="461"/>
      <c r="H378" s="461"/>
      <c r="I378" s="461"/>
      <c r="J378" s="461"/>
      <c r="K378" s="461"/>
      <c r="L378" s="461"/>
      <c r="M378" s="461"/>
      <c r="N378" s="461"/>
      <c r="O378" s="461"/>
      <c r="P378" s="461"/>
      <c r="Q378" s="461"/>
      <c r="R378" s="461"/>
      <c r="S378" s="461"/>
      <c r="T378" s="461"/>
      <c r="U378" s="461"/>
      <c r="V378" s="461"/>
      <c r="W378" s="461"/>
      <c r="X378" s="461"/>
      <c r="Y378" s="461"/>
      <c r="Z378" s="461"/>
      <c r="AA378" s="461"/>
      <c r="AB378" s="461"/>
      <c r="AC378" s="461"/>
      <c r="AD378" s="461"/>
      <c r="AE378" s="461"/>
      <c r="AF378" s="461"/>
      <c r="AG378" s="461"/>
      <c r="AH378" s="461"/>
      <c r="AI378" s="461"/>
      <c r="AJ378" s="461"/>
      <c r="AK378" s="461"/>
      <c r="AL378" s="461"/>
      <c r="AM378" s="461"/>
      <c r="AN378" s="461"/>
      <c r="AO378" s="461"/>
      <c r="AP378" s="461"/>
      <c r="AQ378" s="461"/>
      <c r="AR378" s="461"/>
      <c r="AS378" s="461"/>
    </row>
    <row r="379" spans="3:45" x14ac:dyDescent="0.3">
      <c r="C379" s="461"/>
      <c r="D379" s="461"/>
      <c r="E379" s="461"/>
      <c r="F379" s="461"/>
      <c r="G379" s="461"/>
      <c r="H379" s="461"/>
      <c r="I379" s="461"/>
      <c r="J379" s="461"/>
      <c r="K379" s="461"/>
      <c r="L379" s="461"/>
      <c r="M379" s="461"/>
      <c r="N379" s="461"/>
      <c r="O379" s="461"/>
      <c r="P379" s="461"/>
      <c r="Q379" s="461"/>
      <c r="R379" s="461"/>
      <c r="S379" s="461"/>
      <c r="T379" s="461"/>
      <c r="U379" s="461"/>
      <c r="V379" s="461"/>
      <c r="W379" s="461"/>
      <c r="X379" s="461"/>
      <c r="Y379" s="461"/>
      <c r="Z379" s="461"/>
      <c r="AA379" s="461"/>
      <c r="AB379" s="461"/>
      <c r="AC379" s="461"/>
      <c r="AD379" s="461"/>
      <c r="AE379" s="461"/>
      <c r="AF379" s="461"/>
      <c r="AG379" s="461"/>
      <c r="AH379" s="461"/>
      <c r="AI379" s="461"/>
      <c r="AJ379" s="461"/>
      <c r="AK379" s="461"/>
      <c r="AL379" s="461"/>
      <c r="AM379" s="461"/>
      <c r="AN379" s="461"/>
      <c r="AO379" s="461"/>
      <c r="AP379" s="461"/>
      <c r="AQ379" s="461"/>
      <c r="AR379" s="461"/>
      <c r="AS379" s="461"/>
    </row>
    <row r="380" spans="3:45" x14ac:dyDescent="0.3">
      <c r="C380" s="461"/>
      <c r="D380" s="461"/>
      <c r="E380" s="461"/>
      <c r="F380" s="461"/>
      <c r="G380" s="461"/>
      <c r="H380" s="461"/>
      <c r="I380" s="461"/>
      <c r="J380" s="461"/>
      <c r="K380" s="461"/>
      <c r="L380" s="461"/>
      <c r="M380" s="461"/>
      <c r="N380" s="461"/>
      <c r="O380" s="461"/>
      <c r="P380" s="461"/>
      <c r="Q380" s="461"/>
      <c r="R380" s="461"/>
      <c r="S380" s="461"/>
      <c r="T380" s="461"/>
      <c r="U380" s="461"/>
      <c r="V380" s="461"/>
      <c r="W380" s="461"/>
      <c r="X380" s="461"/>
      <c r="Y380" s="461"/>
      <c r="Z380" s="461"/>
      <c r="AA380" s="461"/>
      <c r="AB380" s="461"/>
      <c r="AC380" s="461"/>
      <c r="AD380" s="461"/>
      <c r="AE380" s="461"/>
      <c r="AF380" s="461"/>
      <c r="AG380" s="461"/>
      <c r="AH380" s="461"/>
      <c r="AI380" s="461"/>
      <c r="AJ380" s="461"/>
      <c r="AK380" s="461"/>
      <c r="AL380" s="461"/>
      <c r="AM380" s="461"/>
      <c r="AN380" s="461"/>
      <c r="AO380" s="461"/>
      <c r="AP380" s="461"/>
      <c r="AQ380" s="461"/>
      <c r="AR380" s="461"/>
      <c r="AS380" s="461"/>
    </row>
    <row r="381" spans="3:45" x14ac:dyDescent="0.3">
      <c r="C381" s="461"/>
      <c r="D381" s="461"/>
      <c r="E381" s="461"/>
      <c r="F381" s="461"/>
      <c r="G381" s="461"/>
      <c r="H381" s="461"/>
      <c r="I381" s="461"/>
      <c r="J381" s="461"/>
      <c r="K381" s="461"/>
      <c r="L381" s="461"/>
      <c r="M381" s="461"/>
      <c r="N381" s="461"/>
      <c r="O381" s="461"/>
      <c r="P381" s="461"/>
      <c r="Q381" s="461"/>
      <c r="R381" s="461"/>
      <c r="S381" s="461"/>
      <c r="T381" s="461"/>
      <c r="U381" s="461"/>
      <c r="V381" s="461"/>
      <c r="W381" s="461"/>
      <c r="X381" s="461"/>
      <c r="Y381" s="461"/>
      <c r="Z381" s="461"/>
      <c r="AA381" s="461"/>
      <c r="AB381" s="461"/>
      <c r="AC381" s="461"/>
      <c r="AD381" s="461"/>
      <c r="AE381" s="461"/>
      <c r="AF381" s="461"/>
      <c r="AG381" s="461"/>
      <c r="AH381" s="461"/>
      <c r="AI381" s="461"/>
      <c r="AJ381" s="461"/>
      <c r="AK381" s="461"/>
      <c r="AL381" s="461"/>
      <c r="AM381" s="461"/>
      <c r="AN381" s="461"/>
      <c r="AO381" s="461"/>
      <c r="AP381" s="461"/>
      <c r="AQ381" s="461"/>
      <c r="AR381" s="461"/>
      <c r="AS381" s="461"/>
    </row>
    <row r="382" spans="3:45" x14ac:dyDescent="0.3">
      <c r="C382" s="461"/>
      <c r="D382" s="461"/>
      <c r="E382" s="461"/>
      <c r="F382" s="461"/>
      <c r="G382" s="461"/>
      <c r="H382" s="461"/>
      <c r="I382" s="461"/>
      <c r="J382" s="461"/>
      <c r="K382" s="461"/>
      <c r="L382" s="461"/>
      <c r="M382" s="461"/>
      <c r="N382" s="461"/>
      <c r="O382" s="461"/>
      <c r="P382" s="461"/>
      <c r="Q382" s="461"/>
      <c r="R382" s="461"/>
      <c r="S382" s="461"/>
      <c r="T382" s="461"/>
      <c r="U382" s="461"/>
      <c r="V382" s="461"/>
      <c r="W382" s="461"/>
      <c r="X382" s="461"/>
      <c r="Y382" s="461"/>
      <c r="Z382" s="461"/>
      <c r="AA382" s="461"/>
      <c r="AB382" s="461"/>
      <c r="AC382" s="461"/>
      <c r="AD382" s="461"/>
      <c r="AE382" s="461"/>
      <c r="AF382" s="461"/>
      <c r="AG382" s="461"/>
      <c r="AH382" s="461"/>
      <c r="AI382" s="461"/>
      <c r="AJ382" s="461"/>
      <c r="AK382" s="461"/>
      <c r="AL382" s="461"/>
      <c r="AM382" s="461"/>
      <c r="AN382" s="461"/>
      <c r="AO382" s="461"/>
      <c r="AP382" s="461"/>
      <c r="AQ382" s="461"/>
      <c r="AR382" s="461"/>
      <c r="AS382" s="461"/>
    </row>
    <row r="383" spans="3:45" x14ac:dyDescent="0.3">
      <c r="C383" s="461"/>
      <c r="D383" s="461"/>
      <c r="E383" s="461"/>
      <c r="F383" s="461"/>
      <c r="G383" s="461"/>
      <c r="H383" s="461"/>
      <c r="I383" s="461"/>
      <c r="J383" s="461"/>
      <c r="K383" s="461"/>
      <c r="L383" s="461"/>
      <c r="M383" s="461"/>
      <c r="N383" s="461"/>
      <c r="O383" s="461"/>
      <c r="P383" s="461"/>
      <c r="Q383" s="461"/>
      <c r="R383" s="461"/>
      <c r="S383" s="461"/>
      <c r="T383" s="461"/>
      <c r="U383" s="461"/>
      <c r="V383" s="461"/>
      <c r="W383" s="461"/>
      <c r="X383" s="461"/>
      <c r="Y383" s="461"/>
      <c r="Z383" s="461"/>
      <c r="AA383" s="461"/>
      <c r="AB383" s="461"/>
      <c r="AC383" s="461"/>
      <c r="AD383" s="461"/>
      <c r="AE383" s="461"/>
      <c r="AF383" s="461"/>
      <c r="AG383" s="461"/>
      <c r="AH383" s="461"/>
      <c r="AI383" s="461"/>
      <c r="AJ383" s="461"/>
      <c r="AK383" s="461"/>
      <c r="AL383" s="461"/>
      <c r="AM383" s="461"/>
      <c r="AN383" s="461"/>
      <c r="AO383" s="461"/>
      <c r="AP383" s="461"/>
      <c r="AQ383" s="461"/>
      <c r="AR383" s="461"/>
      <c r="AS383" s="461"/>
    </row>
    <row r="384" spans="3:45" x14ac:dyDescent="0.3">
      <c r="C384" s="461"/>
      <c r="D384" s="461"/>
      <c r="E384" s="461"/>
      <c r="F384" s="461"/>
      <c r="G384" s="461"/>
      <c r="H384" s="461"/>
      <c r="I384" s="461"/>
      <c r="J384" s="461"/>
      <c r="K384" s="461"/>
      <c r="L384" s="461"/>
      <c r="M384" s="461"/>
      <c r="N384" s="461"/>
      <c r="O384" s="461"/>
      <c r="P384" s="461"/>
      <c r="Q384" s="461"/>
      <c r="R384" s="461"/>
      <c r="S384" s="461"/>
      <c r="T384" s="461"/>
      <c r="U384" s="461"/>
      <c r="V384" s="461"/>
      <c r="W384" s="461"/>
      <c r="X384" s="461"/>
      <c r="Y384" s="461"/>
      <c r="Z384" s="461"/>
      <c r="AA384" s="461"/>
      <c r="AB384" s="461"/>
      <c r="AC384" s="461"/>
      <c r="AD384" s="461"/>
      <c r="AE384" s="461"/>
      <c r="AF384" s="461"/>
      <c r="AG384" s="461"/>
      <c r="AH384" s="461"/>
      <c r="AI384" s="461"/>
      <c r="AJ384" s="461"/>
      <c r="AK384" s="461"/>
      <c r="AL384" s="461"/>
      <c r="AM384" s="461"/>
      <c r="AN384" s="461"/>
      <c r="AO384" s="461"/>
      <c r="AP384" s="461"/>
      <c r="AQ384" s="461"/>
      <c r="AR384" s="461"/>
      <c r="AS384" s="461"/>
    </row>
    <row r="385" spans="3:45" x14ac:dyDescent="0.3">
      <c r="C385" s="461"/>
      <c r="D385" s="461"/>
      <c r="E385" s="461"/>
      <c r="F385" s="461"/>
      <c r="G385" s="461"/>
      <c r="H385" s="461"/>
      <c r="I385" s="461"/>
      <c r="J385" s="461"/>
      <c r="K385" s="461"/>
      <c r="L385" s="461"/>
      <c r="M385" s="461"/>
      <c r="N385" s="461"/>
      <c r="O385" s="461"/>
      <c r="P385" s="461"/>
      <c r="Q385" s="461"/>
      <c r="R385" s="461"/>
      <c r="S385" s="461"/>
      <c r="T385" s="461"/>
      <c r="U385" s="461"/>
      <c r="V385" s="461"/>
      <c r="W385" s="461"/>
      <c r="X385" s="461"/>
      <c r="Y385" s="461"/>
      <c r="Z385" s="461"/>
      <c r="AA385" s="461"/>
      <c r="AB385" s="461"/>
      <c r="AC385" s="461"/>
      <c r="AD385" s="461"/>
      <c r="AE385" s="461"/>
      <c r="AF385" s="461"/>
      <c r="AG385" s="461"/>
      <c r="AH385" s="461"/>
      <c r="AI385" s="461"/>
      <c r="AJ385" s="461"/>
      <c r="AK385" s="461"/>
      <c r="AL385" s="461"/>
      <c r="AM385" s="461"/>
      <c r="AN385" s="461"/>
      <c r="AO385" s="461"/>
      <c r="AP385" s="461"/>
      <c r="AQ385" s="461"/>
      <c r="AR385" s="461"/>
      <c r="AS385" s="461"/>
    </row>
    <row r="386" spans="3:45" x14ac:dyDescent="0.3">
      <c r="C386" s="461"/>
      <c r="D386" s="461"/>
      <c r="E386" s="461"/>
      <c r="F386" s="461"/>
      <c r="G386" s="461"/>
      <c r="H386" s="461"/>
      <c r="I386" s="461"/>
      <c r="J386" s="461"/>
      <c r="K386" s="461"/>
      <c r="L386" s="461"/>
      <c r="M386" s="461"/>
      <c r="N386" s="461"/>
      <c r="O386" s="461"/>
      <c r="P386" s="461"/>
      <c r="Q386" s="461"/>
      <c r="R386" s="461"/>
      <c r="S386" s="461"/>
      <c r="T386" s="461"/>
      <c r="U386" s="461"/>
      <c r="V386" s="461"/>
      <c r="W386" s="461"/>
      <c r="X386" s="461"/>
      <c r="Y386" s="461"/>
      <c r="Z386" s="461"/>
      <c r="AA386" s="461"/>
      <c r="AB386" s="461"/>
      <c r="AC386" s="461"/>
      <c r="AD386" s="461"/>
      <c r="AE386" s="461"/>
      <c r="AF386" s="461"/>
      <c r="AG386" s="461"/>
      <c r="AH386" s="461"/>
      <c r="AI386" s="461"/>
      <c r="AJ386" s="461"/>
      <c r="AK386" s="461"/>
      <c r="AL386" s="461"/>
      <c r="AM386" s="461"/>
      <c r="AN386" s="461"/>
      <c r="AO386" s="461"/>
      <c r="AP386" s="461"/>
      <c r="AQ386" s="461"/>
      <c r="AR386" s="461"/>
      <c r="AS386" s="461"/>
    </row>
    <row r="387" spans="3:45" x14ac:dyDescent="0.3">
      <c r="C387" s="461"/>
      <c r="D387" s="461"/>
      <c r="E387" s="461"/>
      <c r="F387" s="461"/>
      <c r="G387" s="461"/>
      <c r="H387" s="461"/>
      <c r="I387" s="461"/>
      <c r="J387" s="461"/>
      <c r="K387" s="461"/>
      <c r="L387" s="461"/>
      <c r="M387" s="461"/>
      <c r="N387" s="461"/>
      <c r="O387" s="461"/>
      <c r="P387" s="461"/>
      <c r="Q387" s="461"/>
      <c r="R387" s="461"/>
      <c r="S387" s="461"/>
      <c r="T387" s="461"/>
      <c r="U387" s="461"/>
      <c r="V387" s="461"/>
      <c r="W387" s="461"/>
      <c r="X387" s="461"/>
      <c r="Y387" s="461"/>
      <c r="Z387" s="461"/>
      <c r="AA387" s="461"/>
      <c r="AB387" s="461"/>
      <c r="AC387" s="461"/>
      <c r="AD387" s="461"/>
      <c r="AE387" s="461"/>
      <c r="AF387" s="461"/>
      <c r="AG387" s="461"/>
      <c r="AH387" s="461"/>
      <c r="AI387" s="461"/>
      <c r="AJ387" s="461"/>
      <c r="AK387" s="461"/>
      <c r="AL387" s="461"/>
      <c r="AM387" s="461"/>
      <c r="AN387" s="461"/>
      <c r="AO387" s="461"/>
      <c r="AP387" s="461"/>
      <c r="AQ387" s="461"/>
      <c r="AR387" s="461"/>
      <c r="AS387" s="461"/>
    </row>
    <row r="388" spans="3:45" x14ac:dyDescent="0.3">
      <c r="C388" s="461"/>
      <c r="D388" s="461"/>
      <c r="E388" s="461"/>
      <c r="F388" s="461"/>
      <c r="G388" s="461"/>
      <c r="H388" s="461"/>
      <c r="I388" s="461"/>
      <c r="J388" s="461"/>
      <c r="K388" s="461"/>
      <c r="L388" s="461"/>
      <c r="M388" s="461"/>
      <c r="N388" s="461"/>
      <c r="O388" s="461"/>
      <c r="P388" s="461"/>
      <c r="Q388" s="461"/>
      <c r="R388" s="461"/>
      <c r="S388" s="461"/>
      <c r="T388" s="461"/>
      <c r="U388" s="461"/>
      <c r="V388" s="461"/>
      <c r="W388" s="461"/>
      <c r="X388" s="461"/>
      <c r="Y388" s="461"/>
      <c r="Z388" s="461"/>
      <c r="AA388" s="461"/>
      <c r="AB388" s="461"/>
      <c r="AC388" s="461"/>
      <c r="AD388" s="461"/>
      <c r="AE388" s="461"/>
      <c r="AF388" s="461"/>
      <c r="AG388" s="461"/>
      <c r="AH388" s="461"/>
      <c r="AI388" s="461"/>
      <c r="AJ388" s="461"/>
      <c r="AK388" s="461"/>
      <c r="AL388" s="461"/>
      <c r="AM388" s="461"/>
      <c r="AN388" s="461"/>
      <c r="AO388" s="461"/>
      <c r="AP388" s="461"/>
      <c r="AQ388" s="461"/>
      <c r="AR388" s="461"/>
      <c r="AS388" s="461"/>
    </row>
    <row r="389" spans="3:45" x14ac:dyDescent="0.3">
      <c r="C389" s="461"/>
      <c r="D389" s="461"/>
      <c r="E389" s="461"/>
      <c r="F389" s="461"/>
      <c r="G389" s="461"/>
      <c r="H389" s="461"/>
      <c r="I389" s="461"/>
      <c r="J389" s="461"/>
      <c r="K389" s="461"/>
      <c r="L389" s="461"/>
      <c r="M389" s="461"/>
      <c r="N389" s="461"/>
      <c r="O389" s="461"/>
      <c r="P389" s="461"/>
      <c r="Q389" s="461"/>
      <c r="R389" s="461"/>
      <c r="S389" s="461"/>
      <c r="T389" s="461"/>
      <c r="U389" s="461"/>
      <c r="V389" s="461"/>
      <c r="W389" s="461"/>
      <c r="X389" s="461"/>
      <c r="Y389" s="461"/>
      <c r="Z389" s="461"/>
      <c r="AA389" s="461"/>
      <c r="AB389" s="461"/>
      <c r="AC389" s="461"/>
      <c r="AD389" s="461"/>
      <c r="AE389" s="461"/>
      <c r="AF389" s="461"/>
      <c r="AG389" s="461"/>
      <c r="AH389" s="461"/>
      <c r="AI389" s="461"/>
      <c r="AJ389" s="461"/>
      <c r="AK389" s="461"/>
      <c r="AL389" s="461"/>
      <c r="AM389" s="461"/>
      <c r="AN389" s="461"/>
      <c r="AO389" s="461"/>
      <c r="AP389" s="461"/>
      <c r="AQ389" s="461"/>
      <c r="AR389" s="461"/>
      <c r="AS389" s="461"/>
    </row>
    <row r="390" spans="3:45" x14ac:dyDescent="0.3">
      <c r="C390" s="461"/>
      <c r="D390" s="461"/>
      <c r="E390" s="461"/>
      <c r="F390" s="461"/>
      <c r="G390" s="461"/>
      <c r="H390" s="461"/>
      <c r="I390" s="461"/>
      <c r="J390" s="461"/>
      <c r="K390" s="461"/>
      <c r="L390" s="461"/>
      <c r="M390" s="461"/>
      <c r="N390" s="461"/>
      <c r="O390" s="461"/>
      <c r="P390" s="461"/>
      <c r="Q390" s="461"/>
      <c r="R390" s="461"/>
      <c r="S390" s="461"/>
      <c r="T390" s="461"/>
      <c r="U390" s="461"/>
      <c r="V390" s="461"/>
      <c r="W390" s="461"/>
      <c r="X390" s="461"/>
      <c r="Y390" s="461"/>
      <c r="Z390" s="461"/>
      <c r="AA390" s="461"/>
      <c r="AB390" s="461"/>
      <c r="AC390" s="461"/>
      <c r="AD390" s="461"/>
      <c r="AE390" s="461"/>
      <c r="AF390" s="461"/>
      <c r="AG390" s="461"/>
      <c r="AH390" s="461"/>
      <c r="AI390" s="461"/>
      <c r="AJ390" s="461"/>
      <c r="AK390" s="461"/>
      <c r="AL390" s="461"/>
      <c r="AM390" s="461"/>
      <c r="AN390" s="461"/>
      <c r="AO390" s="461"/>
      <c r="AP390" s="461"/>
      <c r="AQ390" s="461"/>
      <c r="AR390" s="461"/>
      <c r="AS390" s="461"/>
    </row>
    <row r="391" spans="3:45" x14ac:dyDescent="0.3">
      <c r="C391" s="461"/>
      <c r="D391" s="461"/>
      <c r="E391" s="461"/>
      <c r="F391" s="461"/>
      <c r="G391" s="461"/>
      <c r="H391" s="461"/>
      <c r="I391" s="461"/>
      <c r="J391" s="461"/>
      <c r="K391" s="461"/>
      <c r="L391" s="461"/>
      <c r="M391" s="461"/>
      <c r="N391" s="461"/>
      <c r="O391" s="461"/>
      <c r="P391" s="461"/>
      <c r="Q391" s="461"/>
      <c r="R391" s="461"/>
      <c r="S391" s="461"/>
      <c r="T391" s="461"/>
      <c r="U391" s="461"/>
      <c r="V391" s="461"/>
      <c r="W391" s="461"/>
      <c r="X391" s="461"/>
      <c r="Y391" s="461"/>
      <c r="Z391" s="461"/>
      <c r="AA391" s="461"/>
      <c r="AB391" s="461"/>
      <c r="AC391" s="461"/>
      <c r="AD391" s="461"/>
      <c r="AE391" s="461"/>
      <c r="AF391" s="461"/>
      <c r="AG391" s="461"/>
      <c r="AH391" s="461"/>
      <c r="AI391" s="461"/>
      <c r="AJ391" s="461"/>
      <c r="AK391" s="461"/>
      <c r="AL391" s="461"/>
      <c r="AM391" s="461"/>
      <c r="AN391" s="461"/>
      <c r="AO391" s="461"/>
      <c r="AP391" s="461"/>
      <c r="AQ391" s="461"/>
      <c r="AR391" s="461"/>
      <c r="AS391" s="461"/>
    </row>
    <row r="392" spans="3:45" x14ac:dyDescent="0.3">
      <c r="C392" s="461"/>
      <c r="D392" s="461"/>
      <c r="E392" s="461"/>
      <c r="F392" s="461"/>
      <c r="G392" s="461"/>
      <c r="H392" s="461"/>
      <c r="I392" s="461"/>
      <c r="J392" s="461"/>
      <c r="K392" s="461"/>
      <c r="L392" s="461"/>
      <c r="M392" s="461"/>
      <c r="N392" s="461"/>
      <c r="O392" s="461"/>
      <c r="P392" s="461"/>
      <c r="Q392" s="461"/>
      <c r="R392" s="461"/>
      <c r="S392" s="461"/>
      <c r="T392" s="461"/>
      <c r="U392" s="461"/>
      <c r="V392" s="461"/>
      <c r="W392" s="461"/>
      <c r="X392" s="461"/>
      <c r="Y392" s="461"/>
      <c r="Z392" s="461"/>
      <c r="AA392" s="461"/>
      <c r="AB392" s="461"/>
      <c r="AC392" s="461"/>
      <c r="AD392" s="461"/>
      <c r="AE392" s="461"/>
      <c r="AF392" s="461"/>
      <c r="AG392" s="461"/>
      <c r="AH392" s="461"/>
      <c r="AI392" s="461"/>
      <c r="AJ392" s="461"/>
      <c r="AK392" s="461"/>
      <c r="AL392" s="461"/>
      <c r="AM392" s="461"/>
      <c r="AN392" s="461"/>
      <c r="AO392" s="461"/>
      <c r="AP392" s="461"/>
      <c r="AQ392" s="461"/>
      <c r="AR392" s="461"/>
      <c r="AS392" s="461"/>
    </row>
    <row r="393" spans="3:45" x14ac:dyDescent="0.3">
      <c r="C393" s="461"/>
      <c r="D393" s="461"/>
      <c r="E393" s="461"/>
      <c r="F393" s="461"/>
      <c r="G393" s="461"/>
      <c r="H393" s="461"/>
      <c r="I393" s="461"/>
      <c r="J393" s="461"/>
      <c r="K393" s="461"/>
      <c r="L393" s="461"/>
      <c r="M393" s="461"/>
      <c r="N393" s="461"/>
      <c r="O393" s="461"/>
      <c r="P393" s="461"/>
      <c r="Q393" s="461"/>
      <c r="R393" s="461"/>
      <c r="S393" s="461"/>
      <c r="T393" s="461"/>
      <c r="U393" s="461"/>
      <c r="V393" s="461"/>
      <c r="W393" s="461"/>
      <c r="X393" s="461"/>
      <c r="Y393" s="461"/>
      <c r="Z393" s="461"/>
      <c r="AA393" s="461"/>
      <c r="AB393" s="461"/>
      <c r="AC393" s="461"/>
      <c r="AD393" s="461"/>
      <c r="AE393" s="461"/>
      <c r="AF393" s="461"/>
      <c r="AG393" s="461"/>
      <c r="AH393" s="461"/>
      <c r="AI393" s="461"/>
      <c r="AJ393" s="461"/>
      <c r="AK393" s="461"/>
      <c r="AL393" s="461"/>
      <c r="AM393" s="461"/>
      <c r="AN393" s="461"/>
      <c r="AO393" s="461"/>
      <c r="AP393" s="461"/>
      <c r="AQ393" s="461"/>
      <c r="AR393" s="461"/>
      <c r="AS393" s="461"/>
    </row>
    <row r="394" spans="3:45" x14ac:dyDescent="0.3">
      <c r="C394" s="461"/>
      <c r="D394" s="461"/>
      <c r="E394" s="461"/>
      <c r="F394" s="461"/>
      <c r="G394" s="461"/>
      <c r="H394" s="461"/>
      <c r="I394" s="461"/>
      <c r="J394" s="461"/>
      <c r="K394" s="461"/>
      <c r="L394" s="461"/>
      <c r="M394" s="461"/>
      <c r="N394" s="461"/>
      <c r="O394" s="461"/>
      <c r="P394" s="461"/>
      <c r="Q394" s="461"/>
      <c r="R394" s="461"/>
      <c r="S394" s="461"/>
      <c r="T394" s="461"/>
      <c r="U394" s="461"/>
      <c r="V394" s="461"/>
      <c r="W394" s="461"/>
      <c r="X394" s="461"/>
      <c r="Y394" s="461"/>
      <c r="Z394" s="461"/>
      <c r="AA394" s="461"/>
      <c r="AB394" s="461"/>
      <c r="AC394" s="461"/>
      <c r="AD394" s="461"/>
      <c r="AE394" s="461"/>
      <c r="AF394" s="461"/>
      <c r="AG394" s="461"/>
      <c r="AH394" s="461"/>
      <c r="AI394" s="461"/>
      <c r="AJ394" s="461"/>
      <c r="AK394" s="461"/>
      <c r="AL394" s="461"/>
      <c r="AM394" s="461"/>
      <c r="AN394" s="461"/>
      <c r="AO394" s="461"/>
      <c r="AP394" s="461"/>
      <c r="AQ394" s="461"/>
      <c r="AR394" s="461"/>
      <c r="AS394" s="461"/>
    </row>
    <row r="395" spans="3:45" x14ac:dyDescent="0.3">
      <c r="C395" s="461"/>
      <c r="D395" s="461"/>
      <c r="E395" s="461"/>
      <c r="F395" s="461"/>
      <c r="G395" s="461"/>
      <c r="H395" s="461"/>
      <c r="I395" s="461"/>
      <c r="J395" s="461"/>
      <c r="K395" s="461"/>
      <c r="L395" s="461"/>
      <c r="M395" s="461"/>
      <c r="N395" s="461"/>
      <c r="O395" s="461"/>
      <c r="P395" s="461"/>
      <c r="Q395" s="461"/>
      <c r="R395" s="461"/>
      <c r="S395" s="461"/>
      <c r="T395" s="461"/>
      <c r="U395" s="461"/>
      <c r="V395" s="461"/>
      <c r="W395" s="461"/>
      <c r="X395" s="461"/>
      <c r="Y395" s="461"/>
      <c r="Z395" s="461"/>
      <c r="AA395" s="461"/>
      <c r="AB395" s="461"/>
      <c r="AC395" s="461"/>
      <c r="AD395" s="461"/>
      <c r="AE395" s="461"/>
      <c r="AF395" s="461"/>
      <c r="AG395" s="461"/>
      <c r="AH395" s="461"/>
      <c r="AI395" s="461"/>
      <c r="AJ395" s="461"/>
      <c r="AK395" s="461"/>
      <c r="AL395" s="461"/>
      <c r="AM395" s="461"/>
      <c r="AN395" s="461"/>
      <c r="AO395" s="461"/>
      <c r="AP395" s="461"/>
      <c r="AQ395" s="461"/>
      <c r="AR395" s="461"/>
      <c r="AS395" s="461"/>
    </row>
    <row r="396" spans="3:45" x14ac:dyDescent="0.3">
      <c r="C396" s="461"/>
      <c r="D396" s="461"/>
      <c r="E396" s="461"/>
      <c r="F396" s="461"/>
      <c r="G396" s="461"/>
      <c r="H396" s="461"/>
      <c r="I396" s="461"/>
      <c r="J396" s="461"/>
      <c r="K396" s="461"/>
      <c r="L396" s="461"/>
      <c r="M396" s="461"/>
      <c r="N396" s="461"/>
      <c r="O396" s="461"/>
      <c r="P396" s="461"/>
      <c r="Q396" s="461"/>
      <c r="R396" s="461"/>
      <c r="S396" s="461"/>
      <c r="T396" s="461"/>
      <c r="U396" s="461"/>
      <c r="V396" s="461"/>
      <c r="W396" s="461"/>
      <c r="X396" s="461"/>
      <c r="Y396" s="461"/>
      <c r="Z396" s="461"/>
      <c r="AA396" s="461"/>
      <c r="AB396" s="461"/>
      <c r="AC396" s="461"/>
      <c r="AD396" s="461"/>
      <c r="AE396" s="461"/>
      <c r="AF396" s="461"/>
      <c r="AG396" s="461"/>
      <c r="AH396" s="461"/>
      <c r="AI396" s="461"/>
      <c r="AJ396" s="461"/>
      <c r="AK396" s="461"/>
      <c r="AL396" s="461"/>
      <c r="AM396" s="461"/>
      <c r="AN396" s="461"/>
      <c r="AO396" s="461"/>
      <c r="AP396" s="461"/>
      <c r="AQ396" s="461"/>
      <c r="AR396" s="461"/>
      <c r="AS396" s="461"/>
    </row>
    <row r="397" spans="3:45" x14ac:dyDescent="0.3">
      <c r="C397" s="461"/>
      <c r="D397" s="461"/>
      <c r="E397" s="461"/>
      <c r="F397" s="461"/>
      <c r="G397" s="461"/>
      <c r="H397" s="461"/>
      <c r="I397" s="461"/>
      <c r="J397" s="461"/>
      <c r="K397" s="461"/>
      <c r="L397" s="461"/>
      <c r="M397" s="461"/>
      <c r="N397" s="461"/>
      <c r="O397" s="461"/>
      <c r="P397" s="461"/>
      <c r="Q397" s="461"/>
      <c r="R397" s="461"/>
      <c r="S397" s="461"/>
      <c r="T397" s="461"/>
      <c r="U397" s="461"/>
      <c r="V397" s="461"/>
      <c r="W397" s="461"/>
      <c r="X397" s="461"/>
      <c r="Y397" s="461"/>
      <c r="Z397" s="461"/>
      <c r="AA397" s="461"/>
      <c r="AB397" s="461"/>
      <c r="AC397" s="461"/>
      <c r="AD397" s="461"/>
      <c r="AE397" s="461"/>
      <c r="AF397" s="461"/>
      <c r="AG397" s="461"/>
      <c r="AH397" s="461"/>
      <c r="AI397" s="461"/>
      <c r="AJ397" s="461"/>
      <c r="AK397" s="461"/>
      <c r="AL397" s="461"/>
      <c r="AM397" s="461"/>
      <c r="AN397" s="461"/>
      <c r="AO397" s="461"/>
      <c r="AP397" s="461"/>
      <c r="AQ397" s="461"/>
      <c r="AR397" s="461"/>
      <c r="AS397" s="461"/>
    </row>
    <row r="398" spans="3:45" x14ac:dyDescent="0.3">
      <c r="C398" s="461"/>
      <c r="D398" s="461"/>
      <c r="E398" s="461"/>
      <c r="F398" s="461"/>
      <c r="G398" s="461"/>
      <c r="H398" s="461"/>
      <c r="I398" s="461"/>
      <c r="J398" s="461"/>
      <c r="K398" s="461"/>
      <c r="L398" s="461"/>
      <c r="M398" s="461"/>
      <c r="N398" s="461"/>
      <c r="O398" s="461"/>
      <c r="P398" s="461"/>
      <c r="Q398" s="461"/>
      <c r="R398" s="461"/>
      <c r="S398" s="461"/>
      <c r="T398" s="461"/>
      <c r="U398" s="461"/>
      <c r="V398" s="461"/>
      <c r="W398" s="461"/>
      <c r="X398" s="461"/>
      <c r="Y398" s="461"/>
      <c r="Z398" s="461"/>
      <c r="AA398" s="461"/>
      <c r="AB398" s="461"/>
      <c r="AC398" s="461"/>
      <c r="AD398" s="461"/>
      <c r="AE398" s="461"/>
      <c r="AF398" s="461"/>
      <c r="AG398" s="461"/>
      <c r="AH398" s="461"/>
      <c r="AI398" s="461"/>
      <c r="AJ398" s="461"/>
      <c r="AK398" s="461"/>
      <c r="AL398" s="461"/>
      <c r="AM398" s="461"/>
      <c r="AN398" s="461"/>
      <c r="AO398" s="461"/>
      <c r="AP398" s="461"/>
      <c r="AQ398" s="461"/>
      <c r="AR398" s="461"/>
      <c r="AS398" s="461"/>
    </row>
    <row r="399" spans="3:45" x14ac:dyDescent="0.3">
      <c r="C399" s="461"/>
      <c r="D399" s="461"/>
      <c r="E399" s="461"/>
      <c r="F399" s="461"/>
      <c r="G399" s="461"/>
      <c r="H399" s="461"/>
      <c r="I399" s="461"/>
      <c r="J399" s="461"/>
      <c r="K399" s="461"/>
      <c r="L399" s="461"/>
      <c r="M399" s="461"/>
      <c r="N399" s="461"/>
      <c r="O399" s="461"/>
      <c r="P399" s="461"/>
      <c r="Q399" s="461"/>
      <c r="R399" s="461"/>
      <c r="S399" s="461"/>
      <c r="T399" s="461"/>
      <c r="U399" s="461"/>
      <c r="V399" s="461"/>
      <c r="W399" s="461"/>
      <c r="X399" s="461"/>
      <c r="Y399" s="461"/>
      <c r="Z399" s="461"/>
      <c r="AA399" s="461"/>
      <c r="AB399" s="461"/>
      <c r="AC399" s="461"/>
      <c r="AD399" s="461"/>
      <c r="AE399" s="461"/>
      <c r="AF399" s="461"/>
      <c r="AG399" s="461"/>
      <c r="AH399" s="461"/>
      <c r="AI399" s="461"/>
      <c r="AJ399" s="461"/>
      <c r="AK399" s="461"/>
      <c r="AL399" s="461"/>
      <c r="AM399" s="461"/>
      <c r="AN399" s="461"/>
      <c r="AO399" s="461"/>
      <c r="AP399" s="461"/>
      <c r="AQ399" s="461"/>
      <c r="AR399" s="461"/>
      <c r="AS399" s="461"/>
    </row>
    <row r="400" spans="3:45" x14ac:dyDescent="0.3">
      <c r="C400" s="461"/>
      <c r="D400" s="461"/>
      <c r="E400" s="461"/>
      <c r="F400" s="461"/>
      <c r="G400" s="461"/>
      <c r="H400" s="461"/>
      <c r="I400" s="461"/>
      <c r="J400" s="461"/>
      <c r="K400" s="461"/>
      <c r="L400" s="461"/>
      <c r="M400" s="461"/>
      <c r="N400" s="461"/>
      <c r="O400" s="461"/>
      <c r="P400" s="461"/>
      <c r="Q400" s="461"/>
      <c r="R400" s="461"/>
      <c r="S400" s="461"/>
      <c r="T400" s="461"/>
      <c r="U400" s="461"/>
      <c r="V400" s="461"/>
      <c r="W400" s="461"/>
      <c r="X400" s="461"/>
      <c r="Y400" s="461"/>
      <c r="Z400" s="461"/>
      <c r="AA400" s="461"/>
      <c r="AB400" s="461"/>
      <c r="AC400" s="461"/>
      <c r="AD400" s="461"/>
      <c r="AE400" s="461"/>
      <c r="AF400" s="461"/>
      <c r="AG400" s="461"/>
      <c r="AH400" s="461"/>
      <c r="AI400" s="461"/>
      <c r="AJ400" s="461"/>
      <c r="AK400" s="461"/>
      <c r="AL400" s="461"/>
      <c r="AM400" s="461"/>
      <c r="AN400" s="461"/>
      <c r="AO400" s="461"/>
      <c r="AP400" s="461"/>
      <c r="AQ400" s="461"/>
      <c r="AR400" s="461"/>
      <c r="AS400" s="461"/>
    </row>
    <row r="401" spans="3:45" x14ac:dyDescent="0.3">
      <c r="C401" s="461"/>
      <c r="D401" s="461"/>
      <c r="E401" s="461"/>
      <c r="F401" s="461"/>
      <c r="G401" s="461"/>
      <c r="H401" s="461"/>
      <c r="I401" s="461"/>
      <c r="J401" s="461"/>
      <c r="K401" s="461"/>
      <c r="L401" s="461"/>
      <c r="M401" s="461"/>
      <c r="N401" s="461"/>
      <c r="O401" s="461"/>
      <c r="P401" s="461"/>
      <c r="Q401" s="461"/>
      <c r="R401" s="461"/>
      <c r="S401" s="461"/>
      <c r="T401" s="461"/>
      <c r="U401" s="461"/>
      <c r="V401" s="461"/>
      <c r="W401" s="461"/>
      <c r="X401" s="461"/>
      <c r="Y401" s="461"/>
      <c r="Z401" s="461"/>
      <c r="AA401" s="461"/>
      <c r="AB401" s="461"/>
      <c r="AC401" s="461"/>
      <c r="AD401" s="461"/>
      <c r="AE401" s="461"/>
      <c r="AF401" s="461"/>
      <c r="AG401" s="461"/>
      <c r="AH401" s="461"/>
      <c r="AI401" s="461"/>
      <c r="AJ401" s="461"/>
      <c r="AK401" s="461"/>
      <c r="AL401" s="461"/>
      <c r="AM401" s="461"/>
      <c r="AN401" s="461"/>
      <c r="AO401" s="461"/>
      <c r="AP401" s="461"/>
      <c r="AQ401" s="461"/>
      <c r="AR401" s="461"/>
      <c r="AS401" s="461"/>
    </row>
    <row r="402" spans="3:45" x14ac:dyDescent="0.3">
      <c r="C402" s="461"/>
      <c r="D402" s="461"/>
      <c r="E402" s="461"/>
      <c r="F402" s="461"/>
      <c r="G402" s="461"/>
      <c r="H402" s="461"/>
      <c r="I402" s="461"/>
      <c r="J402" s="461"/>
      <c r="K402" s="461"/>
      <c r="L402" s="461"/>
      <c r="M402" s="461"/>
      <c r="N402" s="461"/>
      <c r="O402" s="461"/>
      <c r="P402" s="461"/>
      <c r="Q402" s="461"/>
      <c r="R402" s="461"/>
      <c r="S402" s="461"/>
      <c r="T402" s="461"/>
      <c r="U402" s="461"/>
      <c r="V402" s="461"/>
      <c r="W402" s="461"/>
      <c r="X402" s="461"/>
      <c r="Y402" s="461"/>
      <c r="Z402" s="461"/>
      <c r="AA402" s="461"/>
      <c r="AB402" s="461"/>
      <c r="AC402" s="461"/>
      <c r="AD402" s="461"/>
      <c r="AE402" s="461"/>
      <c r="AF402" s="461"/>
      <c r="AG402" s="461"/>
      <c r="AH402" s="461"/>
      <c r="AI402" s="461"/>
      <c r="AJ402" s="461"/>
      <c r="AK402" s="461"/>
      <c r="AL402" s="461"/>
      <c r="AM402" s="461"/>
      <c r="AN402" s="461"/>
      <c r="AO402" s="461"/>
      <c r="AP402" s="461"/>
      <c r="AQ402" s="461"/>
      <c r="AR402" s="461"/>
      <c r="AS402" s="461"/>
    </row>
    <row r="403" spans="3:45" x14ac:dyDescent="0.3">
      <c r="C403" s="461"/>
      <c r="D403" s="461"/>
      <c r="E403" s="461"/>
      <c r="F403" s="461"/>
      <c r="G403" s="461"/>
      <c r="H403" s="461"/>
      <c r="I403" s="461"/>
      <c r="J403" s="461"/>
      <c r="K403" s="461"/>
      <c r="L403" s="461"/>
      <c r="M403" s="461"/>
      <c r="N403" s="461"/>
      <c r="O403" s="461"/>
      <c r="P403" s="461"/>
      <c r="Q403" s="461"/>
      <c r="R403" s="461"/>
      <c r="S403" s="461"/>
      <c r="T403" s="461"/>
      <c r="U403" s="461"/>
      <c r="V403" s="461"/>
      <c r="W403" s="461"/>
      <c r="X403" s="461"/>
      <c r="Y403" s="461"/>
      <c r="Z403" s="461"/>
      <c r="AA403" s="461"/>
      <c r="AB403" s="461"/>
      <c r="AC403" s="461"/>
      <c r="AD403" s="461"/>
      <c r="AE403" s="461"/>
      <c r="AF403" s="461"/>
      <c r="AG403" s="461"/>
      <c r="AH403" s="461"/>
      <c r="AI403" s="461"/>
      <c r="AJ403" s="461"/>
      <c r="AK403" s="461"/>
      <c r="AL403" s="461"/>
      <c r="AM403" s="461"/>
      <c r="AN403" s="461"/>
      <c r="AO403" s="461"/>
      <c r="AP403" s="461"/>
      <c r="AQ403" s="461"/>
      <c r="AR403" s="461"/>
      <c r="AS403" s="461"/>
    </row>
    <row r="404" spans="3:45" x14ac:dyDescent="0.3">
      <c r="C404" s="461"/>
      <c r="D404" s="461"/>
      <c r="E404" s="461"/>
      <c r="F404" s="461"/>
      <c r="G404" s="461"/>
      <c r="H404" s="461"/>
      <c r="I404" s="461"/>
      <c r="J404" s="461"/>
      <c r="K404" s="461"/>
      <c r="L404" s="461"/>
      <c r="M404" s="461"/>
      <c r="N404" s="461"/>
      <c r="O404" s="461"/>
      <c r="P404" s="461"/>
      <c r="Q404" s="461"/>
      <c r="R404" s="461"/>
      <c r="S404" s="461"/>
      <c r="T404" s="461"/>
      <c r="U404" s="461"/>
      <c r="V404" s="461"/>
      <c r="W404" s="461"/>
      <c r="X404" s="461"/>
      <c r="Y404" s="461"/>
      <c r="Z404" s="461"/>
      <c r="AA404" s="461"/>
      <c r="AB404" s="461"/>
      <c r="AC404" s="461"/>
      <c r="AD404" s="461"/>
      <c r="AE404" s="461"/>
      <c r="AF404" s="461"/>
      <c r="AG404" s="461"/>
      <c r="AH404" s="461"/>
      <c r="AI404" s="461"/>
      <c r="AJ404" s="461"/>
      <c r="AK404" s="461"/>
      <c r="AL404" s="461"/>
      <c r="AM404" s="461"/>
      <c r="AN404" s="461"/>
      <c r="AO404" s="461"/>
      <c r="AP404" s="461"/>
      <c r="AQ404" s="461"/>
      <c r="AR404" s="461"/>
      <c r="AS404" s="461"/>
    </row>
    <row r="405" spans="3:45" x14ac:dyDescent="0.3">
      <c r="C405" s="461"/>
      <c r="D405" s="461"/>
      <c r="E405" s="461"/>
      <c r="F405" s="461"/>
      <c r="G405" s="461"/>
      <c r="H405" s="461"/>
      <c r="I405" s="461"/>
      <c r="J405" s="461"/>
      <c r="K405" s="461"/>
      <c r="L405" s="461"/>
      <c r="M405" s="461"/>
      <c r="N405" s="461"/>
      <c r="O405" s="461"/>
      <c r="P405" s="461"/>
      <c r="Q405" s="461"/>
      <c r="R405" s="461"/>
      <c r="S405" s="461"/>
      <c r="T405" s="461"/>
      <c r="U405" s="461"/>
      <c r="V405" s="461"/>
      <c r="W405" s="461"/>
      <c r="X405" s="461"/>
      <c r="Y405" s="461"/>
      <c r="Z405" s="461"/>
      <c r="AA405" s="461"/>
      <c r="AB405" s="461"/>
      <c r="AC405" s="461"/>
      <c r="AD405" s="461"/>
      <c r="AE405" s="461"/>
      <c r="AF405" s="461"/>
      <c r="AG405" s="461"/>
      <c r="AH405" s="461"/>
      <c r="AI405" s="461"/>
      <c r="AJ405" s="461"/>
      <c r="AK405" s="461"/>
      <c r="AL405" s="461"/>
      <c r="AM405" s="461"/>
      <c r="AN405" s="461"/>
      <c r="AO405" s="461"/>
      <c r="AP405" s="461"/>
      <c r="AQ405" s="461"/>
      <c r="AR405" s="461"/>
      <c r="AS405" s="461"/>
    </row>
    <row r="406" spans="3:45" x14ac:dyDescent="0.3">
      <c r="C406" s="461"/>
      <c r="D406" s="461"/>
      <c r="E406" s="461"/>
      <c r="F406" s="461"/>
      <c r="G406" s="461"/>
      <c r="H406" s="461"/>
      <c r="I406" s="461"/>
      <c r="J406" s="461"/>
      <c r="K406" s="461"/>
      <c r="L406" s="461"/>
      <c r="M406" s="461"/>
      <c r="N406" s="461"/>
      <c r="O406" s="461"/>
      <c r="P406" s="461"/>
      <c r="Q406" s="461"/>
      <c r="R406" s="461"/>
      <c r="S406" s="461"/>
      <c r="T406" s="461"/>
      <c r="U406" s="461"/>
      <c r="V406" s="461"/>
      <c r="W406" s="461"/>
      <c r="X406" s="461"/>
      <c r="Y406" s="461"/>
      <c r="Z406" s="461"/>
      <c r="AA406" s="461"/>
      <c r="AB406" s="461"/>
      <c r="AC406" s="461"/>
      <c r="AD406" s="461"/>
      <c r="AE406" s="461"/>
      <c r="AF406" s="461"/>
      <c r="AG406" s="461"/>
      <c r="AH406" s="461"/>
      <c r="AI406" s="461"/>
      <c r="AJ406" s="461"/>
      <c r="AK406" s="461"/>
      <c r="AL406" s="461"/>
      <c r="AM406" s="461"/>
      <c r="AN406" s="461"/>
      <c r="AO406" s="461"/>
      <c r="AP406" s="461"/>
      <c r="AQ406" s="461"/>
      <c r="AR406" s="461"/>
      <c r="AS406" s="461"/>
    </row>
    <row r="407" spans="3:45" x14ac:dyDescent="0.3">
      <c r="C407" s="461"/>
      <c r="D407" s="461"/>
      <c r="E407" s="461"/>
      <c r="F407" s="461"/>
      <c r="G407" s="461"/>
      <c r="H407" s="461"/>
      <c r="I407" s="461"/>
      <c r="J407" s="461"/>
      <c r="K407" s="461"/>
      <c r="L407" s="461"/>
      <c r="M407" s="461"/>
      <c r="N407" s="461"/>
      <c r="O407" s="461"/>
      <c r="P407" s="461"/>
      <c r="Q407" s="461"/>
      <c r="R407" s="461"/>
      <c r="S407" s="461"/>
      <c r="T407" s="461"/>
      <c r="U407" s="461"/>
      <c r="V407" s="461"/>
      <c r="W407" s="461"/>
      <c r="X407" s="461"/>
      <c r="Y407" s="461"/>
      <c r="Z407" s="461"/>
      <c r="AA407" s="461"/>
      <c r="AB407" s="461"/>
      <c r="AC407" s="461"/>
      <c r="AD407" s="461"/>
      <c r="AE407" s="461"/>
      <c r="AF407" s="461"/>
      <c r="AG407" s="461"/>
      <c r="AH407" s="461"/>
      <c r="AI407" s="461"/>
      <c r="AJ407" s="461"/>
      <c r="AK407" s="461"/>
      <c r="AL407" s="461"/>
      <c r="AM407" s="461"/>
      <c r="AN407" s="461"/>
      <c r="AO407" s="461"/>
      <c r="AP407" s="461"/>
      <c r="AQ407" s="461"/>
      <c r="AR407" s="461"/>
      <c r="AS407" s="461"/>
    </row>
    <row r="408" spans="3:45" x14ac:dyDescent="0.3">
      <c r="C408" s="461"/>
      <c r="D408" s="461"/>
      <c r="E408" s="461"/>
      <c r="F408" s="461"/>
      <c r="G408" s="461"/>
      <c r="H408" s="461"/>
      <c r="I408" s="461"/>
      <c r="J408" s="461"/>
      <c r="K408" s="461"/>
      <c r="L408" s="461"/>
      <c r="M408" s="461"/>
      <c r="N408" s="461"/>
      <c r="O408" s="461"/>
      <c r="P408" s="461"/>
      <c r="Q408" s="461"/>
      <c r="R408" s="461"/>
      <c r="S408" s="461"/>
      <c r="T408" s="461"/>
      <c r="U408" s="461"/>
      <c r="V408" s="461"/>
      <c r="W408" s="461"/>
      <c r="X408" s="461"/>
      <c r="Y408" s="461"/>
      <c r="Z408" s="461"/>
      <c r="AA408" s="461"/>
      <c r="AB408" s="461"/>
      <c r="AC408" s="461"/>
      <c r="AD408" s="461"/>
      <c r="AE408" s="461"/>
      <c r="AF408" s="461"/>
      <c r="AG408" s="461"/>
      <c r="AH408" s="461"/>
      <c r="AI408" s="461"/>
      <c r="AJ408" s="461"/>
      <c r="AK408" s="461"/>
      <c r="AL408" s="461"/>
      <c r="AM408" s="461"/>
      <c r="AN408" s="461"/>
      <c r="AO408" s="461"/>
      <c r="AP408" s="461"/>
      <c r="AQ408" s="461"/>
      <c r="AR408" s="461"/>
      <c r="AS408" s="461"/>
    </row>
    <row r="409" spans="3:45" x14ac:dyDescent="0.3">
      <c r="C409" s="461"/>
      <c r="D409" s="461"/>
      <c r="E409" s="461"/>
      <c r="F409" s="461"/>
      <c r="G409" s="461"/>
      <c r="H409" s="461"/>
      <c r="I409" s="461"/>
      <c r="J409" s="461"/>
      <c r="K409" s="461"/>
      <c r="L409" s="461"/>
      <c r="M409" s="461"/>
      <c r="N409" s="461"/>
      <c r="O409" s="461"/>
      <c r="P409" s="461"/>
      <c r="Q409" s="461"/>
      <c r="R409" s="461"/>
      <c r="S409" s="461"/>
      <c r="T409" s="461"/>
      <c r="U409" s="461"/>
      <c r="V409" s="461"/>
      <c r="W409" s="461"/>
      <c r="X409" s="461"/>
      <c r="Y409" s="461"/>
      <c r="Z409" s="461"/>
      <c r="AA409" s="461"/>
      <c r="AB409" s="461"/>
      <c r="AC409" s="461"/>
      <c r="AD409" s="461"/>
      <c r="AE409" s="461"/>
      <c r="AF409" s="461"/>
      <c r="AG409" s="461"/>
      <c r="AH409" s="461"/>
      <c r="AI409" s="461"/>
      <c r="AJ409" s="461"/>
      <c r="AK409" s="461"/>
      <c r="AL409" s="461"/>
      <c r="AM409" s="461"/>
      <c r="AN409" s="461"/>
      <c r="AO409" s="461"/>
      <c r="AP409" s="461"/>
      <c r="AQ409" s="461"/>
      <c r="AR409" s="461"/>
      <c r="AS409" s="461"/>
    </row>
    <row r="410" spans="3:45" x14ac:dyDescent="0.3">
      <c r="C410" s="461"/>
      <c r="D410" s="461"/>
      <c r="E410" s="461"/>
      <c r="F410" s="461"/>
      <c r="G410" s="461"/>
      <c r="H410" s="461"/>
      <c r="I410" s="461"/>
      <c r="J410" s="461"/>
      <c r="K410" s="461"/>
      <c r="L410" s="461"/>
      <c r="M410" s="461"/>
      <c r="N410" s="461"/>
      <c r="O410" s="461"/>
      <c r="P410" s="461"/>
      <c r="Q410" s="461"/>
      <c r="R410" s="461"/>
      <c r="S410" s="461"/>
      <c r="T410" s="461"/>
      <c r="U410" s="461"/>
      <c r="V410" s="461"/>
      <c r="W410" s="461"/>
      <c r="X410" s="461"/>
      <c r="Y410" s="461"/>
      <c r="Z410" s="461"/>
      <c r="AA410" s="461"/>
      <c r="AB410" s="461"/>
      <c r="AC410" s="461"/>
      <c r="AD410" s="461"/>
      <c r="AE410" s="461"/>
      <c r="AF410" s="461"/>
      <c r="AG410" s="461"/>
      <c r="AH410" s="461"/>
      <c r="AI410" s="461"/>
      <c r="AJ410" s="461"/>
      <c r="AK410" s="461"/>
      <c r="AL410" s="461"/>
      <c r="AM410" s="461"/>
      <c r="AN410" s="461"/>
      <c r="AO410" s="461"/>
      <c r="AP410" s="461"/>
      <c r="AQ410" s="461"/>
      <c r="AR410" s="461"/>
      <c r="AS410" s="461"/>
    </row>
    <row r="411" spans="3:45" x14ac:dyDescent="0.3">
      <c r="C411" s="461"/>
      <c r="D411" s="461"/>
      <c r="E411" s="461"/>
      <c r="F411" s="461"/>
      <c r="G411" s="461"/>
      <c r="H411" s="461"/>
      <c r="I411" s="461"/>
      <c r="J411" s="461"/>
      <c r="K411" s="461"/>
      <c r="L411" s="461"/>
      <c r="M411" s="461"/>
      <c r="N411" s="461"/>
      <c r="O411" s="461"/>
      <c r="P411" s="461"/>
      <c r="Q411" s="461"/>
      <c r="R411" s="461"/>
      <c r="S411" s="461"/>
      <c r="T411" s="461"/>
      <c r="U411" s="461"/>
      <c r="V411" s="461"/>
      <c r="W411" s="461"/>
      <c r="X411" s="461"/>
      <c r="Y411" s="461"/>
      <c r="Z411" s="461"/>
      <c r="AA411" s="461"/>
      <c r="AB411" s="461"/>
      <c r="AC411" s="461"/>
      <c r="AD411" s="461"/>
      <c r="AE411" s="461"/>
      <c r="AF411" s="461"/>
      <c r="AG411" s="461"/>
      <c r="AH411" s="461"/>
      <c r="AI411" s="461"/>
      <c r="AJ411" s="461"/>
      <c r="AK411" s="461"/>
      <c r="AL411" s="461"/>
      <c r="AM411" s="461"/>
      <c r="AN411" s="461"/>
      <c r="AO411" s="461"/>
      <c r="AP411" s="461"/>
      <c r="AQ411" s="461"/>
      <c r="AR411" s="461"/>
      <c r="AS411" s="461"/>
    </row>
    <row r="412" spans="3:45" x14ac:dyDescent="0.3">
      <c r="C412" s="461"/>
      <c r="D412" s="461"/>
      <c r="E412" s="461"/>
      <c r="F412" s="461"/>
      <c r="G412" s="461"/>
      <c r="H412" s="461"/>
      <c r="I412" s="461"/>
      <c r="J412" s="461"/>
      <c r="K412" s="461"/>
      <c r="L412" s="461"/>
      <c r="M412" s="461"/>
      <c r="N412" s="461"/>
      <c r="O412" s="461"/>
      <c r="P412" s="461"/>
      <c r="Q412" s="461"/>
      <c r="R412" s="461"/>
      <c r="S412" s="461"/>
      <c r="T412" s="461"/>
      <c r="U412" s="461"/>
      <c r="V412" s="461"/>
      <c r="W412" s="461"/>
      <c r="X412" s="461"/>
      <c r="Y412" s="461"/>
      <c r="Z412" s="461"/>
      <c r="AA412" s="461"/>
      <c r="AB412" s="461"/>
      <c r="AC412" s="461"/>
      <c r="AD412" s="461"/>
      <c r="AE412" s="461"/>
      <c r="AF412" s="461"/>
      <c r="AG412" s="461"/>
      <c r="AH412" s="461"/>
      <c r="AI412" s="461"/>
      <c r="AJ412" s="461"/>
      <c r="AK412" s="461"/>
      <c r="AL412" s="461"/>
      <c r="AM412" s="461"/>
      <c r="AN412" s="461"/>
      <c r="AO412" s="461"/>
      <c r="AP412" s="461"/>
      <c r="AQ412" s="461"/>
      <c r="AR412" s="461"/>
      <c r="AS412" s="461"/>
    </row>
    <row r="413" spans="3:45" x14ac:dyDescent="0.3">
      <c r="C413" s="461"/>
      <c r="D413" s="461"/>
      <c r="E413" s="461"/>
      <c r="F413" s="461"/>
      <c r="G413" s="461"/>
      <c r="H413" s="461"/>
      <c r="I413" s="461"/>
      <c r="J413" s="461"/>
      <c r="K413" s="461"/>
      <c r="L413" s="461"/>
      <c r="M413" s="461"/>
      <c r="N413" s="461"/>
      <c r="O413" s="461"/>
      <c r="P413" s="461"/>
      <c r="Q413" s="461"/>
      <c r="R413" s="461"/>
      <c r="S413" s="461"/>
      <c r="T413" s="461"/>
      <c r="U413" s="461"/>
      <c r="V413" s="461"/>
      <c r="W413" s="461"/>
      <c r="X413" s="461"/>
      <c r="Y413" s="461"/>
      <c r="Z413" s="461"/>
      <c r="AA413" s="461"/>
      <c r="AB413" s="461"/>
      <c r="AC413" s="461"/>
      <c r="AD413" s="461"/>
      <c r="AE413" s="461"/>
      <c r="AF413" s="461"/>
      <c r="AG413" s="461"/>
      <c r="AH413" s="461"/>
      <c r="AI413" s="461"/>
      <c r="AJ413" s="461"/>
      <c r="AK413" s="461"/>
      <c r="AL413" s="461"/>
      <c r="AM413" s="461"/>
      <c r="AN413" s="461"/>
      <c r="AO413" s="461"/>
      <c r="AP413" s="461"/>
      <c r="AQ413" s="461"/>
      <c r="AR413" s="461"/>
      <c r="AS413" s="461"/>
    </row>
    <row r="414" spans="3:45" x14ac:dyDescent="0.3">
      <c r="C414" s="461"/>
      <c r="D414" s="461"/>
      <c r="E414" s="461"/>
      <c r="F414" s="461"/>
      <c r="G414" s="461"/>
      <c r="H414" s="461"/>
      <c r="I414" s="461"/>
      <c r="J414" s="461"/>
      <c r="K414" s="461"/>
      <c r="L414" s="461"/>
      <c r="M414" s="461"/>
      <c r="N414" s="461"/>
      <c r="O414" s="461"/>
      <c r="P414" s="461"/>
      <c r="Q414" s="461"/>
      <c r="R414" s="461"/>
      <c r="S414" s="461"/>
      <c r="T414" s="461"/>
      <c r="U414" s="461"/>
      <c r="V414" s="461"/>
      <c r="W414" s="461"/>
      <c r="X414" s="461"/>
      <c r="Y414" s="461"/>
      <c r="Z414" s="461"/>
      <c r="AA414" s="461"/>
      <c r="AB414" s="461"/>
      <c r="AC414" s="461"/>
      <c r="AD414" s="461"/>
      <c r="AE414" s="461"/>
      <c r="AF414" s="461"/>
      <c r="AG414" s="461"/>
      <c r="AH414" s="461"/>
      <c r="AI414" s="461"/>
      <c r="AJ414" s="461"/>
      <c r="AK414" s="461"/>
      <c r="AL414" s="461"/>
      <c r="AM414" s="461"/>
      <c r="AN414" s="461"/>
      <c r="AO414" s="461"/>
      <c r="AP414" s="461"/>
      <c r="AQ414" s="461"/>
      <c r="AR414" s="461"/>
      <c r="AS414" s="461"/>
    </row>
    <row r="415" spans="3:45" x14ac:dyDescent="0.3">
      <c r="C415" s="461"/>
      <c r="D415" s="461"/>
      <c r="E415" s="461"/>
      <c r="F415" s="461"/>
      <c r="G415" s="461"/>
      <c r="H415" s="461"/>
      <c r="I415" s="461"/>
      <c r="J415" s="461"/>
      <c r="K415" s="461"/>
      <c r="L415" s="461"/>
      <c r="M415" s="461"/>
      <c r="N415" s="461"/>
      <c r="O415" s="461"/>
      <c r="P415" s="461"/>
      <c r="Q415" s="461"/>
      <c r="R415" s="461"/>
      <c r="S415" s="461"/>
      <c r="T415" s="461"/>
      <c r="U415" s="461"/>
      <c r="V415" s="461"/>
      <c r="W415" s="461"/>
      <c r="X415" s="461"/>
      <c r="Y415" s="461"/>
      <c r="Z415" s="461"/>
      <c r="AA415" s="461"/>
      <c r="AB415" s="461"/>
      <c r="AC415" s="461"/>
      <c r="AD415" s="461"/>
      <c r="AE415" s="461"/>
      <c r="AF415" s="461"/>
      <c r="AG415" s="461"/>
      <c r="AH415" s="461"/>
      <c r="AI415" s="461"/>
      <c r="AJ415" s="461"/>
      <c r="AK415" s="461"/>
      <c r="AL415" s="461"/>
      <c r="AM415" s="461"/>
      <c r="AN415" s="461"/>
      <c r="AO415" s="461"/>
      <c r="AP415" s="461"/>
      <c r="AQ415" s="461"/>
      <c r="AR415" s="461"/>
      <c r="AS415" s="461"/>
    </row>
    <row r="416" spans="3:45" x14ac:dyDescent="0.3">
      <c r="C416" s="461"/>
      <c r="D416" s="461"/>
      <c r="E416" s="461"/>
      <c r="F416" s="461"/>
      <c r="G416" s="461"/>
      <c r="H416" s="461"/>
      <c r="I416" s="461"/>
      <c r="J416" s="461"/>
      <c r="K416" s="461"/>
      <c r="L416" s="461"/>
      <c r="M416" s="461"/>
      <c r="N416" s="461"/>
      <c r="O416" s="461"/>
      <c r="P416" s="461"/>
      <c r="Q416" s="461"/>
      <c r="R416" s="461"/>
      <c r="S416" s="461"/>
      <c r="T416" s="461"/>
      <c r="U416" s="461"/>
      <c r="V416" s="461"/>
      <c r="W416" s="461"/>
      <c r="X416" s="461"/>
      <c r="Y416" s="461"/>
      <c r="Z416" s="461"/>
      <c r="AA416" s="461"/>
      <c r="AB416" s="461"/>
      <c r="AC416" s="461"/>
      <c r="AD416" s="461"/>
      <c r="AE416" s="461"/>
      <c r="AF416" s="461"/>
      <c r="AG416" s="461"/>
      <c r="AH416" s="461"/>
      <c r="AI416" s="461"/>
      <c r="AJ416" s="461"/>
      <c r="AK416" s="461"/>
      <c r="AL416" s="461"/>
      <c r="AM416" s="461"/>
      <c r="AN416" s="461"/>
      <c r="AO416" s="461"/>
      <c r="AP416" s="461"/>
      <c r="AQ416" s="461"/>
      <c r="AR416" s="461"/>
      <c r="AS416" s="461"/>
    </row>
    <row r="417" spans="3:45" x14ac:dyDescent="0.3">
      <c r="C417" s="461"/>
      <c r="D417" s="461"/>
      <c r="E417" s="461"/>
      <c r="F417" s="461"/>
      <c r="G417" s="461"/>
      <c r="H417" s="461"/>
      <c r="I417" s="461"/>
      <c r="J417" s="461"/>
      <c r="K417" s="461"/>
      <c r="L417" s="461"/>
      <c r="M417" s="461"/>
      <c r="N417" s="461"/>
      <c r="O417" s="461"/>
      <c r="P417" s="461"/>
      <c r="Q417" s="461"/>
      <c r="R417" s="461"/>
      <c r="S417" s="461"/>
      <c r="T417" s="461"/>
      <c r="U417" s="461"/>
      <c r="V417" s="461"/>
      <c r="W417" s="461"/>
      <c r="X417" s="461"/>
      <c r="Y417" s="461"/>
      <c r="Z417" s="461"/>
      <c r="AA417" s="461"/>
      <c r="AB417" s="461"/>
      <c r="AC417" s="461"/>
      <c r="AD417" s="461"/>
      <c r="AE417" s="461"/>
      <c r="AF417" s="461"/>
      <c r="AG417" s="461"/>
      <c r="AH417" s="461"/>
      <c r="AI417" s="461"/>
      <c r="AJ417" s="461"/>
      <c r="AK417" s="461"/>
      <c r="AL417" s="461"/>
      <c r="AM417" s="461"/>
      <c r="AN417" s="461"/>
      <c r="AO417" s="461"/>
      <c r="AP417" s="461"/>
      <c r="AQ417" s="461"/>
      <c r="AR417" s="461"/>
      <c r="AS417" s="461"/>
    </row>
    <row r="418" spans="3:45" x14ac:dyDescent="0.3">
      <c r="C418" s="461"/>
      <c r="D418" s="461"/>
      <c r="E418" s="461"/>
      <c r="F418" s="461"/>
      <c r="G418" s="461"/>
      <c r="H418" s="461"/>
      <c r="I418" s="461"/>
      <c r="J418" s="461"/>
      <c r="K418" s="461"/>
      <c r="L418" s="461"/>
      <c r="M418" s="461"/>
      <c r="N418" s="461"/>
      <c r="O418" s="461"/>
      <c r="P418" s="461"/>
      <c r="Q418" s="461"/>
      <c r="R418" s="461"/>
      <c r="S418" s="461"/>
      <c r="T418" s="461"/>
      <c r="U418" s="461"/>
      <c r="V418" s="461"/>
      <c r="W418" s="461"/>
      <c r="X418" s="461"/>
      <c r="Y418" s="461"/>
      <c r="Z418" s="461"/>
      <c r="AA418" s="461"/>
      <c r="AB418" s="461"/>
      <c r="AC418" s="461"/>
      <c r="AD418" s="461"/>
      <c r="AE418" s="461"/>
      <c r="AF418" s="461"/>
      <c r="AG418" s="461"/>
      <c r="AH418" s="461"/>
      <c r="AI418" s="461"/>
      <c r="AJ418" s="461"/>
      <c r="AK418" s="461"/>
      <c r="AL418" s="461"/>
      <c r="AM418" s="461"/>
      <c r="AN418" s="461"/>
      <c r="AO418" s="461"/>
      <c r="AP418" s="461"/>
      <c r="AQ418" s="461"/>
      <c r="AR418" s="461"/>
      <c r="AS418" s="461"/>
    </row>
    <row r="419" spans="3:45" x14ac:dyDescent="0.3">
      <c r="C419" s="461"/>
      <c r="D419" s="461"/>
      <c r="E419" s="461"/>
      <c r="F419" s="461"/>
      <c r="G419" s="461"/>
      <c r="H419" s="461"/>
      <c r="I419" s="461"/>
      <c r="J419" s="461"/>
      <c r="K419" s="461"/>
      <c r="L419" s="461"/>
      <c r="M419" s="461"/>
      <c r="N419" s="461"/>
      <c r="O419" s="461"/>
      <c r="P419" s="461"/>
      <c r="Q419" s="461"/>
      <c r="R419" s="461"/>
      <c r="S419" s="461"/>
      <c r="T419" s="461"/>
      <c r="U419" s="461"/>
      <c r="V419" s="461"/>
      <c r="W419" s="461"/>
      <c r="X419" s="461"/>
      <c r="Y419" s="461"/>
      <c r="Z419" s="461"/>
      <c r="AA419" s="461"/>
      <c r="AB419" s="461"/>
      <c r="AC419" s="461"/>
      <c r="AD419" s="461"/>
      <c r="AE419" s="461"/>
      <c r="AF419" s="461"/>
      <c r="AG419" s="461"/>
      <c r="AH419" s="461"/>
      <c r="AI419" s="461"/>
      <c r="AJ419" s="461"/>
      <c r="AK419" s="461"/>
      <c r="AL419" s="461"/>
      <c r="AM419" s="461"/>
      <c r="AN419" s="461"/>
      <c r="AO419" s="461"/>
      <c r="AP419" s="461"/>
      <c r="AQ419" s="461"/>
      <c r="AR419" s="461"/>
      <c r="AS419" s="461"/>
    </row>
    <row r="420" spans="3:45" x14ac:dyDescent="0.3">
      <c r="C420" s="461"/>
      <c r="D420" s="461"/>
      <c r="E420" s="461"/>
      <c r="F420" s="461"/>
      <c r="G420" s="461"/>
      <c r="H420" s="461"/>
      <c r="I420" s="461"/>
      <c r="J420" s="461"/>
      <c r="K420" s="461"/>
      <c r="L420" s="461"/>
      <c r="M420" s="461"/>
      <c r="N420" s="461"/>
      <c r="O420" s="461"/>
      <c r="P420" s="461"/>
      <c r="Q420" s="461"/>
      <c r="R420" s="461"/>
      <c r="S420" s="461"/>
      <c r="T420" s="461"/>
      <c r="U420" s="461"/>
      <c r="V420" s="461"/>
      <c r="W420" s="461"/>
      <c r="X420" s="461"/>
      <c r="Y420" s="461"/>
      <c r="Z420" s="461"/>
      <c r="AA420" s="461"/>
      <c r="AB420" s="461"/>
      <c r="AC420" s="461"/>
      <c r="AD420" s="461"/>
      <c r="AE420" s="461"/>
      <c r="AF420" s="461"/>
      <c r="AG420" s="461"/>
      <c r="AH420" s="461"/>
      <c r="AI420" s="461"/>
      <c r="AJ420" s="461"/>
      <c r="AK420" s="461"/>
      <c r="AL420" s="461"/>
      <c r="AM420" s="461"/>
      <c r="AN420" s="461"/>
      <c r="AO420" s="461"/>
      <c r="AP420" s="461"/>
      <c r="AQ420" s="461"/>
      <c r="AR420" s="461"/>
      <c r="AS420" s="461"/>
    </row>
    <row r="421" spans="3:45" x14ac:dyDescent="0.3">
      <c r="C421" s="461"/>
      <c r="D421" s="461"/>
      <c r="E421" s="461"/>
      <c r="F421" s="461"/>
      <c r="G421" s="461"/>
      <c r="H421" s="461"/>
      <c r="I421" s="461"/>
      <c r="J421" s="461"/>
      <c r="K421" s="461"/>
      <c r="L421" s="461"/>
      <c r="M421" s="461"/>
      <c r="N421" s="461"/>
      <c r="O421" s="461"/>
      <c r="P421" s="461"/>
      <c r="Q421" s="461"/>
      <c r="R421" s="461"/>
      <c r="S421" s="461"/>
      <c r="T421" s="461"/>
      <c r="U421" s="461"/>
      <c r="V421" s="461"/>
      <c r="W421" s="461"/>
      <c r="X421" s="461"/>
      <c r="Y421" s="461"/>
      <c r="Z421" s="461"/>
      <c r="AA421" s="461"/>
      <c r="AB421" s="461"/>
      <c r="AC421" s="461"/>
      <c r="AD421" s="461"/>
      <c r="AE421" s="461"/>
      <c r="AF421" s="461"/>
      <c r="AG421" s="461"/>
      <c r="AH421" s="461"/>
      <c r="AI421" s="461"/>
      <c r="AJ421" s="461"/>
      <c r="AK421" s="461"/>
      <c r="AL421" s="461"/>
      <c r="AM421" s="461"/>
      <c r="AN421" s="461"/>
      <c r="AO421" s="461"/>
      <c r="AP421" s="461"/>
      <c r="AQ421" s="461"/>
      <c r="AR421" s="461"/>
      <c r="AS421" s="461"/>
    </row>
    <row r="422" spans="3:45" x14ac:dyDescent="0.3">
      <c r="C422" s="461"/>
      <c r="D422" s="461"/>
      <c r="E422" s="461"/>
      <c r="F422" s="461"/>
      <c r="G422" s="461"/>
      <c r="H422" s="461"/>
      <c r="I422" s="461"/>
      <c r="J422" s="461"/>
      <c r="K422" s="461"/>
      <c r="L422" s="461"/>
      <c r="M422" s="461"/>
      <c r="N422" s="461"/>
      <c r="O422" s="461"/>
      <c r="P422" s="461"/>
      <c r="Q422" s="461"/>
      <c r="R422" s="461"/>
      <c r="S422" s="461"/>
      <c r="T422" s="461"/>
      <c r="U422" s="461"/>
      <c r="V422" s="461"/>
      <c r="W422" s="461"/>
      <c r="X422" s="461"/>
      <c r="Y422" s="461"/>
      <c r="Z422" s="461"/>
      <c r="AA422" s="461"/>
      <c r="AB422" s="461"/>
      <c r="AC422" s="461"/>
      <c r="AD422" s="461"/>
      <c r="AE422" s="461"/>
      <c r="AF422" s="461"/>
      <c r="AG422" s="461"/>
      <c r="AH422" s="461"/>
      <c r="AI422" s="461"/>
      <c r="AJ422" s="461"/>
      <c r="AK422" s="461"/>
      <c r="AL422" s="461"/>
      <c r="AM422" s="461"/>
      <c r="AN422" s="461"/>
      <c r="AO422" s="461"/>
      <c r="AP422" s="461"/>
      <c r="AQ422" s="461"/>
      <c r="AR422" s="461"/>
      <c r="AS422" s="461"/>
    </row>
    <row r="423" spans="3:45" x14ac:dyDescent="0.3">
      <c r="C423" s="461"/>
      <c r="D423" s="461"/>
      <c r="E423" s="461"/>
      <c r="F423" s="461"/>
      <c r="G423" s="461"/>
      <c r="H423" s="461"/>
      <c r="I423" s="461"/>
      <c r="J423" s="461"/>
      <c r="K423" s="461"/>
      <c r="L423" s="461"/>
      <c r="M423" s="461"/>
      <c r="N423" s="461"/>
      <c r="O423" s="461"/>
      <c r="P423" s="461"/>
      <c r="Q423" s="461"/>
      <c r="R423" s="461"/>
      <c r="S423" s="461"/>
      <c r="T423" s="461"/>
      <c r="U423" s="461"/>
      <c r="V423" s="461"/>
      <c r="W423" s="461"/>
      <c r="X423" s="461"/>
      <c r="Y423" s="461"/>
      <c r="Z423" s="461"/>
      <c r="AA423" s="461"/>
      <c r="AB423" s="461"/>
      <c r="AC423" s="461"/>
      <c r="AD423" s="461"/>
      <c r="AE423" s="461"/>
      <c r="AF423" s="461"/>
      <c r="AG423" s="461"/>
      <c r="AH423" s="461"/>
      <c r="AI423" s="461"/>
      <c r="AJ423" s="461"/>
      <c r="AK423" s="461"/>
      <c r="AL423" s="461"/>
      <c r="AM423" s="461"/>
      <c r="AN423" s="461"/>
      <c r="AO423" s="461"/>
      <c r="AP423" s="461"/>
      <c r="AQ423" s="461"/>
      <c r="AR423" s="461"/>
      <c r="AS423" s="461"/>
    </row>
    <row r="424" spans="3:45" x14ac:dyDescent="0.3">
      <c r="C424" s="461"/>
      <c r="D424" s="461"/>
      <c r="E424" s="461"/>
      <c r="F424" s="461"/>
      <c r="G424" s="461"/>
      <c r="H424" s="461"/>
      <c r="I424" s="461"/>
      <c r="J424" s="461"/>
      <c r="K424" s="461"/>
      <c r="L424" s="461"/>
      <c r="M424" s="461"/>
      <c r="N424" s="461"/>
      <c r="O424" s="461"/>
      <c r="P424" s="461"/>
      <c r="Q424" s="461"/>
      <c r="R424" s="461"/>
      <c r="S424" s="461"/>
      <c r="T424" s="461"/>
      <c r="U424" s="461"/>
      <c r="V424" s="461"/>
      <c r="W424" s="461"/>
      <c r="X424" s="461"/>
      <c r="Y424" s="461"/>
      <c r="Z424" s="461"/>
      <c r="AA424" s="461"/>
      <c r="AB424" s="461"/>
      <c r="AC424" s="461"/>
      <c r="AD424" s="461"/>
      <c r="AE424" s="461"/>
      <c r="AF424" s="461"/>
      <c r="AG424" s="461"/>
      <c r="AH424" s="461"/>
      <c r="AI424" s="461"/>
      <c r="AJ424" s="461"/>
      <c r="AK424" s="461"/>
      <c r="AL424" s="461"/>
      <c r="AM424" s="461"/>
      <c r="AN424" s="461"/>
      <c r="AO424" s="461"/>
      <c r="AP424" s="461"/>
      <c r="AQ424" s="461"/>
      <c r="AR424" s="461"/>
      <c r="AS424" s="461"/>
    </row>
    <row r="425" spans="3:45" x14ac:dyDescent="0.3">
      <c r="C425" s="461"/>
      <c r="D425" s="461"/>
      <c r="E425" s="461"/>
      <c r="F425" s="461"/>
      <c r="G425" s="461"/>
      <c r="H425" s="461"/>
      <c r="I425" s="461"/>
      <c r="J425" s="461"/>
      <c r="K425" s="461"/>
      <c r="L425" s="461"/>
      <c r="M425" s="461"/>
      <c r="N425" s="461"/>
      <c r="O425" s="461"/>
      <c r="P425" s="461"/>
      <c r="Q425" s="461"/>
      <c r="R425" s="461"/>
      <c r="S425" s="461"/>
      <c r="T425" s="461"/>
      <c r="U425" s="461"/>
      <c r="V425" s="461"/>
      <c r="W425" s="461"/>
      <c r="X425" s="461"/>
      <c r="Y425" s="461"/>
      <c r="Z425" s="461"/>
      <c r="AA425" s="461"/>
      <c r="AB425" s="461"/>
      <c r="AC425" s="461"/>
      <c r="AD425" s="461"/>
      <c r="AE425" s="461"/>
      <c r="AF425" s="461"/>
      <c r="AG425" s="461"/>
      <c r="AH425" s="461"/>
      <c r="AI425" s="461"/>
      <c r="AJ425" s="461"/>
      <c r="AK425" s="461"/>
      <c r="AL425" s="461"/>
      <c r="AM425" s="461"/>
      <c r="AN425" s="461"/>
      <c r="AO425" s="461"/>
      <c r="AP425" s="461"/>
      <c r="AQ425" s="461"/>
      <c r="AR425" s="461"/>
      <c r="AS425" s="461"/>
    </row>
    <row r="426" spans="3:45" x14ac:dyDescent="0.3">
      <c r="C426" s="461"/>
      <c r="D426" s="461"/>
      <c r="E426" s="461"/>
      <c r="F426" s="461"/>
      <c r="G426" s="461"/>
      <c r="H426" s="461"/>
      <c r="I426" s="461"/>
      <c r="J426" s="461"/>
      <c r="K426" s="461"/>
      <c r="L426" s="461"/>
      <c r="M426" s="461"/>
      <c r="N426" s="461"/>
      <c r="O426" s="461"/>
      <c r="P426" s="461"/>
      <c r="Q426" s="461"/>
      <c r="R426" s="461"/>
      <c r="S426" s="461"/>
      <c r="T426" s="461"/>
      <c r="U426" s="461"/>
      <c r="V426" s="461"/>
      <c r="W426" s="461"/>
      <c r="X426" s="461"/>
      <c r="Y426" s="461"/>
      <c r="Z426" s="461"/>
      <c r="AA426" s="461"/>
      <c r="AB426" s="461"/>
      <c r="AC426" s="461"/>
      <c r="AD426" s="461"/>
      <c r="AE426" s="461"/>
      <c r="AF426" s="461"/>
      <c r="AG426" s="461"/>
      <c r="AH426" s="461"/>
      <c r="AI426" s="461"/>
      <c r="AJ426" s="461"/>
      <c r="AK426" s="461"/>
      <c r="AL426" s="461"/>
      <c r="AM426" s="461"/>
      <c r="AN426" s="461"/>
      <c r="AO426" s="461"/>
      <c r="AP426" s="461"/>
      <c r="AQ426" s="461"/>
      <c r="AR426" s="461"/>
      <c r="AS426" s="461"/>
    </row>
    <row r="427" spans="3:45" x14ac:dyDescent="0.3">
      <c r="C427" s="461"/>
      <c r="D427" s="461"/>
      <c r="E427" s="461"/>
      <c r="F427" s="461"/>
      <c r="G427" s="461"/>
      <c r="H427" s="461"/>
      <c r="I427" s="461"/>
      <c r="J427" s="461"/>
      <c r="K427" s="461"/>
      <c r="L427" s="461"/>
      <c r="M427" s="461"/>
      <c r="N427" s="461"/>
      <c r="O427" s="461"/>
      <c r="P427" s="461"/>
      <c r="Q427" s="461"/>
      <c r="R427" s="461"/>
      <c r="S427" s="461"/>
      <c r="T427" s="461"/>
      <c r="U427" s="461"/>
      <c r="V427" s="461"/>
      <c r="W427" s="461"/>
      <c r="X427" s="461"/>
      <c r="Y427" s="461"/>
      <c r="Z427" s="461"/>
      <c r="AA427" s="461"/>
      <c r="AB427" s="461"/>
      <c r="AC427" s="461"/>
      <c r="AD427" s="461"/>
      <c r="AE427" s="461"/>
      <c r="AF427" s="461"/>
      <c r="AG427" s="461"/>
      <c r="AH427" s="461"/>
      <c r="AI427" s="461"/>
      <c r="AJ427" s="461"/>
      <c r="AK427" s="461"/>
      <c r="AL427" s="461"/>
      <c r="AM427" s="461"/>
      <c r="AN427" s="461"/>
      <c r="AO427" s="461"/>
      <c r="AP427" s="461"/>
      <c r="AQ427" s="461"/>
      <c r="AR427" s="461"/>
      <c r="AS427" s="461"/>
    </row>
    <row r="428" spans="3:45" x14ac:dyDescent="0.3">
      <c r="C428" s="461"/>
      <c r="D428" s="461"/>
      <c r="E428" s="461"/>
      <c r="F428" s="461"/>
      <c r="G428" s="461"/>
      <c r="H428" s="461"/>
      <c r="I428" s="461"/>
      <c r="J428" s="461"/>
      <c r="K428" s="461"/>
      <c r="L428" s="461"/>
      <c r="M428" s="461"/>
      <c r="N428" s="461"/>
      <c r="O428" s="461"/>
      <c r="P428" s="461"/>
      <c r="Q428" s="461"/>
      <c r="R428" s="461"/>
      <c r="S428" s="461"/>
      <c r="T428" s="461"/>
      <c r="U428" s="461"/>
      <c r="V428" s="461"/>
      <c r="W428" s="461"/>
      <c r="X428" s="461"/>
      <c r="Y428" s="461"/>
      <c r="Z428" s="461"/>
      <c r="AA428" s="461"/>
      <c r="AB428" s="461"/>
      <c r="AC428" s="461"/>
      <c r="AD428" s="461"/>
      <c r="AE428" s="461"/>
      <c r="AF428" s="461"/>
      <c r="AG428" s="461"/>
      <c r="AH428" s="461"/>
      <c r="AI428" s="461"/>
      <c r="AJ428" s="461"/>
      <c r="AK428" s="461"/>
      <c r="AL428" s="461"/>
      <c r="AM428" s="461"/>
      <c r="AN428" s="461"/>
      <c r="AO428" s="461"/>
      <c r="AP428" s="461"/>
      <c r="AQ428" s="461"/>
      <c r="AR428" s="461"/>
      <c r="AS428" s="461"/>
    </row>
    <row r="429" spans="3:45" x14ac:dyDescent="0.3">
      <c r="C429" s="461"/>
      <c r="D429" s="461"/>
      <c r="E429" s="461"/>
      <c r="F429" s="461"/>
      <c r="G429" s="461"/>
      <c r="H429" s="461"/>
      <c r="I429" s="461"/>
      <c r="J429" s="461"/>
      <c r="K429" s="461"/>
      <c r="L429" s="461"/>
      <c r="M429" s="461"/>
      <c r="N429" s="461"/>
      <c r="O429" s="461"/>
      <c r="P429" s="461"/>
      <c r="Q429" s="461"/>
      <c r="R429" s="461"/>
      <c r="S429" s="461"/>
      <c r="T429" s="461"/>
      <c r="U429" s="461"/>
      <c r="V429" s="461"/>
      <c r="W429" s="461"/>
      <c r="X429" s="461"/>
      <c r="Y429" s="461"/>
      <c r="Z429" s="461"/>
      <c r="AA429" s="461"/>
      <c r="AB429" s="461"/>
      <c r="AC429" s="461"/>
      <c r="AD429" s="461"/>
      <c r="AE429" s="461"/>
      <c r="AF429" s="461"/>
      <c r="AG429" s="461"/>
      <c r="AH429" s="461"/>
      <c r="AI429" s="461"/>
      <c r="AJ429" s="461"/>
      <c r="AK429" s="461"/>
      <c r="AL429" s="461"/>
      <c r="AM429" s="461"/>
      <c r="AN429" s="461"/>
      <c r="AO429" s="461"/>
      <c r="AP429" s="461"/>
      <c r="AQ429" s="461"/>
      <c r="AR429" s="461"/>
      <c r="AS429" s="461"/>
    </row>
    <row r="430" spans="3:45" x14ac:dyDescent="0.3">
      <c r="C430" s="461"/>
      <c r="D430" s="461"/>
      <c r="E430" s="461"/>
      <c r="F430" s="461"/>
      <c r="G430" s="461"/>
      <c r="H430" s="461"/>
      <c r="I430" s="461"/>
      <c r="J430" s="461"/>
      <c r="K430" s="461"/>
      <c r="L430" s="461"/>
      <c r="M430" s="461"/>
      <c r="N430" s="461"/>
      <c r="O430" s="461"/>
      <c r="P430" s="461"/>
      <c r="Q430" s="461"/>
      <c r="R430" s="461"/>
      <c r="S430" s="461"/>
      <c r="T430" s="461"/>
      <c r="U430" s="461"/>
      <c r="V430" s="461"/>
      <c r="W430" s="461"/>
      <c r="X430" s="461"/>
      <c r="Y430" s="461"/>
      <c r="Z430" s="461"/>
      <c r="AA430" s="461"/>
      <c r="AB430" s="461"/>
      <c r="AC430" s="461"/>
      <c r="AD430" s="461"/>
      <c r="AE430" s="461"/>
      <c r="AF430" s="461"/>
      <c r="AG430" s="461"/>
      <c r="AH430" s="461"/>
      <c r="AI430" s="461"/>
      <c r="AJ430" s="461"/>
      <c r="AK430" s="461"/>
      <c r="AL430" s="461"/>
      <c r="AM430" s="461"/>
      <c r="AN430" s="461"/>
      <c r="AO430" s="461"/>
      <c r="AP430" s="461"/>
      <c r="AQ430" s="461"/>
      <c r="AR430" s="461"/>
      <c r="AS430" s="461"/>
    </row>
    <row r="431" spans="3:45" x14ac:dyDescent="0.3">
      <c r="C431" s="461"/>
      <c r="D431" s="461"/>
      <c r="E431" s="461"/>
      <c r="F431" s="461"/>
      <c r="G431" s="461"/>
      <c r="H431" s="461"/>
      <c r="I431" s="461"/>
      <c r="J431" s="461"/>
      <c r="K431" s="461"/>
      <c r="L431" s="461"/>
      <c r="M431" s="461"/>
      <c r="N431" s="461"/>
      <c r="O431" s="461"/>
      <c r="P431" s="461"/>
      <c r="Q431" s="461"/>
      <c r="R431" s="461"/>
      <c r="S431" s="461"/>
      <c r="T431" s="461"/>
      <c r="U431" s="461"/>
      <c r="V431" s="461"/>
      <c r="W431" s="461"/>
      <c r="X431" s="461"/>
      <c r="Y431" s="461"/>
      <c r="Z431" s="461"/>
      <c r="AA431" s="461"/>
      <c r="AB431" s="461"/>
      <c r="AC431" s="461"/>
      <c r="AD431" s="461"/>
      <c r="AE431" s="461"/>
      <c r="AF431" s="461"/>
      <c r="AG431" s="461"/>
      <c r="AH431" s="461"/>
      <c r="AI431" s="461"/>
      <c r="AJ431" s="461"/>
      <c r="AK431" s="461"/>
      <c r="AL431" s="461"/>
      <c r="AM431" s="461"/>
      <c r="AN431" s="461"/>
      <c r="AO431" s="461"/>
      <c r="AP431" s="461"/>
      <c r="AQ431" s="461"/>
      <c r="AR431" s="461"/>
      <c r="AS431" s="461"/>
    </row>
    <row r="432" spans="3:45" x14ac:dyDescent="0.3">
      <c r="C432" s="461"/>
      <c r="D432" s="461"/>
      <c r="E432" s="461"/>
      <c r="F432" s="461"/>
      <c r="G432" s="461"/>
      <c r="H432" s="461"/>
      <c r="I432" s="461"/>
      <c r="J432" s="461"/>
      <c r="K432" s="461"/>
      <c r="L432" s="461"/>
      <c r="M432" s="461"/>
      <c r="N432" s="461"/>
      <c r="O432" s="461"/>
      <c r="P432" s="461"/>
      <c r="Q432" s="461"/>
      <c r="R432" s="461"/>
      <c r="S432" s="461"/>
      <c r="T432" s="461"/>
      <c r="U432" s="461"/>
      <c r="V432" s="461"/>
      <c r="W432" s="461"/>
      <c r="X432" s="461"/>
      <c r="Y432" s="461"/>
      <c r="Z432" s="461"/>
      <c r="AA432" s="461"/>
      <c r="AB432" s="461"/>
      <c r="AC432" s="461"/>
      <c r="AD432" s="461"/>
      <c r="AE432" s="461"/>
      <c r="AF432" s="461"/>
      <c r="AG432" s="461"/>
      <c r="AH432" s="461"/>
      <c r="AI432" s="461"/>
      <c r="AJ432" s="461"/>
      <c r="AK432" s="461"/>
      <c r="AL432" s="461"/>
      <c r="AM432" s="461"/>
      <c r="AN432" s="461"/>
      <c r="AO432" s="461"/>
      <c r="AP432" s="461"/>
      <c r="AQ432" s="461"/>
      <c r="AR432" s="461"/>
      <c r="AS432" s="461"/>
    </row>
    <row r="433" spans="3:45" x14ac:dyDescent="0.3">
      <c r="C433" s="461"/>
      <c r="D433" s="461"/>
      <c r="E433" s="461"/>
      <c r="F433" s="461"/>
      <c r="G433" s="461"/>
      <c r="H433" s="461"/>
      <c r="I433" s="461"/>
      <c r="J433" s="461"/>
      <c r="K433" s="461"/>
      <c r="L433" s="461"/>
      <c r="M433" s="461"/>
      <c r="N433" s="461"/>
      <c r="O433" s="461"/>
      <c r="P433" s="461"/>
      <c r="Q433" s="461"/>
      <c r="R433" s="461"/>
      <c r="S433" s="461"/>
      <c r="T433" s="461"/>
      <c r="U433" s="461"/>
      <c r="V433" s="461"/>
      <c r="W433" s="461"/>
      <c r="X433" s="461"/>
      <c r="Y433" s="461"/>
      <c r="Z433" s="461"/>
      <c r="AA433" s="461"/>
      <c r="AB433" s="461"/>
      <c r="AC433" s="461"/>
      <c r="AD433" s="461"/>
      <c r="AE433" s="461"/>
      <c r="AF433" s="461"/>
      <c r="AG433" s="461"/>
      <c r="AH433" s="461"/>
      <c r="AI433" s="461"/>
      <c r="AJ433" s="461"/>
      <c r="AK433" s="461"/>
      <c r="AL433" s="461"/>
      <c r="AM433" s="461"/>
      <c r="AN433" s="461"/>
      <c r="AO433" s="461"/>
      <c r="AP433" s="461"/>
      <c r="AQ433" s="461"/>
      <c r="AR433" s="461"/>
      <c r="AS433" s="461"/>
    </row>
    <row r="434" spans="3:45" x14ac:dyDescent="0.3">
      <c r="C434" s="461"/>
      <c r="D434" s="461"/>
      <c r="E434" s="461"/>
      <c r="F434" s="461"/>
      <c r="G434" s="461"/>
      <c r="H434" s="461"/>
      <c r="I434" s="461"/>
      <c r="J434" s="461"/>
      <c r="K434" s="461"/>
      <c r="L434" s="461"/>
      <c r="M434" s="461"/>
      <c r="N434" s="461"/>
      <c r="O434" s="461"/>
      <c r="P434" s="461"/>
      <c r="Q434" s="461"/>
      <c r="R434" s="461"/>
      <c r="S434" s="461"/>
      <c r="T434" s="461"/>
      <c r="U434" s="461"/>
      <c r="V434" s="461"/>
      <c r="W434" s="461"/>
      <c r="X434" s="461"/>
      <c r="Y434" s="461"/>
      <c r="Z434" s="461"/>
      <c r="AA434" s="461"/>
      <c r="AB434" s="461"/>
      <c r="AC434" s="461"/>
      <c r="AD434" s="461"/>
      <c r="AE434" s="461"/>
      <c r="AF434" s="461"/>
      <c r="AG434" s="461"/>
      <c r="AH434" s="461"/>
      <c r="AI434" s="461"/>
      <c r="AJ434" s="461"/>
      <c r="AK434" s="461"/>
      <c r="AL434" s="461"/>
      <c r="AM434" s="461"/>
      <c r="AN434" s="461"/>
      <c r="AO434" s="461"/>
      <c r="AP434" s="461"/>
      <c r="AQ434" s="461"/>
      <c r="AR434" s="461"/>
      <c r="AS434" s="461"/>
    </row>
    <row r="435" spans="3:45" x14ac:dyDescent="0.3">
      <c r="C435" s="461"/>
      <c r="D435" s="461"/>
      <c r="E435" s="461"/>
      <c r="F435" s="461"/>
      <c r="G435" s="461"/>
      <c r="H435" s="461"/>
      <c r="I435" s="461"/>
      <c r="J435" s="461"/>
      <c r="K435" s="461"/>
      <c r="L435" s="461"/>
      <c r="M435" s="461"/>
      <c r="N435" s="461"/>
      <c r="O435" s="461"/>
      <c r="P435" s="461"/>
      <c r="Q435" s="461"/>
      <c r="R435" s="461"/>
      <c r="S435" s="461"/>
      <c r="T435" s="461"/>
      <c r="U435" s="461"/>
      <c r="V435" s="461"/>
      <c r="W435" s="461"/>
      <c r="X435" s="461"/>
      <c r="Y435" s="461"/>
      <c r="Z435" s="461"/>
      <c r="AA435" s="461"/>
      <c r="AB435" s="461"/>
      <c r="AC435" s="461"/>
      <c r="AD435" s="461"/>
      <c r="AE435" s="461"/>
      <c r="AF435" s="461"/>
      <c r="AG435" s="461"/>
      <c r="AH435" s="461"/>
      <c r="AI435" s="461"/>
      <c r="AJ435" s="461"/>
      <c r="AK435" s="461"/>
      <c r="AL435" s="461"/>
      <c r="AM435" s="461"/>
      <c r="AN435" s="461"/>
      <c r="AO435" s="461"/>
      <c r="AP435" s="461"/>
      <c r="AQ435" s="461"/>
      <c r="AR435" s="461"/>
      <c r="AS435" s="461"/>
    </row>
    <row r="436" spans="3:45" x14ac:dyDescent="0.3">
      <c r="C436" s="461"/>
      <c r="D436" s="461"/>
      <c r="E436" s="461"/>
      <c r="F436" s="461"/>
      <c r="G436" s="461"/>
      <c r="H436" s="461"/>
      <c r="I436" s="461"/>
      <c r="J436" s="461"/>
      <c r="K436" s="461"/>
      <c r="L436" s="461"/>
      <c r="M436" s="461"/>
      <c r="N436" s="461"/>
      <c r="O436" s="461"/>
      <c r="P436" s="461"/>
      <c r="Q436" s="461"/>
      <c r="R436" s="461"/>
      <c r="S436" s="461"/>
      <c r="T436" s="461"/>
      <c r="U436" s="461"/>
      <c r="V436" s="461"/>
      <c r="W436" s="461"/>
      <c r="X436" s="461"/>
      <c r="Y436" s="461"/>
      <c r="Z436" s="461"/>
      <c r="AA436" s="461"/>
      <c r="AB436" s="461"/>
      <c r="AC436" s="461"/>
      <c r="AD436" s="461"/>
      <c r="AE436" s="461"/>
      <c r="AF436" s="461"/>
      <c r="AG436" s="461"/>
      <c r="AH436" s="461"/>
      <c r="AI436" s="461"/>
      <c r="AJ436" s="461"/>
      <c r="AK436" s="461"/>
      <c r="AL436" s="461"/>
      <c r="AM436" s="461"/>
      <c r="AN436" s="461"/>
      <c r="AO436" s="461"/>
      <c r="AP436" s="461"/>
      <c r="AQ436" s="461"/>
      <c r="AR436" s="461"/>
      <c r="AS436" s="461"/>
    </row>
    <row r="437" spans="3:45" x14ac:dyDescent="0.3">
      <c r="C437" s="461"/>
      <c r="D437" s="461"/>
      <c r="E437" s="461"/>
      <c r="F437" s="461"/>
      <c r="G437" s="461"/>
      <c r="H437" s="461"/>
      <c r="I437" s="461"/>
      <c r="J437" s="461"/>
      <c r="K437" s="461"/>
      <c r="L437" s="461"/>
      <c r="M437" s="461"/>
      <c r="N437" s="461"/>
      <c r="O437" s="461"/>
      <c r="P437" s="461"/>
      <c r="Q437" s="461"/>
      <c r="R437" s="461"/>
      <c r="S437" s="461"/>
      <c r="T437" s="461"/>
      <c r="U437" s="461"/>
      <c r="V437" s="461"/>
      <c r="W437" s="461"/>
      <c r="X437" s="461"/>
      <c r="Y437" s="461"/>
      <c r="Z437" s="461"/>
      <c r="AA437" s="461"/>
      <c r="AB437" s="461"/>
      <c r="AC437" s="461"/>
      <c r="AD437" s="461"/>
      <c r="AE437" s="461"/>
      <c r="AF437" s="461"/>
      <c r="AG437" s="461"/>
      <c r="AH437" s="461"/>
      <c r="AI437" s="461"/>
      <c r="AJ437" s="461"/>
      <c r="AK437" s="461"/>
      <c r="AL437" s="461"/>
      <c r="AM437" s="461"/>
      <c r="AN437" s="461"/>
      <c r="AO437" s="461"/>
      <c r="AP437" s="461"/>
      <c r="AQ437" s="461"/>
      <c r="AR437" s="461"/>
      <c r="AS437" s="461"/>
    </row>
    <row r="438" spans="3:45" x14ac:dyDescent="0.3">
      <c r="C438" s="461"/>
      <c r="D438" s="461"/>
      <c r="E438" s="461"/>
      <c r="F438" s="461"/>
      <c r="G438" s="461"/>
      <c r="H438" s="461"/>
      <c r="I438" s="461"/>
      <c r="J438" s="461"/>
      <c r="K438" s="461"/>
      <c r="L438" s="461"/>
      <c r="M438" s="461"/>
      <c r="N438" s="461"/>
      <c r="O438" s="461"/>
      <c r="P438" s="461"/>
      <c r="Q438" s="461"/>
      <c r="R438" s="461"/>
      <c r="S438" s="461"/>
      <c r="T438" s="461"/>
      <c r="U438" s="461"/>
      <c r="V438" s="461"/>
      <c r="W438" s="461"/>
      <c r="X438" s="461"/>
      <c r="Y438" s="461"/>
      <c r="Z438" s="461"/>
      <c r="AA438" s="461"/>
      <c r="AB438" s="461"/>
      <c r="AC438" s="461"/>
      <c r="AD438" s="461"/>
      <c r="AE438" s="461"/>
      <c r="AF438" s="461"/>
      <c r="AG438" s="461"/>
      <c r="AH438" s="461"/>
      <c r="AI438" s="461"/>
      <c r="AJ438" s="461"/>
      <c r="AK438" s="461"/>
      <c r="AL438" s="461"/>
      <c r="AM438" s="461"/>
      <c r="AN438" s="461"/>
      <c r="AO438" s="461"/>
      <c r="AP438" s="461"/>
      <c r="AQ438" s="461"/>
      <c r="AR438" s="461"/>
      <c r="AS438" s="461"/>
    </row>
    <row r="439" spans="3:45" x14ac:dyDescent="0.3">
      <c r="C439" s="461"/>
      <c r="D439" s="461"/>
      <c r="E439" s="461"/>
      <c r="F439" s="461"/>
      <c r="G439" s="461"/>
      <c r="H439" s="461"/>
      <c r="I439" s="461"/>
      <c r="J439" s="461"/>
      <c r="K439" s="461"/>
      <c r="L439" s="461"/>
      <c r="M439" s="461"/>
      <c r="N439" s="461"/>
      <c r="O439" s="461"/>
      <c r="P439" s="461"/>
      <c r="Q439" s="461"/>
      <c r="R439" s="461"/>
      <c r="S439" s="461"/>
      <c r="T439" s="461"/>
      <c r="U439" s="461"/>
      <c r="V439" s="461"/>
      <c r="W439" s="461"/>
      <c r="X439" s="461"/>
      <c r="Y439" s="461"/>
      <c r="Z439" s="461"/>
      <c r="AA439" s="461"/>
      <c r="AB439" s="461"/>
      <c r="AC439" s="461"/>
      <c r="AD439" s="461"/>
      <c r="AE439" s="461"/>
      <c r="AF439" s="461"/>
      <c r="AG439" s="461"/>
      <c r="AH439" s="461"/>
      <c r="AI439" s="461"/>
      <c r="AJ439" s="461"/>
      <c r="AK439" s="461"/>
      <c r="AL439" s="461"/>
      <c r="AM439" s="461"/>
      <c r="AN439" s="461"/>
      <c r="AO439" s="461"/>
      <c r="AP439" s="461"/>
      <c r="AQ439" s="461"/>
      <c r="AR439" s="461"/>
      <c r="AS439" s="461"/>
    </row>
    <row r="440" spans="3:45" x14ac:dyDescent="0.3">
      <c r="C440" s="461"/>
      <c r="D440" s="461"/>
      <c r="E440" s="461"/>
      <c r="F440" s="461"/>
      <c r="G440" s="461"/>
      <c r="H440" s="461"/>
      <c r="I440" s="461"/>
      <c r="J440" s="461"/>
      <c r="K440" s="461"/>
      <c r="L440" s="461"/>
      <c r="M440" s="461"/>
      <c r="N440" s="461"/>
      <c r="O440" s="461"/>
      <c r="P440" s="461"/>
      <c r="Q440" s="461"/>
      <c r="R440" s="461"/>
      <c r="S440" s="461"/>
      <c r="T440" s="461"/>
      <c r="U440" s="461"/>
      <c r="V440" s="461"/>
      <c r="W440" s="461"/>
      <c r="X440" s="461"/>
      <c r="Y440" s="461"/>
      <c r="Z440" s="461"/>
      <c r="AA440" s="461"/>
      <c r="AB440" s="461"/>
      <c r="AC440" s="461"/>
      <c r="AD440" s="461"/>
      <c r="AE440" s="461"/>
      <c r="AF440" s="461"/>
      <c r="AG440" s="461"/>
      <c r="AH440" s="461"/>
      <c r="AI440" s="461"/>
      <c r="AJ440" s="461"/>
      <c r="AK440" s="461"/>
      <c r="AL440" s="461"/>
      <c r="AM440" s="461"/>
      <c r="AN440" s="461"/>
      <c r="AO440" s="461"/>
      <c r="AP440" s="461"/>
      <c r="AQ440" s="461"/>
      <c r="AR440" s="461"/>
      <c r="AS440" s="461"/>
    </row>
    <row r="441" spans="3:45" x14ac:dyDescent="0.3">
      <c r="C441" s="461"/>
      <c r="D441" s="461"/>
      <c r="E441" s="461"/>
      <c r="F441" s="461"/>
      <c r="G441" s="461"/>
      <c r="H441" s="461"/>
      <c r="I441" s="461"/>
      <c r="J441" s="461"/>
      <c r="K441" s="461"/>
      <c r="L441" s="461"/>
      <c r="M441" s="461"/>
      <c r="N441" s="461"/>
      <c r="O441" s="461"/>
      <c r="P441" s="461"/>
      <c r="Q441" s="461"/>
      <c r="R441" s="461"/>
      <c r="S441" s="461"/>
      <c r="T441" s="461"/>
      <c r="U441" s="461"/>
      <c r="V441" s="461"/>
      <c r="W441" s="461"/>
      <c r="X441" s="461"/>
      <c r="Y441" s="461"/>
      <c r="Z441" s="461"/>
      <c r="AA441" s="461"/>
      <c r="AB441" s="461"/>
      <c r="AC441" s="461"/>
      <c r="AD441" s="461"/>
      <c r="AE441" s="461"/>
      <c r="AF441" s="461"/>
      <c r="AG441" s="461"/>
      <c r="AH441" s="461"/>
      <c r="AI441" s="461"/>
      <c r="AJ441" s="461"/>
      <c r="AK441" s="461"/>
      <c r="AL441" s="461"/>
      <c r="AM441" s="461"/>
      <c r="AN441" s="461"/>
      <c r="AO441" s="461"/>
      <c r="AP441" s="461"/>
      <c r="AQ441" s="461"/>
      <c r="AR441" s="461"/>
      <c r="AS441" s="461"/>
    </row>
    <row r="442" spans="3:45" x14ac:dyDescent="0.3">
      <c r="C442" s="461"/>
      <c r="D442" s="461"/>
      <c r="E442" s="461"/>
      <c r="F442" s="461"/>
      <c r="G442" s="461"/>
      <c r="H442" s="461"/>
      <c r="I442" s="461"/>
      <c r="J442" s="461"/>
      <c r="K442" s="461"/>
      <c r="L442" s="461"/>
      <c r="M442" s="461"/>
      <c r="N442" s="461"/>
      <c r="O442" s="461"/>
      <c r="P442" s="461"/>
      <c r="Q442" s="461"/>
      <c r="R442" s="461"/>
      <c r="S442" s="461"/>
      <c r="T442" s="461"/>
      <c r="U442" s="461"/>
      <c r="V442" s="461"/>
      <c r="W442" s="461"/>
      <c r="X442" s="461"/>
      <c r="Y442" s="461"/>
      <c r="Z442" s="461"/>
      <c r="AA442" s="461"/>
      <c r="AB442" s="461"/>
      <c r="AC442" s="461"/>
      <c r="AD442" s="461"/>
      <c r="AE442" s="461"/>
      <c r="AF442" s="461"/>
      <c r="AG442" s="461"/>
      <c r="AH442" s="461"/>
      <c r="AI442" s="461"/>
      <c r="AJ442" s="461"/>
      <c r="AK442" s="461"/>
      <c r="AL442" s="461"/>
      <c r="AM442" s="461"/>
      <c r="AN442" s="461"/>
      <c r="AO442" s="461"/>
      <c r="AP442" s="461"/>
      <c r="AQ442" s="461"/>
      <c r="AR442" s="461"/>
      <c r="AS442" s="461"/>
    </row>
    <row r="443" spans="3:45" x14ac:dyDescent="0.3">
      <c r="C443" s="461"/>
      <c r="D443" s="461"/>
      <c r="E443" s="461"/>
      <c r="F443" s="461"/>
      <c r="G443" s="461"/>
      <c r="H443" s="461"/>
      <c r="I443" s="461"/>
      <c r="J443" s="461"/>
      <c r="K443" s="461"/>
      <c r="L443" s="461"/>
      <c r="M443" s="461"/>
      <c r="N443" s="461"/>
      <c r="O443" s="461"/>
      <c r="P443" s="461"/>
      <c r="Q443" s="461"/>
      <c r="R443" s="461"/>
      <c r="S443" s="461"/>
      <c r="T443" s="461"/>
      <c r="U443" s="461"/>
      <c r="V443" s="461"/>
      <c r="W443" s="461"/>
      <c r="X443" s="461"/>
      <c r="Y443" s="461"/>
      <c r="Z443" s="461"/>
      <c r="AA443" s="461"/>
      <c r="AB443" s="461"/>
      <c r="AC443" s="461"/>
      <c r="AD443" s="461"/>
      <c r="AE443" s="461"/>
      <c r="AF443" s="461"/>
      <c r="AG443" s="461"/>
      <c r="AH443" s="461"/>
      <c r="AI443" s="461"/>
      <c r="AJ443" s="461"/>
      <c r="AK443" s="461"/>
      <c r="AL443" s="461"/>
      <c r="AM443" s="461"/>
      <c r="AN443" s="461"/>
      <c r="AO443" s="461"/>
      <c r="AP443" s="461"/>
      <c r="AQ443" s="461"/>
      <c r="AR443" s="461"/>
      <c r="AS443" s="461"/>
    </row>
    <row r="444" spans="3:45" x14ac:dyDescent="0.3">
      <c r="C444" s="461"/>
      <c r="D444" s="461"/>
      <c r="E444" s="461"/>
      <c r="F444" s="461"/>
      <c r="G444" s="461"/>
      <c r="H444" s="461"/>
      <c r="I444" s="461"/>
      <c r="J444" s="461"/>
      <c r="K444" s="461"/>
      <c r="L444" s="461"/>
      <c r="M444" s="461"/>
      <c r="N444" s="461"/>
      <c r="O444" s="461"/>
      <c r="P444" s="461"/>
      <c r="Q444" s="461"/>
      <c r="R444" s="461"/>
      <c r="S444" s="461"/>
      <c r="T444" s="461"/>
      <c r="U444" s="461"/>
      <c r="V444" s="461"/>
      <c r="W444" s="461"/>
      <c r="X444" s="461"/>
      <c r="Y444" s="461"/>
      <c r="Z444" s="461"/>
      <c r="AA444" s="461"/>
      <c r="AB444" s="461"/>
      <c r="AC444" s="461"/>
      <c r="AD444" s="461"/>
      <c r="AE444" s="461"/>
      <c r="AF444" s="461"/>
      <c r="AG444" s="461"/>
      <c r="AH444" s="461"/>
      <c r="AI444" s="461"/>
      <c r="AJ444" s="461"/>
      <c r="AK444" s="461"/>
      <c r="AL444" s="461"/>
      <c r="AM444" s="461"/>
      <c r="AN444" s="461"/>
      <c r="AO444" s="461"/>
      <c r="AP444" s="461"/>
      <c r="AQ444" s="461"/>
      <c r="AR444" s="461"/>
      <c r="AS444" s="461"/>
    </row>
    <row r="445" spans="3:45" x14ac:dyDescent="0.3">
      <c r="C445" s="461"/>
      <c r="D445" s="461"/>
      <c r="E445" s="461"/>
      <c r="F445" s="461"/>
      <c r="G445" s="461"/>
      <c r="H445" s="461"/>
      <c r="I445" s="461"/>
      <c r="J445" s="461"/>
      <c r="K445" s="461"/>
      <c r="L445" s="461"/>
      <c r="M445" s="461"/>
      <c r="N445" s="461"/>
      <c r="O445" s="461"/>
      <c r="P445" s="461"/>
      <c r="Q445" s="461"/>
      <c r="R445" s="461"/>
      <c r="S445" s="461"/>
      <c r="T445" s="461"/>
      <c r="U445" s="461"/>
      <c r="V445" s="461"/>
      <c r="W445" s="461"/>
      <c r="X445" s="461"/>
      <c r="Y445" s="461"/>
      <c r="Z445" s="461"/>
      <c r="AA445" s="461"/>
      <c r="AB445" s="461"/>
      <c r="AC445" s="461"/>
      <c r="AD445" s="461"/>
      <c r="AE445" s="461"/>
      <c r="AF445" s="461"/>
      <c r="AG445" s="461"/>
      <c r="AH445" s="461"/>
      <c r="AI445" s="461"/>
      <c r="AJ445" s="461"/>
      <c r="AK445" s="461"/>
      <c r="AL445" s="461"/>
      <c r="AM445" s="461"/>
      <c r="AN445" s="461"/>
      <c r="AO445" s="461"/>
      <c r="AP445" s="461"/>
      <c r="AQ445" s="461"/>
      <c r="AR445" s="461"/>
      <c r="AS445" s="461"/>
    </row>
    <row r="446" spans="3:45" x14ac:dyDescent="0.3">
      <c r="C446" s="461"/>
      <c r="D446" s="461"/>
      <c r="E446" s="461"/>
      <c r="F446" s="461"/>
      <c r="G446" s="461"/>
      <c r="H446" s="461"/>
      <c r="I446" s="461"/>
      <c r="J446" s="461"/>
      <c r="K446" s="461"/>
      <c r="L446" s="461"/>
      <c r="M446" s="461"/>
      <c r="N446" s="461"/>
      <c r="O446" s="461"/>
      <c r="P446" s="461"/>
      <c r="Q446" s="461"/>
      <c r="R446" s="461"/>
      <c r="S446" s="461"/>
      <c r="T446" s="461"/>
      <c r="U446" s="461"/>
      <c r="V446" s="461"/>
      <c r="W446" s="461"/>
      <c r="X446" s="461"/>
      <c r="Y446" s="461"/>
      <c r="Z446" s="461"/>
      <c r="AA446" s="461"/>
      <c r="AB446" s="461"/>
      <c r="AC446" s="461"/>
      <c r="AD446" s="461"/>
      <c r="AE446" s="461"/>
      <c r="AF446" s="461"/>
      <c r="AG446" s="461"/>
      <c r="AH446" s="461"/>
      <c r="AI446" s="461"/>
      <c r="AJ446" s="461"/>
      <c r="AK446" s="461"/>
      <c r="AL446" s="461"/>
      <c r="AM446" s="461"/>
      <c r="AN446" s="461"/>
      <c r="AO446" s="461"/>
      <c r="AP446" s="461"/>
      <c r="AQ446" s="461"/>
      <c r="AR446" s="461"/>
      <c r="AS446" s="461"/>
    </row>
    <row r="447" spans="3:45" x14ac:dyDescent="0.3">
      <c r="C447" s="461"/>
      <c r="D447" s="461"/>
      <c r="E447" s="461"/>
      <c r="F447" s="461"/>
      <c r="G447" s="461"/>
      <c r="H447" s="461"/>
      <c r="I447" s="461"/>
      <c r="J447" s="461"/>
      <c r="K447" s="461"/>
      <c r="L447" s="461"/>
      <c r="M447" s="461"/>
      <c r="N447" s="461"/>
      <c r="O447" s="461"/>
      <c r="P447" s="461"/>
      <c r="Q447" s="461"/>
      <c r="R447" s="461"/>
      <c r="S447" s="461"/>
      <c r="T447" s="461"/>
      <c r="U447" s="461"/>
      <c r="V447" s="461"/>
      <c r="W447" s="461"/>
      <c r="X447" s="461"/>
      <c r="Y447" s="461"/>
      <c r="Z447" s="461"/>
      <c r="AA447" s="461"/>
      <c r="AB447" s="461"/>
      <c r="AC447" s="461"/>
      <c r="AD447" s="461"/>
      <c r="AE447" s="461"/>
      <c r="AF447" s="461"/>
      <c r="AG447" s="461"/>
      <c r="AH447" s="461"/>
      <c r="AI447" s="461"/>
      <c r="AJ447" s="461"/>
      <c r="AK447" s="461"/>
      <c r="AL447" s="461"/>
      <c r="AM447" s="461"/>
      <c r="AN447" s="461"/>
      <c r="AO447" s="461"/>
      <c r="AP447" s="461"/>
      <c r="AQ447" s="461"/>
      <c r="AR447" s="461"/>
      <c r="AS447" s="461"/>
    </row>
    <row r="448" spans="3:45" x14ac:dyDescent="0.3">
      <c r="C448" s="461"/>
      <c r="D448" s="461"/>
      <c r="E448" s="461"/>
      <c r="F448" s="461"/>
      <c r="G448" s="461"/>
      <c r="H448" s="461"/>
      <c r="I448" s="461"/>
      <c r="J448" s="461"/>
      <c r="K448" s="461"/>
      <c r="L448" s="461"/>
      <c r="M448" s="461"/>
      <c r="N448" s="461"/>
      <c r="O448" s="461"/>
      <c r="P448" s="461"/>
      <c r="Q448" s="461"/>
      <c r="R448" s="461"/>
      <c r="S448" s="461"/>
      <c r="T448" s="461"/>
      <c r="U448" s="461"/>
      <c r="V448" s="461"/>
      <c r="W448" s="461"/>
      <c r="X448" s="461"/>
      <c r="Y448" s="461"/>
      <c r="Z448" s="461"/>
      <c r="AA448" s="461"/>
      <c r="AB448" s="461"/>
      <c r="AC448" s="461"/>
      <c r="AD448" s="461"/>
      <c r="AE448" s="461"/>
      <c r="AF448" s="461"/>
      <c r="AG448" s="461"/>
      <c r="AH448" s="461"/>
      <c r="AI448" s="461"/>
      <c r="AJ448" s="461"/>
      <c r="AK448" s="461"/>
      <c r="AL448" s="461"/>
      <c r="AM448" s="461"/>
      <c r="AN448" s="461"/>
      <c r="AO448" s="461"/>
      <c r="AP448" s="461"/>
      <c r="AQ448" s="461"/>
      <c r="AR448" s="461"/>
      <c r="AS448" s="461"/>
    </row>
    <row r="449" spans="3:45" x14ac:dyDescent="0.3">
      <c r="C449" s="461"/>
      <c r="D449" s="461"/>
      <c r="E449" s="461"/>
      <c r="F449" s="461"/>
      <c r="G449" s="461"/>
      <c r="H449" s="461"/>
      <c r="I449" s="461"/>
      <c r="J449" s="461"/>
      <c r="K449" s="461"/>
      <c r="L449" s="461"/>
      <c r="M449" s="461"/>
      <c r="N449" s="461"/>
      <c r="O449" s="461"/>
      <c r="P449" s="461"/>
      <c r="Q449" s="461"/>
      <c r="R449" s="461"/>
      <c r="S449" s="461"/>
      <c r="T449" s="461"/>
      <c r="U449" s="461"/>
      <c r="V449" s="461"/>
      <c r="W449" s="461"/>
      <c r="X449" s="461"/>
      <c r="Y449" s="461"/>
      <c r="Z449" s="461"/>
      <c r="AA449" s="461"/>
      <c r="AB449" s="461"/>
      <c r="AC449" s="461"/>
      <c r="AD449" s="461"/>
      <c r="AE449" s="461"/>
      <c r="AF449" s="461"/>
      <c r="AG449" s="461"/>
      <c r="AH449" s="461"/>
      <c r="AI449" s="461"/>
      <c r="AJ449" s="461"/>
      <c r="AK449" s="461"/>
      <c r="AL449" s="461"/>
      <c r="AM449" s="461"/>
      <c r="AN449" s="461"/>
      <c r="AO449" s="461"/>
      <c r="AP449" s="461"/>
      <c r="AQ449" s="461"/>
      <c r="AR449" s="461"/>
      <c r="AS449" s="461"/>
    </row>
    <row r="450" spans="3:45" x14ac:dyDescent="0.3">
      <c r="C450" s="461"/>
      <c r="D450" s="461"/>
      <c r="E450" s="461"/>
      <c r="F450" s="461"/>
      <c r="G450" s="461"/>
      <c r="H450" s="461"/>
      <c r="I450" s="461"/>
      <c r="J450" s="461"/>
      <c r="K450" s="461"/>
      <c r="L450" s="461"/>
      <c r="M450" s="461"/>
      <c r="N450" s="461"/>
      <c r="O450" s="461"/>
      <c r="P450" s="461"/>
      <c r="Q450" s="461"/>
      <c r="R450" s="461"/>
      <c r="S450" s="461"/>
      <c r="T450" s="461"/>
      <c r="U450" s="461"/>
      <c r="V450" s="461"/>
      <c r="W450" s="461"/>
      <c r="X450" s="461"/>
      <c r="Y450" s="461"/>
      <c r="Z450" s="461"/>
      <c r="AA450" s="461"/>
      <c r="AB450" s="461"/>
      <c r="AC450" s="461"/>
      <c r="AD450" s="461"/>
      <c r="AE450" s="461"/>
      <c r="AF450" s="461"/>
      <c r="AG450" s="461"/>
      <c r="AH450" s="461"/>
      <c r="AI450" s="461"/>
      <c r="AJ450" s="461"/>
      <c r="AK450" s="461"/>
      <c r="AL450" s="461"/>
      <c r="AM450" s="461"/>
      <c r="AN450" s="461"/>
      <c r="AO450" s="461"/>
      <c r="AP450" s="461"/>
      <c r="AQ450" s="461"/>
      <c r="AR450" s="461"/>
      <c r="AS450" s="461"/>
    </row>
    <row r="451" spans="3:45" x14ac:dyDescent="0.3">
      <c r="C451" s="461"/>
      <c r="D451" s="461"/>
      <c r="E451" s="461"/>
      <c r="F451" s="461"/>
      <c r="G451" s="461"/>
      <c r="H451" s="461"/>
      <c r="I451" s="461"/>
      <c r="J451" s="461"/>
      <c r="K451" s="461"/>
      <c r="L451" s="461"/>
      <c r="M451" s="461"/>
      <c r="N451" s="461"/>
      <c r="O451" s="461"/>
      <c r="P451" s="461"/>
      <c r="Q451" s="461"/>
      <c r="R451" s="461"/>
      <c r="S451" s="461"/>
      <c r="T451" s="461"/>
      <c r="U451" s="461"/>
      <c r="V451" s="461"/>
      <c r="W451" s="461"/>
      <c r="X451" s="461"/>
      <c r="Y451" s="461"/>
      <c r="Z451" s="461"/>
      <c r="AA451" s="461"/>
      <c r="AB451" s="461"/>
      <c r="AC451" s="461"/>
      <c r="AD451" s="461"/>
      <c r="AE451" s="461"/>
      <c r="AF451" s="461"/>
      <c r="AG451" s="461"/>
      <c r="AH451" s="461"/>
      <c r="AI451" s="461"/>
      <c r="AJ451" s="461"/>
      <c r="AK451" s="461"/>
      <c r="AL451" s="461"/>
      <c r="AM451" s="461"/>
      <c r="AN451" s="461"/>
      <c r="AO451" s="461"/>
      <c r="AP451" s="461"/>
      <c r="AQ451" s="461"/>
      <c r="AR451" s="461"/>
      <c r="AS451" s="461"/>
    </row>
    <row r="452" spans="3:45" x14ac:dyDescent="0.3">
      <c r="C452" s="461"/>
      <c r="D452" s="461"/>
      <c r="E452" s="461"/>
      <c r="F452" s="461"/>
      <c r="G452" s="461"/>
      <c r="H452" s="461"/>
      <c r="I452" s="461"/>
      <c r="J452" s="461"/>
      <c r="K452" s="461"/>
      <c r="L452" s="461"/>
      <c r="M452" s="461"/>
      <c r="N452" s="461"/>
      <c r="O452" s="461"/>
      <c r="P452" s="461"/>
      <c r="Q452" s="461"/>
      <c r="R452" s="461"/>
      <c r="S452" s="461"/>
      <c r="T452" s="461"/>
      <c r="U452" s="461"/>
      <c r="V452" s="461"/>
      <c r="W452" s="461"/>
      <c r="X452" s="461"/>
      <c r="Y452" s="461"/>
      <c r="Z452" s="461"/>
      <c r="AA452" s="461"/>
      <c r="AB452" s="461"/>
      <c r="AC452" s="461"/>
      <c r="AD452" s="461"/>
      <c r="AE452" s="461"/>
      <c r="AF452" s="461"/>
      <c r="AG452" s="461"/>
      <c r="AH452" s="461"/>
      <c r="AI452" s="461"/>
      <c r="AJ452" s="461"/>
      <c r="AK452" s="461"/>
      <c r="AL452" s="461"/>
      <c r="AM452" s="461"/>
      <c r="AN452" s="461"/>
      <c r="AO452" s="461"/>
      <c r="AP452" s="461"/>
      <c r="AQ452" s="461"/>
      <c r="AR452" s="461"/>
      <c r="AS452" s="461"/>
    </row>
    <row r="453" spans="3:45" x14ac:dyDescent="0.3">
      <c r="C453" s="461"/>
      <c r="D453" s="461"/>
      <c r="E453" s="461"/>
      <c r="F453" s="461"/>
      <c r="G453" s="461"/>
      <c r="H453" s="461"/>
      <c r="I453" s="461"/>
      <c r="J453" s="461"/>
      <c r="K453" s="461"/>
      <c r="L453" s="461"/>
      <c r="M453" s="461"/>
      <c r="N453" s="461"/>
      <c r="O453" s="461"/>
      <c r="P453" s="461"/>
      <c r="Q453" s="461"/>
      <c r="R453" s="461"/>
      <c r="S453" s="461"/>
      <c r="T453" s="461"/>
      <c r="U453" s="461"/>
      <c r="V453" s="461"/>
      <c r="W453" s="461"/>
      <c r="X453" s="461"/>
      <c r="Y453" s="461"/>
      <c r="Z453" s="461"/>
      <c r="AA453" s="461"/>
      <c r="AB453" s="461"/>
      <c r="AC453" s="461"/>
      <c r="AD453" s="461"/>
      <c r="AE453" s="461"/>
      <c r="AF453" s="461"/>
      <c r="AG453" s="461"/>
      <c r="AH453" s="461"/>
      <c r="AI453" s="461"/>
      <c r="AJ453" s="461"/>
      <c r="AK453" s="461"/>
      <c r="AL453" s="461"/>
      <c r="AM453" s="461"/>
      <c r="AN453" s="461"/>
      <c r="AO453" s="461"/>
      <c r="AP453" s="461"/>
      <c r="AQ453" s="461"/>
      <c r="AR453" s="461"/>
      <c r="AS453" s="461"/>
    </row>
    <row r="454" spans="3:45" x14ac:dyDescent="0.3">
      <c r="C454" s="461"/>
      <c r="D454" s="461"/>
      <c r="E454" s="461"/>
      <c r="F454" s="461"/>
      <c r="G454" s="461"/>
      <c r="H454" s="461"/>
      <c r="I454" s="461"/>
      <c r="J454" s="461"/>
      <c r="K454" s="461"/>
      <c r="L454" s="461"/>
      <c r="M454" s="461"/>
      <c r="N454" s="461"/>
      <c r="O454" s="461"/>
      <c r="P454" s="461"/>
      <c r="Q454" s="461"/>
      <c r="R454" s="461"/>
      <c r="S454" s="461"/>
      <c r="T454" s="461"/>
      <c r="U454" s="461"/>
      <c r="V454" s="461"/>
      <c r="W454" s="461"/>
      <c r="X454" s="461"/>
      <c r="Y454" s="461"/>
      <c r="Z454" s="461"/>
      <c r="AA454" s="461"/>
      <c r="AB454" s="461"/>
      <c r="AC454" s="461"/>
      <c r="AD454" s="461"/>
      <c r="AE454" s="461"/>
      <c r="AF454" s="461"/>
      <c r="AG454" s="461"/>
      <c r="AH454" s="461"/>
      <c r="AI454" s="461"/>
      <c r="AJ454" s="461"/>
      <c r="AK454" s="461"/>
      <c r="AL454" s="461"/>
      <c r="AM454" s="461"/>
      <c r="AN454" s="461"/>
      <c r="AO454" s="461"/>
      <c r="AP454" s="461"/>
      <c r="AQ454" s="461"/>
      <c r="AR454" s="461"/>
      <c r="AS454" s="461"/>
    </row>
    <row r="455" spans="3:45" x14ac:dyDescent="0.3">
      <c r="C455" s="461"/>
      <c r="D455" s="461"/>
      <c r="E455" s="461"/>
      <c r="F455" s="461"/>
      <c r="G455" s="461"/>
      <c r="H455" s="461"/>
      <c r="I455" s="461"/>
      <c r="J455" s="461"/>
      <c r="K455" s="461"/>
      <c r="L455" s="461"/>
      <c r="M455" s="461"/>
      <c r="N455" s="461"/>
      <c r="O455" s="461"/>
      <c r="P455" s="461"/>
      <c r="Q455" s="461"/>
      <c r="R455" s="461"/>
      <c r="S455" s="461"/>
      <c r="T455" s="461"/>
      <c r="U455" s="461"/>
      <c r="V455" s="461"/>
      <c r="W455" s="461"/>
      <c r="X455" s="461"/>
      <c r="Y455" s="461"/>
      <c r="Z455" s="461"/>
      <c r="AA455" s="461"/>
      <c r="AB455" s="461"/>
      <c r="AC455" s="461"/>
      <c r="AD455" s="461"/>
      <c r="AE455" s="461"/>
      <c r="AF455" s="461"/>
      <c r="AG455" s="461"/>
      <c r="AH455" s="461"/>
      <c r="AI455" s="461"/>
      <c r="AJ455" s="461"/>
      <c r="AK455" s="461"/>
      <c r="AL455" s="461"/>
      <c r="AM455" s="461"/>
      <c r="AN455" s="461"/>
      <c r="AO455" s="461"/>
      <c r="AP455" s="461"/>
      <c r="AQ455" s="461"/>
      <c r="AR455" s="461"/>
      <c r="AS455" s="461"/>
    </row>
    <row r="456" spans="3:45" x14ac:dyDescent="0.3">
      <c r="C456" s="461"/>
      <c r="D456" s="461"/>
      <c r="E456" s="461"/>
      <c r="F456" s="461"/>
      <c r="G456" s="461"/>
      <c r="H456" s="461"/>
      <c r="I456" s="461"/>
      <c r="J456" s="461"/>
      <c r="K456" s="461"/>
      <c r="L456" s="461"/>
      <c r="M456" s="461"/>
      <c r="N456" s="461"/>
      <c r="O456" s="461"/>
      <c r="P456" s="461"/>
      <c r="Q456" s="461"/>
      <c r="R456" s="461"/>
      <c r="S456" s="461"/>
      <c r="T456" s="461"/>
      <c r="U456" s="461"/>
      <c r="V456" s="461"/>
      <c r="W456" s="461"/>
      <c r="X456" s="461"/>
      <c r="Y456" s="461"/>
      <c r="Z456" s="461"/>
      <c r="AA456" s="461"/>
      <c r="AB456" s="461"/>
      <c r="AC456" s="461"/>
      <c r="AD456" s="461"/>
      <c r="AE456" s="461"/>
      <c r="AF456" s="461"/>
      <c r="AG456" s="461"/>
      <c r="AH456" s="461"/>
      <c r="AI456" s="461"/>
      <c r="AJ456" s="461"/>
      <c r="AK456" s="461"/>
      <c r="AL456" s="461"/>
      <c r="AM456" s="461"/>
      <c r="AN456" s="461"/>
      <c r="AO456" s="461"/>
      <c r="AP456" s="461"/>
      <c r="AQ456" s="461"/>
      <c r="AR456" s="461"/>
      <c r="AS456" s="461"/>
    </row>
    <row r="457" spans="3:45" x14ac:dyDescent="0.3">
      <c r="C457" s="461"/>
      <c r="D457" s="461"/>
      <c r="E457" s="461"/>
      <c r="F457" s="461"/>
      <c r="G457" s="461"/>
      <c r="H457" s="461"/>
      <c r="I457" s="461"/>
      <c r="J457" s="461"/>
      <c r="K457" s="461"/>
      <c r="L457" s="461"/>
      <c r="M457" s="461"/>
      <c r="N457" s="461"/>
      <c r="O457" s="461"/>
      <c r="P457" s="461"/>
      <c r="Q457" s="461"/>
      <c r="R457" s="461"/>
      <c r="S457" s="461"/>
      <c r="T457" s="461"/>
      <c r="U457" s="461"/>
      <c r="V457" s="461"/>
      <c r="W457" s="461"/>
      <c r="X457" s="461"/>
      <c r="Y457" s="461"/>
      <c r="Z457" s="461"/>
      <c r="AA457" s="461"/>
      <c r="AB457" s="461"/>
      <c r="AC457" s="461"/>
      <c r="AD457" s="461"/>
      <c r="AE457" s="461"/>
      <c r="AF457" s="461"/>
      <c r="AG457" s="461"/>
      <c r="AH457" s="461"/>
      <c r="AI457" s="461"/>
      <c r="AJ457" s="461"/>
      <c r="AK457" s="461"/>
      <c r="AL457" s="461"/>
      <c r="AM457" s="461"/>
      <c r="AN457" s="461"/>
      <c r="AO457" s="461"/>
      <c r="AP457" s="461"/>
      <c r="AQ457" s="461"/>
      <c r="AR457" s="461"/>
      <c r="AS457" s="461"/>
    </row>
    <row r="458" spans="3:45" x14ac:dyDescent="0.3">
      <c r="C458" s="461"/>
      <c r="D458" s="461"/>
      <c r="E458" s="461"/>
      <c r="F458" s="461"/>
      <c r="G458" s="461"/>
      <c r="H458" s="461"/>
      <c r="I458" s="461"/>
      <c r="J458" s="461"/>
      <c r="K458" s="461"/>
      <c r="L458" s="461"/>
      <c r="M458" s="461"/>
      <c r="N458" s="461"/>
      <c r="O458" s="461"/>
      <c r="P458" s="461"/>
      <c r="Q458" s="461"/>
      <c r="R458" s="461"/>
      <c r="S458" s="461"/>
      <c r="T458" s="461"/>
      <c r="U458" s="461"/>
      <c r="V458" s="461"/>
      <c r="W458" s="461"/>
      <c r="X458" s="461"/>
      <c r="Y458" s="461"/>
      <c r="Z458" s="461"/>
      <c r="AA458" s="461"/>
      <c r="AB458" s="461"/>
      <c r="AC458" s="461"/>
      <c r="AD458" s="461"/>
      <c r="AE458" s="461"/>
      <c r="AF458" s="461"/>
      <c r="AG458" s="461"/>
      <c r="AH458" s="461"/>
      <c r="AI458" s="461"/>
      <c r="AJ458" s="461"/>
      <c r="AK458" s="461"/>
      <c r="AL458" s="461"/>
      <c r="AM458" s="461"/>
      <c r="AN458" s="461"/>
      <c r="AO458" s="461"/>
      <c r="AP458" s="461"/>
      <c r="AQ458" s="461"/>
      <c r="AR458" s="461"/>
      <c r="AS458" s="461"/>
    </row>
    <row r="459" spans="3:45" x14ac:dyDescent="0.3">
      <c r="C459" s="461"/>
      <c r="D459" s="461"/>
      <c r="E459" s="461"/>
      <c r="F459" s="461"/>
      <c r="G459" s="461"/>
      <c r="H459" s="461"/>
      <c r="I459" s="461"/>
      <c r="J459" s="461"/>
      <c r="K459" s="461"/>
      <c r="L459" s="461"/>
      <c r="M459" s="461"/>
      <c r="N459" s="461"/>
      <c r="O459" s="461"/>
      <c r="P459" s="461"/>
      <c r="Q459" s="461"/>
      <c r="R459" s="461"/>
      <c r="S459" s="461"/>
      <c r="T459" s="461"/>
      <c r="U459" s="461"/>
      <c r="V459" s="461"/>
      <c r="W459" s="461"/>
      <c r="X459" s="461"/>
      <c r="Y459" s="461"/>
      <c r="Z459" s="461"/>
      <c r="AA459" s="461"/>
      <c r="AB459" s="461"/>
      <c r="AC459" s="461"/>
      <c r="AD459" s="461"/>
      <c r="AE459" s="461"/>
      <c r="AF459" s="461"/>
      <c r="AG459" s="461"/>
      <c r="AH459" s="461"/>
      <c r="AI459" s="461"/>
      <c r="AJ459" s="461"/>
      <c r="AK459" s="461"/>
      <c r="AL459" s="461"/>
      <c r="AM459" s="461"/>
      <c r="AN459" s="461"/>
      <c r="AO459" s="461"/>
      <c r="AP459" s="461"/>
      <c r="AQ459" s="461"/>
      <c r="AR459" s="461"/>
      <c r="AS459" s="461"/>
    </row>
    <row r="460" spans="3:45" x14ac:dyDescent="0.3">
      <c r="C460" s="461"/>
      <c r="D460" s="461"/>
      <c r="E460" s="461"/>
      <c r="F460" s="461"/>
      <c r="G460" s="461"/>
      <c r="H460" s="461"/>
      <c r="I460" s="461"/>
      <c r="J460" s="461"/>
      <c r="K460" s="461"/>
      <c r="L460" s="461"/>
      <c r="M460" s="461"/>
      <c r="N460" s="461"/>
      <c r="O460" s="461"/>
      <c r="P460" s="461"/>
      <c r="Q460" s="461"/>
      <c r="R460" s="461"/>
      <c r="S460" s="461"/>
      <c r="T460" s="461"/>
      <c r="U460" s="461"/>
      <c r="V460" s="461"/>
      <c r="W460" s="461"/>
      <c r="X460" s="461"/>
      <c r="Y460" s="461"/>
      <c r="Z460" s="461"/>
      <c r="AA460" s="461"/>
      <c r="AB460" s="461"/>
      <c r="AC460" s="461"/>
      <c r="AD460" s="461"/>
      <c r="AE460" s="461"/>
      <c r="AF460" s="461"/>
      <c r="AG460" s="461"/>
      <c r="AH460" s="461"/>
      <c r="AI460" s="461"/>
      <c r="AJ460" s="461"/>
      <c r="AK460" s="461"/>
      <c r="AL460" s="461"/>
      <c r="AM460" s="461"/>
      <c r="AN460" s="461"/>
      <c r="AO460" s="461"/>
      <c r="AP460" s="461"/>
      <c r="AQ460" s="461"/>
      <c r="AR460" s="461"/>
      <c r="AS460" s="461"/>
    </row>
    <row r="461" spans="3:45" x14ac:dyDescent="0.3">
      <c r="C461" s="461"/>
      <c r="D461" s="461"/>
      <c r="E461" s="461"/>
      <c r="F461" s="461"/>
      <c r="G461" s="461"/>
      <c r="H461" s="461"/>
      <c r="I461" s="461"/>
      <c r="J461" s="461"/>
      <c r="K461" s="461"/>
      <c r="L461" s="461"/>
      <c r="M461" s="461"/>
      <c r="N461" s="461"/>
      <c r="O461" s="461"/>
      <c r="P461" s="461"/>
      <c r="Q461" s="461"/>
      <c r="R461" s="461"/>
      <c r="S461" s="461"/>
      <c r="T461" s="461"/>
      <c r="U461" s="461"/>
      <c r="V461" s="461"/>
      <c r="W461" s="461"/>
      <c r="X461" s="461"/>
      <c r="Y461" s="461"/>
      <c r="Z461" s="461"/>
      <c r="AA461" s="461"/>
      <c r="AB461" s="461"/>
      <c r="AC461" s="461"/>
      <c r="AD461" s="461"/>
      <c r="AE461" s="461"/>
      <c r="AF461" s="461"/>
      <c r="AG461" s="461"/>
      <c r="AH461" s="461"/>
      <c r="AI461" s="461"/>
      <c r="AJ461" s="461"/>
      <c r="AK461" s="461"/>
      <c r="AL461" s="461"/>
      <c r="AM461" s="461"/>
      <c r="AN461" s="461"/>
      <c r="AO461" s="461"/>
      <c r="AP461" s="461"/>
      <c r="AQ461" s="461"/>
      <c r="AR461" s="461"/>
      <c r="AS461" s="461"/>
    </row>
    <row r="462" spans="3:45" x14ac:dyDescent="0.3">
      <c r="C462" s="461"/>
      <c r="D462" s="461"/>
      <c r="E462" s="461"/>
      <c r="F462" s="461"/>
      <c r="G462" s="461"/>
      <c r="H462" s="461"/>
      <c r="I462" s="461"/>
      <c r="J462" s="461"/>
      <c r="K462" s="461"/>
      <c r="L462" s="461"/>
      <c r="M462" s="461"/>
      <c r="N462" s="461"/>
      <c r="O462" s="461"/>
      <c r="P462" s="461"/>
      <c r="Q462" s="461"/>
      <c r="R462" s="461"/>
      <c r="S462" s="461"/>
      <c r="T462" s="461"/>
      <c r="U462" s="461"/>
      <c r="V462" s="461"/>
      <c r="W462" s="461"/>
      <c r="X462" s="461"/>
      <c r="Y462" s="461"/>
      <c r="Z462" s="461"/>
      <c r="AA462" s="461"/>
      <c r="AB462" s="461"/>
      <c r="AC462" s="461"/>
      <c r="AD462" s="461"/>
      <c r="AE462" s="461"/>
      <c r="AF462" s="461"/>
      <c r="AG462" s="461"/>
      <c r="AH462" s="461"/>
      <c r="AI462" s="461"/>
      <c r="AJ462" s="461"/>
      <c r="AK462" s="461"/>
      <c r="AL462" s="461"/>
      <c r="AM462" s="461"/>
      <c r="AN462" s="461"/>
      <c r="AO462" s="461"/>
      <c r="AP462" s="461"/>
      <c r="AQ462" s="461"/>
      <c r="AR462" s="461"/>
      <c r="AS462" s="461"/>
    </row>
    <row r="463" spans="3:45" x14ac:dyDescent="0.3">
      <c r="C463" s="461"/>
      <c r="D463" s="461"/>
      <c r="E463" s="461"/>
      <c r="F463" s="461"/>
      <c r="G463" s="461"/>
      <c r="H463" s="461"/>
      <c r="I463" s="461"/>
      <c r="J463" s="461"/>
      <c r="K463" s="461"/>
      <c r="L463" s="461"/>
      <c r="M463" s="461"/>
      <c r="N463" s="461"/>
      <c r="O463" s="461"/>
      <c r="P463" s="461"/>
      <c r="Q463" s="461"/>
      <c r="R463" s="461"/>
      <c r="S463" s="461"/>
      <c r="T463" s="461"/>
      <c r="U463" s="461"/>
      <c r="V463" s="461"/>
      <c r="W463" s="461"/>
      <c r="X463" s="461"/>
      <c r="Y463" s="461"/>
      <c r="Z463" s="461"/>
      <c r="AA463" s="461"/>
      <c r="AB463" s="461"/>
      <c r="AC463" s="461"/>
      <c r="AD463" s="461"/>
      <c r="AE463" s="461"/>
      <c r="AF463" s="461"/>
      <c r="AG463" s="461"/>
      <c r="AH463" s="461"/>
      <c r="AI463" s="461"/>
      <c r="AJ463" s="461"/>
      <c r="AK463" s="461"/>
      <c r="AL463" s="461"/>
      <c r="AM463" s="461"/>
      <c r="AN463" s="461"/>
      <c r="AO463" s="461"/>
      <c r="AP463" s="461"/>
      <c r="AQ463" s="461"/>
      <c r="AR463" s="461"/>
      <c r="AS463" s="461"/>
    </row>
    <row r="464" spans="3:45" x14ac:dyDescent="0.3">
      <c r="C464" s="461"/>
      <c r="D464" s="461"/>
      <c r="E464" s="461"/>
      <c r="F464" s="461"/>
      <c r="G464" s="461"/>
      <c r="H464" s="461"/>
      <c r="I464" s="461"/>
      <c r="J464" s="461"/>
      <c r="K464" s="461"/>
      <c r="L464" s="461"/>
      <c r="M464" s="461"/>
      <c r="N464" s="461"/>
      <c r="O464" s="461"/>
      <c r="P464" s="461"/>
      <c r="Q464" s="461"/>
      <c r="R464" s="461"/>
      <c r="S464" s="461"/>
      <c r="T464" s="461"/>
      <c r="U464" s="461"/>
      <c r="V464" s="461"/>
      <c r="W464" s="461"/>
      <c r="X464" s="461"/>
      <c r="Y464" s="461"/>
      <c r="Z464" s="461"/>
      <c r="AA464" s="461"/>
      <c r="AB464" s="461"/>
      <c r="AC464" s="461"/>
      <c r="AD464" s="461"/>
      <c r="AE464" s="461"/>
      <c r="AF464" s="461"/>
      <c r="AG464" s="461"/>
      <c r="AH464" s="461"/>
      <c r="AI464" s="461"/>
      <c r="AJ464" s="461"/>
      <c r="AK464" s="461"/>
      <c r="AL464" s="461"/>
      <c r="AM464" s="461"/>
      <c r="AN464" s="461"/>
      <c r="AO464" s="461"/>
      <c r="AP464" s="461"/>
      <c r="AQ464" s="461"/>
      <c r="AR464" s="461"/>
      <c r="AS464" s="461"/>
    </row>
    <row r="465" spans="3:45" x14ac:dyDescent="0.3">
      <c r="C465" s="461"/>
      <c r="D465" s="461"/>
      <c r="E465" s="461"/>
      <c r="F465" s="461"/>
      <c r="G465" s="461"/>
      <c r="H465" s="461"/>
      <c r="I465" s="461"/>
      <c r="J465" s="461"/>
      <c r="K465" s="461"/>
      <c r="L465" s="461"/>
      <c r="M465" s="461"/>
      <c r="N465" s="461"/>
      <c r="O465" s="461"/>
      <c r="P465" s="461"/>
      <c r="Q465" s="461"/>
      <c r="R465" s="461"/>
      <c r="S465" s="461"/>
      <c r="T465" s="461"/>
      <c r="U465" s="461"/>
      <c r="V465" s="461"/>
      <c r="W465" s="461"/>
      <c r="X465" s="461"/>
      <c r="Y465" s="461"/>
      <c r="Z465" s="461"/>
      <c r="AA465" s="461"/>
      <c r="AB465" s="461"/>
      <c r="AC465" s="461"/>
      <c r="AD465" s="461"/>
      <c r="AE465" s="461"/>
      <c r="AF465" s="461"/>
      <c r="AG465" s="461"/>
      <c r="AH465" s="461"/>
      <c r="AI465" s="461"/>
      <c r="AJ465" s="461"/>
      <c r="AK465" s="461"/>
      <c r="AL465" s="461"/>
      <c r="AM465" s="461"/>
      <c r="AN465" s="461"/>
      <c r="AO465" s="461"/>
      <c r="AP465" s="461"/>
      <c r="AQ465" s="461"/>
      <c r="AR465" s="461"/>
      <c r="AS465" s="461"/>
    </row>
    <row r="466" spans="3:45" x14ac:dyDescent="0.3">
      <c r="C466" s="461"/>
      <c r="D466" s="461"/>
      <c r="E466" s="461"/>
      <c r="F466" s="461"/>
      <c r="G466" s="461"/>
      <c r="H466" s="461"/>
      <c r="I466" s="461"/>
      <c r="J466" s="461"/>
      <c r="K466" s="461"/>
      <c r="L466" s="461"/>
      <c r="M466" s="461"/>
      <c r="N466" s="461"/>
      <c r="O466" s="461"/>
      <c r="P466" s="461"/>
      <c r="Q466" s="461"/>
      <c r="R466" s="461"/>
      <c r="S466" s="461"/>
      <c r="T466" s="461"/>
      <c r="U466" s="461"/>
      <c r="V466" s="461"/>
      <c r="W466" s="461"/>
      <c r="X466" s="461"/>
      <c r="Y466" s="461"/>
      <c r="Z466" s="461"/>
      <c r="AA466" s="461"/>
      <c r="AB466" s="461"/>
      <c r="AC466" s="461"/>
      <c r="AD466" s="461"/>
      <c r="AE466" s="461"/>
      <c r="AF466" s="461"/>
      <c r="AG466" s="461"/>
      <c r="AH466" s="461"/>
      <c r="AI466" s="461"/>
      <c r="AJ466" s="461"/>
      <c r="AK466" s="461"/>
      <c r="AL466" s="461"/>
      <c r="AM466" s="461"/>
      <c r="AN466" s="461"/>
      <c r="AO466" s="461"/>
      <c r="AP466" s="461"/>
      <c r="AQ466" s="461"/>
      <c r="AR466" s="461"/>
      <c r="AS466" s="461"/>
    </row>
    <row r="467" spans="3:45" x14ac:dyDescent="0.3">
      <c r="C467" s="461"/>
      <c r="D467" s="461"/>
      <c r="E467" s="461"/>
      <c r="F467" s="461"/>
      <c r="G467" s="461"/>
      <c r="H467" s="461"/>
      <c r="I467" s="461"/>
      <c r="J467" s="461"/>
      <c r="K467" s="461"/>
      <c r="L467" s="461"/>
      <c r="M467" s="461"/>
      <c r="N467" s="461"/>
      <c r="O467" s="461"/>
      <c r="P467" s="461"/>
      <c r="Q467" s="461"/>
      <c r="R467" s="461"/>
      <c r="S467" s="461"/>
      <c r="T467" s="461"/>
      <c r="U467" s="461"/>
      <c r="V467" s="461"/>
      <c r="W467" s="461"/>
      <c r="X467" s="461"/>
      <c r="Y467" s="461"/>
      <c r="Z467" s="461"/>
      <c r="AA467" s="461"/>
      <c r="AB467" s="461"/>
      <c r="AC467" s="461"/>
      <c r="AD467" s="461"/>
      <c r="AE467" s="461"/>
      <c r="AF467" s="461"/>
      <c r="AG467" s="461"/>
      <c r="AH467" s="461"/>
      <c r="AI467" s="461"/>
      <c r="AJ467" s="461"/>
      <c r="AK467" s="461"/>
      <c r="AL467" s="461"/>
      <c r="AM467" s="461"/>
      <c r="AN467" s="461"/>
      <c r="AO467" s="461"/>
      <c r="AP467" s="461"/>
      <c r="AQ467" s="461"/>
      <c r="AR467" s="461"/>
      <c r="AS467" s="461"/>
    </row>
    <row r="468" spans="3:45" x14ac:dyDescent="0.3">
      <c r="C468" s="461"/>
      <c r="D468" s="461"/>
      <c r="E468" s="461"/>
      <c r="F468" s="461"/>
      <c r="G468" s="461"/>
      <c r="H468" s="461"/>
      <c r="I468" s="461"/>
      <c r="J468" s="461"/>
      <c r="K468" s="461"/>
      <c r="L468" s="461"/>
      <c r="M468" s="461"/>
      <c r="N468" s="461"/>
      <c r="O468" s="461"/>
      <c r="P468" s="461"/>
      <c r="Q468" s="461"/>
      <c r="R468" s="461"/>
      <c r="S468" s="461"/>
      <c r="T468" s="461"/>
      <c r="U468" s="461"/>
      <c r="V468" s="461"/>
      <c r="W468" s="461"/>
      <c r="X468" s="461"/>
      <c r="Y468" s="461"/>
      <c r="Z468" s="461"/>
      <c r="AA468" s="461"/>
      <c r="AB468" s="461"/>
      <c r="AC468" s="461"/>
      <c r="AD468" s="461"/>
      <c r="AE468" s="461"/>
      <c r="AF468" s="461"/>
      <c r="AG468" s="461"/>
      <c r="AH468" s="461"/>
      <c r="AI468" s="461"/>
      <c r="AJ468" s="461"/>
      <c r="AK468" s="461"/>
      <c r="AL468" s="461"/>
      <c r="AM468" s="461"/>
      <c r="AN468" s="461"/>
      <c r="AO468" s="461"/>
      <c r="AP468" s="461"/>
      <c r="AQ468" s="461"/>
      <c r="AR468" s="461"/>
      <c r="AS468" s="461"/>
    </row>
    <row r="469" spans="3:45" x14ac:dyDescent="0.3">
      <c r="C469" s="461"/>
      <c r="D469" s="461"/>
      <c r="E469" s="461"/>
      <c r="F469" s="461"/>
      <c r="G469" s="461"/>
      <c r="H469" s="461"/>
      <c r="I469" s="461"/>
      <c r="J469" s="461"/>
      <c r="K469" s="461"/>
      <c r="L469" s="461"/>
      <c r="M469" s="461"/>
      <c r="N469" s="461"/>
      <c r="O469" s="461"/>
      <c r="P469" s="461"/>
      <c r="Q469" s="461"/>
      <c r="R469" s="461"/>
      <c r="S469" s="461"/>
      <c r="T469" s="461"/>
      <c r="U469" s="461"/>
      <c r="V469" s="461"/>
      <c r="W469" s="461"/>
      <c r="X469" s="461"/>
      <c r="Y469" s="461"/>
      <c r="Z469" s="461"/>
      <c r="AA469" s="461"/>
      <c r="AB469" s="461"/>
      <c r="AC469" s="461"/>
      <c r="AD469" s="461"/>
      <c r="AE469" s="461"/>
      <c r="AF469" s="461"/>
      <c r="AG469" s="461"/>
      <c r="AH469" s="461"/>
      <c r="AI469" s="461"/>
      <c r="AJ469" s="461"/>
      <c r="AK469" s="461"/>
      <c r="AL469" s="461"/>
      <c r="AM469" s="461"/>
      <c r="AN469" s="461"/>
      <c r="AO469" s="461"/>
      <c r="AP469" s="461"/>
      <c r="AQ469" s="461"/>
      <c r="AR469" s="461"/>
      <c r="AS469" s="461"/>
    </row>
    <row r="470" spans="3:45" x14ac:dyDescent="0.3">
      <c r="C470" s="461"/>
      <c r="D470" s="461"/>
      <c r="E470" s="461"/>
      <c r="F470" s="461"/>
      <c r="G470" s="461"/>
      <c r="H470" s="461"/>
      <c r="I470" s="461"/>
      <c r="J470" s="461"/>
      <c r="K470" s="461"/>
      <c r="L470" s="461"/>
      <c r="M470" s="461"/>
      <c r="N470" s="461"/>
      <c r="O470" s="461"/>
      <c r="P470" s="461"/>
      <c r="Q470" s="461"/>
      <c r="R470" s="461"/>
      <c r="S470" s="461"/>
      <c r="T470" s="461"/>
      <c r="U470" s="461"/>
      <c r="V470" s="461"/>
      <c r="W470" s="461"/>
      <c r="X470" s="461"/>
      <c r="Y470" s="461"/>
      <c r="Z470" s="461"/>
      <c r="AA470" s="461"/>
      <c r="AB470" s="461"/>
      <c r="AC470" s="461"/>
      <c r="AD470" s="461"/>
      <c r="AE470" s="461"/>
      <c r="AF470" s="461"/>
      <c r="AG470" s="461"/>
      <c r="AH470" s="461"/>
      <c r="AI470" s="461"/>
      <c r="AJ470" s="461"/>
      <c r="AK470" s="461"/>
      <c r="AL470" s="461"/>
      <c r="AM470" s="461"/>
      <c r="AN470" s="461"/>
      <c r="AO470" s="461"/>
      <c r="AP470" s="461"/>
      <c r="AQ470" s="461"/>
      <c r="AR470" s="461"/>
      <c r="AS470" s="461"/>
    </row>
    <row r="471" spans="3:45" x14ac:dyDescent="0.3">
      <c r="C471" s="461"/>
      <c r="D471" s="461"/>
      <c r="E471" s="461"/>
      <c r="F471" s="461"/>
      <c r="G471" s="461"/>
      <c r="H471" s="461"/>
      <c r="I471" s="461"/>
      <c r="J471" s="461"/>
      <c r="K471" s="461"/>
      <c r="L471" s="461"/>
      <c r="M471" s="461"/>
      <c r="N471" s="461"/>
      <c r="O471" s="461"/>
      <c r="P471" s="461"/>
      <c r="Q471" s="461"/>
      <c r="R471" s="461"/>
      <c r="S471" s="461"/>
      <c r="T471" s="461"/>
      <c r="U471" s="461"/>
      <c r="V471" s="461"/>
      <c r="W471" s="461"/>
      <c r="X471" s="461"/>
      <c r="Y471" s="461"/>
      <c r="Z471" s="461"/>
      <c r="AA471" s="461"/>
      <c r="AB471" s="461"/>
      <c r="AC471" s="461"/>
      <c r="AD471" s="461"/>
      <c r="AE471" s="461"/>
      <c r="AF471" s="461"/>
      <c r="AG471" s="461"/>
      <c r="AH471" s="461"/>
      <c r="AI471" s="461"/>
      <c r="AJ471" s="461"/>
      <c r="AK471" s="461"/>
      <c r="AL471" s="461"/>
      <c r="AM471" s="461"/>
      <c r="AN471" s="461"/>
      <c r="AO471" s="461"/>
      <c r="AP471" s="461"/>
      <c r="AQ471" s="461"/>
      <c r="AR471" s="461"/>
      <c r="AS471" s="461"/>
    </row>
    <row r="472" spans="3:45" x14ac:dyDescent="0.3">
      <c r="C472" s="461"/>
      <c r="D472" s="461"/>
      <c r="E472" s="461"/>
      <c r="F472" s="461"/>
      <c r="G472" s="461"/>
      <c r="H472" s="461"/>
      <c r="I472" s="461"/>
      <c r="J472" s="461"/>
      <c r="K472" s="461"/>
      <c r="L472" s="461"/>
      <c r="M472" s="461"/>
      <c r="N472" s="461"/>
      <c r="O472" s="461"/>
      <c r="P472" s="461"/>
      <c r="Q472" s="461"/>
      <c r="R472" s="461"/>
      <c r="S472" s="461"/>
      <c r="T472" s="461"/>
      <c r="U472" s="461"/>
      <c r="V472" s="461"/>
      <c r="W472" s="461"/>
      <c r="X472" s="461"/>
      <c r="Y472" s="461"/>
      <c r="Z472" s="461"/>
      <c r="AA472" s="461"/>
      <c r="AB472" s="461"/>
      <c r="AC472" s="461"/>
      <c r="AD472" s="461"/>
      <c r="AE472" s="461"/>
      <c r="AF472" s="461"/>
      <c r="AG472" s="461"/>
      <c r="AH472" s="461"/>
      <c r="AI472" s="461"/>
      <c r="AJ472" s="461"/>
      <c r="AK472" s="461"/>
      <c r="AL472" s="461"/>
      <c r="AM472" s="461"/>
      <c r="AN472" s="461"/>
      <c r="AO472" s="461"/>
      <c r="AP472" s="461"/>
      <c r="AQ472" s="461"/>
      <c r="AR472" s="461"/>
      <c r="AS472" s="461"/>
    </row>
    <row r="473" spans="3:45" x14ac:dyDescent="0.3">
      <c r="C473" s="461"/>
      <c r="D473" s="461"/>
      <c r="E473" s="461"/>
      <c r="F473" s="461"/>
      <c r="G473" s="461"/>
      <c r="H473" s="461"/>
      <c r="I473" s="461"/>
      <c r="J473" s="461"/>
      <c r="K473" s="461"/>
      <c r="L473" s="461"/>
      <c r="M473" s="461"/>
      <c r="N473" s="461"/>
      <c r="O473" s="461"/>
      <c r="P473" s="461"/>
      <c r="Q473" s="461"/>
      <c r="R473" s="461"/>
      <c r="S473" s="461"/>
      <c r="T473" s="461"/>
      <c r="U473" s="461"/>
      <c r="V473" s="461"/>
      <c r="W473" s="461"/>
      <c r="X473" s="461"/>
      <c r="Y473" s="461"/>
      <c r="Z473" s="461"/>
      <c r="AA473" s="461"/>
      <c r="AB473" s="461"/>
      <c r="AC473" s="461"/>
      <c r="AD473" s="461"/>
      <c r="AE473" s="461"/>
      <c r="AF473" s="461"/>
      <c r="AG473" s="461"/>
      <c r="AH473" s="461"/>
      <c r="AI473" s="461"/>
      <c r="AJ473" s="461"/>
      <c r="AK473" s="461"/>
      <c r="AL473" s="461"/>
      <c r="AM473" s="461"/>
      <c r="AN473" s="461"/>
      <c r="AO473" s="461"/>
      <c r="AP473" s="461"/>
      <c r="AQ473" s="461"/>
      <c r="AR473" s="461"/>
      <c r="AS473" s="461"/>
    </row>
    <row r="474" spans="3:45" x14ac:dyDescent="0.3">
      <c r="C474" s="461"/>
      <c r="D474" s="461"/>
      <c r="E474" s="461"/>
      <c r="F474" s="461"/>
      <c r="G474" s="461"/>
      <c r="H474" s="461"/>
      <c r="I474" s="461"/>
      <c r="J474" s="461"/>
      <c r="K474" s="461"/>
      <c r="L474" s="461"/>
      <c r="M474" s="461"/>
      <c r="N474" s="461"/>
      <c r="O474" s="461"/>
      <c r="P474" s="461"/>
      <c r="Q474" s="461"/>
      <c r="R474" s="461"/>
      <c r="S474" s="461"/>
      <c r="T474" s="461"/>
      <c r="U474" s="461"/>
      <c r="V474" s="461"/>
      <c r="W474" s="461"/>
      <c r="X474" s="461"/>
      <c r="Y474" s="461"/>
      <c r="Z474" s="461"/>
      <c r="AA474" s="461"/>
      <c r="AB474" s="461"/>
      <c r="AC474" s="461"/>
      <c r="AD474" s="461"/>
      <c r="AE474" s="461"/>
      <c r="AF474" s="461"/>
      <c r="AG474" s="461"/>
      <c r="AH474" s="461"/>
      <c r="AI474" s="461"/>
      <c r="AJ474" s="461"/>
      <c r="AK474" s="461"/>
      <c r="AL474" s="461"/>
      <c r="AM474" s="461"/>
      <c r="AN474" s="461"/>
      <c r="AO474" s="461"/>
      <c r="AP474" s="461"/>
      <c r="AQ474" s="461"/>
      <c r="AR474" s="461"/>
      <c r="AS474" s="461"/>
    </row>
    <row r="475" spans="3:45" x14ac:dyDescent="0.3">
      <c r="C475" s="461"/>
      <c r="D475" s="461"/>
      <c r="E475" s="461"/>
      <c r="F475" s="461"/>
      <c r="G475" s="461"/>
      <c r="H475" s="461"/>
      <c r="I475" s="461"/>
      <c r="J475" s="461"/>
      <c r="K475" s="461"/>
      <c r="L475" s="461"/>
      <c r="M475" s="461"/>
      <c r="N475" s="461"/>
      <c r="O475" s="461"/>
      <c r="P475" s="461"/>
      <c r="Q475" s="461"/>
      <c r="R475" s="461"/>
      <c r="S475" s="461"/>
      <c r="T475" s="461"/>
      <c r="U475" s="461"/>
      <c r="V475" s="461"/>
      <c r="W475" s="461"/>
      <c r="X475" s="461"/>
      <c r="Y475" s="461"/>
      <c r="Z475" s="461"/>
      <c r="AA475" s="461"/>
      <c r="AB475" s="461"/>
      <c r="AC475" s="461"/>
      <c r="AD475" s="461"/>
      <c r="AE475" s="461"/>
      <c r="AF475" s="461"/>
      <c r="AG475" s="461"/>
      <c r="AH475" s="461"/>
      <c r="AI475" s="461"/>
      <c r="AJ475" s="461"/>
      <c r="AK475" s="461"/>
      <c r="AL475" s="461"/>
      <c r="AM475" s="461"/>
      <c r="AN475" s="461"/>
      <c r="AO475" s="461"/>
      <c r="AP475" s="461"/>
      <c r="AQ475" s="461"/>
      <c r="AR475" s="461"/>
      <c r="AS475" s="461"/>
    </row>
    <row r="476" spans="3:45" x14ac:dyDescent="0.3">
      <c r="C476" s="461"/>
      <c r="D476" s="461"/>
      <c r="E476" s="461"/>
      <c r="F476" s="461"/>
      <c r="G476" s="461"/>
      <c r="H476" s="461"/>
      <c r="I476" s="461"/>
      <c r="J476" s="461"/>
      <c r="K476" s="461"/>
      <c r="L476" s="461"/>
      <c r="M476" s="461"/>
      <c r="N476" s="461"/>
      <c r="O476" s="461"/>
      <c r="P476" s="461"/>
      <c r="Q476" s="461"/>
      <c r="R476" s="461"/>
      <c r="S476" s="461"/>
      <c r="T476" s="461"/>
      <c r="U476" s="461"/>
      <c r="V476" s="461"/>
      <c r="W476" s="461"/>
      <c r="X476" s="461"/>
      <c r="Y476" s="461"/>
      <c r="Z476" s="461"/>
      <c r="AA476" s="461"/>
      <c r="AB476" s="461"/>
      <c r="AC476" s="461"/>
      <c r="AD476" s="461"/>
      <c r="AE476" s="461"/>
      <c r="AF476" s="461"/>
      <c r="AG476" s="461"/>
      <c r="AH476" s="461"/>
      <c r="AI476" s="461"/>
      <c r="AJ476" s="461"/>
      <c r="AK476" s="461"/>
      <c r="AL476" s="461"/>
      <c r="AM476" s="461"/>
      <c r="AN476" s="461"/>
      <c r="AO476" s="461"/>
      <c r="AP476" s="461"/>
      <c r="AQ476" s="461"/>
      <c r="AR476" s="461"/>
      <c r="AS476" s="461"/>
    </row>
    <row r="477" spans="3:45" x14ac:dyDescent="0.3">
      <c r="C477" s="461"/>
      <c r="D477" s="461"/>
      <c r="E477" s="461"/>
      <c r="F477" s="461"/>
      <c r="G477" s="461"/>
      <c r="H477" s="461"/>
      <c r="I477" s="461"/>
      <c r="J477" s="461"/>
      <c r="K477" s="461"/>
      <c r="L477" s="461"/>
      <c r="M477" s="461"/>
      <c r="N477" s="461"/>
      <c r="O477" s="461"/>
      <c r="P477" s="461"/>
      <c r="Q477" s="461"/>
      <c r="R477" s="461"/>
      <c r="S477" s="461"/>
      <c r="T477" s="461"/>
      <c r="U477" s="461"/>
      <c r="V477" s="461"/>
      <c r="W477" s="461"/>
      <c r="X477" s="461"/>
      <c r="Y477" s="461"/>
      <c r="Z477" s="461"/>
      <c r="AA477" s="461"/>
      <c r="AB477" s="461"/>
      <c r="AC477" s="461"/>
      <c r="AD477" s="461"/>
      <c r="AE477" s="461"/>
      <c r="AF477" s="461"/>
      <c r="AG477" s="461"/>
      <c r="AH477" s="461"/>
      <c r="AI477" s="461"/>
      <c r="AJ477" s="461"/>
      <c r="AK477" s="461"/>
      <c r="AL477" s="461"/>
      <c r="AM477" s="461"/>
      <c r="AN477" s="461"/>
      <c r="AO477" s="461"/>
      <c r="AP477" s="461"/>
      <c r="AQ477" s="461"/>
      <c r="AR477" s="461"/>
      <c r="AS477" s="461"/>
    </row>
    <row r="478" spans="3:45" x14ac:dyDescent="0.3">
      <c r="C478" s="461"/>
      <c r="D478" s="461"/>
      <c r="E478" s="461"/>
      <c r="F478" s="461"/>
      <c r="G478" s="461"/>
      <c r="H478" s="461"/>
      <c r="I478" s="461"/>
      <c r="J478" s="461"/>
      <c r="K478" s="461"/>
      <c r="L478" s="461"/>
      <c r="M478" s="461"/>
      <c r="N478" s="461"/>
      <c r="O478" s="461"/>
      <c r="P478" s="461"/>
      <c r="Q478" s="461"/>
      <c r="R478" s="461"/>
      <c r="S478" s="461"/>
      <c r="T478" s="461"/>
      <c r="U478" s="461"/>
      <c r="V478" s="461"/>
      <c r="W478" s="461"/>
      <c r="X478" s="461"/>
      <c r="Y478" s="461"/>
      <c r="Z478" s="461"/>
      <c r="AA478" s="461"/>
      <c r="AB478" s="461"/>
      <c r="AC478" s="461"/>
      <c r="AD478" s="461"/>
      <c r="AE478" s="461"/>
      <c r="AF478" s="461"/>
      <c r="AG478" s="461"/>
      <c r="AH478" s="461"/>
      <c r="AI478" s="461"/>
      <c r="AJ478" s="461"/>
      <c r="AK478" s="461"/>
      <c r="AL478" s="461"/>
      <c r="AM478" s="461"/>
      <c r="AN478" s="461"/>
      <c r="AO478" s="461"/>
      <c r="AP478" s="461"/>
      <c r="AQ478" s="461"/>
      <c r="AR478" s="461"/>
      <c r="AS478" s="461"/>
    </row>
    <row r="479" spans="3:45" x14ac:dyDescent="0.3">
      <c r="C479" s="461"/>
      <c r="D479" s="461"/>
      <c r="E479" s="461"/>
      <c r="F479" s="461"/>
      <c r="G479" s="461"/>
      <c r="H479" s="461"/>
      <c r="I479" s="461"/>
      <c r="J479" s="461"/>
      <c r="K479" s="461"/>
      <c r="L479" s="461"/>
      <c r="M479" s="461"/>
      <c r="N479" s="461"/>
      <c r="O479" s="461"/>
      <c r="P479" s="461"/>
      <c r="Q479" s="461"/>
      <c r="R479" s="461"/>
      <c r="S479" s="461"/>
      <c r="T479" s="461"/>
      <c r="U479" s="461"/>
      <c r="V479" s="461"/>
      <c r="W479" s="461"/>
      <c r="X479" s="461"/>
      <c r="Y479" s="461"/>
      <c r="Z479" s="461"/>
      <c r="AA479" s="461"/>
      <c r="AB479" s="461"/>
      <c r="AC479" s="461"/>
      <c r="AD479" s="461"/>
      <c r="AE479" s="461"/>
      <c r="AF479" s="461"/>
      <c r="AG479" s="461"/>
      <c r="AH479" s="461"/>
      <c r="AI479" s="461"/>
      <c r="AJ479" s="461"/>
      <c r="AK479" s="461"/>
      <c r="AL479" s="461"/>
      <c r="AM479" s="461"/>
      <c r="AN479" s="461"/>
      <c r="AO479" s="461"/>
      <c r="AP479" s="461"/>
      <c r="AQ479" s="461"/>
      <c r="AR479" s="461"/>
      <c r="AS479" s="461"/>
    </row>
    <row r="480" spans="3:45" x14ac:dyDescent="0.3">
      <c r="C480" s="461"/>
      <c r="D480" s="461"/>
      <c r="E480" s="461"/>
      <c r="F480" s="461"/>
      <c r="G480" s="461"/>
      <c r="H480" s="461"/>
      <c r="I480" s="461"/>
      <c r="J480" s="461"/>
      <c r="K480" s="461"/>
      <c r="L480" s="461"/>
      <c r="M480" s="461"/>
      <c r="N480" s="461"/>
      <c r="O480" s="461"/>
      <c r="P480" s="461"/>
      <c r="Q480" s="461"/>
      <c r="R480" s="461"/>
      <c r="S480" s="461"/>
      <c r="T480" s="461"/>
      <c r="U480" s="461"/>
      <c r="V480" s="461"/>
      <c r="W480" s="461"/>
      <c r="X480" s="461"/>
      <c r="Y480" s="461"/>
      <c r="Z480" s="461"/>
      <c r="AA480" s="461"/>
      <c r="AB480" s="461"/>
      <c r="AC480" s="461"/>
      <c r="AD480" s="461"/>
      <c r="AE480" s="461"/>
      <c r="AF480" s="461"/>
      <c r="AG480" s="461"/>
      <c r="AH480" s="461"/>
      <c r="AI480" s="461"/>
      <c r="AJ480" s="461"/>
      <c r="AK480" s="461"/>
      <c r="AL480" s="461"/>
      <c r="AM480" s="461"/>
      <c r="AN480" s="461"/>
      <c r="AO480" s="461"/>
      <c r="AP480" s="461"/>
      <c r="AQ480" s="461"/>
      <c r="AR480" s="461"/>
      <c r="AS480" s="461"/>
    </row>
    <row r="481" spans="3:45" x14ac:dyDescent="0.3">
      <c r="C481" s="461"/>
      <c r="D481" s="461"/>
      <c r="E481" s="461"/>
      <c r="F481" s="461"/>
      <c r="G481" s="461"/>
      <c r="H481" s="461"/>
      <c r="I481" s="461"/>
      <c r="J481" s="461"/>
      <c r="K481" s="461"/>
      <c r="L481" s="461"/>
      <c r="M481" s="461"/>
      <c r="N481" s="461"/>
      <c r="O481" s="461"/>
      <c r="P481" s="461"/>
      <c r="Q481" s="461"/>
      <c r="R481" s="461"/>
      <c r="S481" s="461"/>
      <c r="T481" s="461"/>
      <c r="U481" s="461"/>
      <c r="V481" s="461"/>
      <c r="W481" s="461"/>
      <c r="X481" s="461"/>
      <c r="Y481" s="461"/>
      <c r="Z481" s="461"/>
      <c r="AA481" s="461"/>
      <c r="AB481" s="461"/>
      <c r="AC481" s="461"/>
      <c r="AD481" s="461"/>
      <c r="AE481" s="461"/>
      <c r="AF481" s="461"/>
      <c r="AG481" s="461"/>
      <c r="AH481" s="461"/>
      <c r="AI481" s="461"/>
      <c r="AJ481" s="461"/>
      <c r="AK481" s="461"/>
      <c r="AL481" s="461"/>
      <c r="AM481" s="461"/>
      <c r="AN481" s="461"/>
      <c r="AO481" s="461"/>
      <c r="AP481" s="461"/>
      <c r="AQ481" s="461"/>
      <c r="AR481" s="461"/>
      <c r="AS481" s="461"/>
    </row>
    <row r="482" spans="3:45" x14ac:dyDescent="0.3">
      <c r="C482" s="461"/>
      <c r="D482" s="461"/>
      <c r="E482" s="461"/>
      <c r="F482" s="461"/>
      <c r="G482" s="461"/>
      <c r="H482" s="461"/>
      <c r="I482" s="461"/>
      <c r="J482" s="461"/>
      <c r="K482" s="461"/>
      <c r="L482" s="461"/>
      <c r="M482" s="461"/>
      <c r="N482" s="461"/>
      <c r="O482" s="461"/>
      <c r="P482" s="461"/>
      <c r="Q482" s="461"/>
      <c r="R482" s="461"/>
      <c r="S482" s="461"/>
      <c r="T482" s="461"/>
      <c r="U482" s="461"/>
      <c r="V482" s="461"/>
      <c r="W482" s="461"/>
      <c r="X482" s="461"/>
      <c r="Y482" s="461"/>
      <c r="Z482" s="461"/>
      <c r="AA482" s="461"/>
      <c r="AB482" s="461"/>
      <c r="AC482" s="461"/>
      <c r="AD482" s="461"/>
      <c r="AE482" s="461"/>
      <c r="AF482" s="461"/>
      <c r="AG482" s="461"/>
      <c r="AH482" s="461"/>
      <c r="AI482" s="461"/>
      <c r="AJ482" s="461"/>
      <c r="AK482" s="461"/>
      <c r="AL482" s="461"/>
      <c r="AM482" s="461"/>
      <c r="AN482" s="461"/>
      <c r="AO482" s="461"/>
      <c r="AP482" s="461"/>
      <c r="AQ482" s="461"/>
      <c r="AR482" s="461"/>
      <c r="AS482" s="461"/>
    </row>
    <row r="483" spans="3:45" x14ac:dyDescent="0.3">
      <c r="C483" s="461"/>
      <c r="D483" s="461"/>
      <c r="E483" s="461"/>
      <c r="F483" s="461"/>
      <c r="G483" s="461"/>
      <c r="H483" s="461"/>
      <c r="I483" s="461"/>
      <c r="J483" s="461"/>
      <c r="K483" s="461"/>
      <c r="L483" s="461"/>
      <c r="M483" s="461"/>
      <c r="N483" s="461"/>
      <c r="O483" s="461"/>
      <c r="P483" s="461"/>
      <c r="Q483" s="461"/>
      <c r="R483" s="461"/>
      <c r="S483" s="461"/>
      <c r="T483" s="461"/>
      <c r="U483" s="461"/>
      <c r="V483" s="461"/>
      <c r="W483" s="461"/>
      <c r="X483" s="461"/>
      <c r="Y483" s="461"/>
      <c r="Z483" s="461"/>
      <c r="AA483" s="461"/>
      <c r="AB483" s="461"/>
      <c r="AC483" s="461"/>
      <c r="AD483" s="461"/>
      <c r="AE483" s="461"/>
      <c r="AF483" s="461"/>
      <c r="AG483" s="461"/>
      <c r="AH483" s="461"/>
      <c r="AI483" s="461"/>
      <c r="AJ483" s="461"/>
      <c r="AK483" s="461"/>
      <c r="AL483" s="461"/>
      <c r="AM483" s="461"/>
      <c r="AN483" s="461"/>
      <c r="AO483" s="461"/>
      <c r="AP483" s="461"/>
      <c r="AQ483" s="461"/>
      <c r="AR483" s="461"/>
      <c r="AS483" s="461"/>
    </row>
    <row r="484" spans="3:45" x14ac:dyDescent="0.3">
      <c r="C484" s="461"/>
      <c r="D484" s="461"/>
      <c r="E484" s="461"/>
      <c r="F484" s="461"/>
      <c r="G484" s="461"/>
      <c r="H484" s="461"/>
      <c r="I484" s="461"/>
      <c r="J484" s="461"/>
      <c r="K484" s="461"/>
      <c r="L484" s="461"/>
      <c r="M484" s="461"/>
      <c r="N484" s="461"/>
      <c r="O484" s="461"/>
      <c r="P484" s="461"/>
      <c r="Q484" s="461"/>
      <c r="R484" s="461"/>
      <c r="S484" s="461"/>
      <c r="T484" s="461"/>
      <c r="U484" s="461"/>
      <c r="V484" s="461"/>
      <c r="W484" s="461"/>
      <c r="X484" s="461"/>
      <c r="Y484" s="461"/>
      <c r="Z484" s="461"/>
      <c r="AA484" s="461"/>
      <c r="AB484" s="461"/>
      <c r="AC484" s="461"/>
      <c r="AD484" s="461"/>
      <c r="AE484" s="461"/>
      <c r="AF484" s="461"/>
      <c r="AG484" s="461"/>
      <c r="AH484" s="461"/>
      <c r="AI484" s="461"/>
      <c r="AJ484" s="461"/>
      <c r="AK484" s="461"/>
      <c r="AL484" s="461"/>
      <c r="AM484" s="461"/>
      <c r="AN484" s="461"/>
      <c r="AO484" s="461"/>
      <c r="AP484" s="461"/>
      <c r="AQ484" s="461"/>
      <c r="AR484" s="461"/>
      <c r="AS484" s="461"/>
    </row>
    <row r="485" spans="3:45" x14ac:dyDescent="0.3">
      <c r="C485" s="461"/>
      <c r="D485" s="461"/>
      <c r="E485" s="461"/>
      <c r="F485" s="461"/>
      <c r="G485" s="461"/>
      <c r="H485" s="461"/>
      <c r="I485" s="461"/>
      <c r="J485" s="461"/>
      <c r="K485" s="461"/>
      <c r="L485" s="461"/>
      <c r="M485" s="461"/>
      <c r="N485" s="461"/>
      <c r="O485" s="461"/>
      <c r="P485" s="461"/>
      <c r="Q485" s="461"/>
      <c r="R485" s="461"/>
      <c r="S485" s="461"/>
      <c r="T485" s="461"/>
      <c r="U485" s="461"/>
      <c r="V485" s="461"/>
      <c r="W485" s="461"/>
      <c r="X485" s="461"/>
      <c r="Y485" s="461"/>
      <c r="Z485" s="461"/>
      <c r="AA485" s="461"/>
      <c r="AB485" s="461"/>
      <c r="AC485" s="461"/>
      <c r="AD485" s="461"/>
      <c r="AE485" s="461"/>
      <c r="AF485" s="461"/>
      <c r="AG485" s="461"/>
      <c r="AH485" s="461"/>
      <c r="AI485" s="461"/>
      <c r="AJ485" s="461"/>
      <c r="AK485" s="461"/>
      <c r="AL485" s="461"/>
      <c r="AM485" s="461"/>
      <c r="AN485" s="461"/>
      <c r="AO485" s="461"/>
      <c r="AP485" s="461"/>
      <c r="AQ485" s="461"/>
      <c r="AR485" s="461"/>
      <c r="AS485" s="461"/>
    </row>
    <row r="486" spans="3:45" x14ac:dyDescent="0.3">
      <c r="C486" s="461"/>
      <c r="D486" s="461"/>
      <c r="E486" s="461"/>
      <c r="F486" s="461"/>
      <c r="G486" s="461"/>
      <c r="H486" s="461"/>
      <c r="I486" s="461"/>
      <c r="J486" s="461"/>
      <c r="K486" s="461"/>
      <c r="L486" s="461"/>
      <c r="M486" s="461"/>
      <c r="N486" s="461"/>
      <c r="O486" s="461"/>
      <c r="P486" s="461"/>
      <c r="Q486" s="461"/>
      <c r="R486" s="461"/>
      <c r="S486" s="461"/>
      <c r="T486" s="461"/>
      <c r="U486" s="461"/>
      <c r="V486" s="461"/>
      <c r="W486" s="461"/>
      <c r="X486" s="461"/>
      <c r="Y486" s="461"/>
      <c r="Z486" s="461"/>
      <c r="AA486" s="461"/>
      <c r="AB486" s="461"/>
      <c r="AC486" s="461"/>
      <c r="AD486" s="461"/>
      <c r="AE486" s="461"/>
      <c r="AF486" s="461"/>
      <c r="AG486" s="461"/>
      <c r="AH486" s="461"/>
      <c r="AI486" s="461"/>
      <c r="AJ486" s="461"/>
      <c r="AK486" s="461"/>
      <c r="AL486" s="461"/>
      <c r="AM486" s="461"/>
      <c r="AN486" s="461"/>
      <c r="AO486" s="461"/>
      <c r="AP486" s="461"/>
      <c r="AQ486" s="461"/>
      <c r="AR486" s="461"/>
      <c r="AS486" s="461"/>
    </row>
    <row r="487" spans="3:45" x14ac:dyDescent="0.3">
      <c r="C487" s="461"/>
      <c r="D487" s="461"/>
      <c r="E487" s="461"/>
      <c r="F487" s="461"/>
      <c r="G487" s="461"/>
      <c r="H487" s="461"/>
      <c r="I487" s="461"/>
      <c r="J487" s="461"/>
      <c r="K487" s="461"/>
      <c r="L487" s="461"/>
      <c r="M487" s="461"/>
      <c r="N487" s="461"/>
      <c r="O487" s="461"/>
      <c r="P487" s="461"/>
      <c r="Q487" s="461"/>
      <c r="R487" s="461"/>
      <c r="S487" s="461"/>
      <c r="T487" s="461"/>
      <c r="U487" s="461"/>
      <c r="V487" s="461"/>
      <c r="W487" s="461"/>
      <c r="X487" s="461"/>
      <c r="Y487" s="461"/>
      <c r="Z487" s="461"/>
      <c r="AA487" s="461"/>
      <c r="AB487" s="461"/>
      <c r="AC487" s="461"/>
      <c r="AD487" s="461"/>
      <c r="AE487" s="461"/>
      <c r="AF487" s="461"/>
      <c r="AG487" s="461"/>
      <c r="AH487" s="461"/>
      <c r="AI487" s="461"/>
      <c r="AJ487" s="461"/>
      <c r="AK487" s="461"/>
      <c r="AL487" s="461"/>
      <c r="AM487" s="461"/>
      <c r="AN487" s="461"/>
      <c r="AO487" s="461"/>
      <c r="AP487" s="461"/>
      <c r="AQ487" s="461"/>
      <c r="AR487" s="461"/>
      <c r="AS487" s="461"/>
    </row>
    <row r="488" spans="3:45" x14ac:dyDescent="0.3">
      <c r="C488" s="461"/>
      <c r="D488" s="461"/>
      <c r="E488" s="461"/>
      <c r="F488" s="461"/>
      <c r="G488" s="461"/>
      <c r="H488" s="461"/>
      <c r="I488" s="461"/>
      <c r="J488" s="461"/>
      <c r="K488" s="461"/>
      <c r="L488" s="461"/>
      <c r="M488" s="461"/>
      <c r="N488" s="461"/>
      <c r="O488" s="461"/>
      <c r="P488" s="461"/>
      <c r="Q488" s="461"/>
      <c r="R488" s="461"/>
      <c r="S488" s="461"/>
      <c r="T488" s="461"/>
      <c r="U488" s="461"/>
      <c r="V488" s="461"/>
      <c r="W488" s="461"/>
      <c r="X488" s="461"/>
      <c r="Y488" s="461"/>
      <c r="Z488" s="461"/>
      <c r="AA488" s="461"/>
      <c r="AB488" s="461"/>
      <c r="AC488" s="461"/>
      <c r="AD488" s="461"/>
      <c r="AE488" s="461"/>
      <c r="AF488" s="461"/>
      <c r="AG488" s="461"/>
      <c r="AH488" s="461"/>
      <c r="AI488" s="461"/>
      <c r="AJ488" s="461"/>
      <c r="AK488" s="461"/>
      <c r="AL488" s="461"/>
      <c r="AM488" s="461"/>
      <c r="AN488" s="461"/>
      <c r="AO488" s="461"/>
      <c r="AP488" s="461"/>
      <c r="AQ488" s="461"/>
      <c r="AR488" s="461"/>
      <c r="AS488" s="461"/>
    </row>
    <row r="489" spans="3:45" x14ac:dyDescent="0.3">
      <c r="C489" s="461"/>
      <c r="D489" s="461"/>
      <c r="E489" s="461"/>
      <c r="F489" s="461"/>
      <c r="G489" s="461"/>
      <c r="H489" s="461"/>
      <c r="I489" s="461"/>
      <c r="J489" s="461"/>
      <c r="K489" s="461"/>
      <c r="L489" s="461"/>
      <c r="M489" s="461"/>
      <c r="N489" s="461"/>
      <c r="O489" s="461"/>
      <c r="P489" s="461"/>
      <c r="Q489" s="461"/>
      <c r="R489" s="461"/>
      <c r="S489" s="461"/>
      <c r="T489" s="461"/>
      <c r="U489" s="461"/>
      <c r="V489" s="461"/>
      <c r="W489" s="461"/>
      <c r="X489" s="461"/>
      <c r="Y489" s="461"/>
      <c r="Z489" s="461"/>
      <c r="AA489" s="461"/>
      <c r="AB489" s="461"/>
      <c r="AC489" s="461"/>
      <c r="AD489" s="461"/>
      <c r="AE489" s="461"/>
      <c r="AF489" s="461"/>
      <c r="AG489" s="461"/>
      <c r="AH489" s="461"/>
      <c r="AI489" s="461"/>
      <c r="AJ489" s="461"/>
      <c r="AK489" s="461"/>
      <c r="AL489" s="461"/>
      <c r="AM489" s="461"/>
      <c r="AN489" s="461"/>
      <c r="AO489" s="461"/>
      <c r="AP489" s="461"/>
      <c r="AQ489" s="461"/>
      <c r="AR489" s="461"/>
      <c r="AS489" s="461"/>
    </row>
    <row r="490" spans="3:45" x14ac:dyDescent="0.3">
      <c r="C490" s="461"/>
      <c r="D490" s="461"/>
      <c r="E490" s="461"/>
      <c r="F490" s="461"/>
      <c r="G490" s="461"/>
      <c r="H490" s="461"/>
      <c r="I490" s="461"/>
      <c r="J490" s="461"/>
      <c r="K490" s="461"/>
      <c r="L490" s="461"/>
      <c r="M490" s="461"/>
      <c r="N490" s="461"/>
      <c r="O490" s="461"/>
      <c r="P490" s="461"/>
      <c r="Q490" s="461"/>
      <c r="R490" s="461"/>
      <c r="S490" s="461"/>
      <c r="T490" s="461"/>
      <c r="U490" s="461"/>
      <c r="V490" s="461"/>
      <c r="W490" s="461"/>
      <c r="X490" s="461"/>
      <c r="Y490" s="461"/>
      <c r="Z490" s="461"/>
      <c r="AA490" s="461"/>
      <c r="AB490" s="461"/>
      <c r="AC490" s="461"/>
      <c r="AD490" s="461"/>
      <c r="AE490" s="461"/>
      <c r="AF490" s="461"/>
      <c r="AG490" s="461"/>
      <c r="AH490" s="461"/>
      <c r="AI490" s="461"/>
      <c r="AJ490" s="461"/>
      <c r="AK490" s="461"/>
      <c r="AL490" s="461"/>
      <c r="AM490" s="461"/>
      <c r="AN490" s="461"/>
      <c r="AO490" s="461"/>
      <c r="AP490" s="461"/>
      <c r="AQ490" s="461"/>
      <c r="AR490" s="461"/>
      <c r="AS490" s="461"/>
    </row>
    <row r="491" spans="3:45" x14ac:dyDescent="0.3">
      <c r="C491" s="461"/>
      <c r="D491" s="461"/>
      <c r="E491" s="461"/>
      <c r="F491" s="461"/>
      <c r="G491" s="461"/>
      <c r="H491" s="461"/>
      <c r="I491" s="461"/>
      <c r="J491" s="461"/>
      <c r="K491" s="461"/>
      <c r="L491" s="461"/>
      <c r="M491" s="461"/>
      <c r="N491" s="461"/>
      <c r="O491" s="461"/>
      <c r="P491" s="461"/>
      <c r="Q491" s="461"/>
      <c r="R491" s="461"/>
      <c r="S491" s="461"/>
      <c r="T491" s="461"/>
      <c r="U491" s="461"/>
      <c r="V491" s="461"/>
      <c r="W491" s="461"/>
      <c r="X491" s="461"/>
      <c r="Y491" s="461"/>
      <c r="Z491" s="461"/>
      <c r="AA491" s="461"/>
      <c r="AB491" s="461"/>
      <c r="AC491" s="461"/>
      <c r="AD491" s="461"/>
      <c r="AE491" s="461"/>
      <c r="AF491" s="461"/>
      <c r="AG491" s="461"/>
      <c r="AH491" s="461"/>
      <c r="AI491" s="461"/>
      <c r="AJ491" s="461"/>
      <c r="AK491" s="461"/>
      <c r="AL491" s="461"/>
      <c r="AM491" s="461"/>
      <c r="AN491" s="461"/>
      <c r="AO491" s="461"/>
      <c r="AP491" s="461"/>
      <c r="AQ491" s="461"/>
      <c r="AR491" s="461"/>
      <c r="AS491" s="461"/>
    </row>
    <row r="492" spans="3:45" x14ac:dyDescent="0.3">
      <c r="C492" s="461"/>
      <c r="D492" s="461"/>
      <c r="E492" s="461"/>
      <c r="F492" s="461"/>
      <c r="G492" s="461"/>
      <c r="H492" s="461"/>
      <c r="I492" s="461"/>
      <c r="J492" s="461"/>
      <c r="K492" s="461"/>
      <c r="L492" s="461"/>
      <c r="M492" s="461"/>
      <c r="N492" s="461"/>
      <c r="O492" s="461"/>
      <c r="P492" s="461"/>
      <c r="Q492" s="461"/>
      <c r="R492" s="461"/>
      <c r="S492" s="461"/>
      <c r="T492" s="461"/>
      <c r="U492" s="461"/>
      <c r="V492" s="461"/>
      <c r="W492" s="461"/>
      <c r="X492" s="461"/>
      <c r="Y492" s="461"/>
      <c r="Z492" s="461"/>
      <c r="AA492" s="461"/>
      <c r="AB492" s="461"/>
      <c r="AC492" s="461"/>
      <c r="AD492" s="461"/>
      <c r="AE492" s="461"/>
      <c r="AF492" s="461"/>
      <c r="AG492" s="461"/>
      <c r="AH492" s="461"/>
      <c r="AI492" s="461"/>
      <c r="AJ492" s="461"/>
      <c r="AK492" s="461"/>
      <c r="AL492" s="461"/>
      <c r="AM492" s="461"/>
      <c r="AN492" s="461"/>
      <c r="AO492" s="461"/>
      <c r="AP492" s="461"/>
      <c r="AQ492" s="461"/>
      <c r="AR492" s="461"/>
      <c r="AS492" s="461"/>
    </row>
    <row r="493" spans="3:45" x14ac:dyDescent="0.3">
      <c r="C493" s="461"/>
      <c r="D493" s="461"/>
      <c r="E493" s="461"/>
      <c r="F493" s="461"/>
      <c r="G493" s="461"/>
      <c r="H493" s="461"/>
      <c r="I493" s="461"/>
      <c r="J493" s="461"/>
      <c r="K493" s="461"/>
      <c r="L493" s="461"/>
      <c r="M493" s="461"/>
      <c r="N493" s="461"/>
      <c r="O493" s="461"/>
      <c r="P493" s="461"/>
      <c r="Q493" s="461"/>
      <c r="R493" s="461"/>
      <c r="S493" s="461"/>
      <c r="T493" s="461"/>
      <c r="U493" s="461"/>
      <c r="V493" s="461"/>
      <c r="W493" s="461"/>
      <c r="X493" s="461"/>
      <c r="Y493" s="461"/>
      <c r="Z493" s="461"/>
      <c r="AA493" s="461"/>
      <c r="AB493" s="461"/>
      <c r="AC493" s="461"/>
      <c r="AD493" s="461"/>
      <c r="AE493" s="461"/>
      <c r="AF493" s="461"/>
      <c r="AG493" s="461"/>
      <c r="AH493" s="461"/>
      <c r="AI493" s="461"/>
      <c r="AJ493" s="461"/>
      <c r="AK493" s="461"/>
      <c r="AL493" s="461"/>
      <c r="AM493" s="461"/>
      <c r="AN493" s="461"/>
      <c r="AO493" s="461"/>
      <c r="AP493" s="461"/>
      <c r="AQ493" s="461"/>
      <c r="AR493" s="461"/>
      <c r="AS493" s="461"/>
    </row>
    <row r="494" spans="3:45" x14ac:dyDescent="0.3">
      <c r="C494" s="461"/>
      <c r="D494" s="461"/>
      <c r="E494" s="461"/>
      <c r="F494" s="461"/>
      <c r="G494" s="461"/>
      <c r="H494" s="461"/>
      <c r="I494" s="461"/>
      <c r="J494" s="461"/>
      <c r="K494" s="461"/>
      <c r="L494" s="461"/>
      <c r="M494" s="461"/>
      <c r="N494" s="461"/>
      <c r="O494" s="461"/>
      <c r="P494" s="461"/>
      <c r="Q494" s="461"/>
      <c r="R494" s="461"/>
      <c r="S494" s="461"/>
      <c r="T494" s="461"/>
      <c r="U494" s="461"/>
      <c r="V494" s="461"/>
      <c r="W494" s="461"/>
      <c r="X494" s="461"/>
      <c r="Y494" s="461"/>
      <c r="Z494" s="461"/>
      <c r="AA494" s="461"/>
      <c r="AB494" s="461"/>
      <c r="AC494" s="461"/>
      <c r="AD494" s="461"/>
      <c r="AE494" s="461"/>
      <c r="AF494" s="461"/>
      <c r="AG494" s="461"/>
      <c r="AH494" s="461"/>
      <c r="AI494" s="461"/>
      <c r="AJ494" s="461"/>
      <c r="AK494" s="461"/>
      <c r="AL494" s="461"/>
      <c r="AM494" s="461"/>
      <c r="AN494" s="461"/>
      <c r="AO494" s="461"/>
      <c r="AP494" s="461"/>
      <c r="AQ494" s="461"/>
      <c r="AR494" s="461"/>
      <c r="AS494" s="461"/>
    </row>
    <row r="495" spans="3:45" x14ac:dyDescent="0.3">
      <c r="C495" s="461"/>
      <c r="D495" s="461"/>
      <c r="E495" s="461"/>
      <c r="F495" s="461"/>
      <c r="G495" s="461"/>
      <c r="H495" s="461"/>
      <c r="I495" s="461"/>
      <c r="J495" s="461"/>
      <c r="K495" s="461"/>
      <c r="L495" s="461"/>
      <c r="M495" s="461"/>
      <c r="N495" s="461"/>
      <c r="O495" s="461"/>
      <c r="P495" s="461"/>
      <c r="Q495" s="461"/>
      <c r="R495" s="461"/>
      <c r="S495" s="461"/>
      <c r="T495" s="461"/>
      <c r="U495" s="461"/>
      <c r="V495" s="461"/>
      <c r="W495" s="461"/>
      <c r="X495" s="461"/>
      <c r="Y495" s="461"/>
      <c r="Z495" s="461"/>
      <c r="AA495" s="461"/>
      <c r="AB495" s="461"/>
      <c r="AC495" s="461"/>
      <c r="AD495" s="461"/>
      <c r="AE495" s="461"/>
      <c r="AF495" s="461"/>
      <c r="AG495" s="461"/>
      <c r="AH495" s="461"/>
      <c r="AI495" s="461"/>
      <c r="AJ495" s="461"/>
      <c r="AK495" s="461"/>
      <c r="AL495" s="461"/>
      <c r="AM495" s="461"/>
      <c r="AN495" s="461"/>
      <c r="AO495" s="461"/>
      <c r="AP495" s="461"/>
      <c r="AQ495" s="461"/>
      <c r="AR495" s="461"/>
      <c r="AS495" s="461"/>
    </row>
    <row r="496" spans="3:45" x14ac:dyDescent="0.3">
      <c r="C496" s="461"/>
      <c r="D496" s="461"/>
      <c r="E496" s="461"/>
      <c r="F496" s="461"/>
      <c r="G496" s="461"/>
      <c r="H496" s="461"/>
      <c r="I496" s="461"/>
      <c r="J496" s="461"/>
      <c r="K496" s="461"/>
      <c r="L496" s="461"/>
      <c r="M496" s="461"/>
      <c r="N496" s="461"/>
      <c r="O496" s="461"/>
      <c r="P496" s="461"/>
      <c r="Q496" s="461"/>
      <c r="R496" s="461"/>
      <c r="S496" s="461"/>
      <c r="T496" s="461"/>
      <c r="U496" s="461"/>
      <c r="V496" s="461"/>
      <c r="W496" s="461"/>
      <c r="X496" s="461"/>
      <c r="Y496" s="461"/>
      <c r="Z496" s="461"/>
      <c r="AA496" s="461"/>
      <c r="AB496" s="461"/>
      <c r="AC496" s="461"/>
      <c r="AD496" s="461"/>
      <c r="AE496" s="461"/>
      <c r="AF496" s="461"/>
      <c r="AG496" s="461"/>
      <c r="AH496" s="461"/>
      <c r="AI496" s="461"/>
      <c r="AJ496" s="461"/>
      <c r="AK496" s="461"/>
      <c r="AL496" s="461"/>
      <c r="AM496" s="461"/>
      <c r="AN496" s="461"/>
      <c r="AO496" s="461"/>
      <c r="AP496" s="461"/>
      <c r="AQ496" s="461"/>
      <c r="AR496" s="461"/>
      <c r="AS496" s="461"/>
    </row>
    <row r="497" spans="3:45" x14ac:dyDescent="0.3">
      <c r="C497" s="461"/>
      <c r="D497" s="461"/>
      <c r="E497" s="461"/>
      <c r="F497" s="461"/>
      <c r="G497" s="461"/>
      <c r="H497" s="461"/>
      <c r="I497" s="461"/>
      <c r="J497" s="461"/>
      <c r="K497" s="461"/>
      <c r="L497" s="461"/>
      <c r="M497" s="461"/>
      <c r="N497" s="461"/>
      <c r="O497" s="461"/>
      <c r="P497" s="461"/>
      <c r="Q497" s="461"/>
      <c r="R497" s="461"/>
      <c r="S497" s="461"/>
      <c r="T497" s="461"/>
      <c r="U497" s="461"/>
      <c r="V497" s="461"/>
      <c r="W497" s="461"/>
      <c r="X497" s="461"/>
      <c r="Y497" s="461"/>
      <c r="Z497" s="461"/>
      <c r="AA497" s="461"/>
      <c r="AB497" s="461"/>
      <c r="AC497" s="461"/>
      <c r="AD497" s="461"/>
      <c r="AE497" s="461"/>
      <c r="AF497" s="461"/>
      <c r="AG497" s="461"/>
      <c r="AH497" s="461"/>
      <c r="AI497" s="461"/>
      <c r="AJ497" s="461"/>
      <c r="AK497" s="461"/>
      <c r="AL497" s="461"/>
      <c r="AM497" s="461"/>
      <c r="AN497" s="461"/>
      <c r="AO497" s="461"/>
      <c r="AP497" s="461"/>
      <c r="AQ497" s="461"/>
      <c r="AR497" s="461"/>
      <c r="AS497" s="461"/>
    </row>
    <row r="498" spans="3:45" x14ac:dyDescent="0.3">
      <c r="C498" s="461"/>
      <c r="D498" s="461"/>
      <c r="E498" s="461"/>
      <c r="F498" s="461"/>
      <c r="G498" s="461"/>
      <c r="H498" s="461"/>
      <c r="I498" s="461"/>
      <c r="J498" s="461"/>
      <c r="K498" s="461"/>
      <c r="L498" s="461"/>
      <c r="M498" s="461"/>
      <c r="N498" s="461"/>
      <c r="O498" s="461"/>
      <c r="P498" s="461"/>
      <c r="Q498" s="461"/>
      <c r="R498" s="461"/>
      <c r="S498" s="461"/>
      <c r="T498" s="461"/>
      <c r="U498" s="461"/>
      <c r="V498" s="461"/>
      <c r="W498" s="461"/>
      <c r="X498" s="461"/>
      <c r="Y498" s="461"/>
      <c r="Z498" s="461"/>
      <c r="AA498" s="461"/>
      <c r="AB498" s="461"/>
      <c r="AC498" s="461"/>
      <c r="AD498" s="461"/>
      <c r="AE498" s="461"/>
      <c r="AF498" s="461"/>
      <c r="AG498" s="461"/>
      <c r="AH498" s="461"/>
      <c r="AI498" s="461"/>
      <c r="AJ498" s="461"/>
      <c r="AK498" s="461"/>
      <c r="AL498" s="461"/>
      <c r="AM498" s="461"/>
      <c r="AN498" s="461"/>
      <c r="AO498" s="461"/>
      <c r="AP498" s="461"/>
      <c r="AQ498" s="461"/>
      <c r="AR498" s="461"/>
      <c r="AS498" s="461"/>
    </row>
    <row r="499" spans="3:45" x14ac:dyDescent="0.3">
      <c r="C499" s="461"/>
      <c r="D499" s="461"/>
      <c r="E499" s="461"/>
      <c r="F499" s="461"/>
      <c r="G499" s="461"/>
      <c r="H499" s="461"/>
      <c r="I499" s="461"/>
      <c r="J499" s="461"/>
      <c r="K499" s="461"/>
      <c r="L499" s="461"/>
      <c r="M499" s="461"/>
      <c r="N499" s="461"/>
      <c r="O499" s="461"/>
      <c r="P499" s="461"/>
      <c r="Q499" s="461"/>
      <c r="R499" s="461"/>
      <c r="S499" s="461"/>
      <c r="T499" s="461"/>
      <c r="U499" s="461"/>
      <c r="V499" s="461"/>
      <c r="W499" s="461"/>
      <c r="X499" s="461"/>
      <c r="Y499" s="461"/>
      <c r="Z499" s="461"/>
      <c r="AA499" s="461"/>
      <c r="AB499" s="461"/>
      <c r="AC499" s="461"/>
      <c r="AD499" s="461"/>
      <c r="AE499" s="461"/>
      <c r="AF499" s="461"/>
      <c r="AG499" s="461"/>
      <c r="AH499" s="461"/>
      <c r="AI499" s="461"/>
      <c r="AJ499" s="461"/>
      <c r="AK499" s="461"/>
      <c r="AL499" s="461"/>
      <c r="AM499" s="461"/>
      <c r="AN499" s="461"/>
      <c r="AO499" s="461"/>
      <c r="AP499" s="461"/>
      <c r="AQ499" s="461"/>
      <c r="AR499" s="461"/>
      <c r="AS499" s="461"/>
    </row>
    <row r="500" spans="3:45" x14ac:dyDescent="0.3">
      <c r="C500" s="461"/>
      <c r="D500" s="461"/>
      <c r="E500" s="461"/>
      <c r="F500" s="461"/>
      <c r="G500" s="461"/>
      <c r="H500" s="461"/>
      <c r="I500" s="461"/>
      <c r="J500" s="461"/>
      <c r="K500" s="461"/>
      <c r="L500" s="461"/>
      <c r="M500" s="461"/>
      <c r="N500" s="461"/>
      <c r="O500" s="461"/>
      <c r="P500" s="461"/>
      <c r="Q500" s="461"/>
      <c r="R500" s="461"/>
      <c r="S500" s="461"/>
      <c r="T500" s="461"/>
      <c r="U500" s="461"/>
      <c r="V500" s="461"/>
      <c r="W500" s="461"/>
      <c r="X500" s="461"/>
      <c r="Y500" s="461"/>
      <c r="Z500" s="461"/>
      <c r="AA500" s="461"/>
      <c r="AB500" s="461"/>
      <c r="AC500" s="461"/>
      <c r="AD500" s="461"/>
      <c r="AE500" s="461"/>
      <c r="AF500" s="461"/>
      <c r="AG500" s="461"/>
      <c r="AH500" s="461"/>
      <c r="AI500" s="461"/>
      <c r="AJ500" s="461"/>
      <c r="AK500" s="461"/>
      <c r="AL500" s="461"/>
      <c r="AM500" s="461"/>
      <c r="AN500" s="461"/>
      <c r="AO500" s="461"/>
      <c r="AP500" s="461"/>
      <c r="AQ500" s="461"/>
      <c r="AR500" s="461"/>
      <c r="AS500" s="461"/>
    </row>
    <row r="501" spans="3:45" x14ac:dyDescent="0.3">
      <c r="C501" s="461"/>
      <c r="D501" s="461"/>
      <c r="E501" s="461"/>
      <c r="F501" s="461"/>
      <c r="G501" s="461"/>
      <c r="H501" s="461"/>
      <c r="I501" s="461"/>
      <c r="J501" s="461"/>
      <c r="K501" s="461"/>
      <c r="L501" s="461"/>
      <c r="M501" s="461"/>
      <c r="N501" s="461"/>
      <c r="O501" s="461"/>
      <c r="P501" s="461"/>
      <c r="Q501" s="461"/>
      <c r="R501" s="461"/>
      <c r="S501" s="461"/>
      <c r="T501" s="461"/>
      <c r="U501" s="461"/>
      <c r="V501" s="461"/>
      <c r="W501" s="461"/>
      <c r="X501" s="461"/>
      <c r="Y501" s="461"/>
      <c r="Z501" s="461"/>
      <c r="AA501" s="461"/>
      <c r="AB501" s="461"/>
      <c r="AC501" s="461"/>
      <c r="AD501" s="461"/>
      <c r="AE501" s="461"/>
      <c r="AF501" s="461"/>
      <c r="AG501" s="461"/>
      <c r="AH501" s="461"/>
      <c r="AI501" s="461"/>
      <c r="AJ501" s="461"/>
      <c r="AK501" s="461"/>
      <c r="AL501" s="461"/>
      <c r="AM501" s="461"/>
      <c r="AN501" s="461"/>
      <c r="AO501" s="461"/>
      <c r="AP501" s="461"/>
      <c r="AQ501" s="461"/>
      <c r="AR501" s="461"/>
      <c r="AS501" s="461"/>
    </row>
    <row r="502" spans="3:45" x14ac:dyDescent="0.3">
      <c r="C502" s="461"/>
      <c r="D502" s="461"/>
      <c r="E502" s="461"/>
      <c r="F502" s="461"/>
      <c r="G502" s="461"/>
      <c r="H502" s="461"/>
      <c r="I502" s="461"/>
      <c r="J502" s="461"/>
      <c r="K502" s="461"/>
      <c r="L502" s="461"/>
      <c r="M502" s="461"/>
      <c r="N502" s="461"/>
      <c r="O502" s="461"/>
      <c r="P502" s="461"/>
      <c r="Q502" s="461"/>
      <c r="R502" s="461"/>
      <c r="S502" s="461"/>
      <c r="T502" s="461"/>
      <c r="U502" s="461"/>
      <c r="V502" s="461"/>
      <c r="W502" s="461"/>
      <c r="X502" s="461"/>
      <c r="Y502" s="461"/>
      <c r="Z502" s="461"/>
      <c r="AA502" s="461"/>
      <c r="AB502" s="461"/>
      <c r="AC502" s="461"/>
      <c r="AD502" s="461"/>
      <c r="AE502" s="461"/>
      <c r="AF502" s="461"/>
      <c r="AG502" s="461"/>
      <c r="AH502" s="461"/>
      <c r="AI502" s="461"/>
      <c r="AJ502" s="461"/>
      <c r="AK502" s="461"/>
      <c r="AL502" s="461"/>
      <c r="AM502" s="461"/>
      <c r="AN502" s="461"/>
      <c r="AO502" s="461"/>
      <c r="AP502" s="461"/>
      <c r="AQ502" s="461"/>
      <c r="AR502" s="461"/>
      <c r="AS502" s="461"/>
    </row>
    <row r="503" spans="3:45" x14ac:dyDescent="0.3">
      <c r="C503" s="461"/>
      <c r="D503" s="461"/>
      <c r="E503" s="461"/>
      <c r="F503" s="461"/>
      <c r="G503" s="461"/>
      <c r="H503" s="461"/>
      <c r="I503" s="461"/>
      <c r="J503" s="461"/>
      <c r="K503" s="461"/>
      <c r="L503" s="461"/>
      <c r="M503" s="461"/>
      <c r="N503" s="461"/>
      <c r="O503" s="461"/>
      <c r="P503" s="461"/>
      <c r="Q503" s="461"/>
      <c r="R503" s="461"/>
      <c r="S503" s="461"/>
      <c r="T503" s="461"/>
      <c r="U503" s="461"/>
      <c r="V503" s="461"/>
      <c r="W503" s="461"/>
      <c r="X503" s="461"/>
      <c r="Y503" s="461"/>
      <c r="Z503" s="461"/>
      <c r="AA503" s="461"/>
      <c r="AB503" s="461"/>
      <c r="AC503" s="461"/>
      <c r="AD503" s="461"/>
      <c r="AE503" s="461"/>
      <c r="AF503" s="461"/>
      <c r="AG503" s="461"/>
      <c r="AH503" s="461"/>
      <c r="AI503" s="461"/>
      <c r="AJ503" s="461"/>
      <c r="AK503" s="461"/>
      <c r="AL503" s="461"/>
      <c r="AM503" s="461"/>
      <c r="AN503" s="461"/>
      <c r="AO503" s="461"/>
      <c r="AP503" s="461"/>
      <c r="AQ503" s="461"/>
      <c r="AR503" s="461"/>
      <c r="AS503" s="461"/>
    </row>
    <row r="504" spans="3:45" x14ac:dyDescent="0.3">
      <c r="C504" s="461"/>
      <c r="D504" s="461"/>
      <c r="E504" s="461"/>
      <c r="F504" s="461"/>
      <c r="G504" s="461"/>
      <c r="H504" s="461"/>
      <c r="I504" s="461"/>
      <c r="J504" s="461"/>
      <c r="K504" s="461"/>
      <c r="L504" s="461"/>
      <c r="M504" s="461"/>
      <c r="N504" s="461"/>
      <c r="O504" s="461"/>
      <c r="P504" s="461"/>
      <c r="Q504" s="461"/>
      <c r="R504" s="461"/>
      <c r="S504" s="461"/>
      <c r="T504" s="461"/>
      <c r="U504" s="461"/>
      <c r="V504" s="461"/>
      <c r="W504" s="461"/>
      <c r="X504" s="461"/>
      <c r="Y504" s="461"/>
      <c r="Z504" s="461"/>
      <c r="AA504" s="461"/>
      <c r="AB504" s="461"/>
      <c r="AC504" s="461"/>
      <c r="AD504" s="461"/>
      <c r="AE504" s="461"/>
      <c r="AF504" s="461"/>
      <c r="AG504" s="461"/>
      <c r="AH504" s="461"/>
      <c r="AI504" s="461"/>
      <c r="AJ504" s="461"/>
      <c r="AK504" s="461"/>
      <c r="AL504" s="461"/>
      <c r="AM504" s="461"/>
      <c r="AN504" s="461"/>
      <c r="AO504" s="461"/>
      <c r="AP504" s="461"/>
      <c r="AQ504" s="461"/>
      <c r="AR504" s="461"/>
      <c r="AS504" s="461"/>
    </row>
    <row r="505" spans="3:45" x14ac:dyDescent="0.3">
      <c r="C505" s="461"/>
      <c r="D505" s="461"/>
      <c r="E505" s="461"/>
      <c r="F505" s="461"/>
      <c r="G505" s="461"/>
      <c r="H505" s="461"/>
      <c r="I505" s="461"/>
      <c r="J505" s="461"/>
      <c r="K505" s="461"/>
      <c r="L505" s="461"/>
      <c r="M505" s="461"/>
      <c r="N505" s="461"/>
      <c r="O505" s="461"/>
      <c r="P505" s="461"/>
      <c r="Q505" s="461"/>
      <c r="R505" s="461"/>
      <c r="S505" s="461"/>
      <c r="T505" s="461"/>
      <c r="U505" s="461"/>
      <c r="V505" s="461"/>
      <c r="W505" s="461"/>
      <c r="X505" s="461"/>
      <c r="Y505" s="461"/>
      <c r="Z505" s="461"/>
      <c r="AA505" s="461"/>
      <c r="AB505" s="461"/>
      <c r="AC505" s="461"/>
      <c r="AD505" s="461"/>
      <c r="AE505" s="461"/>
      <c r="AF505" s="461"/>
      <c r="AG505" s="461"/>
      <c r="AH505" s="461"/>
      <c r="AI505" s="461"/>
      <c r="AJ505" s="461"/>
      <c r="AK505" s="461"/>
      <c r="AL505" s="461"/>
      <c r="AM505" s="461"/>
      <c r="AN505" s="461"/>
      <c r="AO505" s="461"/>
      <c r="AP505" s="461"/>
      <c r="AQ505" s="461"/>
      <c r="AR505" s="461"/>
      <c r="AS505" s="461"/>
    </row>
    <row r="506" spans="3:45" x14ac:dyDescent="0.3">
      <c r="C506" s="461"/>
      <c r="D506" s="461"/>
      <c r="E506" s="461"/>
      <c r="F506" s="461"/>
      <c r="G506" s="461"/>
      <c r="H506" s="461"/>
      <c r="I506" s="461"/>
      <c r="J506" s="461"/>
      <c r="K506" s="461"/>
      <c r="L506" s="461"/>
      <c r="M506" s="461"/>
      <c r="N506" s="461"/>
      <c r="O506" s="461"/>
      <c r="P506" s="461"/>
      <c r="Q506" s="461"/>
      <c r="R506" s="461"/>
      <c r="S506" s="461"/>
      <c r="T506" s="461"/>
      <c r="U506" s="461"/>
      <c r="V506" s="461"/>
      <c r="W506" s="461"/>
      <c r="X506" s="461"/>
      <c r="Y506" s="461"/>
      <c r="Z506" s="461"/>
      <c r="AA506" s="461"/>
      <c r="AB506" s="461"/>
      <c r="AC506" s="461"/>
      <c r="AD506" s="461"/>
      <c r="AE506" s="461"/>
      <c r="AF506" s="461"/>
      <c r="AG506" s="461"/>
      <c r="AH506" s="461"/>
      <c r="AI506" s="461"/>
      <c r="AJ506" s="461"/>
      <c r="AK506" s="461"/>
      <c r="AL506" s="461"/>
      <c r="AM506" s="461"/>
      <c r="AN506" s="461"/>
      <c r="AO506" s="461"/>
      <c r="AP506" s="461"/>
      <c r="AQ506" s="461"/>
      <c r="AR506" s="461"/>
      <c r="AS506" s="461"/>
    </row>
    <row r="507" spans="3:45" x14ac:dyDescent="0.3">
      <c r="C507" s="461"/>
      <c r="D507" s="461"/>
      <c r="E507" s="461"/>
      <c r="F507" s="461"/>
      <c r="G507" s="461"/>
      <c r="H507" s="461"/>
      <c r="I507" s="461"/>
      <c r="J507" s="461"/>
      <c r="K507" s="461"/>
      <c r="L507" s="461"/>
      <c r="M507" s="461"/>
      <c r="N507" s="461"/>
      <c r="O507" s="461"/>
      <c r="P507" s="461"/>
      <c r="Q507" s="461"/>
      <c r="R507" s="461"/>
      <c r="S507" s="461"/>
      <c r="T507" s="461"/>
      <c r="U507" s="461"/>
      <c r="V507" s="461"/>
      <c r="W507" s="461"/>
      <c r="X507" s="461"/>
      <c r="Y507" s="461"/>
      <c r="Z507" s="461"/>
      <c r="AA507" s="461"/>
      <c r="AB507" s="461"/>
      <c r="AC507" s="461"/>
      <c r="AD507" s="461"/>
      <c r="AE507" s="461"/>
      <c r="AF507" s="461"/>
      <c r="AG507" s="461"/>
      <c r="AH507" s="461"/>
      <c r="AI507" s="461"/>
      <c r="AJ507" s="461"/>
      <c r="AK507" s="461"/>
      <c r="AL507" s="461"/>
      <c r="AM507" s="461"/>
      <c r="AN507" s="461"/>
      <c r="AO507" s="461"/>
      <c r="AP507" s="461"/>
      <c r="AQ507" s="461"/>
      <c r="AR507" s="461"/>
      <c r="AS507" s="461"/>
    </row>
    <row r="508" spans="3:45" x14ac:dyDescent="0.3">
      <c r="C508" s="461"/>
      <c r="D508" s="461"/>
      <c r="E508" s="461"/>
      <c r="F508" s="461"/>
      <c r="G508" s="461"/>
      <c r="H508" s="461"/>
      <c r="I508" s="461"/>
      <c r="J508" s="461"/>
      <c r="K508" s="461"/>
      <c r="L508" s="461"/>
      <c r="M508" s="461"/>
      <c r="N508" s="461"/>
      <c r="O508" s="461"/>
      <c r="P508" s="461"/>
      <c r="Q508" s="461"/>
      <c r="R508" s="461"/>
      <c r="S508" s="461"/>
      <c r="T508" s="461"/>
      <c r="U508" s="461"/>
      <c r="V508" s="461"/>
      <c r="W508" s="461"/>
      <c r="X508" s="461"/>
      <c r="Y508" s="461"/>
      <c r="Z508" s="461"/>
      <c r="AA508" s="461"/>
      <c r="AB508" s="461"/>
      <c r="AC508" s="461"/>
      <c r="AD508" s="461"/>
      <c r="AE508" s="461"/>
      <c r="AF508" s="461"/>
      <c r="AG508" s="461"/>
      <c r="AH508" s="461"/>
      <c r="AI508" s="461"/>
      <c r="AJ508" s="461"/>
      <c r="AK508" s="461"/>
      <c r="AL508" s="461"/>
      <c r="AM508" s="461"/>
      <c r="AN508" s="461"/>
      <c r="AO508" s="461"/>
      <c r="AP508" s="461"/>
      <c r="AQ508" s="461"/>
      <c r="AR508" s="461"/>
      <c r="AS508" s="461"/>
    </row>
    <row r="509" spans="3:45" x14ac:dyDescent="0.3">
      <c r="C509" s="461"/>
      <c r="D509" s="461"/>
      <c r="E509" s="461"/>
      <c r="F509" s="461"/>
      <c r="G509" s="461"/>
      <c r="H509" s="461"/>
      <c r="I509" s="461"/>
      <c r="J509" s="461"/>
      <c r="K509" s="461"/>
      <c r="L509" s="461"/>
      <c r="M509" s="461"/>
      <c r="N509" s="461"/>
      <c r="O509" s="461"/>
      <c r="P509" s="461"/>
      <c r="Q509" s="461"/>
      <c r="R509" s="461"/>
      <c r="S509" s="461"/>
      <c r="T509" s="461"/>
      <c r="U509" s="461"/>
      <c r="V509" s="461"/>
      <c r="W509" s="461"/>
      <c r="X509" s="461"/>
      <c r="Y509" s="461"/>
      <c r="Z509" s="461"/>
      <c r="AA509" s="461"/>
      <c r="AB509" s="461"/>
      <c r="AC509" s="461"/>
      <c r="AD509" s="461"/>
      <c r="AE509" s="461"/>
      <c r="AF509" s="461"/>
      <c r="AG509" s="461"/>
      <c r="AH509" s="461"/>
      <c r="AI509" s="461"/>
      <c r="AJ509" s="461"/>
      <c r="AK509" s="461"/>
      <c r="AL509" s="461"/>
      <c r="AM509" s="461"/>
      <c r="AN509" s="461"/>
      <c r="AO509" s="461"/>
      <c r="AP509" s="461"/>
      <c r="AQ509" s="461"/>
      <c r="AR509" s="461"/>
      <c r="AS509" s="461"/>
    </row>
    <row r="510" spans="3:45" x14ac:dyDescent="0.3">
      <c r="C510" s="461"/>
      <c r="D510" s="461"/>
      <c r="E510" s="461"/>
      <c r="F510" s="461"/>
      <c r="G510" s="461"/>
      <c r="H510" s="461"/>
      <c r="I510" s="461"/>
      <c r="J510" s="461"/>
      <c r="K510" s="461"/>
      <c r="L510" s="461"/>
      <c r="M510" s="461"/>
      <c r="N510" s="461"/>
      <c r="O510" s="461"/>
      <c r="P510" s="461"/>
      <c r="Q510" s="461"/>
      <c r="R510" s="461"/>
      <c r="S510" s="461"/>
      <c r="T510" s="461"/>
      <c r="U510" s="461"/>
      <c r="V510" s="461"/>
      <c r="W510" s="461"/>
      <c r="X510" s="461"/>
      <c r="Y510" s="461"/>
      <c r="Z510" s="461"/>
      <c r="AA510" s="461"/>
      <c r="AB510" s="461"/>
      <c r="AC510" s="461"/>
      <c r="AD510" s="461"/>
      <c r="AE510" s="461"/>
      <c r="AF510" s="461"/>
      <c r="AG510" s="461"/>
      <c r="AH510" s="461"/>
      <c r="AI510" s="461"/>
      <c r="AJ510" s="461"/>
      <c r="AK510" s="461"/>
      <c r="AL510" s="461"/>
      <c r="AM510" s="461"/>
      <c r="AN510" s="461"/>
      <c r="AO510" s="461"/>
      <c r="AP510" s="461"/>
      <c r="AQ510" s="461"/>
      <c r="AR510" s="461"/>
      <c r="AS510" s="461"/>
    </row>
    <row r="511" spans="3:45" x14ac:dyDescent="0.3">
      <c r="C511" s="461"/>
      <c r="D511" s="461"/>
      <c r="E511" s="461"/>
      <c r="F511" s="461"/>
      <c r="G511" s="461"/>
      <c r="H511" s="461"/>
      <c r="I511" s="461"/>
      <c r="J511" s="461"/>
      <c r="K511" s="461"/>
      <c r="L511" s="461"/>
      <c r="M511" s="461"/>
      <c r="N511" s="461"/>
      <c r="O511" s="461"/>
      <c r="P511" s="461"/>
      <c r="Q511" s="461"/>
      <c r="R511" s="461"/>
      <c r="S511" s="461"/>
      <c r="T511" s="461"/>
      <c r="U511" s="461"/>
      <c r="V511" s="461"/>
      <c r="W511" s="461"/>
      <c r="X511" s="461"/>
      <c r="Y511" s="461"/>
      <c r="Z511" s="461"/>
      <c r="AA511" s="461"/>
      <c r="AB511" s="461"/>
      <c r="AC511" s="461"/>
      <c r="AD511" s="461"/>
      <c r="AE511" s="461"/>
      <c r="AF511" s="461"/>
      <c r="AG511" s="461"/>
      <c r="AH511" s="461"/>
      <c r="AI511" s="461"/>
      <c r="AJ511" s="461"/>
      <c r="AK511" s="461"/>
      <c r="AL511" s="461"/>
      <c r="AM511" s="461"/>
      <c r="AN511" s="461"/>
      <c r="AO511" s="461"/>
      <c r="AP511" s="461"/>
      <c r="AQ511" s="461"/>
      <c r="AR511" s="461"/>
      <c r="AS511" s="461"/>
    </row>
    <row r="512" spans="3:45" x14ac:dyDescent="0.3">
      <c r="C512" s="461"/>
      <c r="D512" s="461"/>
      <c r="E512" s="461"/>
      <c r="F512" s="461"/>
      <c r="G512" s="461"/>
      <c r="H512" s="461"/>
      <c r="I512" s="461"/>
      <c r="J512" s="461"/>
      <c r="K512" s="461"/>
      <c r="L512" s="461"/>
      <c r="M512" s="461"/>
      <c r="N512" s="461"/>
      <c r="O512" s="461"/>
      <c r="P512" s="461"/>
      <c r="Q512" s="461"/>
      <c r="R512" s="461"/>
      <c r="S512" s="461"/>
      <c r="T512" s="461"/>
      <c r="U512" s="461"/>
      <c r="V512" s="461"/>
      <c r="W512" s="461"/>
      <c r="X512" s="461"/>
      <c r="Y512" s="461"/>
      <c r="Z512" s="461"/>
      <c r="AA512" s="461"/>
      <c r="AB512" s="461"/>
      <c r="AC512" s="461"/>
      <c r="AD512" s="461"/>
      <c r="AE512" s="461"/>
      <c r="AF512" s="461"/>
      <c r="AG512" s="461"/>
      <c r="AH512" s="461"/>
      <c r="AI512" s="461"/>
      <c r="AJ512" s="461"/>
      <c r="AK512" s="461"/>
      <c r="AL512" s="461"/>
      <c r="AM512" s="461"/>
      <c r="AN512" s="461"/>
      <c r="AO512" s="461"/>
      <c r="AP512" s="461"/>
      <c r="AQ512" s="461"/>
      <c r="AR512" s="461"/>
      <c r="AS512" s="461"/>
    </row>
    <row r="513" spans="3:45" x14ac:dyDescent="0.3">
      <c r="C513" s="461"/>
      <c r="D513" s="461"/>
      <c r="E513" s="461"/>
      <c r="F513" s="461"/>
      <c r="G513" s="461"/>
      <c r="H513" s="461"/>
      <c r="I513" s="461"/>
      <c r="J513" s="461"/>
      <c r="K513" s="461"/>
      <c r="L513" s="461"/>
      <c r="M513" s="461"/>
      <c r="N513" s="461"/>
      <c r="O513" s="461"/>
      <c r="P513" s="461"/>
      <c r="Q513" s="461"/>
      <c r="R513" s="461"/>
      <c r="S513" s="461"/>
      <c r="T513" s="461"/>
      <c r="U513" s="461"/>
      <c r="V513" s="461"/>
      <c r="W513" s="461"/>
      <c r="X513" s="461"/>
      <c r="Y513" s="461"/>
      <c r="Z513" s="461"/>
      <c r="AA513" s="461"/>
      <c r="AB513" s="461"/>
      <c r="AC513" s="461"/>
      <c r="AD513" s="461"/>
      <c r="AE513" s="461"/>
      <c r="AF513" s="461"/>
      <c r="AG513" s="461"/>
      <c r="AH513" s="461"/>
      <c r="AI513" s="461"/>
      <c r="AJ513" s="461"/>
      <c r="AK513" s="461"/>
      <c r="AL513" s="461"/>
      <c r="AM513" s="461"/>
      <c r="AN513" s="461"/>
      <c r="AO513" s="461"/>
      <c r="AP513" s="461"/>
      <c r="AQ513" s="461"/>
      <c r="AR513" s="461"/>
      <c r="AS513" s="461"/>
    </row>
    <row r="514" spans="3:45" x14ac:dyDescent="0.3">
      <c r="C514" s="461"/>
      <c r="D514" s="461"/>
      <c r="E514" s="461"/>
      <c r="F514" s="461"/>
      <c r="G514" s="461"/>
      <c r="H514" s="461"/>
      <c r="I514" s="461"/>
      <c r="J514" s="461"/>
      <c r="K514" s="461"/>
      <c r="L514" s="461"/>
      <c r="M514" s="461"/>
      <c r="N514" s="461"/>
      <c r="O514" s="461"/>
      <c r="P514" s="461"/>
      <c r="Q514" s="461"/>
      <c r="R514" s="461"/>
      <c r="S514" s="461"/>
      <c r="T514" s="461"/>
      <c r="U514" s="461"/>
      <c r="V514" s="461"/>
      <c r="W514" s="461"/>
      <c r="X514" s="461"/>
      <c r="Y514" s="461"/>
      <c r="Z514" s="461"/>
      <c r="AA514" s="461"/>
      <c r="AB514" s="461"/>
      <c r="AC514" s="461"/>
      <c r="AD514" s="461"/>
      <c r="AE514" s="461"/>
      <c r="AF514" s="461"/>
      <c r="AG514" s="461"/>
      <c r="AH514" s="461"/>
      <c r="AI514" s="461"/>
      <c r="AJ514" s="461"/>
      <c r="AK514" s="461"/>
      <c r="AL514" s="461"/>
      <c r="AM514" s="461"/>
      <c r="AN514" s="461"/>
      <c r="AO514" s="461"/>
      <c r="AP514" s="461"/>
      <c r="AQ514" s="461"/>
      <c r="AR514" s="461"/>
      <c r="AS514" s="461"/>
    </row>
    <row r="515" spans="3:45" x14ac:dyDescent="0.3">
      <c r="C515" s="461"/>
      <c r="D515" s="461"/>
      <c r="E515" s="461"/>
      <c r="F515" s="461"/>
      <c r="G515" s="461"/>
      <c r="H515" s="461"/>
      <c r="I515" s="461"/>
      <c r="J515" s="461"/>
      <c r="K515" s="461"/>
      <c r="L515" s="461"/>
      <c r="M515" s="461"/>
      <c r="N515" s="461"/>
      <c r="O515" s="461"/>
      <c r="P515" s="461"/>
      <c r="Q515" s="461"/>
      <c r="R515" s="461"/>
      <c r="S515" s="461"/>
      <c r="T515" s="461"/>
      <c r="U515" s="461"/>
      <c r="V515" s="461"/>
      <c r="W515" s="461"/>
      <c r="X515" s="461"/>
      <c r="Y515" s="461"/>
      <c r="Z515" s="461"/>
      <c r="AA515" s="461"/>
      <c r="AB515" s="461"/>
      <c r="AC515" s="461"/>
      <c r="AD515" s="461"/>
      <c r="AE515" s="461"/>
      <c r="AF515" s="461"/>
      <c r="AG515" s="461"/>
      <c r="AH515" s="461"/>
      <c r="AI515" s="461"/>
      <c r="AJ515" s="461"/>
      <c r="AK515" s="461"/>
      <c r="AL515" s="461"/>
      <c r="AM515" s="461"/>
      <c r="AN515" s="461"/>
      <c r="AO515" s="461"/>
      <c r="AP515" s="461"/>
      <c r="AQ515" s="461"/>
      <c r="AR515" s="461"/>
      <c r="AS515" s="461"/>
    </row>
    <row r="516" spans="3:45" x14ac:dyDescent="0.3">
      <c r="C516" s="461"/>
      <c r="D516" s="461"/>
      <c r="E516" s="461"/>
      <c r="F516" s="461"/>
      <c r="G516" s="461"/>
      <c r="H516" s="461"/>
      <c r="I516" s="461"/>
      <c r="J516" s="461"/>
      <c r="K516" s="461"/>
      <c r="L516" s="461"/>
      <c r="M516" s="461"/>
      <c r="N516" s="461"/>
      <c r="O516" s="461"/>
      <c r="P516" s="461"/>
      <c r="Q516" s="461"/>
      <c r="R516" s="461"/>
      <c r="S516" s="461"/>
      <c r="T516" s="461"/>
      <c r="U516" s="461"/>
      <c r="V516" s="461"/>
      <c r="W516" s="461"/>
      <c r="X516" s="461"/>
      <c r="Y516" s="461"/>
      <c r="Z516" s="461"/>
      <c r="AA516" s="461"/>
      <c r="AB516" s="461"/>
      <c r="AC516" s="461"/>
      <c r="AD516" s="461"/>
      <c r="AE516" s="461"/>
      <c r="AF516" s="461"/>
      <c r="AG516" s="461"/>
      <c r="AH516" s="461"/>
      <c r="AI516" s="461"/>
      <c r="AJ516" s="461"/>
      <c r="AK516" s="461"/>
      <c r="AL516" s="461"/>
      <c r="AM516" s="461"/>
      <c r="AN516" s="461"/>
      <c r="AO516" s="461"/>
      <c r="AP516" s="461"/>
      <c r="AQ516" s="461"/>
      <c r="AR516" s="461"/>
      <c r="AS516" s="461"/>
    </row>
    <row r="517" spans="3:45" x14ac:dyDescent="0.3">
      <c r="C517" s="461"/>
      <c r="D517" s="461"/>
      <c r="E517" s="461"/>
      <c r="F517" s="461"/>
      <c r="G517" s="461"/>
      <c r="H517" s="461"/>
      <c r="I517" s="461"/>
      <c r="J517" s="461"/>
      <c r="K517" s="461"/>
      <c r="L517" s="461"/>
      <c r="M517" s="461"/>
      <c r="N517" s="461"/>
      <c r="O517" s="461"/>
      <c r="P517" s="461"/>
      <c r="Q517" s="461"/>
      <c r="R517" s="461"/>
      <c r="S517" s="461"/>
      <c r="T517" s="461"/>
      <c r="U517" s="461"/>
      <c r="V517" s="461"/>
      <c r="W517" s="461"/>
      <c r="X517" s="461"/>
      <c r="Y517" s="461"/>
      <c r="Z517" s="461"/>
      <c r="AA517" s="461"/>
      <c r="AB517" s="461"/>
      <c r="AC517" s="461"/>
      <c r="AD517" s="461"/>
      <c r="AE517" s="461"/>
      <c r="AF517" s="461"/>
      <c r="AG517" s="461"/>
      <c r="AH517" s="461"/>
      <c r="AI517" s="461"/>
      <c r="AJ517" s="461"/>
      <c r="AK517" s="461"/>
      <c r="AL517" s="461"/>
      <c r="AM517" s="461"/>
      <c r="AN517" s="461"/>
      <c r="AO517" s="461"/>
      <c r="AP517" s="461"/>
      <c r="AQ517" s="461"/>
      <c r="AR517" s="461"/>
      <c r="AS517" s="461"/>
    </row>
    <row r="518" spans="3:45" x14ac:dyDescent="0.3">
      <c r="C518" s="461"/>
      <c r="D518" s="461"/>
      <c r="E518" s="461"/>
      <c r="F518" s="461"/>
      <c r="G518" s="461"/>
      <c r="H518" s="461"/>
      <c r="I518" s="461"/>
      <c r="J518" s="461"/>
      <c r="K518" s="461"/>
      <c r="L518" s="461"/>
      <c r="M518" s="461"/>
      <c r="N518" s="461"/>
      <c r="O518" s="461"/>
      <c r="P518" s="461"/>
      <c r="Q518" s="461"/>
      <c r="R518" s="461"/>
      <c r="S518" s="461"/>
      <c r="T518" s="461"/>
      <c r="U518" s="461"/>
      <c r="V518" s="461"/>
      <c r="W518" s="461"/>
      <c r="X518" s="461"/>
      <c r="Y518" s="461"/>
      <c r="Z518" s="461"/>
      <c r="AA518" s="461"/>
      <c r="AB518" s="461"/>
      <c r="AC518" s="461"/>
      <c r="AD518" s="461"/>
      <c r="AE518" s="461"/>
      <c r="AF518" s="461"/>
      <c r="AG518" s="461"/>
      <c r="AH518" s="461"/>
      <c r="AI518" s="461"/>
      <c r="AJ518" s="461"/>
      <c r="AK518" s="461"/>
      <c r="AL518" s="461"/>
      <c r="AM518" s="461"/>
      <c r="AN518" s="461"/>
      <c r="AO518" s="461"/>
      <c r="AP518" s="461"/>
      <c r="AQ518" s="461"/>
      <c r="AR518" s="461"/>
      <c r="AS518" s="461"/>
    </row>
    <row r="519" spans="3:45" x14ac:dyDescent="0.3">
      <c r="C519" s="461"/>
      <c r="D519" s="461"/>
      <c r="E519" s="461"/>
      <c r="F519" s="461"/>
      <c r="G519" s="461"/>
      <c r="H519" s="461"/>
      <c r="I519" s="461"/>
      <c r="J519" s="461"/>
      <c r="K519" s="461"/>
      <c r="L519" s="461"/>
      <c r="M519" s="461"/>
      <c r="N519" s="461"/>
      <c r="O519" s="461"/>
      <c r="P519" s="461"/>
      <c r="Q519" s="461"/>
      <c r="R519" s="461"/>
      <c r="S519" s="461"/>
      <c r="T519" s="461"/>
      <c r="U519" s="461"/>
      <c r="V519" s="461"/>
      <c r="W519" s="461"/>
      <c r="X519" s="461"/>
      <c r="Y519" s="461"/>
      <c r="Z519" s="461"/>
      <c r="AA519" s="461"/>
      <c r="AB519" s="461"/>
      <c r="AC519" s="461"/>
      <c r="AD519" s="461"/>
      <c r="AE519" s="461"/>
      <c r="AF519" s="461"/>
      <c r="AG519" s="461"/>
      <c r="AH519" s="461"/>
      <c r="AI519" s="461"/>
      <c r="AJ519" s="461"/>
      <c r="AK519" s="461"/>
      <c r="AL519" s="461"/>
      <c r="AM519" s="461"/>
      <c r="AN519" s="461"/>
      <c r="AO519" s="461"/>
      <c r="AP519" s="461"/>
      <c r="AQ519" s="461"/>
      <c r="AR519" s="461"/>
      <c r="AS519" s="461"/>
    </row>
    <row r="520" spans="3:45" x14ac:dyDescent="0.3">
      <c r="C520" s="461"/>
      <c r="D520" s="461"/>
      <c r="E520" s="461"/>
      <c r="F520" s="461"/>
      <c r="G520" s="461"/>
      <c r="H520" s="461"/>
      <c r="I520" s="461"/>
      <c r="J520" s="461"/>
      <c r="K520" s="461"/>
      <c r="L520" s="461"/>
      <c r="M520" s="461"/>
      <c r="N520" s="461"/>
      <c r="O520" s="461"/>
      <c r="P520" s="461"/>
      <c r="Q520" s="461"/>
      <c r="R520" s="461"/>
      <c r="S520" s="461"/>
      <c r="T520" s="461"/>
      <c r="U520" s="461"/>
      <c r="V520" s="461"/>
      <c r="W520" s="461"/>
      <c r="X520" s="461"/>
      <c r="Y520" s="461"/>
      <c r="Z520" s="461"/>
      <c r="AA520" s="461"/>
      <c r="AB520" s="461"/>
      <c r="AC520" s="461"/>
      <c r="AD520" s="461"/>
      <c r="AE520" s="461"/>
      <c r="AF520" s="461"/>
      <c r="AG520" s="461"/>
      <c r="AH520" s="461"/>
      <c r="AI520" s="461"/>
      <c r="AJ520" s="461"/>
      <c r="AK520" s="461"/>
      <c r="AL520" s="461"/>
      <c r="AM520" s="461"/>
      <c r="AN520" s="461"/>
      <c r="AO520" s="461"/>
      <c r="AP520" s="461"/>
      <c r="AQ520" s="461"/>
      <c r="AR520" s="461"/>
      <c r="AS520" s="461"/>
    </row>
    <row r="521" spans="3:45" x14ac:dyDescent="0.3">
      <c r="C521" s="461"/>
      <c r="D521" s="461"/>
      <c r="E521" s="461"/>
      <c r="F521" s="461"/>
      <c r="G521" s="461"/>
      <c r="H521" s="461"/>
      <c r="I521" s="461"/>
      <c r="J521" s="461"/>
      <c r="K521" s="461"/>
      <c r="L521" s="461"/>
      <c r="M521" s="461"/>
      <c r="N521" s="461"/>
      <c r="O521" s="461"/>
      <c r="P521" s="461"/>
      <c r="Q521" s="461"/>
      <c r="R521" s="461"/>
      <c r="S521" s="461"/>
      <c r="T521" s="461"/>
      <c r="U521" s="461"/>
      <c r="V521" s="461"/>
      <c r="W521" s="461"/>
      <c r="X521" s="461"/>
      <c r="Y521" s="461"/>
      <c r="Z521" s="461"/>
      <c r="AA521" s="461"/>
      <c r="AB521" s="461"/>
      <c r="AC521" s="461"/>
      <c r="AD521" s="461"/>
      <c r="AE521" s="461"/>
      <c r="AF521" s="461"/>
      <c r="AG521" s="461"/>
      <c r="AH521" s="461"/>
      <c r="AI521" s="461"/>
      <c r="AJ521" s="461"/>
      <c r="AK521" s="461"/>
      <c r="AL521" s="461"/>
      <c r="AM521" s="461"/>
      <c r="AN521" s="461"/>
      <c r="AO521" s="461"/>
      <c r="AP521" s="461"/>
      <c r="AQ521" s="461"/>
      <c r="AR521" s="461"/>
      <c r="AS521" s="461"/>
    </row>
    <row r="522" spans="3:45" x14ac:dyDescent="0.3">
      <c r="C522" s="461"/>
      <c r="D522" s="461"/>
      <c r="E522" s="461"/>
      <c r="F522" s="461"/>
      <c r="G522" s="461"/>
      <c r="H522" s="461"/>
      <c r="I522" s="461"/>
      <c r="J522" s="461"/>
      <c r="K522" s="461"/>
      <c r="L522" s="461"/>
      <c r="M522" s="461"/>
      <c r="N522" s="461"/>
      <c r="O522" s="461"/>
      <c r="P522" s="461"/>
      <c r="Q522" s="461"/>
      <c r="R522" s="461"/>
      <c r="S522" s="461"/>
      <c r="T522" s="461"/>
      <c r="U522" s="461"/>
      <c r="V522" s="461"/>
      <c r="W522" s="461"/>
      <c r="X522" s="461"/>
      <c r="Y522" s="461"/>
      <c r="Z522" s="461"/>
      <c r="AA522" s="461"/>
      <c r="AB522" s="461"/>
      <c r="AC522" s="461"/>
      <c r="AD522" s="461"/>
      <c r="AE522" s="461"/>
      <c r="AF522" s="461"/>
      <c r="AG522" s="461"/>
      <c r="AH522" s="461"/>
      <c r="AI522" s="461"/>
      <c r="AJ522" s="461"/>
      <c r="AK522" s="461"/>
      <c r="AL522" s="461"/>
      <c r="AM522" s="461"/>
      <c r="AN522" s="461"/>
      <c r="AO522" s="461"/>
      <c r="AP522" s="461"/>
      <c r="AQ522" s="461"/>
      <c r="AR522" s="461"/>
      <c r="AS522" s="461"/>
    </row>
    <row r="523" spans="3:45" x14ac:dyDescent="0.3">
      <c r="C523" s="461"/>
      <c r="D523" s="461"/>
      <c r="E523" s="461"/>
      <c r="F523" s="461"/>
      <c r="G523" s="461"/>
      <c r="H523" s="461"/>
      <c r="I523" s="461"/>
      <c r="J523" s="461"/>
      <c r="K523" s="461"/>
      <c r="L523" s="461"/>
      <c r="M523" s="461"/>
      <c r="N523" s="461"/>
      <c r="O523" s="461"/>
      <c r="P523" s="461"/>
      <c r="Q523" s="461"/>
      <c r="R523" s="461"/>
      <c r="S523" s="461"/>
      <c r="T523" s="461"/>
      <c r="U523" s="461"/>
      <c r="V523" s="461"/>
      <c r="W523" s="461"/>
      <c r="X523" s="461"/>
      <c r="Y523" s="461"/>
      <c r="Z523" s="461"/>
      <c r="AA523" s="461"/>
      <c r="AB523" s="461"/>
      <c r="AC523" s="461"/>
      <c r="AD523" s="461"/>
      <c r="AE523" s="461"/>
      <c r="AF523" s="461"/>
      <c r="AG523" s="461"/>
      <c r="AH523" s="461"/>
      <c r="AI523" s="461"/>
      <c r="AJ523" s="461"/>
      <c r="AK523" s="461"/>
      <c r="AL523" s="461"/>
      <c r="AM523" s="461"/>
      <c r="AN523" s="461"/>
      <c r="AO523" s="461"/>
      <c r="AP523" s="461"/>
      <c r="AQ523" s="461"/>
      <c r="AR523" s="461"/>
      <c r="AS523" s="461"/>
    </row>
    <row r="524" spans="3:45" x14ac:dyDescent="0.3">
      <c r="C524" s="461"/>
      <c r="D524" s="461"/>
      <c r="E524" s="461"/>
      <c r="F524" s="461"/>
      <c r="G524" s="461"/>
      <c r="H524" s="461"/>
      <c r="I524" s="461"/>
      <c r="J524" s="461"/>
      <c r="K524" s="461"/>
      <c r="L524" s="461"/>
      <c r="M524" s="461"/>
      <c r="N524" s="461"/>
      <c r="O524" s="461"/>
      <c r="P524" s="461"/>
      <c r="Q524" s="461"/>
      <c r="R524" s="461"/>
      <c r="S524" s="461"/>
      <c r="T524" s="461"/>
      <c r="U524" s="461"/>
      <c r="V524" s="461"/>
      <c r="W524" s="461"/>
      <c r="X524" s="461"/>
      <c r="Y524" s="461"/>
      <c r="Z524" s="461"/>
      <c r="AA524" s="461"/>
      <c r="AB524" s="461"/>
      <c r="AC524" s="461"/>
      <c r="AD524" s="461"/>
      <c r="AE524" s="461"/>
      <c r="AF524" s="461"/>
      <c r="AG524" s="461"/>
      <c r="AH524" s="461"/>
      <c r="AI524" s="461"/>
      <c r="AJ524" s="461"/>
      <c r="AK524" s="461"/>
      <c r="AL524" s="461"/>
      <c r="AM524" s="461"/>
      <c r="AN524" s="461"/>
      <c r="AO524" s="461"/>
      <c r="AP524" s="461"/>
      <c r="AQ524" s="461"/>
      <c r="AR524" s="461"/>
      <c r="AS524" s="461"/>
    </row>
    <row r="525" spans="3:45" x14ac:dyDescent="0.3">
      <c r="C525" s="461"/>
      <c r="D525" s="461"/>
      <c r="E525" s="461"/>
      <c r="F525" s="461"/>
      <c r="G525" s="461"/>
      <c r="H525" s="461"/>
      <c r="I525" s="461"/>
      <c r="J525" s="461"/>
      <c r="K525" s="461"/>
      <c r="L525" s="461"/>
      <c r="M525" s="461"/>
      <c r="N525" s="461"/>
      <c r="O525" s="461"/>
      <c r="P525" s="461"/>
      <c r="Q525" s="461"/>
      <c r="R525" s="461"/>
      <c r="S525" s="461"/>
      <c r="T525" s="461"/>
      <c r="U525" s="461"/>
      <c r="V525" s="461"/>
      <c r="W525" s="461"/>
      <c r="X525" s="461"/>
      <c r="Y525" s="461"/>
      <c r="Z525" s="461"/>
      <c r="AA525" s="461"/>
      <c r="AB525" s="461"/>
      <c r="AC525" s="461"/>
      <c r="AD525" s="461"/>
      <c r="AE525" s="461"/>
      <c r="AF525" s="461"/>
      <c r="AG525" s="461"/>
      <c r="AH525" s="461"/>
      <c r="AI525" s="461"/>
      <c r="AJ525" s="461"/>
      <c r="AK525" s="461"/>
      <c r="AL525" s="461"/>
      <c r="AM525" s="461"/>
      <c r="AN525" s="461"/>
      <c r="AO525" s="461"/>
      <c r="AP525" s="461"/>
      <c r="AQ525" s="461"/>
      <c r="AR525" s="461"/>
      <c r="AS525" s="461"/>
    </row>
    <row r="526" spans="3:45" x14ac:dyDescent="0.3">
      <c r="C526" s="461"/>
      <c r="D526" s="461"/>
      <c r="E526" s="461"/>
      <c r="F526" s="461"/>
      <c r="G526" s="461"/>
      <c r="H526" s="461"/>
      <c r="I526" s="461"/>
      <c r="J526" s="461"/>
      <c r="K526" s="461"/>
      <c r="L526" s="461"/>
      <c r="M526" s="461"/>
      <c r="N526" s="461"/>
      <c r="O526" s="461"/>
      <c r="P526" s="461"/>
      <c r="Q526" s="461"/>
      <c r="R526" s="461"/>
      <c r="S526" s="461"/>
      <c r="T526" s="461"/>
      <c r="U526" s="461"/>
      <c r="V526" s="461"/>
      <c r="W526" s="461"/>
      <c r="X526" s="461"/>
      <c r="Y526" s="461"/>
      <c r="Z526" s="461"/>
      <c r="AA526" s="461"/>
      <c r="AB526" s="461"/>
      <c r="AC526" s="461"/>
      <c r="AD526" s="461"/>
      <c r="AE526" s="461"/>
      <c r="AF526" s="461"/>
      <c r="AG526" s="461"/>
      <c r="AH526" s="461"/>
      <c r="AI526" s="461"/>
      <c r="AJ526" s="461"/>
      <c r="AK526" s="461"/>
      <c r="AL526" s="461"/>
      <c r="AM526" s="461"/>
      <c r="AN526" s="461"/>
      <c r="AO526" s="461"/>
      <c r="AP526" s="461"/>
      <c r="AQ526" s="461"/>
      <c r="AR526" s="461"/>
      <c r="AS526" s="461"/>
    </row>
    <row r="527" spans="3:45" x14ac:dyDescent="0.3">
      <c r="C527" s="461"/>
      <c r="D527" s="461"/>
      <c r="E527" s="461"/>
      <c r="F527" s="461"/>
      <c r="G527" s="461"/>
      <c r="H527" s="461"/>
      <c r="I527" s="461"/>
      <c r="J527" s="461"/>
      <c r="K527" s="461"/>
      <c r="L527" s="461"/>
      <c r="M527" s="461"/>
      <c r="N527" s="461"/>
      <c r="O527" s="461"/>
      <c r="P527" s="461"/>
      <c r="Q527" s="461"/>
      <c r="R527" s="461"/>
      <c r="S527" s="461"/>
      <c r="T527" s="461"/>
      <c r="U527" s="461"/>
      <c r="V527" s="461"/>
      <c r="W527" s="461"/>
      <c r="X527" s="461"/>
      <c r="Y527" s="461"/>
      <c r="Z527" s="461"/>
      <c r="AA527" s="461"/>
      <c r="AB527" s="461"/>
      <c r="AC527" s="461"/>
      <c r="AD527" s="461"/>
      <c r="AE527" s="461"/>
      <c r="AF527" s="461"/>
      <c r="AG527" s="461"/>
      <c r="AH527" s="461"/>
      <c r="AI527" s="461"/>
      <c r="AJ527" s="461"/>
      <c r="AK527" s="461"/>
      <c r="AL527" s="461"/>
      <c r="AM527" s="461"/>
      <c r="AN527" s="461"/>
      <c r="AO527" s="461"/>
      <c r="AP527" s="461"/>
      <c r="AQ527" s="461"/>
      <c r="AR527" s="461"/>
      <c r="AS527" s="461"/>
    </row>
    <row r="528" spans="3:45" x14ac:dyDescent="0.3">
      <c r="C528" s="461"/>
      <c r="D528" s="461"/>
      <c r="E528" s="461"/>
      <c r="F528" s="461"/>
      <c r="G528" s="461"/>
      <c r="H528" s="461"/>
      <c r="I528" s="461"/>
      <c r="J528" s="461"/>
      <c r="K528" s="461"/>
      <c r="L528" s="461"/>
      <c r="M528" s="461"/>
      <c r="N528" s="461"/>
      <c r="O528" s="461"/>
      <c r="P528" s="461"/>
      <c r="Q528" s="461"/>
      <c r="R528" s="461"/>
      <c r="S528" s="461"/>
      <c r="T528" s="461"/>
      <c r="U528" s="461"/>
      <c r="V528" s="461"/>
      <c r="W528" s="461"/>
      <c r="X528" s="461"/>
      <c r="Y528" s="461"/>
      <c r="Z528" s="461"/>
      <c r="AA528" s="461"/>
      <c r="AB528" s="461"/>
      <c r="AC528" s="461"/>
      <c r="AD528" s="461"/>
      <c r="AE528" s="461"/>
      <c r="AF528" s="461"/>
      <c r="AG528" s="461"/>
      <c r="AH528" s="461"/>
      <c r="AI528" s="461"/>
      <c r="AJ528" s="461"/>
      <c r="AK528" s="461"/>
      <c r="AL528" s="461"/>
      <c r="AM528" s="461"/>
      <c r="AN528" s="461"/>
      <c r="AO528" s="461"/>
      <c r="AP528" s="461"/>
      <c r="AQ528" s="461"/>
      <c r="AR528" s="461"/>
      <c r="AS528" s="461"/>
    </row>
    <row r="529" spans="3:45" x14ac:dyDescent="0.3">
      <c r="C529" s="461"/>
      <c r="D529" s="461"/>
      <c r="E529" s="461"/>
      <c r="F529" s="461"/>
      <c r="G529" s="461"/>
      <c r="H529" s="461"/>
      <c r="I529" s="461"/>
      <c r="J529" s="461"/>
      <c r="K529" s="461"/>
      <c r="L529" s="461"/>
      <c r="M529" s="461"/>
      <c r="N529" s="461"/>
      <c r="O529" s="461"/>
      <c r="P529" s="461"/>
      <c r="Q529" s="461"/>
      <c r="R529" s="461"/>
      <c r="S529" s="461"/>
      <c r="T529" s="461"/>
      <c r="U529" s="461"/>
      <c r="V529" s="461"/>
      <c r="W529" s="461"/>
      <c r="X529" s="461"/>
      <c r="Y529" s="461"/>
      <c r="Z529" s="461"/>
      <c r="AA529" s="461"/>
      <c r="AB529" s="461"/>
      <c r="AC529" s="461"/>
      <c r="AD529" s="461"/>
      <c r="AE529" s="461"/>
      <c r="AF529" s="461"/>
      <c r="AG529" s="461"/>
      <c r="AH529" s="461"/>
      <c r="AI529" s="461"/>
      <c r="AJ529" s="461"/>
      <c r="AK529" s="461"/>
      <c r="AL529" s="461"/>
      <c r="AM529" s="461"/>
      <c r="AN529" s="461"/>
      <c r="AO529" s="461"/>
      <c r="AP529" s="461"/>
      <c r="AQ529" s="461"/>
      <c r="AR529" s="461"/>
      <c r="AS529" s="461"/>
    </row>
    <row r="530" spans="3:45" x14ac:dyDescent="0.3">
      <c r="C530" s="461"/>
      <c r="D530" s="461"/>
      <c r="E530" s="461"/>
      <c r="F530" s="461"/>
      <c r="G530" s="461"/>
      <c r="H530" s="461"/>
      <c r="I530" s="461"/>
      <c r="J530" s="461"/>
      <c r="K530" s="461"/>
      <c r="L530" s="461"/>
      <c r="M530" s="461"/>
      <c r="N530" s="461"/>
      <c r="O530" s="461"/>
      <c r="P530" s="461"/>
      <c r="Q530" s="461"/>
      <c r="R530" s="461"/>
      <c r="S530" s="461"/>
      <c r="T530" s="461"/>
      <c r="U530" s="461"/>
      <c r="V530" s="461"/>
      <c r="W530" s="461"/>
      <c r="X530" s="461"/>
      <c r="Y530" s="461"/>
      <c r="Z530" s="461"/>
      <c r="AA530" s="461"/>
      <c r="AB530" s="461"/>
      <c r="AC530" s="461"/>
      <c r="AD530" s="461"/>
      <c r="AE530" s="461"/>
      <c r="AF530" s="461"/>
      <c r="AG530" s="461"/>
      <c r="AH530" s="461"/>
      <c r="AI530" s="461"/>
      <c r="AJ530" s="461"/>
      <c r="AK530" s="461"/>
      <c r="AL530" s="461"/>
      <c r="AM530" s="461"/>
      <c r="AN530" s="461"/>
      <c r="AO530" s="461"/>
      <c r="AP530" s="461"/>
      <c r="AQ530" s="461"/>
      <c r="AR530" s="461"/>
      <c r="AS530" s="461"/>
    </row>
    <row r="531" spans="3:45" x14ac:dyDescent="0.3">
      <c r="C531" s="461"/>
      <c r="D531" s="461"/>
      <c r="E531" s="461"/>
      <c r="F531" s="461"/>
      <c r="G531" s="461"/>
      <c r="H531" s="461"/>
      <c r="I531" s="461"/>
      <c r="J531" s="461"/>
      <c r="K531" s="461"/>
      <c r="L531" s="461"/>
      <c r="M531" s="461"/>
      <c r="N531" s="461"/>
      <c r="O531" s="461"/>
      <c r="P531" s="461"/>
      <c r="Q531" s="461"/>
      <c r="R531" s="461"/>
      <c r="S531" s="461"/>
      <c r="T531" s="461"/>
      <c r="U531" s="461"/>
      <c r="V531" s="461"/>
      <c r="W531" s="461"/>
      <c r="X531" s="461"/>
      <c r="Y531" s="461"/>
      <c r="Z531" s="461"/>
      <c r="AA531" s="461"/>
      <c r="AB531" s="461"/>
      <c r="AC531" s="461"/>
      <c r="AD531" s="461"/>
      <c r="AE531" s="461"/>
      <c r="AF531" s="461"/>
      <c r="AG531" s="461"/>
      <c r="AH531" s="461"/>
      <c r="AI531" s="461"/>
      <c r="AJ531" s="461"/>
      <c r="AK531" s="461"/>
      <c r="AL531" s="461"/>
      <c r="AM531" s="461"/>
      <c r="AN531" s="461"/>
      <c r="AO531" s="461"/>
      <c r="AP531" s="461"/>
      <c r="AQ531" s="461"/>
      <c r="AR531" s="461"/>
      <c r="AS531" s="461"/>
    </row>
    <row r="532" spans="3:45" x14ac:dyDescent="0.3">
      <c r="C532" s="461"/>
      <c r="D532" s="461"/>
      <c r="E532" s="461"/>
      <c r="F532" s="461"/>
      <c r="G532" s="461"/>
      <c r="H532" s="461"/>
      <c r="I532" s="461"/>
      <c r="J532" s="461"/>
      <c r="K532" s="461"/>
      <c r="L532" s="461"/>
      <c r="M532" s="461"/>
      <c r="N532" s="461"/>
      <c r="O532" s="461"/>
      <c r="P532" s="461"/>
      <c r="Q532" s="461"/>
      <c r="R532" s="461"/>
      <c r="S532" s="461"/>
      <c r="T532" s="461"/>
      <c r="U532" s="461"/>
      <c r="V532" s="461"/>
      <c r="W532" s="461"/>
      <c r="X532" s="461"/>
      <c r="Y532" s="461"/>
      <c r="Z532" s="461"/>
      <c r="AA532" s="461"/>
      <c r="AB532" s="461"/>
      <c r="AC532" s="461"/>
      <c r="AD532" s="461"/>
      <c r="AE532" s="461"/>
      <c r="AF532" s="461"/>
      <c r="AG532" s="461"/>
      <c r="AH532" s="461"/>
      <c r="AI532" s="461"/>
      <c r="AJ532" s="461"/>
      <c r="AK532" s="461"/>
      <c r="AL532" s="461"/>
      <c r="AM532" s="461"/>
      <c r="AN532" s="461"/>
      <c r="AO532" s="461"/>
      <c r="AP532" s="461"/>
      <c r="AQ532" s="461"/>
      <c r="AR532" s="461"/>
      <c r="AS532" s="461"/>
    </row>
    <row r="533" spans="3:45" x14ac:dyDescent="0.3">
      <c r="C533" s="461"/>
      <c r="D533" s="461"/>
      <c r="E533" s="461"/>
      <c r="F533" s="461"/>
      <c r="G533" s="461"/>
      <c r="H533" s="461"/>
      <c r="I533" s="461"/>
      <c r="J533" s="461"/>
      <c r="K533" s="461"/>
      <c r="L533" s="461"/>
      <c r="M533" s="461"/>
      <c r="N533" s="461"/>
      <c r="O533" s="461"/>
      <c r="P533" s="461"/>
      <c r="Q533" s="461"/>
      <c r="R533" s="461"/>
      <c r="S533" s="461"/>
      <c r="T533" s="461"/>
      <c r="U533" s="461"/>
      <c r="V533" s="461"/>
      <c r="W533" s="461"/>
      <c r="X533" s="461"/>
      <c r="Y533" s="461"/>
      <c r="Z533" s="461"/>
      <c r="AA533" s="461"/>
      <c r="AB533" s="461"/>
      <c r="AC533" s="461"/>
      <c r="AD533" s="461"/>
      <c r="AE533" s="461"/>
      <c r="AF533" s="461"/>
      <c r="AG533" s="461"/>
      <c r="AH533" s="461"/>
      <c r="AI533" s="461"/>
      <c r="AJ533" s="461"/>
      <c r="AK533" s="461"/>
      <c r="AL533" s="461"/>
      <c r="AM533" s="461"/>
      <c r="AN533" s="461"/>
      <c r="AO533" s="461"/>
      <c r="AP533" s="461"/>
      <c r="AQ533" s="461"/>
      <c r="AR533" s="461"/>
      <c r="AS533" s="461"/>
    </row>
    <row r="534" spans="3:45" x14ac:dyDescent="0.3">
      <c r="C534" s="461"/>
      <c r="D534" s="461"/>
      <c r="E534" s="461"/>
      <c r="F534" s="461"/>
      <c r="G534" s="461"/>
      <c r="H534" s="461"/>
      <c r="I534" s="461"/>
      <c r="J534" s="461"/>
      <c r="K534" s="461"/>
      <c r="L534" s="461"/>
      <c r="M534" s="461"/>
      <c r="N534" s="461"/>
      <c r="O534" s="461"/>
      <c r="P534" s="461"/>
      <c r="Q534" s="461"/>
      <c r="R534" s="461"/>
      <c r="S534" s="461"/>
      <c r="T534" s="461"/>
      <c r="U534" s="461"/>
      <c r="V534" s="461"/>
      <c r="W534" s="461"/>
      <c r="X534" s="461"/>
      <c r="Y534" s="461"/>
      <c r="Z534" s="461"/>
      <c r="AA534" s="461"/>
      <c r="AB534" s="461"/>
      <c r="AC534" s="461"/>
      <c r="AD534" s="461"/>
      <c r="AE534" s="461"/>
      <c r="AF534" s="461"/>
      <c r="AG534" s="461"/>
      <c r="AH534" s="461"/>
      <c r="AI534" s="461"/>
      <c r="AJ534" s="461"/>
      <c r="AK534" s="461"/>
      <c r="AL534" s="461"/>
      <c r="AM534" s="461"/>
      <c r="AN534" s="461"/>
      <c r="AO534" s="461"/>
      <c r="AP534" s="461"/>
      <c r="AQ534" s="461"/>
      <c r="AR534" s="461"/>
      <c r="AS534" s="461"/>
    </row>
    <row r="535" spans="3:45" x14ac:dyDescent="0.3">
      <c r="C535" s="461"/>
      <c r="D535" s="461"/>
      <c r="E535" s="461"/>
      <c r="F535" s="461"/>
      <c r="G535" s="461"/>
      <c r="H535" s="461"/>
      <c r="I535" s="461"/>
      <c r="J535" s="461"/>
      <c r="K535" s="461"/>
      <c r="L535" s="461"/>
      <c r="M535" s="461"/>
      <c r="N535" s="461"/>
      <c r="O535" s="461"/>
      <c r="P535" s="461"/>
      <c r="Q535" s="461"/>
      <c r="R535" s="461"/>
      <c r="S535" s="461"/>
      <c r="T535" s="461"/>
      <c r="U535" s="461"/>
      <c r="V535" s="461"/>
      <c r="W535" s="461"/>
      <c r="X535" s="461"/>
      <c r="Y535" s="461"/>
      <c r="Z535" s="461"/>
      <c r="AA535" s="461"/>
      <c r="AB535" s="461"/>
      <c r="AC535" s="461"/>
      <c r="AD535" s="461"/>
      <c r="AE535" s="461"/>
      <c r="AF535" s="461"/>
      <c r="AG535" s="461"/>
      <c r="AH535" s="461"/>
      <c r="AI535" s="461"/>
      <c r="AJ535" s="461"/>
      <c r="AK535" s="461"/>
      <c r="AL535" s="461"/>
      <c r="AM535" s="461"/>
      <c r="AN535" s="461"/>
      <c r="AO535" s="461"/>
      <c r="AP535" s="461"/>
      <c r="AQ535" s="461"/>
      <c r="AR535" s="461"/>
      <c r="AS535" s="461"/>
    </row>
    <row r="536" spans="3:45" x14ac:dyDescent="0.3">
      <c r="C536" s="461"/>
      <c r="D536" s="461"/>
      <c r="E536" s="461"/>
      <c r="F536" s="461"/>
      <c r="G536" s="461"/>
      <c r="H536" s="461"/>
      <c r="I536" s="461"/>
      <c r="J536" s="461"/>
      <c r="K536" s="461"/>
      <c r="L536" s="461"/>
      <c r="M536" s="461"/>
      <c r="N536" s="461"/>
      <c r="O536" s="461"/>
      <c r="P536" s="461"/>
      <c r="Q536" s="461"/>
      <c r="R536" s="461"/>
      <c r="S536" s="461"/>
      <c r="T536" s="461"/>
      <c r="U536" s="461"/>
      <c r="V536" s="461"/>
      <c r="W536" s="461"/>
      <c r="X536" s="461"/>
      <c r="Y536" s="461"/>
      <c r="Z536" s="461"/>
      <c r="AA536" s="461"/>
      <c r="AB536" s="461"/>
      <c r="AC536" s="461"/>
      <c r="AD536" s="461"/>
      <c r="AE536" s="461"/>
      <c r="AF536" s="461"/>
      <c r="AG536" s="461"/>
      <c r="AH536" s="461"/>
      <c r="AI536" s="461"/>
      <c r="AJ536" s="461"/>
      <c r="AK536" s="461"/>
      <c r="AL536" s="461"/>
      <c r="AM536" s="461"/>
      <c r="AN536" s="461"/>
      <c r="AO536" s="461"/>
      <c r="AP536" s="461"/>
      <c r="AQ536" s="461"/>
      <c r="AR536" s="461"/>
      <c r="AS536" s="461"/>
    </row>
    <row r="537" spans="3:45" x14ac:dyDescent="0.3">
      <c r="C537" s="461"/>
      <c r="D537" s="461"/>
      <c r="E537" s="461"/>
      <c r="F537" s="461"/>
      <c r="G537" s="461"/>
      <c r="H537" s="461"/>
      <c r="I537" s="461"/>
      <c r="J537" s="461"/>
      <c r="K537" s="461"/>
      <c r="L537" s="461"/>
      <c r="M537" s="461"/>
      <c r="N537" s="461"/>
      <c r="O537" s="461"/>
      <c r="P537" s="461"/>
      <c r="Q537" s="461"/>
      <c r="R537" s="461"/>
      <c r="S537" s="461"/>
      <c r="T537" s="461"/>
      <c r="U537" s="461"/>
      <c r="V537" s="461"/>
      <c r="W537" s="461"/>
      <c r="X537" s="461"/>
      <c r="Y537" s="461"/>
      <c r="Z537" s="461"/>
      <c r="AA537" s="461"/>
      <c r="AB537" s="461"/>
      <c r="AC537" s="461"/>
      <c r="AD537" s="461"/>
      <c r="AE537" s="461"/>
      <c r="AF537" s="461"/>
      <c r="AG537" s="461"/>
      <c r="AH537" s="461"/>
      <c r="AI537" s="461"/>
      <c r="AJ537" s="461"/>
      <c r="AK537" s="461"/>
      <c r="AL537" s="461"/>
      <c r="AM537" s="461"/>
      <c r="AN537" s="461"/>
      <c r="AO537" s="461"/>
      <c r="AP537" s="461"/>
      <c r="AQ537" s="461"/>
      <c r="AR537" s="461"/>
      <c r="AS537" s="461"/>
    </row>
    <row r="538" spans="3:45" x14ac:dyDescent="0.3">
      <c r="C538" s="461"/>
      <c r="D538" s="461"/>
      <c r="E538" s="461"/>
      <c r="F538" s="461"/>
      <c r="G538" s="461"/>
      <c r="H538" s="461"/>
      <c r="I538" s="461"/>
      <c r="J538" s="461"/>
      <c r="K538" s="461"/>
      <c r="L538" s="461"/>
      <c r="M538" s="461"/>
      <c r="N538" s="461"/>
      <c r="O538" s="461"/>
      <c r="P538" s="461"/>
      <c r="Q538" s="461"/>
      <c r="R538" s="461"/>
      <c r="S538" s="461"/>
      <c r="T538" s="461"/>
      <c r="U538" s="461"/>
      <c r="V538" s="461"/>
      <c r="W538" s="461"/>
      <c r="X538" s="461"/>
      <c r="Y538" s="461"/>
      <c r="Z538" s="461"/>
      <c r="AA538" s="461"/>
      <c r="AB538" s="461"/>
      <c r="AC538" s="461"/>
      <c r="AD538" s="461"/>
      <c r="AE538" s="461"/>
      <c r="AF538" s="461"/>
      <c r="AG538" s="461"/>
      <c r="AH538" s="461"/>
      <c r="AI538" s="461"/>
      <c r="AJ538" s="461"/>
      <c r="AK538" s="461"/>
      <c r="AL538" s="461"/>
      <c r="AM538" s="461"/>
      <c r="AN538" s="461"/>
      <c r="AO538" s="461"/>
      <c r="AP538" s="461"/>
      <c r="AQ538" s="461"/>
      <c r="AR538" s="461"/>
      <c r="AS538" s="461"/>
    </row>
    <row r="539" spans="3:45" x14ac:dyDescent="0.3">
      <c r="C539" s="461"/>
      <c r="D539" s="461"/>
      <c r="E539" s="461"/>
      <c r="F539" s="461"/>
      <c r="G539" s="461"/>
      <c r="H539" s="461"/>
      <c r="I539" s="461"/>
      <c r="J539" s="461"/>
      <c r="K539" s="461"/>
      <c r="L539" s="461"/>
      <c r="M539" s="461"/>
      <c r="N539" s="461"/>
      <c r="O539" s="461"/>
      <c r="P539" s="461"/>
      <c r="Q539" s="461"/>
      <c r="R539" s="461"/>
      <c r="S539" s="461"/>
      <c r="T539" s="461"/>
      <c r="U539" s="461"/>
      <c r="V539" s="461"/>
      <c r="W539" s="461"/>
      <c r="X539" s="461"/>
      <c r="Y539" s="461"/>
      <c r="Z539" s="461"/>
      <c r="AA539" s="461"/>
      <c r="AB539" s="461"/>
      <c r="AC539" s="461"/>
      <c r="AD539" s="461"/>
      <c r="AE539" s="461"/>
      <c r="AF539" s="461"/>
      <c r="AG539" s="461"/>
      <c r="AH539" s="461"/>
      <c r="AI539" s="461"/>
      <c r="AJ539" s="461"/>
      <c r="AK539" s="461"/>
      <c r="AL539" s="461"/>
      <c r="AM539" s="461"/>
      <c r="AN539" s="461"/>
      <c r="AO539" s="461"/>
      <c r="AP539" s="461"/>
      <c r="AQ539" s="461"/>
      <c r="AR539" s="461"/>
      <c r="AS539" s="461"/>
    </row>
    <row r="540" spans="3:45" x14ac:dyDescent="0.3">
      <c r="C540" s="461"/>
      <c r="D540" s="461"/>
      <c r="E540" s="461"/>
      <c r="F540" s="461"/>
      <c r="G540" s="461"/>
      <c r="H540" s="461"/>
      <c r="I540" s="461"/>
      <c r="J540" s="461"/>
      <c r="K540" s="461"/>
      <c r="L540" s="461"/>
      <c r="M540" s="461"/>
      <c r="N540" s="461"/>
      <c r="O540" s="461"/>
      <c r="P540" s="461"/>
      <c r="Q540" s="461"/>
      <c r="R540" s="461"/>
      <c r="S540" s="461"/>
      <c r="T540" s="461"/>
      <c r="U540" s="461"/>
      <c r="V540" s="461"/>
      <c r="W540" s="461"/>
      <c r="X540" s="461"/>
      <c r="Y540" s="461"/>
      <c r="Z540" s="461"/>
      <c r="AA540" s="461"/>
      <c r="AB540" s="461"/>
      <c r="AC540" s="461"/>
      <c r="AD540" s="461"/>
      <c r="AE540" s="461"/>
      <c r="AF540" s="461"/>
      <c r="AG540" s="461"/>
      <c r="AH540" s="461"/>
      <c r="AI540" s="461"/>
      <c r="AJ540" s="461"/>
      <c r="AK540" s="461"/>
      <c r="AL540" s="461"/>
      <c r="AM540" s="461"/>
      <c r="AN540" s="461"/>
      <c r="AO540" s="461"/>
      <c r="AP540" s="461"/>
      <c r="AQ540" s="461"/>
      <c r="AR540" s="461"/>
      <c r="AS540" s="461"/>
    </row>
    <row r="541" spans="3:45" x14ac:dyDescent="0.3">
      <c r="C541" s="461"/>
      <c r="D541" s="461"/>
      <c r="E541" s="461"/>
      <c r="F541" s="461"/>
      <c r="G541" s="461"/>
      <c r="H541" s="461"/>
      <c r="I541" s="461"/>
      <c r="J541" s="461"/>
      <c r="K541" s="461"/>
      <c r="L541" s="461"/>
      <c r="M541" s="461"/>
      <c r="N541" s="461"/>
      <c r="O541" s="461"/>
      <c r="P541" s="461"/>
      <c r="Q541" s="461"/>
      <c r="R541" s="461"/>
      <c r="S541" s="461"/>
      <c r="T541" s="461"/>
      <c r="U541" s="461"/>
      <c r="V541" s="461"/>
      <c r="W541" s="461"/>
      <c r="X541" s="461"/>
      <c r="Y541" s="461"/>
      <c r="Z541" s="461"/>
      <c r="AA541" s="461"/>
      <c r="AB541" s="461"/>
      <c r="AC541" s="461"/>
      <c r="AD541" s="461"/>
      <c r="AE541" s="461"/>
      <c r="AF541" s="461"/>
      <c r="AG541" s="461"/>
      <c r="AH541" s="461"/>
      <c r="AI541" s="461"/>
      <c r="AJ541" s="461"/>
      <c r="AK541" s="461"/>
      <c r="AL541" s="461"/>
      <c r="AM541" s="461"/>
      <c r="AN541" s="461"/>
      <c r="AO541" s="461"/>
      <c r="AP541" s="461"/>
      <c r="AQ541" s="461"/>
      <c r="AR541" s="461"/>
      <c r="AS541" s="461"/>
    </row>
    <row r="542" spans="3:45" x14ac:dyDescent="0.3">
      <c r="C542" s="461"/>
      <c r="D542" s="461"/>
      <c r="E542" s="461"/>
      <c r="F542" s="461"/>
      <c r="G542" s="461"/>
      <c r="H542" s="461"/>
      <c r="I542" s="461"/>
      <c r="J542" s="461"/>
      <c r="K542" s="461"/>
      <c r="L542" s="461"/>
      <c r="M542" s="461"/>
      <c r="N542" s="461"/>
      <c r="O542" s="461"/>
      <c r="P542" s="461"/>
      <c r="Q542" s="461"/>
      <c r="R542" s="461"/>
      <c r="S542" s="461"/>
      <c r="T542" s="461"/>
      <c r="U542" s="461"/>
      <c r="V542" s="461"/>
      <c r="W542" s="461"/>
      <c r="X542" s="461"/>
      <c r="Y542" s="461"/>
      <c r="Z542" s="461"/>
      <c r="AA542" s="461"/>
      <c r="AB542" s="461"/>
      <c r="AC542" s="461"/>
      <c r="AD542" s="461"/>
      <c r="AE542" s="461"/>
      <c r="AF542" s="461"/>
      <c r="AG542" s="461"/>
      <c r="AH542" s="461"/>
      <c r="AI542" s="461"/>
      <c r="AJ542" s="461"/>
      <c r="AK542" s="461"/>
      <c r="AL542" s="461"/>
      <c r="AM542" s="461"/>
      <c r="AN542" s="461"/>
      <c r="AO542" s="461"/>
      <c r="AP542" s="461"/>
      <c r="AQ542" s="461"/>
      <c r="AR542" s="461"/>
      <c r="AS542" s="461"/>
    </row>
    <row r="543" spans="3:45" x14ac:dyDescent="0.3">
      <c r="C543" s="461"/>
      <c r="D543" s="461"/>
      <c r="E543" s="461"/>
      <c r="F543" s="461"/>
      <c r="G543" s="461"/>
      <c r="H543" s="461"/>
      <c r="I543" s="461"/>
      <c r="J543" s="461"/>
      <c r="K543" s="461"/>
      <c r="L543" s="461"/>
      <c r="M543" s="461"/>
      <c r="N543" s="461"/>
      <c r="O543" s="461"/>
      <c r="P543" s="461"/>
      <c r="Q543" s="461"/>
      <c r="R543" s="461"/>
      <c r="S543" s="461"/>
      <c r="T543" s="461"/>
      <c r="U543" s="461"/>
      <c r="V543" s="461"/>
      <c r="W543" s="461"/>
      <c r="X543" s="461"/>
      <c r="Y543" s="461"/>
      <c r="Z543" s="461"/>
      <c r="AA543" s="461"/>
      <c r="AB543" s="461"/>
      <c r="AC543" s="461"/>
      <c r="AD543" s="461"/>
      <c r="AE543" s="461"/>
      <c r="AF543" s="461"/>
      <c r="AG543" s="461"/>
      <c r="AH543" s="461"/>
      <c r="AI543" s="461"/>
      <c r="AJ543" s="461"/>
      <c r="AK543" s="461"/>
      <c r="AL543" s="461"/>
      <c r="AM543" s="461"/>
      <c r="AN543" s="461"/>
      <c r="AO543" s="461"/>
      <c r="AP543" s="461"/>
      <c r="AQ543" s="461"/>
      <c r="AR543" s="461"/>
      <c r="AS543" s="461"/>
    </row>
    <row r="544" spans="3:45" x14ac:dyDescent="0.3">
      <c r="C544" s="461"/>
      <c r="D544" s="461"/>
      <c r="E544" s="461"/>
      <c r="F544" s="461"/>
      <c r="G544" s="461"/>
      <c r="H544" s="461"/>
      <c r="I544" s="461"/>
      <c r="J544" s="461"/>
      <c r="K544" s="461"/>
      <c r="L544" s="461"/>
      <c r="M544" s="461"/>
      <c r="N544" s="461"/>
      <c r="O544" s="461"/>
      <c r="P544" s="461"/>
      <c r="Q544" s="461"/>
      <c r="R544" s="461"/>
      <c r="S544" s="461"/>
      <c r="T544" s="461"/>
      <c r="U544" s="461"/>
      <c r="V544" s="461"/>
      <c r="W544" s="461"/>
      <c r="X544" s="461"/>
      <c r="Y544" s="461"/>
      <c r="Z544" s="461"/>
      <c r="AA544" s="461"/>
      <c r="AB544" s="461"/>
      <c r="AC544" s="461"/>
      <c r="AD544" s="461"/>
      <c r="AE544" s="461"/>
      <c r="AF544" s="461"/>
      <c r="AG544" s="461"/>
      <c r="AH544" s="461"/>
      <c r="AI544" s="461"/>
      <c r="AJ544" s="461"/>
      <c r="AK544" s="461"/>
      <c r="AL544" s="461"/>
      <c r="AM544" s="461"/>
      <c r="AN544" s="461"/>
      <c r="AO544" s="461"/>
      <c r="AP544" s="461"/>
      <c r="AQ544" s="461"/>
      <c r="AR544" s="461"/>
      <c r="AS544" s="461"/>
    </row>
    <row r="545" spans="3:45" x14ac:dyDescent="0.3">
      <c r="C545" s="461"/>
      <c r="D545" s="461"/>
      <c r="E545" s="461"/>
      <c r="F545" s="461"/>
      <c r="G545" s="461"/>
      <c r="H545" s="461"/>
      <c r="I545" s="461"/>
      <c r="J545" s="461"/>
      <c r="K545" s="461"/>
      <c r="L545" s="461"/>
      <c r="M545" s="461"/>
      <c r="N545" s="461"/>
      <c r="O545" s="461"/>
      <c r="P545" s="461"/>
      <c r="Q545" s="461"/>
      <c r="R545" s="461"/>
      <c r="S545" s="461"/>
      <c r="T545" s="461"/>
      <c r="U545" s="461"/>
      <c r="V545" s="461"/>
      <c r="W545" s="461"/>
      <c r="X545" s="461"/>
      <c r="Y545" s="461"/>
      <c r="Z545" s="461"/>
      <c r="AA545" s="461"/>
      <c r="AB545" s="461"/>
      <c r="AC545" s="461"/>
      <c r="AD545" s="461"/>
      <c r="AE545" s="461"/>
      <c r="AF545" s="461"/>
      <c r="AG545" s="461"/>
      <c r="AH545" s="461"/>
      <c r="AI545" s="461"/>
      <c r="AJ545" s="461"/>
      <c r="AK545" s="461"/>
      <c r="AL545" s="461"/>
      <c r="AM545" s="461"/>
      <c r="AN545" s="461"/>
      <c r="AO545" s="461"/>
      <c r="AP545" s="461"/>
      <c r="AQ545" s="461"/>
      <c r="AR545" s="461"/>
      <c r="AS545" s="461"/>
    </row>
    <row r="546" spans="3:45" x14ac:dyDescent="0.3">
      <c r="C546" s="461"/>
      <c r="D546" s="461"/>
      <c r="E546" s="461"/>
      <c r="F546" s="461"/>
      <c r="G546" s="461"/>
      <c r="H546" s="461"/>
      <c r="I546" s="461"/>
      <c r="J546" s="461"/>
      <c r="K546" s="461"/>
      <c r="L546" s="461"/>
      <c r="M546" s="461"/>
      <c r="N546" s="461"/>
      <c r="O546" s="461"/>
      <c r="P546" s="461"/>
      <c r="Q546" s="461"/>
      <c r="R546" s="461"/>
      <c r="S546" s="461"/>
      <c r="T546" s="461"/>
      <c r="U546" s="461"/>
      <c r="V546" s="461"/>
      <c r="W546" s="461"/>
      <c r="X546" s="461"/>
      <c r="Y546" s="461"/>
      <c r="Z546" s="461"/>
      <c r="AA546" s="461"/>
      <c r="AB546" s="461"/>
      <c r="AC546" s="461"/>
      <c r="AD546" s="461"/>
      <c r="AE546" s="461"/>
      <c r="AF546" s="461"/>
      <c r="AG546" s="461"/>
      <c r="AH546" s="461"/>
      <c r="AI546" s="461"/>
      <c r="AJ546" s="461"/>
      <c r="AK546" s="461"/>
      <c r="AL546" s="461"/>
      <c r="AM546" s="461"/>
      <c r="AN546" s="461"/>
      <c r="AO546" s="461"/>
      <c r="AP546" s="461"/>
      <c r="AQ546" s="461"/>
      <c r="AR546" s="461"/>
      <c r="AS546" s="461"/>
    </row>
    <row r="547" spans="3:45" x14ac:dyDescent="0.3">
      <c r="C547" s="461"/>
      <c r="D547" s="461"/>
      <c r="E547" s="461"/>
      <c r="F547" s="461"/>
      <c r="G547" s="461"/>
      <c r="H547" s="461"/>
      <c r="I547" s="461"/>
      <c r="J547" s="461"/>
      <c r="K547" s="461"/>
      <c r="L547" s="461"/>
      <c r="M547" s="461"/>
      <c r="N547" s="461"/>
      <c r="O547" s="461"/>
      <c r="P547" s="461"/>
      <c r="Q547" s="461"/>
      <c r="R547" s="461"/>
      <c r="S547" s="461"/>
      <c r="T547" s="461"/>
      <c r="U547" s="461"/>
      <c r="V547" s="461"/>
      <c r="W547" s="461"/>
      <c r="X547" s="461"/>
      <c r="Y547" s="461"/>
      <c r="Z547" s="461"/>
      <c r="AA547" s="461"/>
      <c r="AB547" s="461"/>
      <c r="AC547" s="461"/>
      <c r="AD547" s="461"/>
      <c r="AE547" s="461"/>
      <c r="AF547" s="461"/>
      <c r="AG547" s="461"/>
      <c r="AH547" s="461"/>
      <c r="AI547" s="461"/>
      <c r="AJ547" s="461"/>
      <c r="AK547" s="461"/>
      <c r="AL547" s="461"/>
      <c r="AM547" s="461"/>
      <c r="AN547" s="461"/>
      <c r="AO547" s="461"/>
      <c r="AP547" s="461"/>
      <c r="AQ547" s="461"/>
      <c r="AR547" s="461"/>
      <c r="AS547" s="461"/>
    </row>
    <row r="548" spans="3:45" x14ac:dyDescent="0.3">
      <c r="C548" s="461"/>
      <c r="D548" s="461"/>
      <c r="E548" s="461"/>
      <c r="F548" s="461"/>
      <c r="G548" s="461"/>
      <c r="H548" s="461"/>
      <c r="I548" s="461"/>
      <c r="J548" s="461"/>
      <c r="K548" s="461"/>
      <c r="L548" s="461"/>
      <c r="M548" s="461"/>
      <c r="N548" s="461"/>
      <c r="O548" s="461"/>
      <c r="P548" s="461"/>
      <c r="Q548" s="461"/>
      <c r="R548" s="461"/>
      <c r="S548" s="461"/>
      <c r="T548" s="461"/>
      <c r="U548" s="461"/>
      <c r="V548" s="461"/>
      <c r="W548" s="461"/>
      <c r="X548" s="461"/>
      <c r="Y548" s="461"/>
      <c r="Z548" s="461"/>
      <c r="AA548" s="461"/>
      <c r="AB548" s="461"/>
      <c r="AC548" s="461"/>
      <c r="AD548" s="461"/>
      <c r="AE548" s="461"/>
      <c r="AF548" s="461"/>
      <c r="AG548" s="461"/>
      <c r="AH548" s="461"/>
      <c r="AI548" s="461"/>
      <c r="AJ548" s="461"/>
      <c r="AK548" s="461"/>
      <c r="AL548" s="461"/>
      <c r="AM548" s="461"/>
      <c r="AN548" s="461"/>
      <c r="AO548" s="461"/>
      <c r="AP548" s="461"/>
      <c r="AQ548" s="461"/>
      <c r="AR548" s="461"/>
      <c r="AS548" s="461"/>
    </row>
    <row r="549" spans="3:45" x14ac:dyDescent="0.3">
      <c r="C549" s="461"/>
      <c r="D549" s="461"/>
      <c r="E549" s="461"/>
      <c r="F549" s="461"/>
      <c r="G549" s="461"/>
      <c r="H549" s="461"/>
      <c r="I549" s="461"/>
      <c r="J549" s="461"/>
      <c r="K549" s="461"/>
      <c r="L549" s="461"/>
      <c r="M549" s="461"/>
      <c r="N549" s="461"/>
      <c r="O549" s="461"/>
      <c r="P549" s="461"/>
      <c r="Q549" s="461"/>
      <c r="R549" s="461"/>
      <c r="S549" s="461"/>
      <c r="T549" s="461"/>
      <c r="U549" s="461"/>
      <c r="V549" s="461"/>
      <c r="W549" s="461"/>
      <c r="X549" s="461"/>
      <c r="Y549" s="461"/>
      <c r="Z549" s="461"/>
      <c r="AA549" s="461"/>
      <c r="AB549" s="461"/>
      <c r="AC549" s="461"/>
      <c r="AD549" s="461"/>
      <c r="AE549" s="461"/>
      <c r="AF549" s="461"/>
      <c r="AG549" s="461"/>
      <c r="AH549" s="461"/>
      <c r="AI549" s="461"/>
      <c r="AJ549" s="461"/>
      <c r="AK549" s="461"/>
      <c r="AL549" s="461"/>
      <c r="AM549" s="461"/>
      <c r="AN549" s="461"/>
      <c r="AO549" s="461"/>
      <c r="AP549" s="461"/>
      <c r="AQ549" s="461"/>
      <c r="AR549" s="461"/>
      <c r="AS549" s="461"/>
    </row>
    <row r="550" spans="3:45" x14ac:dyDescent="0.3">
      <c r="C550" s="461"/>
      <c r="D550" s="461"/>
      <c r="E550" s="461"/>
      <c r="F550" s="461"/>
      <c r="G550" s="461"/>
      <c r="H550" s="461"/>
      <c r="I550" s="461"/>
      <c r="J550" s="461"/>
      <c r="K550" s="461"/>
      <c r="L550" s="461"/>
      <c r="M550" s="461"/>
      <c r="N550" s="461"/>
      <c r="O550" s="461"/>
      <c r="P550" s="461"/>
      <c r="Q550" s="461"/>
      <c r="R550" s="461"/>
      <c r="S550" s="461"/>
      <c r="T550" s="461"/>
      <c r="U550" s="461"/>
      <c r="V550" s="461"/>
      <c r="W550" s="461"/>
      <c r="X550" s="461"/>
      <c r="Y550" s="461"/>
      <c r="Z550" s="461"/>
      <c r="AA550" s="461"/>
      <c r="AB550" s="461"/>
      <c r="AC550" s="461"/>
      <c r="AD550" s="461"/>
      <c r="AE550" s="461"/>
      <c r="AF550" s="461"/>
      <c r="AG550" s="461"/>
      <c r="AH550" s="461"/>
      <c r="AI550" s="461"/>
      <c r="AJ550" s="461"/>
      <c r="AK550" s="461"/>
      <c r="AL550" s="461"/>
      <c r="AM550" s="461"/>
      <c r="AN550" s="461"/>
      <c r="AO550" s="461"/>
      <c r="AP550" s="461"/>
      <c r="AQ550" s="461"/>
      <c r="AR550" s="461"/>
      <c r="AS550" s="461"/>
    </row>
    <row r="551" spans="3:45" x14ac:dyDescent="0.3">
      <c r="C551" s="461"/>
      <c r="D551" s="461"/>
      <c r="E551" s="461"/>
      <c r="F551" s="461"/>
      <c r="G551" s="461"/>
      <c r="H551" s="461"/>
      <c r="I551" s="461"/>
      <c r="J551" s="461"/>
      <c r="K551" s="461"/>
      <c r="L551" s="461"/>
      <c r="M551" s="461"/>
      <c r="N551" s="461"/>
      <c r="O551" s="461"/>
      <c r="P551" s="461"/>
      <c r="Q551" s="461"/>
      <c r="R551" s="461"/>
      <c r="S551" s="461"/>
      <c r="T551" s="461"/>
      <c r="U551" s="461"/>
      <c r="V551" s="461"/>
      <c r="W551" s="461"/>
      <c r="X551" s="461"/>
      <c r="Y551" s="461"/>
      <c r="Z551" s="461"/>
      <c r="AA551" s="461"/>
      <c r="AB551" s="461"/>
      <c r="AC551" s="461"/>
      <c r="AD551" s="461"/>
      <c r="AE551" s="461"/>
      <c r="AF551" s="461"/>
      <c r="AG551" s="461"/>
      <c r="AH551" s="461"/>
      <c r="AI551" s="461"/>
      <c r="AJ551" s="461"/>
      <c r="AK551" s="461"/>
      <c r="AL551" s="461"/>
      <c r="AM551" s="461"/>
      <c r="AN551" s="461"/>
      <c r="AO551" s="461"/>
      <c r="AP551" s="461"/>
      <c r="AQ551" s="461"/>
      <c r="AR551" s="461"/>
      <c r="AS551" s="461"/>
    </row>
    <row r="552" spans="3:45" x14ac:dyDescent="0.3">
      <c r="C552" s="461"/>
      <c r="D552" s="461"/>
      <c r="E552" s="461"/>
      <c r="F552" s="461"/>
      <c r="G552" s="461"/>
      <c r="H552" s="461"/>
      <c r="I552" s="461"/>
      <c r="J552" s="461"/>
      <c r="K552" s="461"/>
      <c r="L552" s="461"/>
      <c r="M552" s="461"/>
      <c r="N552" s="461"/>
      <c r="O552" s="461"/>
      <c r="P552" s="461"/>
      <c r="Q552" s="461"/>
      <c r="R552" s="461"/>
      <c r="S552" s="461"/>
      <c r="T552" s="461"/>
      <c r="U552" s="461"/>
      <c r="V552" s="461"/>
      <c r="W552" s="461"/>
      <c r="X552" s="461"/>
      <c r="Y552" s="461"/>
      <c r="Z552" s="461"/>
      <c r="AA552" s="461"/>
      <c r="AB552" s="461"/>
      <c r="AC552" s="461"/>
      <c r="AD552" s="461"/>
      <c r="AE552" s="461"/>
      <c r="AF552" s="461"/>
      <c r="AG552" s="461"/>
      <c r="AH552" s="461"/>
      <c r="AI552" s="461"/>
      <c r="AJ552" s="461"/>
      <c r="AK552" s="461"/>
      <c r="AL552" s="461"/>
      <c r="AM552" s="461"/>
      <c r="AN552" s="461"/>
      <c r="AO552" s="461"/>
      <c r="AP552" s="461"/>
      <c r="AQ552" s="461"/>
      <c r="AR552" s="461"/>
      <c r="AS552" s="461"/>
    </row>
    <row r="553" spans="3:45" x14ac:dyDescent="0.3">
      <c r="C553" s="461"/>
      <c r="D553" s="461"/>
      <c r="E553" s="461"/>
      <c r="F553" s="461"/>
      <c r="G553" s="461"/>
      <c r="H553" s="461"/>
      <c r="I553" s="461"/>
      <c r="J553" s="461"/>
      <c r="K553" s="461"/>
      <c r="L553" s="461"/>
      <c r="M553" s="461"/>
      <c r="N553" s="461"/>
      <c r="O553" s="461"/>
      <c r="P553" s="461"/>
      <c r="Q553" s="461"/>
      <c r="R553" s="461"/>
      <c r="S553" s="461"/>
      <c r="T553" s="461"/>
      <c r="U553" s="461"/>
      <c r="V553" s="461"/>
      <c r="W553" s="461"/>
      <c r="X553" s="461"/>
      <c r="Y553" s="461"/>
      <c r="Z553" s="461"/>
      <c r="AA553" s="461"/>
      <c r="AB553" s="461"/>
      <c r="AC553" s="461"/>
      <c r="AD553" s="461"/>
      <c r="AE553" s="461"/>
      <c r="AF553" s="461"/>
      <c r="AG553" s="461"/>
      <c r="AH553" s="461"/>
      <c r="AI553" s="461"/>
      <c r="AJ553" s="461"/>
      <c r="AK553" s="461"/>
      <c r="AL553" s="461"/>
      <c r="AM553" s="461"/>
      <c r="AN553" s="461"/>
      <c r="AO553" s="461"/>
      <c r="AP553" s="461"/>
      <c r="AQ553" s="461"/>
      <c r="AR553" s="461"/>
      <c r="AS553" s="461"/>
    </row>
    <row r="554" spans="3:45" x14ac:dyDescent="0.3">
      <c r="C554" s="461"/>
      <c r="D554" s="461"/>
      <c r="E554" s="461"/>
      <c r="F554" s="461"/>
      <c r="G554" s="461"/>
      <c r="H554" s="461"/>
      <c r="I554" s="461"/>
      <c r="J554" s="461"/>
      <c r="K554" s="461"/>
      <c r="L554" s="461"/>
      <c r="M554" s="461"/>
      <c r="N554" s="461"/>
      <c r="O554" s="461"/>
      <c r="P554" s="461"/>
      <c r="Q554" s="461"/>
      <c r="R554" s="461"/>
      <c r="S554" s="461"/>
      <c r="T554" s="461"/>
      <c r="U554" s="461"/>
      <c r="V554" s="461"/>
      <c r="W554" s="461"/>
      <c r="X554" s="461"/>
      <c r="Y554" s="461"/>
      <c r="Z554" s="461"/>
      <c r="AA554" s="461"/>
      <c r="AB554" s="461"/>
      <c r="AC554" s="461"/>
      <c r="AD554" s="461"/>
      <c r="AE554" s="461"/>
      <c r="AF554" s="461"/>
      <c r="AG554" s="461"/>
      <c r="AH554" s="461"/>
      <c r="AI554" s="461"/>
      <c r="AJ554" s="461"/>
      <c r="AK554" s="461"/>
      <c r="AL554" s="461"/>
      <c r="AM554" s="461"/>
      <c r="AN554" s="461"/>
      <c r="AO554" s="461"/>
      <c r="AP554" s="461"/>
      <c r="AQ554" s="461"/>
      <c r="AR554" s="461"/>
      <c r="AS554" s="461"/>
    </row>
    <row r="555" spans="3:45" x14ac:dyDescent="0.3">
      <c r="C555" s="461"/>
      <c r="D555" s="461"/>
      <c r="E555" s="461"/>
      <c r="F555" s="461"/>
      <c r="G555" s="461"/>
      <c r="H555" s="461"/>
      <c r="I555" s="461"/>
      <c r="J555" s="461"/>
      <c r="K555" s="461"/>
      <c r="L555" s="461"/>
      <c r="M555" s="461"/>
      <c r="N555" s="461"/>
      <c r="O555" s="461"/>
      <c r="P555" s="461"/>
      <c r="Q555" s="461"/>
      <c r="R555" s="461"/>
      <c r="S555" s="461"/>
      <c r="T555" s="461"/>
      <c r="U555" s="461"/>
      <c r="V555" s="461"/>
      <c r="W555" s="461"/>
      <c r="X555" s="461"/>
      <c r="Y555" s="461"/>
      <c r="Z555" s="461"/>
      <c r="AA555" s="461"/>
      <c r="AB555" s="461"/>
      <c r="AC555" s="461"/>
      <c r="AD555" s="461"/>
      <c r="AE555" s="461"/>
      <c r="AF555" s="461"/>
      <c r="AG555" s="461"/>
      <c r="AH555" s="461"/>
      <c r="AI555" s="461"/>
      <c r="AJ555" s="461"/>
      <c r="AK555" s="461"/>
      <c r="AL555" s="461"/>
      <c r="AM555" s="461"/>
      <c r="AN555" s="461"/>
      <c r="AO555" s="461"/>
      <c r="AP555" s="461"/>
      <c r="AQ555" s="461"/>
      <c r="AR555" s="461"/>
      <c r="AS555" s="461"/>
    </row>
    <row r="556" spans="3:45" x14ac:dyDescent="0.3">
      <c r="C556" s="461"/>
      <c r="D556" s="461"/>
      <c r="E556" s="461"/>
      <c r="F556" s="461"/>
      <c r="G556" s="461"/>
      <c r="H556" s="461"/>
      <c r="I556" s="461"/>
      <c r="J556" s="461"/>
      <c r="K556" s="461"/>
      <c r="L556" s="461"/>
      <c r="M556" s="461"/>
      <c r="N556" s="461"/>
      <c r="O556" s="461"/>
      <c r="P556" s="461"/>
      <c r="Q556" s="461"/>
      <c r="R556" s="461"/>
      <c r="S556" s="461"/>
      <c r="T556" s="461"/>
      <c r="U556" s="461"/>
      <c r="V556" s="461"/>
      <c r="W556" s="461"/>
      <c r="X556" s="461"/>
      <c r="Y556" s="461"/>
      <c r="Z556" s="461"/>
      <c r="AA556" s="461"/>
      <c r="AB556" s="461"/>
      <c r="AC556" s="461"/>
      <c r="AD556" s="461"/>
      <c r="AE556" s="461"/>
      <c r="AF556" s="461"/>
      <c r="AG556" s="461"/>
      <c r="AH556" s="461"/>
      <c r="AI556" s="461"/>
      <c r="AJ556" s="461"/>
      <c r="AK556" s="461"/>
      <c r="AL556" s="461"/>
      <c r="AM556" s="461"/>
      <c r="AN556" s="461"/>
      <c r="AO556" s="461"/>
      <c r="AP556" s="461"/>
      <c r="AQ556" s="461"/>
      <c r="AR556" s="461"/>
      <c r="AS556" s="461"/>
    </row>
    <row r="557" spans="3:45" x14ac:dyDescent="0.3">
      <c r="C557" s="461"/>
      <c r="D557" s="461"/>
      <c r="E557" s="461"/>
      <c r="F557" s="461"/>
      <c r="G557" s="461"/>
      <c r="H557" s="461"/>
      <c r="I557" s="461"/>
      <c r="J557" s="461"/>
      <c r="K557" s="461"/>
      <c r="L557" s="461"/>
      <c r="M557" s="461"/>
      <c r="N557" s="461"/>
      <c r="O557" s="461"/>
      <c r="P557" s="461"/>
      <c r="Q557" s="461"/>
      <c r="R557" s="461"/>
      <c r="S557" s="461"/>
      <c r="T557" s="461"/>
      <c r="U557" s="461"/>
      <c r="V557" s="461"/>
      <c r="W557" s="461"/>
      <c r="X557" s="461"/>
      <c r="Y557" s="461"/>
      <c r="Z557" s="461"/>
      <c r="AA557" s="461"/>
      <c r="AB557" s="461"/>
      <c r="AC557" s="461"/>
      <c r="AD557" s="461"/>
      <c r="AE557" s="461"/>
      <c r="AF557" s="461"/>
      <c r="AG557" s="461"/>
      <c r="AH557" s="461"/>
      <c r="AI557" s="461"/>
      <c r="AJ557" s="461"/>
      <c r="AK557" s="461"/>
      <c r="AL557" s="461"/>
      <c r="AM557" s="461"/>
      <c r="AN557" s="461"/>
      <c r="AO557" s="461"/>
      <c r="AP557" s="461"/>
      <c r="AQ557" s="461"/>
      <c r="AR557" s="461"/>
      <c r="AS557" s="461"/>
    </row>
    <row r="558" spans="3:45" x14ac:dyDescent="0.3">
      <c r="C558" s="461"/>
      <c r="D558" s="461"/>
      <c r="E558" s="461"/>
      <c r="F558" s="461"/>
      <c r="G558" s="461"/>
      <c r="H558" s="461"/>
      <c r="I558" s="461"/>
      <c r="J558" s="461"/>
      <c r="K558" s="461"/>
      <c r="L558" s="461"/>
      <c r="M558" s="461"/>
      <c r="N558" s="461"/>
      <c r="O558" s="461"/>
      <c r="P558" s="461"/>
      <c r="Q558" s="461"/>
      <c r="R558" s="461"/>
      <c r="S558" s="461"/>
      <c r="T558" s="461"/>
      <c r="U558" s="461"/>
      <c r="V558" s="461"/>
      <c r="W558" s="461"/>
      <c r="X558" s="461"/>
      <c r="Y558" s="461"/>
      <c r="Z558" s="461"/>
      <c r="AA558" s="461"/>
      <c r="AB558" s="461"/>
      <c r="AC558" s="461"/>
      <c r="AD558" s="461"/>
      <c r="AE558" s="461"/>
      <c r="AF558" s="461"/>
      <c r="AG558" s="461"/>
      <c r="AH558" s="461"/>
      <c r="AI558" s="461"/>
      <c r="AJ558" s="461"/>
      <c r="AK558" s="461"/>
      <c r="AL558" s="461"/>
      <c r="AM558" s="461"/>
      <c r="AN558" s="461"/>
      <c r="AO558" s="461"/>
      <c r="AP558" s="461"/>
      <c r="AQ558" s="461"/>
      <c r="AR558" s="461"/>
      <c r="AS558" s="461"/>
    </row>
    <row r="559" spans="3:45" x14ac:dyDescent="0.3">
      <c r="C559" s="461"/>
      <c r="D559" s="461"/>
      <c r="E559" s="461"/>
      <c r="F559" s="461"/>
      <c r="G559" s="461"/>
      <c r="H559" s="461"/>
      <c r="I559" s="461"/>
      <c r="J559" s="461"/>
      <c r="K559" s="461"/>
      <c r="L559" s="461"/>
      <c r="M559" s="461"/>
      <c r="N559" s="461"/>
      <c r="O559" s="461"/>
      <c r="P559" s="461"/>
      <c r="Q559" s="461"/>
      <c r="R559" s="461"/>
      <c r="S559" s="461"/>
      <c r="T559" s="461"/>
      <c r="U559" s="461"/>
      <c r="V559" s="461"/>
      <c r="W559" s="461"/>
      <c r="X559" s="461"/>
      <c r="Y559" s="461"/>
      <c r="Z559" s="461"/>
      <c r="AA559" s="461"/>
      <c r="AB559" s="461"/>
      <c r="AC559" s="461"/>
      <c r="AD559" s="461"/>
      <c r="AE559" s="461"/>
      <c r="AF559" s="461"/>
      <c r="AG559" s="461"/>
      <c r="AH559" s="461"/>
      <c r="AI559" s="461"/>
      <c r="AJ559" s="461"/>
      <c r="AK559" s="461"/>
      <c r="AL559" s="461"/>
      <c r="AM559" s="461"/>
      <c r="AN559" s="461"/>
      <c r="AO559" s="461"/>
      <c r="AP559" s="461"/>
      <c r="AQ559" s="461"/>
      <c r="AR559" s="461"/>
      <c r="AS559" s="461"/>
    </row>
    <row r="560" spans="3:45" x14ac:dyDescent="0.3">
      <c r="C560" s="461"/>
      <c r="D560" s="461"/>
      <c r="E560" s="461"/>
      <c r="F560" s="461"/>
      <c r="G560" s="461"/>
      <c r="H560" s="461"/>
      <c r="I560" s="461"/>
      <c r="J560" s="461"/>
      <c r="K560" s="461"/>
      <c r="L560" s="461"/>
      <c r="M560" s="461"/>
      <c r="N560" s="461"/>
      <c r="O560" s="461"/>
      <c r="P560" s="461"/>
      <c r="Q560" s="461"/>
      <c r="R560" s="461"/>
      <c r="S560" s="461"/>
      <c r="T560" s="461"/>
      <c r="U560" s="461"/>
      <c r="V560" s="461"/>
      <c r="W560" s="461"/>
      <c r="X560" s="461"/>
      <c r="Y560" s="461"/>
      <c r="Z560" s="461"/>
      <c r="AA560" s="461"/>
      <c r="AB560" s="461"/>
      <c r="AC560" s="461"/>
      <c r="AD560" s="461"/>
      <c r="AE560" s="461"/>
      <c r="AF560" s="461"/>
      <c r="AG560" s="461"/>
      <c r="AH560" s="461"/>
      <c r="AI560" s="461"/>
      <c r="AJ560" s="461"/>
      <c r="AK560" s="461"/>
      <c r="AL560" s="461"/>
      <c r="AM560" s="461"/>
      <c r="AN560" s="461"/>
      <c r="AO560" s="461"/>
      <c r="AP560" s="461"/>
      <c r="AQ560" s="461"/>
      <c r="AR560" s="461"/>
      <c r="AS560" s="461"/>
    </row>
    <row r="561" spans="3:45" x14ac:dyDescent="0.3">
      <c r="C561" s="461"/>
      <c r="D561" s="461"/>
      <c r="E561" s="461"/>
      <c r="F561" s="461"/>
      <c r="G561" s="461"/>
      <c r="H561" s="461"/>
      <c r="I561" s="461"/>
      <c r="J561" s="461"/>
      <c r="K561" s="461"/>
      <c r="L561" s="461"/>
      <c r="M561" s="461"/>
      <c r="N561" s="461"/>
      <c r="O561" s="461"/>
      <c r="P561" s="461"/>
      <c r="Q561" s="461"/>
      <c r="R561" s="461"/>
      <c r="S561" s="461"/>
      <c r="T561" s="461"/>
      <c r="U561" s="461"/>
      <c r="V561" s="461"/>
      <c r="W561" s="461"/>
      <c r="X561" s="461"/>
      <c r="Y561" s="461"/>
      <c r="Z561" s="461"/>
      <c r="AA561" s="461"/>
      <c r="AB561" s="461"/>
      <c r="AC561" s="461"/>
      <c r="AD561" s="461"/>
      <c r="AE561" s="461"/>
      <c r="AF561" s="461"/>
      <c r="AG561" s="461"/>
      <c r="AH561" s="461"/>
      <c r="AI561" s="461"/>
      <c r="AJ561" s="461"/>
      <c r="AK561" s="461"/>
      <c r="AL561" s="461"/>
      <c r="AM561" s="461"/>
      <c r="AN561" s="461"/>
      <c r="AO561" s="461"/>
      <c r="AP561" s="461"/>
      <c r="AQ561" s="461"/>
      <c r="AR561" s="461"/>
      <c r="AS561" s="461"/>
    </row>
    <row r="562" spans="3:45" x14ac:dyDescent="0.3">
      <c r="C562" s="461"/>
      <c r="D562" s="461"/>
      <c r="E562" s="461"/>
      <c r="F562" s="461"/>
      <c r="G562" s="461"/>
      <c r="H562" s="461"/>
      <c r="I562" s="461"/>
      <c r="J562" s="461"/>
      <c r="K562" s="461"/>
      <c r="L562" s="461"/>
      <c r="M562" s="461"/>
      <c r="N562" s="461"/>
      <c r="O562" s="461"/>
      <c r="P562" s="461"/>
      <c r="Q562" s="461"/>
      <c r="R562" s="461"/>
      <c r="S562" s="461"/>
      <c r="T562" s="461"/>
      <c r="U562" s="461"/>
      <c r="V562" s="461"/>
      <c r="W562" s="461"/>
      <c r="X562" s="461"/>
      <c r="Y562" s="461"/>
      <c r="Z562" s="461"/>
      <c r="AA562" s="461"/>
      <c r="AB562" s="461"/>
      <c r="AC562" s="461"/>
      <c r="AD562" s="461"/>
      <c r="AE562" s="461"/>
      <c r="AF562" s="461"/>
      <c r="AG562" s="461"/>
      <c r="AH562" s="461"/>
      <c r="AI562" s="461"/>
      <c r="AJ562" s="461"/>
      <c r="AK562" s="461"/>
      <c r="AL562" s="461"/>
      <c r="AM562" s="461"/>
      <c r="AN562" s="461"/>
      <c r="AO562" s="461"/>
      <c r="AP562" s="461"/>
      <c r="AQ562" s="461"/>
      <c r="AR562" s="461"/>
      <c r="AS562" s="461"/>
    </row>
    <row r="563" spans="3:45" x14ac:dyDescent="0.3">
      <c r="C563" s="461"/>
      <c r="D563" s="461"/>
      <c r="E563" s="461"/>
      <c r="F563" s="461"/>
      <c r="G563" s="461"/>
      <c r="H563" s="461"/>
      <c r="I563" s="461"/>
      <c r="J563" s="461"/>
      <c r="K563" s="461"/>
      <c r="L563" s="461"/>
      <c r="M563" s="461"/>
      <c r="N563" s="461"/>
      <c r="O563" s="461"/>
      <c r="P563" s="461"/>
      <c r="Q563" s="461"/>
      <c r="R563" s="461"/>
      <c r="S563" s="461"/>
      <c r="T563" s="461"/>
      <c r="U563" s="461"/>
      <c r="V563" s="461"/>
      <c r="W563" s="461"/>
      <c r="X563" s="461"/>
      <c r="Y563" s="461"/>
      <c r="Z563" s="461"/>
      <c r="AA563" s="461"/>
      <c r="AB563" s="461"/>
      <c r="AC563" s="461"/>
      <c r="AD563" s="461"/>
      <c r="AE563" s="461"/>
      <c r="AF563" s="461"/>
      <c r="AG563" s="461"/>
      <c r="AH563" s="461"/>
      <c r="AI563" s="461"/>
      <c r="AJ563" s="461"/>
      <c r="AK563" s="461"/>
      <c r="AL563" s="461"/>
      <c r="AM563" s="461"/>
      <c r="AN563" s="461"/>
      <c r="AO563" s="461"/>
      <c r="AP563" s="461"/>
      <c r="AQ563" s="461"/>
      <c r="AR563" s="461"/>
      <c r="AS563" s="461"/>
    </row>
    <row r="564" spans="3:45" x14ac:dyDescent="0.3">
      <c r="C564" s="461"/>
      <c r="D564" s="461"/>
      <c r="E564" s="461"/>
      <c r="F564" s="461"/>
      <c r="G564" s="461"/>
      <c r="H564" s="461"/>
      <c r="I564" s="461"/>
      <c r="J564" s="461"/>
      <c r="K564" s="461"/>
      <c r="L564" s="461"/>
      <c r="M564" s="461"/>
      <c r="N564" s="461"/>
      <c r="O564" s="461"/>
      <c r="P564" s="461"/>
      <c r="Q564" s="461"/>
      <c r="R564" s="461"/>
      <c r="S564" s="461"/>
      <c r="T564" s="461"/>
      <c r="U564" s="461"/>
      <c r="V564" s="461"/>
      <c r="W564" s="461"/>
      <c r="X564" s="461"/>
      <c r="Y564" s="461"/>
      <c r="Z564" s="461"/>
      <c r="AA564" s="461"/>
      <c r="AB564" s="461"/>
      <c r="AC564" s="461"/>
      <c r="AD564" s="461"/>
      <c r="AE564" s="461"/>
      <c r="AF564" s="461"/>
      <c r="AG564" s="461"/>
      <c r="AH564" s="461"/>
      <c r="AI564" s="461"/>
      <c r="AJ564" s="461"/>
      <c r="AK564" s="461"/>
      <c r="AL564" s="461"/>
      <c r="AM564" s="461"/>
      <c r="AN564" s="461"/>
      <c r="AO564" s="461"/>
      <c r="AP564" s="461"/>
      <c r="AQ564" s="461"/>
      <c r="AR564" s="461"/>
      <c r="AS564" s="461"/>
    </row>
    <row r="565" spans="3:45" x14ac:dyDescent="0.3">
      <c r="C565" s="461"/>
      <c r="D565" s="461"/>
      <c r="E565" s="461"/>
      <c r="F565" s="461"/>
      <c r="G565" s="461"/>
      <c r="H565" s="461"/>
      <c r="I565" s="461"/>
      <c r="J565" s="461"/>
      <c r="K565" s="461"/>
      <c r="L565" s="461"/>
      <c r="M565" s="461"/>
      <c r="N565" s="461"/>
      <c r="O565" s="461"/>
      <c r="P565" s="461"/>
      <c r="Q565" s="461"/>
      <c r="R565" s="461"/>
      <c r="S565" s="461"/>
      <c r="T565" s="461"/>
      <c r="U565" s="461"/>
      <c r="V565" s="461"/>
      <c r="W565" s="461"/>
      <c r="X565" s="461"/>
      <c r="Y565" s="461"/>
      <c r="Z565" s="461"/>
      <c r="AA565" s="461"/>
      <c r="AB565" s="461"/>
      <c r="AC565" s="461"/>
      <c r="AD565" s="461"/>
      <c r="AE565" s="461"/>
      <c r="AF565" s="461"/>
      <c r="AG565" s="461"/>
      <c r="AH565" s="461"/>
      <c r="AI565" s="461"/>
      <c r="AJ565" s="461"/>
      <c r="AK565" s="461"/>
      <c r="AL565" s="461"/>
      <c r="AM565" s="461"/>
      <c r="AN565" s="461"/>
      <c r="AO565" s="461"/>
      <c r="AP565" s="461"/>
      <c r="AQ565" s="461"/>
      <c r="AR565" s="461"/>
      <c r="AS565" s="461"/>
    </row>
    <row r="566" spans="3:45" x14ac:dyDescent="0.3">
      <c r="C566" s="461"/>
      <c r="D566" s="461"/>
      <c r="E566" s="461"/>
      <c r="F566" s="461"/>
      <c r="G566" s="461"/>
      <c r="H566" s="461"/>
      <c r="I566" s="461"/>
      <c r="J566" s="461"/>
      <c r="K566" s="461"/>
      <c r="L566" s="461"/>
      <c r="M566" s="461"/>
      <c r="N566" s="461"/>
      <c r="O566" s="461"/>
      <c r="P566" s="461"/>
      <c r="Q566" s="461"/>
      <c r="R566" s="461"/>
      <c r="S566" s="461"/>
      <c r="T566" s="461"/>
      <c r="U566" s="461"/>
      <c r="V566" s="461"/>
      <c r="W566" s="461"/>
      <c r="X566" s="461"/>
      <c r="Y566" s="461"/>
      <c r="Z566" s="461"/>
      <c r="AA566" s="461"/>
      <c r="AB566" s="461"/>
      <c r="AC566" s="461"/>
      <c r="AD566" s="461"/>
      <c r="AE566" s="461"/>
      <c r="AF566" s="461"/>
      <c r="AG566" s="461"/>
      <c r="AH566" s="461"/>
      <c r="AI566" s="461"/>
      <c r="AJ566" s="461"/>
      <c r="AK566" s="461"/>
      <c r="AL566" s="461"/>
      <c r="AM566" s="461"/>
      <c r="AN566" s="461"/>
      <c r="AO566" s="461"/>
      <c r="AP566" s="461"/>
      <c r="AQ566" s="461"/>
      <c r="AR566" s="461"/>
      <c r="AS566" s="461"/>
    </row>
    <row r="567" spans="3:45" x14ac:dyDescent="0.3">
      <c r="C567" s="461"/>
      <c r="D567" s="461"/>
      <c r="E567" s="461"/>
      <c r="F567" s="461"/>
      <c r="G567" s="461"/>
      <c r="H567" s="461"/>
      <c r="I567" s="461"/>
      <c r="J567" s="461"/>
      <c r="K567" s="461"/>
      <c r="L567" s="461"/>
      <c r="M567" s="461"/>
      <c r="N567" s="461"/>
      <c r="O567" s="461"/>
      <c r="P567" s="461"/>
      <c r="Q567" s="461"/>
      <c r="R567" s="461"/>
      <c r="S567" s="461"/>
      <c r="T567" s="461"/>
      <c r="U567" s="461"/>
      <c r="V567" s="461"/>
      <c r="W567" s="461"/>
      <c r="X567" s="461"/>
      <c r="Y567" s="461"/>
      <c r="Z567" s="461"/>
      <c r="AA567" s="461"/>
      <c r="AB567" s="461"/>
      <c r="AC567" s="461"/>
      <c r="AD567" s="461"/>
      <c r="AE567" s="461"/>
      <c r="AF567" s="461"/>
      <c r="AG567" s="461"/>
      <c r="AH567" s="461"/>
      <c r="AI567" s="461"/>
      <c r="AJ567" s="461"/>
      <c r="AK567" s="461"/>
      <c r="AL567" s="461"/>
      <c r="AM567" s="461"/>
      <c r="AN567" s="461"/>
      <c r="AO567" s="461"/>
      <c r="AP567" s="461"/>
      <c r="AQ567" s="461"/>
      <c r="AR567" s="461"/>
      <c r="AS567" s="461"/>
    </row>
    <row r="568" spans="3:45" x14ac:dyDescent="0.3">
      <c r="C568" s="461"/>
      <c r="D568" s="461"/>
      <c r="E568" s="461"/>
      <c r="F568" s="461"/>
      <c r="G568" s="461"/>
      <c r="H568" s="461"/>
      <c r="I568" s="461"/>
      <c r="J568" s="461"/>
      <c r="K568" s="461"/>
      <c r="L568" s="461"/>
      <c r="M568" s="461"/>
      <c r="N568" s="461"/>
      <c r="O568" s="461"/>
      <c r="P568" s="461"/>
      <c r="Q568" s="461"/>
      <c r="R568" s="461"/>
      <c r="S568" s="461"/>
      <c r="T568" s="461"/>
      <c r="U568" s="461"/>
      <c r="V568" s="461"/>
      <c r="W568" s="461"/>
      <c r="X568" s="461"/>
      <c r="Y568" s="461"/>
      <c r="Z568" s="461"/>
      <c r="AA568" s="461"/>
      <c r="AB568" s="461"/>
      <c r="AC568" s="461"/>
      <c r="AD568" s="461"/>
      <c r="AE568" s="461"/>
      <c r="AF568" s="461"/>
      <c r="AG568" s="461"/>
      <c r="AH568" s="461"/>
      <c r="AI568" s="461"/>
      <c r="AJ568" s="461"/>
      <c r="AK568" s="461"/>
      <c r="AL568" s="461"/>
      <c r="AM568" s="461"/>
      <c r="AN568" s="461"/>
      <c r="AO568" s="461"/>
      <c r="AP568" s="461"/>
      <c r="AQ568" s="461"/>
      <c r="AR568" s="461"/>
      <c r="AS568" s="461"/>
    </row>
    <row r="569" spans="3:45" x14ac:dyDescent="0.3">
      <c r="C569" s="461"/>
      <c r="D569" s="461"/>
      <c r="E569" s="461"/>
      <c r="F569" s="461"/>
      <c r="G569" s="461"/>
      <c r="H569" s="461"/>
      <c r="I569" s="461"/>
      <c r="J569" s="461"/>
      <c r="K569" s="461"/>
      <c r="L569" s="461"/>
      <c r="M569" s="461"/>
      <c r="N569" s="461"/>
      <c r="O569" s="461"/>
      <c r="P569" s="461"/>
      <c r="Q569" s="461"/>
      <c r="R569" s="461"/>
      <c r="S569" s="461"/>
      <c r="T569" s="461"/>
      <c r="U569" s="461"/>
      <c r="V569" s="461"/>
      <c r="W569" s="461"/>
      <c r="X569" s="461"/>
      <c r="Y569" s="461"/>
      <c r="Z569" s="461"/>
      <c r="AA569" s="461"/>
      <c r="AB569" s="461"/>
      <c r="AC569" s="461"/>
      <c r="AD569" s="461"/>
      <c r="AE569" s="461"/>
      <c r="AF569" s="461"/>
      <c r="AG569" s="461"/>
      <c r="AH569" s="461"/>
      <c r="AI569" s="461"/>
      <c r="AJ569" s="461"/>
      <c r="AK569" s="461"/>
      <c r="AL569" s="461"/>
      <c r="AM569" s="461"/>
      <c r="AN569" s="461"/>
      <c r="AO569" s="461"/>
      <c r="AP569" s="461"/>
      <c r="AQ569" s="461"/>
      <c r="AR569" s="461"/>
      <c r="AS569" s="461"/>
    </row>
    <row r="570" spans="3:45" x14ac:dyDescent="0.3">
      <c r="C570" s="461"/>
      <c r="D570" s="461"/>
      <c r="E570" s="461"/>
      <c r="F570" s="461"/>
      <c r="G570" s="461"/>
      <c r="H570" s="461"/>
      <c r="I570" s="461"/>
      <c r="J570" s="461"/>
      <c r="K570" s="461"/>
      <c r="L570" s="461"/>
      <c r="M570" s="461"/>
      <c r="N570" s="461"/>
      <c r="O570" s="461"/>
      <c r="P570" s="461"/>
      <c r="Q570" s="461"/>
      <c r="R570" s="461"/>
      <c r="S570" s="461"/>
      <c r="T570" s="461"/>
      <c r="U570" s="461"/>
      <c r="V570" s="461"/>
      <c r="W570" s="461"/>
      <c r="X570" s="461"/>
      <c r="Y570" s="461"/>
      <c r="Z570" s="461"/>
      <c r="AA570" s="461"/>
      <c r="AB570" s="461"/>
      <c r="AC570" s="461"/>
      <c r="AD570" s="461"/>
      <c r="AE570" s="461"/>
      <c r="AF570" s="461"/>
      <c r="AG570" s="461"/>
      <c r="AH570" s="461"/>
      <c r="AI570" s="461"/>
      <c r="AJ570" s="461"/>
      <c r="AK570" s="461"/>
      <c r="AL570" s="461"/>
      <c r="AM570" s="461"/>
      <c r="AN570" s="461"/>
      <c r="AO570" s="461"/>
      <c r="AP570" s="461"/>
      <c r="AQ570" s="461"/>
      <c r="AR570" s="461"/>
      <c r="AS570" s="461"/>
    </row>
    <row r="571" spans="3:45" x14ac:dyDescent="0.3">
      <c r="C571" s="461"/>
      <c r="D571" s="461"/>
      <c r="E571" s="461"/>
      <c r="F571" s="461"/>
      <c r="G571" s="461"/>
      <c r="H571" s="461"/>
      <c r="I571" s="461"/>
      <c r="J571" s="461"/>
      <c r="K571" s="461"/>
      <c r="L571" s="461"/>
      <c r="M571" s="461"/>
      <c r="N571" s="461"/>
      <c r="O571" s="461"/>
      <c r="P571" s="461"/>
      <c r="Q571" s="461"/>
      <c r="R571" s="461"/>
      <c r="S571" s="461"/>
      <c r="T571" s="461"/>
      <c r="U571" s="461"/>
      <c r="V571" s="461"/>
      <c r="W571" s="461"/>
      <c r="X571" s="461"/>
      <c r="Y571" s="461"/>
      <c r="Z571" s="461"/>
      <c r="AA571" s="461"/>
      <c r="AB571" s="461"/>
      <c r="AC571" s="461"/>
      <c r="AD571" s="461"/>
      <c r="AE571" s="461"/>
      <c r="AF571" s="461"/>
      <c r="AG571" s="461"/>
      <c r="AH571" s="461"/>
      <c r="AI571" s="461"/>
      <c r="AJ571" s="461"/>
      <c r="AK571" s="461"/>
      <c r="AL571" s="461"/>
      <c r="AM571" s="461"/>
      <c r="AN571" s="461"/>
      <c r="AO571" s="461"/>
      <c r="AP571" s="461"/>
      <c r="AQ571" s="461"/>
      <c r="AR571" s="461"/>
      <c r="AS571" s="461"/>
    </row>
    <row r="572" spans="3:45" x14ac:dyDescent="0.3">
      <c r="C572" s="461"/>
      <c r="D572" s="461"/>
      <c r="E572" s="461"/>
      <c r="F572" s="461"/>
      <c r="G572" s="461"/>
      <c r="H572" s="461"/>
      <c r="I572" s="461"/>
      <c r="J572" s="461"/>
      <c r="K572" s="461"/>
      <c r="L572" s="461"/>
      <c r="M572" s="461"/>
      <c r="N572" s="461"/>
      <c r="O572" s="461"/>
      <c r="P572" s="461"/>
      <c r="Q572" s="461"/>
      <c r="R572" s="461"/>
      <c r="S572" s="461"/>
      <c r="T572" s="461"/>
      <c r="U572" s="461"/>
      <c r="V572" s="461"/>
      <c r="W572" s="461"/>
      <c r="X572" s="461"/>
      <c r="Y572" s="461"/>
      <c r="Z572" s="461"/>
      <c r="AA572" s="461"/>
      <c r="AB572" s="461"/>
      <c r="AC572" s="461"/>
      <c r="AD572" s="461"/>
      <c r="AE572" s="461"/>
      <c r="AF572" s="461"/>
      <c r="AG572" s="461"/>
      <c r="AH572" s="461"/>
      <c r="AI572" s="461"/>
      <c r="AJ572" s="461"/>
      <c r="AK572" s="461"/>
      <c r="AL572" s="461"/>
      <c r="AM572" s="461"/>
      <c r="AN572" s="461"/>
      <c r="AO572" s="461"/>
      <c r="AP572" s="461"/>
      <c r="AQ572" s="461"/>
      <c r="AR572" s="461"/>
      <c r="AS572" s="461"/>
    </row>
    <row r="573" spans="3:45" x14ac:dyDescent="0.3">
      <c r="C573" s="461"/>
      <c r="D573" s="461"/>
      <c r="E573" s="461"/>
      <c r="F573" s="461"/>
      <c r="G573" s="461"/>
      <c r="H573" s="461"/>
      <c r="I573" s="461"/>
      <c r="J573" s="461"/>
      <c r="K573" s="461"/>
      <c r="L573" s="461"/>
      <c r="M573" s="461"/>
      <c r="N573" s="461"/>
      <c r="O573" s="461"/>
      <c r="P573" s="461"/>
      <c r="Q573" s="461"/>
      <c r="R573" s="461"/>
      <c r="S573" s="461"/>
      <c r="T573" s="461"/>
      <c r="U573" s="461"/>
      <c r="V573" s="461"/>
      <c r="W573" s="461"/>
      <c r="X573" s="461"/>
      <c r="Y573" s="461"/>
      <c r="Z573" s="461"/>
      <c r="AA573" s="461"/>
      <c r="AB573" s="461"/>
      <c r="AC573" s="461"/>
      <c r="AD573" s="461"/>
      <c r="AE573" s="461"/>
      <c r="AF573" s="461"/>
      <c r="AG573" s="461"/>
      <c r="AH573" s="461"/>
      <c r="AI573" s="461"/>
      <c r="AJ573" s="461"/>
      <c r="AK573" s="461"/>
      <c r="AL573" s="461"/>
      <c r="AM573" s="461"/>
      <c r="AN573" s="461"/>
      <c r="AO573" s="461"/>
      <c r="AP573" s="461"/>
      <c r="AQ573" s="461"/>
      <c r="AR573" s="461"/>
      <c r="AS573" s="461"/>
    </row>
    <row r="574" spans="3:45" x14ac:dyDescent="0.3">
      <c r="C574" s="461"/>
      <c r="D574" s="461"/>
      <c r="E574" s="461"/>
      <c r="F574" s="461"/>
      <c r="G574" s="461"/>
      <c r="H574" s="461"/>
      <c r="I574" s="461"/>
      <c r="J574" s="461"/>
      <c r="K574" s="461"/>
      <c r="L574" s="461"/>
      <c r="M574" s="461"/>
      <c r="N574" s="461"/>
      <c r="O574" s="461"/>
      <c r="P574" s="461"/>
      <c r="Q574" s="461"/>
      <c r="R574" s="461"/>
      <c r="S574" s="461"/>
      <c r="T574" s="461"/>
      <c r="U574" s="461"/>
      <c r="V574" s="461"/>
      <c r="W574" s="461"/>
      <c r="X574" s="461"/>
      <c r="Y574" s="461"/>
      <c r="Z574" s="461"/>
      <c r="AA574" s="461"/>
      <c r="AB574" s="461"/>
      <c r="AC574" s="461"/>
      <c r="AD574" s="461"/>
      <c r="AE574" s="461"/>
      <c r="AF574" s="461"/>
      <c r="AG574" s="461"/>
      <c r="AH574" s="461"/>
      <c r="AI574" s="461"/>
      <c r="AJ574" s="461"/>
      <c r="AK574" s="461"/>
      <c r="AL574" s="461"/>
      <c r="AM574" s="461"/>
      <c r="AN574" s="461"/>
      <c r="AO574" s="461"/>
      <c r="AP574" s="461"/>
      <c r="AQ574" s="461"/>
      <c r="AR574" s="461"/>
      <c r="AS574" s="461"/>
    </row>
    <row r="575" spans="3:45" x14ac:dyDescent="0.3">
      <c r="C575" s="461"/>
      <c r="D575" s="461"/>
      <c r="E575" s="461"/>
      <c r="F575" s="461"/>
      <c r="G575" s="461"/>
      <c r="H575" s="461"/>
      <c r="I575" s="461"/>
      <c r="J575" s="461"/>
      <c r="K575" s="461"/>
      <c r="L575" s="461"/>
      <c r="M575" s="461"/>
      <c r="N575" s="461"/>
      <c r="O575" s="461"/>
      <c r="P575" s="461"/>
      <c r="Q575" s="461"/>
      <c r="R575" s="461"/>
      <c r="S575" s="461"/>
      <c r="T575" s="461"/>
      <c r="U575" s="461"/>
      <c r="V575" s="461"/>
      <c r="W575" s="461"/>
      <c r="X575" s="461"/>
      <c r="Y575" s="461"/>
      <c r="Z575" s="461"/>
      <c r="AA575" s="461"/>
      <c r="AB575" s="461"/>
      <c r="AC575" s="461"/>
      <c r="AD575" s="461"/>
      <c r="AE575" s="461"/>
      <c r="AF575" s="461"/>
      <c r="AG575" s="461"/>
      <c r="AH575" s="461"/>
      <c r="AI575" s="461"/>
      <c r="AJ575" s="461"/>
      <c r="AK575" s="461"/>
      <c r="AL575" s="461"/>
      <c r="AM575" s="461"/>
      <c r="AN575" s="461"/>
      <c r="AO575" s="461"/>
      <c r="AP575" s="461"/>
      <c r="AQ575" s="461"/>
      <c r="AR575" s="461"/>
      <c r="AS575" s="461"/>
    </row>
    <row r="576" spans="3:45" x14ac:dyDescent="0.3">
      <c r="C576" s="461"/>
      <c r="D576" s="461"/>
      <c r="E576" s="461"/>
      <c r="F576" s="461"/>
      <c r="G576" s="461"/>
      <c r="H576" s="461"/>
      <c r="I576" s="461"/>
      <c r="J576" s="461"/>
      <c r="K576" s="461"/>
      <c r="L576" s="461"/>
      <c r="M576" s="461"/>
      <c r="N576" s="461"/>
      <c r="O576" s="461"/>
      <c r="P576" s="461"/>
      <c r="Q576" s="461"/>
      <c r="R576" s="461"/>
      <c r="S576" s="461"/>
      <c r="T576" s="461"/>
      <c r="U576" s="461"/>
      <c r="V576" s="461"/>
      <c r="W576" s="461"/>
      <c r="X576" s="461"/>
      <c r="Y576" s="461"/>
      <c r="Z576" s="461"/>
      <c r="AA576" s="461"/>
      <c r="AB576" s="461"/>
      <c r="AC576" s="461"/>
      <c r="AD576" s="461"/>
      <c r="AE576" s="461"/>
      <c r="AF576" s="461"/>
      <c r="AG576" s="461"/>
      <c r="AH576" s="461"/>
      <c r="AI576" s="461"/>
      <c r="AJ576" s="461"/>
      <c r="AK576" s="461"/>
      <c r="AL576" s="461"/>
      <c r="AM576" s="461"/>
      <c r="AN576" s="461"/>
      <c r="AO576" s="461"/>
      <c r="AP576" s="461"/>
      <c r="AQ576" s="461"/>
      <c r="AR576" s="461"/>
      <c r="AS576" s="461"/>
    </row>
    <row r="577" spans="3:45" x14ac:dyDescent="0.3">
      <c r="C577" s="461"/>
      <c r="D577" s="461"/>
      <c r="E577" s="461"/>
      <c r="F577" s="461"/>
      <c r="G577" s="461"/>
      <c r="H577" s="461"/>
      <c r="I577" s="461"/>
      <c r="J577" s="461"/>
      <c r="K577" s="461"/>
      <c r="L577" s="461"/>
      <c r="M577" s="461"/>
      <c r="N577" s="461"/>
      <c r="O577" s="461"/>
      <c r="P577" s="461"/>
      <c r="Q577" s="461"/>
      <c r="R577" s="461"/>
      <c r="S577" s="461"/>
      <c r="T577" s="461"/>
      <c r="U577" s="461"/>
      <c r="V577" s="461"/>
      <c r="W577" s="461"/>
      <c r="X577" s="461"/>
      <c r="Y577" s="461"/>
      <c r="Z577" s="461"/>
      <c r="AA577" s="461"/>
      <c r="AB577" s="461"/>
      <c r="AC577" s="461"/>
      <c r="AD577" s="461"/>
      <c r="AE577" s="461"/>
      <c r="AF577" s="461"/>
      <c r="AG577" s="461"/>
      <c r="AH577" s="461"/>
      <c r="AI577" s="461"/>
      <c r="AJ577" s="461"/>
      <c r="AK577" s="461"/>
      <c r="AL577" s="461"/>
      <c r="AM577" s="461"/>
      <c r="AN577" s="461"/>
      <c r="AO577" s="461"/>
      <c r="AP577" s="461"/>
      <c r="AQ577" s="461"/>
      <c r="AR577" s="461"/>
      <c r="AS577" s="461"/>
    </row>
    <row r="578" spans="3:45" x14ac:dyDescent="0.3">
      <c r="C578" s="461"/>
      <c r="D578" s="461"/>
      <c r="E578" s="461"/>
      <c r="F578" s="461"/>
      <c r="G578" s="461"/>
      <c r="H578" s="461"/>
      <c r="I578" s="461"/>
      <c r="J578" s="461"/>
      <c r="K578" s="461"/>
      <c r="L578" s="461"/>
      <c r="M578" s="461"/>
      <c r="N578" s="461"/>
      <c r="O578" s="461"/>
      <c r="P578" s="461"/>
      <c r="Q578" s="461"/>
      <c r="R578" s="461"/>
      <c r="S578" s="461"/>
      <c r="T578" s="461"/>
      <c r="U578" s="461"/>
      <c r="V578" s="461"/>
      <c r="W578" s="461"/>
      <c r="X578" s="461"/>
      <c r="Y578" s="461"/>
      <c r="Z578" s="461"/>
      <c r="AA578" s="461"/>
      <c r="AB578" s="461"/>
      <c r="AC578" s="461"/>
      <c r="AD578" s="461"/>
      <c r="AE578" s="461"/>
      <c r="AF578" s="461"/>
      <c r="AG578" s="461"/>
      <c r="AH578" s="461"/>
      <c r="AI578" s="461"/>
      <c r="AJ578" s="461"/>
      <c r="AK578" s="461"/>
      <c r="AL578" s="461"/>
      <c r="AM578" s="461"/>
      <c r="AN578" s="461"/>
      <c r="AO578" s="461"/>
      <c r="AP578" s="461"/>
      <c r="AQ578" s="461"/>
      <c r="AR578" s="461"/>
      <c r="AS578" s="461"/>
    </row>
    <row r="579" spans="3:45" x14ac:dyDescent="0.3">
      <c r="C579" s="461"/>
      <c r="D579" s="461"/>
      <c r="E579" s="461"/>
      <c r="F579" s="461"/>
      <c r="G579" s="461"/>
      <c r="H579" s="461"/>
      <c r="I579" s="461"/>
      <c r="J579" s="461"/>
      <c r="K579" s="461"/>
      <c r="L579" s="461"/>
      <c r="M579" s="461"/>
      <c r="N579" s="461"/>
      <c r="O579" s="461"/>
      <c r="P579" s="461"/>
      <c r="Q579" s="461"/>
      <c r="R579" s="461"/>
      <c r="S579" s="461"/>
      <c r="T579" s="461"/>
      <c r="U579" s="461"/>
      <c r="V579" s="461"/>
      <c r="W579" s="461"/>
      <c r="X579" s="461"/>
      <c r="Y579" s="461"/>
      <c r="Z579" s="461"/>
      <c r="AA579" s="461"/>
      <c r="AB579" s="461"/>
      <c r="AC579" s="461"/>
      <c r="AD579" s="461"/>
      <c r="AE579" s="461"/>
      <c r="AF579" s="461"/>
      <c r="AG579" s="461"/>
      <c r="AH579" s="461"/>
      <c r="AI579" s="461"/>
      <c r="AJ579" s="461"/>
      <c r="AK579" s="461"/>
      <c r="AL579" s="461"/>
      <c r="AM579" s="461"/>
      <c r="AN579" s="461"/>
      <c r="AO579" s="461"/>
      <c r="AP579" s="461"/>
      <c r="AQ579" s="461"/>
      <c r="AR579" s="461"/>
      <c r="AS579" s="461"/>
    </row>
    <row r="580" spans="3:45" x14ac:dyDescent="0.3">
      <c r="C580" s="461"/>
      <c r="D580" s="461"/>
      <c r="E580" s="461"/>
      <c r="F580" s="461"/>
      <c r="G580" s="461"/>
      <c r="H580" s="461"/>
      <c r="I580" s="461"/>
      <c r="J580" s="461"/>
      <c r="K580" s="461"/>
      <c r="L580" s="461"/>
      <c r="M580" s="461"/>
      <c r="N580" s="461"/>
      <c r="O580" s="461"/>
      <c r="P580" s="461"/>
      <c r="Q580" s="461"/>
      <c r="R580" s="461"/>
      <c r="S580" s="461"/>
      <c r="T580" s="461"/>
      <c r="U580" s="461"/>
      <c r="V580" s="461"/>
      <c r="W580" s="461"/>
      <c r="X580" s="461"/>
      <c r="Y580" s="461"/>
      <c r="Z580" s="461"/>
      <c r="AA580" s="461"/>
      <c r="AB580" s="461"/>
      <c r="AC580" s="461"/>
      <c r="AD580" s="461"/>
      <c r="AE580" s="461"/>
      <c r="AF580" s="461"/>
      <c r="AG580" s="461"/>
      <c r="AH580" s="461"/>
      <c r="AI580" s="461"/>
      <c r="AJ580" s="461"/>
      <c r="AK580" s="461"/>
      <c r="AL580" s="461"/>
      <c r="AM580" s="461"/>
      <c r="AN580" s="461"/>
      <c r="AO580" s="461"/>
      <c r="AP580" s="461"/>
      <c r="AQ580" s="461"/>
      <c r="AR580" s="461"/>
      <c r="AS580" s="461"/>
    </row>
    <row r="581" spans="3:45" x14ac:dyDescent="0.3">
      <c r="C581" s="461"/>
      <c r="D581" s="461"/>
      <c r="E581" s="461"/>
      <c r="F581" s="461"/>
      <c r="G581" s="461"/>
      <c r="H581" s="461"/>
      <c r="I581" s="461"/>
      <c r="J581" s="461"/>
      <c r="K581" s="461"/>
      <c r="L581" s="461"/>
      <c r="M581" s="461"/>
      <c r="N581" s="461"/>
      <c r="O581" s="461"/>
      <c r="P581" s="461"/>
      <c r="Q581" s="461"/>
      <c r="R581" s="461"/>
      <c r="S581" s="461"/>
      <c r="T581" s="461"/>
      <c r="U581" s="461"/>
      <c r="V581" s="461"/>
      <c r="W581" s="461"/>
      <c r="X581" s="461"/>
      <c r="Y581" s="461"/>
      <c r="Z581" s="461"/>
      <c r="AA581" s="461"/>
      <c r="AB581" s="461"/>
      <c r="AC581" s="461"/>
      <c r="AD581" s="461"/>
      <c r="AE581" s="461"/>
      <c r="AF581" s="461"/>
      <c r="AG581" s="461"/>
      <c r="AH581" s="461"/>
      <c r="AI581" s="461"/>
      <c r="AJ581" s="461"/>
      <c r="AK581" s="461"/>
      <c r="AL581" s="461"/>
      <c r="AM581" s="461"/>
      <c r="AN581" s="461"/>
      <c r="AO581" s="461"/>
      <c r="AP581" s="461"/>
      <c r="AQ581" s="461"/>
      <c r="AR581" s="461"/>
      <c r="AS581" s="461"/>
    </row>
    <row r="582" spans="3:45" x14ac:dyDescent="0.3">
      <c r="C582" s="461"/>
      <c r="D582" s="461"/>
      <c r="E582" s="461"/>
      <c r="F582" s="461"/>
      <c r="G582" s="461"/>
      <c r="H582" s="461"/>
      <c r="I582" s="461"/>
      <c r="J582" s="461"/>
      <c r="K582" s="461"/>
      <c r="L582" s="461"/>
      <c r="M582" s="461"/>
      <c r="N582" s="461"/>
      <c r="O582" s="461"/>
      <c r="P582" s="461"/>
      <c r="Q582" s="461"/>
      <c r="R582" s="461"/>
      <c r="S582" s="461"/>
      <c r="T582" s="461"/>
      <c r="U582" s="461"/>
      <c r="V582" s="461"/>
      <c r="W582" s="461"/>
      <c r="X582" s="461"/>
      <c r="Y582" s="461"/>
      <c r="Z582" s="461"/>
      <c r="AA582" s="461"/>
      <c r="AB582" s="461"/>
      <c r="AC582" s="461"/>
      <c r="AD582" s="461"/>
      <c r="AE582" s="461"/>
      <c r="AF582" s="461"/>
      <c r="AG582" s="461"/>
      <c r="AH582" s="461"/>
      <c r="AI582" s="461"/>
      <c r="AJ582" s="461"/>
      <c r="AK582" s="461"/>
      <c r="AL582" s="461"/>
      <c r="AM582" s="461"/>
      <c r="AN582" s="461"/>
      <c r="AO582" s="461"/>
      <c r="AP582" s="461"/>
      <c r="AQ582" s="461"/>
      <c r="AR582" s="461"/>
      <c r="AS582" s="461"/>
    </row>
    <row r="583" spans="3:45" x14ac:dyDescent="0.3">
      <c r="C583" s="461"/>
      <c r="D583" s="461"/>
      <c r="E583" s="461"/>
      <c r="F583" s="461"/>
      <c r="G583" s="461"/>
      <c r="H583" s="461"/>
      <c r="I583" s="461"/>
      <c r="J583" s="461"/>
      <c r="K583" s="461"/>
      <c r="L583" s="461"/>
      <c r="M583" s="461"/>
      <c r="N583" s="461"/>
      <c r="O583" s="461"/>
      <c r="P583" s="461"/>
      <c r="Q583" s="461"/>
      <c r="R583" s="461"/>
      <c r="S583" s="461"/>
      <c r="T583" s="461"/>
      <c r="U583" s="461"/>
      <c r="V583" s="461"/>
      <c r="W583" s="461"/>
      <c r="X583" s="461"/>
      <c r="Y583" s="461"/>
      <c r="Z583" s="461"/>
      <c r="AA583" s="461"/>
      <c r="AB583" s="461"/>
      <c r="AC583" s="461"/>
      <c r="AD583" s="461"/>
      <c r="AE583" s="461"/>
      <c r="AF583" s="461"/>
      <c r="AG583" s="461"/>
      <c r="AH583" s="461"/>
      <c r="AI583" s="461"/>
      <c r="AJ583" s="461"/>
      <c r="AK583" s="461"/>
      <c r="AL583" s="461"/>
      <c r="AM583" s="461"/>
      <c r="AN583" s="461"/>
      <c r="AO583" s="461"/>
      <c r="AP583" s="461"/>
      <c r="AQ583" s="461"/>
      <c r="AR583" s="461"/>
      <c r="AS583" s="461"/>
    </row>
    <row r="584" spans="3:45" x14ac:dyDescent="0.3">
      <c r="C584" s="461"/>
      <c r="D584" s="461"/>
      <c r="E584" s="461"/>
      <c r="F584" s="461"/>
      <c r="G584" s="461"/>
      <c r="H584" s="461"/>
      <c r="I584" s="461"/>
      <c r="J584" s="461"/>
      <c r="K584" s="461"/>
      <c r="L584" s="461"/>
      <c r="M584" s="461"/>
      <c r="N584" s="461"/>
      <c r="O584" s="461"/>
      <c r="P584" s="461"/>
      <c r="Q584" s="461"/>
      <c r="R584" s="461"/>
      <c r="S584" s="461"/>
      <c r="T584" s="461"/>
      <c r="U584" s="461"/>
      <c r="V584" s="461"/>
      <c r="W584" s="461"/>
      <c r="X584" s="461"/>
      <c r="Y584" s="461"/>
      <c r="Z584" s="461"/>
      <c r="AA584" s="461"/>
      <c r="AB584" s="461"/>
      <c r="AC584" s="461"/>
      <c r="AD584" s="461"/>
      <c r="AE584" s="461"/>
      <c r="AF584" s="461"/>
      <c r="AG584" s="461"/>
      <c r="AH584" s="461"/>
      <c r="AI584" s="461"/>
      <c r="AJ584" s="461"/>
      <c r="AK584" s="461"/>
      <c r="AL584" s="461"/>
      <c r="AM584" s="461"/>
      <c r="AN584" s="461"/>
      <c r="AO584" s="461"/>
      <c r="AP584" s="461"/>
      <c r="AQ584" s="461"/>
      <c r="AR584" s="461"/>
      <c r="AS584" s="461"/>
    </row>
    <row r="585" spans="3:45" x14ac:dyDescent="0.3">
      <c r="C585" s="461"/>
      <c r="D585" s="461"/>
      <c r="E585" s="461"/>
      <c r="F585" s="461"/>
      <c r="G585" s="461"/>
      <c r="H585" s="461"/>
      <c r="I585" s="461"/>
      <c r="J585" s="461"/>
      <c r="K585" s="461"/>
      <c r="L585" s="461"/>
      <c r="M585" s="461"/>
      <c r="N585" s="461"/>
      <c r="O585" s="461"/>
      <c r="P585" s="461"/>
      <c r="Q585" s="461"/>
      <c r="R585" s="461"/>
      <c r="S585" s="461"/>
      <c r="T585" s="461"/>
      <c r="U585" s="461"/>
      <c r="V585" s="461"/>
      <c r="W585" s="461"/>
      <c r="X585" s="461"/>
      <c r="Y585" s="461"/>
      <c r="Z585" s="461"/>
      <c r="AA585" s="461"/>
      <c r="AB585" s="461"/>
      <c r="AC585" s="461"/>
      <c r="AD585" s="461"/>
      <c r="AE585" s="461"/>
      <c r="AF585" s="461"/>
      <c r="AG585" s="461"/>
      <c r="AH585" s="461"/>
      <c r="AI585" s="461"/>
      <c r="AJ585" s="461"/>
      <c r="AK585" s="461"/>
      <c r="AL585" s="461"/>
      <c r="AM585" s="461"/>
      <c r="AN585" s="461"/>
      <c r="AO585" s="461"/>
      <c r="AP585" s="461"/>
      <c r="AQ585" s="461"/>
      <c r="AR585" s="461"/>
      <c r="AS585" s="461"/>
    </row>
    <row r="586" spans="3:45" x14ac:dyDescent="0.3">
      <c r="C586" s="461"/>
      <c r="D586" s="461"/>
      <c r="E586" s="461"/>
      <c r="F586" s="461"/>
      <c r="G586" s="461"/>
      <c r="H586" s="461"/>
      <c r="I586" s="461"/>
      <c r="J586" s="461"/>
      <c r="K586" s="461"/>
      <c r="L586" s="461"/>
      <c r="M586" s="461"/>
      <c r="N586" s="461"/>
      <c r="O586" s="461"/>
      <c r="P586" s="461"/>
      <c r="Q586" s="461"/>
      <c r="R586" s="461"/>
      <c r="S586" s="461"/>
      <c r="T586" s="461"/>
      <c r="U586" s="461"/>
      <c r="V586" s="461"/>
      <c r="W586" s="461"/>
      <c r="X586" s="461"/>
      <c r="Y586" s="461"/>
      <c r="Z586" s="461"/>
      <c r="AA586" s="461"/>
      <c r="AB586" s="461"/>
      <c r="AC586" s="461"/>
      <c r="AD586" s="461"/>
      <c r="AE586" s="461"/>
      <c r="AF586" s="461"/>
      <c r="AG586" s="461"/>
      <c r="AH586" s="461"/>
      <c r="AI586" s="461"/>
      <c r="AJ586" s="461"/>
      <c r="AK586" s="461"/>
      <c r="AL586" s="461"/>
      <c r="AM586" s="461"/>
      <c r="AN586" s="461"/>
      <c r="AO586" s="461"/>
      <c r="AP586" s="461"/>
      <c r="AQ586" s="461"/>
      <c r="AR586" s="461"/>
      <c r="AS586" s="461"/>
    </row>
    <row r="587" spans="3:45" x14ac:dyDescent="0.3">
      <c r="C587" s="461"/>
      <c r="D587" s="461"/>
      <c r="E587" s="461"/>
      <c r="F587" s="461"/>
      <c r="G587" s="461"/>
      <c r="H587" s="461"/>
      <c r="I587" s="461"/>
      <c r="J587" s="461"/>
      <c r="K587" s="461"/>
      <c r="L587" s="461"/>
      <c r="M587" s="461"/>
      <c r="N587" s="461"/>
      <c r="O587" s="461"/>
      <c r="P587" s="461"/>
      <c r="Q587" s="461"/>
      <c r="R587" s="461"/>
      <c r="S587" s="461"/>
      <c r="T587" s="461"/>
      <c r="U587" s="461"/>
      <c r="V587" s="461"/>
      <c r="W587" s="461"/>
      <c r="X587" s="461"/>
      <c r="Y587" s="461"/>
      <c r="Z587" s="461"/>
      <c r="AA587" s="461"/>
      <c r="AB587" s="461"/>
      <c r="AC587" s="461"/>
      <c r="AD587" s="461"/>
      <c r="AE587" s="461"/>
      <c r="AF587" s="461"/>
      <c r="AG587" s="461"/>
      <c r="AH587" s="461"/>
      <c r="AI587" s="461"/>
      <c r="AJ587" s="461"/>
      <c r="AK587" s="461"/>
      <c r="AL587" s="461"/>
      <c r="AM587" s="461"/>
      <c r="AN587" s="461"/>
      <c r="AO587" s="461"/>
      <c r="AP587" s="461"/>
      <c r="AQ587" s="461"/>
      <c r="AR587" s="461"/>
      <c r="AS587" s="461"/>
    </row>
    <row r="588" spans="3:45" x14ac:dyDescent="0.3">
      <c r="C588" s="461"/>
      <c r="D588" s="461"/>
      <c r="E588" s="461"/>
      <c r="F588" s="461"/>
      <c r="G588" s="461"/>
      <c r="H588" s="461"/>
      <c r="I588" s="461"/>
      <c r="J588" s="461"/>
      <c r="K588" s="461"/>
      <c r="L588" s="461"/>
      <c r="M588" s="461"/>
      <c r="N588" s="461"/>
      <c r="O588" s="461"/>
      <c r="P588" s="461"/>
      <c r="Q588" s="461"/>
      <c r="R588" s="461"/>
      <c r="S588" s="461"/>
      <c r="T588" s="461"/>
      <c r="U588" s="461"/>
      <c r="V588" s="461"/>
      <c r="W588" s="461"/>
      <c r="X588" s="461"/>
      <c r="Y588" s="461"/>
      <c r="Z588" s="461"/>
      <c r="AA588" s="461"/>
      <c r="AB588" s="461"/>
      <c r="AC588" s="461"/>
      <c r="AD588" s="461"/>
      <c r="AE588" s="461"/>
      <c r="AF588" s="461"/>
      <c r="AG588" s="461"/>
      <c r="AH588" s="461"/>
      <c r="AI588" s="461"/>
      <c r="AJ588" s="461"/>
      <c r="AK588" s="461"/>
      <c r="AL588" s="461"/>
      <c r="AM588" s="461"/>
      <c r="AN588" s="461"/>
      <c r="AO588" s="461"/>
      <c r="AP588" s="461"/>
      <c r="AQ588" s="461"/>
      <c r="AR588" s="461"/>
      <c r="AS588" s="461"/>
    </row>
    <row r="589" spans="3:45" x14ac:dyDescent="0.3">
      <c r="C589" s="461"/>
      <c r="D589" s="461"/>
      <c r="E589" s="461"/>
      <c r="F589" s="461"/>
      <c r="G589" s="461"/>
      <c r="H589" s="461"/>
      <c r="I589" s="461"/>
      <c r="J589" s="461"/>
      <c r="K589" s="461"/>
      <c r="L589" s="461"/>
      <c r="M589" s="461"/>
      <c r="N589" s="461"/>
      <c r="O589" s="461"/>
      <c r="P589" s="461"/>
      <c r="Q589" s="461"/>
      <c r="R589" s="461"/>
      <c r="S589" s="461"/>
      <c r="T589" s="461"/>
      <c r="U589" s="461"/>
      <c r="V589" s="461"/>
      <c r="W589" s="461"/>
      <c r="X589" s="461"/>
      <c r="Y589" s="461"/>
      <c r="Z589" s="461"/>
      <c r="AA589" s="461"/>
      <c r="AB589" s="461"/>
      <c r="AC589" s="461"/>
      <c r="AD589" s="461"/>
      <c r="AE589" s="461"/>
      <c r="AF589" s="461"/>
      <c r="AG589" s="461"/>
      <c r="AH589" s="461"/>
      <c r="AI589" s="461"/>
      <c r="AJ589" s="461"/>
      <c r="AK589" s="461"/>
      <c r="AL589" s="461"/>
      <c r="AM589" s="461"/>
      <c r="AN589" s="461"/>
      <c r="AO589" s="461"/>
      <c r="AP589" s="461"/>
      <c r="AQ589" s="461"/>
      <c r="AR589" s="461"/>
      <c r="AS589" s="461"/>
    </row>
    <row r="590" spans="3:45" x14ac:dyDescent="0.3">
      <c r="C590" s="461"/>
      <c r="D590" s="461"/>
      <c r="E590" s="461"/>
      <c r="F590" s="461"/>
      <c r="G590" s="461"/>
      <c r="H590" s="461"/>
      <c r="I590" s="461"/>
      <c r="J590" s="461"/>
      <c r="K590" s="461"/>
      <c r="L590" s="461"/>
      <c r="M590" s="461"/>
      <c r="N590" s="461"/>
      <c r="O590" s="461"/>
      <c r="P590" s="461"/>
      <c r="Q590" s="461"/>
      <c r="R590" s="461"/>
      <c r="S590" s="461"/>
      <c r="T590" s="461"/>
      <c r="U590" s="461"/>
      <c r="V590" s="461"/>
      <c r="W590" s="461"/>
      <c r="X590" s="461"/>
      <c r="Y590" s="461"/>
      <c r="Z590" s="461"/>
      <c r="AA590" s="461"/>
      <c r="AB590" s="461"/>
      <c r="AC590" s="461"/>
      <c r="AD590" s="461"/>
      <c r="AE590" s="461"/>
      <c r="AF590" s="461"/>
      <c r="AG590" s="461"/>
      <c r="AH590" s="461"/>
      <c r="AI590" s="461"/>
      <c r="AJ590" s="461"/>
      <c r="AK590" s="461"/>
      <c r="AL590" s="461"/>
      <c r="AM590" s="461"/>
      <c r="AN590" s="461"/>
      <c r="AO590" s="461"/>
      <c r="AP590" s="461"/>
      <c r="AQ590" s="461"/>
      <c r="AR590" s="461"/>
      <c r="AS590" s="461"/>
    </row>
    <row r="591" spans="3:45" x14ac:dyDescent="0.3">
      <c r="C591" s="461"/>
      <c r="D591" s="461"/>
      <c r="E591" s="461"/>
      <c r="F591" s="461"/>
      <c r="G591" s="461"/>
      <c r="H591" s="461"/>
      <c r="I591" s="461"/>
      <c r="J591" s="461"/>
      <c r="K591" s="461"/>
      <c r="L591" s="461"/>
      <c r="M591" s="461"/>
      <c r="N591" s="461"/>
      <c r="O591" s="461"/>
      <c r="P591" s="461"/>
      <c r="Q591" s="461"/>
      <c r="R591" s="461"/>
      <c r="S591" s="461"/>
      <c r="T591" s="461"/>
      <c r="U591" s="461"/>
      <c r="V591" s="461"/>
      <c r="W591" s="461"/>
      <c r="X591" s="461"/>
      <c r="Y591" s="461"/>
      <c r="Z591" s="461"/>
      <c r="AA591" s="461"/>
      <c r="AB591" s="461"/>
      <c r="AC591" s="461"/>
      <c r="AD591" s="461"/>
      <c r="AE591" s="461"/>
      <c r="AF591" s="461"/>
      <c r="AG591" s="461"/>
      <c r="AH591" s="461"/>
      <c r="AI591" s="461"/>
      <c r="AJ591" s="461"/>
      <c r="AK591" s="461"/>
      <c r="AL591" s="461"/>
      <c r="AM591" s="461"/>
      <c r="AN591" s="461"/>
      <c r="AO591" s="461"/>
      <c r="AP591" s="461"/>
      <c r="AQ591" s="461"/>
      <c r="AR591" s="461"/>
      <c r="AS591" s="461"/>
    </row>
    <row r="592" spans="3:45" x14ac:dyDescent="0.3">
      <c r="C592" s="461"/>
      <c r="D592" s="461"/>
      <c r="E592" s="461"/>
      <c r="F592" s="461"/>
      <c r="G592" s="461"/>
      <c r="H592" s="461"/>
      <c r="I592" s="461"/>
      <c r="J592" s="461"/>
      <c r="K592" s="461"/>
      <c r="L592" s="461"/>
      <c r="M592" s="461"/>
      <c r="N592" s="461"/>
      <c r="O592" s="461"/>
      <c r="P592" s="461"/>
      <c r="Q592" s="461"/>
      <c r="R592" s="461"/>
      <c r="S592" s="461"/>
      <c r="T592" s="461"/>
      <c r="U592" s="461"/>
      <c r="V592" s="461"/>
      <c r="W592" s="461"/>
      <c r="X592" s="461"/>
      <c r="Y592" s="461"/>
      <c r="Z592" s="461"/>
      <c r="AA592" s="461"/>
      <c r="AB592" s="461"/>
      <c r="AC592" s="461"/>
      <c r="AD592" s="461"/>
      <c r="AE592" s="461"/>
      <c r="AF592" s="461"/>
      <c r="AG592" s="461"/>
      <c r="AH592" s="461"/>
      <c r="AI592" s="461"/>
      <c r="AJ592" s="461"/>
      <c r="AK592" s="461"/>
      <c r="AL592" s="461"/>
      <c r="AM592" s="461"/>
      <c r="AN592" s="461"/>
      <c r="AO592" s="461"/>
      <c r="AP592" s="461"/>
      <c r="AQ592" s="461"/>
      <c r="AR592" s="461"/>
      <c r="AS592" s="461"/>
    </row>
    <row r="593" spans="3:45" x14ac:dyDescent="0.3">
      <c r="C593" s="461"/>
      <c r="D593" s="461"/>
      <c r="E593" s="461"/>
      <c r="F593" s="461"/>
      <c r="G593" s="461"/>
      <c r="H593" s="461"/>
      <c r="I593" s="461"/>
      <c r="J593" s="461"/>
      <c r="K593" s="461"/>
      <c r="L593" s="461"/>
      <c r="M593" s="461"/>
      <c r="N593" s="461"/>
      <c r="O593" s="461"/>
      <c r="P593" s="461"/>
      <c r="Q593" s="461"/>
      <c r="R593" s="461"/>
      <c r="S593" s="461"/>
      <c r="T593" s="461"/>
      <c r="U593" s="461"/>
      <c r="V593" s="461"/>
      <c r="W593" s="461"/>
      <c r="X593" s="461"/>
      <c r="Y593" s="461"/>
      <c r="Z593" s="461"/>
      <c r="AA593" s="461"/>
      <c r="AB593" s="461"/>
      <c r="AC593" s="461"/>
      <c r="AD593" s="461"/>
      <c r="AE593" s="461"/>
      <c r="AF593" s="461"/>
      <c r="AG593" s="461"/>
      <c r="AH593" s="461"/>
      <c r="AI593" s="461"/>
      <c r="AJ593" s="461"/>
      <c r="AK593" s="461"/>
      <c r="AL593" s="461"/>
      <c r="AM593" s="461"/>
      <c r="AN593" s="461"/>
      <c r="AO593" s="461"/>
      <c r="AP593" s="461"/>
      <c r="AQ593" s="461"/>
      <c r="AR593" s="461"/>
      <c r="AS593" s="461"/>
    </row>
    <row r="594" spans="3:45" x14ac:dyDescent="0.3">
      <c r="C594" s="461"/>
      <c r="D594" s="461"/>
      <c r="E594" s="461"/>
      <c r="F594" s="461"/>
      <c r="G594" s="461"/>
      <c r="H594" s="461"/>
      <c r="I594" s="461"/>
      <c r="J594" s="461"/>
      <c r="K594" s="461"/>
      <c r="L594" s="461"/>
      <c r="M594" s="461"/>
      <c r="N594" s="461"/>
      <c r="O594" s="461"/>
      <c r="P594" s="461"/>
      <c r="Q594" s="461"/>
      <c r="R594" s="461"/>
      <c r="S594" s="461"/>
      <c r="T594" s="461"/>
      <c r="U594" s="461"/>
      <c r="V594" s="461"/>
      <c r="W594" s="461"/>
      <c r="X594" s="461"/>
      <c r="Y594" s="461"/>
      <c r="Z594" s="461"/>
      <c r="AA594" s="461"/>
      <c r="AB594" s="461"/>
      <c r="AC594" s="461"/>
      <c r="AD594" s="461"/>
      <c r="AE594" s="461"/>
      <c r="AF594" s="461"/>
      <c r="AG594" s="461"/>
      <c r="AH594" s="461"/>
      <c r="AI594" s="461"/>
      <c r="AJ594" s="461"/>
      <c r="AK594" s="461"/>
      <c r="AL594" s="461"/>
      <c r="AM594" s="461"/>
      <c r="AN594" s="461"/>
      <c r="AO594" s="461"/>
      <c r="AP594" s="461"/>
      <c r="AQ594" s="461"/>
      <c r="AR594" s="461"/>
      <c r="AS594" s="461"/>
    </row>
    <row r="595" spans="3:45" x14ac:dyDescent="0.3">
      <c r="C595" s="461"/>
      <c r="D595" s="461"/>
      <c r="E595" s="461"/>
      <c r="F595" s="461"/>
      <c r="G595" s="461"/>
      <c r="H595" s="461"/>
      <c r="I595" s="461"/>
      <c r="J595" s="461"/>
      <c r="K595" s="461"/>
      <c r="L595" s="461"/>
      <c r="M595" s="461"/>
      <c r="N595" s="461"/>
      <c r="O595" s="461"/>
      <c r="P595" s="461"/>
      <c r="Q595" s="461"/>
      <c r="R595" s="461"/>
      <c r="S595" s="461"/>
      <c r="T595" s="461"/>
      <c r="U595" s="461"/>
      <c r="V595" s="461"/>
      <c r="W595" s="461"/>
      <c r="X595" s="461"/>
      <c r="Y595" s="461"/>
      <c r="Z595" s="461"/>
      <c r="AA595" s="461"/>
      <c r="AB595" s="461"/>
      <c r="AC595" s="461"/>
      <c r="AD595" s="461"/>
      <c r="AE595" s="461"/>
      <c r="AF595" s="461"/>
      <c r="AG595" s="461"/>
      <c r="AH595" s="461"/>
      <c r="AI595" s="461"/>
      <c r="AJ595" s="461"/>
      <c r="AK595" s="461"/>
      <c r="AL595" s="461"/>
      <c r="AM595" s="461"/>
      <c r="AN595" s="461"/>
      <c r="AO595" s="461"/>
      <c r="AP595" s="461"/>
      <c r="AQ595" s="461"/>
      <c r="AR595" s="461"/>
      <c r="AS595" s="461"/>
    </row>
    <row r="596" spans="3:45" x14ac:dyDescent="0.3">
      <c r="C596" s="461"/>
      <c r="D596" s="461"/>
      <c r="E596" s="461"/>
      <c r="F596" s="461"/>
      <c r="G596" s="461"/>
      <c r="H596" s="461"/>
      <c r="I596" s="461"/>
      <c r="J596" s="461"/>
      <c r="K596" s="461"/>
      <c r="L596" s="461"/>
      <c r="M596" s="461"/>
      <c r="N596" s="461"/>
      <c r="O596" s="461"/>
      <c r="P596" s="461"/>
      <c r="Q596" s="461"/>
      <c r="R596" s="461"/>
      <c r="S596" s="461"/>
      <c r="T596" s="461"/>
      <c r="U596" s="461"/>
      <c r="V596" s="461"/>
      <c r="W596" s="461"/>
      <c r="X596" s="461"/>
      <c r="Y596" s="461"/>
      <c r="Z596" s="461"/>
      <c r="AA596" s="461"/>
      <c r="AB596" s="461"/>
      <c r="AC596" s="461"/>
      <c r="AD596" s="461"/>
      <c r="AE596" s="461"/>
      <c r="AF596" s="461"/>
      <c r="AG596" s="461"/>
      <c r="AH596" s="461"/>
      <c r="AI596" s="461"/>
      <c r="AJ596" s="461"/>
      <c r="AK596" s="461"/>
      <c r="AL596" s="461"/>
      <c r="AM596" s="461"/>
      <c r="AN596" s="461"/>
      <c r="AO596" s="461"/>
      <c r="AP596" s="461"/>
      <c r="AQ596" s="461"/>
      <c r="AR596" s="461"/>
      <c r="AS596" s="461"/>
    </row>
  </sheetData>
  <mergeCells count="10">
    <mergeCell ref="E1:H2"/>
    <mergeCell ref="J1:K2"/>
    <mergeCell ref="E4:F4"/>
    <mergeCell ref="E3:F3"/>
    <mergeCell ref="E10:F10"/>
    <mergeCell ref="E7:F7"/>
    <mergeCell ref="E9:F9"/>
    <mergeCell ref="E8:F8"/>
    <mergeCell ref="E5:F5"/>
    <mergeCell ref="E6:F6"/>
  </mergeCells>
  <conditionalFormatting sqref="D25:AO25">
    <cfRule type="expression" dxfId="6" priority="5">
      <formula>D25&gt;0</formula>
    </cfRule>
  </conditionalFormatting>
  <conditionalFormatting sqref="D35:AO35">
    <cfRule type="expression" dxfId="5" priority="4">
      <formula>D35&gt;0</formula>
    </cfRule>
  </conditionalFormatting>
  <conditionalFormatting sqref="D45:AO45">
    <cfRule type="expression" dxfId="4" priority="3">
      <formula>D45&gt;0</formula>
    </cfRule>
  </conditionalFormatting>
  <conditionalFormatting sqref="D65:AO65">
    <cfRule type="expression" dxfId="3" priority="2">
      <formula>D65&gt;0</formula>
    </cfRule>
  </conditionalFormatting>
  <conditionalFormatting sqref="D75:AO75">
    <cfRule type="expression" dxfId="2" priority="1">
      <formula>D75&gt;0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7793" r:id="rId3" name="Drop Down 1">
              <controlPr defaultSize="0" autoLine="0" autoPict="0">
                <anchor moveWithCells="1">
                  <from>
                    <xdr:col>2</xdr:col>
                    <xdr:colOff>30480</xdr:colOff>
                    <xdr:row>2</xdr:row>
                    <xdr:rowOff>30480</xdr:rowOff>
                  </from>
                  <to>
                    <xdr:col>3</xdr:col>
                    <xdr:colOff>68580</xdr:colOff>
                    <xdr:row>4</xdr:row>
                    <xdr:rowOff>0</xdr:rowOff>
                  </to>
                </anchor>
              </controlPr>
            </control>
          </mc:Choice>
        </mc:AlternateContent>
        <mc:AlternateContent xmlns:mc="http://schemas.openxmlformats.org/markup-compatibility/2006">
          <mc:Choice Requires="x14">
            <control shapeId="417794" r:id="rId4" name="Drop Down 2">
              <controlPr defaultSize="0" autoLine="0" autoPict="0">
                <anchor moveWithCells="1">
                  <from>
                    <xdr:col>2</xdr:col>
                    <xdr:colOff>30480</xdr:colOff>
                    <xdr:row>5</xdr:row>
                    <xdr:rowOff>30480</xdr:rowOff>
                  </from>
                  <to>
                    <xdr:col>3</xdr:col>
                    <xdr:colOff>68580</xdr:colOff>
                    <xdr:row>6</xdr:row>
                    <xdr:rowOff>182880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4">
    <tabColor theme="0"/>
  </sheetPr>
  <dimension ref="A1:BG122"/>
  <sheetViews>
    <sheetView workbookViewId="0">
      <selection activeCell="U18" sqref="U18"/>
    </sheetView>
  </sheetViews>
  <sheetFormatPr defaultColWidth="8.5546875" defaultRowHeight="14.4" x14ac:dyDescent="0.3"/>
  <cols>
    <col min="1" max="2" width="8.5546875" style="462"/>
    <col min="3" max="3" width="12.44140625" style="462" customWidth="1"/>
    <col min="4" max="4" width="51.5546875" style="462" customWidth="1"/>
    <col min="5" max="10" width="10.5546875" style="462" customWidth="1"/>
    <col min="11" max="11" width="9.44140625" style="462" customWidth="1"/>
    <col min="12" max="12" width="0" style="462" hidden="1" customWidth="1"/>
    <col min="13" max="13" width="51.5546875" style="462" hidden="1" customWidth="1"/>
    <col min="14" max="19" width="0" style="462" hidden="1" customWidth="1"/>
    <col min="20" max="16384" width="8.5546875" style="462"/>
  </cols>
  <sheetData>
    <row r="1" spans="1:59" x14ac:dyDescent="0.3">
      <c r="A1" s="461"/>
      <c r="B1" s="461"/>
      <c r="C1" s="461"/>
      <c r="D1" s="461"/>
      <c r="E1" s="461"/>
      <c r="F1" s="461"/>
      <c r="G1" s="461"/>
      <c r="H1" s="461"/>
      <c r="I1" s="461"/>
      <c r="J1" s="461"/>
      <c r="K1" s="461"/>
      <c r="L1" s="461"/>
      <c r="M1" s="461"/>
      <c r="N1" s="461"/>
      <c r="O1" s="461"/>
      <c r="P1" s="461"/>
      <c r="Q1" s="461"/>
      <c r="R1" s="461"/>
      <c r="S1" s="461"/>
      <c r="T1" s="461"/>
      <c r="U1" s="461"/>
      <c r="V1" s="461"/>
      <c r="W1" s="461"/>
      <c r="X1" s="461"/>
      <c r="Y1" s="461"/>
      <c r="Z1" s="461"/>
      <c r="AA1" s="461"/>
      <c r="AB1" s="461"/>
      <c r="AC1" s="461"/>
      <c r="AD1" s="461"/>
      <c r="AE1" s="461"/>
      <c r="AF1" s="461"/>
      <c r="AG1" s="461"/>
      <c r="AH1" s="461"/>
      <c r="AI1" s="461"/>
      <c r="AJ1" s="461"/>
      <c r="AK1" s="461"/>
      <c r="AL1" s="461"/>
      <c r="AM1" s="461"/>
      <c r="AN1" s="461"/>
      <c r="AO1" s="461"/>
    </row>
    <row r="2" spans="1:59" ht="15" thickBot="1" x14ac:dyDescent="0.35">
      <c r="A2" s="461"/>
      <c r="B2" s="461"/>
      <c r="C2" s="461"/>
      <c r="D2" s="461"/>
      <c r="E2" s="461"/>
      <c r="F2" s="461"/>
      <c r="G2" s="461"/>
      <c r="H2" s="461"/>
      <c r="I2" s="461"/>
      <c r="J2" s="461"/>
      <c r="K2" s="461"/>
      <c r="L2" s="461"/>
      <c r="M2" s="461"/>
      <c r="N2" s="461"/>
      <c r="O2" s="461"/>
      <c r="P2" s="461"/>
      <c r="Q2" s="461"/>
      <c r="R2" s="461"/>
      <c r="S2" s="461"/>
      <c r="T2" s="461"/>
      <c r="U2" s="461"/>
      <c r="V2" s="461"/>
      <c r="W2" s="461"/>
      <c r="X2" s="461"/>
      <c r="Y2" s="461"/>
      <c r="Z2" s="461"/>
      <c r="AA2" s="461"/>
      <c r="AB2" s="461"/>
      <c r="AC2" s="461"/>
      <c r="AD2" s="461"/>
      <c r="AE2" s="461"/>
      <c r="AF2" s="461"/>
      <c r="AG2" s="461"/>
      <c r="AH2" s="461"/>
      <c r="AI2" s="461"/>
      <c r="AJ2" s="461"/>
      <c r="AK2" s="461"/>
      <c r="AL2" s="461"/>
      <c r="AM2" s="461"/>
      <c r="AN2" s="461"/>
      <c r="AO2" s="461"/>
    </row>
    <row r="3" spans="1:59" ht="25.8" x14ac:dyDescent="0.5">
      <c r="A3" s="461"/>
      <c r="B3" s="461"/>
      <c r="C3" s="839" t="s">
        <v>612</v>
      </c>
      <c r="D3" s="840"/>
      <c r="E3" s="840"/>
      <c r="F3" s="840"/>
      <c r="G3" s="840"/>
      <c r="H3" s="840"/>
      <c r="I3" s="840"/>
      <c r="J3" s="841"/>
      <c r="K3" s="461"/>
      <c r="L3" s="839" t="s">
        <v>533</v>
      </c>
      <c r="M3" s="840"/>
      <c r="N3" s="840"/>
      <c r="O3" s="840"/>
      <c r="P3" s="840"/>
      <c r="Q3" s="840"/>
      <c r="R3" s="840"/>
      <c r="S3" s="841"/>
      <c r="T3" s="461"/>
      <c r="U3" s="461"/>
      <c r="V3" s="461"/>
      <c r="W3" s="461"/>
      <c r="X3" s="461"/>
      <c r="Y3" s="461"/>
      <c r="Z3" s="461"/>
      <c r="AA3" s="461"/>
      <c r="AB3" s="461"/>
      <c r="AC3" s="461"/>
      <c r="AD3" s="461"/>
      <c r="AE3" s="461"/>
      <c r="AF3" s="461"/>
      <c r="AG3" s="461"/>
      <c r="AH3" s="461"/>
      <c r="AI3" s="461"/>
      <c r="AJ3" s="461"/>
      <c r="AK3" s="461"/>
      <c r="AL3" s="461"/>
      <c r="AM3" s="461"/>
      <c r="AN3" s="461"/>
      <c r="AO3" s="461"/>
    </row>
    <row r="4" spans="1:59" ht="24" thickBot="1" x14ac:dyDescent="0.5">
      <c r="A4" s="461"/>
      <c r="B4" s="461"/>
      <c r="C4" s="836" t="str">
        <f ca="1">RunInformation!BT3</f>
        <v>Results from May 2026 CRMMS Ensemble Run (Values in percent)</v>
      </c>
      <c r="D4" s="837"/>
      <c r="E4" s="837"/>
      <c r="F4" s="837"/>
      <c r="G4" s="837"/>
      <c r="H4" s="837"/>
      <c r="I4" s="837"/>
      <c r="J4" s="838"/>
      <c r="K4" s="461"/>
      <c r="L4" s="836" t="str">
        <f ca="1">RunInformation!CI27</f>
        <v>Results from May 2026 CRMMS Ensemble Run (Values in percent)</v>
      </c>
      <c r="M4" s="837"/>
      <c r="N4" s="837"/>
      <c r="O4" s="837"/>
      <c r="P4" s="837"/>
      <c r="Q4" s="837"/>
      <c r="R4" s="837"/>
      <c r="S4" s="838"/>
      <c r="T4" s="461"/>
      <c r="U4" s="461"/>
      <c r="V4" s="461"/>
      <c r="W4" s="461"/>
      <c r="X4" s="461"/>
      <c r="Y4" s="461"/>
      <c r="Z4" s="461"/>
      <c r="AA4" s="461"/>
      <c r="AB4" s="461"/>
      <c r="AC4" s="461"/>
      <c r="AD4" s="461"/>
      <c r="AE4" s="461"/>
      <c r="AF4" s="461"/>
      <c r="AG4" s="461"/>
      <c r="AH4" s="461"/>
      <c r="AI4" s="461"/>
      <c r="AJ4" s="461"/>
      <c r="AK4" s="461"/>
      <c r="AL4" s="461"/>
      <c r="AM4" s="461"/>
      <c r="AN4" s="461"/>
      <c r="AO4" s="461"/>
      <c r="AP4" s="461"/>
      <c r="AQ4" s="461"/>
      <c r="AR4" s="461"/>
      <c r="AS4" s="461"/>
      <c r="AT4" s="461"/>
      <c r="AU4" s="461"/>
      <c r="AV4" s="461"/>
      <c r="AW4" s="461"/>
      <c r="AX4" s="461"/>
      <c r="AY4" s="461"/>
      <c r="AZ4" s="461"/>
      <c r="BA4" s="461"/>
      <c r="BB4" s="461"/>
      <c r="BC4" s="461"/>
      <c r="BD4" s="461"/>
      <c r="BE4" s="461"/>
      <c r="BF4" s="461"/>
      <c r="BG4" s="461"/>
    </row>
    <row r="5" spans="1:59" ht="15" thickBot="1" x14ac:dyDescent="0.35">
      <c r="A5" s="461"/>
      <c r="B5" s="461"/>
      <c r="C5" s="463"/>
      <c r="D5" s="464" t="s">
        <v>400</v>
      </c>
      <c r="E5" s="465">
        <f ca="1">RunInformation!CK28</f>
        <v>2026</v>
      </c>
      <c r="F5" s="465">
        <f ca="1">RunInformation!CL28</f>
        <v>2027</v>
      </c>
      <c r="G5" s="465">
        <f ca="1">RunInformation!CM28</f>
        <v>2028</v>
      </c>
      <c r="H5" s="465">
        <f ca="1">RunInformation!CN28</f>
        <v>2029</v>
      </c>
      <c r="I5" s="465">
        <f ca="1">RunInformation!CO28</f>
        <v>2030</v>
      </c>
      <c r="J5" s="466">
        <f ca="1">RunInformation!CP28</f>
        <v>2031</v>
      </c>
      <c r="K5" s="461"/>
      <c r="L5" s="463"/>
      <c r="M5" s="464" t="s">
        <v>400</v>
      </c>
      <c r="N5" s="465">
        <f ca="1">RunInformation!CK28</f>
        <v>2026</v>
      </c>
      <c r="O5" s="465">
        <f ca="1">RunInformation!CL28</f>
        <v>2027</v>
      </c>
      <c r="P5" s="465">
        <f ca="1">RunInformation!CM28</f>
        <v>2028</v>
      </c>
      <c r="Q5" s="465">
        <f ca="1">RunInformation!CN28</f>
        <v>2029</v>
      </c>
      <c r="R5" s="465">
        <f ca="1">RunInformation!CO28</f>
        <v>2030</v>
      </c>
      <c r="S5" s="466">
        <f ca="1">RunInformation!CP28</f>
        <v>2031</v>
      </c>
      <c r="T5" s="461"/>
      <c r="U5" s="461"/>
      <c r="V5" s="461"/>
      <c r="W5" s="461"/>
      <c r="X5" s="461"/>
      <c r="Y5" s="461"/>
      <c r="Z5" s="461"/>
      <c r="AA5" s="461"/>
      <c r="AB5" s="461"/>
      <c r="AC5" s="461"/>
      <c r="AD5" s="461"/>
      <c r="AE5" s="461"/>
      <c r="AF5" s="461"/>
      <c r="AG5" s="461"/>
      <c r="AH5" s="461"/>
      <c r="AI5" s="461"/>
      <c r="AJ5" s="461"/>
      <c r="AK5" s="461"/>
      <c r="AL5" s="461"/>
      <c r="AM5" s="461"/>
      <c r="AN5" s="461"/>
      <c r="AO5" s="461"/>
      <c r="AP5" s="461"/>
      <c r="AQ5" s="461"/>
      <c r="AR5" s="461"/>
      <c r="AS5" s="461"/>
      <c r="AT5" s="461"/>
      <c r="AU5" s="461"/>
      <c r="AV5" s="461"/>
      <c r="AW5" s="461"/>
      <c r="AX5" s="461"/>
      <c r="AY5" s="461"/>
      <c r="AZ5" s="461"/>
      <c r="BA5" s="461"/>
      <c r="BB5" s="461"/>
      <c r="BC5" s="461"/>
      <c r="BD5" s="461"/>
      <c r="BE5" s="461"/>
      <c r="BF5" s="461"/>
      <c r="BG5" s="461"/>
    </row>
    <row r="6" spans="1:59" ht="15" customHeight="1" x14ac:dyDescent="0.3">
      <c r="A6" s="461"/>
      <c r="B6" s="461"/>
      <c r="C6" s="833" t="s">
        <v>405</v>
      </c>
      <c r="D6" s="467" t="s">
        <v>401</v>
      </c>
      <c r="E6" s="468">
        <f ca="1">RunInformation!CK29</f>
        <v>0</v>
      </c>
      <c r="F6" s="468">
        <f ca="1">RunInformation!CL29</f>
        <v>0</v>
      </c>
      <c r="G6" s="468">
        <f ca="1">RunInformation!CM29</f>
        <v>0</v>
      </c>
      <c r="H6" s="468">
        <f ca="1">RunInformation!CN29</f>
        <v>3.3333333333333335</v>
      </c>
      <c r="I6" s="468">
        <f ca="1">RunInformation!CO29</f>
        <v>13.333333333333334</v>
      </c>
      <c r="J6" s="469">
        <f ca="1">RunInformation!CP29</f>
        <v>13.333333333333334</v>
      </c>
      <c r="K6" s="461"/>
      <c r="L6" s="833" t="s">
        <v>405</v>
      </c>
      <c r="M6" s="470" t="s">
        <v>401</v>
      </c>
      <c r="N6" s="468">
        <f ca="1">RunInformation!CK29</f>
        <v>0</v>
      </c>
      <c r="O6" s="468">
        <f ca="1">RunInformation!CL29</f>
        <v>0</v>
      </c>
      <c r="P6" s="468">
        <f ca="1">RunInformation!CM29</f>
        <v>0</v>
      </c>
      <c r="Q6" s="468">
        <f ca="1">RunInformation!CN29</f>
        <v>3.3333333333333335</v>
      </c>
      <c r="R6" s="468">
        <f ca="1">RunInformation!CO29</f>
        <v>13.333333333333334</v>
      </c>
      <c r="S6" s="469">
        <f ca="1">RunInformation!CP29</f>
        <v>13.333333333333334</v>
      </c>
      <c r="T6" s="461"/>
      <c r="U6" s="461"/>
      <c r="V6" s="461"/>
      <c r="W6" s="461"/>
      <c r="X6" s="461"/>
      <c r="Y6" s="461"/>
      <c r="Z6" s="461"/>
      <c r="AA6" s="461"/>
      <c r="AB6" s="461"/>
      <c r="AC6" s="461"/>
      <c r="AD6" s="461"/>
      <c r="AE6" s="461"/>
      <c r="AF6" s="461"/>
      <c r="AG6" s="461"/>
      <c r="AH6" s="461"/>
      <c r="AI6" s="461"/>
      <c r="AJ6" s="461"/>
      <c r="AK6" s="461"/>
      <c r="AL6" s="461"/>
      <c r="AM6" s="461"/>
      <c r="AN6" s="461"/>
      <c r="AO6" s="461"/>
      <c r="AP6" s="461"/>
      <c r="AQ6" s="461"/>
      <c r="AR6" s="461"/>
      <c r="AS6" s="461"/>
      <c r="AT6" s="461"/>
      <c r="AU6" s="461"/>
      <c r="AV6" s="461"/>
      <c r="AW6" s="461"/>
      <c r="AX6" s="461"/>
      <c r="AY6" s="461"/>
      <c r="AZ6" s="461"/>
      <c r="BA6" s="461"/>
      <c r="BB6" s="461"/>
      <c r="BC6" s="461"/>
      <c r="BD6" s="461"/>
      <c r="BE6" s="461"/>
      <c r="BF6" s="461"/>
      <c r="BG6" s="461"/>
    </row>
    <row r="7" spans="1:59" ht="15" customHeight="1" x14ac:dyDescent="0.3">
      <c r="A7" s="461"/>
      <c r="B7" s="461"/>
      <c r="C7" s="834"/>
      <c r="D7" s="471" t="s">
        <v>409</v>
      </c>
      <c r="E7" s="472">
        <f ca="1">RunInformation!CK30</f>
        <v>0</v>
      </c>
      <c r="F7" s="472">
        <f ca="1">RunInformation!CL30</f>
        <v>0</v>
      </c>
      <c r="G7" s="472">
        <f ca="1">RunInformation!CM30</f>
        <v>0</v>
      </c>
      <c r="H7" s="472">
        <f ca="1">RunInformation!CN30</f>
        <v>3.3333333333333335</v>
      </c>
      <c r="I7" s="472">
        <f ca="1">RunInformation!CO30</f>
        <v>13.333333333333334</v>
      </c>
      <c r="J7" s="473">
        <f ca="1">RunInformation!CP30</f>
        <v>13.333333333333334</v>
      </c>
      <c r="K7" s="461"/>
      <c r="L7" s="834"/>
      <c r="M7" s="474" t="s">
        <v>409</v>
      </c>
      <c r="N7" s="472">
        <f ca="1">RunInformation!CK30</f>
        <v>0</v>
      </c>
      <c r="O7" s="472">
        <f ca="1">RunInformation!CL30</f>
        <v>0</v>
      </c>
      <c r="P7" s="472">
        <f ca="1">RunInformation!CM30</f>
        <v>0</v>
      </c>
      <c r="Q7" s="472">
        <f ca="1">RunInformation!CN30</f>
        <v>3.3333333333333335</v>
      </c>
      <c r="R7" s="472">
        <f ca="1">RunInformation!CO30</f>
        <v>13.333333333333334</v>
      </c>
      <c r="S7" s="473">
        <f ca="1">RunInformation!CP30</f>
        <v>13.333333333333334</v>
      </c>
      <c r="T7" s="461"/>
      <c r="U7" s="461"/>
      <c r="V7" s="461"/>
      <c r="W7" s="461"/>
      <c r="X7" s="461"/>
      <c r="Y7" s="461"/>
      <c r="Z7" s="461"/>
      <c r="AA7" s="461"/>
      <c r="AB7" s="461"/>
      <c r="AC7" s="461"/>
      <c r="AD7" s="461"/>
      <c r="AE7" s="461"/>
      <c r="AF7" s="461"/>
      <c r="AG7" s="461"/>
      <c r="AH7" s="461"/>
      <c r="AI7" s="461"/>
      <c r="AJ7" s="461"/>
      <c r="AK7" s="461"/>
      <c r="AL7" s="461"/>
      <c r="AM7" s="461"/>
      <c r="AN7" s="461"/>
      <c r="AO7" s="461"/>
      <c r="AP7" s="461"/>
      <c r="AQ7" s="461"/>
      <c r="AR7" s="461"/>
      <c r="AS7" s="461"/>
      <c r="AT7" s="461"/>
      <c r="AU7" s="461"/>
      <c r="AV7" s="461"/>
      <c r="AW7" s="461"/>
      <c r="AX7" s="461"/>
      <c r="AY7" s="461"/>
      <c r="AZ7" s="461"/>
      <c r="BA7" s="461"/>
      <c r="BB7" s="461"/>
      <c r="BC7" s="461"/>
      <c r="BD7" s="461"/>
      <c r="BE7" s="461"/>
      <c r="BF7" s="461"/>
      <c r="BG7" s="461"/>
    </row>
    <row r="8" spans="1:59" x14ac:dyDescent="0.3">
      <c r="A8" s="461"/>
      <c r="B8" s="461"/>
      <c r="C8" s="834"/>
      <c r="D8" s="471" t="s">
        <v>410</v>
      </c>
      <c r="E8" s="472">
        <f ca="1">RunInformation!CK31</f>
        <v>0</v>
      </c>
      <c r="F8" s="472">
        <f ca="1">RunInformation!CL31</f>
        <v>0</v>
      </c>
      <c r="G8" s="472">
        <f ca="1">RunInformation!CM31</f>
        <v>0</v>
      </c>
      <c r="H8" s="472">
        <f ca="1">RunInformation!CN31</f>
        <v>0</v>
      </c>
      <c r="I8" s="472">
        <f ca="1">RunInformation!CO31</f>
        <v>0</v>
      </c>
      <c r="J8" s="473">
        <f ca="1">RunInformation!CP31</f>
        <v>0</v>
      </c>
      <c r="K8" s="461"/>
      <c r="L8" s="834"/>
      <c r="M8" s="474" t="s">
        <v>410</v>
      </c>
      <c r="N8" s="472">
        <f ca="1">RunInformation!CK31</f>
        <v>0</v>
      </c>
      <c r="O8" s="472">
        <f ca="1">RunInformation!CL31</f>
        <v>0</v>
      </c>
      <c r="P8" s="472">
        <f ca="1">RunInformation!CM31</f>
        <v>0</v>
      </c>
      <c r="Q8" s="472">
        <f ca="1">RunInformation!CN31</f>
        <v>0</v>
      </c>
      <c r="R8" s="472">
        <f ca="1">RunInformation!CO31</f>
        <v>0</v>
      </c>
      <c r="S8" s="473">
        <f ca="1">RunInformation!CP31</f>
        <v>0</v>
      </c>
      <c r="T8" s="461"/>
      <c r="U8" s="461"/>
      <c r="V8" s="461"/>
      <c r="W8" s="461"/>
      <c r="X8" s="461"/>
      <c r="Y8" s="461"/>
      <c r="Z8" s="461"/>
      <c r="AA8" s="461"/>
      <c r="AB8" s="461"/>
      <c r="AC8" s="461"/>
      <c r="AD8" s="461"/>
      <c r="AE8" s="461"/>
      <c r="AF8" s="461"/>
      <c r="AG8" s="461"/>
      <c r="AH8" s="461"/>
      <c r="AI8" s="461"/>
      <c r="AJ8" s="461"/>
      <c r="AK8" s="461"/>
      <c r="AL8" s="461"/>
      <c r="AM8" s="461"/>
      <c r="AN8" s="461"/>
      <c r="AO8" s="461"/>
      <c r="AP8" s="461"/>
      <c r="AQ8" s="461"/>
      <c r="AR8" s="461"/>
      <c r="AS8" s="461"/>
      <c r="AT8" s="461"/>
      <c r="AU8" s="461"/>
      <c r="AV8" s="461"/>
      <c r="AW8" s="461"/>
      <c r="AX8" s="461"/>
      <c r="AY8" s="461"/>
      <c r="AZ8" s="461"/>
      <c r="BA8" s="461"/>
      <c r="BB8" s="461"/>
      <c r="BC8" s="461"/>
      <c r="BD8" s="461"/>
      <c r="BE8" s="461"/>
      <c r="BF8" s="461"/>
      <c r="BG8" s="461"/>
    </row>
    <row r="9" spans="1:59" x14ac:dyDescent="0.3">
      <c r="A9" s="461"/>
      <c r="B9" s="461"/>
      <c r="C9" s="834"/>
      <c r="D9" s="475" t="s">
        <v>402</v>
      </c>
      <c r="E9" s="476">
        <f ca="1">RunInformation!CK32</f>
        <v>0</v>
      </c>
      <c r="F9" s="476">
        <f ca="1">RunInformation!CL32</f>
        <v>0</v>
      </c>
      <c r="G9" s="476">
        <f ca="1">RunInformation!CM32</f>
        <v>0</v>
      </c>
      <c r="H9" s="476">
        <f ca="1">RunInformation!CN32</f>
        <v>6.666666666666667</v>
      </c>
      <c r="I9" s="476">
        <f ca="1">RunInformation!CO32</f>
        <v>13.333333333333334</v>
      </c>
      <c r="J9" s="477">
        <f ca="1">RunInformation!CP32</f>
        <v>16.666666666666664</v>
      </c>
      <c r="K9" s="461"/>
      <c r="L9" s="834"/>
      <c r="M9" s="478" t="s">
        <v>402</v>
      </c>
      <c r="N9" s="476">
        <f ca="1">RunInformation!CK32</f>
        <v>0</v>
      </c>
      <c r="O9" s="476">
        <f ca="1">RunInformation!CL32</f>
        <v>0</v>
      </c>
      <c r="P9" s="476">
        <f ca="1">RunInformation!CM32</f>
        <v>0</v>
      </c>
      <c r="Q9" s="476">
        <f ca="1">RunInformation!CN32</f>
        <v>6.666666666666667</v>
      </c>
      <c r="R9" s="476">
        <f ca="1">RunInformation!CO32</f>
        <v>13.333333333333334</v>
      </c>
      <c r="S9" s="477">
        <f ca="1">RunInformation!CP32</f>
        <v>16.666666666666664</v>
      </c>
      <c r="T9" s="461"/>
      <c r="U9" s="461"/>
      <c r="V9" s="461"/>
      <c r="W9" s="461"/>
      <c r="X9" s="461"/>
      <c r="Y9" s="461"/>
      <c r="Z9" s="461"/>
      <c r="AA9" s="461"/>
      <c r="AB9" s="461"/>
      <c r="AC9" s="461"/>
      <c r="AD9" s="461"/>
      <c r="AE9" s="461"/>
      <c r="AF9" s="461"/>
      <c r="AG9" s="461"/>
      <c r="AH9" s="461"/>
      <c r="AI9" s="461"/>
      <c r="AJ9" s="461"/>
      <c r="AK9" s="461"/>
      <c r="AL9" s="461"/>
      <c r="AM9" s="461"/>
      <c r="AN9" s="461"/>
      <c r="AO9" s="461"/>
      <c r="AP9" s="461"/>
      <c r="AQ9" s="461"/>
      <c r="AR9" s="461"/>
      <c r="AS9" s="461"/>
      <c r="AT9" s="461"/>
      <c r="AU9" s="461"/>
      <c r="AV9" s="461"/>
      <c r="AW9" s="461"/>
      <c r="AX9" s="461"/>
      <c r="AY9" s="461"/>
      <c r="AZ9" s="461"/>
      <c r="BA9" s="461"/>
      <c r="BB9" s="461"/>
      <c r="BC9" s="461"/>
      <c r="BD9" s="461"/>
      <c r="BE9" s="461"/>
      <c r="BF9" s="461"/>
      <c r="BG9" s="461"/>
    </row>
    <row r="10" spans="1:59" x14ac:dyDescent="0.3">
      <c r="A10" s="461"/>
      <c r="B10" s="461"/>
      <c r="C10" s="834"/>
      <c r="D10" s="471" t="s">
        <v>411</v>
      </c>
      <c r="E10" s="472">
        <f ca="1">RunInformation!CK33</f>
        <v>0</v>
      </c>
      <c r="F10" s="472">
        <f ca="1">RunInformation!CL33</f>
        <v>0</v>
      </c>
      <c r="G10" s="472">
        <f ca="1">RunInformation!CM33</f>
        <v>0</v>
      </c>
      <c r="H10" s="472">
        <f ca="1">RunInformation!CN33</f>
        <v>6.666666666666667</v>
      </c>
      <c r="I10" s="472">
        <f ca="1">RunInformation!CO33</f>
        <v>13.333333333333334</v>
      </c>
      <c r="J10" s="473">
        <f ca="1">RunInformation!CP33</f>
        <v>16.666666666666664</v>
      </c>
      <c r="K10" s="461"/>
      <c r="L10" s="834"/>
      <c r="M10" s="474" t="s">
        <v>411</v>
      </c>
      <c r="N10" s="472">
        <f ca="1">RunInformation!CK33</f>
        <v>0</v>
      </c>
      <c r="O10" s="472">
        <f ca="1">RunInformation!CL33</f>
        <v>0</v>
      </c>
      <c r="P10" s="472">
        <f ca="1">RunInformation!CM33</f>
        <v>0</v>
      </c>
      <c r="Q10" s="472">
        <f ca="1">RunInformation!CN33</f>
        <v>6.666666666666667</v>
      </c>
      <c r="R10" s="472">
        <f ca="1">RunInformation!CO33</f>
        <v>13.333333333333334</v>
      </c>
      <c r="S10" s="473">
        <f ca="1">RunInformation!CP33</f>
        <v>16.666666666666664</v>
      </c>
      <c r="T10" s="461"/>
      <c r="U10" s="461"/>
      <c r="V10" s="461"/>
      <c r="W10" s="461"/>
      <c r="X10" s="461"/>
      <c r="Y10" s="461"/>
      <c r="Z10" s="461"/>
      <c r="AA10" s="461"/>
      <c r="AB10" s="461"/>
      <c r="AC10" s="461"/>
      <c r="AD10" s="461"/>
      <c r="AE10" s="461"/>
      <c r="AF10" s="461"/>
      <c r="AG10" s="461"/>
      <c r="AH10" s="461"/>
      <c r="AI10" s="461"/>
      <c r="AJ10" s="461"/>
      <c r="AK10" s="461"/>
      <c r="AL10" s="461"/>
      <c r="AM10" s="461"/>
      <c r="AN10" s="461"/>
      <c r="AO10" s="461"/>
      <c r="AP10" s="461"/>
      <c r="AQ10" s="461"/>
      <c r="AR10" s="461"/>
      <c r="AS10" s="461"/>
      <c r="AT10" s="461"/>
      <c r="AU10" s="461"/>
      <c r="AV10" s="461"/>
      <c r="AW10" s="461"/>
      <c r="AX10" s="461"/>
      <c r="AY10" s="461"/>
      <c r="AZ10" s="461"/>
      <c r="BA10" s="461"/>
      <c r="BB10" s="461"/>
      <c r="BC10" s="461"/>
      <c r="BD10" s="461"/>
      <c r="BE10" s="461"/>
      <c r="BF10" s="461"/>
      <c r="BG10" s="461"/>
    </row>
    <row r="11" spans="1:59" x14ac:dyDescent="0.3">
      <c r="A11" s="461"/>
      <c r="B11" s="461"/>
      <c r="C11" s="834"/>
      <c r="D11" s="471" t="s">
        <v>412</v>
      </c>
      <c r="E11" s="472">
        <f ca="1">RunInformation!CK34</f>
        <v>0</v>
      </c>
      <c r="F11" s="472">
        <f ca="1">RunInformation!CL34</f>
        <v>0</v>
      </c>
      <c r="G11" s="472">
        <f ca="1">RunInformation!CM34</f>
        <v>0</v>
      </c>
      <c r="H11" s="472">
        <f ca="1">RunInformation!CN34</f>
        <v>0</v>
      </c>
      <c r="I11" s="472">
        <f ca="1">RunInformation!CO34</f>
        <v>0</v>
      </c>
      <c r="J11" s="473">
        <f ca="1">RunInformation!CP34</f>
        <v>0</v>
      </c>
      <c r="K11" s="461"/>
      <c r="L11" s="834"/>
      <c r="M11" s="474" t="s">
        <v>412</v>
      </c>
      <c r="N11" s="472">
        <f ca="1">RunInformation!CK34</f>
        <v>0</v>
      </c>
      <c r="O11" s="472">
        <f ca="1">RunInformation!CL34</f>
        <v>0</v>
      </c>
      <c r="P11" s="472">
        <f ca="1">RunInformation!CM34</f>
        <v>0</v>
      </c>
      <c r="Q11" s="472">
        <f ca="1">RunInformation!CN34</f>
        <v>0</v>
      </c>
      <c r="R11" s="472">
        <f ca="1">RunInformation!CO34</f>
        <v>0</v>
      </c>
      <c r="S11" s="473">
        <f ca="1">RunInformation!CP34</f>
        <v>0</v>
      </c>
      <c r="T11" s="461"/>
      <c r="U11" s="461"/>
      <c r="V11" s="461"/>
      <c r="W11" s="461"/>
      <c r="X11" s="461"/>
      <c r="Y11" s="461"/>
      <c r="Z11" s="461"/>
      <c r="AA11" s="461"/>
      <c r="AB11" s="461"/>
      <c r="AC11" s="461"/>
      <c r="AD11" s="461"/>
      <c r="AE11" s="461"/>
      <c r="AF11" s="461"/>
      <c r="AG11" s="461"/>
      <c r="AH11" s="461"/>
      <c r="AI11" s="461"/>
      <c r="AJ11" s="461"/>
      <c r="AK11" s="461"/>
      <c r="AL11" s="461"/>
      <c r="AM11" s="461"/>
      <c r="AN11" s="461"/>
      <c r="AO11" s="461"/>
      <c r="AP11" s="461"/>
      <c r="AQ11" s="461"/>
      <c r="AR11" s="461"/>
      <c r="AS11" s="461"/>
      <c r="AT11" s="461"/>
      <c r="AU11" s="461"/>
      <c r="AV11" s="461"/>
      <c r="AW11" s="461"/>
      <c r="AX11" s="461"/>
      <c r="AY11" s="461"/>
      <c r="AZ11" s="461"/>
      <c r="BA11" s="461"/>
      <c r="BB11" s="461"/>
      <c r="BC11" s="461"/>
      <c r="BD11" s="461"/>
      <c r="BE11" s="461"/>
      <c r="BF11" s="461"/>
      <c r="BG11" s="461"/>
    </row>
    <row r="12" spans="1:59" x14ac:dyDescent="0.3">
      <c r="A12" s="461"/>
      <c r="B12" s="461"/>
      <c r="C12" s="834"/>
      <c r="D12" s="471" t="s">
        <v>499</v>
      </c>
      <c r="E12" s="472">
        <f ca="1">RunInformation!CK35</f>
        <v>0</v>
      </c>
      <c r="F12" s="472">
        <f ca="1">RunInformation!CL35</f>
        <v>0</v>
      </c>
      <c r="G12" s="472">
        <f ca="1">RunInformation!CM35</f>
        <v>0</v>
      </c>
      <c r="H12" s="472">
        <f ca="1">RunInformation!CN35</f>
        <v>0</v>
      </c>
      <c r="I12" s="472">
        <f ca="1">RunInformation!CO35</f>
        <v>0</v>
      </c>
      <c r="J12" s="473">
        <f ca="1">RunInformation!CP35</f>
        <v>0</v>
      </c>
      <c r="K12" s="461"/>
      <c r="L12" s="834"/>
      <c r="M12" s="474" t="s">
        <v>499</v>
      </c>
      <c r="N12" s="472">
        <f ca="1">RunInformation!CK35</f>
        <v>0</v>
      </c>
      <c r="O12" s="472">
        <f ca="1">RunInformation!CL35</f>
        <v>0</v>
      </c>
      <c r="P12" s="472">
        <f ca="1">RunInformation!CM35</f>
        <v>0</v>
      </c>
      <c r="Q12" s="472">
        <f ca="1">RunInformation!CN35</f>
        <v>0</v>
      </c>
      <c r="R12" s="472">
        <f ca="1">RunInformation!CO35</f>
        <v>0</v>
      </c>
      <c r="S12" s="473">
        <f ca="1">RunInformation!CP35</f>
        <v>0</v>
      </c>
      <c r="T12" s="461"/>
      <c r="U12" s="461"/>
      <c r="V12" s="461"/>
      <c r="W12" s="461"/>
      <c r="X12" s="461"/>
      <c r="Y12" s="461"/>
      <c r="Z12" s="461"/>
      <c r="AA12" s="461"/>
      <c r="AB12" s="461"/>
      <c r="AC12" s="461"/>
      <c r="AD12" s="461"/>
      <c r="AE12" s="461"/>
      <c r="AF12" s="461"/>
      <c r="AG12" s="461"/>
      <c r="AH12" s="461"/>
      <c r="AI12" s="461"/>
      <c r="AJ12" s="461"/>
      <c r="AK12" s="461"/>
      <c r="AL12" s="461"/>
      <c r="AM12" s="461"/>
      <c r="AN12" s="461"/>
      <c r="AO12" s="461"/>
      <c r="AP12" s="461"/>
      <c r="AQ12" s="461"/>
      <c r="AR12" s="461"/>
      <c r="AS12" s="461"/>
      <c r="AT12" s="461"/>
      <c r="AU12" s="461"/>
      <c r="AV12" s="461"/>
      <c r="AW12" s="461"/>
      <c r="AX12" s="461"/>
      <c r="AY12" s="461"/>
      <c r="AZ12" s="461"/>
      <c r="BA12" s="461"/>
      <c r="BB12" s="461"/>
      <c r="BC12" s="461"/>
      <c r="BD12" s="461"/>
      <c r="BE12" s="461"/>
      <c r="BF12" s="461"/>
      <c r="BG12" s="461"/>
    </row>
    <row r="13" spans="1:59" x14ac:dyDescent="0.3">
      <c r="A13" s="461"/>
      <c r="B13" s="461"/>
      <c r="C13" s="834"/>
      <c r="D13" s="475" t="s">
        <v>500</v>
      </c>
      <c r="E13" s="476">
        <f ca="1">RunInformation!CK36</f>
        <v>0</v>
      </c>
      <c r="F13" s="476">
        <f ca="1">RunInformation!CL36</f>
        <v>0</v>
      </c>
      <c r="G13" s="476">
        <f ca="1">RunInformation!CM36</f>
        <v>33.333333333333329</v>
      </c>
      <c r="H13" s="476">
        <f ca="1">RunInformation!CN36</f>
        <v>36.666666666666664</v>
      </c>
      <c r="I13" s="476">
        <f ca="1">RunInformation!CO36</f>
        <v>36.666666666666664</v>
      </c>
      <c r="J13" s="477">
        <f ca="1">RunInformation!CP36</f>
        <v>36.666666666666671</v>
      </c>
      <c r="K13" s="461"/>
      <c r="L13" s="834"/>
      <c r="M13" s="478" t="s">
        <v>500</v>
      </c>
      <c r="N13" s="476">
        <f ca="1">RunInformation!CK36</f>
        <v>0</v>
      </c>
      <c r="O13" s="476">
        <f ca="1">RunInformation!CL36</f>
        <v>0</v>
      </c>
      <c r="P13" s="476">
        <f ca="1">RunInformation!CM36</f>
        <v>33.333333333333329</v>
      </c>
      <c r="Q13" s="476">
        <f ca="1">RunInformation!CN36</f>
        <v>36.666666666666664</v>
      </c>
      <c r="R13" s="476">
        <f ca="1">RunInformation!CO36</f>
        <v>36.666666666666664</v>
      </c>
      <c r="S13" s="477">
        <f ca="1">RunInformation!CP36</f>
        <v>36.666666666666671</v>
      </c>
      <c r="T13" s="461"/>
      <c r="U13" s="461"/>
      <c r="V13" s="461"/>
      <c r="W13" s="461"/>
      <c r="X13" s="461"/>
      <c r="Y13" s="461"/>
      <c r="Z13" s="461"/>
      <c r="AA13" s="461"/>
      <c r="AB13" s="461"/>
      <c r="AC13" s="461"/>
      <c r="AD13" s="461"/>
      <c r="AE13" s="461"/>
      <c r="AF13" s="461"/>
      <c r="AG13" s="461"/>
      <c r="AH13" s="461"/>
      <c r="AI13" s="461"/>
      <c r="AJ13" s="461"/>
      <c r="AK13" s="461"/>
      <c r="AL13" s="461"/>
      <c r="AM13" s="461"/>
      <c r="AN13" s="461"/>
      <c r="AO13" s="461"/>
      <c r="AP13" s="461"/>
      <c r="AQ13" s="461"/>
      <c r="AR13" s="461"/>
      <c r="AS13" s="461"/>
      <c r="AT13" s="461"/>
      <c r="AU13" s="461"/>
      <c r="AV13" s="461"/>
      <c r="AW13" s="461"/>
      <c r="AX13" s="461"/>
      <c r="AY13" s="461"/>
      <c r="AZ13" s="461"/>
      <c r="BA13" s="461"/>
      <c r="BB13" s="461"/>
      <c r="BC13" s="461"/>
      <c r="BD13" s="461"/>
      <c r="BE13" s="461"/>
      <c r="BF13" s="461"/>
      <c r="BG13" s="461"/>
    </row>
    <row r="14" spans="1:59" x14ac:dyDescent="0.3">
      <c r="A14" s="461"/>
      <c r="B14" s="461"/>
      <c r="C14" s="834"/>
      <c r="D14" s="479" t="s">
        <v>501</v>
      </c>
      <c r="E14" s="480">
        <f ca="1">RunInformation!CK37</f>
        <v>0</v>
      </c>
      <c r="F14" s="480">
        <f ca="1">RunInformation!CL37</f>
        <v>0</v>
      </c>
      <c r="G14" s="480">
        <f ca="1">RunInformation!CM37</f>
        <v>0</v>
      </c>
      <c r="H14" s="480">
        <f ca="1">RunInformation!CN37</f>
        <v>3.3333333333333335</v>
      </c>
      <c r="I14" s="480">
        <f ca="1">RunInformation!CO37</f>
        <v>3.3333333333333335</v>
      </c>
      <c r="J14" s="481">
        <f ca="1">RunInformation!CP37</f>
        <v>10</v>
      </c>
      <c r="K14" s="461"/>
      <c r="L14" s="834"/>
      <c r="M14" s="482" t="s">
        <v>501</v>
      </c>
      <c r="N14" s="480">
        <f ca="1">RunInformation!CK37</f>
        <v>0</v>
      </c>
      <c r="O14" s="480">
        <f ca="1">RunInformation!CL37</f>
        <v>0</v>
      </c>
      <c r="P14" s="480">
        <f ca="1">RunInformation!CM37</f>
        <v>0</v>
      </c>
      <c r="Q14" s="480">
        <f ca="1">RunInformation!CN37</f>
        <v>3.3333333333333335</v>
      </c>
      <c r="R14" s="480">
        <f ca="1">RunInformation!CO37</f>
        <v>3.3333333333333335</v>
      </c>
      <c r="S14" s="481">
        <f ca="1">RunInformation!CP37</f>
        <v>10</v>
      </c>
      <c r="T14" s="461"/>
      <c r="U14" s="461"/>
      <c r="V14" s="461"/>
      <c r="W14" s="461"/>
      <c r="X14" s="461"/>
      <c r="Y14" s="461"/>
      <c r="Z14" s="461"/>
      <c r="AA14" s="461"/>
      <c r="AB14" s="461"/>
      <c r="AC14" s="461"/>
      <c r="AD14" s="461"/>
      <c r="AE14" s="461"/>
      <c r="AF14" s="461"/>
      <c r="AG14" s="461"/>
      <c r="AH14" s="461"/>
      <c r="AI14" s="461"/>
      <c r="AJ14" s="461"/>
      <c r="AK14" s="461"/>
      <c r="AL14" s="461"/>
      <c r="AM14" s="461"/>
      <c r="AN14" s="461"/>
      <c r="AO14" s="461"/>
      <c r="AP14" s="461"/>
      <c r="AQ14" s="461"/>
      <c r="AR14" s="461"/>
      <c r="AS14" s="461"/>
      <c r="AT14" s="461"/>
      <c r="AU14" s="461"/>
      <c r="AV14" s="461"/>
      <c r="AW14" s="461"/>
      <c r="AX14" s="461"/>
      <c r="AY14" s="461"/>
      <c r="AZ14" s="461"/>
      <c r="BA14" s="461"/>
      <c r="BB14" s="461"/>
      <c r="BC14" s="461"/>
      <c r="BD14" s="461"/>
      <c r="BE14" s="461"/>
      <c r="BF14" s="461"/>
      <c r="BG14" s="461"/>
    </row>
    <row r="15" spans="1:59" x14ac:dyDescent="0.3">
      <c r="A15" s="461"/>
      <c r="B15" s="461"/>
      <c r="C15" s="834"/>
      <c r="D15" s="479" t="s">
        <v>502</v>
      </c>
      <c r="E15" s="480">
        <f ca="1">RunInformation!CK38</f>
        <v>0</v>
      </c>
      <c r="F15" s="480">
        <f ca="1">RunInformation!CL38</f>
        <v>0</v>
      </c>
      <c r="G15" s="480">
        <f ca="1">RunInformation!CM38</f>
        <v>33.333333333333329</v>
      </c>
      <c r="H15" s="480">
        <f ca="1">RunInformation!CN38</f>
        <v>33.333333333333329</v>
      </c>
      <c r="I15" s="480">
        <f ca="1">RunInformation!CO38</f>
        <v>33.333333333333329</v>
      </c>
      <c r="J15" s="481">
        <f ca="1">RunInformation!CP38</f>
        <v>26.666666666666668</v>
      </c>
      <c r="K15" s="461"/>
      <c r="L15" s="834"/>
      <c r="M15" s="482" t="s">
        <v>502</v>
      </c>
      <c r="N15" s="480">
        <f ca="1">RunInformation!CK38</f>
        <v>0</v>
      </c>
      <c r="O15" s="480">
        <f ca="1">RunInformation!CL38</f>
        <v>0</v>
      </c>
      <c r="P15" s="480">
        <f ca="1">RunInformation!CM38</f>
        <v>33.333333333333329</v>
      </c>
      <c r="Q15" s="480">
        <f ca="1">RunInformation!CN38</f>
        <v>33.333333333333329</v>
      </c>
      <c r="R15" s="480">
        <f ca="1">RunInformation!CO38</f>
        <v>33.333333333333329</v>
      </c>
      <c r="S15" s="481">
        <f ca="1">RunInformation!CP38</f>
        <v>26.666666666666668</v>
      </c>
      <c r="T15" s="461"/>
      <c r="U15" s="461"/>
      <c r="V15" s="461"/>
      <c r="W15" s="461"/>
      <c r="X15" s="461"/>
      <c r="Y15" s="461"/>
      <c r="Z15" s="461"/>
      <c r="AA15" s="461"/>
      <c r="AB15" s="461"/>
      <c r="AC15" s="461"/>
      <c r="AD15" s="461"/>
      <c r="AE15" s="461"/>
      <c r="AF15" s="461"/>
      <c r="AG15" s="461"/>
      <c r="AH15" s="461"/>
      <c r="AI15" s="461"/>
      <c r="AJ15" s="461"/>
      <c r="AK15" s="461"/>
      <c r="AL15" s="461"/>
      <c r="AM15" s="461"/>
      <c r="AN15" s="461"/>
      <c r="AO15" s="461"/>
      <c r="AP15" s="461"/>
      <c r="AQ15" s="461"/>
      <c r="AR15" s="461"/>
      <c r="AS15" s="461"/>
      <c r="AT15" s="461"/>
      <c r="AU15" s="461"/>
      <c r="AV15" s="461"/>
      <c r="AW15" s="461"/>
      <c r="AX15" s="461"/>
      <c r="AY15" s="461"/>
      <c r="AZ15" s="461"/>
      <c r="BA15" s="461"/>
      <c r="BB15" s="461"/>
      <c r="BC15" s="461"/>
      <c r="BD15" s="461"/>
      <c r="BE15" s="461"/>
      <c r="BF15" s="461"/>
      <c r="BG15" s="461"/>
    </row>
    <row r="16" spans="1:59" ht="15" thickBot="1" x14ac:dyDescent="0.35">
      <c r="A16" s="461"/>
      <c r="B16" s="461"/>
      <c r="C16" s="835"/>
      <c r="D16" s="483" t="s">
        <v>403</v>
      </c>
      <c r="E16" s="484">
        <f ca="1">RunInformation!CK39</f>
        <v>0</v>
      </c>
      <c r="F16" s="484">
        <f ca="1">RunInformation!CL39</f>
        <v>100</v>
      </c>
      <c r="G16" s="484">
        <f ca="1">RunInformation!CM39</f>
        <v>66.666666666666671</v>
      </c>
      <c r="H16" s="484">
        <f ca="1">RunInformation!CN39</f>
        <v>53.333333333333336</v>
      </c>
      <c r="I16" s="484">
        <f ca="1">RunInformation!CO39</f>
        <v>36.666666666666664</v>
      </c>
      <c r="J16" s="485">
        <f ca="1">RunInformation!CP39</f>
        <v>33.333333333333329</v>
      </c>
      <c r="K16" s="461"/>
      <c r="L16" s="834"/>
      <c r="M16" s="478" t="s">
        <v>403</v>
      </c>
      <c r="N16" s="476">
        <f ca="1">RunInformation!CK39</f>
        <v>0</v>
      </c>
      <c r="O16" s="476">
        <f ca="1">RunInformation!CL39</f>
        <v>100</v>
      </c>
      <c r="P16" s="476">
        <f ca="1">RunInformation!CM39</f>
        <v>66.666666666666671</v>
      </c>
      <c r="Q16" s="476">
        <f ca="1">RunInformation!CN39</f>
        <v>53.333333333333336</v>
      </c>
      <c r="R16" s="476">
        <f ca="1">RunInformation!CO39</f>
        <v>36.666666666666664</v>
      </c>
      <c r="S16" s="477">
        <f ca="1">RunInformation!CP39</f>
        <v>33.333333333333329</v>
      </c>
      <c r="T16" s="461"/>
      <c r="U16" s="461"/>
      <c r="V16" s="461"/>
      <c r="W16" s="461"/>
      <c r="X16" s="461"/>
      <c r="Y16" s="461"/>
      <c r="Z16" s="461"/>
      <c r="AA16" s="461"/>
      <c r="AB16" s="461"/>
      <c r="AC16" s="461"/>
      <c r="AD16" s="461"/>
      <c r="AE16" s="461"/>
      <c r="AF16" s="461"/>
      <c r="AG16" s="461"/>
      <c r="AH16" s="461"/>
      <c r="AI16" s="461"/>
      <c r="AJ16" s="461"/>
      <c r="AK16" s="461"/>
      <c r="AL16" s="461"/>
      <c r="AM16" s="461"/>
      <c r="AN16" s="461"/>
      <c r="AO16" s="461"/>
      <c r="AP16" s="461"/>
      <c r="AQ16" s="461"/>
      <c r="AR16" s="461"/>
      <c r="AS16" s="461"/>
      <c r="AT16" s="461"/>
      <c r="AU16" s="461"/>
      <c r="AV16" s="461"/>
      <c r="AW16" s="461"/>
      <c r="AX16" s="461"/>
      <c r="AY16" s="461"/>
      <c r="AZ16" s="461"/>
      <c r="BA16" s="461"/>
      <c r="BB16" s="461"/>
      <c r="BC16" s="461"/>
      <c r="BD16" s="461"/>
      <c r="BE16" s="461"/>
      <c r="BF16" s="461"/>
      <c r="BG16" s="461"/>
    </row>
    <row r="17" spans="1:59" x14ac:dyDescent="0.3">
      <c r="A17" s="461"/>
      <c r="B17" s="461"/>
      <c r="C17" s="833" t="s">
        <v>408</v>
      </c>
      <c r="D17" s="467" t="s">
        <v>404</v>
      </c>
      <c r="E17" s="468">
        <f ca="1">RunInformation!CK43</f>
        <v>100</v>
      </c>
      <c r="F17" s="468">
        <f ca="1">RunInformation!CL43</f>
        <v>100</v>
      </c>
      <c r="G17" s="468">
        <f ca="1">RunInformation!CM43</f>
        <v>100</v>
      </c>
      <c r="H17" s="468">
        <f ca="1">RunInformation!CN43</f>
        <v>100</v>
      </c>
      <c r="I17" s="468">
        <f ca="1">RunInformation!CO43</f>
        <v>96.666666666666671</v>
      </c>
      <c r="J17" s="469">
        <f ca="1">RunInformation!CP43</f>
        <v>86.666666666666657</v>
      </c>
      <c r="K17" s="461"/>
      <c r="L17" s="834"/>
      <c r="M17" s="474" t="s">
        <v>598</v>
      </c>
      <c r="N17" s="472">
        <f ca="1">RunInformation!CK40</f>
        <v>0</v>
      </c>
      <c r="O17" s="472">
        <f ca="1">RunInformation!CL40</f>
        <v>26.666666666666668</v>
      </c>
      <c r="P17" s="472">
        <f ca="1">RunInformation!CM40</f>
        <v>23.333333333333332</v>
      </c>
      <c r="Q17" s="472">
        <f ca="1">RunInformation!CN40</f>
        <v>26.666666666666668</v>
      </c>
      <c r="R17" s="472">
        <f ca="1">RunInformation!CO40</f>
        <v>20</v>
      </c>
      <c r="S17" s="473">
        <f ca="1">RunInformation!CP40</f>
        <v>23.333333333333332</v>
      </c>
      <c r="T17" s="461"/>
      <c r="U17" s="461"/>
      <c r="V17" s="461"/>
      <c r="W17" s="461"/>
      <c r="X17" s="461"/>
      <c r="Y17" s="461"/>
      <c r="Z17" s="461"/>
      <c r="AA17" s="461"/>
      <c r="AB17" s="461"/>
      <c r="AC17" s="461"/>
      <c r="AD17" s="461"/>
      <c r="AE17" s="461"/>
      <c r="AF17" s="461"/>
      <c r="AG17" s="461"/>
      <c r="AH17" s="461"/>
      <c r="AI17" s="461"/>
      <c r="AJ17" s="461"/>
      <c r="AK17" s="461"/>
      <c r="AL17" s="461"/>
      <c r="AM17" s="461"/>
      <c r="AN17" s="461"/>
      <c r="AO17" s="461"/>
      <c r="AP17" s="461"/>
      <c r="AQ17" s="461"/>
      <c r="AR17" s="461"/>
      <c r="AS17" s="461"/>
      <c r="AT17" s="461"/>
      <c r="AU17" s="461"/>
      <c r="AV17" s="461"/>
      <c r="AW17" s="461"/>
      <c r="AX17" s="461"/>
      <c r="AY17" s="461"/>
      <c r="AZ17" s="461"/>
      <c r="BA17" s="461"/>
      <c r="BB17" s="461"/>
      <c r="BC17" s="461"/>
      <c r="BD17" s="461"/>
      <c r="BE17" s="461"/>
      <c r="BF17" s="461"/>
      <c r="BG17" s="461"/>
    </row>
    <row r="18" spans="1:59" ht="15" customHeight="1" x14ac:dyDescent="0.3">
      <c r="A18" s="461"/>
      <c r="B18" s="461"/>
      <c r="C18" s="834"/>
      <c r="D18" s="471" t="s">
        <v>496</v>
      </c>
      <c r="E18" s="472">
        <f ca="1">RunInformation!CK44</f>
        <v>100</v>
      </c>
      <c r="F18" s="472">
        <f ca="1">RunInformation!CL44</f>
        <v>0</v>
      </c>
      <c r="G18" s="472">
        <f ca="1">RunInformation!CM44</f>
        <v>16.666666666666664</v>
      </c>
      <c r="H18" s="472">
        <f ca="1">RunInformation!CN44</f>
        <v>3.3333333333333335</v>
      </c>
      <c r="I18" s="472">
        <f ca="1">RunInformation!CO44</f>
        <v>3.3333333333333335</v>
      </c>
      <c r="J18" s="473">
        <f ca="1">RunInformation!CP44</f>
        <v>6.666666666666667</v>
      </c>
      <c r="K18" s="461"/>
      <c r="L18" s="834"/>
      <c r="M18" s="474" t="s">
        <v>597</v>
      </c>
      <c r="N18" s="472">
        <f ca="1">RunInformation!CK41</f>
        <v>0</v>
      </c>
      <c r="O18" s="472">
        <f ca="1">RunInformation!CL41</f>
        <v>0</v>
      </c>
      <c r="P18" s="472">
        <f ca="1">RunInformation!CM41</f>
        <v>0</v>
      </c>
      <c r="Q18" s="472">
        <f ca="1">RunInformation!CN41</f>
        <v>0</v>
      </c>
      <c r="R18" s="472">
        <f ca="1">RunInformation!CO41</f>
        <v>0</v>
      </c>
      <c r="S18" s="473">
        <f ca="1">RunInformation!CP41</f>
        <v>0</v>
      </c>
      <c r="T18" s="461"/>
      <c r="U18" s="461"/>
      <c r="V18" s="461"/>
      <c r="W18" s="461"/>
      <c r="X18" s="461"/>
      <c r="Y18" s="461"/>
      <c r="Z18" s="461"/>
      <c r="AA18" s="461"/>
      <c r="AB18" s="461"/>
      <c r="AC18" s="461"/>
      <c r="AD18" s="461"/>
      <c r="AE18" s="461"/>
      <c r="AF18" s="461"/>
      <c r="AG18" s="461"/>
      <c r="AH18" s="461"/>
      <c r="AI18" s="461"/>
      <c r="AJ18" s="461"/>
      <c r="AK18" s="461"/>
      <c r="AL18" s="461"/>
      <c r="AM18" s="461"/>
      <c r="AN18" s="461"/>
      <c r="AO18" s="461"/>
      <c r="AP18" s="461"/>
      <c r="AQ18" s="461"/>
      <c r="AR18" s="461"/>
      <c r="AS18" s="461"/>
      <c r="AT18" s="461"/>
      <c r="AU18" s="461"/>
      <c r="AV18" s="461"/>
      <c r="AW18" s="461"/>
      <c r="AX18" s="461"/>
      <c r="AY18" s="461"/>
      <c r="AZ18" s="461"/>
      <c r="BA18" s="461"/>
      <c r="BB18" s="461"/>
      <c r="BC18" s="461"/>
      <c r="BD18" s="461"/>
      <c r="BE18" s="461"/>
      <c r="BF18" s="461"/>
      <c r="BG18" s="461"/>
    </row>
    <row r="19" spans="1:59" ht="15" thickBot="1" x14ac:dyDescent="0.35">
      <c r="A19" s="461"/>
      <c r="B19" s="461"/>
      <c r="C19" s="834"/>
      <c r="D19" s="471" t="s">
        <v>497</v>
      </c>
      <c r="E19" s="472">
        <f ca="1">RunInformation!CK45</f>
        <v>0</v>
      </c>
      <c r="F19" s="472">
        <f ca="1">RunInformation!CL45</f>
        <v>100</v>
      </c>
      <c r="G19" s="472">
        <f ca="1">RunInformation!CM45</f>
        <v>23.333333333333332</v>
      </c>
      <c r="H19" s="472">
        <f ca="1">RunInformation!CN45</f>
        <v>50</v>
      </c>
      <c r="I19" s="472">
        <f ca="1">RunInformation!CO45</f>
        <v>50</v>
      </c>
      <c r="J19" s="473">
        <f ca="1">RunInformation!CP45</f>
        <v>46.666666666666664</v>
      </c>
      <c r="K19" s="461"/>
      <c r="L19" s="835"/>
      <c r="M19" s="474" t="s">
        <v>599</v>
      </c>
      <c r="N19" s="472">
        <f ca="1">RunInformation!CK42</f>
        <v>0</v>
      </c>
      <c r="O19" s="472">
        <f ca="1">RunInformation!CL42</f>
        <v>73.333333333333329</v>
      </c>
      <c r="P19" s="472">
        <f ca="1">RunInformation!CM42</f>
        <v>43.333333333333336</v>
      </c>
      <c r="Q19" s="472">
        <f ca="1">RunInformation!CN42</f>
        <v>26.666666666666668</v>
      </c>
      <c r="R19" s="472">
        <f ca="1">RunInformation!CO42</f>
        <v>16.666666666666664</v>
      </c>
      <c r="S19" s="473">
        <f ca="1">RunInformation!CP42</f>
        <v>10</v>
      </c>
      <c r="T19" s="461"/>
      <c r="U19" s="461"/>
      <c r="V19" s="461"/>
      <c r="W19" s="461"/>
      <c r="X19" s="461"/>
      <c r="Y19" s="461"/>
      <c r="Z19" s="461"/>
      <c r="AA19" s="461"/>
      <c r="AB19" s="461"/>
      <c r="AC19" s="461"/>
      <c r="AD19" s="461"/>
      <c r="AE19" s="461"/>
      <c r="AF19" s="461"/>
      <c r="AG19" s="461"/>
      <c r="AH19" s="461"/>
      <c r="AI19" s="461"/>
      <c r="AJ19" s="461"/>
      <c r="AK19" s="461"/>
      <c r="AL19" s="461"/>
      <c r="AM19" s="461"/>
      <c r="AN19" s="461"/>
      <c r="AO19" s="461"/>
      <c r="AP19" s="461"/>
      <c r="AQ19" s="461"/>
      <c r="AR19" s="461"/>
      <c r="AS19" s="461"/>
      <c r="AT19" s="461"/>
      <c r="AU19" s="461"/>
      <c r="AV19" s="461"/>
      <c r="AW19" s="461"/>
      <c r="AX19" s="461"/>
      <c r="AY19" s="461"/>
      <c r="AZ19" s="461"/>
      <c r="BA19" s="461"/>
      <c r="BB19" s="461"/>
      <c r="BC19" s="461"/>
      <c r="BD19" s="461"/>
      <c r="BE19" s="461"/>
      <c r="BF19" s="461"/>
      <c r="BG19" s="461"/>
    </row>
    <row r="20" spans="1:59" x14ac:dyDescent="0.3">
      <c r="A20" s="461"/>
      <c r="B20" s="461"/>
      <c r="C20" s="834"/>
      <c r="D20" s="471" t="s">
        <v>498</v>
      </c>
      <c r="E20" s="472">
        <f ca="1">RunInformation!CK46</f>
        <v>0</v>
      </c>
      <c r="F20" s="472">
        <f ca="1">RunInformation!CL46</f>
        <v>0</v>
      </c>
      <c r="G20" s="472">
        <f ca="1">RunInformation!CM46</f>
        <v>60</v>
      </c>
      <c r="H20" s="472">
        <f ca="1">RunInformation!CN46</f>
        <v>46.666666666666664</v>
      </c>
      <c r="I20" s="472">
        <f ca="1">RunInformation!CO46</f>
        <v>43.333333333333336</v>
      </c>
      <c r="J20" s="473">
        <f ca="1">RunInformation!CP46</f>
        <v>33.333333333333329</v>
      </c>
      <c r="K20" s="461"/>
      <c r="L20" s="833" t="s">
        <v>408</v>
      </c>
      <c r="M20" s="467" t="s">
        <v>404</v>
      </c>
      <c r="N20" s="468">
        <f ca="1">RunInformation!CK43</f>
        <v>100</v>
      </c>
      <c r="O20" s="468">
        <f ca="1">RunInformation!CL43</f>
        <v>100</v>
      </c>
      <c r="P20" s="468">
        <f ca="1">RunInformation!CM43</f>
        <v>100</v>
      </c>
      <c r="Q20" s="468">
        <f ca="1">RunInformation!CN43</f>
        <v>100</v>
      </c>
      <c r="R20" s="468">
        <f ca="1">RunInformation!CO43</f>
        <v>96.666666666666671</v>
      </c>
      <c r="S20" s="469">
        <f ca="1">RunInformation!CP43</f>
        <v>86.666666666666657</v>
      </c>
      <c r="T20" s="461"/>
      <c r="U20" s="461"/>
      <c r="V20" s="461"/>
      <c r="W20" s="461"/>
      <c r="X20" s="461"/>
      <c r="Y20" s="461"/>
      <c r="Z20" s="461"/>
      <c r="AA20" s="461"/>
      <c r="AB20" s="461"/>
      <c r="AC20" s="461"/>
      <c r="AD20" s="461"/>
      <c r="AE20" s="461"/>
      <c r="AF20" s="461"/>
      <c r="AG20" s="461"/>
      <c r="AH20" s="461"/>
      <c r="AI20" s="461"/>
      <c r="AJ20" s="461"/>
      <c r="AK20" s="461"/>
      <c r="AL20" s="461"/>
      <c r="AM20" s="461"/>
      <c r="AN20" s="461"/>
      <c r="AO20" s="461"/>
      <c r="AP20" s="461"/>
      <c r="AQ20" s="461"/>
      <c r="AR20" s="461"/>
      <c r="AS20" s="461"/>
      <c r="AT20" s="461"/>
      <c r="AU20" s="461"/>
      <c r="AV20" s="461"/>
      <c r="AW20" s="461"/>
      <c r="AX20" s="461"/>
      <c r="AY20" s="461"/>
      <c r="AZ20" s="461"/>
      <c r="BA20" s="461"/>
      <c r="BB20" s="461"/>
      <c r="BC20" s="461"/>
      <c r="BD20" s="461"/>
      <c r="BE20" s="461"/>
      <c r="BF20" s="461"/>
      <c r="BG20" s="461"/>
    </row>
    <row r="21" spans="1:59" x14ac:dyDescent="0.3">
      <c r="A21" s="461"/>
      <c r="B21" s="461"/>
      <c r="C21" s="834"/>
      <c r="D21" s="475" t="s">
        <v>406</v>
      </c>
      <c r="E21" s="476">
        <f ca="1">RunInformation!CK47</f>
        <v>0</v>
      </c>
      <c r="F21" s="476">
        <f ca="1">RunInformation!CL47</f>
        <v>0</v>
      </c>
      <c r="G21" s="476">
        <f ca="1">RunInformation!CM47</f>
        <v>0</v>
      </c>
      <c r="H21" s="476">
        <f ca="1">RunInformation!CN47</f>
        <v>0</v>
      </c>
      <c r="I21" s="476">
        <f ca="1">RunInformation!CO47</f>
        <v>0</v>
      </c>
      <c r="J21" s="477">
        <f ca="1">RunInformation!CP47</f>
        <v>1.4210854715202004E-14</v>
      </c>
      <c r="K21" s="461"/>
      <c r="L21" s="834"/>
      <c r="M21" s="471" t="s">
        <v>496</v>
      </c>
      <c r="N21" s="472">
        <f ca="1">RunInformation!CK44</f>
        <v>100</v>
      </c>
      <c r="O21" s="472">
        <f ca="1">RunInformation!CL44</f>
        <v>0</v>
      </c>
      <c r="P21" s="472">
        <f ca="1">RunInformation!CM44</f>
        <v>16.666666666666664</v>
      </c>
      <c r="Q21" s="472">
        <f ca="1">RunInformation!CN44</f>
        <v>3.3333333333333335</v>
      </c>
      <c r="R21" s="472">
        <f ca="1">RunInformation!CO44</f>
        <v>3.3333333333333335</v>
      </c>
      <c r="S21" s="473">
        <f ca="1">RunInformation!CP44</f>
        <v>6.666666666666667</v>
      </c>
      <c r="T21" s="461"/>
      <c r="U21" s="461"/>
      <c r="V21" s="461"/>
      <c r="W21" s="461"/>
      <c r="X21" s="461"/>
      <c r="Y21" s="461"/>
      <c r="Z21" s="461"/>
      <c r="AA21" s="461"/>
      <c r="AB21" s="461"/>
      <c r="AC21" s="461"/>
      <c r="AD21" s="461"/>
      <c r="AE21" s="461"/>
      <c r="AF21" s="461"/>
      <c r="AG21" s="461"/>
      <c r="AH21" s="461"/>
      <c r="AI21" s="461"/>
      <c r="AJ21" s="461"/>
      <c r="AK21" s="461"/>
      <c r="AL21" s="461"/>
      <c r="AM21" s="461"/>
      <c r="AN21" s="461"/>
      <c r="AO21" s="461"/>
      <c r="AP21" s="461"/>
      <c r="AQ21" s="461"/>
      <c r="AR21" s="461"/>
      <c r="AS21" s="461"/>
      <c r="AT21" s="461"/>
      <c r="AU21" s="461"/>
      <c r="AV21" s="461"/>
      <c r="AW21" s="461"/>
      <c r="AX21" s="461"/>
      <c r="AY21" s="461"/>
      <c r="AZ21" s="461"/>
      <c r="BA21" s="461"/>
      <c r="BB21" s="461"/>
      <c r="BC21" s="461"/>
      <c r="BD21" s="461"/>
      <c r="BE21" s="461"/>
      <c r="BF21" s="461"/>
      <c r="BG21" s="461"/>
    </row>
    <row r="22" spans="1:59" x14ac:dyDescent="0.3">
      <c r="A22" s="461"/>
      <c r="B22" s="461"/>
      <c r="C22" s="834"/>
      <c r="D22" s="471" t="s">
        <v>413</v>
      </c>
      <c r="E22" s="472">
        <f ca="1">RunInformation!CK48</f>
        <v>0</v>
      </c>
      <c r="F22" s="472">
        <f ca="1">RunInformation!CL48</f>
        <v>0</v>
      </c>
      <c r="G22" s="472">
        <f ca="1">RunInformation!CM48</f>
        <v>0</v>
      </c>
      <c r="H22" s="472">
        <f ca="1">RunInformation!CN48</f>
        <v>0</v>
      </c>
      <c r="I22" s="472">
        <f ca="1">RunInformation!CO48</f>
        <v>0</v>
      </c>
      <c r="J22" s="473">
        <f ca="1">RunInformation!CP48</f>
        <v>0</v>
      </c>
      <c r="K22" s="461"/>
      <c r="L22" s="834"/>
      <c r="M22" s="471" t="s">
        <v>497</v>
      </c>
      <c r="N22" s="472">
        <f ca="1">RunInformation!CK45</f>
        <v>0</v>
      </c>
      <c r="O22" s="472">
        <f ca="1">RunInformation!CL45</f>
        <v>100</v>
      </c>
      <c r="P22" s="472">
        <f ca="1">RunInformation!CM45</f>
        <v>23.333333333333332</v>
      </c>
      <c r="Q22" s="472">
        <f ca="1">RunInformation!CN45</f>
        <v>50</v>
      </c>
      <c r="R22" s="472">
        <f ca="1">RunInformation!CO45</f>
        <v>50</v>
      </c>
      <c r="S22" s="473">
        <f ca="1">RunInformation!CP45</f>
        <v>46.666666666666664</v>
      </c>
      <c r="T22" s="461"/>
      <c r="U22" s="461"/>
      <c r="V22" s="461"/>
      <c r="W22" s="461"/>
      <c r="X22" s="461"/>
      <c r="Y22" s="461"/>
      <c r="Z22" s="461"/>
      <c r="AA22" s="461"/>
      <c r="AB22" s="461"/>
      <c r="AC22" s="461"/>
      <c r="AD22" s="461"/>
      <c r="AE22" s="461"/>
      <c r="AF22" s="461"/>
      <c r="AG22" s="461"/>
      <c r="AH22" s="461"/>
      <c r="AI22" s="461"/>
      <c r="AJ22" s="461"/>
      <c r="AK22" s="461"/>
      <c r="AL22" s="461"/>
      <c r="AM22" s="461"/>
      <c r="AN22" s="461"/>
      <c r="AO22" s="461"/>
      <c r="AP22" s="461"/>
      <c r="AQ22" s="461"/>
      <c r="AR22" s="461"/>
      <c r="AS22" s="461"/>
      <c r="AT22" s="461"/>
      <c r="AU22" s="461"/>
      <c r="AV22" s="461"/>
      <c r="AW22" s="461"/>
      <c r="AX22" s="461"/>
      <c r="AY22" s="461"/>
      <c r="AZ22" s="461"/>
      <c r="BA22" s="461"/>
      <c r="BB22" s="461"/>
      <c r="BC22" s="461"/>
      <c r="BD22" s="461"/>
      <c r="BE22" s="461"/>
      <c r="BF22" s="461"/>
      <c r="BG22" s="461"/>
    </row>
    <row r="23" spans="1:59" ht="15" thickBot="1" x14ac:dyDescent="0.35">
      <c r="A23" s="461"/>
      <c r="B23" s="461"/>
      <c r="C23" s="835"/>
      <c r="D23" s="483" t="s">
        <v>407</v>
      </c>
      <c r="E23" s="484">
        <f ca="1">RunInformation!CK49</f>
        <v>0</v>
      </c>
      <c r="F23" s="484">
        <f ca="1">RunInformation!CL49</f>
        <v>0</v>
      </c>
      <c r="G23" s="484">
        <f ca="1">RunInformation!CM49</f>
        <v>0</v>
      </c>
      <c r="H23" s="484">
        <f ca="1">RunInformation!CN49</f>
        <v>0</v>
      </c>
      <c r="I23" s="484">
        <f ca="1">RunInformation!CO49</f>
        <v>3.3333333333333335</v>
      </c>
      <c r="J23" s="485">
        <f ca="1">RunInformation!CP49</f>
        <v>13.333333333333334</v>
      </c>
      <c r="K23" s="461"/>
      <c r="L23" s="834"/>
      <c r="M23" s="471" t="s">
        <v>498</v>
      </c>
      <c r="N23" s="472">
        <f ca="1">RunInformation!CK46</f>
        <v>0</v>
      </c>
      <c r="O23" s="472">
        <f ca="1">RunInformation!CL46</f>
        <v>0</v>
      </c>
      <c r="P23" s="472">
        <f ca="1">RunInformation!CM46</f>
        <v>60</v>
      </c>
      <c r="Q23" s="472">
        <f ca="1">RunInformation!CN46</f>
        <v>46.666666666666664</v>
      </c>
      <c r="R23" s="472">
        <f ca="1">RunInformation!CO46</f>
        <v>43.333333333333336</v>
      </c>
      <c r="S23" s="473">
        <f ca="1">RunInformation!CP46</f>
        <v>33.333333333333329</v>
      </c>
      <c r="T23" s="461"/>
      <c r="U23" s="461"/>
      <c r="V23" s="461"/>
      <c r="W23" s="461"/>
      <c r="X23" s="461"/>
      <c r="Y23" s="461"/>
      <c r="Z23" s="461"/>
      <c r="AA23" s="461"/>
      <c r="AB23" s="461"/>
      <c r="AC23" s="461"/>
      <c r="AD23" s="461"/>
      <c r="AE23" s="461"/>
      <c r="AF23" s="461"/>
      <c r="AG23" s="461"/>
      <c r="AH23" s="461"/>
      <c r="AI23" s="461"/>
      <c r="AJ23" s="461"/>
      <c r="AK23" s="461"/>
      <c r="AL23" s="461"/>
      <c r="AM23" s="461"/>
      <c r="AN23" s="461"/>
      <c r="AO23" s="461"/>
      <c r="AP23" s="461"/>
      <c r="AQ23" s="461"/>
      <c r="AR23" s="461"/>
      <c r="AS23" s="461"/>
      <c r="AT23" s="461"/>
      <c r="AU23" s="461"/>
      <c r="AV23" s="461"/>
      <c r="AW23" s="461"/>
      <c r="AX23" s="461"/>
      <c r="AY23" s="461"/>
      <c r="AZ23" s="461"/>
      <c r="BA23" s="461"/>
      <c r="BB23" s="461"/>
      <c r="BC23" s="461"/>
      <c r="BD23" s="461"/>
      <c r="BE23" s="461"/>
      <c r="BF23" s="461"/>
      <c r="BG23" s="461"/>
    </row>
    <row r="24" spans="1:59" x14ac:dyDescent="0.3">
      <c r="A24" s="461"/>
      <c r="B24" s="461"/>
      <c r="C24" s="461"/>
      <c r="D24" s="461"/>
      <c r="E24" s="461"/>
      <c r="F24" s="461"/>
      <c r="G24" s="461"/>
      <c r="H24" s="461"/>
      <c r="I24" s="461"/>
      <c r="J24" s="461"/>
      <c r="K24" s="461"/>
      <c r="L24" s="834"/>
      <c r="M24" s="475" t="s">
        <v>406</v>
      </c>
      <c r="N24" s="476">
        <f ca="1">RunInformation!CK47</f>
        <v>0</v>
      </c>
      <c r="O24" s="476">
        <f ca="1">RunInformation!CL47</f>
        <v>0</v>
      </c>
      <c r="P24" s="476">
        <f ca="1">RunInformation!CM47</f>
        <v>0</v>
      </c>
      <c r="Q24" s="476">
        <f ca="1">RunInformation!CN47</f>
        <v>0</v>
      </c>
      <c r="R24" s="476">
        <f ca="1">RunInformation!CO47</f>
        <v>0</v>
      </c>
      <c r="S24" s="477">
        <f ca="1">RunInformation!CP47</f>
        <v>1.4210854715202004E-14</v>
      </c>
      <c r="T24" s="461"/>
      <c r="U24" s="461"/>
      <c r="V24" s="461"/>
      <c r="W24" s="461"/>
      <c r="X24" s="461"/>
      <c r="Y24" s="461"/>
      <c r="Z24" s="461"/>
      <c r="AA24" s="461"/>
      <c r="AB24" s="461"/>
      <c r="AC24" s="461"/>
      <c r="AD24" s="461"/>
      <c r="AE24" s="461"/>
      <c r="AF24" s="461"/>
      <c r="AG24" s="461"/>
      <c r="AH24" s="461"/>
      <c r="AI24" s="461"/>
      <c r="AJ24" s="461"/>
      <c r="AK24" s="461"/>
      <c r="AL24" s="461"/>
      <c r="AM24" s="461"/>
      <c r="AN24" s="461"/>
      <c r="AO24" s="461"/>
      <c r="AP24" s="461"/>
      <c r="AQ24" s="461"/>
      <c r="AR24" s="461"/>
      <c r="AS24" s="461"/>
      <c r="AT24" s="461"/>
      <c r="AU24" s="461"/>
      <c r="AV24" s="461"/>
      <c r="AW24" s="461"/>
      <c r="AX24" s="461"/>
      <c r="AY24" s="461"/>
      <c r="AZ24" s="461"/>
      <c r="BA24" s="461"/>
      <c r="BB24" s="461"/>
      <c r="BC24" s="461"/>
      <c r="BD24" s="461"/>
      <c r="BE24" s="461"/>
      <c r="BF24" s="461"/>
      <c r="BG24" s="461"/>
    </row>
    <row r="25" spans="1:59" x14ac:dyDescent="0.3">
      <c r="A25" s="461"/>
      <c r="B25" s="461"/>
      <c r="C25" s="461"/>
      <c r="D25" s="461"/>
      <c r="E25" s="461"/>
      <c r="F25" s="461"/>
      <c r="G25" s="461"/>
      <c r="H25" s="461"/>
      <c r="I25" s="461"/>
      <c r="J25" s="461"/>
      <c r="K25" s="461"/>
      <c r="L25" s="834"/>
      <c r="M25" s="471" t="s">
        <v>413</v>
      </c>
      <c r="N25" s="472">
        <f ca="1">RunInformation!CK48</f>
        <v>0</v>
      </c>
      <c r="O25" s="472">
        <f ca="1">RunInformation!CL48</f>
        <v>0</v>
      </c>
      <c r="P25" s="472">
        <f ca="1">RunInformation!CM48</f>
        <v>0</v>
      </c>
      <c r="Q25" s="472">
        <f ca="1">RunInformation!CN48</f>
        <v>0</v>
      </c>
      <c r="R25" s="472">
        <f ca="1">RunInformation!CO48</f>
        <v>0</v>
      </c>
      <c r="S25" s="473">
        <f ca="1">RunInformation!CP48</f>
        <v>0</v>
      </c>
      <c r="T25" s="461"/>
      <c r="U25" s="461"/>
      <c r="V25" s="461"/>
      <c r="W25" s="461"/>
      <c r="X25" s="461"/>
      <c r="Y25" s="461"/>
      <c r="Z25" s="461"/>
      <c r="AA25" s="461"/>
      <c r="AB25" s="461"/>
      <c r="AC25" s="461"/>
      <c r="AD25" s="461"/>
      <c r="AE25" s="461"/>
      <c r="AF25" s="461"/>
      <c r="AG25" s="461"/>
      <c r="AH25" s="461"/>
      <c r="AI25" s="461"/>
      <c r="AJ25" s="461"/>
      <c r="AK25" s="461"/>
      <c r="AL25" s="461"/>
      <c r="AM25" s="461"/>
      <c r="AN25" s="461"/>
      <c r="AO25" s="461"/>
      <c r="AP25" s="461"/>
      <c r="AQ25" s="461"/>
      <c r="AR25" s="461"/>
      <c r="AS25" s="461"/>
      <c r="AT25" s="461"/>
      <c r="AU25" s="461"/>
      <c r="AV25" s="461"/>
      <c r="AW25" s="461"/>
      <c r="AX25" s="461"/>
      <c r="AY25" s="461"/>
      <c r="AZ25" s="461"/>
      <c r="BA25" s="461"/>
      <c r="BB25" s="461"/>
      <c r="BC25" s="461"/>
      <c r="BD25" s="461"/>
      <c r="BE25" s="461"/>
      <c r="BF25" s="461"/>
      <c r="BG25" s="461"/>
    </row>
    <row r="26" spans="1:59" ht="15" thickBot="1" x14ac:dyDescent="0.35">
      <c r="A26" s="461"/>
      <c r="B26" s="461"/>
      <c r="C26" s="461"/>
      <c r="D26" s="461"/>
      <c r="E26" s="461"/>
      <c r="F26" s="461"/>
      <c r="G26" s="461"/>
      <c r="H26" s="461"/>
      <c r="I26" s="461"/>
      <c r="J26" s="461"/>
      <c r="K26" s="461"/>
      <c r="L26" s="835"/>
      <c r="M26" s="483" t="s">
        <v>407</v>
      </c>
      <c r="N26" s="484">
        <f ca="1">RunInformation!CK49</f>
        <v>0</v>
      </c>
      <c r="O26" s="484">
        <f ca="1">RunInformation!CL49</f>
        <v>0</v>
      </c>
      <c r="P26" s="484">
        <f ca="1">RunInformation!CM49</f>
        <v>0</v>
      </c>
      <c r="Q26" s="484">
        <f ca="1">RunInformation!CN49</f>
        <v>0</v>
      </c>
      <c r="R26" s="484">
        <f ca="1">RunInformation!CO49</f>
        <v>3.3333333333333335</v>
      </c>
      <c r="S26" s="485">
        <f ca="1">RunInformation!CP49</f>
        <v>13.333333333333334</v>
      </c>
      <c r="T26" s="461"/>
      <c r="U26" s="461"/>
      <c r="V26" s="461"/>
      <c r="W26" s="461"/>
      <c r="X26" s="461"/>
      <c r="Y26" s="461"/>
      <c r="Z26" s="461"/>
      <c r="AA26" s="461"/>
      <c r="AB26" s="461"/>
      <c r="AC26" s="461"/>
      <c r="AD26" s="461"/>
      <c r="AE26" s="461"/>
      <c r="AF26" s="461"/>
      <c r="AG26" s="461"/>
      <c r="AH26" s="461"/>
      <c r="AI26" s="461"/>
      <c r="AJ26" s="461"/>
      <c r="AK26" s="461"/>
      <c r="AL26" s="461"/>
      <c r="AM26" s="461"/>
      <c r="AN26" s="461"/>
      <c r="AO26" s="461"/>
      <c r="AP26" s="461"/>
      <c r="AQ26" s="461"/>
      <c r="AR26" s="461"/>
      <c r="AS26" s="461"/>
      <c r="AT26" s="461"/>
      <c r="AU26" s="461"/>
      <c r="AV26" s="461"/>
      <c r="AW26" s="461"/>
      <c r="AX26" s="461"/>
      <c r="AY26" s="461"/>
      <c r="AZ26" s="461"/>
      <c r="BA26" s="461"/>
      <c r="BB26" s="461"/>
      <c r="BC26" s="461"/>
      <c r="BD26" s="461"/>
      <c r="BE26" s="461"/>
      <c r="BF26" s="461"/>
      <c r="BG26" s="461"/>
    </row>
    <row r="27" spans="1:59" x14ac:dyDescent="0.3">
      <c r="A27" s="461"/>
      <c r="B27" s="461"/>
      <c r="C27" s="461"/>
      <c r="D27" s="461"/>
      <c r="E27" s="461"/>
      <c r="F27" s="461"/>
      <c r="G27" s="461"/>
      <c r="H27" s="461"/>
      <c r="I27" s="461"/>
      <c r="J27" s="461"/>
      <c r="K27" s="461"/>
      <c r="L27" s="461"/>
      <c r="M27" s="461"/>
      <c r="N27" s="461"/>
      <c r="O27" s="461"/>
      <c r="P27" s="461"/>
      <c r="Q27" s="461"/>
      <c r="R27" s="461"/>
      <c r="S27" s="461"/>
      <c r="T27" s="461"/>
      <c r="U27" s="461"/>
      <c r="V27" s="461"/>
      <c r="W27" s="461"/>
      <c r="X27" s="461"/>
      <c r="Y27" s="461"/>
      <c r="Z27" s="461"/>
      <c r="AA27" s="461"/>
      <c r="AB27" s="461"/>
      <c r="AC27" s="461"/>
      <c r="AD27" s="461"/>
      <c r="AE27" s="461"/>
      <c r="AF27" s="461"/>
      <c r="AG27" s="461"/>
      <c r="AH27" s="461"/>
      <c r="AI27" s="461"/>
      <c r="AJ27" s="461"/>
      <c r="AK27" s="461"/>
      <c r="AL27" s="461"/>
      <c r="AM27" s="461"/>
      <c r="AN27" s="461"/>
      <c r="AO27" s="461"/>
      <c r="AP27" s="461"/>
      <c r="AQ27" s="461"/>
      <c r="AR27" s="461"/>
      <c r="AS27" s="461"/>
      <c r="AT27" s="461"/>
      <c r="AU27" s="461"/>
      <c r="AV27" s="461"/>
      <c r="AW27" s="461"/>
      <c r="AX27" s="461"/>
      <c r="AY27" s="461"/>
      <c r="AZ27" s="461"/>
      <c r="BA27" s="461"/>
      <c r="BB27" s="461"/>
      <c r="BC27" s="461"/>
      <c r="BD27" s="461"/>
      <c r="BE27" s="461"/>
      <c r="BF27" s="461"/>
      <c r="BG27" s="461"/>
    </row>
    <row r="28" spans="1:59" x14ac:dyDescent="0.3">
      <c r="A28" s="461"/>
      <c r="B28" s="461"/>
      <c r="C28" s="461"/>
      <c r="D28" s="461"/>
      <c r="E28" s="461"/>
      <c r="F28" s="461"/>
      <c r="G28" s="461"/>
      <c r="H28" s="461"/>
      <c r="I28" s="461"/>
      <c r="J28" s="461"/>
      <c r="K28" s="461"/>
      <c r="L28" s="461"/>
      <c r="M28" s="461"/>
      <c r="N28" s="461"/>
      <c r="O28" s="461"/>
      <c r="P28" s="461"/>
      <c r="Q28" s="461"/>
      <c r="R28" s="461"/>
      <c r="S28" s="461"/>
      <c r="T28" s="461"/>
      <c r="U28" s="461"/>
      <c r="V28" s="461"/>
      <c r="W28" s="461"/>
      <c r="X28" s="461"/>
      <c r="Y28" s="461"/>
      <c r="Z28" s="461"/>
      <c r="AA28" s="461"/>
      <c r="AB28" s="461"/>
      <c r="AC28" s="461"/>
      <c r="AD28" s="461"/>
      <c r="AE28" s="461"/>
      <c r="AF28" s="461"/>
      <c r="AG28" s="461"/>
      <c r="AH28" s="461"/>
      <c r="AI28" s="461"/>
      <c r="AJ28" s="461"/>
      <c r="AK28" s="461"/>
      <c r="AL28" s="461"/>
      <c r="AM28" s="461"/>
      <c r="AN28" s="461"/>
      <c r="AO28" s="461"/>
      <c r="AP28" s="461"/>
      <c r="AQ28" s="461"/>
      <c r="AR28" s="461"/>
      <c r="AS28" s="461"/>
      <c r="AT28" s="461"/>
      <c r="AU28" s="461"/>
      <c r="AV28" s="461"/>
      <c r="AW28" s="461"/>
      <c r="AX28" s="461"/>
      <c r="AY28" s="461"/>
      <c r="AZ28" s="461"/>
      <c r="BA28" s="461"/>
      <c r="BB28" s="461"/>
      <c r="BC28" s="461"/>
      <c r="BD28" s="461"/>
      <c r="BE28" s="461"/>
      <c r="BF28" s="461"/>
      <c r="BG28" s="461"/>
    </row>
    <row r="29" spans="1:59" x14ac:dyDescent="0.3">
      <c r="A29" s="461"/>
      <c r="B29" s="461"/>
      <c r="C29" s="461"/>
      <c r="D29" s="461"/>
      <c r="E29" s="461"/>
      <c r="F29" s="461"/>
      <c r="G29" s="461"/>
      <c r="H29" s="461"/>
      <c r="I29" s="461"/>
      <c r="J29" s="461"/>
      <c r="K29" s="461"/>
      <c r="L29" s="461"/>
      <c r="M29" s="461"/>
      <c r="N29" s="461"/>
      <c r="O29" s="461"/>
      <c r="P29" s="461"/>
      <c r="Q29" s="461"/>
      <c r="R29" s="461"/>
      <c r="S29" s="461"/>
      <c r="T29" s="461"/>
      <c r="U29" s="461"/>
      <c r="V29" s="461"/>
      <c r="W29" s="461"/>
      <c r="X29" s="461"/>
      <c r="Y29" s="461"/>
      <c r="Z29" s="461"/>
      <c r="AA29" s="461"/>
      <c r="AB29" s="461"/>
      <c r="AC29" s="461"/>
      <c r="AD29" s="461"/>
      <c r="AE29" s="461"/>
      <c r="AF29" s="461"/>
      <c r="AG29" s="461"/>
      <c r="AH29" s="461"/>
      <c r="AI29" s="461"/>
      <c r="AJ29" s="461"/>
      <c r="AK29" s="461"/>
      <c r="AL29" s="461"/>
      <c r="AM29" s="461"/>
      <c r="AN29" s="461"/>
      <c r="AO29" s="461"/>
      <c r="AP29" s="461"/>
      <c r="AQ29" s="461"/>
      <c r="AR29" s="461"/>
      <c r="AS29" s="461"/>
      <c r="AT29" s="461"/>
      <c r="AU29" s="461"/>
      <c r="AV29" s="461"/>
      <c r="AW29" s="461"/>
      <c r="AX29" s="461"/>
      <c r="AY29" s="461"/>
      <c r="AZ29" s="461"/>
      <c r="BA29" s="461"/>
      <c r="BB29" s="461"/>
      <c r="BC29" s="461"/>
      <c r="BD29" s="461"/>
      <c r="BE29" s="461"/>
      <c r="BF29" s="461"/>
      <c r="BG29" s="461"/>
    </row>
    <row r="30" spans="1:59" x14ac:dyDescent="0.3">
      <c r="A30" s="461"/>
      <c r="B30" s="461"/>
      <c r="C30" s="461"/>
      <c r="D30" s="461"/>
      <c r="E30" s="461"/>
      <c r="F30" s="461"/>
      <c r="G30" s="461"/>
      <c r="H30" s="461"/>
      <c r="I30" s="461"/>
      <c r="J30" s="461"/>
      <c r="K30" s="461"/>
      <c r="L30" s="461"/>
      <c r="M30" s="461"/>
      <c r="N30" s="461"/>
      <c r="O30" s="461"/>
      <c r="P30" s="461"/>
      <c r="Q30" s="461"/>
      <c r="R30" s="461"/>
      <c r="S30" s="461"/>
      <c r="T30" s="461"/>
      <c r="U30" s="461"/>
      <c r="V30" s="461"/>
      <c r="W30" s="461"/>
      <c r="X30" s="461"/>
      <c r="Y30" s="461"/>
      <c r="Z30" s="461"/>
      <c r="AA30" s="461"/>
      <c r="AB30" s="461"/>
      <c r="AC30" s="461"/>
      <c r="AD30" s="461"/>
      <c r="AE30" s="461"/>
      <c r="AF30" s="461"/>
      <c r="AG30" s="461"/>
      <c r="AH30" s="461"/>
      <c r="AI30" s="461"/>
      <c r="AJ30" s="461"/>
      <c r="AK30" s="461"/>
      <c r="AL30" s="461"/>
      <c r="AM30" s="461"/>
      <c r="AN30" s="461"/>
      <c r="AO30" s="461"/>
      <c r="AP30" s="461"/>
      <c r="AQ30" s="461"/>
      <c r="AR30" s="461"/>
      <c r="AS30" s="461"/>
      <c r="AT30" s="461"/>
      <c r="AU30" s="461"/>
      <c r="AV30" s="461"/>
      <c r="AW30" s="461"/>
      <c r="AX30" s="461"/>
      <c r="AY30" s="461"/>
      <c r="AZ30" s="461"/>
      <c r="BA30" s="461"/>
      <c r="BB30" s="461"/>
      <c r="BC30" s="461"/>
      <c r="BD30" s="461"/>
      <c r="BE30" s="461"/>
      <c r="BF30" s="461"/>
      <c r="BG30" s="461"/>
    </row>
    <row r="31" spans="1:59" x14ac:dyDescent="0.3">
      <c r="A31" s="461"/>
      <c r="B31" s="461"/>
      <c r="C31" s="461"/>
      <c r="D31" s="461"/>
      <c r="E31" s="461"/>
      <c r="F31" s="461"/>
      <c r="G31" s="461"/>
      <c r="H31" s="461"/>
      <c r="I31" s="461"/>
      <c r="J31" s="461"/>
      <c r="K31" s="461"/>
      <c r="L31" s="461"/>
      <c r="M31" s="461"/>
      <c r="N31" s="461"/>
      <c r="O31" s="461"/>
      <c r="P31" s="461"/>
      <c r="Q31" s="461"/>
      <c r="R31" s="461"/>
      <c r="S31" s="461"/>
      <c r="T31" s="461"/>
      <c r="U31" s="461"/>
      <c r="V31" s="461"/>
      <c r="W31" s="461"/>
      <c r="X31" s="461"/>
      <c r="Y31" s="461"/>
      <c r="Z31" s="461"/>
      <c r="AA31" s="461"/>
      <c r="AB31" s="461"/>
      <c r="AC31" s="461"/>
      <c r="AD31" s="461"/>
      <c r="AE31" s="461"/>
      <c r="AF31" s="461"/>
      <c r="AG31" s="461"/>
      <c r="AH31" s="461"/>
      <c r="AI31" s="461"/>
      <c r="AJ31" s="461"/>
      <c r="AK31" s="461"/>
      <c r="AL31" s="461"/>
      <c r="AM31" s="461"/>
      <c r="AN31" s="461"/>
      <c r="AO31" s="461"/>
      <c r="AP31" s="461"/>
      <c r="AQ31" s="461"/>
      <c r="AR31" s="461"/>
      <c r="AS31" s="461"/>
      <c r="AT31" s="461"/>
      <c r="AU31" s="461"/>
      <c r="AV31" s="461"/>
      <c r="AW31" s="461"/>
      <c r="AX31" s="461"/>
      <c r="AY31" s="461"/>
      <c r="AZ31" s="461"/>
      <c r="BA31" s="461"/>
      <c r="BB31" s="461"/>
      <c r="BC31" s="461"/>
      <c r="BD31" s="461"/>
      <c r="BE31" s="461"/>
      <c r="BF31" s="461"/>
      <c r="BG31" s="461"/>
    </row>
    <row r="32" spans="1:59" x14ac:dyDescent="0.3">
      <c r="A32" s="461"/>
      <c r="B32" s="461"/>
      <c r="C32" s="461"/>
      <c r="D32" s="461"/>
      <c r="E32" s="461"/>
      <c r="F32" s="461"/>
      <c r="G32" s="461"/>
      <c r="H32" s="461"/>
      <c r="I32" s="461"/>
      <c r="J32" s="461"/>
      <c r="K32" s="461"/>
      <c r="L32" s="461"/>
      <c r="M32" s="461"/>
      <c r="N32" s="461"/>
      <c r="O32" s="461"/>
      <c r="P32" s="461"/>
      <c r="Q32" s="461"/>
      <c r="R32" s="461"/>
      <c r="S32" s="461"/>
      <c r="T32" s="461"/>
      <c r="U32" s="461"/>
      <c r="V32" s="461"/>
      <c r="W32" s="461"/>
      <c r="X32" s="461"/>
      <c r="Y32" s="461"/>
      <c r="Z32" s="461"/>
      <c r="AA32" s="461"/>
      <c r="AB32" s="461"/>
      <c r="AC32" s="461"/>
      <c r="AD32" s="461"/>
      <c r="AE32" s="461"/>
      <c r="AF32" s="461"/>
      <c r="AG32" s="461"/>
      <c r="AH32" s="461"/>
      <c r="AI32" s="461"/>
      <c r="AJ32" s="461"/>
      <c r="AK32" s="461"/>
      <c r="AL32" s="461"/>
      <c r="AM32" s="461"/>
      <c r="AN32" s="461"/>
      <c r="AO32" s="461"/>
      <c r="AP32" s="461"/>
      <c r="AQ32" s="461"/>
      <c r="AR32" s="461"/>
      <c r="AS32" s="461"/>
      <c r="AT32" s="461"/>
      <c r="AU32" s="461"/>
      <c r="AV32" s="461"/>
      <c r="AW32" s="461"/>
      <c r="AX32" s="461"/>
      <c r="AY32" s="461"/>
      <c r="AZ32" s="461"/>
      <c r="BA32" s="461"/>
      <c r="BB32" s="461"/>
      <c r="BC32" s="461"/>
      <c r="BD32" s="461"/>
      <c r="BE32" s="461"/>
      <c r="BF32" s="461"/>
      <c r="BG32" s="461"/>
    </row>
    <row r="33" spans="1:59" x14ac:dyDescent="0.3">
      <c r="A33" s="461"/>
      <c r="B33" s="461"/>
      <c r="C33" s="461"/>
      <c r="D33" s="461"/>
      <c r="E33" s="461"/>
      <c r="F33" s="461"/>
      <c r="G33" s="461"/>
      <c r="H33" s="461"/>
      <c r="I33" s="461"/>
      <c r="J33" s="461"/>
      <c r="K33" s="461"/>
      <c r="L33" s="461"/>
      <c r="M33" s="461"/>
      <c r="N33" s="461"/>
      <c r="O33" s="461"/>
      <c r="P33" s="461"/>
      <c r="Q33" s="461"/>
      <c r="R33" s="461"/>
      <c r="S33" s="461"/>
      <c r="T33" s="461"/>
      <c r="U33" s="461"/>
      <c r="V33" s="461"/>
      <c r="W33" s="461"/>
      <c r="X33" s="461"/>
      <c r="Y33" s="461"/>
      <c r="Z33" s="461"/>
      <c r="AA33" s="461"/>
      <c r="AB33" s="461"/>
      <c r="AC33" s="461"/>
      <c r="AD33" s="461"/>
      <c r="AE33" s="461"/>
      <c r="AF33" s="461"/>
      <c r="AG33" s="461"/>
      <c r="AH33" s="461"/>
      <c r="AI33" s="461"/>
      <c r="AJ33" s="461"/>
      <c r="AK33" s="461"/>
      <c r="AL33" s="461"/>
      <c r="AM33" s="461"/>
      <c r="AN33" s="461"/>
      <c r="AO33" s="461"/>
      <c r="AP33" s="461"/>
      <c r="AQ33" s="461"/>
      <c r="AR33" s="461"/>
      <c r="AS33" s="461"/>
      <c r="AT33" s="461"/>
      <c r="AU33" s="461"/>
      <c r="AV33" s="461"/>
      <c r="AW33" s="461"/>
      <c r="AX33" s="461"/>
      <c r="AY33" s="461"/>
      <c r="AZ33" s="461"/>
      <c r="BA33" s="461"/>
      <c r="BB33" s="461"/>
      <c r="BC33" s="461"/>
      <c r="BD33" s="461"/>
      <c r="BE33" s="461"/>
      <c r="BF33" s="461"/>
      <c r="BG33" s="461"/>
    </row>
    <row r="34" spans="1:59" s="461" customFormat="1" x14ac:dyDescent="0.3"/>
    <row r="35" spans="1:59" s="461" customFormat="1" x14ac:dyDescent="0.3"/>
    <row r="36" spans="1:59" s="461" customFormat="1" x14ac:dyDescent="0.3"/>
    <row r="37" spans="1:59" s="461" customFormat="1" x14ac:dyDescent="0.3"/>
    <row r="38" spans="1:59" x14ac:dyDescent="0.3">
      <c r="U38" s="461"/>
      <c r="V38" s="461"/>
      <c r="W38" s="461"/>
      <c r="X38" s="461"/>
      <c r="Y38" s="461"/>
      <c r="Z38" s="461"/>
      <c r="AA38" s="461"/>
      <c r="AB38" s="461"/>
      <c r="AC38" s="461"/>
      <c r="AD38" s="461"/>
      <c r="AE38" s="461"/>
      <c r="AF38" s="461"/>
      <c r="AG38" s="461"/>
      <c r="AH38" s="461"/>
      <c r="AI38" s="461"/>
      <c r="AJ38" s="461"/>
      <c r="AK38" s="461"/>
      <c r="AL38" s="461"/>
      <c r="AM38" s="461"/>
      <c r="AN38" s="461"/>
      <c r="AO38" s="461"/>
      <c r="AP38" s="461"/>
      <c r="AQ38" s="461"/>
      <c r="AR38" s="461"/>
      <c r="AS38" s="461"/>
      <c r="AT38" s="461"/>
      <c r="AU38" s="461"/>
      <c r="AV38" s="461"/>
      <c r="AW38" s="461"/>
      <c r="AX38" s="461"/>
      <c r="AY38" s="461"/>
      <c r="AZ38" s="461"/>
      <c r="BA38" s="461"/>
      <c r="BB38" s="461"/>
      <c r="BC38" s="461"/>
      <c r="BD38" s="461"/>
      <c r="BE38" s="461"/>
      <c r="BF38" s="461"/>
      <c r="BG38" s="461"/>
    </row>
    <row r="39" spans="1:59" x14ac:dyDescent="0.3">
      <c r="U39" s="461"/>
      <c r="V39" s="461"/>
      <c r="W39" s="461"/>
      <c r="X39" s="461"/>
      <c r="Y39" s="461"/>
      <c r="Z39" s="461"/>
      <c r="AA39" s="461"/>
      <c r="AB39" s="461"/>
      <c r="AC39" s="461"/>
      <c r="AD39" s="461"/>
      <c r="AE39" s="461"/>
      <c r="AF39" s="461"/>
      <c r="AG39" s="461"/>
      <c r="AH39" s="461"/>
      <c r="AI39" s="461"/>
      <c r="AJ39" s="461"/>
      <c r="AK39" s="461"/>
      <c r="AL39" s="461"/>
      <c r="AM39" s="461"/>
      <c r="AN39" s="461"/>
      <c r="AO39" s="461"/>
      <c r="AP39" s="461"/>
      <c r="AQ39" s="461"/>
      <c r="AR39" s="461"/>
      <c r="AS39" s="461"/>
      <c r="AT39" s="461"/>
      <c r="AU39" s="461"/>
      <c r="AV39" s="461"/>
      <c r="AW39" s="461"/>
      <c r="AX39" s="461"/>
      <c r="AY39" s="461"/>
      <c r="AZ39" s="461"/>
      <c r="BA39" s="461"/>
      <c r="BB39" s="461"/>
      <c r="BC39" s="461"/>
      <c r="BD39" s="461"/>
      <c r="BE39" s="461"/>
      <c r="BF39" s="461"/>
      <c r="BG39" s="461"/>
    </row>
    <row r="40" spans="1:59" x14ac:dyDescent="0.3">
      <c r="U40" s="461"/>
      <c r="V40" s="461"/>
      <c r="W40" s="461"/>
      <c r="X40" s="461"/>
      <c r="Y40" s="461"/>
      <c r="Z40" s="461"/>
      <c r="AA40" s="461"/>
      <c r="AB40" s="461"/>
      <c r="AC40" s="461"/>
      <c r="AD40" s="461"/>
      <c r="AE40" s="461"/>
      <c r="AF40" s="461"/>
      <c r="AG40" s="461"/>
      <c r="AH40" s="461"/>
      <c r="AI40" s="461"/>
      <c r="AJ40" s="461"/>
      <c r="AK40" s="461"/>
      <c r="AL40" s="461"/>
      <c r="AM40" s="461"/>
      <c r="AN40" s="461"/>
      <c r="AO40" s="461"/>
      <c r="AP40" s="461"/>
      <c r="AQ40" s="461"/>
      <c r="AR40" s="461"/>
      <c r="AS40" s="461"/>
      <c r="AT40" s="461"/>
      <c r="AU40" s="461"/>
      <c r="AV40" s="461"/>
      <c r="AW40" s="461"/>
      <c r="AX40" s="461"/>
      <c r="AY40" s="461"/>
      <c r="AZ40" s="461"/>
      <c r="BA40" s="461"/>
      <c r="BB40" s="461"/>
      <c r="BC40" s="461"/>
      <c r="BD40" s="461"/>
      <c r="BE40" s="461"/>
      <c r="BF40" s="461"/>
      <c r="BG40" s="461"/>
    </row>
    <row r="41" spans="1:59" x14ac:dyDescent="0.3">
      <c r="U41" s="461"/>
      <c r="V41" s="461"/>
      <c r="W41" s="461"/>
      <c r="X41" s="461"/>
      <c r="Y41" s="461"/>
      <c r="Z41" s="461"/>
      <c r="AA41" s="461"/>
      <c r="AB41" s="461"/>
      <c r="AC41" s="461"/>
      <c r="AD41" s="461"/>
      <c r="AE41" s="461"/>
      <c r="AF41" s="461"/>
      <c r="AG41" s="461"/>
      <c r="AH41" s="461"/>
      <c r="AI41" s="461"/>
      <c r="AJ41" s="461"/>
      <c r="AK41" s="461"/>
      <c r="AL41" s="461"/>
      <c r="AM41" s="461"/>
      <c r="AN41" s="461"/>
      <c r="AO41" s="461"/>
      <c r="AP41" s="461"/>
      <c r="AQ41" s="461"/>
      <c r="AR41" s="461"/>
      <c r="AS41" s="461"/>
      <c r="AT41" s="461"/>
      <c r="AU41" s="461"/>
      <c r="AV41" s="461"/>
      <c r="AW41" s="461"/>
      <c r="AX41" s="461"/>
      <c r="AY41" s="461"/>
      <c r="AZ41" s="461"/>
      <c r="BA41" s="461"/>
      <c r="BB41" s="461"/>
      <c r="BC41" s="461"/>
      <c r="BD41" s="461"/>
      <c r="BE41" s="461"/>
      <c r="BF41" s="461"/>
      <c r="BG41" s="461"/>
    </row>
    <row r="42" spans="1:59" x14ac:dyDescent="0.3">
      <c r="U42" s="461"/>
      <c r="V42" s="461"/>
      <c r="W42" s="461"/>
      <c r="X42" s="461"/>
      <c r="Y42" s="461"/>
      <c r="Z42" s="461"/>
      <c r="AA42" s="461"/>
      <c r="AB42" s="461"/>
      <c r="AC42" s="461"/>
      <c r="AD42" s="461"/>
      <c r="AE42" s="461"/>
      <c r="AF42" s="461"/>
      <c r="AG42" s="461"/>
      <c r="AH42" s="461"/>
      <c r="AI42" s="461"/>
      <c r="AJ42" s="461"/>
      <c r="AK42" s="461"/>
      <c r="AL42" s="461"/>
      <c r="AM42" s="461"/>
      <c r="AN42" s="461"/>
      <c r="AO42" s="461"/>
      <c r="AP42" s="461"/>
      <c r="AQ42" s="461"/>
      <c r="AR42" s="461"/>
      <c r="AS42" s="461"/>
      <c r="AT42" s="461"/>
      <c r="AU42" s="461"/>
      <c r="AV42" s="461"/>
      <c r="AW42" s="461"/>
      <c r="AX42" s="461"/>
      <c r="AY42" s="461"/>
      <c r="AZ42" s="461"/>
      <c r="BA42" s="461"/>
      <c r="BB42" s="461"/>
      <c r="BC42" s="461"/>
      <c r="BD42" s="461"/>
      <c r="BE42" s="461"/>
      <c r="BF42" s="461"/>
      <c r="BG42" s="461"/>
    </row>
    <row r="43" spans="1:59" x14ac:dyDescent="0.3">
      <c r="U43" s="461"/>
      <c r="V43" s="461"/>
      <c r="W43" s="461"/>
      <c r="X43" s="461"/>
      <c r="Y43" s="461"/>
      <c r="Z43" s="461"/>
      <c r="AA43" s="461"/>
      <c r="AB43" s="461"/>
      <c r="AC43" s="461"/>
      <c r="AD43" s="461"/>
      <c r="AE43" s="461"/>
      <c r="AF43" s="461"/>
      <c r="AG43" s="461"/>
      <c r="AH43" s="461"/>
      <c r="AI43" s="461"/>
      <c r="AJ43" s="461"/>
      <c r="AK43" s="461"/>
      <c r="AL43" s="461"/>
      <c r="AM43" s="461"/>
      <c r="AN43" s="461"/>
      <c r="AO43" s="461"/>
      <c r="AP43" s="461"/>
      <c r="AQ43" s="461"/>
      <c r="AR43" s="461"/>
      <c r="AS43" s="461"/>
      <c r="AT43" s="461"/>
      <c r="AU43" s="461"/>
      <c r="AV43" s="461"/>
      <c r="AW43" s="461"/>
      <c r="AX43" s="461"/>
      <c r="AY43" s="461"/>
      <c r="AZ43" s="461"/>
      <c r="BA43" s="461"/>
      <c r="BB43" s="461"/>
      <c r="BC43" s="461"/>
      <c r="BD43" s="461"/>
      <c r="BE43" s="461"/>
      <c r="BF43" s="461"/>
      <c r="BG43" s="461"/>
    </row>
    <row r="44" spans="1:59" x14ac:dyDescent="0.3">
      <c r="U44" s="461"/>
      <c r="V44" s="461"/>
      <c r="W44" s="461"/>
      <c r="X44" s="461"/>
      <c r="Y44" s="461"/>
      <c r="Z44" s="461"/>
      <c r="AA44" s="461"/>
      <c r="AB44" s="461"/>
      <c r="AC44" s="461"/>
      <c r="AD44" s="461"/>
      <c r="AE44" s="461"/>
      <c r="AF44" s="461"/>
      <c r="AG44" s="461"/>
      <c r="AH44" s="461"/>
      <c r="AI44" s="461"/>
      <c r="AJ44" s="461"/>
      <c r="AK44" s="461"/>
      <c r="AL44" s="461"/>
      <c r="AM44" s="461"/>
      <c r="AN44" s="461"/>
      <c r="AO44" s="461"/>
      <c r="AP44" s="461"/>
      <c r="AQ44" s="461"/>
      <c r="AR44" s="461"/>
      <c r="AS44" s="461"/>
      <c r="AT44" s="461"/>
      <c r="AU44" s="461"/>
      <c r="AV44" s="461"/>
      <c r="AW44" s="461"/>
      <c r="AX44" s="461"/>
      <c r="AY44" s="461"/>
      <c r="AZ44" s="461"/>
      <c r="BA44" s="461"/>
      <c r="BB44" s="461"/>
      <c r="BC44" s="461"/>
      <c r="BD44" s="461"/>
      <c r="BE44" s="461"/>
      <c r="BF44" s="461"/>
      <c r="BG44" s="461"/>
    </row>
    <row r="45" spans="1:59" x14ac:dyDescent="0.3">
      <c r="U45" s="461"/>
      <c r="V45" s="461"/>
      <c r="W45" s="461"/>
      <c r="X45" s="461"/>
      <c r="Y45" s="461"/>
      <c r="Z45" s="461"/>
      <c r="AA45" s="461"/>
      <c r="AB45" s="461"/>
      <c r="AC45" s="461"/>
      <c r="AD45" s="461"/>
      <c r="AE45" s="461"/>
      <c r="AF45" s="461"/>
      <c r="AG45" s="461"/>
      <c r="AH45" s="461"/>
      <c r="AI45" s="461"/>
      <c r="AJ45" s="461"/>
      <c r="AK45" s="461"/>
      <c r="AL45" s="461"/>
      <c r="AM45" s="461"/>
      <c r="AN45" s="461"/>
      <c r="AO45" s="461"/>
      <c r="AP45" s="461"/>
      <c r="AQ45" s="461"/>
      <c r="AR45" s="461"/>
      <c r="AS45" s="461"/>
      <c r="AT45" s="461"/>
      <c r="AU45" s="461"/>
      <c r="AV45" s="461"/>
      <c r="AW45" s="461"/>
      <c r="AX45" s="461"/>
      <c r="AY45" s="461"/>
      <c r="AZ45" s="461"/>
      <c r="BA45" s="461"/>
      <c r="BB45" s="461"/>
      <c r="BC45" s="461"/>
      <c r="BD45" s="461"/>
      <c r="BE45" s="461"/>
      <c r="BF45" s="461"/>
      <c r="BG45" s="461"/>
    </row>
    <row r="46" spans="1:59" x14ac:dyDescent="0.3">
      <c r="U46" s="461"/>
      <c r="V46" s="461"/>
      <c r="W46" s="461"/>
      <c r="X46" s="461"/>
      <c r="Y46" s="461"/>
      <c r="Z46" s="461"/>
      <c r="AA46" s="461"/>
      <c r="AB46" s="461"/>
      <c r="AC46" s="461"/>
      <c r="AD46" s="461"/>
      <c r="AE46" s="461"/>
      <c r="AF46" s="461"/>
      <c r="AG46" s="461"/>
      <c r="AH46" s="461"/>
      <c r="AI46" s="461"/>
      <c r="AJ46" s="461"/>
      <c r="AK46" s="461"/>
      <c r="AL46" s="461"/>
      <c r="AM46" s="461"/>
      <c r="AN46" s="461"/>
      <c r="AO46" s="461"/>
      <c r="AP46" s="461"/>
      <c r="AQ46" s="461"/>
      <c r="AR46" s="461"/>
      <c r="AS46" s="461"/>
      <c r="AT46" s="461"/>
      <c r="AU46" s="461"/>
      <c r="AV46" s="461"/>
      <c r="AW46" s="461"/>
      <c r="AX46" s="461"/>
      <c r="AY46" s="461"/>
      <c r="AZ46" s="461"/>
      <c r="BA46" s="461"/>
      <c r="BB46" s="461"/>
      <c r="BC46" s="461"/>
      <c r="BD46" s="461"/>
      <c r="BE46" s="461"/>
      <c r="BF46" s="461"/>
      <c r="BG46" s="461"/>
    </row>
    <row r="47" spans="1:59" x14ac:dyDescent="0.3">
      <c r="U47" s="461"/>
      <c r="V47" s="461"/>
      <c r="W47" s="461"/>
      <c r="X47" s="461"/>
      <c r="Y47" s="461"/>
      <c r="Z47" s="461"/>
      <c r="AA47" s="461"/>
      <c r="AB47" s="461"/>
      <c r="AC47" s="461"/>
      <c r="AD47" s="461"/>
      <c r="AE47" s="461"/>
      <c r="AF47" s="461"/>
      <c r="AG47" s="461"/>
      <c r="AH47" s="461"/>
      <c r="AI47" s="461"/>
      <c r="AJ47" s="461"/>
      <c r="AK47" s="461"/>
      <c r="AL47" s="461"/>
      <c r="AM47" s="461"/>
      <c r="AN47" s="461"/>
      <c r="AO47" s="461"/>
      <c r="AP47" s="461"/>
      <c r="AQ47" s="461"/>
      <c r="AR47" s="461"/>
      <c r="AS47" s="461"/>
      <c r="AT47" s="461"/>
      <c r="AU47" s="461"/>
      <c r="AV47" s="461"/>
      <c r="AW47" s="461"/>
      <c r="AX47" s="461"/>
      <c r="AY47" s="461"/>
      <c r="AZ47" s="461"/>
      <c r="BA47" s="461"/>
      <c r="BB47" s="461"/>
      <c r="BC47" s="461"/>
      <c r="BD47" s="461"/>
      <c r="BE47" s="461"/>
      <c r="BF47" s="461"/>
      <c r="BG47" s="461"/>
    </row>
    <row r="48" spans="1:59" x14ac:dyDescent="0.3">
      <c r="U48" s="461"/>
      <c r="V48" s="461"/>
      <c r="W48" s="461"/>
      <c r="X48" s="461"/>
      <c r="Y48" s="461"/>
      <c r="Z48" s="461"/>
      <c r="AA48" s="461"/>
      <c r="AB48" s="461"/>
      <c r="AC48" s="461"/>
      <c r="AD48" s="461"/>
      <c r="AE48" s="461"/>
      <c r="AF48" s="461"/>
      <c r="AG48" s="461"/>
      <c r="AH48" s="461"/>
      <c r="AI48" s="461"/>
      <c r="AJ48" s="461"/>
      <c r="AK48" s="461"/>
      <c r="AL48" s="461"/>
      <c r="AM48" s="461"/>
      <c r="AN48" s="461"/>
      <c r="AO48" s="461"/>
      <c r="AP48" s="461"/>
      <c r="AQ48" s="461"/>
      <c r="AR48" s="461"/>
      <c r="AS48" s="461"/>
      <c r="AT48" s="461"/>
      <c r="AU48" s="461"/>
      <c r="AV48" s="461"/>
      <c r="AW48" s="461"/>
      <c r="AX48" s="461"/>
      <c r="AY48" s="461"/>
      <c r="AZ48" s="461"/>
      <c r="BA48" s="461"/>
      <c r="BB48" s="461"/>
      <c r="BC48" s="461"/>
      <c r="BD48" s="461"/>
      <c r="BE48" s="461"/>
      <c r="BF48" s="461"/>
      <c r="BG48" s="461"/>
    </row>
    <row r="49" spans="5:59" x14ac:dyDescent="0.3">
      <c r="U49" s="461"/>
      <c r="V49" s="461"/>
      <c r="W49" s="461"/>
      <c r="X49" s="461"/>
      <c r="Y49" s="461"/>
      <c r="Z49" s="461"/>
      <c r="AA49" s="461"/>
      <c r="AB49" s="461"/>
      <c r="AC49" s="461"/>
      <c r="AD49" s="461"/>
      <c r="AE49" s="461"/>
      <c r="AF49" s="461"/>
      <c r="AG49" s="461"/>
      <c r="AH49" s="461"/>
      <c r="AI49" s="461"/>
      <c r="AJ49" s="461"/>
      <c r="AK49" s="461"/>
      <c r="AL49" s="461"/>
      <c r="AM49" s="461"/>
      <c r="AN49" s="461"/>
      <c r="AO49" s="461"/>
      <c r="AP49" s="461"/>
      <c r="AQ49" s="461"/>
      <c r="AR49" s="461"/>
      <c r="AS49" s="461"/>
      <c r="AT49" s="461"/>
      <c r="AU49" s="461"/>
      <c r="AV49" s="461"/>
      <c r="AW49" s="461"/>
      <c r="AX49" s="461"/>
      <c r="AY49" s="461"/>
      <c r="AZ49" s="461"/>
      <c r="BA49" s="461"/>
      <c r="BB49" s="461"/>
      <c r="BC49" s="461"/>
      <c r="BD49" s="461"/>
      <c r="BE49" s="461"/>
      <c r="BF49" s="461"/>
      <c r="BG49" s="461"/>
    </row>
    <row r="50" spans="5:59" x14ac:dyDescent="0.3">
      <c r="U50" s="461"/>
      <c r="V50" s="461"/>
      <c r="W50" s="461"/>
      <c r="X50" s="461"/>
      <c r="Y50" s="461"/>
      <c r="Z50" s="461"/>
      <c r="AA50" s="461"/>
      <c r="AB50" s="461"/>
      <c r="AC50" s="461"/>
      <c r="AD50" s="461"/>
      <c r="AE50" s="461"/>
      <c r="AF50" s="461"/>
      <c r="AG50" s="461"/>
      <c r="AH50" s="461"/>
      <c r="AI50" s="461"/>
      <c r="AJ50" s="461"/>
      <c r="AK50" s="461"/>
      <c r="AL50" s="461"/>
      <c r="AM50" s="461"/>
      <c r="AN50" s="461"/>
      <c r="AO50" s="461"/>
      <c r="AP50" s="461"/>
      <c r="AQ50" s="461"/>
      <c r="AR50" s="461"/>
      <c r="AS50" s="461"/>
      <c r="AT50" s="461"/>
      <c r="AU50" s="461"/>
      <c r="AV50" s="461"/>
      <c r="AW50" s="461"/>
      <c r="AX50" s="461"/>
      <c r="AY50" s="461"/>
      <c r="AZ50" s="461"/>
      <c r="BA50" s="461"/>
      <c r="BB50" s="461"/>
      <c r="BC50" s="461"/>
      <c r="BD50" s="461"/>
      <c r="BE50" s="461"/>
      <c r="BF50" s="461"/>
      <c r="BG50" s="461"/>
    </row>
    <row r="51" spans="5:59" x14ac:dyDescent="0.3">
      <c r="U51" s="461"/>
      <c r="V51" s="461"/>
      <c r="W51" s="461"/>
      <c r="X51" s="461"/>
      <c r="Y51" s="461"/>
      <c r="Z51" s="461"/>
      <c r="AA51" s="461"/>
      <c r="AB51" s="461"/>
      <c r="AC51" s="461"/>
      <c r="AD51" s="461"/>
      <c r="AE51" s="461"/>
      <c r="AF51" s="461"/>
      <c r="AG51" s="461"/>
      <c r="AH51" s="461"/>
      <c r="AI51" s="461"/>
      <c r="AJ51" s="461"/>
      <c r="AK51" s="461"/>
      <c r="AL51" s="461"/>
      <c r="AM51" s="461"/>
      <c r="AN51" s="461"/>
      <c r="AO51" s="461"/>
      <c r="AP51" s="461"/>
      <c r="AQ51" s="461"/>
      <c r="AR51" s="461"/>
      <c r="AS51" s="461"/>
      <c r="AT51" s="461"/>
      <c r="AU51" s="461"/>
      <c r="AV51" s="461"/>
      <c r="AW51" s="461"/>
      <c r="AX51" s="461"/>
      <c r="AY51" s="461"/>
      <c r="AZ51" s="461"/>
      <c r="BA51" s="461"/>
      <c r="BB51" s="461"/>
      <c r="BC51" s="461"/>
      <c r="BD51" s="461"/>
      <c r="BE51" s="461"/>
      <c r="BF51" s="461"/>
      <c r="BG51" s="461"/>
    </row>
    <row r="52" spans="5:59" x14ac:dyDescent="0.3">
      <c r="U52" s="461"/>
      <c r="V52" s="461"/>
      <c r="W52" s="461"/>
      <c r="X52" s="461"/>
      <c r="Y52" s="461"/>
      <c r="Z52" s="461"/>
      <c r="AA52" s="461"/>
      <c r="AB52" s="461"/>
      <c r="AC52" s="461"/>
      <c r="AD52" s="461"/>
      <c r="AE52" s="461"/>
      <c r="AF52" s="461"/>
      <c r="AG52" s="461"/>
      <c r="AH52" s="461"/>
      <c r="AI52" s="461"/>
      <c r="AJ52" s="461"/>
      <c r="AK52" s="461"/>
      <c r="AL52" s="461"/>
      <c r="AM52" s="461"/>
      <c r="AN52" s="461"/>
      <c r="AO52" s="461"/>
      <c r="AP52" s="461"/>
      <c r="AQ52" s="461"/>
      <c r="AR52" s="461"/>
      <c r="AS52" s="461"/>
      <c r="AT52" s="461"/>
      <c r="AU52" s="461"/>
      <c r="AV52" s="461"/>
      <c r="AW52" s="461"/>
      <c r="AX52" s="461"/>
      <c r="AY52" s="461"/>
      <c r="AZ52" s="461"/>
      <c r="BA52" s="461"/>
      <c r="BB52" s="461"/>
      <c r="BC52" s="461"/>
      <c r="BD52" s="461"/>
      <c r="BE52" s="461"/>
      <c r="BF52" s="461"/>
      <c r="BG52" s="461"/>
    </row>
    <row r="53" spans="5:59" x14ac:dyDescent="0.3">
      <c r="U53" s="461"/>
      <c r="V53" s="461"/>
      <c r="W53" s="461"/>
      <c r="X53" s="461"/>
      <c r="Y53" s="461"/>
      <c r="Z53" s="461"/>
      <c r="AA53" s="461"/>
      <c r="AB53" s="461"/>
      <c r="AC53" s="461"/>
      <c r="AD53" s="461"/>
      <c r="AE53" s="461"/>
      <c r="AF53" s="461"/>
      <c r="AG53" s="461"/>
      <c r="AH53" s="461"/>
      <c r="AI53" s="461"/>
      <c r="AJ53" s="461"/>
      <c r="AK53" s="461"/>
      <c r="AL53" s="461"/>
      <c r="AM53" s="461"/>
      <c r="AN53" s="461"/>
      <c r="AO53" s="461"/>
      <c r="AP53" s="461"/>
      <c r="AQ53" s="461"/>
      <c r="AR53" s="461"/>
      <c r="AS53" s="461"/>
      <c r="AT53" s="461"/>
      <c r="AU53" s="461"/>
      <c r="AV53" s="461"/>
      <c r="AW53" s="461"/>
      <c r="AX53" s="461"/>
      <c r="AY53" s="461"/>
      <c r="AZ53" s="461"/>
      <c r="BA53" s="461"/>
      <c r="BB53" s="461"/>
      <c r="BC53" s="461"/>
      <c r="BD53" s="461"/>
      <c r="BE53" s="461"/>
      <c r="BF53" s="461"/>
      <c r="BG53" s="461"/>
    </row>
    <row r="54" spans="5:59" x14ac:dyDescent="0.3">
      <c r="E54" s="639"/>
      <c r="F54" s="639"/>
      <c r="G54" s="639"/>
      <c r="H54" s="639"/>
      <c r="I54" s="639"/>
      <c r="U54" s="461"/>
      <c r="V54" s="461"/>
      <c r="W54" s="461"/>
      <c r="X54" s="461"/>
      <c r="Y54" s="461"/>
      <c r="Z54" s="461"/>
      <c r="AA54" s="461"/>
      <c r="AB54" s="461"/>
      <c r="AC54" s="461"/>
      <c r="AD54" s="461"/>
      <c r="AE54" s="461"/>
      <c r="AF54" s="461"/>
      <c r="AG54" s="461"/>
      <c r="AH54" s="461"/>
      <c r="AI54" s="461"/>
      <c r="AJ54" s="461"/>
      <c r="AK54" s="461"/>
      <c r="AL54" s="461"/>
      <c r="AM54" s="461"/>
      <c r="AN54" s="461"/>
      <c r="AO54" s="461"/>
      <c r="AP54" s="461"/>
      <c r="AQ54" s="461"/>
      <c r="AR54" s="461"/>
      <c r="AS54" s="461"/>
      <c r="AT54" s="461"/>
      <c r="AU54" s="461"/>
      <c r="AV54" s="461"/>
      <c r="AW54" s="461"/>
      <c r="AX54" s="461"/>
      <c r="AY54" s="461"/>
      <c r="AZ54" s="461"/>
      <c r="BA54" s="461"/>
      <c r="BB54" s="461"/>
      <c r="BC54" s="461"/>
      <c r="BD54" s="461"/>
      <c r="BE54" s="461"/>
      <c r="BF54" s="461"/>
      <c r="BG54" s="461"/>
    </row>
    <row r="55" spans="5:59" x14ac:dyDescent="0.3">
      <c r="E55" s="639"/>
      <c r="F55" s="639"/>
      <c r="G55" s="639"/>
      <c r="H55" s="639"/>
      <c r="I55" s="639"/>
      <c r="U55" s="461"/>
      <c r="V55" s="461"/>
      <c r="W55" s="461"/>
      <c r="X55" s="461"/>
      <c r="Y55" s="461"/>
      <c r="Z55" s="461"/>
      <c r="AA55" s="461"/>
      <c r="AB55" s="461"/>
      <c r="AC55" s="461"/>
      <c r="AD55" s="461"/>
      <c r="AE55" s="461"/>
      <c r="AF55" s="461"/>
      <c r="AG55" s="461"/>
      <c r="AH55" s="461"/>
      <c r="AI55" s="461"/>
      <c r="AJ55" s="461"/>
      <c r="AK55" s="461"/>
      <c r="AL55" s="461"/>
      <c r="AM55" s="461"/>
      <c r="AN55" s="461"/>
      <c r="AO55" s="461"/>
      <c r="AP55" s="461"/>
      <c r="AQ55" s="461"/>
      <c r="AR55" s="461"/>
      <c r="AS55" s="461"/>
      <c r="AT55" s="461"/>
      <c r="AU55" s="461"/>
      <c r="AV55" s="461"/>
      <c r="AW55" s="461"/>
      <c r="AX55" s="461"/>
      <c r="AY55" s="461"/>
      <c r="AZ55" s="461"/>
      <c r="BA55" s="461"/>
      <c r="BB55" s="461"/>
      <c r="BC55" s="461"/>
      <c r="BD55" s="461"/>
      <c r="BE55" s="461"/>
      <c r="BF55" s="461"/>
      <c r="BG55" s="461"/>
    </row>
    <row r="56" spans="5:59" x14ac:dyDescent="0.3">
      <c r="E56" s="639"/>
      <c r="F56" s="639"/>
      <c r="G56" s="639"/>
      <c r="H56" s="639"/>
      <c r="I56" s="639"/>
      <c r="U56" s="461"/>
      <c r="V56" s="461"/>
      <c r="W56" s="461"/>
      <c r="X56" s="461"/>
      <c r="Y56" s="461"/>
      <c r="Z56" s="461"/>
      <c r="AA56" s="461"/>
      <c r="AB56" s="461"/>
      <c r="AC56" s="461"/>
      <c r="AD56" s="461"/>
      <c r="AE56" s="461"/>
      <c r="AF56" s="461"/>
      <c r="AG56" s="461"/>
      <c r="AH56" s="461"/>
      <c r="AI56" s="461"/>
      <c r="AJ56" s="461"/>
      <c r="AK56" s="461"/>
      <c r="AL56" s="461"/>
      <c r="AM56" s="461"/>
      <c r="AN56" s="461"/>
      <c r="AO56" s="461"/>
      <c r="AP56" s="461"/>
      <c r="AQ56" s="461"/>
      <c r="AR56" s="461"/>
      <c r="AS56" s="461"/>
      <c r="AT56" s="461"/>
      <c r="AU56" s="461"/>
      <c r="AV56" s="461"/>
      <c r="AW56" s="461"/>
      <c r="AX56" s="461"/>
      <c r="AY56" s="461"/>
      <c r="AZ56" s="461"/>
      <c r="BA56" s="461"/>
      <c r="BB56" s="461"/>
      <c r="BC56" s="461"/>
      <c r="BD56" s="461"/>
      <c r="BE56" s="461"/>
      <c r="BF56" s="461"/>
      <c r="BG56" s="461"/>
    </row>
    <row r="57" spans="5:59" x14ac:dyDescent="0.3">
      <c r="E57" s="639"/>
      <c r="F57" s="639"/>
      <c r="G57" s="639"/>
      <c r="H57" s="639"/>
      <c r="I57" s="639"/>
      <c r="U57" s="461"/>
      <c r="V57" s="461"/>
      <c r="W57" s="461"/>
      <c r="X57" s="461"/>
      <c r="Y57" s="461"/>
      <c r="Z57" s="461"/>
      <c r="AA57" s="461"/>
      <c r="AB57" s="461"/>
      <c r="AC57" s="461"/>
      <c r="AD57" s="461"/>
      <c r="AE57" s="461"/>
      <c r="AF57" s="461"/>
      <c r="AG57" s="461"/>
      <c r="AH57" s="461"/>
      <c r="AI57" s="461"/>
      <c r="AJ57" s="461"/>
      <c r="AK57" s="461"/>
      <c r="AL57" s="461"/>
      <c r="AM57" s="461"/>
      <c r="AN57" s="461"/>
      <c r="AO57" s="461"/>
      <c r="AP57" s="461"/>
      <c r="AQ57" s="461"/>
      <c r="AR57" s="461"/>
      <c r="AS57" s="461"/>
      <c r="AT57" s="461"/>
      <c r="AU57" s="461"/>
      <c r="AV57" s="461"/>
      <c r="AW57" s="461"/>
      <c r="AX57" s="461"/>
      <c r="AY57" s="461"/>
      <c r="AZ57" s="461"/>
      <c r="BA57" s="461"/>
      <c r="BB57" s="461"/>
      <c r="BC57" s="461"/>
      <c r="BD57" s="461"/>
      <c r="BE57" s="461"/>
      <c r="BF57" s="461"/>
      <c r="BG57" s="461"/>
    </row>
    <row r="58" spans="5:59" x14ac:dyDescent="0.3">
      <c r="E58" s="639"/>
      <c r="F58" s="639"/>
      <c r="G58" s="639"/>
      <c r="H58" s="639"/>
      <c r="I58" s="639"/>
      <c r="U58" s="461"/>
      <c r="V58" s="461"/>
      <c r="W58" s="461"/>
      <c r="X58" s="461"/>
      <c r="Y58" s="461"/>
      <c r="Z58" s="461"/>
      <c r="AA58" s="461"/>
      <c r="AB58" s="461"/>
      <c r="AC58" s="461"/>
      <c r="AD58" s="461"/>
      <c r="AE58" s="461"/>
      <c r="AF58" s="461"/>
      <c r="AG58" s="461"/>
      <c r="AH58" s="461"/>
      <c r="AI58" s="461"/>
      <c r="AJ58" s="461"/>
      <c r="AK58" s="461"/>
      <c r="AL58" s="461"/>
      <c r="AM58" s="461"/>
      <c r="AN58" s="461"/>
      <c r="AO58" s="461"/>
      <c r="AP58" s="461"/>
      <c r="AQ58" s="461"/>
      <c r="AR58" s="461"/>
      <c r="AS58" s="461"/>
      <c r="AT58" s="461"/>
      <c r="AU58" s="461"/>
      <c r="AV58" s="461"/>
      <c r="AW58" s="461"/>
      <c r="AX58" s="461"/>
      <c r="AY58" s="461"/>
      <c r="AZ58" s="461"/>
      <c r="BA58" s="461"/>
      <c r="BB58" s="461"/>
      <c r="BC58" s="461"/>
      <c r="BD58" s="461"/>
      <c r="BE58" s="461"/>
      <c r="BF58" s="461"/>
      <c r="BG58" s="461"/>
    </row>
    <row r="59" spans="5:59" x14ac:dyDescent="0.3">
      <c r="E59" s="639"/>
      <c r="F59" s="639"/>
      <c r="G59" s="639"/>
      <c r="H59" s="639"/>
      <c r="I59" s="639"/>
      <c r="U59" s="461"/>
      <c r="V59" s="461"/>
      <c r="W59" s="461"/>
      <c r="X59" s="461"/>
      <c r="Y59" s="461"/>
      <c r="Z59" s="461"/>
      <c r="AA59" s="461"/>
      <c r="AB59" s="461"/>
      <c r="AC59" s="461"/>
      <c r="AD59" s="461"/>
      <c r="AE59" s="461"/>
      <c r="AF59" s="461"/>
      <c r="AG59" s="461"/>
      <c r="AH59" s="461"/>
      <c r="AI59" s="461"/>
      <c r="AJ59" s="461"/>
      <c r="AK59" s="461"/>
      <c r="AL59" s="461"/>
      <c r="AM59" s="461"/>
      <c r="AN59" s="461"/>
      <c r="AO59" s="461"/>
      <c r="AP59" s="461"/>
      <c r="AQ59" s="461"/>
      <c r="AR59" s="461"/>
      <c r="AS59" s="461"/>
      <c r="AT59" s="461"/>
      <c r="AU59" s="461"/>
      <c r="AV59" s="461"/>
      <c r="AW59" s="461"/>
      <c r="AX59" s="461"/>
      <c r="AY59" s="461"/>
      <c r="AZ59" s="461"/>
      <c r="BA59" s="461"/>
      <c r="BB59" s="461"/>
      <c r="BC59" s="461"/>
      <c r="BD59" s="461"/>
      <c r="BE59" s="461"/>
      <c r="BF59" s="461"/>
      <c r="BG59" s="461"/>
    </row>
    <row r="60" spans="5:59" x14ac:dyDescent="0.3">
      <c r="E60" s="639"/>
      <c r="F60" s="639"/>
      <c r="G60" s="639"/>
      <c r="H60" s="639"/>
      <c r="I60" s="639"/>
      <c r="U60" s="461"/>
      <c r="V60" s="461"/>
      <c r="W60" s="461"/>
      <c r="X60" s="461"/>
      <c r="Y60" s="461"/>
      <c r="Z60" s="461"/>
      <c r="AA60" s="461"/>
      <c r="AB60" s="461"/>
      <c r="AC60" s="461"/>
      <c r="AD60" s="461"/>
      <c r="AE60" s="461"/>
      <c r="AF60" s="461"/>
      <c r="AG60" s="461"/>
      <c r="AH60" s="461"/>
      <c r="AI60" s="461"/>
      <c r="AJ60" s="461"/>
      <c r="AK60" s="461"/>
      <c r="AL60" s="461"/>
      <c r="AM60" s="461"/>
      <c r="AN60" s="461"/>
      <c r="AO60" s="461"/>
      <c r="AP60" s="461"/>
      <c r="AQ60" s="461"/>
      <c r="AR60" s="461"/>
      <c r="AS60" s="461"/>
      <c r="AT60" s="461"/>
      <c r="AU60" s="461"/>
      <c r="AV60" s="461"/>
      <c r="AW60" s="461"/>
      <c r="AX60" s="461"/>
      <c r="AY60" s="461"/>
      <c r="AZ60" s="461"/>
      <c r="BA60" s="461"/>
      <c r="BB60" s="461"/>
      <c r="BC60" s="461"/>
      <c r="BD60" s="461"/>
      <c r="BE60" s="461"/>
      <c r="BF60" s="461"/>
      <c r="BG60" s="461"/>
    </row>
    <row r="61" spans="5:59" x14ac:dyDescent="0.3">
      <c r="E61" s="639"/>
      <c r="F61" s="639"/>
      <c r="G61" s="639"/>
      <c r="H61" s="639"/>
      <c r="I61" s="639"/>
      <c r="U61" s="461"/>
      <c r="V61" s="461"/>
      <c r="W61" s="461"/>
      <c r="X61" s="461"/>
      <c r="Y61" s="461"/>
      <c r="Z61" s="461"/>
      <c r="AA61" s="461"/>
      <c r="AB61" s="461"/>
      <c r="AC61" s="461"/>
      <c r="AD61" s="461"/>
      <c r="AE61" s="461"/>
      <c r="AF61" s="461"/>
      <c r="AG61" s="461"/>
      <c r="AH61" s="461"/>
      <c r="AI61" s="461"/>
      <c r="AJ61" s="461"/>
      <c r="AK61" s="461"/>
      <c r="AL61" s="461"/>
      <c r="AM61" s="461"/>
      <c r="AN61" s="461"/>
      <c r="AO61" s="461"/>
      <c r="AP61" s="461"/>
      <c r="AQ61" s="461"/>
      <c r="AR61" s="461"/>
      <c r="AS61" s="461"/>
      <c r="AT61" s="461"/>
      <c r="AU61" s="461"/>
      <c r="AV61" s="461"/>
      <c r="AW61" s="461"/>
      <c r="AX61" s="461"/>
      <c r="AY61" s="461"/>
      <c r="AZ61" s="461"/>
      <c r="BA61" s="461"/>
      <c r="BB61" s="461"/>
      <c r="BC61" s="461"/>
      <c r="BD61" s="461"/>
      <c r="BE61" s="461"/>
      <c r="BF61" s="461"/>
      <c r="BG61" s="461"/>
    </row>
    <row r="62" spans="5:59" x14ac:dyDescent="0.3">
      <c r="E62" s="639"/>
      <c r="F62" s="639"/>
      <c r="G62" s="639"/>
      <c r="H62" s="639"/>
      <c r="I62" s="639"/>
      <c r="U62" s="461"/>
      <c r="V62" s="461"/>
      <c r="W62" s="461"/>
      <c r="X62" s="461"/>
      <c r="Y62" s="461"/>
      <c r="Z62" s="461"/>
      <c r="AA62" s="461"/>
      <c r="AB62" s="461"/>
      <c r="AC62" s="461"/>
      <c r="AD62" s="461"/>
      <c r="AE62" s="461"/>
      <c r="AF62" s="461"/>
      <c r="AG62" s="461"/>
      <c r="AH62" s="461"/>
      <c r="AI62" s="461"/>
      <c r="AJ62" s="461"/>
      <c r="AK62" s="461"/>
      <c r="AL62" s="461"/>
      <c r="AM62" s="461"/>
      <c r="AN62" s="461"/>
      <c r="AO62" s="461"/>
      <c r="AP62" s="461"/>
      <c r="AQ62" s="461"/>
      <c r="AR62" s="461"/>
      <c r="AS62" s="461"/>
      <c r="AT62" s="461"/>
      <c r="AU62" s="461"/>
      <c r="AV62" s="461"/>
      <c r="AW62" s="461"/>
      <c r="AX62" s="461"/>
      <c r="AY62" s="461"/>
      <c r="AZ62" s="461"/>
      <c r="BA62" s="461"/>
      <c r="BB62" s="461"/>
      <c r="BC62" s="461"/>
      <c r="BD62" s="461"/>
      <c r="BE62" s="461"/>
      <c r="BF62" s="461"/>
      <c r="BG62" s="461"/>
    </row>
    <row r="63" spans="5:59" x14ac:dyDescent="0.3">
      <c r="E63" s="639"/>
      <c r="F63" s="639"/>
      <c r="G63" s="639"/>
      <c r="H63" s="639"/>
      <c r="I63" s="639"/>
      <c r="U63" s="461"/>
      <c r="V63" s="461"/>
      <c r="W63" s="461"/>
      <c r="X63" s="461"/>
      <c r="Y63" s="461"/>
      <c r="Z63" s="461"/>
      <c r="AA63" s="461"/>
      <c r="AB63" s="461"/>
      <c r="AC63" s="461"/>
      <c r="AD63" s="461"/>
      <c r="AE63" s="461"/>
      <c r="AF63" s="461"/>
      <c r="AG63" s="461"/>
      <c r="AH63" s="461"/>
      <c r="AI63" s="461"/>
      <c r="AJ63" s="461"/>
      <c r="AK63" s="461"/>
      <c r="AL63" s="461"/>
      <c r="AM63" s="461"/>
      <c r="AN63" s="461"/>
      <c r="AO63" s="461"/>
      <c r="AP63" s="461"/>
      <c r="AQ63" s="461"/>
      <c r="AR63" s="461"/>
      <c r="AS63" s="461"/>
      <c r="AT63" s="461"/>
      <c r="AU63" s="461"/>
      <c r="AV63" s="461"/>
      <c r="AW63" s="461"/>
      <c r="AX63" s="461"/>
      <c r="AY63" s="461"/>
      <c r="AZ63" s="461"/>
      <c r="BA63" s="461"/>
      <c r="BB63" s="461"/>
      <c r="BC63" s="461"/>
      <c r="BD63" s="461"/>
      <c r="BE63" s="461"/>
      <c r="BF63" s="461"/>
      <c r="BG63" s="461"/>
    </row>
    <row r="64" spans="5:59" x14ac:dyDescent="0.3">
      <c r="E64" s="639"/>
      <c r="F64" s="639"/>
      <c r="G64" s="639"/>
      <c r="H64" s="639"/>
      <c r="I64" s="639"/>
      <c r="U64" s="461"/>
      <c r="V64" s="461"/>
      <c r="W64" s="461"/>
      <c r="X64" s="461"/>
      <c r="Y64" s="461"/>
      <c r="Z64" s="461"/>
      <c r="AA64" s="461"/>
      <c r="AB64" s="461"/>
      <c r="AC64" s="461"/>
      <c r="AD64" s="461"/>
      <c r="AE64" s="461"/>
      <c r="AF64" s="461"/>
      <c r="AG64" s="461"/>
      <c r="AH64" s="461"/>
      <c r="AI64" s="461"/>
      <c r="AJ64" s="461"/>
      <c r="AK64" s="461"/>
      <c r="AL64" s="461"/>
      <c r="AM64" s="461"/>
      <c r="AN64" s="461"/>
      <c r="AO64" s="461"/>
      <c r="AP64" s="461"/>
      <c r="AQ64" s="461"/>
      <c r="AR64" s="461"/>
      <c r="AS64" s="461"/>
      <c r="AT64" s="461"/>
      <c r="AU64" s="461"/>
      <c r="AV64" s="461"/>
      <c r="AW64" s="461"/>
      <c r="AX64" s="461"/>
      <c r="AY64" s="461"/>
      <c r="AZ64" s="461"/>
      <c r="BA64" s="461"/>
      <c r="BB64" s="461"/>
      <c r="BC64" s="461"/>
      <c r="BD64" s="461"/>
      <c r="BE64" s="461"/>
      <c r="BF64" s="461"/>
      <c r="BG64" s="461"/>
    </row>
    <row r="65" spans="5:59" x14ac:dyDescent="0.3">
      <c r="E65" s="639"/>
      <c r="F65" s="639"/>
      <c r="G65" s="639"/>
      <c r="H65" s="639"/>
      <c r="I65" s="639"/>
      <c r="U65" s="461"/>
      <c r="V65" s="461"/>
      <c r="W65" s="461"/>
      <c r="X65" s="461"/>
      <c r="Y65" s="461"/>
      <c r="Z65" s="461"/>
      <c r="AA65" s="461"/>
      <c r="AB65" s="461"/>
      <c r="AC65" s="461"/>
      <c r="AD65" s="461"/>
      <c r="AE65" s="461"/>
      <c r="AF65" s="461"/>
      <c r="AG65" s="461"/>
      <c r="AH65" s="461"/>
      <c r="AI65" s="461"/>
      <c r="AJ65" s="461"/>
      <c r="AK65" s="461"/>
      <c r="AL65" s="461"/>
      <c r="AM65" s="461"/>
      <c r="AN65" s="461"/>
      <c r="AO65" s="461"/>
      <c r="AP65" s="461"/>
      <c r="AQ65" s="461"/>
      <c r="AR65" s="461"/>
      <c r="AS65" s="461"/>
      <c r="AT65" s="461"/>
      <c r="AU65" s="461"/>
      <c r="AV65" s="461"/>
      <c r="AW65" s="461"/>
      <c r="AX65" s="461"/>
      <c r="AY65" s="461"/>
      <c r="AZ65" s="461"/>
      <c r="BA65" s="461"/>
      <c r="BB65" s="461"/>
      <c r="BC65" s="461"/>
      <c r="BD65" s="461"/>
      <c r="BE65" s="461"/>
      <c r="BF65" s="461"/>
      <c r="BG65" s="461"/>
    </row>
    <row r="66" spans="5:59" x14ac:dyDescent="0.3">
      <c r="E66" s="639"/>
      <c r="F66" s="639"/>
      <c r="G66" s="639"/>
      <c r="H66" s="639"/>
      <c r="I66" s="639"/>
      <c r="U66" s="461"/>
      <c r="V66" s="461"/>
      <c r="W66" s="461"/>
      <c r="X66" s="461"/>
      <c r="Y66" s="461"/>
      <c r="Z66" s="461"/>
      <c r="AA66" s="461"/>
      <c r="AB66" s="461"/>
      <c r="AC66" s="461"/>
      <c r="AD66" s="461"/>
      <c r="AE66" s="461"/>
      <c r="AF66" s="461"/>
      <c r="AG66" s="461"/>
      <c r="AH66" s="461"/>
      <c r="AI66" s="461"/>
      <c r="AJ66" s="461"/>
      <c r="AK66" s="461"/>
      <c r="AL66" s="461"/>
      <c r="AM66" s="461"/>
      <c r="AN66" s="461"/>
      <c r="AO66" s="461"/>
      <c r="AP66" s="461"/>
      <c r="AQ66" s="461"/>
      <c r="AR66" s="461"/>
      <c r="AS66" s="461"/>
      <c r="AT66" s="461"/>
      <c r="AU66" s="461"/>
      <c r="AV66" s="461"/>
      <c r="AW66" s="461"/>
      <c r="AX66" s="461"/>
      <c r="AY66" s="461"/>
      <c r="AZ66" s="461"/>
      <c r="BA66" s="461"/>
      <c r="BB66" s="461"/>
      <c r="BC66" s="461"/>
      <c r="BD66" s="461"/>
      <c r="BE66" s="461"/>
      <c r="BF66" s="461"/>
      <c r="BG66" s="461"/>
    </row>
    <row r="67" spans="5:59" x14ac:dyDescent="0.3">
      <c r="E67" s="639"/>
      <c r="F67" s="639"/>
      <c r="G67" s="639"/>
      <c r="H67" s="639"/>
      <c r="I67" s="639"/>
      <c r="U67" s="461"/>
      <c r="V67" s="461"/>
      <c r="W67" s="461"/>
      <c r="X67" s="461"/>
      <c r="Y67" s="461"/>
      <c r="Z67" s="461"/>
      <c r="AA67" s="461"/>
      <c r="AB67" s="461"/>
      <c r="AC67" s="461"/>
      <c r="AD67" s="461"/>
      <c r="AE67" s="461"/>
      <c r="AF67" s="461"/>
      <c r="AG67" s="461"/>
      <c r="AH67" s="461"/>
      <c r="AI67" s="461"/>
      <c r="AJ67" s="461"/>
      <c r="AK67" s="461"/>
      <c r="AL67" s="461"/>
      <c r="AM67" s="461"/>
      <c r="AN67" s="461"/>
      <c r="AO67" s="461"/>
      <c r="AP67" s="461"/>
      <c r="AQ67" s="461"/>
      <c r="AR67" s="461"/>
      <c r="AS67" s="461"/>
      <c r="AT67" s="461"/>
      <c r="AU67" s="461"/>
      <c r="AV67" s="461"/>
      <c r="AW67" s="461"/>
      <c r="AX67" s="461"/>
      <c r="AY67" s="461"/>
      <c r="AZ67" s="461"/>
      <c r="BA67" s="461"/>
      <c r="BB67" s="461"/>
      <c r="BC67" s="461"/>
      <c r="BD67" s="461"/>
      <c r="BE67" s="461"/>
      <c r="BF67" s="461"/>
      <c r="BG67" s="461"/>
    </row>
    <row r="68" spans="5:59" x14ac:dyDescent="0.3">
      <c r="E68" s="639"/>
      <c r="F68" s="639"/>
      <c r="G68" s="639"/>
      <c r="H68" s="639"/>
      <c r="I68" s="639"/>
      <c r="U68" s="461"/>
      <c r="V68" s="461"/>
      <c r="W68" s="461"/>
      <c r="X68" s="461"/>
      <c r="Y68" s="461"/>
      <c r="Z68" s="461"/>
      <c r="AA68" s="461"/>
      <c r="AB68" s="461"/>
      <c r="AC68" s="461"/>
      <c r="AD68" s="461"/>
      <c r="AE68" s="461"/>
      <c r="AF68" s="461"/>
      <c r="AG68" s="461"/>
      <c r="AH68" s="461"/>
      <c r="AI68" s="461"/>
      <c r="AJ68" s="461"/>
      <c r="AK68" s="461"/>
      <c r="AL68" s="461"/>
      <c r="AM68" s="461"/>
      <c r="AN68" s="461"/>
      <c r="AO68" s="461"/>
      <c r="AP68" s="461"/>
      <c r="AQ68" s="461"/>
      <c r="AR68" s="461"/>
      <c r="AS68" s="461"/>
      <c r="AT68" s="461"/>
      <c r="AU68" s="461"/>
      <c r="AV68" s="461"/>
      <c r="AW68" s="461"/>
      <c r="AX68" s="461"/>
      <c r="AY68" s="461"/>
      <c r="AZ68" s="461"/>
      <c r="BA68" s="461"/>
      <c r="BB68" s="461"/>
      <c r="BC68" s="461"/>
      <c r="BD68" s="461"/>
      <c r="BE68" s="461"/>
      <c r="BF68" s="461"/>
      <c r="BG68" s="461"/>
    </row>
    <row r="69" spans="5:59" x14ac:dyDescent="0.3">
      <c r="E69" s="639"/>
      <c r="F69" s="639"/>
      <c r="G69" s="639"/>
      <c r="H69" s="639"/>
      <c r="I69" s="639"/>
      <c r="U69" s="461"/>
      <c r="V69" s="461"/>
      <c r="W69" s="461"/>
      <c r="X69" s="461"/>
      <c r="Y69" s="461"/>
      <c r="Z69" s="461"/>
      <c r="AA69" s="461"/>
      <c r="AB69" s="461"/>
      <c r="AC69" s="461"/>
      <c r="AD69" s="461"/>
      <c r="AE69" s="461"/>
      <c r="AF69" s="461"/>
      <c r="AG69" s="461"/>
      <c r="AH69" s="461"/>
      <c r="AI69" s="461"/>
      <c r="AJ69" s="461"/>
      <c r="AK69" s="461"/>
      <c r="AL69" s="461"/>
      <c r="AM69" s="461"/>
      <c r="AN69" s="461"/>
      <c r="AO69" s="461"/>
      <c r="AP69" s="461"/>
      <c r="AQ69" s="461"/>
      <c r="AR69" s="461"/>
      <c r="AS69" s="461"/>
      <c r="AT69" s="461"/>
      <c r="AU69" s="461"/>
      <c r="AV69" s="461"/>
      <c r="AW69" s="461"/>
      <c r="AX69" s="461"/>
      <c r="AY69" s="461"/>
      <c r="AZ69" s="461"/>
      <c r="BA69" s="461"/>
      <c r="BB69" s="461"/>
      <c r="BC69" s="461"/>
      <c r="BD69" s="461"/>
      <c r="BE69" s="461"/>
      <c r="BF69" s="461"/>
      <c r="BG69" s="461"/>
    </row>
    <row r="70" spans="5:59" x14ac:dyDescent="0.3">
      <c r="E70" s="639"/>
      <c r="F70" s="639"/>
      <c r="G70" s="639"/>
      <c r="H70" s="639"/>
      <c r="I70" s="639"/>
      <c r="U70" s="461"/>
      <c r="V70" s="461"/>
      <c r="W70" s="461"/>
      <c r="X70" s="461"/>
      <c r="Y70" s="461"/>
      <c r="Z70" s="461"/>
      <c r="AA70" s="461"/>
      <c r="AB70" s="461"/>
      <c r="AC70" s="461"/>
      <c r="AD70" s="461"/>
      <c r="AE70" s="461"/>
      <c r="AF70" s="461"/>
      <c r="AG70" s="461"/>
      <c r="AH70" s="461"/>
      <c r="AI70" s="461"/>
      <c r="AJ70" s="461"/>
      <c r="AK70" s="461"/>
      <c r="AL70" s="461"/>
      <c r="AM70" s="461"/>
      <c r="AN70" s="461"/>
      <c r="AO70" s="461"/>
      <c r="AP70" s="461"/>
      <c r="AQ70" s="461"/>
      <c r="AR70" s="461"/>
      <c r="AS70" s="461"/>
      <c r="AT70" s="461"/>
      <c r="AU70" s="461"/>
      <c r="AV70" s="461"/>
      <c r="AW70" s="461"/>
      <c r="AX70" s="461"/>
      <c r="AY70" s="461"/>
      <c r="AZ70" s="461"/>
      <c r="BA70" s="461"/>
      <c r="BB70" s="461"/>
      <c r="BC70" s="461"/>
      <c r="BD70" s="461"/>
      <c r="BE70" s="461"/>
      <c r="BF70" s="461"/>
      <c r="BG70" s="461"/>
    </row>
    <row r="71" spans="5:59" x14ac:dyDescent="0.3">
      <c r="E71" s="639"/>
      <c r="F71" s="639"/>
      <c r="G71" s="639"/>
      <c r="H71" s="639"/>
      <c r="I71" s="639"/>
      <c r="U71" s="461"/>
      <c r="V71" s="461"/>
      <c r="W71" s="461"/>
      <c r="X71" s="461"/>
      <c r="Y71" s="461"/>
      <c r="Z71" s="461"/>
      <c r="AA71" s="461"/>
      <c r="AB71" s="461"/>
      <c r="AC71" s="461"/>
      <c r="AD71" s="461"/>
      <c r="AE71" s="461"/>
      <c r="AF71" s="461"/>
      <c r="AG71" s="461"/>
      <c r="AH71" s="461"/>
      <c r="AI71" s="461"/>
      <c r="AJ71" s="461"/>
      <c r="AK71" s="461"/>
      <c r="AL71" s="461"/>
      <c r="AM71" s="461"/>
      <c r="AN71" s="461"/>
      <c r="AO71" s="461"/>
      <c r="AP71" s="461"/>
      <c r="AQ71" s="461"/>
      <c r="AR71" s="461"/>
      <c r="AS71" s="461"/>
      <c r="AT71" s="461"/>
      <c r="AU71" s="461"/>
      <c r="AV71" s="461"/>
      <c r="AW71" s="461"/>
      <c r="AX71" s="461"/>
      <c r="AY71" s="461"/>
      <c r="AZ71" s="461"/>
      <c r="BA71" s="461"/>
      <c r="BB71" s="461"/>
      <c r="BC71" s="461"/>
      <c r="BD71" s="461"/>
      <c r="BE71" s="461"/>
      <c r="BF71" s="461"/>
      <c r="BG71" s="461"/>
    </row>
    <row r="72" spans="5:59" x14ac:dyDescent="0.3">
      <c r="U72" s="461"/>
      <c r="V72" s="461"/>
      <c r="W72" s="461"/>
      <c r="X72" s="461"/>
      <c r="Y72" s="461"/>
      <c r="Z72" s="461"/>
      <c r="AA72" s="461"/>
      <c r="AB72" s="461"/>
      <c r="AC72" s="461"/>
      <c r="AD72" s="461"/>
      <c r="AE72" s="461"/>
      <c r="AF72" s="461"/>
      <c r="AG72" s="461"/>
      <c r="AH72" s="461"/>
      <c r="AI72" s="461"/>
      <c r="AJ72" s="461"/>
      <c r="AK72" s="461"/>
      <c r="AL72" s="461"/>
      <c r="AM72" s="461"/>
      <c r="AN72" s="461"/>
      <c r="AO72" s="461"/>
      <c r="AP72" s="461"/>
      <c r="AQ72" s="461"/>
      <c r="AR72" s="461"/>
      <c r="AS72" s="461"/>
      <c r="AT72" s="461"/>
      <c r="AU72" s="461"/>
      <c r="AV72" s="461"/>
      <c r="AW72" s="461"/>
      <c r="AX72" s="461"/>
      <c r="AY72" s="461"/>
      <c r="AZ72" s="461"/>
      <c r="BA72" s="461"/>
      <c r="BB72" s="461"/>
      <c r="BC72" s="461"/>
      <c r="BD72" s="461"/>
      <c r="BE72" s="461"/>
      <c r="BF72" s="461"/>
      <c r="BG72" s="461"/>
    </row>
    <row r="73" spans="5:59" x14ac:dyDescent="0.3">
      <c r="U73" s="461"/>
      <c r="V73" s="461"/>
      <c r="W73" s="461"/>
      <c r="X73" s="461"/>
      <c r="Y73" s="461"/>
      <c r="Z73" s="461"/>
      <c r="AA73" s="461"/>
      <c r="AB73" s="461"/>
      <c r="AC73" s="461"/>
      <c r="AD73" s="461"/>
      <c r="AE73" s="461"/>
      <c r="AF73" s="461"/>
      <c r="AG73" s="461"/>
      <c r="AH73" s="461"/>
      <c r="AI73" s="461"/>
      <c r="AJ73" s="461"/>
      <c r="AK73" s="461"/>
      <c r="AL73" s="461"/>
      <c r="AM73" s="461"/>
      <c r="AN73" s="461"/>
      <c r="AO73" s="461"/>
      <c r="AP73" s="461"/>
      <c r="AQ73" s="461"/>
      <c r="AR73" s="461"/>
      <c r="AS73" s="461"/>
      <c r="AT73" s="461"/>
      <c r="AU73" s="461"/>
      <c r="AV73" s="461"/>
      <c r="AW73" s="461"/>
      <c r="AX73" s="461"/>
      <c r="AY73" s="461"/>
      <c r="AZ73" s="461"/>
      <c r="BA73" s="461"/>
      <c r="BB73" s="461"/>
      <c r="BC73" s="461"/>
      <c r="BD73" s="461"/>
      <c r="BE73" s="461"/>
      <c r="BF73" s="461"/>
      <c r="BG73" s="461"/>
    </row>
    <row r="74" spans="5:59" x14ac:dyDescent="0.3">
      <c r="U74" s="461"/>
      <c r="V74" s="461"/>
      <c r="W74" s="461"/>
      <c r="X74" s="461"/>
      <c r="Y74" s="461"/>
      <c r="Z74" s="461"/>
      <c r="AA74" s="461"/>
      <c r="AB74" s="461"/>
      <c r="AC74" s="461"/>
      <c r="AD74" s="461"/>
      <c r="AE74" s="461"/>
      <c r="AF74" s="461"/>
      <c r="AG74" s="461"/>
      <c r="AH74" s="461"/>
      <c r="AI74" s="461"/>
      <c r="AJ74" s="461"/>
      <c r="AK74" s="461"/>
      <c r="AL74" s="461"/>
      <c r="AM74" s="461"/>
      <c r="AN74" s="461"/>
      <c r="AO74" s="461"/>
      <c r="AP74" s="461"/>
      <c r="AQ74" s="461"/>
      <c r="AR74" s="461"/>
      <c r="AS74" s="461"/>
      <c r="AT74" s="461"/>
      <c r="AU74" s="461"/>
      <c r="AV74" s="461"/>
      <c r="AW74" s="461"/>
      <c r="AX74" s="461"/>
      <c r="AY74" s="461"/>
      <c r="AZ74" s="461"/>
      <c r="BA74" s="461"/>
      <c r="BB74" s="461"/>
      <c r="BC74" s="461"/>
      <c r="BD74" s="461"/>
      <c r="BE74" s="461"/>
      <c r="BF74" s="461"/>
      <c r="BG74" s="461"/>
    </row>
    <row r="75" spans="5:59" x14ac:dyDescent="0.3">
      <c r="U75" s="461"/>
      <c r="V75" s="461"/>
      <c r="W75" s="461"/>
      <c r="X75" s="461"/>
      <c r="Y75" s="461"/>
      <c r="Z75" s="461"/>
      <c r="AA75" s="461"/>
      <c r="AB75" s="461"/>
      <c r="AC75" s="461"/>
      <c r="AD75" s="461"/>
      <c r="AE75" s="461"/>
      <c r="AF75" s="461"/>
      <c r="AG75" s="461"/>
      <c r="AH75" s="461"/>
      <c r="AI75" s="461"/>
      <c r="AJ75" s="461"/>
      <c r="AK75" s="461"/>
      <c r="AL75" s="461"/>
      <c r="AM75" s="461"/>
      <c r="AN75" s="461"/>
      <c r="AO75" s="461"/>
      <c r="AP75" s="461"/>
      <c r="AQ75" s="461"/>
      <c r="AR75" s="461"/>
      <c r="AS75" s="461"/>
      <c r="AT75" s="461"/>
      <c r="AU75" s="461"/>
      <c r="AV75" s="461"/>
      <c r="AW75" s="461"/>
      <c r="AX75" s="461"/>
      <c r="AY75" s="461"/>
      <c r="AZ75" s="461"/>
      <c r="BA75" s="461"/>
      <c r="BB75" s="461"/>
      <c r="BC75" s="461"/>
      <c r="BD75" s="461"/>
      <c r="BE75" s="461"/>
      <c r="BF75" s="461"/>
      <c r="BG75" s="461"/>
    </row>
    <row r="76" spans="5:59" x14ac:dyDescent="0.3">
      <c r="U76" s="461"/>
      <c r="V76" s="461"/>
      <c r="W76" s="461"/>
      <c r="X76" s="461"/>
      <c r="Y76" s="461"/>
      <c r="Z76" s="461"/>
      <c r="AA76" s="461"/>
      <c r="AB76" s="461"/>
      <c r="AC76" s="461"/>
      <c r="AD76" s="461"/>
      <c r="AE76" s="461"/>
      <c r="AF76" s="461"/>
      <c r="AG76" s="461"/>
      <c r="AH76" s="461"/>
      <c r="AI76" s="461"/>
      <c r="AJ76" s="461"/>
      <c r="AK76" s="461"/>
      <c r="AL76" s="461"/>
      <c r="AM76" s="461"/>
      <c r="AN76" s="461"/>
      <c r="AO76" s="461"/>
      <c r="AP76" s="461"/>
      <c r="AQ76" s="461"/>
      <c r="AR76" s="461"/>
      <c r="AS76" s="461"/>
      <c r="AT76" s="461"/>
      <c r="AU76" s="461"/>
      <c r="AV76" s="461"/>
      <c r="AW76" s="461"/>
      <c r="AX76" s="461"/>
      <c r="AY76" s="461"/>
      <c r="AZ76" s="461"/>
      <c r="BA76" s="461"/>
      <c r="BB76" s="461"/>
      <c r="BC76" s="461"/>
      <c r="BD76" s="461"/>
      <c r="BE76" s="461"/>
      <c r="BF76" s="461"/>
      <c r="BG76" s="461"/>
    </row>
    <row r="77" spans="5:59" x14ac:dyDescent="0.3">
      <c r="U77" s="461"/>
      <c r="V77" s="461"/>
      <c r="W77" s="461"/>
      <c r="X77" s="461"/>
      <c r="Y77" s="461"/>
      <c r="Z77" s="461"/>
      <c r="AA77" s="461"/>
      <c r="AB77" s="461"/>
      <c r="AC77" s="461"/>
      <c r="AD77" s="461"/>
      <c r="AE77" s="461"/>
      <c r="AF77" s="461"/>
      <c r="AG77" s="461"/>
      <c r="AH77" s="461"/>
      <c r="AI77" s="461"/>
      <c r="AJ77" s="461"/>
      <c r="AK77" s="461"/>
      <c r="AL77" s="461"/>
      <c r="AM77" s="461"/>
      <c r="AN77" s="461"/>
      <c r="AO77" s="461"/>
      <c r="AP77" s="461"/>
      <c r="AQ77" s="461"/>
      <c r="AR77" s="461"/>
      <c r="AS77" s="461"/>
      <c r="AT77" s="461"/>
      <c r="AU77" s="461"/>
      <c r="AV77" s="461"/>
      <c r="AW77" s="461"/>
      <c r="AX77" s="461"/>
      <c r="AY77" s="461"/>
      <c r="AZ77" s="461"/>
      <c r="BA77" s="461"/>
      <c r="BB77" s="461"/>
      <c r="BC77" s="461"/>
      <c r="BD77" s="461"/>
      <c r="BE77" s="461"/>
      <c r="BF77" s="461"/>
      <c r="BG77" s="461"/>
    </row>
    <row r="78" spans="5:59" x14ac:dyDescent="0.3">
      <c r="U78" s="461"/>
      <c r="V78" s="461"/>
      <c r="W78" s="461"/>
      <c r="X78" s="461"/>
      <c r="Y78" s="461"/>
      <c r="Z78" s="461"/>
      <c r="AA78" s="461"/>
      <c r="AB78" s="461"/>
      <c r="AC78" s="461"/>
      <c r="AD78" s="461"/>
      <c r="AE78" s="461"/>
      <c r="AF78" s="461"/>
      <c r="AG78" s="461"/>
      <c r="AH78" s="461"/>
      <c r="AI78" s="461"/>
      <c r="AJ78" s="461"/>
      <c r="AK78" s="461"/>
      <c r="AL78" s="461"/>
      <c r="AM78" s="461"/>
      <c r="AN78" s="461"/>
      <c r="AO78" s="461"/>
      <c r="AP78" s="461"/>
      <c r="AQ78" s="461"/>
      <c r="AR78" s="461"/>
      <c r="AS78" s="461"/>
      <c r="AT78" s="461"/>
      <c r="AU78" s="461"/>
      <c r="AV78" s="461"/>
      <c r="AW78" s="461"/>
      <c r="AX78" s="461"/>
      <c r="AY78" s="461"/>
      <c r="AZ78" s="461"/>
      <c r="BA78" s="461"/>
      <c r="BB78" s="461"/>
      <c r="BC78" s="461"/>
      <c r="BD78" s="461"/>
      <c r="BE78" s="461"/>
      <c r="BF78" s="461"/>
      <c r="BG78" s="461"/>
    </row>
    <row r="79" spans="5:59" x14ac:dyDescent="0.3">
      <c r="U79" s="461"/>
      <c r="V79" s="461"/>
      <c r="W79" s="461"/>
      <c r="X79" s="461"/>
      <c r="Y79" s="461"/>
      <c r="Z79" s="461"/>
      <c r="AA79" s="461"/>
      <c r="AB79" s="461"/>
      <c r="AC79" s="461"/>
      <c r="AD79" s="461"/>
      <c r="AE79" s="461"/>
      <c r="AF79" s="461"/>
      <c r="AG79" s="461"/>
      <c r="AH79" s="461"/>
      <c r="AI79" s="461"/>
      <c r="AJ79" s="461"/>
      <c r="AK79" s="461"/>
      <c r="AL79" s="461"/>
      <c r="AM79" s="461"/>
      <c r="AN79" s="461"/>
      <c r="AO79" s="461"/>
      <c r="AP79" s="461"/>
      <c r="AQ79" s="461"/>
      <c r="AR79" s="461"/>
      <c r="AS79" s="461"/>
      <c r="AT79" s="461"/>
      <c r="AU79" s="461"/>
      <c r="AV79" s="461"/>
      <c r="AW79" s="461"/>
      <c r="AX79" s="461"/>
      <c r="AY79" s="461"/>
      <c r="AZ79" s="461"/>
      <c r="BA79" s="461"/>
      <c r="BB79" s="461"/>
      <c r="BC79" s="461"/>
      <c r="BD79" s="461"/>
      <c r="BE79" s="461"/>
      <c r="BF79" s="461"/>
      <c r="BG79" s="461"/>
    </row>
    <row r="80" spans="5:59" x14ac:dyDescent="0.3">
      <c r="U80" s="461"/>
      <c r="V80" s="461"/>
      <c r="W80" s="461"/>
      <c r="X80" s="461"/>
      <c r="Y80" s="461"/>
      <c r="Z80" s="461"/>
      <c r="AA80" s="461"/>
      <c r="AB80" s="461"/>
      <c r="AC80" s="461"/>
      <c r="AD80" s="461"/>
      <c r="AE80" s="461"/>
      <c r="AF80" s="461"/>
      <c r="AG80" s="461"/>
      <c r="AH80" s="461"/>
      <c r="AI80" s="461"/>
      <c r="AJ80" s="461"/>
      <c r="AK80" s="461"/>
      <c r="AL80" s="461"/>
      <c r="AM80" s="461"/>
      <c r="AN80" s="461"/>
      <c r="AO80" s="461"/>
      <c r="AP80" s="461"/>
      <c r="AQ80" s="461"/>
      <c r="AR80" s="461"/>
      <c r="AS80" s="461"/>
      <c r="AT80" s="461"/>
      <c r="AU80" s="461"/>
      <c r="AV80" s="461"/>
      <c r="AW80" s="461"/>
      <c r="AX80" s="461"/>
      <c r="AY80" s="461"/>
      <c r="AZ80" s="461"/>
      <c r="BA80" s="461"/>
      <c r="BB80" s="461"/>
      <c r="BC80" s="461"/>
      <c r="BD80" s="461"/>
      <c r="BE80" s="461"/>
      <c r="BF80" s="461"/>
      <c r="BG80" s="461"/>
    </row>
    <row r="81" spans="21:59" x14ac:dyDescent="0.3">
      <c r="U81" s="461"/>
      <c r="V81" s="461"/>
      <c r="W81" s="461"/>
      <c r="X81" s="461"/>
      <c r="Y81" s="461"/>
      <c r="Z81" s="461"/>
      <c r="AA81" s="461"/>
      <c r="AB81" s="461"/>
      <c r="AC81" s="461"/>
      <c r="AD81" s="461"/>
      <c r="AE81" s="461"/>
      <c r="AF81" s="461"/>
      <c r="AG81" s="461"/>
      <c r="AH81" s="461"/>
      <c r="AI81" s="461"/>
      <c r="AJ81" s="461"/>
      <c r="AK81" s="461"/>
      <c r="AL81" s="461"/>
      <c r="AM81" s="461"/>
      <c r="AN81" s="461"/>
      <c r="AO81" s="461"/>
      <c r="AP81" s="461"/>
      <c r="AQ81" s="461"/>
      <c r="AR81" s="461"/>
      <c r="AS81" s="461"/>
      <c r="AT81" s="461"/>
      <c r="AU81" s="461"/>
      <c r="AV81" s="461"/>
      <c r="AW81" s="461"/>
      <c r="AX81" s="461"/>
      <c r="AY81" s="461"/>
      <c r="AZ81" s="461"/>
      <c r="BA81" s="461"/>
      <c r="BB81" s="461"/>
      <c r="BC81" s="461"/>
      <c r="BD81" s="461"/>
      <c r="BE81" s="461"/>
      <c r="BF81" s="461"/>
      <c r="BG81" s="461"/>
    </row>
    <row r="82" spans="21:59" x14ac:dyDescent="0.3">
      <c r="U82" s="461"/>
      <c r="V82" s="461"/>
      <c r="W82" s="461"/>
      <c r="X82" s="461"/>
      <c r="Y82" s="461"/>
      <c r="Z82" s="461"/>
      <c r="AA82" s="461"/>
      <c r="AB82" s="461"/>
      <c r="AC82" s="461"/>
      <c r="AD82" s="461"/>
      <c r="AE82" s="461"/>
      <c r="AF82" s="461"/>
      <c r="AG82" s="461"/>
      <c r="AH82" s="461"/>
      <c r="AI82" s="461"/>
      <c r="AJ82" s="461"/>
      <c r="AK82" s="461"/>
      <c r="AL82" s="461"/>
      <c r="AM82" s="461"/>
      <c r="AN82" s="461"/>
      <c r="AO82" s="461"/>
      <c r="AP82" s="461"/>
      <c r="AQ82" s="461"/>
      <c r="AR82" s="461"/>
      <c r="AS82" s="461"/>
      <c r="AT82" s="461"/>
      <c r="AU82" s="461"/>
      <c r="AV82" s="461"/>
      <c r="AW82" s="461"/>
      <c r="AX82" s="461"/>
      <c r="AY82" s="461"/>
      <c r="AZ82" s="461"/>
      <c r="BA82" s="461"/>
      <c r="BB82" s="461"/>
      <c r="BC82" s="461"/>
      <c r="BD82" s="461"/>
      <c r="BE82" s="461"/>
      <c r="BF82" s="461"/>
      <c r="BG82" s="461"/>
    </row>
    <row r="83" spans="21:59" x14ac:dyDescent="0.3">
      <c r="U83" s="461"/>
      <c r="V83" s="461"/>
      <c r="W83" s="461"/>
      <c r="X83" s="461"/>
      <c r="Y83" s="461"/>
      <c r="Z83" s="461"/>
      <c r="AA83" s="461"/>
      <c r="AB83" s="461"/>
      <c r="AC83" s="461"/>
      <c r="AD83" s="461"/>
      <c r="AE83" s="461"/>
      <c r="AF83" s="461"/>
      <c r="AG83" s="461"/>
      <c r="AH83" s="461"/>
      <c r="AI83" s="461"/>
      <c r="AJ83" s="461"/>
      <c r="AK83" s="461"/>
      <c r="AL83" s="461"/>
      <c r="AM83" s="461"/>
      <c r="AN83" s="461"/>
      <c r="AO83" s="461"/>
      <c r="AP83" s="461"/>
      <c r="AQ83" s="461"/>
      <c r="AR83" s="461"/>
      <c r="AS83" s="461"/>
      <c r="AT83" s="461"/>
      <c r="AU83" s="461"/>
      <c r="AV83" s="461"/>
      <c r="AW83" s="461"/>
      <c r="AX83" s="461"/>
      <c r="AY83" s="461"/>
      <c r="AZ83" s="461"/>
      <c r="BA83" s="461"/>
      <c r="BB83" s="461"/>
      <c r="BC83" s="461"/>
      <c r="BD83" s="461"/>
      <c r="BE83" s="461"/>
      <c r="BF83" s="461"/>
      <c r="BG83" s="461"/>
    </row>
    <row r="84" spans="21:59" x14ac:dyDescent="0.3">
      <c r="U84" s="461"/>
      <c r="V84" s="461"/>
      <c r="W84" s="461"/>
      <c r="X84" s="461"/>
      <c r="Y84" s="461"/>
      <c r="Z84" s="461"/>
      <c r="AA84" s="461"/>
      <c r="AB84" s="461"/>
      <c r="AC84" s="461"/>
      <c r="AD84" s="461"/>
      <c r="AE84" s="461"/>
      <c r="AF84" s="461"/>
      <c r="AG84" s="461"/>
      <c r="AH84" s="461"/>
      <c r="AI84" s="461"/>
      <c r="AJ84" s="461"/>
      <c r="AK84" s="461"/>
      <c r="AL84" s="461"/>
      <c r="AM84" s="461"/>
      <c r="AN84" s="461"/>
      <c r="AO84" s="461"/>
      <c r="AP84" s="461"/>
      <c r="AQ84" s="461"/>
      <c r="AR84" s="461"/>
      <c r="AS84" s="461"/>
      <c r="AT84" s="461"/>
      <c r="AU84" s="461"/>
      <c r="AV84" s="461"/>
      <c r="AW84" s="461"/>
      <c r="AX84" s="461"/>
      <c r="AY84" s="461"/>
      <c r="AZ84" s="461"/>
      <c r="BA84" s="461"/>
      <c r="BB84" s="461"/>
      <c r="BC84" s="461"/>
      <c r="BD84" s="461"/>
      <c r="BE84" s="461"/>
      <c r="BF84" s="461"/>
      <c r="BG84" s="461"/>
    </row>
    <row r="85" spans="21:59" x14ac:dyDescent="0.3">
      <c r="U85" s="461"/>
      <c r="V85" s="461"/>
      <c r="W85" s="461"/>
      <c r="X85" s="461"/>
      <c r="Y85" s="461"/>
      <c r="Z85" s="461"/>
      <c r="AA85" s="461"/>
      <c r="AB85" s="461"/>
      <c r="AC85" s="461"/>
      <c r="AD85" s="461"/>
      <c r="AE85" s="461"/>
      <c r="AF85" s="461"/>
      <c r="AG85" s="461"/>
      <c r="AH85" s="461"/>
      <c r="AI85" s="461"/>
      <c r="AJ85" s="461"/>
      <c r="AK85" s="461"/>
      <c r="AL85" s="461"/>
      <c r="AM85" s="461"/>
      <c r="AN85" s="461"/>
      <c r="AO85" s="461"/>
      <c r="AP85" s="461"/>
      <c r="AQ85" s="461"/>
      <c r="AR85" s="461"/>
      <c r="AS85" s="461"/>
      <c r="AT85" s="461"/>
      <c r="AU85" s="461"/>
      <c r="AV85" s="461"/>
      <c r="AW85" s="461"/>
      <c r="AX85" s="461"/>
      <c r="AY85" s="461"/>
      <c r="AZ85" s="461"/>
      <c r="BA85" s="461"/>
      <c r="BB85" s="461"/>
      <c r="BC85" s="461"/>
      <c r="BD85" s="461"/>
      <c r="BE85" s="461"/>
      <c r="BF85" s="461"/>
      <c r="BG85" s="461"/>
    </row>
    <row r="86" spans="21:59" x14ac:dyDescent="0.3">
      <c r="U86" s="461"/>
      <c r="V86" s="461"/>
      <c r="W86" s="461"/>
      <c r="X86" s="461"/>
      <c r="Y86" s="461"/>
      <c r="Z86" s="461"/>
      <c r="AA86" s="461"/>
      <c r="AB86" s="461"/>
      <c r="AC86" s="461"/>
      <c r="AD86" s="461"/>
      <c r="AE86" s="461"/>
      <c r="AF86" s="461"/>
      <c r="AG86" s="461"/>
      <c r="AH86" s="461"/>
      <c r="AI86" s="461"/>
      <c r="AJ86" s="461"/>
      <c r="AK86" s="461"/>
      <c r="AL86" s="461"/>
      <c r="AM86" s="461"/>
      <c r="AN86" s="461"/>
      <c r="AO86" s="461"/>
      <c r="AP86" s="461"/>
      <c r="AQ86" s="461"/>
      <c r="AR86" s="461"/>
      <c r="AS86" s="461"/>
      <c r="AT86" s="461"/>
      <c r="AU86" s="461"/>
      <c r="AV86" s="461"/>
      <c r="AW86" s="461"/>
      <c r="AX86" s="461"/>
      <c r="AY86" s="461"/>
      <c r="AZ86" s="461"/>
      <c r="BA86" s="461"/>
      <c r="BB86" s="461"/>
      <c r="BC86" s="461"/>
      <c r="BD86" s="461"/>
      <c r="BE86" s="461"/>
      <c r="BF86" s="461"/>
      <c r="BG86" s="461"/>
    </row>
    <row r="87" spans="21:59" x14ac:dyDescent="0.3">
      <c r="U87" s="461"/>
      <c r="V87" s="461"/>
      <c r="W87" s="461"/>
      <c r="X87" s="461"/>
      <c r="Y87" s="461"/>
      <c r="Z87" s="461"/>
      <c r="AA87" s="461"/>
      <c r="AB87" s="461"/>
      <c r="AC87" s="461"/>
      <c r="AD87" s="461"/>
      <c r="AE87" s="461"/>
      <c r="AF87" s="461"/>
      <c r="AG87" s="461"/>
      <c r="AH87" s="461"/>
      <c r="AI87" s="461"/>
      <c r="AJ87" s="461"/>
      <c r="AK87" s="461"/>
      <c r="AL87" s="461"/>
      <c r="AM87" s="461"/>
      <c r="AN87" s="461"/>
      <c r="AO87" s="461"/>
      <c r="AP87" s="461"/>
      <c r="AQ87" s="461"/>
      <c r="AR87" s="461"/>
      <c r="AS87" s="461"/>
      <c r="AT87" s="461"/>
      <c r="AU87" s="461"/>
      <c r="AV87" s="461"/>
      <c r="AW87" s="461"/>
      <c r="AX87" s="461"/>
      <c r="AY87" s="461"/>
      <c r="AZ87" s="461"/>
      <c r="BA87" s="461"/>
      <c r="BB87" s="461"/>
      <c r="BC87" s="461"/>
      <c r="BD87" s="461"/>
      <c r="BE87" s="461"/>
      <c r="BF87" s="461"/>
      <c r="BG87" s="461"/>
    </row>
    <row r="88" spans="21:59" x14ac:dyDescent="0.3">
      <c r="U88" s="461"/>
      <c r="V88" s="461"/>
      <c r="W88" s="461"/>
      <c r="X88" s="461"/>
      <c r="Y88" s="461"/>
      <c r="Z88" s="461"/>
      <c r="AA88" s="461"/>
      <c r="AB88" s="461"/>
      <c r="AC88" s="461"/>
      <c r="AD88" s="461"/>
      <c r="AE88" s="461"/>
      <c r="AF88" s="461"/>
      <c r="AG88" s="461"/>
      <c r="AH88" s="461"/>
      <c r="AI88" s="461"/>
      <c r="AJ88" s="461"/>
      <c r="AK88" s="461"/>
      <c r="AL88" s="461"/>
      <c r="AM88" s="461"/>
      <c r="AN88" s="461"/>
      <c r="AO88" s="461"/>
      <c r="AP88" s="461"/>
      <c r="AQ88" s="461"/>
      <c r="AR88" s="461"/>
      <c r="AS88" s="461"/>
      <c r="AT88" s="461"/>
      <c r="AU88" s="461"/>
      <c r="AV88" s="461"/>
      <c r="AW88" s="461"/>
      <c r="AX88" s="461"/>
      <c r="AY88" s="461"/>
      <c r="AZ88" s="461"/>
      <c r="BA88" s="461"/>
      <c r="BB88" s="461"/>
      <c r="BC88" s="461"/>
      <c r="BD88" s="461"/>
      <c r="BE88" s="461"/>
      <c r="BF88" s="461"/>
      <c r="BG88" s="461"/>
    </row>
    <row r="89" spans="21:59" x14ac:dyDescent="0.3">
      <c r="U89" s="461"/>
      <c r="V89" s="461"/>
      <c r="W89" s="461"/>
      <c r="X89" s="461"/>
      <c r="Y89" s="461"/>
      <c r="Z89" s="461"/>
      <c r="AA89" s="461"/>
      <c r="AB89" s="461"/>
      <c r="AC89" s="461"/>
      <c r="AD89" s="461"/>
      <c r="AE89" s="461"/>
      <c r="AF89" s="461"/>
      <c r="AG89" s="461"/>
      <c r="AH89" s="461"/>
      <c r="AI89" s="461"/>
      <c r="AJ89" s="461"/>
      <c r="AK89" s="461"/>
      <c r="AL89" s="461"/>
      <c r="AM89" s="461"/>
      <c r="AN89" s="461"/>
      <c r="AO89" s="461"/>
      <c r="AP89" s="461"/>
      <c r="AQ89" s="461"/>
      <c r="AR89" s="461"/>
      <c r="AS89" s="461"/>
      <c r="AT89" s="461"/>
      <c r="AU89" s="461"/>
      <c r="AV89" s="461"/>
      <c r="AW89" s="461"/>
      <c r="AX89" s="461"/>
      <c r="AY89" s="461"/>
      <c r="AZ89" s="461"/>
      <c r="BA89" s="461"/>
      <c r="BB89" s="461"/>
      <c r="BC89" s="461"/>
      <c r="BD89" s="461"/>
      <c r="BE89" s="461"/>
      <c r="BF89" s="461"/>
      <c r="BG89" s="461"/>
    </row>
    <row r="90" spans="21:59" x14ac:dyDescent="0.3">
      <c r="U90" s="461"/>
      <c r="V90" s="461"/>
      <c r="W90" s="461"/>
      <c r="X90" s="461"/>
      <c r="Y90" s="461"/>
      <c r="Z90" s="461"/>
      <c r="AA90" s="461"/>
      <c r="AB90" s="461"/>
      <c r="AC90" s="461"/>
      <c r="AD90" s="461"/>
      <c r="AE90" s="461"/>
      <c r="AF90" s="461"/>
      <c r="AG90" s="461"/>
      <c r="AH90" s="461"/>
      <c r="AI90" s="461"/>
      <c r="AJ90" s="461"/>
      <c r="AK90" s="461"/>
      <c r="AL90" s="461"/>
      <c r="AM90" s="461"/>
      <c r="AN90" s="461"/>
      <c r="AO90" s="461"/>
      <c r="AP90" s="461"/>
      <c r="AQ90" s="461"/>
      <c r="AR90" s="461"/>
      <c r="AS90" s="461"/>
      <c r="AT90" s="461"/>
      <c r="AU90" s="461"/>
      <c r="AV90" s="461"/>
      <c r="AW90" s="461"/>
      <c r="AX90" s="461"/>
      <c r="AY90" s="461"/>
      <c r="AZ90" s="461"/>
      <c r="BA90" s="461"/>
      <c r="BB90" s="461"/>
      <c r="BC90" s="461"/>
      <c r="BD90" s="461"/>
      <c r="BE90" s="461"/>
      <c r="BF90" s="461"/>
      <c r="BG90" s="461"/>
    </row>
    <row r="91" spans="21:59" x14ac:dyDescent="0.3">
      <c r="U91" s="461"/>
      <c r="V91" s="461"/>
      <c r="W91" s="461"/>
      <c r="X91" s="461"/>
      <c r="Y91" s="461"/>
      <c r="Z91" s="461"/>
      <c r="AA91" s="461"/>
      <c r="AB91" s="461"/>
      <c r="AC91" s="461"/>
      <c r="AD91" s="461"/>
      <c r="AE91" s="461"/>
      <c r="AF91" s="461"/>
      <c r="AG91" s="461"/>
      <c r="AH91" s="461"/>
      <c r="AI91" s="461"/>
      <c r="AJ91" s="461"/>
      <c r="AK91" s="461"/>
      <c r="AL91" s="461"/>
      <c r="AM91" s="461"/>
      <c r="AN91" s="461"/>
      <c r="AO91" s="461"/>
      <c r="AP91" s="461"/>
      <c r="AQ91" s="461"/>
      <c r="AR91" s="461"/>
      <c r="AS91" s="461"/>
      <c r="AT91" s="461"/>
      <c r="AU91" s="461"/>
      <c r="AV91" s="461"/>
      <c r="AW91" s="461"/>
      <c r="AX91" s="461"/>
      <c r="AY91" s="461"/>
      <c r="AZ91" s="461"/>
      <c r="BA91" s="461"/>
      <c r="BB91" s="461"/>
      <c r="BC91" s="461"/>
      <c r="BD91" s="461"/>
      <c r="BE91" s="461"/>
      <c r="BF91" s="461"/>
      <c r="BG91" s="461"/>
    </row>
    <row r="92" spans="21:59" x14ac:dyDescent="0.3">
      <c r="U92" s="461"/>
      <c r="V92" s="461"/>
      <c r="W92" s="461"/>
      <c r="X92" s="461"/>
      <c r="Y92" s="461"/>
      <c r="Z92" s="461"/>
      <c r="AA92" s="461"/>
      <c r="AB92" s="461"/>
      <c r="AC92" s="461"/>
      <c r="AD92" s="461"/>
      <c r="AE92" s="461"/>
      <c r="AF92" s="461"/>
      <c r="AG92" s="461"/>
      <c r="AH92" s="461"/>
      <c r="AI92" s="461"/>
      <c r="AJ92" s="461"/>
      <c r="AK92" s="461"/>
      <c r="AL92" s="461"/>
      <c r="AM92" s="461"/>
      <c r="AN92" s="461"/>
      <c r="AO92" s="461"/>
      <c r="AP92" s="461"/>
      <c r="AQ92" s="461"/>
      <c r="AR92" s="461"/>
      <c r="AS92" s="461"/>
      <c r="AT92" s="461"/>
      <c r="AU92" s="461"/>
      <c r="AV92" s="461"/>
      <c r="AW92" s="461"/>
      <c r="AX92" s="461"/>
      <c r="AY92" s="461"/>
      <c r="AZ92" s="461"/>
      <c r="BA92" s="461"/>
      <c r="BB92" s="461"/>
      <c r="BC92" s="461"/>
      <c r="BD92" s="461"/>
      <c r="BE92" s="461"/>
      <c r="BF92" s="461"/>
      <c r="BG92" s="461"/>
    </row>
    <row r="93" spans="21:59" x14ac:dyDescent="0.3">
      <c r="U93" s="461"/>
      <c r="V93" s="461"/>
      <c r="W93" s="461"/>
      <c r="X93" s="461"/>
      <c r="Y93" s="461"/>
      <c r="Z93" s="461"/>
      <c r="AA93" s="461"/>
      <c r="AB93" s="461"/>
      <c r="AC93" s="461"/>
      <c r="AD93" s="461"/>
      <c r="AE93" s="461"/>
      <c r="AF93" s="461"/>
      <c r="AG93" s="461"/>
      <c r="AH93" s="461"/>
      <c r="AI93" s="461"/>
      <c r="AJ93" s="461"/>
      <c r="AK93" s="461"/>
      <c r="AL93" s="461"/>
      <c r="AM93" s="461"/>
      <c r="AN93" s="461"/>
      <c r="AO93" s="461"/>
      <c r="AP93" s="461"/>
      <c r="AQ93" s="461"/>
      <c r="AR93" s="461"/>
      <c r="AS93" s="461"/>
      <c r="AT93" s="461"/>
      <c r="AU93" s="461"/>
      <c r="AV93" s="461"/>
      <c r="AW93" s="461"/>
      <c r="AX93" s="461"/>
      <c r="AY93" s="461"/>
      <c r="AZ93" s="461"/>
      <c r="BA93" s="461"/>
      <c r="BB93" s="461"/>
      <c r="BC93" s="461"/>
      <c r="BD93" s="461"/>
      <c r="BE93" s="461"/>
      <c r="BF93" s="461"/>
      <c r="BG93" s="461"/>
    </row>
    <row r="94" spans="21:59" x14ac:dyDescent="0.3">
      <c r="U94" s="461"/>
      <c r="V94" s="461"/>
      <c r="W94" s="461"/>
      <c r="X94" s="461"/>
      <c r="Y94" s="461"/>
      <c r="Z94" s="461"/>
      <c r="AA94" s="461"/>
      <c r="AB94" s="461"/>
      <c r="AC94" s="461"/>
      <c r="AD94" s="461"/>
      <c r="AE94" s="461"/>
      <c r="AF94" s="461"/>
      <c r="AG94" s="461"/>
      <c r="AH94" s="461"/>
      <c r="AI94" s="461"/>
      <c r="AJ94" s="461"/>
      <c r="AK94" s="461"/>
      <c r="AL94" s="461"/>
      <c r="AM94" s="461"/>
      <c r="AN94" s="461"/>
      <c r="AO94" s="461"/>
      <c r="AP94" s="461"/>
      <c r="AQ94" s="461"/>
      <c r="AR94" s="461"/>
      <c r="AS94" s="461"/>
      <c r="AT94" s="461"/>
      <c r="AU94" s="461"/>
      <c r="AV94" s="461"/>
      <c r="AW94" s="461"/>
      <c r="AX94" s="461"/>
      <c r="AY94" s="461"/>
      <c r="AZ94" s="461"/>
      <c r="BA94" s="461"/>
      <c r="BB94" s="461"/>
      <c r="BC94" s="461"/>
      <c r="BD94" s="461"/>
      <c r="BE94" s="461"/>
      <c r="BF94" s="461"/>
      <c r="BG94" s="461"/>
    </row>
    <row r="95" spans="21:59" x14ac:dyDescent="0.3">
      <c r="U95" s="461"/>
      <c r="V95" s="461"/>
      <c r="W95" s="461"/>
      <c r="X95" s="461"/>
      <c r="Y95" s="461"/>
      <c r="Z95" s="461"/>
      <c r="AA95" s="461"/>
      <c r="AB95" s="461"/>
      <c r="AC95" s="461"/>
      <c r="AD95" s="461"/>
      <c r="AE95" s="461"/>
      <c r="AF95" s="461"/>
      <c r="AG95" s="461"/>
      <c r="AH95" s="461"/>
      <c r="AI95" s="461"/>
      <c r="AJ95" s="461"/>
      <c r="AK95" s="461"/>
      <c r="AL95" s="461"/>
      <c r="AM95" s="461"/>
      <c r="AN95" s="461"/>
      <c r="AO95" s="461"/>
      <c r="AP95" s="461"/>
      <c r="AQ95" s="461"/>
      <c r="AR95" s="461"/>
      <c r="AS95" s="461"/>
      <c r="AT95" s="461"/>
      <c r="AU95" s="461"/>
      <c r="AV95" s="461"/>
      <c r="AW95" s="461"/>
      <c r="AX95" s="461"/>
      <c r="AY95" s="461"/>
      <c r="AZ95" s="461"/>
      <c r="BA95" s="461"/>
      <c r="BB95" s="461"/>
      <c r="BC95" s="461"/>
      <c r="BD95" s="461"/>
      <c r="BE95" s="461"/>
      <c r="BF95" s="461"/>
      <c r="BG95" s="461"/>
    </row>
    <row r="96" spans="21:59" x14ac:dyDescent="0.3">
      <c r="U96" s="461"/>
      <c r="V96" s="461"/>
      <c r="W96" s="461"/>
      <c r="X96" s="461"/>
      <c r="Y96" s="461"/>
      <c r="Z96" s="461"/>
      <c r="AA96" s="461"/>
      <c r="AB96" s="461"/>
      <c r="AC96" s="461"/>
      <c r="AD96" s="461"/>
      <c r="AE96" s="461"/>
      <c r="AF96" s="461"/>
      <c r="AG96" s="461"/>
      <c r="AH96" s="461"/>
      <c r="AI96" s="461"/>
      <c r="AJ96" s="461"/>
      <c r="AK96" s="461"/>
      <c r="AL96" s="461"/>
      <c r="AM96" s="461"/>
      <c r="AN96" s="461"/>
      <c r="AO96" s="461"/>
      <c r="AP96" s="461"/>
      <c r="AQ96" s="461"/>
      <c r="AR96" s="461"/>
      <c r="AS96" s="461"/>
      <c r="AT96" s="461"/>
      <c r="AU96" s="461"/>
      <c r="AV96" s="461"/>
      <c r="AW96" s="461"/>
      <c r="AX96" s="461"/>
      <c r="AY96" s="461"/>
      <c r="AZ96" s="461"/>
      <c r="BA96" s="461"/>
      <c r="BB96" s="461"/>
      <c r="BC96" s="461"/>
      <c r="BD96" s="461"/>
      <c r="BE96" s="461"/>
      <c r="BF96" s="461"/>
      <c r="BG96" s="461"/>
    </row>
    <row r="97" spans="21:59" x14ac:dyDescent="0.3">
      <c r="U97" s="461"/>
      <c r="V97" s="461"/>
      <c r="W97" s="461"/>
      <c r="X97" s="461"/>
      <c r="Y97" s="461"/>
      <c r="Z97" s="461"/>
      <c r="AA97" s="461"/>
      <c r="AB97" s="461"/>
      <c r="AC97" s="461"/>
      <c r="AD97" s="461"/>
      <c r="AE97" s="461"/>
      <c r="AF97" s="461"/>
      <c r="AG97" s="461"/>
      <c r="AH97" s="461"/>
      <c r="AI97" s="461"/>
      <c r="AJ97" s="461"/>
      <c r="AK97" s="461"/>
      <c r="AL97" s="461"/>
      <c r="AM97" s="461"/>
      <c r="AN97" s="461"/>
      <c r="AO97" s="461"/>
      <c r="AP97" s="461"/>
      <c r="AQ97" s="461"/>
      <c r="AR97" s="461"/>
      <c r="AS97" s="461"/>
      <c r="AT97" s="461"/>
      <c r="AU97" s="461"/>
      <c r="AV97" s="461"/>
      <c r="AW97" s="461"/>
      <c r="AX97" s="461"/>
      <c r="AY97" s="461"/>
      <c r="AZ97" s="461"/>
      <c r="BA97" s="461"/>
      <c r="BB97" s="461"/>
      <c r="BC97" s="461"/>
      <c r="BD97" s="461"/>
      <c r="BE97" s="461"/>
      <c r="BF97" s="461"/>
      <c r="BG97" s="461"/>
    </row>
    <row r="98" spans="21:59" x14ac:dyDescent="0.3">
      <c r="U98" s="461"/>
      <c r="V98" s="461"/>
      <c r="W98" s="461"/>
      <c r="X98" s="461"/>
      <c r="Y98" s="461"/>
      <c r="Z98" s="461"/>
      <c r="AA98" s="461"/>
      <c r="AB98" s="461"/>
      <c r="AC98" s="461"/>
      <c r="AD98" s="461"/>
      <c r="AE98" s="461"/>
      <c r="AF98" s="461"/>
      <c r="AG98" s="461"/>
      <c r="AH98" s="461"/>
      <c r="AI98" s="461"/>
      <c r="AJ98" s="461"/>
      <c r="AK98" s="461"/>
      <c r="AL98" s="461"/>
      <c r="AM98" s="461"/>
      <c r="AN98" s="461"/>
      <c r="AO98" s="461"/>
      <c r="AP98" s="461"/>
      <c r="AQ98" s="461"/>
      <c r="AR98" s="461"/>
      <c r="AS98" s="461"/>
      <c r="AT98" s="461"/>
      <c r="AU98" s="461"/>
      <c r="AV98" s="461"/>
      <c r="AW98" s="461"/>
      <c r="AX98" s="461"/>
      <c r="AY98" s="461"/>
      <c r="AZ98" s="461"/>
      <c r="BA98" s="461"/>
      <c r="BB98" s="461"/>
      <c r="BC98" s="461"/>
      <c r="BD98" s="461"/>
      <c r="BE98" s="461"/>
      <c r="BF98" s="461"/>
      <c r="BG98" s="461"/>
    </row>
    <row r="99" spans="21:59" x14ac:dyDescent="0.3">
      <c r="U99" s="461"/>
      <c r="V99" s="461"/>
      <c r="W99" s="461"/>
      <c r="X99" s="461"/>
      <c r="Y99" s="461"/>
      <c r="Z99" s="461"/>
      <c r="AA99" s="461"/>
      <c r="AB99" s="461"/>
      <c r="AC99" s="461"/>
      <c r="AD99" s="461"/>
      <c r="AE99" s="461"/>
      <c r="AF99" s="461"/>
      <c r="AG99" s="461"/>
      <c r="AH99" s="461"/>
      <c r="AI99" s="461"/>
      <c r="AJ99" s="461"/>
      <c r="AK99" s="461"/>
      <c r="AL99" s="461"/>
      <c r="AM99" s="461"/>
      <c r="AN99" s="461"/>
      <c r="AO99" s="461"/>
      <c r="AP99" s="461"/>
      <c r="AQ99" s="461"/>
      <c r="AR99" s="461"/>
      <c r="AS99" s="461"/>
      <c r="AT99" s="461"/>
      <c r="AU99" s="461"/>
      <c r="AV99" s="461"/>
      <c r="AW99" s="461"/>
      <c r="AX99" s="461"/>
      <c r="AY99" s="461"/>
      <c r="AZ99" s="461"/>
      <c r="BA99" s="461"/>
      <c r="BB99" s="461"/>
      <c r="BC99" s="461"/>
      <c r="BD99" s="461"/>
      <c r="BE99" s="461"/>
      <c r="BF99" s="461"/>
      <c r="BG99" s="461"/>
    </row>
    <row r="100" spans="21:59" x14ac:dyDescent="0.3">
      <c r="U100" s="461"/>
      <c r="V100" s="461"/>
      <c r="W100" s="461"/>
      <c r="X100" s="461"/>
      <c r="Y100" s="461"/>
      <c r="Z100" s="461"/>
      <c r="AA100" s="461"/>
      <c r="AB100" s="461"/>
      <c r="AC100" s="461"/>
      <c r="AD100" s="461"/>
      <c r="AE100" s="461"/>
      <c r="AF100" s="461"/>
      <c r="AG100" s="461"/>
      <c r="AH100" s="461"/>
      <c r="AI100" s="461"/>
      <c r="AJ100" s="461"/>
      <c r="AK100" s="461"/>
      <c r="AL100" s="461"/>
      <c r="AM100" s="461"/>
      <c r="AN100" s="461"/>
      <c r="AO100" s="461"/>
      <c r="AP100" s="461"/>
      <c r="AQ100" s="461"/>
      <c r="AR100" s="461"/>
      <c r="AS100" s="461"/>
      <c r="AT100" s="461"/>
      <c r="AU100" s="461"/>
      <c r="AV100" s="461"/>
      <c r="AW100" s="461"/>
      <c r="AX100" s="461"/>
      <c r="AY100" s="461"/>
      <c r="AZ100" s="461"/>
      <c r="BA100" s="461"/>
      <c r="BB100" s="461"/>
      <c r="BC100" s="461"/>
      <c r="BD100" s="461"/>
      <c r="BE100" s="461"/>
      <c r="BF100" s="461"/>
      <c r="BG100" s="461"/>
    </row>
    <row r="101" spans="21:59" x14ac:dyDescent="0.3">
      <c r="U101" s="461"/>
      <c r="V101" s="461"/>
      <c r="W101" s="461"/>
      <c r="X101" s="461"/>
      <c r="Y101" s="461"/>
      <c r="Z101" s="461"/>
      <c r="AA101" s="461"/>
      <c r="AB101" s="461"/>
      <c r="AC101" s="461"/>
      <c r="AD101" s="461"/>
      <c r="AE101" s="461"/>
      <c r="AF101" s="461"/>
      <c r="AG101" s="461"/>
      <c r="AH101" s="461"/>
      <c r="AI101" s="461"/>
      <c r="AJ101" s="461"/>
      <c r="AK101" s="461"/>
      <c r="AL101" s="461"/>
      <c r="AM101" s="461"/>
      <c r="AN101" s="461"/>
      <c r="AO101" s="461"/>
      <c r="AP101" s="461"/>
      <c r="AQ101" s="461"/>
      <c r="AR101" s="461"/>
      <c r="AS101" s="461"/>
      <c r="AT101" s="461"/>
      <c r="AU101" s="461"/>
      <c r="AV101" s="461"/>
      <c r="AW101" s="461"/>
      <c r="AX101" s="461"/>
      <c r="AY101" s="461"/>
      <c r="AZ101" s="461"/>
      <c r="BA101" s="461"/>
      <c r="BB101" s="461"/>
      <c r="BC101" s="461"/>
      <c r="BD101" s="461"/>
      <c r="BE101" s="461"/>
      <c r="BF101" s="461"/>
      <c r="BG101" s="461"/>
    </row>
    <row r="102" spans="21:59" x14ac:dyDescent="0.3">
      <c r="U102" s="461"/>
      <c r="V102" s="461"/>
      <c r="W102" s="461"/>
      <c r="X102" s="461"/>
      <c r="Y102" s="461"/>
      <c r="Z102" s="461"/>
      <c r="AA102" s="461"/>
      <c r="AB102" s="461"/>
      <c r="AC102" s="461"/>
      <c r="AD102" s="461"/>
      <c r="AE102" s="461"/>
      <c r="AF102" s="461"/>
      <c r="AG102" s="461"/>
      <c r="AH102" s="461"/>
      <c r="AI102" s="461"/>
      <c r="AJ102" s="461"/>
      <c r="AK102" s="461"/>
      <c r="AL102" s="461"/>
      <c r="AM102" s="461"/>
      <c r="AN102" s="461"/>
      <c r="AO102" s="461"/>
      <c r="AP102" s="461"/>
      <c r="AQ102" s="461"/>
      <c r="AR102" s="461"/>
      <c r="AS102" s="461"/>
      <c r="AT102" s="461"/>
      <c r="AU102" s="461"/>
      <c r="AV102" s="461"/>
      <c r="AW102" s="461"/>
      <c r="AX102" s="461"/>
      <c r="AY102" s="461"/>
      <c r="AZ102" s="461"/>
      <c r="BA102" s="461"/>
      <c r="BB102" s="461"/>
      <c r="BC102" s="461"/>
      <c r="BD102" s="461"/>
      <c r="BE102" s="461"/>
      <c r="BF102" s="461"/>
      <c r="BG102" s="461"/>
    </row>
    <row r="103" spans="21:59" x14ac:dyDescent="0.3">
      <c r="U103" s="461"/>
      <c r="V103" s="461"/>
      <c r="W103" s="461"/>
      <c r="X103" s="461"/>
      <c r="Y103" s="461"/>
      <c r="Z103" s="461"/>
      <c r="AA103" s="461"/>
      <c r="AB103" s="461"/>
      <c r="AC103" s="461"/>
      <c r="AD103" s="461"/>
      <c r="AE103" s="461"/>
      <c r="AF103" s="461"/>
      <c r="AG103" s="461"/>
      <c r="AH103" s="461"/>
      <c r="AI103" s="461"/>
      <c r="AJ103" s="461"/>
      <c r="AK103" s="461"/>
      <c r="AL103" s="461"/>
      <c r="AM103" s="461"/>
      <c r="AN103" s="461"/>
      <c r="AO103" s="461"/>
      <c r="AP103" s="461"/>
      <c r="AQ103" s="461"/>
      <c r="AR103" s="461"/>
      <c r="AS103" s="461"/>
      <c r="AT103" s="461"/>
      <c r="AU103" s="461"/>
      <c r="AV103" s="461"/>
      <c r="AW103" s="461"/>
      <c r="AX103" s="461"/>
      <c r="AY103" s="461"/>
      <c r="AZ103" s="461"/>
      <c r="BA103" s="461"/>
      <c r="BB103" s="461"/>
      <c r="BC103" s="461"/>
      <c r="BD103" s="461"/>
      <c r="BE103" s="461"/>
      <c r="BF103" s="461"/>
      <c r="BG103" s="461"/>
    </row>
    <row r="104" spans="21:59" x14ac:dyDescent="0.3">
      <c r="U104" s="461"/>
      <c r="V104" s="461"/>
      <c r="W104" s="461"/>
      <c r="X104" s="461"/>
      <c r="Y104" s="461"/>
      <c r="Z104" s="461"/>
      <c r="AA104" s="461"/>
      <c r="AB104" s="461"/>
      <c r="AC104" s="461"/>
      <c r="AD104" s="461"/>
      <c r="AE104" s="461"/>
      <c r="AF104" s="461"/>
      <c r="AG104" s="461"/>
      <c r="AH104" s="461"/>
      <c r="AI104" s="461"/>
      <c r="AJ104" s="461"/>
      <c r="AK104" s="461"/>
      <c r="AL104" s="461"/>
      <c r="AM104" s="461"/>
      <c r="AN104" s="461"/>
      <c r="AO104" s="461"/>
      <c r="AP104" s="461"/>
      <c r="AQ104" s="461"/>
      <c r="AR104" s="461"/>
      <c r="AS104" s="461"/>
      <c r="AT104" s="461"/>
      <c r="AU104" s="461"/>
      <c r="AV104" s="461"/>
      <c r="AW104" s="461"/>
      <c r="AX104" s="461"/>
      <c r="AY104" s="461"/>
      <c r="AZ104" s="461"/>
      <c r="BA104" s="461"/>
      <c r="BB104" s="461"/>
      <c r="BC104" s="461"/>
      <c r="BD104" s="461"/>
      <c r="BE104" s="461"/>
      <c r="BF104" s="461"/>
      <c r="BG104" s="461"/>
    </row>
    <row r="105" spans="21:59" x14ac:dyDescent="0.3">
      <c r="U105" s="461"/>
      <c r="V105" s="461"/>
      <c r="W105" s="461"/>
      <c r="X105" s="461"/>
      <c r="Y105" s="461"/>
      <c r="Z105" s="461"/>
      <c r="AA105" s="461"/>
      <c r="AB105" s="461"/>
      <c r="AC105" s="461"/>
      <c r="AD105" s="461"/>
      <c r="AE105" s="461"/>
      <c r="AF105" s="461"/>
      <c r="AG105" s="461"/>
      <c r="AH105" s="461"/>
      <c r="AI105" s="461"/>
      <c r="AJ105" s="461"/>
      <c r="AK105" s="461"/>
      <c r="AL105" s="461"/>
      <c r="AM105" s="461"/>
      <c r="AN105" s="461"/>
      <c r="AO105" s="461"/>
      <c r="AP105" s="461"/>
      <c r="AQ105" s="461"/>
      <c r="AR105" s="461"/>
      <c r="AS105" s="461"/>
      <c r="AT105" s="461"/>
      <c r="AU105" s="461"/>
      <c r="AV105" s="461"/>
      <c r="AW105" s="461"/>
      <c r="AX105" s="461"/>
      <c r="AY105" s="461"/>
      <c r="AZ105" s="461"/>
      <c r="BA105" s="461"/>
      <c r="BB105" s="461"/>
      <c r="BC105" s="461"/>
      <c r="BD105" s="461"/>
      <c r="BE105" s="461"/>
      <c r="BF105" s="461"/>
      <c r="BG105" s="461"/>
    </row>
    <row r="106" spans="21:59" x14ac:dyDescent="0.3">
      <c r="U106" s="461"/>
      <c r="V106" s="461"/>
      <c r="W106" s="461"/>
      <c r="X106" s="461"/>
      <c r="Y106" s="461"/>
      <c r="Z106" s="461"/>
      <c r="AA106" s="461"/>
      <c r="AB106" s="461"/>
      <c r="AC106" s="461"/>
      <c r="AD106" s="461"/>
      <c r="AE106" s="461"/>
      <c r="AF106" s="461"/>
      <c r="AG106" s="461"/>
      <c r="AH106" s="461"/>
      <c r="AI106" s="461"/>
      <c r="AJ106" s="461"/>
      <c r="AK106" s="461"/>
      <c r="AL106" s="461"/>
      <c r="AM106" s="461"/>
      <c r="AN106" s="461"/>
      <c r="AO106" s="461"/>
      <c r="AP106" s="461"/>
      <c r="AQ106" s="461"/>
      <c r="AR106" s="461"/>
      <c r="AS106" s="461"/>
      <c r="AT106" s="461"/>
      <c r="AU106" s="461"/>
      <c r="AV106" s="461"/>
      <c r="AW106" s="461"/>
      <c r="AX106" s="461"/>
      <c r="AY106" s="461"/>
      <c r="AZ106" s="461"/>
      <c r="BA106" s="461"/>
      <c r="BB106" s="461"/>
      <c r="BC106" s="461"/>
      <c r="BD106" s="461"/>
      <c r="BE106" s="461"/>
      <c r="BF106" s="461"/>
      <c r="BG106" s="461"/>
    </row>
    <row r="107" spans="21:59" x14ac:dyDescent="0.3">
      <c r="U107" s="461"/>
      <c r="V107" s="461"/>
      <c r="W107" s="461"/>
      <c r="X107" s="461"/>
      <c r="Y107" s="461"/>
      <c r="Z107" s="461"/>
      <c r="AA107" s="461"/>
      <c r="AB107" s="461"/>
      <c r="AC107" s="461"/>
      <c r="AD107" s="461"/>
      <c r="AE107" s="461"/>
      <c r="AF107" s="461"/>
      <c r="AG107" s="461"/>
      <c r="AH107" s="461"/>
      <c r="AI107" s="461"/>
      <c r="AJ107" s="461"/>
      <c r="AK107" s="461"/>
      <c r="AL107" s="461"/>
      <c r="AM107" s="461"/>
      <c r="AN107" s="461"/>
      <c r="AO107" s="461"/>
      <c r="AP107" s="461"/>
      <c r="AQ107" s="461"/>
      <c r="AR107" s="461"/>
      <c r="AS107" s="461"/>
      <c r="AT107" s="461"/>
      <c r="AU107" s="461"/>
      <c r="AV107" s="461"/>
      <c r="AW107" s="461"/>
      <c r="AX107" s="461"/>
      <c r="AY107" s="461"/>
      <c r="AZ107" s="461"/>
      <c r="BA107" s="461"/>
      <c r="BB107" s="461"/>
      <c r="BC107" s="461"/>
      <c r="BD107" s="461"/>
      <c r="BE107" s="461"/>
      <c r="BF107" s="461"/>
      <c r="BG107" s="461"/>
    </row>
    <row r="108" spans="21:59" x14ac:dyDescent="0.3">
      <c r="U108" s="461"/>
      <c r="V108" s="461"/>
      <c r="W108" s="461"/>
      <c r="X108" s="461"/>
      <c r="Y108" s="461"/>
      <c r="Z108" s="461"/>
      <c r="AA108" s="461"/>
      <c r="AB108" s="461"/>
      <c r="AC108" s="461"/>
      <c r="AD108" s="461"/>
      <c r="AE108" s="461"/>
      <c r="AF108" s="461"/>
      <c r="AG108" s="461"/>
      <c r="AH108" s="461"/>
      <c r="AI108" s="461"/>
      <c r="AJ108" s="461"/>
      <c r="AK108" s="461"/>
      <c r="AL108" s="461"/>
      <c r="AM108" s="461"/>
      <c r="AN108" s="461"/>
      <c r="AO108" s="461"/>
      <c r="AP108" s="461"/>
      <c r="AQ108" s="461"/>
      <c r="AR108" s="461"/>
      <c r="AS108" s="461"/>
      <c r="AT108" s="461"/>
      <c r="AU108" s="461"/>
      <c r="AV108" s="461"/>
      <c r="AW108" s="461"/>
      <c r="AX108" s="461"/>
      <c r="AY108" s="461"/>
      <c r="AZ108" s="461"/>
      <c r="BA108" s="461"/>
      <c r="BB108" s="461"/>
      <c r="BC108" s="461"/>
      <c r="BD108" s="461"/>
      <c r="BE108" s="461"/>
      <c r="BF108" s="461"/>
      <c r="BG108" s="461"/>
    </row>
    <row r="109" spans="21:59" x14ac:dyDescent="0.3">
      <c r="U109" s="461"/>
      <c r="V109" s="461"/>
      <c r="W109" s="461"/>
      <c r="X109" s="461"/>
      <c r="Y109" s="461"/>
      <c r="Z109" s="461"/>
      <c r="AA109" s="461"/>
      <c r="AB109" s="461"/>
      <c r="AC109" s="461"/>
      <c r="AD109" s="461"/>
      <c r="AE109" s="461"/>
      <c r="AF109" s="461"/>
      <c r="AG109" s="461"/>
      <c r="AH109" s="461"/>
      <c r="AI109" s="461"/>
      <c r="AJ109" s="461"/>
      <c r="AK109" s="461"/>
      <c r="AL109" s="461"/>
      <c r="AM109" s="461"/>
      <c r="AN109" s="461"/>
      <c r="AO109" s="461"/>
      <c r="AP109" s="461"/>
      <c r="AQ109" s="461"/>
      <c r="AR109" s="461"/>
      <c r="AS109" s="461"/>
      <c r="AT109" s="461"/>
      <c r="AU109" s="461"/>
      <c r="AV109" s="461"/>
      <c r="AW109" s="461"/>
      <c r="AX109" s="461"/>
      <c r="AY109" s="461"/>
      <c r="AZ109" s="461"/>
      <c r="BA109" s="461"/>
      <c r="BB109" s="461"/>
      <c r="BC109" s="461"/>
      <c r="BD109" s="461"/>
      <c r="BE109" s="461"/>
      <c r="BF109" s="461"/>
      <c r="BG109" s="461"/>
    </row>
    <row r="110" spans="21:59" x14ac:dyDescent="0.3">
      <c r="U110" s="461"/>
      <c r="V110" s="461"/>
      <c r="W110" s="461"/>
      <c r="X110" s="461"/>
      <c r="Y110" s="461"/>
      <c r="Z110" s="461"/>
      <c r="AA110" s="461"/>
      <c r="AB110" s="461"/>
      <c r="AC110" s="461"/>
      <c r="AD110" s="461"/>
      <c r="AE110" s="461"/>
      <c r="AF110" s="461"/>
      <c r="AG110" s="461"/>
      <c r="AH110" s="461"/>
      <c r="AI110" s="461"/>
      <c r="AJ110" s="461"/>
      <c r="AK110" s="461"/>
      <c r="AL110" s="461"/>
      <c r="AM110" s="461"/>
      <c r="AN110" s="461"/>
      <c r="AO110" s="461"/>
      <c r="AP110" s="461"/>
      <c r="AQ110" s="461"/>
      <c r="AR110" s="461"/>
      <c r="AS110" s="461"/>
      <c r="AT110" s="461"/>
      <c r="AU110" s="461"/>
      <c r="AV110" s="461"/>
      <c r="AW110" s="461"/>
      <c r="AX110" s="461"/>
      <c r="AY110" s="461"/>
      <c r="AZ110" s="461"/>
      <c r="BA110" s="461"/>
      <c r="BB110" s="461"/>
      <c r="BC110" s="461"/>
      <c r="BD110" s="461"/>
      <c r="BE110" s="461"/>
      <c r="BF110" s="461"/>
      <c r="BG110" s="461"/>
    </row>
    <row r="111" spans="21:59" x14ac:dyDescent="0.3">
      <c r="U111" s="461"/>
      <c r="V111" s="461"/>
      <c r="W111" s="461"/>
      <c r="X111" s="461"/>
      <c r="Y111" s="461"/>
      <c r="Z111" s="461"/>
      <c r="AA111" s="461"/>
      <c r="AB111" s="461"/>
      <c r="AC111" s="461"/>
      <c r="AD111" s="461"/>
      <c r="AE111" s="461"/>
      <c r="AF111" s="461"/>
      <c r="AG111" s="461"/>
      <c r="AH111" s="461"/>
      <c r="AI111" s="461"/>
      <c r="AJ111" s="461"/>
      <c r="AK111" s="461"/>
      <c r="AL111" s="461"/>
      <c r="AM111" s="461"/>
      <c r="AN111" s="461"/>
      <c r="AO111" s="461"/>
      <c r="AP111" s="461"/>
      <c r="AQ111" s="461"/>
      <c r="AR111" s="461"/>
      <c r="AS111" s="461"/>
      <c r="AT111" s="461"/>
      <c r="AU111" s="461"/>
      <c r="AV111" s="461"/>
      <c r="AW111" s="461"/>
      <c r="AX111" s="461"/>
      <c r="AY111" s="461"/>
      <c r="AZ111" s="461"/>
      <c r="BA111" s="461"/>
      <c r="BB111" s="461"/>
      <c r="BC111" s="461"/>
      <c r="BD111" s="461"/>
      <c r="BE111" s="461"/>
      <c r="BF111" s="461"/>
      <c r="BG111" s="461"/>
    </row>
    <row r="112" spans="21:59" x14ac:dyDescent="0.3">
      <c r="U112" s="461"/>
      <c r="V112" s="461"/>
      <c r="W112" s="461"/>
      <c r="X112" s="461"/>
      <c r="Y112" s="461"/>
      <c r="Z112" s="461"/>
      <c r="AA112" s="461"/>
      <c r="AB112" s="461"/>
      <c r="AC112" s="461"/>
      <c r="AD112" s="461"/>
      <c r="AE112" s="461"/>
      <c r="AF112" s="461"/>
      <c r="AG112" s="461"/>
      <c r="AH112" s="461"/>
      <c r="AI112" s="461"/>
      <c r="AJ112" s="461"/>
      <c r="AK112" s="461"/>
      <c r="AL112" s="461"/>
      <c r="AM112" s="461"/>
      <c r="AN112" s="461"/>
      <c r="AO112" s="461"/>
      <c r="AP112" s="461"/>
      <c r="AQ112" s="461"/>
      <c r="AR112" s="461"/>
      <c r="AS112" s="461"/>
      <c r="AT112" s="461"/>
      <c r="AU112" s="461"/>
      <c r="AV112" s="461"/>
      <c r="AW112" s="461"/>
      <c r="AX112" s="461"/>
      <c r="AY112" s="461"/>
      <c r="AZ112" s="461"/>
      <c r="BA112" s="461"/>
      <c r="BB112" s="461"/>
      <c r="BC112" s="461"/>
      <c r="BD112" s="461"/>
      <c r="BE112" s="461"/>
      <c r="BF112" s="461"/>
      <c r="BG112" s="461"/>
    </row>
    <row r="113" spans="21:59" x14ac:dyDescent="0.3">
      <c r="U113" s="461"/>
      <c r="V113" s="461"/>
      <c r="W113" s="461"/>
      <c r="X113" s="461"/>
      <c r="Y113" s="461"/>
      <c r="Z113" s="461"/>
      <c r="AA113" s="461"/>
      <c r="AB113" s="461"/>
      <c r="AC113" s="461"/>
      <c r="AD113" s="461"/>
      <c r="AE113" s="461"/>
      <c r="AF113" s="461"/>
      <c r="AG113" s="461"/>
      <c r="AH113" s="461"/>
      <c r="AI113" s="461"/>
      <c r="AJ113" s="461"/>
      <c r="AK113" s="461"/>
      <c r="AL113" s="461"/>
      <c r="AM113" s="461"/>
      <c r="AN113" s="461"/>
      <c r="AO113" s="461"/>
      <c r="AP113" s="461"/>
      <c r="AQ113" s="461"/>
      <c r="AR113" s="461"/>
      <c r="AS113" s="461"/>
      <c r="AT113" s="461"/>
      <c r="AU113" s="461"/>
      <c r="AV113" s="461"/>
      <c r="AW113" s="461"/>
      <c r="AX113" s="461"/>
      <c r="AY113" s="461"/>
      <c r="AZ113" s="461"/>
      <c r="BA113" s="461"/>
      <c r="BB113" s="461"/>
      <c r="BC113" s="461"/>
      <c r="BD113" s="461"/>
      <c r="BE113" s="461"/>
      <c r="BF113" s="461"/>
      <c r="BG113" s="461"/>
    </row>
    <row r="114" spans="21:59" x14ac:dyDescent="0.3">
      <c r="U114" s="461"/>
      <c r="V114" s="461"/>
      <c r="W114" s="461"/>
      <c r="X114" s="461"/>
      <c r="Y114" s="461"/>
      <c r="Z114" s="461"/>
      <c r="AA114" s="461"/>
      <c r="AB114" s="461"/>
      <c r="AC114" s="461"/>
      <c r="AD114" s="461"/>
      <c r="AE114" s="461"/>
      <c r="AF114" s="461"/>
      <c r="AG114" s="461"/>
      <c r="AH114" s="461"/>
      <c r="AI114" s="461"/>
      <c r="AJ114" s="461"/>
      <c r="AK114" s="461"/>
      <c r="AL114" s="461"/>
      <c r="AM114" s="461"/>
      <c r="AN114" s="461"/>
      <c r="AO114" s="461"/>
      <c r="AP114" s="461"/>
      <c r="AQ114" s="461"/>
      <c r="AR114" s="461"/>
      <c r="AS114" s="461"/>
      <c r="AT114" s="461"/>
      <c r="AU114" s="461"/>
      <c r="AV114" s="461"/>
      <c r="AW114" s="461"/>
      <c r="AX114" s="461"/>
      <c r="AY114" s="461"/>
      <c r="AZ114" s="461"/>
      <c r="BA114" s="461"/>
      <c r="BB114" s="461"/>
      <c r="BC114" s="461"/>
      <c r="BD114" s="461"/>
      <c r="BE114" s="461"/>
      <c r="BF114" s="461"/>
      <c r="BG114" s="461"/>
    </row>
    <row r="115" spans="21:59" x14ac:dyDescent="0.3">
      <c r="U115" s="461"/>
      <c r="V115" s="461"/>
      <c r="W115" s="461"/>
      <c r="X115" s="461"/>
      <c r="Y115" s="461"/>
      <c r="Z115" s="461"/>
      <c r="AA115" s="461"/>
      <c r="AB115" s="461"/>
      <c r="AC115" s="461"/>
      <c r="AD115" s="461"/>
      <c r="AE115" s="461"/>
      <c r="AF115" s="461"/>
      <c r="AG115" s="461"/>
      <c r="AH115" s="461"/>
      <c r="AI115" s="461"/>
      <c r="AJ115" s="461"/>
      <c r="AK115" s="461"/>
      <c r="AL115" s="461"/>
      <c r="AM115" s="461"/>
      <c r="AN115" s="461"/>
      <c r="AO115" s="461"/>
      <c r="AP115" s="461"/>
      <c r="AQ115" s="461"/>
      <c r="AR115" s="461"/>
      <c r="AS115" s="461"/>
      <c r="AT115" s="461"/>
      <c r="AU115" s="461"/>
      <c r="AV115" s="461"/>
      <c r="AW115" s="461"/>
      <c r="AX115" s="461"/>
      <c r="AY115" s="461"/>
      <c r="AZ115" s="461"/>
      <c r="BA115" s="461"/>
      <c r="BB115" s="461"/>
      <c r="BC115" s="461"/>
      <c r="BD115" s="461"/>
      <c r="BE115" s="461"/>
      <c r="BF115" s="461"/>
      <c r="BG115" s="461"/>
    </row>
    <row r="116" spans="21:59" x14ac:dyDescent="0.3">
      <c r="U116" s="461"/>
      <c r="V116" s="461"/>
      <c r="W116" s="461"/>
      <c r="X116" s="461"/>
      <c r="Y116" s="461"/>
      <c r="Z116" s="461"/>
      <c r="AA116" s="461"/>
      <c r="AB116" s="461"/>
      <c r="AC116" s="461"/>
      <c r="AD116" s="461"/>
      <c r="AE116" s="461"/>
      <c r="AF116" s="461"/>
      <c r="AG116" s="461"/>
      <c r="AH116" s="461"/>
      <c r="AI116" s="461"/>
      <c r="AJ116" s="461"/>
      <c r="AK116" s="461"/>
      <c r="AL116" s="461"/>
      <c r="AM116" s="461"/>
      <c r="AN116" s="461"/>
      <c r="AO116" s="461"/>
      <c r="AP116" s="461"/>
      <c r="AQ116" s="461"/>
      <c r="AR116" s="461"/>
      <c r="AS116" s="461"/>
      <c r="AT116" s="461"/>
      <c r="AU116" s="461"/>
      <c r="AV116" s="461"/>
      <c r="AW116" s="461"/>
      <c r="AX116" s="461"/>
      <c r="AY116" s="461"/>
      <c r="AZ116" s="461"/>
      <c r="BA116" s="461"/>
      <c r="BB116" s="461"/>
      <c r="BC116" s="461"/>
      <c r="BD116" s="461"/>
      <c r="BE116" s="461"/>
      <c r="BF116" s="461"/>
      <c r="BG116" s="461"/>
    </row>
    <row r="117" spans="21:59" x14ac:dyDescent="0.3">
      <c r="U117" s="461"/>
      <c r="V117" s="461"/>
      <c r="W117" s="461"/>
      <c r="X117" s="461"/>
      <c r="Y117" s="461"/>
      <c r="Z117" s="461"/>
      <c r="AA117" s="461"/>
      <c r="AB117" s="461"/>
      <c r="AC117" s="461"/>
      <c r="AD117" s="461"/>
      <c r="AE117" s="461"/>
      <c r="AF117" s="461"/>
      <c r="AG117" s="461"/>
      <c r="AH117" s="461"/>
      <c r="AI117" s="461"/>
      <c r="AJ117" s="461"/>
      <c r="AK117" s="461"/>
      <c r="AL117" s="461"/>
      <c r="AM117" s="461"/>
      <c r="AN117" s="461"/>
      <c r="AO117" s="461"/>
      <c r="AP117" s="461"/>
      <c r="AQ117" s="461"/>
      <c r="AR117" s="461"/>
      <c r="AS117" s="461"/>
      <c r="AT117" s="461"/>
      <c r="AU117" s="461"/>
      <c r="AV117" s="461"/>
      <c r="AW117" s="461"/>
      <c r="AX117" s="461"/>
      <c r="AY117" s="461"/>
      <c r="AZ117" s="461"/>
      <c r="BA117" s="461"/>
      <c r="BB117" s="461"/>
      <c r="BC117" s="461"/>
      <c r="BD117" s="461"/>
      <c r="BE117" s="461"/>
      <c r="BF117" s="461"/>
      <c r="BG117" s="461"/>
    </row>
    <row r="118" spans="21:59" x14ac:dyDescent="0.3">
      <c r="U118" s="461"/>
      <c r="V118" s="461"/>
      <c r="W118" s="461"/>
      <c r="X118" s="461"/>
      <c r="Y118" s="461"/>
      <c r="Z118" s="461"/>
      <c r="AA118" s="461"/>
      <c r="AB118" s="461"/>
      <c r="AC118" s="461"/>
      <c r="AD118" s="461"/>
      <c r="AE118" s="461"/>
      <c r="AF118" s="461"/>
      <c r="AG118" s="461"/>
      <c r="AH118" s="461"/>
      <c r="AI118" s="461"/>
      <c r="AJ118" s="461"/>
      <c r="AK118" s="461"/>
      <c r="AL118" s="461"/>
      <c r="AM118" s="461"/>
      <c r="AN118" s="461"/>
      <c r="AO118" s="461"/>
      <c r="AP118" s="461"/>
      <c r="AQ118" s="461"/>
      <c r="AR118" s="461"/>
      <c r="AS118" s="461"/>
      <c r="AT118" s="461"/>
      <c r="AU118" s="461"/>
      <c r="AV118" s="461"/>
      <c r="AW118" s="461"/>
      <c r="AX118" s="461"/>
      <c r="AY118" s="461"/>
      <c r="AZ118" s="461"/>
      <c r="BA118" s="461"/>
      <c r="BB118" s="461"/>
      <c r="BC118" s="461"/>
      <c r="BD118" s="461"/>
      <c r="BE118" s="461"/>
      <c r="BF118" s="461"/>
      <c r="BG118" s="461"/>
    </row>
    <row r="119" spans="21:59" x14ac:dyDescent="0.3">
      <c r="U119" s="461"/>
      <c r="V119" s="461"/>
      <c r="W119" s="461"/>
      <c r="X119" s="461"/>
      <c r="Y119" s="461"/>
      <c r="Z119" s="461"/>
      <c r="AA119" s="461"/>
      <c r="AB119" s="461"/>
      <c r="AC119" s="461"/>
      <c r="AD119" s="461"/>
      <c r="AE119" s="461"/>
      <c r="AF119" s="461"/>
      <c r="AG119" s="461"/>
      <c r="AH119" s="461"/>
      <c r="AI119" s="461"/>
      <c r="AJ119" s="461"/>
      <c r="AK119" s="461"/>
      <c r="AL119" s="461"/>
      <c r="AM119" s="461"/>
      <c r="AN119" s="461"/>
      <c r="AO119" s="461"/>
      <c r="AP119" s="461"/>
      <c r="AQ119" s="461"/>
      <c r="AR119" s="461"/>
      <c r="AS119" s="461"/>
      <c r="AT119" s="461"/>
      <c r="AU119" s="461"/>
      <c r="AV119" s="461"/>
      <c r="AW119" s="461"/>
      <c r="AX119" s="461"/>
      <c r="AY119" s="461"/>
      <c r="AZ119" s="461"/>
      <c r="BA119" s="461"/>
      <c r="BB119" s="461"/>
      <c r="BC119" s="461"/>
      <c r="BD119" s="461"/>
      <c r="BE119" s="461"/>
      <c r="BF119" s="461"/>
      <c r="BG119" s="461"/>
    </row>
    <row r="120" spans="21:59" x14ac:dyDescent="0.3">
      <c r="U120" s="461"/>
      <c r="V120" s="461"/>
      <c r="W120" s="461"/>
      <c r="X120" s="461"/>
      <c r="Y120" s="461"/>
      <c r="Z120" s="461"/>
      <c r="AA120" s="461"/>
      <c r="AB120" s="461"/>
      <c r="AC120" s="461"/>
      <c r="AD120" s="461"/>
      <c r="AE120" s="461"/>
      <c r="AF120" s="461"/>
      <c r="AG120" s="461"/>
      <c r="AH120" s="461"/>
      <c r="AI120" s="461"/>
      <c r="AJ120" s="461"/>
      <c r="AK120" s="461"/>
      <c r="AL120" s="461"/>
      <c r="AM120" s="461"/>
      <c r="AN120" s="461"/>
      <c r="AO120" s="461"/>
      <c r="AP120" s="461"/>
      <c r="AQ120" s="461"/>
      <c r="AR120" s="461"/>
      <c r="AS120" s="461"/>
      <c r="AT120" s="461"/>
      <c r="AU120" s="461"/>
      <c r="AV120" s="461"/>
      <c r="AW120" s="461"/>
      <c r="AX120" s="461"/>
      <c r="AY120" s="461"/>
      <c r="AZ120" s="461"/>
      <c r="BA120" s="461"/>
      <c r="BB120" s="461"/>
      <c r="BC120" s="461"/>
      <c r="BD120" s="461"/>
      <c r="BE120" s="461"/>
      <c r="BF120" s="461"/>
      <c r="BG120" s="461"/>
    </row>
    <row r="121" spans="21:59" x14ac:dyDescent="0.3">
      <c r="U121" s="461"/>
      <c r="V121" s="461"/>
      <c r="W121" s="461"/>
      <c r="X121" s="461"/>
      <c r="Y121" s="461"/>
      <c r="Z121" s="461"/>
      <c r="AA121" s="461"/>
      <c r="AB121" s="461"/>
      <c r="AC121" s="461"/>
      <c r="AD121" s="461"/>
      <c r="AE121" s="461"/>
      <c r="AF121" s="461"/>
      <c r="AG121" s="461"/>
      <c r="AH121" s="461"/>
      <c r="AI121" s="461"/>
      <c r="AJ121" s="461"/>
      <c r="AK121" s="461"/>
      <c r="AL121" s="461"/>
      <c r="AM121" s="461"/>
      <c r="AN121" s="461"/>
      <c r="AO121" s="461"/>
      <c r="AP121" s="461"/>
      <c r="AQ121" s="461"/>
      <c r="AR121" s="461"/>
      <c r="AS121" s="461"/>
      <c r="AT121" s="461"/>
      <c r="AU121" s="461"/>
      <c r="AV121" s="461"/>
      <c r="AW121" s="461"/>
      <c r="AX121" s="461"/>
      <c r="AY121" s="461"/>
      <c r="AZ121" s="461"/>
      <c r="BA121" s="461"/>
      <c r="BB121" s="461"/>
      <c r="BC121" s="461"/>
      <c r="BD121" s="461"/>
      <c r="BE121" s="461"/>
      <c r="BF121" s="461"/>
      <c r="BG121" s="461"/>
    </row>
    <row r="122" spans="21:59" x14ac:dyDescent="0.3">
      <c r="U122" s="461"/>
      <c r="V122" s="461"/>
      <c r="W122" s="461"/>
      <c r="X122" s="461"/>
      <c r="Y122" s="461"/>
      <c r="Z122" s="461"/>
      <c r="AA122" s="461"/>
      <c r="AB122" s="461"/>
      <c r="AC122" s="461"/>
      <c r="AD122" s="461"/>
      <c r="AE122" s="461"/>
      <c r="AF122" s="461"/>
      <c r="AG122" s="461"/>
      <c r="AH122" s="461"/>
      <c r="AI122" s="461"/>
      <c r="AJ122" s="461"/>
      <c r="AK122" s="461"/>
      <c r="AL122" s="461"/>
      <c r="AM122" s="461"/>
      <c r="AN122" s="461"/>
      <c r="AO122" s="461"/>
      <c r="AP122" s="461"/>
      <c r="AQ122" s="461"/>
      <c r="AR122" s="461"/>
      <c r="AS122" s="461"/>
      <c r="AT122" s="461"/>
      <c r="AU122" s="461"/>
      <c r="AV122" s="461"/>
      <c r="AW122" s="461"/>
      <c r="AX122" s="461"/>
      <c r="AY122" s="461"/>
      <c r="AZ122" s="461"/>
      <c r="BA122" s="461"/>
      <c r="BB122" s="461"/>
      <c r="BC122" s="461"/>
      <c r="BD122" s="461"/>
      <c r="BE122" s="461"/>
      <c r="BF122" s="461"/>
      <c r="BG122" s="461"/>
    </row>
  </sheetData>
  <mergeCells count="8">
    <mergeCell ref="C6:C16"/>
    <mergeCell ref="C17:C23"/>
    <mergeCell ref="C4:J4"/>
    <mergeCell ref="C3:J3"/>
    <mergeCell ref="L3:S3"/>
    <mergeCell ref="L4:S4"/>
    <mergeCell ref="L6:L19"/>
    <mergeCell ref="L20:L26"/>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0">
    <tabColor theme="0"/>
  </sheetPr>
  <dimension ref="A1:BF38"/>
  <sheetViews>
    <sheetView topLeftCell="A3" zoomScale="90" zoomScaleNormal="90" workbookViewId="0">
      <selection activeCell="Z38" sqref="Z38"/>
    </sheetView>
  </sheetViews>
  <sheetFormatPr defaultColWidth="8.5546875" defaultRowHeight="14.4" x14ac:dyDescent="0.3"/>
  <cols>
    <col min="1" max="2" width="8.5546875" style="641"/>
    <col min="3" max="3" width="12.44140625" style="641" customWidth="1"/>
    <col min="4" max="4" width="79.5546875" style="641" bestFit="1" customWidth="1"/>
    <col min="5" max="5" width="11.44140625" style="641" bestFit="1" customWidth="1"/>
    <col min="6" max="6" width="10.5546875" style="641" customWidth="1"/>
    <col min="7" max="8" width="11" style="641" customWidth="1"/>
    <col min="9" max="11" width="10.5546875" style="641" customWidth="1"/>
    <col min="12" max="12" width="14.44140625" style="641" customWidth="1"/>
    <col min="13" max="13" width="8.5546875" style="641" customWidth="1"/>
    <col min="14" max="14" width="51.5546875" style="641" customWidth="1"/>
    <col min="15" max="20" width="8.5546875" style="641" customWidth="1"/>
    <col min="21" max="25" width="8.5546875" style="641"/>
    <col min="26" max="26" width="71.44140625" style="641" bestFit="1" customWidth="1"/>
    <col min="27" max="27" width="32" style="641" bestFit="1" customWidth="1"/>
    <col min="28" max="28" width="8.5546875" style="641"/>
    <col min="29" max="30" width="0" style="641" hidden="1" customWidth="1"/>
    <col min="31" max="31" width="30.44140625" style="641" hidden="1" customWidth="1"/>
    <col min="32" max="32" width="0" style="641" hidden="1" customWidth="1"/>
    <col min="33" max="51" width="0" style="462" hidden="1" customWidth="1"/>
    <col min="52" max="53" width="8.5546875" style="462"/>
    <col min="54" max="54" width="12.5546875" style="462" hidden="1" customWidth="1"/>
    <col min="55" max="58" width="0" style="462" hidden="1" customWidth="1"/>
    <col min="59" max="16384" width="8.5546875" style="462"/>
  </cols>
  <sheetData>
    <row r="1" spans="3:58" s="641" customFormat="1" x14ac:dyDescent="0.3">
      <c r="U1" s="210" t="s">
        <v>726</v>
      </c>
      <c r="W1" s="210" t="s">
        <v>720</v>
      </c>
      <c r="X1" s="641">
        <v>2026</v>
      </c>
    </row>
    <row r="2" spans="3:58" s="641" customFormat="1" ht="17.399999999999999" thickBot="1" x14ac:dyDescent="0.45">
      <c r="L2" s="669" t="s">
        <v>762</v>
      </c>
      <c r="M2" s="669"/>
      <c r="N2" s="669"/>
      <c r="U2" s="641">
        <v>5</v>
      </c>
      <c r="W2" s="210" t="s">
        <v>721</v>
      </c>
      <c r="X2" s="641">
        <f>X1+1</f>
        <v>2027</v>
      </c>
    </row>
    <row r="3" spans="3:58" s="641" customFormat="1" ht="30" thickBot="1" x14ac:dyDescent="0.7">
      <c r="C3" s="846" t="s">
        <v>612</v>
      </c>
      <c r="D3" s="847"/>
      <c r="E3" s="847"/>
      <c r="F3" s="847"/>
      <c r="G3" s="847"/>
      <c r="H3" s="847"/>
      <c r="I3" s="848"/>
      <c r="J3" s="652"/>
      <c r="K3" s="652"/>
      <c r="L3" s="670" t="s">
        <v>753</v>
      </c>
      <c r="M3" s="671"/>
      <c r="N3" s="671"/>
      <c r="O3" s="652"/>
      <c r="P3" s="652"/>
      <c r="Q3" s="652"/>
      <c r="R3" s="652"/>
      <c r="S3" s="652"/>
      <c r="T3" s="652"/>
      <c r="W3" s="210" t="s">
        <v>722</v>
      </c>
      <c r="X3" s="641">
        <f>X2+1</f>
        <v>2028</v>
      </c>
    </row>
    <row r="4" spans="3:58" s="641" customFormat="1" ht="27.6" thickBot="1" x14ac:dyDescent="0.65">
      <c r="C4" s="849" t="str">
        <f ca="1">RunInformation!BT3</f>
        <v>Results from May 2026 CRMMS Ensemble Run (Values in percent)</v>
      </c>
      <c r="D4" s="850"/>
      <c r="E4" s="850"/>
      <c r="F4" s="850"/>
      <c r="G4" s="850"/>
      <c r="H4" s="850"/>
      <c r="I4" s="851"/>
      <c r="J4" s="651"/>
      <c r="K4" s="651"/>
      <c r="L4" s="669" t="s">
        <v>782</v>
      </c>
      <c r="M4" s="672"/>
      <c r="N4" s="672"/>
      <c r="O4" s="651"/>
      <c r="P4" s="651"/>
      <c r="Q4" s="651"/>
      <c r="R4" s="651"/>
      <c r="S4" s="651"/>
      <c r="T4" s="651"/>
      <c r="W4" s="210" t="s">
        <v>723</v>
      </c>
      <c r="X4" s="641">
        <f>X3+1</f>
        <v>2029</v>
      </c>
    </row>
    <row r="5" spans="3:58" s="641" customFormat="1" ht="19.8" thickBot="1" x14ac:dyDescent="0.5">
      <c r="C5" s="668"/>
      <c r="D5" s="653" t="s">
        <v>400</v>
      </c>
      <c r="E5" s="654">
        <v>2026</v>
      </c>
      <c r="F5" s="654">
        <v>2027</v>
      </c>
      <c r="G5" s="658">
        <v>2028</v>
      </c>
      <c r="H5" s="658">
        <v>2029</v>
      </c>
      <c r="I5" s="664">
        <v>2030</v>
      </c>
      <c r="J5" s="648"/>
      <c r="K5" s="648"/>
      <c r="M5" s="669"/>
      <c r="N5" s="673"/>
      <c r="O5" s="648"/>
      <c r="P5" s="648"/>
      <c r="Q5" s="648"/>
      <c r="R5" s="648"/>
      <c r="S5" s="648"/>
      <c r="T5" s="648"/>
      <c r="W5" s="210" t="s">
        <v>724</v>
      </c>
      <c r="X5" s="641">
        <f>X4+1</f>
        <v>2030</v>
      </c>
      <c r="BB5" s="641" cm="1">
        <f t="array" ref="BB5:BF5">_xlfn.CHOOSECOLS(TRANSPOSE(X1:X6),_xlfn.SEQUENCE(1,U2,1))</f>
        <v>2026</v>
      </c>
      <c r="BC5" s="641">
        <v>2027</v>
      </c>
      <c r="BD5" s="641">
        <v>2028</v>
      </c>
      <c r="BE5" s="641">
        <v>2029</v>
      </c>
      <c r="BF5" s="641">
        <v>2030</v>
      </c>
    </row>
    <row r="6" spans="3:58" s="641" customFormat="1" ht="20.399999999999999" thickTop="1" thickBot="1" x14ac:dyDescent="0.5">
      <c r="C6" s="843" t="s">
        <v>752</v>
      </c>
      <c r="D6" s="643" t="str">
        <f>Z6</f>
        <v>Equalization Tier (Powell ≥ Equalization [EQ] Elevation)</v>
      </c>
      <c r="E6" s="655">
        <v>0</v>
      </c>
      <c r="F6" s="655">
        <v>0</v>
      </c>
      <c r="G6" s="659">
        <v>0</v>
      </c>
      <c r="H6" s="659">
        <v>3</v>
      </c>
      <c r="I6" s="665">
        <v>13</v>
      </c>
      <c r="J6" s="649"/>
      <c r="K6" s="649"/>
      <c r="L6" s="676" t="s">
        <v>754</v>
      </c>
      <c r="M6" s="674"/>
      <c r="N6" s="675"/>
      <c r="O6" s="649"/>
      <c r="P6" s="649"/>
      <c r="Q6" s="649"/>
      <c r="R6" s="649"/>
      <c r="S6" s="649"/>
      <c r="T6" s="649"/>
      <c r="W6" s="210" t="s">
        <v>725</v>
      </c>
      <c r="X6" s="641">
        <f>X5+1</f>
        <v>2031</v>
      </c>
      <c r="Z6" s="641" t="s">
        <v>706</v>
      </c>
      <c r="AA6" s="210" t="s">
        <v>168</v>
      </c>
      <c r="AB6" s="210">
        <v>0</v>
      </c>
      <c r="AC6" s="210"/>
      <c r="AV6" s="641">
        <v>0</v>
      </c>
      <c r="BB6" s="641" cm="1">
        <f t="array" aca="1" ref="BB6" ca="1">_xlfn.LET(_xlpm.sh,$AA6,
_xlpm.rownum,MATCH(BB$5,YEAR(INDIRECT(_xlpm.sh&amp;"!A1:A12"))),
_xlpm.ct,COUNTIF(INDIRECT(_xlpm.sh&amp;"!E"&amp;_xlpm.rownum&amp;":AH"&amp;_xlpm.rownum),"="&amp;$AB6),
ROUND(_xlpm.ct/30*100,0)
)</f>
        <v>0</v>
      </c>
      <c r="BC6" s="641" cm="1">
        <f t="array" aca="1" ref="BC6" ca="1">_xlfn.LET(_xlpm.sh,$AA6,
_xlpm.rownum,MATCH(BC$5,YEAR(INDIRECT(_xlpm.sh&amp;"!A1:A12"))),
_xlpm.ct,COUNTIF(INDIRECT(_xlpm.sh&amp;"!E"&amp;_xlpm.rownum&amp;":AH"&amp;_xlpm.rownum),"="&amp;$AB6),
ROUND(_xlpm.ct/30*100,0)
)</f>
        <v>0</v>
      </c>
      <c r="BD6" s="641" cm="1">
        <f t="array" aca="1" ref="BD6" ca="1">_xlfn.LET(_xlpm.sh,$AA6,
_xlpm.rownum,MATCH(BD$5,YEAR(INDIRECT(_xlpm.sh&amp;"!A1:A12"))),
_xlpm.ct,COUNTIF(INDIRECT(_xlpm.sh&amp;"!E"&amp;_xlpm.rownum&amp;":AH"&amp;_xlpm.rownum),"="&amp;$AB6),
ROUND(_xlpm.ct/30*100,0)
)</f>
        <v>0</v>
      </c>
      <c r="BE6" s="641" cm="1">
        <f t="array" aca="1" ref="BE6" ca="1">_xlfn.LET(_xlpm.sh,$AA6,
_xlpm.rownum,MATCH(BE$5,YEAR(INDIRECT(_xlpm.sh&amp;"!A1:A12"))),
_xlpm.ct,COUNTIF(INDIRECT(_xlpm.sh&amp;"!E"&amp;_xlpm.rownum&amp;":AH"&amp;_xlpm.rownum),"="&amp;$AB6),
ROUND(_xlpm.ct/30*100,0)
)</f>
        <v>3</v>
      </c>
      <c r="BF6" s="641" cm="1">
        <f t="array" aca="1" ref="BF6" ca="1">_xlfn.LET(_xlpm.sh,$AA6,
_xlpm.rownum,MATCH(BF$5,YEAR(INDIRECT(_xlpm.sh&amp;"!A1:A12"))),
_xlpm.ct,COUNTIF(INDIRECT(_xlpm.sh&amp;"!E"&amp;_xlpm.rownum&amp;":AH"&amp;_xlpm.rownum),"="&amp;$AB6),
ROUND(_xlpm.ct/30*100,0)
)</f>
        <v>13</v>
      </c>
    </row>
    <row r="7" spans="3:58" s="641" customFormat="1" ht="17.25" customHeight="1" thickBot="1" x14ac:dyDescent="0.45">
      <c r="C7" s="844"/>
      <c r="D7" s="644" t="s">
        <v>763</v>
      </c>
      <c r="E7" s="656">
        <v>0</v>
      </c>
      <c r="F7" s="656">
        <v>0</v>
      </c>
      <c r="G7" s="660">
        <v>0</v>
      </c>
      <c r="H7" s="683">
        <v>3</v>
      </c>
      <c r="I7" s="666">
        <v>13</v>
      </c>
      <c r="J7" s="650"/>
      <c r="K7" s="650"/>
      <c r="L7" s="669" t="s">
        <v>755</v>
      </c>
      <c r="M7" s="674"/>
      <c r="N7" s="677"/>
      <c r="O7" s="650"/>
      <c r="P7" s="650"/>
      <c r="Q7" s="650"/>
      <c r="R7" s="650"/>
      <c r="S7" s="650"/>
      <c r="T7" s="650"/>
      <c r="Z7" s="641" t="s">
        <v>707</v>
      </c>
      <c r="AA7" s="641" t="s">
        <v>562</v>
      </c>
      <c r="AB7" s="641">
        <v>1</v>
      </c>
      <c r="AC7" s="210"/>
      <c r="BB7" s="641" cm="1">
        <f t="array" aca="1" ref="BB7" ca="1">_xlfn.LET(_xlpm.sh,$AA7,
_xlpm.rownum,MATCH(BB$5,YEAR(INDIRECT(_xlpm.sh&amp;"!A1:A12"))),
_xlpm.ct,COUNTIF(INDIRECT(_xlpm.sh&amp;"!E"&amp;_xlpm.rownum&amp;":AH"&amp;_xlpm.rownum),"="&amp;$AB7),
ROUND(_xlpm.ct/30*100,0)
)</f>
        <v>0</v>
      </c>
      <c r="BC7" s="641" cm="1">
        <f t="array" aca="1" ref="BC7" ca="1">_xlfn.LET(_xlpm.sh,$AA7,
_xlpm.rownum,MATCH(BC$5,YEAR(INDIRECT(_xlpm.sh&amp;"!A1:A12"))),
_xlpm.ct,COUNTIF(INDIRECT(_xlpm.sh&amp;"!E"&amp;_xlpm.rownum&amp;":AH"&amp;_xlpm.rownum),"="&amp;$AB7),
ROUND(_xlpm.ct/30*100,0)
)</f>
        <v>0</v>
      </c>
      <c r="BD7" s="641" cm="1">
        <f t="array" aca="1" ref="BD7" ca="1">_xlfn.LET(_xlpm.sh,$AA7,
_xlpm.rownum,MATCH(BD$5,YEAR(INDIRECT(_xlpm.sh&amp;"!A1:A12"))),
_xlpm.ct,COUNTIF(INDIRECT(_xlpm.sh&amp;"!E"&amp;_xlpm.rownum&amp;":AH"&amp;_xlpm.rownum),"="&amp;$AB7),
ROUND(_xlpm.ct/30*100,0)
)</f>
        <v>0</v>
      </c>
      <c r="BE7" s="641" cm="1">
        <f t="array" aca="1" ref="BE7" ca="1">_xlfn.LET(_xlpm.sh,$AA7,
_xlpm.rownum,MATCH(BE$5,YEAR(INDIRECT(_xlpm.sh&amp;"!A1:A12"))),
_xlpm.ct,COUNTIF(INDIRECT(_xlpm.sh&amp;"!E"&amp;_xlpm.rownum&amp;":AH"&amp;_xlpm.rownum),"="&amp;$AB7),
ROUND(_xlpm.ct/30*100,0)
)</f>
        <v>3</v>
      </c>
      <c r="BF7" s="641" cm="1">
        <f t="array" aca="1" ref="BF7" ca="1">_xlfn.LET(_xlpm.sh,$AA7,
_xlpm.rownum,MATCH(BF$5,YEAR(INDIRECT(_xlpm.sh&amp;"!A1:A12"))),
_xlpm.ct,COUNTIF(INDIRECT(_xlpm.sh&amp;"!E"&amp;_xlpm.rownum&amp;":AH"&amp;_xlpm.rownum),"="&amp;$AB7),
ROUND(_xlpm.ct/30*100,0)
)</f>
        <v>13</v>
      </c>
    </row>
    <row r="8" spans="3:58" s="641" customFormat="1" ht="17.399999999999999" thickBot="1" x14ac:dyDescent="0.45">
      <c r="C8" s="844"/>
      <c r="D8" s="645" t="s">
        <v>708</v>
      </c>
      <c r="E8" s="657">
        <v>0</v>
      </c>
      <c r="F8" s="657">
        <v>0</v>
      </c>
      <c r="G8" s="661">
        <v>0</v>
      </c>
      <c r="H8" s="661">
        <v>0</v>
      </c>
      <c r="I8" s="667">
        <v>0</v>
      </c>
      <c r="J8" s="650"/>
      <c r="K8" s="650"/>
      <c r="M8" s="674"/>
      <c r="N8" s="677"/>
      <c r="O8" s="650"/>
      <c r="P8" s="650"/>
      <c r="Q8" s="650"/>
      <c r="R8" s="650"/>
      <c r="S8" s="650"/>
      <c r="T8" s="650"/>
      <c r="Z8" s="641" t="s">
        <v>708</v>
      </c>
      <c r="AA8" s="641" t="s">
        <v>563</v>
      </c>
      <c r="AB8" s="641">
        <v>1</v>
      </c>
      <c r="AC8" s="210"/>
      <c r="BB8" s="641" cm="1">
        <f t="array" aca="1" ref="BB8" ca="1">_xlfn.LET(_xlpm.sh,$AA8,
_xlpm.rownum,MATCH(BB$5,YEAR(INDIRECT(_xlpm.sh&amp;"!A1:A12"))),
_xlpm.ct,COUNTIF(INDIRECT(_xlpm.sh&amp;"!E"&amp;_xlpm.rownum&amp;":AH"&amp;_xlpm.rownum),"="&amp;$AB8),
ROUND(_xlpm.ct/30*100,0)
)</f>
        <v>0</v>
      </c>
      <c r="BC8" s="641" cm="1">
        <f t="array" aca="1" ref="BC8" ca="1">_xlfn.LET(_xlpm.sh,$AA8,
_xlpm.rownum,MATCH(BC$5,YEAR(INDIRECT(_xlpm.sh&amp;"!A1:A12"))),
_xlpm.ct,COUNTIF(INDIRECT(_xlpm.sh&amp;"!E"&amp;_xlpm.rownum&amp;":AH"&amp;_xlpm.rownum),"="&amp;$AB8),
ROUND(_xlpm.ct/30*100,0)
)</f>
        <v>0</v>
      </c>
      <c r="BD8" s="641" cm="1">
        <f t="array" aca="1" ref="BD8" ca="1">_xlfn.LET(_xlpm.sh,$AA8,
_xlpm.rownum,MATCH(BD$5,YEAR(INDIRECT(_xlpm.sh&amp;"!A1:A12"))),
_xlpm.ct,COUNTIF(INDIRECT(_xlpm.sh&amp;"!E"&amp;_xlpm.rownum&amp;":AH"&amp;_xlpm.rownum),"="&amp;$AB8),
ROUND(_xlpm.ct/30*100,0)
)</f>
        <v>0</v>
      </c>
      <c r="BE8" s="641" cm="1">
        <f t="array" aca="1" ref="BE8" ca="1">_xlfn.LET(_xlpm.sh,$AA8,
_xlpm.rownum,MATCH(BE$5,YEAR(INDIRECT(_xlpm.sh&amp;"!A1:A12"))),
_xlpm.ct,COUNTIF(INDIRECT(_xlpm.sh&amp;"!E"&amp;_xlpm.rownum&amp;":AH"&amp;_xlpm.rownum),"="&amp;$AB8),
ROUND(_xlpm.ct/30*100,0)
)</f>
        <v>0</v>
      </c>
      <c r="BF8" s="641" cm="1">
        <f t="array" aca="1" ref="BF8" ca="1">_xlfn.LET(_xlpm.sh,$AA8,
_xlpm.rownum,MATCH(BF$5,YEAR(INDIRECT(_xlpm.sh&amp;"!A1:A12"))),
_xlpm.ct,COUNTIF(INDIRECT(_xlpm.sh&amp;"!E"&amp;_xlpm.rownum&amp;":AH"&amp;_xlpm.rownum),"="&amp;$AB8),
ROUND(_xlpm.ct/30*100,0)
)</f>
        <v>0</v>
      </c>
    </row>
    <row r="9" spans="3:58" s="641" customFormat="1" ht="20.399999999999999" thickTop="1" thickBot="1" x14ac:dyDescent="0.5">
      <c r="C9" s="844"/>
      <c r="D9" s="643" t="s">
        <v>709</v>
      </c>
      <c r="E9" s="655">
        <v>0</v>
      </c>
      <c r="F9" s="655">
        <v>0</v>
      </c>
      <c r="G9" s="659">
        <v>0</v>
      </c>
      <c r="H9" s="659">
        <v>7</v>
      </c>
      <c r="I9" s="665">
        <v>13</v>
      </c>
      <c r="J9" s="649"/>
      <c r="K9" s="649"/>
      <c r="L9" s="676" t="s">
        <v>756</v>
      </c>
      <c r="M9" s="674"/>
      <c r="N9" s="677"/>
      <c r="O9" s="649"/>
      <c r="P9" s="649"/>
      <c r="Q9" s="649"/>
      <c r="R9" s="649"/>
      <c r="S9" s="649"/>
      <c r="T9" s="649"/>
      <c r="Z9" s="641" t="s">
        <v>709</v>
      </c>
      <c r="AA9" s="641" t="s">
        <v>168</v>
      </c>
      <c r="AB9" s="641">
        <v>1</v>
      </c>
      <c r="AC9" s="210"/>
      <c r="BB9" s="641" cm="1">
        <f t="array" aca="1" ref="BB9" ca="1">_xlfn.LET(_xlpm.sh,$AA9,
_xlpm.rownum,MATCH(BB$5,YEAR(INDIRECT(_xlpm.sh&amp;"!A1:A12"))),
_xlpm.ct,COUNTIF(INDIRECT(_xlpm.sh&amp;"!E"&amp;_xlpm.rownum&amp;":AH"&amp;_xlpm.rownum),"="&amp;$AB9),
ROUND(_xlpm.ct/30*100,0)
)</f>
        <v>0</v>
      </c>
      <c r="BC9" s="641" cm="1">
        <f t="array" aca="1" ref="BC9" ca="1">_xlfn.LET(_xlpm.sh,$AA9,
_xlpm.rownum,MATCH(BC$5,YEAR(INDIRECT(_xlpm.sh&amp;"!A1:A12"))),
_xlpm.ct,COUNTIF(INDIRECT(_xlpm.sh&amp;"!E"&amp;_xlpm.rownum&amp;":AH"&amp;_xlpm.rownum),"="&amp;$AB9),
ROUND(_xlpm.ct/30*100,0)
)</f>
        <v>0</v>
      </c>
      <c r="BD9" s="641" cm="1">
        <f t="array" aca="1" ref="BD9" ca="1">_xlfn.LET(_xlpm.sh,$AA9,
_xlpm.rownum,MATCH(BD$5,YEAR(INDIRECT(_xlpm.sh&amp;"!A1:A12"))),
_xlpm.ct,COUNTIF(INDIRECT(_xlpm.sh&amp;"!E"&amp;_xlpm.rownum&amp;":AH"&amp;_xlpm.rownum),"="&amp;$AB9),
ROUND(_xlpm.ct/30*100,0)
)</f>
        <v>0</v>
      </c>
      <c r="BE9" s="641" cm="1">
        <f t="array" aca="1" ref="BE9" ca="1">_xlfn.LET(_xlpm.sh,$AA9,
_xlpm.rownum,MATCH(BE$5,YEAR(INDIRECT(_xlpm.sh&amp;"!A1:A12"))),
_xlpm.ct,COUNTIF(INDIRECT(_xlpm.sh&amp;"!E"&amp;_xlpm.rownum&amp;":AH"&amp;_xlpm.rownum),"="&amp;$AB9),
ROUND(_xlpm.ct/30*100,0)
)</f>
        <v>7</v>
      </c>
      <c r="BF9" s="641" cm="1">
        <f t="array" aca="1" ref="BF9" ca="1">_xlfn.LET(_xlpm.sh,$AA9,
_xlpm.rownum,MATCH(BF$5,YEAR(INDIRECT(_xlpm.sh&amp;"!A1:A12"))),
_xlpm.ct,COUNTIF(INDIRECT(_xlpm.sh&amp;"!E"&amp;_xlpm.rownum&amp;":AH"&amp;_xlpm.rownum),"="&amp;$AB9),
ROUND(_xlpm.ct/30*100,0)
)</f>
        <v>13</v>
      </c>
    </row>
    <row r="10" spans="3:58" s="641" customFormat="1" ht="17.399999999999999" thickBot="1" x14ac:dyDescent="0.45">
      <c r="C10" s="844"/>
      <c r="D10" s="646" t="s">
        <v>710</v>
      </c>
      <c r="E10" s="656">
        <v>0</v>
      </c>
      <c r="F10" s="656">
        <v>0</v>
      </c>
      <c r="G10" s="660">
        <v>0</v>
      </c>
      <c r="H10" s="660">
        <v>7</v>
      </c>
      <c r="I10" s="666">
        <v>13</v>
      </c>
      <c r="J10" s="650"/>
      <c r="K10" s="650"/>
      <c r="L10" s="669" t="s">
        <v>783</v>
      </c>
      <c r="M10" s="674"/>
      <c r="N10" s="677"/>
      <c r="O10" s="650"/>
      <c r="P10" s="650"/>
      <c r="Q10" s="650"/>
      <c r="R10" s="650"/>
      <c r="S10" s="650"/>
      <c r="T10" s="650"/>
      <c r="Z10" s="641" t="s">
        <v>710</v>
      </c>
      <c r="AA10" s="641" t="s">
        <v>564</v>
      </c>
      <c r="AB10" s="641">
        <v>1</v>
      </c>
      <c r="AC10" s="210"/>
      <c r="BB10" s="641" cm="1">
        <f t="array" aca="1" ref="BB10" ca="1">_xlfn.LET(_xlpm.sh,$AA10,
_xlpm.rownum,MATCH(BB$5,YEAR(INDIRECT(_xlpm.sh&amp;"!A1:A12"))),
_xlpm.ct,COUNTIF(INDIRECT(_xlpm.sh&amp;"!E"&amp;_xlpm.rownum&amp;":AH"&amp;_xlpm.rownum),"="&amp;$AB10),
ROUND(_xlpm.ct/30*100,0)
)</f>
        <v>0</v>
      </c>
      <c r="BC10" s="641" cm="1">
        <f t="array" aca="1" ref="BC10" ca="1">_xlfn.LET(_xlpm.sh,$AA10,
_xlpm.rownum,MATCH(BC$5,YEAR(INDIRECT(_xlpm.sh&amp;"!A1:A12"))),
_xlpm.ct,COUNTIF(INDIRECT(_xlpm.sh&amp;"!E"&amp;_xlpm.rownum&amp;":AH"&amp;_xlpm.rownum),"="&amp;$AB10),
ROUND(_xlpm.ct/30*100,0)
)</f>
        <v>0</v>
      </c>
      <c r="BD10" s="641" cm="1">
        <f t="array" aca="1" ref="BD10" ca="1">_xlfn.LET(_xlpm.sh,$AA10,
_xlpm.rownum,MATCH(BD$5,YEAR(INDIRECT(_xlpm.sh&amp;"!A1:A12"))),
_xlpm.ct,COUNTIF(INDIRECT(_xlpm.sh&amp;"!E"&amp;_xlpm.rownum&amp;":AH"&amp;_xlpm.rownum),"="&amp;$AB10),
ROUND(_xlpm.ct/30*100,0)
)</f>
        <v>0</v>
      </c>
      <c r="BE10" s="641" cm="1">
        <f t="array" aca="1" ref="BE10" ca="1">_xlfn.LET(_xlpm.sh,$AA10,
_xlpm.rownum,MATCH(BE$5,YEAR(INDIRECT(_xlpm.sh&amp;"!A1:A12"))),
_xlpm.ct,COUNTIF(INDIRECT(_xlpm.sh&amp;"!E"&amp;_xlpm.rownum&amp;":AH"&amp;_xlpm.rownum),"="&amp;$AB10),
ROUND(_xlpm.ct/30*100,0)
)</f>
        <v>7</v>
      </c>
      <c r="BF10" s="641" cm="1">
        <f t="array" aca="1" ref="BF10" ca="1">_xlfn.LET(_xlpm.sh,$AA10,
_xlpm.rownum,MATCH(BF$5,YEAR(INDIRECT(_xlpm.sh&amp;"!A1:A12"))),
_xlpm.ct,COUNTIF(INDIRECT(_xlpm.sh&amp;"!E"&amp;_xlpm.rownum&amp;":AH"&amp;_xlpm.rownum),"="&amp;$AB10),
ROUND(_xlpm.ct/30*100,0)
)</f>
        <v>13</v>
      </c>
    </row>
    <row r="11" spans="3:58" s="641" customFormat="1" ht="17.399999999999999" thickBot="1" x14ac:dyDescent="0.45">
      <c r="C11" s="844"/>
      <c r="D11" s="646" t="s">
        <v>711</v>
      </c>
      <c r="E11" s="656">
        <v>0</v>
      </c>
      <c r="F11" s="656">
        <v>0</v>
      </c>
      <c r="G11" s="660">
        <v>0</v>
      </c>
      <c r="H11" s="660">
        <v>0</v>
      </c>
      <c r="I11" s="666">
        <v>0</v>
      </c>
      <c r="J11" s="650"/>
      <c r="K11" s="650"/>
      <c r="L11" s="669" t="s">
        <v>757</v>
      </c>
      <c r="M11" s="674"/>
      <c r="N11" s="677"/>
      <c r="O11" s="650"/>
      <c r="P11" s="650"/>
      <c r="Q11" s="650"/>
      <c r="R11" s="650"/>
      <c r="S11" s="650"/>
      <c r="T11" s="650"/>
      <c r="Z11" s="641" t="s">
        <v>711</v>
      </c>
      <c r="AA11" s="641" t="s">
        <v>565</v>
      </c>
      <c r="AB11" s="641">
        <v>1</v>
      </c>
      <c r="AC11" s="210"/>
      <c r="BB11" s="641" cm="1">
        <f t="array" aca="1" ref="BB11" ca="1">_xlfn.LET(_xlpm.sh,$AA11,
_xlpm.rownum,MATCH(BB$5,YEAR(INDIRECT(_xlpm.sh&amp;"!A1:A12"))),
_xlpm.ct,COUNTIF(INDIRECT(_xlpm.sh&amp;"!E"&amp;_xlpm.rownum&amp;":AH"&amp;_xlpm.rownum),"="&amp;$AB11),
ROUND(_xlpm.ct/30*100,0)
)</f>
        <v>0</v>
      </c>
      <c r="BC11" s="641" cm="1">
        <f t="array" aca="1" ref="BC11" ca="1">_xlfn.LET(_xlpm.sh,$AA11,
_xlpm.rownum,MATCH(BC$5,YEAR(INDIRECT(_xlpm.sh&amp;"!A1:A12"))),
_xlpm.ct,COUNTIF(INDIRECT(_xlpm.sh&amp;"!E"&amp;_xlpm.rownum&amp;":AH"&amp;_xlpm.rownum),"="&amp;$AB11),
ROUND(_xlpm.ct/30*100,0)
)</f>
        <v>0</v>
      </c>
      <c r="BD11" s="641" cm="1">
        <f t="array" aca="1" ref="BD11" ca="1">_xlfn.LET(_xlpm.sh,$AA11,
_xlpm.rownum,MATCH(BD$5,YEAR(INDIRECT(_xlpm.sh&amp;"!A1:A12"))),
_xlpm.ct,COUNTIF(INDIRECT(_xlpm.sh&amp;"!E"&amp;_xlpm.rownum&amp;":AH"&amp;_xlpm.rownum),"="&amp;$AB11),
ROUND(_xlpm.ct/30*100,0)
)</f>
        <v>0</v>
      </c>
      <c r="BE11" s="641" cm="1">
        <f t="array" aca="1" ref="BE11" ca="1">_xlfn.LET(_xlpm.sh,$AA11,
_xlpm.rownum,MATCH(BE$5,YEAR(INDIRECT(_xlpm.sh&amp;"!A1:A12"))),
_xlpm.ct,COUNTIF(INDIRECT(_xlpm.sh&amp;"!E"&amp;_xlpm.rownum&amp;":AH"&amp;_xlpm.rownum),"="&amp;$AB11),
ROUND(_xlpm.ct/30*100,0)
)</f>
        <v>0</v>
      </c>
      <c r="BF11" s="641" cm="1">
        <f t="array" aca="1" ref="BF11" ca="1">_xlfn.LET(_xlpm.sh,$AA11,
_xlpm.rownum,MATCH(BF$5,YEAR(INDIRECT(_xlpm.sh&amp;"!A1:A12"))),
_xlpm.ct,COUNTIF(INDIRECT(_xlpm.sh&amp;"!E"&amp;_xlpm.rownum&amp;":AH"&amp;_xlpm.rownum),"="&amp;$AB11),
ROUND(_xlpm.ct/30*100,0)
)</f>
        <v>0</v>
      </c>
    </row>
    <row r="12" spans="3:58" s="641" customFormat="1" ht="17.399999999999999" thickBot="1" x14ac:dyDescent="0.45">
      <c r="C12" s="844"/>
      <c r="D12" s="645" t="s">
        <v>712</v>
      </c>
      <c r="E12" s="657">
        <v>0</v>
      </c>
      <c r="F12" s="657">
        <v>0</v>
      </c>
      <c r="G12" s="661">
        <v>0</v>
      </c>
      <c r="H12" s="661">
        <v>0</v>
      </c>
      <c r="I12" s="667">
        <v>0</v>
      </c>
      <c r="J12" s="650"/>
      <c r="K12" s="650"/>
      <c r="L12" s="669" t="s">
        <v>758</v>
      </c>
      <c r="M12" s="674"/>
      <c r="N12" s="675"/>
      <c r="O12" s="650"/>
      <c r="P12" s="650"/>
      <c r="Q12" s="650"/>
      <c r="R12" s="650"/>
      <c r="S12" s="650"/>
      <c r="T12" s="650"/>
      <c r="Z12" s="641" t="s">
        <v>712</v>
      </c>
      <c r="AA12" s="641" t="s">
        <v>566</v>
      </c>
      <c r="AB12" s="641">
        <v>1</v>
      </c>
      <c r="AC12" s="210"/>
      <c r="BB12" s="641" cm="1">
        <f t="array" aca="1" ref="BB12" ca="1">_xlfn.LET(_xlpm.sh,$AA12,
_xlpm.rownum,MATCH(BB$5,YEAR(INDIRECT(_xlpm.sh&amp;"!A1:A12"))),
_xlpm.ct,COUNTIF(INDIRECT(_xlpm.sh&amp;"!E"&amp;_xlpm.rownum&amp;":AH"&amp;_xlpm.rownum),"="&amp;$AB12),
ROUND(_xlpm.ct/30*100,0)
)</f>
        <v>0</v>
      </c>
      <c r="BC12" s="641" cm="1">
        <f t="array" aca="1" ref="BC12" ca="1">_xlfn.LET(_xlpm.sh,$AA12,
_xlpm.rownum,MATCH(BC$5,YEAR(INDIRECT(_xlpm.sh&amp;"!A1:A12"))),
_xlpm.ct,COUNTIF(INDIRECT(_xlpm.sh&amp;"!E"&amp;_xlpm.rownum&amp;":AH"&amp;_xlpm.rownum),"="&amp;$AB12),
ROUND(_xlpm.ct/30*100,0)
)</f>
        <v>0</v>
      </c>
      <c r="BD12" s="641" cm="1">
        <f t="array" aca="1" ref="BD12" ca="1">_xlfn.LET(_xlpm.sh,$AA12,
_xlpm.rownum,MATCH(BD$5,YEAR(INDIRECT(_xlpm.sh&amp;"!A1:A12"))),
_xlpm.ct,COUNTIF(INDIRECT(_xlpm.sh&amp;"!E"&amp;_xlpm.rownum&amp;":AH"&amp;_xlpm.rownum),"="&amp;$AB12),
ROUND(_xlpm.ct/30*100,0)
)</f>
        <v>0</v>
      </c>
      <c r="BE12" s="641" cm="1">
        <f t="array" aca="1" ref="BE12" ca="1">_xlfn.LET(_xlpm.sh,$AA12,
_xlpm.rownum,MATCH(BE$5,YEAR(INDIRECT(_xlpm.sh&amp;"!A1:A12"))),
_xlpm.ct,COUNTIF(INDIRECT(_xlpm.sh&amp;"!E"&amp;_xlpm.rownum&amp;":AH"&amp;_xlpm.rownum),"="&amp;$AB12),
ROUND(_xlpm.ct/30*100,0)
)</f>
        <v>0</v>
      </c>
      <c r="BF12" s="641" cm="1">
        <f t="array" aca="1" ref="BF12" ca="1">_xlfn.LET(_xlpm.sh,$AA12,
_xlpm.rownum,MATCH(BF$5,YEAR(INDIRECT(_xlpm.sh&amp;"!A1:A12"))),
_xlpm.ct,COUNTIF(INDIRECT(_xlpm.sh&amp;"!E"&amp;_xlpm.rownum&amp;":AH"&amp;_xlpm.rownum),"="&amp;$AB12),
ROUND(_xlpm.ct/30*100,0)
)</f>
        <v>0</v>
      </c>
    </row>
    <row r="13" spans="3:58" s="641" customFormat="1" ht="20.399999999999999" thickTop="1" thickBot="1" x14ac:dyDescent="0.5">
      <c r="C13" s="844"/>
      <c r="D13" s="643" t="s">
        <v>713</v>
      </c>
      <c r="E13" s="655">
        <v>100</v>
      </c>
      <c r="F13" s="655">
        <v>0</v>
      </c>
      <c r="G13" s="659">
        <v>33</v>
      </c>
      <c r="H13" s="659">
        <v>37</v>
      </c>
      <c r="I13" s="665">
        <v>37</v>
      </c>
      <c r="J13" s="649"/>
      <c r="K13" s="649"/>
      <c r="L13" s="669" t="s">
        <v>759</v>
      </c>
      <c r="M13" s="674"/>
      <c r="N13" s="677"/>
      <c r="O13" s="649"/>
      <c r="P13" s="649"/>
      <c r="Q13" s="649"/>
      <c r="R13" s="649"/>
      <c r="S13" s="649"/>
      <c r="T13" s="649"/>
      <c r="Z13" s="641" t="s">
        <v>713</v>
      </c>
      <c r="AA13" s="641" t="s">
        <v>168</v>
      </c>
      <c r="AB13" s="641">
        <v>2</v>
      </c>
      <c r="AC13" s="210"/>
      <c r="BB13" s="641" cm="1">
        <f t="array" aca="1" ref="BB13" ca="1">_xlfn.LET(_xlpm.sh,$AA13,
_xlpm.rownum,MATCH(BB$5,YEAR(INDIRECT(_xlpm.sh&amp;"!A1:A12"))),
_xlpm.ct,COUNTIF(INDIRECT(_xlpm.sh&amp;"!E"&amp;_xlpm.rownum&amp;":AH"&amp;_xlpm.rownum),"="&amp;$AB13),
ROUND(_xlpm.ct/30*100,0)
)</f>
        <v>100</v>
      </c>
      <c r="BC13" s="641" cm="1">
        <f t="array" aca="1" ref="BC13" ca="1">_xlfn.LET(_xlpm.sh,$AA13,
_xlpm.rownum,MATCH(BC$5,YEAR(INDIRECT(_xlpm.sh&amp;"!A1:A12"))),
_xlpm.ct,COUNTIF(INDIRECT(_xlpm.sh&amp;"!E"&amp;_xlpm.rownum&amp;":AH"&amp;_xlpm.rownum),"="&amp;$AB13),
ROUND(_xlpm.ct/30*100,0)
)</f>
        <v>0</v>
      </c>
      <c r="BD13" s="641" cm="1">
        <f t="array" aca="1" ref="BD13" ca="1">_xlfn.LET(_xlpm.sh,$AA13,
_xlpm.rownum,MATCH(BD$5,YEAR(INDIRECT(_xlpm.sh&amp;"!A1:A12"))),
_xlpm.ct,COUNTIF(INDIRECT(_xlpm.sh&amp;"!E"&amp;_xlpm.rownum&amp;":AH"&amp;_xlpm.rownum),"="&amp;$AB13),
ROUND(_xlpm.ct/30*100,0)
)</f>
        <v>33</v>
      </c>
      <c r="BE13" s="641" cm="1">
        <f t="array" aca="1" ref="BE13" ca="1">_xlfn.LET(_xlpm.sh,$AA13,
_xlpm.rownum,MATCH(BE$5,YEAR(INDIRECT(_xlpm.sh&amp;"!A1:A12"))),
_xlpm.ct,COUNTIF(INDIRECT(_xlpm.sh&amp;"!E"&amp;_xlpm.rownum&amp;":AH"&amp;_xlpm.rownum),"="&amp;$AB13),
ROUND(_xlpm.ct/30*100,0)
)</f>
        <v>37</v>
      </c>
      <c r="BF13" s="641" cm="1">
        <f t="array" aca="1" ref="BF13" ca="1">_xlfn.LET(_xlpm.sh,$AA13,
_xlpm.rownum,MATCH(BF$5,YEAR(INDIRECT(_xlpm.sh&amp;"!A1:A12"))),
_xlpm.ct,COUNTIF(INDIRECT(_xlpm.sh&amp;"!E"&amp;_xlpm.rownum&amp;":AH"&amp;_xlpm.rownum),"="&amp;$AB13),
ROUND(_xlpm.ct/30*100,0)
)</f>
        <v>37</v>
      </c>
    </row>
    <row r="14" spans="3:58" s="641" customFormat="1" ht="17.399999999999999" thickBot="1" x14ac:dyDescent="0.45">
      <c r="C14" s="844"/>
      <c r="D14" s="646" t="s">
        <v>714</v>
      </c>
      <c r="E14" s="656">
        <v>0</v>
      </c>
      <c r="F14" s="656">
        <v>0</v>
      </c>
      <c r="G14" s="660">
        <v>0</v>
      </c>
      <c r="H14" s="660">
        <v>3</v>
      </c>
      <c r="I14" s="666">
        <v>3</v>
      </c>
      <c r="J14" s="650"/>
      <c r="K14" s="650"/>
      <c r="L14" s="669" t="s">
        <v>760</v>
      </c>
      <c r="M14" s="674"/>
      <c r="N14" s="677"/>
      <c r="O14" s="650"/>
      <c r="P14" s="650"/>
      <c r="Q14" s="650"/>
      <c r="R14" s="650"/>
      <c r="S14" s="650"/>
      <c r="T14" s="650"/>
      <c r="Z14" s="641" t="s">
        <v>714</v>
      </c>
      <c r="AA14" s="641" t="s">
        <v>567</v>
      </c>
      <c r="AB14" s="641">
        <v>1</v>
      </c>
      <c r="BB14" s="641" cm="1">
        <f t="array" aca="1" ref="BB14" ca="1">_xlfn.LET(_xlpm.sh,$AA14,
_xlpm.rownum,MATCH(BB$5,YEAR(INDIRECT(_xlpm.sh&amp;"!A1:A12"))),
_xlpm.ct,COUNTIF(INDIRECT(_xlpm.sh&amp;"!E"&amp;_xlpm.rownum&amp;":AH"&amp;_xlpm.rownum),"="&amp;$AB14),
ROUND(_xlpm.ct/30*100,0)
)</f>
        <v>0</v>
      </c>
      <c r="BC14" s="641" cm="1">
        <f t="array" aca="1" ref="BC14" ca="1">_xlfn.LET(_xlpm.sh,$AA14,
_xlpm.rownum,MATCH(BC$5,YEAR(INDIRECT(_xlpm.sh&amp;"!A1:A12"))),
_xlpm.ct,COUNTIF(INDIRECT(_xlpm.sh&amp;"!E"&amp;_xlpm.rownum&amp;":AH"&amp;_xlpm.rownum),"="&amp;$AB14),
ROUND(_xlpm.ct/30*100,0)
)</f>
        <v>0</v>
      </c>
      <c r="BD14" s="641" cm="1">
        <f t="array" aca="1" ref="BD14" ca="1">_xlfn.LET(_xlpm.sh,$AA14,
_xlpm.rownum,MATCH(BD$5,YEAR(INDIRECT(_xlpm.sh&amp;"!A1:A12"))),
_xlpm.ct,COUNTIF(INDIRECT(_xlpm.sh&amp;"!E"&amp;_xlpm.rownum&amp;":AH"&amp;_xlpm.rownum),"="&amp;$AB14),
ROUND(_xlpm.ct/30*100,0)
)</f>
        <v>0</v>
      </c>
      <c r="BE14" s="641" cm="1">
        <f t="array" aca="1" ref="BE14" ca="1">_xlfn.LET(_xlpm.sh,$AA14,
_xlpm.rownum,MATCH(BE$5,YEAR(INDIRECT(_xlpm.sh&amp;"!A1:A12"))),
_xlpm.ct,COUNTIF(INDIRECT(_xlpm.sh&amp;"!E"&amp;_xlpm.rownum&amp;":AH"&amp;_xlpm.rownum),"="&amp;$AB14),
ROUND(_xlpm.ct/30*100,0)
)</f>
        <v>3</v>
      </c>
      <c r="BF14" s="641" cm="1">
        <f t="array" aca="1" ref="BF14" ca="1">_xlfn.LET(_xlpm.sh,$AA14,
_xlpm.rownum,MATCH(BF$5,YEAR(INDIRECT(_xlpm.sh&amp;"!A1:A12"))),
_xlpm.ct,COUNTIF(INDIRECT(_xlpm.sh&amp;"!E"&amp;_xlpm.rownum&amp;":AH"&amp;_xlpm.rownum),"="&amp;$AB14),
ROUND(_xlpm.ct/30*100,0)
)</f>
        <v>3</v>
      </c>
    </row>
    <row r="15" spans="3:58" s="641" customFormat="1" ht="17.399999999999999" thickBot="1" x14ac:dyDescent="0.45">
      <c r="C15" s="844"/>
      <c r="D15" s="647" t="s">
        <v>740</v>
      </c>
      <c r="E15" s="657">
        <v>0</v>
      </c>
      <c r="F15" s="657">
        <v>0</v>
      </c>
      <c r="G15" s="661">
        <v>33</v>
      </c>
      <c r="H15" s="661">
        <v>33</v>
      </c>
      <c r="I15" s="667">
        <v>33</v>
      </c>
      <c r="J15" s="650"/>
      <c r="K15" s="650"/>
      <c r="L15" s="669" t="s">
        <v>761</v>
      </c>
      <c r="M15" s="674"/>
      <c r="N15" s="675"/>
      <c r="O15" s="650"/>
      <c r="P15" s="650"/>
      <c r="Q15" s="650"/>
      <c r="R15" s="650"/>
      <c r="S15" s="650"/>
      <c r="T15" s="650"/>
      <c r="Z15" s="641" t="s">
        <v>727</v>
      </c>
      <c r="AA15" s="210" t="s">
        <v>568</v>
      </c>
      <c r="AB15" s="641">
        <v>1</v>
      </c>
      <c r="BB15" s="641" cm="1">
        <f t="array" aca="1" ref="BB15" ca="1">_xlfn.LET(_xlpm.sh,$AA15,
_xlpm.rownum,MATCH(BB$5,YEAR(INDIRECT(_xlpm.sh&amp;"!A1:A12"))),
_xlpm.ct,COUNTIF(INDIRECT(_xlpm.sh&amp;"!E"&amp;_xlpm.rownum&amp;":AH"&amp;_xlpm.rownum),"="&amp;$AB15),
ROUND(_xlpm.ct/30*100,0)
)</f>
        <v>0</v>
      </c>
      <c r="BC15" s="641" cm="1">
        <f t="array" aca="1" ref="BC15" ca="1">_xlfn.LET(_xlpm.sh,$AA15,
_xlpm.rownum,MATCH(BC$5,YEAR(INDIRECT(_xlpm.sh&amp;"!A1:A12"))),
_xlpm.ct,COUNTIF(INDIRECT(_xlpm.sh&amp;"!E"&amp;_xlpm.rownum&amp;":AH"&amp;_xlpm.rownum),"="&amp;$AB15),
ROUND(_xlpm.ct/30*100,0)
)</f>
        <v>0</v>
      </c>
      <c r="BD15" s="641" cm="1">
        <f t="array" aca="1" ref="BD15" ca="1">_xlfn.LET(_xlpm.sh,$AA15,
_xlpm.rownum,MATCH(BD$5,YEAR(INDIRECT(_xlpm.sh&amp;"!A1:A12"))),
_xlpm.ct,COUNTIF(INDIRECT(_xlpm.sh&amp;"!E"&amp;_xlpm.rownum&amp;":AH"&amp;_xlpm.rownum),"="&amp;$AB15),
ROUND(_xlpm.ct/30*100,0)
)</f>
        <v>33</v>
      </c>
      <c r="BE15" s="641" cm="1">
        <f t="array" aca="1" ref="BE15" ca="1">_xlfn.LET(_xlpm.sh,$AA15,
_xlpm.rownum,MATCH(BE$5,YEAR(INDIRECT(_xlpm.sh&amp;"!A1:A12"))),
_xlpm.ct,COUNTIF(INDIRECT(_xlpm.sh&amp;"!E"&amp;_xlpm.rownum&amp;":AH"&amp;_xlpm.rownum),"="&amp;$AB15),
ROUND(_xlpm.ct/30*100,0)
)</f>
        <v>33</v>
      </c>
      <c r="BF15" s="641" cm="1">
        <f t="array" aca="1" ref="BF15" ca="1">_xlfn.LET(_xlpm.sh,$AA15,
_xlpm.rownum,MATCH(BF$5,YEAR(INDIRECT(_xlpm.sh&amp;"!A1:A12"))),
_xlpm.ct,COUNTIF(INDIRECT(_xlpm.sh&amp;"!E"&amp;_xlpm.rownum&amp;":AH"&amp;_xlpm.rownum),"="&amp;$AB15),
ROUND(_xlpm.ct/30*100,0)
)</f>
        <v>33</v>
      </c>
    </row>
    <row r="16" spans="3:58" s="641" customFormat="1" ht="20.399999999999999" thickTop="1" thickBot="1" x14ac:dyDescent="0.5">
      <c r="C16" s="844"/>
      <c r="D16" s="643" t="s">
        <v>715</v>
      </c>
      <c r="E16" s="655">
        <v>0</v>
      </c>
      <c r="F16" s="655">
        <v>100</v>
      </c>
      <c r="G16" s="659">
        <v>67</v>
      </c>
      <c r="H16" s="659">
        <v>53</v>
      </c>
      <c r="I16" s="665">
        <v>37</v>
      </c>
      <c r="J16" s="649"/>
      <c r="K16" s="649"/>
      <c r="O16" s="649"/>
      <c r="P16" s="649"/>
      <c r="Q16" s="649"/>
      <c r="R16" s="649"/>
      <c r="S16" s="649"/>
      <c r="T16" s="649"/>
      <c r="Z16" s="641" t="s">
        <v>715</v>
      </c>
      <c r="AA16" s="210" t="s">
        <v>168</v>
      </c>
      <c r="AB16" s="641">
        <v>3</v>
      </c>
      <c r="BB16" s="641" cm="1">
        <f t="array" aca="1" ref="BB16" ca="1">_xlfn.LET(_xlpm.sh,$AA16,
_xlpm.rownum,MATCH(BB$5,YEAR(INDIRECT(_xlpm.sh&amp;"!A1:A12"))),
_xlpm.ct,COUNTIF(INDIRECT(_xlpm.sh&amp;"!E"&amp;_xlpm.rownum&amp;":AH"&amp;_xlpm.rownum),"="&amp;$AB16),
ROUND(_xlpm.ct/30*100,0)
)</f>
        <v>0</v>
      </c>
      <c r="BC16" s="641" cm="1">
        <f t="array" aca="1" ref="BC16" ca="1">_xlfn.LET(_xlpm.sh,$AA16,
_xlpm.rownum,MATCH(BC$5,YEAR(INDIRECT(_xlpm.sh&amp;"!A1:A12"))),
_xlpm.ct,COUNTIF(INDIRECT(_xlpm.sh&amp;"!E"&amp;_xlpm.rownum&amp;":AH"&amp;_xlpm.rownum),"="&amp;$AB16),
ROUND(_xlpm.ct/30*100,0)
)</f>
        <v>100</v>
      </c>
      <c r="BD16" s="641" cm="1">
        <f t="array" aca="1" ref="BD16" ca="1">_xlfn.LET(_xlpm.sh,$AA16,
_xlpm.rownum,MATCH(BD$5,YEAR(INDIRECT(_xlpm.sh&amp;"!A1:A12"))),
_xlpm.ct,COUNTIF(INDIRECT(_xlpm.sh&amp;"!E"&amp;_xlpm.rownum&amp;":AH"&amp;_xlpm.rownum),"="&amp;$AB16),
ROUND(_xlpm.ct/30*100,0)
)</f>
        <v>67</v>
      </c>
      <c r="BE16" s="641" cm="1">
        <f t="array" aca="1" ref="BE16" ca="1">_xlfn.LET(_xlpm.sh,$AA16,
_xlpm.rownum,MATCH(BE$5,YEAR(INDIRECT(_xlpm.sh&amp;"!A1:A12"))),
_xlpm.ct,COUNTIF(INDIRECT(_xlpm.sh&amp;"!E"&amp;_xlpm.rownum&amp;":AH"&amp;_xlpm.rownum),"="&amp;$AB16),
ROUND(_xlpm.ct/30*100,0)
)</f>
        <v>53</v>
      </c>
      <c r="BF16" s="641" cm="1">
        <f t="array" aca="1" ref="BF16" ca="1">_xlfn.LET(_xlpm.sh,$AA16,
_xlpm.rownum,MATCH(BF$5,YEAR(INDIRECT(_xlpm.sh&amp;"!A1:A12"))),
_xlpm.ct,COUNTIF(INDIRECT(_xlpm.sh&amp;"!E"&amp;_xlpm.rownum&amp;":AH"&amp;_xlpm.rownum),"="&amp;$AB16),
ROUND(_xlpm.ct/30*100,0)
)</f>
        <v>37</v>
      </c>
    </row>
    <row r="17" spans="3:58" s="641" customFormat="1" ht="17.399999999999999" thickBot="1" x14ac:dyDescent="0.45">
      <c r="C17" s="726"/>
      <c r="D17" s="646" t="s">
        <v>849</v>
      </c>
      <c r="E17" s="656">
        <v>0</v>
      </c>
      <c r="F17" s="656">
        <v>27</v>
      </c>
      <c r="G17" s="660">
        <v>23</v>
      </c>
      <c r="H17" s="660">
        <v>27</v>
      </c>
      <c r="I17" s="666">
        <v>20</v>
      </c>
      <c r="J17" s="649"/>
      <c r="K17" s="649"/>
      <c r="O17" s="649"/>
      <c r="P17" s="649"/>
      <c r="Q17" s="649"/>
      <c r="R17" s="649"/>
      <c r="S17" s="649"/>
      <c r="T17" s="649"/>
      <c r="Z17" s="210" t="s">
        <v>849</v>
      </c>
      <c r="AA17" s="210" t="s">
        <v>569</v>
      </c>
      <c r="AB17" s="641">
        <v>1</v>
      </c>
      <c r="BB17" s="641" cm="1">
        <f t="array" aca="1" ref="BB17" ca="1">_xlfn.LET(_xlpm.sh,$AA17,
_xlpm.rownum,MATCH(BB$5,YEAR(INDIRECT(_xlpm.sh&amp;"!A1:A12"))),
_xlpm.ct,COUNTIF(INDIRECT(_xlpm.sh&amp;"!E"&amp;_xlpm.rownum&amp;":AH"&amp;_xlpm.rownum),"="&amp;$AB17),
ROUND(_xlpm.ct/30*100,0)
)</f>
        <v>0</v>
      </c>
      <c r="BC17" s="641" cm="1">
        <f t="array" aca="1" ref="BC17" ca="1">_xlfn.LET(_xlpm.sh,$AA17,
_xlpm.rownum,MATCH(BC$5,YEAR(INDIRECT(_xlpm.sh&amp;"!A1:A12"))),
_xlpm.ct,COUNTIF(INDIRECT(_xlpm.sh&amp;"!E"&amp;_xlpm.rownum&amp;":AH"&amp;_xlpm.rownum),"="&amp;$AB17),
ROUND(_xlpm.ct/30*100,0)
)</f>
        <v>27</v>
      </c>
      <c r="BD17" s="641" cm="1">
        <f t="array" aca="1" ref="BD17" ca="1">_xlfn.LET(_xlpm.sh,$AA17,
_xlpm.rownum,MATCH(BD$5,YEAR(INDIRECT(_xlpm.sh&amp;"!A1:A12"))),
_xlpm.ct,COUNTIF(INDIRECT(_xlpm.sh&amp;"!E"&amp;_xlpm.rownum&amp;":AH"&amp;_xlpm.rownum),"="&amp;$AB17),
ROUND(_xlpm.ct/30*100,0)
)</f>
        <v>23</v>
      </c>
      <c r="BE17" s="641" cm="1">
        <f t="array" aca="1" ref="BE17" ca="1">_xlfn.LET(_xlpm.sh,$AA17,
_xlpm.rownum,MATCH(BE$5,YEAR(INDIRECT(_xlpm.sh&amp;"!A1:A12"))),
_xlpm.ct,COUNTIF(INDIRECT(_xlpm.sh&amp;"!E"&amp;_xlpm.rownum&amp;":AH"&amp;_xlpm.rownum),"="&amp;$AB17),
ROUND(_xlpm.ct/30*100,0)
)</f>
        <v>27</v>
      </c>
      <c r="BF17" s="641" cm="1">
        <f t="array" aca="1" ref="BF17" ca="1">_xlfn.LET(_xlpm.sh,$AA17,
_xlpm.rownum,MATCH(BF$5,YEAR(INDIRECT(_xlpm.sh&amp;"!A1:A12"))),
_xlpm.ct,COUNTIF(INDIRECT(_xlpm.sh&amp;"!E"&amp;_xlpm.rownum&amp;":AH"&amp;_xlpm.rownum),"="&amp;$AB17),
ROUND(_xlpm.ct/30*100,0)
)</f>
        <v>20</v>
      </c>
    </row>
    <row r="18" spans="3:58" s="641" customFormat="1" ht="17.399999999999999" thickBot="1" x14ac:dyDescent="0.45">
      <c r="C18" s="726"/>
      <c r="D18" s="645" t="s">
        <v>850</v>
      </c>
      <c r="E18" s="727">
        <v>0</v>
      </c>
      <c r="F18" s="727">
        <v>73</v>
      </c>
      <c r="G18" s="728">
        <v>43</v>
      </c>
      <c r="H18" s="728">
        <v>27</v>
      </c>
      <c r="I18" s="729">
        <v>17</v>
      </c>
      <c r="J18" s="649"/>
      <c r="K18" s="649"/>
      <c r="O18" s="649"/>
      <c r="P18" s="649"/>
      <c r="Q18" s="649"/>
      <c r="R18" s="649"/>
      <c r="S18" s="649"/>
      <c r="T18" s="649"/>
      <c r="Z18" s="210" t="s">
        <v>850</v>
      </c>
      <c r="AA18" s="210" t="s">
        <v>571</v>
      </c>
      <c r="AB18" s="641">
        <v>1</v>
      </c>
      <c r="BB18" s="641" cm="1">
        <f t="array" aca="1" ref="BB18" ca="1">_xlfn.LET(_xlpm.sh,$AA18,
_xlpm.rownum,MATCH(BB$5,YEAR(INDIRECT(_xlpm.sh&amp;"!A1:A12"))),
_xlpm.ct,COUNTIF(INDIRECT(_xlpm.sh&amp;"!E"&amp;_xlpm.rownum&amp;":AH"&amp;_xlpm.rownum),"="&amp;$AB18),
ROUND(_xlpm.ct/30*100,0)
)</f>
        <v>0</v>
      </c>
      <c r="BC18" s="641" cm="1">
        <f t="array" aca="1" ref="BC18" ca="1">_xlfn.LET(_xlpm.sh,$AA18,
_xlpm.rownum,MATCH(BC$5,YEAR(INDIRECT(_xlpm.sh&amp;"!A1:A12"))),
_xlpm.ct,COUNTIF(INDIRECT(_xlpm.sh&amp;"!E"&amp;_xlpm.rownum&amp;":AH"&amp;_xlpm.rownum),"="&amp;$AB18),
ROUND(_xlpm.ct/30*100,0)
)</f>
        <v>73</v>
      </c>
      <c r="BD18" s="641" cm="1">
        <f t="array" aca="1" ref="BD18" ca="1">_xlfn.LET(_xlpm.sh,$AA18,
_xlpm.rownum,MATCH(BD$5,YEAR(INDIRECT(_xlpm.sh&amp;"!A1:A12"))),
_xlpm.ct,COUNTIF(INDIRECT(_xlpm.sh&amp;"!E"&amp;_xlpm.rownum&amp;":AH"&amp;_xlpm.rownum),"="&amp;$AB18),
ROUND(_xlpm.ct/30*100,0)
)</f>
        <v>43</v>
      </c>
      <c r="BE18" s="641" cm="1">
        <f t="array" aca="1" ref="BE18" ca="1">_xlfn.LET(_xlpm.sh,$AA18,
_xlpm.rownum,MATCH(BE$5,YEAR(INDIRECT(_xlpm.sh&amp;"!A1:A12"))),
_xlpm.ct,COUNTIF(INDIRECT(_xlpm.sh&amp;"!E"&amp;_xlpm.rownum&amp;":AH"&amp;_xlpm.rownum),"="&amp;$AB18),
ROUND(_xlpm.ct/30*100,0)
)</f>
        <v>27</v>
      </c>
      <c r="BF18" s="641" cm="1">
        <f t="array" aca="1" ref="BF18" ca="1">_xlfn.LET(_xlpm.sh,$AA18,
_xlpm.rownum,MATCH(BF$5,YEAR(INDIRECT(_xlpm.sh&amp;"!A1:A12"))),
_xlpm.ct,COUNTIF(INDIRECT(_xlpm.sh&amp;"!E"&amp;_xlpm.rownum&amp;":AH"&amp;_xlpm.rownum),"="&amp;$AB18),
ROUND(_xlpm.ct/30*100,0)
)</f>
        <v>17</v>
      </c>
    </row>
    <row r="19" spans="3:58" s="641" customFormat="1" ht="20.399999999999999" thickTop="1" thickBot="1" x14ac:dyDescent="0.5">
      <c r="C19" s="726"/>
      <c r="D19" s="743" t="s">
        <v>868</v>
      </c>
      <c r="E19" s="740">
        <v>100</v>
      </c>
      <c r="F19" s="740">
        <v>100</v>
      </c>
      <c r="G19" s="741">
        <v>53</v>
      </c>
      <c r="H19" s="741">
        <v>53</v>
      </c>
      <c r="I19" s="742">
        <v>30</v>
      </c>
      <c r="J19" s="649"/>
      <c r="K19" s="649"/>
      <c r="O19" s="649"/>
      <c r="P19" s="649"/>
      <c r="Q19" s="649"/>
      <c r="R19" s="649"/>
      <c r="S19" s="649"/>
      <c r="T19" s="649"/>
      <c r="Z19" s="210" t="s">
        <v>868</v>
      </c>
      <c r="AA19" s="210" t="s">
        <v>866</v>
      </c>
      <c r="AB19" s="641">
        <v>1</v>
      </c>
      <c r="BB19" s="641" cm="1">
        <f t="array" aca="1" ref="BB19" ca="1">_xlfn.LET(_xlpm.sh,$AA19,
_xlpm.rownum,MATCH(BB$5,YEAR(INDIRECT(_xlpm.sh&amp;"!A1:A12"))),
_xlpm.ct,COUNTIF(INDIRECT(_xlpm.sh&amp;"!E"&amp;_xlpm.rownum&amp;":AH"&amp;_xlpm.rownum),"="&amp;$AB19),
ROUND(_xlpm.ct/30*100,0)
)</f>
        <v>100</v>
      </c>
      <c r="BC19" s="641" cm="1">
        <f t="array" aca="1" ref="BC19" ca="1">_xlfn.LET(_xlpm.sh,$AA19,
_xlpm.rownum,MATCH(BC$5,YEAR(INDIRECT(_xlpm.sh&amp;"!A1:A12"))),
_xlpm.ct,COUNTIF(INDIRECT(_xlpm.sh&amp;"!E"&amp;_xlpm.rownum&amp;":AH"&amp;_xlpm.rownum),"="&amp;$AB19),
ROUND(_xlpm.ct/30*100,0)
)</f>
        <v>100</v>
      </c>
      <c r="BD19" s="641" cm="1">
        <f t="array" aca="1" ref="BD19" ca="1">_xlfn.LET(_xlpm.sh,$AA19,
_xlpm.rownum,MATCH(BD$5,YEAR(INDIRECT(_xlpm.sh&amp;"!A1:A12"))),
_xlpm.ct,COUNTIF(INDIRECT(_xlpm.sh&amp;"!E"&amp;_xlpm.rownum&amp;":AH"&amp;_xlpm.rownum),"="&amp;$AB19),
ROUND(_xlpm.ct/30*100,0)
)</f>
        <v>53</v>
      </c>
      <c r="BE19" s="641" cm="1">
        <f t="array" aca="1" ref="BE19" ca="1">_xlfn.LET(_xlpm.sh,$AA19,
_xlpm.rownum,MATCH(BE$5,YEAR(INDIRECT(_xlpm.sh&amp;"!A1:A12"))),
_xlpm.ct,COUNTIF(INDIRECT(_xlpm.sh&amp;"!E"&amp;_xlpm.rownum&amp;":AH"&amp;_xlpm.rownum),"="&amp;$AB19),
ROUND(_xlpm.ct/30*100,0)
)</f>
        <v>53</v>
      </c>
      <c r="BF19" s="641" cm="1">
        <f t="array" aca="1" ref="BF19" ca="1">_xlfn.LET(_xlpm.sh,$AA19,
_xlpm.rownum,MATCH(BF$5,YEAR(INDIRECT(_xlpm.sh&amp;"!A1:A12"))),
_xlpm.ct,COUNTIF(INDIRECT(_xlpm.sh&amp;"!E"&amp;_xlpm.rownum&amp;":AH"&amp;_xlpm.rownum),"="&amp;$AB19),
ROUND(_xlpm.ct/30*100,0)
)</f>
        <v>30</v>
      </c>
    </row>
    <row r="20" spans="3:58" s="641" customFormat="1" ht="17.399999999999999" thickBot="1" x14ac:dyDescent="0.45">
      <c r="C20" s="726"/>
      <c r="D20" s="646" t="s">
        <v>872</v>
      </c>
      <c r="E20" s="656">
        <v>0</v>
      </c>
      <c r="F20" s="656">
        <v>37</v>
      </c>
      <c r="G20" s="660">
        <v>30</v>
      </c>
      <c r="H20" s="660">
        <v>20</v>
      </c>
      <c r="I20" s="666">
        <v>13</v>
      </c>
      <c r="J20" s="649"/>
      <c r="K20" s="649"/>
      <c r="O20" s="649"/>
      <c r="P20" s="649"/>
      <c r="Q20" s="649"/>
      <c r="R20" s="649"/>
      <c r="S20" s="649"/>
      <c r="T20" s="649"/>
      <c r="Z20" s="210" t="s">
        <v>872</v>
      </c>
      <c r="AA20" s="210" t="s">
        <v>875</v>
      </c>
      <c r="AB20" s="641">
        <v>1</v>
      </c>
      <c r="BB20" s="744" cm="1">
        <f t="array" aca="1" ref="BB20" ca="1">_xlfn.LET(_xlpm.sh,$AA20,
_xlpm.tarv, "PowellTargetAnnualReleaseVolume",
_xlpm.aarv, "PowellActualAnnualReleaseVolume",
_xlpm.rownum,MATCH(BB$5,YEAR(INDIRECT(_xlpm.sh&amp;"!A1:A12"))),
_xlpm.rng, "!E"&amp;_xlpm.rownum&amp;":AH"&amp;_xlpm.rownum,
_xlpm.isConst, INDIRECT(_xlpm.sh&amp;_xlpm.rng),
_xlpm.relVdiff, INDIRECT(_xlpm.tarv&amp;_xlpm.rng)-INDIRECT(_xlpm.aarv&amp;_xlpm.rng),
_xlpm.ct,SUM((ROUND(_xlpm.isConst*_xlpm.relVdiff,0)&gt;0)*1),
ROUND(_xlpm.ct/30*100,0)
)</f>
        <v>0</v>
      </c>
      <c r="BC20" s="744" cm="1">
        <f t="array" aca="1" ref="BC20" ca="1">_xlfn.LET(_xlpm.sh,$AA20,
_xlpm.tarv, "PowellTargetAnnualReleaseVolume",
_xlpm.aarv, "PowellActualAnnualReleaseVolume",
_xlpm.rownum,MATCH(BC$5,YEAR(INDIRECT(_xlpm.sh&amp;"!A1:A12"))),
_xlpm.rng, "!E"&amp;_xlpm.rownum&amp;":AH"&amp;_xlpm.rownum,
_xlpm.isConst, INDIRECT(_xlpm.sh&amp;_xlpm.rng),
_xlpm.relVdiff, INDIRECT(_xlpm.tarv&amp;_xlpm.rng)-INDIRECT(_xlpm.aarv&amp;_xlpm.rng),
_xlpm.ct,SUM((ROUND(_xlpm.isConst*_xlpm.relVdiff,0)&gt;0)*1),
ROUND(_xlpm.ct/30*100,0)
)</f>
        <v>37</v>
      </c>
      <c r="BD20" s="744" cm="1">
        <f t="array" aca="1" ref="BD20" ca="1">_xlfn.LET(_xlpm.sh,$AA20,
_xlpm.tarv, "PowellTargetAnnualReleaseVolume",
_xlpm.aarv, "PowellActualAnnualReleaseVolume",
_xlpm.rownum,MATCH(BD$5,YEAR(INDIRECT(_xlpm.sh&amp;"!A1:A12"))),
_xlpm.rng, "!E"&amp;_xlpm.rownum&amp;":AH"&amp;_xlpm.rownum,
_xlpm.isConst, INDIRECT(_xlpm.sh&amp;_xlpm.rng),
_xlpm.relVdiff, INDIRECT(_xlpm.tarv&amp;_xlpm.rng)-INDIRECT(_xlpm.aarv&amp;_xlpm.rng),
_xlpm.ct,SUM((ROUND(_xlpm.isConst*_xlpm.relVdiff,0)&gt;0)*1),
ROUND(_xlpm.ct/30*100,0)
)</f>
        <v>27</v>
      </c>
      <c r="BE20" s="744" cm="1">
        <f t="array" aca="1" ref="BE20" ca="1">_xlfn.LET(_xlpm.sh,$AA20,
_xlpm.tarv, "PowellTargetAnnualReleaseVolume",
_xlpm.aarv, "PowellActualAnnualReleaseVolume",
_xlpm.rownum,MATCH(BE$5,YEAR(INDIRECT(_xlpm.sh&amp;"!A1:A12"))),
_xlpm.rng, "!E"&amp;_xlpm.rownum&amp;":AH"&amp;_xlpm.rownum,
_xlpm.isConst, INDIRECT(_xlpm.sh&amp;_xlpm.rng),
_xlpm.relVdiff, INDIRECT(_xlpm.tarv&amp;_xlpm.rng)-INDIRECT(_xlpm.aarv&amp;_xlpm.rng),
_xlpm.ct,SUM((ROUND(_xlpm.isConst*_xlpm.relVdiff,0)&gt;0)*1),
ROUND(_xlpm.ct/30*100,0)
)</f>
        <v>20</v>
      </c>
      <c r="BF20" s="744" cm="1">
        <f t="array" aca="1" ref="BF20" ca="1">_xlfn.LET(_xlpm.sh,$AA20,
_xlpm.tarv, "PowellTargetAnnualReleaseVolume",
_xlpm.aarv, "PowellActualAnnualReleaseVolume",
_xlpm.rownum,MATCH(BF$5,YEAR(INDIRECT(_xlpm.sh&amp;"!A1:A12"))),
_xlpm.rng, "!E"&amp;_xlpm.rownum&amp;":AH"&amp;_xlpm.rownum,
_xlpm.isConst, INDIRECT(_xlpm.sh&amp;_xlpm.rng),
_xlpm.relVdiff, INDIRECT(_xlpm.tarv&amp;_xlpm.rng)-INDIRECT(_xlpm.aarv&amp;_xlpm.rng),
_xlpm.ct,SUM((ROUND(_xlpm.isConst*_xlpm.relVdiff,0)&gt;0)*1),
ROUND(_xlpm.ct/30*100,0)
)</f>
        <v>13</v>
      </c>
    </row>
    <row r="21" spans="3:58" s="641" customFormat="1" ht="17.399999999999999" thickBot="1" x14ac:dyDescent="0.45">
      <c r="C21" s="726"/>
      <c r="D21" s="646" t="s">
        <v>873</v>
      </c>
      <c r="E21" s="727">
        <v>100</v>
      </c>
      <c r="F21" s="727">
        <v>37</v>
      </c>
      <c r="G21" s="728">
        <v>23</v>
      </c>
      <c r="H21" s="728">
        <v>17</v>
      </c>
      <c r="I21" s="729">
        <v>10</v>
      </c>
      <c r="J21" s="649"/>
      <c r="K21" s="649"/>
      <c r="O21" s="649"/>
      <c r="P21" s="649"/>
      <c r="Q21" s="649"/>
      <c r="R21" s="649"/>
      <c r="S21" s="649"/>
      <c r="T21" s="649"/>
      <c r="Z21" s="210" t="s">
        <v>873</v>
      </c>
      <c r="AA21" s="210" t="s">
        <v>874</v>
      </c>
      <c r="AB21" s="641">
        <v>1</v>
      </c>
      <c r="BB21" s="744" cm="1">
        <f t="array" aca="1" ref="BB21" ca="1">_xlfn.LET(_xlpm.sh,$AA21,
_xlpm.aarv, "PowellActualAnnualReleaseVolume",
_xlpm.rownum,MATCH(BB$5,YEAR(INDIRECT(_xlpm.sh&amp;"!A1:A12"))),
_xlpm.rng, "!E"&amp;_xlpm.rownum&amp;":AH"&amp;_xlpm.rownum,
_xlpm.isConst, INDIRECT(_xlpm.sh&amp;_xlpm.rng),
_xlpm.ct, SUM((ROUND(_xlpm.isConst*((INDIRECT(_xlpm.aarv&amp;_xlpm.rng)&lt;7000)*1),0)&gt;0)*1),
ROUND(_xlpm.ct/30*100,0)
)</f>
        <v>100</v>
      </c>
      <c r="BC21" s="744" cm="1">
        <f t="array" aca="1" ref="BC21" ca="1">_xlfn.LET(_xlpm.sh,$AA21,
_xlpm.aarv, "PowellActualAnnualReleaseVolume",
_xlpm.rownum,MATCH(BC$5,YEAR(INDIRECT(_xlpm.sh&amp;"!A1:A12"))),
_xlpm.rng, "!E"&amp;_xlpm.rownum&amp;":AH"&amp;_xlpm.rownum,
_xlpm.isConst, INDIRECT(_xlpm.sh&amp;_xlpm.rng),
_xlpm.ct, SUM((ROUND(_xlpm.isConst*((INDIRECT(_xlpm.aarv&amp;_xlpm.rng)&lt;7000)*1),0)&gt;0)*1),
ROUND(_xlpm.ct/30*100,0)
)</f>
        <v>37</v>
      </c>
      <c r="BD21" s="744" cm="1">
        <f t="array" aca="1" ref="BD21" ca="1">_xlfn.LET(_xlpm.sh,$AA21,
_xlpm.aarv, "PowellActualAnnualReleaseVolume",
_xlpm.rownum,MATCH(BD$5,YEAR(INDIRECT(_xlpm.sh&amp;"!A1:A12"))),
_xlpm.rng, "!E"&amp;_xlpm.rownum&amp;":AH"&amp;_xlpm.rownum,
_xlpm.isConst, INDIRECT(_xlpm.sh&amp;_xlpm.rng),
_xlpm.ct, SUM((ROUND(_xlpm.isConst*((INDIRECT(_xlpm.aarv&amp;_xlpm.rng)&lt;7000)*1),0)&gt;0)*1),
ROUND(_xlpm.ct/30*100,0)
)</f>
        <v>23</v>
      </c>
      <c r="BE21" s="744" cm="1">
        <f t="array" aca="1" ref="BE21" ca="1">_xlfn.LET(_xlpm.sh,$AA21,
_xlpm.aarv, "PowellActualAnnualReleaseVolume",
_xlpm.rownum,MATCH(BE$5,YEAR(INDIRECT(_xlpm.sh&amp;"!A1:A12"))),
_xlpm.rng, "!E"&amp;_xlpm.rownum&amp;":AH"&amp;_xlpm.rownum,
_xlpm.isConst, INDIRECT(_xlpm.sh&amp;_xlpm.rng),
_xlpm.ct, SUM((ROUND(_xlpm.isConst*((INDIRECT(_xlpm.aarv&amp;_xlpm.rng)&lt;7000)*1),0)&gt;0)*1),
ROUND(_xlpm.ct/30*100,0)
)</f>
        <v>17</v>
      </c>
      <c r="BF21" s="744" cm="1">
        <f t="array" aca="1" ref="BF21" ca="1">_xlfn.LET(_xlpm.sh,$AA21,
_xlpm.aarv, "PowellActualAnnualReleaseVolume",
_xlpm.rownum,MATCH(BF$5,YEAR(INDIRECT(_xlpm.sh&amp;"!A1:A12"))),
_xlpm.rng, "!E"&amp;_xlpm.rownum&amp;":AH"&amp;_xlpm.rownum,
_xlpm.isConst, INDIRECT(_xlpm.sh&amp;_xlpm.rng),
_xlpm.ct, SUM((ROUND(_xlpm.isConst*((INDIRECT(_xlpm.aarv&amp;_xlpm.rng)&lt;7000)*1),0)&gt;0)*1),
ROUND(_xlpm.ct/30*100,0)
)</f>
        <v>10</v>
      </c>
    </row>
    <row r="22" spans="3:58" s="641" customFormat="1" ht="19.5" customHeight="1" thickTop="1" thickBot="1" x14ac:dyDescent="0.5">
      <c r="C22" s="843" t="s">
        <v>778</v>
      </c>
      <c r="D22" s="643" t="s">
        <v>716</v>
      </c>
      <c r="E22" s="655">
        <v>0</v>
      </c>
      <c r="F22" s="655">
        <v>0</v>
      </c>
      <c r="G22" s="659">
        <v>0</v>
      </c>
      <c r="H22" s="659">
        <v>0</v>
      </c>
      <c r="I22" s="665">
        <v>0</v>
      </c>
      <c r="J22" s="649"/>
      <c r="K22" s="649"/>
      <c r="M22" s="642"/>
      <c r="N22" s="663"/>
      <c r="O22" s="650"/>
      <c r="P22" s="650"/>
      <c r="Q22" s="650"/>
      <c r="R22" s="650"/>
      <c r="S22" s="650"/>
      <c r="T22" s="650"/>
      <c r="Z22" s="641" t="s">
        <v>716</v>
      </c>
      <c r="AA22" s="641" t="s">
        <v>200</v>
      </c>
      <c r="AB22" s="641">
        <v>1</v>
      </c>
      <c r="BB22" s="641" cm="1">
        <f t="array" aca="1" ref="BB22" ca="1">_xlfn.LET(_xlpm.sh,$AA22,
_xlpm.rownum,MATCH(BB$5,YEAR(INDIRECT(_xlpm.sh&amp;"!A1:A12"))),
_xlpm.ct,COUNTIF(INDIRECT(_xlpm.sh&amp;"!E"&amp;_xlpm.rownum&amp;":AH"&amp;_xlpm.rownum),"="&amp;$AB22),
ROUND(_xlpm.ct/30*100,0)
)</f>
        <v>0</v>
      </c>
      <c r="BC22" s="641" cm="1">
        <f t="array" aca="1" ref="BC22" ca="1">_xlfn.LET(_xlpm.sh,$AA22,
_xlpm.rownum,MATCH(BC$5,YEAR(INDIRECT(_xlpm.sh&amp;"!A1:A12"))),
_xlpm.ct,COUNTIF(INDIRECT(_xlpm.sh&amp;"!E"&amp;_xlpm.rownum&amp;":AH"&amp;_xlpm.rownum),"="&amp;$AB22),
ROUND(_xlpm.ct/30*100,0)
)</f>
        <v>0</v>
      </c>
      <c r="BD22" s="641" cm="1">
        <f t="array" aca="1" ref="BD22" ca="1">_xlfn.LET(_xlpm.sh,$AA22,
_xlpm.rownum,MATCH(BD$5,YEAR(INDIRECT(_xlpm.sh&amp;"!A1:A12"))),
_xlpm.ct,COUNTIF(INDIRECT(_xlpm.sh&amp;"!E"&amp;_xlpm.rownum&amp;":AH"&amp;_xlpm.rownum),"="&amp;$AB22),
ROUND(_xlpm.ct/30*100,0)
)</f>
        <v>0</v>
      </c>
      <c r="BE22" s="641" cm="1">
        <f t="array" aca="1" ref="BE22" ca="1">_xlfn.LET(_xlpm.sh,$AA22,
_xlpm.rownum,MATCH(BE$5,YEAR(INDIRECT(_xlpm.sh&amp;"!A1:A12"))),
_xlpm.ct,COUNTIF(INDIRECT(_xlpm.sh&amp;"!E"&amp;_xlpm.rownum&amp;":AH"&amp;_xlpm.rownum),"="&amp;$AB22),
ROUND(_xlpm.ct/30*100,0)
)</f>
        <v>0</v>
      </c>
      <c r="BF22" s="641" cm="1">
        <f t="array" aca="1" ref="BF22" ca="1">_xlfn.LET(_xlpm.sh,$AA22,
_xlpm.rownum,MATCH(BF$5,YEAR(INDIRECT(_xlpm.sh&amp;"!A1:A12"))),
_xlpm.ct,COUNTIF(INDIRECT(_xlpm.sh&amp;"!E"&amp;_xlpm.rownum&amp;":AH"&amp;_xlpm.rownum),"="&amp;$AB22),
ROUND(_xlpm.ct/30*100,0)
)</f>
        <v>0</v>
      </c>
    </row>
    <row r="23" spans="3:58" s="641" customFormat="1" ht="18" customHeight="1" thickTop="1" thickBot="1" x14ac:dyDescent="0.35">
      <c r="C23" s="844"/>
      <c r="D23" s="690" t="s">
        <v>717</v>
      </c>
      <c r="E23" s="691">
        <v>0</v>
      </c>
      <c r="F23" s="691">
        <v>0</v>
      </c>
      <c r="G23" s="692">
        <v>0</v>
      </c>
      <c r="H23" s="692">
        <v>0</v>
      </c>
      <c r="I23" s="693">
        <v>0</v>
      </c>
      <c r="J23" s="650"/>
      <c r="K23" s="650"/>
      <c r="M23" s="642"/>
      <c r="N23" s="663"/>
      <c r="O23" s="650"/>
      <c r="P23" s="650"/>
      <c r="Q23" s="650"/>
      <c r="R23" s="650"/>
      <c r="S23" s="650"/>
      <c r="T23" s="650"/>
      <c r="Z23" s="641" t="s">
        <v>717</v>
      </c>
      <c r="AA23" s="641" t="s">
        <v>201</v>
      </c>
      <c r="AB23" s="641">
        <v>3</v>
      </c>
      <c r="BB23" s="641" cm="1">
        <f t="array" aca="1" ref="BB23" ca="1">_xlfn.LET(_xlpm.sh,$AA23,
_xlpm.rownum,MATCH(BB$5,YEAR(INDIRECT(_xlpm.sh&amp;"!A1:A12"))),
_xlpm.ct,COUNTIF(INDIRECT(_xlpm.sh&amp;"!E"&amp;_xlpm.rownum&amp;":AH"&amp;_xlpm.rownum),"="&amp;$AB23),
ROUND(_xlpm.ct/30*100,0)
)</f>
        <v>0</v>
      </c>
      <c r="BC23" s="641" cm="1">
        <f t="array" aca="1" ref="BC23" ca="1">_xlfn.LET(_xlpm.sh,$AA23,
_xlpm.rownum,MATCH(BC$5,YEAR(INDIRECT(_xlpm.sh&amp;"!A1:A12"))),
_xlpm.ct,COUNTIF(INDIRECT(_xlpm.sh&amp;"!E"&amp;_xlpm.rownum&amp;":AH"&amp;_xlpm.rownum),"="&amp;$AB23),
ROUND(_xlpm.ct/30*100,0)
)</f>
        <v>0</v>
      </c>
      <c r="BD23" s="641" cm="1">
        <f t="array" aca="1" ref="BD23" ca="1">_xlfn.LET(_xlpm.sh,$AA23,
_xlpm.rownum,MATCH(BD$5,YEAR(INDIRECT(_xlpm.sh&amp;"!A1:A12"))),
_xlpm.ct,COUNTIF(INDIRECT(_xlpm.sh&amp;"!E"&amp;_xlpm.rownum&amp;":AH"&amp;_xlpm.rownum),"="&amp;$AB23),
ROUND(_xlpm.ct/30*100,0)
)</f>
        <v>0</v>
      </c>
      <c r="BE23" s="641" cm="1">
        <f t="array" aca="1" ref="BE23" ca="1">_xlfn.LET(_xlpm.sh,$AA23,
_xlpm.rownum,MATCH(BE$5,YEAR(INDIRECT(_xlpm.sh&amp;"!A1:A12"))),
_xlpm.ct,COUNTIF(INDIRECT(_xlpm.sh&amp;"!E"&amp;_xlpm.rownum&amp;":AH"&amp;_xlpm.rownum),"="&amp;$AB23),
ROUND(_xlpm.ct/30*100,0)
)</f>
        <v>0</v>
      </c>
      <c r="BF23" s="641" cm="1">
        <f t="array" aca="1" ref="BF23" ca="1">_xlfn.LET(_xlpm.sh,$AA23,
_xlpm.rownum,MATCH(BF$5,YEAR(INDIRECT(_xlpm.sh&amp;"!A1:A12"))),
_xlpm.ct,COUNTIF(INDIRECT(_xlpm.sh&amp;"!E"&amp;_xlpm.rownum&amp;":AH"&amp;_xlpm.rownum),"="&amp;$AB23),
ROUND(_xlpm.ct/30*100,0)
)</f>
        <v>0</v>
      </c>
    </row>
    <row r="24" spans="3:58" s="641" customFormat="1" ht="20.399999999999999" thickTop="1" thickBot="1" x14ac:dyDescent="0.5">
      <c r="C24" s="844"/>
      <c r="D24" s="643" t="s">
        <v>718</v>
      </c>
      <c r="E24" s="655">
        <v>0</v>
      </c>
      <c r="F24" s="655">
        <v>0</v>
      </c>
      <c r="G24" s="659">
        <v>0</v>
      </c>
      <c r="H24" s="659">
        <v>0</v>
      </c>
      <c r="I24" s="665">
        <v>3</v>
      </c>
      <c r="J24" s="650"/>
      <c r="K24" s="650"/>
      <c r="M24" s="642"/>
      <c r="N24" s="663"/>
      <c r="O24" s="650"/>
      <c r="P24" s="650"/>
      <c r="Q24" s="650"/>
      <c r="R24" s="650"/>
      <c r="S24" s="650"/>
      <c r="T24" s="650"/>
      <c r="Z24" s="641" t="s">
        <v>718</v>
      </c>
      <c r="AA24" s="641" t="s">
        <v>572</v>
      </c>
      <c r="AB24" s="641">
        <v>1</v>
      </c>
      <c r="BB24" s="641" cm="1">
        <f t="array" aca="1" ref="BB24" ca="1">_xlfn.LET(_xlpm.sh,$AA24,
_xlpm.rownum,MATCH(BB$5,YEAR(INDIRECT(_xlpm.sh&amp;"!A1:A12"))),
_xlpm.ct,COUNTIF(INDIRECT(_xlpm.sh&amp;"!E"&amp;_xlpm.rownum&amp;":AH"&amp;_xlpm.rownum),"="&amp;$AB24),
ROUND(_xlpm.ct/30*100,0)
)</f>
        <v>0</v>
      </c>
      <c r="BC24" s="641" cm="1">
        <f t="array" aca="1" ref="BC24" ca="1">_xlfn.LET(_xlpm.sh,$AA24,
_xlpm.rownum,MATCH(BC$5,YEAR(INDIRECT(_xlpm.sh&amp;"!A1:A12"))),
_xlpm.ct,COUNTIF(INDIRECT(_xlpm.sh&amp;"!E"&amp;_xlpm.rownum&amp;":AH"&amp;_xlpm.rownum),"="&amp;$AB24),
ROUND(_xlpm.ct/30*100,0)
)</f>
        <v>0</v>
      </c>
      <c r="BD24" s="641" cm="1">
        <f t="array" aca="1" ref="BD24" ca="1">_xlfn.LET(_xlpm.sh,$AA24,
_xlpm.rownum,MATCH(BD$5,YEAR(INDIRECT(_xlpm.sh&amp;"!A1:A12"))),
_xlpm.ct,COUNTIF(INDIRECT(_xlpm.sh&amp;"!E"&amp;_xlpm.rownum&amp;":AH"&amp;_xlpm.rownum),"="&amp;$AB24),
ROUND(_xlpm.ct/30*100,0)
)</f>
        <v>0</v>
      </c>
      <c r="BE24" s="641" cm="1">
        <f t="array" aca="1" ref="BE24" ca="1">_xlfn.LET(_xlpm.sh,$AA24,
_xlpm.rownum,MATCH(BE$5,YEAR(INDIRECT(_xlpm.sh&amp;"!A1:A12"))),
_xlpm.ct,COUNTIF(INDIRECT(_xlpm.sh&amp;"!E"&amp;_xlpm.rownum&amp;":AH"&amp;_xlpm.rownum),"="&amp;$AB24),
ROUND(_xlpm.ct/30*100,0)
)</f>
        <v>0</v>
      </c>
      <c r="BF24" s="641" cm="1">
        <f t="array" aca="1" ref="BF24" ca="1">_xlfn.LET(_xlpm.sh,$AA24,
_xlpm.rownum,MATCH(BF$5,YEAR(INDIRECT(_xlpm.sh&amp;"!A1:A12"))),
_xlpm.ct,COUNTIF(INDIRECT(_xlpm.sh&amp;"!E"&amp;_xlpm.rownum&amp;":AH"&amp;_xlpm.rownum),"="&amp;$AB24),
ROUND(_xlpm.ct/30*100,0)
)</f>
        <v>3</v>
      </c>
    </row>
    <row r="25" spans="3:58" s="641" customFormat="1" ht="18" thickTop="1" thickBot="1" x14ac:dyDescent="0.45">
      <c r="C25" s="844"/>
      <c r="D25" s="694" t="s">
        <v>764</v>
      </c>
      <c r="E25" s="695">
        <v>0</v>
      </c>
      <c r="F25" s="695">
        <v>0</v>
      </c>
      <c r="G25" s="682">
        <v>0</v>
      </c>
      <c r="H25" s="682">
        <v>0</v>
      </c>
      <c r="I25" s="696">
        <v>0</v>
      </c>
      <c r="J25" s="650"/>
      <c r="K25" s="650"/>
      <c r="M25" s="842"/>
      <c r="N25" s="662"/>
      <c r="O25" s="649"/>
      <c r="P25" s="649"/>
      <c r="Q25" s="649"/>
      <c r="R25" s="649"/>
      <c r="S25" s="649"/>
      <c r="T25" s="649"/>
      <c r="Z25" s="641" t="s">
        <v>728</v>
      </c>
      <c r="AA25" s="210" t="s">
        <v>776</v>
      </c>
      <c r="AB25" s="641">
        <v>1</v>
      </c>
      <c r="BB25" s="641" cm="1">
        <f t="array" aca="1" ref="BB25" ca="1">_xlfn.LET(_xlpm.sh,$AA25,
_xlpm.rownum,MATCH(BB$5,YEAR(INDIRECT(_xlpm.sh&amp;"!A1:A12"))),
_xlpm.ct,COUNTIF(INDIRECT(_xlpm.sh&amp;"!E"&amp;_xlpm.rownum&amp;":AH"&amp;_xlpm.rownum),"="&amp;$AB25),
ROUND(_xlpm.ct/30*100,0)
)</f>
        <v>0</v>
      </c>
      <c r="BC25" s="641" cm="1">
        <f t="array" aca="1" ref="BC25" ca="1">_xlfn.LET(_xlpm.sh,$AA25,
_xlpm.rownum,MATCH(BC$5,YEAR(INDIRECT(_xlpm.sh&amp;"!A1:A12"))),
_xlpm.ct,COUNTIF(INDIRECT(_xlpm.sh&amp;"!E"&amp;_xlpm.rownum&amp;":AH"&amp;_xlpm.rownum),"="&amp;$AB25),
ROUND(_xlpm.ct/30*100,0)
)</f>
        <v>0</v>
      </c>
      <c r="BD25" s="641" cm="1">
        <f t="array" aca="1" ref="BD25" ca="1">_xlfn.LET(_xlpm.sh,$AA25,
_xlpm.rownum,MATCH(BD$5,YEAR(INDIRECT(_xlpm.sh&amp;"!A1:A12"))),
_xlpm.ct,COUNTIF(INDIRECT(_xlpm.sh&amp;"!E"&amp;_xlpm.rownum&amp;":AH"&amp;_xlpm.rownum),"="&amp;$AB25),
ROUND(_xlpm.ct/30*100,0)
)</f>
        <v>0</v>
      </c>
      <c r="BE25" s="641" cm="1">
        <f t="array" aca="1" ref="BE25" ca="1">_xlfn.LET(_xlpm.sh,$AA25,
_xlpm.rownum,MATCH(BE$5,YEAR(INDIRECT(_xlpm.sh&amp;"!A1:A12"))),
_xlpm.ct,COUNTIF(INDIRECT(_xlpm.sh&amp;"!E"&amp;_xlpm.rownum&amp;":AH"&amp;_xlpm.rownum),"="&amp;$AB25),
ROUND(_xlpm.ct/30*100,0)
)</f>
        <v>0</v>
      </c>
      <c r="BF25" s="641" cm="1">
        <f t="array" aca="1" ref="BF25" ca="1">_xlfn.LET(_xlpm.sh,$AA25,
_xlpm.rownum,MATCH(BF$5,YEAR(INDIRECT(_xlpm.sh&amp;"!A1:A12"))),
_xlpm.ct,COUNTIF(INDIRECT(_xlpm.sh&amp;"!E"&amp;_xlpm.rownum&amp;":AH"&amp;_xlpm.rownum),"="&amp;$AB25),
ROUND(_xlpm.ct/30*100,0)
)</f>
        <v>0</v>
      </c>
    </row>
    <row r="26" spans="3:58" s="641" customFormat="1" ht="17.399999999999999" thickBot="1" x14ac:dyDescent="0.45">
      <c r="C26" s="844"/>
      <c r="D26" s="697" t="s">
        <v>742</v>
      </c>
      <c r="E26" s="698">
        <v>0</v>
      </c>
      <c r="F26" s="698">
        <v>0</v>
      </c>
      <c r="G26" s="699">
        <v>0</v>
      </c>
      <c r="H26" s="699">
        <v>0</v>
      </c>
      <c r="I26" s="700">
        <v>3</v>
      </c>
      <c r="J26" s="649"/>
      <c r="K26" s="649"/>
      <c r="M26" s="842"/>
      <c r="N26" s="663"/>
      <c r="O26" s="650"/>
      <c r="P26" s="650"/>
      <c r="Q26" s="650"/>
      <c r="R26" s="650"/>
      <c r="S26" s="650"/>
      <c r="T26" s="650"/>
      <c r="Z26" s="641" t="s">
        <v>729</v>
      </c>
      <c r="AA26" s="210" t="s">
        <v>775</v>
      </c>
      <c r="AB26" s="641">
        <v>1</v>
      </c>
      <c r="BB26" s="641" cm="1">
        <f t="array" aca="1" ref="BB26" ca="1">_xlfn.LET(_xlpm.sh,$AA26,
_xlpm.rownum,MATCH(BB$5,YEAR(INDIRECT(_xlpm.sh&amp;"!A1:A12"))),
_xlpm.ct,COUNTIF(INDIRECT(_xlpm.sh&amp;"!E"&amp;_xlpm.rownum&amp;":AH"&amp;_xlpm.rownum),"="&amp;$AB26),
ROUND(_xlpm.ct/30*100,0)
)</f>
        <v>0</v>
      </c>
      <c r="BC26" s="641" cm="1">
        <f t="array" aca="1" ref="BC26" ca="1">_xlfn.LET(_xlpm.sh,$AA26,
_xlpm.rownum,MATCH(BC$5,YEAR(INDIRECT(_xlpm.sh&amp;"!A1:A12"))),
_xlpm.ct,COUNTIF(INDIRECT(_xlpm.sh&amp;"!E"&amp;_xlpm.rownum&amp;":AH"&amp;_xlpm.rownum),"="&amp;$AB26),
ROUND(_xlpm.ct/30*100,0)
)</f>
        <v>0</v>
      </c>
      <c r="BD26" s="641" cm="1">
        <f t="array" aca="1" ref="BD26" ca="1">_xlfn.LET(_xlpm.sh,$AA26,
_xlpm.rownum,MATCH(BD$5,YEAR(INDIRECT(_xlpm.sh&amp;"!A1:A12"))),
_xlpm.ct,COUNTIF(INDIRECT(_xlpm.sh&amp;"!E"&amp;_xlpm.rownum&amp;":AH"&amp;_xlpm.rownum),"="&amp;$AB26),
ROUND(_xlpm.ct/30*100,0)
)</f>
        <v>0</v>
      </c>
      <c r="BE26" s="641" cm="1">
        <f t="array" aca="1" ref="BE26" ca="1">_xlfn.LET(_xlpm.sh,$AA26,
_xlpm.rownum,MATCH(BE$5,YEAR(INDIRECT(_xlpm.sh&amp;"!A1:A12"))),
_xlpm.ct,COUNTIF(INDIRECT(_xlpm.sh&amp;"!E"&amp;_xlpm.rownum&amp;":AH"&amp;_xlpm.rownum),"="&amp;$AB26),
ROUND(_xlpm.ct/30*100,0)
)</f>
        <v>0</v>
      </c>
      <c r="BF26" s="641" cm="1">
        <f t="array" aca="1" ref="BF26" ca="1">_xlfn.LET(_xlpm.sh,$AA26,
_xlpm.rownum,MATCH(BF$5,YEAR(INDIRECT(_xlpm.sh&amp;"!A1:A12"))),
_xlpm.ct,COUNTIF(INDIRECT(_xlpm.sh&amp;"!E"&amp;_xlpm.rownum&amp;":AH"&amp;_xlpm.rownum),"="&amp;$AB26),
ROUND(_xlpm.ct/30*100,0)
)</f>
        <v>3</v>
      </c>
    </row>
    <row r="27" spans="3:58" s="641" customFormat="1" ht="20.399999999999999" thickTop="1" thickBot="1" x14ac:dyDescent="0.5">
      <c r="C27" s="844"/>
      <c r="D27" s="643" t="s">
        <v>719</v>
      </c>
      <c r="E27" s="655">
        <v>100</v>
      </c>
      <c r="F27" s="655">
        <v>100</v>
      </c>
      <c r="G27" s="659">
        <v>100</v>
      </c>
      <c r="H27" s="659">
        <v>100</v>
      </c>
      <c r="I27" s="665">
        <v>97</v>
      </c>
      <c r="J27" s="650"/>
      <c r="K27" s="650"/>
      <c r="M27" s="842"/>
      <c r="N27" s="663"/>
      <c r="O27" s="650"/>
      <c r="P27" s="650"/>
      <c r="Q27" s="650"/>
      <c r="R27" s="650"/>
      <c r="S27" s="650"/>
      <c r="T27" s="650"/>
      <c r="Z27" s="641" t="s">
        <v>719</v>
      </c>
      <c r="AA27" s="210" t="s">
        <v>594</v>
      </c>
      <c r="AB27" s="641">
        <v>1</v>
      </c>
      <c r="BB27" s="641" cm="1">
        <f t="array" aca="1" ref="BB27" ca="1">_xlfn.LET(_xlpm.sh,$AA27,
_xlpm.rownum,MATCH(BB$5,YEAR(INDIRECT(_xlpm.sh&amp;"!A1:A12"))),
_xlpm.ct,COUNTIF(INDIRECT(_xlpm.sh&amp;"!E"&amp;_xlpm.rownum&amp;":AH"&amp;_xlpm.rownum),"="&amp;$AB27),
ROUND(_xlpm.ct/30*100,0)
)</f>
        <v>100</v>
      </c>
      <c r="BC27" s="641" cm="1">
        <f t="array" aca="1" ref="BC27" ca="1">_xlfn.LET(_xlpm.sh,$AA27,
_xlpm.rownum,MATCH(BC$5,YEAR(INDIRECT(_xlpm.sh&amp;"!A1:A12"))),
_xlpm.ct,COUNTIF(INDIRECT(_xlpm.sh&amp;"!E"&amp;_xlpm.rownum&amp;":AH"&amp;_xlpm.rownum),"="&amp;$AB27),
ROUND(_xlpm.ct/30*100,0)
)</f>
        <v>100</v>
      </c>
      <c r="BD27" s="641" cm="1">
        <f t="array" aca="1" ref="BD27" ca="1">_xlfn.LET(_xlpm.sh,$AA27,
_xlpm.rownum,MATCH(BD$5,YEAR(INDIRECT(_xlpm.sh&amp;"!A1:A12"))),
_xlpm.ct,COUNTIF(INDIRECT(_xlpm.sh&amp;"!E"&amp;_xlpm.rownum&amp;":AH"&amp;_xlpm.rownum),"="&amp;$AB27),
ROUND(_xlpm.ct/30*100,0)
)</f>
        <v>100</v>
      </c>
      <c r="BE27" s="641" cm="1">
        <f t="array" aca="1" ref="BE27" ca="1">_xlfn.LET(_xlpm.sh,$AA27,
_xlpm.rownum,MATCH(BE$5,YEAR(INDIRECT(_xlpm.sh&amp;"!A1:A12"))),
_xlpm.ct,COUNTIF(INDIRECT(_xlpm.sh&amp;"!E"&amp;_xlpm.rownum&amp;":AH"&amp;_xlpm.rownum),"="&amp;$AB27),
ROUND(_xlpm.ct/30*100,0)
)</f>
        <v>100</v>
      </c>
      <c r="BF27" s="641" cm="1">
        <f t="array" aca="1" ref="BF27" ca="1">_xlfn.LET(_xlpm.sh,$AA27,
_xlpm.rownum,MATCH(BF$5,YEAR(INDIRECT(_xlpm.sh&amp;"!A1:A12"))),
_xlpm.ct,COUNTIF(INDIRECT(_xlpm.sh&amp;"!E"&amp;_xlpm.rownum&amp;":AH"&amp;_xlpm.rownum),"="&amp;$AB27),
ROUND(_xlpm.ct/30*100,0)
)</f>
        <v>97</v>
      </c>
    </row>
    <row r="28" spans="3:58" s="641" customFormat="1" ht="19.8" thickTop="1" thickBot="1" x14ac:dyDescent="0.45">
      <c r="C28" s="844"/>
      <c r="D28" s="730" t="s">
        <v>743</v>
      </c>
      <c r="E28" s="701">
        <v>100</v>
      </c>
      <c r="F28" s="701">
        <v>0</v>
      </c>
      <c r="G28" s="702">
        <v>17</v>
      </c>
      <c r="H28" s="702">
        <v>3</v>
      </c>
      <c r="I28" s="703">
        <v>3</v>
      </c>
      <c r="J28" s="649"/>
      <c r="K28" s="649"/>
      <c r="M28" s="842"/>
      <c r="N28" s="663"/>
      <c r="O28" s="650"/>
      <c r="P28" s="650"/>
      <c r="Q28" s="650"/>
      <c r="R28" s="650"/>
      <c r="S28" s="650"/>
      <c r="T28" s="650"/>
      <c r="Z28" s="641" t="s">
        <v>730</v>
      </c>
      <c r="AA28" s="210" t="s">
        <v>573</v>
      </c>
      <c r="AB28" s="641">
        <v>1</v>
      </c>
      <c r="BB28" s="641" cm="1">
        <f t="array" aca="1" ref="BB28" ca="1">_xlfn.LET(_xlpm.sh,$AA28,
_xlpm.rownum,MATCH(BB$5,YEAR(INDIRECT(_xlpm.sh&amp;"!A1:A12"))),
_xlpm.ct,COUNTIF(INDIRECT(_xlpm.sh&amp;"!E"&amp;_xlpm.rownum&amp;":AH"&amp;_xlpm.rownum),"="&amp;$AB28),
ROUND(_xlpm.ct/30*100,0)
)</f>
        <v>100</v>
      </c>
      <c r="BC28" s="641" cm="1">
        <f t="array" aca="1" ref="BC28" ca="1">_xlfn.LET(_xlpm.sh,$AA28,
_xlpm.rownum,MATCH(BC$5,YEAR(INDIRECT(_xlpm.sh&amp;"!A1:A12"))),
_xlpm.ct,COUNTIF(INDIRECT(_xlpm.sh&amp;"!E"&amp;_xlpm.rownum&amp;":AH"&amp;_xlpm.rownum),"="&amp;$AB28),
ROUND(_xlpm.ct/30*100,0)
)</f>
        <v>0</v>
      </c>
      <c r="BD28" s="641" cm="1">
        <f t="array" aca="1" ref="BD28" ca="1">_xlfn.LET(_xlpm.sh,$AA28,
_xlpm.rownum,MATCH(BD$5,YEAR(INDIRECT(_xlpm.sh&amp;"!A1:A12"))),
_xlpm.ct,COUNTIF(INDIRECT(_xlpm.sh&amp;"!E"&amp;_xlpm.rownum&amp;":AH"&amp;_xlpm.rownum),"="&amp;$AB28),
ROUND(_xlpm.ct/30*100,0)
)</f>
        <v>17</v>
      </c>
      <c r="BE28" s="641" cm="1">
        <f t="array" aca="1" ref="BE28" ca="1">_xlfn.LET(_xlpm.sh,$AA28,
_xlpm.rownum,MATCH(BE$5,YEAR(INDIRECT(_xlpm.sh&amp;"!A1:A12"))),
_xlpm.ct,COUNTIF(INDIRECT(_xlpm.sh&amp;"!E"&amp;_xlpm.rownum&amp;":AH"&amp;_xlpm.rownum),"="&amp;$AB28),
ROUND(_xlpm.ct/30*100,0)
)</f>
        <v>3</v>
      </c>
      <c r="BF28" s="641" cm="1">
        <f t="array" aca="1" ref="BF28" ca="1">_xlfn.LET(_xlpm.sh,$AA28,
_xlpm.rownum,MATCH(BF$5,YEAR(INDIRECT(_xlpm.sh&amp;"!A1:A12"))),
_xlpm.ct,COUNTIF(INDIRECT(_xlpm.sh&amp;"!E"&amp;_xlpm.rownum&amp;":AH"&amp;_xlpm.rownum),"="&amp;$AB28),
ROUND(_xlpm.ct/30*100,0)
)</f>
        <v>3</v>
      </c>
    </row>
    <row r="29" spans="3:58" s="641" customFormat="1" ht="17.399999999999999" thickBot="1" x14ac:dyDescent="0.45">
      <c r="C29" s="844"/>
      <c r="D29" s="704" t="s">
        <v>765</v>
      </c>
      <c r="E29" s="698">
        <v>100</v>
      </c>
      <c r="F29" s="698">
        <v>0</v>
      </c>
      <c r="G29" s="699">
        <v>17</v>
      </c>
      <c r="H29" s="699">
        <v>3</v>
      </c>
      <c r="I29" s="700">
        <v>3</v>
      </c>
      <c r="M29" s="842"/>
      <c r="N29" s="662"/>
      <c r="O29" s="649"/>
      <c r="P29" s="649"/>
      <c r="Q29" s="649"/>
      <c r="R29" s="649"/>
      <c r="S29" s="649"/>
      <c r="T29" s="649"/>
      <c r="Z29" s="641" t="s">
        <v>731</v>
      </c>
      <c r="AA29" s="210" t="s">
        <v>774</v>
      </c>
      <c r="AB29" s="641">
        <v>1</v>
      </c>
      <c r="BB29" s="641" cm="1">
        <f t="array" aca="1" ref="BB29" ca="1">_xlfn.LET(_xlpm.sh,$AA29,
_xlpm.rownum,MATCH(BB$5,YEAR(INDIRECT(_xlpm.sh&amp;"!A1:A12"))),
_xlpm.ct,COUNTIF(INDIRECT(_xlpm.sh&amp;"!E"&amp;_xlpm.rownum&amp;":AH"&amp;_xlpm.rownum),"="&amp;$AB29),
ROUND(_xlpm.ct/30*100,0)
)</f>
        <v>100</v>
      </c>
      <c r="BC29" s="641" cm="1">
        <f t="array" aca="1" ref="BC29" ca="1">_xlfn.LET(_xlpm.sh,$AA29,
_xlpm.rownum,MATCH(BC$5,YEAR(INDIRECT(_xlpm.sh&amp;"!A1:A12"))),
_xlpm.ct,COUNTIF(INDIRECT(_xlpm.sh&amp;"!E"&amp;_xlpm.rownum&amp;":AH"&amp;_xlpm.rownum),"="&amp;$AB29),
ROUND(_xlpm.ct/30*100,0)
)</f>
        <v>0</v>
      </c>
      <c r="BD29" s="641" cm="1">
        <f t="array" aca="1" ref="BD29" ca="1">_xlfn.LET(_xlpm.sh,$AA29,
_xlpm.rownum,MATCH(BD$5,YEAR(INDIRECT(_xlpm.sh&amp;"!A1:A12"))),
_xlpm.ct,COUNTIF(INDIRECT(_xlpm.sh&amp;"!E"&amp;_xlpm.rownum&amp;":AH"&amp;_xlpm.rownum),"="&amp;$AB29),
ROUND(_xlpm.ct/30*100,0)
)</f>
        <v>17</v>
      </c>
      <c r="BE29" s="641" cm="1">
        <f t="array" aca="1" ref="BE29" ca="1">_xlfn.LET(_xlpm.sh,$AA29,
_xlpm.rownum,MATCH(BE$5,YEAR(INDIRECT(_xlpm.sh&amp;"!A1:A12"))),
_xlpm.ct,COUNTIF(INDIRECT(_xlpm.sh&amp;"!E"&amp;_xlpm.rownum&amp;":AH"&amp;_xlpm.rownum),"="&amp;$AB29),
ROUND(_xlpm.ct/30*100,0)
)</f>
        <v>3</v>
      </c>
      <c r="BF29" s="641" cm="1">
        <f t="array" aca="1" ref="BF29" ca="1">_xlfn.LET(_xlpm.sh,$AA29,
_xlpm.rownum,MATCH(BF$5,YEAR(INDIRECT(_xlpm.sh&amp;"!A1:A12"))),
_xlpm.ct,COUNTIF(INDIRECT(_xlpm.sh&amp;"!E"&amp;_xlpm.rownum&amp;":AH"&amp;_xlpm.rownum),"="&amp;$AB29),
ROUND(_xlpm.ct/30*100,0)
)</f>
        <v>3</v>
      </c>
    </row>
    <row r="30" spans="3:58" s="641" customFormat="1" ht="19.8" thickTop="1" thickBot="1" x14ac:dyDescent="0.45">
      <c r="C30" s="844"/>
      <c r="D30" s="730" t="s">
        <v>744</v>
      </c>
      <c r="E30" s="701">
        <v>0</v>
      </c>
      <c r="F30" s="701">
        <v>100</v>
      </c>
      <c r="G30" s="702">
        <v>23</v>
      </c>
      <c r="H30" s="702">
        <v>50</v>
      </c>
      <c r="I30" s="703">
        <v>50</v>
      </c>
      <c r="M30" s="842"/>
      <c r="N30" s="663"/>
      <c r="O30" s="650"/>
      <c r="P30" s="650"/>
      <c r="Q30" s="650"/>
      <c r="R30" s="650"/>
      <c r="S30" s="650"/>
      <c r="T30" s="650"/>
      <c r="Z30" s="641" t="s">
        <v>732</v>
      </c>
      <c r="AA30" s="210" t="s">
        <v>574</v>
      </c>
      <c r="AB30" s="641">
        <v>1</v>
      </c>
      <c r="BB30" s="641" cm="1">
        <f t="array" aca="1" ref="BB30" ca="1">_xlfn.LET(_xlpm.sh,$AA30,
_xlpm.rownum,MATCH(BB$5,YEAR(INDIRECT(_xlpm.sh&amp;"!A1:A12"))),
_xlpm.ct,COUNTIF(INDIRECT(_xlpm.sh&amp;"!E"&amp;_xlpm.rownum&amp;":AH"&amp;_xlpm.rownum),"="&amp;$AB30),
ROUND(_xlpm.ct/30*100,0)
)</f>
        <v>0</v>
      </c>
      <c r="BC30" s="641" cm="1">
        <f t="array" aca="1" ref="BC30" ca="1">_xlfn.LET(_xlpm.sh,$AA30,
_xlpm.rownum,MATCH(BC$5,YEAR(INDIRECT(_xlpm.sh&amp;"!A1:A12"))),
_xlpm.ct,COUNTIF(INDIRECT(_xlpm.sh&amp;"!E"&amp;_xlpm.rownum&amp;":AH"&amp;_xlpm.rownum),"="&amp;$AB30),
ROUND(_xlpm.ct/30*100,0)
)</f>
        <v>100</v>
      </c>
      <c r="BD30" s="641" cm="1">
        <f t="array" aca="1" ref="BD30" ca="1">_xlfn.LET(_xlpm.sh,$AA30,
_xlpm.rownum,MATCH(BD$5,YEAR(INDIRECT(_xlpm.sh&amp;"!A1:A12"))),
_xlpm.ct,COUNTIF(INDIRECT(_xlpm.sh&amp;"!E"&amp;_xlpm.rownum&amp;":AH"&amp;_xlpm.rownum),"="&amp;$AB30),
ROUND(_xlpm.ct/30*100,0)
)</f>
        <v>23</v>
      </c>
      <c r="BE30" s="641" cm="1">
        <f t="array" aca="1" ref="BE30" ca="1">_xlfn.LET(_xlpm.sh,$AA30,
_xlpm.rownum,MATCH(BE$5,YEAR(INDIRECT(_xlpm.sh&amp;"!A1:A12"))),
_xlpm.ct,COUNTIF(INDIRECT(_xlpm.sh&amp;"!E"&amp;_xlpm.rownum&amp;":AH"&amp;_xlpm.rownum),"="&amp;$AB30),
ROUND(_xlpm.ct/30*100,0)
)</f>
        <v>50</v>
      </c>
      <c r="BF30" s="641" cm="1">
        <f t="array" aca="1" ref="BF30" ca="1">_xlfn.LET(_xlpm.sh,$AA30,
_xlpm.rownum,MATCH(BF$5,YEAR(INDIRECT(_xlpm.sh&amp;"!A1:A12"))),
_xlpm.ct,COUNTIF(INDIRECT(_xlpm.sh&amp;"!E"&amp;_xlpm.rownum&amp;":AH"&amp;_xlpm.rownum),"="&amp;$AB30),
ROUND(_xlpm.ct/30*100,0)
)</f>
        <v>50</v>
      </c>
    </row>
    <row r="31" spans="3:58" s="641" customFormat="1" ht="17.399999999999999" thickBot="1" x14ac:dyDescent="0.45">
      <c r="C31" s="844"/>
      <c r="D31" s="705" t="s">
        <v>745</v>
      </c>
      <c r="E31" s="706">
        <v>0</v>
      </c>
      <c r="F31" s="706">
        <v>3</v>
      </c>
      <c r="G31" s="707">
        <v>0</v>
      </c>
      <c r="H31" s="707">
        <v>20</v>
      </c>
      <c r="I31" s="708">
        <v>17</v>
      </c>
      <c r="M31" s="842"/>
      <c r="N31" s="662"/>
      <c r="O31" s="649"/>
      <c r="P31" s="649"/>
      <c r="Q31" s="649"/>
      <c r="R31" s="649"/>
      <c r="S31" s="649"/>
      <c r="T31" s="649"/>
      <c r="Z31" s="641" t="s">
        <v>733</v>
      </c>
      <c r="AA31" s="210" t="s">
        <v>773</v>
      </c>
      <c r="AB31" s="641">
        <v>1</v>
      </c>
      <c r="BB31" s="641" cm="1">
        <f t="array" aca="1" ref="BB31" ca="1">_xlfn.LET(_xlpm.sh,$AA31,
_xlpm.rownum,MATCH(BB$5,YEAR(INDIRECT(_xlpm.sh&amp;"!A1:A12"))),
_xlpm.ct,COUNTIF(INDIRECT(_xlpm.sh&amp;"!E"&amp;_xlpm.rownum&amp;":AH"&amp;_xlpm.rownum),"="&amp;$AB31),
ROUND(_xlpm.ct/30*100,0)
)</f>
        <v>0</v>
      </c>
      <c r="BC31" s="641" cm="1">
        <f t="array" aca="1" ref="BC31" ca="1">_xlfn.LET(_xlpm.sh,$AA31,
_xlpm.rownum,MATCH(BC$5,YEAR(INDIRECT(_xlpm.sh&amp;"!A1:A12"))),
_xlpm.ct,COUNTIF(INDIRECT(_xlpm.sh&amp;"!E"&amp;_xlpm.rownum&amp;":AH"&amp;_xlpm.rownum),"="&amp;$AB31),
ROUND(_xlpm.ct/30*100,0)
)</f>
        <v>3</v>
      </c>
      <c r="BD31" s="641" cm="1">
        <f t="array" aca="1" ref="BD31" ca="1">_xlfn.LET(_xlpm.sh,$AA31,
_xlpm.rownum,MATCH(BD$5,YEAR(INDIRECT(_xlpm.sh&amp;"!A1:A12"))),
_xlpm.ct,COUNTIF(INDIRECT(_xlpm.sh&amp;"!E"&amp;_xlpm.rownum&amp;":AH"&amp;_xlpm.rownum),"="&amp;$AB31),
ROUND(_xlpm.ct/30*100,0)
)</f>
        <v>0</v>
      </c>
      <c r="BE31" s="641" cm="1">
        <f t="array" aca="1" ref="BE31" ca="1">_xlfn.LET(_xlpm.sh,$AA31,
_xlpm.rownum,MATCH(BE$5,YEAR(INDIRECT(_xlpm.sh&amp;"!A1:A12"))),
_xlpm.ct,COUNTIF(INDIRECT(_xlpm.sh&amp;"!E"&amp;_xlpm.rownum&amp;":AH"&amp;_xlpm.rownum),"="&amp;$AB31),
ROUND(_xlpm.ct/30*100,0)
)</f>
        <v>20</v>
      </c>
      <c r="BF31" s="641" cm="1">
        <f t="array" aca="1" ref="BF31" ca="1">_xlfn.LET(_xlpm.sh,$AA31,
_xlpm.rownum,MATCH(BF$5,YEAR(INDIRECT(_xlpm.sh&amp;"!A1:A12"))),
_xlpm.ct,COUNTIF(INDIRECT(_xlpm.sh&amp;"!E"&amp;_xlpm.rownum&amp;":AH"&amp;_xlpm.rownum),"="&amp;$AB31),
ROUND(_xlpm.ct/30*100,0)
)</f>
        <v>17</v>
      </c>
    </row>
    <row r="32" spans="3:58" s="641" customFormat="1" ht="17.399999999999999" thickBot="1" x14ac:dyDescent="0.45">
      <c r="C32" s="844"/>
      <c r="D32" s="705" t="s">
        <v>746</v>
      </c>
      <c r="E32" s="706">
        <v>0</v>
      </c>
      <c r="F32" s="706">
        <v>10</v>
      </c>
      <c r="G32" s="707">
        <v>3</v>
      </c>
      <c r="H32" s="707">
        <v>3</v>
      </c>
      <c r="I32" s="708">
        <v>10</v>
      </c>
      <c r="Z32" s="641" t="s">
        <v>734</v>
      </c>
      <c r="AA32" s="210" t="s">
        <v>772</v>
      </c>
      <c r="AB32" s="641">
        <v>1</v>
      </c>
      <c r="BB32" s="641" cm="1">
        <f t="array" aca="1" ref="BB32" ca="1">_xlfn.LET(_xlpm.sh,$AA32,
_xlpm.rownum,MATCH(BB$5,YEAR(INDIRECT(_xlpm.sh&amp;"!A1:A12"))),
_xlpm.ct,COUNTIF(INDIRECT(_xlpm.sh&amp;"!E"&amp;_xlpm.rownum&amp;":AH"&amp;_xlpm.rownum),"="&amp;$AB32),
ROUND(_xlpm.ct/30*100,0)
)</f>
        <v>0</v>
      </c>
      <c r="BC32" s="641" cm="1">
        <f t="array" aca="1" ref="BC32" ca="1">_xlfn.LET(_xlpm.sh,$AA32,
_xlpm.rownum,MATCH(BC$5,YEAR(INDIRECT(_xlpm.sh&amp;"!A1:A12"))),
_xlpm.ct,COUNTIF(INDIRECT(_xlpm.sh&amp;"!E"&amp;_xlpm.rownum&amp;":AH"&amp;_xlpm.rownum),"="&amp;$AB32),
ROUND(_xlpm.ct/30*100,0)
)</f>
        <v>10</v>
      </c>
      <c r="BD32" s="641" cm="1">
        <f t="array" aca="1" ref="BD32" ca="1">_xlfn.LET(_xlpm.sh,$AA32,
_xlpm.rownum,MATCH(BD$5,YEAR(INDIRECT(_xlpm.sh&amp;"!A1:A12"))),
_xlpm.ct,COUNTIF(INDIRECT(_xlpm.sh&amp;"!E"&amp;_xlpm.rownum&amp;":AH"&amp;_xlpm.rownum),"="&amp;$AB32),
ROUND(_xlpm.ct/30*100,0)
)</f>
        <v>3</v>
      </c>
      <c r="BE32" s="641" cm="1">
        <f t="array" aca="1" ref="BE32" ca="1">_xlfn.LET(_xlpm.sh,$AA32,
_xlpm.rownum,MATCH(BE$5,YEAR(INDIRECT(_xlpm.sh&amp;"!A1:A12"))),
_xlpm.ct,COUNTIF(INDIRECT(_xlpm.sh&amp;"!E"&amp;_xlpm.rownum&amp;":AH"&amp;_xlpm.rownum),"="&amp;$AB32),
ROUND(_xlpm.ct/30*100,0)
)</f>
        <v>3</v>
      </c>
      <c r="BF32" s="641" cm="1">
        <f t="array" aca="1" ref="BF32" ca="1">_xlfn.LET(_xlpm.sh,$AA32,
_xlpm.rownum,MATCH(BF$5,YEAR(INDIRECT(_xlpm.sh&amp;"!A1:A12"))),
_xlpm.ct,COUNTIF(INDIRECT(_xlpm.sh&amp;"!E"&amp;_xlpm.rownum&amp;":AH"&amp;_xlpm.rownum),"="&amp;$AB32),
ROUND(_xlpm.ct/30*100,0)
)</f>
        <v>10</v>
      </c>
    </row>
    <row r="33" spans="3:58" s="641" customFormat="1" ht="17.399999999999999" thickBot="1" x14ac:dyDescent="0.45">
      <c r="C33" s="844"/>
      <c r="D33" s="705" t="s">
        <v>747</v>
      </c>
      <c r="E33" s="706">
        <v>0</v>
      </c>
      <c r="F33" s="706">
        <v>60</v>
      </c>
      <c r="G33" s="707">
        <v>7</v>
      </c>
      <c r="H33" s="707">
        <v>0</v>
      </c>
      <c r="I33" s="708">
        <v>10</v>
      </c>
      <c r="Z33" s="641" t="s">
        <v>735</v>
      </c>
      <c r="AA33" s="210" t="s">
        <v>771</v>
      </c>
      <c r="AB33" s="641">
        <v>1</v>
      </c>
      <c r="BB33" s="641" cm="1">
        <f t="array" aca="1" ref="BB33" ca="1">_xlfn.LET(_xlpm.sh,$AA33,
_xlpm.rownum,MATCH(BB$5,YEAR(INDIRECT(_xlpm.sh&amp;"!A1:A12"))),
_xlpm.ct,COUNTIF(INDIRECT(_xlpm.sh&amp;"!E"&amp;_xlpm.rownum&amp;":AH"&amp;_xlpm.rownum),"="&amp;$AB33),
ROUND(_xlpm.ct/30*100,0)
)</f>
        <v>0</v>
      </c>
      <c r="BC33" s="641" cm="1">
        <f t="array" aca="1" ref="BC33" ca="1">_xlfn.LET(_xlpm.sh,$AA33,
_xlpm.rownum,MATCH(BC$5,YEAR(INDIRECT(_xlpm.sh&amp;"!A1:A12"))),
_xlpm.ct,COUNTIF(INDIRECT(_xlpm.sh&amp;"!E"&amp;_xlpm.rownum&amp;":AH"&amp;_xlpm.rownum),"="&amp;$AB33),
ROUND(_xlpm.ct/30*100,0)
)</f>
        <v>60</v>
      </c>
      <c r="BD33" s="641" cm="1">
        <f t="array" aca="1" ref="BD33" ca="1">_xlfn.LET(_xlpm.sh,$AA33,
_xlpm.rownum,MATCH(BD$5,YEAR(INDIRECT(_xlpm.sh&amp;"!A1:A12"))),
_xlpm.ct,COUNTIF(INDIRECT(_xlpm.sh&amp;"!E"&amp;_xlpm.rownum&amp;":AH"&amp;_xlpm.rownum),"="&amp;$AB33),
ROUND(_xlpm.ct/30*100,0)
)</f>
        <v>7</v>
      </c>
      <c r="BE33" s="641" cm="1">
        <f t="array" aca="1" ref="BE33" ca="1">_xlfn.LET(_xlpm.sh,$AA33,
_xlpm.rownum,MATCH(BE$5,YEAR(INDIRECT(_xlpm.sh&amp;"!A1:A12"))),
_xlpm.ct,COUNTIF(INDIRECT(_xlpm.sh&amp;"!E"&amp;_xlpm.rownum&amp;":AH"&amp;_xlpm.rownum),"="&amp;$AB33),
ROUND(_xlpm.ct/30*100,0)
)</f>
        <v>0</v>
      </c>
      <c r="BF33" s="641" cm="1">
        <f t="array" aca="1" ref="BF33" ca="1">_xlfn.LET(_xlpm.sh,$AA33,
_xlpm.rownum,MATCH(BF$5,YEAR(INDIRECT(_xlpm.sh&amp;"!A1:A12"))),
_xlpm.ct,COUNTIF(INDIRECT(_xlpm.sh&amp;"!E"&amp;_xlpm.rownum&amp;":AH"&amp;_xlpm.rownum),"="&amp;$AB33),
ROUND(_xlpm.ct/30*100,0)
)</f>
        <v>10</v>
      </c>
    </row>
    <row r="34" spans="3:58" s="641" customFormat="1" ht="17.399999999999999" thickBot="1" x14ac:dyDescent="0.45">
      <c r="C34" s="844"/>
      <c r="D34" s="705" t="s">
        <v>748</v>
      </c>
      <c r="E34" s="706">
        <v>0</v>
      </c>
      <c r="F34" s="706">
        <v>23</v>
      </c>
      <c r="G34" s="707">
        <v>7</v>
      </c>
      <c r="H34" s="707">
        <v>13</v>
      </c>
      <c r="I34" s="708">
        <v>10</v>
      </c>
      <c r="Z34" s="641" t="s">
        <v>736</v>
      </c>
      <c r="AA34" s="210" t="s">
        <v>770</v>
      </c>
      <c r="AB34" s="641">
        <v>1</v>
      </c>
      <c r="BB34" s="641" cm="1">
        <f t="array" aca="1" ref="BB34" ca="1">_xlfn.LET(_xlpm.sh,$AA34,
_xlpm.rownum,MATCH(BB$5,YEAR(INDIRECT(_xlpm.sh&amp;"!A1:A12"))),
_xlpm.ct,COUNTIF(INDIRECT(_xlpm.sh&amp;"!E"&amp;_xlpm.rownum&amp;":AH"&amp;_xlpm.rownum),"="&amp;$AB34),
ROUND(_xlpm.ct/30*100,0)
)</f>
        <v>0</v>
      </c>
      <c r="BC34" s="641" cm="1">
        <f t="array" aca="1" ref="BC34" ca="1">_xlfn.LET(_xlpm.sh,$AA34,
_xlpm.rownum,MATCH(BC$5,YEAR(INDIRECT(_xlpm.sh&amp;"!A1:A12"))),
_xlpm.ct,COUNTIF(INDIRECT(_xlpm.sh&amp;"!E"&amp;_xlpm.rownum&amp;":AH"&amp;_xlpm.rownum),"="&amp;$AB34),
ROUND(_xlpm.ct/30*100,0)
)</f>
        <v>23</v>
      </c>
      <c r="BD34" s="641" cm="1">
        <f t="array" aca="1" ref="BD34" ca="1">_xlfn.LET(_xlpm.sh,$AA34,
_xlpm.rownum,MATCH(BD$5,YEAR(INDIRECT(_xlpm.sh&amp;"!A1:A12"))),
_xlpm.ct,COUNTIF(INDIRECT(_xlpm.sh&amp;"!E"&amp;_xlpm.rownum&amp;":AH"&amp;_xlpm.rownum),"="&amp;$AB34),
ROUND(_xlpm.ct/30*100,0)
)</f>
        <v>7</v>
      </c>
      <c r="BE34" s="641" cm="1">
        <f t="array" aca="1" ref="BE34" ca="1">_xlfn.LET(_xlpm.sh,$AA34,
_xlpm.rownum,MATCH(BE$5,YEAR(INDIRECT(_xlpm.sh&amp;"!A1:A12"))),
_xlpm.ct,COUNTIF(INDIRECT(_xlpm.sh&amp;"!E"&amp;_xlpm.rownum&amp;":AH"&amp;_xlpm.rownum),"="&amp;$AB34),
ROUND(_xlpm.ct/30*100,0)
)</f>
        <v>13</v>
      </c>
      <c r="BF34" s="641" cm="1">
        <f t="array" aca="1" ref="BF34" ca="1">_xlfn.LET(_xlpm.sh,$AA34,
_xlpm.rownum,MATCH(BF$5,YEAR(INDIRECT(_xlpm.sh&amp;"!A1:A12"))),
_xlpm.ct,COUNTIF(INDIRECT(_xlpm.sh&amp;"!E"&amp;_xlpm.rownum&amp;":AH"&amp;_xlpm.rownum),"="&amp;$AB34),
ROUND(_xlpm.ct/30*100,0)
)</f>
        <v>10</v>
      </c>
    </row>
    <row r="35" spans="3:58" s="641" customFormat="1" ht="17.399999999999999" thickBot="1" x14ac:dyDescent="0.45">
      <c r="C35" s="844"/>
      <c r="D35" s="705" t="s">
        <v>749</v>
      </c>
      <c r="E35" s="698">
        <v>0</v>
      </c>
      <c r="F35" s="698">
        <v>3</v>
      </c>
      <c r="G35" s="699">
        <v>7</v>
      </c>
      <c r="H35" s="699">
        <v>13</v>
      </c>
      <c r="I35" s="700">
        <v>3</v>
      </c>
      <c r="Z35" s="641" t="s">
        <v>737</v>
      </c>
      <c r="AA35" s="210" t="s">
        <v>769</v>
      </c>
      <c r="AB35" s="641">
        <v>1</v>
      </c>
      <c r="BB35" s="641" cm="1">
        <f t="array" aca="1" ref="BB35" ca="1">_xlfn.LET(_xlpm.sh,$AA35,
_xlpm.rownum,MATCH(BB$5,YEAR(INDIRECT(_xlpm.sh&amp;"!A1:A12"))),
_xlpm.ct,COUNTIF(INDIRECT(_xlpm.sh&amp;"!E"&amp;_xlpm.rownum&amp;":AH"&amp;_xlpm.rownum),"="&amp;$AB35),
ROUND(_xlpm.ct/30*100,0)
)</f>
        <v>0</v>
      </c>
      <c r="BC35" s="641" cm="1">
        <f t="array" aca="1" ref="BC35" ca="1">_xlfn.LET(_xlpm.sh,$AA35,
_xlpm.rownum,MATCH(BC$5,YEAR(INDIRECT(_xlpm.sh&amp;"!A1:A12"))),
_xlpm.ct,COUNTIF(INDIRECT(_xlpm.sh&amp;"!E"&amp;_xlpm.rownum&amp;":AH"&amp;_xlpm.rownum),"="&amp;$AB35),
ROUND(_xlpm.ct/30*100,0)
)</f>
        <v>3</v>
      </c>
      <c r="BD35" s="641" cm="1">
        <f t="array" aca="1" ref="BD35" ca="1">_xlfn.LET(_xlpm.sh,$AA35,
_xlpm.rownum,MATCH(BD$5,YEAR(INDIRECT(_xlpm.sh&amp;"!A1:A12"))),
_xlpm.ct,COUNTIF(INDIRECT(_xlpm.sh&amp;"!E"&amp;_xlpm.rownum&amp;":AH"&amp;_xlpm.rownum),"="&amp;$AB35),
ROUND(_xlpm.ct/30*100,0)
)</f>
        <v>7</v>
      </c>
      <c r="BE35" s="641" cm="1">
        <f t="array" aca="1" ref="BE35" ca="1">_xlfn.LET(_xlpm.sh,$AA35,
_xlpm.rownum,MATCH(BE$5,YEAR(INDIRECT(_xlpm.sh&amp;"!A1:A12"))),
_xlpm.ct,COUNTIF(INDIRECT(_xlpm.sh&amp;"!E"&amp;_xlpm.rownum&amp;":AH"&amp;_xlpm.rownum),"="&amp;$AB35),
ROUND(_xlpm.ct/30*100,0)
)</f>
        <v>13</v>
      </c>
      <c r="BF35" s="641" cm="1">
        <f t="array" aca="1" ref="BF35" ca="1">_xlfn.LET(_xlpm.sh,$AA35,
_xlpm.rownum,MATCH(BF$5,YEAR(INDIRECT(_xlpm.sh&amp;"!A1:A12"))),
_xlpm.ct,COUNTIF(INDIRECT(_xlpm.sh&amp;"!E"&amp;_xlpm.rownum&amp;":AH"&amp;_xlpm.rownum),"="&amp;$AB35),
ROUND(_xlpm.ct/30*100,0)
)</f>
        <v>3</v>
      </c>
    </row>
    <row r="36" spans="3:58" s="641" customFormat="1" ht="19.2" thickTop="1" thickBot="1" x14ac:dyDescent="0.4">
      <c r="C36" s="844"/>
      <c r="D36" s="709" t="s">
        <v>750</v>
      </c>
      <c r="E36" s="701">
        <v>0</v>
      </c>
      <c r="F36" s="701">
        <v>0</v>
      </c>
      <c r="G36" s="702">
        <v>60</v>
      </c>
      <c r="H36" s="702">
        <v>47</v>
      </c>
      <c r="I36" s="703">
        <v>43</v>
      </c>
      <c r="Z36" s="641" t="s">
        <v>738</v>
      </c>
      <c r="AA36" s="210" t="s">
        <v>575</v>
      </c>
      <c r="AB36" s="641">
        <v>1</v>
      </c>
      <c r="BB36" s="641" cm="1">
        <f t="array" aca="1" ref="BB36" ca="1">_xlfn.LET(_xlpm.sh,$AA36,
_xlpm.rownum,MATCH(BB$5,YEAR(INDIRECT(_xlpm.sh&amp;"!A1:A12"))),
_xlpm.ct,COUNTIF(INDIRECT(_xlpm.sh&amp;"!E"&amp;_xlpm.rownum&amp;":AH"&amp;_xlpm.rownum),"="&amp;$AB36),
ROUND(_xlpm.ct/30*100,0)
)</f>
        <v>0</v>
      </c>
      <c r="BC36" s="641" cm="1">
        <f t="array" aca="1" ref="BC36" ca="1">_xlfn.LET(_xlpm.sh,$AA36,
_xlpm.rownum,MATCH(BC$5,YEAR(INDIRECT(_xlpm.sh&amp;"!A1:A12"))),
_xlpm.ct,COUNTIF(INDIRECT(_xlpm.sh&amp;"!E"&amp;_xlpm.rownum&amp;":AH"&amp;_xlpm.rownum),"="&amp;$AB36),
ROUND(_xlpm.ct/30*100,0)
)</f>
        <v>0</v>
      </c>
      <c r="BD36" s="641" cm="1">
        <f t="array" aca="1" ref="BD36" ca="1">_xlfn.LET(_xlpm.sh,$AA36,
_xlpm.rownum,MATCH(BD$5,YEAR(INDIRECT(_xlpm.sh&amp;"!A1:A12"))),
_xlpm.ct,COUNTIF(INDIRECT(_xlpm.sh&amp;"!E"&amp;_xlpm.rownum&amp;":AH"&amp;_xlpm.rownum),"="&amp;$AB36),
ROUND(_xlpm.ct/30*100,0)
)</f>
        <v>60</v>
      </c>
      <c r="BE36" s="641" cm="1">
        <f t="array" aca="1" ref="BE36" ca="1">_xlfn.LET(_xlpm.sh,$AA36,
_xlpm.rownum,MATCH(BE$5,YEAR(INDIRECT(_xlpm.sh&amp;"!A1:A12"))),
_xlpm.ct,COUNTIF(INDIRECT(_xlpm.sh&amp;"!E"&amp;_xlpm.rownum&amp;":AH"&amp;_xlpm.rownum),"="&amp;$AB36),
ROUND(_xlpm.ct/30*100,0)
)</f>
        <v>47</v>
      </c>
      <c r="BF36" s="641" cm="1">
        <f t="array" aca="1" ref="BF36" ca="1">_xlfn.LET(_xlpm.sh,$AA36,
_xlpm.rownum,MATCH(BF$5,YEAR(INDIRECT(_xlpm.sh&amp;"!A1:A12"))),
_xlpm.ct,COUNTIF(INDIRECT(_xlpm.sh&amp;"!E"&amp;_xlpm.rownum&amp;":AH"&amp;_xlpm.rownum),"="&amp;$AB36),
ROUND(_xlpm.ct/30*100,0)
)</f>
        <v>43</v>
      </c>
    </row>
    <row r="37" spans="3:58" s="641" customFormat="1" ht="17.399999999999999" thickBot="1" x14ac:dyDescent="0.45">
      <c r="C37" s="845"/>
      <c r="D37" s="710" t="s">
        <v>741</v>
      </c>
      <c r="E37" s="706">
        <v>0</v>
      </c>
      <c r="F37" s="706">
        <v>0</v>
      </c>
      <c r="G37" s="707">
        <v>60</v>
      </c>
      <c r="H37" s="707">
        <v>47</v>
      </c>
      <c r="I37" s="708">
        <v>43</v>
      </c>
      <c r="Z37" s="641" t="s">
        <v>739</v>
      </c>
      <c r="AA37" s="210" t="s">
        <v>768</v>
      </c>
      <c r="AB37" s="641">
        <v>1</v>
      </c>
      <c r="BB37" s="641" cm="1">
        <f t="array" aca="1" ref="BB37" ca="1">_xlfn.LET(_xlpm.sh,$AA37,
_xlpm.rownum,MATCH(BB$5,YEAR(INDIRECT(_xlpm.sh&amp;"!A1:A12"))),
_xlpm.ct,COUNTIF(INDIRECT(_xlpm.sh&amp;"!E"&amp;_xlpm.rownum&amp;":AH"&amp;_xlpm.rownum),"="&amp;$AB37),
ROUND(_xlpm.ct/30*100,0)
)</f>
        <v>0</v>
      </c>
      <c r="BC37" s="641" cm="1">
        <f t="array" aca="1" ref="BC37" ca="1">_xlfn.LET(_xlpm.sh,$AA37,
_xlpm.rownum,MATCH(BC$5,YEAR(INDIRECT(_xlpm.sh&amp;"!A1:A12"))),
_xlpm.ct,COUNTIF(INDIRECT(_xlpm.sh&amp;"!E"&amp;_xlpm.rownum&amp;":AH"&amp;_xlpm.rownum),"="&amp;$AB37),
ROUND(_xlpm.ct/30*100,0)
)</f>
        <v>0</v>
      </c>
      <c r="BD37" s="641" cm="1">
        <f t="array" aca="1" ref="BD37" ca="1">_xlfn.LET(_xlpm.sh,$AA37,
_xlpm.rownum,MATCH(BD$5,YEAR(INDIRECT(_xlpm.sh&amp;"!A1:A12"))),
_xlpm.ct,COUNTIF(INDIRECT(_xlpm.sh&amp;"!E"&amp;_xlpm.rownum&amp;":AH"&amp;_xlpm.rownum),"="&amp;$AB37),
ROUND(_xlpm.ct/30*100,0)
)</f>
        <v>60</v>
      </c>
      <c r="BE37" s="641" cm="1">
        <f t="array" aca="1" ref="BE37" ca="1">_xlfn.LET(_xlpm.sh,$AA37,
_xlpm.rownum,MATCH(BE$5,YEAR(INDIRECT(_xlpm.sh&amp;"!A1:A12"))),
_xlpm.ct,COUNTIF(INDIRECT(_xlpm.sh&amp;"!E"&amp;_xlpm.rownum&amp;":AH"&amp;_xlpm.rownum),"="&amp;$AB37),
ROUND(_xlpm.ct/30*100,0)
)</f>
        <v>47</v>
      </c>
      <c r="BF37" s="641" cm="1">
        <f t="array" aca="1" ref="BF37" ca="1">_xlfn.LET(_xlpm.sh,$AA37,
_xlpm.rownum,MATCH(BF$5,YEAR(INDIRECT(_xlpm.sh&amp;"!A1:A12"))),
_xlpm.ct,COUNTIF(INDIRECT(_xlpm.sh&amp;"!E"&amp;_xlpm.rownum&amp;":AH"&amp;_xlpm.rownum),"="&amp;$AB37),
ROUND(_xlpm.ct/30*100,0)
)</f>
        <v>43</v>
      </c>
    </row>
    <row r="38" spans="3:58" s="641" customFormat="1" x14ac:dyDescent="0.3">
      <c r="C38" s="642"/>
      <c r="Z38" s="210"/>
      <c r="AA38" s="210"/>
    </row>
  </sheetData>
  <mergeCells count="5">
    <mergeCell ref="M25:M31"/>
    <mergeCell ref="C22:C37"/>
    <mergeCell ref="C6:C16"/>
    <mergeCell ref="C3:I3"/>
    <mergeCell ref="C4:I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46465" r:id="rId3" name="Button 1">
              <controlPr defaultSize="0" print="0" autoFill="0" autoPict="0" macro="[0]!BuildNewProbTable">
                <anchor moveWithCells="1" sizeWithCells="1">
                  <from>
                    <xdr:col>11</xdr:col>
                    <xdr:colOff>571500</xdr:colOff>
                    <xdr:row>21</xdr:row>
                    <xdr:rowOff>38100</xdr:rowOff>
                  </from>
                  <to>
                    <xdr:col>13</xdr:col>
                    <xdr:colOff>1135380</xdr:colOff>
                    <xdr:row>24</xdr:row>
                    <xdr:rowOff>30480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1">
    <tabColor rgb="FFC00000"/>
  </sheetPr>
  <dimension ref="A1:AH17"/>
  <sheetViews>
    <sheetView workbookViewId="0">
      <selection activeCell="B4" sqref="B4:AQ175"/>
    </sheetView>
  </sheetViews>
  <sheetFormatPr defaultRowHeight="14.4" x14ac:dyDescent="0.3"/>
  <cols>
    <col min="1" max="1" width="17.44140625" bestFit="1" customWidth="1"/>
    <col min="2" max="2" width="10.5546875" customWidth="1"/>
    <col min="3" max="4" width="7.5546875" customWidth="1"/>
  </cols>
  <sheetData>
    <row r="1" spans="1:34" s="39" customFormat="1" x14ac:dyDescent="0.3">
      <c r="A1" s="38"/>
      <c r="E1" s="852" t="s">
        <v>168</v>
      </c>
      <c r="F1" s="852"/>
      <c r="G1" s="852"/>
      <c r="H1" s="852"/>
      <c r="I1" s="852"/>
      <c r="J1" s="852"/>
      <c r="K1" s="852"/>
      <c r="L1" s="852"/>
      <c r="M1" s="852"/>
      <c r="N1" s="852"/>
      <c r="O1" s="852"/>
      <c r="P1" s="852"/>
      <c r="Q1" s="852"/>
      <c r="R1" s="852"/>
      <c r="S1" s="852"/>
      <c r="T1" s="852"/>
      <c r="U1" s="852"/>
      <c r="V1" s="852"/>
      <c r="W1" s="852"/>
      <c r="X1" s="852"/>
      <c r="Y1" s="852"/>
      <c r="Z1" s="852"/>
      <c r="AA1" s="852"/>
      <c r="AB1" s="852"/>
      <c r="AC1" s="852"/>
      <c r="AD1" s="852"/>
      <c r="AE1" s="852"/>
    </row>
    <row r="2" spans="1:34" s="39" customFormat="1" x14ac:dyDescent="0.3">
      <c r="A2" s="38" t="s">
        <v>443</v>
      </c>
      <c r="B2" s="39" t="s">
        <v>288</v>
      </c>
      <c r="C2" s="39" t="s">
        <v>287</v>
      </c>
      <c r="D2" s="39" t="s">
        <v>289</v>
      </c>
      <c r="E2" s="39">
        <v>1991</v>
      </c>
      <c r="F2" s="39">
        <v>1992</v>
      </c>
      <c r="G2" s="39">
        <v>1993</v>
      </c>
      <c r="H2" s="39">
        <v>1994</v>
      </c>
      <c r="I2" s="39">
        <v>1995</v>
      </c>
      <c r="J2" s="39">
        <v>1996</v>
      </c>
      <c r="K2" s="39">
        <v>1997</v>
      </c>
      <c r="L2" s="39">
        <v>1998</v>
      </c>
      <c r="M2" s="39">
        <v>1999</v>
      </c>
      <c r="N2" s="39">
        <v>2000</v>
      </c>
      <c r="O2" s="39">
        <v>2001</v>
      </c>
      <c r="P2" s="39">
        <v>2002</v>
      </c>
      <c r="Q2" s="39">
        <v>2003</v>
      </c>
      <c r="R2" s="39">
        <v>2004</v>
      </c>
      <c r="S2" s="39">
        <v>2005</v>
      </c>
      <c r="T2" s="39">
        <v>2006</v>
      </c>
      <c r="U2" s="39">
        <v>2007</v>
      </c>
      <c r="V2" s="39">
        <v>2008</v>
      </c>
      <c r="W2" s="39">
        <v>2009</v>
      </c>
      <c r="X2" s="39">
        <v>2010</v>
      </c>
      <c r="Y2" s="39">
        <v>2011</v>
      </c>
      <c r="Z2" s="39">
        <v>2012</v>
      </c>
      <c r="AA2" s="39">
        <v>2013</v>
      </c>
      <c r="AB2" s="39">
        <v>2014</v>
      </c>
      <c r="AC2" s="39">
        <v>2015</v>
      </c>
      <c r="AD2" s="39">
        <v>2016</v>
      </c>
      <c r="AE2" s="39">
        <v>2017</v>
      </c>
      <c r="AF2" s="39">
        <v>2018</v>
      </c>
      <c r="AG2" s="39">
        <v>2019</v>
      </c>
      <c r="AH2" s="39">
        <v>2020</v>
      </c>
    </row>
    <row r="3" spans="1:34" s="41" customFormat="1" x14ac:dyDescent="0.3">
      <c r="A3" s="199" t="s">
        <v>356</v>
      </c>
      <c r="B3" s="41" t="s">
        <v>323</v>
      </c>
      <c r="C3" s="41" t="s">
        <v>324</v>
      </c>
      <c r="D3" s="41" t="s">
        <v>325</v>
      </c>
      <c r="E3" s="41" t="s">
        <v>326</v>
      </c>
      <c r="F3" s="41" t="s">
        <v>327</v>
      </c>
      <c r="G3" s="41" t="s">
        <v>328</v>
      </c>
      <c r="H3" s="41" t="s">
        <v>329</v>
      </c>
      <c r="I3" s="41" t="s">
        <v>330</v>
      </c>
      <c r="J3" s="41" t="s">
        <v>331</v>
      </c>
      <c r="K3" s="41" t="s">
        <v>332</v>
      </c>
      <c r="L3" s="41" t="s">
        <v>333</v>
      </c>
      <c r="M3" s="41" t="s">
        <v>334</v>
      </c>
      <c r="N3" s="41" t="s">
        <v>335</v>
      </c>
      <c r="O3" s="41" t="s">
        <v>336</v>
      </c>
      <c r="P3" s="41" t="s">
        <v>337</v>
      </c>
      <c r="Q3" s="41" t="s">
        <v>338</v>
      </c>
      <c r="R3" s="41" t="s">
        <v>339</v>
      </c>
      <c r="S3" s="41" t="s">
        <v>340</v>
      </c>
      <c r="T3" s="41" t="s">
        <v>341</v>
      </c>
      <c r="U3" s="41" t="s">
        <v>342</v>
      </c>
      <c r="V3" s="41" t="s">
        <v>343</v>
      </c>
      <c r="W3" s="41" t="s">
        <v>344</v>
      </c>
      <c r="X3" s="41" t="s">
        <v>345</v>
      </c>
      <c r="Y3" s="41" t="s">
        <v>346</v>
      </c>
      <c r="Z3" s="41" t="s">
        <v>347</v>
      </c>
      <c r="AA3" s="41" t="s">
        <v>348</v>
      </c>
      <c r="AB3" s="41" t="s">
        <v>349</v>
      </c>
      <c r="AC3" s="41" t="s">
        <v>350</v>
      </c>
      <c r="AD3" s="41" t="s">
        <v>351</v>
      </c>
      <c r="AE3" s="41" t="s">
        <v>352</v>
      </c>
      <c r="AF3" s="41" t="s">
        <v>353</v>
      </c>
      <c r="AG3" s="41" t="s">
        <v>354</v>
      </c>
      <c r="AH3" s="41" t="s">
        <v>355</v>
      </c>
    </row>
    <row r="4" spans="1:34" x14ac:dyDescent="0.3">
      <c r="A4" s="42">
        <f ca="1">DATE(LOOKUP(Comparison!$D$3,TimestepID,StartYear),1,1)</f>
        <v>46023</v>
      </c>
      <c r="B4" s="1">
        <v>2</v>
      </c>
      <c r="C4" s="1">
        <v>2</v>
      </c>
      <c r="D4" s="1">
        <v>2</v>
      </c>
      <c r="E4">
        <v>2</v>
      </c>
      <c r="F4">
        <v>2</v>
      </c>
      <c r="G4">
        <v>2</v>
      </c>
      <c r="H4">
        <v>2</v>
      </c>
      <c r="I4">
        <v>2</v>
      </c>
      <c r="J4">
        <v>2</v>
      </c>
      <c r="K4">
        <v>2</v>
      </c>
      <c r="L4">
        <v>2</v>
      </c>
      <c r="M4">
        <v>2</v>
      </c>
      <c r="N4">
        <v>2</v>
      </c>
      <c r="O4">
        <v>2</v>
      </c>
      <c r="P4">
        <v>2</v>
      </c>
      <c r="Q4">
        <v>2</v>
      </c>
      <c r="R4">
        <v>2</v>
      </c>
      <c r="S4">
        <v>2</v>
      </c>
      <c r="T4">
        <v>2</v>
      </c>
      <c r="U4">
        <v>2</v>
      </c>
      <c r="V4">
        <v>2</v>
      </c>
      <c r="W4">
        <v>2</v>
      </c>
      <c r="X4">
        <v>2</v>
      </c>
      <c r="Y4">
        <v>2</v>
      </c>
      <c r="Z4">
        <v>2</v>
      </c>
      <c r="AA4">
        <v>2</v>
      </c>
      <c r="AB4">
        <v>2</v>
      </c>
      <c r="AC4">
        <v>2</v>
      </c>
      <c r="AD4">
        <v>2</v>
      </c>
      <c r="AE4">
        <v>2</v>
      </c>
      <c r="AF4">
        <v>2</v>
      </c>
      <c r="AG4">
        <v>2</v>
      </c>
      <c r="AH4">
        <v>2</v>
      </c>
    </row>
    <row r="5" spans="1:34" x14ac:dyDescent="0.3">
      <c r="A5" s="42">
        <f ca="1">IF(EDATE($A$4,12)&lt;=EDATE(DATE(LOOKUP(Comparison!$D$3,TimestepID,StartYear),1,1),(LOOKUP(Comparison!$B$6,TimestepID,Duration)-1)),EDATE(A4,12),"")</f>
        <v>46388</v>
      </c>
      <c r="B5" s="1">
        <v>3</v>
      </c>
      <c r="C5" s="1">
        <v>3</v>
      </c>
      <c r="D5" s="1">
        <v>3</v>
      </c>
      <c r="E5">
        <v>3</v>
      </c>
      <c r="F5">
        <v>3</v>
      </c>
      <c r="G5">
        <v>3</v>
      </c>
      <c r="H5">
        <v>3</v>
      </c>
      <c r="I5">
        <v>3</v>
      </c>
      <c r="J5">
        <v>3</v>
      </c>
      <c r="K5">
        <v>3</v>
      </c>
      <c r="L5">
        <v>3</v>
      </c>
      <c r="M5">
        <v>3</v>
      </c>
      <c r="N5">
        <v>3</v>
      </c>
      <c r="O5">
        <v>3</v>
      </c>
      <c r="P5">
        <v>3</v>
      </c>
      <c r="Q5">
        <v>3</v>
      </c>
      <c r="R5">
        <v>3</v>
      </c>
      <c r="S5">
        <v>3</v>
      </c>
      <c r="T5">
        <v>3</v>
      </c>
      <c r="U5">
        <v>3</v>
      </c>
      <c r="V5">
        <v>3</v>
      </c>
      <c r="W5">
        <v>3</v>
      </c>
      <c r="X5">
        <v>3</v>
      </c>
      <c r="Y5">
        <v>3</v>
      </c>
      <c r="Z5">
        <v>3</v>
      </c>
      <c r="AA5">
        <v>3</v>
      </c>
      <c r="AB5">
        <v>3</v>
      </c>
      <c r="AC5">
        <v>3</v>
      </c>
      <c r="AD5">
        <v>3</v>
      </c>
      <c r="AE5">
        <v>3</v>
      </c>
      <c r="AF5">
        <v>3</v>
      </c>
      <c r="AG5">
        <v>3</v>
      </c>
      <c r="AH5">
        <v>3</v>
      </c>
    </row>
    <row r="6" spans="1:34" x14ac:dyDescent="0.3">
      <c r="A6" s="42">
        <f ca="1">IF(EDATE($A$4,24)&lt;=EDATE(DATE(LOOKUP(Comparison!$D$3,TimestepID,StartYear),12,31),(LOOKUP(Comparison!$B$6,TimestepID,Duration)-1)),EDATE(A5,12),"")</f>
        <v>46753</v>
      </c>
      <c r="B6" s="1">
        <v>2</v>
      </c>
      <c r="C6" s="1">
        <v>3</v>
      </c>
      <c r="D6" s="1">
        <v>3</v>
      </c>
      <c r="E6">
        <v>3</v>
      </c>
      <c r="F6">
        <v>2</v>
      </c>
      <c r="G6">
        <v>3</v>
      </c>
      <c r="H6">
        <v>2</v>
      </c>
      <c r="I6">
        <v>2</v>
      </c>
      <c r="J6">
        <v>2</v>
      </c>
      <c r="K6">
        <v>2</v>
      </c>
      <c r="L6">
        <v>3</v>
      </c>
      <c r="M6">
        <v>3</v>
      </c>
      <c r="N6">
        <v>3</v>
      </c>
      <c r="O6">
        <v>3</v>
      </c>
      <c r="P6">
        <v>3</v>
      </c>
      <c r="Q6">
        <v>3</v>
      </c>
      <c r="R6">
        <v>2</v>
      </c>
      <c r="S6">
        <v>3</v>
      </c>
      <c r="T6">
        <v>3</v>
      </c>
      <c r="U6">
        <v>2</v>
      </c>
      <c r="V6">
        <v>3</v>
      </c>
      <c r="W6">
        <v>3</v>
      </c>
      <c r="X6">
        <v>2</v>
      </c>
      <c r="Y6">
        <v>3</v>
      </c>
      <c r="Z6">
        <v>3</v>
      </c>
      <c r="AA6">
        <v>3</v>
      </c>
      <c r="AB6">
        <v>3</v>
      </c>
      <c r="AC6">
        <v>3</v>
      </c>
      <c r="AD6">
        <v>2</v>
      </c>
      <c r="AE6">
        <v>3</v>
      </c>
      <c r="AF6">
        <v>2</v>
      </c>
      <c r="AG6">
        <v>3</v>
      </c>
      <c r="AH6">
        <v>3</v>
      </c>
    </row>
    <row r="7" spans="1:34" x14ac:dyDescent="0.3">
      <c r="A7" s="42">
        <f ca="1">IF(EDATE($A$4,36)&lt;=EDATE(DATE(LOOKUP(Comparison!$D$3,TimestepID,StartYear),1,1),(LOOKUP(Comparison!$B$6,TimestepID,Duration)-1)),EDATE(A6,12),"")</f>
        <v>47119</v>
      </c>
      <c r="B7" s="1">
        <v>2</v>
      </c>
      <c r="C7" s="1">
        <v>3</v>
      </c>
      <c r="D7" s="1">
        <v>3</v>
      </c>
      <c r="E7">
        <v>2</v>
      </c>
      <c r="F7">
        <v>2</v>
      </c>
      <c r="G7">
        <v>2</v>
      </c>
      <c r="H7">
        <v>0</v>
      </c>
      <c r="I7">
        <v>1</v>
      </c>
      <c r="J7">
        <v>1</v>
      </c>
      <c r="K7">
        <v>2</v>
      </c>
      <c r="L7">
        <v>3</v>
      </c>
      <c r="M7">
        <v>3</v>
      </c>
      <c r="N7">
        <v>3</v>
      </c>
      <c r="O7">
        <v>3</v>
      </c>
      <c r="P7">
        <v>3</v>
      </c>
      <c r="Q7">
        <v>2</v>
      </c>
      <c r="R7">
        <v>2</v>
      </c>
      <c r="S7">
        <v>3</v>
      </c>
      <c r="T7">
        <v>3</v>
      </c>
      <c r="U7">
        <v>2</v>
      </c>
      <c r="V7">
        <v>3</v>
      </c>
      <c r="W7">
        <v>2</v>
      </c>
      <c r="X7">
        <v>2</v>
      </c>
      <c r="Y7">
        <v>3</v>
      </c>
      <c r="Z7">
        <v>3</v>
      </c>
      <c r="AA7">
        <v>3</v>
      </c>
      <c r="AB7">
        <v>3</v>
      </c>
      <c r="AC7">
        <v>2</v>
      </c>
      <c r="AD7">
        <v>3</v>
      </c>
      <c r="AE7">
        <v>3</v>
      </c>
      <c r="AF7">
        <v>2</v>
      </c>
      <c r="AG7">
        <v>3</v>
      </c>
      <c r="AH7">
        <v>3</v>
      </c>
    </row>
    <row r="8" spans="1:34" x14ac:dyDescent="0.3">
      <c r="A8" s="42">
        <f ca="1">IF(EDATE($A$4,48)&lt;=EDATE(DATE(LOOKUP(Comparison!$D$3,TimestepID,StartYear),1,1),(LOOKUP(Comparison!$B$6,TimestepID,Duration)-1)),EDATE(A7,12),"")</f>
        <v>47484</v>
      </c>
      <c r="B8" s="1">
        <v>1</v>
      </c>
      <c r="C8" s="1">
        <v>3</v>
      </c>
      <c r="D8" s="1">
        <v>2</v>
      </c>
      <c r="E8">
        <v>2</v>
      </c>
      <c r="F8">
        <v>0</v>
      </c>
      <c r="G8">
        <v>0</v>
      </c>
      <c r="H8">
        <v>0</v>
      </c>
      <c r="I8">
        <v>0</v>
      </c>
      <c r="J8">
        <v>1</v>
      </c>
      <c r="K8">
        <v>2</v>
      </c>
      <c r="L8">
        <v>3</v>
      </c>
      <c r="M8">
        <v>3</v>
      </c>
      <c r="N8">
        <v>3</v>
      </c>
      <c r="O8">
        <v>3</v>
      </c>
      <c r="P8">
        <v>2</v>
      </c>
      <c r="Q8">
        <v>1</v>
      </c>
      <c r="R8">
        <v>1</v>
      </c>
      <c r="S8">
        <v>2</v>
      </c>
      <c r="T8">
        <v>2</v>
      </c>
      <c r="U8">
        <v>2</v>
      </c>
      <c r="V8">
        <v>1</v>
      </c>
      <c r="W8">
        <v>2</v>
      </c>
      <c r="X8">
        <v>3</v>
      </c>
      <c r="Y8">
        <v>3</v>
      </c>
      <c r="Z8">
        <v>3</v>
      </c>
      <c r="AA8">
        <v>3</v>
      </c>
      <c r="AB8">
        <v>2</v>
      </c>
      <c r="AC8">
        <v>2</v>
      </c>
      <c r="AD8">
        <v>2</v>
      </c>
      <c r="AE8">
        <v>3</v>
      </c>
      <c r="AF8">
        <v>3</v>
      </c>
      <c r="AG8">
        <v>3</v>
      </c>
      <c r="AH8">
        <v>2</v>
      </c>
    </row>
    <row r="9" spans="1:34" x14ac:dyDescent="0.3">
      <c r="A9" s="42">
        <f ca="1">IF(EDATE($A$4,48)&lt;=EDATE(DATE(LOOKUP(Comparison!$D$3,TimestepID,StartYear),1,1),(LOOKUP(Comparison!$B$6,TimestepID,Duration)-1)),EDATE(A8,12),"")</f>
        <v>47849</v>
      </c>
      <c r="B9" s="1">
        <v>1</v>
      </c>
      <c r="C9" s="1">
        <v>3</v>
      </c>
      <c r="D9" s="1">
        <v>2</v>
      </c>
      <c r="E9">
        <v>0</v>
      </c>
      <c r="F9">
        <v>0</v>
      </c>
      <c r="G9">
        <v>0</v>
      </c>
      <c r="H9">
        <v>0</v>
      </c>
      <c r="I9">
        <v>1</v>
      </c>
      <c r="J9">
        <v>1</v>
      </c>
      <c r="K9">
        <v>2</v>
      </c>
      <c r="L9">
        <v>3</v>
      </c>
      <c r="M9">
        <v>3</v>
      </c>
      <c r="N9">
        <v>3</v>
      </c>
      <c r="O9">
        <v>3</v>
      </c>
      <c r="P9">
        <v>2</v>
      </c>
      <c r="Q9">
        <v>2</v>
      </c>
      <c r="R9">
        <v>1</v>
      </c>
      <c r="S9">
        <v>2</v>
      </c>
      <c r="T9">
        <v>2</v>
      </c>
      <c r="U9">
        <v>1</v>
      </c>
      <c r="V9">
        <v>2</v>
      </c>
      <c r="W9">
        <v>2</v>
      </c>
      <c r="X9">
        <v>3</v>
      </c>
      <c r="Y9">
        <v>3</v>
      </c>
      <c r="Z9">
        <v>3</v>
      </c>
      <c r="AA9">
        <v>2</v>
      </c>
      <c r="AB9">
        <v>3</v>
      </c>
      <c r="AC9">
        <v>1</v>
      </c>
      <c r="AD9">
        <v>2</v>
      </c>
      <c r="AE9">
        <v>3</v>
      </c>
      <c r="AF9">
        <v>3</v>
      </c>
      <c r="AG9">
        <v>2</v>
      </c>
      <c r="AH9">
        <v>2</v>
      </c>
    </row>
    <row r="10" spans="1:34" x14ac:dyDescent="0.3">
      <c r="A10" s="42">
        <f ca="1">IF(EDATE($A$4,48)&lt;=EDATE(DATE(LOOKUP(Comparison!$D$3,TimestepID,StartYear),1,1),(LOOKUP(Comparison!$B$6,TimestepID,Duration)-1)),EDATE(A9,12),"")</f>
        <v>48214</v>
      </c>
      <c r="B10" s="1"/>
      <c r="C10" s="1"/>
      <c r="D10" s="1"/>
    </row>
    <row r="11" spans="1:34" x14ac:dyDescent="0.3">
      <c r="A11" s="42">
        <f ca="1">IF(EDATE($A$4,48)&lt;=EDATE(DATE(LOOKUP(Comparison!$D$3,TimestepID,StartYear),1,1),(LOOKUP(Comparison!$B$6,TimestepID,Duration)-1)),EDATE(A10,12),"")</f>
        <v>48580</v>
      </c>
      <c r="B11" s="1"/>
      <c r="C11" s="1"/>
      <c r="D11" s="1"/>
    </row>
    <row r="12" spans="1:34" x14ac:dyDescent="0.3">
      <c r="A12" s="42">
        <f ca="1">IF(EDATE($A$4,48)&lt;=EDATE(DATE(LOOKUP(Comparison!$D$3,TimestepID,StartYear),1,1),(LOOKUP(Comparison!$B$6,TimestepID,Duration)-1)),EDATE(A11,12),"")</f>
        <v>48945</v>
      </c>
      <c r="B12" s="1"/>
      <c r="C12" s="1"/>
      <c r="D12" s="1"/>
    </row>
    <row r="13" spans="1:34" x14ac:dyDescent="0.3">
      <c r="A13" s="42"/>
      <c r="B13" s="1"/>
      <c r="C13" s="1"/>
      <c r="D13" s="1"/>
    </row>
    <row r="14" spans="1:34" x14ac:dyDescent="0.3">
      <c r="A14" s="42"/>
      <c r="B14" s="1"/>
      <c r="C14" s="1"/>
      <c r="D14" s="1"/>
    </row>
    <row r="15" spans="1:34" x14ac:dyDescent="0.3">
      <c r="A15" s="43"/>
    </row>
    <row r="16" spans="1:34" x14ac:dyDescent="0.3">
      <c r="A16" s="36"/>
    </row>
    <row r="17" spans="1:1" x14ac:dyDescent="0.3">
      <c r="A17" s="36"/>
    </row>
  </sheetData>
  <mergeCells count="1">
    <mergeCell ref="E1:AE1"/>
  </mergeCells>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2">
    <tabColor rgb="FFC00000"/>
  </sheetPr>
  <dimension ref="A1:AM20"/>
  <sheetViews>
    <sheetView workbookViewId="0">
      <selection activeCell="C14" sqref="C14"/>
    </sheetView>
  </sheetViews>
  <sheetFormatPr defaultRowHeight="14.4" x14ac:dyDescent="0.3"/>
  <cols>
    <col min="1" max="1" width="17.44140625" bestFit="1" customWidth="1"/>
    <col min="2" max="4" width="9.44140625" customWidth="1"/>
    <col min="5" max="9" width="10.5546875" bestFit="1" customWidth="1"/>
    <col min="10" max="14" width="9.5546875" bestFit="1" customWidth="1"/>
    <col min="15" max="20" width="10.5546875" bestFit="1" customWidth="1"/>
    <col min="21" max="30" width="9.5546875" bestFit="1" customWidth="1"/>
    <col min="31" max="31" width="10.5546875" bestFit="1" customWidth="1"/>
    <col min="32" max="38" width="9.5546875" bestFit="1" customWidth="1"/>
    <col min="39" max="39" width="10.5546875" bestFit="1" customWidth="1"/>
  </cols>
  <sheetData>
    <row r="1" spans="1:39" s="39" customFormat="1" x14ac:dyDescent="0.3">
      <c r="A1" s="38"/>
      <c r="E1" s="852" t="s">
        <v>619</v>
      </c>
      <c r="F1" s="852"/>
      <c r="G1" s="852"/>
      <c r="H1" s="852"/>
      <c r="I1" s="852"/>
      <c r="J1" s="852"/>
      <c r="K1" s="852"/>
      <c r="L1" s="852"/>
      <c r="M1" s="852"/>
      <c r="N1" s="852"/>
      <c r="O1" s="852"/>
      <c r="P1" s="852"/>
      <c r="Q1" s="852"/>
      <c r="R1" s="852"/>
      <c r="S1" s="852"/>
      <c r="T1" s="852"/>
      <c r="U1" s="852"/>
      <c r="V1" s="852"/>
      <c r="W1" s="852"/>
      <c r="X1" s="852"/>
      <c r="Y1" s="852"/>
      <c r="Z1" s="852"/>
      <c r="AA1" s="852"/>
      <c r="AB1" s="852"/>
      <c r="AC1" s="852"/>
      <c r="AD1" s="852"/>
      <c r="AE1" s="852"/>
    </row>
    <row r="2" spans="1:39" s="39" customFormat="1" x14ac:dyDescent="0.3">
      <c r="A2" s="38" t="s">
        <v>444</v>
      </c>
      <c r="B2" s="39" t="s">
        <v>288</v>
      </c>
      <c r="C2" s="39" t="s">
        <v>287</v>
      </c>
      <c r="D2" s="39" t="s">
        <v>289</v>
      </c>
      <c r="E2" s="39">
        <v>1991</v>
      </c>
      <c r="F2" s="39">
        <v>1992</v>
      </c>
      <c r="G2" s="39">
        <v>1993</v>
      </c>
      <c r="H2" s="39">
        <v>1994</v>
      </c>
      <c r="I2" s="39">
        <v>1995</v>
      </c>
      <c r="J2" s="39">
        <v>1996</v>
      </c>
      <c r="K2" s="39">
        <v>1997</v>
      </c>
      <c r="L2" s="39">
        <v>1998</v>
      </c>
      <c r="M2" s="39">
        <v>1999</v>
      </c>
      <c r="N2" s="39">
        <v>2000</v>
      </c>
      <c r="O2" s="39">
        <v>2001</v>
      </c>
      <c r="P2" s="39">
        <v>2002</v>
      </c>
      <c r="Q2" s="39">
        <v>2003</v>
      </c>
      <c r="R2" s="39">
        <v>2004</v>
      </c>
      <c r="S2" s="39">
        <v>2005</v>
      </c>
      <c r="T2" s="39">
        <v>2006</v>
      </c>
      <c r="U2" s="39">
        <v>2007</v>
      </c>
      <c r="V2" s="39">
        <v>2008</v>
      </c>
      <c r="W2" s="39">
        <v>2009</v>
      </c>
      <c r="X2" s="39">
        <v>2010</v>
      </c>
      <c r="Y2" s="39">
        <v>2011</v>
      </c>
      <c r="Z2" s="39">
        <v>2012</v>
      </c>
      <c r="AA2" s="39">
        <v>2013</v>
      </c>
      <c r="AB2" s="39">
        <v>2014</v>
      </c>
      <c r="AC2" s="39">
        <v>2015</v>
      </c>
      <c r="AD2" s="39">
        <v>2016</v>
      </c>
      <c r="AE2" s="39">
        <v>2017</v>
      </c>
      <c r="AF2" s="39">
        <v>2018</v>
      </c>
      <c r="AG2" s="39">
        <v>2019</v>
      </c>
      <c r="AH2" s="39">
        <v>2020</v>
      </c>
    </row>
    <row r="3" spans="1:39" s="41" customFormat="1" x14ac:dyDescent="0.3">
      <c r="A3" s="40"/>
      <c r="B3" s="41" t="s">
        <v>323</v>
      </c>
      <c r="C3" s="41" t="s">
        <v>324</v>
      </c>
      <c r="D3" s="41" t="s">
        <v>325</v>
      </c>
      <c r="E3" s="41" t="s">
        <v>326</v>
      </c>
      <c r="F3" s="41" t="s">
        <v>327</v>
      </c>
      <c r="G3" s="41" t="s">
        <v>328</v>
      </c>
      <c r="H3" s="41" t="s">
        <v>329</v>
      </c>
      <c r="I3" s="41" t="s">
        <v>330</v>
      </c>
      <c r="J3" s="41" t="s">
        <v>331</v>
      </c>
      <c r="K3" s="41" t="s">
        <v>332</v>
      </c>
      <c r="L3" s="41" t="s">
        <v>333</v>
      </c>
      <c r="M3" s="41" t="s">
        <v>334</v>
      </c>
      <c r="N3" s="41" t="s">
        <v>335</v>
      </c>
      <c r="O3" s="41" t="s">
        <v>336</v>
      </c>
      <c r="P3" s="41" t="s">
        <v>337</v>
      </c>
      <c r="Q3" s="41" t="s">
        <v>338</v>
      </c>
      <c r="R3" s="41" t="s">
        <v>339</v>
      </c>
      <c r="S3" s="41" t="s">
        <v>340</v>
      </c>
      <c r="T3" s="41" t="s">
        <v>341</v>
      </c>
      <c r="U3" s="41" t="s">
        <v>342</v>
      </c>
      <c r="V3" s="41" t="s">
        <v>343</v>
      </c>
      <c r="W3" s="41" t="s">
        <v>344</v>
      </c>
      <c r="X3" s="41" t="s">
        <v>345</v>
      </c>
      <c r="Y3" s="41" t="s">
        <v>346</v>
      </c>
      <c r="Z3" s="41" t="s">
        <v>347</v>
      </c>
      <c r="AA3" s="41" t="s">
        <v>348</v>
      </c>
      <c r="AB3" s="41" t="s">
        <v>349</v>
      </c>
      <c r="AC3" s="41" t="s">
        <v>350</v>
      </c>
      <c r="AD3" s="41" t="s">
        <v>351</v>
      </c>
      <c r="AE3" s="41" t="s">
        <v>352</v>
      </c>
      <c r="AF3" s="41" t="s">
        <v>353</v>
      </c>
      <c r="AG3" s="41" t="s">
        <v>354</v>
      </c>
      <c r="AH3" s="41" t="s">
        <v>355</v>
      </c>
    </row>
    <row r="4" spans="1:39" x14ac:dyDescent="0.3">
      <c r="A4" s="42">
        <f ca="1">DATE(LOOKUP(Comparison!$D$3,TimestepID,StartYear),1,1)</f>
        <v>46023</v>
      </c>
      <c r="B4" s="1">
        <v>6000</v>
      </c>
      <c r="C4" s="1">
        <v>6000</v>
      </c>
      <c r="D4" s="1">
        <v>6000</v>
      </c>
      <c r="E4" s="1">
        <v>6000</v>
      </c>
      <c r="F4" s="1">
        <v>6000</v>
      </c>
      <c r="G4" s="1">
        <v>6000</v>
      </c>
      <c r="H4" s="1">
        <v>6000</v>
      </c>
      <c r="I4" s="1">
        <v>6000</v>
      </c>
      <c r="J4" s="1">
        <v>6000</v>
      </c>
      <c r="K4" s="1">
        <v>6000</v>
      </c>
      <c r="L4" s="1">
        <v>6000</v>
      </c>
      <c r="M4" s="1">
        <v>6000</v>
      </c>
      <c r="N4" s="1">
        <v>6000</v>
      </c>
      <c r="O4" s="1">
        <v>6000</v>
      </c>
      <c r="P4" s="1">
        <v>6000</v>
      </c>
      <c r="Q4" s="1">
        <v>6000</v>
      </c>
      <c r="R4" s="1">
        <v>6000</v>
      </c>
      <c r="S4" s="1">
        <v>6000</v>
      </c>
      <c r="T4" s="1">
        <v>6000</v>
      </c>
      <c r="U4" s="1">
        <v>6000</v>
      </c>
      <c r="V4" s="1">
        <v>6000</v>
      </c>
      <c r="W4" s="1">
        <v>6000</v>
      </c>
      <c r="X4" s="1">
        <v>6000</v>
      </c>
      <c r="Y4" s="1">
        <v>6000</v>
      </c>
      <c r="Z4" s="1">
        <v>6000</v>
      </c>
      <c r="AA4" s="1">
        <v>6000</v>
      </c>
      <c r="AB4" s="1">
        <v>6000</v>
      </c>
      <c r="AC4" s="1">
        <v>6000</v>
      </c>
      <c r="AD4" s="1">
        <v>6000</v>
      </c>
      <c r="AE4" s="1">
        <v>6000</v>
      </c>
      <c r="AF4" s="1">
        <v>6000</v>
      </c>
      <c r="AG4" s="1">
        <v>6000</v>
      </c>
      <c r="AH4" s="1">
        <v>6000</v>
      </c>
    </row>
    <row r="5" spans="1:39" x14ac:dyDescent="0.3">
      <c r="A5" s="42">
        <f ca="1">IF(EDATE($A$4,12)&lt;=EDATE(DATE(LOOKUP(Comparison!$D$3,TimestepID,StartYear),1,1),(LOOKUP(Comparison!$B$6,TimestepID,Duration)-1)),EDATE(A4,12),"")</f>
        <v>46388</v>
      </c>
      <c r="B5" s="1">
        <v>9063.5883980334256</v>
      </c>
      <c r="C5" s="1">
        <v>6999.9999999978554</v>
      </c>
      <c r="D5" s="1">
        <v>7521.4311078697538</v>
      </c>
      <c r="E5" s="1">
        <v>6999.9999999978554</v>
      </c>
      <c r="F5" s="1">
        <v>8587.4949995595071</v>
      </c>
      <c r="G5" s="1">
        <v>6999.9999999978554</v>
      </c>
      <c r="H5" s="1">
        <v>9470.299660379409</v>
      </c>
      <c r="I5" s="1">
        <v>8678.7192153266751</v>
      </c>
      <c r="J5" s="1">
        <v>9499.9999999988268</v>
      </c>
      <c r="K5" s="1">
        <v>7447.1412872288211</v>
      </c>
      <c r="L5" s="1">
        <v>7233.3083795213888</v>
      </c>
      <c r="M5" s="1">
        <v>6999.9999999978554</v>
      </c>
      <c r="N5" s="1">
        <v>6999.9999999978554</v>
      </c>
      <c r="O5" s="1">
        <v>6999.9999999978554</v>
      </c>
      <c r="P5" s="1">
        <v>6999.9999999978554</v>
      </c>
      <c r="Q5" s="1">
        <v>6999.9999999978554</v>
      </c>
      <c r="R5" s="1">
        <v>8032.9682292105799</v>
      </c>
      <c r="S5" s="1">
        <v>6999.9999999978554</v>
      </c>
      <c r="T5" s="1">
        <v>6999.9999999978554</v>
      </c>
      <c r="U5" s="1">
        <v>8370.9267889329076</v>
      </c>
      <c r="V5" s="1">
        <v>7631.5635756373485</v>
      </c>
      <c r="W5" s="1">
        <v>6999.9999999978554</v>
      </c>
      <c r="X5" s="1">
        <v>9499.9999999988268</v>
      </c>
      <c r="Y5" s="1">
        <v>6999.9999999978554</v>
      </c>
      <c r="Z5" s="1">
        <v>6999.9999999978554</v>
      </c>
      <c r="AA5" s="1">
        <v>7513.4004628200764</v>
      </c>
      <c r="AB5" s="1">
        <v>6999.9999999978554</v>
      </c>
      <c r="AC5" s="1">
        <v>7712.0856639089106</v>
      </c>
      <c r="AD5" s="1">
        <v>8581.8288315305745</v>
      </c>
      <c r="AE5" s="1">
        <v>6999.9999999978554</v>
      </c>
      <c r="AF5" s="1">
        <v>8471.2171126781977</v>
      </c>
      <c r="AG5" s="1">
        <v>6999.9999999978554</v>
      </c>
      <c r="AH5" s="1">
        <v>6999.9999999978554</v>
      </c>
    </row>
    <row r="6" spans="1:39" x14ac:dyDescent="0.3">
      <c r="A6" s="42">
        <f ca="1">IF(EDATE($A$4,24)&lt;=EDATE(DATE(LOOKUP(Comparison!$D$3,TimestepID,StartYear),12,31),(LOOKUP(Comparison!$B$6,TimestepID,Duration)-1)),EDATE(A5,12),"")</f>
        <v>46753</v>
      </c>
      <c r="B6" s="1">
        <v>7479.9999999999982</v>
      </c>
      <c r="C6" s="1">
        <v>8069.1065334402156</v>
      </c>
      <c r="D6" s="1">
        <v>8466.3774803982615</v>
      </c>
      <c r="E6" s="1">
        <v>8866.0683111641974</v>
      </c>
      <c r="F6" s="1">
        <v>7479.9999999999982</v>
      </c>
      <c r="G6" s="1">
        <v>9499.9999999988268</v>
      </c>
      <c r="H6" s="1">
        <v>7479.9999999999982</v>
      </c>
      <c r="I6" s="1">
        <v>7479.9999999999982</v>
      </c>
      <c r="J6" s="1">
        <v>7479.9999999999982</v>
      </c>
      <c r="K6" s="1">
        <v>7479.9999999999982</v>
      </c>
      <c r="L6" s="1">
        <v>7715.3068410425813</v>
      </c>
      <c r="M6" s="1">
        <v>6999.9999999978554</v>
      </c>
      <c r="N6" s="1">
        <v>6999.9999999978554</v>
      </c>
      <c r="O6" s="1">
        <v>6999.9999999978554</v>
      </c>
      <c r="P6" s="1">
        <v>6999.9999999978554</v>
      </c>
      <c r="Q6" s="1">
        <v>8652.2491538594004</v>
      </c>
      <c r="R6" s="1">
        <v>7479.9999999999982</v>
      </c>
      <c r="S6" s="1">
        <v>7850.7337117129036</v>
      </c>
      <c r="T6" s="1">
        <v>9285.1515367505963</v>
      </c>
      <c r="U6" s="1">
        <v>7479.9999999999982</v>
      </c>
      <c r="V6" s="1">
        <v>7808.8067197012297</v>
      </c>
      <c r="W6" s="1">
        <v>9499.9999999988268</v>
      </c>
      <c r="X6" s="1">
        <v>7479.9999999999982</v>
      </c>
      <c r="Y6" s="1">
        <v>6999.9999999978554</v>
      </c>
      <c r="Z6" s="1">
        <v>8002.7652363001662</v>
      </c>
      <c r="AA6" s="1">
        <v>8214.8299622335144</v>
      </c>
      <c r="AB6" s="1">
        <v>8027.3299016493393</v>
      </c>
      <c r="AC6" s="1">
        <v>9499.9999999988268</v>
      </c>
      <c r="AD6" s="1">
        <v>7479.9999999999982</v>
      </c>
      <c r="AE6" s="1">
        <v>8629.0915515847628</v>
      </c>
      <c r="AF6" s="1">
        <v>7479.9999999999982</v>
      </c>
      <c r="AG6" s="1">
        <v>6999.9999999978554</v>
      </c>
      <c r="AH6" s="1">
        <v>6999.9999999978554</v>
      </c>
    </row>
    <row r="7" spans="1:39" x14ac:dyDescent="0.3">
      <c r="A7" s="42">
        <f ca="1">IF(EDATE($A$4,36)&lt;=EDATE(DATE(LOOKUP(Comparison!$D$3,TimestepID,StartYear),1,1),(LOOKUP(Comparison!$B$6,TimestepID,Duration)-1)),EDATE(A6,12),"")</f>
        <v>47119</v>
      </c>
      <c r="B7" s="1">
        <v>7479.9999999999982</v>
      </c>
      <c r="C7" s="1">
        <v>8286.4056478840739</v>
      </c>
      <c r="D7" s="1">
        <v>8827.1182751670112</v>
      </c>
      <c r="E7" s="1">
        <v>7479.9999999999982</v>
      </c>
      <c r="F7" s="1">
        <v>7479.9999999999982</v>
      </c>
      <c r="G7" s="1">
        <v>7479.9999999999982</v>
      </c>
      <c r="H7" s="1">
        <v>11840.618374384434</v>
      </c>
      <c r="I7" s="1">
        <v>8999.9999999775537</v>
      </c>
      <c r="J7" s="1">
        <v>8999.9999999775537</v>
      </c>
      <c r="K7" s="1">
        <v>7479.9999999999982</v>
      </c>
      <c r="L7" s="1">
        <v>7674.8693980087282</v>
      </c>
      <c r="M7" s="1">
        <v>6999.9999999978554</v>
      </c>
      <c r="N7" s="1">
        <v>6999.9999999978554</v>
      </c>
      <c r="O7" s="1">
        <v>7285.9245317071618</v>
      </c>
      <c r="P7" s="1">
        <v>9144.1065164951106</v>
      </c>
      <c r="Q7" s="1">
        <v>7479.9999999999982</v>
      </c>
      <c r="R7" s="1">
        <v>7479.9999999999982</v>
      </c>
      <c r="S7" s="1">
        <v>9499.9999999988268</v>
      </c>
      <c r="T7" s="1">
        <v>9499.9999999988268</v>
      </c>
      <c r="U7" s="1">
        <v>8229.9999999999964</v>
      </c>
      <c r="V7" s="1">
        <v>9499.9999999988268</v>
      </c>
      <c r="W7" s="1">
        <v>7479.9999999999982</v>
      </c>
      <c r="X7" s="1">
        <v>7479.9999999999982</v>
      </c>
      <c r="Y7" s="1">
        <v>7914.4470233978736</v>
      </c>
      <c r="Z7" s="1">
        <v>7970.7425001906231</v>
      </c>
      <c r="AA7" s="1">
        <v>8486.3083397255341</v>
      </c>
      <c r="AB7" s="1">
        <v>9499.9999999988268</v>
      </c>
      <c r="AC7" s="1">
        <v>7479.9999999999982</v>
      </c>
      <c r="AD7" s="1">
        <v>9499.9999999988268</v>
      </c>
      <c r="AE7" s="1">
        <v>7763.5640081192842</v>
      </c>
      <c r="AF7" s="1">
        <v>7479.9999999999982</v>
      </c>
      <c r="AG7" s="1">
        <v>7261.3332153472365</v>
      </c>
      <c r="AH7" s="1">
        <v>9499.9999999988268</v>
      </c>
    </row>
    <row r="8" spans="1:39" x14ac:dyDescent="0.3">
      <c r="A8" s="42">
        <f ca="1">IF(EDATE($A$4,48)&lt;=EDATE(DATE(LOOKUP(Comparison!$D$3,TimestepID,StartYear),1,1),(LOOKUP(Comparison!$B$6,TimestepID,Duration)-1)),EDATE(A7,12),"")</f>
        <v>47484</v>
      </c>
      <c r="B8" s="1">
        <v>8999.9999999775537</v>
      </c>
      <c r="C8" s="1">
        <v>8365.22127792641</v>
      </c>
      <c r="D8" s="1">
        <v>7479.9999999999982</v>
      </c>
      <c r="E8" s="1">
        <v>7479.9999999999982</v>
      </c>
      <c r="F8" s="1">
        <v>13194.785875534651</v>
      </c>
      <c r="G8" s="1">
        <v>12448.651239013507</v>
      </c>
      <c r="H8" s="1">
        <v>11302.919371184851</v>
      </c>
      <c r="I8" s="1">
        <v>12133.060958522066</v>
      </c>
      <c r="J8" s="1">
        <v>8999.9999999775537</v>
      </c>
      <c r="K8" s="1">
        <v>8229.9999999999964</v>
      </c>
      <c r="L8" s="1">
        <v>6999.9999999978554</v>
      </c>
      <c r="M8" s="1">
        <v>7133.2904160065136</v>
      </c>
      <c r="N8" s="1">
        <v>7555.1248608821525</v>
      </c>
      <c r="O8" s="1">
        <v>9499.9999999988268</v>
      </c>
      <c r="P8" s="1">
        <v>7479.9999999999982</v>
      </c>
      <c r="Q8" s="1">
        <v>8999.9999999775537</v>
      </c>
      <c r="R8" s="1">
        <v>8999.9999999775537</v>
      </c>
      <c r="S8" s="1">
        <v>7479.9999999999982</v>
      </c>
      <c r="T8" s="1">
        <v>7479.9999999999982</v>
      </c>
      <c r="U8" s="1">
        <v>7479.9999999999982</v>
      </c>
      <c r="V8" s="1">
        <v>8999.9999999775537</v>
      </c>
      <c r="W8" s="1">
        <v>7479.9999999999982</v>
      </c>
      <c r="X8" s="1">
        <v>8673.6270910280746</v>
      </c>
      <c r="Y8" s="1">
        <v>8822.0142405388469</v>
      </c>
      <c r="Z8" s="1">
        <v>8797.357629916869</v>
      </c>
      <c r="AA8" s="1">
        <v>9499.9999999988268</v>
      </c>
      <c r="AB8" s="1">
        <v>7479.9999999999982</v>
      </c>
      <c r="AC8" s="1">
        <v>7479.9999999999982</v>
      </c>
      <c r="AD8" s="1">
        <v>7479.9999999999982</v>
      </c>
      <c r="AE8" s="1">
        <v>7512.7767951285023</v>
      </c>
      <c r="AF8" s="1">
        <v>7987.9531482204247</v>
      </c>
      <c r="AG8" s="1">
        <v>9499.9999999988268</v>
      </c>
      <c r="AH8" s="1">
        <v>7479.9999999999982</v>
      </c>
    </row>
    <row r="9" spans="1:39" x14ac:dyDescent="0.3">
      <c r="A9" s="42">
        <f ca="1">IF(EDATE($A$4,48)&lt;=EDATE(DATE(LOOKUP(Comparison!$D$3,TimestepID,StartYear),1,1),(LOOKUP(Comparison!$B$6,TimestepID,Duration)-1)),EDATE(A8,12),"")</f>
        <v>47849</v>
      </c>
      <c r="B9" s="1">
        <v>8999.9999999775537</v>
      </c>
      <c r="C9" s="1">
        <v>9001.0285807942091</v>
      </c>
      <c r="D9" s="1">
        <v>8229.9999999999964</v>
      </c>
      <c r="E9" s="1">
        <v>12997.287180558749</v>
      </c>
      <c r="F9" s="1">
        <v>12756.105781063057</v>
      </c>
      <c r="G9" s="1">
        <v>10385.490026103153</v>
      </c>
      <c r="H9" s="1">
        <v>9416.995546184653</v>
      </c>
      <c r="I9" s="1">
        <v>8999.9999999775537</v>
      </c>
      <c r="J9" s="1">
        <v>8999.9999999775537</v>
      </c>
      <c r="K9" s="1">
        <v>8229.9999999999964</v>
      </c>
      <c r="L9" s="1">
        <v>7464.5357958548011</v>
      </c>
      <c r="M9" s="1">
        <v>7802.6945093444983</v>
      </c>
      <c r="N9" s="1">
        <v>9499.9999999988268</v>
      </c>
      <c r="O9" s="1">
        <v>9499.9999999988268</v>
      </c>
      <c r="P9" s="1">
        <v>7479.9999999999982</v>
      </c>
      <c r="Q9" s="1">
        <v>7479.9999999999982</v>
      </c>
      <c r="R9" s="1">
        <v>8999.9999999775537</v>
      </c>
      <c r="S9" s="1">
        <v>8229.9999999999964</v>
      </c>
      <c r="T9" s="1">
        <v>7479.9999999999982</v>
      </c>
      <c r="U9" s="1">
        <v>8999.9999999775537</v>
      </c>
      <c r="V9" s="1">
        <v>7479.9999999999982</v>
      </c>
      <c r="W9" s="1">
        <v>8229.9999999999964</v>
      </c>
      <c r="X9" s="1">
        <v>8550.1814678306018</v>
      </c>
      <c r="Y9" s="1">
        <v>9478.3706675037647</v>
      </c>
      <c r="Z9" s="1">
        <v>9499.9999999988268</v>
      </c>
      <c r="AA9" s="1">
        <v>7479.9999999999982</v>
      </c>
      <c r="AB9" s="1">
        <v>9499.9999999988268</v>
      </c>
      <c r="AC9" s="1">
        <v>8999.9999999775537</v>
      </c>
      <c r="AD9" s="1">
        <v>7479.9999999999982</v>
      </c>
      <c r="AE9" s="1">
        <v>7659.0623338420055</v>
      </c>
      <c r="AF9" s="1">
        <v>9499.9999999988268</v>
      </c>
      <c r="AG9" s="1">
        <v>7479.9999999999982</v>
      </c>
      <c r="AH9" s="1">
        <v>7479.9999999999982</v>
      </c>
    </row>
    <row r="10" spans="1:39" x14ac:dyDescent="0.3">
      <c r="A10" s="42">
        <f ca="1">IF(EDATE($A$4,48)&lt;=EDATE(DATE(LOOKUP(Comparison!$D$3,TimestepID,StartYear),1,1),(LOOKUP(Comparison!$B$6,TimestepID,Duration)-1)),EDATE(A9,12),"")</f>
        <v>48214</v>
      </c>
      <c r="B10" s="1"/>
      <c r="C10" s="1"/>
      <c r="D10" s="1"/>
    </row>
    <row r="11" spans="1:39" x14ac:dyDescent="0.3">
      <c r="A11" s="42"/>
      <c r="B11" s="1"/>
      <c r="C11" s="1"/>
      <c r="D11" s="1"/>
    </row>
    <row r="12" spans="1:39" x14ac:dyDescent="0.3">
      <c r="A12" s="42"/>
      <c r="B12" s="1"/>
      <c r="C12" s="1"/>
      <c r="D12" s="750"/>
    </row>
    <row r="13" spans="1:39" x14ac:dyDescent="0.3">
      <c r="A13" s="42"/>
      <c r="B13" s="1"/>
      <c r="C13" s="1"/>
      <c r="D13" s="269"/>
      <c r="E13" s="269"/>
      <c r="F13" s="269"/>
      <c r="G13" s="269"/>
      <c r="H13" s="269"/>
      <c r="I13" s="269"/>
      <c r="J13" s="269"/>
      <c r="K13" s="269"/>
      <c r="L13" s="269"/>
      <c r="M13" s="269"/>
      <c r="N13" s="269"/>
      <c r="O13" s="269"/>
      <c r="P13" s="269"/>
      <c r="Q13" s="269"/>
      <c r="R13" s="269"/>
      <c r="S13" s="269"/>
      <c r="T13" s="269"/>
      <c r="U13" s="269"/>
      <c r="V13" s="269"/>
      <c r="W13" s="269"/>
      <c r="X13" s="269"/>
      <c r="Y13" s="269"/>
      <c r="Z13" s="269"/>
      <c r="AA13" s="269"/>
      <c r="AB13" s="269"/>
      <c r="AC13" s="269"/>
      <c r="AD13" s="269"/>
      <c r="AE13" s="269"/>
      <c r="AF13" s="269"/>
      <c r="AG13" s="269"/>
      <c r="AH13" s="269"/>
      <c r="AI13" s="269"/>
      <c r="AJ13" s="269"/>
      <c r="AK13" s="269"/>
      <c r="AL13" s="269"/>
      <c r="AM13" s="269"/>
    </row>
    <row r="14" spans="1:39" x14ac:dyDescent="0.3">
      <c r="A14" s="42"/>
      <c r="B14" s="1"/>
      <c r="C14" s="1"/>
      <c r="D14" s="269"/>
      <c r="E14" s="269"/>
      <c r="F14" s="269"/>
      <c r="G14" s="269"/>
      <c r="H14" s="269"/>
      <c r="I14" s="269"/>
      <c r="J14" s="269"/>
      <c r="K14" s="269"/>
      <c r="L14" s="269"/>
      <c r="M14" s="269"/>
      <c r="N14" s="269"/>
      <c r="O14" s="269"/>
      <c r="P14" s="269"/>
      <c r="Q14" s="269"/>
      <c r="R14" s="269"/>
      <c r="S14" s="269"/>
      <c r="T14" s="269"/>
      <c r="U14" s="269"/>
      <c r="V14" s="269"/>
      <c r="W14" s="269"/>
      <c r="X14" s="269"/>
      <c r="Y14" s="269"/>
      <c r="Z14" s="269"/>
      <c r="AA14" s="269"/>
      <c r="AB14" s="269"/>
      <c r="AC14" s="269"/>
      <c r="AD14" s="269"/>
      <c r="AE14" s="269"/>
      <c r="AF14" s="269"/>
      <c r="AG14" s="269"/>
      <c r="AH14" s="269"/>
      <c r="AI14" s="269"/>
      <c r="AJ14" s="269"/>
      <c r="AK14" s="269"/>
      <c r="AL14" s="269"/>
      <c r="AM14" s="269"/>
    </row>
    <row r="15" spans="1:39" x14ac:dyDescent="0.3">
      <c r="A15" s="43"/>
      <c r="D15" s="269"/>
      <c r="E15" s="269"/>
      <c r="F15" s="269"/>
      <c r="G15" s="269"/>
      <c r="H15" s="269"/>
      <c r="I15" s="269"/>
      <c r="J15" s="269"/>
      <c r="K15" s="269"/>
      <c r="L15" s="269"/>
      <c r="M15" s="269"/>
      <c r="N15" s="269"/>
      <c r="O15" s="269"/>
      <c r="P15" s="269"/>
      <c r="Q15" s="269"/>
      <c r="R15" s="269"/>
      <c r="S15" s="269"/>
      <c r="T15" s="269"/>
      <c r="U15" s="269"/>
      <c r="V15" s="269"/>
      <c r="W15" s="269"/>
      <c r="X15" s="269"/>
      <c r="Y15" s="269"/>
      <c r="Z15" s="269"/>
      <c r="AA15" s="269"/>
      <c r="AB15" s="269"/>
      <c r="AC15" s="269"/>
      <c r="AD15" s="269"/>
      <c r="AE15" s="269"/>
      <c r="AF15" s="269"/>
      <c r="AG15" s="269"/>
      <c r="AH15" s="269"/>
      <c r="AI15" s="269"/>
      <c r="AJ15" s="269"/>
      <c r="AK15" s="269"/>
      <c r="AL15" s="269"/>
      <c r="AM15" s="269"/>
    </row>
    <row r="16" spans="1:39" x14ac:dyDescent="0.3">
      <c r="A16" s="36"/>
      <c r="D16" s="269"/>
      <c r="E16" s="269"/>
      <c r="F16" s="269"/>
      <c r="G16" s="269"/>
      <c r="H16" s="269"/>
      <c r="I16" s="269"/>
      <c r="J16" s="269"/>
      <c r="K16" s="269"/>
      <c r="L16" s="269"/>
      <c r="M16" s="269"/>
      <c r="N16" s="269"/>
      <c r="O16" s="269"/>
      <c r="P16" s="269"/>
      <c r="Q16" s="269"/>
      <c r="R16" s="269"/>
      <c r="S16" s="269"/>
      <c r="T16" s="269"/>
      <c r="U16" s="269"/>
      <c r="V16" s="269"/>
      <c r="W16" s="269"/>
      <c r="X16" s="269"/>
      <c r="Y16" s="269"/>
      <c r="Z16" s="269"/>
      <c r="AA16" s="269"/>
      <c r="AB16" s="269"/>
      <c r="AC16" s="269"/>
      <c r="AD16" s="269"/>
      <c r="AE16" s="269"/>
      <c r="AF16" s="269"/>
      <c r="AG16" s="269"/>
      <c r="AH16" s="269"/>
      <c r="AI16" s="269"/>
      <c r="AJ16" s="269"/>
      <c r="AK16" s="269"/>
      <c r="AL16" s="269"/>
      <c r="AM16" s="269"/>
    </row>
    <row r="17" spans="1:39" x14ac:dyDescent="0.3">
      <c r="A17" s="36"/>
      <c r="D17" s="269"/>
      <c r="E17" s="269"/>
      <c r="F17" s="269"/>
      <c r="G17" s="269"/>
      <c r="H17" s="269"/>
      <c r="I17" s="269"/>
      <c r="J17" s="269"/>
      <c r="K17" s="269"/>
      <c r="L17" s="269"/>
      <c r="M17" s="269"/>
      <c r="N17" s="269"/>
      <c r="O17" s="269"/>
      <c r="P17" s="269"/>
      <c r="Q17" s="269"/>
      <c r="R17" s="269"/>
      <c r="S17" s="269"/>
      <c r="T17" s="269"/>
      <c r="U17" s="269"/>
      <c r="V17" s="269"/>
      <c r="W17" s="269"/>
      <c r="X17" s="269"/>
      <c r="Y17" s="269"/>
      <c r="Z17" s="269"/>
      <c r="AA17" s="269"/>
      <c r="AB17" s="269"/>
      <c r="AC17" s="269"/>
      <c r="AD17" s="269"/>
      <c r="AE17" s="269"/>
      <c r="AF17" s="269"/>
      <c r="AG17" s="269"/>
      <c r="AH17" s="269"/>
      <c r="AI17" s="269"/>
      <c r="AJ17" s="269"/>
      <c r="AK17" s="269"/>
      <c r="AL17" s="269"/>
      <c r="AM17" s="269"/>
    </row>
    <row r="18" spans="1:39" x14ac:dyDescent="0.3">
      <c r="A18" s="36"/>
    </row>
    <row r="19" spans="1:39" x14ac:dyDescent="0.3">
      <c r="A19" s="36"/>
    </row>
    <row r="20" spans="1:39" x14ac:dyDescent="0.3">
      <c r="A20" s="36"/>
    </row>
  </sheetData>
  <mergeCells count="1">
    <mergeCell ref="E1:AE1"/>
  </mergeCells>
  <conditionalFormatting sqref="D13:AM16">
    <cfRule type="expression" dxfId="1" priority="6">
      <formula>D19=0.3</formula>
    </cfRule>
    <cfRule type="expression" dxfId="0" priority="7">
      <formula>D19=0.2</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5">
    <tabColor rgb="FFC00000"/>
  </sheetPr>
  <dimension ref="A1:BD15"/>
  <sheetViews>
    <sheetView workbookViewId="0">
      <selection activeCell="B4" sqref="B4:AQ175"/>
    </sheetView>
  </sheetViews>
  <sheetFormatPr defaultRowHeight="14.4" x14ac:dyDescent="0.3"/>
  <cols>
    <col min="1" max="1" width="18.44140625" bestFit="1" customWidth="1"/>
  </cols>
  <sheetData>
    <row r="1" spans="1:56" x14ac:dyDescent="0.3">
      <c r="A1" s="38"/>
      <c r="B1" s="39"/>
      <c r="C1" s="39"/>
      <c r="D1" s="39"/>
      <c r="E1" s="852" t="s">
        <v>619</v>
      </c>
      <c r="F1" s="852"/>
      <c r="G1" s="852"/>
      <c r="H1" s="852"/>
      <c r="I1" s="852"/>
      <c r="J1" s="852"/>
      <c r="K1" s="852"/>
      <c r="L1" s="852"/>
      <c r="M1" s="852"/>
      <c r="N1" s="852"/>
      <c r="O1" s="852"/>
      <c r="P1" s="852"/>
      <c r="Q1" s="852"/>
      <c r="R1" s="852"/>
      <c r="S1" s="852"/>
      <c r="T1" s="852"/>
      <c r="U1" s="852"/>
      <c r="V1" s="852"/>
      <c r="W1" s="852"/>
      <c r="X1" s="852"/>
      <c r="Y1" s="852"/>
      <c r="Z1" s="852"/>
      <c r="AA1" s="852"/>
      <c r="AB1" s="852"/>
      <c r="AC1" s="852"/>
      <c r="AD1" s="852"/>
      <c r="AE1" s="852"/>
    </row>
    <row r="2" spans="1:56" x14ac:dyDescent="0.3">
      <c r="A2" s="38" t="s">
        <v>620</v>
      </c>
      <c r="B2" s="39" t="s">
        <v>288</v>
      </c>
      <c r="C2" s="39" t="s">
        <v>287</v>
      </c>
      <c r="D2" s="39" t="s">
        <v>289</v>
      </c>
      <c r="E2" s="39">
        <v>1991</v>
      </c>
      <c r="F2" s="39">
        <v>1992</v>
      </c>
      <c r="G2" s="39">
        <v>1993</v>
      </c>
      <c r="H2" s="39">
        <v>1994</v>
      </c>
      <c r="I2" s="39">
        <v>1995</v>
      </c>
      <c r="J2" s="39">
        <v>1996</v>
      </c>
      <c r="K2" s="39">
        <v>1997</v>
      </c>
      <c r="L2" s="39">
        <v>1998</v>
      </c>
      <c r="M2" s="39">
        <v>1999</v>
      </c>
      <c r="N2" s="39">
        <v>2000</v>
      </c>
      <c r="O2" s="39">
        <v>2001</v>
      </c>
      <c r="P2" s="39">
        <v>2002</v>
      </c>
      <c r="Q2" s="39">
        <v>2003</v>
      </c>
      <c r="R2" s="39">
        <v>2004</v>
      </c>
      <c r="S2" s="39">
        <v>2005</v>
      </c>
      <c r="T2" s="39">
        <v>2006</v>
      </c>
      <c r="U2" s="39">
        <v>2007</v>
      </c>
      <c r="V2" s="39">
        <v>2008</v>
      </c>
      <c r="W2" s="39">
        <v>2009</v>
      </c>
      <c r="X2" s="39">
        <v>2010</v>
      </c>
      <c r="Y2" s="39">
        <v>2011</v>
      </c>
      <c r="Z2" s="39">
        <v>2012</v>
      </c>
      <c r="AA2" s="39">
        <v>2013</v>
      </c>
      <c r="AB2" s="39">
        <v>2014</v>
      </c>
      <c r="AC2" s="39">
        <v>2015</v>
      </c>
      <c r="AD2" s="39">
        <v>2016</v>
      </c>
      <c r="AE2" s="39">
        <v>2017</v>
      </c>
      <c r="AF2" s="39">
        <v>2018</v>
      </c>
      <c r="AG2" s="39">
        <v>2019</v>
      </c>
      <c r="AH2" s="39">
        <v>2020</v>
      </c>
      <c r="AI2" s="39"/>
      <c r="AJ2" s="39"/>
      <c r="AK2" s="39"/>
      <c r="AL2" s="39"/>
      <c r="AM2" s="39"/>
      <c r="AN2" s="39"/>
      <c r="AO2" s="39"/>
      <c r="AP2" s="39"/>
      <c r="AQ2" s="39"/>
      <c r="AR2" s="39"/>
      <c r="AS2" s="39"/>
      <c r="AT2" s="39"/>
      <c r="AU2" s="39"/>
      <c r="AV2" s="39"/>
      <c r="AW2" s="39"/>
      <c r="AX2" s="39"/>
      <c r="AY2" s="39"/>
      <c r="AZ2" s="39"/>
      <c r="BA2" s="39"/>
      <c r="BB2" s="39"/>
      <c r="BC2" s="39"/>
      <c r="BD2" s="39"/>
    </row>
    <row r="3" spans="1:56" x14ac:dyDescent="0.3">
      <c r="A3" s="40" t="s">
        <v>621</v>
      </c>
      <c r="B3" s="41" t="s">
        <v>323</v>
      </c>
      <c r="C3" s="41" t="s">
        <v>324</v>
      </c>
      <c r="D3" s="41" t="s">
        <v>325</v>
      </c>
      <c r="E3" s="41" t="s">
        <v>326</v>
      </c>
      <c r="F3" s="41" t="s">
        <v>327</v>
      </c>
      <c r="G3" s="41" t="s">
        <v>328</v>
      </c>
      <c r="H3" s="41" t="s">
        <v>329</v>
      </c>
      <c r="I3" s="41" t="s">
        <v>330</v>
      </c>
      <c r="J3" s="41" t="s">
        <v>331</v>
      </c>
      <c r="K3" s="41" t="s">
        <v>332</v>
      </c>
      <c r="L3" s="41" t="s">
        <v>333</v>
      </c>
      <c r="M3" s="41" t="s">
        <v>334</v>
      </c>
      <c r="N3" s="41" t="s">
        <v>335</v>
      </c>
      <c r="O3" s="41" t="s">
        <v>336</v>
      </c>
      <c r="P3" s="41" t="s">
        <v>337</v>
      </c>
      <c r="Q3" s="41" t="s">
        <v>338</v>
      </c>
      <c r="R3" s="41" t="s">
        <v>339</v>
      </c>
      <c r="S3" s="41" t="s">
        <v>340</v>
      </c>
      <c r="T3" s="41" t="s">
        <v>341</v>
      </c>
      <c r="U3" s="41" t="s">
        <v>342</v>
      </c>
      <c r="V3" s="41" t="s">
        <v>343</v>
      </c>
      <c r="W3" s="41" t="s">
        <v>344</v>
      </c>
      <c r="X3" s="41" t="s">
        <v>345</v>
      </c>
      <c r="Y3" s="41" t="s">
        <v>346</v>
      </c>
      <c r="Z3" s="41" t="s">
        <v>347</v>
      </c>
      <c r="AA3" s="41" t="s">
        <v>348</v>
      </c>
      <c r="AB3" s="41" t="s">
        <v>349</v>
      </c>
      <c r="AC3" s="41" t="s">
        <v>350</v>
      </c>
      <c r="AD3" s="41" t="s">
        <v>351</v>
      </c>
      <c r="AE3" s="41" t="s">
        <v>352</v>
      </c>
      <c r="AF3" s="41" t="s">
        <v>353</v>
      </c>
      <c r="AG3" s="41" t="s">
        <v>354</v>
      </c>
      <c r="AH3" s="41" t="s">
        <v>355</v>
      </c>
      <c r="AI3" s="41"/>
      <c r="AJ3" s="41"/>
      <c r="AK3" s="41"/>
      <c r="AL3" s="41"/>
      <c r="AM3" s="41"/>
      <c r="AN3" s="41"/>
      <c r="AO3" s="41"/>
      <c r="AP3" s="41"/>
      <c r="AQ3" s="41"/>
      <c r="AR3" s="41"/>
      <c r="AS3" s="41"/>
      <c r="AT3" s="41"/>
      <c r="AU3" s="41"/>
      <c r="AV3" s="41"/>
      <c r="AW3" s="41"/>
      <c r="AX3" s="41"/>
      <c r="AY3" s="41"/>
      <c r="AZ3" s="41"/>
      <c r="BA3" s="41"/>
      <c r="BB3" s="41"/>
      <c r="BC3" s="41"/>
      <c r="BD3" s="41"/>
    </row>
    <row r="4" spans="1:56" x14ac:dyDescent="0.3">
      <c r="A4" s="42">
        <f ca="1">DATE(LOOKUP(Comparison!$D$3,TimestepID,StartYear),1,1)</f>
        <v>46023</v>
      </c>
      <c r="B4" s="1">
        <v>6000.0000000000009</v>
      </c>
      <c r="C4" s="1">
        <v>6000.0000000000009</v>
      </c>
      <c r="D4" s="1">
        <v>6000.0000000000009</v>
      </c>
      <c r="E4">
        <v>6000.0000000000009</v>
      </c>
      <c r="F4">
        <v>6000.0000000000009</v>
      </c>
      <c r="G4">
        <v>6000.0000000000009</v>
      </c>
      <c r="H4">
        <v>6000.0000000000009</v>
      </c>
      <c r="I4">
        <v>6000.0000000000009</v>
      </c>
      <c r="J4">
        <v>6000.0000000000009</v>
      </c>
      <c r="K4">
        <v>6000.0000000000009</v>
      </c>
      <c r="L4">
        <v>6000.0000000000009</v>
      </c>
      <c r="M4">
        <v>6000.0000000000009</v>
      </c>
      <c r="N4">
        <v>6000.0000000000009</v>
      </c>
      <c r="O4">
        <v>6000.0000000000009</v>
      </c>
      <c r="P4">
        <v>6000.0000000000009</v>
      </c>
      <c r="Q4">
        <v>6000.0000000000009</v>
      </c>
      <c r="R4">
        <v>6000.0000000000009</v>
      </c>
      <c r="S4">
        <v>6000.0000000000009</v>
      </c>
      <c r="T4">
        <v>6000.0000000000009</v>
      </c>
      <c r="U4">
        <v>6000.0000000000009</v>
      </c>
      <c r="V4">
        <v>6000.0000000000009</v>
      </c>
      <c r="W4">
        <v>6000.0000000000009</v>
      </c>
      <c r="X4">
        <v>6000.0000000000009</v>
      </c>
      <c r="Y4">
        <v>6000.0000000000009</v>
      </c>
      <c r="Z4">
        <v>6000.0000000000009</v>
      </c>
      <c r="AA4">
        <v>6000.0000000000009</v>
      </c>
      <c r="AB4">
        <v>6000.0000000000009</v>
      </c>
      <c r="AC4">
        <v>6000.0000000000009</v>
      </c>
      <c r="AD4">
        <v>6000.0000000000009</v>
      </c>
      <c r="AE4">
        <v>6000.0000000000009</v>
      </c>
      <c r="AF4">
        <v>6000.0000000000009</v>
      </c>
      <c r="AG4">
        <v>6000.0000000000009</v>
      </c>
      <c r="AH4">
        <v>6000.0000000000009</v>
      </c>
    </row>
    <row r="5" spans="1:56" x14ac:dyDescent="0.3">
      <c r="A5" s="42">
        <f ca="1">IF(EDATE($A$4,12)&lt;=EDATE(DATE(LOOKUP(Comparison!$D$3,TimestepID,StartYear),1,1),(LOOKUP(Comparison!$B$6,TimestepID,Duration)-1)),EDATE(A4,12),"")</f>
        <v>46388</v>
      </c>
      <c r="B5" s="1">
        <v>9063.5883980334238</v>
      </c>
      <c r="C5" s="1">
        <v>6999.9999999978536</v>
      </c>
      <c r="D5" s="1">
        <v>7521.4301677905041</v>
      </c>
      <c r="E5">
        <v>6651.7587213998077</v>
      </c>
      <c r="F5">
        <v>8587.4960592809603</v>
      </c>
      <c r="G5">
        <v>6663.7867555513985</v>
      </c>
      <c r="H5">
        <v>9470.2996603794054</v>
      </c>
      <c r="I5">
        <v>8678.7192153266697</v>
      </c>
      <c r="J5">
        <v>9500.0019951140166</v>
      </c>
      <c r="K5">
        <v>7447.1412872288211</v>
      </c>
      <c r="L5">
        <v>7233.3090316180869</v>
      </c>
      <c r="M5">
        <v>6866.0267791445467</v>
      </c>
      <c r="N5">
        <v>6866.0258823906852</v>
      </c>
      <c r="O5">
        <v>6000</v>
      </c>
      <c r="P5">
        <v>6999.9999999978536</v>
      </c>
      <c r="Q5">
        <v>6905.0721840559982</v>
      </c>
      <c r="R5">
        <v>8032.9679057595868</v>
      </c>
      <c r="S5">
        <v>6999.9999999978536</v>
      </c>
      <c r="T5">
        <v>7000.0002844743367</v>
      </c>
      <c r="U5">
        <v>8370.9271122516202</v>
      </c>
      <c r="V5">
        <v>7631.5636098628966</v>
      </c>
      <c r="W5">
        <v>6999.9997315184646</v>
      </c>
      <c r="X5">
        <v>9500.0011485294654</v>
      </c>
      <c r="Y5">
        <v>6000</v>
      </c>
      <c r="Z5">
        <v>6000</v>
      </c>
      <c r="AA5">
        <v>7513.4004628200764</v>
      </c>
      <c r="AB5">
        <v>6999.9999999978536</v>
      </c>
      <c r="AC5">
        <v>7712.0859339264889</v>
      </c>
      <c r="AD5">
        <v>8581.8293393579734</v>
      </c>
      <c r="AE5">
        <v>6000</v>
      </c>
      <c r="AF5">
        <v>8471.2171126781941</v>
      </c>
      <c r="AG5">
        <v>6866.0255302301348</v>
      </c>
      <c r="AH5">
        <v>6624.8498356444143</v>
      </c>
    </row>
    <row r="6" spans="1:56" x14ac:dyDescent="0.3">
      <c r="A6" s="42">
        <f ca="1">IF(EDATE($A$4,24)&lt;=EDATE(DATE(LOOKUP(Comparison!$D$3,TimestepID,StartYear),12,31),(LOOKUP(Comparison!$B$6,TimestepID,Duration)-1)),EDATE(A5,12),"")</f>
        <v>46753</v>
      </c>
      <c r="B6" s="1">
        <v>7479.9999999999982</v>
      </c>
      <c r="C6" s="1">
        <v>8069.1071824043365</v>
      </c>
      <c r="D6" s="1">
        <v>8466.377480398256</v>
      </c>
      <c r="E6">
        <v>8866.0683111641902</v>
      </c>
      <c r="F6">
        <v>7479.9999999999982</v>
      </c>
      <c r="G6">
        <v>9500.00008840788</v>
      </c>
      <c r="H6">
        <v>7479.9999999999982</v>
      </c>
      <c r="I6">
        <v>7479.9999999999982</v>
      </c>
      <c r="J6">
        <v>7479.9999999999982</v>
      </c>
      <c r="K6">
        <v>7479.9999999999982</v>
      </c>
      <c r="L6">
        <v>7715.3068410425813</v>
      </c>
      <c r="M6">
        <v>6682.640291232653</v>
      </c>
      <c r="N6">
        <v>6000</v>
      </c>
      <c r="O6">
        <v>6000</v>
      </c>
      <c r="P6">
        <v>6794.8353525888997</v>
      </c>
      <c r="Q6">
        <v>8652.2494652088317</v>
      </c>
      <c r="R6">
        <v>7479.9999999999982</v>
      </c>
      <c r="S6">
        <v>7850.7337117129036</v>
      </c>
      <c r="T6">
        <v>9285.1515367505945</v>
      </c>
      <c r="U6">
        <v>7479.9999999999982</v>
      </c>
      <c r="V6">
        <v>7808.8067197012315</v>
      </c>
      <c r="W6">
        <v>9499.9978878498641</v>
      </c>
      <c r="X6">
        <v>7479.9999999999982</v>
      </c>
      <c r="Y6">
        <v>6000</v>
      </c>
      <c r="Z6">
        <v>7898.0481435715037</v>
      </c>
      <c r="AA6">
        <v>8214.8299622335162</v>
      </c>
      <c r="AB6">
        <v>8027.3299016493393</v>
      </c>
      <c r="AC6">
        <v>9499.9999999988249</v>
      </c>
      <c r="AD6">
        <v>7479.9999999999982</v>
      </c>
      <c r="AE6">
        <v>8629.0915515847591</v>
      </c>
      <c r="AF6">
        <v>7479.9999999999982</v>
      </c>
      <c r="AG6">
        <v>6521.5837221966312</v>
      </c>
      <c r="AH6">
        <v>6527.1376958114479</v>
      </c>
    </row>
    <row r="7" spans="1:56" x14ac:dyDescent="0.3">
      <c r="A7" s="42">
        <f ca="1">IF(EDATE($A$4,36)&lt;=EDATE(DATE(LOOKUP(Comparison!$D$3,TimestepID,StartYear),1,1),(LOOKUP(Comparison!$B$6,TimestepID,Duration)-1)),EDATE(A6,12),"")</f>
        <v>47119</v>
      </c>
      <c r="B7" s="1">
        <v>7479.9999999999982</v>
      </c>
      <c r="C7" s="1">
        <v>8286.4058251388087</v>
      </c>
      <c r="D7" s="1">
        <v>8827.1182751670058</v>
      </c>
      <c r="E7">
        <v>7479.9999999999982</v>
      </c>
      <c r="F7">
        <v>7479.9999999999982</v>
      </c>
      <c r="G7">
        <v>7479.9999999999982</v>
      </c>
      <c r="H7">
        <v>11840.618374384434</v>
      </c>
      <c r="I7">
        <v>8999.9999999775537</v>
      </c>
      <c r="J7">
        <v>8999.9999999775537</v>
      </c>
      <c r="K7">
        <v>7479.9999999999982</v>
      </c>
      <c r="L7">
        <v>7674.869784906743</v>
      </c>
      <c r="M7">
        <v>6000</v>
      </c>
      <c r="N7">
        <v>6000</v>
      </c>
      <c r="O7">
        <v>6000</v>
      </c>
      <c r="P7">
        <v>9144.1062673597316</v>
      </c>
      <c r="Q7">
        <v>7479.9999999999982</v>
      </c>
      <c r="R7">
        <v>7479.9999999999982</v>
      </c>
      <c r="S7">
        <v>9499.9999999988268</v>
      </c>
      <c r="T7">
        <v>9499.9991742716393</v>
      </c>
      <c r="U7">
        <v>8229.9999999999964</v>
      </c>
      <c r="V7">
        <v>9500.0001639731308</v>
      </c>
      <c r="W7">
        <v>7479.9999999999982</v>
      </c>
      <c r="X7">
        <v>7479.9999999999982</v>
      </c>
      <c r="Y7">
        <v>6737.053888359399</v>
      </c>
      <c r="Z7">
        <v>7632.8903118063126</v>
      </c>
      <c r="AA7">
        <v>8486.3083397255286</v>
      </c>
      <c r="AB7">
        <v>9499.9997787046086</v>
      </c>
      <c r="AC7">
        <v>7479.9999999999982</v>
      </c>
      <c r="AD7">
        <v>9499.9995107549094</v>
      </c>
      <c r="AE7">
        <v>7763.5645707913445</v>
      </c>
      <c r="AF7">
        <v>7479.9999999999982</v>
      </c>
      <c r="AG7">
        <v>6751.997312506488</v>
      </c>
      <c r="AH7">
        <v>9499.9999999988268</v>
      </c>
    </row>
    <row r="8" spans="1:56" x14ac:dyDescent="0.3">
      <c r="A8" s="42">
        <f ca="1">IF(EDATE($A$4,48)&lt;=EDATE(DATE(LOOKUP(Comparison!$D$3,TimestepID,StartYear),1,1),(LOOKUP(Comparison!$B$6,TimestepID,Duration)-1)),EDATE(A7,12),"")</f>
        <v>47484</v>
      </c>
      <c r="B8" s="1">
        <v>8999.9999999775537</v>
      </c>
      <c r="C8" s="1">
        <v>8365.2215435180424</v>
      </c>
      <c r="D8" s="1">
        <v>7479.9999999999982</v>
      </c>
      <c r="E8">
        <v>7479.9999999999982</v>
      </c>
      <c r="F8">
        <v>13194.78587553465</v>
      </c>
      <c r="G8">
        <v>12448.651239013509</v>
      </c>
      <c r="H8">
        <v>11302.919371184851</v>
      </c>
      <c r="I8">
        <v>12133.060958522066</v>
      </c>
      <c r="J8">
        <v>8999.9999999775537</v>
      </c>
      <c r="K8">
        <v>8229.9999999999964</v>
      </c>
      <c r="L8">
        <v>6000</v>
      </c>
      <c r="M8">
        <v>6000</v>
      </c>
      <c r="N8">
        <v>6000</v>
      </c>
      <c r="O8">
        <v>9499.9998081496415</v>
      </c>
      <c r="P8">
        <v>7479.9999999999982</v>
      </c>
      <c r="Q8">
        <v>8999.9999999775537</v>
      </c>
      <c r="R8">
        <v>8999.9999999775537</v>
      </c>
      <c r="S8">
        <v>7479.9999999999982</v>
      </c>
      <c r="T8">
        <v>7479.9999999999982</v>
      </c>
      <c r="U8">
        <v>7479.9999999999982</v>
      </c>
      <c r="V8">
        <v>8999.9999999775537</v>
      </c>
      <c r="W8">
        <v>7479.9999999999982</v>
      </c>
      <c r="X8">
        <v>8673.6274028677435</v>
      </c>
      <c r="Y8">
        <v>7704.0273893014692</v>
      </c>
      <c r="Z8">
        <v>8797.3567331152208</v>
      </c>
      <c r="AA8">
        <v>9499.9999999988249</v>
      </c>
      <c r="AB8">
        <v>7479.9999999999982</v>
      </c>
      <c r="AC8">
        <v>7479.9999999999982</v>
      </c>
      <c r="AD8">
        <v>7479.9999999999982</v>
      </c>
      <c r="AE8">
        <v>7512.7773907796027</v>
      </c>
      <c r="AF8">
        <v>7987.9531482204247</v>
      </c>
      <c r="AG8">
        <v>9499.9999999988268</v>
      </c>
      <c r="AH8">
        <v>7479.9999999999982</v>
      </c>
    </row>
    <row r="9" spans="1:56" x14ac:dyDescent="0.3">
      <c r="A9" s="42">
        <f ca="1">IF(EDATE($A$4,48)&lt;=EDATE(DATE(LOOKUP(Comparison!$D$3,TimestepID,StartYear),1,1),(LOOKUP(Comparison!$B$6,TimestepID,Duration)-1)),EDATE(A8,12),"")</f>
        <v>47849</v>
      </c>
      <c r="B9" s="1">
        <v>8999.9999999775537</v>
      </c>
      <c r="C9" s="1">
        <v>9001.0293594427712</v>
      </c>
      <c r="D9" s="1">
        <v>8229.9999999999964</v>
      </c>
      <c r="E9">
        <v>12997.287180558747</v>
      </c>
      <c r="F9">
        <v>12756.105781063059</v>
      </c>
      <c r="G9">
        <v>10385.490026103151</v>
      </c>
      <c r="H9">
        <v>9416.9955461846512</v>
      </c>
      <c r="I9">
        <v>8999.9999999775537</v>
      </c>
      <c r="J9">
        <v>8999.9999999775537</v>
      </c>
      <c r="K9">
        <v>7950.3601628356746</v>
      </c>
      <c r="L9">
        <v>6000</v>
      </c>
      <c r="M9">
        <v>6000</v>
      </c>
      <c r="N9">
        <v>9499.9998317794543</v>
      </c>
      <c r="O9">
        <v>9500.000277585259</v>
      </c>
      <c r="P9">
        <v>7479.9999999999982</v>
      </c>
      <c r="Q9">
        <v>7479.9999999999982</v>
      </c>
      <c r="R9">
        <v>8999.9999999775537</v>
      </c>
      <c r="S9">
        <v>8229.9999999999964</v>
      </c>
      <c r="T9">
        <v>7479.9999999999982</v>
      </c>
      <c r="U9">
        <v>8999.9999999775537</v>
      </c>
      <c r="V9">
        <v>7479.9999999999982</v>
      </c>
      <c r="W9">
        <v>8229.9999999999964</v>
      </c>
      <c r="X9">
        <v>8550.1814678305982</v>
      </c>
      <c r="Y9">
        <v>8688.4495547612423</v>
      </c>
      <c r="Z9">
        <v>9500.0002063580359</v>
      </c>
      <c r="AA9">
        <v>7479.9999999999982</v>
      </c>
      <c r="AB9">
        <v>9499.9999999988249</v>
      </c>
      <c r="AC9">
        <v>8999.9999999775537</v>
      </c>
      <c r="AD9">
        <v>7479.9999999999982</v>
      </c>
      <c r="AE9">
        <v>7659.0624562434041</v>
      </c>
      <c r="AF9">
        <v>9499.9998992160436</v>
      </c>
      <c r="AG9">
        <v>7479.9999999999982</v>
      </c>
      <c r="AH9">
        <v>7479.9999999999982</v>
      </c>
    </row>
    <row r="10" spans="1:56" x14ac:dyDescent="0.3">
      <c r="A10" s="42">
        <f ca="1">IF(EDATE($A$4,48)&lt;=EDATE(DATE(LOOKUP(Comparison!$D$3,TimestepID,StartYear),1,1),(LOOKUP(Comparison!$B$6,TimestepID,Duration)-1)),EDATE(A9,12),"")</f>
        <v>48214</v>
      </c>
      <c r="B10" s="1"/>
      <c r="C10" s="1"/>
      <c r="D10" s="1"/>
    </row>
    <row r="11" spans="1:56" x14ac:dyDescent="0.3">
      <c r="A11" s="42">
        <f ca="1">IF(EDATE($A$4,48)&lt;=EDATE(DATE(LOOKUP(Comparison!$D$3,TimestepID,StartYear),1,1),(LOOKUP(Comparison!$B$6,TimestepID,Duration)-1)),EDATE(A10,12),"")</f>
        <v>48580</v>
      </c>
      <c r="B11" s="1"/>
      <c r="C11" s="1"/>
      <c r="D11" s="1"/>
    </row>
    <row r="12" spans="1:56" x14ac:dyDescent="0.3">
      <c r="A12" s="42">
        <f ca="1">IF(EDATE($A$4,48)&lt;=EDATE(DATE(LOOKUP(Comparison!$D$3,TimestepID,StartYear),1,1),(LOOKUP(Comparison!$B$6,TimestepID,Duration)-1)),EDATE(A11,12),"")</f>
        <v>48945</v>
      </c>
      <c r="B12" s="1"/>
      <c r="C12" s="1"/>
      <c r="D12" s="1"/>
    </row>
    <row r="13" spans="1:56" x14ac:dyDescent="0.3">
      <c r="A13" s="42">
        <f ca="1">IF(EDATE($A$4,48)&lt;=EDATE(DATE(LOOKUP(Comparison!$D$3,TimestepID,StartYear),1,1),(LOOKUP(Comparison!$B$6,TimestepID,Duration)-1)),EDATE(A12,12),"")</f>
        <v>49310</v>
      </c>
      <c r="B13" s="1"/>
      <c r="C13" s="1"/>
      <c r="D13" s="1"/>
    </row>
    <row r="14" spans="1:56" x14ac:dyDescent="0.3">
      <c r="A14" s="42"/>
      <c r="B14" s="1"/>
      <c r="C14" s="1"/>
      <c r="D14" s="1"/>
    </row>
    <row r="15" spans="1:56" x14ac:dyDescent="0.3">
      <c r="A15" s="43"/>
    </row>
  </sheetData>
  <sortState xmlns:xlrd2="http://schemas.microsoft.com/office/spreadsheetml/2017/richdata2" ref="C22:D51">
    <sortCondition descending="1" ref="D22:D51"/>
  </sortState>
  <mergeCells count="1">
    <mergeCell ref="E1:AE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6">
    <tabColor rgb="FFC00000"/>
  </sheetPr>
  <dimension ref="A1:BD15"/>
  <sheetViews>
    <sheetView workbookViewId="0">
      <selection activeCell="B4" sqref="B4:AQ175"/>
    </sheetView>
  </sheetViews>
  <sheetFormatPr defaultColWidth="9.44140625" defaultRowHeight="14.4" x14ac:dyDescent="0.3"/>
  <cols>
    <col min="1" max="1" width="18.44140625" bestFit="1" customWidth="1"/>
    <col min="4" max="9" width="9.5546875" bestFit="1" customWidth="1"/>
    <col min="10" max="10" width="12.44140625" bestFit="1" customWidth="1"/>
    <col min="11" max="13" width="9.5546875" bestFit="1" customWidth="1"/>
    <col min="14" max="14" width="12.44140625" bestFit="1" customWidth="1"/>
    <col min="15" max="20" width="9.5546875" bestFit="1" customWidth="1"/>
    <col min="21" max="21" width="12.44140625" bestFit="1" customWidth="1"/>
    <col min="22" max="26" width="9.5546875" bestFit="1" customWidth="1"/>
    <col min="27" max="27" width="12.44140625" bestFit="1" customWidth="1"/>
    <col min="28" max="28" width="12" bestFit="1" customWidth="1"/>
    <col min="29" max="39" width="9.5546875" bestFit="1" customWidth="1"/>
  </cols>
  <sheetData>
    <row r="1" spans="1:56" x14ac:dyDescent="0.3">
      <c r="A1" s="38"/>
      <c r="B1" s="39"/>
      <c r="C1" s="39"/>
      <c r="D1" s="39"/>
      <c r="E1" s="852" t="s">
        <v>664</v>
      </c>
      <c r="F1" s="852"/>
      <c r="G1" s="852"/>
      <c r="H1" s="852"/>
      <c r="I1" s="852"/>
      <c r="J1" s="852"/>
      <c r="K1" s="852"/>
      <c r="L1" s="852"/>
      <c r="M1" s="852"/>
      <c r="N1" s="852"/>
      <c r="O1" s="852"/>
      <c r="P1" s="852"/>
      <c r="Q1" s="852"/>
      <c r="R1" s="852"/>
      <c r="S1" s="852"/>
      <c r="T1" s="852"/>
      <c r="U1" s="852"/>
      <c r="V1" s="852"/>
      <c r="W1" s="852"/>
      <c r="X1" s="852"/>
      <c r="Y1" s="852"/>
      <c r="Z1" s="852"/>
      <c r="AA1" s="852"/>
      <c r="AB1" s="852"/>
      <c r="AC1" s="852"/>
      <c r="AD1" s="852"/>
      <c r="AE1" s="852"/>
      <c r="AF1" s="44"/>
      <c r="AG1" s="44"/>
      <c r="AH1" s="44"/>
      <c r="AI1" s="44"/>
      <c r="AJ1" s="44"/>
      <c r="AK1" s="44"/>
      <c r="AL1" s="44"/>
      <c r="AM1" s="44"/>
    </row>
    <row r="2" spans="1:56" x14ac:dyDescent="0.3">
      <c r="A2" s="38" t="s">
        <v>620</v>
      </c>
      <c r="B2" s="39" t="s">
        <v>288</v>
      </c>
      <c r="C2" s="39" t="s">
        <v>287</v>
      </c>
      <c r="D2" s="39" t="s">
        <v>289</v>
      </c>
      <c r="E2" s="39">
        <v>1991</v>
      </c>
      <c r="F2" s="39">
        <v>1992</v>
      </c>
      <c r="G2" s="39">
        <v>1993</v>
      </c>
      <c r="H2" s="39">
        <v>1994</v>
      </c>
      <c r="I2" s="39">
        <v>1995</v>
      </c>
      <c r="J2" s="39">
        <v>1996</v>
      </c>
      <c r="K2" s="39">
        <v>1997</v>
      </c>
      <c r="L2" s="39">
        <v>1998</v>
      </c>
      <c r="M2" s="39">
        <v>1999</v>
      </c>
      <c r="N2" s="39">
        <v>2000</v>
      </c>
      <c r="O2" s="39">
        <v>2001</v>
      </c>
      <c r="P2" s="39">
        <v>2002</v>
      </c>
      <c r="Q2" s="39">
        <v>2003</v>
      </c>
      <c r="R2" s="39">
        <v>2004</v>
      </c>
      <c r="S2" s="39">
        <v>2005</v>
      </c>
      <c r="T2" s="39">
        <v>2006</v>
      </c>
      <c r="U2" s="39">
        <v>2007</v>
      </c>
      <c r="V2" s="39">
        <v>2008</v>
      </c>
      <c r="W2" s="39">
        <v>2009</v>
      </c>
      <c r="X2" s="39">
        <v>2010</v>
      </c>
      <c r="Y2" s="39">
        <v>2011</v>
      </c>
      <c r="Z2" s="39">
        <v>2012</v>
      </c>
      <c r="AA2" s="39">
        <v>2013</v>
      </c>
      <c r="AB2" s="39">
        <v>2014</v>
      </c>
      <c r="AC2" s="39">
        <v>2015</v>
      </c>
      <c r="AD2" s="39">
        <v>2016</v>
      </c>
      <c r="AE2" s="39">
        <v>2017</v>
      </c>
      <c r="AF2" s="39">
        <v>2018</v>
      </c>
      <c r="AG2" s="39">
        <v>2019</v>
      </c>
      <c r="AH2" s="39">
        <v>2020</v>
      </c>
      <c r="AI2" s="39"/>
      <c r="AJ2" s="39"/>
      <c r="AK2" s="39"/>
      <c r="AL2" s="39"/>
      <c r="AM2" s="39"/>
      <c r="AN2" s="39"/>
      <c r="AO2" s="39"/>
      <c r="AP2" s="39"/>
      <c r="AQ2" s="39"/>
      <c r="AR2" s="39"/>
      <c r="AS2" s="39"/>
      <c r="AT2" s="39"/>
      <c r="AU2" s="39"/>
      <c r="AV2" s="39"/>
      <c r="AW2" s="39"/>
      <c r="AX2" s="39"/>
      <c r="AY2" s="39"/>
      <c r="AZ2" s="39"/>
      <c r="BA2" s="39"/>
      <c r="BB2" s="39"/>
      <c r="BC2" s="39"/>
      <c r="BD2" s="39"/>
    </row>
    <row r="3" spans="1:56" x14ac:dyDescent="0.3">
      <c r="A3" s="40" t="s">
        <v>621</v>
      </c>
      <c r="B3" s="41" t="s">
        <v>323</v>
      </c>
      <c r="C3" s="41" t="s">
        <v>324</v>
      </c>
      <c r="D3" s="41" t="s">
        <v>325</v>
      </c>
      <c r="E3" s="41" t="s">
        <v>326</v>
      </c>
      <c r="F3" s="41" t="s">
        <v>327</v>
      </c>
      <c r="G3" s="41" t="s">
        <v>328</v>
      </c>
      <c r="H3" s="41" t="s">
        <v>329</v>
      </c>
      <c r="I3" s="41" t="s">
        <v>330</v>
      </c>
      <c r="J3" s="41" t="s">
        <v>331</v>
      </c>
      <c r="K3" s="41" t="s">
        <v>332</v>
      </c>
      <c r="L3" s="41" t="s">
        <v>333</v>
      </c>
      <c r="M3" s="41" t="s">
        <v>334</v>
      </c>
      <c r="N3" s="41" t="s">
        <v>335</v>
      </c>
      <c r="O3" s="41" t="s">
        <v>336</v>
      </c>
      <c r="P3" s="41" t="s">
        <v>337</v>
      </c>
      <c r="Q3" s="41" t="s">
        <v>338</v>
      </c>
      <c r="R3" s="41" t="s">
        <v>339</v>
      </c>
      <c r="S3" s="41" t="s">
        <v>340</v>
      </c>
      <c r="T3" s="41" t="s">
        <v>341</v>
      </c>
      <c r="U3" s="41" t="s">
        <v>342</v>
      </c>
      <c r="V3" s="41" t="s">
        <v>343</v>
      </c>
      <c r="W3" s="41" t="s">
        <v>344</v>
      </c>
      <c r="X3" s="41" t="s">
        <v>345</v>
      </c>
      <c r="Y3" s="41" t="s">
        <v>346</v>
      </c>
      <c r="Z3" s="41" t="s">
        <v>347</v>
      </c>
      <c r="AA3" s="41" t="s">
        <v>348</v>
      </c>
      <c r="AB3" s="41" t="s">
        <v>349</v>
      </c>
      <c r="AC3" s="41" t="s">
        <v>350</v>
      </c>
      <c r="AD3" s="41" t="s">
        <v>351</v>
      </c>
      <c r="AE3" s="41" t="s">
        <v>352</v>
      </c>
      <c r="AF3" s="41" t="s">
        <v>353</v>
      </c>
      <c r="AG3" s="41" t="s">
        <v>354</v>
      </c>
      <c r="AH3" s="41" t="s">
        <v>355</v>
      </c>
      <c r="AI3" s="41"/>
      <c r="AJ3" s="41"/>
      <c r="AK3" s="41"/>
      <c r="AL3" s="41"/>
      <c r="AM3" s="41"/>
      <c r="AN3" s="41"/>
      <c r="AO3" s="41"/>
      <c r="AP3" s="41"/>
      <c r="AQ3" s="41"/>
      <c r="AR3" s="41"/>
      <c r="AS3" s="41"/>
      <c r="AT3" s="41"/>
      <c r="AU3" s="41"/>
      <c r="AV3" s="41"/>
      <c r="AW3" s="41"/>
      <c r="AX3" s="41"/>
      <c r="AY3" s="41"/>
      <c r="AZ3" s="41"/>
      <c r="BA3" s="41"/>
      <c r="BB3" s="41"/>
      <c r="BC3" s="41"/>
      <c r="BD3" s="41"/>
    </row>
    <row r="4" spans="1:56" x14ac:dyDescent="0.3">
      <c r="A4" s="42">
        <f ca="1">DATE(LOOKUP(Comparison!$D$3,TimestepID,StartYear),1,1)</f>
        <v>46023</v>
      </c>
      <c r="B4" s="1" t="s">
        <v>864</v>
      </c>
      <c r="C4" s="1" t="s">
        <v>864</v>
      </c>
      <c r="D4" s="1" t="s">
        <v>864</v>
      </c>
      <c r="E4" t="s">
        <v>864</v>
      </c>
      <c r="F4" t="s">
        <v>864</v>
      </c>
      <c r="G4" t="s">
        <v>864</v>
      </c>
      <c r="H4" t="s">
        <v>864</v>
      </c>
      <c r="I4" t="s">
        <v>864</v>
      </c>
      <c r="J4" t="s">
        <v>864</v>
      </c>
      <c r="K4" t="s">
        <v>864</v>
      </c>
      <c r="L4" t="s">
        <v>864</v>
      </c>
      <c r="M4" t="s">
        <v>864</v>
      </c>
      <c r="N4" t="s">
        <v>864</v>
      </c>
      <c r="O4" t="s">
        <v>864</v>
      </c>
      <c r="P4" t="s">
        <v>864</v>
      </c>
      <c r="Q4" t="s">
        <v>864</v>
      </c>
      <c r="R4" t="s">
        <v>864</v>
      </c>
      <c r="S4" t="s">
        <v>864</v>
      </c>
      <c r="T4" t="s">
        <v>864</v>
      </c>
      <c r="U4" t="s">
        <v>864</v>
      </c>
      <c r="V4" t="s">
        <v>864</v>
      </c>
      <c r="W4" t="s">
        <v>864</v>
      </c>
      <c r="X4" t="s">
        <v>864</v>
      </c>
      <c r="Y4" t="s">
        <v>864</v>
      </c>
      <c r="Z4" t="s">
        <v>864</v>
      </c>
      <c r="AA4" t="s">
        <v>864</v>
      </c>
      <c r="AB4" t="s">
        <v>864</v>
      </c>
      <c r="AC4" t="s">
        <v>864</v>
      </c>
      <c r="AD4" t="s">
        <v>864</v>
      </c>
      <c r="AE4" t="s">
        <v>864</v>
      </c>
      <c r="AF4" t="s">
        <v>864</v>
      </c>
      <c r="AG4" t="s">
        <v>864</v>
      </c>
      <c r="AH4" t="s">
        <v>864</v>
      </c>
    </row>
    <row r="5" spans="1:56" x14ac:dyDescent="0.3">
      <c r="A5" s="42">
        <f ca="1">IF(EDATE($A$4,12)&lt;=EDATE(DATE(LOOKUP(Comparison!$D$3,TimestepID,StartYear),1,1),(LOOKUP(Comparison!$B$6,TimestepID,Duration)-1)),EDATE(A4,12),"")</f>
        <v>46388</v>
      </c>
      <c r="B5" s="1" t="s">
        <v>864</v>
      </c>
      <c r="C5" s="1" t="s">
        <v>864</v>
      </c>
      <c r="D5" s="1" t="s">
        <v>864</v>
      </c>
      <c r="E5" t="s">
        <v>864</v>
      </c>
      <c r="F5" t="s">
        <v>864</v>
      </c>
      <c r="G5" t="s">
        <v>864</v>
      </c>
      <c r="H5" t="s">
        <v>864</v>
      </c>
      <c r="I5" t="s">
        <v>864</v>
      </c>
      <c r="J5" t="s">
        <v>864</v>
      </c>
      <c r="K5" t="s">
        <v>864</v>
      </c>
      <c r="L5" t="s">
        <v>864</v>
      </c>
      <c r="M5" t="s">
        <v>864</v>
      </c>
      <c r="N5" t="s">
        <v>864</v>
      </c>
      <c r="O5" t="s">
        <v>864</v>
      </c>
      <c r="P5" t="s">
        <v>864</v>
      </c>
      <c r="Q5" t="s">
        <v>864</v>
      </c>
      <c r="R5" t="s">
        <v>864</v>
      </c>
      <c r="S5" t="s">
        <v>864</v>
      </c>
      <c r="T5" t="s">
        <v>864</v>
      </c>
      <c r="U5" t="s">
        <v>864</v>
      </c>
      <c r="V5" t="s">
        <v>864</v>
      </c>
      <c r="W5" t="s">
        <v>864</v>
      </c>
      <c r="X5" t="s">
        <v>864</v>
      </c>
      <c r="Y5" t="s">
        <v>864</v>
      </c>
      <c r="Z5" t="s">
        <v>864</v>
      </c>
      <c r="AA5" t="s">
        <v>864</v>
      </c>
      <c r="AB5" t="s">
        <v>864</v>
      </c>
      <c r="AC5" t="s">
        <v>864</v>
      </c>
      <c r="AD5" t="s">
        <v>864</v>
      </c>
      <c r="AE5" t="s">
        <v>864</v>
      </c>
      <c r="AF5" t="s">
        <v>864</v>
      </c>
      <c r="AG5" t="s">
        <v>864</v>
      </c>
      <c r="AH5" t="s">
        <v>864</v>
      </c>
    </row>
    <row r="6" spans="1:56" x14ac:dyDescent="0.3">
      <c r="A6" s="42">
        <f ca="1">IF(EDATE($A$4,24)&lt;=EDATE(DATE(LOOKUP(Comparison!$D$3,TimestepID,StartYear),12,31),(LOOKUP(Comparison!$B$6,TimestepID,Duration)-1)),EDATE(A5,12),"")</f>
        <v>46753</v>
      </c>
      <c r="B6" s="1" t="s">
        <v>864</v>
      </c>
      <c r="C6" s="1" t="s">
        <v>864</v>
      </c>
      <c r="D6" s="1" t="s">
        <v>864</v>
      </c>
      <c r="E6" t="s">
        <v>864</v>
      </c>
      <c r="F6" t="s">
        <v>864</v>
      </c>
      <c r="G6" t="s">
        <v>864</v>
      </c>
      <c r="H6" t="s">
        <v>864</v>
      </c>
      <c r="I6" t="s">
        <v>864</v>
      </c>
      <c r="J6" t="s">
        <v>864</v>
      </c>
      <c r="K6" t="s">
        <v>864</v>
      </c>
      <c r="L6" t="s">
        <v>864</v>
      </c>
      <c r="M6" t="s">
        <v>864</v>
      </c>
      <c r="N6" t="s">
        <v>864</v>
      </c>
      <c r="O6" t="s">
        <v>864</v>
      </c>
      <c r="P6" t="s">
        <v>864</v>
      </c>
      <c r="Q6" t="s">
        <v>864</v>
      </c>
      <c r="R6" t="s">
        <v>864</v>
      </c>
      <c r="S6" t="s">
        <v>864</v>
      </c>
      <c r="T6" t="s">
        <v>864</v>
      </c>
      <c r="U6" t="s">
        <v>864</v>
      </c>
      <c r="V6" t="s">
        <v>864</v>
      </c>
      <c r="W6" t="s">
        <v>864</v>
      </c>
      <c r="X6" t="s">
        <v>864</v>
      </c>
      <c r="Y6" t="s">
        <v>864</v>
      </c>
      <c r="Z6" t="s">
        <v>864</v>
      </c>
      <c r="AA6" t="s">
        <v>864</v>
      </c>
      <c r="AB6" t="s">
        <v>864</v>
      </c>
      <c r="AC6" t="s">
        <v>864</v>
      </c>
      <c r="AD6" t="s">
        <v>864</v>
      </c>
      <c r="AE6" t="s">
        <v>864</v>
      </c>
      <c r="AF6" t="s">
        <v>864</v>
      </c>
      <c r="AG6" t="s">
        <v>864</v>
      </c>
      <c r="AH6" t="s">
        <v>864</v>
      </c>
    </row>
    <row r="7" spans="1:56" x14ac:dyDescent="0.3">
      <c r="A7" s="42">
        <f ca="1">IF(EDATE($A$4,36)&lt;=EDATE(DATE(LOOKUP(Comparison!$D$3,TimestepID,StartYear),1,1),(LOOKUP(Comparison!$B$6,TimestepID,Duration)-1)),EDATE(A6,12),"")</f>
        <v>47119</v>
      </c>
      <c r="B7" s="1" t="s">
        <v>864</v>
      </c>
      <c r="C7" s="1" t="s">
        <v>864</v>
      </c>
      <c r="D7" s="1" t="s">
        <v>864</v>
      </c>
      <c r="E7" t="s">
        <v>864</v>
      </c>
      <c r="F7" t="s">
        <v>864</v>
      </c>
      <c r="G7" t="s">
        <v>864</v>
      </c>
      <c r="H7" t="s">
        <v>864</v>
      </c>
      <c r="I7" t="s">
        <v>864</v>
      </c>
      <c r="J7" t="s">
        <v>864</v>
      </c>
      <c r="K7" t="s">
        <v>864</v>
      </c>
      <c r="L7" t="s">
        <v>864</v>
      </c>
      <c r="M7" t="s">
        <v>864</v>
      </c>
      <c r="N7" t="s">
        <v>864</v>
      </c>
      <c r="O7" t="s">
        <v>864</v>
      </c>
      <c r="P7" t="s">
        <v>864</v>
      </c>
      <c r="Q7" t="s">
        <v>864</v>
      </c>
      <c r="R7" t="s">
        <v>864</v>
      </c>
      <c r="S7" t="s">
        <v>864</v>
      </c>
      <c r="T7" t="s">
        <v>864</v>
      </c>
      <c r="U7" t="s">
        <v>864</v>
      </c>
      <c r="V7" t="s">
        <v>864</v>
      </c>
      <c r="W7" t="s">
        <v>864</v>
      </c>
      <c r="X7" t="s">
        <v>864</v>
      </c>
      <c r="Y7" t="s">
        <v>864</v>
      </c>
      <c r="Z7" t="s">
        <v>864</v>
      </c>
      <c r="AA7" t="s">
        <v>864</v>
      </c>
      <c r="AB7" t="s">
        <v>864</v>
      </c>
      <c r="AC7" t="s">
        <v>864</v>
      </c>
      <c r="AD7" t="s">
        <v>864</v>
      </c>
      <c r="AE7" t="s">
        <v>864</v>
      </c>
      <c r="AF7" t="s">
        <v>864</v>
      </c>
      <c r="AG7" t="s">
        <v>864</v>
      </c>
      <c r="AH7" t="s">
        <v>864</v>
      </c>
    </row>
    <row r="8" spans="1:56" x14ac:dyDescent="0.3">
      <c r="A8" s="42">
        <f ca="1">IF(EDATE($A$4,48)&lt;=EDATE(DATE(LOOKUP(Comparison!$D$3,TimestepID,StartYear),1,1),(LOOKUP(Comparison!$B$6,TimestepID,Duration)-1)),EDATE(A7,12),"")</f>
        <v>47484</v>
      </c>
      <c r="B8" s="1" t="s">
        <v>864</v>
      </c>
      <c r="C8" s="1" t="s">
        <v>864</v>
      </c>
      <c r="D8" s="1" t="s">
        <v>864</v>
      </c>
      <c r="E8" t="s">
        <v>864</v>
      </c>
      <c r="F8" t="s">
        <v>864</v>
      </c>
      <c r="G8" t="s">
        <v>864</v>
      </c>
      <c r="H8">
        <v>0</v>
      </c>
      <c r="I8">
        <v>0</v>
      </c>
      <c r="J8">
        <v>0</v>
      </c>
      <c r="K8" t="s">
        <v>864</v>
      </c>
      <c r="L8" t="s">
        <v>864</v>
      </c>
      <c r="M8" t="s">
        <v>864</v>
      </c>
      <c r="N8" t="s">
        <v>864</v>
      </c>
      <c r="O8" t="s">
        <v>864</v>
      </c>
      <c r="P8" t="s">
        <v>864</v>
      </c>
      <c r="Q8" t="s">
        <v>864</v>
      </c>
      <c r="R8" t="s">
        <v>864</v>
      </c>
      <c r="S8" t="s">
        <v>864</v>
      </c>
      <c r="T8" t="s">
        <v>864</v>
      </c>
      <c r="U8" t="s">
        <v>864</v>
      </c>
      <c r="V8" t="s">
        <v>864</v>
      </c>
      <c r="W8" t="s">
        <v>864</v>
      </c>
      <c r="X8" t="s">
        <v>864</v>
      </c>
      <c r="Y8" t="s">
        <v>864</v>
      </c>
      <c r="Z8" t="s">
        <v>864</v>
      </c>
      <c r="AA8" t="s">
        <v>864</v>
      </c>
      <c r="AB8" t="s">
        <v>864</v>
      </c>
      <c r="AC8" t="s">
        <v>864</v>
      </c>
      <c r="AD8" t="s">
        <v>864</v>
      </c>
      <c r="AE8" t="s">
        <v>864</v>
      </c>
      <c r="AF8" t="s">
        <v>864</v>
      </c>
      <c r="AG8" t="s">
        <v>864</v>
      </c>
      <c r="AH8" t="s">
        <v>864</v>
      </c>
    </row>
    <row r="9" spans="1:56" x14ac:dyDescent="0.3">
      <c r="A9" s="42">
        <f ca="1">IF(EDATE($A$4,48)&lt;=EDATE(DATE(LOOKUP(Comparison!$D$3,TimestepID,StartYear),1,1),(LOOKUP(Comparison!$B$6,TimestepID,Duration)-1)),EDATE(A8,12),"")</f>
        <v>47849</v>
      </c>
      <c r="B9" s="1">
        <v>0</v>
      </c>
      <c r="C9" s="1" t="s">
        <v>864</v>
      </c>
      <c r="D9" s="1" t="s">
        <v>864</v>
      </c>
      <c r="E9" t="s">
        <v>864</v>
      </c>
      <c r="F9">
        <v>0</v>
      </c>
      <c r="G9">
        <v>0</v>
      </c>
      <c r="H9">
        <v>0</v>
      </c>
      <c r="I9">
        <v>0</v>
      </c>
      <c r="J9">
        <v>0</v>
      </c>
      <c r="K9" t="s">
        <v>864</v>
      </c>
      <c r="L9" t="s">
        <v>864</v>
      </c>
      <c r="M9" t="s">
        <v>864</v>
      </c>
      <c r="N9" t="s">
        <v>864</v>
      </c>
      <c r="O9" t="s">
        <v>864</v>
      </c>
      <c r="P9" t="s">
        <v>864</v>
      </c>
      <c r="Q9">
        <v>0</v>
      </c>
      <c r="R9">
        <v>0</v>
      </c>
      <c r="S9" t="s">
        <v>864</v>
      </c>
      <c r="T9" t="s">
        <v>864</v>
      </c>
      <c r="U9" t="s">
        <v>864</v>
      </c>
      <c r="V9">
        <v>0</v>
      </c>
      <c r="W9" t="s">
        <v>864</v>
      </c>
      <c r="X9" t="s">
        <v>864</v>
      </c>
      <c r="Y9" t="s">
        <v>864</v>
      </c>
      <c r="Z9" t="s">
        <v>864</v>
      </c>
      <c r="AA9" t="s">
        <v>864</v>
      </c>
      <c r="AB9" t="s">
        <v>864</v>
      </c>
      <c r="AC9" t="s">
        <v>864</v>
      </c>
      <c r="AD9" t="s">
        <v>864</v>
      </c>
      <c r="AE9" t="s">
        <v>864</v>
      </c>
      <c r="AF9" t="s">
        <v>864</v>
      </c>
      <c r="AG9" t="s">
        <v>864</v>
      </c>
      <c r="AH9" t="s">
        <v>864</v>
      </c>
    </row>
    <row r="10" spans="1:56" x14ac:dyDescent="0.3">
      <c r="A10" s="42">
        <f ca="1">IF(EDATE($A$4,48)&lt;=EDATE(DATE(LOOKUP(Comparison!$D$3,TimestepID,StartYear),1,1),(LOOKUP(Comparison!$B$6,TimestepID,Duration)-1)),EDATE(A9,12),"")</f>
        <v>48214</v>
      </c>
      <c r="B10" s="1"/>
      <c r="C10" s="1"/>
      <c r="D10" s="1"/>
    </row>
    <row r="11" spans="1:56" x14ac:dyDescent="0.3">
      <c r="A11" s="42">
        <f ca="1">IF(EDATE($A$4,48)&lt;=EDATE(DATE(LOOKUP(Comparison!$D$3,TimestepID,StartYear),1,1),(LOOKUP(Comparison!$B$6,TimestepID,Duration)-1)),EDATE(A10,12),"")</f>
        <v>48580</v>
      </c>
      <c r="B11" s="1"/>
      <c r="C11" s="1"/>
      <c r="D11" s="1"/>
    </row>
    <row r="12" spans="1:56" x14ac:dyDescent="0.3">
      <c r="A12" s="42">
        <f ca="1">IF(EDATE($A$4,48)&lt;=EDATE(DATE(LOOKUP(Comparison!$D$3,TimestepID,StartYear),1,1),(LOOKUP(Comparison!$B$6,TimestepID,Duration)-1)),EDATE(A11,12),"")</f>
        <v>48945</v>
      </c>
      <c r="B12" s="1"/>
      <c r="C12" s="1"/>
      <c r="D12" s="1"/>
    </row>
    <row r="13" spans="1:56" x14ac:dyDescent="0.3">
      <c r="A13" s="42">
        <f ca="1">IF(EDATE($A$4,48)&lt;=EDATE(DATE(LOOKUP(Comparison!$D$3,TimestepID,StartYear),1,1),(LOOKUP(Comparison!$B$6,TimestepID,Duration)-1)),EDATE(A12,12),"")</f>
        <v>49310</v>
      </c>
      <c r="B13" s="1"/>
      <c r="C13" s="1"/>
      <c r="D13" s="1"/>
    </row>
    <row r="14" spans="1:56" x14ac:dyDescent="0.3">
      <c r="A14" s="42"/>
      <c r="B14" s="1"/>
      <c r="C14" s="1"/>
      <c r="D14" s="1"/>
    </row>
    <row r="15" spans="1:56" x14ac:dyDescent="0.3">
      <c r="A15" s="43"/>
    </row>
  </sheetData>
  <mergeCells count="1">
    <mergeCell ref="E1:AE1"/>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7">
    <tabColor rgb="FFC00000"/>
  </sheetPr>
  <dimension ref="A1:AJ28"/>
  <sheetViews>
    <sheetView workbookViewId="0">
      <selection activeCell="B4" sqref="B4:AQ175"/>
    </sheetView>
  </sheetViews>
  <sheetFormatPr defaultRowHeight="14.4" x14ac:dyDescent="0.3"/>
  <cols>
    <col min="1" max="1" width="14.44140625" bestFit="1" customWidth="1"/>
    <col min="4" max="4" width="8.5546875" customWidth="1"/>
    <col min="5" max="5" width="9.5546875" customWidth="1"/>
    <col min="31" max="31" width="14.44140625" customWidth="1"/>
  </cols>
  <sheetData>
    <row r="1" spans="1:36" x14ac:dyDescent="0.3">
      <c r="A1" s="38"/>
      <c r="B1" s="853" t="s">
        <v>308</v>
      </c>
      <c r="C1" s="852"/>
      <c r="D1" s="852"/>
      <c r="E1" s="852"/>
      <c r="F1" s="852"/>
      <c r="G1" s="852"/>
      <c r="H1" s="852"/>
      <c r="I1" s="852"/>
      <c r="J1" s="852"/>
      <c r="K1" s="852"/>
      <c r="L1" s="852"/>
      <c r="M1" s="852"/>
      <c r="N1" s="852"/>
      <c r="O1" s="852"/>
      <c r="P1" s="852"/>
      <c r="Q1" s="852"/>
      <c r="R1" s="852"/>
      <c r="S1" s="852"/>
      <c r="T1" s="852"/>
      <c r="U1" s="852"/>
      <c r="V1" s="852"/>
      <c r="W1" s="852"/>
      <c r="X1" s="852"/>
      <c r="Y1" s="852"/>
      <c r="Z1" s="852"/>
      <c r="AA1" s="852"/>
      <c r="AB1" s="852"/>
      <c r="AC1" s="852"/>
      <c r="AD1" s="852"/>
      <c r="AE1" s="852"/>
      <c r="AF1" s="852"/>
      <c r="AG1" s="852"/>
      <c r="AH1" s="852"/>
      <c r="AI1" s="852"/>
      <c r="AJ1" t="s">
        <v>307</v>
      </c>
    </row>
    <row r="2" spans="1:36" x14ac:dyDescent="0.3">
      <c r="A2" s="38"/>
      <c r="B2" s="39" t="s">
        <v>288</v>
      </c>
      <c r="C2" s="39" t="s">
        <v>287</v>
      </c>
      <c r="D2" s="39" t="s">
        <v>289</v>
      </c>
      <c r="E2" s="39">
        <v>1991</v>
      </c>
      <c r="F2" s="39">
        <v>1992</v>
      </c>
      <c r="G2" s="39">
        <v>1993</v>
      </c>
      <c r="H2" s="39">
        <v>1994</v>
      </c>
      <c r="I2" s="39">
        <v>1995</v>
      </c>
      <c r="J2" s="39">
        <v>1996</v>
      </c>
      <c r="K2" s="39">
        <v>1997</v>
      </c>
      <c r="L2" s="39">
        <v>1998</v>
      </c>
      <c r="M2" s="39">
        <v>1999</v>
      </c>
      <c r="N2" s="39">
        <v>2000</v>
      </c>
      <c r="O2" s="39">
        <v>2001</v>
      </c>
      <c r="P2" s="39">
        <v>2002</v>
      </c>
      <c r="Q2" s="39">
        <v>2003</v>
      </c>
      <c r="R2" s="39">
        <v>2004</v>
      </c>
      <c r="S2" s="39">
        <v>2005</v>
      </c>
      <c r="T2" s="39">
        <v>2006</v>
      </c>
      <c r="U2" s="39">
        <v>2007</v>
      </c>
      <c r="V2" s="39">
        <v>2008</v>
      </c>
      <c r="W2" s="39">
        <v>2009</v>
      </c>
      <c r="X2" s="39">
        <v>2010</v>
      </c>
      <c r="Y2" s="39">
        <v>2011</v>
      </c>
      <c r="Z2" s="39">
        <v>2012</v>
      </c>
      <c r="AA2" s="39">
        <v>2013</v>
      </c>
      <c r="AB2" s="39">
        <v>2014</v>
      </c>
      <c r="AC2" s="39">
        <v>2015</v>
      </c>
      <c r="AD2" s="39">
        <v>2016</v>
      </c>
      <c r="AE2" s="39">
        <v>2017</v>
      </c>
      <c r="AF2" s="190">
        <v>2018</v>
      </c>
      <c r="AG2" s="190">
        <v>2019</v>
      </c>
      <c r="AH2" s="190">
        <v>2020</v>
      </c>
      <c r="AI2" s="192"/>
    </row>
    <row r="3" spans="1:36" x14ac:dyDescent="0.3">
      <c r="A3" s="199" t="s">
        <v>356</v>
      </c>
      <c r="B3" s="41" t="s">
        <v>323</v>
      </c>
      <c r="C3" s="41" t="s">
        <v>324</v>
      </c>
      <c r="D3" s="41" t="s">
        <v>325</v>
      </c>
      <c r="E3" s="41" t="s">
        <v>326</v>
      </c>
      <c r="F3" s="41" t="s">
        <v>327</v>
      </c>
      <c r="G3" s="41" t="s">
        <v>328</v>
      </c>
      <c r="H3" s="41" t="s">
        <v>329</v>
      </c>
      <c r="I3" s="41" t="s">
        <v>330</v>
      </c>
      <c r="J3" s="41" t="s">
        <v>331</v>
      </c>
      <c r="K3" s="41" t="s">
        <v>332</v>
      </c>
      <c r="L3" s="41" t="s">
        <v>333</v>
      </c>
      <c r="M3" s="41" t="s">
        <v>334</v>
      </c>
      <c r="N3" s="41" t="s">
        <v>335</v>
      </c>
      <c r="O3" s="41" t="s">
        <v>336</v>
      </c>
      <c r="P3" s="41" t="s">
        <v>337</v>
      </c>
      <c r="Q3" s="41" t="s">
        <v>338</v>
      </c>
      <c r="R3" s="41" t="s">
        <v>339</v>
      </c>
      <c r="S3" s="41" t="s">
        <v>340</v>
      </c>
      <c r="T3" s="41" t="s">
        <v>341</v>
      </c>
      <c r="U3" s="41" t="s">
        <v>342</v>
      </c>
      <c r="V3" s="41" t="s">
        <v>343</v>
      </c>
      <c r="W3" s="41" t="s">
        <v>344</v>
      </c>
      <c r="X3" s="41" t="s">
        <v>345</v>
      </c>
      <c r="Y3" s="41" t="s">
        <v>346</v>
      </c>
      <c r="Z3" s="41" t="s">
        <v>347</v>
      </c>
      <c r="AA3" s="41" t="s">
        <v>348</v>
      </c>
      <c r="AB3" s="41" t="s">
        <v>349</v>
      </c>
      <c r="AC3" s="41" t="s">
        <v>350</v>
      </c>
      <c r="AD3" s="41" t="s">
        <v>351</v>
      </c>
      <c r="AE3" s="41" t="s">
        <v>352</v>
      </c>
      <c r="AF3" s="191" t="s">
        <v>353</v>
      </c>
      <c r="AG3" s="191" t="s">
        <v>354</v>
      </c>
      <c r="AH3" s="191" t="s">
        <v>355</v>
      </c>
      <c r="AI3" s="191"/>
    </row>
    <row r="4" spans="1:36" x14ac:dyDescent="0.3">
      <c r="A4" s="42">
        <f ca="1">DATE(LOOKUP(Comparison!$D$3,TimestepID,StartYear),1,1)</f>
        <v>46023</v>
      </c>
      <c r="B4" s="1">
        <v>999</v>
      </c>
      <c r="C4" s="1">
        <v>999</v>
      </c>
      <c r="D4" s="1">
        <v>999</v>
      </c>
      <c r="E4" s="1">
        <v>999</v>
      </c>
      <c r="F4" s="1">
        <v>999</v>
      </c>
      <c r="G4" s="1">
        <v>999</v>
      </c>
      <c r="H4" s="1">
        <v>999</v>
      </c>
      <c r="I4" s="1">
        <v>999</v>
      </c>
      <c r="J4" s="1">
        <v>999</v>
      </c>
      <c r="K4" s="1">
        <v>999</v>
      </c>
      <c r="L4" s="1">
        <v>999</v>
      </c>
      <c r="M4">
        <v>999</v>
      </c>
      <c r="N4">
        <v>999</v>
      </c>
      <c r="O4">
        <v>999</v>
      </c>
      <c r="P4">
        <v>999</v>
      </c>
      <c r="Q4">
        <v>999</v>
      </c>
      <c r="R4">
        <v>999</v>
      </c>
      <c r="S4">
        <v>999</v>
      </c>
      <c r="T4">
        <v>999</v>
      </c>
      <c r="U4">
        <v>999</v>
      </c>
      <c r="V4">
        <v>999</v>
      </c>
      <c r="W4">
        <v>999</v>
      </c>
      <c r="X4">
        <v>999</v>
      </c>
      <c r="Y4">
        <v>999</v>
      </c>
      <c r="Z4">
        <v>999</v>
      </c>
      <c r="AA4">
        <v>999</v>
      </c>
      <c r="AB4">
        <v>999</v>
      </c>
      <c r="AC4">
        <v>999</v>
      </c>
      <c r="AD4">
        <v>999</v>
      </c>
      <c r="AE4">
        <v>999</v>
      </c>
      <c r="AF4">
        <v>999</v>
      </c>
      <c r="AG4">
        <v>999</v>
      </c>
      <c r="AH4">
        <v>999</v>
      </c>
    </row>
    <row r="5" spans="1:36" x14ac:dyDescent="0.3">
      <c r="A5" s="42">
        <f ca="1">IF(EDATE($A$4,12)&lt;=EDATE(DATE(LOOKUP(Comparison!$D$3,TimestepID,StartYear),1,1),(LOOKUP(Comparison!$B$6,TimestepID,Duration)-1)),EDATE(A4,12),"")</f>
        <v>46388</v>
      </c>
      <c r="B5" s="1">
        <v>999</v>
      </c>
      <c r="C5" s="1">
        <v>999</v>
      </c>
      <c r="D5" s="1">
        <v>999</v>
      </c>
      <c r="E5" s="1">
        <v>999</v>
      </c>
      <c r="F5" s="1">
        <v>999</v>
      </c>
      <c r="G5" s="1">
        <v>999</v>
      </c>
      <c r="H5" s="1">
        <v>999</v>
      </c>
      <c r="I5" s="1">
        <v>999</v>
      </c>
      <c r="J5" s="1">
        <v>999</v>
      </c>
      <c r="K5" s="1">
        <v>999</v>
      </c>
      <c r="L5" s="1">
        <v>999</v>
      </c>
      <c r="M5">
        <v>999</v>
      </c>
      <c r="N5">
        <v>999</v>
      </c>
      <c r="O5">
        <v>999</v>
      </c>
      <c r="P5">
        <v>999</v>
      </c>
      <c r="Q5">
        <v>999</v>
      </c>
      <c r="R5">
        <v>999</v>
      </c>
      <c r="S5">
        <v>999</v>
      </c>
      <c r="T5">
        <v>999</v>
      </c>
      <c r="U5">
        <v>999</v>
      </c>
      <c r="V5">
        <v>999</v>
      </c>
      <c r="W5">
        <v>999</v>
      </c>
      <c r="X5">
        <v>999</v>
      </c>
      <c r="Y5">
        <v>999</v>
      </c>
      <c r="Z5">
        <v>999</v>
      </c>
      <c r="AA5">
        <v>999</v>
      </c>
      <c r="AB5">
        <v>999</v>
      </c>
      <c r="AC5">
        <v>999</v>
      </c>
      <c r="AD5">
        <v>999</v>
      </c>
      <c r="AE5">
        <v>999</v>
      </c>
      <c r="AF5">
        <v>999</v>
      </c>
      <c r="AG5">
        <v>999</v>
      </c>
      <c r="AH5">
        <v>999</v>
      </c>
    </row>
    <row r="6" spans="1:36" x14ac:dyDescent="0.3">
      <c r="A6" s="42">
        <f ca="1">IF(EDATE($A$4,24)&lt;=EDATE(DATE(LOOKUP(Comparison!$D$3,TimestepID,StartYear),12,31),(LOOKUP(Comparison!$B$6,TimestepID,Duration)-1)),EDATE(A5,12),"")</f>
        <v>46753</v>
      </c>
      <c r="B6" s="1">
        <v>999</v>
      </c>
      <c r="C6" s="1">
        <v>999</v>
      </c>
      <c r="D6" s="1">
        <v>999</v>
      </c>
      <c r="E6" s="1">
        <v>999</v>
      </c>
      <c r="F6" s="1">
        <v>999</v>
      </c>
      <c r="G6" s="1">
        <v>999</v>
      </c>
      <c r="H6" s="1">
        <v>999</v>
      </c>
      <c r="I6" s="1">
        <v>999</v>
      </c>
      <c r="J6" s="1">
        <v>999</v>
      </c>
      <c r="K6">
        <v>999</v>
      </c>
      <c r="L6">
        <v>999</v>
      </c>
      <c r="M6">
        <v>999</v>
      </c>
      <c r="N6">
        <v>999</v>
      </c>
      <c r="O6">
        <v>999</v>
      </c>
      <c r="P6">
        <v>999</v>
      </c>
      <c r="Q6">
        <v>999</v>
      </c>
      <c r="R6">
        <v>999</v>
      </c>
      <c r="S6">
        <v>999</v>
      </c>
      <c r="T6">
        <v>999</v>
      </c>
      <c r="U6">
        <v>999</v>
      </c>
      <c r="V6">
        <v>999</v>
      </c>
      <c r="W6">
        <v>999</v>
      </c>
      <c r="X6">
        <v>999</v>
      </c>
      <c r="Y6">
        <v>999</v>
      </c>
      <c r="Z6">
        <v>999</v>
      </c>
      <c r="AA6">
        <v>999</v>
      </c>
      <c r="AB6">
        <v>999</v>
      </c>
      <c r="AC6">
        <v>999</v>
      </c>
      <c r="AD6">
        <v>999</v>
      </c>
      <c r="AE6">
        <v>999</v>
      </c>
      <c r="AF6">
        <v>999</v>
      </c>
      <c r="AG6">
        <v>999</v>
      </c>
      <c r="AH6">
        <v>999</v>
      </c>
    </row>
    <row r="7" spans="1:36" x14ac:dyDescent="0.3">
      <c r="A7" s="42">
        <f ca="1">IF(EDATE($A$4,36)&lt;=EDATE(DATE(LOOKUP(Comparison!$D$3,TimestepID,StartYear),1,1),(LOOKUP(Comparison!$B$6,TimestepID,Duration)-1)),EDATE(A6,12),"")</f>
        <v>47119</v>
      </c>
      <c r="B7" s="1">
        <v>999</v>
      </c>
      <c r="C7" s="1">
        <v>999</v>
      </c>
      <c r="D7" s="1">
        <v>999</v>
      </c>
      <c r="E7">
        <v>999</v>
      </c>
      <c r="F7">
        <v>999</v>
      </c>
      <c r="G7">
        <v>999</v>
      </c>
      <c r="H7">
        <v>1.3</v>
      </c>
      <c r="I7">
        <v>1.29</v>
      </c>
      <c r="J7">
        <v>1.29</v>
      </c>
      <c r="K7">
        <v>999</v>
      </c>
      <c r="L7">
        <v>999</v>
      </c>
      <c r="M7">
        <v>999</v>
      </c>
      <c r="N7">
        <v>999</v>
      </c>
      <c r="O7">
        <v>999</v>
      </c>
      <c r="P7">
        <v>999</v>
      </c>
      <c r="Q7">
        <v>999</v>
      </c>
      <c r="R7">
        <v>999</v>
      </c>
      <c r="S7">
        <v>999</v>
      </c>
      <c r="T7">
        <v>999</v>
      </c>
      <c r="U7">
        <v>999</v>
      </c>
      <c r="V7">
        <v>999</v>
      </c>
      <c r="W7">
        <v>999</v>
      </c>
      <c r="X7">
        <v>999</v>
      </c>
      <c r="Y7">
        <v>999</v>
      </c>
      <c r="Z7">
        <v>999</v>
      </c>
      <c r="AA7">
        <v>999</v>
      </c>
      <c r="AB7">
        <v>999</v>
      </c>
      <c r="AC7">
        <v>999</v>
      </c>
      <c r="AD7">
        <v>999</v>
      </c>
      <c r="AE7">
        <v>999</v>
      </c>
      <c r="AF7">
        <v>999</v>
      </c>
      <c r="AG7">
        <v>999</v>
      </c>
      <c r="AH7">
        <v>999</v>
      </c>
    </row>
    <row r="8" spans="1:36" x14ac:dyDescent="0.3">
      <c r="A8" s="42">
        <f ca="1">IF(EDATE($A$4,48)&lt;=EDATE(DATE(LOOKUP(Comparison!$D$3,TimestepID,StartYear),1,1),(LOOKUP(Comparison!$B$6,TimestepID,Duration)-1)),EDATE(A7,12),"")</f>
        <v>47484</v>
      </c>
      <c r="B8" s="1">
        <v>1.29</v>
      </c>
      <c r="C8" s="1">
        <v>999</v>
      </c>
      <c r="D8" s="1">
        <v>999</v>
      </c>
      <c r="E8">
        <v>999</v>
      </c>
      <c r="F8">
        <v>1.3</v>
      </c>
      <c r="G8">
        <v>1.3</v>
      </c>
      <c r="H8">
        <v>1.3</v>
      </c>
      <c r="I8">
        <v>1.3</v>
      </c>
      <c r="J8">
        <v>1.29</v>
      </c>
      <c r="K8">
        <v>999</v>
      </c>
      <c r="L8">
        <v>999</v>
      </c>
      <c r="M8">
        <v>999</v>
      </c>
      <c r="N8">
        <v>999</v>
      </c>
      <c r="O8">
        <v>999</v>
      </c>
      <c r="P8">
        <v>999</v>
      </c>
      <c r="Q8">
        <v>1.29</v>
      </c>
      <c r="R8">
        <v>1.29</v>
      </c>
      <c r="S8">
        <v>999</v>
      </c>
      <c r="T8">
        <v>999</v>
      </c>
      <c r="U8">
        <v>999</v>
      </c>
      <c r="V8">
        <v>1.29</v>
      </c>
      <c r="W8">
        <v>999</v>
      </c>
      <c r="X8">
        <v>999</v>
      </c>
      <c r="Y8">
        <v>999</v>
      </c>
      <c r="Z8">
        <v>999</v>
      </c>
      <c r="AA8">
        <v>999</v>
      </c>
      <c r="AB8">
        <v>999</v>
      </c>
      <c r="AC8">
        <v>999</v>
      </c>
      <c r="AD8">
        <v>999</v>
      </c>
      <c r="AE8">
        <v>999</v>
      </c>
      <c r="AF8">
        <v>999</v>
      </c>
      <c r="AG8">
        <v>999</v>
      </c>
      <c r="AH8">
        <v>999</v>
      </c>
    </row>
    <row r="9" spans="1:36" x14ac:dyDescent="0.3">
      <c r="A9" s="42">
        <f ca="1">IF(EDATE($A$4,48)&lt;=EDATE(DATE(LOOKUP(Comparison!$D$3,TimestepID,StartYear),1,1),(LOOKUP(Comparison!$B$6,TimestepID,Duration)-1)),EDATE(A8,12),"")</f>
        <v>47849</v>
      </c>
      <c r="B9" s="1">
        <v>1.29</v>
      </c>
      <c r="C9" s="1">
        <v>999</v>
      </c>
      <c r="D9" s="1">
        <v>999</v>
      </c>
      <c r="E9">
        <v>1.3</v>
      </c>
      <c r="F9">
        <v>1.3</v>
      </c>
      <c r="G9">
        <v>1.3</v>
      </c>
      <c r="H9">
        <v>1.3</v>
      </c>
      <c r="I9">
        <v>1.4</v>
      </c>
      <c r="J9">
        <v>1.29</v>
      </c>
      <c r="K9">
        <v>999</v>
      </c>
      <c r="L9">
        <v>999</v>
      </c>
      <c r="M9">
        <v>999</v>
      </c>
      <c r="N9">
        <v>999</v>
      </c>
      <c r="O9">
        <v>999</v>
      </c>
      <c r="P9">
        <v>999</v>
      </c>
      <c r="Q9">
        <v>999</v>
      </c>
      <c r="R9">
        <v>1.29</v>
      </c>
      <c r="S9">
        <v>999</v>
      </c>
      <c r="T9">
        <v>999</v>
      </c>
      <c r="U9">
        <v>1.29</v>
      </c>
      <c r="V9">
        <v>999</v>
      </c>
      <c r="W9">
        <v>999</v>
      </c>
      <c r="X9">
        <v>999</v>
      </c>
      <c r="Y9">
        <v>999</v>
      </c>
      <c r="Z9">
        <v>999</v>
      </c>
      <c r="AA9">
        <v>999</v>
      </c>
      <c r="AB9">
        <v>999</v>
      </c>
      <c r="AC9">
        <v>1.29</v>
      </c>
      <c r="AD9">
        <v>999</v>
      </c>
      <c r="AE9">
        <v>999</v>
      </c>
      <c r="AF9">
        <v>999</v>
      </c>
      <c r="AG9">
        <v>999</v>
      </c>
      <c r="AH9">
        <v>999</v>
      </c>
    </row>
    <row r="10" spans="1:36" x14ac:dyDescent="0.3">
      <c r="A10" s="42">
        <f ca="1">IF(EDATE($A$4,48)&lt;=EDATE(DATE(LOOKUP(Comparison!$D$3,TimestepID,StartYear),1,1),(LOOKUP(Comparison!$B$6,TimestepID,Duration)-1)),EDATE(A9,12),"")</f>
        <v>48214</v>
      </c>
      <c r="B10" s="1"/>
      <c r="C10" s="1"/>
      <c r="D10" s="1"/>
    </row>
    <row r="11" spans="1:36" x14ac:dyDescent="0.3">
      <c r="A11" s="42">
        <f ca="1">IF(EDATE($A$4,48)&lt;=EDATE(DATE(LOOKUP(Comparison!$D$3,TimestepID,StartYear),1,1),(LOOKUP(Comparison!$B$6,TimestepID,Duration)-1)),EDATE(A10,12),"")</f>
        <v>48580</v>
      </c>
      <c r="B11" s="1"/>
      <c r="C11" s="1"/>
      <c r="D11" s="1"/>
      <c r="E11" s="1"/>
      <c r="F11" s="1"/>
      <c r="G11" s="458"/>
      <c r="H11" s="1"/>
      <c r="I11" s="1"/>
      <c r="J11" s="1"/>
    </row>
    <row r="12" spans="1:36" x14ac:dyDescent="0.3">
      <c r="A12" s="42">
        <f ca="1">IF(EDATE($A$4,48)&lt;=EDATE(DATE(LOOKUP(Comparison!$D$3,TimestepID,StartYear),1,1),(LOOKUP(Comparison!$B$6,TimestepID,Duration)-1)),EDATE(A11,12),"")</f>
        <v>48945</v>
      </c>
      <c r="B12" s="1"/>
      <c r="C12" s="1"/>
      <c r="D12" s="1"/>
      <c r="E12" s="1"/>
      <c r="F12" s="1"/>
      <c r="G12" s="458"/>
      <c r="H12" s="1"/>
      <c r="I12" s="1"/>
      <c r="J12" s="1"/>
      <c r="K12" s="1"/>
    </row>
    <row r="13" spans="1:36" x14ac:dyDescent="0.3">
      <c r="A13" s="42"/>
      <c r="B13" s="1"/>
      <c r="C13" s="1"/>
      <c r="D13" s="1"/>
      <c r="E13" s="1"/>
      <c r="F13" s="1"/>
      <c r="G13" s="458"/>
      <c r="H13" s="1"/>
      <c r="I13" s="1"/>
      <c r="J13" s="1"/>
      <c r="K13" s="1"/>
    </row>
    <row r="14" spans="1:36" x14ac:dyDescent="0.3">
      <c r="A14" s="42"/>
      <c r="B14" s="1"/>
      <c r="C14" s="1"/>
      <c r="D14" s="1"/>
      <c r="E14" s="1"/>
      <c r="F14" s="1"/>
      <c r="G14" s="458"/>
      <c r="H14" s="1"/>
      <c r="I14" s="1"/>
      <c r="J14" s="1"/>
      <c r="K14" s="1"/>
    </row>
    <row r="15" spans="1:36" x14ac:dyDescent="0.3">
      <c r="A15" s="43"/>
      <c r="D15" s="1"/>
      <c r="E15" s="1"/>
      <c r="F15" s="1"/>
      <c r="G15" s="458"/>
      <c r="H15" s="1"/>
      <c r="I15" s="1"/>
      <c r="J15" s="1"/>
      <c r="K15" s="1"/>
    </row>
    <row r="16" spans="1:36" x14ac:dyDescent="0.3">
      <c r="D16" s="1"/>
      <c r="E16" s="1"/>
      <c r="F16" s="1"/>
      <c r="G16" s="458"/>
      <c r="H16" s="1"/>
      <c r="I16" s="1"/>
      <c r="J16" s="1"/>
      <c r="K16" s="1"/>
    </row>
    <row r="18" spans="6:11" x14ac:dyDescent="0.3">
      <c r="F18" s="458"/>
      <c r="G18" s="458"/>
      <c r="H18" s="458"/>
      <c r="I18" s="458"/>
      <c r="J18" s="458"/>
      <c r="K18" s="459"/>
    </row>
    <row r="19" spans="6:11" x14ac:dyDescent="0.3">
      <c r="F19" s="458"/>
      <c r="G19" s="458"/>
      <c r="H19" s="458"/>
      <c r="I19" s="458"/>
      <c r="J19" s="458"/>
      <c r="K19" s="459"/>
    </row>
    <row r="20" spans="6:11" x14ac:dyDescent="0.3">
      <c r="F20" s="458"/>
      <c r="G20" s="458"/>
      <c r="H20" s="458"/>
      <c r="I20" s="458"/>
      <c r="J20" s="458"/>
      <c r="K20" s="459"/>
    </row>
    <row r="21" spans="6:11" x14ac:dyDescent="0.3">
      <c r="F21" s="458"/>
      <c r="G21" s="458"/>
      <c r="H21" s="458"/>
      <c r="I21" s="458"/>
      <c r="J21" s="458"/>
      <c r="K21" s="459"/>
    </row>
    <row r="22" spans="6:11" x14ac:dyDescent="0.3">
      <c r="F22" s="458"/>
      <c r="G22" s="458"/>
      <c r="H22" s="458"/>
      <c r="I22" s="458"/>
      <c r="J22" s="458"/>
      <c r="K22" s="459"/>
    </row>
    <row r="23" spans="6:11" x14ac:dyDescent="0.3">
      <c r="K23" s="459"/>
    </row>
    <row r="24" spans="6:11" x14ac:dyDescent="0.3">
      <c r="F24" s="458"/>
      <c r="G24" s="458"/>
      <c r="H24" s="458"/>
      <c r="I24" s="458"/>
      <c r="J24" s="458"/>
      <c r="K24" s="459"/>
    </row>
    <row r="25" spans="6:11" x14ac:dyDescent="0.3">
      <c r="F25" s="458"/>
      <c r="G25" s="458"/>
      <c r="H25" s="458"/>
      <c r="I25" s="458"/>
      <c r="J25" s="458"/>
      <c r="K25" s="459"/>
    </row>
    <row r="26" spans="6:11" x14ac:dyDescent="0.3">
      <c r="F26" s="458"/>
      <c r="G26" s="458"/>
      <c r="H26" s="458"/>
      <c r="I26" s="458"/>
      <c r="J26" s="458"/>
      <c r="K26" s="459"/>
    </row>
    <row r="27" spans="6:11" x14ac:dyDescent="0.3">
      <c r="F27" s="458"/>
      <c r="G27" s="458"/>
      <c r="H27" s="458"/>
      <c r="I27" s="458"/>
      <c r="J27" s="458"/>
      <c r="K27" s="459"/>
    </row>
    <row r="28" spans="6:11" x14ac:dyDescent="0.3">
      <c r="F28" s="458"/>
      <c r="G28" s="458"/>
      <c r="H28" s="458"/>
      <c r="I28" s="458"/>
      <c r="J28" s="458"/>
      <c r="K28" s="459"/>
    </row>
  </sheetData>
  <mergeCells count="1">
    <mergeCell ref="B1:AI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8A6A3-1A39-4D14-9321-1820704C40EA}">
  <sheetPr codeName="Sheet133">
    <tabColor rgb="FFC00000"/>
  </sheetPr>
  <dimension ref="A1:AH21"/>
  <sheetViews>
    <sheetView workbookViewId="0">
      <selection activeCell="B4" sqref="B4:AQ175"/>
    </sheetView>
  </sheetViews>
  <sheetFormatPr defaultColWidth="9.44140625" defaultRowHeight="14.4" x14ac:dyDescent="0.3"/>
  <cols>
    <col min="1" max="1" width="17.44140625" style="44" bestFit="1" customWidth="1"/>
    <col min="2" max="4" width="9.44140625" customWidth="1"/>
  </cols>
  <sheetData>
    <row r="1" spans="1:34" s="39" customFormat="1" x14ac:dyDescent="0.3">
      <c r="A1" s="38"/>
      <c r="E1" s="852" t="s">
        <v>804</v>
      </c>
      <c r="F1" s="852"/>
      <c r="G1" s="852"/>
      <c r="H1" s="852"/>
      <c r="I1" s="852"/>
      <c r="J1" s="852"/>
      <c r="K1" s="852"/>
      <c r="L1" s="852"/>
      <c r="M1" s="852"/>
      <c r="N1" s="852"/>
      <c r="O1" s="852"/>
      <c r="P1" s="852"/>
      <c r="Q1" s="852"/>
      <c r="R1" s="852"/>
      <c r="S1" s="852"/>
      <c r="T1" s="852"/>
      <c r="U1" s="852"/>
      <c r="V1" s="852"/>
      <c r="W1" s="852"/>
      <c r="X1" s="852"/>
      <c r="Y1" s="852"/>
      <c r="Z1" s="852"/>
      <c r="AA1" s="852"/>
      <c r="AB1" s="852"/>
      <c r="AC1" s="852"/>
      <c r="AD1" s="852"/>
      <c r="AE1" s="852"/>
    </row>
    <row r="2" spans="1:34" s="39" customFormat="1" x14ac:dyDescent="0.3">
      <c r="A2" s="38"/>
      <c r="B2" s="39" t="s">
        <v>288</v>
      </c>
      <c r="C2" s="39" t="s">
        <v>287</v>
      </c>
      <c r="D2" s="39" t="s">
        <v>289</v>
      </c>
      <c r="E2" s="39">
        <v>1991</v>
      </c>
      <c r="F2" s="39">
        <v>1992</v>
      </c>
      <c r="G2" s="39">
        <v>1993</v>
      </c>
      <c r="H2" s="39">
        <v>1994</v>
      </c>
      <c r="I2" s="39">
        <v>1995</v>
      </c>
      <c r="J2" s="39">
        <v>1996</v>
      </c>
      <c r="K2" s="39">
        <v>1997</v>
      </c>
      <c r="L2" s="39">
        <v>1998</v>
      </c>
      <c r="M2" s="39">
        <v>1999</v>
      </c>
      <c r="N2" s="39">
        <v>2000</v>
      </c>
      <c r="O2" s="39">
        <v>2001</v>
      </c>
      <c r="P2" s="39">
        <v>2002</v>
      </c>
      <c r="Q2" s="39">
        <v>2003</v>
      </c>
      <c r="R2" s="39">
        <v>2004</v>
      </c>
      <c r="S2" s="39">
        <v>2005</v>
      </c>
      <c r="T2" s="39">
        <v>2006</v>
      </c>
      <c r="U2" s="39">
        <v>2007</v>
      </c>
      <c r="V2" s="39">
        <v>2008</v>
      </c>
      <c r="W2" s="39">
        <v>2009</v>
      </c>
      <c r="X2" s="39">
        <v>2010</v>
      </c>
      <c r="Y2" s="39">
        <v>2011</v>
      </c>
      <c r="Z2" s="39">
        <v>2012</v>
      </c>
      <c r="AA2" s="39">
        <v>2013</v>
      </c>
      <c r="AB2" s="39">
        <v>2014</v>
      </c>
      <c r="AC2" s="39">
        <v>2015</v>
      </c>
      <c r="AD2" s="39">
        <v>2016</v>
      </c>
      <c r="AE2" s="39">
        <v>2017</v>
      </c>
      <c r="AF2" s="39">
        <v>2018</v>
      </c>
      <c r="AG2" s="39">
        <v>2019</v>
      </c>
      <c r="AH2" s="39">
        <v>2020</v>
      </c>
    </row>
    <row r="3" spans="1:34" s="41" customFormat="1" x14ac:dyDescent="0.3">
      <c r="A3" s="40"/>
      <c r="B3" s="41" t="s">
        <v>323</v>
      </c>
      <c r="C3" s="41" t="s">
        <v>324</v>
      </c>
      <c r="D3" s="41" t="s">
        <v>325</v>
      </c>
      <c r="E3" s="41" t="s">
        <v>326</v>
      </c>
      <c r="F3" s="41" t="s">
        <v>327</v>
      </c>
      <c r="G3" s="41" t="s">
        <v>328</v>
      </c>
      <c r="H3" s="41" t="s">
        <v>329</v>
      </c>
      <c r="I3" s="41" t="s">
        <v>330</v>
      </c>
      <c r="J3" s="41" t="s">
        <v>331</v>
      </c>
      <c r="K3" s="41" t="s">
        <v>332</v>
      </c>
      <c r="L3" s="41" t="s">
        <v>333</v>
      </c>
      <c r="M3" s="41" t="s">
        <v>334</v>
      </c>
      <c r="N3" s="41" t="s">
        <v>335</v>
      </c>
      <c r="O3" s="41" t="s">
        <v>336</v>
      </c>
      <c r="P3" s="41" t="s">
        <v>337</v>
      </c>
      <c r="Q3" s="41" t="s">
        <v>338</v>
      </c>
      <c r="R3" s="41" t="s">
        <v>339</v>
      </c>
      <c r="S3" s="41" t="s">
        <v>340</v>
      </c>
      <c r="T3" s="41" t="s">
        <v>341</v>
      </c>
      <c r="U3" s="41" t="s">
        <v>342</v>
      </c>
      <c r="V3" s="41" t="s">
        <v>343</v>
      </c>
      <c r="W3" s="41" t="s">
        <v>344</v>
      </c>
      <c r="X3" s="41" t="s">
        <v>345</v>
      </c>
      <c r="Y3" s="41" t="s">
        <v>346</v>
      </c>
      <c r="Z3" s="41" t="s">
        <v>347</v>
      </c>
      <c r="AA3" s="41" t="s">
        <v>348</v>
      </c>
      <c r="AB3" s="41" t="s">
        <v>349</v>
      </c>
      <c r="AC3" s="41" t="s">
        <v>350</v>
      </c>
      <c r="AD3" s="41" t="s">
        <v>351</v>
      </c>
      <c r="AE3" s="41" t="s">
        <v>352</v>
      </c>
      <c r="AF3" s="41" t="s">
        <v>353</v>
      </c>
      <c r="AG3" s="41" t="s">
        <v>354</v>
      </c>
      <c r="AH3" s="41" t="s">
        <v>355</v>
      </c>
    </row>
    <row r="4" spans="1:34" x14ac:dyDescent="0.3">
      <c r="A4" s="42">
        <f ca="1">DATE(LOOKUP(Comparison!$D$3,TimestepID,StartYear),1,1)</f>
        <v>46023</v>
      </c>
      <c r="B4" s="1">
        <v>999</v>
      </c>
      <c r="C4" s="1">
        <v>999</v>
      </c>
      <c r="D4" s="1">
        <v>999</v>
      </c>
      <c r="E4">
        <v>999</v>
      </c>
      <c r="F4">
        <v>999</v>
      </c>
      <c r="G4">
        <v>999</v>
      </c>
      <c r="H4">
        <v>999</v>
      </c>
      <c r="I4">
        <v>999</v>
      </c>
      <c r="J4">
        <v>999</v>
      </c>
      <c r="K4">
        <v>999</v>
      </c>
      <c r="L4">
        <v>999</v>
      </c>
      <c r="M4">
        <v>999</v>
      </c>
      <c r="N4">
        <v>999</v>
      </c>
      <c r="O4">
        <v>999</v>
      </c>
      <c r="P4">
        <v>999</v>
      </c>
      <c r="Q4">
        <v>999</v>
      </c>
      <c r="R4">
        <v>999</v>
      </c>
      <c r="S4">
        <v>999</v>
      </c>
      <c r="T4">
        <v>999</v>
      </c>
      <c r="U4">
        <v>999</v>
      </c>
      <c r="V4">
        <v>999</v>
      </c>
      <c r="W4">
        <v>999</v>
      </c>
      <c r="X4">
        <v>999</v>
      </c>
      <c r="Y4">
        <v>999</v>
      </c>
      <c r="Z4">
        <v>999</v>
      </c>
      <c r="AA4">
        <v>999</v>
      </c>
      <c r="AB4">
        <v>999</v>
      </c>
      <c r="AC4">
        <v>999</v>
      </c>
      <c r="AD4">
        <v>999</v>
      </c>
      <c r="AE4">
        <v>999</v>
      </c>
      <c r="AF4">
        <v>999</v>
      </c>
      <c r="AG4">
        <v>999</v>
      </c>
      <c r="AH4">
        <v>999</v>
      </c>
    </row>
    <row r="5" spans="1:34" x14ac:dyDescent="0.3">
      <c r="A5" s="42">
        <f ca="1">IF(EDATE($A$4,12)&lt;=EDATE(DATE(LOOKUP(Comparison!$D$3,TimestepID,StartYear),1,1),(LOOKUP(Comparison!$B$6,TimestepID,Duration)-1)),EDATE(A4,12),"")</f>
        <v>46388</v>
      </c>
      <c r="B5" s="1">
        <v>4</v>
      </c>
      <c r="C5" s="1">
        <v>1</v>
      </c>
      <c r="D5" s="1">
        <v>2</v>
      </c>
      <c r="E5">
        <v>1</v>
      </c>
      <c r="F5">
        <v>4</v>
      </c>
      <c r="G5">
        <v>1</v>
      </c>
      <c r="H5">
        <v>4</v>
      </c>
      <c r="I5">
        <v>4</v>
      </c>
      <c r="J5">
        <v>4</v>
      </c>
      <c r="K5">
        <v>1</v>
      </c>
      <c r="L5">
        <v>1</v>
      </c>
      <c r="M5">
        <v>1</v>
      </c>
      <c r="N5">
        <v>1</v>
      </c>
      <c r="O5">
        <v>1</v>
      </c>
      <c r="P5">
        <v>1</v>
      </c>
      <c r="Q5">
        <v>1</v>
      </c>
      <c r="R5">
        <v>2</v>
      </c>
      <c r="S5">
        <v>1</v>
      </c>
      <c r="T5">
        <v>1</v>
      </c>
      <c r="U5">
        <v>4</v>
      </c>
      <c r="V5">
        <v>2</v>
      </c>
      <c r="W5">
        <v>1</v>
      </c>
      <c r="X5">
        <v>4</v>
      </c>
      <c r="Y5">
        <v>1</v>
      </c>
      <c r="Z5">
        <v>1</v>
      </c>
      <c r="AA5">
        <v>2</v>
      </c>
      <c r="AB5">
        <v>1</v>
      </c>
      <c r="AC5">
        <v>2</v>
      </c>
      <c r="AD5">
        <v>4</v>
      </c>
      <c r="AE5">
        <v>1</v>
      </c>
      <c r="AF5">
        <v>4</v>
      </c>
      <c r="AG5">
        <v>1</v>
      </c>
      <c r="AH5">
        <v>1</v>
      </c>
    </row>
    <row r="6" spans="1:34" x14ac:dyDescent="0.3">
      <c r="A6" s="42">
        <f ca="1">IF(EDATE($A$4,24)&lt;=EDATE(DATE(LOOKUP(Comparison!$D$3,TimestepID,StartYear),12,31),(LOOKUP(Comparison!$B$6,TimestepID,Duration)-1)),EDATE(A5,12),"")</f>
        <v>46753</v>
      </c>
      <c r="B6" s="1">
        <v>999</v>
      </c>
      <c r="C6" s="1">
        <v>2</v>
      </c>
      <c r="D6" s="1">
        <v>4</v>
      </c>
      <c r="E6">
        <v>4</v>
      </c>
      <c r="F6">
        <v>999</v>
      </c>
      <c r="G6">
        <v>4</v>
      </c>
      <c r="H6">
        <v>999</v>
      </c>
      <c r="I6">
        <v>999</v>
      </c>
      <c r="J6">
        <v>999</v>
      </c>
      <c r="K6">
        <v>999</v>
      </c>
      <c r="L6">
        <v>2</v>
      </c>
      <c r="M6">
        <v>1</v>
      </c>
      <c r="N6">
        <v>1</v>
      </c>
      <c r="O6">
        <v>1</v>
      </c>
      <c r="P6">
        <v>1</v>
      </c>
      <c r="Q6">
        <v>4</v>
      </c>
      <c r="R6">
        <v>999</v>
      </c>
      <c r="S6">
        <v>2</v>
      </c>
      <c r="T6">
        <v>4</v>
      </c>
      <c r="U6">
        <v>999</v>
      </c>
      <c r="V6">
        <v>2</v>
      </c>
      <c r="W6">
        <v>4</v>
      </c>
      <c r="X6">
        <v>999</v>
      </c>
      <c r="Y6">
        <v>1</v>
      </c>
      <c r="Z6">
        <v>2</v>
      </c>
      <c r="AA6">
        <v>2</v>
      </c>
      <c r="AB6">
        <v>2</v>
      </c>
      <c r="AC6">
        <v>4</v>
      </c>
      <c r="AD6">
        <v>999</v>
      </c>
      <c r="AE6">
        <v>4</v>
      </c>
      <c r="AF6">
        <v>999</v>
      </c>
      <c r="AG6">
        <v>1</v>
      </c>
      <c r="AH6">
        <v>1</v>
      </c>
    </row>
    <row r="7" spans="1:34" x14ac:dyDescent="0.3">
      <c r="A7" s="42">
        <f ca="1">IF(EDATE($A$4,36)&lt;=EDATE(DATE(LOOKUP(Comparison!$D$3,TimestepID,StartYear),1,1),(LOOKUP(Comparison!$B$6,TimestepID,Duration)-1)),EDATE(A6,12),"")</f>
        <v>47119</v>
      </c>
      <c r="B7" s="1">
        <v>999</v>
      </c>
      <c r="C7" s="1">
        <v>4</v>
      </c>
      <c r="D7" s="1">
        <v>4</v>
      </c>
      <c r="E7">
        <v>999</v>
      </c>
      <c r="F7">
        <v>999</v>
      </c>
      <c r="G7">
        <v>999</v>
      </c>
      <c r="H7">
        <v>999</v>
      </c>
      <c r="I7">
        <v>999</v>
      </c>
      <c r="J7">
        <v>999</v>
      </c>
      <c r="K7">
        <v>999</v>
      </c>
      <c r="L7">
        <v>2</v>
      </c>
      <c r="M7">
        <v>1</v>
      </c>
      <c r="N7">
        <v>1</v>
      </c>
      <c r="O7">
        <v>1</v>
      </c>
      <c r="P7">
        <v>4</v>
      </c>
      <c r="Q7">
        <v>999</v>
      </c>
      <c r="R7">
        <v>999</v>
      </c>
      <c r="S7">
        <v>4</v>
      </c>
      <c r="T7">
        <v>4</v>
      </c>
      <c r="U7">
        <v>999</v>
      </c>
      <c r="V7">
        <v>4</v>
      </c>
      <c r="W7">
        <v>999</v>
      </c>
      <c r="X7">
        <v>999</v>
      </c>
      <c r="Y7">
        <v>1</v>
      </c>
      <c r="Z7">
        <v>2</v>
      </c>
      <c r="AA7">
        <v>4</v>
      </c>
      <c r="AB7">
        <v>4</v>
      </c>
      <c r="AC7">
        <v>999</v>
      </c>
      <c r="AD7">
        <v>4</v>
      </c>
      <c r="AE7">
        <v>2</v>
      </c>
      <c r="AF7">
        <v>999</v>
      </c>
      <c r="AG7">
        <v>1</v>
      </c>
      <c r="AH7">
        <v>4</v>
      </c>
    </row>
    <row r="8" spans="1:34" x14ac:dyDescent="0.3">
      <c r="A8" s="42">
        <f ca="1">IF(EDATE($A$4,48)&lt;=EDATE(DATE(LOOKUP(Comparison!$D$3,TimestepID,StartYear),1,1),(LOOKUP(Comparison!$B$6,TimestepID,Duration)-1)),EDATE(A7,12),"")</f>
        <v>47484</v>
      </c>
      <c r="B8" s="1">
        <v>999</v>
      </c>
      <c r="C8" s="1">
        <v>4</v>
      </c>
      <c r="D8" s="1">
        <v>999</v>
      </c>
      <c r="E8">
        <v>999</v>
      </c>
      <c r="F8">
        <v>999</v>
      </c>
      <c r="G8">
        <v>999</v>
      </c>
      <c r="H8">
        <v>999</v>
      </c>
      <c r="I8">
        <v>999</v>
      </c>
      <c r="J8">
        <v>999</v>
      </c>
      <c r="K8">
        <v>999</v>
      </c>
      <c r="L8">
        <v>1</v>
      </c>
      <c r="M8">
        <v>1</v>
      </c>
      <c r="N8">
        <v>1</v>
      </c>
      <c r="O8">
        <v>4</v>
      </c>
      <c r="P8">
        <v>999</v>
      </c>
      <c r="Q8">
        <v>999</v>
      </c>
      <c r="R8">
        <v>999</v>
      </c>
      <c r="S8">
        <v>999</v>
      </c>
      <c r="T8">
        <v>999</v>
      </c>
      <c r="U8">
        <v>999</v>
      </c>
      <c r="V8">
        <v>999</v>
      </c>
      <c r="W8">
        <v>999</v>
      </c>
      <c r="X8">
        <v>4</v>
      </c>
      <c r="Y8">
        <v>2</v>
      </c>
      <c r="Z8">
        <v>4</v>
      </c>
      <c r="AA8">
        <v>4</v>
      </c>
      <c r="AB8">
        <v>999</v>
      </c>
      <c r="AC8">
        <v>999</v>
      </c>
      <c r="AD8">
        <v>999</v>
      </c>
      <c r="AE8">
        <v>2</v>
      </c>
      <c r="AF8">
        <v>2</v>
      </c>
      <c r="AG8">
        <v>4</v>
      </c>
      <c r="AH8">
        <v>999</v>
      </c>
    </row>
    <row r="9" spans="1:34" x14ac:dyDescent="0.3">
      <c r="A9" s="42">
        <f ca="1">IF(EDATE($A$4,48)&lt;=EDATE(DATE(LOOKUP(Comparison!$D$3,TimestepID,StartYear),1,1),(LOOKUP(Comparison!$B$6,TimestepID,Duration)-1)),EDATE(A8,12),"")</f>
        <v>47849</v>
      </c>
      <c r="B9" s="1">
        <v>999</v>
      </c>
      <c r="C9" s="1">
        <v>4</v>
      </c>
      <c r="D9" s="1">
        <v>999</v>
      </c>
      <c r="E9">
        <v>999</v>
      </c>
      <c r="F9">
        <v>999</v>
      </c>
      <c r="G9">
        <v>999</v>
      </c>
      <c r="H9">
        <v>999</v>
      </c>
      <c r="I9">
        <v>999</v>
      </c>
      <c r="J9">
        <v>999</v>
      </c>
      <c r="K9">
        <v>999</v>
      </c>
      <c r="L9">
        <v>1</v>
      </c>
      <c r="M9">
        <v>1</v>
      </c>
      <c r="N9">
        <v>4</v>
      </c>
      <c r="O9">
        <v>4</v>
      </c>
      <c r="P9">
        <v>999</v>
      </c>
      <c r="Q9">
        <v>999</v>
      </c>
      <c r="R9">
        <v>999</v>
      </c>
      <c r="S9">
        <v>999</v>
      </c>
      <c r="T9">
        <v>999</v>
      </c>
      <c r="U9">
        <v>999</v>
      </c>
      <c r="V9">
        <v>999</v>
      </c>
      <c r="W9">
        <v>999</v>
      </c>
      <c r="X9">
        <v>4</v>
      </c>
      <c r="Y9">
        <v>4</v>
      </c>
      <c r="Z9">
        <v>4</v>
      </c>
      <c r="AA9">
        <v>999</v>
      </c>
      <c r="AB9">
        <v>4</v>
      </c>
      <c r="AC9">
        <v>999</v>
      </c>
      <c r="AD9">
        <v>999</v>
      </c>
      <c r="AE9">
        <v>2</v>
      </c>
      <c r="AF9">
        <v>4</v>
      </c>
      <c r="AG9">
        <v>999</v>
      </c>
      <c r="AH9">
        <v>999</v>
      </c>
    </row>
    <row r="10" spans="1:34" x14ac:dyDescent="0.3">
      <c r="A10" s="42">
        <f ca="1">IF(EDATE($A$4,48)&lt;=EDATE(DATE(LOOKUP(Comparison!$D$3,TimestepID,StartYear),1,1),(LOOKUP(Comparison!$B$6,TimestepID,Duration)-1)),EDATE(A9,12),"")</f>
        <v>48214</v>
      </c>
      <c r="B10" s="1"/>
      <c r="C10" s="1"/>
      <c r="D10" s="1"/>
    </row>
    <row r="11" spans="1:34" x14ac:dyDescent="0.3">
      <c r="A11" s="42">
        <f ca="1">IF(EDATE($A$4,48)&lt;=EDATE(DATE(LOOKUP(Comparison!$D$3,TimestepID,StartYear),1,1),(LOOKUP(Comparison!$B$6,TimestepID,Duration)-1)),EDATE(A10,12),"")</f>
        <v>48580</v>
      </c>
      <c r="B11" s="1"/>
      <c r="C11" s="1"/>
      <c r="D11" s="1"/>
    </row>
    <row r="12" spans="1:34" x14ac:dyDescent="0.3">
      <c r="A12" s="42">
        <f ca="1">IF(EDATE($A$4,48)&lt;=EDATE(DATE(LOOKUP(Comparison!$D$3,TimestepID,StartYear),1,1),(LOOKUP(Comparison!$B$6,TimestepID,Duration)-1)),EDATE(A11,12),"")</f>
        <v>48945</v>
      </c>
      <c r="B12" s="1"/>
      <c r="C12" s="1"/>
      <c r="D12" s="1"/>
    </row>
    <row r="13" spans="1:34" x14ac:dyDescent="0.3">
      <c r="A13" s="42">
        <f ca="1">IF(EDATE($A$4,48)&lt;=EDATE(DATE(LOOKUP(Comparison!$D$3,TimestepID,StartYear),1,1),(LOOKUP(Comparison!$B$6,TimestepID,Duration)-1)),EDATE(A12,12),"")</f>
        <v>49310</v>
      </c>
      <c r="B13" s="1"/>
      <c r="C13" s="1"/>
      <c r="D13" s="1"/>
    </row>
    <row r="14" spans="1:34" x14ac:dyDescent="0.3">
      <c r="A14" s="42"/>
      <c r="B14" s="1"/>
      <c r="C14" s="1"/>
      <c r="D14" s="1"/>
    </row>
    <row r="15" spans="1:34" x14ac:dyDescent="0.3">
      <c r="A15" s="43"/>
    </row>
    <row r="16" spans="1:34" x14ac:dyDescent="0.3">
      <c r="A16" s="43"/>
    </row>
    <row r="17" spans="1:1" x14ac:dyDescent="0.3">
      <c r="A17" s="43"/>
    </row>
    <row r="18" spans="1:1" x14ac:dyDescent="0.3">
      <c r="A18" s="43"/>
    </row>
    <row r="19" spans="1:1" x14ac:dyDescent="0.3">
      <c r="A19" s="43"/>
    </row>
    <row r="20" spans="1:1" x14ac:dyDescent="0.3">
      <c r="A20" s="43"/>
    </row>
    <row r="21" spans="1:1" x14ac:dyDescent="0.3">
      <c r="A21" s="43"/>
    </row>
  </sheetData>
  <mergeCells count="1">
    <mergeCell ref="E1:AE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8">
    <tabColor rgb="FFC00000"/>
  </sheetPr>
  <dimension ref="A1:AI16"/>
  <sheetViews>
    <sheetView workbookViewId="0">
      <selection activeCell="B4" sqref="B4:AQ175"/>
    </sheetView>
  </sheetViews>
  <sheetFormatPr defaultColWidth="9.44140625" defaultRowHeight="14.4" x14ac:dyDescent="0.3"/>
  <cols>
    <col min="1" max="1" width="16.5546875" customWidth="1"/>
    <col min="5" max="5" width="9.5546875" customWidth="1"/>
    <col min="31" max="31" width="14.44140625" customWidth="1"/>
  </cols>
  <sheetData>
    <row r="1" spans="1:35" x14ac:dyDescent="0.3">
      <c r="A1" s="38"/>
      <c r="B1" s="853" t="s">
        <v>308</v>
      </c>
      <c r="C1" s="852"/>
      <c r="D1" s="852"/>
      <c r="E1" s="852"/>
      <c r="F1" s="852"/>
      <c r="G1" s="852"/>
      <c r="H1" s="852"/>
      <c r="I1" s="852"/>
      <c r="J1" s="852"/>
      <c r="K1" s="852"/>
      <c r="L1" s="852"/>
      <c r="M1" s="852"/>
      <c r="N1" s="852"/>
      <c r="O1" s="852"/>
      <c r="P1" s="852"/>
      <c r="Q1" s="852"/>
      <c r="R1" s="852"/>
      <c r="S1" s="852"/>
      <c r="T1" s="852"/>
      <c r="U1" s="852"/>
      <c r="V1" s="852"/>
      <c r="W1" s="852"/>
      <c r="X1" s="852"/>
      <c r="Y1" s="852"/>
      <c r="Z1" s="852"/>
      <c r="AA1" s="852"/>
      <c r="AB1" s="852"/>
      <c r="AC1" s="852"/>
      <c r="AD1" s="852"/>
      <c r="AE1" s="852"/>
      <c r="AF1" s="852"/>
      <c r="AG1" s="852"/>
      <c r="AH1" s="852"/>
      <c r="AI1" s="852"/>
    </row>
    <row r="2" spans="1:35" x14ac:dyDescent="0.3">
      <c r="A2" s="38"/>
      <c r="B2" s="39" t="s">
        <v>288</v>
      </c>
      <c r="C2" s="39" t="s">
        <v>287</v>
      </c>
      <c r="D2" s="39" t="s">
        <v>289</v>
      </c>
      <c r="E2" s="39">
        <v>1991</v>
      </c>
      <c r="F2" s="39">
        <v>1992</v>
      </c>
      <c r="G2" s="39">
        <v>1993</v>
      </c>
      <c r="H2" s="39">
        <v>1994</v>
      </c>
      <c r="I2" s="39">
        <v>1995</v>
      </c>
      <c r="J2" s="39">
        <v>1996</v>
      </c>
      <c r="K2" s="39">
        <v>1997</v>
      </c>
      <c r="L2" s="39">
        <v>1998</v>
      </c>
      <c r="M2" s="39">
        <v>1999</v>
      </c>
      <c r="N2" s="39">
        <v>2000</v>
      </c>
      <c r="O2" s="39">
        <v>2001</v>
      </c>
      <c r="P2" s="39">
        <v>2002</v>
      </c>
      <c r="Q2" s="39">
        <v>2003</v>
      </c>
      <c r="R2" s="39">
        <v>2004</v>
      </c>
      <c r="S2" s="39">
        <v>2005</v>
      </c>
      <c r="T2" s="39">
        <v>2006</v>
      </c>
      <c r="U2" s="39">
        <v>2007</v>
      </c>
      <c r="V2" s="39">
        <v>2008</v>
      </c>
      <c r="W2" s="39">
        <v>2009</v>
      </c>
      <c r="X2" s="39">
        <v>2010</v>
      </c>
      <c r="Y2" s="39">
        <v>2011</v>
      </c>
      <c r="Z2" s="39">
        <v>2012</v>
      </c>
      <c r="AA2" s="39">
        <v>2013</v>
      </c>
      <c r="AB2" s="39">
        <v>2014</v>
      </c>
      <c r="AC2" s="39">
        <v>2015</v>
      </c>
      <c r="AD2" s="39">
        <v>2016</v>
      </c>
      <c r="AE2" s="39">
        <v>2017</v>
      </c>
      <c r="AF2" s="190">
        <v>2018</v>
      </c>
      <c r="AG2" s="190">
        <v>2019</v>
      </c>
      <c r="AH2" s="190">
        <v>2020</v>
      </c>
      <c r="AI2" s="192"/>
    </row>
    <row r="3" spans="1:35" x14ac:dyDescent="0.3">
      <c r="A3" s="199" t="s">
        <v>356</v>
      </c>
      <c r="B3" s="41" t="s">
        <v>323</v>
      </c>
      <c r="C3" s="41" t="s">
        <v>324</v>
      </c>
      <c r="D3" s="41" t="s">
        <v>325</v>
      </c>
      <c r="E3" s="41" t="s">
        <v>326</v>
      </c>
      <c r="F3" s="41" t="s">
        <v>327</v>
      </c>
      <c r="G3" s="41" t="s">
        <v>328</v>
      </c>
      <c r="H3" s="41" t="s">
        <v>329</v>
      </c>
      <c r="I3" s="41" t="s">
        <v>330</v>
      </c>
      <c r="J3" s="41" t="s">
        <v>331</v>
      </c>
      <c r="K3" s="41" t="s">
        <v>332</v>
      </c>
      <c r="L3" s="41" t="s">
        <v>333</v>
      </c>
      <c r="M3" s="41" t="s">
        <v>334</v>
      </c>
      <c r="N3" s="41" t="s">
        <v>335</v>
      </c>
      <c r="O3" s="41" t="s">
        <v>336</v>
      </c>
      <c r="P3" s="41" t="s">
        <v>337</v>
      </c>
      <c r="Q3" s="41" t="s">
        <v>338</v>
      </c>
      <c r="R3" s="41" t="s">
        <v>339</v>
      </c>
      <c r="S3" s="41" t="s">
        <v>340</v>
      </c>
      <c r="T3" s="41" t="s">
        <v>341</v>
      </c>
      <c r="U3" s="41" t="s">
        <v>342</v>
      </c>
      <c r="V3" s="41" t="s">
        <v>343</v>
      </c>
      <c r="W3" s="41" t="s">
        <v>344</v>
      </c>
      <c r="X3" s="41" t="s">
        <v>345</v>
      </c>
      <c r="Y3" s="41" t="s">
        <v>346</v>
      </c>
      <c r="Z3" s="41" t="s">
        <v>347</v>
      </c>
      <c r="AA3" s="41" t="s">
        <v>348</v>
      </c>
      <c r="AB3" s="41" t="s">
        <v>349</v>
      </c>
      <c r="AC3" s="41" t="s">
        <v>350</v>
      </c>
      <c r="AD3" s="41" t="s">
        <v>351</v>
      </c>
      <c r="AE3" s="41" t="s">
        <v>352</v>
      </c>
      <c r="AF3" s="191" t="s">
        <v>353</v>
      </c>
      <c r="AG3" s="191" t="s">
        <v>354</v>
      </c>
      <c r="AH3" s="191" t="s">
        <v>355</v>
      </c>
      <c r="AI3" s="191"/>
    </row>
    <row r="4" spans="1:35" x14ac:dyDescent="0.3">
      <c r="A4" s="42">
        <f ca="1">DATE(LOOKUP(Comparison!$D$3,TimestepID,StartYear),1,1)</f>
        <v>46023</v>
      </c>
      <c r="B4" s="1">
        <v>999</v>
      </c>
      <c r="C4" s="1">
        <v>999</v>
      </c>
      <c r="D4" s="1">
        <v>999</v>
      </c>
      <c r="E4" s="1">
        <v>999</v>
      </c>
      <c r="F4" s="1">
        <v>999</v>
      </c>
      <c r="G4" s="1">
        <v>999</v>
      </c>
      <c r="H4" s="1">
        <v>999</v>
      </c>
      <c r="I4" s="1">
        <v>999</v>
      </c>
      <c r="J4" s="1">
        <v>999</v>
      </c>
      <c r="K4" s="1">
        <v>999</v>
      </c>
      <c r="L4" s="1">
        <v>999</v>
      </c>
      <c r="M4">
        <v>999</v>
      </c>
      <c r="N4">
        <v>999</v>
      </c>
      <c r="O4">
        <v>999</v>
      </c>
      <c r="P4">
        <v>999</v>
      </c>
      <c r="Q4">
        <v>999</v>
      </c>
      <c r="R4">
        <v>999</v>
      </c>
      <c r="S4">
        <v>999</v>
      </c>
      <c r="T4">
        <v>999</v>
      </c>
      <c r="U4">
        <v>999</v>
      </c>
      <c r="V4">
        <v>999</v>
      </c>
      <c r="W4">
        <v>999</v>
      </c>
      <c r="X4">
        <v>999</v>
      </c>
      <c r="Y4">
        <v>999</v>
      </c>
      <c r="Z4">
        <v>999</v>
      </c>
      <c r="AA4">
        <v>999</v>
      </c>
      <c r="AB4">
        <v>999</v>
      </c>
      <c r="AC4">
        <v>999</v>
      </c>
      <c r="AD4">
        <v>999</v>
      </c>
      <c r="AE4">
        <v>999</v>
      </c>
      <c r="AF4">
        <v>999</v>
      </c>
      <c r="AG4">
        <v>999</v>
      </c>
      <c r="AH4">
        <v>999</v>
      </c>
    </row>
    <row r="5" spans="1:35" x14ac:dyDescent="0.3">
      <c r="A5" s="42">
        <f ca="1">IF(EDATE($A$4,12)&lt;=EDATE(DATE(LOOKUP(Comparison!$D$3,TimestepID,StartYear),1,1),(LOOKUP(Comparison!$B$6,TimestepID,Duration)-1)),EDATE(A4,12),"")</f>
        <v>46388</v>
      </c>
      <c r="B5" s="1">
        <v>999</v>
      </c>
      <c r="C5" s="1">
        <v>999</v>
      </c>
      <c r="D5" s="1">
        <v>999</v>
      </c>
      <c r="E5" s="1">
        <v>999</v>
      </c>
      <c r="F5" s="1">
        <v>999</v>
      </c>
      <c r="G5" s="1">
        <v>999</v>
      </c>
      <c r="H5" s="1">
        <v>999</v>
      </c>
      <c r="I5" s="1">
        <v>999</v>
      </c>
      <c r="J5" s="1">
        <v>999</v>
      </c>
      <c r="K5" s="1">
        <v>999</v>
      </c>
      <c r="L5" s="1">
        <v>999</v>
      </c>
      <c r="M5">
        <v>999</v>
      </c>
      <c r="N5">
        <v>999</v>
      </c>
      <c r="O5">
        <v>999</v>
      </c>
      <c r="P5">
        <v>999</v>
      </c>
      <c r="Q5">
        <v>999</v>
      </c>
      <c r="R5">
        <v>999</v>
      </c>
      <c r="S5">
        <v>999</v>
      </c>
      <c r="T5">
        <v>999</v>
      </c>
      <c r="U5">
        <v>999</v>
      </c>
      <c r="V5">
        <v>999</v>
      </c>
      <c r="W5">
        <v>999</v>
      </c>
      <c r="X5">
        <v>999</v>
      </c>
      <c r="Y5">
        <v>999</v>
      </c>
      <c r="Z5">
        <v>999</v>
      </c>
      <c r="AA5">
        <v>999</v>
      </c>
      <c r="AB5">
        <v>999</v>
      </c>
      <c r="AC5">
        <v>999</v>
      </c>
      <c r="AD5">
        <v>999</v>
      </c>
      <c r="AE5">
        <v>999</v>
      </c>
      <c r="AF5">
        <v>999</v>
      </c>
      <c r="AG5">
        <v>999</v>
      </c>
      <c r="AH5">
        <v>999</v>
      </c>
    </row>
    <row r="6" spans="1:35" x14ac:dyDescent="0.3">
      <c r="A6" s="42">
        <f ca="1">IF(EDATE($A$4,24)&lt;=EDATE(DATE(LOOKUP(Comparison!$D$3,TimestepID,StartYear),12,31),(LOOKUP(Comparison!$B$6,TimestepID,Duration)-1)),EDATE(A5,12),"")</f>
        <v>46753</v>
      </c>
      <c r="B6" s="1">
        <v>999</v>
      </c>
      <c r="C6" s="1">
        <v>999</v>
      </c>
      <c r="D6" s="1">
        <v>999</v>
      </c>
      <c r="E6" s="1">
        <v>999</v>
      </c>
      <c r="F6" s="1">
        <v>999</v>
      </c>
      <c r="G6" s="1">
        <v>999</v>
      </c>
      <c r="H6" s="1">
        <v>999</v>
      </c>
      <c r="I6" s="1">
        <v>999</v>
      </c>
      <c r="J6" s="1">
        <v>999</v>
      </c>
      <c r="K6">
        <v>999</v>
      </c>
      <c r="L6">
        <v>999</v>
      </c>
      <c r="M6">
        <v>999</v>
      </c>
      <c r="N6">
        <v>999</v>
      </c>
      <c r="O6">
        <v>999</v>
      </c>
      <c r="P6">
        <v>999</v>
      </c>
      <c r="Q6">
        <v>999</v>
      </c>
      <c r="R6">
        <v>999</v>
      </c>
      <c r="S6">
        <v>999</v>
      </c>
      <c r="T6">
        <v>999</v>
      </c>
      <c r="U6">
        <v>999</v>
      </c>
      <c r="V6">
        <v>999</v>
      </c>
      <c r="W6">
        <v>999</v>
      </c>
      <c r="X6">
        <v>999</v>
      </c>
      <c r="Y6">
        <v>999</v>
      </c>
      <c r="Z6">
        <v>999</v>
      </c>
      <c r="AA6">
        <v>999</v>
      </c>
      <c r="AB6">
        <v>999</v>
      </c>
      <c r="AC6">
        <v>999</v>
      </c>
      <c r="AD6">
        <v>999</v>
      </c>
      <c r="AE6">
        <v>999</v>
      </c>
      <c r="AF6">
        <v>999</v>
      </c>
      <c r="AG6">
        <v>999</v>
      </c>
      <c r="AH6">
        <v>999</v>
      </c>
    </row>
    <row r="7" spans="1:35" x14ac:dyDescent="0.3">
      <c r="A7" s="42">
        <f ca="1">IF(EDATE($A$4,36)&lt;=EDATE(DATE(LOOKUP(Comparison!$D$3,TimestepID,StartYear),1,1),(LOOKUP(Comparison!$B$6,TimestepID,Duration)-1)),EDATE(A6,12),"")</f>
        <v>47119</v>
      </c>
      <c r="B7" s="1">
        <v>999</v>
      </c>
      <c r="C7" s="1">
        <v>999</v>
      </c>
      <c r="D7" s="1">
        <v>999</v>
      </c>
      <c r="E7">
        <v>999</v>
      </c>
      <c r="F7">
        <v>999</v>
      </c>
      <c r="G7">
        <v>999</v>
      </c>
      <c r="H7">
        <v>0.5</v>
      </c>
      <c r="I7">
        <v>999</v>
      </c>
      <c r="J7">
        <v>999</v>
      </c>
      <c r="K7">
        <v>999</v>
      </c>
      <c r="L7">
        <v>999</v>
      </c>
      <c r="M7">
        <v>999</v>
      </c>
      <c r="N7">
        <v>999</v>
      </c>
      <c r="O7">
        <v>999</v>
      </c>
      <c r="P7">
        <v>999</v>
      </c>
      <c r="Q7">
        <v>999</v>
      </c>
      <c r="R7">
        <v>999</v>
      </c>
      <c r="S7">
        <v>999</v>
      </c>
      <c r="T7">
        <v>999</v>
      </c>
      <c r="U7">
        <v>999</v>
      </c>
      <c r="V7">
        <v>999</v>
      </c>
      <c r="W7">
        <v>999</v>
      </c>
      <c r="X7">
        <v>999</v>
      </c>
      <c r="Y7">
        <v>999</v>
      </c>
      <c r="Z7">
        <v>999</v>
      </c>
      <c r="AA7">
        <v>999</v>
      </c>
      <c r="AB7">
        <v>999</v>
      </c>
      <c r="AC7">
        <v>999</v>
      </c>
      <c r="AD7">
        <v>999</v>
      </c>
      <c r="AE7">
        <v>999</v>
      </c>
      <c r="AF7">
        <v>999</v>
      </c>
      <c r="AG7">
        <v>999</v>
      </c>
      <c r="AH7">
        <v>999</v>
      </c>
    </row>
    <row r="8" spans="1:35" x14ac:dyDescent="0.3">
      <c r="A8" s="42">
        <f ca="1">IF(EDATE($A$4,48)&lt;=EDATE(DATE(LOOKUP(Comparison!$D$3,TimestepID,StartYear),1,1),(LOOKUP(Comparison!$B$6,TimestepID,Duration)-1)),EDATE(A7,12),"")</f>
        <v>47484</v>
      </c>
      <c r="B8" s="1">
        <v>999</v>
      </c>
      <c r="C8" s="1">
        <v>999</v>
      </c>
      <c r="D8" s="1">
        <v>999</v>
      </c>
      <c r="E8">
        <v>999</v>
      </c>
      <c r="F8">
        <v>0.5</v>
      </c>
      <c r="G8">
        <v>0.5</v>
      </c>
      <c r="H8">
        <v>0.4</v>
      </c>
      <c r="I8">
        <v>0.5</v>
      </c>
      <c r="J8">
        <v>999</v>
      </c>
      <c r="K8">
        <v>999</v>
      </c>
      <c r="L8">
        <v>999</v>
      </c>
      <c r="M8">
        <v>999</v>
      </c>
      <c r="N8">
        <v>999</v>
      </c>
      <c r="O8">
        <v>999</v>
      </c>
      <c r="P8">
        <v>999</v>
      </c>
      <c r="Q8">
        <v>999</v>
      </c>
      <c r="R8">
        <v>999</v>
      </c>
      <c r="S8">
        <v>999</v>
      </c>
      <c r="T8">
        <v>999</v>
      </c>
      <c r="U8">
        <v>999</v>
      </c>
      <c r="V8">
        <v>999</v>
      </c>
      <c r="W8">
        <v>999</v>
      </c>
      <c r="X8">
        <v>999</v>
      </c>
      <c r="Y8">
        <v>999</v>
      </c>
      <c r="Z8">
        <v>999</v>
      </c>
      <c r="AA8">
        <v>999</v>
      </c>
      <c r="AB8">
        <v>999</v>
      </c>
      <c r="AC8">
        <v>999</v>
      </c>
      <c r="AD8">
        <v>999</v>
      </c>
      <c r="AE8">
        <v>999</v>
      </c>
      <c r="AF8">
        <v>999</v>
      </c>
      <c r="AG8">
        <v>999</v>
      </c>
      <c r="AH8">
        <v>999</v>
      </c>
    </row>
    <row r="9" spans="1:35" x14ac:dyDescent="0.3">
      <c r="A9" s="42">
        <f ca="1">IF(EDATE($A$4,48)&lt;=EDATE(DATE(LOOKUP(Comparison!$D$3,TimestepID,StartYear),1,1),(LOOKUP(Comparison!$B$6,TimestepID,Duration)-1)),EDATE(A8,12),"")</f>
        <v>47849</v>
      </c>
      <c r="B9" s="1">
        <v>999</v>
      </c>
      <c r="C9" s="1">
        <v>999</v>
      </c>
      <c r="D9" s="1">
        <v>999</v>
      </c>
      <c r="E9">
        <v>0.5</v>
      </c>
      <c r="F9">
        <v>0.1</v>
      </c>
      <c r="G9">
        <v>0.4</v>
      </c>
      <c r="H9">
        <v>0.1</v>
      </c>
      <c r="I9">
        <v>999</v>
      </c>
      <c r="J9">
        <v>999</v>
      </c>
      <c r="K9">
        <v>999</v>
      </c>
      <c r="L9">
        <v>999</v>
      </c>
      <c r="M9">
        <v>999</v>
      </c>
      <c r="N9">
        <v>999</v>
      </c>
      <c r="O9">
        <v>999</v>
      </c>
      <c r="P9">
        <v>999</v>
      </c>
      <c r="Q9">
        <v>999</v>
      </c>
      <c r="R9">
        <v>999</v>
      </c>
      <c r="S9">
        <v>999</v>
      </c>
      <c r="T9">
        <v>999</v>
      </c>
      <c r="U9">
        <v>999</v>
      </c>
      <c r="V9">
        <v>999</v>
      </c>
      <c r="W9">
        <v>999</v>
      </c>
      <c r="X9">
        <v>999</v>
      </c>
      <c r="Y9">
        <v>999</v>
      </c>
      <c r="Z9">
        <v>999</v>
      </c>
      <c r="AA9">
        <v>999</v>
      </c>
      <c r="AB9">
        <v>999</v>
      </c>
      <c r="AC9">
        <v>999</v>
      </c>
      <c r="AD9">
        <v>999</v>
      </c>
      <c r="AE9">
        <v>999</v>
      </c>
      <c r="AF9">
        <v>999</v>
      </c>
      <c r="AG9">
        <v>999</v>
      </c>
      <c r="AH9">
        <v>999</v>
      </c>
    </row>
    <row r="10" spans="1:35" x14ac:dyDescent="0.3">
      <c r="A10" s="42">
        <f ca="1">IF(EDATE($A$4,48)&lt;=EDATE(DATE(LOOKUP(Comparison!$D$3,TimestepID,StartYear),1,1),(LOOKUP(Comparison!$B$6,TimestepID,Duration)-1)),EDATE(A9,12),"")</f>
        <v>48214</v>
      </c>
      <c r="B10" s="1"/>
      <c r="C10" s="1"/>
      <c r="D10" s="1"/>
    </row>
    <row r="11" spans="1:35" x14ac:dyDescent="0.3">
      <c r="A11" s="42">
        <f ca="1">IF(EDATE($A$4,48)&lt;=EDATE(DATE(LOOKUP(Comparison!$D$3,TimestepID,StartYear),1,1),(LOOKUP(Comparison!$B$6,TimestepID,Duration)-1)),EDATE(A10,12),"")</f>
        <v>48580</v>
      </c>
      <c r="B11" s="1"/>
      <c r="C11" s="1"/>
      <c r="D11" s="1"/>
      <c r="E11" s="1"/>
      <c r="F11" s="1"/>
      <c r="G11" s="458"/>
    </row>
    <row r="12" spans="1:35" x14ac:dyDescent="0.3">
      <c r="A12" s="42">
        <f ca="1">IF(EDATE($A$4,48)&lt;=EDATE(DATE(LOOKUP(Comparison!$D$3,TimestepID,StartYear),1,1),(LOOKUP(Comparison!$B$6,TimestepID,Duration)-1)),EDATE(A11,12),"")</f>
        <v>48945</v>
      </c>
      <c r="B12" s="1"/>
      <c r="C12" s="1"/>
      <c r="D12" s="1"/>
      <c r="E12" s="1"/>
      <c r="F12" s="1"/>
      <c r="G12" s="458"/>
    </row>
    <row r="13" spans="1:35" x14ac:dyDescent="0.3">
      <c r="A13" s="42">
        <f ca="1">IF(EDATE($A$4,48)&lt;=EDATE(DATE(LOOKUP(Comparison!$D$3,TimestepID,StartYear),1,1),(LOOKUP(Comparison!$B$6,TimestepID,Duration)-1)),EDATE(A12,12),"")</f>
        <v>49310</v>
      </c>
      <c r="B13" s="1"/>
      <c r="C13" s="1"/>
      <c r="D13" s="1"/>
      <c r="E13" s="1"/>
      <c r="F13" s="1"/>
      <c r="G13" s="458"/>
    </row>
    <row r="14" spans="1:35" x14ac:dyDescent="0.3">
      <c r="A14" s="42"/>
      <c r="B14" s="1"/>
      <c r="C14" s="1"/>
      <c r="D14" s="1"/>
      <c r="E14" s="1"/>
      <c r="F14" s="1"/>
      <c r="G14" s="458"/>
    </row>
    <row r="15" spans="1:35" x14ac:dyDescent="0.3">
      <c r="A15" s="42"/>
      <c r="E15" s="1"/>
      <c r="F15" s="1"/>
      <c r="G15" s="458"/>
    </row>
    <row r="16" spans="1:35" x14ac:dyDescent="0.3">
      <c r="E16" s="1"/>
      <c r="F16" s="1"/>
      <c r="G16" s="458"/>
    </row>
  </sheetData>
  <mergeCells count="1">
    <mergeCell ref="B1:AI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1">
    <tabColor rgb="FFC00000"/>
  </sheetPr>
  <dimension ref="A1:AH21"/>
  <sheetViews>
    <sheetView workbookViewId="0">
      <selection activeCell="B4" sqref="B4:AQ175"/>
    </sheetView>
  </sheetViews>
  <sheetFormatPr defaultColWidth="9.44140625" defaultRowHeight="14.4" x14ac:dyDescent="0.3"/>
  <cols>
    <col min="1" max="1" width="17.44140625" style="44" bestFit="1" customWidth="1"/>
    <col min="2" max="4" width="9.44140625" customWidth="1"/>
  </cols>
  <sheetData>
    <row r="1" spans="1:34" s="39" customFormat="1" x14ac:dyDescent="0.3">
      <c r="A1" s="38"/>
      <c r="E1" s="852" t="s">
        <v>459</v>
      </c>
      <c r="F1" s="852"/>
      <c r="G1" s="852"/>
      <c r="H1" s="852"/>
      <c r="I1" s="852"/>
      <c r="J1" s="852"/>
      <c r="K1" s="852"/>
      <c r="L1" s="852"/>
      <c r="M1" s="852"/>
      <c r="N1" s="852"/>
      <c r="O1" s="852"/>
      <c r="P1" s="852"/>
      <c r="Q1" s="852"/>
      <c r="R1" s="852"/>
      <c r="S1" s="852"/>
      <c r="T1" s="852"/>
      <c r="U1" s="852"/>
      <c r="V1" s="852"/>
      <c r="W1" s="852"/>
      <c r="X1" s="852"/>
      <c r="Y1" s="852"/>
      <c r="Z1" s="852"/>
      <c r="AA1" s="852"/>
      <c r="AB1" s="852"/>
      <c r="AC1" s="852"/>
      <c r="AD1" s="852"/>
      <c r="AE1" s="852"/>
    </row>
    <row r="2" spans="1:34" s="39" customFormat="1" x14ac:dyDescent="0.3">
      <c r="A2" s="38" t="s">
        <v>458</v>
      </c>
      <c r="B2" s="39" t="s">
        <v>288</v>
      </c>
      <c r="C2" s="39" t="s">
        <v>287</v>
      </c>
      <c r="D2" s="39" t="s">
        <v>289</v>
      </c>
      <c r="E2" s="39">
        <v>1991</v>
      </c>
      <c r="F2" s="39">
        <v>1992</v>
      </c>
      <c r="G2" s="39">
        <v>1993</v>
      </c>
      <c r="H2" s="39">
        <v>1994</v>
      </c>
      <c r="I2" s="39">
        <v>1995</v>
      </c>
      <c r="J2" s="39">
        <v>1996</v>
      </c>
      <c r="K2" s="39">
        <v>1997</v>
      </c>
      <c r="L2" s="39">
        <v>1998</v>
      </c>
      <c r="M2" s="39">
        <v>1999</v>
      </c>
      <c r="N2" s="39">
        <v>2000</v>
      </c>
      <c r="O2" s="39">
        <v>2001</v>
      </c>
      <c r="P2" s="39">
        <v>2002</v>
      </c>
      <c r="Q2" s="39">
        <v>2003</v>
      </c>
      <c r="R2" s="39">
        <v>2004</v>
      </c>
      <c r="S2" s="39">
        <v>2005</v>
      </c>
      <c r="T2" s="39">
        <v>2006</v>
      </c>
      <c r="U2" s="39">
        <v>2007</v>
      </c>
      <c r="V2" s="39">
        <v>2008</v>
      </c>
      <c r="W2" s="39">
        <v>2009</v>
      </c>
      <c r="X2" s="39">
        <v>2010</v>
      </c>
      <c r="Y2" s="39">
        <v>2011</v>
      </c>
      <c r="Z2" s="39">
        <v>2012</v>
      </c>
      <c r="AA2" s="39">
        <v>2013</v>
      </c>
      <c r="AB2" s="39">
        <v>2014</v>
      </c>
      <c r="AC2" s="39">
        <v>2015</v>
      </c>
      <c r="AD2" s="39">
        <v>2016</v>
      </c>
      <c r="AE2" s="39">
        <v>2017</v>
      </c>
      <c r="AF2" s="39">
        <v>2018</v>
      </c>
      <c r="AG2" s="39">
        <v>2019</v>
      </c>
      <c r="AH2" s="39">
        <v>2020</v>
      </c>
    </row>
    <row r="3" spans="1:34" s="41" customFormat="1" x14ac:dyDescent="0.3">
      <c r="A3" s="40"/>
      <c r="B3" s="41" t="s">
        <v>323</v>
      </c>
      <c r="C3" s="41" t="s">
        <v>324</v>
      </c>
      <c r="D3" s="41" t="s">
        <v>325</v>
      </c>
      <c r="E3" s="41" t="s">
        <v>326</v>
      </c>
      <c r="F3" s="41" t="s">
        <v>327</v>
      </c>
      <c r="G3" s="41" t="s">
        <v>328</v>
      </c>
      <c r="H3" s="41" t="s">
        <v>329</v>
      </c>
      <c r="I3" s="41" t="s">
        <v>330</v>
      </c>
      <c r="J3" s="41" t="s">
        <v>331</v>
      </c>
      <c r="K3" s="41" t="s">
        <v>332</v>
      </c>
      <c r="L3" s="41" t="s">
        <v>333</v>
      </c>
      <c r="M3" s="41" t="s">
        <v>334</v>
      </c>
      <c r="N3" s="41" t="s">
        <v>335</v>
      </c>
      <c r="O3" s="41" t="s">
        <v>336</v>
      </c>
      <c r="P3" s="41" t="s">
        <v>337</v>
      </c>
      <c r="Q3" s="41" t="s">
        <v>338</v>
      </c>
      <c r="R3" s="41" t="s">
        <v>339</v>
      </c>
      <c r="S3" s="41" t="s">
        <v>340</v>
      </c>
      <c r="T3" s="41" t="s">
        <v>341</v>
      </c>
      <c r="U3" s="41" t="s">
        <v>342</v>
      </c>
      <c r="V3" s="41" t="s">
        <v>343</v>
      </c>
      <c r="W3" s="41" t="s">
        <v>344</v>
      </c>
      <c r="X3" s="41" t="s">
        <v>345</v>
      </c>
      <c r="Y3" s="41" t="s">
        <v>346</v>
      </c>
      <c r="Z3" s="41" t="s">
        <v>347</v>
      </c>
      <c r="AA3" s="41" t="s">
        <v>348</v>
      </c>
      <c r="AB3" s="41" t="s">
        <v>349</v>
      </c>
      <c r="AC3" s="41" t="s">
        <v>350</v>
      </c>
      <c r="AD3" s="41" t="s">
        <v>351</v>
      </c>
      <c r="AE3" s="41" t="s">
        <v>352</v>
      </c>
      <c r="AF3" s="41" t="s">
        <v>353</v>
      </c>
      <c r="AG3" s="41" t="s">
        <v>354</v>
      </c>
      <c r="AH3" s="41" t="s">
        <v>355</v>
      </c>
    </row>
    <row r="4" spans="1:34" x14ac:dyDescent="0.3">
      <c r="A4" s="42">
        <f ca="1">DATE(LOOKUP(Comparison!$D$3,TimestepID,StartYear),1,1)</f>
        <v>46023</v>
      </c>
      <c r="B4" s="1">
        <v>0</v>
      </c>
      <c r="C4" s="1">
        <v>0</v>
      </c>
      <c r="D4" s="1">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row>
    <row r="5" spans="1:34" x14ac:dyDescent="0.3">
      <c r="A5" s="42">
        <f ca="1">IF(EDATE($A$4,12)&lt;=EDATE(DATE(LOOKUP(Comparison!$D$3,TimestepID,StartYear),1,1),(LOOKUP(Comparison!$B$6,TimestepID,Duration)-1)),EDATE(A4,12),"")</f>
        <v>46388</v>
      </c>
      <c r="B5" s="1">
        <v>0</v>
      </c>
      <c r="C5" s="1">
        <v>0</v>
      </c>
      <c r="D5" s="1">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row>
    <row r="6" spans="1:34" x14ac:dyDescent="0.3">
      <c r="A6" s="42">
        <f ca="1">IF(EDATE($A$4,24)&lt;=EDATE(DATE(LOOKUP(Comparison!$D$3,TimestepID,StartYear),12,31),(LOOKUP(Comparison!$B$6,TimestepID,Duration)-1)),EDATE(A5,12),"")</f>
        <v>46753</v>
      </c>
      <c r="B6" s="1">
        <v>0</v>
      </c>
      <c r="C6" s="1">
        <v>0</v>
      </c>
      <c r="D6" s="1">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row>
    <row r="7" spans="1:34" x14ac:dyDescent="0.3">
      <c r="A7" s="42">
        <f ca="1">IF(EDATE($A$4,36)&lt;=EDATE(DATE(LOOKUP(Comparison!$D$3,TimestepID,StartYear),1,1),(LOOKUP(Comparison!$B$6,TimestepID,Duration)-1)),EDATE(A6,12),"")</f>
        <v>47119</v>
      </c>
      <c r="B7" s="1">
        <v>0</v>
      </c>
      <c r="C7" s="1">
        <v>0</v>
      </c>
      <c r="D7" s="1">
        <v>0</v>
      </c>
      <c r="E7">
        <v>0</v>
      </c>
      <c r="F7">
        <v>0</v>
      </c>
      <c r="G7">
        <v>0</v>
      </c>
      <c r="H7">
        <v>0</v>
      </c>
      <c r="I7">
        <v>0</v>
      </c>
      <c r="J7">
        <v>0</v>
      </c>
      <c r="K7">
        <v>0</v>
      </c>
      <c r="L7">
        <v>0</v>
      </c>
      <c r="M7">
        <v>0</v>
      </c>
      <c r="N7">
        <v>0</v>
      </c>
      <c r="O7">
        <v>0</v>
      </c>
      <c r="P7">
        <v>0</v>
      </c>
      <c r="Q7">
        <v>0</v>
      </c>
      <c r="R7">
        <v>0</v>
      </c>
      <c r="S7">
        <v>0</v>
      </c>
      <c r="T7">
        <v>0</v>
      </c>
      <c r="U7">
        <v>0</v>
      </c>
      <c r="V7">
        <v>0</v>
      </c>
      <c r="W7">
        <v>0</v>
      </c>
      <c r="X7">
        <v>0</v>
      </c>
      <c r="Y7">
        <v>0</v>
      </c>
      <c r="Z7">
        <v>0</v>
      </c>
      <c r="AA7">
        <v>0</v>
      </c>
      <c r="AB7">
        <v>0</v>
      </c>
      <c r="AC7">
        <v>0</v>
      </c>
      <c r="AD7">
        <v>0</v>
      </c>
      <c r="AE7">
        <v>0</v>
      </c>
      <c r="AF7">
        <v>0</v>
      </c>
      <c r="AG7">
        <v>0</v>
      </c>
      <c r="AH7">
        <v>0</v>
      </c>
    </row>
    <row r="8" spans="1:34" x14ac:dyDescent="0.3">
      <c r="A8" s="42">
        <f ca="1">IF(EDATE($A$4,48)&lt;=EDATE(DATE(LOOKUP(Comparison!$D$3,TimestepID,StartYear),1,1),(LOOKUP(Comparison!$B$6,TimestepID,Duration)-1)),EDATE(A7,12),"")</f>
        <v>47484</v>
      </c>
      <c r="B8" s="1">
        <v>0</v>
      </c>
      <c r="C8" s="1">
        <v>0</v>
      </c>
      <c r="D8" s="1">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3">
      <c r="A9" s="42">
        <f ca="1">IF(EDATE($A$4,48)&lt;=EDATE(DATE(LOOKUP(Comparison!$D$3,TimestepID,StartYear),1,1),(LOOKUP(Comparison!$B$6,TimestepID,Duration)-1)),EDATE(A8,12),"")</f>
        <v>47849</v>
      </c>
      <c r="B9" s="1">
        <v>0</v>
      </c>
      <c r="C9" s="1">
        <v>0</v>
      </c>
      <c r="D9" s="1">
        <v>0</v>
      </c>
      <c r="E9">
        <v>0</v>
      </c>
      <c r="F9">
        <v>-1</v>
      </c>
      <c r="G9">
        <v>0</v>
      </c>
      <c r="H9">
        <v>-1</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3">
      <c r="A10" s="42">
        <f ca="1">IF(EDATE($A$4,48)&lt;=EDATE(DATE(LOOKUP(Comparison!$D$3,TimestepID,StartYear),1,1),(LOOKUP(Comparison!$B$6,TimestepID,Duration)-1)),EDATE(A9,12),"")</f>
        <v>48214</v>
      </c>
      <c r="B10" s="1"/>
      <c r="C10" s="1"/>
      <c r="D10" s="1"/>
    </row>
    <row r="11" spans="1:34" x14ac:dyDescent="0.3">
      <c r="A11" s="42">
        <f ca="1">IF(EDATE($A$4,48)&lt;=EDATE(DATE(LOOKUP(Comparison!$D$3,TimestepID,StartYear),1,1),(LOOKUP(Comparison!$B$6,TimestepID,Duration)-1)),EDATE(A10,12),"")</f>
        <v>48580</v>
      </c>
      <c r="B11" s="1"/>
      <c r="C11" s="1"/>
      <c r="D11" s="1"/>
    </row>
    <row r="12" spans="1:34" x14ac:dyDescent="0.3">
      <c r="A12" s="42">
        <f ca="1">IF(EDATE($A$4,48)&lt;=EDATE(DATE(LOOKUP(Comparison!$D$3,TimestepID,StartYear),1,1),(LOOKUP(Comparison!$B$6,TimestepID,Duration)-1)),EDATE(A11,12),"")</f>
        <v>48945</v>
      </c>
      <c r="B12" s="1"/>
      <c r="C12" s="1"/>
      <c r="D12" s="1"/>
    </row>
    <row r="13" spans="1:34" x14ac:dyDescent="0.3">
      <c r="A13" s="42">
        <f ca="1">IF(EDATE($A$4,48)&lt;=EDATE(DATE(LOOKUP(Comparison!$D$3,TimestepID,StartYear),1,1),(LOOKUP(Comparison!$B$6,TimestepID,Duration)-1)),EDATE(A12,12),"")</f>
        <v>49310</v>
      </c>
      <c r="B13" s="1"/>
      <c r="C13" s="1"/>
      <c r="D13" s="1"/>
    </row>
    <row r="14" spans="1:34" x14ac:dyDescent="0.3">
      <c r="A14" s="42"/>
      <c r="B14" s="1"/>
      <c r="C14" s="1"/>
      <c r="D14" s="1"/>
    </row>
    <row r="15" spans="1:34" x14ac:dyDescent="0.3">
      <c r="A15" s="43"/>
    </row>
    <row r="16" spans="1:34" x14ac:dyDescent="0.3">
      <c r="A16" s="43"/>
    </row>
    <row r="17" spans="1:1" x14ac:dyDescent="0.3">
      <c r="A17" s="43"/>
    </row>
    <row r="18" spans="1:1" x14ac:dyDescent="0.3">
      <c r="A18" s="43"/>
    </row>
    <row r="19" spans="1:1" x14ac:dyDescent="0.3">
      <c r="A19" s="43"/>
    </row>
    <row r="20" spans="1:1" x14ac:dyDescent="0.3">
      <c r="A20" s="43"/>
    </row>
    <row r="21" spans="1:1" x14ac:dyDescent="0.3">
      <c r="A21" s="43"/>
    </row>
  </sheetData>
  <mergeCells count="1">
    <mergeCell ref="E1:AE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2">
    <tabColor rgb="FFC00000"/>
  </sheetPr>
  <dimension ref="A1:AH21"/>
  <sheetViews>
    <sheetView workbookViewId="0">
      <selection activeCell="B4" sqref="B4:AQ175"/>
    </sheetView>
  </sheetViews>
  <sheetFormatPr defaultColWidth="9.44140625" defaultRowHeight="14.4" x14ac:dyDescent="0.3"/>
  <cols>
    <col min="1" max="1" width="17.44140625" style="44" bestFit="1" customWidth="1"/>
    <col min="2" max="4" width="9.44140625" customWidth="1"/>
  </cols>
  <sheetData>
    <row r="1" spans="1:34" s="39" customFormat="1" x14ac:dyDescent="0.3">
      <c r="A1" s="38"/>
      <c r="B1" s="39" t="s">
        <v>683</v>
      </c>
      <c r="E1" s="852" t="s">
        <v>683</v>
      </c>
      <c r="F1" s="852"/>
      <c r="G1" s="852"/>
      <c r="H1" s="852"/>
      <c r="I1" s="852"/>
      <c r="J1" s="852"/>
      <c r="K1" s="852"/>
      <c r="L1" s="852"/>
      <c r="M1" s="852"/>
      <c r="N1" s="852"/>
      <c r="O1" s="852"/>
      <c r="P1" s="852"/>
      <c r="Q1" s="852"/>
      <c r="R1" s="852"/>
      <c r="S1" s="852"/>
      <c r="T1" s="852"/>
      <c r="U1" s="852"/>
      <c r="V1" s="852"/>
      <c r="W1" s="852"/>
      <c r="X1" s="852"/>
      <c r="Y1" s="852"/>
      <c r="Z1" s="852"/>
      <c r="AA1" s="852"/>
      <c r="AB1" s="852"/>
      <c r="AC1" s="852"/>
      <c r="AD1" s="852"/>
      <c r="AE1" s="852"/>
    </row>
    <row r="2" spans="1:34" s="39" customFormat="1" x14ac:dyDescent="0.3">
      <c r="A2" s="38"/>
      <c r="B2" s="39" t="s">
        <v>288</v>
      </c>
      <c r="C2" s="39" t="s">
        <v>287</v>
      </c>
      <c r="D2" s="39" t="s">
        <v>289</v>
      </c>
      <c r="E2" s="39">
        <v>1991</v>
      </c>
      <c r="F2" s="39">
        <v>1992</v>
      </c>
      <c r="G2" s="39">
        <v>1993</v>
      </c>
      <c r="H2" s="39">
        <v>1994</v>
      </c>
      <c r="I2" s="39">
        <v>1995</v>
      </c>
      <c r="J2" s="39">
        <v>1996</v>
      </c>
      <c r="K2" s="39">
        <v>1997</v>
      </c>
      <c r="L2" s="39">
        <v>1998</v>
      </c>
      <c r="M2" s="39">
        <v>1999</v>
      </c>
      <c r="N2" s="39">
        <v>2000</v>
      </c>
      <c r="O2" s="39">
        <v>2001</v>
      </c>
      <c r="P2" s="39">
        <v>2002</v>
      </c>
      <c r="Q2" s="39">
        <v>2003</v>
      </c>
      <c r="R2" s="39">
        <v>2004</v>
      </c>
      <c r="S2" s="39">
        <v>2005</v>
      </c>
      <c r="T2" s="39">
        <v>2006</v>
      </c>
      <c r="U2" s="39">
        <v>2007</v>
      </c>
      <c r="V2" s="39">
        <v>2008</v>
      </c>
      <c r="W2" s="39">
        <v>2009</v>
      </c>
      <c r="X2" s="39">
        <v>2010</v>
      </c>
      <c r="Y2" s="39">
        <v>2011</v>
      </c>
      <c r="Z2" s="39">
        <v>2012</v>
      </c>
      <c r="AA2" s="39">
        <v>2013</v>
      </c>
      <c r="AB2" s="39">
        <v>2014</v>
      </c>
      <c r="AC2" s="39">
        <v>2015</v>
      </c>
      <c r="AD2" s="39">
        <v>2016</v>
      </c>
      <c r="AE2" s="39">
        <v>2017</v>
      </c>
      <c r="AF2" s="39">
        <v>2018</v>
      </c>
      <c r="AG2" s="39">
        <v>2019</v>
      </c>
      <c r="AH2" s="39">
        <v>2020</v>
      </c>
    </row>
    <row r="3" spans="1:34" s="41" customFormat="1" x14ac:dyDescent="0.3">
      <c r="A3" s="40"/>
      <c r="B3" s="41" t="s">
        <v>323</v>
      </c>
      <c r="C3" s="41" t="s">
        <v>324</v>
      </c>
      <c r="D3" s="41" t="s">
        <v>325</v>
      </c>
      <c r="E3" s="41" t="s">
        <v>326</v>
      </c>
      <c r="F3" s="41" t="s">
        <v>327</v>
      </c>
      <c r="G3" s="41" t="s">
        <v>328</v>
      </c>
      <c r="H3" s="41" t="s">
        <v>329</v>
      </c>
      <c r="I3" s="41" t="s">
        <v>330</v>
      </c>
      <c r="J3" s="41" t="s">
        <v>331</v>
      </c>
      <c r="K3" s="41" t="s">
        <v>332</v>
      </c>
      <c r="L3" s="41" t="s">
        <v>333</v>
      </c>
      <c r="M3" s="41" t="s">
        <v>334</v>
      </c>
      <c r="N3" s="41" t="s">
        <v>335</v>
      </c>
      <c r="O3" s="41" t="s">
        <v>336</v>
      </c>
      <c r="P3" s="41" t="s">
        <v>337</v>
      </c>
      <c r="Q3" s="41" t="s">
        <v>338</v>
      </c>
      <c r="R3" s="41" t="s">
        <v>339</v>
      </c>
      <c r="S3" s="41" t="s">
        <v>340</v>
      </c>
      <c r="T3" s="41" t="s">
        <v>341</v>
      </c>
      <c r="U3" s="41" t="s">
        <v>342</v>
      </c>
      <c r="V3" s="41" t="s">
        <v>343</v>
      </c>
      <c r="W3" s="41" t="s">
        <v>344</v>
      </c>
      <c r="X3" s="41" t="s">
        <v>345</v>
      </c>
      <c r="Y3" s="41" t="s">
        <v>346</v>
      </c>
      <c r="Z3" s="41" t="s">
        <v>347</v>
      </c>
      <c r="AA3" s="41" t="s">
        <v>348</v>
      </c>
      <c r="AB3" s="41" t="s">
        <v>349</v>
      </c>
      <c r="AC3" s="41" t="s">
        <v>350</v>
      </c>
      <c r="AD3" s="41" t="s">
        <v>351</v>
      </c>
      <c r="AE3" s="41" t="s">
        <v>352</v>
      </c>
      <c r="AF3" s="41" t="s">
        <v>353</v>
      </c>
      <c r="AG3" s="41" t="s">
        <v>354</v>
      </c>
      <c r="AH3" s="41" t="s">
        <v>355</v>
      </c>
    </row>
    <row r="4" spans="1:34" x14ac:dyDescent="0.3">
      <c r="A4" s="42">
        <f ca="1">DATE(LOOKUP(Comparison!$D$3,TimestepID,StartYear),1,1)</f>
        <v>46023</v>
      </c>
      <c r="B4" s="1">
        <v>3</v>
      </c>
      <c r="C4" s="1">
        <v>3</v>
      </c>
      <c r="D4" s="1">
        <v>3</v>
      </c>
      <c r="E4">
        <v>1</v>
      </c>
      <c r="F4">
        <v>1</v>
      </c>
      <c r="G4">
        <v>4</v>
      </c>
      <c r="H4">
        <v>1</v>
      </c>
      <c r="I4">
        <v>5</v>
      </c>
      <c r="J4">
        <v>5</v>
      </c>
      <c r="K4">
        <v>5</v>
      </c>
      <c r="L4">
        <v>5</v>
      </c>
      <c r="M4">
        <v>5</v>
      </c>
      <c r="N4">
        <v>4</v>
      </c>
      <c r="O4">
        <v>2</v>
      </c>
      <c r="P4">
        <v>2</v>
      </c>
      <c r="Q4">
        <v>4</v>
      </c>
      <c r="R4">
        <v>3</v>
      </c>
      <c r="S4">
        <v>4</v>
      </c>
      <c r="T4">
        <v>5</v>
      </c>
      <c r="U4">
        <v>2</v>
      </c>
      <c r="V4">
        <v>1</v>
      </c>
      <c r="W4">
        <v>2</v>
      </c>
      <c r="X4">
        <v>3</v>
      </c>
      <c r="Y4">
        <v>5</v>
      </c>
      <c r="Z4">
        <v>3</v>
      </c>
      <c r="AA4">
        <v>2</v>
      </c>
      <c r="AB4">
        <v>1</v>
      </c>
      <c r="AC4">
        <v>1</v>
      </c>
      <c r="AD4">
        <v>3</v>
      </c>
      <c r="AE4">
        <v>5</v>
      </c>
      <c r="AF4">
        <v>3</v>
      </c>
      <c r="AG4">
        <v>5</v>
      </c>
      <c r="AH4">
        <v>2</v>
      </c>
    </row>
    <row r="5" spans="1:34" x14ac:dyDescent="0.3">
      <c r="A5" s="42">
        <f ca="1">IF(EDATE($A$4,12)&lt;=EDATE(DATE(LOOKUP(Comparison!$D$3,TimestepID,StartYear),1,1),(LOOKUP(Comparison!$B$6,TimestepID,Duration)-1)),EDATE(A4,12),"")</f>
        <v>46388</v>
      </c>
      <c r="B5" s="1">
        <v>3</v>
      </c>
      <c r="C5" s="1">
        <v>3</v>
      </c>
      <c r="D5" s="1">
        <v>3</v>
      </c>
      <c r="E5">
        <v>1</v>
      </c>
      <c r="F5">
        <v>4</v>
      </c>
      <c r="G5">
        <v>1</v>
      </c>
      <c r="H5">
        <v>5</v>
      </c>
      <c r="I5">
        <v>5</v>
      </c>
      <c r="J5">
        <v>5</v>
      </c>
      <c r="K5">
        <v>5</v>
      </c>
      <c r="L5">
        <v>5</v>
      </c>
      <c r="M5">
        <v>4</v>
      </c>
      <c r="N5">
        <v>2</v>
      </c>
      <c r="O5">
        <v>2</v>
      </c>
      <c r="P5">
        <v>4</v>
      </c>
      <c r="Q5">
        <v>3</v>
      </c>
      <c r="R5">
        <v>4</v>
      </c>
      <c r="S5">
        <v>5</v>
      </c>
      <c r="T5">
        <v>2</v>
      </c>
      <c r="U5">
        <v>1</v>
      </c>
      <c r="V5">
        <v>2</v>
      </c>
      <c r="W5">
        <v>3</v>
      </c>
      <c r="X5">
        <v>5</v>
      </c>
      <c r="Y5">
        <v>3</v>
      </c>
      <c r="Z5">
        <v>2</v>
      </c>
      <c r="AA5">
        <v>1</v>
      </c>
      <c r="AB5">
        <v>1</v>
      </c>
      <c r="AC5">
        <v>3</v>
      </c>
      <c r="AD5">
        <v>5</v>
      </c>
      <c r="AE5">
        <v>3</v>
      </c>
      <c r="AF5">
        <v>5</v>
      </c>
      <c r="AG5">
        <v>2</v>
      </c>
      <c r="AH5">
        <v>1</v>
      </c>
    </row>
    <row r="6" spans="1:34" x14ac:dyDescent="0.3">
      <c r="A6" s="42">
        <f ca="1">IF(EDATE($A$4,24)&lt;=EDATE(DATE(LOOKUP(Comparison!$D$3,TimestepID,StartYear),12,31),(LOOKUP(Comparison!$B$6,TimestepID,Duration)-1)),EDATE(A5,12),"")</f>
        <v>46753</v>
      </c>
      <c r="B6" s="1">
        <v>3</v>
      </c>
      <c r="C6" s="1">
        <v>3</v>
      </c>
      <c r="D6" s="1">
        <v>3</v>
      </c>
      <c r="E6">
        <v>4</v>
      </c>
      <c r="F6">
        <v>1</v>
      </c>
      <c r="G6">
        <v>5</v>
      </c>
      <c r="H6">
        <v>5</v>
      </c>
      <c r="I6">
        <v>5</v>
      </c>
      <c r="J6">
        <v>5</v>
      </c>
      <c r="K6">
        <v>5</v>
      </c>
      <c r="L6">
        <v>4</v>
      </c>
      <c r="M6">
        <v>2</v>
      </c>
      <c r="N6">
        <v>2</v>
      </c>
      <c r="O6">
        <v>4</v>
      </c>
      <c r="P6">
        <v>3</v>
      </c>
      <c r="Q6">
        <v>4</v>
      </c>
      <c r="R6">
        <v>5</v>
      </c>
      <c r="S6">
        <v>2</v>
      </c>
      <c r="T6">
        <v>1</v>
      </c>
      <c r="U6">
        <v>2</v>
      </c>
      <c r="V6">
        <v>3</v>
      </c>
      <c r="W6">
        <v>5</v>
      </c>
      <c r="X6">
        <v>3</v>
      </c>
      <c r="Y6">
        <v>2</v>
      </c>
      <c r="Z6">
        <v>1</v>
      </c>
      <c r="AA6">
        <v>1</v>
      </c>
      <c r="AB6">
        <v>3</v>
      </c>
      <c r="AC6">
        <v>5</v>
      </c>
      <c r="AD6">
        <v>3</v>
      </c>
      <c r="AE6">
        <v>5</v>
      </c>
      <c r="AF6">
        <v>2</v>
      </c>
      <c r="AG6">
        <v>1</v>
      </c>
      <c r="AH6">
        <v>1</v>
      </c>
    </row>
    <row r="7" spans="1:34" x14ac:dyDescent="0.3">
      <c r="A7" s="42">
        <f ca="1">IF(EDATE($A$4,36)&lt;=EDATE(DATE(LOOKUP(Comparison!$D$3,TimestepID,StartYear),1,1),(LOOKUP(Comparison!$B$6,TimestepID,Duration)-1)),EDATE(A6,12),"")</f>
        <v>47119</v>
      </c>
      <c r="B7" s="1">
        <v>3</v>
      </c>
      <c r="C7" s="1">
        <v>3</v>
      </c>
      <c r="D7" s="1">
        <v>3</v>
      </c>
      <c r="E7">
        <v>1</v>
      </c>
      <c r="F7">
        <v>5</v>
      </c>
      <c r="G7">
        <v>5</v>
      </c>
      <c r="H7">
        <v>5</v>
      </c>
      <c r="I7">
        <v>5</v>
      </c>
      <c r="J7">
        <v>5</v>
      </c>
      <c r="K7">
        <v>4</v>
      </c>
      <c r="L7">
        <v>2</v>
      </c>
      <c r="M7">
        <v>2</v>
      </c>
      <c r="N7">
        <v>4</v>
      </c>
      <c r="O7">
        <v>3</v>
      </c>
      <c r="P7">
        <v>4</v>
      </c>
      <c r="Q7">
        <v>5</v>
      </c>
      <c r="R7">
        <v>2</v>
      </c>
      <c r="S7">
        <v>1</v>
      </c>
      <c r="T7">
        <v>2</v>
      </c>
      <c r="U7">
        <v>3</v>
      </c>
      <c r="V7">
        <v>5</v>
      </c>
      <c r="W7">
        <v>3</v>
      </c>
      <c r="X7">
        <v>2</v>
      </c>
      <c r="Y7">
        <v>1</v>
      </c>
      <c r="Z7">
        <v>1</v>
      </c>
      <c r="AA7">
        <v>3</v>
      </c>
      <c r="AB7">
        <v>5</v>
      </c>
      <c r="AC7">
        <v>3</v>
      </c>
      <c r="AD7">
        <v>5</v>
      </c>
      <c r="AE7">
        <v>2</v>
      </c>
      <c r="AF7">
        <v>1</v>
      </c>
      <c r="AG7">
        <v>1</v>
      </c>
      <c r="AH7">
        <v>4</v>
      </c>
    </row>
    <row r="8" spans="1:34" x14ac:dyDescent="0.3">
      <c r="A8" s="42">
        <f ca="1">IF(EDATE($A$4,48)&lt;=EDATE(DATE(LOOKUP(Comparison!$D$3,TimestepID,StartYear),1,1),(LOOKUP(Comparison!$B$6,TimestepID,Duration)-1)),EDATE(A7,12),"")</f>
        <v>47484</v>
      </c>
      <c r="B8" s="1">
        <v>3</v>
      </c>
      <c r="C8" s="1">
        <v>3</v>
      </c>
      <c r="D8" s="1">
        <v>3</v>
      </c>
      <c r="E8">
        <v>5</v>
      </c>
      <c r="F8">
        <v>5</v>
      </c>
      <c r="G8">
        <v>5</v>
      </c>
      <c r="H8">
        <v>5</v>
      </c>
      <c r="I8">
        <v>5</v>
      </c>
      <c r="J8">
        <v>4</v>
      </c>
      <c r="K8">
        <v>2</v>
      </c>
      <c r="L8">
        <v>2</v>
      </c>
      <c r="M8">
        <v>4</v>
      </c>
      <c r="N8">
        <v>3</v>
      </c>
      <c r="O8">
        <v>4</v>
      </c>
      <c r="P8">
        <v>5</v>
      </c>
      <c r="Q8">
        <v>2</v>
      </c>
      <c r="R8">
        <v>1</v>
      </c>
      <c r="S8">
        <v>2</v>
      </c>
      <c r="T8">
        <v>3</v>
      </c>
      <c r="U8">
        <v>5</v>
      </c>
      <c r="V8">
        <v>3</v>
      </c>
      <c r="W8">
        <v>2</v>
      </c>
      <c r="X8">
        <v>1</v>
      </c>
      <c r="Y8">
        <v>1</v>
      </c>
      <c r="Z8">
        <v>3</v>
      </c>
      <c r="AA8">
        <v>5</v>
      </c>
      <c r="AB8">
        <v>3</v>
      </c>
      <c r="AC8">
        <v>5</v>
      </c>
      <c r="AD8">
        <v>2</v>
      </c>
      <c r="AE8">
        <v>1</v>
      </c>
      <c r="AF8">
        <v>1</v>
      </c>
      <c r="AG8">
        <v>4</v>
      </c>
      <c r="AH8">
        <v>1</v>
      </c>
    </row>
    <row r="9" spans="1:34" x14ac:dyDescent="0.3">
      <c r="A9" s="42">
        <f ca="1">IF(EDATE($A$4,48)&lt;=EDATE(DATE(LOOKUP(Comparison!$D$3,TimestepID,StartYear),1,1),(LOOKUP(Comparison!$B$6,TimestepID,Duration)-1)),EDATE(A8,12),"")</f>
        <v>47849</v>
      </c>
      <c r="B9" s="1">
        <v>3</v>
      </c>
      <c r="C9" s="1">
        <v>3</v>
      </c>
      <c r="D9" s="1">
        <v>3</v>
      </c>
      <c r="E9">
        <v>5</v>
      </c>
      <c r="F9">
        <v>5</v>
      </c>
      <c r="G9">
        <v>5</v>
      </c>
      <c r="H9">
        <v>5</v>
      </c>
      <c r="I9">
        <v>4</v>
      </c>
      <c r="J9">
        <v>2</v>
      </c>
      <c r="K9">
        <v>2</v>
      </c>
      <c r="L9">
        <v>4</v>
      </c>
      <c r="M9">
        <v>3</v>
      </c>
      <c r="N9">
        <v>4</v>
      </c>
      <c r="O9">
        <v>5</v>
      </c>
      <c r="P9">
        <v>2</v>
      </c>
      <c r="Q9">
        <v>1</v>
      </c>
      <c r="R9">
        <v>2</v>
      </c>
      <c r="S9">
        <v>3</v>
      </c>
      <c r="T9">
        <v>5</v>
      </c>
      <c r="U9">
        <v>3</v>
      </c>
      <c r="V9">
        <v>2</v>
      </c>
      <c r="W9">
        <v>1</v>
      </c>
      <c r="X9">
        <v>1</v>
      </c>
      <c r="Y9">
        <v>3</v>
      </c>
      <c r="Z9">
        <v>5</v>
      </c>
      <c r="AA9">
        <v>3</v>
      </c>
      <c r="AB9">
        <v>5</v>
      </c>
      <c r="AC9">
        <v>2</v>
      </c>
      <c r="AD9">
        <v>1</v>
      </c>
      <c r="AE9">
        <v>1</v>
      </c>
      <c r="AF9">
        <v>4</v>
      </c>
      <c r="AG9">
        <v>1</v>
      </c>
      <c r="AH9">
        <v>5</v>
      </c>
    </row>
    <row r="10" spans="1:34" x14ac:dyDescent="0.3">
      <c r="A10" s="42">
        <f ca="1">IF(EDATE($A$4,48)&lt;=EDATE(DATE(LOOKUP(Comparison!$D$3,TimestepID,StartYear),1,1),(LOOKUP(Comparison!$B$6,TimestepID,Duration)-1)),EDATE(A9,12),"")</f>
        <v>48214</v>
      </c>
      <c r="B10" s="1"/>
      <c r="C10" s="1"/>
      <c r="D10" s="1"/>
    </row>
    <row r="11" spans="1:34" x14ac:dyDescent="0.3">
      <c r="A11" s="42">
        <f ca="1">IF(EDATE($A$4,48)&lt;=EDATE(DATE(LOOKUP(Comparison!$D$3,TimestepID,StartYear),1,1),(LOOKUP(Comparison!$B$6,TimestepID,Duration)-1)),EDATE(A10,12),"")</f>
        <v>48580</v>
      </c>
      <c r="B11" s="1"/>
      <c r="C11" s="1"/>
      <c r="D11" s="1"/>
    </row>
    <row r="12" spans="1:34" x14ac:dyDescent="0.3">
      <c r="A12" s="42">
        <f ca="1">IF(EDATE($A$4,48)&lt;=EDATE(DATE(LOOKUP(Comparison!$D$3,TimestepID,StartYear),1,1),(LOOKUP(Comparison!$B$6,TimestepID,Duration)-1)),EDATE(A11,12),"")</f>
        <v>48945</v>
      </c>
      <c r="B12" s="1"/>
      <c r="C12" s="1"/>
      <c r="D12" s="1"/>
    </row>
    <row r="13" spans="1:34" x14ac:dyDescent="0.3">
      <c r="A13" s="42">
        <f ca="1">IF(EDATE($A$4,48)&lt;=EDATE(DATE(LOOKUP(Comparison!$D$3,TimestepID,StartYear),1,1),(LOOKUP(Comparison!$B$6,TimestepID,Duration)-1)),EDATE(A12,12),"")</f>
        <v>49310</v>
      </c>
      <c r="B13" s="1"/>
      <c r="C13" s="1"/>
      <c r="D13" s="1"/>
    </row>
    <row r="14" spans="1:34" x14ac:dyDescent="0.3">
      <c r="A14" s="42"/>
      <c r="B14" s="1"/>
      <c r="C14" s="1"/>
      <c r="D14" s="1"/>
    </row>
    <row r="15" spans="1:34" x14ac:dyDescent="0.3">
      <c r="A15" s="43"/>
    </row>
    <row r="16" spans="1:34" x14ac:dyDescent="0.3">
      <c r="A16" s="43"/>
    </row>
    <row r="17" spans="1:1" x14ac:dyDescent="0.3">
      <c r="A17" s="43"/>
    </row>
    <row r="18" spans="1:1" x14ac:dyDescent="0.3">
      <c r="A18" s="43"/>
    </row>
    <row r="19" spans="1:1" x14ac:dyDescent="0.3">
      <c r="A19" s="43"/>
    </row>
    <row r="20" spans="1:1" x14ac:dyDescent="0.3">
      <c r="A20" s="43"/>
    </row>
    <row r="21" spans="1:1" x14ac:dyDescent="0.3">
      <c r="A21" s="43"/>
    </row>
  </sheetData>
  <mergeCells count="1">
    <mergeCell ref="E1:AE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50">
    <tabColor rgb="FFC00000"/>
  </sheetPr>
  <dimension ref="A1:AH21"/>
  <sheetViews>
    <sheetView workbookViewId="0">
      <selection activeCell="B4" sqref="B4:AQ175"/>
    </sheetView>
  </sheetViews>
  <sheetFormatPr defaultRowHeight="14.4" x14ac:dyDescent="0.3"/>
  <cols>
    <col min="1" max="1" width="17.44140625" style="44" bestFit="1" customWidth="1"/>
    <col min="2" max="4" width="9.44140625" customWidth="1"/>
  </cols>
  <sheetData>
    <row r="1" spans="1:34" s="39" customFormat="1" x14ac:dyDescent="0.3">
      <c r="A1" s="38"/>
      <c r="E1" s="852" t="s">
        <v>125</v>
      </c>
      <c r="F1" s="852"/>
      <c r="G1" s="852"/>
      <c r="H1" s="852"/>
      <c r="I1" s="852"/>
      <c r="J1" s="852"/>
      <c r="K1" s="852"/>
      <c r="L1" s="852"/>
      <c r="M1" s="852"/>
      <c r="N1" s="852"/>
      <c r="O1" s="852"/>
      <c r="P1" s="852"/>
      <c r="Q1" s="852"/>
      <c r="R1" s="852"/>
      <c r="S1" s="852"/>
      <c r="T1" s="852"/>
      <c r="U1" s="852"/>
      <c r="V1" s="852"/>
      <c r="W1" s="852"/>
      <c r="X1" s="852"/>
      <c r="Y1" s="852"/>
      <c r="Z1" s="852"/>
      <c r="AA1" s="852"/>
      <c r="AB1" s="852"/>
      <c r="AC1" s="852"/>
      <c r="AD1" s="852"/>
      <c r="AE1" s="852"/>
    </row>
    <row r="2" spans="1:34" s="39" customFormat="1" x14ac:dyDescent="0.3">
      <c r="A2" s="38"/>
      <c r="B2" s="39" t="s">
        <v>288</v>
      </c>
      <c r="C2" s="39" t="s">
        <v>287</v>
      </c>
      <c r="D2" s="39" t="s">
        <v>289</v>
      </c>
      <c r="E2" s="39">
        <v>1991</v>
      </c>
      <c r="F2" s="39">
        <v>1992</v>
      </c>
      <c r="G2" s="39">
        <v>1993</v>
      </c>
      <c r="H2" s="39">
        <v>1994</v>
      </c>
      <c r="I2" s="39">
        <v>1995</v>
      </c>
      <c r="J2" s="39">
        <v>1996</v>
      </c>
      <c r="K2" s="39">
        <v>1997</v>
      </c>
      <c r="L2" s="39">
        <v>1998</v>
      </c>
      <c r="M2" s="39">
        <v>1999</v>
      </c>
      <c r="N2" s="39">
        <v>2000</v>
      </c>
      <c r="O2" s="39">
        <v>2001</v>
      </c>
      <c r="P2" s="39">
        <v>2002</v>
      </c>
      <c r="Q2" s="39">
        <v>2003</v>
      </c>
      <c r="R2" s="39">
        <v>2004</v>
      </c>
      <c r="S2" s="39">
        <v>2005</v>
      </c>
      <c r="T2" s="39">
        <v>2006</v>
      </c>
      <c r="U2" s="39">
        <v>2007</v>
      </c>
      <c r="V2" s="39">
        <v>2008</v>
      </c>
      <c r="W2" s="39">
        <v>2009</v>
      </c>
      <c r="X2" s="39">
        <v>2010</v>
      </c>
      <c r="Y2" s="39">
        <v>2011</v>
      </c>
      <c r="Z2" s="39">
        <v>2012</v>
      </c>
      <c r="AA2" s="39">
        <v>2013</v>
      </c>
      <c r="AB2" s="39">
        <v>2014</v>
      </c>
      <c r="AC2" s="39">
        <v>2015</v>
      </c>
      <c r="AD2" s="39">
        <v>2016</v>
      </c>
      <c r="AE2" s="39">
        <v>2017</v>
      </c>
      <c r="AF2" s="39">
        <v>2018</v>
      </c>
      <c r="AG2" s="39">
        <v>2019</v>
      </c>
      <c r="AH2" s="39">
        <v>2020</v>
      </c>
    </row>
    <row r="3" spans="1:34" s="41" customFormat="1" x14ac:dyDescent="0.3">
      <c r="A3" s="40"/>
      <c r="B3" s="41" t="s">
        <v>323</v>
      </c>
      <c r="C3" s="41" t="s">
        <v>324</v>
      </c>
      <c r="D3" s="41" t="s">
        <v>325</v>
      </c>
      <c r="E3" s="41" t="s">
        <v>326</v>
      </c>
      <c r="F3" s="41" t="s">
        <v>327</v>
      </c>
      <c r="G3" s="41" t="s">
        <v>328</v>
      </c>
      <c r="H3" s="41" t="s">
        <v>329</v>
      </c>
      <c r="I3" s="41" t="s">
        <v>330</v>
      </c>
      <c r="J3" s="41" t="s">
        <v>331</v>
      </c>
      <c r="K3" s="41" t="s">
        <v>332</v>
      </c>
      <c r="L3" s="41" t="s">
        <v>333</v>
      </c>
      <c r="M3" s="41" t="s">
        <v>334</v>
      </c>
      <c r="N3" s="41" t="s">
        <v>335</v>
      </c>
      <c r="O3" s="41" t="s">
        <v>336</v>
      </c>
      <c r="P3" s="41" t="s">
        <v>337</v>
      </c>
      <c r="Q3" s="41" t="s">
        <v>338</v>
      </c>
      <c r="R3" s="41" t="s">
        <v>339</v>
      </c>
      <c r="S3" s="41" t="s">
        <v>340</v>
      </c>
      <c r="T3" s="41" t="s">
        <v>341</v>
      </c>
      <c r="U3" s="41" t="s">
        <v>342</v>
      </c>
      <c r="V3" s="41" t="s">
        <v>343</v>
      </c>
      <c r="W3" s="41" t="s">
        <v>344</v>
      </c>
      <c r="X3" s="41" t="s">
        <v>345</v>
      </c>
      <c r="Y3" s="41" t="s">
        <v>346</v>
      </c>
      <c r="Z3" s="41" t="s">
        <v>347</v>
      </c>
      <c r="AA3" s="41" t="s">
        <v>348</v>
      </c>
      <c r="AB3" s="41" t="s">
        <v>349</v>
      </c>
      <c r="AC3" s="41" t="s">
        <v>350</v>
      </c>
      <c r="AD3" s="41" t="s">
        <v>351</v>
      </c>
      <c r="AE3" s="41" t="s">
        <v>352</v>
      </c>
      <c r="AF3" s="41" t="s">
        <v>353</v>
      </c>
      <c r="AG3" s="41" t="s">
        <v>354</v>
      </c>
      <c r="AH3" s="41" t="s">
        <v>355</v>
      </c>
    </row>
    <row r="4" spans="1:34" x14ac:dyDescent="0.3">
      <c r="A4" s="42">
        <f ca="1">DATE(LOOKUP(Comparison!$D$3,TimestepID,StartYear),1,1)</f>
        <v>46023</v>
      </c>
      <c r="B4" s="1">
        <v>1</v>
      </c>
      <c r="C4" s="1">
        <v>1</v>
      </c>
      <c r="D4" s="1">
        <v>1</v>
      </c>
      <c r="E4">
        <v>1</v>
      </c>
      <c r="F4">
        <v>1</v>
      </c>
      <c r="G4">
        <v>1</v>
      </c>
      <c r="H4">
        <v>1</v>
      </c>
      <c r="I4">
        <v>1</v>
      </c>
      <c r="J4">
        <v>1</v>
      </c>
      <c r="K4">
        <v>1</v>
      </c>
      <c r="L4">
        <v>1</v>
      </c>
      <c r="M4">
        <v>1</v>
      </c>
      <c r="N4">
        <v>1</v>
      </c>
      <c r="O4">
        <v>1</v>
      </c>
      <c r="P4">
        <v>1</v>
      </c>
      <c r="Q4">
        <v>1</v>
      </c>
      <c r="R4">
        <v>1</v>
      </c>
      <c r="S4">
        <v>1</v>
      </c>
      <c r="T4">
        <v>1</v>
      </c>
      <c r="U4">
        <v>1</v>
      </c>
      <c r="V4">
        <v>1</v>
      </c>
      <c r="W4">
        <v>1</v>
      </c>
      <c r="X4">
        <v>1</v>
      </c>
      <c r="Y4">
        <v>1</v>
      </c>
      <c r="Z4">
        <v>1</v>
      </c>
      <c r="AA4">
        <v>1</v>
      </c>
      <c r="AB4">
        <v>1</v>
      </c>
      <c r="AC4">
        <v>1</v>
      </c>
      <c r="AD4">
        <v>1</v>
      </c>
      <c r="AE4">
        <v>1</v>
      </c>
      <c r="AF4">
        <v>1</v>
      </c>
      <c r="AG4">
        <v>1</v>
      </c>
      <c r="AH4">
        <v>1</v>
      </c>
    </row>
    <row r="5" spans="1:34" x14ac:dyDescent="0.3">
      <c r="A5" s="42">
        <f ca="1">IF(EDATE($A$4,12)&lt;=EDATE(DATE(LOOKUP(Comparison!$D$3,TimestepID,StartYear),1,1),(LOOKUP(Comparison!$B$6,TimestepID,Duration)-1)),EDATE(A4,12),"")</f>
        <v>46388</v>
      </c>
      <c r="B5" s="1">
        <v>2</v>
      </c>
      <c r="C5" s="1">
        <v>2</v>
      </c>
      <c r="D5">
        <v>2</v>
      </c>
      <c r="E5">
        <v>2</v>
      </c>
      <c r="F5">
        <v>2</v>
      </c>
      <c r="G5">
        <v>2</v>
      </c>
      <c r="H5">
        <v>2</v>
      </c>
      <c r="I5">
        <v>2</v>
      </c>
      <c r="J5">
        <v>2</v>
      </c>
      <c r="K5">
        <v>2</v>
      </c>
      <c r="L5">
        <v>2</v>
      </c>
      <c r="M5">
        <v>2</v>
      </c>
      <c r="N5">
        <v>2</v>
      </c>
      <c r="O5">
        <v>2</v>
      </c>
      <c r="P5">
        <v>2</v>
      </c>
      <c r="Q5">
        <v>2</v>
      </c>
      <c r="R5">
        <v>2</v>
      </c>
      <c r="S5">
        <v>2</v>
      </c>
      <c r="T5">
        <v>2</v>
      </c>
      <c r="U5">
        <v>2</v>
      </c>
      <c r="V5">
        <v>2</v>
      </c>
      <c r="W5">
        <v>2</v>
      </c>
      <c r="X5">
        <v>2</v>
      </c>
      <c r="Y5">
        <v>2</v>
      </c>
      <c r="Z5">
        <v>2</v>
      </c>
      <c r="AA5">
        <v>2</v>
      </c>
      <c r="AB5">
        <v>2</v>
      </c>
      <c r="AC5">
        <v>2</v>
      </c>
      <c r="AD5">
        <v>2</v>
      </c>
      <c r="AE5">
        <v>2</v>
      </c>
      <c r="AF5">
        <v>2</v>
      </c>
      <c r="AG5">
        <v>2</v>
      </c>
      <c r="AH5">
        <v>2</v>
      </c>
    </row>
    <row r="6" spans="1:34" x14ac:dyDescent="0.3">
      <c r="A6" s="42">
        <f ca="1">IF(EDATE($A$4,24)&lt;=EDATE(DATE(LOOKUP(Comparison!$D$3,TimestepID,StartYear),12,31),(LOOKUP(Comparison!$B$6,TimestepID,Duration)-1)),EDATE(A5,12),"")</f>
        <v>46753</v>
      </c>
      <c r="B6" s="1">
        <v>2</v>
      </c>
      <c r="C6" s="1">
        <v>3</v>
      </c>
      <c r="D6" s="1">
        <v>2</v>
      </c>
      <c r="E6">
        <v>3</v>
      </c>
      <c r="F6">
        <v>1</v>
      </c>
      <c r="G6">
        <v>3</v>
      </c>
      <c r="H6">
        <v>1</v>
      </c>
      <c r="I6">
        <v>2</v>
      </c>
      <c r="J6">
        <v>1</v>
      </c>
      <c r="K6">
        <v>2</v>
      </c>
      <c r="L6">
        <v>2</v>
      </c>
      <c r="M6">
        <v>3</v>
      </c>
      <c r="N6">
        <v>3</v>
      </c>
      <c r="O6">
        <v>3</v>
      </c>
      <c r="P6">
        <v>3</v>
      </c>
      <c r="Q6">
        <v>3</v>
      </c>
      <c r="R6">
        <v>1</v>
      </c>
      <c r="S6">
        <v>3</v>
      </c>
      <c r="T6">
        <v>3</v>
      </c>
      <c r="U6">
        <v>2</v>
      </c>
      <c r="V6">
        <v>3</v>
      </c>
      <c r="W6">
        <v>3</v>
      </c>
      <c r="X6">
        <v>1</v>
      </c>
      <c r="Y6">
        <v>3</v>
      </c>
      <c r="Z6">
        <v>3</v>
      </c>
      <c r="AA6">
        <v>3</v>
      </c>
      <c r="AB6">
        <v>3</v>
      </c>
      <c r="AC6">
        <v>2</v>
      </c>
      <c r="AD6">
        <v>2</v>
      </c>
      <c r="AE6">
        <v>3</v>
      </c>
      <c r="AF6">
        <v>2</v>
      </c>
      <c r="AG6">
        <v>3</v>
      </c>
      <c r="AH6">
        <v>3</v>
      </c>
    </row>
    <row r="7" spans="1:34" x14ac:dyDescent="0.3">
      <c r="A7" s="42">
        <f ca="1">IF(EDATE($A$4,36)&lt;=EDATE(DATE(LOOKUP(Comparison!$D$3,TimestepID,StartYear),1,1),(LOOKUP(Comparison!$B$6,TimestepID,Duration)-1)),EDATE(A6,12),"")</f>
        <v>47119</v>
      </c>
      <c r="B7" s="1">
        <v>2</v>
      </c>
      <c r="C7" s="1">
        <v>3</v>
      </c>
      <c r="D7" s="1">
        <v>2</v>
      </c>
      <c r="E7">
        <v>1</v>
      </c>
      <c r="F7">
        <v>2</v>
      </c>
      <c r="G7">
        <v>2</v>
      </c>
      <c r="H7">
        <v>2</v>
      </c>
      <c r="I7">
        <v>2</v>
      </c>
      <c r="J7">
        <v>2</v>
      </c>
      <c r="K7">
        <v>2</v>
      </c>
      <c r="L7">
        <v>3</v>
      </c>
      <c r="M7">
        <v>3</v>
      </c>
      <c r="N7">
        <v>3</v>
      </c>
      <c r="O7">
        <v>3</v>
      </c>
      <c r="P7">
        <v>3</v>
      </c>
      <c r="Q7">
        <v>2</v>
      </c>
      <c r="R7">
        <v>2</v>
      </c>
      <c r="S7">
        <v>3</v>
      </c>
      <c r="T7">
        <v>2</v>
      </c>
      <c r="U7">
        <v>3</v>
      </c>
      <c r="V7">
        <v>2</v>
      </c>
      <c r="W7">
        <v>2</v>
      </c>
      <c r="X7">
        <v>2</v>
      </c>
      <c r="Y7">
        <v>3</v>
      </c>
      <c r="Z7">
        <v>3</v>
      </c>
      <c r="AA7">
        <v>2</v>
      </c>
      <c r="AB7">
        <v>3</v>
      </c>
      <c r="AC7">
        <v>2</v>
      </c>
      <c r="AD7">
        <v>2</v>
      </c>
      <c r="AE7">
        <v>3</v>
      </c>
      <c r="AF7">
        <v>3</v>
      </c>
      <c r="AG7">
        <v>3</v>
      </c>
      <c r="AH7">
        <v>3</v>
      </c>
    </row>
    <row r="8" spans="1:34" x14ac:dyDescent="0.3">
      <c r="A8" s="42">
        <f ca="1">IF(EDATE($A$4,48)&lt;=EDATE(DATE(LOOKUP(Comparison!$D$3,TimestepID,StartYear),1,1),(LOOKUP(Comparison!$B$6,TimestepID,Duration)-1)),EDATE(A7,12),"")</f>
        <v>47484</v>
      </c>
      <c r="B8" s="1">
        <v>3</v>
      </c>
      <c r="C8" s="1">
        <v>3</v>
      </c>
      <c r="D8" s="1">
        <v>2</v>
      </c>
      <c r="E8">
        <v>2</v>
      </c>
      <c r="F8">
        <v>2</v>
      </c>
      <c r="G8">
        <v>2</v>
      </c>
      <c r="H8">
        <v>0</v>
      </c>
      <c r="I8">
        <v>2</v>
      </c>
      <c r="J8">
        <v>1</v>
      </c>
      <c r="K8">
        <v>3</v>
      </c>
      <c r="L8">
        <v>3</v>
      </c>
      <c r="M8">
        <v>3</v>
      </c>
      <c r="N8">
        <v>3</v>
      </c>
      <c r="O8">
        <v>3</v>
      </c>
      <c r="P8">
        <v>2</v>
      </c>
      <c r="Q8">
        <v>2</v>
      </c>
      <c r="R8">
        <v>3</v>
      </c>
      <c r="S8">
        <v>2</v>
      </c>
      <c r="T8">
        <v>2</v>
      </c>
      <c r="U8">
        <v>3</v>
      </c>
      <c r="V8">
        <v>2</v>
      </c>
      <c r="W8">
        <v>2</v>
      </c>
      <c r="X8">
        <v>3</v>
      </c>
      <c r="Y8">
        <v>3</v>
      </c>
      <c r="Z8">
        <v>3</v>
      </c>
      <c r="AA8">
        <v>2</v>
      </c>
      <c r="AB8">
        <v>2</v>
      </c>
      <c r="AC8">
        <v>2</v>
      </c>
      <c r="AD8">
        <v>2</v>
      </c>
      <c r="AE8">
        <v>3</v>
      </c>
      <c r="AF8">
        <v>3</v>
      </c>
      <c r="AG8">
        <v>3</v>
      </c>
      <c r="AH8">
        <v>2</v>
      </c>
    </row>
    <row r="9" spans="1:34" x14ac:dyDescent="0.3">
      <c r="A9" s="42">
        <f ca="1">IF(EDATE($A$4,48)&lt;=EDATE(DATE(LOOKUP(Comparison!$D$3,TimestepID,StartYear),1,1),(LOOKUP(Comparison!$B$6,TimestepID,Duration)-1)),EDATE(A8,12),"")</f>
        <v>47849</v>
      </c>
      <c r="B9" s="1">
        <v>2</v>
      </c>
      <c r="C9" s="1">
        <v>3</v>
      </c>
      <c r="D9" s="1">
        <v>3</v>
      </c>
      <c r="E9">
        <v>1</v>
      </c>
      <c r="F9">
        <v>0</v>
      </c>
      <c r="G9">
        <v>0</v>
      </c>
      <c r="H9">
        <v>0</v>
      </c>
      <c r="I9">
        <v>0</v>
      </c>
      <c r="J9">
        <v>1</v>
      </c>
      <c r="K9">
        <v>3</v>
      </c>
      <c r="L9">
        <v>3</v>
      </c>
      <c r="M9">
        <v>3</v>
      </c>
      <c r="N9">
        <v>3</v>
      </c>
      <c r="O9">
        <v>3</v>
      </c>
      <c r="P9">
        <v>2</v>
      </c>
      <c r="Q9">
        <v>2</v>
      </c>
      <c r="R9">
        <v>2</v>
      </c>
      <c r="S9">
        <v>3</v>
      </c>
      <c r="T9">
        <v>2</v>
      </c>
      <c r="U9">
        <v>2</v>
      </c>
      <c r="V9">
        <v>2</v>
      </c>
      <c r="W9">
        <v>3</v>
      </c>
      <c r="X9">
        <v>2</v>
      </c>
      <c r="Y9">
        <v>3</v>
      </c>
      <c r="Z9">
        <v>3</v>
      </c>
      <c r="AA9">
        <v>2</v>
      </c>
      <c r="AB9">
        <v>2</v>
      </c>
      <c r="AC9">
        <v>2</v>
      </c>
      <c r="AD9">
        <v>2</v>
      </c>
      <c r="AE9">
        <v>3</v>
      </c>
      <c r="AF9">
        <v>2</v>
      </c>
      <c r="AG9">
        <v>2</v>
      </c>
      <c r="AH9">
        <v>2</v>
      </c>
    </row>
    <row r="10" spans="1:34" x14ac:dyDescent="0.3">
      <c r="A10" s="42">
        <f ca="1">IF(EDATE($A$4,48)&lt;=EDATE(DATE(LOOKUP(Comparison!$D$3,TimestepID,StartYear),1,1),(LOOKUP(Comparison!$B$6,TimestepID,Duration)-1)),EDATE(A9,12),"")</f>
        <v>48214</v>
      </c>
      <c r="B10" s="1"/>
      <c r="C10" s="1"/>
      <c r="D10" s="1"/>
    </row>
    <row r="11" spans="1:34" x14ac:dyDescent="0.3">
      <c r="A11" s="42">
        <f ca="1">IF(EDATE($A$4,48)&lt;=EDATE(DATE(LOOKUP(Comparison!$D$3,TimestepID,StartYear),1,1),(LOOKUP(Comparison!$B$6,TimestepID,Duration)-1)),EDATE(A10,12),"")</f>
        <v>48580</v>
      </c>
      <c r="B11" s="1"/>
      <c r="C11" s="1"/>
      <c r="D11" s="1"/>
    </row>
    <row r="12" spans="1:34" x14ac:dyDescent="0.3">
      <c r="A12" s="42">
        <f ca="1">IF(EDATE($A$4,48)&lt;=EDATE(DATE(LOOKUP(Comparison!$D$3,TimestepID,StartYear),1,1),(LOOKUP(Comparison!$B$6,TimestepID,Duration)-1)),EDATE(A11,12),"")</f>
        <v>48945</v>
      </c>
      <c r="B12" s="1"/>
      <c r="C12" s="1"/>
      <c r="D12" s="1"/>
    </row>
    <row r="13" spans="1:34" x14ac:dyDescent="0.3">
      <c r="A13" s="42">
        <f ca="1">IF(EDATE($A$4,48)&lt;=EDATE(DATE(LOOKUP(Comparison!$D$3,TimestepID,StartYear),1,1),(LOOKUP(Comparison!$B$6,TimestepID,Duration)-1)),EDATE(A12,12),"")</f>
        <v>49310</v>
      </c>
      <c r="B13" s="1"/>
      <c r="C13" s="1"/>
      <c r="D13" s="1"/>
    </row>
    <row r="14" spans="1:34" x14ac:dyDescent="0.3">
      <c r="A14" s="42"/>
      <c r="B14" s="1"/>
      <c r="C14" s="1"/>
      <c r="D14" s="1"/>
    </row>
    <row r="15" spans="1:34" x14ac:dyDescent="0.3">
      <c r="A15" s="43"/>
    </row>
    <row r="16" spans="1:34" x14ac:dyDescent="0.3">
      <c r="A16" s="43"/>
    </row>
    <row r="17" spans="1:1" x14ac:dyDescent="0.3">
      <c r="A17" s="43"/>
    </row>
    <row r="18" spans="1:1" x14ac:dyDescent="0.3">
      <c r="A18" s="43"/>
    </row>
    <row r="19" spans="1:1" x14ac:dyDescent="0.3">
      <c r="A19" s="43"/>
    </row>
    <row r="20" spans="1:1" x14ac:dyDescent="0.3">
      <c r="A20" s="43"/>
    </row>
    <row r="21" spans="1:1" x14ac:dyDescent="0.3">
      <c r="A21" s="43"/>
    </row>
  </sheetData>
  <mergeCells count="1">
    <mergeCell ref="E1:AE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7">
    <tabColor rgb="FFC00000"/>
  </sheetPr>
  <dimension ref="A1:AH21"/>
  <sheetViews>
    <sheetView workbookViewId="0">
      <selection activeCell="B4" sqref="B4:AQ175"/>
    </sheetView>
  </sheetViews>
  <sheetFormatPr defaultRowHeight="14.4" x14ac:dyDescent="0.3"/>
  <cols>
    <col min="1" max="1" width="17.44140625" style="44" bestFit="1" customWidth="1"/>
    <col min="2" max="4" width="9.44140625" customWidth="1"/>
  </cols>
  <sheetData>
    <row r="1" spans="1:34" s="39" customFormat="1" x14ac:dyDescent="0.3">
      <c r="A1" s="38"/>
      <c r="E1" s="852" t="s">
        <v>200</v>
      </c>
      <c r="F1" s="852"/>
      <c r="G1" s="852"/>
      <c r="H1" s="852"/>
      <c r="I1" s="852"/>
      <c r="J1" s="852"/>
      <c r="K1" s="852"/>
      <c r="L1" s="852"/>
      <c r="M1" s="852"/>
      <c r="N1" s="852"/>
      <c r="O1" s="852"/>
      <c r="P1" s="852"/>
      <c r="Q1" s="852"/>
      <c r="R1" s="852"/>
      <c r="S1" s="852"/>
      <c r="T1" s="852"/>
      <c r="U1" s="852"/>
      <c r="V1" s="852"/>
      <c r="W1" s="852"/>
      <c r="X1" s="852"/>
      <c r="Y1" s="852"/>
      <c r="Z1" s="852"/>
      <c r="AA1" s="852"/>
      <c r="AB1" s="852"/>
      <c r="AC1" s="852"/>
      <c r="AD1" s="852"/>
      <c r="AE1" s="852"/>
    </row>
    <row r="2" spans="1:34" s="39" customFormat="1" x14ac:dyDescent="0.3">
      <c r="A2" s="38"/>
      <c r="B2" s="39" t="s">
        <v>288</v>
      </c>
      <c r="C2" s="39" t="s">
        <v>287</v>
      </c>
      <c r="D2" s="39" t="s">
        <v>289</v>
      </c>
      <c r="E2" s="39">
        <v>1991</v>
      </c>
      <c r="F2" s="39">
        <v>1992</v>
      </c>
      <c r="G2" s="39">
        <v>1993</v>
      </c>
      <c r="H2" s="39">
        <v>1994</v>
      </c>
      <c r="I2" s="39">
        <v>1995</v>
      </c>
      <c r="J2" s="39">
        <v>1996</v>
      </c>
      <c r="K2" s="39">
        <v>1997</v>
      </c>
      <c r="L2" s="39">
        <v>1998</v>
      </c>
      <c r="M2" s="39">
        <v>1999</v>
      </c>
      <c r="N2" s="39">
        <v>2000</v>
      </c>
      <c r="O2" s="39">
        <v>2001</v>
      </c>
      <c r="P2" s="39">
        <v>2002</v>
      </c>
      <c r="Q2" s="39">
        <v>2003</v>
      </c>
      <c r="R2" s="39">
        <v>2004</v>
      </c>
      <c r="S2" s="39">
        <v>2005</v>
      </c>
      <c r="T2" s="39">
        <v>2006</v>
      </c>
      <c r="U2" s="39">
        <v>2007</v>
      </c>
      <c r="V2" s="39">
        <v>2008</v>
      </c>
      <c r="W2" s="39">
        <v>2009</v>
      </c>
      <c r="X2" s="39">
        <v>2010</v>
      </c>
      <c r="Y2" s="39">
        <v>2011</v>
      </c>
      <c r="Z2" s="39">
        <v>2012</v>
      </c>
      <c r="AA2" s="39">
        <v>2013</v>
      </c>
      <c r="AB2" s="39">
        <v>2014</v>
      </c>
      <c r="AC2" s="39">
        <v>2015</v>
      </c>
      <c r="AD2" s="39">
        <v>2016</v>
      </c>
      <c r="AE2" s="39">
        <v>2017</v>
      </c>
      <c r="AF2" s="39">
        <v>2018</v>
      </c>
      <c r="AG2" s="39">
        <v>2019</v>
      </c>
      <c r="AH2" s="39">
        <v>2020</v>
      </c>
    </row>
    <row r="3" spans="1:34" s="41" customFormat="1" x14ac:dyDescent="0.3">
      <c r="A3" s="40"/>
      <c r="B3" s="41" t="s">
        <v>323</v>
      </c>
      <c r="C3" s="41" t="s">
        <v>324</v>
      </c>
      <c r="D3" s="41" t="s">
        <v>325</v>
      </c>
      <c r="E3" s="41" t="s">
        <v>326</v>
      </c>
      <c r="F3" s="41" t="s">
        <v>327</v>
      </c>
      <c r="G3" s="41" t="s">
        <v>328</v>
      </c>
      <c r="H3" s="41" t="s">
        <v>329</v>
      </c>
      <c r="I3" s="41" t="s">
        <v>330</v>
      </c>
      <c r="J3" s="41" t="s">
        <v>331</v>
      </c>
      <c r="K3" s="41" t="s">
        <v>332</v>
      </c>
      <c r="L3" s="41" t="s">
        <v>333</v>
      </c>
      <c r="M3" s="41" t="s">
        <v>334</v>
      </c>
      <c r="N3" s="41" t="s">
        <v>335</v>
      </c>
      <c r="O3" s="41" t="s">
        <v>336</v>
      </c>
      <c r="P3" s="41" t="s">
        <v>337</v>
      </c>
      <c r="Q3" s="41" t="s">
        <v>338</v>
      </c>
      <c r="R3" s="41" t="s">
        <v>339</v>
      </c>
      <c r="S3" s="41" t="s">
        <v>340</v>
      </c>
      <c r="T3" s="41" t="s">
        <v>341</v>
      </c>
      <c r="U3" s="41" t="s">
        <v>342</v>
      </c>
      <c r="V3" s="41" t="s">
        <v>343</v>
      </c>
      <c r="W3" s="41" t="s">
        <v>344</v>
      </c>
      <c r="X3" s="41" t="s">
        <v>345</v>
      </c>
      <c r="Y3" s="41" t="s">
        <v>346</v>
      </c>
      <c r="Z3" s="41" t="s">
        <v>347</v>
      </c>
      <c r="AA3" s="41" t="s">
        <v>348</v>
      </c>
      <c r="AB3" s="41" t="s">
        <v>349</v>
      </c>
      <c r="AC3" s="41" t="s">
        <v>350</v>
      </c>
      <c r="AD3" s="41" t="s">
        <v>351</v>
      </c>
      <c r="AE3" s="41" t="s">
        <v>352</v>
      </c>
      <c r="AF3" s="41" t="s">
        <v>353</v>
      </c>
      <c r="AG3" s="41" t="s">
        <v>354</v>
      </c>
      <c r="AH3" s="41" t="s">
        <v>355</v>
      </c>
    </row>
    <row r="4" spans="1:34" x14ac:dyDescent="0.3">
      <c r="A4" s="42">
        <f ca="1">DATE(LOOKUP(Comparison!$D$3,TimestepID,StartYear),1,1)</f>
        <v>46023</v>
      </c>
      <c r="B4" s="1">
        <v>0</v>
      </c>
      <c r="C4" s="1">
        <v>0</v>
      </c>
      <c r="D4" s="1">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row>
    <row r="5" spans="1:34" x14ac:dyDescent="0.3">
      <c r="A5" s="42">
        <f ca="1">IF(EDATE($A$4,12)&lt;=EDATE(DATE(LOOKUP(Comparison!$D$3,TimestepID,StartYear),1,1),(LOOKUP(Comparison!$B$6,TimestepID,Duration)-1)),EDATE(A4,12),"")</f>
        <v>46388</v>
      </c>
      <c r="B5" s="1">
        <v>0</v>
      </c>
      <c r="C5" s="1">
        <v>0</v>
      </c>
      <c r="D5" s="1">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row>
    <row r="6" spans="1:34" x14ac:dyDescent="0.3">
      <c r="A6" s="42">
        <f ca="1">IF(EDATE($A$4,24)&lt;=EDATE(DATE(LOOKUP(Comparison!$D$3,TimestepID,StartYear),12,31),(LOOKUP(Comparison!$B$6,TimestepID,Duration)-1)),EDATE(A5,12),"")</f>
        <v>46753</v>
      </c>
      <c r="B6" s="1">
        <v>0</v>
      </c>
      <c r="C6" s="1">
        <v>0</v>
      </c>
      <c r="D6" s="1">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row>
    <row r="7" spans="1:34" x14ac:dyDescent="0.3">
      <c r="A7" s="42">
        <f ca="1">IF(EDATE($A$4,36)&lt;=EDATE(DATE(LOOKUP(Comparison!$D$3,TimestepID,StartYear),1,1),(LOOKUP(Comparison!$B$6,TimestepID,Duration)-1)),EDATE(A6,12),"")</f>
        <v>47119</v>
      </c>
      <c r="B7" s="1">
        <v>0</v>
      </c>
      <c r="C7" s="1">
        <v>0</v>
      </c>
      <c r="D7" s="1">
        <v>0</v>
      </c>
      <c r="E7">
        <v>0</v>
      </c>
      <c r="F7">
        <v>0</v>
      </c>
      <c r="G7">
        <v>0</v>
      </c>
      <c r="H7">
        <v>0</v>
      </c>
      <c r="I7">
        <v>0</v>
      </c>
      <c r="J7">
        <v>0</v>
      </c>
      <c r="K7">
        <v>0</v>
      </c>
      <c r="L7">
        <v>0</v>
      </c>
      <c r="M7">
        <v>0</v>
      </c>
      <c r="N7">
        <v>0</v>
      </c>
      <c r="O7">
        <v>0</v>
      </c>
      <c r="P7">
        <v>0</v>
      </c>
      <c r="Q7">
        <v>0</v>
      </c>
      <c r="R7">
        <v>0</v>
      </c>
      <c r="S7">
        <v>0</v>
      </c>
      <c r="T7">
        <v>0</v>
      </c>
      <c r="U7">
        <v>0</v>
      </c>
      <c r="V7">
        <v>0</v>
      </c>
      <c r="W7">
        <v>0</v>
      </c>
      <c r="X7">
        <v>0</v>
      </c>
      <c r="Y7">
        <v>0</v>
      </c>
      <c r="Z7">
        <v>0</v>
      </c>
      <c r="AA7">
        <v>0</v>
      </c>
      <c r="AB7">
        <v>0</v>
      </c>
      <c r="AC7">
        <v>0</v>
      </c>
      <c r="AD7">
        <v>0</v>
      </c>
      <c r="AE7">
        <v>0</v>
      </c>
      <c r="AF7">
        <v>0</v>
      </c>
      <c r="AG7">
        <v>0</v>
      </c>
      <c r="AH7">
        <v>0</v>
      </c>
    </row>
    <row r="8" spans="1:34" x14ac:dyDescent="0.3">
      <c r="A8" s="42">
        <f ca="1">IF(EDATE($A$4,48)&lt;=EDATE(DATE(LOOKUP(Comparison!$D$3,TimestepID,StartYear),1,1),(LOOKUP(Comparison!$B$6,TimestepID,Duration)-1)),EDATE(A7,12),"")</f>
        <v>47484</v>
      </c>
      <c r="B8" s="1">
        <v>0</v>
      </c>
      <c r="C8" s="1">
        <v>0</v>
      </c>
      <c r="D8" s="1">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3">
      <c r="A9" s="42">
        <f ca="1">IF(EDATE($A$4,48)&lt;=EDATE(DATE(LOOKUP(Comparison!$D$3,TimestepID,StartYear),1,1),(LOOKUP(Comparison!$B$6,TimestepID,Duration)-1)),EDATE(A8,12),"")</f>
        <v>47849</v>
      </c>
      <c r="B9" s="1" t="s">
        <v>864</v>
      </c>
      <c r="C9" s="1" t="s">
        <v>864</v>
      </c>
      <c r="D9" s="1" t="s">
        <v>864</v>
      </c>
      <c r="E9" t="s">
        <v>864</v>
      </c>
      <c r="F9" t="s">
        <v>864</v>
      </c>
      <c r="G9" t="s">
        <v>864</v>
      </c>
      <c r="H9" t="s">
        <v>864</v>
      </c>
      <c r="I9" t="s">
        <v>864</v>
      </c>
      <c r="J9" t="s">
        <v>864</v>
      </c>
      <c r="K9" t="s">
        <v>864</v>
      </c>
      <c r="L9" t="s">
        <v>864</v>
      </c>
      <c r="M9" t="s">
        <v>864</v>
      </c>
      <c r="N9" t="s">
        <v>864</v>
      </c>
      <c r="O9" t="s">
        <v>864</v>
      </c>
      <c r="P9" t="s">
        <v>864</v>
      </c>
      <c r="Q9" t="s">
        <v>864</v>
      </c>
      <c r="R9" t="s">
        <v>864</v>
      </c>
      <c r="S9" t="s">
        <v>864</v>
      </c>
      <c r="T9" t="s">
        <v>864</v>
      </c>
      <c r="U9" t="s">
        <v>864</v>
      </c>
      <c r="V9" t="s">
        <v>864</v>
      </c>
      <c r="W9" t="s">
        <v>864</v>
      </c>
      <c r="X9" t="s">
        <v>864</v>
      </c>
      <c r="Y9" t="s">
        <v>864</v>
      </c>
      <c r="Z9" t="s">
        <v>864</v>
      </c>
      <c r="AA9" t="s">
        <v>864</v>
      </c>
      <c r="AB9" t="s">
        <v>864</v>
      </c>
      <c r="AC9" t="s">
        <v>864</v>
      </c>
      <c r="AD9" t="s">
        <v>864</v>
      </c>
      <c r="AE9" t="s">
        <v>864</v>
      </c>
      <c r="AF9" t="s">
        <v>864</v>
      </c>
      <c r="AG9" t="s">
        <v>864</v>
      </c>
      <c r="AH9" t="s">
        <v>864</v>
      </c>
    </row>
    <row r="10" spans="1:34" x14ac:dyDescent="0.3">
      <c r="A10" s="42">
        <f ca="1">IF(EDATE($A$4,48)&lt;=EDATE(DATE(LOOKUP(Comparison!$D$3,TimestepID,StartYear),1,1),(LOOKUP(Comparison!$B$6,TimestepID,Duration)-1)),EDATE(A9,12),"")</f>
        <v>48214</v>
      </c>
      <c r="B10" s="1"/>
      <c r="C10" s="1"/>
      <c r="D10" s="1"/>
    </row>
    <row r="11" spans="1:34" x14ac:dyDescent="0.3">
      <c r="A11" s="42">
        <f ca="1">IF(EDATE($A$4,48)&lt;=EDATE(DATE(LOOKUP(Comparison!$D$3,TimestepID,StartYear),1,1),(LOOKUP(Comparison!$B$6,TimestepID,Duration)-1)),EDATE(A10,12),"")</f>
        <v>48580</v>
      </c>
      <c r="B11" s="1"/>
      <c r="C11" s="1"/>
      <c r="D11" s="1"/>
    </row>
    <row r="12" spans="1:34" x14ac:dyDescent="0.3">
      <c r="A12" s="42">
        <f ca="1">IF(EDATE($A$4,48)&lt;=EDATE(DATE(LOOKUP(Comparison!$D$3,TimestepID,StartYear),1,1),(LOOKUP(Comparison!$B$6,TimestepID,Duration)-1)),EDATE(A11,12),"")</f>
        <v>48945</v>
      </c>
      <c r="B12" s="1"/>
      <c r="C12" s="1"/>
      <c r="D12" s="1"/>
    </row>
    <row r="13" spans="1:34" x14ac:dyDescent="0.3">
      <c r="A13" s="42">
        <f ca="1">IF(EDATE($A$4,48)&lt;=EDATE(DATE(LOOKUP(Comparison!$D$3,TimestepID,StartYear),1,1),(LOOKUP(Comparison!$B$6,TimestepID,Duration)-1)),EDATE(A12,12),"")</f>
        <v>49310</v>
      </c>
      <c r="B13" s="1"/>
      <c r="C13" s="1"/>
      <c r="D13" s="1"/>
    </row>
    <row r="14" spans="1:34" x14ac:dyDescent="0.3">
      <c r="A14" s="42"/>
      <c r="B14" s="1"/>
      <c r="C14" s="1"/>
      <c r="D14" s="1"/>
    </row>
    <row r="15" spans="1:34" x14ac:dyDescent="0.3">
      <c r="A15" s="43"/>
    </row>
    <row r="16" spans="1:34" x14ac:dyDescent="0.3">
      <c r="A16" s="43"/>
    </row>
    <row r="17" spans="1:1" x14ac:dyDescent="0.3">
      <c r="A17" s="43"/>
    </row>
    <row r="18" spans="1:1" x14ac:dyDescent="0.3">
      <c r="A18" s="43"/>
    </row>
    <row r="19" spans="1:1" x14ac:dyDescent="0.3">
      <c r="A19" s="43"/>
    </row>
    <row r="20" spans="1:1" x14ac:dyDescent="0.3">
      <c r="A20" s="43"/>
    </row>
    <row r="21" spans="1:1" x14ac:dyDescent="0.3">
      <c r="A21" s="43"/>
    </row>
  </sheetData>
  <mergeCells count="1">
    <mergeCell ref="E1:AE1"/>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48">
    <tabColor rgb="FFC00000"/>
  </sheetPr>
  <dimension ref="A1:AH21"/>
  <sheetViews>
    <sheetView workbookViewId="0">
      <selection activeCell="B4" sqref="B4:AQ175"/>
    </sheetView>
  </sheetViews>
  <sheetFormatPr defaultRowHeight="14.4" x14ac:dyDescent="0.3"/>
  <cols>
    <col min="1" max="1" width="17.44140625" style="44" bestFit="1" customWidth="1"/>
    <col min="2" max="3" width="9.44140625" style="1" customWidth="1"/>
    <col min="4" max="4" width="14.5546875" style="1" customWidth="1"/>
  </cols>
  <sheetData>
    <row r="1" spans="1:34" s="39" customFormat="1" x14ac:dyDescent="0.3">
      <c r="A1" s="38"/>
      <c r="E1" s="852" t="s">
        <v>201</v>
      </c>
      <c r="F1" s="852"/>
      <c r="G1" s="852"/>
      <c r="H1" s="852"/>
      <c r="I1" s="852"/>
      <c r="J1" s="852"/>
      <c r="K1" s="852"/>
      <c r="L1" s="852"/>
      <c r="M1" s="852"/>
      <c r="N1" s="852"/>
      <c r="O1" s="852"/>
      <c r="P1" s="852"/>
      <c r="Q1" s="852"/>
      <c r="R1" s="852"/>
      <c r="S1" s="852"/>
      <c r="T1" s="852"/>
      <c r="U1" s="852"/>
      <c r="V1" s="852"/>
      <c r="W1" s="852"/>
      <c r="X1" s="852"/>
      <c r="Y1" s="852"/>
      <c r="Z1" s="852"/>
      <c r="AA1" s="852"/>
      <c r="AB1" s="852"/>
      <c r="AC1" s="852"/>
      <c r="AD1" s="852"/>
      <c r="AE1" s="852"/>
    </row>
    <row r="2" spans="1:34" s="39" customFormat="1" x14ac:dyDescent="0.3">
      <c r="A2" s="38"/>
      <c r="B2" s="39" t="s">
        <v>288</v>
      </c>
      <c r="C2" s="39" t="s">
        <v>287</v>
      </c>
      <c r="D2" s="39" t="s">
        <v>289</v>
      </c>
      <c r="E2" s="39">
        <v>1991</v>
      </c>
      <c r="F2" s="39">
        <v>1992</v>
      </c>
      <c r="G2" s="39">
        <v>1993</v>
      </c>
      <c r="H2" s="39">
        <v>1994</v>
      </c>
      <c r="I2" s="39">
        <v>1995</v>
      </c>
      <c r="J2" s="39">
        <v>1996</v>
      </c>
      <c r="K2" s="39">
        <v>1997</v>
      </c>
      <c r="L2" s="39">
        <v>1998</v>
      </c>
      <c r="M2" s="39">
        <v>1999</v>
      </c>
      <c r="N2" s="39">
        <v>2000</v>
      </c>
      <c r="O2" s="39">
        <v>2001</v>
      </c>
      <c r="P2" s="39">
        <v>2002</v>
      </c>
      <c r="Q2" s="39">
        <v>2003</v>
      </c>
      <c r="R2" s="39">
        <v>2004</v>
      </c>
      <c r="S2" s="39">
        <v>2005</v>
      </c>
      <c r="T2" s="39">
        <v>2006</v>
      </c>
      <c r="U2" s="39">
        <v>2007</v>
      </c>
      <c r="V2" s="39">
        <v>2008</v>
      </c>
      <c r="W2" s="39">
        <v>2009</v>
      </c>
      <c r="X2" s="39">
        <v>2010</v>
      </c>
      <c r="Y2" s="39">
        <v>2011</v>
      </c>
      <c r="Z2" s="39">
        <v>2012</v>
      </c>
      <c r="AA2" s="39">
        <v>2013</v>
      </c>
      <c r="AB2" s="39">
        <v>2014</v>
      </c>
      <c r="AC2" s="39">
        <v>2015</v>
      </c>
      <c r="AD2" s="39">
        <v>2016</v>
      </c>
      <c r="AE2" s="39">
        <v>2017</v>
      </c>
      <c r="AF2" s="39">
        <v>2018</v>
      </c>
      <c r="AG2" s="39">
        <v>2019</v>
      </c>
      <c r="AH2" s="39">
        <v>2020</v>
      </c>
    </row>
    <row r="3" spans="1:34" s="41" customFormat="1" x14ac:dyDescent="0.3">
      <c r="A3" s="40"/>
      <c r="B3" s="41" t="s">
        <v>323</v>
      </c>
      <c r="C3" s="41" t="s">
        <v>324</v>
      </c>
      <c r="D3" s="41" t="s">
        <v>325</v>
      </c>
      <c r="E3" s="41" t="s">
        <v>326</v>
      </c>
      <c r="F3" s="41" t="s">
        <v>327</v>
      </c>
      <c r="G3" s="41" t="s">
        <v>328</v>
      </c>
      <c r="H3" s="41" t="s">
        <v>329</v>
      </c>
      <c r="I3" s="41" t="s">
        <v>330</v>
      </c>
      <c r="J3" s="41" t="s">
        <v>331</v>
      </c>
      <c r="K3" s="41" t="s">
        <v>332</v>
      </c>
      <c r="L3" s="41" t="s">
        <v>333</v>
      </c>
      <c r="M3" s="41" t="s">
        <v>334</v>
      </c>
      <c r="N3" s="41" t="s">
        <v>335</v>
      </c>
      <c r="O3" s="41" t="s">
        <v>336</v>
      </c>
      <c r="P3" s="41" t="s">
        <v>337</v>
      </c>
      <c r="Q3" s="41" t="s">
        <v>338</v>
      </c>
      <c r="R3" s="41" t="s">
        <v>339</v>
      </c>
      <c r="S3" s="41" t="s">
        <v>340</v>
      </c>
      <c r="T3" s="41" t="s">
        <v>341</v>
      </c>
      <c r="U3" s="41" t="s">
        <v>342</v>
      </c>
      <c r="V3" s="41" t="s">
        <v>343</v>
      </c>
      <c r="W3" s="41" t="s">
        <v>344</v>
      </c>
      <c r="X3" s="41" t="s">
        <v>345</v>
      </c>
      <c r="Y3" s="41" t="s">
        <v>346</v>
      </c>
      <c r="Z3" s="41" t="s">
        <v>347</v>
      </c>
      <c r="AA3" s="41" t="s">
        <v>348</v>
      </c>
      <c r="AB3" s="41" t="s">
        <v>349</v>
      </c>
      <c r="AC3" s="41" t="s">
        <v>350</v>
      </c>
      <c r="AD3" s="41" t="s">
        <v>351</v>
      </c>
      <c r="AE3" s="41" t="s">
        <v>352</v>
      </c>
      <c r="AF3" s="41" t="s">
        <v>353</v>
      </c>
      <c r="AG3" s="41" t="s">
        <v>354</v>
      </c>
      <c r="AH3" s="41" t="s">
        <v>355</v>
      </c>
    </row>
    <row r="4" spans="1:34" x14ac:dyDescent="0.3">
      <c r="A4" s="42">
        <f ca="1">DATE(LOOKUP(Comparison!$D$3,TimestepID,StartYear),1,1)</f>
        <v>46023</v>
      </c>
      <c r="B4" s="1">
        <v>0</v>
      </c>
      <c r="C4" s="1">
        <v>0</v>
      </c>
      <c r="D4" s="1">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row>
    <row r="5" spans="1:34" x14ac:dyDescent="0.3">
      <c r="A5" s="42">
        <f ca="1">IF(EDATE($A$4,12)&lt;=EDATE(DATE(LOOKUP(Comparison!$D$3,TimestepID,StartYear),1,1),(LOOKUP(Comparison!$B$6,TimestepID,Duration)-1)),EDATE(A4,12),"")</f>
        <v>46388</v>
      </c>
      <c r="B5" s="1">
        <v>0</v>
      </c>
      <c r="C5" s="1">
        <v>0</v>
      </c>
      <c r="D5" s="1">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row>
    <row r="6" spans="1:34" x14ac:dyDescent="0.3">
      <c r="A6" s="42">
        <f ca="1">IF(EDATE($A$4,24)&lt;=EDATE(DATE(LOOKUP(Comparison!$D$3,TimestepID,StartYear),12,31),(LOOKUP(Comparison!$B$6,TimestepID,Duration)-1)),EDATE(A5,12),"")</f>
        <v>46753</v>
      </c>
      <c r="B6" s="1">
        <v>0</v>
      </c>
      <c r="C6" s="1">
        <v>0</v>
      </c>
      <c r="D6" s="1">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row>
    <row r="7" spans="1:34" x14ac:dyDescent="0.3">
      <c r="A7" s="42">
        <f ca="1">IF(EDATE($A$4,36)&lt;=EDATE(DATE(LOOKUP(Comparison!$D$3,TimestepID,StartYear),1,1),(LOOKUP(Comparison!$B$6,TimestepID,Duration)-1)),EDATE(A6,12),"")</f>
        <v>47119</v>
      </c>
      <c r="B7" s="1">
        <v>0</v>
      </c>
      <c r="C7" s="1">
        <v>0</v>
      </c>
      <c r="D7" s="1">
        <v>0</v>
      </c>
      <c r="E7">
        <v>0</v>
      </c>
      <c r="F7">
        <v>0</v>
      </c>
      <c r="G7">
        <v>0</v>
      </c>
      <c r="H7">
        <v>0</v>
      </c>
      <c r="I7">
        <v>0</v>
      </c>
      <c r="J7">
        <v>0</v>
      </c>
      <c r="K7">
        <v>0</v>
      </c>
      <c r="L7">
        <v>0</v>
      </c>
      <c r="M7">
        <v>0</v>
      </c>
      <c r="N7">
        <v>0</v>
      </c>
      <c r="O7">
        <v>0</v>
      </c>
      <c r="P7">
        <v>0</v>
      </c>
      <c r="Q7">
        <v>0</v>
      </c>
      <c r="R7">
        <v>0</v>
      </c>
      <c r="S7">
        <v>0</v>
      </c>
      <c r="T7">
        <v>0</v>
      </c>
      <c r="U7">
        <v>0</v>
      </c>
      <c r="V7">
        <v>0</v>
      </c>
      <c r="W7">
        <v>0</v>
      </c>
      <c r="X7">
        <v>0</v>
      </c>
      <c r="Y7">
        <v>0</v>
      </c>
      <c r="Z7">
        <v>0</v>
      </c>
      <c r="AA7">
        <v>0</v>
      </c>
      <c r="AB7">
        <v>0</v>
      </c>
      <c r="AC7">
        <v>0</v>
      </c>
      <c r="AD7">
        <v>0</v>
      </c>
      <c r="AE7">
        <v>0</v>
      </c>
      <c r="AF7">
        <v>0</v>
      </c>
      <c r="AG7">
        <v>0</v>
      </c>
      <c r="AH7">
        <v>0</v>
      </c>
    </row>
    <row r="8" spans="1:34" x14ac:dyDescent="0.3">
      <c r="A8" s="42">
        <f ca="1">IF(EDATE($A$4,48)&lt;=EDATE(DATE(LOOKUP(Comparison!$D$3,TimestepID,StartYear),1,1),(LOOKUP(Comparison!$B$6,TimestepID,Duration)-1)),EDATE(A7,12),"")</f>
        <v>47484</v>
      </c>
      <c r="B8" s="1">
        <v>0</v>
      </c>
      <c r="C8" s="1">
        <v>0</v>
      </c>
      <c r="D8" s="1">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3">
      <c r="A9" s="42">
        <f ca="1">IF(EDATE($A$4,48)&lt;=EDATE(DATE(LOOKUP(Comparison!$D$3,TimestepID,StartYear),1,1),(LOOKUP(Comparison!$B$6,TimestepID,Duration)-1)),EDATE(A8,12),"")</f>
        <v>47849</v>
      </c>
      <c r="B9" s="1" t="s">
        <v>864</v>
      </c>
      <c r="C9" s="1" t="s">
        <v>864</v>
      </c>
      <c r="D9" s="1" t="s">
        <v>864</v>
      </c>
      <c r="E9" t="s">
        <v>864</v>
      </c>
      <c r="F9" t="s">
        <v>864</v>
      </c>
      <c r="G9" t="s">
        <v>864</v>
      </c>
      <c r="H9" t="s">
        <v>864</v>
      </c>
      <c r="I9" t="s">
        <v>864</v>
      </c>
      <c r="J9" t="s">
        <v>864</v>
      </c>
      <c r="K9" t="s">
        <v>864</v>
      </c>
      <c r="L9" t="s">
        <v>864</v>
      </c>
      <c r="M9" t="s">
        <v>864</v>
      </c>
      <c r="N9" t="s">
        <v>864</v>
      </c>
      <c r="O9" t="s">
        <v>864</v>
      </c>
      <c r="P9" t="s">
        <v>864</v>
      </c>
      <c r="Q9" t="s">
        <v>864</v>
      </c>
      <c r="R9" t="s">
        <v>864</v>
      </c>
      <c r="S9" t="s">
        <v>864</v>
      </c>
      <c r="T9" t="s">
        <v>864</v>
      </c>
      <c r="U9" t="s">
        <v>864</v>
      </c>
      <c r="V9" t="s">
        <v>864</v>
      </c>
      <c r="W9" t="s">
        <v>864</v>
      </c>
      <c r="X9" t="s">
        <v>864</v>
      </c>
      <c r="Y9" t="s">
        <v>864</v>
      </c>
      <c r="Z9" t="s">
        <v>864</v>
      </c>
      <c r="AA9" t="s">
        <v>864</v>
      </c>
      <c r="AB9" t="s">
        <v>864</v>
      </c>
      <c r="AC9" t="s">
        <v>864</v>
      </c>
      <c r="AD9" t="s">
        <v>864</v>
      </c>
      <c r="AE9" t="s">
        <v>864</v>
      </c>
      <c r="AF9" t="s">
        <v>864</v>
      </c>
      <c r="AG9" t="s">
        <v>864</v>
      </c>
      <c r="AH9" t="s">
        <v>864</v>
      </c>
    </row>
    <row r="10" spans="1:34" x14ac:dyDescent="0.3">
      <c r="A10" s="42">
        <f ca="1">IF(EDATE($A$4,48)&lt;=EDATE(DATE(LOOKUP(Comparison!$D$3,TimestepID,StartYear),1,1),(LOOKUP(Comparison!$B$6,TimestepID,Duration)-1)),EDATE(A9,12),"")</f>
        <v>48214</v>
      </c>
    </row>
    <row r="11" spans="1:34" x14ac:dyDescent="0.3">
      <c r="A11" s="42">
        <f ca="1">IF(EDATE($A$4,48)&lt;=EDATE(DATE(LOOKUP(Comparison!$D$3,TimestepID,StartYear),1,1),(LOOKUP(Comparison!$B$6,TimestepID,Duration)-1)),EDATE(A10,12),"")</f>
        <v>48580</v>
      </c>
    </row>
    <row r="12" spans="1:34" x14ac:dyDescent="0.3">
      <c r="A12" s="42">
        <f ca="1">IF(EDATE($A$4,48)&lt;=EDATE(DATE(LOOKUP(Comparison!$D$3,TimestepID,StartYear),1,1),(LOOKUP(Comparison!$B$6,TimestepID,Duration)-1)),EDATE(A11,12),"")</f>
        <v>48945</v>
      </c>
    </row>
    <row r="13" spans="1:34" x14ac:dyDescent="0.3">
      <c r="A13" s="42">
        <f ca="1">IF(EDATE($A$4,48)&lt;=EDATE(DATE(LOOKUP(Comparison!$D$3,TimestepID,StartYear),1,1),(LOOKUP(Comparison!$B$6,TimestepID,Duration)-1)),EDATE(A12,12),"")</f>
        <v>49310</v>
      </c>
    </row>
    <row r="14" spans="1:34" x14ac:dyDescent="0.3">
      <c r="A14" s="42"/>
    </row>
    <row r="15" spans="1:34" x14ac:dyDescent="0.3">
      <c r="A15" s="43"/>
    </row>
    <row r="16" spans="1:34" x14ac:dyDescent="0.3">
      <c r="A16" s="43"/>
    </row>
    <row r="17" spans="1:1" x14ac:dyDescent="0.3">
      <c r="A17" s="43"/>
    </row>
    <row r="18" spans="1:1" x14ac:dyDescent="0.3">
      <c r="A18" s="43"/>
    </row>
    <row r="19" spans="1:1" x14ac:dyDescent="0.3">
      <c r="A19" s="43"/>
    </row>
    <row r="20" spans="1:1" x14ac:dyDescent="0.3">
      <c r="A20" s="43"/>
    </row>
    <row r="21" spans="1:1" x14ac:dyDescent="0.3">
      <c r="A21" s="43"/>
    </row>
  </sheetData>
  <mergeCells count="1">
    <mergeCell ref="E1:AE1"/>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51">
    <tabColor rgb="FFC00000"/>
  </sheetPr>
  <dimension ref="A1:AH100"/>
  <sheetViews>
    <sheetView workbookViewId="0">
      <selection activeCell="B4" sqref="B4:AQ175"/>
    </sheetView>
  </sheetViews>
  <sheetFormatPr defaultRowHeight="14.4" x14ac:dyDescent="0.3"/>
  <cols>
    <col min="1" max="1" width="8.5546875" style="39"/>
    <col min="2" max="4" width="9.44140625" style="1"/>
  </cols>
  <sheetData>
    <row r="1" spans="1:34" s="39" customFormat="1" x14ac:dyDescent="0.3">
      <c r="A1" s="38"/>
      <c r="E1" s="852" t="s">
        <v>244</v>
      </c>
      <c r="F1" s="852"/>
      <c r="G1" s="852"/>
      <c r="H1" s="852"/>
      <c r="I1" s="852"/>
      <c r="J1" s="852"/>
      <c r="K1" s="852"/>
      <c r="L1" s="852"/>
      <c r="M1" s="852"/>
      <c r="N1" s="852"/>
      <c r="O1" s="852"/>
      <c r="P1" s="852"/>
      <c r="Q1" s="852"/>
      <c r="R1" s="852"/>
      <c r="S1" s="852"/>
      <c r="T1" s="852"/>
      <c r="U1" s="852"/>
      <c r="V1" s="852"/>
      <c r="W1" s="852"/>
      <c r="X1" s="852"/>
      <c r="Y1" s="852"/>
      <c r="Z1" s="852"/>
      <c r="AA1" s="852"/>
      <c r="AB1" s="852"/>
      <c r="AC1" s="852"/>
      <c r="AD1" s="852"/>
      <c r="AE1" s="852"/>
    </row>
    <row r="2" spans="1:34" s="39" customFormat="1" x14ac:dyDescent="0.3">
      <c r="A2" s="38"/>
      <c r="B2" s="39" t="s">
        <v>288</v>
      </c>
      <c r="C2" s="39" t="s">
        <v>287</v>
      </c>
      <c r="D2" s="39" t="s">
        <v>289</v>
      </c>
      <c r="E2" s="39">
        <v>1991</v>
      </c>
      <c r="F2" s="39">
        <v>1992</v>
      </c>
      <c r="G2" s="39">
        <v>1993</v>
      </c>
      <c r="H2" s="39">
        <v>1994</v>
      </c>
      <c r="I2" s="39">
        <v>1995</v>
      </c>
      <c r="J2" s="39">
        <v>1996</v>
      </c>
      <c r="K2" s="39">
        <v>1997</v>
      </c>
      <c r="L2" s="39">
        <v>1998</v>
      </c>
      <c r="M2" s="39">
        <v>1999</v>
      </c>
      <c r="N2" s="39">
        <v>2000</v>
      </c>
      <c r="O2" s="39">
        <v>2001</v>
      </c>
      <c r="P2" s="39">
        <v>2002</v>
      </c>
      <c r="Q2" s="39">
        <v>2003</v>
      </c>
      <c r="R2" s="39">
        <v>2004</v>
      </c>
      <c r="S2" s="39">
        <v>2005</v>
      </c>
      <c r="T2" s="39">
        <v>2006</v>
      </c>
      <c r="U2" s="39">
        <v>2007</v>
      </c>
      <c r="V2" s="39">
        <v>2008</v>
      </c>
      <c r="W2" s="39">
        <v>2009</v>
      </c>
      <c r="X2" s="39">
        <v>2010</v>
      </c>
      <c r="Y2" s="39">
        <v>2011</v>
      </c>
      <c r="Z2" s="39">
        <v>2012</v>
      </c>
      <c r="AA2" s="39">
        <v>2013</v>
      </c>
      <c r="AB2" s="39">
        <v>2014</v>
      </c>
      <c r="AC2" s="39">
        <v>2015</v>
      </c>
      <c r="AD2" s="39">
        <v>2016</v>
      </c>
      <c r="AE2" s="39">
        <v>2017</v>
      </c>
      <c r="AF2" s="39">
        <v>2018</v>
      </c>
      <c r="AG2" s="39">
        <v>2019</v>
      </c>
      <c r="AH2" s="39">
        <v>2020</v>
      </c>
    </row>
    <row r="3" spans="1:34" s="41" customFormat="1" x14ac:dyDescent="0.3">
      <c r="A3" s="40"/>
      <c r="B3" s="41" t="s">
        <v>323</v>
      </c>
      <c r="C3" s="41" t="s">
        <v>324</v>
      </c>
      <c r="D3" s="41" t="s">
        <v>325</v>
      </c>
      <c r="E3" s="41" t="s">
        <v>326</v>
      </c>
      <c r="F3" s="41" t="s">
        <v>327</v>
      </c>
      <c r="G3" s="41" t="s">
        <v>328</v>
      </c>
      <c r="H3" s="41" t="s">
        <v>329</v>
      </c>
      <c r="I3" s="41" t="s">
        <v>330</v>
      </c>
      <c r="J3" s="41" t="s">
        <v>331</v>
      </c>
      <c r="K3" s="41" t="s">
        <v>332</v>
      </c>
      <c r="L3" s="41" t="s">
        <v>333</v>
      </c>
      <c r="M3" s="41" t="s">
        <v>334</v>
      </c>
      <c r="N3" s="41" t="s">
        <v>335</v>
      </c>
      <c r="O3" s="41" t="s">
        <v>336</v>
      </c>
      <c r="P3" s="41" t="s">
        <v>337</v>
      </c>
      <c r="Q3" s="41" t="s">
        <v>338</v>
      </c>
      <c r="R3" s="41" t="s">
        <v>339</v>
      </c>
      <c r="S3" s="41" t="s">
        <v>340</v>
      </c>
      <c r="T3" s="41" t="s">
        <v>341</v>
      </c>
      <c r="U3" s="41" t="s">
        <v>342</v>
      </c>
      <c r="V3" s="41" t="s">
        <v>343</v>
      </c>
      <c r="W3" s="41" t="s">
        <v>344</v>
      </c>
      <c r="X3" s="41" t="s">
        <v>345</v>
      </c>
      <c r="Y3" s="41" t="s">
        <v>346</v>
      </c>
      <c r="Z3" s="41" t="s">
        <v>347</v>
      </c>
      <c r="AA3" s="41" t="s">
        <v>348</v>
      </c>
      <c r="AB3" s="41" t="s">
        <v>349</v>
      </c>
      <c r="AC3" s="41" t="s">
        <v>350</v>
      </c>
      <c r="AD3" s="41" t="s">
        <v>351</v>
      </c>
      <c r="AE3" s="41" t="s">
        <v>352</v>
      </c>
      <c r="AF3" s="41" t="s">
        <v>353</v>
      </c>
      <c r="AG3" s="41" t="s">
        <v>354</v>
      </c>
      <c r="AH3" s="41" t="s">
        <v>355</v>
      </c>
    </row>
    <row r="4" spans="1:34" x14ac:dyDescent="0.3">
      <c r="A4" s="45">
        <f ca="1">Exceedance!U4</f>
        <v>46143</v>
      </c>
      <c r="B4" s="1">
        <v>0</v>
      </c>
      <c r="C4" s="1">
        <v>0</v>
      </c>
      <c r="D4" s="1">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row>
    <row r="5" spans="1:34" x14ac:dyDescent="0.3">
      <c r="A5" s="45">
        <f ca="1">Exceedance!U5</f>
        <v>46174</v>
      </c>
      <c r="B5" s="1">
        <v>0</v>
      </c>
      <c r="C5" s="1">
        <v>0</v>
      </c>
      <c r="D5" s="1">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row>
    <row r="6" spans="1:34" x14ac:dyDescent="0.3">
      <c r="A6" s="45">
        <f ca="1">Exceedance!U6</f>
        <v>46204</v>
      </c>
      <c r="B6" s="1">
        <v>0</v>
      </c>
      <c r="C6" s="1">
        <v>0</v>
      </c>
      <c r="D6" s="1">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row>
    <row r="7" spans="1:34" x14ac:dyDescent="0.3">
      <c r="A7" s="45">
        <f ca="1">Exceedance!U7</f>
        <v>46235</v>
      </c>
      <c r="B7" s="1">
        <v>0</v>
      </c>
      <c r="C7" s="1">
        <v>0</v>
      </c>
      <c r="D7" s="1">
        <v>0</v>
      </c>
      <c r="E7">
        <v>0</v>
      </c>
      <c r="F7">
        <v>0</v>
      </c>
      <c r="G7">
        <v>0</v>
      </c>
      <c r="H7">
        <v>0</v>
      </c>
      <c r="I7">
        <v>0</v>
      </c>
      <c r="J7">
        <v>0</v>
      </c>
      <c r="K7">
        <v>0</v>
      </c>
      <c r="L7">
        <v>0</v>
      </c>
      <c r="M7">
        <v>0</v>
      </c>
      <c r="N7">
        <v>0</v>
      </c>
      <c r="O7">
        <v>0</v>
      </c>
      <c r="P7">
        <v>0</v>
      </c>
      <c r="Q7">
        <v>0</v>
      </c>
      <c r="R7">
        <v>0</v>
      </c>
      <c r="S7">
        <v>0</v>
      </c>
      <c r="T7">
        <v>0</v>
      </c>
      <c r="U7">
        <v>0</v>
      </c>
      <c r="V7">
        <v>0</v>
      </c>
      <c r="W7">
        <v>0</v>
      </c>
      <c r="X7">
        <v>0</v>
      </c>
      <c r="Y7">
        <v>0</v>
      </c>
      <c r="Z7">
        <v>0</v>
      </c>
      <c r="AA7">
        <v>0</v>
      </c>
      <c r="AB7">
        <v>0</v>
      </c>
      <c r="AC7">
        <v>0</v>
      </c>
      <c r="AD7">
        <v>0</v>
      </c>
      <c r="AE7">
        <v>0</v>
      </c>
      <c r="AF7">
        <v>0</v>
      </c>
      <c r="AG7">
        <v>0</v>
      </c>
      <c r="AH7">
        <v>0</v>
      </c>
    </row>
    <row r="8" spans="1:34" x14ac:dyDescent="0.3">
      <c r="A8" s="45">
        <f ca="1">Exceedance!U8</f>
        <v>46266</v>
      </c>
      <c r="B8" s="1">
        <v>0</v>
      </c>
      <c r="C8" s="1">
        <v>0</v>
      </c>
      <c r="D8" s="1">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3">
      <c r="A9" s="45">
        <f ca="1">Exceedance!U9</f>
        <v>46296</v>
      </c>
      <c r="B9" s="1">
        <v>0</v>
      </c>
      <c r="C9" s="1">
        <v>0</v>
      </c>
      <c r="D9" s="1">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3">
      <c r="A10" s="45">
        <f ca="1">Exceedance!U10</f>
        <v>46327</v>
      </c>
      <c r="B10" s="1">
        <v>0</v>
      </c>
      <c r="C10" s="1">
        <v>0</v>
      </c>
      <c r="D10" s="1">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3">
      <c r="A11" s="45">
        <f ca="1">Exceedance!U11</f>
        <v>46357</v>
      </c>
      <c r="B11" s="1">
        <v>0</v>
      </c>
      <c r="C11" s="1">
        <v>0</v>
      </c>
      <c r="D11" s="1">
        <v>0</v>
      </c>
      <c r="E11">
        <v>0</v>
      </c>
      <c r="F11">
        <v>0</v>
      </c>
      <c r="G11">
        <v>0</v>
      </c>
      <c r="H11">
        <v>0</v>
      </c>
      <c r="I11">
        <v>0</v>
      </c>
      <c r="J11">
        <v>0</v>
      </c>
      <c r="K11">
        <v>0</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row>
    <row r="12" spans="1:34" x14ac:dyDescent="0.3">
      <c r="A12" s="45">
        <f ca="1">Exceedance!U12</f>
        <v>46388</v>
      </c>
      <c r="B12" s="1">
        <v>0</v>
      </c>
      <c r="C12" s="1">
        <v>0</v>
      </c>
      <c r="D12" s="1">
        <v>0</v>
      </c>
      <c r="E12">
        <v>0</v>
      </c>
      <c r="F12">
        <v>0</v>
      </c>
      <c r="G12">
        <v>0</v>
      </c>
      <c r="H12">
        <v>0</v>
      </c>
      <c r="I12">
        <v>0</v>
      </c>
      <c r="J12">
        <v>0</v>
      </c>
      <c r="K12">
        <v>0</v>
      </c>
      <c r="L12">
        <v>0</v>
      </c>
      <c r="M12">
        <v>0</v>
      </c>
      <c r="N12">
        <v>0</v>
      </c>
      <c r="O12">
        <v>0</v>
      </c>
      <c r="P12">
        <v>0</v>
      </c>
      <c r="Q12">
        <v>0</v>
      </c>
      <c r="R12">
        <v>0</v>
      </c>
      <c r="S12">
        <v>0</v>
      </c>
      <c r="T12">
        <v>0</v>
      </c>
      <c r="U12">
        <v>0</v>
      </c>
      <c r="V12">
        <v>0</v>
      </c>
      <c r="W12">
        <v>0</v>
      </c>
      <c r="X12">
        <v>0</v>
      </c>
      <c r="Y12">
        <v>0</v>
      </c>
      <c r="Z12">
        <v>0</v>
      </c>
      <c r="AA12">
        <v>0</v>
      </c>
      <c r="AB12">
        <v>0</v>
      </c>
      <c r="AC12">
        <v>0</v>
      </c>
      <c r="AD12">
        <v>0</v>
      </c>
      <c r="AE12">
        <v>0</v>
      </c>
      <c r="AF12">
        <v>0</v>
      </c>
      <c r="AG12">
        <v>0</v>
      </c>
      <c r="AH12">
        <v>0</v>
      </c>
    </row>
    <row r="13" spans="1:34" x14ac:dyDescent="0.3">
      <c r="A13" s="45">
        <f ca="1">Exceedance!U13</f>
        <v>46419</v>
      </c>
      <c r="B13" s="1">
        <v>0</v>
      </c>
      <c r="C13" s="1">
        <v>0</v>
      </c>
      <c r="D13" s="1">
        <v>0</v>
      </c>
      <c r="E13">
        <v>0</v>
      </c>
      <c r="F13">
        <v>0</v>
      </c>
      <c r="G13">
        <v>0</v>
      </c>
      <c r="H13">
        <v>0</v>
      </c>
      <c r="I13">
        <v>0</v>
      </c>
      <c r="J13">
        <v>0</v>
      </c>
      <c r="K13">
        <v>0</v>
      </c>
      <c r="L13">
        <v>0</v>
      </c>
      <c r="M13">
        <v>0</v>
      </c>
      <c r="N13">
        <v>0</v>
      </c>
      <c r="O13">
        <v>0</v>
      </c>
      <c r="P13">
        <v>0</v>
      </c>
      <c r="Q13">
        <v>0</v>
      </c>
      <c r="R13">
        <v>0</v>
      </c>
      <c r="S13">
        <v>0</v>
      </c>
      <c r="T13">
        <v>0</v>
      </c>
      <c r="U13">
        <v>0</v>
      </c>
      <c r="V13">
        <v>0</v>
      </c>
      <c r="W13">
        <v>0</v>
      </c>
      <c r="X13">
        <v>0</v>
      </c>
      <c r="Y13">
        <v>0</v>
      </c>
      <c r="Z13">
        <v>0</v>
      </c>
      <c r="AA13">
        <v>0</v>
      </c>
      <c r="AB13">
        <v>0</v>
      </c>
      <c r="AC13">
        <v>0</v>
      </c>
      <c r="AD13">
        <v>0</v>
      </c>
      <c r="AE13">
        <v>0</v>
      </c>
      <c r="AF13">
        <v>0</v>
      </c>
      <c r="AG13">
        <v>0</v>
      </c>
      <c r="AH13">
        <v>0</v>
      </c>
    </row>
    <row r="14" spans="1:34" x14ac:dyDescent="0.3">
      <c r="A14" s="45">
        <f ca="1">Exceedance!U14</f>
        <v>46447</v>
      </c>
      <c r="B14" s="1">
        <v>0</v>
      </c>
      <c r="C14" s="1">
        <v>0</v>
      </c>
      <c r="D14" s="1">
        <v>0</v>
      </c>
      <c r="E14">
        <v>0</v>
      </c>
      <c r="F14">
        <v>0</v>
      </c>
      <c r="G14">
        <v>0</v>
      </c>
      <c r="H14">
        <v>0</v>
      </c>
      <c r="I14">
        <v>0</v>
      </c>
      <c r="J14">
        <v>0</v>
      </c>
      <c r="K14">
        <v>0</v>
      </c>
      <c r="L14">
        <v>0</v>
      </c>
      <c r="M14">
        <v>0</v>
      </c>
      <c r="N14">
        <v>0</v>
      </c>
      <c r="O14">
        <v>0</v>
      </c>
      <c r="P14">
        <v>0</v>
      </c>
      <c r="Q14">
        <v>0</v>
      </c>
      <c r="R14">
        <v>0</v>
      </c>
      <c r="S14">
        <v>0</v>
      </c>
      <c r="T14">
        <v>0</v>
      </c>
      <c r="U14">
        <v>0</v>
      </c>
      <c r="V14">
        <v>0</v>
      </c>
      <c r="W14">
        <v>0</v>
      </c>
      <c r="X14">
        <v>0</v>
      </c>
      <c r="Y14">
        <v>0</v>
      </c>
      <c r="Z14">
        <v>0</v>
      </c>
      <c r="AA14">
        <v>0</v>
      </c>
      <c r="AB14">
        <v>0</v>
      </c>
      <c r="AC14">
        <v>0</v>
      </c>
      <c r="AD14">
        <v>0</v>
      </c>
      <c r="AE14">
        <v>0</v>
      </c>
      <c r="AF14">
        <v>0</v>
      </c>
      <c r="AG14">
        <v>0</v>
      </c>
      <c r="AH14">
        <v>0</v>
      </c>
    </row>
    <row r="15" spans="1:34" x14ac:dyDescent="0.3">
      <c r="A15" s="45">
        <f ca="1">Exceedance!U15</f>
        <v>46478</v>
      </c>
      <c r="B15" s="1">
        <v>0</v>
      </c>
      <c r="C15" s="1">
        <v>0</v>
      </c>
      <c r="D15" s="1">
        <v>0</v>
      </c>
      <c r="E15">
        <v>0</v>
      </c>
      <c r="F15">
        <v>0</v>
      </c>
      <c r="G15">
        <v>0</v>
      </c>
      <c r="H15">
        <v>0</v>
      </c>
      <c r="I15">
        <v>0</v>
      </c>
      <c r="J15">
        <v>0</v>
      </c>
      <c r="K15">
        <v>0</v>
      </c>
      <c r="L15">
        <v>0</v>
      </c>
      <c r="M15">
        <v>0</v>
      </c>
      <c r="N15">
        <v>0</v>
      </c>
      <c r="O15">
        <v>0</v>
      </c>
      <c r="P15">
        <v>0</v>
      </c>
      <c r="Q15">
        <v>0</v>
      </c>
      <c r="R15">
        <v>0</v>
      </c>
      <c r="S15">
        <v>0</v>
      </c>
      <c r="T15">
        <v>0</v>
      </c>
      <c r="U15">
        <v>0</v>
      </c>
      <c r="V15">
        <v>0</v>
      </c>
      <c r="W15">
        <v>0</v>
      </c>
      <c r="X15">
        <v>0</v>
      </c>
      <c r="Y15">
        <v>0</v>
      </c>
      <c r="Z15">
        <v>0</v>
      </c>
      <c r="AA15">
        <v>0</v>
      </c>
      <c r="AB15">
        <v>0</v>
      </c>
      <c r="AC15">
        <v>0</v>
      </c>
      <c r="AD15">
        <v>0</v>
      </c>
      <c r="AE15">
        <v>0</v>
      </c>
      <c r="AF15">
        <v>0</v>
      </c>
      <c r="AG15">
        <v>0</v>
      </c>
      <c r="AH15">
        <v>0</v>
      </c>
    </row>
    <row r="16" spans="1:34" x14ac:dyDescent="0.3">
      <c r="A16" s="45">
        <f ca="1">Exceedance!U16</f>
        <v>46508</v>
      </c>
      <c r="B16" s="1">
        <v>0</v>
      </c>
      <c r="C16" s="1">
        <v>0</v>
      </c>
      <c r="D16" s="1">
        <v>0</v>
      </c>
      <c r="E16">
        <v>0</v>
      </c>
      <c r="F16">
        <v>0</v>
      </c>
      <c r="G16">
        <v>0</v>
      </c>
      <c r="H16">
        <v>0</v>
      </c>
      <c r="I16">
        <v>0</v>
      </c>
      <c r="J16">
        <v>0</v>
      </c>
      <c r="K16">
        <v>0</v>
      </c>
      <c r="L16">
        <v>0</v>
      </c>
      <c r="M16">
        <v>0</v>
      </c>
      <c r="N16">
        <v>0</v>
      </c>
      <c r="O16">
        <v>0</v>
      </c>
      <c r="P16">
        <v>0</v>
      </c>
      <c r="Q16">
        <v>0</v>
      </c>
      <c r="R16">
        <v>0</v>
      </c>
      <c r="S16">
        <v>0</v>
      </c>
      <c r="T16">
        <v>0</v>
      </c>
      <c r="U16">
        <v>0</v>
      </c>
      <c r="V16">
        <v>0</v>
      </c>
      <c r="W16">
        <v>0</v>
      </c>
      <c r="X16">
        <v>0</v>
      </c>
      <c r="Y16">
        <v>0</v>
      </c>
      <c r="Z16">
        <v>0</v>
      </c>
      <c r="AA16">
        <v>0</v>
      </c>
      <c r="AB16">
        <v>0</v>
      </c>
      <c r="AC16">
        <v>0</v>
      </c>
      <c r="AD16">
        <v>0</v>
      </c>
      <c r="AE16">
        <v>0</v>
      </c>
      <c r="AF16">
        <v>0</v>
      </c>
      <c r="AG16">
        <v>0</v>
      </c>
      <c r="AH16">
        <v>0</v>
      </c>
    </row>
    <row r="17" spans="1:34" x14ac:dyDescent="0.3">
      <c r="A17" s="45">
        <f ca="1">Exceedance!U17</f>
        <v>46539</v>
      </c>
      <c r="B17" s="1">
        <v>0</v>
      </c>
      <c r="C17" s="1">
        <v>0</v>
      </c>
      <c r="D17" s="1">
        <v>0</v>
      </c>
      <c r="E17">
        <v>0</v>
      </c>
      <c r="F17">
        <v>0</v>
      </c>
      <c r="G17">
        <v>0</v>
      </c>
      <c r="H17">
        <v>0</v>
      </c>
      <c r="I17">
        <v>0</v>
      </c>
      <c r="J17">
        <v>0</v>
      </c>
      <c r="K17">
        <v>0</v>
      </c>
      <c r="L17">
        <v>0</v>
      </c>
      <c r="M17">
        <v>0</v>
      </c>
      <c r="N17">
        <v>0</v>
      </c>
      <c r="O17">
        <v>0</v>
      </c>
      <c r="P17">
        <v>0</v>
      </c>
      <c r="Q17">
        <v>0</v>
      </c>
      <c r="R17">
        <v>0</v>
      </c>
      <c r="S17">
        <v>0</v>
      </c>
      <c r="T17">
        <v>0</v>
      </c>
      <c r="U17">
        <v>0</v>
      </c>
      <c r="V17">
        <v>0</v>
      </c>
      <c r="W17">
        <v>0</v>
      </c>
      <c r="X17">
        <v>0</v>
      </c>
      <c r="Y17">
        <v>0</v>
      </c>
      <c r="Z17">
        <v>0</v>
      </c>
      <c r="AA17">
        <v>0</v>
      </c>
      <c r="AB17">
        <v>0</v>
      </c>
      <c r="AC17">
        <v>0</v>
      </c>
      <c r="AD17">
        <v>0</v>
      </c>
      <c r="AE17">
        <v>0</v>
      </c>
      <c r="AF17">
        <v>0</v>
      </c>
      <c r="AG17">
        <v>0</v>
      </c>
      <c r="AH17">
        <v>0</v>
      </c>
    </row>
    <row r="18" spans="1:34" x14ac:dyDescent="0.3">
      <c r="A18" s="45">
        <f ca="1">Exceedance!U18</f>
        <v>46569</v>
      </c>
      <c r="B18" s="1">
        <v>0</v>
      </c>
      <c r="C18" s="1">
        <v>0</v>
      </c>
      <c r="D18" s="1">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c r="AB18">
        <v>0</v>
      </c>
      <c r="AC18">
        <v>0</v>
      </c>
      <c r="AD18">
        <v>0</v>
      </c>
      <c r="AE18">
        <v>0</v>
      </c>
      <c r="AF18">
        <v>0</v>
      </c>
      <c r="AG18">
        <v>0</v>
      </c>
      <c r="AH18">
        <v>0</v>
      </c>
    </row>
    <row r="19" spans="1:34" x14ac:dyDescent="0.3">
      <c r="A19" s="45">
        <f ca="1">Exceedance!U19</f>
        <v>46600</v>
      </c>
      <c r="B19" s="1">
        <v>0</v>
      </c>
      <c r="C19" s="1">
        <v>0</v>
      </c>
      <c r="D19" s="1">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c r="AB19">
        <v>0</v>
      </c>
      <c r="AC19">
        <v>0</v>
      </c>
      <c r="AD19">
        <v>0</v>
      </c>
      <c r="AE19">
        <v>0</v>
      </c>
      <c r="AF19">
        <v>0</v>
      </c>
      <c r="AG19">
        <v>0</v>
      </c>
      <c r="AH19">
        <v>0</v>
      </c>
    </row>
    <row r="20" spans="1:34" x14ac:dyDescent="0.3">
      <c r="A20" s="45">
        <f ca="1">Exceedance!U20</f>
        <v>46631</v>
      </c>
      <c r="B20" s="1">
        <v>0</v>
      </c>
      <c r="C20" s="1">
        <v>0</v>
      </c>
      <c r="D20" s="1">
        <v>0</v>
      </c>
      <c r="E20">
        <v>0</v>
      </c>
      <c r="F20">
        <v>0</v>
      </c>
      <c r="G20">
        <v>0</v>
      </c>
      <c r="H20">
        <v>0</v>
      </c>
      <c r="I20">
        <v>0</v>
      </c>
      <c r="J20">
        <v>0</v>
      </c>
      <c r="K20">
        <v>0</v>
      </c>
      <c r="L20">
        <v>0</v>
      </c>
      <c r="M20">
        <v>0</v>
      </c>
      <c r="N20">
        <v>0</v>
      </c>
      <c r="O20">
        <v>0</v>
      </c>
      <c r="P20">
        <v>0</v>
      </c>
      <c r="Q20">
        <v>0</v>
      </c>
      <c r="R20">
        <v>0</v>
      </c>
      <c r="S20">
        <v>0</v>
      </c>
      <c r="T20">
        <v>0</v>
      </c>
      <c r="U20">
        <v>0</v>
      </c>
      <c r="V20">
        <v>0</v>
      </c>
      <c r="W20">
        <v>0</v>
      </c>
      <c r="X20">
        <v>0</v>
      </c>
      <c r="Y20">
        <v>0</v>
      </c>
      <c r="Z20">
        <v>0</v>
      </c>
      <c r="AA20">
        <v>0</v>
      </c>
      <c r="AB20">
        <v>0</v>
      </c>
      <c r="AC20">
        <v>0</v>
      </c>
      <c r="AD20">
        <v>0</v>
      </c>
      <c r="AE20">
        <v>0</v>
      </c>
      <c r="AF20">
        <v>0</v>
      </c>
      <c r="AG20">
        <v>0</v>
      </c>
      <c r="AH20">
        <v>0</v>
      </c>
    </row>
    <row r="21" spans="1:34" x14ac:dyDescent="0.3">
      <c r="A21" s="45">
        <f ca="1">Exceedance!U21</f>
        <v>46661</v>
      </c>
      <c r="B21" s="1">
        <v>0</v>
      </c>
      <c r="C21" s="1">
        <v>0</v>
      </c>
      <c r="D21" s="1">
        <v>0</v>
      </c>
      <c r="E21">
        <v>0</v>
      </c>
      <c r="F21">
        <v>0</v>
      </c>
      <c r="G21">
        <v>0</v>
      </c>
      <c r="H21">
        <v>0</v>
      </c>
      <c r="I21">
        <v>0</v>
      </c>
      <c r="J21">
        <v>0</v>
      </c>
      <c r="K21">
        <v>0</v>
      </c>
      <c r="L21">
        <v>0</v>
      </c>
      <c r="M21">
        <v>0</v>
      </c>
      <c r="N21">
        <v>0</v>
      </c>
      <c r="O21">
        <v>0</v>
      </c>
      <c r="P21">
        <v>0</v>
      </c>
      <c r="Q21">
        <v>0</v>
      </c>
      <c r="R21">
        <v>0</v>
      </c>
      <c r="S21">
        <v>0</v>
      </c>
      <c r="T21">
        <v>0</v>
      </c>
      <c r="U21">
        <v>0</v>
      </c>
      <c r="V21">
        <v>0</v>
      </c>
      <c r="W21">
        <v>0</v>
      </c>
      <c r="X21">
        <v>0</v>
      </c>
      <c r="Y21">
        <v>0</v>
      </c>
      <c r="Z21">
        <v>0</v>
      </c>
      <c r="AA21">
        <v>0</v>
      </c>
      <c r="AB21">
        <v>0</v>
      </c>
      <c r="AC21">
        <v>0</v>
      </c>
      <c r="AD21">
        <v>0</v>
      </c>
      <c r="AE21">
        <v>0</v>
      </c>
      <c r="AF21">
        <v>0</v>
      </c>
      <c r="AG21">
        <v>0</v>
      </c>
      <c r="AH21">
        <v>0</v>
      </c>
    </row>
    <row r="22" spans="1:34" x14ac:dyDescent="0.3">
      <c r="A22" s="45">
        <f ca="1">Exceedance!U22</f>
        <v>46692</v>
      </c>
      <c r="B22" s="1">
        <v>0</v>
      </c>
      <c r="C22" s="1">
        <v>0</v>
      </c>
      <c r="D22" s="1">
        <v>0</v>
      </c>
      <c r="E22">
        <v>0</v>
      </c>
      <c r="F22">
        <v>0</v>
      </c>
      <c r="G22">
        <v>0</v>
      </c>
      <c r="H22">
        <v>0</v>
      </c>
      <c r="I22">
        <v>0</v>
      </c>
      <c r="J22">
        <v>0</v>
      </c>
      <c r="K22">
        <v>0</v>
      </c>
      <c r="L22">
        <v>0</v>
      </c>
      <c r="M22">
        <v>0</v>
      </c>
      <c r="N22">
        <v>0</v>
      </c>
      <c r="O22">
        <v>0</v>
      </c>
      <c r="P22">
        <v>0</v>
      </c>
      <c r="Q22">
        <v>0</v>
      </c>
      <c r="R22">
        <v>0</v>
      </c>
      <c r="S22">
        <v>0</v>
      </c>
      <c r="T22">
        <v>0</v>
      </c>
      <c r="U22">
        <v>0</v>
      </c>
      <c r="V22">
        <v>0</v>
      </c>
      <c r="W22">
        <v>0</v>
      </c>
      <c r="X22">
        <v>0</v>
      </c>
      <c r="Y22">
        <v>0</v>
      </c>
      <c r="Z22">
        <v>0</v>
      </c>
      <c r="AA22">
        <v>0</v>
      </c>
      <c r="AB22">
        <v>0</v>
      </c>
      <c r="AC22">
        <v>0</v>
      </c>
      <c r="AD22">
        <v>0</v>
      </c>
      <c r="AE22">
        <v>0</v>
      </c>
      <c r="AF22">
        <v>0</v>
      </c>
      <c r="AG22">
        <v>0</v>
      </c>
      <c r="AH22">
        <v>0</v>
      </c>
    </row>
    <row r="23" spans="1:34" x14ac:dyDescent="0.3">
      <c r="A23" s="45">
        <f ca="1">Exceedance!U23</f>
        <v>46722</v>
      </c>
      <c r="B23" s="1">
        <v>0</v>
      </c>
      <c r="C23" s="1">
        <v>0</v>
      </c>
      <c r="D23" s="1">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c r="AB23">
        <v>0</v>
      </c>
      <c r="AC23">
        <v>0</v>
      </c>
      <c r="AD23">
        <v>0</v>
      </c>
      <c r="AE23">
        <v>0</v>
      </c>
      <c r="AF23">
        <v>0</v>
      </c>
      <c r="AG23">
        <v>0</v>
      </c>
      <c r="AH23">
        <v>0</v>
      </c>
    </row>
    <row r="24" spans="1:34" x14ac:dyDescent="0.3">
      <c r="A24" s="45">
        <f ca="1">Exceedance!U24</f>
        <v>46753</v>
      </c>
      <c r="B24" s="1">
        <v>0</v>
      </c>
      <c r="C24" s="1">
        <v>0</v>
      </c>
      <c r="D24" s="1">
        <v>0</v>
      </c>
      <c r="E24">
        <v>0</v>
      </c>
      <c r="F24">
        <v>0</v>
      </c>
      <c r="G24">
        <v>0</v>
      </c>
      <c r="H24">
        <v>0</v>
      </c>
      <c r="I24">
        <v>0</v>
      </c>
      <c r="J24">
        <v>0</v>
      </c>
      <c r="K24">
        <v>0</v>
      </c>
      <c r="L24">
        <v>0</v>
      </c>
      <c r="M24">
        <v>0</v>
      </c>
      <c r="N24">
        <v>0</v>
      </c>
      <c r="O24">
        <v>0</v>
      </c>
      <c r="P24">
        <v>0</v>
      </c>
      <c r="Q24">
        <v>0</v>
      </c>
      <c r="R24">
        <v>0</v>
      </c>
      <c r="S24">
        <v>0</v>
      </c>
      <c r="T24">
        <v>0</v>
      </c>
      <c r="U24">
        <v>0</v>
      </c>
      <c r="V24">
        <v>0</v>
      </c>
      <c r="W24">
        <v>0</v>
      </c>
      <c r="X24">
        <v>0</v>
      </c>
      <c r="Y24">
        <v>0</v>
      </c>
      <c r="Z24">
        <v>0</v>
      </c>
      <c r="AA24">
        <v>0</v>
      </c>
      <c r="AB24">
        <v>0</v>
      </c>
      <c r="AC24">
        <v>0</v>
      </c>
      <c r="AD24">
        <v>0</v>
      </c>
      <c r="AE24">
        <v>0</v>
      </c>
      <c r="AF24">
        <v>0</v>
      </c>
      <c r="AG24">
        <v>0</v>
      </c>
      <c r="AH24">
        <v>0</v>
      </c>
    </row>
    <row r="25" spans="1:34" x14ac:dyDescent="0.3">
      <c r="A25" s="45">
        <f ca="1">Exceedance!U25</f>
        <v>46784</v>
      </c>
      <c r="B25" s="1">
        <v>0</v>
      </c>
      <c r="C25" s="1">
        <v>0</v>
      </c>
      <c r="D25" s="1">
        <v>0</v>
      </c>
      <c r="E25">
        <v>0</v>
      </c>
      <c r="F25">
        <v>0</v>
      </c>
      <c r="G25">
        <v>0</v>
      </c>
      <c r="H25">
        <v>0</v>
      </c>
      <c r="I25">
        <v>0</v>
      </c>
      <c r="J25">
        <v>0</v>
      </c>
      <c r="K25">
        <v>0</v>
      </c>
      <c r="L25">
        <v>0</v>
      </c>
      <c r="M25">
        <v>0</v>
      </c>
      <c r="N25">
        <v>0</v>
      </c>
      <c r="O25">
        <v>0</v>
      </c>
      <c r="P25">
        <v>0</v>
      </c>
      <c r="Q25">
        <v>0</v>
      </c>
      <c r="R25">
        <v>0</v>
      </c>
      <c r="S25">
        <v>0</v>
      </c>
      <c r="T25">
        <v>0</v>
      </c>
      <c r="U25">
        <v>0</v>
      </c>
      <c r="V25">
        <v>0</v>
      </c>
      <c r="W25">
        <v>0</v>
      </c>
      <c r="X25">
        <v>0</v>
      </c>
      <c r="Y25">
        <v>0</v>
      </c>
      <c r="Z25">
        <v>0</v>
      </c>
      <c r="AA25">
        <v>0</v>
      </c>
      <c r="AB25">
        <v>0</v>
      </c>
      <c r="AC25">
        <v>0</v>
      </c>
      <c r="AD25">
        <v>0</v>
      </c>
      <c r="AE25">
        <v>0</v>
      </c>
      <c r="AF25">
        <v>0</v>
      </c>
      <c r="AG25">
        <v>0</v>
      </c>
      <c r="AH25">
        <v>0</v>
      </c>
    </row>
    <row r="26" spans="1:34" x14ac:dyDescent="0.3">
      <c r="A26" s="45">
        <f ca="1">Exceedance!U26</f>
        <v>46813</v>
      </c>
      <c r="B26" s="1">
        <v>0</v>
      </c>
      <c r="C26" s="1">
        <v>0</v>
      </c>
      <c r="D26" s="1">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c r="AB26">
        <v>0</v>
      </c>
      <c r="AC26">
        <v>0</v>
      </c>
      <c r="AD26">
        <v>0</v>
      </c>
      <c r="AE26">
        <v>0</v>
      </c>
      <c r="AF26">
        <v>0</v>
      </c>
      <c r="AG26">
        <v>0</v>
      </c>
      <c r="AH26">
        <v>0</v>
      </c>
    </row>
    <row r="27" spans="1:34" x14ac:dyDescent="0.3">
      <c r="A27" s="45">
        <f ca="1">Exceedance!U27</f>
        <v>46844</v>
      </c>
      <c r="B27" s="1">
        <v>0</v>
      </c>
      <c r="C27" s="1">
        <v>0</v>
      </c>
      <c r="D27" s="1">
        <v>0</v>
      </c>
      <c r="E27">
        <v>0</v>
      </c>
      <c r="F27">
        <v>0</v>
      </c>
      <c r="G27">
        <v>0</v>
      </c>
      <c r="H27">
        <v>0</v>
      </c>
      <c r="I27">
        <v>0</v>
      </c>
      <c r="J27">
        <v>0</v>
      </c>
      <c r="K27">
        <v>0</v>
      </c>
      <c r="L27">
        <v>0</v>
      </c>
      <c r="M27">
        <v>0</v>
      </c>
      <c r="N27">
        <v>0</v>
      </c>
      <c r="O27">
        <v>0</v>
      </c>
      <c r="P27">
        <v>0</v>
      </c>
      <c r="Q27">
        <v>0</v>
      </c>
      <c r="R27">
        <v>0</v>
      </c>
      <c r="S27">
        <v>0</v>
      </c>
      <c r="T27">
        <v>0</v>
      </c>
      <c r="U27">
        <v>0</v>
      </c>
      <c r="V27">
        <v>0</v>
      </c>
      <c r="W27">
        <v>0</v>
      </c>
      <c r="X27">
        <v>0</v>
      </c>
      <c r="Y27">
        <v>0</v>
      </c>
      <c r="Z27">
        <v>0</v>
      </c>
      <c r="AA27">
        <v>0</v>
      </c>
      <c r="AB27">
        <v>0</v>
      </c>
      <c r="AC27">
        <v>0</v>
      </c>
      <c r="AD27">
        <v>0</v>
      </c>
      <c r="AE27">
        <v>0</v>
      </c>
      <c r="AF27">
        <v>0</v>
      </c>
      <c r="AG27">
        <v>0</v>
      </c>
      <c r="AH27">
        <v>0</v>
      </c>
    </row>
    <row r="28" spans="1:34" x14ac:dyDescent="0.3">
      <c r="A28" s="45">
        <f ca="1">Exceedance!U28</f>
        <v>46874</v>
      </c>
      <c r="B28" s="1">
        <v>0</v>
      </c>
      <c r="C28" s="1">
        <v>0</v>
      </c>
      <c r="D28" s="1">
        <v>0</v>
      </c>
      <c r="E28">
        <v>0</v>
      </c>
      <c r="F28">
        <v>0</v>
      </c>
      <c r="G28">
        <v>0</v>
      </c>
      <c r="H28">
        <v>0</v>
      </c>
      <c r="I28">
        <v>0</v>
      </c>
      <c r="J28">
        <v>0</v>
      </c>
      <c r="K28">
        <v>0</v>
      </c>
      <c r="L28">
        <v>0</v>
      </c>
      <c r="M28">
        <v>0</v>
      </c>
      <c r="N28">
        <v>0</v>
      </c>
      <c r="O28">
        <v>0</v>
      </c>
      <c r="P28">
        <v>0</v>
      </c>
      <c r="Q28">
        <v>0</v>
      </c>
      <c r="R28">
        <v>0</v>
      </c>
      <c r="S28">
        <v>0</v>
      </c>
      <c r="T28">
        <v>0</v>
      </c>
      <c r="U28">
        <v>0</v>
      </c>
      <c r="V28">
        <v>0</v>
      </c>
      <c r="W28">
        <v>0</v>
      </c>
      <c r="X28">
        <v>0</v>
      </c>
      <c r="Y28">
        <v>0</v>
      </c>
      <c r="Z28">
        <v>0</v>
      </c>
      <c r="AA28">
        <v>0</v>
      </c>
      <c r="AB28">
        <v>0</v>
      </c>
      <c r="AC28">
        <v>0</v>
      </c>
      <c r="AD28">
        <v>0</v>
      </c>
      <c r="AE28">
        <v>0</v>
      </c>
      <c r="AF28">
        <v>0</v>
      </c>
      <c r="AG28">
        <v>0</v>
      </c>
      <c r="AH28">
        <v>0</v>
      </c>
    </row>
    <row r="29" spans="1:34" x14ac:dyDescent="0.3">
      <c r="A29" s="45">
        <f ca="1">Exceedance!U29</f>
        <v>46905</v>
      </c>
      <c r="B29" s="1">
        <v>0</v>
      </c>
      <c r="C29" s="1">
        <v>0</v>
      </c>
      <c r="D29" s="1">
        <v>0</v>
      </c>
      <c r="E29">
        <v>0</v>
      </c>
      <c r="F29">
        <v>0</v>
      </c>
      <c r="G29">
        <v>0</v>
      </c>
      <c r="H29">
        <v>0</v>
      </c>
      <c r="I29">
        <v>0</v>
      </c>
      <c r="J29">
        <v>0</v>
      </c>
      <c r="K29">
        <v>0</v>
      </c>
      <c r="L29">
        <v>0</v>
      </c>
      <c r="M29">
        <v>0</v>
      </c>
      <c r="N29">
        <v>0</v>
      </c>
      <c r="O29">
        <v>0</v>
      </c>
      <c r="P29">
        <v>0</v>
      </c>
      <c r="Q29">
        <v>0</v>
      </c>
      <c r="R29">
        <v>0</v>
      </c>
      <c r="S29">
        <v>0</v>
      </c>
      <c r="T29">
        <v>0</v>
      </c>
      <c r="U29">
        <v>0</v>
      </c>
      <c r="V29">
        <v>0</v>
      </c>
      <c r="W29">
        <v>0</v>
      </c>
      <c r="X29">
        <v>0</v>
      </c>
      <c r="Y29">
        <v>0</v>
      </c>
      <c r="Z29">
        <v>0</v>
      </c>
      <c r="AA29">
        <v>0</v>
      </c>
      <c r="AB29">
        <v>0</v>
      </c>
      <c r="AC29">
        <v>0</v>
      </c>
      <c r="AD29">
        <v>0</v>
      </c>
      <c r="AE29">
        <v>0</v>
      </c>
      <c r="AF29">
        <v>0</v>
      </c>
      <c r="AG29">
        <v>0</v>
      </c>
      <c r="AH29">
        <v>0</v>
      </c>
    </row>
    <row r="30" spans="1:34" x14ac:dyDescent="0.3">
      <c r="A30" s="45">
        <f ca="1">Exceedance!U30</f>
        <v>46935</v>
      </c>
      <c r="B30" s="1">
        <v>0</v>
      </c>
      <c r="C30" s="1">
        <v>0</v>
      </c>
      <c r="D30" s="1">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c r="AB30">
        <v>0</v>
      </c>
      <c r="AC30">
        <v>0</v>
      </c>
      <c r="AD30">
        <v>0</v>
      </c>
      <c r="AE30">
        <v>0</v>
      </c>
      <c r="AF30">
        <v>0</v>
      </c>
      <c r="AG30">
        <v>0</v>
      </c>
      <c r="AH30">
        <v>0</v>
      </c>
    </row>
    <row r="31" spans="1:34" x14ac:dyDescent="0.3">
      <c r="A31" s="45">
        <f ca="1">Exceedance!U31</f>
        <v>46966</v>
      </c>
      <c r="B31" s="1">
        <v>0</v>
      </c>
      <c r="C31" s="1">
        <v>0</v>
      </c>
      <c r="D31" s="1">
        <v>0</v>
      </c>
      <c r="E31">
        <v>0</v>
      </c>
      <c r="F31">
        <v>0</v>
      </c>
      <c r="G31">
        <v>0</v>
      </c>
      <c r="H31">
        <v>0</v>
      </c>
      <c r="I31">
        <v>0</v>
      </c>
      <c r="J31">
        <v>0</v>
      </c>
      <c r="K31">
        <v>0</v>
      </c>
      <c r="L31">
        <v>0</v>
      </c>
      <c r="M31">
        <v>0</v>
      </c>
      <c r="N31">
        <v>0</v>
      </c>
      <c r="O31">
        <v>0</v>
      </c>
      <c r="P31">
        <v>0</v>
      </c>
      <c r="Q31">
        <v>0</v>
      </c>
      <c r="R31">
        <v>0</v>
      </c>
      <c r="S31">
        <v>0</v>
      </c>
      <c r="T31">
        <v>0</v>
      </c>
      <c r="U31">
        <v>0</v>
      </c>
      <c r="V31">
        <v>0</v>
      </c>
      <c r="W31">
        <v>0</v>
      </c>
      <c r="X31">
        <v>0</v>
      </c>
      <c r="Y31">
        <v>0</v>
      </c>
      <c r="Z31">
        <v>0</v>
      </c>
      <c r="AA31">
        <v>0</v>
      </c>
      <c r="AB31">
        <v>0</v>
      </c>
      <c r="AC31">
        <v>0</v>
      </c>
      <c r="AD31">
        <v>0</v>
      </c>
      <c r="AE31">
        <v>0</v>
      </c>
      <c r="AF31">
        <v>0</v>
      </c>
      <c r="AG31">
        <v>0</v>
      </c>
      <c r="AH31">
        <v>0</v>
      </c>
    </row>
    <row r="32" spans="1:34" x14ac:dyDescent="0.3">
      <c r="A32" s="45">
        <f ca="1">Exceedance!U32</f>
        <v>46997</v>
      </c>
      <c r="B32" s="1">
        <v>0</v>
      </c>
      <c r="C32" s="1">
        <v>0</v>
      </c>
      <c r="D32" s="1">
        <v>0</v>
      </c>
      <c r="E32">
        <v>0</v>
      </c>
      <c r="F32">
        <v>0</v>
      </c>
      <c r="G32">
        <v>0</v>
      </c>
      <c r="H32">
        <v>0</v>
      </c>
      <c r="I32">
        <v>0</v>
      </c>
      <c r="J32">
        <v>0</v>
      </c>
      <c r="K32">
        <v>0</v>
      </c>
      <c r="L32">
        <v>0</v>
      </c>
      <c r="M32">
        <v>0</v>
      </c>
      <c r="N32">
        <v>0</v>
      </c>
      <c r="O32">
        <v>0</v>
      </c>
      <c r="P32">
        <v>0</v>
      </c>
      <c r="Q32">
        <v>0</v>
      </c>
      <c r="R32">
        <v>0</v>
      </c>
      <c r="S32">
        <v>0</v>
      </c>
      <c r="T32">
        <v>0</v>
      </c>
      <c r="U32">
        <v>0</v>
      </c>
      <c r="V32">
        <v>0</v>
      </c>
      <c r="W32">
        <v>0</v>
      </c>
      <c r="X32">
        <v>0</v>
      </c>
      <c r="Y32">
        <v>0</v>
      </c>
      <c r="Z32">
        <v>0</v>
      </c>
      <c r="AA32">
        <v>0</v>
      </c>
      <c r="AB32">
        <v>0</v>
      </c>
      <c r="AC32">
        <v>0</v>
      </c>
      <c r="AD32">
        <v>0</v>
      </c>
      <c r="AE32">
        <v>0</v>
      </c>
      <c r="AF32">
        <v>0</v>
      </c>
      <c r="AG32">
        <v>0</v>
      </c>
      <c r="AH32">
        <v>0</v>
      </c>
    </row>
    <row r="33" spans="1:34" x14ac:dyDescent="0.3">
      <c r="A33" s="45">
        <f ca="1">Exceedance!U33</f>
        <v>47027</v>
      </c>
      <c r="B33" s="1">
        <v>0</v>
      </c>
      <c r="C33" s="1">
        <v>0</v>
      </c>
      <c r="D33" s="1">
        <v>0</v>
      </c>
      <c r="E33">
        <v>0</v>
      </c>
      <c r="F33">
        <v>0</v>
      </c>
      <c r="G33">
        <v>0</v>
      </c>
      <c r="H33">
        <v>0</v>
      </c>
      <c r="I33">
        <v>0</v>
      </c>
      <c r="J33">
        <v>0</v>
      </c>
      <c r="K33">
        <v>0</v>
      </c>
      <c r="L33">
        <v>0</v>
      </c>
      <c r="M33">
        <v>0</v>
      </c>
      <c r="N33">
        <v>0</v>
      </c>
      <c r="O33">
        <v>0</v>
      </c>
      <c r="P33">
        <v>0</v>
      </c>
      <c r="Q33">
        <v>0</v>
      </c>
      <c r="R33">
        <v>0</v>
      </c>
      <c r="S33">
        <v>0</v>
      </c>
      <c r="T33">
        <v>0</v>
      </c>
      <c r="U33">
        <v>0</v>
      </c>
      <c r="V33">
        <v>0</v>
      </c>
      <c r="W33">
        <v>0</v>
      </c>
      <c r="X33">
        <v>0</v>
      </c>
      <c r="Y33">
        <v>0</v>
      </c>
      <c r="Z33">
        <v>0</v>
      </c>
      <c r="AA33">
        <v>0</v>
      </c>
      <c r="AB33">
        <v>0</v>
      </c>
      <c r="AC33">
        <v>0</v>
      </c>
      <c r="AD33">
        <v>0</v>
      </c>
      <c r="AE33">
        <v>0</v>
      </c>
      <c r="AF33">
        <v>0</v>
      </c>
      <c r="AG33">
        <v>0</v>
      </c>
      <c r="AH33">
        <v>0</v>
      </c>
    </row>
    <row r="34" spans="1:34" x14ac:dyDescent="0.3">
      <c r="A34" s="45">
        <f ca="1">Exceedance!U34</f>
        <v>47058</v>
      </c>
      <c r="B34" s="1">
        <v>0</v>
      </c>
      <c r="C34" s="1">
        <v>0</v>
      </c>
      <c r="D34" s="1">
        <v>0</v>
      </c>
      <c r="E34">
        <v>0</v>
      </c>
      <c r="F34">
        <v>0</v>
      </c>
      <c r="G34">
        <v>0</v>
      </c>
      <c r="H34">
        <v>0</v>
      </c>
      <c r="I34">
        <v>0</v>
      </c>
      <c r="J34">
        <v>0</v>
      </c>
      <c r="K34">
        <v>0</v>
      </c>
      <c r="L34">
        <v>0</v>
      </c>
      <c r="M34">
        <v>0</v>
      </c>
      <c r="N34">
        <v>0</v>
      </c>
      <c r="O34">
        <v>0</v>
      </c>
      <c r="P34">
        <v>0</v>
      </c>
      <c r="Q34">
        <v>0</v>
      </c>
      <c r="R34">
        <v>0</v>
      </c>
      <c r="S34">
        <v>0</v>
      </c>
      <c r="T34">
        <v>0</v>
      </c>
      <c r="U34">
        <v>0</v>
      </c>
      <c r="V34">
        <v>0</v>
      </c>
      <c r="W34">
        <v>0</v>
      </c>
      <c r="X34">
        <v>0</v>
      </c>
      <c r="Y34">
        <v>0</v>
      </c>
      <c r="Z34">
        <v>0</v>
      </c>
      <c r="AA34">
        <v>0</v>
      </c>
      <c r="AB34">
        <v>0</v>
      </c>
      <c r="AC34">
        <v>0</v>
      </c>
      <c r="AD34">
        <v>0</v>
      </c>
      <c r="AE34">
        <v>0</v>
      </c>
      <c r="AF34">
        <v>0</v>
      </c>
      <c r="AG34">
        <v>0</v>
      </c>
      <c r="AH34">
        <v>0</v>
      </c>
    </row>
    <row r="35" spans="1:34" x14ac:dyDescent="0.3">
      <c r="A35" s="45">
        <f ca="1">Exceedance!U35</f>
        <v>47088</v>
      </c>
      <c r="B35" s="1">
        <v>0</v>
      </c>
      <c r="C35" s="1">
        <v>0</v>
      </c>
      <c r="D35" s="1">
        <v>0</v>
      </c>
      <c r="E35">
        <v>0</v>
      </c>
      <c r="F35">
        <v>0</v>
      </c>
      <c r="G35">
        <v>0</v>
      </c>
      <c r="H35">
        <v>0</v>
      </c>
      <c r="I35">
        <v>0</v>
      </c>
      <c r="J35">
        <v>0</v>
      </c>
      <c r="K35">
        <v>0</v>
      </c>
      <c r="L35">
        <v>0</v>
      </c>
      <c r="M35">
        <v>0</v>
      </c>
      <c r="N35">
        <v>0</v>
      </c>
      <c r="O35">
        <v>0</v>
      </c>
      <c r="P35">
        <v>0</v>
      </c>
      <c r="Q35">
        <v>0</v>
      </c>
      <c r="R35">
        <v>0</v>
      </c>
      <c r="S35">
        <v>0</v>
      </c>
      <c r="T35">
        <v>0</v>
      </c>
      <c r="U35">
        <v>0</v>
      </c>
      <c r="V35">
        <v>0</v>
      </c>
      <c r="W35">
        <v>0</v>
      </c>
      <c r="X35">
        <v>0</v>
      </c>
      <c r="Y35">
        <v>0</v>
      </c>
      <c r="Z35">
        <v>0</v>
      </c>
      <c r="AA35">
        <v>0</v>
      </c>
      <c r="AB35">
        <v>0</v>
      </c>
      <c r="AC35">
        <v>0</v>
      </c>
      <c r="AD35">
        <v>0</v>
      </c>
      <c r="AE35">
        <v>0</v>
      </c>
      <c r="AF35">
        <v>0</v>
      </c>
      <c r="AG35">
        <v>0</v>
      </c>
      <c r="AH35">
        <v>0</v>
      </c>
    </row>
    <row r="36" spans="1:34" x14ac:dyDescent="0.3">
      <c r="A36" s="45">
        <f ca="1">Exceedance!U36</f>
        <v>47119</v>
      </c>
      <c r="B36" s="1">
        <v>0</v>
      </c>
      <c r="C36" s="1">
        <v>0</v>
      </c>
      <c r="D36" s="1">
        <v>0</v>
      </c>
      <c r="E36">
        <v>0</v>
      </c>
      <c r="F36">
        <v>0</v>
      </c>
      <c r="G36">
        <v>0</v>
      </c>
      <c r="H36">
        <v>0</v>
      </c>
      <c r="I36">
        <v>0</v>
      </c>
      <c r="J36">
        <v>0</v>
      </c>
      <c r="K36">
        <v>0</v>
      </c>
      <c r="L36">
        <v>0</v>
      </c>
      <c r="M36">
        <v>0</v>
      </c>
      <c r="N36">
        <v>0</v>
      </c>
      <c r="O36">
        <v>0</v>
      </c>
      <c r="P36">
        <v>0</v>
      </c>
      <c r="Q36">
        <v>0</v>
      </c>
      <c r="R36">
        <v>0</v>
      </c>
      <c r="S36">
        <v>0</v>
      </c>
      <c r="T36">
        <v>0</v>
      </c>
      <c r="U36">
        <v>0</v>
      </c>
      <c r="V36">
        <v>0</v>
      </c>
      <c r="W36">
        <v>0</v>
      </c>
      <c r="X36">
        <v>0</v>
      </c>
      <c r="Y36">
        <v>0</v>
      </c>
      <c r="Z36">
        <v>0</v>
      </c>
      <c r="AA36">
        <v>0</v>
      </c>
      <c r="AB36">
        <v>0</v>
      </c>
      <c r="AC36">
        <v>0</v>
      </c>
      <c r="AD36">
        <v>0</v>
      </c>
      <c r="AE36">
        <v>0</v>
      </c>
      <c r="AF36">
        <v>0</v>
      </c>
      <c r="AG36">
        <v>0</v>
      </c>
      <c r="AH36">
        <v>0</v>
      </c>
    </row>
    <row r="37" spans="1:34" x14ac:dyDescent="0.3">
      <c r="A37" s="45">
        <f ca="1">Exceedance!U37</f>
        <v>47150</v>
      </c>
      <c r="B37" s="1">
        <v>0</v>
      </c>
      <c r="C37" s="1">
        <v>0</v>
      </c>
      <c r="D37" s="1">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c r="AB37">
        <v>0</v>
      </c>
      <c r="AC37">
        <v>0</v>
      </c>
      <c r="AD37">
        <v>0</v>
      </c>
      <c r="AE37">
        <v>0</v>
      </c>
      <c r="AF37">
        <v>0</v>
      </c>
      <c r="AG37">
        <v>0</v>
      </c>
      <c r="AH37">
        <v>0</v>
      </c>
    </row>
    <row r="38" spans="1:34" x14ac:dyDescent="0.3">
      <c r="A38" s="45">
        <f ca="1">Exceedance!U38</f>
        <v>47178</v>
      </c>
      <c r="B38" s="1">
        <v>0</v>
      </c>
      <c r="C38" s="1">
        <v>0</v>
      </c>
      <c r="D38" s="1">
        <v>0</v>
      </c>
      <c r="E38">
        <v>0</v>
      </c>
      <c r="F38">
        <v>0</v>
      </c>
      <c r="G38">
        <v>0</v>
      </c>
      <c r="H38">
        <v>0</v>
      </c>
      <c r="I38">
        <v>0</v>
      </c>
      <c r="J38">
        <v>0</v>
      </c>
      <c r="K38">
        <v>0</v>
      </c>
      <c r="L38">
        <v>0</v>
      </c>
      <c r="M38">
        <v>0</v>
      </c>
      <c r="N38">
        <v>0</v>
      </c>
      <c r="O38">
        <v>0</v>
      </c>
      <c r="P38">
        <v>0</v>
      </c>
      <c r="Q38">
        <v>0</v>
      </c>
      <c r="R38">
        <v>0</v>
      </c>
      <c r="S38">
        <v>0</v>
      </c>
      <c r="T38">
        <v>0</v>
      </c>
      <c r="U38">
        <v>0</v>
      </c>
      <c r="V38">
        <v>0</v>
      </c>
      <c r="W38">
        <v>0</v>
      </c>
      <c r="X38">
        <v>0</v>
      </c>
      <c r="Y38">
        <v>0</v>
      </c>
      <c r="Z38">
        <v>0</v>
      </c>
      <c r="AA38">
        <v>0</v>
      </c>
      <c r="AB38">
        <v>0</v>
      </c>
      <c r="AC38">
        <v>0</v>
      </c>
      <c r="AD38">
        <v>0</v>
      </c>
      <c r="AE38">
        <v>0</v>
      </c>
      <c r="AF38">
        <v>0</v>
      </c>
      <c r="AG38">
        <v>0</v>
      </c>
      <c r="AH38">
        <v>0</v>
      </c>
    </row>
    <row r="39" spans="1:34" x14ac:dyDescent="0.3">
      <c r="A39" s="45">
        <f ca="1">Exceedance!U39</f>
        <v>47209</v>
      </c>
      <c r="B39" s="1">
        <v>0</v>
      </c>
      <c r="C39" s="1">
        <v>0</v>
      </c>
      <c r="D39" s="1">
        <v>0</v>
      </c>
      <c r="E39">
        <v>0</v>
      </c>
      <c r="F39">
        <v>0</v>
      </c>
      <c r="G39">
        <v>0</v>
      </c>
      <c r="H39">
        <v>0</v>
      </c>
      <c r="I39">
        <v>0</v>
      </c>
      <c r="J39">
        <v>0</v>
      </c>
      <c r="K39">
        <v>0</v>
      </c>
      <c r="L39">
        <v>0</v>
      </c>
      <c r="M39">
        <v>0</v>
      </c>
      <c r="N39">
        <v>0</v>
      </c>
      <c r="O39">
        <v>0</v>
      </c>
      <c r="P39">
        <v>0</v>
      </c>
      <c r="Q39">
        <v>0</v>
      </c>
      <c r="R39">
        <v>0</v>
      </c>
      <c r="S39">
        <v>0</v>
      </c>
      <c r="T39">
        <v>0</v>
      </c>
      <c r="U39">
        <v>0</v>
      </c>
      <c r="V39">
        <v>0</v>
      </c>
      <c r="W39">
        <v>0</v>
      </c>
      <c r="X39">
        <v>0</v>
      </c>
      <c r="Y39">
        <v>0</v>
      </c>
      <c r="Z39">
        <v>0</v>
      </c>
      <c r="AA39">
        <v>0</v>
      </c>
      <c r="AB39">
        <v>0</v>
      </c>
      <c r="AC39">
        <v>0</v>
      </c>
      <c r="AD39">
        <v>0</v>
      </c>
      <c r="AE39">
        <v>0</v>
      </c>
      <c r="AF39">
        <v>0</v>
      </c>
      <c r="AG39">
        <v>0</v>
      </c>
      <c r="AH39">
        <v>0</v>
      </c>
    </row>
    <row r="40" spans="1:34" x14ac:dyDescent="0.3">
      <c r="A40" s="45">
        <f ca="1">Exceedance!U40</f>
        <v>47239</v>
      </c>
      <c r="B40" s="1">
        <v>0</v>
      </c>
      <c r="C40" s="1">
        <v>0</v>
      </c>
      <c r="D40" s="1">
        <v>0</v>
      </c>
      <c r="E40">
        <v>0</v>
      </c>
      <c r="F40">
        <v>0</v>
      </c>
      <c r="G40">
        <v>0</v>
      </c>
      <c r="H40">
        <v>0</v>
      </c>
      <c r="I40">
        <v>0</v>
      </c>
      <c r="J40">
        <v>0</v>
      </c>
      <c r="K40">
        <v>0</v>
      </c>
      <c r="L40">
        <v>0</v>
      </c>
      <c r="M40">
        <v>0</v>
      </c>
      <c r="N40">
        <v>0</v>
      </c>
      <c r="O40">
        <v>0</v>
      </c>
      <c r="P40">
        <v>0</v>
      </c>
      <c r="Q40">
        <v>0</v>
      </c>
      <c r="R40">
        <v>0</v>
      </c>
      <c r="S40">
        <v>0</v>
      </c>
      <c r="T40">
        <v>0</v>
      </c>
      <c r="U40">
        <v>0</v>
      </c>
      <c r="V40">
        <v>0</v>
      </c>
      <c r="W40">
        <v>0</v>
      </c>
      <c r="X40">
        <v>0</v>
      </c>
      <c r="Y40">
        <v>0</v>
      </c>
      <c r="Z40">
        <v>0</v>
      </c>
      <c r="AA40">
        <v>0</v>
      </c>
      <c r="AB40">
        <v>0</v>
      </c>
      <c r="AC40">
        <v>0</v>
      </c>
      <c r="AD40">
        <v>0</v>
      </c>
      <c r="AE40">
        <v>0</v>
      </c>
      <c r="AF40">
        <v>0</v>
      </c>
      <c r="AG40">
        <v>0</v>
      </c>
      <c r="AH40">
        <v>0</v>
      </c>
    </row>
    <row r="41" spans="1:34" x14ac:dyDescent="0.3">
      <c r="A41" s="45">
        <f ca="1">Exceedance!U41</f>
        <v>47270</v>
      </c>
      <c r="B41" s="1">
        <v>0</v>
      </c>
      <c r="C41" s="1">
        <v>0</v>
      </c>
      <c r="D41" s="1">
        <v>0</v>
      </c>
      <c r="E41">
        <v>0</v>
      </c>
      <c r="F41">
        <v>0</v>
      </c>
      <c r="G41">
        <v>0</v>
      </c>
      <c r="H41">
        <v>0</v>
      </c>
      <c r="I41">
        <v>0</v>
      </c>
      <c r="J41">
        <v>0</v>
      </c>
      <c r="K41">
        <v>0</v>
      </c>
      <c r="L41">
        <v>0</v>
      </c>
      <c r="M41">
        <v>0</v>
      </c>
      <c r="N41">
        <v>0</v>
      </c>
      <c r="O41">
        <v>0</v>
      </c>
      <c r="P41">
        <v>0</v>
      </c>
      <c r="Q41">
        <v>0</v>
      </c>
      <c r="R41">
        <v>0</v>
      </c>
      <c r="S41">
        <v>0</v>
      </c>
      <c r="T41">
        <v>0</v>
      </c>
      <c r="U41">
        <v>0</v>
      </c>
      <c r="V41">
        <v>0</v>
      </c>
      <c r="W41">
        <v>0</v>
      </c>
      <c r="X41">
        <v>0</v>
      </c>
      <c r="Y41">
        <v>0</v>
      </c>
      <c r="Z41">
        <v>0</v>
      </c>
      <c r="AA41">
        <v>0</v>
      </c>
      <c r="AB41">
        <v>0</v>
      </c>
      <c r="AC41">
        <v>0</v>
      </c>
      <c r="AD41">
        <v>0</v>
      </c>
      <c r="AE41">
        <v>0</v>
      </c>
      <c r="AF41">
        <v>0</v>
      </c>
      <c r="AG41">
        <v>0</v>
      </c>
      <c r="AH41">
        <v>0</v>
      </c>
    </row>
    <row r="42" spans="1:34" x14ac:dyDescent="0.3">
      <c r="A42" s="45">
        <f ca="1">Exceedance!U42</f>
        <v>47300</v>
      </c>
      <c r="B42" s="1">
        <v>0</v>
      </c>
      <c r="C42" s="1">
        <v>0</v>
      </c>
      <c r="D42" s="1">
        <v>0</v>
      </c>
      <c r="E42">
        <v>0</v>
      </c>
      <c r="F42">
        <v>0</v>
      </c>
      <c r="G42">
        <v>0</v>
      </c>
      <c r="H42">
        <v>0</v>
      </c>
      <c r="I42">
        <v>0</v>
      </c>
      <c r="J42">
        <v>0</v>
      </c>
      <c r="K42">
        <v>0</v>
      </c>
      <c r="L42">
        <v>0</v>
      </c>
      <c r="M42">
        <v>0</v>
      </c>
      <c r="N42">
        <v>0</v>
      </c>
      <c r="O42">
        <v>0</v>
      </c>
      <c r="P42">
        <v>0</v>
      </c>
      <c r="Q42">
        <v>0</v>
      </c>
      <c r="R42">
        <v>0</v>
      </c>
      <c r="S42">
        <v>0</v>
      </c>
      <c r="T42">
        <v>0</v>
      </c>
      <c r="U42">
        <v>0</v>
      </c>
      <c r="V42">
        <v>0</v>
      </c>
      <c r="W42">
        <v>0</v>
      </c>
      <c r="X42">
        <v>0</v>
      </c>
      <c r="Y42">
        <v>0</v>
      </c>
      <c r="Z42">
        <v>0</v>
      </c>
      <c r="AA42">
        <v>0</v>
      </c>
      <c r="AB42">
        <v>0</v>
      </c>
      <c r="AC42">
        <v>0</v>
      </c>
      <c r="AD42">
        <v>0</v>
      </c>
      <c r="AE42">
        <v>0</v>
      </c>
      <c r="AF42">
        <v>0</v>
      </c>
      <c r="AG42">
        <v>0</v>
      </c>
      <c r="AH42">
        <v>0</v>
      </c>
    </row>
    <row r="43" spans="1:34" x14ac:dyDescent="0.3">
      <c r="A43" s="45">
        <f ca="1">Exceedance!U43</f>
        <v>47331</v>
      </c>
      <c r="B43" s="1">
        <v>0</v>
      </c>
      <c r="C43" s="1">
        <v>0</v>
      </c>
      <c r="D43" s="1">
        <v>0</v>
      </c>
      <c r="E43">
        <v>0</v>
      </c>
      <c r="F43">
        <v>0</v>
      </c>
      <c r="G43">
        <v>0</v>
      </c>
      <c r="H43">
        <v>0</v>
      </c>
      <c r="I43">
        <v>0</v>
      </c>
      <c r="J43">
        <v>0</v>
      </c>
      <c r="K43">
        <v>0</v>
      </c>
      <c r="L43">
        <v>0</v>
      </c>
      <c r="M43">
        <v>0</v>
      </c>
      <c r="N43">
        <v>0</v>
      </c>
      <c r="O43">
        <v>0</v>
      </c>
      <c r="P43">
        <v>0</v>
      </c>
      <c r="Q43">
        <v>0</v>
      </c>
      <c r="R43">
        <v>0</v>
      </c>
      <c r="S43">
        <v>0</v>
      </c>
      <c r="T43">
        <v>0</v>
      </c>
      <c r="U43">
        <v>0</v>
      </c>
      <c r="V43">
        <v>0</v>
      </c>
      <c r="W43">
        <v>0</v>
      </c>
      <c r="X43">
        <v>0</v>
      </c>
      <c r="Y43">
        <v>0</v>
      </c>
      <c r="Z43">
        <v>0</v>
      </c>
      <c r="AA43">
        <v>0</v>
      </c>
      <c r="AB43">
        <v>0</v>
      </c>
      <c r="AC43">
        <v>0</v>
      </c>
      <c r="AD43">
        <v>0</v>
      </c>
      <c r="AE43">
        <v>0</v>
      </c>
      <c r="AF43">
        <v>0</v>
      </c>
      <c r="AG43">
        <v>0</v>
      </c>
      <c r="AH43">
        <v>0</v>
      </c>
    </row>
    <row r="44" spans="1:34" x14ac:dyDescent="0.3">
      <c r="A44" s="45">
        <f ca="1">Exceedance!U44</f>
        <v>47362</v>
      </c>
      <c r="B44" s="1">
        <v>0</v>
      </c>
      <c r="C44" s="1">
        <v>0</v>
      </c>
      <c r="D44" s="1">
        <v>0</v>
      </c>
      <c r="E44">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c r="AB44">
        <v>0</v>
      </c>
      <c r="AC44">
        <v>0</v>
      </c>
      <c r="AD44">
        <v>0</v>
      </c>
      <c r="AE44">
        <v>0</v>
      </c>
      <c r="AF44">
        <v>0</v>
      </c>
      <c r="AG44">
        <v>0</v>
      </c>
      <c r="AH44">
        <v>0</v>
      </c>
    </row>
    <row r="45" spans="1:34" x14ac:dyDescent="0.3">
      <c r="A45" s="45">
        <f ca="1">Exceedance!U45</f>
        <v>47392</v>
      </c>
      <c r="B45" s="1">
        <v>0</v>
      </c>
      <c r="C45" s="1">
        <v>0</v>
      </c>
      <c r="D45" s="1">
        <v>0</v>
      </c>
      <c r="E45">
        <v>0</v>
      </c>
      <c r="F45">
        <v>0</v>
      </c>
      <c r="G45">
        <v>0</v>
      </c>
      <c r="H45">
        <v>0</v>
      </c>
      <c r="I45">
        <v>0</v>
      </c>
      <c r="J45">
        <v>0</v>
      </c>
      <c r="K45">
        <v>0</v>
      </c>
      <c r="L45">
        <v>0</v>
      </c>
      <c r="M45">
        <v>0</v>
      </c>
      <c r="N45">
        <v>0</v>
      </c>
      <c r="O45">
        <v>0</v>
      </c>
      <c r="P45">
        <v>0</v>
      </c>
      <c r="Q45">
        <v>0</v>
      </c>
      <c r="R45">
        <v>0</v>
      </c>
      <c r="S45">
        <v>0</v>
      </c>
      <c r="T45">
        <v>0</v>
      </c>
      <c r="U45">
        <v>0</v>
      </c>
      <c r="V45">
        <v>0</v>
      </c>
      <c r="W45">
        <v>0</v>
      </c>
      <c r="X45">
        <v>0</v>
      </c>
      <c r="Y45">
        <v>0</v>
      </c>
      <c r="Z45">
        <v>0</v>
      </c>
      <c r="AA45">
        <v>0</v>
      </c>
      <c r="AB45">
        <v>0</v>
      </c>
      <c r="AC45">
        <v>0</v>
      </c>
      <c r="AD45">
        <v>0</v>
      </c>
      <c r="AE45">
        <v>0</v>
      </c>
      <c r="AF45">
        <v>0</v>
      </c>
      <c r="AG45">
        <v>0</v>
      </c>
      <c r="AH45">
        <v>0</v>
      </c>
    </row>
    <row r="46" spans="1:34" x14ac:dyDescent="0.3">
      <c r="A46" s="45">
        <f ca="1">Exceedance!U46</f>
        <v>47423</v>
      </c>
      <c r="B46" s="1">
        <v>0</v>
      </c>
      <c r="C46" s="1">
        <v>0</v>
      </c>
      <c r="D46" s="1">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c r="AB46">
        <v>0</v>
      </c>
      <c r="AC46">
        <v>0</v>
      </c>
      <c r="AD46">
        <v>0</v>
      </c>
      <c r="AE46">
        <v>0</v>
      </c>
      <c r="AF46">
        <v>0</v>
      </c>
      <c r="AG46">
        <v>0</v>
      </c>
      <c r="AH46">
        <v>0</v>
      </c>
    </row>
    <row r="47" spans="1:34" x14ac:dyDescent="0.3">
      <c r="A47" s="45">
        <f ca="1">Exceedance!U47</f>
        <v>47453</v>
      </c>
      <c r="B47" s="1">
        <v>0</v>
      </c>
      <c r="C47" s="1">
        <v>0</v>
      </c>
      <c r="D47" s="1">
        <v>0</v>
      </c>
      <c r="E47">
        <v>0</v>
      </c>
      <c r="F47">
        <v>0</v>
      </c>
      <c r="G47">
        <v>0</v>
      </c>
      <c r="H47">
        <v>0</v>
      </c>
      <c r="I47">
        <v>0</v>
      </c>
      <c r="J47">
        <v>0</v>
      </c>
      <c r="K47">
        <v>0</v>
      </c>
      <c r="L47">
        <v>0</v>
      </c>
      <c r="M47">
        <v>0</v>
      </c>
      <c r="N47">
        <v>0</v>
      </c>
      <c r="O47">
        <v>0</v>
      </c>
      <c r="P47">
        <v>0</v>
      </c>
      <c r="Q47">
        <v>0</v>
      </c>
      <c r="R47">
        <v>0</v>
      </c>
      <c r="S47">
        <v>0</v>
      </c>
      <c r="T47">
        <v>0</v>
      </c>
      <c r="U47">
        <v>0</v>
      </c>
      <c r="V47">
        <v>0</v>
      </c>
      <c r="W47">
        <v>0</v>
      </c>
      <c r="X47">
        <v>0</v>
      </c>
      <c r="Y47">
        <v>0</v>
      </c>
      <c r="Z47">
        <v>0</v>
      </c>
      <c r="AA47">
        <v>0</v>
      </c>
      <c r="AB47">
        <v>0</v>
      </c>
      <c r="AC47">
        <v>0</v>
      </c>
      <c r="AD47">
        <v>0</v>
      </c>
      <c r="AE47">
        <v>0</v>
      </c>
      <c r="AF47">
        <v>0</v>
      </c>
      <c r="AG47">
        <v>0</v>
      </c>
      <c r="AH47">
        <v>0</v>
      </c>
    </row>
    <row r="48" spans="1:34" x14ac:dyDescent="0.3">
      <c r="A48" s="45">
        <f ca="1">Exceedance!U48</f>
        <v>47484</v>
      </c>
      <c r="B48" s="1">
        <v>0</v>
      </c>
      <c r="C48" s="1">
        <v>0</v>
      </c>
      <c r="D48" s="1">
        <v>0</v>
      </c>
      <c r="E48">
        <v>0</v>
      </c>
      <c r="F48">
        <v>0</v>
      </c>
      <c r="G48">
        <v>0</v>
      </c>
      <c r="H48">
        <v>0</v>
      </c>
      <c r="I48">
        <v>0</v>
      </c>
      <c r="J48">
        <v>0</v>
      </c>
      <c r="K48">
        <v>0</v>
      </c>
      <c r="L48">
        <v>0</v>
      </c>
      <c r="M48">
        <v>0</v>
      </c>
      <c r="N48">
        <v>0</v>
      </c>
      <c r="O48">
        <v>0</v>
      </c>
      <c r="P48">
        <v>0</v>
      </c>
      <c r="Q48">
        <v>0</v>
      </c>
      <c r="R48">
        <v>0</v>
      </c>
      <c r="S48">
        <v>0</v>
      </c>
      <c r="T48">
        <v>0</v>
      </c>
      <c r="U48">
        <v>0</v>
      </c>
      <c r="V48">
        <v>0</v>
      </c>
      <c r="W48">
        <v>0</v>
      </c>
      <c r="X48">
        <v>0</v>
      </c>
      <c r="Y48">
        <v>0</v>
      </c>
      <c r="Z48">
        <v>0</v>
      </c>
      <c r="AA48">
        <v>0</v>
      </c>
      <c r="AB48">
        <v>0</v>
      </c>
      <c r="AC48">
        <v>0</v>
      </c>
      <c r="AD48">
        <v>0</v>
      </c>
      <c r="AE48">
        <v>0</v>
      </c>
      <c r="AF48">
        <v>0</v>
      </c>
      <c r="AG48">
        <v>0</v>
      </c>
      <c r="AH48">
        <v>0</v>
      </c>
    </row>
    <row r="49" spans="1:34" x14ac:dyDescent="0.3">
      <c r="A49" s="45">
        <f ca="1">Exceedance!U49</f>
        <v>47515</v>
      </c>
      <c r="B49" s="1">
        <v>0</v>
      </c>
      <c r="C49" s="1">
        <v>0</v>
      </c>
      <c r="D49" s="1">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c r="AB49">
        <v>0</v>
      </c>
      <c r="AC49">
        <v>0</v>
      </c>
      <c r="AD49">
        <v>0</v>
      </c>
      <c r="AE49">
        <v>0</v>
      </c>
      <c r="AF49">
        <v>0</v>
      </c>
      <c r="AG49">
        <v>0</v>
      </c>
      <c r="AH49">
        <v>0</v>
      </c>
    </row>
    <row r="50" spans="1:34" x14ac:dyDescent="0.3">
      <c r="A50" s="45">
        <f ca="1">Exceedance!U50</f>
        <v>47543</v>
      </c>
      <c r="B50" s="1">
        <v>0</v>
      </c>
      <c r="C50" s="1">
        <v>0</v>
      </c>
      <c r="D50" s="1">
        <v>0</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c r="AB50">
        <v>0</v>
      </c>
      <c r="AC50">
        <v>0</v>
      </c>
      <c r="AD50">
        <v>0</v>
      </c>
      <c r="AE50">
        <v>0</v>
      </c>
      <c r="AF50">
        <v>0</v>
      </c>
      <c r="AG50">
        <v>0</v>
      </c>
      <c r="AH50">
        <v>0</v>
      </c>
    </row>
    <row r="51" spans="1:34" x14ac:dyDescent="0.3">
      <c r="A51" s="45">
        <f ca="1">Exceedance!U51</f>
        <v>47574</v>
      </c>
      <c r="B51" s="1">
        <v>0</v>
      </c>
      <c r="C51" s="1">
        <v>0</v>
      </c>
      <c r="D51" s="1">
        <v>0</v>
      </c>
      <c r="E51">
        <v>0</v>
      </c>
      <c r="F51">
        <v>0</v>
      </c>
      <c r="G51">
        <v>0</v>
      </c>
      <c r="H51">
        <v>0</v>
      </c>
      <c r="I51">
        <v>0</v>
      </c>
      <c r="J51">
        <v>0</v>
      </c>
      <c r="K51">
        <v>0</v>
      </c>
      <c r="L51">
        <v>0</v>
      </c>
      <c r="M51">
        <v>0</v>
      </c>
      <c r="N51">
        <v>0</v>
      </c>
      <c r="O51">
        <v>0</v>
      </c>
      <c r="P51">
        <v>0</v>
      </c>
      <c r="Q51">
        <v>0</v>
      </c>
      <c r="R51">
        <v>0</v>
      </c>
      <c r="S51">
        <v>0</v>
      </c>
      <c r="T51">
        <v>0</v>
      </c>
      <c r="U51">
        <v>0</v>
      </c>
      <c r="V51">
        <v>0</v>
      </c>
      <c r="W51">
        <v>0</v>
      </c>
      <c r="X51">
        <v>0</v>
      </c>
      <c r="Y51">
        <v>0</v>
      </c>
      <c r="Z51">
        <v>0</v>
      </c>
      <c r="AA51">
        <v>0</v>
      </c>
      <c r="AB51">
        <v>0</v>
      </c>
      <c r="AC51">
        <v>0</v>
      </c>
      <c r="AD51">
        <v>0</v>
      </c>
      <c r="AE51">
        <v>0</v>
      </c>
      <c r="AF51">
        <v>0</v>
      </c>
      <c r="AG51">
        <v>0</v>
      </c>
      <c r="AH51">
        <v>0</v>
      </c>
    </row>
    <row r="52" spans="1:34" x14ac:dyDescent="0.3">
      <c r="A52" s="45">
        <f ca="1">Exceedance!U52</f>
        <v>47604</v>
      </c>
      <c r="B52" s="1">
        <v>0</v>
      </c>
      <c r="C52" s="1">
        <v>0</v>
      </c>
      <c r="D52" s="1">
        <v>0</v>
      </c>
      <c r="E52">
        <v>0</v>
      </c>
      <c r="F52">
        <v>0</v>
      </c>
      <c r="G52">
        <v>0</v>
      </c>
      <c r="H52">
        <v>0</v>
      </c>
      <c r="I52">
        <v>0</v>
      </c>
      <c r="J52">
        <v>0</v>
      </c>
      <c r="K52">
        <v>0</v>
      </c>
      <c r="L52">
        <v>0</v>
      </c>
      <c r="M52">
        <v>0</v>
      </c>
      <c r="N52">
        <v>0</v>
      </c>
      <c r="O52">
        <v>0</v>
      </c>
      <c r="P52">
        <v>0</v>
      </c>
      <c r="Q52">
        <v>0</v>
      </c>
      <c r="R52">
        <v>0</v>
      </c>
      <c r="S52">
        <v>0</v>
      </c>
      <c r="T52">
        <v>0</v>
      </c>
      <c r="U52">
        <v>0</v>
      </c>
      <c r="V52">
        <v>0</v>
      </c>
      <c r="W52">
        <v>0</v>
      </c>
      <c r="X52">
        <v>0</v>
      </c>
      <c r="Y52">
        <v>0</v>
      </c>
      <c r="Z52">
        <v>0</v>
      </c>
      <c r="AA52">
        <v>0</v>
      </c>
      <c r="AB52">
        <v>0</v>
      </c>
      <c r="AC52">
        <v>0</v>
      </c>
      <c r="AD52">
        <v>0</v>
      </c>
      <c r="AE52">
        <v>0</v>
      </c>
      <c r="AF52">
        <v>0</v>
      </c>
      <c r="AG52">
        <v>0</v>
      </c>
      <c r="AH52">
        <v>0</v>
      </c>
    </row>
    <row r="53" spans="1:34" x14ac:dyDescent="0.3">
      <c r="A53" s="45">
        <f ca="1">Exceedance!U53</f>
        <v>47635</v>
      </c>
      <c r="B53" s="1">
        <v>0</v>
      </c>
      <c r="C53" s="1">
        <v>0</v>
      </c>
      <c r="D53" s="1">
        <v>0</v>
      </c>
      <c r="E53">
        <v>0</v>
      </c>
      <c r="F53">
        <v>0</v>
      </c>
      <c r="G53">
        <v>0</v>
      </c>
      <c r="H53">
        <v>0</v>
      </c>
      <c r="I53">
        <v>0</v>
      </c>
      <c r="J53">
        <v>0</v>
      </c>
      <c r="K53">
        <v>0</v>
      </c>
      <c r="L53">
        <v>0</v>
      </c>
      <c r="M53">
        <v>0</v>
      </c>
      <c r="N53">
        <v>0</v>
      </c>
      <c r="O53">
        <v>0</v>
      </c>
      <c r="P53">
        <v>0</v>
      </c>
      <c r="Q53">
        <v>0</v>
      </c>
      <c r="R53">
        <v>0</v>
      </c>
      <c r="S53">
        <v>0</v>
      </c>
      <c r="T53">
        <v>0</v>
      </c>
      <c r="U53">
        <v>0</v>
      </c>
      <c r="V53">
        <v>0</v>
      </c>
      <c r="W53">
        <v>0</v>
      </c>
      <c r="X53">
        <v>0</v>
      </c>
      <c r="Y53">
        <v>0</v>
      </c>
      <c r="Z53">
        <v>0</v>
      </c>
      <c r="AA53">
        <v>0</v>
      </c>
      <c r="AB53">
        <v>0</v>
      </c>
      <c r="AC53">
        <v>0</v>
      </c>
      <c r="AD53">
        <v>0</v>
      </c>
      <c r="AE53">
        <v>0</v>
      </c>
      <c r="AF53">
        <v>0</v>
      </c>
      <c r="AG53">
        <v>0</v>
      </c>
      <c r="AH53">
        <v>0</v>
      </c>
    </row>
    <row r="54" spans="1:34" x14ac:dyDescent="0.3">
      <c r="A54" s="45">
        <f ca="1">Exceedance!U54</f>
        <v>47665</v>
      </c>
      <c r="B54" s="1">
        <v>0</v>
      </c>
      <c r="C54" s="1">
        <v>0</v>
      </c>
      <c r="D54" s="1">
        <v>0</v>
      </c>
      <c r="E54">
        <v>0</v>
      </c>
      <c r="F54">
        <v>0</v>
      </c>
      <c r="G54">
        <v>0</v>
      </c>
      <c r="H54">
        <v>0</v>
      </c>
      <c r="I54">
        <v>0</v>
      </c>
      <c r="J54">
        <v>0</v>
      </c>
      <c r="K54">
        <v>0</v>
      </c>
      <c r="L54">
        <v>0</v>
      </c>
      <c r="M54">
        <v>0</v>
      </c>
      <c r="N54">
        <v>0</v>
      </c>
      <c r="O54">
        <v>0</v>
      </c>
      <c r="P54">
        <v>0</v>
      </c>
      <c r="Q54">
        <v>0</v>
      </c>
      <c r="R54">
        <v>0</v>
      </c>
      <c r="S54">
        <v>0</v>
      </c>
      <c r="T54">
        <v>0</v>
      </c>
      <c r="U54">
        <v>0</v>
      </c>
      <c r="V54">
        <v>0</v>
      </c>
      <c r="W54">
        <v>0</v>
      </c>
      <c r="X54">
        <v>0</v>
      </c>
      <c r="Y54">
        <v>0</v>
      </c>
      <c r="Z54">
        <v>0</v>
      </c>
      <c r="AA54">
        <v>0</v>
      </c>
      <c r="AB54">
        <v>0</v>
      </c>
      <c r="AC54">
        <v>0</v>
      </c>
      <c r="AD54">
        <v>0</v>
      </c>
      <c r="AE54">
        <v>0</v>
      </c>
      <c r="AF54">
        <v>0</v>
      </c>
      <c r="AG54">
        <v>0</v>
      </c>
      <c r="AH54">
        <v>0</v>
      </c>
    </row>
    <row r="55" spans="1:34" x14ac:dyDescent="0.3">
      <c r="A55" s="45">
        <f ca="1">Exceedance!U55</f>
        <v>47696</v>
      </c>
      <c r="B55" s="1">
        <v>0</v>
      </c>
      <c r="C55" s="1">
        <v>0</v>
      </c>
      <c r="D55" s="1">
        <v>0</v>
      </c>
      <c r="E55">
        <v>0</v>
      </c>
      <c r="F55">
        <v>0</v>
      </c>
      <c r="G55">
        <v>0</v>
      </c>
      <c r="H55">
        <v>0</v>
      </c>
      <c r="I55">
        <v>0</v>
      </c>
      <c r="J55">
        <v>0</v>
      </c>
      <c r="K55">
        <v>0</v>
      </c>
      <c r="L55">
        <v>0</v>
      </c>
      <c r="M55">
        <v>0</v>
      </c>
      <c r="N55">
        <v>0</v>
      </c>
      <c r="O55">
        <v>0</v>
      </c>
      <c r="P55">
        <v>0</v>
      </c>
      <c r="Q55">
        <v>0</v>
      </c>
      <c r="R55">
        <v>0</v>
      </c>
      <c r="S55">
        <v>0</v>
      </c>
      <c r="T55">
        <v>0</v>
      </c>
      <c r="U55">
        <v>0</v>
      </c>
      <c r="V55">
        <v>0</v>
      </c>
      <c r="W55">
        <v>0</v>
      </c>
      <c r="X55">
        <v>0</v>
      </c>
      <c r="Y55">
        <v>0</v>
      </c>
      <c r="Z55">
        <v>0</v>
      </c>
      <c r="AA55">
        <v>0</v>
      </c>
      <c r="AB55">
        <v>0</v>
      </c>
      <c r="AC55">
        <v>0</v>
      </c>
      <c r="AD55">
        <v>0</v>
      </c>
      <c r="AE55">
        <v>0</v>
      </c>
      <c r="AF55">
        <v>0</v>
      </c>
      <c r="AG55">
        <v>0</v>
      </c>
      <c r="AH55">
        <v>0</v>
      </c>
    </row>
    <row r="56" spans="1:34" x14ac:dyDescent="0.3">
      <c r="A56" s="45">
        <f ca="1">Exceedance!U56</f>
        <v>47727</v>
      </c>
      <c r="B56" s="1">
        <v>0</v>
      </c>
      <c r="C56" s="1">
        <v>0</v>
      </c>
      <c r="D56" s="1">
        <v>0</v>
      </c>
      <c r="E56">
        <v>0</v>
      </c>
      <c r="F56">
        <v>0</v>
      </c>
      <c r="G56">
        <v>0</v>
      </c>
      <c r="H56">
        <v>0</v>
      </c>
      <c r="I56">
        <v>0</v>
      </c>
      <c r="J56">
        <v>0</v>
      </c>
      <c r="K56">
        <v>0</v>
      </c>
      <c r="L56">
        <v>0</v>
      </c>
      <c r="M56">
        <v>0</v>
      </c>
      <c r="N56">
        <v>0</v>
      </c>
      <c r="O56">
        <v>0</v>
      </c>
      <c r="P56">
        <v>0</v>
      </c>
      <c r="Q56">
        <v>0</v>
      </c>
      <c r="R56">
        <v>0</v>
      </c>
      <c r="S56">
        <v>0</v>
      </c>
      <c r="T56">
        <v>0</v>
      </c>
      <c r="U56">
        <v>0</v>
      </c>
      <c r="V56">
        <v>0</v>
      </c>
      <c r="W56">
        <v>0</v>
      </c>
      <c r="X56">
        <v>0</v>
      </c>
      <c r="Y56">
        <v>0</v>
      </c>
      <c r="Z56">
        <v>0</v>
      </c>
      <c r="AA56">
        <v>0</v>
      </c>
      <c r="AB56">
        <v>0</v>
      </c>
      <c r="AC56">
        <v>0</v>
      </c>
      <c r="AD56">
        <v>0</v>
      </c>
      <c r="AE56">
        <v>0</v>
      </c>
      <c r="AF56">
        <v>0</v>
      </c>
      <c r="AG56">
        <v>0</v>
      </c>
      <c r="AH56">
        <v>0</v>
      </c>
    </row>
    <row r="57" spans="1:34" x14ac:dyDescent="0.3">
      <c r="A57" s="45">
        <f ca="1">Exceedance!U57</f>
        <v>47757</v>
      </c>
      <c r="B57" s="1">
        <v>0</v>
      </c>
      <c r="C57" s="1">
        <v>0</v>
      </c>
      <c r="D57" s="1">
        <v>0</v>
      </c>
      <c r="E57">
        <v>0</v>
      </c>
      <c r="F57">
        <v>0</v>
      </c>
      <c r="G57">
        <v>0</v>
      </c>
      <c r="H57">
        <v>0</v>
      </c>
      <c r="I57">
        <v>0</v>
      </c>
      <c r="J57">
        <v>0</v>
      </c>
      <c r="K57">
        <v>0</v>
      </c>
      <c r="L57">
        <v>0</v>
      </c>
      <c r="M57">
        <v>0</v>
      </c>
      <c r="N57">
        <v>0</v>
      </c>
      <c r="O57">
        <v>0</v>
      </c>
      <c r="P57">
        <v>0</v>
      </c>
      <c r="Q57">
        <v>0</v>
      </c>
      <c r="R57">
        <v>0</v>
      </c>
      <c r="S57">
        <v>0</v>
      </c>
      <c r="T57">
        <v>0</v>
      </c>
      <c r="U57">
        <v>0</v>
      </c>
      <c r="V57">
        <v>0</v>
      </c>
      <c r="W57">
        <v>0</v>
      </c>
      <c r="X57">
        <v>0</v>
      </c>
      <c r="Y57">
        <v>0</v>
      </c>
      <c r="Z57">
        <v>0</v>
      </c>
      <c r="AA57">
        <v>0</v>
      </c>
      <c r="AB57">
        <v>0</v>
      </c>
      <c r="AC57">
        <v>0</v>
      </c>
      <c r="AD57">
        <v>0</v>
      </c>
      <c r="AE57">
        <v>0</v>
      </c>
      <c r="AF57">
        <v>0</v>
      </c>
      <c r="AG57">
        <v>0</v>
      </c>
      <c r="AH57">
        <v>0</v>
      </c>
    </row>
    <row r="58" spans="1:34" x14ac:dyDescent="0.3">
      <c r="A58" s="45">
        <f ca="1">Exceedance!U58</f>
        <v>47788</v>
      </c>
      <c r="B58" s="1">
        <v>0</v>
      </c>
      <c r="C58" s="1">
        <v>0</v>
      </c>
      <c r="D58" s="1">
        <v>0</v>
      </c>
      <c r="E58">
        <v>0</v>
      </c>
      <c r="F58">
        <v>0</v>
      </c>
      <c r="G58">
        <v>0</v>
      </c>
      <c r="H58">
        <v>0</v>
      </c>
      <c r="I58">
        <v>0</v>
      </c>
      <c r="J58">
        <v>0</v>
      </c>
      <c r="K58">
        <v>0</v>
      </c>
      <c r="L58">
        <v>0</v>
      </c>
      <c r="M58">
        <v>0</v>
      </c>
      <c r="N58">
        <v>0</v>
      </c>
      <c r="O58">
        <v>0</v>
      </c>
      <c r="P58">
        <v>0</v>
      </c>
      <c r="Q58">
        <v>0</v>
      </c>
      <c r="R58">
        <v>0</v>
      </c>
      <c r="S58">
        <v>0</v>
      </c>
      <c r="T58">
        <v>0</v>
      </c>
      <c r="U58">
        <v>0</v>
      </c>
      <c r="V58">
        <v>0</v>
      </c>
      <c r="W58">
        <v>0</v>
      </c>
      <c r="X58">
        <v>0</v>
      </c>
      <c r="Y58">
        <v>0</v>
      </c>
      <c r="Z58">
        <v>0</v>
      </c>
      <c r="AA58">
        <v>0</v>
      </c>
      <c r="AB58">
        <v>0</v>
      </c>
      <c r="AC58">
        <v>0</v>
      </c>
      <c r="AD58">
        <v>0</v>
      </c>
      <c r="AE58">
        <v>0</v>
      </c>
      <c r="AF58">
        <v>0</v>
      </c>
      <c r="AG58">
        <v>0</v>
      </c>
      <c r="AH58">
        <v>0</v>
      </c>
    </row>
    <row r="59" spans="1:34" x14ac:dyDescent="0.3">
      <c r="A59" s="45">
        <f ca="1">Exceedance!U59</f>
        <v>47818</v>
      </c>
      <c r="B59" s="1">
        <v>0</v>
      </c>
      <c r="C59" s="1">
        <v>0</v>
      </c>
      <c r="D59" s="1">
        <v>0</v>
      </c>
      <c r="E59">
        <v>0</v>
      </c>
      <c r="F59">
        <v>0</v>
      </c>
      <c r="G59">
        <v>0</v>
      </c>
      <c r="H59">
        <v>0</v>
      </c>
      <c r="I59">
        <v>0</v>
      </c>
      <c r="J59">
        <v>0</v>
      </c>
      <c r="K59">
        <v>0</v>
      </c>
      <c r="L59">
        <v>0</v>
      </c>
      <c r="M59">
        <v>0</v>
      </c>
      <c r="N59">
        <v>0</v>
      </c>
      <c r="O59">
        <v>0</v>
      </c>
      <c r="P59">
        <v>0</v>
      </c>
      <c r="Q59">
        <v>0</v>
      </c>
      <c r="R59">
        <v>0</v>
      </c>
      <c r="S59">
        <v>0</v>
      </c>
      <c r="T59">
        <v>0</v>
      </c>
      <c r="U59">
        <v>0</v>
      </c>
      <c r="V59">
        <v>0</v>
      </c>
      <c r="W59">
        <v>0</v>
      </c>
      <c r="X59">
        <v>0</v>
      </c>
      <c r="Y59">
        <v>0</v>
      </c>
      <c r="Z59">
        <v>0</v>
      </c>
      <c r="AA59">
        <v>0</v>
      </c>
      <c r="AB59">
        <v>0</v>
      </c>
      <c r="AC59">
        <v>0</v>
      </c>
      <c r="AD59">
        <v>0</v>
      </c>
      <c r="AE59">
        <v>0</v>
      </c>
      <c r="AF59">
        <v>0</v>
      </c>
      <c r="AG59">
        <v>0</v>
      </c>
      <c r="AH59">
        <v>0</v>
      </c>
    </row>
    <row r="60" spans="1:34" x14ac:dyDescent="0.3">
      <c r="A60" s="45">
        <f ca="1">Exceedance!U60</f>
        <v>47849</v>
      </c>
      <c r="B60" s="1">
        <v>0</v>
      </c>
      <c r="C60" s="1">
        <v>0</v>
      </c>
      <c r="D60" s="1">
        <v>0</v>
      </c>
      <c r="E60">
        <v>0</v>
      </c>
      <c r="F60">
        <v>0</v>
      </c>
      <c r="G60">
        <v>0</v>
      </c>
      <c r="H60">
        <v>0</v>
      </c>
      <c r="I60">
        <v>0</v>
      </c>
      <c r="J60">
        <v>0</v>
      </c>
      <c r="K60">
        <v>0</v>
      </c>
      <c r="L60">
        <v>0</v>
      </c>
      <c r="M60">
        <v>0</v>
      </c>
      <c r="N60">
        <v>0</v>
      </c>
      <c r="O60">
        <v>0</v>
      </c>
      <c r="P60">
        <v>0</v>
      </c>
      <c r="Q60">
        <v>0</v>
      </c>
      <c r="R60">
        <v>0</v>
      </c>
      <c r="S60">
        <v>0</v>
      </c>
      <c r="T60">
        <v>0</v>
      </c>
      <c r="U60">
        <v>0</v>
      </c>
      <c r="V60">
        <v>0</v>
      </c>
      <c r="W60">
        <v>0</v>
      </c>
      <c r="X60">
        <v>0</v>
      </c>
      <c r="Y60">
        <v>0</v>
      </c>
      <c r="Z60">
        <v>0</v>
      </c>
      <c r="AA60">
        <v>0</v>
      </c>
      <c r="AB60">
        <v>0</v>
      </c>
      <c r="AC60">
        <v>0</v>
      </c>
      <c r="AD60">
        <v>0</v>
      </c>
      <c r="AE60">
        <v>0</v>
      </c>
      <c r="AF60">
        <v>0</v>
      </c>
      <c r="AG60">
        <v>0</v>
      </c>
      <c r="AH60">
        <v>0</v>
      </c>
    </row>
    <row r="61" spans="1:34" x14ac:dyDescent="0.3">
      <c r="A61" s="45">
        <f ca="1">Exceedance!U61</f>
        <v>47880</v>
      </c>
      <c r="B61" s="1">
        <v>0</v>
      </c>
      <c r="C61" s="1">
        <v>0</v>
      </c>
      <c r="D61" s="1">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c r="AB61">
        <v>0</v>
      </c>
      <c r="AC61">
        <v>0</v>
      </c>
      <c r="AD61">
        <v>0</v>
      </c>
      <c r="AE61">
        <v>0</v>
      </c>
      <c r="AF61">
        <v>0</v>
      </c>
      <c r="AG61">
        <v>0</v>
      </c>
      <c r="AH61">
        <v>0</v>
      </c>
    </row>
    <row r="62" spans="1:34" x14ac:dyDescent="0.3">
      <c r="A62" s="45">
        <f ca="1">Exceedance!U62</f>
        <v>47908</v>
      </c>
      <c r="B62" s="1">
        <v>0</v>
      </c>
      <c r="C62" s="1">
        <v>0</v>
      </c>
      <c r="D62" s="1">
        <v>0</v>
      </c>
      <c r="E62">
        <v>0</v>
      </c>
      <c r="F62">
        <v>0</v>
      </c>
      <c r="G62">
        <v>0</v>
      </c>
      <c r="H62">
        <v>0</v>
      </c>
      <c r="I62">
        <v>0</v>
      </c>
      <c r="J62">
        <v>0</v>
      </c>
      <c r="K62">
        <v>0</v>
      </c>
      <c r="L62">
        <v>0</v>
      </c>
      <c r="M62">
        <v>0</v>
      </c>
      <c r="N62">
        <v>0</v>
      </c>
      <c r="O62">
        <v>0</v>
      </c>
      <c r="P62">
        <v>0</v>
      </c>
      <c r="Q62">
        <v>0</v>
      </c>
      <c r="R62">
        <v>0</v>
      </c>
      <c r="S62">
        <v>0</v>
      </c>
      <c r="T62">
        <v>0</v>
      </c>
      <c r="U62">
        <v>0</v>
      </c>
      <c r="V62">
        <v>0</v>
      </c>
      <c r="W62">
        <v>0</v>
      </c>
      <c r="X62">
        <v>0</v>
      </c>
      <c r="Y62">
        <v>0</v>
      </c>
      <c r="Z62">
        <v>0</v>
      </c>
      <c r="AA62">
        <v>0</v>
      </c>
      <c r="AB62">
        <v>0</v>
      </c>
      <c r="AC62">
        <v>0</v>
      </c>
      <c r="AD62">
        <v>0</v>
      </c>
      <c r="AE62">
        <v>0</v>
      </c>
      <c r="AF62">
        <v>0</v>
      </c>
      <c r="AG62">
        <v>0</v>
      </c>
      <c r="AH62">
        <v>0</v>
      </c>
    </row>
    <row r="63" spans="1:34" x14ac:dyDescent="0.3">
      <c r="A63" s="45">
        <f ca="1">Exceedance!U63</f>
        <v>47939</v>
      </c>
      <c r="B63" s="1">
        <v>0</v>
      </c>
      <c r="C63" s="1">
        <v>0</v>
      </c>
      <c r="D63" s="1">
        <v>0</v>
      </c>
      <c r="E63">
        <v>0</v>
      </c>
      <c r="F63">
        <v>0</v>
      </c>
      <c r="G63">
        <v>0</v>
      </c>
      <c r="H63">
        <v>0</v>
      </c>
      <c r="I63">
        <v>0</v>
      </c>
      <c r="J63">
        <v>0</v>
      </c>
      <c r="K63">
        <v>0</v>
      </c>
      <c r="L63">
        <v>0</v>
      </c>
      <c r="M63">
        <v>0</v>
      </c>
      <c r="N63">
        <v>0</v>
      </c>
      <c r="O63">
        <v>0</v>
      </c>
      <c r="P63">
        <v>0</v>
      </c>
      <c r="Q63">
        <v>0</v>
      </c>
      <c r="R63">
        <v>0</v>
      </c>
      <c r="S63">
        <v>0</v>
      </c>
      <c r="T63">
        <v>0</v>
      </c>
      <c r="U63">
        <v>0</v>
      </c>
      <c r="V63">
        <v>0</v>
      </c>
      <c r="W63">
        <v>0</v>
      </c>
      <c r="X63">
        <v>0</v>
      </c>
      <c r="Y63">
        <v>0</v>
      </c>
      <c r="Z63">
        <v>0</v>
      </c>
      <c r="AA63">
        <v>0</v>
      </c>
      <c r="AB63">
        <v>0</v>
      </c>
      <c r="AC63">
        <v>0</v>
      </c>
      <c r="AD63">
        <v>0</v>
      </c>
      <c r="AE63">
        <v>0</v>
      </c>
      <c r="AF63">
        <v>0</v>
      </c>
      <c r="AG63">
        <v>0</v>
      </c>
      <c r="AH63">
        <v>0</v>
      </c>
    </row>
    <row r="64" spans="1:34" x14ac:dyDescent="0.3">
      <c r="A64" s="45">
        <f ca="1">Exceedance!U64</f>
        <v>47969</v>
      </c>
      <c r="B64" s="1">
        <v>0</v>
      </c>
      <c r="C64" s="1">
        <v>0</v>
      </c>
      <c r="D64" s="1">
        <v>0</v>
      </c>
      <c r="E64">
        <v>0</v>
      </c>
      <c r="F64">
        <v>0</v>
      </c>
      <c r="G64">
        <v>0</v>
      </c>
      <c r="H64">
        <v>0</v>
      </c>
      <c r="I64">
        <v>0</v>
      </c>
      <c r="J64">
        <v>0</v>
      </c>
      <c r="K64">
        <v>0</v>
      </c>
      <c r="L64">
        <v>0</v>
      </c>
      <c r="M64">
        <v>0</v>
      </c>
      <c r="N64">
        <v>0</v>
      </c>
      <c r="O64">
        <v>0</v>
      </c>
      <c r="P64">
        <v>0</v>
      </c>
      <c r="Q64">
        <v>0</v>
      </c>
      <c r="R64">
        <v>0</v>
      </c>
      <c r="S64">
        <v>0</v>
      </c>
      <c r="T64">
        <v>0</v>
      </c>
      <c r="U64">
        <v>0</v>
      </c>
      <c r="V64">
        <v>0</v>
      </c>
      <c r="W64">
        <v>0</v>
      </c>
      <c r="X64">
        <v>0</v>
      </c>
      <c r="Y64">
        <v>0</v>
      </c>
      <c r="Z64">
        <v>0</v>
      </c>
      <c r="AA64">
        <v>0</v>
      </c>
      <c r="AB64">
        <v>0</v>
      </c>
      <c r="AC64">
        <v>0</v>
      </c>
      <c r="AD64">
        <v>0</v>
      </c>
      <c r="AE64">
        <v>0</v>
      </c>
      <c r="AF64">
        <v>0</v>
      </c>
      <c r="AG64">
        <v>0</v>
      </c>
      <c r="AH64">
        <v>0</v>
      </c>
    </row>
    <row r="65" spans="1:34" x14ac:dyDescent="0.3">
      <c r="A65" s="45">
        <f ca="1">Exceedance!U65</f>
        <v>48000</v>
      </c>
      <c r="B65" s="1">
        <v>0</v>
      </c>
      <c r="C65" s="1">
        <v>0</v>
      </c>
      <c r="D65" s="1">
        <v>0</v>
      </c>
      <c r="E65">
        <v>0</v>
      </c>
      <c r="F65">
        <v>0</v>
      </c>
      <c r="G65">
        <v>0</v>
      </c>
      <c r="H65">
        <v>0</v>
      </c>
      <c r="I65">
        <v>0</v>
      </c>
      <c r="J65">
        <v>0</v>
      </c>
      <c r="K65">
        <v>0</v>
      </c>
      <c r="L65">
        <v>0</v>
      </c>
      <c r="M65">
        <v>0</v>
      </c>
      <c r="N65">
        <v>0</v>
      </c>
      <c r="O65">
        <v>0</v>
      </c>
      <c r="P65">
        <v>0</v>
      </c>
      <c r="Q65">
        <v>0</v>
      </c>
      <c r="R65">
        <v>0</v>
      </c>
      <c r="S65">
        <v>0</v>
      </c>
      <c r="T65">
        <v>0</v>
      </c>
      <c r="U65">
        <v>0</v>
      </c>
      <c r="V65">
        <v>0</v>
      </c>
      <c r="W65">
        <v>0</v>
      </c>
      <c r="X65">
        <v>0</v>
      </c>
      <c r="Y65">
        <v>0</v>
      </c>
      <c r="Z65">
        <v>0</v>
      </c>
      <c r="AA65">
        <v>0</v>
      </c>
      <c r="AB65">
        <v>0</v>
      </c>
      <c r="AC65">
        <v>0</v>
      </c>
      <c r="AD65">
        <v>0</v>
      </c>
      <c r="AE65">
        <v>0</v>
      </c>
      <c r="AF65">
        <v>0</v>
      </c>
      <c r="AG65">
        <v>0</v>
      </c>
      <c r="AH65">
        <v>0</v>
      </c>
    </row>
    <row r="66" spans="1:34" x14ac:dyDescent="0.3">
      <c r="A66" s="45">
        <f ca="1">Exceedance!U66</f>
        <v>48030</v>
      </c>
      <c r="B66" s="1">
        <v>0</v>
      </c>
      <c r="C66" s="1">
        <v>0</v>
      </c>
      <c r="D66" s="1">
        <v>0</v>
      </c>
      <c r="E66">
        <v>0</v>
      </c>
      <c r="F66">
        <v>0</v>
      </c>
      <c r="G66">
        <v>0</v>
      </c>
      <c r="H66">
        <v>0</v>
      </c>
      <c r="I66">
        <v>0</v>
      </c>
      <c r="J66">
        <v>0</v>
      </c>
      <c r="K66">
        <v>0</v>
      </c>
      <c r="L66">
        <v>0</v>
      </c>
      <c r="M66">
        <v>0</v>
      </c>
      <c r="N66">
        <v>0</v>
      </c>
      <c r="O66">
        <v>0</v>
      </c>
      <c r="P66">
        <v>0</v>
      </c>
      <c r="Q66">
        <v>0</v>
      </c>
      <c r="R66">
        <v>0</v>
      </c>
      <c r="S66">
        <v>0</v>
      </c>
      <c r="T66">
        <v>0</v>
      </c>
      <c r="U66">
        <v>0</v>
      </c>
      <c r="V66">
        <v>0</v>
      </c>
      <c r="W66">
        <v>0</v>
      </c>
      <c r="X66">
        <v>0</v>
      </c>
      <c r="Y66">
        <v>0</v>
      </c>
      <c r="Z66">
        <v>0</v>
      </c>
      <c r="AA66">
        <v>0</v>
      </c>
      <c r="AB66">
        <v>0</v>
      </c>
      <c r="AC66">
        <v>0</v>
      </c>
      <c r="AD66">
        <v>0</v>
      </c>
      <c r="AE66">
        <v>0</v>
      </c>
      <c r="AF66">
        <v>0</v>
      </c>
      <c r="AG66">
        <v>0</v>
      </c>
      <c r="AH66">
        <v>0</v>
      </c>
    </row>
    <row r="67" spans="1:34" x14ac:dyDescent="0.3">
      <c r="A67" s="45">
        <f ca="1">Exceedance!U67</f>
        <v>48061</v>
      </c>
      <c r="B67" s="1">
        <v>0</v>
      </c>
      <c r="C67" s="1">
        <v>0</v>
      </c>
      <c r="D67" s="1">
        <v>0</v>
      </c>
      <c r="E67">
        <v>0</v>
      </c>
      <c r="F67">
        <v>0</v>
      </c>
      <c r="G67">
        <v>0</v>
      </c>
      <c r="H67">
        <v>0</v>
      </c>
      <c r="I67">
        <v>0</v>
      </c>
      <c r="J67">
        <v>0</v>
      </c>
      <c r="K67">
        <v>0</v>
      </c>
      <c r="L67">
        <v>0</v>
      </c>
      <c r="M67">
        <v>0</v>
      </c>
      <c r="N67">
        <v>0</v>
      </c>
      <c r="O67">
        <v>0</v>
      </c>
      <c r="P67">
        <v>0</v>
      </c>
      <c r="Q67">
        <v>0</v>
      </c>
      <c r="R67">
        <v>0</v>
      </c>
      <c r="S67">
        <v>0</v>
      </c>
      <c r="T67">
        <v>0</v>
      </c>
      <c r="U67">
        <v>0</v>
      </c>
      <c r="V67">
        <v>0</v>
      </c>
      <c r="W67">
        <v>0</v>
      </c>
      <c r="X67">
        <v>0</v>
      </c>
      <c r="Y67">
        <v>0</v>
      </c>
      <c r="Z67">
        <v>0</v>
      </c>
      <c r="AA67">
        <v>0</v>
      </c>
      <c r="AB67">
        <v>0</v>
      </c>
      <c r="AC67">
        <v>0</v>
      </c>
      <c r="AD67">
        <v>0</v>
      </c>
      <c r="AE67">
        <v>0</v>
      </c>
      <c r="AF67">
        <v>0</v>
      </c>
      <c r="AG67">
        <v>0</v>
      </c>
      <c r="AH67">
        <v>0</v>
      </c>
    </row>
    <row r="68" spans="1:34" x14ac:dyDescent="0.3">
      <c r="A68" s="45">
        <f ca="1">Exceedance!U68</f>
        <v>48092</v>
      </c>
      <c r="B68" s="1">
        <v>0</v>
      </c>
      <c r="C68" s="1">
        <v>0</v>
      </c>
      <c r="D68" s="1">
        <v>0</v>
      </c>
      <c r="E68">
        <v>0</v>
      </c>
      <c r="F68">
        <v>0</v>
      </c>
      <c r="G68">
        <v>0</v>
      </c>
      <c r="H68">
        <v>0</v>
      </c>
      <c r="I68">
        <v>0</v>
      </c>
      <c r="J68">
        <v>0</v>
      </c>
      <c r="K68">
        <v>0</v>
      </c>
      <c r="L68">
        <v>0</v>
      </c>
      <c r="M68">
        <v>0</v>
      </c>
      <c r="N68">
        <v>0</v>
      </c>
      <c r="O68">
        <v>0</v>
      </c>
      <c r="P68">
        <v>0</v>
      </c>
      <c r="Q68">
        <v>0</v>
      </c>
      <c r="R68">
        <v>0</v>
      </c>
      <c r="S68">
        <v>0</v>
      </c>
      <c r="T68">
        <v>0</v>
      </c>
      <c r="U68">
        <v>0</v>
      </c>
      <c r="V68">
        <v>0</v>
      </c>
      <c r="W68">
        <v>0</v>
      </c>
      <c r="X68">
        <v>0</v>
      </c>
      <c r="Y68">
        <v>0</v>
      </c>
      <c r="Z68">
        <v>0</v>
      </c>
      <c r="AA68">
        <v>0</v>
      </c>
      <c r="AB68">
        <v>0</v>
      </c>
      <c r="AC68">
        <v>0</v>
      </c>
      <c r="AD68">
        <v>0</v>
      </c>
      <c r="AE68">
        <v>0</v>
      </c>
      <c r="AF68">
        <v>0</v>
      </c>
      <c r="AG68">
        <v>0</v>
      </c>
      <c r="AH68">
        <v>0</v>
      </c>
    </row>
    <row r="69" spans="1:34" x14ac:dyDescent="0.3">
      <c r="A69" s="45" t="str">
        <f ca="1">Exceedance!U69</f>
        <v/>
      </c>
    </row>
    <row r="70" spans="1:34" x14ac:dyDescent="0.3">
      <c r="A70" s="45" t="str">
        <f ca="1">Exceedance!U70</f>
        <v/>
      </c>
    </row>
    <row r="71" spans="1:34" x14ac:dyDescent="0.3">
      <c r="A71" s="45" t="str">
        <f ca="1">Exceedance!U71</f>
        <v/>
      </c>
    </row>
    <row r="72" spans="1:34" x14ac:dyDescent="0.3">
      <c r="A72" s="45" t="str">
        <f ca="1">Exceedance!U72</f>
        <v/>
      </c>
    </row>
    <row r="73" spans="1:34" x14ac:dyDescent="0.3">
      <c r="A73" s="45" t="str">
        <f ca="1">Exceedance!U73</f>
        <v/>
      </c>
    </row>
    <row r="74" spans="1:34" x14ac:dyDescent="0.3">
      <c r="A74" s="45" t="str">
        <f ca="1">Exceedance!U74</f>
        <v/>
      </c>
    </row>
    <row r="75" spans="1:34" x14ac:dyDescent="0.3">
      <c r="A75" s="45" t="str">
        <f ca="1">Exceedance!U75</f>
        <v/>
      </c>
    </row>
    <row r="76" spans="1:34" x14ac:dyDescent="0.3">
      <c r="A76" s="45" t="str">
        <f ca="1">Exceedance!U76</f>
        <v/>
      </c>
    </row>
    <row r="77" spans="1:34" x14ac:dyDescent="0.3">
      <c r="A77" s="45" t="str">
        <f ca="1">Exceedance!U77</f>
        <v/>
      </c>
    </row>
    <row r="78" spans="1:34" x14ac:dyDescent="0.3">
      <c r="A78" s="45" t="str">
        <f ca="1">Exceedance!U78</f>
        <v/>
      </c>
    </row>
    <row r="79" spans="1:34" x14ac:dyDescent="0.3">
      <c r="A79" s="45" t="str">
        <f ca="1">Exceedance!U79</f>
        <v/>
      </c>
    </row>
    <row r="80" spans="1:34" x14ac:dyDescent="0.3">
      <c r="A80" s="45" t="str">
        <f ca="1">Exceedance!U80</f>
        <v/>
      </c>
    </row>
    <row r="81" spans="1:1" x14ac:dyDescent="0.3">
      <c r="A81" s="45" t="str">
        <f ca="1">Exceedance!U81</f>
        <v/>
      </c>
    </row>
    <row r="82" spans="1:1" x14ac:dyDescent="0.3">
      <c r="A82" s="45" t="str">
        <f ca="1">Exceedance!U82</f>
        <v/>
      </c>
    </row>
    <row r="83" spans="1:1" x14ac:dyDescent="0.3">
      <c r="A83" s="45" t="str">
        <f ca="1">Exceedance!U83</f>
        <v/>
      </c>
    </row>
    <row r="84" spans="1:1" x14ac:dyDescent="0.3">
      <c r="A84" s="45" t="str">
        <f ca="1">Exceedance!U84</f>
        <v/>
      </c>
    </row>
    <row r="85" spans="1:1" x14ac:dyDescent="0.3">
      <c r="A85" s="45" t="str">
        <f ca="1">Exceedance!U85</f>
        <v/>
      </c>
    </row>
    <row r="86" spans="1:1" x14ac:dyDescent="0.3">
      <c r="A86" s="45" t="str">
        <f ca="1">Exceedance!U86</f>
        <v/>
      </c>
    </row>
    <row r="87" spans="1:1" x14ac:dyDescent="0.3">
      <c r="A87" s="45" t="str">
        <f ca="1">Exceedance!U87</f>
        <v/>
      </c>
    </row>
    <row r="88" spans="1:1" x14ac:dyDescent="0.3">
      <c r="A88" s="45" t="str">
        <f ca="1">Exceedance!U88</f>
        <v/>
      </c>
    </row>
    <row r="89" spans="1:1" x14ac:dyDescent="0.3">
      <c r="A89" s="45" t="str">
        <f ca="1">Exceedance!U89</f>
        <v/>
      </c>
    </row>
    <row r="90" spans="1:1" x14ac:dyDescent="0.3">
      <c r="A90" s="45" t="str">
        <f ca="1">Exceedance!U90</f>
        <v/>
      </c>
    </row>
    <row r="91" spans="1:1" x14ac:dyDescent="0.3">
      <c r="A91" s="45" t="str">
        <f ca="1">Exceedance!U91</f>
        <v/>
      </c>
    </row>
    <row r="92" spans="1:1" x14ac:dyDescent="0.3">
      <c r="A92" s="45" t="str">
        <f ca="1">Exceedance!U92</f>
        <v/>
      </c>
    </row>
    <row r="93" spans="1:1" x14ac:dyDescent="0.3">
      <c r="A93" s="45" t="str">
        <f ca="1">Exceedance!U93</f>
        <v/>
      </c>
    </row>
    <row r="94" spans="1:1" x14ac:dyDescent="0.3">
      <c r="A94" s="45" t="str">
        <f ca="1">Exceedance!U94</f>
        <v/>
      </c>
    </row>
    <row r="95" spans="1:1" x14ac:dyDescent="0.3">
      <c r="A95" s="45" t="str">
        <f ca="1">Exceedance!U95</f>
        <v/>
      </c>
    </row>
    <row r="96" spans="1:1" x14ac:dyDescent="0.3">
      <c r="A96" s="45" t="str">
        <f ca="1">Exceedance!U96</f>
        <v/>
      </c>
    </row>
    <row r="97" spans="1:1" x14ac:dyDescent="0.3">
      <c r="A97" s="45" t="str">
        <f ca="1">Exceedance!U97</f>
        <v/>
      </c>
    </row>
    <row r="98" spans="1:1" x14ac:dyDescent="0.3">
      <c r="A98" s="45" t="str">
        <f ca="1">Exceedance!U98</f>
        <v/>
      </c>
    </row>
    <row r="99" spans="1:1" x14ac:dyDescent="0.3">
      <c r="A99" s="45" t="str">
        <f ca="1">Exceedance!U99</f>
        <v/>
      </c>
    </row>
    <row r="100" spans="1:1" x14ac:dyDescent="0.3">
      <c r="A100" s="45" t="str">
        <f ca="1">Exceedance!U100</f>
        <v/>
      </c>
    </row>
  </sheetData>
  <mergeCells count="1">
    <mergeCell ref="E1:AE1"/>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3">
    <tabColor theme="3" tint="0.79998168889431442"/>
  </sheetPr>
  <dimension ref="A1:AH178"/>
  <sheetViews>
    <sheetView workbookViewId="0">
      <selection activeCell="B4" sqref="B4:AQ175"/>
    </sheetView>
  </sheetViews>
  <sheetFormatPr defaultColWidth="8.5546875" defaultRowHeight="14.4" x14ac:dyDescent="0.3"/>
  <cols>
    <col min="1" max="4" width="8.5546875" style="78"/>
  </cols>
  <sheetData>
    <row r="1" spans="1:34" s="78" customFormat="1" x14ac:dyDescent="0.3">
      <c r="A1" s="50"/>
      <c r="E1" s="854" t="s">
        <v>31</v>
      </c>
      <c r="F1" s="854"/>
      <c r="G1" s="854"/>
      <c r="H1" s="854"/>
      <c r="I1" s="854"/>
      <c r="J1" s="854"/>
      <c r="K1" s="854"/>
      <c r="L1" s="854"/>
      <c r="M1" s="854"/>
      <c r="N1" s="854"/>
      <c r="O1" s="854"/>
      <c r="P1" s="854"/>
      <c r="Q1" s="854"/>
      <c r="R1" s="854"/>
      <c r="S1" s="854"/>
      <c r="T1" s="854"/>
      <c r="U1" s="854"/>
      <c r="V1" s="854"/>
      <c r="W1" s="854"/>
      <c r="X1" s="854"/>
      <c r="Y1" s="854"/>
      <c r="Z1" s="854"/>
      <c r="AA1" s="854"/>
      <c r="AB1" s="854"/>
      <c r="AC1" s="854"/>
      <c r="AD1" s="854"/>
      <c r="AE1" s="854"/>
    </row>
    <row r="2" spans="1:34" s="78" customFormat="1" x14ac:dyDescent="0.3">
      <c r="A2" s="50"/>
      <c r="B2" s="78" t="s">
        <v>288</v>
      </c>
      <c r="C2" s="78" t="s">
        <v>287</v>
      </c>
      <c r="D2" s="78" t="s">
        <v>289</v>
      </c>
      <c r="E2" s="78">
        <v>1991</v>
      </c>
      <c r="F2" s="78">
        <v>1992</v>
      </c>
      <c r="G2" s="78">
        <v>1993</v>
      </c>
      <c r="H2" s="78">
        <v>1994</v>
      </c>
      <c r="I2" s="78">
        <v>1995</v>
      </c>
      <c r="J2" s="78">
        <v>1996</v>
      </c>
      <c r="K2" s="78">
        <v>1997</v>
      </c>
      <c r="L2" s="78">
        <v>1998</v>
      </c>
      <c r="M2" s="78">
        <v>1999</v>
      </c>
      <c r="N2" s="78">
        <v>2000</v>
      </c>
      <c r="O2" s="78">
        <v>2001</v>
      </c>
      <c r="P2" s="78">
        <v>2002</v>
      </c>
      <c r="Q2" s="78">
        <v>2003</v>
      </c>
      <c r="R2" s="78">
        <v>2004</v>
      </c>
      <c r="S2" s="78">
        <v>2005</v>
      </c>
      <c r="T2" s="78">
        <v>2006</v>
      </c>
      <c r="U2" s="78">
        <v>2007</v>
      </c>
      <c r="V2" s="78">
        <v>2008</v>
      </c>
      <c r="W2" s="78">
        <v>2009</v>
      </c>
      <c r="X2" s="78">
        <v>2010</v>
      </c>
      <c r="Y2" s="78">
        <v>2011</v>
      </c>
      <c r="Z2" s="78">
        <v>2012</v>
      </c>
      <c r="AA2" s="78">
        <v>2013</v>
      </c>
      <c r="AB2" s="78">
        <v>2014</v>
      </c>
      <c r="AC2" s="78">
        <v>2015</v>
      </c>
      <c r="AD2" s="78">
        <v>2016</v>
      </c>
      <c r="AE2" s="78">
        <v>2017</v>
      </c>
      <c r="AF2" s="78">
        <v>2018</v>
      </c>
      <c r="AG2" s="78">
        <v>2019</v>
      </c>
      <c r="AH2" s="78">
        <v>2020</v>
      </c>
    </row>
    <row r="3" spans="1:34" s="53" customFormat="1" x14ac:dyDescent="0.3">
      <c r="A3" s="51"/>
      <c r="B3" s="53" t="s">
        <v>323</v>
      </c>
      <c r="C3" s="53" t="s">
        <v>324</v>
      </c>
      <c r="D3" s="53" t="s">
        <v>325</v>
      </c>
      <c r="E3" s="53" t="s">
        <v>326</v>
      </c>
      <c r="F3" s="53" t="s">
        <v>327</v>
      </c>
      <c r="G3" s="53" t="s">
        <v>328</v>
      </c>
      <c r="H3" s="53" t="s">
        <v>329</v>
      </c>
      <c r="I3" s="53" t="s">
        <v>330</v>
      </c>
      <c r="J3" s="53" t="s">
        <v>331</v>
      </c>
      <c r="K3" s="53" t="s">
        <v>332</v>
      </c>
      <c r="L3" s="53" t="s">
        <v>333</v>
      </c>
      <c r="M3" s="53" t="s">
        <v>334</v>
      </c>
      <c r="N3" s="53" t="s">
        <v>335</v>
      </c>
      <c r="O3" s="53" t="s">
        <v>336</v>
      </c>
      <c r="P3" s="53" t="s">
        <v>337</v>
      </c>
      <c r="Q3" s="53" t="s">
        <v>338</v>
      </c>
      <c r="R3" s="53" t="s">
        <v>339</v>
      </c>
      <c r="S3" s="53" t="s">
        <v>340</v>
      </c>
      <c r="T3" s="53" t="s">
        <v>341</v>
      </c>
      <c r="U3" s="53" t="s">
        <v>342</v>
      </c>
      <c r="V3" s="53" t="s">
        <v>343</v>
      </c>
      <c r="W3" s="53" t="s">
        <v>344</v>
      </c>
      <c r="X3" s="53" t="s">
        <v>345</v>
      </c>
      <c r="Y3" s="53" t="s">
        <v>346</v>
      </c>
      <c r="Z3" s="53" t="s">
        <v>347</v>
      </c>
      <c r="AA3" s="53" t="s">
        <v>348</v>
      </c>
      <c r="AB3" s="53" t="s">
        <v>349</v>
      </c>
      <c r="AC3" s="53" t="s">
        <v>350</v>
      </c>
      <c r="AD3" s="53" t="s">
        <v>351</v>
      </c>
      <c r="AE3" s="53" t="s">
        <v>352</v>
      </c>
      <c r="AF3" s="53" t="s">
        <v>353</v>
      </c>
      <c r="AG3" s="53" t="s">
        <v>354</v>
      </c>
      <c r="AH3" s="53" t="s">
        <v>355</v>
      </c>
    </row>
    <row r="4" spans="1:34" x14ac:dyDescent="0.3">
      <c r="A4" s="52">
        <f ca="1">Exceedance!U4</f>
        <v>46143</v>
      </c>
      <c r="B4" s="1">
        <v>116</v>
      </c>
      <c r="C4" s="1">
        <v>31</v>
      </c>
      <c r="D4" s="1">
        <v>65</v>
      </c>
      <c r="E4">
        <v>71.308999999999997</v>
      </c>
      <c r="F4">
        <v>116.08199999999999</v>
      </c>
      <c r="G4">
        <v>125.307</v>
      </c>
      <c r="H4">
        <v>94.97</v>
      </c>
      <c r="I4">
        <v>46.155999999999999</v>
      </c>
      <c r="J4">
        <v>50.23</v>
      </c>
      <c r="K4">
        <v>70.581999999999994</v>
      </c>
      <c r="L4">
        <v>56.938000000000002</v>
      </c>
      <c r="M4">
        <v>47.198</v>
      </c>
      <c r="N4">
        <v>94.013000000000005</v>
      </c>
      <c r="O4">
        <v>79.179000000000002</v>
      </c>
      <c r="P4">
        <v>42.917000000000002</v>
      </c>
      <c r="Q4">
        <v>53.485999999999997</v>
      </c>
      <c r="R4">
        <v>59.012</v>
      </c>
      <c r="S4">
        <v>84.135999999999996</v>
      </c>
      <c r="T4">
        <v>85.641000000000005</v>
      </c>
      <c r="U4">
        <v>97.501999999999995</v>
      </c>
      <c r="V4">
        <v>64.400999999999996</v>
      </c>
      <c r="W4">
        <v>60.606999999999999</v>
      </c>
      <c r="X4">
        <v>23.562999999999999</v>
      </c>
      <c r="Y4">
        <v>35.261000000000003</v>
      </c>
      <c r="Z4">
        <v>60.387</v>
      </c>
      <c r="AA4">
        <v>72.707999999999998</v>
      </c>
      <c r="AB4">
        <v>65.599000000000004</v>
      </c>
      <c r="AC4">
        <v>66.588999999999999</v>
      </c>
      <c r="AD4">
        <v>90.384</v>
      </c>
      <c r="AE4">
        <v>57.24</v>
      </c>
      <c r="AF4">
        <v>94.388000000000005</v>
      </c>
      <c r="AG4">
        <v>38.356000000000002</v>
      </c>
      <c r="AH4">
        <v>39.451000000000001</v>
      </c>
    </row>
    <row r="5" spans="1:34" x14ac:dyDescent="0.3">
      <c r="A5" s="52">
        <f ca="1">Exceedance!U5</f>
        <v>46174</v>
      </c>
      <c r="B5" s="1">
        <v>293</v>
      </c>
      <c r="C5" s="1">
        <v>77</v>
      </c>
      <c r="D5" s="1">
        <v>165</v>
      </c>
      <c r="E5">
        <v>240.77699999999999</v>
      </c>
      <c r="F5">
        <v>104.633</v>
      </c>
      <c r="G5">
        <v>182.47499999999999</v>
      </c>
      <c r="H5">
        <v>113.384</v>
      </c>
      <c r="I5">
        <v>275.589</v>
      </c>
      <c r="J5">
        <v>211.899</v>
      </c>
      <c r="K5">
        <v>184.874</v>
      </c>
      <c r="L5">
        <v>169.08</v>
      </c>
      <c r="M5">
        <v>197.96</v>
      </c>
      <c r="N5">
        <v>147.31</v>
      </c>
      <c r="O5">
        <v>97.688999999999993</v>
      </c>
      <c r="P5">
        <v>149.876</v>
      </c>
      <c r="Q5">
        <v>134.67099999999999</v>
      </c>
      <c r="R5">
        <v>187.952</v>
      </c>
      <c r="S5">
        <v>198.852</v>
      </c>
      <c r="T5">
        <v>76.902000000000001</v>
      </c>
      <c r="U5">
        <v>77.141000000000005</v>
      </c>
      <c r="V5">
        <v>160.31100000000001</v>
      </c>
      <c r="W5">
        <v>237.68799999999999</v>
      </c>
      <c r="X5">
        <v>187.125</v>
      </c>
      <c r="Y5">
        <v>131.90700000000001</v>
      </c>
      <c r="Z5">
        <v>126.498</v>
      </c>
      <c r="AA5">
        <v>88.254999999999995</v>
      </c>
      <c r="AB5">
        <v>128.59</v>
      </c>
      <c r="AC5">
        <v>232.86</v>
      </c>
      <c r="AD5">
        <v>194.191</v>
      </c>
      <c r="AE5">
        <v>121.11499999999999</v>
      </c>
      <c r="AF5">
        <v>190.81200000000001</v>
      </c>
      <c r="AG5">
        <v>160.91999999999999</v>
      </c>
      <c r="AH5">
        <v>183.54300000000001</v>
      </c>
    </row>
    <row r="6" spans="1:34" x14ac:dyDescent="0.3">
      <c r="A6" s="52">
        <f ca="1">Exceedance!U6</f>
        <v>46204</v>
      </c>
      <c r="B6" s="1">
        <v>140</v>
      </c>
      <c r="C6" s="1">
        <v>37</v>
      </c>
      <c r="D6" s="1">
        <v>79</v>
      </c>
      <c r="E6">
        <v>103.652</v>
      </c>
      <c r="F6">
        <v>59.26</v>
      </c>
      <c r="G6">
        <v>111.446</v>
      </c>
      <c r="H6">
        <v>21.085000000000001</v>
      </c>
      <c r="I6">
        <v>209.791</v>
      </c>
      <c r="J6">
        <v>84.194000000000003</v>
      </c>
      <c r="K6">
        <v>66.188000000000002</v>
      </c>
      <c r="L6">
        <v>209.256</v>
      </c>
      <c r="M6">
        <v>106.724</v>
      </c>
      <c r="N6">
        <v>39.6</v>
      </c>
      <c r="O6">
        <v>26.428000000000001</v>
      </c>
      <c r="P6">
        <v>54.232999999999997</v>
      </c>
      <c r="Q6">
        <v>42.277999999999999</v>
      </c>
      <c r="R6">
        <v>139.89400000000001</v>
      </c>
      <c r="S6">
        <v>130.15199999999999</v>
      </c>
      <c r="T6">
        <v>8.9809999999999999</v>
      </c>
      <c r="U6">
        <v>18.617999999999999</v>
      </c>
      <c r="V6">
        <v>101.166</v>
      </c>
      <c r="W6">
        <v>174.43100000000001</v>
      </c>
      <c r="X6">
        <v>174.643</v>
      </c>
      <c r="Y6">
        <v>184.696</v>
      </c>
      <c r="Z6">
        <v>44.847999999999992</v>
      </c>
      <c r="AA6">
        <v>31.696000000000002</v>
      </c>
      <c r="AB6">
        <v>73.855999999999995</v>
      </c>
      <c r="AC6">
        <v>134.85900000000001</v>
      </c>
      <c r="AD6">
        <v>59.34</v>
      </c>
      <c r="AE6">
        <v>45.097999999999999</v>
      </c>
      <c r="AF6">
        <v>65.947000000000003</v>
      </c>
      <c r="AG6">
        <v>116.678</v>
      </c>
      <c r="AH6">
        <v>84.144000000000005</v>
      </c>
    </row>
    <row r="7" spans="1:34" x14ac:dyDescent="0.3">
      <c r="A7" s="52">
        <f ca="1">Exceedance!U7</f>
        <v>46235</v>
      </c>
      <c r="B7" s="1">
        <v>60</v>
      </c>
      <c r="C7" s="1">
        <v>27</v>
      </c>
      <c r="D7" s="1">
        <v>30</v>
      </c>
      <c r="E7">
        <v>44.895000000000003</v>
      </c>
      <c r="F7">
        <v>23.847999999999999</v>
      </c>
      <c r="G7">
        <v>98.673000000000002</v>
      </c>
      <c r="H7">
        <v>17.18</v>
      </c>
      <c r="I7">
        <v>68.438999999999993</v>
      </c>
      <c r="J7">
        <v>30.004999999999999</v>
      </c>
      <c r="K7">
        <v>46.271000000000008</v>
      </c>
      <c r="L7">
        <v>61.822000000000003</v>
      </c>
      <c r="M7">
        <v>39.061</v>
      </c>
      <c r="N7">
        <v>22.001000000000001</v>
      </c>
      <c r="O7">
        <v>16.739000000000001</v>
      </c>
      <c r="P7">
        <v>23.164999999999999</v>
      </c>
      <c r="Q7">
        <v>20.030999999999999</v>
      </c>
      <c r="R7">
        <v>48.960999999999999</v>
      </c>
      <c r="S7">
        <v>43.91</v>
      </c>
      <c r="T7">
        <v>14.71</v>
      </c>
      <c r="U7">
        <v>22.497</v>
      </c>
      <c r="V7">
        <v>31.495000000000001</v>
      </c>
      <c r="W7">
        <v>47.845999999999997</v>
      </c>
      <c r="X7">
        <v>52.45</v>
      </c>
      <c r="Y7">
        <v>49.691000000000003</v>
      </c>
      <c r="Z7">
        <v>20.11</v>
      </c>
      <c r="AA7">
        <v>18.024999999999999</v>
      </c>
      <c r="AB7">
        <v>29.995000000000001</v>
      </c>
      <c r="AC7">
        <v>39.667999999999999</v>
      </c>
      <c r="AD7">
        <v>26.626000000000001</v>
      </c>
      <c r="AE7">
        <v>21.452999999999999</v>
      </c>
      <c r="AF7">
        <v>26.317</v>
      </c>
      <c r="AG7">
        <v>38.616999999999997</v>
      </c>
      <c r="AH7">
        <v>27.608000000000001</v>
      </c>
    </row>
    <row r="8" spans="1:34" x14ac:dyDescent="0.3">
      <c r="A8" s="52">
        <f ca="1">Exceedance!U8</f>
        <v>46266</v>
      </c>
      <c r="B8" s="1">
        <v>42</v>
      </c>
      <c r="C8" s="1">
        <v>26</v>
      </c>
      <c r="D8" s="1">
        <v>27</v>
      </c>
      <c r="E8">
        <v>41.276999999999994</v>
      </c>
      <c r="F8">
        <v>22.614999999999998</v>
      </c>
      <c r="G8">
        <v>38.6</v>
      </c>
      <c r="H8">
        <v>17.109000000000002</v>
      </c>
      <c r="I8">
        <v>35.03</v>
      </c>
      <c r="J8">
        <v>22.384</v>
      </c>
      <c r="K8">
        <v>40.817</v>
      </c>
      <c r="L8">
        <v>32.225000000000001</v>
      </c>
      <c r="M8">
        <v>36.714999999999989</v>
      </c>
      <c r="N8">
        <v>27.741</v>
      </c>
      <c r="O8">
        <v>16.183</v>
      </c>
      <c r="P8">
        <v>25.879000000000001</v>
      </c>
      <c r="Q8">
        <v>23.569999999999997</v>
      </c>
      <c r="R8">
        <v>39.411000000000001</v>
      </c>
      <c r="S8">
        <v>27.41</v>
      </c>
      <c r="T8">
        <v>15.897</v>
      </c>
      <c r="U8">
        <v>20.216999999999999</v>
      </c>
      <c r="V8">
        <v>28.417999999999999</v>
      </c>
      <c r="W8">
        <v>26.59</v>
      </c>
      <c r="X8">
        <v>32.317</v>
      </c>
      <c r="Y8">
        <v>28.122</v>
      </c>
      <c r="Z8">
        <v>16.526</v>
      </c>
      <c r="AA8">
        <v>24.193999999999999</v>
      </c>
      <c r="AB8">
        <v>29.123999999999999</v>
      </c>
      <c r="AC8">
        <v>28.512</v>
      </c>
      <c r="AD8">
        <v>26.222999999999999</v>
      </c>
      <c r="AE8">
        <v>24.742000000000001</v>
      </c>
      <c r="AF8">
        <v>19.902000000000001</v>
      </c>
      <c r="AG8">
        <v>31.36</v>
      </c>
      <c r="AH8">
        <v>20.393999999999998</v>
      </c>
    </row>
    <row r="9" spans="1:34" x14ac:dyDescent="0.3">
      <c r="A9" s="52">
        <f ca="1">Exceedance!U9</f>
        <v>46296</v>
      </c>
      <c r="B9" s="1">
        <v>51</v>
      </c>
      <c r="C9" s="1">
        <v>39</v>
      </c>
      <c r="D9" s="1">
        <v>36</v>
      </c>
      <c r="E9">
        <v>35.270000000000003</v>
      </c>
      <c r="F9">
        <v>25.271000000000001</v>
      </c>
      <c r="G9">
        <v>40.85</v>
      </c>
      <c r="H9">
        <v>32.369999999999997</v>
      </c>
      <c r="I9">
        <v>42.65</v>
      </c>
      <c r="J9">
        <v>31.291</v>
      </c>
      <c r="K9">
        <v>50.698999999999998</v>
      </c>
      <c r="L9">
        <v>42.152999999999999</v>
      </c>
      <c r="M9">
        <v>32.159999999999997</v>
      </c>
      <c r="N9">
        <v>33.107999999999997</v>
      </c>
      <c r="O9">
        <v>22.494</v>
      </c>
      <c r="P9">
        <v>33.856999999999999</v>
      </c>
      <c r="Q9">
        <v>24.61</v>
      </c>
      <c r="R9">
        <v>44.414999999999999</v>
      </c>
      <c r="S9">
        <v>36.155999999999999</v>
      </c>
      <c r="T9">
        <v>37.034999999999997</v>
      </c>
      <c r="U9">
        <v>41.39</v>
      </c>
      <c r="V9">
        <v>32.451999999999998</v>
      </c>
      <c r="W9">
        <v>38.802999999999997</v>
      </c>
      <c r="X9">
        <v>33.087000000000003</v>
      </c>
      <c r="Y9">
        <v>36.762</v>
      </c>
      <c r="Z9">
        <v>23.007999999999999</v>
      </c>
      <c r="AA9">
        <v>34.295999999999999</v>
      </c>
      <c r="AB9">
        <v>87.352999999999994</v>
      </c>
      <c r="AC9">
        <v>43.378</v>
      </c>
      <c r="AD9">
        <v>65.808999999999997</v>
      </c>
      <c r="AE9">
        <v>43.561999999999998</v>
      </c>
      <c r="AF9">
        <v>28.918999999999997</v>
      </c>
      <c r="AG9">
        <v>37.667000000000002</v>
      </c>
      <c r="AH9">
        <v>26.51</v>
      </c>
    </row>
    <row r="10" spans="1:34" x14ac:dyDescent="0.3">
      <c r="A10" s="52">
        <f ca="1">Exceedance!U10</f>
        <v>46327</v>
      </c>
      <c r="B10" s="1">
        <v>45</v>
      </c>
      <c r="C10" s="1">
        <v>39</v>
      </c>
      <c r="D10" s="1">
        <v>38</v>
      </c>
      <c r="E10">
        <v>36.648000000000003</v>
      </c>
      <c r="F10">
        <v>26.616</v>
      </c>
      <c r="G10">
        <v>34.97</v>
      </c>
      <c r="H10">
        <v>30.303000000000001</v>
      </c>
      <c r="I10">
        <v>40.194000000000003</v>
      </c>
      <c r="J10">
        <v>33.85</v>
      </c>
      <c r="K10">
        <v>34.502000000000002</v>
      </c>
      <c r="L10">
        <v>35.033999999999999</v>
      </c>
      <c r="M10">
        <v>30.338999999999999</v>
      </c>
      <c r="N10">
        <v>30.196000000000002</v>
      </c>
      <c r="O10">
        <v>31.459</v>
      </c>
      <c r="P10">
        <v>29.542000000000002</v>
      </c>
      <c r="Q10">
        <v>26.635999999999999</v>
      </c>
      <c r="R10">
        <v>44.365000000000002</v>
      </c>
      <c r="S10">
        <v>33.853000000000002</v>
      </c>
      <c r="T10">
        <v>28.584</v>
      </c>
      <c r="U10">
        <v>34.991999999999997</v>
      </c>
      <c r="V10">
        <v>35.479999999999997</v>
      </c>
      <c r="W10">
        <v>38.073</v>
      </c>
      <c r="X10">
        <v>33.869999999999997</v>
      </c>
      <c r="Y10">
        <v>35.134999999999998</v>
      </c>
      <c r="Z10">
        <v>30.218</v>
      </c>
      <c r="AA10">
        <v>29.623000000000001</v>
      </c>
      <c r="AB10">
        <v>43.844000000000001</v>
      </c>
      <c r="AC10">
        <v>34.466000000000001</v>
      </c>
      <c r="AD10">
        <v>66.924000000000007</v>
      </c>
      <c r="AE10">
        <v>37.398000000000003</v>
      </c>
      <c r="AF10">
        <v>31.106000000000002</v>
      </c>
      <c r="AG10">
        <v>32.308999999999997</v>
      </c>
      <c r="AH10">
        <v>31.495000000000001</v>
      </c>
    </row>
    <row r="11" spans="1:34" x14ac:dyDescent="0.3">
      <c r="A11" s="52">
        <f ca="1">Exceedance!U11</f>
        <v>46357</v>
      </c>
      <c r="B11" s="1">
        <v>34</v>
      </c>
      <c r="C11" s="1">
        <v>32</v>
      </c>
      <c r="D11" s="1">
        <v>32</v>
      </c>
      <c r="E11">
        <v>31.495999999999999</v>
      </c>
      <c r="F11">
        <v>22.856000000000002</v>
      </c>
      <c r="G11">
        <v>29.234999999999999</v>
      </c>
      <c r="H11">
        <v>23.867999999999999</v>
      </c>
      <c r="I11">
        <v>39.796999999999997</v>
      </c>
      <c r="J11">
        <v>31.515000000000001</v>
      </c>
      <c r="K11">
        <v>26.919</v>
      </c>
      <c r="L11">
        <v>30.895</v>
      </c>
      <c r="M11">
        <v>26.157</v>
      </c>
      <c r="N11">
        <v>24.597000000000001</v>
      </c>
      <c r="O11">
        <v>23.978999999999999</v>
      </c>
      <c r="P11">
        <v>24.303999999999998</v>
      </c>
      <c r="Q11">
        <v>22.622</v>
      </c>
      <c r="R11">
        <v>31.236999999999998</v>
      </c>
      <c r="S11">
        <v>29.518999999999998</v>
      </c>
      <c r="T11">
        <v>24.791</v>
      </c>
      <c r="U11">
        <v>25.382999999999999</v>
      </c>
      <c r="V11">
        <v>27.942999999999998</v>
      </c>
      <c r="W11">
        <v>30.314</v>
      </c>
      <c r="X11">
        <v>28.395</v>
      </c>
      <c r="Y11">
        <v>28.033000000000001</v>
      </c>
      <c r="Z11">
        <v>25.164000000000001</v>
      </c>
      <c r="AA11">
        <v>23.591999999999999</v>
      </c>
      <c r="AB11">
        <v>32.533999999999999</v>
      </c>
      <c r="AC11">
        <v>28.286000000000001</v>
      </c>
      <c r="AD11">
        <v>37.194000000000003</v>
      </c>
      <c r="AE11">
        <v>33.588999999999999</v>
      </c>
      <c r="AF11">
        <v>25.422000000000001</v>
      </c>
      <c r="AG11">
        <v>26.72</v>
      </c>
      <c r="AH11">
        <v>26.14</v>
      </c>
    </row>
    <row r="12" spans="1:34" x14ac:dyDescent="0.3">
      <c r="A12" s="52">
        <f ca="1">Exceedance!U12</f>
        <v>46388</v>
      </c>
      <c r="B12" s="1">
        <v>33</v>
      </c>
      <c r="C12" s="1">
        <v>29</v>
      </c>
      <c r="D12" s="1">
        <v>31</v>
      </c>
      <c r="E12">
        <v>26.969000000000001</v>
      </c>
      <c r="F12">
        <v>20.541</v>
      </c>
      <c r="G12">
        <v>25.443000000000001</v>
      </c>
      <c r="H12">
        <v>20.678999999999998</v>
      </c>
      <c r="I12">
        <v>30.948</v>
      </c>
      <c r="J12">
        <v>32.756999999999998</v>
      </c>
      <c r="K12">
        <v>22.97</v>
      </c>
      <c r="L12">
        <v>26.135000000000002</v>
      </c>
      <c r="M12">
        <v>22.953999999999997</v>
      </c>
      <c r="N12">
        <v>21.36</v>
      </c>
      <c r="O12">
        <v>19.849</v>
      </c>
      <c r="P12">
        <v>21.178999999999998</v>
      </c>
      <c r="Q12">
        <v>20.178000000000001</v>
      </c>
      <c r="R12">
        <v>26.222000000000001</v>
      </c>
      <c r="S12">
        <v>29.536000000000001</v>
      </c>
      <c r="T12">
        <v>23.184000000000001</v>
      </c>
      <c r="U12">
        <v>20.983000000000001</v>
      </c>
      <c r="V12">
        <v>25.805</v>
      </c>
      <c r="W12">
        <v>25.946000000000002</v>
      </c>
      <c r="X12">
        <v>25.684000000000001</v>
      </c>
      <c r="Y12">
        <v>25.556000000000001</v>
      </c>
      <c r="Z12">
        <v>21.076000000000001</v>
      </c>
      <c r="AA12">
        <v>20.908000000000001</v>
      </c>
      <c r="AB12">
        <v>30.11</v>
      </c>
      <c r="AC12">
        <v>25.064</v>
      </c>
      <c r="AD12">
        <v>29.885000000000002</v>
      </c>
      <c r="AE12">
        <v>28.766999999999999</v>
      </c>
      <c r="AF12">
        <v>22.172999999999995</v>
      </c>
      <c r="AG12">
        <v>23.059000000000001</v>
      </c>
      <c r="AH12">
        <v>22.295000000000002</v>
      </c>
    </row>
    <row r="13" spans="1:34" x14ac:dyDescent="0.3">
      <c r="A13" s="52">
        <f ca="1">Exceedance!U13</f>
        <v>46419</v>
      </c>
      <c r="B13" s="1">
        <v>31</v>
      </c>
      <c r="C13" s="1">
        <v>27</v>
      </c>
      <c r="D13" s="1">
        <v>29</v>
      </c>
      <c r="E13">
        <v>23.52</v>
      </c>
      <c r="F13">
        <v>19.14</v>
      </c>
      <c r="G13">
        <v>21.791</v>
      </c>
      <c r="H13">
        <v>29.001000000000001</v>
      </c>
      <c r="I13">
        <v>35.095999999999997</v>
      </c>
      <c r="J13">
        <v>26.513000000000002</v>
      </c>
      <c r="K13">
        <v>19.739999999999998</v>
      </c>
      <c r="L13">
        <v>24.317</v>
      </c>
      <c r="M13">
        <v>24.018000000000001</v>
      </c>
      <c r="N13">
        <v>18.936</v>
      </c>
      <c r="O13">
        <v>17.350000000000001</v>
      </c>
      <c r="P13">
        <v>27.030999999999999</v>
      </c>
      <c r="Q13">
        <v>18.940999999999999</v>
      </c>
      <c r="R13">
        <v>23.33</v>
      </c>
      <c r="S13">
        <v>24.890999999999998</v>
      </c>
      <c r="T13">
        <v>22.262</v>
      </c>
      <c r="U13">
        <v>17.920999999999999</v>
      </c>
      <c r="V13">
        <v>24.727</v>
      </c>
      <c r="W13">
        <v>22.088999999999999</v>
      </c>
      <c r="X13">
        <v>24.096</v>
      </c>
      <c r="Y13">
        <v>24.338000000000001</v>
      </c>
      <c r="Z13">
        <v>18.850000000000001</v>
      </c>
      <c r="AA13">
        <v>25.367999999999999</v>
      </c>
      <c r="AB13">
        <v>34.088999999999999</v>
      </c>
      <c r="AC13">
        <v>30.518999999999998</v>
      </c>
      <c r="AD13">
        <v>41.917000000000002</v>
      </c>
      <c r="AE13">
        <v>26.516999999999999</v>
      </c>
      <c r="AF13">
        <v>22.456</v>
      </c>
      <c r="AG13">
        <v>20.834</v>
      </c>
      <c r="AH13">
        <v>23.63</v>
      </c>
    </row>
    <row r="14" spans="1:34" x14ac:dyDescent="0.3">
      <c r="A14" s="52">
        <f ca="1">Exceedance!U14</f>
        <v>46447</v>
      </c>
      <c r="B14" s="1">
        <v>64</v>
      </c>
      <c r="C14" s="1">
        <v>43</v>
      </c>
      <c r="D14" s="1">
        <v>51</v>
      </c>
      <c r="E14">
        <v>44.99</v>
      </c>
      <c r="F14">
        <v>41.94</v>
      </c>
      <c r="G14">
        <v>43.334000000000003</v>
      </c>
      <c r="H14">
        <v>58.643999999999998</v>
      </c>
      <c r="I14">
        <v>52.173999999999999</v>
      </c>
      <c r="J14">
        <v>50.554000000000002</v>
      </c>
      <c r="K14">
        <v>38.320999999999998</v>
      </c>
      <c r="L14">
        <v>41.347999999999999</v>
      </c>
      <c r="M14">
        <v>34.142000000000003</v>
      </c>
      <c r="N14">
        <v>32.643000000000001</v>
      </c>
      <c r="O14">
        <v>26.22</v>
      </c>
      <c r="P14">
        <v>35.545000000000002</v>
      </c>
      <c r="Q14">
        <v>50.6</v>
      </c>
      <c r="R14">
        <v>44.808</v>
      </c>
      <c r="S14">
        <v>33.659999999999997</v>
      </c>
      <c r="T14">
        <v>55.601999999999997</v>
      </c>
      <c r="U14">
        <v>26.167000000000002</v>
      </c>
      <c r="V14">
        <v>44.226999999999997</v>
      </c>
      <c r="W14">
        <v>32.265999999999998</v>
      </c>
      <c r="X14">
        <v>32.027999999999999</v>
      </c>
      <c r="Y14">
        <v>52.707000000000001</v>
      </c>
      <c r="Z14">
        <v>33.359000000000002</v>
      </c>
      <c r="AA14">
        <v>38.694000000000003</v>
      </c>
      <c r="AB14">
        <v>61.906999999999996</v>
      </c>
      <c r="AC14">
        <v>50.116</v>
      </c>
      <c r="AD14">
        <v>124.70699999999999</v>
      </c>
      <c r="AE14">
        <v>33.863</v>
      </c>
      <c r="AF14">
        <v>36.945999999999998</v>
      </c>
      <c r="AG14">
        <v>38.869</v>
      </c>
      <c r="AH14">
        <v>30.948</v>
      </c>
    </row>
    <row r="15" spans="1:34" x14ac:dyDescent="0.3">
      <c r="A15" s="52">
        <f ca="1">Exceedance!U15</f>
        <v>46478</v>
      </c>
      <c r="B15" s="1">
        <v>97</v>
      </c>
      <c r="C15" s="1">
        <v>65</v>
      </c>
      <c r="D15" s="1">
        <v>77</v>
      </c>
      <c r="E15">
        <v>62.066000000000003</v>
      </c>
      <c r="F15">
        <v>63.2</v>
      </c>
      <c r="G15">
        <v>78.953999999999994</v>
      </c>
      <c r="H15">
        <v>57.642000000000003</v>
      </c>
      <c r="I15">
        <v>106.60599999999999</v>
      </c>
      <c r="J15">
        <v>79.438999999999993</v>
      </c>
      <c r="K15">
        <v>67.706999999999994</v>
      </c>
      <c r="L15">
        <v>56.308</v>
      </c>
      <c r="M15">
        <v>68.555000000000007</v>
      </c>
      <c r="N15">
        <v>43.396999999999998</v>
      </c>
      <c r="O15">
        <v>55.63</v>
      </c>
      <c r="P15">
        <v>58.884</v>
      </c>
      <c r="Q15">
        <v>101.37</v>
      </c>
      <c r="R15">
        <v>68.834000000000003</v>
      </c>
      <c r="S15">
        <v>90.346999999999994</v>
      </c>
      <c r="T15">
        <v>59.308</v>
      </c>
      <c r="U15">
        <v>31.542000000000002</v>
      </c>
      <c r="V15">
        <v>73.063999999999993</v>
      </c>
      <c r="W15">
        <v>45.631999999999998</v>
      </c>
      <c r="X15">
        <v>55.651000000000003</v>
      </c>
      <c r="Y15">
        <v>108.41</v>
      </c>
      <c r="Z15">
        <v>40.636000000000003</v>
      </c>
      <c r="AA15">
        <v>68.763999999999996</v>
      </c>
      <c r="AB15">
        <v>67.734999999999999</v>
      </c>
      <c r="AC15">
        <v>79.468999999999994</v>
      </c>
      <c r="AD15">
        <v>244.48699999999999</v>
      </c>
      <c r="AE15">
        <v>63.805</v>
      </c>
      <c r="AF15">
        <v>86.728999999999999</v>
      </c>
      <c r="AG15">
        <v>57.478000000000002</v>
      </c>
      <c r="AH15">
        <v>53.612000000000002</v>
      </c>
    </row>
    <row r="16" spans="1:34" x14ac:dyDescent="0.3">
      <c r="A16" s="52">
        <f ca="1">Exceedance!U16</f>
        <v>46508</v>
      </c>
      <c r="B16" s="1">
        <v>224.00000000000003</v>
      </c>
      <c r="C16" s="1">
        <v>116</v>
      </c>
      <c r="D16" s="1">
        <v>166</v>
      </c>
      <c r="E16">
        <v>141.5</v>
      </c>
      <c r="F16">
        <v>189.54599999999999</v>
      </c>
      <c r="G16">
        <v>161.34800000000001</v>
      </c>
      <c r="H16">
        <v>53.914000000000001</v>
      </c>
      <c r="I16">
        <v>139.69800000000001</v>
      </c>
      <c r="J16">
        <v>303.98</v>
      </c>
      <c r="K16">
        <v>126.761</v>
      </c>
      <c r="L16">
        <v>149.708</v>
      </c>
      <c r="M16">
        <v>142.21600000000001</v>
      </c>
      <c r="N16">
        <v>93.891000000000005</v>
      </c>
      <c r="O16">
        <v>48.823999999999998</v>
      </c>
      <c r="P16">
        <v>57.293999999999997</v>
      </c>
      <c r="Q16">
        <v>92.099000000000004</v>
      </c>
      <c r="R16">
        <v>130.69800000000001</v>
      </c>
      <c r="S16">
        <v>210.922</v>
      </c>
      <c r="T16">
        <v>144.61000000000001</v>
      </c>
      <c r="U16">
        <v>107.83199999999999</v>
      </c>
      <c r="V16">
        <v>124.2</v>
      </c>
      <c r="W16">
        <v>21.273</v>
      </c>
      <c r="X16">
        <v>139.58799999999997</v>
      </c>
      <c r="Y16">
        <v>136.29499999999999</v>
      </c>
      <c r="Z16">
        <v>61.002000000000002</v>
      </c>
      <c r="AA16">
        <v>170.74199999999999</v>
      </c>
      <c r="AB16">
        <v>148.06200000000001</v>
      </c>
      <c r="AC16">
        <v>121.13200000000001</v>
      </c>
      <c r="AD16">
        <v>357.584</v>
      </c>
      <c r="AE16">
        <v>214.85400000000001</v>
      </c>
      <c r="AF16">
        <v>71.185000000000002</v>
      </c>
      <c r="AG16">
        <v>107.16</v>
      </c>
      <c r="AH16">
        <v>71.195999999999998</v>
      </c>
    </row>
    <row r="17" spans="1:34" x14ac:dyDescent="0.3">
      <c r="A17" s="52">
        <f ca="1">Exceedance!U17</f>
        <v>46539</v>
      </c>
      <c r="B17" s="1">
        <v>404</v>
      </c>
      <c r="C17" s="1">
        <v>201</v>
      </c>
      <c r="D17" s="1">
        <v>301</v>
      </c>
      <c r="E17">
        <v>53.405000000000001</v>
      </c>
      <c r="F17">
        <v>349.28199999999998</v>
      </c>
      <c r="G17">
        <v>141.92599999999999</v>
      </c>
      <c r="H17">
        <v>388.23899999999998</v>
      </c>
      <c r="I17">
        <v>553.197</v>
      </c>
      <c r="J17">
        <v>674.654</v>
      </c>
      <c r="K17">
        <v>271.83</v>
      </c>
      <c r="L17">
        <v>507.44</v>
      </c>
      <c r="M17">
        <v>193.404</v>
      </c>
      <c r="N17">
        <v>111.599</v>
      </c>
      <c r="O17">
        <v>183.51</v>
      </c>
      <c r="P17">
        <v>208.55</v>
      </c>
      <c r="Q17">
        <v>229.95599999999999</v>
      </c>
      <c r="R17">
        <v>353.93799999999999</v>
      </c>
      <c r="S17">
        <v>261.69200000000001</v>
      </c>
      <c r="T17">
        <v>56.561999999999998</v>
      </c>
      <c r="U17">
        <v>272.392</v>
      </c>
      <c r="V17">
        <v>427.45499999999998</v>
      </c>
      <c r="W17">
        <v>179.471</v>
      </c>
      <c r="X17">
        <v>376.38400000000001</v>
      </c>
      <c r="Y17">
        <v>182.87299999999999</v>
      </c>
      <c r="Z17">
        <v>87.236000000000004</v>
      </c>
      <c r="AA17">
        <v>435.54</v>
      </c>
      <c r="AB17">
        <v>274.54199999999997</v>
      </c>
      <c r="AC17">
        <v>272.05200000000002</v>
      </c>
      <c r="AD17">
        <v>701.23099999999999</v>
      </c>
      <c r="AE17">
        <v>406.98599999999999</v>
      </c>
      <c r="AF17">
        <v>235.62799999999999</v>
      </c>
      <c r="AG17">
        <v>320.18799999999999</v>
      </c>
      <c r="AH17">
        <v>314.08199999999999</v>
      </c>
    </row>
    <row r="18" spans="1:34" x14ac:dyDescent="0.3">
      <c r="A18" s="52">
        <f ca="1">Exceedance!U18</f>
        <v>46569</v>
      </c>
      <c r="B18" s="1">
        <v>223</v>
      </c>
      <c r="C18" s="1">
        <v>90</v>
      </c>
      <c r="D18" s="1">
        <v>146</v>
      </c>
      <c r="E18">
        <v>29.088000000000001</v>
      </c>
      <c r="F18">
        <v>226.63300000000001</v>
      </c>
      <c r="G18">
        <v>24.718</v>
      </c>
      <c r="H18">
        <v>415.48099999999999</v>
      </c>
      <c r="I18">
        <v>275.82900000000001</v>
      </c>
      <c r="J18">
        <v>304.42099999999999</v>
      </c>
      <c r="K18">
        <v>338.13600000000002</v>
      </c>
      <c r="L18">
        <v>325.34500000000003</v>
      </c>
      <c r="M18">
        <v>57.636000000000003</v>
      </c>
      <c r="N18">
        <v>28.407</v>
      </c>
      <c r="O18">
        <v>78.19</v>
      </c>
      <c r="P18">
        <v>75</v>
      </c>
      <c r="Q18">
        <v>158.56200000000001</v>
      </c>
      <c r="R18">
        <v>251.797</v>
      </c>
      <c r="S18">
        <v>73.891000000000005</v>
      </c>
      <c r="T18">
        <v>7.2519999999999998</v>
      </c>
      <c r="U18">
        <v>191.79300000000001</v>
      </c>
      <c r="V18">
        <v>338.29</v>
      </c>
      <c r="W18">
        <v>168.14500000000001</v>
      </c>
      <c r="X18">
        <v>614.245</v>
      </c>
      <c r="Y18">
        <v>62.421999999999997</v>
      </c>
      <c r="Z18">
        <v>33.345999999999997</v>
      </c>
      <c r="AA18">
        <v>285.49400000000003</v>
      </c>
      <c r="AB18">
        <v>130.50700000000001</v>
      </c>
      <c r="AC18">
        <v>88.643000000000001</v>
      </c>
      <c r="AD18">
        <v>354.25299999999999</v>
      </c>
      <c r="AE18">
        <v>183.55199999999999</v>
      </c>
      <c r="AF18">
        <v>207.434</v>
      </c>
      <c r="AG18">
        <v>161.51900000000001</v>
      </c>
      <c r="AH18">
        <v>156.38499999999999</v>
      </c>
    </row>
    <row r="19" spans="1:34" x14ac:dyDescent="0.3">
      <c r="A19" s="52">
        <f ca="1">Exceedance!U19</f>
        <v>46600</v>
      </c>
      <c r="B19" s="1">
        <v>80.000000000000014</v>
      </c>
      <c r="C19" s="1">
        <v>42</v>
      </c>
      <c r="D19" s="1">
        <v>59</v>
      </c>
      <c r="E19">
        <v>19.241</v>
      </c>
      <c r="F19">
        <v>177.416</v>
      </c>
      <c r="G19">
        <v>23.596000000000004</v>
      </c>
      <c r="H19">
        <v>148.703</v>
      </c>
      <c r="I19">
        <v>88.409000000000006</v>
      </c>
      <c r="J19">
        <v>148.38</v>
      </c>
      <c r="K19">
        <v>113.21</v>
      </c>
      <c r="L19">
        <v>113.652</v>
      </c>
      <c r="M19">
        <v>33.389000000000003</v>
      </c>
      <c r="N19">
        <v>19.420000000000002</v>
      </c>
      <c r="O19">
        <v>33.750999999999998</v>
      </c>
      <c r="P19">
        <v>33.957999999999998</v>
      </c>
      <c r="Q19">
        <v>63.634999999999998</v>
      </c>
      <c r="R19">
        <v>82.614999999999995</v>
      </c>
      <c r="S19">
        <v>43.363999999999997</v>
      </c>
      <c r="T19">
        <v>24.495999999999999</v>
      </c>
      <c r="U19">
        <v>61.488</v>
      </c>
      <c r="V19">
        <v>105.96</v>
      </c>
      <c r="W19">
        <v>55.923000000000002</v>
      </c>
      <c r="X19">
        <v>182.23500000000001</v>
      </c>
      <c r="Y19">
        <v>32.133000000000003</v>
      </c>
      <c r="Z19">
        <v>21.615999999999996</v>
      </c>
      <c r="AA19">
        <v>97.353999999999999</v>
      </c>
      <c r="AB19">
        <v>49.545000000000002</v>
      </c>
      <c r="AC19">
        <v>42.933</v>
      </c>
      <c r="AD19">
        <v>115.60899999999999</v>
      </c>
      <c r="AE19">
        <v>65.194000000000003</v>
      </c>
      <c r="AF19">
        <v>77.222999999999999</v>
      </c>
      <c r="AG19">
        <v>56.814999999999998</v>
      </c>
      <c r="AH19">
        <v>69.381</v>
      </c>
    </row>
    <row r="20" spans="1:34" x14ac:dyDescent="0.3">
      <c r="A20" s="52">
        <f ca="1">Exceedance!U20</f>
        <v>46631</v>
      </c>
      <c r="B20" s="1">
        <v>46</v>
      </c>
      <c r="C20" s="1">
        <v>32</v>
      </c>
      <c r="D20" s="1">
        <v>39</v>
      </c>
      <c r="E20">
        <v>23.254999999999999</v>
      </c>
      <c r="F20">
        <v>68.832999999999998</v>
      </c>
      <c r="G20">
        <v>23.207000000000001</v>
      </c>
      <c r="H20">
        <v>62.886000000000003</v>
      </c>
      <c r="I20">
        <v>53.5</v>
      </c>
      <c r="J20">
        <v>93.998000000000005</v>
      </c>
      <c r="K20">
        <v>52.8</v>
      </c>
      <c r="L20">
        <v>77.144999999999996</v>
      </c>
      <c r="M20">
        <v>38.789000000000001</v>
      </c>
      <c r="N20">
        <v>18.806000000000001</v>
      </c>
      <c r="O20">
        <v>34.377000000000002</v>
      </c>
      <c r="P20">
        <v>33.94</v>
      </c>
      <c r="Q20">
        <v>52.268000000000001</v>
      </c>
      <c r="R20">
        <v>46.517000000000003</v>
      </c>
      <c r="S20">
        <v>35.319000000000003</v>
      </c>
      <c r="T20">
        <v>23.44</v>
      </c>
      <c r="U20">
        <v>46.314</v>
      </c>
      <c r="V20">
        <v>51.323</v>
      </c>
      <c r="W20">
        <v>36.734999999999999</v>
      </c>
      <c r="X20">
        <v>79.525999999999996</v>
      </c>
      <c r="Y20">
        <v>25.582999999999998</v>
      </c>
      <c r="Z20">
        <v>28.529</v>
      </c>
      <c r="AA20">
        <v>66.597999999999999</v>
      </c>
      <c r="AB20">
        <v>37.554000000000002</v>
      </c>
      <c r="AC20">
        <v>38.591999999999999</v>
      </c>
      <c r="AD20">
        <v>80.018000000000001</v>
      </c>
      <c r="AE20">
        <v>40.558</v>
      </c>
      <c r="AF20">
        <v>52.216999999999999</v>
      </c>
      <c r="AG20">
        <v>37.322000000000003</v>
      </c>
      <c r="AH20">
        <v>56.136000000000003</v>
      </c>
    </row>
    <row r="21" spans="1:34" x14ac:dyDescent="0.3">
      <c r="A21" s="52">
        <f ca="1">Exceedance!U21</f>
        <v>46661</v>
      </c>
      <c r="B21" s="1">
        <v>50</v>
      </c>
      <c r="C21" s="1">
        <v>40.000000000000007</v>
      </c>
      <c r="D21" s="1">
        <v>45</v>
      </c>
      <c r="E21">
        <v>22.193999999999999</v>
      </c>
      <c r="F21">
        <v>52.94</v>
      </c>
      <c r="G21">
        <v>34.508000000000003</v>
      </c>
      <c r="H21">
        <v>54.183</v>
      </c>
      <c r="I21">
        <v>50.783999999999999</v>
      </c>
      <c r="J21">
        <v>80.641000000000005</v>
      </c>
      <c r="K21">
        <v>50.902000000000001</v>
      </c>
      <c r="L21">
        <v>50.591000000000001</v>
      </c>
      <c r="M21">
        <v>36.423999999999999</v>
      </c>
      <c r="N21">
        <v>21.401</v>
      </c>
      <c r="O21">
        <v>35.091999999999992</v>
      </c>
      <c r="P21">
        <v>27.577999999999999</v>
      </c>
      <c r="Q21">
        <v>47.695</v>
      </c>
      <c r="R21">
        <v>45.838999999999999</v>
      </c>
      <c r="S21">
        <v>51.643000000000001</v>
      </c>
      <c r="T21">
        <v>40.107999999999997</v>
      </c>
      <c r="U21">
        <v>39.816000000000003</v>
      </c>
      <c r="V21">
        <v>50.975000000000001</v>
      </c>
      <c r="W21">
        <v>30.896000000000001</v>
      </c>
      <c r="X21">
        <v>66.974000000000004</v>
      </c>
      <c r="Y21">
        <v>27.428999999999998</v>
      </c>
      <c r="Z21">
        <v>32.685000000000002</v>
      </c>
      <c r="AA21">
        <v>115.723</v>
      </c>
      <c r="AB21">
        <v>45.237999999999992</v>
      </c>
      <c r="AC21">
        <v>71.620999999999995</v>
      </c>
      <c r="AD21">
        <v>83.837999999999994</v>
      </c>
      <c r="AE21">
        <v>41.213000000000001</v>
      </c>
      <c r="AF21">
        <v>46.44</v>
      </c>
      <c r="AG21">
        <v>35.445</v>
      </c>
      <c r="AH21">
        <v>38.226999999999997</v>
      </c>
    </row>
    <row r="22" spans="1:34" x14ac:dyDescent="0.3">
      <c r="A22" s="52">
        <f ca="1">Exceedance!U22</f>
        <v>46692</v>
      </c>
      <c r="B22" s="1">
        <v>45</v>
      </c>
      <c r="C22" s="1">
        <v>39</v>
      </c>
      <c r="D22" s="1">
        <v>42</v>
      </c>
      <c r="E22">
        <v>24.292000000000002</v>
      </c>
      <c r="F22">
        <v>44.171999999999997</v>
      </c>
      <c r="G22">
        <v>32.11</v>
      </c>
      <c r="H22">
        <v>47.823</v>
      </c>
      <c r="I22">
        <v>49.164999999999999</v>
      </c>
      <c r="J22">
        <v>55.643000000000001</v>
      </c>
      <c r="K22">
        <v>41.228000000000002</v>
      </c>
      <c r="L22">
        <v>44.378</v>
      </c>
      <c r="M22">
        <v>32.728000000000002</v>
      </c>
      <c r="N22">
        <v>30.602</v>
      </c>
      <c r="O22">
        <v>30.420999999999999</v>
      </c>
      <c r="P22">
        <v>28.943999999999999</v>
      </c>
      <c r="Q22">
        <v>47.241</v>
      </c>
      <c r="R22">
        <v>41.090000000000011</v>
      </c>
      <c r="S22">
        <v>39.109000000000002</v>
      </c>
      <c r="T22">
        <v>34.021999999999998</v>
      </c>
      <c r="U22">
        <v>41.365000000000002</v>
      </c>
      <c r="V22">
        <v>47.24</v>
      </c>
      <c r="W22">
        <v>32.164999999999999</v>
      </c>
      <c r="X22">
        <v>56.281999999999996</v>
      </c>
      <c r="Y22">
        <v>34.271999999999998</v>
      </c>
      <c r="Z22">
        <v>28.2</v>
      </c>
      <c r="AA22">
        <v>60.241</v>
      </c>
      <c r="AB22">
        <v>36.131999999999998</v>
      </c>
      <c r="AC22">
        <v>71.733000000000004</v>
      </c>
      <c r="AD22">
        <v>66.703999999999994</v>
      </c>
      <c r="AE22">
        <v>40.78</v>
      </c>
      <c r="AF22">
        <v>38.761000000000003</v>
      </c>
      <c r="AG22">
        <v>38.814</v>
      </c>
      <c r="AH22">
        <v>38.975000000000001</v>
      </c>
    </row>
    <row r="23" spans="1:34" x14ac:dyDescent="0.3">
      <c r="A23" s="52">
        <f ca="1">Exceedance!U23</f>
        <v>46722</v>
      </c>
      <c r="B23" s="1">
        <v>32</v>
      </c>
      <c r="C23" s="1">
        <v>32</v>
      </c>
      <c r="D23" s="1">
        <v>32</v>
      </c>
      <c r="E23">
        <v>20.806999999999999</v>
      </c>
      <c r="F23">
        <v>37.395000000000003</v>
      </c>
      <c r="G23">
        <v>25.542000000000002</v>
      </c>
      <c r="H23">
        <v>46.438000000000002</v>
      </c>
      <c r="I23">
        <v>45.09899999999999</v>
      </c>
      <c r="J23">
        <v>45.469000000000001</v>
      </c>
      <c r="K23">
        <v>36.363999999999997</v>
      </c>
      <c r="L23">
        <v>38.622999999999998</v>
      </c>
      <c r="M23">
        <v>26.841000000000001</v>
      </c>
      <c r="N23">
        <v>23.256</v>
      </c>
      <c r="O23">
        <v>25.071999999999996</v>
      </c>
      <c r="P23">
        <v>24.68</v>
      </c>
      <c r="Q23">
        <v>33.805999999999997</v>
      </c>
      <c r="R23">
        <v>35.986000000000004</v>
      </c>
      <c r="S23">
        <v>34.122</v>
      </c>
      <c r="T23">
        <v>24.568999999999999</v>
      </c>
      <c r="U23">
        <v>32.853000000000002</v>
      </c>
      <c r="V23">
        <v>38.128999999999998</v>
      </c>
      <c r="W23">
        <v>26.954999999999998</v>
      </c>
      <c r="X23">
        <v>46.125</v>
      </c>
      <c r="Y23">
        <v>28.643999999999998</v>
      </c>
      <c r="Z23">
        <v>22.271999999999998</v>
      </c>
      <c r="AA23">
        <v>45.862000000000002</v>
      </c>
      <c r="AB23">
        <v>29.841000000000001</v>
      </c>
      <c r="AC23">
        <v>40.332000000000001</v>
      </c>
      <c r="AD23">
        <v>59.423000000000002</v>
      </c>
      <c r="AE23">
        <v>33.872999999999998</v>
      </c>
      <c r="AF23">
        <v>32.405000000000001</v>
      </c>
      <c r="AG23">
        <v>32.450000000000003</v>
      </c>
      <c r="AH23">
        <v>33.470999999999997</v>
      </c>
    </row>
    <row r="24" spans="1:34" x14ac:dyDescent="0.3">
      <c r="A24" s="52">
        <f ca="1">Exceedance!U24</f>
        <v>46753</v>
      </c>
      <c r="B24" s="1">
        <v>31</v>
      </c>
      <c r="C24" s="1">
        <v>31</v>
      </c>
      <c r="D24" s="1">
        <v>31</v>
      </c>
      <c r="E24">
        <v>18.756</v>
      </c>
      <c r="F24">
        <v>32.616</v>
      </c>
      <c r="G24">
        <v>22.234000000000002</v>
      </c>
      <c r="H24">
        <v>36.670999999999999</v>
      </c>
      <c r="I24">
        <v>44.613999999999997</v>
      </c>
      <c r="J24">
        <v>39.235999999999997</v>
      </c>
      <c r="K24">
        <v>30.917000000000002</v>
      </c>
      <c r="L24">
        <v>33.915999999999997</v>
      </c>
      <c r="M24">
        <v>23.364000000000001</v>
      </c>
      <c r="N24">
        <v>19.251000000000001</v>
      </c>
      <c r="O24">
        <v>21.853000000000002</v>
      </c>
      <c r="P24">
        <v>21.988</v>
      </c>
      <c r="Q24">
        <v>28.495999999999999</v>
      </c>
      <c r="R24">
        <v>35.295999999999999</v>
      </c>
      <c r="S24">
        <v>31.300999999999998</v>
      </c>
      <c r="T24">
        <v>20.277000000000001</v>
      </c>
      <c r="U24">
        <v>30.085000000000001</v>
      </c>
      <c r="V24">
        <v>32.771000000000001</v>
      </c>
      <c r="W24">
        <v>24.430999999999997</v>
      </c>
      <c r="X24">
        <v>41.27</v>
      </c>
      <c r="Y24">
        <v>24.158000000000001</v>
      </c>
      <c r="Z24">
        <v>19.706</v>
      </c>
      <c r="AA24">
        <v>41.509</v>
      </c>
      <c r="AB24">
        <v>26.423999999999999</v>
      </c>
      <c r="AC24">
        <v>32.572000000000003</v>
      </c>
      <c r="AD24">
        <v>50.652999999999999</v>
      </c>
      <c r="AE24">
        <v>29.615999999999996</v>
      </c>
      <c r="AF24">
        <v>28.047000000000001</v>
      </c>
      <c r="AG24">
        <v>27.794</v>
      </c>
      <c r="AH24">
        <v>28.841000000000001</v>
      </c>
    </row>
    <row r="25" spans="1:34" x14ac:dyDescent="0.3">
      <c r="A25" s="52">
        <f ca="1">Exceedance!U25</f>
        <v>46784</v>
      </c>
      <c r="B25" s="1">
        <v>29</v>
      </c>
      <c r="C25" s="1">
        <v>29</v>
      </c>
      <c r="D25" s="1">
        <v>29</v>
      </c>
      <c r="E25">
        <v>18.417000000000002</v>
      </c>
      <c r="F25">
        <v>28.663</v>
      </c>
      <c r="G25">
        <v>31.989000000000001</v>
      </c>
      <c r="H25">
        <v>41.374000000000002</v>
      </c>
      <c r="I25">
        <v>37.253999999999998</v>
      </c>
      <c r="J25">
        <v>34.020000000000003</v>
      </c>
      <c r="K25">
        <v>29.349</v>
      </c>
      <c r="L25">
        <v>34.249000000000002</v>
      </c>
      <c r="M25">
        <v>21.472999999999999</v>
      </c>
      <c r="N25">
        <v>17.64</v>
      </c>
      <c r="O25">
        <v>28.449000000000002</v>
      </c>
      <c r="P25">
        <v>21.201000000000001</v>
      </c>
      <c r="Q25">
        <v>26.152000000000001</v>
      </c>
      <c r="R25">
        <v>30.68</v>
      </c>
      <c r="S25">
        <v>29.911999999999999</v>
      </c>
      <c r="T25">
        <v>18.033999999999999</v>
      </c>
      <c r="U25">
        <v>29.527999999999999</v>
      </c>
      <c r="V25">
        <v>28.603999999999999</v>
      </c>
      <c r="W25">
        <v>23.966000000000001</v>
      </c>
      <c r="X25">
        <v>38.279000000000003</v>
      </c>
      <c r="Y25">
        <v>22.175000000000001</v>
      </c>
      <c r="Z25">
        <v>25.492999999999999</v>
      </c>
      <c r="AA25">
        <v>45.220999999999997</v>
      </c>
      <c r="AB25">
        <v>32.968000000000004</v>
      </c>
      <c r="AC25">
        <v>45.884999999999998</v>
      </c>
      <c r="AD25">
        <v>45.706000000000003</v>
      </c>
      <c r="AE25">
        <v>29.693999999999999</v>
      </c>
      <c r="AF25">
        <v>25.803000000000001</v>
      </c>
      <c r="AG25">
        <v>29.218</v>
      </c>
      <c r="AH25">
        <v>26.120999999999999</v>
      </c>
    </row>
    <row r="26" spans="1:34" x14ac:dyDescent="0.3">
      <c r="A26" s="52">
        <f ca="1">Exceedance!U26</f>
        <v>46813</v>
      </c>
      <c r="B26" s="1">
        <v>51</v>
      </c>
      <c r="C26" s="1">
        <v>51</v>
      </c>
      <c r="D26" s="1">
        <v>51</v>
      </c>
      <c r="E26">
        <v>42.058</v>
      </c>
      <c r="F26">
        <v>49.917999999999999</v>
      </c>
      <c r="G26">
        <v>59.722000000000001</v>
      </c>
      <c r="H26">
        <v>56.304000000000002</v>
      </c>
      <c r="I26">
        <v>61.597999999999999</v>
      </c>
      <c r="J26">
        <v>53.814999999999998</v>
      </c>
      <c r="K26">
        <v>45.889000000000003</v>
      </c>
      <c r="L26">
        <v>43.216999999999999</v>
      </c>
      <c r="M26">
        <v>34.750999999999998</v>
      </c>
      <c r="N26">
        <v>26.052</v>
      </c>
      <c r="O26">
        <v>36.222000000000001</v>
      </c>
      <c r="P26">
        <v>52.636000000000003</v>
      </c>
      <c r="Q26">
        <v>47.415999999999997</v>
      </c>
      <c r="R26">
        <v>38.706000000000003</v>
      </c>
      <c r="S26">
        <v>65.611999999999995</v>
      </c>
      <c r="T26">
        <v>25.834</v>
      </c>
      <c r="U26">
        <v>47.66299999999999</v>
      </c>
      <c r="V26">
        <v>38.124000000000002</v>
      </c>
      <c r="W26">
        <v>31.096</v>
      </c>
      <c r="X26">
        <v>67.814999999999998</v>
      </c>
      <c r="Y26">
        <v>36.442999999999998</v>
      </c>
      <c r="Z26">
        <v>37.652000000000001</v>
      </c>
      <c r="AA26">
        <v>75.831999999999994</v>
      </c>
      <c r="AB26">
        <v>50.85</v>
      </c>
      <c r="AC26">
        <v>131.63</v>
      </c>
      <c r="AD26">
        <v>51.79</v>
      </c>
      <c r="AE26">
        <v>43.453000000000003</v>
      </c>
      <c r="AF26">
        <v>43.194000000000003</v>
      </c>
      <c r="AG26">
        <v>35.372999999999998</v>
      </c>
      <c r="AH26">
        <v>48.108999999999995</v>
      </c>
    </row>
    <row r="27" spans="1:34" x14ac:dyDescent="0.3">
      <c r="A27" s="52">
        <f ca="1">Exceedance!U27</f>
        <v>46844</v>
      </c>
      <c r="B27" s="1">
        <v>77</v>
      </c>
      <c r="C27" s="1">
        <v>77</v>
      </c>
      <c r="D27" s="1">
        <v>77</v>
      </c>
      <c r="E27">
        <v>60.966999999999999</v>
      </c>
      <c r="F27">
        <v>89.316000000000003</v>
      </c>
      <c r="G27">
        <v>58.981999999999999</v>
      </c>
      <c r="H27">
        <v>111.21299999999999</v>
      </c>
      <c r="I27">
        <v>93.299000000000007</v>
      </c>
      <c r="J27">
        <v>83.682000000000002</v>
      </c>
      <c r="K27">
        <v>63.564</v>
      </c>
      <c r="L27">
        <v>78.906000000000006</v>
      </c>
      <c r="M27">
        <v>46.06</v>
      </c>
      <c r="N27">
        <v>55.210999999999999</v>
      </c>
      <c r="O27">
        <v>59.674999999999997</v>
      </c>
      <c r="P27">
        <v>104.5</v>
      </c>
      <c r="Q27">
        <v>71.471000000000004</v>
      </c>
      <c r="R27">
        <v>98.963999999999999</v>
      </c>
      <c r="S27">
        <v>67.661000000000001</v>
      </c>
      <c r="T27">
        <v>30.274000000000001</v>
      </c>
      <c r="U27">
        <v>78.661000000000001</v>
      </c>
      <c r="V27">
        <v>52.378999999999998</v>
      </c>
      <c r="W27">
        <v>55.024000000000001</v>
      </c>
      <c r="X27">
        <v>130.49600000000001</v>
      </c>
      <c r="Y27">
        <v>42.905999999999999</v>
      </c>
      <c r="Z27">
        <v>68.456999999999994</v>
      </c>
      <c r="AA27">
        <v>80.703999999999994</v>
      </c>
      <c r="AB27">
        <v>79.646000000000015</v>
      </c>
      <c r="AC27">
        <v>245.56</v>
      </c>
      <c r="AD27">
        <v>87.33</v>
      </c>
      <c r="AE27">
        <v>96.281000000000006</v>
      </c>
      <c r="AF27">
        <v>60.616</v>
      </c>
      <c r="AG27">
        <v>58.360999999999997</v>
      </c>
      <c r="AH27">
        <v>66.805999999999997</v>
      </c>
    </row>
    <row r="28" spans="1:34" x14ac:dyDescent="0.3">
      <c r="A28" s="52">
        <f ca="1">Exceedance!U28</f>
        <v>46874</v>
      </c>
      <c r="B28" s="1">
        <v>166</v>
      </c>
      <c r="C28" s="1">
        <v>166</v>
      </c>
      <c r="D28" s="1">
        <v>166</v>
      </c>
      <c r="E28">
        <v>198.26599999999999</v>
      </c>
      <c r="F28">
        <v>193.214</v>
      </c>
      <c r="G28">
        <v>59.024000000000001</v>
      </c>
      <c r="H28">
        <v>153.68799999999999</v>
      </c>
      <c r="I28">
        <v>347.27499999999992</v>
      </c>
      <c r="J28">
        <v>167.71899999999999</v>
      </c>
      <c r="K28">
        <v>174.92599999999999</v>
      </c>
      <c r="L28">
        <v>171.58500000000001</v>
      </c>
      <c r="M28">
        <v>105.193</v>
      </c>
      <c r="N28">
        <v>53.188000000000002</v>
      </c>
      <c r="O28">
        <v>71.163000000000011</v>
      </c>
      <c r="P28">
        <v>99.474999999999994</v>
      </c>
      <c r="Q28">
        <v>144.12100000000001</v>
      </c>
      <c r="R28">
        <v>243.00700000000001</v>
      </c>
      <c r="S28">
        <v>170.38800000000001</v>
      </c>
      <c r="T28">
        <v>103.81100000000001</v>
      </c>
      <c r="U28">
        <v>147.821</v>
      </c>
      <c r="V28">
        <v>29.126000000000001</v>
      </c>
      <c r="W28">
        <v>141.63800000000001</v>
      </c>
      <c r="X28">
        <v>178.14700000000002</v>
      </c>
      <c r="Y28">
        <v>69.491000000000014</v>
      </c>
      <c r="Z28">
        <v>189.38300000000001</v>
      </c>
      <c r="AA28">
        <v>188.41200000000001</v>
      </c>
      <c r="AB28">
        <v>123.63500000000001</v>
      </c>
      <c r="AC28">
        <v>375.81899999999996</v>
      </c>
      <c r="AD28">
        <v>287.536</v>
      </c>
      <c r="AE28">
        <v>82.063000000000002</v>
      </c>
      <c r="AF28">
        <v>122.187</v>
      </c>
      <c r="AG28">
        <v>83.441999999999993</v>
      </c>
      <c r="AH28">
        <v>150.917</v>
      </c>
    </row>
    <row r="29" spans="1:34" x14ac:dyDescent="0.3">
      <c r="A29" s="52">
        <f ca="1">Exceedance!U29</f>
        <v>46905</v>
      </c>
      <c r="B29" s="1">
        <v>301</v>
      </c>
      <c r="C29" s="1">
        <v>301</v>
      </c>
      <c r="D29" s="1">
        <v>301</v>
      </c>
      <c r="E29">
        <v>345.28899999999999</v>
      </c>
      <c r="F29">
        <v>151.23699999999999</v>
      </c>
      <c r="G29">
        <v>416.36900000000003</v>
      </c>
      <c r="H29">
        <v>584.04399999999998</v>
      </c>
      <c r="I29">
        <v>716.28700000000003</v>
      </c>
      <c r="J29">
        <v>312.47199999999998</v>
      </c>
      <c r="K29">
        <v>531.79700000000003</v>
      </c>
      <c r="L29">
        <v>217.93</v>
      </c>
      <c r="M29">
        <v>114.59699999999999</v>
      </c>
      <c r="N29">
        <v>189.13800000000001</v>
      </c>
      <c r="O29">
        <v>210.10400000000001</v>
      </c>
      <c r="P29">
        <v>245.32300000000001</v>
      </c>
      <c r="Q29">
        <v>368.56200000000001</v>
      </c>
      <c r="R29">
        <v>272.02600000000001</v>
      </c>
      <c r="S29">
        <v>64.718000000000004</v>
      </c>
      <c r="T29">
        <v>270.25599999999997</v>
      </c>
      <c r="U29">
        <v>455.16399999999999</v>
      </c>
      <c r="V29">
        <v>209.59100000000001</v>
      </c>
      <c r="W29">
        <v>398.77699999999999</v>
      </c>
      <c r="X29">
        <v>209.35900000000001</v>
      </c>
      <c r="Y29">
        <v>93.435000000000002</v>
      </c>
      <c r="Z29">
        <v>435.13400000000001</v>
      </c>
      <c r="AA29">
        <v>298.80900000000003</v>
      </c>
      <c r="AB29">
        <v>275.72300000000001</v>
      </c>
      <c r="AC29">
        <v>717.89800000000002</v>
      </c>
      <c r="AD29">
        <v>450.786</v>
      </c>
      <c r="AE29">
        <v>266.084</v>
      </c>
      <c r="AF29">
        <v>341.13600000000002</v>
      </c>
      <c r="AG29">
        <v>335.798</v>
      </c>
      <c r="AH29">
        <v>57.155999999999999</v>
      </c>
    </row>
    <row r="30" spans="1:34" x14ac:dyDescent="0.3">
      <c r="A30" s="52">
        <f ca="1">Exceedance!U30</f>
        <v>46935</v>
      </c>
      <c r="B30" s="1">
        <v>146</v>
      </c>
      <c r="C30" s="1">
        <v>146</v>
      </c>
      <c r="D30" s="1">
        <v>146</v>
      </c>
      <c r="E30">
        <v>223.97200000000001</v>
      </c>
      <c r="F30">
        <v>30.542000000000002</v>
      </c>
      <c r="G30">
        <v>409.35500000000002</v>
      </c>
      <c r="H30">
        <v>284.15300000000002</v>
      </c>
      <c r="I30">
        <v>302.16899999999993</v>
      </c>
      <c r="J30">
        <v>352.50599999999997</v>
      </c>
      <c r="K30">
        <v>322.137</v>
      </c>
      <c r="L30">
        <v>66.712999999999994</v>
      </c>
      <c r="M30">
        <v>29.577000000000002</v>
      </c>
      <c r="N30">
        <v>74.918000000000006</v>
      </c>
      <c r="O30">
        <v>74.319999999999993</v>
      </c>
      <c r="P30">
        <v>167.67699999999999</v>
      </c>
      <c r="Q30">
        <v>242.82499999999999</v>
      </c>
      <c r="R30">
        <v>75.631</v>
      </c>
      <c r="S30">
        <v>13.182</v>
      </c>
      <c r="T30">
        <v>191.51300000000001</v>
      </c>
      <c r="U30">
        <v>333.81299999999999</v>
      </c>
      <c r="V30">
        <v>170.23699999999999</v>
      </c>
      <c r="W30">
        <v>600.029</v>
      </c>
      <c r="X30">
        <v>74.239999999999995</v>
      </c>
      <c r="Y30">
        <v>34.813000000000002</v>
      </c>
      <c r="Z30">
        <v>279.24599999999998</v>
      </c>
      <c r="AA30">
        <v>134.24299999999999</v>
      </c>
      <c r="AB30">
        <v>90.805000000000007</v>
      </c>
      <c r="AC30">
        <v>345.42200000000003</v>
      </c>
      <c r="AD30">
        <v>189.54800000000003</v>
      </c>
      <c r="AE30">
        <v>211.89099999999999</v>
      </c>
      <c r="AF30">
        <v>168.56899999999999</v>
      </c>
      <c r="AG30">
        <v>156.773</v>
      </c>
      <c r="AH30">
        <v>29.327999999999999</v>
      </c>
    </row>
    <row r="31" spans="1:34" x14ac:dyDescent="0.3">
      <c r="A31" s="52">
        <f ca="1">Exceedance!U31</f>
        <v>46966</v>
      </c>
      <c r="B31" s="1">
        <v>59</v>
      </c>
      <c r="C31" s="1">
        <v>59</v>
      </c>
      <c r="D31" s="1">
        <v>59</v>
      </c>
      <c r="E31">
        <v>170.71700000000001</v>
      </c>
      <c r="F31">
        <v>27.576000000000001</v>
      </c>
      <c r="G31">
        <v>143.846</v>
      </c>
      <c r="H31">
        <v>91.081000000000003</v>
      </c>
      <c r="I31">
        <v>149.03700000000001</v>
      </c>
      <c r="J31">
        <v>114.83</v>
      </c>
      <c r="K31">
        <v>112.20099999999999</v>
      </c>
      <c r="L31">
        <v>38.542000000000002</v>
      </c>
      <c r="M31">
        <v>20.766999999999999</v>
      </c>
      <c r="N31">
        <v>33.491</v>
      </c>
      <c r="O31">
        <v>34.680999999999997</v>
      </c>
      <c r="P31">
        <v>67.061000000000007</v>
      </c>
      <c r="Q31">
        <v>81.801000000000002</v>
      </c>
      <c r="R31">
        <v>45.607999999999997</v>
      </c>
      <c r="S31">
        <v>28.291</v>
      </c>
      <c r="T31">
        <v>61.369</v>
      </c>
      <c r="U31">
        <v>103.958</v>
      </c>
      <c r="V31">
        <v>58.872</v>
      </c>
      <c r="W31">
        <v>176.221</v>
      </c>
      <c r="X31">
        <v>39.213000000000001</v>
      </c>
      <c r="Y31">
        <v>23.033000000000001</v>
      </c>
      <c r="Z31">
        <v>97.230999999999995</v>
      </c>
      <c r="AA31">
        <v>52.984999999999999</v>
      </c>
      <c r="AB31">
        <v>43.763000000000005</v>
      </c>
      <c r="AC31">
        <v>113.63</v>
      </c>
      <c r="AD31">
        <v>70.834999999999994</v>
      </c>
      <c r="AE31">
        <v>78.606999999999999</v>
      </c>
      <c r="AF31">
        <v>59.914000000000001</v>
      </c>
      <c r="AG31">
        <v>70.727000000000004</v>
      </c>
      <c r="AH31">
        <v>20.556000000000001</v>
      </c>
    </row>
    <row r="32" spans="1:34" x14ac:dyDescent="0.3">
      <c r="A32" s="52">
        <f ca="1">Exceedance!U32</f>
        <v>46997</v>
      </c>
      <c r="B32" s="1">
        <v>39</v>
      </c>
      <c r="C32" s="1">
        <v>39</v>
      </c>
      <c r="D32" s="1">
        <v>39</v>
      </c>
      <c r="E32">
        <v>67.349999999999994</v>
      </c>
      <c r="F32">
        <v>26.05</v>
      </c>
      <c r="G32">
        <v>62.100999999999999</v>
      </c>
      <c r="H32">
        <v>54.908000000000001</v>
      </c>
      <c r="I32">
        <v>96.341999999999999</v>
      </c>
      <c r="J32">
        <v>56.396999999999998</v>
      </c>
      <c r="K32">
        <v>77.962000000000003</v>
      </c>
      <c r="L32">
        <v>42.79</v>
      </c>
      <c r="M32">
        <v>19.763999999999999</v>
      </c>
      <c r="N32">
        <v>34.491999999999997</v>
      </c>
      <c r="O32">
        <v>34.506</v>
      </c>
      <c r="P32">
        <v>53.845999999999997</v>
      </c>
      <c r="Q32">
        <v>46.561</v>
      </c>
      <c r="R32">
        <v>37.585000000000001</v>
      </c>
      <c r="S32">
        <v>26.712000000000003</v>
      </c>
      <c r="T32">
        <v>45.868000000000002</v>
      </c>
      <c r="U32">
        <v>51.725999999999999</v>
      </c>
      <c r="V32">
        <v>38.396999999999998</v>
      </c>
      <c r="W32">
        <v>77.813000000000002</v>
      </c>
      <c r="X32">
        <v>30.777000000000001</v>
      </c>
      <c r="Y32">
        <v>30.073</v>
      </c>
      <c r="Z32">
        <v>67.909000000000006</v>
      </c>
      <c r="AA32">
        <v>40.859000000000002</v>
      </c>
      <c r="AB32">
        <v>38.832000000000001</v>
      </c>
      <c r="AC32">
        <v>80.91</v>
      </c>
      <c r="AD32">
        <v>45.301000000000002</v>
      </c>
      <c r="AE32">
        <v>54.518000000000001</v>
      </c>
      <c r="AF32">
        <v>39.232000000000006</v>
      </c>
      <c r="AG32">
        <v>56.866</v>
      </c>
      <c r="AH32">
        <v>24.276</v>
      </c>
    </row>
    <row r="33" spans="1:34" x14ac:dyDescent="0.3">
      <c r="A33" s="52">
        <f ca="1">Exceedance!U33</f>
        <v>47027</v>
      </c>
      <c r="B33" s="1">
        <v>50</v>
      </c>
      <c r="C33" s="1">
        <v>40.000000000000007</v>
      </c>
      <c r="D33" s="1">
        <v>45</v>
      </c>
      <c r="E33">
        <v>51.902000000000001</v>
      </c>
      <c r="F33">
        <v>37.404000000000003</v>
      </c>
      <c r="G33">
        <v>53.933</v>
      </c>
      <c r="H33">
        <v>52.073</v>
      </c>
      <c r="I33">
        <v>80.349000000000004</v>
      </c>
      <c r="J33">
        <v>54.441000000000003</v>
      </c>
      <c r="K33">
        <v>51.237000000000002</v>
      </c>
      <c r="L33">
        <v>39.959000000000003</v>
      </c>
      <c r="M33">
        <v>22.437999999999999</v>
      </c>
      <c r="N33">
        <v>35.167999999999999</v>
      </c>
      <c r="O33">
        <v>28.108000000000001</v>
      </c>
      <c r="P33">
        <v>48.902000000000001</v>
      </c>
      <c r="Q33">
        <v>46.324999999999996</v>
      </c>
      <c r="R33">
        <v>53.377999999999993</v>
      </c>
      <c r="S33">
        <v>43.545999999999999</v>
      </c>
      <c r="T33">
        <v>39.551999999999992</v>
      </c>
      <c r="U33">
        <v>52.066000000000003</v>
      </c>
      <c r="V33">
        <v>33.015000000000001</v>
      </c>
      <c r="W33">
        <v>66.856999999999999</v>
      </c>
      <c r="X33">
        <v>32.191000000000003</v>
      </c>
      <c r="Y33">
        <v>33.86</v>
      </c>
      <c r="Z33">
        <v>112.798</v>
      </c>
      <c r="AA33">
        <v>48.145000000000003</v>
      </c>
      <c r="AB33">
        <v>71.95</v>
      </c>
      <c r="AC33">
        <v>83.272000000000006</v>
      </c>
      <c r="AD33">
        <v>46.198</v>
      </c>
      <c r="AE33">
        <v>48.139000000000003</v>
      </c>
      <c r="AF33">
        <v>37.213000000000001</v>
      </c>
      <c r="AG33">
        <v>39.411000000000001</v>
      </c>
      <c r="AH33">
        <v>23.082999999999998</v>
      </c>
    </row>
    <row r="34" spans="1:34" x14ac:dyDescent="0.3">
      <c r="A34" s="52">
        <f ca="1">Exceedance!U34</f>
        <v>47058</v>
      </c>
      <c r="B34" s="1">
        <v>45</v>
      </c>
      <c r="C34" s="1">
        <v>39</v>
      </c>
      <c r="D34" s="1">
        <v>42</v>
      </c>
      <c r="E34">
        <v>43.713000000000001</v>
      </c>
      <c r="F34">
        <v>34.021000000000001</v>
      </c>
      <c r="G34">
        <v>47.997</v>
      </c>
      <c r="H34">
        <v>50.228999999999999</v>
      </c>
      <c r="I34">
        <v>56.423000000000002</v>
      </c>
      <c r="J34">
        <v>44.128999999999998</v>
      </c>
      <c r="K34">
        <v>45.170999999999999</v>
      </c>
      <c r="L34">
        <v>35.540999999999997</v>
      </c>
      <c r="M34">
        <v>31.498000000000001</v>
      </c>
      <c r="N34">
        <v>30.311000000000003</v>
      </c>
      <c r="O34">
        <v>29.318999999999999</v>
      </c>
      <c r="P34">
        <v>48.158999999999999</v>
      </c>
      <c r="Q34">
        <v>41.411999999999999</v>
      </c>
      <c r="R34">
        <v>40.411999999999999</v>
      </c>
      <c r="S34">
        <v>35.972000000000001</v>
      </c>
      <c r="T34">
        <v>41.133000000000003</v>
      </c>
      <c r="U34">
        <v>47.738999999999997</v>
      </c>
      <c r="V34">
        <v>33.969000000000001</v>
      </c>
      <c r="W34">
        <v>55.804000000000002</v>
      </c>
      <c r="X34">
        <v>38.508000000000003</v>
      </c>
      <c r="Y34">
        <v>28.937999999999999</v>
      </c>
      <c r="Z34">
        <v>59.27000000000001</v>
      </c>
      <c r="AA34">
        <v>38.396999999999998</v>
      </c>
      <c r="AB34">
        <v>72.045000000000002</v>
      </c>
      <c r="AC34">
        <v>66.768000000000001</v>
      </c>
      <c r="AD34">
        <v>44.415999999999997</v>
      </c>
      <c r="AE34">
        <v>40.177999999999997</v>
      </c>
      <c r="AF34">
        <v>40.323999999999998</v>
      </c>
      <c r="AG34">
        <v>39.975000000000001</v>
      </c>
      <c r="AH34">
        <v>25.067</v>
      </c>
    </row>
    <row r="35" spans="1:34" x14ac:dyDescent="0.3">
      <c r="A35" s="52">
        <f ca="1">Exceedance!U35</f>
        <v>47088</v>
      </c>
      <c r="B35" s="1">
        <v>32</v>
      </c>
      <c r="C35" s="1">
        <v>32</v>
      </c>
      <c r="D35" s="1">
        <v>32</v>
      </c>
      <c r="E35">
        <v>37.021000000000001</v>
      </c>
      <c r="F35">
        <v>27.382999999999999</v>
      </c>
      <c r="G35">
        <v>46.197000000000003</v>
      </c>
      <c r="H35">
        <v>45.984999999999999</v>
      </c>
      <c r="I35">
        <v>46.304000000000002</v>
      </c>
      <c r="J35">
        <v>39.131</v>
      </c>
      <c r="K35">
        <v>39.31</v>
      </c>
      <c r="L35">
        <v>29.327999999999999</v>
      </c>
      <c r="M35">
        <v>23.777999999999999</v>
      </c>
      <c r="N35">
        <v>25.021000000000001</v>
      </c>
      <c r="O35">
        <v>25.004000000000001</v>
      </c>
      <c r="P35">
        <v>34.548000000000002</v>
      </c>
      <c r="Q35">
        <v>36.353000000000002</v>
      </c>
      <c r="R35">
        <v>35.381999999999998</v>
      </c>
      <c r="S35">
        <v>26.460999999999999</v>
      </c>
      <c r="T35">
        <v>32.552</v>
      </c>
      <c r="U35">
        <v>38.619999999999997</v>
      </c>
      <c r="V35">
        <v>28.486999999999998</v>
      </c>
      <c r="W35">
        <v>45.841000000000001</v>
      </c>
      <c r="X35">
        <v>32.314999999999998</v>
      </c>
      <c r="Y35">
        <v>23.013999999999999</v>
      </c>
      <c r="Z35">
        <v>45.526000000000003</v>
      </c>
      <c r="AA35">
        <v>31.939</v>
      </c>
      <c r="AB35">
        <v>40.424999999999997</v>
      </c>
      <c r="AC35">
        <v>59</v>
      </c>
      <c r="AD35">
        <v>37.302999999999997</v>
      </c>
      <c r="AE35">
        <v>33.703000000000003</v>
      </c>
      <c r="AF35">
        <v>33.735999999999997</v>
      </c>
      <c r="AG35">
        <v>34.228999999999999</v>
      </c>
      <c r="AH35">
        <v>21.448</v>
      </c>
    </row>
    <row r="36" spans="1:34" x14ac:dyDescent="0.3">
      <c r="A36" s="52">
        <f ca="1">Exceedance!U36</f>
        <v>47119</v>
      </c>
      <c r="B36" s="1">
        <v>31</v>
      </c>
      <c r="C36" s="1">
        <v>31</v>
      </c>
      <c r="D36" s="1">
        <v>31</v>
      </c>
      <c r="E36">
        <v>32.314</v>
      </c>
      <c r="F36">
        <v>23.856000000000002</v>
      </c>
      <c r="G36">
        <v>36.544000000000004</v>
      </c>
      <c r="H36">
        <v>45.402999999999999</v>
      </c>
      <c r="I36">
        <v>40.021000000000001</v>
      </c>
      <c r="J36">
        <v>33.334000000000003</v>
      </c>
      <c r="K36">
        <v>34.537999999999997</v>
      </c>
      <c r="L36">
        <v>25.577999999999999</v>
      </c>
      <c r="M36">
        <v>19.789000000000001</v>
      </c>
      <c r="N36">
        <v>21.853000000000002</v>
      </c>
      <c r="O36">
        <v>22.300999999999998</v>
      </c>
      <c r="P36">
        <v>29.146999999999998</v>
      </c>
      <c r="Q36">
        <v>35.383000000000003</v>
      </c>
      <c r="R36">
        <v>32.234000000000002</v>
      </c>
      <c r="S36">
        <v>22.045999999999999</v>
      </c>
      <c r="T36">
        <v>29.823</v>
      </c>
      <c r="U36">
        <v>33.253999999999998</v>
      </c>
      <c r="V36">
        <v>25.86</v>
      </c>
      <c r="W36">
        <v>41.192</v>
      </c>
      <c r="X36">
        <v>27.388000000000002</v>
      </c>
      <c r="Y36">
        <v>20.356000000000002</v>
      </c>
      <c r="Z36">
        <v>41.348999999999997</v>
      </c>
      <c r="AA36">
        <v>28.335999999999999</v>
      </c>
      <c r="AB36">
        <v>32.645000000000003</v>
      </c>
      <c r="AC36">
        <v>50.527999999999999</v>
      </c>
      <c r="AD36">
        <v>32.686999999999998</v>
      </c>
      <c r="AE36">
        <v>29.233000000000001</v>
      </c>
      <c r="AF36">
        <v>28.931999999999999</v>
      </c>
      <c r="AG36">
        <v>29.606999999999999</v>
      </c>
      <c r="AH36">
        <v>19.309999999999999</v>
      </c>
    </row>
    <row r="37" spans="1:34" x14ac:dyDescent="0.3">
      <c r="A37" s="52">
        <f ca="1">Exceedance!U37</f>
        <v>47150</v>
      </c>
      <c r="B37" s="1">
        <v>29</v>
      </c>
      <c r="C37" s="1">
        <v>29</v>
      </c>
      <c r="D37">
        <v>29</v>
      </c>
      <c r="E37">
        <v>27.402999999999999</v>
      </c>
      <c r="F37">
        <v>32.484999999999999</v>
      </c>
      <c r="G37">
        <v>40.076000000000001</v>
      </c>
      <c r="H37">
        <v>36.607999999999997</v>
      </c>
      <c r="I37">
        <v>33.451000000000001</v>
      </c>
      <c r="J37">
        <v>30.312000000000001</v>
      </c>
      <c r="K37">
        <v>33.706000000000003</v>
      </c>
      <c r="L37">
        <v>22.367999999999999</v>
      </c>
      <c r="M37">
        <v>17.431000000000001</v>
      </c>
      <c r="N37">
        <v>27.614999999999998</v>
      </c>
      <c r="O37">
        <v>20.666</v>
      </c>
      <c r="P37">
        <v>25.707000000000001</v>
      </c>
      <c r="Q37">
        <v>29.783999999999999</v>
      </c>
      <c r="R37">
        <v>29.83</v>
      </c>
      <c r="S37">
        <v>18.808</v>
      </c>
      <c r="T37">
        <v>27.954000000000001</v>
      </c>
      <c r="U37">
        <v>27.98</v>
      </c>
      <c r="V37">
        <v>24.187000000000001</v>
      </c>
      <c r="W37">
        <v>36.735999999999997</v>
      </c>
      <c r="X37">
        <v>23.963999999999999</v>
      </c>
      <c r="Y37">
        <v>25.349</v>
      </c>
      <c r="Z37">
        <v>43.557000000000002</v>
      </c>
      <c r="AA37">
        <v>33.552</v>
      </c>
      <c r="AB37">
        <v>44.069000000000003</v>
      </c>
      <c r="AC37">
        <v>44.179000000000002</v>
      </c>
      <c r="AD37">
        <v>31.126000000000001</v>
      </c>
      <c r="AE37">
        <v>25.837</v>
      </c>
      <c r="AF37">
        <v>28.998999999999999</v>
      </c>
      <c r="AG37">
        <v>25.821999999999999</v>
      </c>
      <c r="AH37">
        <v>18.173999999999999</v>
      </c>
    </row>
    <row r="38" spans="1:34" x14ac:dyDescent="0.3">
      <c r="A38" s="52">
        <f ca="1">Exceedance!U38</f>
        <v>47178</v>
      </c>
      <c r="B38" s="1">
        <v>51</v>
      </c>
      <c r="C38" s="1">
        <v>51</v>
      </c>
      <c r="D38">
        <v>51</v>
      </c>
      <c r="E38">
        <v>49.779000000000003</v>
      </c>
      <c r="F38">
        <v>61.262</v>
      </c>
      <c r="G38">
        <v>56.42</v>
      </c>
      <c r="H38">
        <v>61.379000000000005</v>
      </c>
      <c r="I38">
        <v>54.621000000000002</v>
      </c>
      <c r="J38">
        <v>48.189</v>
      </c>
      <c r="K38">
        <v>43.884</v>
      </c>
      <c r="L38">
        <v>36.152999999999999</v>
      </c>
      <c r="M38">
        <v>26.562000000000001</v>
      </c>
      <c r="N38">
        <v>36.255000000000003</v>
      </c>
      <c r="O38">
        <v>52.896999999999998</v>
      </c>
      <c r="P38">
        <v>47.264000000000003</v>
      </c>
      <c r="Q38">
        <v>38.957000000000001</v>
      </c>
      <c r="R38">
        <v>66.837999999999994</v>
      </c>
      <c r="S38">
        <v>27.321000000000002</v>
      </c>
      <c r="T38">
        <v>47.442</v>
      </c>
      <c r="U38">
        <v>38.616</v>
      </c>
      <c r="V38">
        <v>32.293999999999997</v>
      </c>
      <c r="W38">
        <v>67.738</v>
      </c>
      <c r="X38">
        <v>38.624000000000002</v>
      </c>
      <c r="Y38">
        <v>38.323</v>
      </c>
      <c r="Z38">
        <v>75.622</v>
      </c>
      <c r="AA38">
        <v>52.59</v>
      </c>
      <c r="AB38">
        <v>126.364</v>
      </c>
      <c r="AC38">
        <v>51.988999999999997</v>
      </c>
      <c r="AD38">
        <v>46.064</v>
      </c>
      <c r="AE38">
        <v>44.197000000000003</v>
      </c>
      <c r="AF38">
        <v>36.243000000000002</v>
      </c>
      <c r="AG38">
        <v>48.850999999999999</v>
      </c>
      <c r="AH38">
        <v>42.558999999999997</v>
      </c>
    </row>
    <row r="39" spans="1:34" x14ac:dyDescent="0.3">
      <c r="A39" s="52">
        <f ca="1">Exceedance!U39</f>
        <v>47209</v>
      </c>
      <c r="B39" s="1">
        <v>77</v>
      </c>
      <c r="C39" s="1">
        <v>77</v>
      </c>
      <c r="D39">
        <v>77</v>
      </c>
      <c r="E39">
        <v>89.805999999999997</v>
      </c>
      <c r="F39">
        <v>61.317</v>
      </c>
      <c r="G39">
        <v>111.751</v>
      </c>
      <c r="H39">
        <v>90.771000000000001</v>
      </c>
      <c r="I39">
        <v>85.361999999999995</v>
      </c>
      <c r="J39">
        <v>66.790999999999997</v>
      </c>
      <c r="K39">
        <v>80.596999999999994</v>
      </c>
      <c r="L39">
        <v>46.914999999999999</v>
      </c>
      <c r="M39">
        <v>56.456000000000003</v>
      </c>
      <c r="N39">
        <v>60.41</v>
      </c>
      <c r="O39">
        <v>105.601</v>
      </c>
      <c r="P39">
        <v>71.221000000000004</v>
      </c>
      <c r="Q39">
        <v>100.059</v>
      </c>
      <c r="R39">
        <v>69.75</v>
      </c>
      <c r="S39">
        <v>32.338999999999999</v>
      </c>
      <c r="T39">
        <v>76.912999999999997</v>
      </c>
      <c r="U39">
        <v>53.878999999999998</v>
      </c>
      <c r="V39">
        <v>56.869</v>
      </c>
      <c r="W39">
        <v>130.99100000000001</v>
      </c>
      <c r="X39">
        <v>45.548000000000002</v>
      </c>
      <c r="Y39">
        <v>69.721999999999994</v>
      </c>
      <c r="Z39">
        <v>81.087999999999994</v>
      </c>
      <c r="AA39">
        <v>82.733000000000004</v>
      </c>
      <c r="AB39">
        <v>245.58199999999999</v>
      </c>
      <c r="AC39">
        <v>88.058000000000007</v>
      </c>
      <c r="AD39">
        <v>100.899</v>
      </c>
      <c r="AE39">
        <v>62.515000000000001</v>
      </c>
      <c r="AF39">
        <v>59.122999999999998</v>
      </c>
      <c r="AG39">
        <v>68.644000000000005</v>
      </c>
      <c r="AH39">
        <v>62.195</v>
      </c>
    </row>
    <row r="40" spans="1:34" x14ac:dyDescent="0.3">
      <c r="A40" s="52">
        <f ca="1">Exceedance!U40</f>
        <v>47239</v>
      </c>
      <c r="B40" s="1">
        <v>166</v>
      </c>
      <c r="C40" s="1">
        <v>166</v>
      </c>
      <c r="D40">
        <v>166</v>
      </c>
      <c r="E40">
        <v>193.36600000000001</v>
      </c>
      <c r="F40">
        <v>62.177</v>
      </c>
      <c r="G40">
        <v>154.42699999999999</v>
      </c>
      <c r="H40">
        <v>340.57299999999998</v>
      </c>
      <c r="I40">
        <v>169.57900000000001</v>
      </c>
      <c r="J40">
        <v>179.37100000000001</v>
      </c>
      <c r="K40">
        <v>172.87299999999999</v>
      </c>
      <c r="L40">
        <v>103.89700000000001</v>
      </c>
      <c r="M40">
        <v>54.862000000000002</v>
      </c>
      <c r="N40">
        <v>72.006</v>
      </c>
      <c r="O40">
        <v>100.925</v>
      </c>
      <c r="P40">
        <v>137.18600000000001</v>
      </c>
      <c r="Q40">
        <v>243.86099999999999</v>
      </c>
      <c r="R40">
        <v>172.99600000000001</v>
      </c>
      <c r="S40">
        <v>107.35599999999999</v>
      </c>
      <c r="T40">
        <v>136.97900000000001</v>
      </c>
      <c r="U40">
        <v>30.218</v>
      </c>
      <c r="V40">
        <v>144.64599999999999</v>
      </c>
      <c r="W40">
        <v>178.15700000000001</v>
      </c>
      <c r="X40">
        <v>71.23</v>
      </c>
      <c r="Y40">
        <v>191.483</v>
      </c>
      <c r="Z40">
        <v>188.50200000000001</v>
      </c>
      <c r="AA40">
        <v>127.322</v>
      </c>
      <c r="AB40">
        <v>367.40800000000002</v>
      </c>
      <c r="AC40">
        <v>288.06799999999998</v>
      </c>
      <c r="AD40">
        <v>87.061999999999998</v>
      </c>
      <c r="AE40">
        <v>124.92700000000001</v>
      </c>
      <c r="AF40">
        <v>81.736000000000004</v>
      </c>
      <c r="AG40">
        <v>152.83900000000003</v>
      </c>
      <c r="AH40">
        <v>200.453</v>
      </c>
    </row>
    <row r="41" spans="1:34" x14ac:dyDescent="0.3">
      <c r="A41" s="52">
        <f ca="1">Exceedance!U41</f>
        <v>47270</v>
      </c>
      <c r="B41" s="1">
        <v>301</v>
      </c>
      <c r="C41" s="1">
        <v>301</v>
      </c>
      <c r="D41">
        <v>301</v>
      </c>
      <c r="E41">
        <v>149.76400000000001</v>
      </c>
      <c r="F41">
        <v>418.60399999999998</v>
      </c>
      <c r="G41">
        <v>582.505</v>
      </c>
      <c r="H41">
        <v>712.34199999999998</v>
      </c>
      <c r="I41">
        <v>312.24700000000001</v>
      </c>
      <c r="J41">
        <v>533.78300000000002</v>
      </c>
      <c r="K41">
        <v>217.16499999999999</v>
      </c>
      <c r="L41">
        <v>119.143</v>
      </c>
      <c r="M41">
        <v>188.57499999999999</v>
      </c>
      <c r="N41">
        <v>208.971</v>
      </c>
      <c r="O41">
        <v>244.78400000000002</v>
      </c>
      <c r="P41">
        <v>362.34800000000001</v>
      </c>
      <c r="Q41">
        <v>270.95</v>
      </c>
      <c r="R41">
        <v>64.3</v>
      </c>
      <c r="S41">
        <v>271.79599999999999</v>
      </c>
      <c r="T41">
        <v>447.79599999999999</v>
      </c>
      <c r="U41">
        <v>209.05500000000001</v>
      </c>
      <c r="V41">
        <v>400.54500000000002</v>
      </c>
      <c r="W41">
        <v>207.79400000000001</v>
      </c>
      <c r="X41">
        <v>95.483000000000004</v>
      </c>
      <c r="Y41">
        <v>435.33</v>
      </c>
      <c r="Z41">
        <v>297.33600000000001</v>
      </c>
      <c r="AA41">
        <v>276.59399999999999</v>
      </c>
      <c r="AB41">
        <v>710.98099999999999</v>
      </c>
      <c r="AC41">
        <v>449.21499999999992</v>
      </c>
      <c r="AD41">
        <v>268.44400000000002</v>
      </c>
      <c r="AE41">
        <v>341.52699999999999</v>
      </c>
      <c r="AF41">
        <v>331.62099999999998</v>
      </c>
      <c r="AG41">
        <v>56.612000000000002</v>
      </c>
      <c r="AH41">
        <v>345.52100000000002</v>
      </c>
    </row>
    <row r="42" spans="1:34" x14ac:dyDescent="0.3">
      <c r="A42" s="52">
        <f ca="1">Exceedance!U42</f>
        <v>47300</v>
      </c>
      <c r="B42" s="1">
        <v>146</v>
      </c>
      <c r="C42" s="1">
        <v>146</v>
      </c>
      <c r="D42">
        <v>146</v>
      </c>
      <c r="E42">
        <v>28.736000000000001</v>
      </c>
      <c r="F42">
        <v>408.86200000000002</v>
      </c>
      <c r="G42">
        <v>282.25400000000002</v>
      </c>
      <c r="H42">
        <v>311.74799999999999</v>
      </c>
      <c r="I42">
        <v>350.95600000000002</v>
      </c>
      <c r="J42">
        <v>321.50200000000001</v>
      </c>
      <c r="K42">
        <v>65.3</v>
      </c>
      <c r="L42">
        <v>31.3</v>
      </c>
      <c r="M42">
        <v>73.290999999999997</v>
      </c>
      <c r="N42">
        <v>72.445999999999998</v>
      </c>
      <c r="O42">
        <v>166.23400000000001</v>
      </c>
      <c r="P42">
        <v>254.017</v>
      </c>
      <c r="Q42">
        <v>73.977999999999994</v>
      </c>
      <c r="R42">
        <v>11.785</v>
      </c>
      <c r="S42">
        <v>190.596</v>
      </c>
      <c r="T42">
        <v>343.73</v>
      </c>
      <c r="U42">
        <v>168.43600000000001</v>
      </c>
      <c r="V42">
        <v>599.54</v>
      </c>
      <c r="W42">
        <v>72.313000000000002</v>
      </c>
      <c r="X42">
        <v>37.090000000000003</v>
      </c>
      <c r="Y42">
        <v>277.78100000000001</v>
      </c>
      <c r="Z42">
        <v>132.41900000000001</v>
      </c>
      <c r="AA42">
        <v>90.045000000000002</v>
      </c>
      <c r="AB42">
        <v>355.858</v>
      </c>
      <c r="AC42">
        <v>187.589</v>
      </c>
      <c r="AD42">
        <v>211.68199999999999</v>
      </c>
      <c r="AE42">
        <v>167.46199999999999</v>
      </c>
      <c r="AF42">
        <v>161.333</v>
      </c>
      <c r="AG42">
        <v>28.033000000000001</v>
      </c>
      <c r="AH42">
        <v>222.84800000000001</v>
      </c>
    </row>
    <row r="43" spans="1:34" x14ac:dyDescent="0.3">
      <c r="A43" s="52">
        <f ca="1">Exceedance!U43</f>
        <v>47331</v>
      </c>
      <c r="B43" s="1">
        <v>59</v>
      </c>
      <c r="C43" s="1">
        <v>59</v>
      </c>
      <c r="D43">
        <v>59</v>
      </c>
      <c r="E43">
        <v>26.888999999999999</v>
      </c>
      <c r="F43">
        <v>143.71199999999996</v>
      </c>
      <c r="G43">
        <v>90.463999999999999</v>
      </c>
      <c r="H43">
        <v>151.244</v>
      </c>
      <c r="I43">
        <v>114.428</v>
      </c>
      <c r="J43">
        <v>112.241</v>
      </c>
      <c r="K43">
        <v>38.164000000000001</v>
      </c>
      <c r="L43">
        <v>21.372</v>
      </c>
      <c r="M43">
        <v>33.082000000000001</v>
      </c>
      <c r="N43">
        <v>34.021999999999998</v>
      </c>
      <c r="O43">
        <v>66.593000000000004</v>
      </c>
      <c r="P43">
        <v>83.481999999999999</v>
      </c>
      <c r="Q43">
        <v>45.121000000000002</v>
      </c>
      <c r="R43">
        <v>28.117999999999999</v>
      </c>
      <c r="S43">
        <v>61.262999999999998</v>
      </c>
      <c r="T43">
        <v>107.48099999999999</v>
      </c>
      <c r="U43">
        <v>58.421999999999997</v>
      </c>
      <c r="V43">
        <v>175.96</v>
      </c>
      <c r="W43">
        <v>38.536999999999999</v>
      </c>
      <c r="X43">
        <v>24.288</v>
      </c>
      <c r="Y43">
        <v>96.763000000000005</v>
      </c>
      <c r="Z43">
        <v>52.335000000000001</v>
      </c>
      <c r="AA43">
        <v>43.805999999999997</v>
      </c>
      <c r="AB43">
        <v>116.11</v>
      </c>
      <c r="AC43">
        <v>70.206000000000003</v>
      </c>
      <c r="AD43">
        <v>78.992999999999995</v>
      </c>
      <c r="AE43">
        <v>59.625999999999998</v>
      </c>
      <c r="AF43">
        <v>71.757999999999996</v>
      </c>
      <c r="AG43">
        <v>20.259</v>
      </c>
      <c r="AH43">
        <v>170.33500000000001</v>
      </c>
    </row>
    <row r="44" spans="1:34" x14ac:dyDescent="0.3">
      <c r="A44" s="52">
        <f ca="1">Exceedance!U44</f>
        <v>47362</v>
      </c>
      <c r="B44" s="1">
        <v>39</v>
      </c>
      <c r="C44" s="1">
        <v>39</v>
      </c>
      <c r="D44">
        <v>39</v>
      </c>
      <c r="E44">
        <v>25.905999999999999</v>
      </c>
      <c r="F44">
        <v>62.371000000000002</v>
      </c>
      <c r="G44">
        <v>54.823</v>
      </c>
      <c r="H44">
        <v>95.903999999999996</v>
      </c>
      <c r="I44">
        <v>56.512</v>
      </c>
      <c r="J44">
        <v>78.384</v>
      </c>
      <c r="K44">
        <v>42.920999999999999</v>
      </c>
      <c r="L44">
        <v>20.387</v>
      </c>
      <c r="M44">
        <v>34.569000000000003</v>
      </c>
      <c r="N44">
        <v>34.401000000000003</v>
      </c>
      <c r="O44">
        <v>53.844999999999999</v>
      </c>
      <c r="P44">
        <v>47.12299999999999</v>
      </c>
      <c r="Q44">
        <v>37.585000000000001</v>
      </c>
      <c r="R44">
        <v>27.015000000000001</v>
      </c>
      <c r="S44">
        <v>46.203000000000003</v>
      </c>
      <c r="T44">
        <v>52.228999999999999</v>
      </c>
      <c r="U44">
        <v>38.457999999999998</v>
      </c>
      <c r="V44">
        <v>77.926000000000002</v>
      </c>
      <c r="W44">
        <v>30.648</v>
      </c>
      <c r="X44">
        <v>30.85</v>
      </c>
      <c r="Y44">
        <v>67.930000000000007</v>
      </c>
      <c r="Z44">
        <v>40.734000000000002</v>
      </c>
      <c r="AA44">
        <v>39.304000000000002</v>
      </c>
      <c r="AB44">
        <v>80.334000000000003</v>
      </c>
      <c r="AC44">
        <v>45.225000000000001</v>
      </c>
      <c r="AD44">
        <v>55.308</v>
      </c>
      <c r="AE44">
        <v>39.411000000000001</v>
      </c>
      <c r="AF44">
        <v>57.952000000000005</v>
      </c>
      <c r="AG44">
        <v>24.472000000000001</v>
      </c>
      <c r="AH44">
        <v>67.376999999999995</v>
      </c>
    </row>
    <row r="45" spans="1:34" x14ac:dyDescent="0.3">
      <c r="A45" s="52">
        <f ca="1">Exceedance!U45</f>
        <v>47392</v>
      </c>
      <c r="B45" s="1">
        <v>50</v>
      </c>
      <c r="C45" s="1">
        <v>40.000000000000007</v>
      </c>
      <c r="D45">
        <v>45</v>
      </c>
      <c r="E45">
        <v>37.183999999999997</v>
      </c>
      <c r="F45">
        <v>54.098999999999997</v>
      </c>
      <c r="G45">
        <v>51.930000000000007</v>
      </c>
      <c r="H45">
        <v>82.183000000000007</v>
      </c>
      <c r="I45">
        <v>54.466000000000001</v>
      </c>
      <c r="J45">
        <v>51.515999999999998</v>
      </c>
      <c r="K45">
        <v>39.984999999999999</v>
      </c>
      <c r="L45">
        <v>22.835000000000001</v>
      </c>
      <c r="M45">
        <v>35.164999999999999</v>
      </c>
      <c r="N45">
        <v>27.908999999999999</v>
      </c>
      <c r="O45">
        <v>48.8</v>
      </c>
      <c r="P45">
        <v>46.380999999999993</v>
      </c>
      <c r="Q45">
        <v>53.287999999999997</v>
      </c>
      <c r="R45">
        <v>43.790999999999997</v>
      </c>
      <c r="S45">
        <v>39.759</v>
      </c>
      <c r="T45">
        <v>51.765000000000001</v>
      </c>
      <c r="U45">
        <v>32.987000000000002</v>
      </c>
      <c r="V45">
        <v>66.875</v>
      </c>
      <c r="W45">
        <v>31.984000000000002</v>
      </c>
      <c r="X45">
        <v>34.927</v>
      </c>
      <c r="Y45">
        <v>112.736</v>
      </c>
      <c r="Z45">
        <v>47.917999999999999</v>
      </c>
      <c r="AA45">
        <v>72.367999999999995</v>
      </c>
      <c r="AB45">
        <v>84.132000000000005</v>
      </c>
      <c r="AC45">
        <v>46.036999999999999</v>
      </c>
      <c r="AD45">
        <v>48.81</v>
      </c>
      <c r="AE45">
        <v>37.296999999999997</v>
      </c>
      <c r="AF45">
        <v>39.689</v>
      </c>
      <c r="AG45">
        <v>23.158999999999999</v>
      </c>
      <c r="AH45">
        <v>51.837000000000003</v>
      </c>
    </row>
    <row r="46" spans="1:34" x14ac:dyDescent="0.3">
      <c r="A46" s="52">
        <f ca="1">Exceedance!U46</f>
        <v>47423</v>
      </c>
      <c r="B46" s="1">
        <v>45</v>
      </c>
      <c r="C46" s="1">
        <v>39</v>
      </c>
      <c r="D46">
        <v>42</v>
      </c>
      <c r="E46">
        <v>33.863999999999997</v>
      </c>
      <c r="F46">
        <v>48.164000000000001</v>
      </c>
      <c r="G46">
        <v>50.106999999999999</v>
      </c>
      <c r="H46">
        <v>56.841000000000001</v>
      </c>
      <c r="I46">
        <v>44.189</v>
      </c>
      <c r="J46">
        <v>45.420999999999999</v>
      </c>
      <c r="K46">
        <v>35.619999999999997</v>
      </c>
      <c r="L46">
        <v>31.960999999999999</v>
      </c>
      <c r="M46">
        <v>30.323</v>
      </c>
      <c r="N46">
        <v>29.224</v>
      </c>
      <c r="O46">
        <v>48.085000000000001</v>
      </c>
      <c r="P46">
        <v>41.527999999999999</v>
      </c>
      <c r="Q46">
        <v>40.35</v>
      </c>
      <c r="R46">
        <v>36.165999999999997</v>
      </c>
      <c r="S46">
        <v>41.33</v>
      </c>
      <c r="T46">
        <v>47.89</v>
      </c>
      <c r="U46">
        <v>33.966000000000001</v>
      </c>
      <c r="V46">
        <v>55.853999999999999</v>
      </c>
      <c r="W46">
        <v>38.347999999999999</v>
      </c>
      <c r="X46">
        <v>30.001000000000001</v>
      </c>
      <c r="Y46">
        <v>59.24</v>
      </c>
      <c r="Z46">
        <v>38.243000000000002</v>
      </c>
      <c r="AA46">
        <v>72.417000000000002</v>
      </c>
      <c r="AB46">
        <v>66.897999999999996</v>
      </c>
      <c r="AC46">
        <v>44.314999999999998</v>
      </c>
      <c r="AD46">
        <v>40.741</v>
      </c>
      <c r="AE46">
        <v>40.427</v>
      </c>
      <c r="AF46">
        <v>40.198999999999998</v>
      </c>
      <c r="AG46">
        <v>25.177</v>
      </c>
      <c r="AH46">
        <v>43.688000000000002</v>
      </c>
    </row>
    <row r="47" spans="1:34" x14ac:dyDescent="0.3">
      <c r="A47" s="52">
        <f ca="1">Exceedance!U47</f>
        <v>47453</v>
      </c>
      <c r="B47" s="1">
        <v>32</v>
      </c>
      <c r="C47" s="1">
        <v>32</v>
      </c>
      <c r="D47">
        <v>32</v>
      </c>
      <c r="E47">
        <v>27.315000000000001</v>
      </c>
      <c r="F47">
        <v>46.439000000000007</v>
      </c>
      <c r="G47">
        <v>45.959000000000003</v>
      </c>
      <c r="H47">
        <v>46.539000000000001</v>
      </c>
      <c r="I47">
        <v>39.255000000000003</v>
      </c>
      <c r="J47">
        <v>39.640999999999998</v>
      </c>
      <c r="K47">
        <v>29.449000000000005</v>
      </c>
      <c r="L47">
        <v>24.411000000000001</v>
      </c>
      <c r="M47">
        <v>25.105</v>
      </c>
      <c r="N47">
        <v>24.963999999999999</v>
      </c>
      <c r="O47">
        <v>34.57</v>
      </c>
      <c r="P47">
        <v>36.378</v>
      </c>
      <c r="Q47">
        <v>35.408999999999999</v>
      </c>
      <c r="R47">
        <v>26.731000000000002</v>
      </c>
      <c r="S47">
        <v>32.823</v>
      </c>
      <c r="T47">
        <v>38.692</v>
      </c>
      <c r="U47">
        <v>28.574999999999999</v>
      </c>
      <c r="V47">
        <v>45.947000000000003</v>
      </c>
      <c r="W47">
        <v>32.256</v>
      </c>
      <c r="X47">
        <v>23.891999999999999</v>
      </c>
      <c r="Y47">
        <v>45.563000000000002</v>
      </c>
      <c r="Z47">
        <v>31.882999999999999</v>
      </c>
      <c r="AA47">
        <v>40.786000000000001</v>
      </c>
      <c r="AB47">
        <v>59.59</v>
      </c>
      <c r="AC47">
        <v>37.286000000000001</v>
      </c>
      <c r="AD47">
        <v>34.302999999999997</v>
      </c>
      <c r="AE47">
        <v>33.905000000000001</v>
      </c>
      <c r="AF47">
        <v>34.585999999999999</v>
      </c>
      <c r="AG47">
        <v>21.623000000000001</v>
      </c>
      <c r="AH47">
        <v>37.064999999999998</v>
      </c>
    </row>
    <row r="48" spans="1:34" x14ac:dyDescent="0.3">
      <c r="A48" s="52">
        <f ca="1">Exceedance!U48</f>
        <v>47484</v>
      </c>
      <c r="B48" s="1">
        <v>31</v>
      </c>
      <c r="C48" s="1">
        <v>31</v>
      </c>
      <c r="D48">
        <v>31</v>
      </c>
      <c r="E48">
        <v>23.797000000000001</v>
      </c>
      <c r="F48">
        <v>36.753</v>
      </c>
      <c r="G48">
        <v>45.38</v>
      </c>
      <c r="H48">
        <v>40.176000000000002</v>
      </c>
      <c r="I48">
        <v>33.442999999999998</v>
      </c>
      <c r="J48">
        <v>34.837000000000003</v>
      </c>
      <c r="K48">
        <v>25.687000000000001</v>
      </c>
      <c r="L48">
        <v>20.271999999999998</v>
      </c>
      <c r="M48">
        <v>21.928000000000001</v>
      </c>
      <c r="N48">
        <v>22.265000000000001</v>
      </c>
      <c r="O48">
        <v>29.167000000000002</v>
      </c>
      <c r="P48">
        <v>35.642000000000003</v>
      </c>
      <c r="Q48">
        <v>32.256999999999998</v>
      </c>
      <c r="R48">
        <v>22.291</v>
      </c>
      <c r="S48">
        <v>30.068000000000001</v>
      </c>
      <c r="T48">
        <v>33.262999999999998</v>
      </c>
      <c r="U48">
        <v>25.94</v>
      </c>
      <c r="V48">
        <v>41.287999999999997</v>
      </c>
      <c r="W48">
        <v>27.337</v>
      </c>
      <c r="X48">
        <v>21.158000000000001</v>
      </c>
      <c r="Y48">
        <v>41.381999999999998</v>
      </c>
      <c r="Z48">
        <v>28.286999999999999</v>
      </c>
      <c r="AA48">
        <v>32.96</v>
      </c>
      <c r="AB48">
        <v>50.795999999999999</v>
      </c>
      <c r="AC48">
        <v>32.671999999999997</v>
      </c>
      <c r="AD48">
        <v>29.771000000000001</v>
      </c>
      <c r="AE48">
        <v>29.082999999999998</v>
      </c>
      <c r="AF48">
        <v>29.827999999999999</v>
      </c>
      <c r="AG48">
        <v>19.466999999999999</v>
      </c>
      <c r="AH48">
        <v>32.354999999999997</v>
      </c>
    </row>
    <row r="49" spans="1:34" x14ac:dyDescent="0.3">
      <c r="A49" s="52">
        <f ca="1">Exceedance!U49</f>
        <v>47515</v>
      </c>
      <c r="B49" s="1">
        <v>29</v>
      </c>
      <c r="C49" s="1">
        <v>29</v>
      </c>
      <c r="D49">
        <v>29</v>
      </c>
      <c r="E49">
        <v>32.436999999999991</v>
      </c>
      <c r="F49">
        <v>40.258000000000003</v>
      </c>
      <c r="G49">
        <v>36.591000000000001</v>
      </c>
      <c r="H49">
        <v>33.567999999999998</v>
      </c>
      <c r="I49">
        <v>30.399000000000001</v>
      </c>
      <c r="J49">
        <v>33.954999999999998</v>
      </c>
      <c r="K49">
        <v>22.457000000000001</v>
      </c>
      <c r="L49">
        <v>17.733000000000001</v>
      </c>
      <c r="M49">
        <v>27.675999999999998</v>
      </c>
      <c r="N49">
        <v>20.635999999999999</v>
      </c>
      <c r="O49">
        <v>25.722000000000001</v>
      </c>
      <c r="P49">
        <v>29.86</v>
      </c>
      <c r="Q49">
        <v>29.85</v>
      </c>
      <c r="R49">
        <v>19.012</v>
      </c>
      <c r="S49">
        <v>28.157</v>
      </c>
      <c r="T49">
        <v>27.978000000000002</v>
      </c>
      <c r="U49">
        <v>24.253</v>
      </c>
      <c r="V49">
        <v>36.814999999999998</v>
      </c>
      <c r="W49">
        <v>23.922000000000001</v>
      </c>
      <c r="X49">
        <v>25.533999999999999</v>
      </c>
      <c r="Y49">
        <v>43.578000000000003</v>
      </c>
      <c r="Z49">
        <v>33.51</v>
      </c>
      <c r="AA49">
        <v>44.332999999999998</v>
      </c>
      <c r="AB49">
        <v>44.323</v>
      </c>
      <c r="AC49">
        <v>31.114000000000001</v>
      </c>
      <c r="AD49">
        <v>26.277999999999999</v>
      </c>
      <c r="AE49">
        <v>29.126000000000001</v>
      </c>
      <c r="AF49">
        <v>25.895</v>
      </c>
      <c r="AG49">
        <v>18.302</v>
      </c>
      <c r="AH49">
        <v>27.436</v>
      </c>
    </row>
    <row r="50" spans="1:34" x14ac:dyDescent="0.3">
      <c r="A50" s="52">
        <f ca="1">Exceedance!U50</f>
        <v>47543</v>
      </c>
      <c r="B50" s="1">
        <v>51</v>
      </c>
      <c r="C50" s="1">
        <v>51</v>
      </c>
      <c r="D50">
        <v>51</v>
      </c>
      <c r="E50">
        <v>61.210999999999991</v>
      </c>
      <c r="F50">
        <v>56.616999999999997</v>
      </c>
      <c r="G50">
        <v>61.354999999999997</v>
      </c>
      <c r="H50">
        <v>53.110999999999997</v>
      </c>
      <c r="I50">
        <v>48.29</v>
      </c>
      <c r="J50">
        <v>44.15</v>
      </c>
      <c r="K50">
        <v>36.252000000000002</v>
      </c>
      <c r="L50">
        <v>26.623000000000001</v>
      </c>
      <c r="M50">
        <v>36.316000000000003</v>
      </c>
      <c r="N50">
        <v>52.853000000000002</v>
      </c>
      <c r="O50">
        <v>47.276000000000003</v>
      </c>
      <c r="P50">
        <v>38.682000000000002</v>
      </c>
      <c r="Q50">
        <v>66.855999999999995</v>
      </c>
      <c r="R50">
        <v>27.529</v>
      </c>
      <c r="S50">
        <v>47.661999999999999</v>
      </c>
      <c r="T50">
        <v>38.242999999999995</v>
      </c>
      <c r="U50">
        <v>32.360999999999997</v>
      </c>
      <c r="V50">
        <v>67.837999999999994</v>
      </c>
      <c r="W50">
        <v>38.58</v>
      </c>
      <c r="X50">
        <v>38.875999999999998</v>
      </c>
      <c r="Y50">
        <v>75.643000000000001</v>
      </c>
      <c r="Z50">
        <v>52.542999999999999</v>
      </c>
      <c r="AA50">
        <v>126.791</v>
      </c>
      <c r="AB50">
        <v>51.725999999999999</v>
      </c>
      <c r="AC50">
        <v>46.052</v>
      </c>
      <c r="AD50">
        <v>44.680999999999997</v>
      </c>
      <c r="AE50">
        <v>36.369999999999997</v>
      </c>
      <c r="AF50">
        <v>48.392000000000003</v>
      </c>
      <c r="AG50">
        <v>42.701000000000001</v>
      </c>
      <c r="AH50">
        <v>49.811</v>
      </c>
    </row>
    <row r="51" spans="1:34" x14ac:dyDescent="0.3">
      <c r="A51" s="52">
        <f ca="1">Exceedance!U51</f>
        <v>47574</v>
      </c>
      <c r="B51" s="1">
        <v>77</v>
      </c>
      <c r="C51" s="1">
        <v>77</v>
      </c>
      <c r="D51">
        <v>77</v>
      </c>
      <c r="E51">
        <v>61.271000000000001</v>
      </c>
      <c r="F51">
        <v>112.044</v>
      </c>
      <c r="G51">
        <v>90.739000000000004</v>
      </c>
      <c r="H51">
        <v>84.09</v>
      </c>
      <c r="I51">
        <v>66.906000000000006</v>
      </c>
      <c r="J51">
        <v>80.998000000000019</v>
      </c>
      <c r="K51">
        <v>47.024000000000001</v>
      </c>
      <c r="L51">
        <v>55.91</v>
      </c>
      <c r="M51">
        <v>60.491</v>
      </c>
      <c r="N51">
        <v>105.538</v>
      </c>
      <c r="O51">
        <v>71.222999999999999</v>
      </c>
      <c r="P51">
        <v>97.108999999999995</v>
      </c>
      <c r="Q51">
        <v>69.763999999999996</v>
      </c>
      <c r="R51">
        <v>32.548999999999999</v>
      </c>
      <c r="S51">
        <v>77.180000000000021</v>
      </c>
      <c r="T51">
        <v>52.109000000000002</v>
      </c>
      <c r="U51">
        <v>56.94</v>
      </c>
      <c r="V51">
        <v>131.131</v>
      </c>
      <c r="W51">
        <v>45.503</v>
      </c>
      <c r="X51">
        <v>68.837000000000003</v>
      </c>
      <c r="Y51">
        <v>81.117999999999995</v>
      </c>
      <c r="Z51">
        <v>82.677000000000007</v>
      </c>
      <c r="AA51">
        <v>246.20500000000001</v>
      </c>
      <c r="AB51">
        <v>84.331000000000003</v>
      </c>
      <c r="AC51">
        <v>100.877</v>
      </c>
      <c r="AD51">
        <v>63.148000000000003</v>
      </c>
      <c r="AE51">
        <v>59.279000000000003</v>
      </c>
      <c r="AF51">
        <v>65.433999999999997</v>
      </c>
      <c r="AG51">
        <v>62.341999999999999</v>
      </c>
      <c r="AH51">
        <v>89.855000000000004</v>
      </c>
    </row>
    <row r="52" spans="1:34" x14ac:dyDescent="0.3">
      <c r="A52" s="52">
        <f ca="1">Exceedance!U52</f>
        <v>47604</v>
      </c>
      <c r="B52" s="1">
        <v>166</v>
      </c>
      <c r="C52" s="1">
        <v>166</v>
      </c>
      <c r="D52">
        <v>166</v>
      </c>
      <c r="E52">
        <v>62.110999999999997</v>
      </c>
      <c r="F52">
        <v>154.67500000000001</v>
      </c>
      <c r="G52">
        <v>340.5</v>
      </c>
      <c r="H52">
        <v>162.29300000000001</v>
      </c>
      <c r="I52">
        <v>179.53</v>
      </c>
      <c r="J52">
        <v>173.23499999999996</v>
      </c>
      <c r="K52">
        <v>104.024</v>
      </c>
      <c r="L52">
        <v>50.478999999999999</v>
      </c>
      <c r="M52">
        <v>72.114000000000004</v>
      </c>
      <c r="N52">
        <v>100.908</v>
      </c>
      <c r="O52">
        <v>137.24600000000001</v>
      </c>
      <c r="P52">
        <v>234.85300000000001</v>
      </c>
      <c r="Q52">
        <v>173.00399999999999</v>
      </c>
      <c r="R52">
        <v>107.73699999999999</v>
      </c>
      <c r="S52">
        <v>137.41300000000001</v>
      </c>
      <c r="T52">
        <v>27.254999999999999</v>
      </c>
      <c r="U52">
        <v>144.78800000000001</v>
      </c>
      <c r="V52">
        <v>178.28700000000001</v>
      </c>
      <c r="W52">
        <v>71.156999999999996</v>
      </c>
      <c r="X52">
        <v>174.63</v>
      </c>
      <c r="Y52">
        <v>188.58199999999999</v>
      </c>
      <c r="Z52">
        <v>127.26600000000001</v>
      </c>
      <c r="AA52">
        <v>368.149</v>
      </c>
      <c r="AB52">
        <v>275.83999999999997</v>
      </c>
      <c r="AC52">
        <v>87.037999999999997</v>
      </c>
      <c r="AD52">
        <v>125.673</v>
      </c>
      <c r="AE52">
        <v>81.97</v>
      </c>
      <c r="AF52">
        <v>151.07499999999999</v>
      </c>
      <c r="AG52">
        <v>200.79300000000001</v>
      </c>
      <c r="AH52">
        <v>193.47200000000001</v>
      </c>
    </row>
    <row r="53" spans="1:34" x14ac:dyDescent="0.3">
      <c r="A53" s="52">
        <f ca="1">Exceedance!U53</f>
        <v>47635</v>
      </c>
      <c r="B53" s="1">
        <v>301</v>
      </c>
      <c r="C53" s="1">
        <v>301</v>
      </c>
      <c r="D53">
        <v>301</v>
      </c>
      <c r="E53">
        <v>418.47899999999998</v>
      </c>
      <c r="F53">
        <v>582.79399999999998</v>
      </c>
      <c r="G53">
        <v>712.31799999999998</v>
      </c>
      <c r="H53">
        <v>310.28800000000001</v>
      </c>
      <c r="I53">
        <v>533.89800000000002</v>
      </c>
      <c r="J53">
        <v>217.381</v>
      </c>
      <c r="K53">
        <v>119.214</v>
      </c>
      <c r="L53">
        <v>188.09100000000001</v>
      </c>
      <c r="M53">
        <v>209.05600000000001</v>
      </c>
      <c r="N53">
        <v>244.785</v>
      </c>
      <c r="O53">
        <v>362.42899999999997</v>
      </c>
      <c r="P53">
        <v>277.59800000000001</v>
      </c>
      <c r="Q53">
        <v>64.304000000000002</v>
      </c>
      <c r="R53">
        <v>272.16000000000003</v>
      </c>
      <c r="S53">
        <v>448.30099999999999</v>
      </c>
      <c r="T53">
        <v>202.232</v>
      </c>
      <c r="U53">
        <v>400.637</v>
      </c>
      <c r="V53">
        <v>207.88399999999999</v>
      </c>
      <c r="W53">
        <v>95.417000000000002</v>
      </c>
      <c r="X53">
        <v>442.82400000000001</v>
      </c>
      <c r="Y53">
        <v>297.39</v>
      </c>
      <c r="Z53">
        <v>276.53699999999998</v>
      </c>
      <c r="AA53">
        <v>711.41000000000008</v>
      </c>
      <c r="AB53">
        <v>453.81400000000002</v>
      </c>
      <c r="AC53">
        <v>268.39400000000001</v>
      </c>
      <c r="AD53">
        <v>342.05900000000003</v>
      </c>
      <c r="AE53">
        <v>331.85300000000001</v>
      </c>
      <c r="AF53">
        <v>57.319000000000003</v>
      </c>
      <c r="AG53">
        <v>345.762</v>
      </c>
      <c r="AH53">
        <v>149.803</v>
      </c>
    </row>
    <row r="54" spans="1:34" x14ac:dyDescent="0.3">
      <c r="A54" s="52">
        <f ca="1">Exceedance!U54</f>
        <v>47665</v>
      </c>
      <c r="B54" s="1">
        <v>146</v>
      </c>
      <c r="C54" s="1">
        <v>146</v>
      </c>
      <c r="D54">
        <v>146</v>
      </c>
      <c r="E54">
        <v>408.815</v>
      </c>
      <c r="F54">
        <v>282.358</v>
      </c>
      <c r="G54">
        <v>311.74</v>
      </c>
      <c r="H54">
        <v>354.608</v>
      </c>
      <c r="I54">
        <v>321.54899999999998</v>
      </c>
      <c r="J54">
        <v>65.438999999999993</v>
      </c>
      <c r="K54">
        <v>31.353000000000002</v>
      </c>
      <c r="L54">
        <v>78.954999999999998</v>
      </c>
      <c r="M54">
        <v>72.474000000000018</v>
      </c>
      <c r="N54">
        <v>166.21199999999999</v>
      </c>
      <c r="O54">
        <v>254.024</v>
      </c>
      <c r="P54">
        <v>78.081000000000003</v>
      </c>
      <c r="Q54">
        <v>11.795</v>
      </c>
      <c r="R54">
        <v>190.74799999999999</v>
      </c>
      <c r="S54">
        <v>343.87099999999998</v>
      </c>
      <c r="T54">
        <v>177.434</v>
      </c>
      <c r="U54">
        <v>599.54300000000001</v>
      </c>
      <c r="V54">
        <v>72.352000000000004</v>
      </c>
      <c r="W54">
        <v>37.058999999999997</v>
      </c>
      <c r="X54">
        <v>286.57</v>
      </c>
      <c r="Y54">
        <v>132.428</v>
      </c>
      <c r="Z54">
        <v>90.021000000000001</v>
      </c>
      <c r="AA54">
        <v>355.95</v>
      </c>
      <c r="AB54">
        <v>196.28899999999999</v>
      </c>
      <c r="AC54">
        <v>211.66200000000001</v>
      </c>
      <c r="AD54">
        <v>167.73500000000001</v>
      </c>
      <c r="AE54">
        <v>161.405</v>
      </c>
      <c r="AF54">
        <v>31.327999999999999</v>
      </c>
      <c r="AG54">
        <v>222.92599999999999</v>
      </c>
      <c r="AH54">
        <v>28.748999999999999</v>
      </c>
    </row>
    <row r="55" spans="1:34" x14ac:dyDescent="0.3">
      <c r="A55" s="52">
        <f ca="1">Exceedance!U55</f>
        <v>47696</v>
      </c>
      <c r="B55" s="1">
        <v>59</v>
      </c>
      <c r="C55" s="1">
        <v>59</v>
      </c>
      <c r="D55">
        <v>59</v>
      </c>
      <c r="E55">
        <v>143.697</v>
      </c>
      <c r="F55">
        <v>90.536000000000001</v>
      </c>
      <c r="G55">
        <v>151.24</v>
      </c>
      <c r="H55">
        <v>119.655</v>
      </c>
      <c r="I55">
        <v>112.27399999999999</v>
      </c>
      <c r="J55">
        <v>38.286999999999999</v>
      </c>
      <c r="K55">
        <v>21.42</v>
      </c>
      <c r="L55">
        <v>34.103999999999999</v>
      </c>
      <c r="M55">
        <v>34.042000000000002</v>
      </c>
      <c r="N55">
        <v>66.569999999999993</v>
      </c>
      <c r="O55">
        <v>83.481999999999999</v>
      </c>
      <c r="P55">
        <v>45.837000000000003</v>
      </c>
      <c r="Q55">
        <v>28.126999999999999</v>
      </c>
      <c r="R55">
        <v>61.363</v>
      </c>
      <c r="S55">
        <v>107.54600000000001</v>
      </c>
      <c r="T55">
        <v>59.453999999999994</v>
      </c>
      <c r="U55">
        <v>175.97200000000001</v>
      </c>
      <c r="V55">
        <v>38.57</v>
      </c>
      <c r="W55">
        <v>24.266999999999999</v>
      </c>
      <c r="X55">
        <v>97.828999999999994</v>
      </c>
      <c r="Y55">
        <v>52.337000000000003</v>
      </c>
      <c r="Z55">
        <v>43.787999999999997</v>
      </c>
      <c r="AA55">
        <v>116.154</v>
      </c>
      <c r="AB55">
        <v>71.858000000000004</v>
      </c>
      <c r="AC55">
        <v>78.986999999999995</v>
      </c>
      <c r="AD55">
        <v>59.837000000000003</v>
      </c>
      <c r="AE55">
        <v>71.806000000000012</v>
      </c>
      <c r="AF55">
        <v>20.695999999999998</v>
      </c>
      <c r="AG55">
        <v>170.38399999999999</v>
      </c>
      <c r="AH55">
        <v>26.899000000000001</v>
      </c>
    </row>
    <row r="56" spans="1:34" x14ac:dyDescent="0.3">
      <c r="A56" s="52">
        <f ca="1">Exceedance!U56</f>
        <v>47727</v>
      </c>
      <c r="B56" s="1">
        <v>39</v>
      </c>
      <c r="C56" s="1">
        <v>39</v>
      </c>
      <c r="D56">
        <v>39</v>
      </c>
      <c r="E56">
        <v>62.362000000000002</v>
      </c>
      <c r="F56">
        <v>54.884</v>
      </c>
      <c r="G56">
        <v>95.900999999999996</v>
      </c>
      <c r="H56">
        <v>57.274999999999999</v>
      </c>
      <c r="I56">
        <v>78.412999999999997</v>
      </c>
      <c r="J56">
        <v>43.030999999999999</v>
      </c>
      <c r="K56">
        <v>20.428999999999998</v>
      </c>
      <c r="L56">
        <v>34.676000000000002</v>
      </c>
      <c r="M56">
        <v>34.42</v>
      </c>
      <c r="N56">
        <v>53.825000000000003</v>
      </c>
      <c r="O56">
        <v>47.122</v>
      </c>
      <c r="P56">
        <v>37.295999999999999</v>
      </c>
      <c r="Q56">
        <v>27.023</v>
      </c>
      <c r="R56">
        <v>46.292000000000002</v>
      </c>
      <c r="S56">
        <v>52.28</v>
      </c>
      <c r="T56">
        <v>39.268999999999998</v>
      </c>
      <c r="U56">
        <v>77.936999999999998</v>
      </c>
      <c r="V56">
        <v>30.675999999999998</v>
      </c>
      <c r="W56">
        <v>30.832000000000001</v>
      </c>
      <c r="X56">
        <v>66.876000000000005</v>
      </c>
      <c r="Y56">
        <v>40.734999999999999</v>
      </c>
      <c r="Z56">
        <v>39.289000000000001</v>
      </c>
      <c r="AA56">
        <v>80.367999999999995</v>
      </c>
      <c r="AB56">
        <v>45.646999999999998</v>
      </c>
      <c r="AC56">
        <v>55.304000000000002</v>
      </c>
      <c r="AD56">
        <v>39.594999999999999</v>
      </c>
      <c r="AE56">
        <v>57.993000000000002</v>
      </c>
      <c r="AF56">
        <v>24.504000000000001</v>
      </c>
      <c r="AG56">
        <v>67.415999999999997</v>
      </c>
      <c r="AH56">
        <v>25.914999999999999</v>
      </c>
    </row>
    <row r="57" spans="1:34" x14ac:dyDescent="0.3">
      <c r="A57" s="52">
        <f ca="1">Exceedance!U57</f>
        <v>47757</v>
      </c>
      <c r="B57" s="1">
        <v>50</v>
      </c>
      <c r="C57" s="1">
        <v>40.000000000000007</v>
      </c>
      <c r="D57">
        <v>45</v>
      </c>
      <c r="E57">
        <v>54.091999999999999</v>
      </c>
      <c r="F57">
        <v>51.987000000000002</v>
      </c>
      <c r="G57">
        <v>82.18</v>
      </c>
      <c r="H57">
        <v>54.887</v>
      </c>
      <c r="I57">
        <v>51.540999999999997</v>
      </c>
      <c r="J57">
        <v>40.088999999999999</v>
      </c>
      <c r="K57">
        <v>22.873999999999999</v>
      </c>
      <c r="L57">
        <v>35.357999999999997</v>
      </c>
      <c r="M57">
        <v>27.925000000000001</v>
      </c>
      <c r="N57">
        <v>48.780999999999999</v>
      </c>
      <c r="O57">
        <v>46.38</v>
      </c>
      <c r="P57">
        <v>53.741999999999997</v>
      </c>
      <c r="Q57">
        <v>43.798999999999999</v>
      </c>
      <c r="R57">
        <v>39.841000000000001</v>
      </c>
      <c r="S57">
        <v>51.816000000000003</v>
      </c>
      <c r="T57">
        <v>33.054000000000002</v>
      </c>
      <c r="U57">
        <v>66.885999999999996</v>
      </c>
      <c r="V57">
        <v>32.01</v>
      </c>
      <c r="W57">
        <v>34.908999999999999</v>
      </c>
      <c r="X57">
        <v>116.071</v>
      </c>
      <c r="Y57">
        <v>47.92</v>
      </c>
      <c r="Z57">
        <v>72.350999999999999</v>
      </c>
      <c r="AA57">
        <v>84.165000000000006</v>
      </c>
      <c r="AB57">
        <v>45.854000000000006</v>
      </c>
      <c r="AC57">
        <v>48.80599999999999</v>
      </c>
      <c r="AD57">
        <v>37.468000000000004</v>
      </c>
      <c r="AE57">
        <v>39.725000000000001</v>
      </c>
      <c r="AF57">
        <v>23.274000000000001</v>
      </c>
      <c r="AG57">
        <v>51.871999999999993</v>
      </c>
      <c r="AH57">
        <v>37.192999999999998</v>
      </c>
    </row>
    <row r="58" spans="1:34" x14ac:dyDescent="0.3">
      <c r="A58" s="52">
        <f ca="1">Exceedance!U58</f>
        <v>47788</v>
      </c>
      <c r="B58" s="1">
        <v>45</v>
      </c>
      <c r="C58" s="1">
        <v>39</v>
      </c>
      <c r="D58">
        <v>42</v>
      </c>
      <c r="E58">
        <v>48.158000000000001</v>
      </c>
      <c r="F58">
        <v>50.16</v>
      </c>
      <c r="G58">
        <v>56.84</v>
      </c>
      <c r="H58">
        <v>44.497999999999998</v>
      </c>
      <c r="I58">
        <v>45.442999999999998</v>
      </c>
      <c r="J58">
        <v>35.710999999999999</v>
      </c>
      <c r="K58">
        <v>31.997</v>
      </c>
      <c r="L58">
        <v>30.635999999999999</v>
      </c>
      <c r="M58">
        <v>29.238</v>
      </c>
      <c r="N58">
        <v>48.067</v>
      </c>
      <c r="O58">
        <v>41.526000000000003</v>
      </c>
      <c r="P58">
        <v>40.659999999999997</v>
      </c>
      <c r="Q58">
        <v>36.171999999999997</v>
      </c>
      <c r="R58">
        <v>41.404000000000003</v>
      </c>
      <c r="S58">
        <v>47.933999999999997</v>
      </c>
      <c r="T58">
        <v>34.006999999999998</v>
      </c>
      <c r="U58">
        <v>55.863999999999997</v>
      </c>
      <c r="V58">
        <v>38.372</v>
      </c>
      <c r="W58">
        <v>29.986999999999998</v>
      </c>
      <c r="X58">
        <v>60.432000000000002</v>
      </c>
      <c r="Y58">
        <v>38.244</v>
      </c>
      <c r="Z58">
        <v>72.403000000000006</v>
      </c>
      <c r="AA58">
        <v>66.924000000000007</v>
      </c>
      <c r="AB58">
        <v>44.698</v>
      </c>
      <c r="AC58">
        <v>40.738</v>
      </c>
      <c r="AD58">
        <v>40.58</v>
      </c>
      <c r="AE58">
        <v>40.229999999999997</v>
      </c>
      <c r="AF58">
        <v>25.222999999999999</v>
      </c>
      <c r="AG58">
        <v>43.719000000000001</v>
      </c>
      <c r="AH58">
        <v>33.871000000000002</v>
      </c>
    </row>
    <row r="59" spans="1:34" x14ac:dyDescent="0.3">
      <c r="A59" s="52">
        <f ca="1">Exceedance!U59</f>
        <v>47818</v>
      </c>
      <c r="B59" s="1">
        <v>32</v>
      </c>
      <c r="C59" s="1">
        <v>32</v>
      </c>
      <c r="D59">
        <v>32</v>
      </c>
      <c r="E59">
        <v>46.433999999999997</v>
      </c>
      <c r="F59">
        <v>46.008000000000003</v>
      </c>
      <c r="G59">
        <v>46.537999999999997</v>
      </c>
      <c r="H59">
        <v>39.378999999999998</v>
      </c>
      <c r="I59">
        <v>39.661000000000001</v>
      </c>
      <c r="J59">
        <v>29.535</v>
      </c>
      <c r="K59">
        <v>24.443999999999999</v>
      </c>
      <c r="L59">
        <v>25.274000000000001</v>
      </c>
      <c r="M59">
        <v>24.977</v>
      </c>
      <c r="N59">
        <v>34.555</v>
      </c>
      <c r="O59">
        <v>36.376000000000005</v>
      </c>
      <c r="P59">
        <v>35.518000000000001</v>
      </c>
      <c r="Q59">
        <v>26.736999999999998</v>
      </c>
      <c r="R59">
        <v>32.892000000000003</v>
      </c>
      <c r="S59">
        <v>38.731000000000002</v>
      </c>
      <c r="T59">
        <v>28.623999999999999</v>
      </c>
      <c r="U59">
        <v>45.956000000000003</v>
      </c>
      <c r="V59">
        <v>32.277999999999999</v>
      </c>
      <c r="W59">
        <v>23.879000000000001</v>
      </c>
      <c r="X59">
        <v>46.021999999999998</v>
      </c>
      <c r="Y59">
        <v>31.882999999999999</v>
      </c>
      <c r="Z59">
        <v>40.774999999999999</v>
      </c>
      <c r="AA59">
        <v>59.613</v>
      </c>
      <c r="AB59">
        <v>37.401000000000003</v>
      </c>
      <c r="AC59">
        <v>34.299999999999997</v>
      </c>
      <c r="AD59">
        <v>34.049999999999997</v>
      </c>
      <c r="AE59">
        <v>34.615000000000002</v>
      </c>
      <c r="AF59">
        <v>21.670999999999999</v>
      </c>
      <c r="AG59">
        <v>37.094000000000001</v>
      </c>
      <c r="AH59">
        <v>27.321999999999999</v>
      </c>
    </row>
    <row r="60" spans="1:34" x14ac:dyDescent="0.3">
      <c r="A60" s="52">
        <f ca="1">Exceedance!U60</f>
        <v>47849</v>
      </c>
      <c r="B60" s="1">
        <v>31</v>
      </c>
      <c r="C60" s="1">
        <v>31</v>
      </c>
      <c r="D60">
        <v>31</v>
      </c>
      <c r="E60">
        <v>36.749000000000002</v>
      </c>
      <c r="F60">
        <v>45.424999999999997</v>
      </c>
      <c r="G60">
        <v>40.174999999999997</v>
      </c>
      <c r="H60">
        <v>33.543999999999997</v>
      </c>
      <c r="I60">
        <v>34.854999999999997</v>
      </c>
      <c r="J60">
        <v>25.765999999999998</v>
      </c>
      <c r="K60">
        <v>20.302</v>
      </c>
      <c r="L60">
        <v>22.04</v>
      </c>
      <c r="M60">
        <v>22.277000000000001</v>
      </c>
      <c r="N60">
        <v>29.152999999999999</v>
      </c>
      <c r="O60">
        <v>35.64</v>
      </c>
      <c r="P60">
        <v>32.548000000000002</v>
      </c>
      <c r="Q60">
        <v>22.295999999999999</v>
      </c>
      <c r="R60">
        <v>30.132000000000001</v>
      </c>
      <c r="S60">
        <v>33.298999999999999</v>
      </c>
      <c r="T60">
        <v>25.92</v>
      </c>
      <c r="U60">
        <v>41.295999999999999</v>
      </c>
      <c r="V60">
        <v>27.356999999999999</v>
      </c>
      <c r="W60">
        <v>21.146999999999998</v>
      </c>
      <c r="X60">
        <v>41.651000000000003</v>
      </c>
      <c r="Y60">
        <v>28.286999999999999</v>
      </c>
      <c r="Z60">
        <v>32.950000000000003</v>
      </c>
      <c r="AA60">
        <v>50.816000000000003</v>
      </c>
      <c r="AB60">
        <v>32.741999999999997</v>
      </c>
      <c r="AC60">
        <v>29.768999999999998</v>
      </c>
      <c r="AD60">
        <v>29.213999999999999</v>
      </c>
      <c r="AE60">
        <v>29.855</v>
      </c>
      <c r="AF60">
        <v>19.533999999999999</v>
      </c>
      <c r="AG60">
        <v>32.381</v>
      </c>
      <c r="AH60">
        <v>23.803000000000001</v>
      </c>
    </row>
    <row r="61" spans="1:34" x14ac:dyDescent="0.3">
      <c r="A61" s="52">
        <f ca="1">Exceedance!U61</f>
        <v>47880</v>
      </c>
      <c r="B61" s="1">
        <v>29</v>
      </c>
      <c r="C61" s="1">
        <v>29</v>
      </c>
      <c r="D61">
        <v>29</v>
      </c>
      <c r="E61">
        <v>40.256</v>
      </c>
      <c r="F61">
        <v>36.628</v>
      </c>
      <c r="G61">
        <v>33.567</v>
      </c>
      <c r="H61">
        <v>30.300999999999998</v>
      </c>
      <c r="I61">
        <v>33.97</v>
      </c>
      <c r="J61">
        <v>22.523</v>
      </c>
      <c r="K61">
        <v>17.757999999999999</v>
      </c>
      <c r="L61">
        <v>27.693000000000001</v>
      </c>
      <c r="M61">
        <v>20.646000000000001</v>
      </c>
      <c r="N61">
        <v>25.710999999999999</v>
      </c>
      <c r="O61">
        <v>29.858000000000001</v>
      </c>
      <c r="P61">
        <v>29.866</v>
      </c>
      <c r="Q61">
        <v>19.015999999999998</v>
      </c>
      <c r="R61">
        <v>28.212</v>
      </c>
      <c r="S61">
        <v>28.007000000000001</v>
      </c>
      <c r="T61">
        <v>24.303999999999998</v>
      </c>
      <c r="U61">
        <v>36.820999999999998</v>
      </c>
      <c r="V61">
        <v>23.939</v>
      </c>
      <c r="W61">
        <v>25.524000000000001</v>
      </c>
      <c r="X61">
        <v>43.822000000000003</v>
      </c>
      <c r="Y61">
        <v>33.509</v>
      </c>
      <c r="Z61">
        <v>44.323999999999998</v>
      </c>
      <c r="AA61">
        <v>44.34</v>
      </c>
      <c r="AB61">
        <v>30.994</v>
      </c>
      <c r="AC61">
        <v>26.277000000000001</v>
      </c>
      <c r="AD61">
        <v>29.241</v>
      </c>
      <c r="AE61">
        <v>25.917000000000002</v>
      </c>
      <c r="AF61">
        <v>18.350999999999999</v>
      </c>
      <c r="AG61">
        <v>27.457999999999998</v>
      </c>
      <c r="AH61">
        <v>32.442</v>
      </c>
    </row>
    <row r="62" spans="1:34" x14ac:dyDescent="0.3">
      <c r="A62" s="52">
        <f ca="1">Exceedance!U62</f>
        <v>47908</v>
      </c>
      <c r="B62" s="1">
        <v>51</v>
      </c>
      <c r="C62" s="1">
        <v>51</v>
      </c>
      <c r="D62">
        <v>51</v>
      </c>
      <c r="E62">
        <v>56.615000000000002</v>
      </c>
      <c r="F62">
        <v>61.405000000000001</v>
      </c>
      <c r="G62">
        <v>53.109000000000002</v>
      </c>
      <c r="H62">
        <v>47.773000000000003</v>
      </c>
      <c r="I62">
        <v>44.165999999999997</v>
      </c>
      <c r="J62">
        <v>36.33</v>
      </c>
      <c r="K62">
        <v>26.648</v>
      </c>
      <c r="L62">
        <v>36.198</v>
      </c>
      <c r="M62">
        <v>52.862000000000002</v>
      </c>
      <c r="N62">
        <v>47.262999999999998</v>
      </c>
      <c r="O62">
        <v>38.680999999999997</v>
      </c>
      <c r="P62">
        <v>65.418000000000006</v>
      </c>
      <c r="Q62">
        <v>27.533000000000001</v>
      </c>
      <c r="R62">
        <v>47.73</v>
      </c>
      <c r="S62">
        <v>38.274999999999999</v>
      </c>
      <c r="T62">
        <v>32.247999999999998</v>
      </c>
      <c r="U62">
        <v>67.846999999999994</v>
      </c>
      <c r="V62">
        <v>38.598999999999997</v>
      </c>
      <c r="W62">
        <v>38.866</v>
      </c>
      <c r="X62">
        <v>73.932000000000002</v>
      </c>
      <c r="Y62">
        <v>52.54</v>
      </c>
      <c r="Z62">
        <v>126.774</v>
      </c>
      <c r="AA62">
        <v>51.744</v>
      </c>
      <c r="AB62">
        <v>45.506</v>
      </c>
      <c r="AC62">
        <v>44.68</v>
      </c>
      <c r="AD62">
        <v>36.49</v>
      </c>
      <c r="AE62">
        <v>48.42</v>
      </c>
      <c r="AF62">
        <v>41.031999999999996</v>
      </c>
      <c r="AG62">
        <v>49.837000000000003</v>
      </c>
      <c r="AH62">
        <v>61.215000000000003</v>
      </c>
    </row>
    <row r="63" spans="1:34" x14ac:dyDescent="0.3">
      <c r="A63" s="52">
        <f ca="1">Exceedance!U63</f>
        <v>47939</v>
      </c>
      <c r="B63" s="1">
        <v>77</v>
      </c>
      <c r="C63" s="1">
        <v>77</v>
      </c>
      <c r="D63">
        <v>77</v>
      </c>
      <c r="E63">
        <v>112.04</v>
      </c>
      <c r="F63">
        <v>90.81</v>
      </c>
      <c r="G63">
        <v>84.085999999999999</v>
      </c>
      <c r="H63">
        <v>63.018000000000001</v>
      </c>
      <c r="I63">
        <v>81.028000000000006</v>
      </c>
      <c r="J63">
        <v>47.116</v>
      </c>
      <c r="K63">
        <v>55.945</v>
      </c>
      <c r="L63">
        <v>59.661999999999999</v>
      </c>
      <c r="M63">
        <v>105.551</v>
      </c>
      <c r="N63">
        <v>71.201999999999998</v>
      </c>
      <c r="O63">
        <v>97.100999999999999</v>
      </c>
      <c r="P63">
        <v>68.613000000000014</v>
      </c>
      <c r="Q63">
        <v>32.552</v>
      </c>
      <c r="R63">
        <v>77.278999999999996</v>
      </c>
      <c r="S63">
        <v>52.149000000000001</v>
      </c>
      <c r="T63">
        <v>55.537999999999997</v>
      </c>
      <c r="U63">
        <v>131.142</v>
      </c>
      <c r="V63">
        <v>45.521999999999998</v>
      </c>
      <c r="W63">
        <v>68.823999999999998</v>
      </c>
      <c r="X63">
        <v>81.628</v>
      </c>
      <c r="Y63">
        <v>82.67</v>
      </c>
      <c r="Z63">
        <v>246.178</v>
      </c>
      <c r="AA63">
        <v>84.36</v>
      </c>
      <c r="AB63">
        <v>97.57</v>
      </c>
      <c r="AC63">
        <v>63.146000000000001</v>
      </c>
      <c r="AD63">
        <v>59.435000000000002</v>
      </c>
      <c r="AE63">
        <v>65.466999999999999</v>
      </c>
      <c r="AF63">
        <v>62.087000000000003</v>
      </c>
      <c r="AG63">
        <v>89.89</v>
      </c>
      <c r="AH63">
        <v>61.274999999999999</v>
      </c>
    </row>
    <row r="64" spans="1:34" x14ac:dyDescent="0.3">
      <c r="A64" s="52">
        <f ca="1">Exceedance!U64</f>
        <v>47969</v>
      </c>
      <c r="B64" s="1">
        <v>166</v>
      </c>
      <c r="C64" s="1">
        <v>166</v>
      </c>
      <c r="D64">
        <v>166</v>
      </c>
      <c r="E64">
        <v>154.67500000000001</v>
      </c>
      <c r="F64">
        <v>340.5</v>
      </c>
      <c r="G64">
        <v>162.29300000000001</v>
      </c>
      <c r="H64">
        <v>179.53</v>
      </c>
      <c r="I64">
        <v>173.23499999999996</v>
      </c>
      <c r="J64">
        <v>104.024</v>
      </c>
      <c r="K64">
        <v>50.478999999999999</v>
      </c>
      <c r="L64">
        <v>72.114000000000004</v>
      </c>
      <c r="M64">
        <v>100.908</v>
      </c>
      <c r="N64">
        <v>137.24600000000001</v>
      </c>
      <c r="O64">
        <v>234.85300000000001</v>
      </c>
      <c r="P64">
        <v>173.00399999999999</v>
      </c>
      <c r="Q64">
        <v>107.73699999999999</v>
      </c>
      <c r="R64">
        <v>137.41300000000001</v>
      </c>
      <c r="S64">
        <v>27.254999999999999</v>
      </c>
      <c r="T64">
        <v>144.78800000000001</v>
      </c>
      <c r="U64">
        <v>178.28700000000001</v>
      </c>
      <c r="V64">
        <v>71.156999999999996</v>
      </c>
      <c r="W64">
        <v>174.63</v>
      </c>
      <c r="X64">
        <v>188.58199999999999</v>
      </c>
      <c r="Y64">
        <v>127.26600000000001</v>
      </c>
      <c r="Z64">
        <v>368.149</v>
      </c>
      <c r="AA64">
        <v>275.83999999999997</v>
      </c>
      <c r="AB64">
        <v>87.037999999999997</v>
      </c>
      <c r="AC64">
        <v>125.673</v>
      </c>
      <c r="AD64">
        <v>81.97</v>
      </c>
      <c r="AE64">
        <v>151.07499999999999</v>
      </c>
      <c r="AF64">
        <v>200.79300000000001</v>
      </c>
      <c r="AG64">
        <v>193.47200000000001</v>
      </c>
      <c r="AH64">
        <v>193.47200000000001</v>
      </c>
    </row>
    <row r="65" spans="1:34" x14ac:dyDescent="0.3">
      <c r="A65" s="52">
        <f ca="1">Exceedance!U65</f>
        <v>48000</v>
      </c>
      <c r="B65" s="1">
        <v>301</v>
      </c>
      <c r="C65" s="1">
        <v>301</v>
      </c>
      <c r="D65">
        <v>301</v>
      </c>
      <c r="E65">
        <v>582.79399999999998</v>
      </c>
      <c r="F65">
        <v>712.31799999999998</v>
      </c>
      <c r="G65">
        <v>310.28800000000001</v>
      </c>
      <c r="H65">
        <v>533.89800000000002</v>
      </c>
      <c r="I65">
        <v>217.381</v>
      </c>
      <c r="J65">
        <v>119.214</v>
      </c>
      <c r="K65">
        <v>188.09100000000001</v>
      </c>
      <c r="L65">
        <v>209.05600000000001</v>
      </c>
      <c r="M65">
        <v>244.785</v>
      </c>
      <c r="N65">
        <v>362.42899999999997</v>
      </c>
      <c r="O65">
        <v>277.59800000000001</v>
      </c>
      <c r="P65">
        <v>64.304000000000002</v>
      </c>
      <c r="Q65">
        <v>272.16000000000003</v>
      </c>
      <c r="R65">
        <v>448.30099999999999</v>
      </c>
      <c r="S65">
        <v>202.232</v>
      </c>
      <c r="T65">
        <v>400.637</v>
      </c>
      <c r="U65">
        <v>207.88399999999999</v>
      </c>
      <c r="V65">
        <v>95.417000000000002</v>
      </c>
      <c r="W65">
        <v>442.82400000000001</v>
      </c>
      <c r="X65">
        <v>297.39</v>
      </c>
      <c r="Y65">
        <v>276.53699999999998</v>
      </c>
      <c r="Z65">
        <v>711.41000000000008</v>
      </c>
      <c r="AA65">
        <v>453.81400000000002</v>
      </c>
      <c r="AB65">
        <v>268.39400000000001</v>
      </c>
      <c r="AC65">
        <v>342.05900000000003</v>
      </c>
      <c r="AD65">
        <v>331.85300000000001</v>
      </c>
      <c r="AE65">
        <v>57.319000000000003</v>
      </c>
      <c r="AF65">
        <v>345.762</v>
      </c>
      <c r="AG65">
        <v>149.803</v>
      </c>
      <c r="AH65">
        <v>149.803</v>
      </c>
    </row>
    <row r="66" spans="1:34" x14ac:dyDescent="0.3">
      <c r="A66" s="52">
        <f ca="1">Exceedance!U66</f>
        <v>48030</v>
      </c>
      <c r="B66" s="1">
        <v>146</v>
      </c>
      <c r="C66" s="1">
        <v>146</v>
      </c>
      <c r="D66" s="1">
        <v>146</v>
      </c>
      <c r="E66">
        <v>282.358</v>
      </c>
      <c r="F66">
        <v>311.74</v>
      </c>
      <c r="G66">
        <v>354.608</v>
      </c>
      <c r="H66">
        <v>321.54899999999998</v>
      </c>
      <c r="I66">
        <v>65.438999999999993</v>
      </c>
      <c r="J66">
        <v>31.353000000000002</v>
      </c>
      <c r="K66">
        <v>78.954999999999998</v>
      </c>
      <c r="L66">
        <v>72.474000000000018</v>
      </c>
      <c r="M66">
        <v>166.21199999999999</v>
      </c>
      <c r="N66">
        <v>254.024</v>
      </c>
      <c r="O66">
        <v>78.081000000000003</v>
      </c>
      <c r="P66">
        <v>11.795</v>
      </c>
      <c r="Q66">
        <v>190.74799999999999</v>
      </c>
      <c r="R66">
        <v>343.87099999999998</v>
      </c>
      <c r="S66">
        <v>177.434</v>
      </c>
      <c r="T66">
        <v>599.54300000000001</v>
      </c>
      <c r="U66">
        <v>72.352000000000004</v>
      </c>
      <c r="V66">
        <v>37.058999999999997</v>
      </c>
      <c r="W66">
        <v>286.57</v>
      </c>
      <c r="X66">
        <v>132.428</v>
      </c>
      <c r="Y66">
        <v>90.021000000000001</v>
      </c>
      <c r="Z66">
        <v>355.95</v>
      </c>
      <c r="AA66">
        <v>196.28899999999999</v>
      </c>
      <c r="AB66">
        <v>211.66200000000001</v>
      </c>
      <c r="AC66">
        <v>167.73500000000001</v>
      </c>
      <c r="AD66">
        <v>161.405</v>
      </c>
      <c r="AE66">
        <v>31.327999999999999</v>
      </c>
      <c r="AF66">
        <v>222.92599999999999</v>
      </c>
      <c r="AG66">
        <v>28.748999999999999</v>
      </c>
      <c r="AH66">
        <v>28.748999999999999</v>
      </c>
    </row>
    <row r="67" spans="1:34" x14ac:dyDescent="0.3">
      <c r="A67" s="52">
        <f ca="1">Exceedance!U67</f>
        <v>48061</v>
      </c>
      <c r="B67" s="1">
        <v>59</v>
      </c>
      <c r="C67" s="1">
        <v>59</v>
      </c>
      <c r="D67" s="1">
        <v>59</v>
      </c>
      <c r="E67">
        <v>90.536000000000001</v>
      </c>
      <c r="F67">
        <v>151.24</v>
      </c>
      <c r="G67">
        <v>119.655</v>
      </c>
      <c r="H67">
        <v>112.27399999999999</v>
      </c>
      <c r="I67">
        <v>38.286999999999999</v>
      </c>
      <c r="J67">
        <v>21.42</v>
      </c>
      <c r="K67">
        <v>34.103999999999999</v>
      </c>
      <c r="L67">
        <v>34.042000000000002</v>
      </c>
      <c r="M67">
        <v>66.569999999999993</v>
      </c>
      <c r="N67">
        <v>83.481999999999999</v>
      </c>
      <c r="O67">
        <v>45.837000000000003</v>
      </c>
      <c r="P67">
        <v>28.126999999999999</v>
      </c>
      <c r="Q67">
        <v>61.363</v>
      </c>
      <c r="R67">
        <v>107.54600000000001</v>
      </c>
      <c r="S67">
        <v>59.453999999999994</v>
      </c>
      <c r="T67">
        <v>175.97200000000001</v>
      </c>
      <c r="U67">
        <v>38.57</v>
      </c>
      <c r="V67">
        <v>24.266999999999999</v>
      </c>
      <c r="W67">
        <v>97.828999999999994</v>
      </c>
      <c r="X67">
        <v>52.337000000000003</v>
      </c>
      <c r="Y67">
        <v>43.787999999999997</v>
      </c>
      <c r="Z67">
        <v>116.154</v>
      </c>
      <c r="AA67">
        <v>71.858000000000004</v>
      </c>
      <c r="AB67">
        <v>78.986999999999995</v>
      </c>
      <c r="AC67">
        <v>59.837000000000003</v>
      </c>
      <c r="AD67">
        <v>71.806000000000012</v>
      </c>
      <c r="AE67">
        <v>20.695999999999998</v>
      </c>
      <c r="AF67">
        <v>170.38399999999999</v>
      </c>
      <c r="AG67">
        <v>26.899000000000001</v>
      </c>
      <c r="AH67">
        <v>26.899000000000001</v>
      </c>
    </row>
    <row r="68" spans="1:34" x14ac:dyDescent="0.3">
      <c r="A68" s="52">
        <f ca="1">Exceedance!U68</f>
        <v>48092</v>
      </c>
      <c r="B68" s="1">
        <v>39</v>
      </c>
      <c r="C68" s="1">
        <v>39</v>
      </c>
      <c r="D68" s="1">
        <v>39</v>
      </c>
      <c r="E68">
        <v>54.884</v>
      </c>
      <c r="F68">
        <v>95.900999999999996</v>
      </c>
      <c r="G68">
        <v>57.274999999999999</v>
      </c>
      <c r="H68">
        <v>78.412999999999997</v>
      </c>
      <c r="I68">
        <v>43.030999999999999</v>
      </c>
      <c r="J68">
        <v>20.428999999999998</v>
      </c>
      <c r="K68">
        <v>34.676000000000002</v>
      </c>
      <c r="L68">
        <v>34.42</v>
      </c>
      <c r="M68">
        <v>53.825000000000003</v>
      </c>
      <c r="N68">
        <v>47.122</v>
      </c>
      <c r="O68">
        <v>37.295999999999999</v>
      </c>
      <c r="P68">
        <v>27.023</v>
      </c>
      <c r="Q68">
        <v>46.292000000000002</v>
      </c>
      <c r="R68">
        <v>52.28</v>
      </c>
      <c r="S68">
        <v>39.268999999999998</v>
      </c>
      <c r="T68">
        <v>77.936999999999998</v>
      </c>
      <c r="U68">
        <v>30.675999999999998</v>
      </c>
      <c r="V68">
        <v>30.832000000000001</v>
      </c>
      <c r="W68">
        <v>66.876000000000005</v>
      </c>
      <c r="X68">
        <v>40.734999999999999</v>
      </c>
      <c r="Y68">
        <v>39.289000000000001</v>
      </c>
      <c r="Z68">
        <v>80.367999999999995</v>
      </c>
      <c r="AA68">
        <v>45.646999999999998</v>
      </c>
      <c r="AB68">
        <v>55.304000000000002</v>
      </c>
      <c r="AC68">
        <v>39.594999999999999</v>
      </c>
      <c r="AD68">
        <v>57.993000000000002</v>
      </c>
      <c r="AE68">
        <v>24.504000000000001</v>
      </c>
      <c r="AF68">
        <v>67.415999999999997</v>
      </c>
      <c r="AG68">
        <v>25.914999999999999</v>
      </c>
      <c r="AH68">
        <v>25.914999999999999</v>
      </c>
    </row>
    <row r="69" spans="1:34" x14ac:dyDescent="0.3">
      <c r="A69" s="52" t="str">
        <f ca="1">Exceedance!U69</f>
        <v/>
      </c>
      <c r="B69" s="1"/>
      <c r="C69" s="1"/>
      <c r="D69" s="1"/>
    </row>
    <row r="70" spans="1:34" x14ac:dyDescent="0.3">
      <c r="A70" s="52" t="str">
        <f ca="1">Exceedance!U70</f>
        <v/>
      </c>
      <c r="B70" s="1"/>
      <c r="C70" s="1"/>
      <c r="D70" s="1"/>
    </row>
    <row r="71" spans="1:34" x14ac:dyDescent="0.3">
      <c r="A71" s="52" t="str">
        <f ca="1">Exceedance!U71</f>
        <v/>
      </c>
      <c r="B71" s="1"/>
      <c r="C71" s="1"/>
      <c r="D71" s="1"/>
    </row>
    <row r="72" spans="1:34" x14ac:dyDescent="0.3">
      <c r="A72" s="52" t="str">
        <f ca="1">Exceedance!U72</f>
        <v/>
      </c>
      <c r="B72" s="1"/>
      <c r="C72" s="1"/>
      <c r="D72" s="1"/>
    </row>
    <row r="73" spans="1:34" x14ac:dyDescent="0.3">
      <c r="A73" s="52" t="str">
        <f ca="1">Exceedance!U73</f>
        <v/>
      </c>
      <c r="B73" s="1"/>
      <c r="C73" s="1"/>
      <c r="D73" s="1"/>
    </row>
    <row r="74" spans="1:34" x14ac:dyDescent="0.3">
      <c r="A74" s="52" t="str">
        <f ca="1">Exceedance!U74</f>
        <v/>
      </c>
      <c r="B74" s="1"/>
      <c r="C74" s="1"/>
      <c r="D74" s="1"/>
    </row>
    <row r="75" spans="1:34" x14ac:dyDescent="0.3">
      <c r="A75" s="52" t="str">
        <f ca="1">Exceedance!U75</f>
        <v/>
      </c>
      <c r="B75" s="1"/>
      <c r="C75" s="1"/>
      <c r="D75" s="1"/>
    </row>
    <row r="76" spans="1:34" x14ac:dyDescent="0.3">
      <c r="A76" s="52" t="str">
        <f ca="1">Exceedance!U76</f>
        <v/>
      </c>
      <c r="B76" s="1"/>
      <c r="C76" s="1"/>
      <c r="D76" s="1"/>
    </row>
    <row r="77" spans="1:34" x14ac:dyDescent="0.3">
      <c r="A77" s="52" t="str">
        <f ca="1">Exceedance!U77</f>
        <v/>
      </c>
      <c r="B77" s="1"/>
      <c r="C77" s="1"/>
      <c r="D77" s="1"/>
    </row>
    <row r="78" spans="1:34" x14ac:dyDescent="0.3">
      <c r="A78" s="52" t="str">
        <f ca="1">Exceedance!U78</f>
        <v/>
      </c>
      <c r="B78" s="1"/>
      <c r="C78" s="1"/>
      <c r="D78" s="1"/>
    </row>
    <row r="79" spans="1:34" x14ac:dyDescent="0.3">
      <c r="A79" s="52" t="str">
        <f ca="1">Exceedance!U79</f>
        <v/>
      </c>
      <c r="B79" s="1"/>
      <c r="C79" s="1"/>
      <c r="D79" s="1"/>
    </row>
    <row r="80" spans="1:34" x14ac:dyDescent="0.3">
      <c r="A80" s="52" t="str">
        <f ca="1">Exceedance!U80</f>
        <v/>
      </c>
      <c r="B80" s="1"/>
      <c r="C80" s="1"/>
      <c r="D80" s="1"/>
    </row>
    <row r="81" spans="1:4" x14ac:dyDescent="0.3">
      <c r="A81" s="52" t="str">
        <f ca="1">Exceedance!U81</f>
        <v/>
      </c>
      <c r="B81" s="1"/>
      <c r="C81" s="1"/>
      <c r="D81" s="1"/>
    </row>
    <row r="82" spans="1:4" x14ac:dyDescent="0.3">
      <c r="A82" s="52" t="str">
        <f ca="1">Exceedance!U82</f>
        <v/>
      </c>
      <c r="B82" s="1"/>
      <c r="C82" s="1"/>
      <c r="D82" s="1"/>
    </row>
    <row r="83" spans="1:4" x14ac:dyDescent="0.3">
      <c r="A83" s="52" t="str">
        <f ca="1">Exceedance!U83</f>
        <v/>
      </c>
      <c r="B83" s="1"/>
      <c r="C83" s="1"/>
      <c r="D83" s="1"/>
    </row>
    <row r="84" spans="1:4" x14ac:dyDescent="0.3">
      <c r="A84" s="52" t="str">
        <f ca="1">Exceedance!U84</f>
        <v/>
      </c>
      <c r="B84" s="1"/>
      <c r="C84" s="1"/>
      <c r="D84" s="1"/>
    </row>
    <row r="85" spans="1:4" x14ac:dyDescent="0.3">
      <c r="A85" s="52" t="str">
        <f ca="1">Exceedance!U85</f>
        <v/>
      </c>
      <c r="B85" s="1"/>
      <c r="C85" s="1"/>
      <c r="D85" s="1"/>
    </row>
    <row r="86" spans="1:4" x14ac:dyDescent="0.3">
      <c r="A86" s="52" t="str">
        <f ca="1">Exceedance!U86</f>
        <v/>
      </c>
      <c r="B86" s="1"/>
      <c r="C86" s="1"/>
      <c r="D86" s="1"/>
    </row>
    <row r="87" spans="1:4" x14ac:dyDescent="0.3">
      <c r="A87" s="52" t="str">
        <f ca="1">Exceedance!U87</f>
        <v/>
      </c>
      <c r="B87" s="1"/>
      <c r="C87" s="1"/>
      <c r="D87" s="1"/>
    </row>
    <row r="88" spans="1:4" x14ac:dyDescent="0.3">
      <c r="A88" s="52" t="str">
        <f ca="1">Exceedance!U88</f>
        <v/>
      </c>
      <c r="B88" s="1"/>
      <c r="C88" s="1"/>
      <c r="D88" s="1"/>
    </row>
    <row r="89" spans="1:4" x14ac:dyDescent="0.3">
      <c r="A89" s="52" t="str">
        <f ca="1">Exceedance!U89</f>
        <v/>
      </c>
      <c r="B89" s="1"/>
      <c r="C89" s="1"/>
      <c r="D89" s="1"/>
    </row>
    <row r="90" spans="1:4" x14ac:dyDescent="0.3">
      <c r="A90" s="52" t="str">
        <f ca="1">Exceedance!U90</f>
        <v/>
      </c>
      <c r="B90" s="1"/>
      <c r="C90" s="1"/>
      <c r="D90" s="1"/>
    </row>
    <row r="91" spans="1:4" x14ac:dyDescent="0.3">
      <c r="A91" s="52" t="str">
        <f ca="1">Exceedance!U91</f>
        <v/>
      </c>
      <c r="B91" s="1"/>
      <c r="C91" s="1"/>
      <c r="D91" s="1"/>
    </row>
    <row r="92" spans="1:4" x14ac:dyDescent="0.3">
      <c r="A92" s="52" t="str">
        <f ca="1">Exceedance!U92</f>
        <v/>
      </c>
      <c r="B92" s="1"/>
      <c r="C92" s="1"/>
      <c r="D92" s="1"/>
    </row>
    <row r="93" spans="1:4" x14ac:dyDescent="0.3">
      <c r="A93" s="52" t="str">
        <f ca="1">Exceedance!U93</f>
        <v/>
      </c>
      <c r="B93" s="1"/>
      <c r="C93" s="1"/>
      <c r="D93" s="1"/>
    </row>
    <row r="94" spans="1:4" x14ac:dyDescent="0.3">
      <c r="A94" s="52" t="str">
        <f ca="1">Exceedance!U94</f>
        <v/>
      </c>
      <c r="B94" s="1"/>
      <c r="C94" s="1"/>
      <c r="D94" s="1"/>
    </row>
    <row r="95" spans="1:4" x14ac:dyDescent="0.3">
      <c r="A95" s="52" t="str">
        <f ca="1">Exceedance!U95</f>
        <v/>
      </c>
      <c r="B95" s="1"/>
      <c r="C95" s="1"/>
      <c r="D95" s="1"/>
    </row>
    <row r="96" spans="1:4" x14ac:dyDescent="0.3">
      <c r="A96" s="52" t="str">
        <f ca="1">Exceedance!U96</f>
        <v/>
      </c>
      <c r="B96" s="1"/>
      <c r="C96" s="1"/>
      <c r="D96" s="1"/>
    </row>
    <row r="97" spans="1:4" x14ac:dyDescent="0.3">
      <c r="A97" s="52" t="str">
        <f ca="1">Exceedance!U97</f>
        <v/>
      </c>
      <c r="B97" s="1"/>
      <c r="C97" s="1"/>
      <c r="D97" s="1"/>
    </row>
    <row r="98" spans="1:4" x14ac:dyDescent="0.3">
      <c r="A98" s="52" t="str">
        <f ca="1">Exceedance!U98</f>
        <v/>
      </c>
      <c r="B98" s="1"/>
      <c r="C98" s="1"/>
      <c r="D98" s="1"/>
    </row>
    <row r="99" spans="1:4" x14ac:dyDescent="0.3">
      <c r="A99" s="52" t="str">
        <f ca="1">Exceedance!U99</f>
        <v/>
      </c>
      <c r="B99" s="1"/>
      <c r="C99" s="1"/>
      <c r="D99" s="1"/>
    </row>
    <row r="100" spans="1:4" x14ac:dyDescent="0.3">
      <c r="A100" s="52"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row r="176" spans="2:4" x14ac:dyDescent="0.3">
      <c r="B176" s="185"/>
      <c r="C176" s="185"/>
      <c r="D176" s="185"/>
    </row>
    <row r="177" spans="2:4" x14ac:dyDescent="0.3">
      <c r="B177" s="185"/>
      <c r="C177" s="185"/>
      <c r="D177" s="185"/>
    </row>
    <row r="178" spans="2:4" x14ac:dyDescent="0.3">
      <c r="B178" s="185"/>
      <c r="C178" s="185"/>
      <c r="D178" s="185"/>
    </row>
  </sheetData>
  <mergeCells count="1">
    <mergeCell ref="E1:AE1"/>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
    <tabColor theme="3" tint="0.79998168889431442"/>
  </sheetPr>
  <dimension ref="A1:AH175"/>
  <sheetViews>
    <sheetView workbookViewId="0">
      <selection activeCell="B4" sqref="B4:AQ175"/>
    </sheetView>
  </sheetViews>
  <sheetFormatPr defaultColWidth="8.5546875" defaultRowHeight="14.4" x14ac:dyDescent="0.3"/>
  <cols>
    <col min="1" max="1" width="8.5546875" style="78"/>
    <col min="2" max="4" width="8.5546875" style="185"/>
    <col min="5" max="16384" width="8.5546875" style="1"/>
  </cols>
  <sheetData>
    <row r="1" spans="1:34" s="85" customFormat="1" x14ac:dyDescent="0.3">
      <c r="A1" s="50"/>
      <c r="B1" s="78"/>
      <c r="C1" s="78"/>
      <c r="D1" s="78"/>
      <c r="E1" s="854" t="s">
        <v>52</v>
      </c>
      <c r="F1" s="854"/>
      <c r="G1" s="854"/>
      <c r="H1" s="854"/>
      <c r="I1" s="854"/>
      <c r="J1" s="854"/>
      <c r="K1" s="854"/>
      <c r="L1" s="854"/>
      <c r="M1" s="854"/>
      <c r="N1" s="854"/>
      <c r="O1" s="854"/>
      <c r="P1" s="854"/>
      <c r="Q1" s="854"/>
      <c r="R1" s="854"/>
      <c r="S1" s="854"/>
      <c r="T1" s="854"/>
      <c r="U1" s="854"/>
      <c r="V1" s="854"/>
      <c r="W1" s="854"/>
      <c r="X1" s="854"/>
      <c r="Y1" s="854"/>
      <c r="Z1" s="854"/>
      <c r="AA1" s="854"/>
      <c r="AB1" s="854"/>
      <c r="AC1" s="854"/>
      <c r="AD1" s="854"/>
      <c r="AE1" s="854"/>
    </row>
    <row r="2" spans="1:34" s="78" customFormat="1" x14ac:dyDescent="0.3">
      <c r="A2" s="50"/>
      <c r="B2" s="78" t="s">
        <v>288</v>
      </c>
      <c r="C2" s="78" t="s">
        <v>287</v>
      </c>
      <c r="D2" s="78" t="s">
        <v>289</v>
      </c>
      <c r="E2" s="78">
        <v>1991</v>
      </c>
      <c r="F2" s="78">
        <v>1992</v>
      </c>
      <c r="G2" s="78">
        <v>1993</v>
      </c>
      <c r="H2" s="78">
        <v>1994</v>
      </c>
      <c r="I2" s="78">
        <v>1995</v>
      </c>
      <c r="J2" s="78">
        <v>1996</v>
      </c>
      <c r="K2" s="78">
        <v>1997</v>
      </c>
      <c r="L2" s="78">
        <v>1998</v>
      </c>
      <c r="M2" s="78">
        <v>1999</v>
      </c>
      <c r="N2" s="78">
        <v>2000</v>
      </c>
      <c r="O2" s="78">
        <v>2001</v>
      </c>
      <c r="P2" s="78">
        <v>2002</v>
      </c>
      <c r="Q2" s="78">
        <v>2003</v>
      </c>
      <c r="R2" s="78">
        <v>2004</v>
      </c>
      <c r="S2" s="78">
        <v>2005</v>
      </c>
      <c r="T2" s="78">
        <v>2006</v>
      </c>
      <c r="U2" s="78">
        <v>2007</v>
      </c>
      <c r="V2" s="78">
        <v>2008</v>
      </c>
      <c r="W2" s="78">
        <v>2009</v>
      </c>
      <c r="X2" s="78">
        <v>2010</v>
      </c>
      <c r="Y2" s="78">
        <v>2011</v>
      </c>
      <c r="Z2" s="78">
        <v>2012</v>
      </c>
      <c r="AA2" s="78">
        <v>2013</v>
      </c>
      <c r="AB2" s="78">
        <v>2014</v>
      </c>
      <c r="AC2" s="78">
        <v>2015</v>
      </c>
      <c r="AD2" s="78">
        <v>2016</v>
      </c>
      <c r="AE2" s="78">
        <v>2017</v>
      </c>
      <c r="AF2" s="78">
        <v>2018</v>
      </c>
      <c r="AG2" s="78">
        <v>2019</v>
      </c>
      <c r="AH2" s="78">
        <v>2020</v>
      </c>
    </row>
    <row r="3" spans="1:34" s="53" customFormat="1" x14ac:dyDescent="0.3">
      <c r="A3" s="51"/>
      <c r="B3" s="53" t="s">
        <v>323</v>
      </c>
      <c r="C3" s="53" t="s">
        <v>324</v>
      </c>
      <c r="D3" s="53" t="s">
        <v>325</v>
      </c>
      <c r="E3" s="53" t="s">
        <v>326</v>
      </c>
      <c r="F3" s="53" t="s">
        <v>327</v>
      </c>
      <c r="G3" s="53" t="s">
        <v>328</v>
      </c>
      <c r="H3" s="53" t="s">
        <v>329</v>
      </c>
      <c r="I3" s="53" t="s">
        <v>330</v>
      </c>
      <c r="J3" s="53" t="s">
        <v>331</v>
      </c>
      <c r="K3" s="53" t="s">
        <v>332</v>
      </c>
      <c r="L3" s="53" t="s">
        <v>333</v>
      </c>
      <c r="M3" s="53" t="s">
        <v>334</v>
      </c>
      <c r="N3" s="53" t="s">
        <v>335</v>
      </c>
      <c r="O3" s="53" t="s">
        <v>336</v>
      </c>
      <c r="P3" s="53" t="s">
        <v>337</v>
      </c>
      <c r="Q3" s="53" t="s">
        <v>338</v>
      </c>
      <c r="R3" s="53" t="s">
        <v>339</v>
      </c>
      <c r="S3" s="53" t="s">
        <v>340</v>
      </c>
      <c r="T3" s="53" t="s">
        <v>341</v>
      </c>
      <c r="U3" s="53" t="s">
        <v>342</v>
      </c>
      <c r="V3" s="53" t="s">
        <v>343</v>
      </c>
      <c r="W3" s="53" t="s">
        <v>344</v>
      </c>
      <c r="X3" s="53" t="s">
        <v>345</v>
      </c>
      <c r="Y3" s="53" t="s">
        <v>346</v>
      </c>
      <c r="Z3" s="53" t="s">
        <v>347</v>
      </c>
      <c r="AA3" s="53" t="s">
        <v>348</v>
      </c>
      <c r="AB3" s="53" t="s">
        <v>349</v>
      </c>
      <c r="AC3" s="53" t="s">
        <v>350</v>
      </c>
      <c r="AD3" s="53" t="s">
        <v>351</v>
      </c>
      <c r="AE3" s="53" t="s">
        <v>352</v>
      </c>
      <c r="AF3" s="53" t="s">
        <v>353</v>
      </c>
      <c r="AG3" s="53" t="s">
        <v>354</v>
      </c>
      <c r="AH3" s="53" t="s">
        <v>355</v>
      </c>
    </row>
    <row r="4" spans="1:34" x14ac:dyDescent="0.3">
      <c r="A4" s="52">
        <f ca="1">Exceedance!U4</f>
        <v>46143</v>
      </c>
      <c r="B4" s="1">
        <v>6480.0000000039081</v>
      </c>
      <c r="C4" s="1">
        <v>6475.7811690045273</v>
      </c>
      <c r="D4" s="1">
        <v>6480.0000000039081</v>
      </c>
      <c r="E4">
        <v>6480.0000000039081</v>
      </c>
      <c r="F4">
        <v>6480.0000000039081</v>
      </c>
      <c r="G4">
        <v>6480.0000000039081</v>
      </c>
      <c r="H4">
        <v>6480.0000000039081</v>
      </c>
      <c r="I4">
        <v>6478.8740441832833</v>
      </c>
      <c r="J4">
        <v>6479.6589957674014</v>
      </c>
      <c r="K4">
        <v>6480.0000000039081</v>
      </c>
      <c r="L4">
        <v>6480.0000000039081</v>
      </c>
      <c r="M4">
        <v>6479.0761161749442</v>
      </c>
      <c r="N4">
        <v>6480.0000000039081</v>
      </c>
      <c r="O4">
        <v>6480.0000000039081</v>
      </c>
      <c r="P4">
        <v>6478.2377921069547</v>
      </c>
      <c r="Q4">
        <v>6480.0000000039081</v>
      </c>
      <c r="R4">
        <v>6480.0000000039081</v>
      </c>
      <c r="S4">
        <v>6480.0000000039081</v>
      </c>
      <c r="T4">
        <v>6480.0000000039081</v>
      </c>
      <c r="U4">
        <v>6480.0000000039081</v>
      </c>
      <c r="V4">
        <v>6480.0000000039081</v>
      </c>
      <c r="W4">
        <v>6480.0000000039081</v>
      </c>
      <c r="X4">
        <v>6474.1565530040598</v>
      </c>
      <c r="Y4">
        <v>6476.6809263040759</v>
      </c>
      <c r="Z4">
        <v>6480.0000000039081</v>
      </c>
      <c r="AA4">
        <v>6480.0000000039081</v>
      </c>
      <c r="AB4">
        <v>6480.0000000039081</v>
      </c>
      <c r="AC4">
        <v>6480.0000000039081</v>
      </c>
      <c r="AD4">
        <v>6480.0000000039081</v>
      </c>
      <c r="AE4">
        <v>6480.0000000039081</v>
      </c>
      <c r="AF4" s="1">
        <v>6480.0000000039081</v>
      </c>
      <c r="AG4" s="1">
        <v>6477.3194511534803</v>
      </c>
      <c r="AH4" s="1">
        <v>6477.5424320998764</v>
      </c>
    </row>
    <row r="5" spans="1:34" x14ac:dyDescent="0.3">
      <c r="A5" s="52">
        <f ca="1">Exceedance!U5</f>
        <v>46174</v>
      </c>
      <c r="B5" s="1">
        <v>6500.0000000139453</v>
      </c>
      <c r="C5" s="1">
        <v>6485.3659423954687</v>
      </c>
      <c r="D5" s="1">
        <v>6500.0000000139453</v>
      </c>
      <c r="E5">
        <v>6500.0000000139453</v>
      </c>
      <c r="F5">
        <v>6492.8361532002982</v>
      </c>
      <c r="G5">
        <v>6500.0000000139453</v>
      </c>
      <c r="H5">
        <v>6494.1073704726077</v>
      </c>
      <c r="I5">
        <v>6500.0000000151676</v>
      </c>
      <c r="J5">
        <v>6500.0000000144992</v>
      </c>
      <c r="K5">
        <v>6500.0000000139453</v>
      </c>
      <c r="L5">
        <v>6500.0000000139453</v>
      </c>
      <c r="M5">
        <v>6500.0000000149221</v>
      </c>
      <c r="N5">
        <v>6498.8581206949448</v>
      </c>
      <c r="O5">
        <v>6491.8135651785278</v>
      </c>
      <c r="P5">
        <v>6497.9723819130322</v>
      </c>
      <c r="Q5">
        <v>6497.11905717228</v>
      </c>
      <c r="R5">
        <v>6500.0000000139453</v>
      </c>
      <c r="S5">
        <v>6500.0000000139453</v>
      </c>
      <c r="T5">
        <v>6488.6717552850978</v>
      </c>
      <c r="U5">
        <v>6488.7086666417626</v>
      </c>
      <c r="V5">
        <v>6500.0000000139453</v>
      </c>
      <c r="W5">
        <v>6500.0000000139453</v>
      </c>
      <c r="X5">
        <v>6500.0000000194977</v>
      </c>
      <c r="Y5">
        <v>6494.3821522033813</v>
      </c>
      <c r="Z5">
        <v>6495.9757540895607</v>
      </c>
      <c r="AA5">
        <v>6490.4043977579458</v>
      </c>
      <c r="AB5">
        <v>6496.2702011616475</v>
      </c>
      <c r="AC5">
        <v>6500.0000000139453</v>
      </c>
      <c r="AD5">
        <v>6500.0000000139453</v>
      </c>
      <c r="AE5">
        <v>6495.2143987807385</v>
      </c>
      <c r="AF5" s="1">
        <v>6500.0000000139453</v>
      </c>
      <c r="AG5" s="1">
        <v>6498.8666397674897</v>
      </c>
      <c r="AH5" s="1">
        <v>6500.0000000166592</v>
      </c>
    </row>
    <row r="6" spans="1:34" x14ac:dyDescent="0.3">
      <c r="A6" s="52">
        <f ca="1">Exceedance!U6</f>
        <v>46204</v>
      </c>
      <c r="B6" s="1">
        <v>6505.5000000422906</v>
      </c>
      <c r="C6" s="1">
        <v>6487.0329001910613</v>
      </c>
      <c r="D6" s="1">
        <v>6505.5000000422906</v>
      </c>
      <c r="E6">
        <v>6505.5000000422906</v>
      </c>
      <c r="F6">
        <v>6497.430308592111</v>
      </c>
      <c r="G6">
        <v>6505.5000000422906</v>
      </c>
      <c r="H6">
        <v>6493.2482847015463</v>
      </c>
      <c r="I6">
        <v>6505.5000000422906</v>
      </c>
      <c r="J6">
        <v>6505.5000000422906</v>
      </c>
      <c r="K6">
        <v>6505.136990925238</v>
      </c>
      <c r="L6">
        <v>6505.5000000422906</v>
      </c>
      <c r="M6">
        <v>6505.5000000422906</v>
      </c>
      <c r="N6">
        <v>6500.5471320576462</v>
      </c>
      <c r="O6">
        <v>6491.7364916840279</v>
      </c>
      <c r="P6">
        <v>6501.6446848157375</v>
      </c>
      <c r="Q6">
        <v>6499.2033451012003</v>
      </c>
      <c r="R6">
        <v>6505.5000000422906</v>
      </c>
      <c r="S6">
        <v>6505.5000000422906</v>
      </c>
      <c r="T6">
        <v>6485.8388478730303</v>
      </c>
      <c r="U6">
        <v>6487.4234447213557</v>
      </c>
      <c r="V6">
        <v>6505.5000000422906</v>
      </c>
      <c r="W6">
        <v>6505.5000000422906</v>
      </c>
      <c r="X6">
        <v>6505.5000000422906</v>
      </c>
      <c r="Y6">
        <v>6505.4999999997835</v>
      </c>
      <c r="Z6">
        <v>6498.4427034516366</v>
      </c>
      <c r="AA6">
        <v>6491.1230722481714</v>
      </c>
      <c r="AB6">
        <v>6502.6238438383489</v>
      </c>
      <c r="AC6">
        <v>6505.5000000422906</v>
      </c>
      <c r="AD6">
        <v>6504.2542039604441</v>
      </c>
      <c r="AE6">
        <v>6497.7412280269473</v>
      </c>
      <c r="AF6" s="1">
        <v>6505.1060197939214</v>
      </c>
      <c r="AG6" s="1">
        <v>6505.5000000495238</v>
      </c>
      <c r="AH6" s="1">
        <v>6505.5000000422906</v>
      </c>
    </row>
    <row r="7" spans="1:34" x14ac:dyDescent="0.3">
      <c r="A7" s="52">
        <f ca="1">Exceedance!U7</f>
        <v>46235</v>
      </c>
      <c r="B7" s="1">
        <v>6502.2496994971025</v>
      </c>
      <c r="C7" s="1">
        <v>6487.1269313350558</v>
      </c>
      <c r="D7" s="1">
        <v>6501.3036665756399</v>
      </c>
      <c r="E7">
        <v>6501.3130092089486</v>
      </c>
      <c r="F7">
        <v>6497.0369564103039</v>
      </c>
      <c r="G7">
        <v>6504.95088233564</v>
      </c>
      <c r="H7">
        <v>6491.8675695518386</v>
      </c>
      <c r="I7">
        <v>6503.2586608834581</v>
      </c>
      <c r="J7">
        <v>6501.6169245898363</v>
      </c>
      <c r="K7">
        <v>6501.2485262144783</v>
      </c>
      <c r="L7">
        <v>6503.0193785658357</v>
      </c>
      <c r="M7">
        <v>6501.2392593027271</v>
      </c>
      <c r="N7">
        <v>6498.1982500410659</v>
      </c>
      <c r="O7">
        <v>6490.2694778592067</v>
      </c>
      <c r="P7">
        <v>6498.956792160041</v>
      </c>
      <c r="Q7">
        <v>6497.6857529605295</v>
      </c>
      <c r="R7">
        <v>6501.7059088502474</v>
      </c>
      <c r="S7">
        <v>6502.1839789969636</v>
      </c>
      <c r="T7">
        <v>6483.8953679151873</v>
      </c>
      <c r="U7">
        <v>6486.8002017020508</v>
      </c>
      <c r="V7">
        <v>6501.3056214485714</v>
      </c>
      <c r="W7">
        <v>6502.4937309353618</v>
      </c>
      <c r="X7">
        <v>6502.4087497935143</v>
      </c>
      <c r="Y7">
        <v>6502.51066092772</v>
      </c>
      <c r="Z7">
        <v>6497.5355507794666</v>
      </c>
      <c r="AA7">
        <v>6489.8417885102217</v>
      </c>
      <c r="AB7">
        <v>6499.6861917126053</v>
      </c>
      <c r="AC7">
        <v>6501.834329970975</v>
      </c>
      <c r="AD7">
        <v>6500.4936853779964</v>
      </c>
      <c r="AE7">
        <v>6496.9722281828226</v>
      </c>
      <c r="AF7" s="1">
        <v>6501.3418020794288</v>
      </c>
      <c r="AG7" s="1">
        <v>6501.5735209261593</v>
      </c>
      <c r="AH7" s="1">
        <v>6501.5946452675353</v>
      </c>
    </row>
    <row r="8" spans="1:34" x14ac:dyDescent="0.3">
      <c r="A8" s="52">
        <f ca="1">Exceedance!U8</f>
        <v>46266</v>
      </c>
      <c r="B8" s="1">
        <v>6496.7799219260123</v>
      </c>
      <c r="C8" s="1">
        <v>6487.2376040123727</v>
      </c>
      <c r="D8" s="1">
        <v>6496.7774698120747</v>
      </c>
      <c r="E8">
        <v>6496.7774869191007</v>
      </c>
      <c r="F8">
        <v>6496.6315874584361</v>
      </c>
      <c r="G8">
        <v>6496.7834917051041</v>
      </c>
      <c r="H8">
        <v>6490.6279281845436</v>
      </c>
      <c r="I8">
        <v>6496.7811421023944</v>
      </c>
      <c r="J8">
        <v>6496.7782268652345</v>
      </c>
      <c r="K8">
        <v>6496.7773958839725</v>
      </c>
      <c r="L8">
        <v>6496.7810574290024</v>
      </c>
      <c r="M8">
        <v>6496.7773837813593</v>
      </c>
      <c r="N8">
        <v>6496.774039088803</v>
      </c>
      <c r="O8">
        <v>6488.8649641557868</v>
      </c>
      <c r="P8">
        <v>6496.775080985647</v>
      </c>
      <c r="Q8">
        <v>6496.7731279998879</v>
      </c>
      <c r="R8">
        <v>6496.7785324880315</v>
      </c>
      <c r="S8">
        <v>6496.7798860148323</v>
      </c>
      <c r="T8">
        <v>6482.2749376693191</v>
      </c>
      <c r="U8">
        <v>6485.9806161089782</v>
      </c>
      <c r="V8">
        <v>6496.7774733904516</v>
      </c>
      <c r="W8">
        <v>6496.7801395212546</v>
      </c>
      <c r="X8">
        <v>6496.7800468225832</v>
      </c>
      <c r="Y8">
        <v>6496.7801605641962</v>
      </c>
      <c r="Z8">
        <v>6496.2809118449959</v>
      </c>
      <c r="AA8">
        <v>6489.6622944409264</v>
      </c>
      <c r="AB8">
        <v>6496.7756734745863</v>
      </c>
      <c r="AC8">
        <v>6496.7790543082965</v>
      </c>
      <c r="AD8">
        <v>6496.776471504274</v>
      </c>
      <c r="AE8">
        <v>6496.7722707715111</v>
      </c>
      <c r="AF8" s="1">
        <v>6496.7775396503739</v>
      </c>
      <c r="AG8" s="1">
        <v>6496.7780931718689</v>
      </c>
      <c r="AH8" s="1">
        <v>6496.7781539359303</v>
      </c>
    </row>
    <row r="9" spans="1:34" x14ac:dyDescent="0.3">
      <c r="A9" s="52">
        <f ca="1">Exceedance!U9</f>
        <v>46296</v>
      </c>
      <c r="B9" s="1">
        <v>6494.2434915809181</v>
      </c>
      <c r="C9" s="1">
        <v>6489.327374727367</v>
      </c>
      <c r="D9" s="1">
        <v>6494.2434861383699</v>
      </c>
      <c r="E9">
        <v>6494.2434861763395</v>
      </c>
      <c r="F9">
        <v>6494.2431821833325</v>
      </c>
      <c r="G9">
        <v>6494.2434995041613</v>
      </c>
      <c r="H9">
        <v>6491.6321360641296</v>
      </c>
      <c r="I9">
        <v>6494.2434942891396</v>
      </c>
      <c r="J9">
        <v>6494.2434878186741</v>
      </c>
      <c r="K9">
        <v>6494.2434859742843</v>
      </c>
      <c r="L9">
        <v>6494.2434941012034</v>
      </c>
      <c r="M9">
        <v>6494.2434859474215</v>
      </c>
      <c r="N9">
        <v>6494.2434785237665</v>
      </c>
      <c r="O9">
        <v>6488.3794571849376</v>
      </c>
      <c r="P9">
        <v>6494.2434808362905</v>
      </c>
      <c r="Q9">
        <v>6494.2434765015742</v>
      </c>
      <c r="R9">
        <v>6494.2434884970153</v>
      </c>
      <c r="S9">
        <v>6494.2434915012118</v>
      </c>
      <c r="T9">
        <v>6484.2786016187347</v>
      </c>
      <c r="U9">
        <v>6488.4941312333849</v>
      </c>
      <c r="V9">
        <v>6494.2434861463116</v>
      </c>
      <c r="W9">
        <v>6494.2434920638771</v>
      </c>
      <c r="X9">
        <v>6494.2434918581293</v>
      </c>
      <c r="Y9">
        <v>6494.2434921105832</v>
      </c>
      <c r="Z9">
        <v>6494.2427071433403</v>
      </c>
      <c r="AA9">
        <v>6490.9704224182251</v>
      </c>
      <c r="AB9">
        <v>6494.2434821513389</v>
      </c>
      <c r="AC9">
        <v>6494.2434896552122</v>
      </c>
      <c r="AD9">
        <v>6494.2434839225925</v>
      </c>
      <c r="AE9">
        <v>6494.2434745989276</v>
      </c>
      <c r="AF9" s="1">
        <v>6494.2434862933778</v>
      </c>
      <c r="AG9" s="1">
        <v>6494.2434875219378</v>
      </c>
      <c r="AH9" s="1">
        <v>6494.243487656805</v>
      </c>
    </row>
    <row r="10" spans="1:34" x14ac:dyDescent="0.3">
      <c r="A10" s="52">
        <f ca="1">Exceedance!U10</f>
        <v>46327</v>
      </c>
      <c r="B10" s="1">
        <v>6490.5460789345934</v>
      </c>
      <c r="C10" s="1">
        <v>6486.6414367010266</v>
      </c>
      <c r="D10" s="1">
        <v>6490.2690185412339</v>
      </c>
      <c r="E10">
        <v>6490.5861531094852</v>
      </c>
      <c r="F10">
        <v>6490.0460844732879</v>
      </c>
      <c r="G10">
        <v>6490.5982623298214</v>
      </c>
      <c r="H10">
        <v>6487.4412728976131</v>
      </c>
      <c r="I10">
        <v>6490.0833568059852</v>
      </c>
      <c r="J10">
        <v>6489.8143624603526</v>
      </c>
      <c r="K10">
        <v>6490.8957263518505</v>
      </c>
      <c r="L10">
        <v>6490.5193978404395</v>
      </c>
      <c r="M10">
        <v>6490.4140918513876</v>
      </c>
      <c r="N10">
        <v>6490.6882878229071</v>
      </c>
      <c r="O10">
        <v>6486.2720822008887</v>
      </c>
      <c r="P10">
        <v>6490.2938915823797</v>
      </c>
      <c r="Q10">
        <v>6489.8113775481406</v>
      </c>
      <c r="R10">
        <v>6491.5527694155353</v>
      </c>
      <c r="S10">
        <v>6490.5291453728105</v>
      </c>
      <c r="T10">
        <v>6481.0830429766775</v>
      </c>
      <c r="U10">
        <v>6486.725804725942</v>
      </c>
      <c r="V10">
        <v>6490.5730410281176</v>
      </c>
      <c r="W10">
        <v>6491.2448195884281</v>
      </c>
      <c r="X10">
        <v>6490.7525375536488</v>
      </c>
      <c r="Y10">
        <v>6490.2934027526289</v>
      </c>
      <c r="Z10">
        <v>6490.6630013948352</v>
      </c>
      <c r="AA10">
        <v>6487.5364081832031</v>
      </c>
      <c r="AB10">
        <v>6490.5070722041901</v>
      </c>
      <c r="AC10">
        <v>6490.1113068493632</v>
      </c>
      <c r="AD10">
        <v>6491.0449990729794</v>
      </c>
      <c r="AE10">
        <v>6490.8031614295451</v>
      </c>
      <c r="AF10" s="1">
        <v>6490.5150518899254</v>
      </c>
      <c r="AG10" s="1">
        <v>6490.5859256882031</v>
      </c>
      <c r="AH10" s="1">
        <v>6490.6811893657632</v>
      </c>
    </row>
    <row r="11" spans="1:34" x14ac:dyDescent="0.3">
      <c r="A11" s="52">
        <f ca="1">Exceedance!U11</f>
        <v>46357</v>
      </c>
      <c r="B11" s="1">
        <v>6484.4628961799217</v>
      </c>
      <c r="C11" s="1">
        <v>6482.2598295113994</v>
      </c>
      <c r="D11" s="1">
        <v>6484.715992883971</v>
      </c>
      <c r="E11">
        <v>6485.5733377726483</v>
      </c>
      <c r="F11">
        <v>6484.6543457039406</v>
      </c>
      <c r="G11">
        <v>6485.5134137928562</v>
      </c>
      <c r="H11">
        <v>6481.4116124643442</v>
      </c>
      <c r="I11">
        <v>6485.2227005783234</v>
      </c>
      <c r="J11">
        <v>6484.3313970101563</v>
      </c>
      <c r="K11">
        <v>6485.8726948615204</v>
      </c>
      <c r="L11">
        <v>6485.6007903298441</v>
      </c>
      <c r="M11">
        <v>6485.3856620662809</v>
      </c>
      <c r="N11">
        <v>6485.7616532843631</v>
      </c>
      <c r="O11">
        <v>6482.5178507997225</v>
      </c>
      <c r="P11">
        <v>6484.9461745417102</v>
      </c>
      <c r="Q11">
        <v>6484.0803427725468</v>
      </c>
      <c r="R11">
        <v>6486.3709893779424</v>
      </c>
      <c r="S11">
        <v>6485.5968080408156</v>
      </c>
      <c r="T11">
        <v>6476.4984485346513</v>
      </c>
      <c r="U11">
        <v>6482.9940724409453</v>
      </c>
      <c r="V11">
        <v>6485.1560734976938</v>
      </c>
      <c r="W11">
        <v>6486.5938195670706</v>
      </c>
      <c r="X11">
        <v>6485.9039687853747</v>
      </c>
      <c r="Y11">
        <v>6484.6020325634909</v>
      </c>
      <c r="Z11">
        <v>6485.7958091805613</v>
      </c>
      <c r="AA11">
        <v>6482.5268708151943</v>
      </c>
      <c r="AB11">
        <v>6484.3281711930331</v>
      </c>
      <c r="AC11">
        <v>6484.3492669810284</v>
      </c>
      <c r="AD11">
        <v>6482.2599758353581</v>
      </c>
      <c r="AE11">
        <v>6486.2674830646083</v>
      </c>
      <c r="AF11" s="1">
        <v>6485.3578643106075</v>
      </c>
      <c r="AG11" s="1">
        <v>6485.5246869249895</v>
      </c>
      <c r="AH11" s="1">
        <v>6485.7788293312888</v>
      </c>
    </row>
    <row r="12" spans="1:34" x14ac:dyDescent="0.3">
      <c r="A12" s="52">
        <f ca="1">Exceedance!U12</f>
        <v>46388</v>
      </c>
      <c r="B12" s="1">
        <v>6477.1964851321563</v>
      </c>
      <c r="C12" s="1">
        <v>6476.7218059843663</v>
      </c>
      <c r="D12" s="1">
        <v>6478.1759429168123</v>
      </c>
      <c r="E12">
        <v>6479.0967855806221</v>
      </c>
      <c r="F12">
        <v>6478.0601487835329</v>
      </c>
      <c r="G12">
        <v>6479.0827540270866</v>
      </c>
      <c r="H12">
        <v>6473.5359632741011</v>
      </c>
      <c r="I12">
        <v>6478.0654403033168</v>
      </c>
      <c r="J12">
        <v>6478.3097199277663</v>
      </c>
      <c r="K12">
        <v>6479.5148098968211</v>
      </c>
      <c r="L12">
        <v>6479.2019215203145</v>
      </c>
      <c r="M12">
        <v>6479.1336178544443</v>
      </c>
      <c r="N12">
        <v>6479.6555325226391</v>
      </c>
      <c r="O12">
        <v>6477.5573593886693</v>
      </c>
      <c r="P12">
        <v>6478.2678425048525</v>
      </c>
      <c r="Q12">
        <v>6476.9672118330918</v>
      </c>
      <c r="R12">
        <v>6479.6415612350584</v>
      </c>
      <c r="S12">
        <v>6480.0924760263269</v>
      </c>
      <c r="T12">
        <v>6470.8549962882826</v>
      </c>
      <c r="U12">
        <v>6478.0268548367731</v>
      </c>
      <c r="V12">
        <v>6478.5960894207856</v>
      </c>
      <c r="W12">
        <v>6480.6701932301694</v>
      </c>
      <c r="X12">
        <v>6480.0040977484059</v>
      </c>
      <c r="Y12">
        <v>6477.5734860446446</v>
      </c>
      <c r="Z12">
        <v>6479.6045402327472</v>
      </c>
      <c r="AA12">
        <v>6476.2424239628181</v>
      </c>
      <c r="AB12">
        <v>6476.624573033062</v>
      </c>
      <c r="AC12">
        <v>6477.0535093044127</v>
      </c>
      <c r="AD12">
        <v>6469.2028305419562</v>
      </c>
      <c r="AE12">
        <v>6480.3830130731485</v>
      </c>
      <c r="AF12" s="1">
        <v>6478.9296043752329</v>
      </c>
      <c r="AG12" s="1">
        <v>6479.1505568120565</v>
      </c>
      <c r="AH12" s="1">
        <v>6479.5883715581422</v>
      </c>
    </row>
    <row r="13" spans="1:34" x14ac:dyDescent="0.3">
      <c r="A13" s="52">
        <f ca="1">Exceedance!U13</f>
        <v>46419</v>
      </c>
      <c r="B13" s="1">
        <v>6469.3937542722715</v>
      </c>
      <c r="C13" s="1">
        <v>6471.0433517452593</v>
      </c>
      <c r="D13" s="1">
        <v>6471.2681552346357</v>
      </c>
      <c r="E13">
        <v>6471.8436932877512</v>
      </c>
      <c r="F13">
        <v>6470.9829192580428</v>
      </c>
      <c r="G13">
        <v>6471.8057953102771</v>
      </c>
      <c r="H13">
        <v>6467.5107369739417</v>
      </c>
      <c r="I13">
        <v>6471.8291592176774</v>
      </c>
      <c r="J13">
        <v>6471.0904694499977</v>
      </c>
      <c r="K13">
        <v>6472.3874900664132</v>
      </c>
      <c r="L13">
        <v>6472.4162340277544</v>
      </c>
      <c r="M13">
        <v>6473.1301415785429</v>
      </c>
      <c r="N13">
        <v>6473.0049247738989</v>
      </c>
      <c r="O13">
        <v>6472.2375516065904</v>
      </c>
      <c r="P13">
        <v>6472.8102879094067</v>
      </c>
      <c r="Q13">
        <v>6469.2542024680824</v>
      </c>
      <c r="R13">
        <v>6472.1878880228733</v>
      </c>
      <c r="S13">
        <v>6473.8829031920723</v>
      </c>
      <c r="T13">
        <v>6465.3291032867619</v>
      </c>
      <c r="U13">
        <v>6472.595489362966</v>
      </c>
      <c r="V13">
        <v>6471.7631573426443</v>
      </c>
      <c r="W13">
        <v>6474.0622512019581</v>
      </c>
      <c r="X13">
        <v>6473.9070291196458</v>
      </c>
      <c r="Y13">
        <v>6470.0957453801611</v>
      </c>
      <c r="Z13">
        <v>6472.8838638577245</v>
      </c>
      <c r="AA13">
        <v>6471.0391579617599</v>
      </c>
      <c r="AB13">
        <v>6469.6879560304033</v>
      </c>
      <c r="AC13">
        <v>6470.8653411693076</v>
      </c>
      <c r="AD13">
        <v>6464.9999999983584</v>
      </c>
      <c r="AE13">
        <v>6474.2336239984361</v>
      </c>
      <c r="AF13" s="1">
        <v>6472.5046787028632</v>
      </c>
      <c r="AG13" s="1">
        <v>6472.2304809108909</v>
      </c>
      <c r="AH13" s="1">
        <v>6473.7105429699213</v>
      </c>
    </row>
    <row r="14" spans="1:34" x14ac:dyDescent="0.3">
      <c r="A14" s="52">
        <f ca="1">Exceedance!U14</f>
        <v>46447</v>
      </c>
      <c r="B14" s="1">
        <v>6467.2971952520138</v>
      </c>
      <c r="C14" s="1">
        <v>6467.3191865949375</v>
      </c>
      <c r="D14" s="1">
        <v>6467.2875300394062</v>
      </c>
      <c r="E14">
        <v>6467.278307756621</v>
      </c>
      <c r="F14">
        <v>6467.2883840846862</v>
      </c>
      <c r="G14">
        <v>6467.27867541043</v>
      </c>
      <c r="H14">
        <v>6467.3381135140762</v>
      </c>
      <c r="I14">
        <v>6467.2842906956339</v>
      </c>
      <c r="J14">
        <v>6467.2899589266162</v>
      </c>
      <c r="K14">
        <v>6467.2735186077698</v>
      </c>
      <c r="L14">
        <v>6467.2770719736081</v>
      </c>
      <c r="M14">
        <v>6467.275856656207</v>
      </c>
      <c r="N14">
        <v>6467.2720120207532</v>
      </c>
      <c r="O14">
        <v>6467.3153639751717</v>
      </c>
      <c r="P14">
        <v>6467.2818325835715</v>
      </c>
      <c r="Q14">
        <v>6467.3002195979543</v>
      </c>
      <c r="R14">
        <v>6467.2707647176849</v>
      </c>
      <c r="S14">
        <v>6467.2686362989189</v>
      </c>
      <c r="T14">
        <v>6467.4037713370781</v>
      </c>
      <c r="U14">
        <v>6467.307523757172</v>
      </c>
      <c r="V14">
        <v>6467.2824230681435</v>
      </c>
      <c r="W14">
        <v>6467.2605980836215</v>
      </c>
      <c r="X14">
        <v>6467.2662091968668</v>
      </c>
      <c r="Y14">
        <v>6467.293583684811</v>
      </c>
      <c r="Z14">
        <v>6467.2727613366405</v>
      </c>
      <c r="AA14">
        <v>6467.3149594497481</v>
      </c>
      <c r="AB14">
        <v>6467.2992596197873</v>
      </c>
      <c r="AC14">
        <v>6467.2940869842078</v>
      </c>
      <c r="AD14">
        <v>6479.2492592405106</v>
      </c>
      <c r="AE14">
        <v>6467.2637484722964</v>
      </c>
      <c r="AF14" s="1">
        <v>6467.2783943794484</v>
      </c>
      <c r="AG14" s="1">
        <v>6467.2775764901116</v>
      </c>
      <c r="AH14" s="1">
        <v>6467.2707468779909</v>
      </c>
    </row>
    <row r="15" spans="1:34" x14ac:dyDescent="0.3">
      <c r="A15" s="52">
        <f ca="1">Exceedance!U15</f>
        <v>46478</v>
      </c>
      <c r="B15" s="1">
        <v>6464.9999999978427</v>
      </c>
      <c r="C15" s="1">
        <v>6467.6905476398824</v>
      </c>
      <c r="D15" s="1">
        <v>6464.9999999978481</v>
      </c>
      <c r="E15">
        <v>6474.9308282886041</v>
      </c>
      <c r="F15">
        <v>6464.9999999978472</v>
      </c>
      <c r="G15">
        <v>6471.1471406415312</v>
      </c>
      <c r="H15">
        <v>6464.9999999978081</v>
      </c>
      <c r="I15">
        <v>6464.99999999785</v>
      </c>
      <c r="J15">
        <v>6464.9999999978463</v>
      </c>
      <c r="K15">
        <v>6464.9999999978563</v>
      </c>
      <c r="L15">
        <v>6464.9999999978545</v>
      </c>
      <c r="M15">
        <v>6466.6565331135043</v>
      </c>
      <c r="N15">
        <v>6470.6073644656035</v>
      </c>
      <c r="O15">
        <v>6472.9946230317091</v>
      </c>
      <c r="P15">
        <v>6470.8803374033423</v>
      </c>
      <c r="Q15">
        <v>6473.2348781501405</v>
      </c>
      <c r="R15">
        <v>6464.9999999978581</v>
      </c>
      <c r="S15">
        <v>6464.999999997859</v>
      </c>
      <c r="T15">
        <v>6474.426836743748</v>
      </c>
      <c r="U15">
        <v>6464.9999999978345</v>
      </c>
      <c r="V15">
        <v>6464.9999999978509</v>
      </c>
      <c r="W15">
        <v>6471.137642308955</v>
      </c>
      <c r="X15">
        <v>6464.9999999978609</v>
      </c>
      <c r="Y15">
        <v>6474.5089975720366</v>
      </c>
      <c r="Z15">
        <v>6469.9302968362445</v>
      </c>
      <c r="AA15">
        <v>6464.9999999978272</v>
      </c>
      <c r="AB15">
        <v>6464.9999999978409</v>
      </c>
      <c r="AC15">
        <v>6464.9999999978436</v>
      </c>
      <c r="AD15">
        <v>6465.0000000000427</v>
      </c>
      <c r="AE15">
        <v>6464.9999999978627</v>
      </c>
      <c r="AF15" s="1">
        <v>6472.1095069119319</v>
      </c>
      <c r="AG15" s="1">
        <v>6464.9999999978545</v>
      </c>
      <c r="AH15" s="1">
        <v>6464.9999999978581</v>
      </c>
    </row>
    <row r="16" spans="1:34" x14ac:dyDescent="0.3">
      <c r="A16" s="52">
        <f ca="1">Exceedance!U16</f>
        <v>46508</v>
      </c>
      <c r="B16" s="1">
        <v>6480.0000001076351</v>
      </c>
      <c r="C16" s="1">
        <v>6478.973260982707</v>
      </c>
      <c r="D16" s="1">
        <v>6480.0000001076351</v>
      </c>
      <c r="E16">
        <v>6480.0000000445762</v>
      </c>
      <c r="F16">
        <v>6480.0000001076351</v>
      </c>
      <c r="G16">
        <v>6480.0000000695863</v>
      </c>
      <c r="H16">
        <v>6465.0000000000045</v>
      </c>
      <c r="I16">
        <v>6470.4209214330076</v>
      </c>
      <c r="J16">
        <v>6480.0000001076351</v>
      </c>
      <c r="K16">
        <v>6476.6028193503689</v>
      </c>
      <c r="L16">
        <v>6480.0000001076351</v>
      </c>
      <c r="M16">
        <v>6480.0000000993814</v>
      </c>
      <c r="N16">
        <v>6480.000000073348</v>
      </c>
      <c r="O16">
        <v>6476.2153785720811</v>
      </c>
      <c r="P16">
        <v>6473.3803793781835</v>
      </c>
      <c r="Q16">
        <v>6475.8309156592704</v>
      </c>
      <c r="R16">
        <v>6477.1785769475473</v>
      </c>
      <c r="S16">
        <v>6480.0000001076351</v>
      </c>
      <c r="T16">
        <v>6480.000000049622</v>
      </c>
      <c r="U16">
        <v>6480.0000001076351</v>
      </c>
      <c r="V16">
        <v>6474.8622241377225</v>
      </c>
      <c r="W16">
        <v>6468.5350109154097</v>
      </c>
      <c r="X16">
        <v>6480.0000001076351</v>
      </c>
      <c r="Y16">
        <v>6480.0000000490627</v>
      </c>
      <c r="Z16">
        <v>6476.5934237660576</v>
      </c>
      <c r="AA16">
        <v>6480.0000001076351</v>
      </c>
      <c r="AB16">
        <v>6480.0000001076351</v>
      </c>
      <c r="AC16">
        <v>6472.6675438172088</v>
      </c>
      <c r="AD16">
        <v>6475.2820818593145</v>
      </c>
      <c r="AE16">
        <v>6480.0000001076351</v>
      </c>
      <c r="AF16" s="1">
        <v>6472.360104907104</v>
      </c>
      <c r="AG16" s="1">
        <v>6474.6614971340268</v>
      </c>
      <c r="AH16" s="1">
        <v>6466.9206343403175</v>
      </c>
    </row>
    <row r="17" spans="1:34" x14ac:dyDescent="0.3">
      <c r="A17" s="52">
        <f ca="1">Exceedance!U17</f>
        <v>46539</v>
      </c>
      <c r="B17" s="1">
        <v>6500.0000000139453</v>
      </c>
      <c r="C17" s="1">
        <v>6500.0000000149803</v>
      </c>
      <c r="D17" s="1">
        <v>6500.0000000139444</v>
      </c>
      <c r="E17">
        <v>6484.9094502661173</v>
      </c>
      <c r="F17">
        <v>6500.0000000139453</v>
      </c>
      <c r="G17">
        <v>6498.1208476506636</v>
      </c>
      <c r="H17">
        <v>6500.0000000257141</v>
      </c>
      <c r="I17">
        <v>6500.0000000220844</v>
      </c>
      <c r="J17">
        <v>6500.0000000139444</v>
      </c>
      <c r="K17">
        <v>6500.0000000175605</v>
      </c>
      <c r="L17">
        <v>6500.0000000139453</v>
      </c>
      <c r="M17">
        <v>6500.0000000139444</v>
      </c>
      <c r="N17">
        <v>6493.8497281726868</v>
      </c>
      <c r="O17">
        <v>6500.0000000178597</v>
      </c>
      <c r="P17">
        <v>6500.0000000201644</v>
      </c>
      <c r="Q17">
        <v>6500.0000000181535</v>
      </c>
      <c r="R17">
        <v>6500.0000000169248</v>
      </c>
      <c r="S17">
        <v>6500.0000000139453</v>
      </c>
      <c r="T17">
        <v>6485.4327404779706</v>
      </c>
      <c r="U17">
        <v>6500.0000000139453</v>
      </c>
      <c r="V17">
        <v>6500.0000000189184</v>
      </c>
      <c r="W17">
        <v>6496.1732195302657</v>
      </c>
      <c r="X17">
        <v>6500.0000000139453</v>
      </c>
      <c r="Y17">
        <v>6500.0000000139453</v>
      </c>
      <c r="Z17">
        <v>6487.6270155818729</v>
      </c>
      <c r="AA17">
        <v>6500.0000000139453</v>
      </c>
      <c r="AB17">
        <v>6500.0000000139453</v>
      </c>
      <c r="AC17">
        <v>6500.0000000206464</v>
      </c>
      <c r="AD17">
        <v>6500.0000000186483</v>
      </c>
      <c r="AE17">
        <v>6500.0000000139453</v>
      </c>
      <c r="AF17" s="1">
        <v>6500.0000000208593</v>
      </c>
      <c r="AG17" s="1">
        <v>6500.0000000191649</v>
      </c>
      <c r="AH17" s="1">
        <v>6500.0000000245236</v>
      </c>
    </row>
    <row r="18" spans="1:34" x14ac:dyDescent="0.3">
      <c r="A18" s="52">
        <f ca="1">Exceedance!U18</f>
        <v>46569</v>
      </c>
      <c r="B18" s="1">
        <v>6505.5000000422906</v>
      </c>
      <c r="C18" s="1">
        <v>6505.5000000422906</v>
      </c>
      <c r="D18" s="1">
        <v>6505.5000000422906</v>
      </c>
      <c r="E18">
        <v>6485.30834332224</v>
      </c>
      <c r="F18">
        <v>6505.5000000422906</v>
      </c>
      <c r="G18">
        <v>6497.7883714118452</v>
      </c>
      <c r="H18">
        <v>6505.5000000422906</v>
      </c>
      <c r="I18">
        <v>6505.5000000422906</v>
      </c>
      <c r="J18">
        <v>6505.5000000422906</v>
      </c>
      <c r="K18">
        <v>6505.5000000422906</v>
      </c>
      <c r="L18">
        <v>6505.5000000422906</v>
      </c>
      <c r="M18">
        <v>6504.0331927922007</v>
      </c>
      <c r="N18">
        <v>6494.0517488452751</v>
      </c>
      <c r="O18">
        <v>6505.5000000422906</v>
      </c>
      <c r="P18">
        <v>6505.5000000422906</v>
      </c>
      <c r="Q18">
        <v>6505.5000000422906</v>
      </c>
      <c r="R18">
        <v>6505.5000000422906</v>
      </c>
      <c r="S18">
        <v>6505.5000000422906</v>
      </c>
      <c r="T18">
        <v>6482.1048153621332</v>
      </c>
      <c r="U18">
        <v>6505.5000000422906</v>
      </c>
      <c r="V18">
        <v>6505.5000000422906</v>
      </c>
      <c r="W18">
        <v>6505.5000000716791</v>
      </c>
      <c r="X18">
        <v>6505.5000000422906</v>
      </c>
      <c r="Y18">
        <v>6504.6524751751604</v>
      </c>
      <c r="Z18">
        <v>6488.6481200021763</v>
      </c>
      <c r="AA18">
        <v>6505.5000000422906</v>
      </c>
      <c r="AB18">
        <v>6505.5000000422906</v>
      </c>
      <c r="AC18">
        <v>6505.5000000422906</v>
      </c>
      <c r="AD18">
        <v>6505.5000000422906</v>
      </c>
      <c r="AE18">
        <v>6505.5000000422906</v>
      </c>
      <c r="AF18" s="1">
        <v>6505.5000000422906</v>
      </c>
      <c r="AG18" s="1">
        <v>6505.5000000422906</v>
      </c>
      <c r="AH18" s="1">
        <v>6505.5000000422906</v>
      </c>
    </row>
    <row r="19" spans="1:34" x14ac:dyDescent="0.3">
      <c r="A19" s="52">
        <f ca="1">Exceedance!U19</f>
        <v>46600</v>
      </c>
      <c r="B19" s="1">
        <v>6503.2731433572408</v>
      </c>
      <c r="C19" s="1">
        <v>6501.7513868418655</v>
      </c>
      <c r="D19" s="1">
        <v>6502.3857240391799</v>
      </c>
      <c r="E19">
        <v>6484.1205647918023</v>
      </c>
      <c r="F19">
        <v>6506.0000009717196</v>
      </c>
      <c r="G19">
        <v>6497.2507515282568</v>
      </c>
      <c r="H19">
        <v>6506.000620275664</v>
      </c>
      <c r="I19">
        <v>6503.3154811420345</v>
      </c>
      <c r="J19">
        <v>6504.4731329196775</v>
      </c>
      <c r="K19">
        <v>6504.9422643390399</v>
      </c>
      <c r="L19">
        <v>6503.367473040732</v>
      </c>
      <c r="M19">
        <v>6499.9664878583853</v>
      </c>
      <c r="N19">
        <v>6493.009049743745</v>
      </c>
      <c r="O19">
        <v>6501.0482219690994</v>
      </c>
      <c r="P19">
        <v>6501.0917725720092</v>
      </c>
      <c r="Q19">
        <v>6501.7964972862319</v>
      </c>
      <c r="R19">
        <v>6503.406752120015</v>
      </c>
      <c r="S19">
        <v>6501.6164561121705</v>
      </c>
      <c r="T19">
        <v>6481.7979419274598</v>
      </c>
      <c r="U19">
        <v>6502.0570050017132</v>
      </c>
      <c r="V19">
        <v>6504.579682600568</v>
      </c>
      <c r="W19">
        <v>6502.3380372710008</v>
      </c>
      <c r="X19">
        <v>6506.0000006892042</v>
      </c>
      <c r="Y19">
        <v>6501.105992188729</v>
      </c>
      <c r="Z19">
        <v>6487.8938429027021</v>
      </c>
      <c r="AA19">
        <v>6503.0202309867091</v>
      </c>
      <c r="AB19">
        <v>6501.8690779585349</v>
      </c>
      <c r="AC19">
        <v>6501.3664285759432</v>
      </c>
      <c r="AD19">
        <v>6503.3025168728291</v>
      </c>
      <c r="AE19">
        <v>6502.6819475297507</v>
      </c>
      <c r="AF19" s="1">
        <v>6502.6807449281205</v>
      </c>
      <c r="AG19" s="1">
        <v>6502.356518432126</v>
      </c>
      <c r="AH19" s="1">
        <v>6501.9103831362045</v>
      </c>
    </row>
    <row r="20" spans="1:34" x14ac:dyDescent="0.3">
      <c r="A20" s="52">
        <f ca="1">Exceedance!U20</f>
        <v>46631</v>
      </c>
      <c r="B20" s="1">
        <v>6496.7811512005364</v>
      </c>
      <c r="C20" s="1">
        <v>6496.7787109235105</v>
      </c>
      <c r="D20" s="1">
        <v>6496.7800251589088</v>
      </c>
      <c r="E20">
        <v>6483.7878223762227</v>
      </c>
      <c r="F20">
        <v>6496.7854389986078</v>
      </c>
      <c r="G20">
        <v>6496.7724637856745</v>
      </c>
      <c r="H20">
        <v>6496.7854391483352</v>
      </c>
      <c r="I20">
        <v>6496.7811816871263</v>
      </c>
      <c r="J20">
        <v>6496.7826050705926</v>
      </c>
      <c r="K20">
        <v>6496.7834703936251</v>
      </c>
      <c r="L20">
        <v>6496.7812274142425</v>
      </c>
      <c r="M20">
        <v>6496.7761602319597</v>
      </c>
      <c r="N20">
        <v>6492.0335750820313</v>
      </c>
      <c r="O20">
        <v>6496.7772403951813</v>
      </c>
      <c r="P20">
        <v>6496.7772517534104</v>
      </c>
      <c r="Q20">
        <v>6496.7788879168975</v>
      </c>
      <c r="R20">
        <v>6496.7812636430217</v>
      </c>
      <c r="S20">
        <v>6496.7782252724001</v>
      </c>
      <c r="T20">
        <v>6481.4937688846976</v>
      </c>
      <c r="U20">
        <v>6496.7798502417872</v>
      </c>
      <c r="V20">
        <v>6496.7827506477952</v>
      </c>
      <c r="W20">
        <v>6496.7799846706694</v>
      </c>
      <c r="X20">
        <v>6496.7854389985387</v>
      </c>
      <c r="Y20">
        <v>6496.7772586075998</v>
      </c>
      <c r="Z20">
        <v>6488.3943595359851</v>
      </c>
      <c r="AA20">
        <v>6496.7810575361036</v>
      </c>
      <c r="AB20">
        <v>6496.7792088359292</v>
      </c>
      <c r="AC20">
        <v>6496.7775847488656</v>
      </c>
      <c r="AD20">
        <v>6496.7811702850622</v>
      </c>
      <c r="AE20">
        <v>6496.7804086280721</v>
      </c>
      <c r="AF20" s="1">
        <v>6496.7804067347515</v>
      </c>
      <c r="AG20" s="1">
        <v>6496.7800003620177</v>
      </c>
      <c r="AH20" s="1">
        <v>6496.7793979195012</v>
      </c>
    </row>
    <row r="21" spans="1:34" x14ac:dyDescent="0.3">
      <c r="A21" s="52">
        <f ca="1">Exceedance!U21</f>
        <v>46661</v>
      </c>
      <c r="B21" s="1">
        <v>6494.2434943093331</v>
      </c>
      <c r="C21" s="1">
        <v>6494.2434888930575</v>
      </c>
      <c r="D21" s="1">
        <v>6494.2434918100471</v>
      </c>
      <c r="E21">
        <v>6483.2131893563646</v>
      </c>
      <c r="F21">
        <v>6494.2435038262429</v>
      </c>
      <c r="G21">
        <v>6494.2434750273278</v>
      </c>
      <c r="H21">
        <v>6494.2435038265758</v>
      </c>
      <c r="I21">
        <v>6494.2434943769995</v>
      </c>
      <c r="J21">
        <v>6494.2434975362467</v>
      </c>
      <c r="K21">
        <v>6494.2434994568594</v>
      </c>
      <c r="L21">
        <v>6494.2434944784927</v>
      </c>
      <c r="M21">
        <v>6494.2434832317131</v>
      </c>
      <c r="N21">
        <v>6491.3992263245382</v>
      </c>
      <c r="O21">
        <v>6494.243485629172</v>
      </c>
      <c r="P21">
        <v>6494.2434856543814</v>
      </c>
      <c r="Q21">
        <v>6494.243489285901</v>
      </c>
      <c r="R21">
        <v>6494.243494558903</v>
      </c>
      <c r="S21">
        <v>6494.2434878151389</v>
      </c>
      <c r="T21">
        <v>6484.0636945068773</v>
      </c>
      <c r="U21">
        <v>6494.243491421812</v>
      </c>
      <c r="V21">
        <v>6494.2434978593601</v>
      </c>
      <c r="W21">
        <v>6494.2434917201817</v>
      </c>
      <c r="X21">
        <v>6494.2435038262438</v>
      </c>
      <c r="Y21">
        <v>6494.2434856695945</v>
      </c>
      <c r="Z21">
        <v>6489.4841210846344</v>
      </c>
      <c r="AA21">
        <v>6494.2434941014417</v>
      </c>
      <c r="AB21">
        <v>6494.2434899981918</v>
      </c>
      <c r="AC21">
        <v>6494.2434863934768</v>
      </c>
      <c r="AD21">
        <v>6494.2434943516919</v>
      </c>
      <c r="AE21">
        <v>6494.2434926611686</v>
      </c>
      <c r="AF21" s="1">
        <v>6494.2434926569667</v>
      </c>
      <c r="AG21" s="1">
        <v>6494.2434917550099</v>
      </c>
      <c r="AH21" s="1">
        <v>6494.2434904178681</v>
      </c>
    </row>
    <row r="22" spans="1:34" x14ac:dyDescent="0.3">
      <c r="A22" s="52">
        <f ca="1">Exceedance!U22</f>
        <v>46692</v>
      </c>
      <c r="B22" s="1">
        <v>6491.1773268845318</v>
      </c>
      <c r="C22" s="1">
        <v>6490.4541998719224</v>
      </c>
      <c r="D22" s="1">
        <v>6490.8166135704496</v>
      </c>
      <c r="E22">
        <v>6480.5274136904873</v>
      </c>
      <c r="F22">
        <v>6490.9125580321215</v>
      </c>
      <c r="G22">
        <v>6489.7205279551745</v>
      </c>
      <c r="H22">
        <v>6490.3974055720582</v>
      </c>
      <c r="I22">
        <v>6490.3281641277799</v>
      </c>
      <c r="J22">
        <v>6491.5818224832265</v>
      </c>
      <c r="K22">
        <v>6490.737812891015</v>
      </c>
      <c r="L22">
        <v>6490.8955367955741</v>
      </c>
      <c r="M22">
        <v>6490.7829713365336</v>
      </c>
      <c r="N22">
        <v>6488.761659432319</v>
      </c>
      <c r="O22">
        <v>6490.3503362317997</v>
      </c>
      <c r="P22">
        <v>6489.9039787430147</v>
      </c>
      <c r="Q22">
        <v>6491.6552180587832</v>
      </c>
      <c r="R22">
        <v>6490.7760557491565</v>
      </c>
      <c r="S22">
        <v>6489.9308227934434</v>
      </c>
      <c r="T22">
        <v>6483.0463952948967</v>
      </c>
      <c r="U22">
        <v>6490.8251600767908</v>
      </c>
      <c r="V22">
        <v>6491.603544741788</v>
      </c>
      <c r="W22">
        <v>6490.7145225749955</v>
      </c>
      <c r="X22">
        <v>6491.0411722491481</v>
      </c>
      <c r="Y22">
        <v>6490.8211325408147</v>
      </c>
      <c r="Z22">
        <v>6486.2578094655082</v>
      </c>
      <c r="AA22">
        <v>6491.075607154763</v>
      </c>
      <c r="AB22">
        <v>6490.1931638920178</v>
      </c>
      <c r="AC22">
        <v>6491.2155419313349</v>
      </c>
      <c r="AD22">
        <v>6491.8733251104422</v>
      </c>
      <c r="AE22">
        <v>6490.8581443759904</v>
      </c>
      <c r="AF22" s="1">
        <v>6490.827837667156</v>
      </c>
      <c r="AG22" s="1">
        <v>6490.9707223243568</v>
      </c>
      <c r="AH22" s="1">
        <v>6490.6432671135772</v>
      </c>
    </row>
    <row r="23" spans="1:34" x14ac:dyDescent="0.3">
      <c r="A23" s="52">
        <f ca="1">Exceedance!U23</f>
        <v>46722</v>
      </c>
      <c r="B23" s="1">
        <v>6485.5535841830424</v>
      </c>
      <c r="C23" s="1">
        <v>6484.9593105359008</v>
      </c>
      <c r="D23" s="1">
        <v>6485.2573615401916</v>
      </c>
      <c r="E23">
        <v>6476.650541328152</v>
      </c>
      <c r="F23">
        <v>6485.9888519207498</v>
      </c>
      <c r="G23">
        <v>6483.4026796679564</v>
      </c>
      <c r="H23">
        <v>6485.7132711079448</v>
      </c>
      <c r="I23">
        <v>6485.1091703723905</v>
      </c>
      <c r="J23">
        <v>6486.8494241584094</v>
      </c>
      <c r="K23">
        <v>6485.9311470367411</v>
      </c>
      <c r="L23">
        <v>6486.1167082682759</v>
      </c>
      <c r="M23">
        <v>6485.9101007285763</v>
      </c>
      <c r="N23">
        <v>6484.5310996992393</v>
      </c>
      <c r="O23">
        <v>6485.0491974350116</v>
      </c>
      <c r="P23">
        <v>6484.2350029781728</v>
      </c>
      <c r="Q23">
        <v>6486.5319615227709</v>
      </c>
      <c r="R23">
        <v>6485.9770967688955</v>
      </c>
      <c r="S23">
        <v>6484.1155497195659</v>
      </c>
      <c r="T23">
        <v>6480.030890946392</v>
      </c>
      <c r="U23">
        <v>6485.5259378650899</v>
      </c>
      <c r="V23">
        <v>6487.1111765206051</v>
      </c>
      <c r="W23">
        <v>6485.87256335865</v>
      </c>
      <c r="X23">
        <v>6485.6551535870303</v>
      </c>
      <c r="Y23">
        <v>6486.0281635260926</v>
      </c>
      <c r="Z23">
        <v>6481.4604586151099</v>
      </c>
      <c r="AA23">
        <v>6485.0118962556189</v>
      </c>
      <c r="AB23">
        <v>6484.5064666321496</v>
      </c>
      <c r="AC23">
        <v>6482.3463466344901</v>
      </c>
      <c r="AD23">
        <v>6487.8821227200433</v>
      </c>
      <c r="AE23">
        <v>6485.8658061102251</v>
      </c>
      <c r="AF23" s="1">
        <v>6485.8998142649916</v>
      </c>
      <c r="AG23" s="1">
        <v>6486.2135540644904</v>
      </c>
      <c r="AH23" s="1">
        <v>6485.6294612538759</v>
      </c>
    </row>
    <row r="24" spans="1:34" x14ac:dyDescent="0.3">
      <c r="A24" s="52">
        <f ca="1">Exceedance!U24</f>
        <v>46753</v>
      </c>
      <c r="B24" s="1">
        <v>6478.9709790088955</v>
      </c>
      <c r="C24" s="1">
        <v>6478.5100026351774</v>
      </c>
      <c r="D24" s="1">
        <v>6478.7414120680105</v>
      </c>
      <c r="E24">
        <v>6471.8161606455624</v>
      </c>
      <c r="F24">
        <v>6479.606389145476</v>
      </c>
      <c r="G24">
        <v>6475.2369059505527</v>
      </c>
      <c r="H24">
        <v>6478.650334612862</v>
      </c>
      <c r="I24">
        <v>6479.1246167534964</v>
      </c>
      <c r="J24">
        <v>6480.495676550272</v>
      </c>
      <c r="K24">
        <v>6479.5657649039813</v>
      </c>
      <c r="L24">
        <v>6479.939879990603</v>
      </c>
      <c r="M24">
        <v>6479.8349778191669</v>
      </c>
      <c r="N24">
        <v>6479.087314938477</v>
      </c>
      <c r="O24">
        <v>6478.4202786693249</v>
      </c>
      <c r="P24">
        <v>6477.1660831028885</v>
      </c>
      <c r="Q24">
        <v>6479.8336921966502</v>
      </c>
      <c r="R24">
        <v>6480.5216617539154</v>
      </c>
      <c r="S24">
        <v>6476.8123068679533</v>
      </c>
      <c r="T24">
        <v>6475.8349954012428</v>
      </c>
      <c r="U24">
        <v>6479.0184816885912</v>
      </c>
      <c r="V24">
        <v>6481.2325269814655</v>
      </c>
      <c r="W24">
        <v>6480.014675912772</v>
      </c>
      <c r="X24">
        <v>6478.6366628373371</v>
      </c>
      <c r="Y24">
        <v>6479.8696469399065</v>
      </c>
      <c r="Z24">
        <v>6475.4290450997896</v>
      </c>
      <c r="AA24">
        <v>6477.1287986770676</v>
      </c>
      <c r="AB24">
        <v>6477.2852063917389</v>
      </c>
      <c r="AC24">
        <v>6469.0459556004425</v>
      </c>
      <c r="AD24">
        <v>6482.0471761685549</v>
      </c>
      <c r="AE24">
        <v>6479.4875520397718</v>
      </c>
      <c r="AF24" s="1">
        <v>6479.5863404933079</v>
      </c>
      <c r="AG24" s="1">
        <v>6480.0800471297534</v>
      </c>
      <c r="AH24" s="1">
        <v>6479.1355313510076</v>
      </c>
    </row>
    <row r="25" spans="1:34" x14ac:dyDescent="0.3">
      <c r="A25" s="52">
        <f ca="1">Exceedance!U25</f>
        <v>46784</v>
      </c>
      <c r="B25" s="1">
        <v>6471.4974151585329</v>
      </c>
      <c r="C25" s="1">
        <v>6471.2097570095657</v>
      </c>
      <c r="D25" s="1">
        <v>6471.354040850536</v>
      </c>
      <c r="E25">
        <v>6466.9392111620127</v>
      </c>
      <c r="F25">
        <v>6471.9816586562274</v>
      </c>
      <c r="G25">
        <v>6468.539273144148</v>
      </c>
      <c r="H25">
        <v>6472.2059554106045</v>
      </c>
      <c r="I25">
        <v>6471.3911500780587</v>
      </c>
      <c r="J25">
        <v>6472.7540885149992</v>
      </c>
      <c r="K25">
        <v>6472.4972234096094</v>
      </c>
      <c r="L25">
        <v>6473.6089935395757</v>
      </c>
      <c r="M25">
        <v>6472.9700544425687</v>
      </c>
      <c r="N25">
        <v>6473.0271685637954</v>
      </c>
      <c r="O25">
        <v>6472.7737051740105</v>
      </c>
      <c r="P25">
        <v>6469.182616361024</v>
      </c>
      <c r="Q25">
        <v>6472.1042527949685</v>
      </c>
      <c r="R25">
        <v>6474.0451254535656</v>
      </c>
      <c r="S25">
        <v>6468.5078385326169</v>
      </c>
      <c r="T25">
        <v>6471.1890670729608</v>
      </c>
      <c r="U25">
        <v>6471.9751878023735</v>
      </c>
      <c r="V25">
        <v>6474.3098738391918</v>
      </c>
      <c r="W25">
        <v>6473.779093167439</v>
      </c>
      <c r="X25">
        <v>6470.4808150886665</v>
      </c>
      <c r="Y25">
        <v>6472.8862812907819</v>
      </c>
      <c r="Z25">
        <v>6470.4932479185481</v>
      </c>
      <c r="AA25">
        <v>6469.4578459383092</v>
      </c>
      <c r="AB25">
        <v>6470.9683706330316</v>
      </c>
      <c r="AC25">
        <v>6464.9999999983738</v>
      </c>
      <c r="AD25">
        <v>6475.3084817446697</v>
      </c>
      <c r="AE25">
        <v>6472.7637079541291</v>
      </c>
      <c r="AF25" s="1">
        <v>6472.3863019714427</v>
      </c>
      <c r="AG25" s="1">
        <v>6473.9641646798227</v>
      </c>
      <c r="AH25" s="1">
        <v>6471.5804926530736</v>
      </c>
    </row>
    <row r="26" spans="1:34" x14ac:dyDescent="0.3">
      <c r="A26" s="52">
        <f ca="1">Exceedance!U26</f>
        <v>46813</v>
      </c>
      <c r="B26" s="1">
        <v>6467.2781413743924</v>
      </c>
      <c r="C26" s="1">
        <v>6467.2848327499105</v>
      </c>
      <c r="D26" s="1">
        <v>6467.2817836013683</v>
      </c>
      <c r="E26">
        <v>6467.4013465165135</v>
      </c>
      <c r="F26">
        <v>6467.2727706365777</v>
      </c>
      <c r="G26">
        <v>6467.3127464236477</v>
      </c>
      <c r="H26">
        <v>6467.2796906311023</v>
      </c>
      <c r="I26">
        <v>6467.2813763114536</v>
      </c>
      <c r="J26">
        <v>6467.2637936235351</v>
      </c>
      <c r="K26">
        <v>6467.2732866135129</v>
      </c>
      <c r="L26">
        <v>6467.266759644438</v>
      </c>
      <c r="M26">
        <v>6467.2698943321702</v>
      </c>
      <c r="N26">
        <v>6467.2864936297174</v>
      </c>
      <c r="O26">
        <v>6467.281070968198</v>
      </c>
      <c r="P26">
        <v>6467.2993642765932</v>
      </c>
      <c r="Q26">
        <v>6467.2689314133349</v>
      </c>
      <c r="R26">
        <v>6467.2638835907619</v>
      </c>
      <c r="S26">
        <v>6467.3031189484836</v>
      </c>
      <c r="T26">
        <v>6467.3512044981953</v>
      </c>
      <c r="U26">
        <v>6467.2771052344142</v>
      </c>
      <c r="V26">
        <v>6467.2547228487783</v>
      </c>
      <c r="W26">
        <v>6467.2671870043232</v>
      </c>
      <c r="X26">
        <v>6467.2825221545509</v>
      </c>
      <c r="Y26">
        <v>6467.2693174745518</v>
      </c>
      <c r="Z26">
        <v>6467.329799262413</v>
      </c>
      <c r="AA26">
        <v>6467.2925020619696</v>
      </c>
      <c r="AB26">
        <v>6467.2927488608484</v>
      </c>
      <c r="AC26">
        <v>6480.3008740466812</v>
      </c>
      <c r="AD26">
        <v>6467.2448979229621</v>
      </c>
      <c r="AE26">
        <v>6467.2726510195625</v>
      </c>
      <c r="AF26" s="1">
        <v>6467.2733280508664</v>
      </c>
      <c r="AG26" s="1">
        <v>6467.264117151868</v>
      </c>
      <c r="AH26" s="1">
        <v>6467.2787858964393</v>
      </c>
    </row>
    <row r="27" spans="1:34" x14ac:dyDescent="0.3">
      <c r="A27" s="52">
        <f ca="1">Exceedance!U27</f>
        <v>46844</v>
      </c>
      <c r="B27" s="1">
        <v>6464.9999999978536</v>
      </c>
      <c r="C27" s="1">
        <v>6464.99999999785</v>
      </c>
      <c r="D27" s="1">
        <v>6464.9999999978509</v>
      </c>
      <c r="E27">
        <v>6464.9999999977545</v>
      </c>
      <c r="F27">
        <v>6469.5194563410096</v>
      </c>
      <c r="G27">
        <v>6464.9999999978299</v>
      </c>
      <c r="H27">
        <v>6464.9999999978527</v>
      </c>
      <c r="I27">
        <v>6464.9999999978518</v>
      </c>
      <c r="J27">
        <v>6464.9999999978627</v>
      </c>
      <c r="K27">
        <v>6464.9999999978563</v>
      </c>
      <c r="L27">
        <v>6464.99999999786</v>
      </c>
      <c r="M27">
        <v>6471.2489239127653</v>
      </c>
      <c r="N27">
        <v>6472.1453685375491</v>
      </c>
      <c r="O27">
        <v>6469.7639026501674</v>
      </c>
      <c r="P27">
        <v>6471.977950429854</v>
      </c>
      <c r="Q27">
        <v>6464.999999997859</v>
      </c>
      <c r="R27">
        <v>6464.9999999978627</v>
      </c>
      <c r="S27">
        <v>6474.6021826212109</v>
      </c>
      <c r="T27">
        <v>6464.9999999977972</v>
      </c>
      <c r="U27">
        <v>6464.9999999978545</v>
      </c>
      <c r="V27">
        <v>6471.9594207416267</v>
      </c>
      <c r="W27">
        <v>6464.99999999786</v>
      </c>
      <c r="X27">
        <v>6472.7513102205685</v>
      </c>
      <c r="Y27">
        <v>6470.4852225730519</v>
      </c>
      <c r="Z27">
        <v>6464.9999999978154</v>
      </c>
      <c r="AA27">
        <v>6464.9999999978454</v>
      </c>
      <c r="AB27">
        <v>6464.9999999978445</v>
      </c>
      <c r="AC27">
        <v>6465.0000000000482</v>
      </c>
      <c r="AD27">
        <v>6464.9999999978736</v>
      </c>
      <c r="AE27">
        <v>6470.3725593155423</v>
      </c>
      <c r="AF27" s="1">
        <v>6464.9999999978563</v>
      </c>
      <c r="AG27" s="1">
        <v>6464.9999999978627</v>
      </c>
      <c r="AH27" s="1">
        <v>6475.9553673688297</v>
      </c>
    </row>
    <row r="28" spans="1:34" x14ac:dyDescent="0.3">
      <c r="A28" s="52">
        <f ca="1">Exceedance!U28</f>
        <v>46874</v>
      </c>
      <c r="B28" s="1">
        <v>6480.0000001076351</v>
      </c>
      <c r="C28" s="1">
        <v>6480.0000001076351</v>
      </c>
      <c r="D28" s="1">
        <v>6480.0000001076351</v>
      </c>
      <c r="E28">
        <v>6480.0000001076351</v>
      </c>
      <c r="F28">
        <v>6480.0000000801729</v>
      </c>
      <c r="G28">
        <v>6465.0000000000045</v>
      </c>
      <c r="H28">
        <v>6472.6233410235391</v>
      </c>
      <c r="I28">
        <v>6480.0000001076351</v>
      </c>
      <c r="J28">
        <v>6480.0000001076351</v>
      </c>
      <c r="K28">
        <v>6480.0000001076351</v>
      </c>
      <c r="L28">
        <v>6480.0000001076351</v>
      </c>
      <c r="M28">
        <v>6480.0000000693572</v>
      </c>
      <c r="N28">
        <v>6475.685615061012</v>
      </c>
      <c r="O28">
        <v>6474.2397425178733</v>
      </c>
      <c r="P28">
        <v>6474.3468939301447</v>
      </c>
      <c r="Q28">
        <v>6479.3036884038793</v>
      </c>
      <c r="R28">
        <v>6480.0000001076351</v>
      </c>
      <c r="S28">
        <v>6480.0000000483042</v>
      </c>
      <c r="T28">
        <v>6479.6754490729954</v>
      </c>
      <c r="U28">
        <v>6478.5729060625799</v>
      </c>
      <c r="V28">
        <v>6470.507135247497</v>
      </c>
      <c r="W28">
        <v>6480.0000001076351</v>
      </c>
      <c r="X28">
        <v>6480.0000000605542</v>
      </c>
      <c r="Y28">
        <v>6478.7620379402952</v>
      </c>
      <c r="Z28">
        <v>6480.0000001076351</v>
      </c>
      <c r="AA28">
        <v>6480.0000001076351</v>
      </c>
      <c r="AB28">
        <v>6473.2035154233636</v>
      </c>
      <c r="AC28">
        <v>6477.6766710047741</v>
      </c>
      <c r="AD28">
        <v>6480.0000001076351</v>
      </c>
      <c r="AE28">
        <v>6469.0457087995537</v>
      </c>
      <c r="AF28" s="1">
        <v>6477.1726157595167</v>
      </c>
      <c r="AG28" s="1">
        <v>6468.846001280177</v>
      </c>
      <c r="AH28" s="1">
        <v>6480.0000000368382</v>
      </c>
    </row>
    <row r="29" spans="1:34" x14ac:dyDescent="0.3">
      <c r="A29" s="52">
        <f ca="1">Exceedance!U29</f>
        <v>46905</v>
      </c>
      <c r="B29" s="1">
        <v>6500.0000000139453</v>
      </c>
      <c r="C29" s="1">
        <v>6500.0000000139453</v>
      </c>
      <c r="D29" s="1">
        <v>6500.0000000139453</v>
      </c>
      <c r="E29">
        <v>6500.0000000139453</v>
      </c>
      <c r="F29">
        <v>6499.3933053787841</v>
      </c>
      <c r="G29">
        <v>6500.0000000257141</v>
      </c>
      <c r="H29">
        <v>6500.0000000206855</v>
      </c>
      <c r="I29">
        <v>6500.0000000139444</v>
      </c>
      <c r="J29">
        <v>6500.0000000139453</v>
      </c>
      <c r="K29">
        <v>6500.0000000139453</v>
      </c>
      <c r="L29">
        <v>6500.0000000139453</v>
      </c>
      <c r="M29">
        <v>6494.2822435928329</v>
      </c>
      <c r="N29">
        <v>6500.0000000183327</v>
      </c>
      <c r="O29">
        <v>6500.0000000194714</v>
      </c>
      <c r="P29">
        <v>6500.0000000194204</v>
      </c>
      <c r="Q29">
        <v>6500.0000000148384</v>
      </c>
      <c r="R29">
        <v>6500.0000000139453</v>
      </c>
      <c r="S29">
        <v>6486.7561850908278</v>
      </c>
      <c r="T29">
        <v>6500.0000000144782</v>
      </c>
      <c r="U29">
        <v>6500.0000000156133</v>
      </c>
      <c r="V29">
        <v>6500.0000000220352</v>
      </c>
      <c r="W29">
        <v>6500.0000000139453</v>
      </c>
      <c r="X29">
        <v>6500.0000000139453</v>
      </c>
      <c r="Y29">
        <v>6490.2215805880751</v>
      </c>
      <c r="Z29">
        <v>6500.0000000139444</v>
      </c>
      <c r="AA29">
        <v>6500.0000000139444</v>
      </c>
      <c r="AB29">
        <v>6500.0000000202426</v>
      </c>
      <c r="AC29">
        <v>6500.0000000164946</v>
      </c>
      <c r="AD29">
        <v>6500.0000000139453</v>
      </c>
      <c r="AE29">
        <v>6500.0000000228993</v>
      </c>
      <c r="AF29" s="1">
        <v>6500.0000000169266</v>
      </c>
      <c r="AG29" s="1">
        <v>6500.0000000231139</v>
      </c>
      <c r="AH29" s="1">
        <v>6485.5304657340503</v>
      </c>
    </row>
    <row r="30" spans="1:34" x14ac:dyDescent="0.3">
      <c r="A30" s="52">
        <f ca="1">Exceedance!U30</f>
        <v>46935</v>
      </c>
      <c r="B30" s="1">
        <v>6505.5000000422906</v>
      </c>
      <c r="C30" s="1">
        <v>6505.5000000422906</v>
      </c>
      <c r="D30" s="1">
        <v>6505.5000000422906</v>
      </c>
      <c r="E30">
        <v>6505.5000000422906</v>
      </c>
      <c r="F30">
        <v>6499.8521628450635</v>
      </c>
      <c r="G30">
        <v>6505.5000000422906</v>
      </c>
      <c r="H30">
        <v>6505.5000000422906</v>
      </c>
      <c r="I30">
        <v>6505.5000000422906</v>
      </c>
      <c r="J30">
        <v>6505.5000000422906</v>
      </c>
      <c r="K30">
        <v>6505.5000000422906</v>
      </c>
      <c r="L30">
        <v>6505.2044529592249</v>
      </c>
      <c r="M30">
        <v>6494.6496067654234</v>
      </c>
      <c r="N30">
        <v>6505.5000000422906</v>
      </c>
      <c r="O30">
        <v>6505.5000000422906</v>
      </c>
      <c r="P30">
        <v>6505.5000000422906</v>
      </c>
      <c r="Q30">
        <v>6505.5000000422906</v>
      </c>
      <c r="R30">
        <v>6505.5000000422906</v>
      </c>
      <c r="S30">
        <v>6484.5306877268476</v>
      </c>
      <c r="T30">
        <v>6505.5000000422906</v>
      </c>
      <c r="U30">
        <v>6505.5000000422906</v>
      </c>
      <c r="V30">
        <v>6505.5000000422906</v>
      </c>
      <c r="W30">
        <v>6505.5000000422906</v>
      </c>
      <c r="X30">
        <v>6505.5000000422906</v>
      </c>
      <c r="Y30">
        <v>6491.4082481704281</v>
      </c>
      <c r="Z30">
        <v>6505.5000000422906</v>
      </c>
      <c r="AA30">
        <v>6505.5000000422906</v>
      </c>
      <c r="AB30">
        <v>6505.5000000422906</v>
      </c>
      <c r="AC30">
        <v>6505.5000000422906</v>
      </c>
      <c r="AD30">
        <v>6505.5000000422906</v>
      </c>
      <c r="AE30">
        <v>6505.5000000422906</v>
      </c>
      <c r="AF30" s="1">
        <v>6505.5000000422906</v>
      </c>
      <c r="AG30" s="1">
        <v>6505.5000000422906</v>
      </c>
      <c r="AH30" s="1">
        <v>6485.9584939469787</v>
      </c>
    </row>
    <row r="31" spans="1:34" x14ac:dyDescent="0.3">
      <c r="A31" s="52">
        <f ca="1">Exceedance!U31</f>
        <v>46966</v>
      </c>
      <c r="B31" s="1">
        <v>6502.385724039179</v>
      </c>
      <c r="C31" s="1">
        <v>6502.385724039179</v>
      </c>
      <c r="D31" s="1">
        <v>6502.385724039179</v>
      </c>
      <c r="E31">
        <v>6506.0000007269928</v>
      </c>
      <c r="F31">
        <v>6498.3457034571647</v>
      </c>
      <c r="G31">
        <v>6506.0001673148627</v>
      </c>
      <c r="H31">
        <v>6503.3936177217938</v>
      </c>
      <c r="I31">
        <v>6504.3608769534831</v>
      </c>
      <c r="J31">
        <v>6504.8096117410778</v>
      </c>
      <c r="K31">
        <v>6503.2200295273515</v>
      </c>
      <c r="L31">
        <v>6500.6374488433703</v>
      </c>
      <c r="M31">
        <v>6493.8081522285811</v>
      </c>
      <c r="N31">
        <v>6501.0231699570486</v>
      </c>
      <c r="O31">
        <v>6501.1009054882797</v>
      </c>
      <c r="P31">
        <v>6501.913394588043</v>
      </c>
      <c r="Q31">
        <v>6503.3515812177347</v>
      </c>
      <c r="R31">
        <v>6501.6100804579919</v>
      </c>
      <c r="S31">
        <v>6484.8626789931304</v>
      </c>
      <c r="T31">
        <v>6502.0792115905979</v>
      </c>
      <c r="U31">
        <v>6504.4260307330842</v>
      </c>
      <c r="V31">
        <v>6502.4177616709512</v>
      </c>
      <c r="W31">
        <v>6506.0000005835473</v>
      </c>
      <c r="X31">
        <v>6501.6519122450509</v>
      </c>
      <c r="Y31">
        <v>6490.8851709779419</v>
      </c>
      <c r="Z31">
        <v>6502.9251392718634</v>
      </c>
      <c r="AA31">
        <v>6501.8706951031336</v>
      </c>
      <c r="AB31">
        <v>6501.4046842572779</v>
      </c>
      <c r="AC31">
        <v>6503.1159932705868</v>
      </c>
      <c r="AD31">
        <v>6502.7296691671145</v>
      </c>
      <c r="AE31">
        <v>6502.6166111943003</v>
      </c>
      <c r="AF31" s="1">
        <v>6502.4293499104779</v>
      </c>
      <c r="AG31" s="1">
        <v>6501.9488387262263</v>
      </c>
      <c r="AH31" s="1">
        <v>6485.0016637800163</v>
      </c>
    </row>
    <row r="32" spans="1:34" x14ac:dyDescent="0.3">
      <c r="A32" s="52">
        <f ca="1">Exceedance!U32</f>
        <v>46997</v>
      </c>
      <c r="B32" s="1">
        <v>6496.7800251589088</v>
      </c>
      <c r="C32" s="1">
        <v>6496.7800251589088</v>
      </c>
      <c r="D32" s="1">
        <v>6496.7800251589088</v>
      </c>
      <c r="E32">
        <v>6496.7854389985487</v>
      </c>
      <c r="F32">
        <v>6496.7741370401982</v>
      </c>
      <c r="G32">
        <v>6496.7854390388247</v>
      </c>
      <c r="H32">
        <v>6496.7812504086105</v>
      </c>
      <c r="I32">
        <v>6496.7824836352484</v>
      </c>
      <c r="J32">
        <v>6496.7831657591869</v>
      </c>
      <c r="K32">
        <v>6496.781117833505</v>
      </c>
      <c r="L32">
        <v>6496.7766359797824</v>
      </c>
      <c r="M32">
        <v>6492.9800554178628</v>
      </c>
      <c r="N32">
        <v>6496.7772338614823</v>
      </c>
      <c r="O32">
        <v>6496.7772546098859</v>
      </c>
      <c r="P32">
        <v>6496.7794128826154</v>
      </c>
      <c r="Q32">
        <v>6496.7812134373098</v>
      </c>
      <c r="R32">
        <v>6496.7782035950268</v>
      </c>
      <c r="S32">
        <v>6485.1088994532774</v>
      </c>
      <c r="T32">
        <v>6496.7798529473503</v>
      </c>
      <c r="U32">
        <v>6496.7825498351094</v>
      </c>
      <c r="V32">
        <v>6496.7800566528704</v>
      </c>
      <c r="W32">
        <v>6496.7854389985141</v>
      </c>
      <c r="X32">
        <v>6496.7783458240774</v>
      </c>
      <c r="Y32">
        <v>6491.5831101188533</v>
      </c>
      <c r="Z32">
        <v>6496.7808826830087</v>
      </c>
      <c r="AA32">
        <v>6496.7792160275267</v>
      </c>
      <c r="AB32">
        <v>6496.7776572500634</v>
      </c>
      <c r="AC32">
        <v>6496.7810735865742</v>
      </c>
      <c r="AD32">
        <v>6496.7804909857796</v>
      </c>
      <c r="AE32">
        <v>6496.7803057655665</v>
      </c>
      <c r="AF32" s="1">
        <v>6496.7800692934916</v>
      </c>
      <c r="AG32" s="1">
        <v>6496.7795889952422</v>
      </c>
      <c r="AH32" s="1">
        <v>6484.8413882351524</v>
      </c>
    </row>
    <row r="33" spans="1:34" x14ac:dyDescent="0.3">
      <c r="A33" s="52">
        <f ca="1">Exceedance!U33</f>
        <v>47027</v>
      </c>
      <c r="B33" s="1">
        <v>6494.2434918100471</v>
      </c>
      <c r="C33" s="1">
        <v>6494.2434918100462</v>
      </c>
      <c r="D33" s="1">
        <v>6494.2434918100471</v>
      </c>
      <c r="E33">
        <v>6494.2435038262429</v>
      </c>
      <c r="F33">
        <v>6494.2434787411721</v>
      </c>
      <c r="G33">
        <v>6494.243503826332</v>
      </c>
      <c r="H33">
        <v>6494.243494529529</v>
      </c>
      <c r="I33">
        <v>6494.243497266717</v>
      </c>
      <c r="J33">
        <v>6494.2434987807128</v>
      </c>
      <c r="K33">
        <v>6494.2434942352747</v>
      </c>
      <c r="L33">
        <v>6494.2434842876519</v>
      </c>
      <c r="M33">
        <v>6492.5035092643056</v>
      </c>
      <c r="N33">
        <v>6494.2434856146701</v>
      </c>
      <c r="O33">
        <v>6494.2434856607215</v>
      </c>
      <c r="P33">
        <v>6494.2434904510792</v>
      </c>
      <c r="Q33">
        <v>6494.2434944474708</v>
      </c>
      <c r="R33">
        <v>6494.2434877670248</v>
      </c>
      <c r="S33">
        <v>6488.0070114830842</v>
      </c>
      <c r="T33">
        <v>6494.2434914278174</v>
      </c>
      <c r="U33">
        <v>6494.2434974136495</v>
      </c>
      <c r="V33">
        <v>6494.243491879949</v>
      </c>
      <c r="W33">
        <v>6494.2435038262429</v>
      </c>
      <c r="X33">
        <v>6494.2434880827077</v>
      </c>
      <c r="Y33">
        <v>6492.792783060243</v>
      </c>
      <c r="Z33">
        <v>6494.2434937133494</v>
      </c>
      <c r="AA33">
        <v>6494.2434900141525</v>
      </c>
      <c r="AB33">
        <v>6494.2434865543946</v>
      </c>
      <c r="AC33">
        <v>6494.2434941370666</v>
      </c>
      <c r="AD33">
        <v>6494.2434928439643</v>
      </c>
      <c r="AE33">
        <v>6494.2434924328627</v>
      </c>
      <c r="AF33" s="1">
        <v>6494.2434919080051</v>
      </c>
      <c r="AG33" s="1">
        <v>6494.2434908419673</v>
      </c>
      <c r="AH33" s="1">
        <v>6484.4278794424035</v>
      </c>
    </row>
    <row r="34" spans="1:34" x14ac:dyDescent="0.3">
      <c r="A34" s="52">
        <f ca="1">Exceedance!U34</f>
        <v>47058</v>
      </c>
      <c r="B34" s="1">
        <v>6491.1127332377091</v>
      </c>
      <c r="C34" s="1">
        <v>6490.3902032328415</v>
      </c>
      <c r="D34" s="1">
        <v>6490.7523584148475</v>
      </c>
      <c r="E34">
        <v>6490.8535397063997</v>
      </c>
      <c r="F34">
        <v>6489.7248715022361</v>
      </c>
      <c r="G34">
        <v>6490.3917419904983</v>
      </c>
      <c r="H34">
        <v>6490.3576289932998</v>
      </c>
      <c r="I34">
        <v>6491.5478672646504</v>
      </c>
      <c r="J34">
        <v>6490.7708999500865</v>
      </c>
      <c r="K34">
        <v>6490.8821316673229</v>
      </c>
      <c r="L34">
        <v>6490.8573860269153</v>
      </c>
      <c r="M34">
        <v>6489.6986532096944</v>
      </c>
      <c r="N34">
        <v>6490.3064176715343</v>
      </c>
      <c r="O34">
        <v>6489.8807157855135</v>
      </c>
      <c r="P34">
        <v>6491.6778210373532</v>
      </c>
      <c r="Q34">
        <v>6490.7568798725561</v>
      </c>
      <c r="R34">
        <v>6489.9207440805076</v>
      </c>
      <c r="S34">
        <v>6486.3159018347969</v>
      </c>
      <c r="T34">
        <v>6490.8040546731208</v>
      </c>
      <c r="U34">
        <v>6491.5745192595432</v>
      </c>
      <c r="V34">
        <v>6490.7458004769214</v>
      </c>
      <c r="W34">
        <v>6490.9660104814375</v>
      </c>
      <c r="X34">
        <v>6490.9497926543727</v>
      </c>
      <c r="Y34">
        <v>6489.0322372178316</v>
      </c>
      <c r="Z34">
        <v>6490.9491148682528</v>
      </c>
      <c r="AA34">
        <v>6490.2144049992958</v>
      </c>
      <c r="AB34">
        <v>6491.3673829837689</v>
      </c>
      <c r="AC34">
        <v>6491.855461057462</v>
      </c>
      <c r="AD34">
        <v>6490.9182501711985</v>
      </c>
      <c r="AE34">
        <v>6490.8323445088672</v>
      </c>
      <c r="AF34" s="1">
        <v>6491.0005507425994</v>
      </c>
      <c r="AG34" s="1">
        <v>6490.6425275561032</v>
      </c>
      <c r="AH34" s="1">
        <v>6481.5789597401917</v>
      </c>
    </row>
    <row r="35" spans="1:34" x14ac:dyDescent="0.3">
      <c r="A35" s="52">
        <f ca="1">Exceedance!U35</f>
        <v>47088</v>
      </c>
      <c r="B35" s="1">
        <v>6485.4088268197511</v>
      </c>
      <c r="C35" s="1">
        <v>6484.8156201923121</v>
      </c>
      <c r="D35" s="1">
        <v>6485.1130334230611</v>
      </c>
      <c r="E35">
        <v>6485.8747685642784</v>
      </c>
      <c r="F35">
        <v>6483.3895376336759</v>
      </c>
      <c r="G35">
        <v>6485.6316635968742</v>
      </c>
      <c r="H35">
        <v>6485.1395379100622</v>
      </c>
      <c r="I35">
        <v>6486.7798616364998</v>
      </c>
      <c r="J35">
        <v>6485.9664873696684</v>
      </c>
      <c r="K35">
        <v>6486.0655747197543</v>
      </c>
      <c r="L35">
        <v>6486.0059181199858</v>
      </c>
      <c r="M35">
        <v>6485.248635936332</v>
      </c>
      <c r="N35">
        <v>6484.9612678434578</v>
      </c>
      <c r="O35">
        <v>6484.1714504060337</v>
      </c>
      <c r="P35">
        <v>6486.5484595923181</v>
      </c>
      <c r="Q35">
        <v>6485.9403942189565</v>
      </c>
      <c r="R35">
        <v>6484.0778664447753</v>
      </c>
      <c r="S35">
        <v>6482.6641676797026</v>
      </c>
      <c r="T35">
        <v>6485.4687222795128</v>
      </c>
      <c r="U35">
        <v>6487.0439967698749</v>
      </c>
      <c r="V35">
        <v>6485.8874003353058</v>
      </c>
      <c r="W35">
        <v>6485.5219517861296</v>
      </c>
      <c r="X35">
        <v>6486.1969134910851</v>
      </c>
      <c r="Y35">
        <v>6483.734006355623</v>
      </c>
      <c r="Z35">
        <v>6484.8370727058627</v>
      </c>
      <c r="AA35">
        <v>6484.5136276540225</v>
      </c>
      <c r="AB35">
        <v>6482.671542048648</v>
      </c>
      <c r="AC35">
        <v>6487.7667708215786</v>
      </c>
      <c r="AD35">
        <v>6485.9453148972161</v>
      </c>
      <c r="AE35">
        <v>6485.882610252851</v>
      </c>
      <c r="AF35">
        <v>6486.2346558717572</v>
      </c>
      <c r="AG35" s="1">
        <v>6485.5825470940581</v>
      </c>
      <c r="AH35" s="1">
        <v>6477.5148287394968</v>
      </c>
    </row>
    <row r="36" spans="1:34" x14ac:dyDescent="0.3">
      <c r="A36" s="52">
        <f ca="1">Exceedance!U36</f>
        <v>47119</v>
      </c>
      <c r="B36" s="1">
        <v>6478.7131788866864</v>
      </c>
      <c r="C36" s="1">
        <v>6478.2532286626947</v>
      </c>
      <c r="D36" s="1">
        <v>6478.4838759591212</v>
      </c>
      <c r="E36" s="1">
        <v>6479.4280224575123</v>
      </c>
      <c r="F36">
        <v>6475.1500233870456</v>
      </c>
      <c r="G36">
        <v>6478.484803374794</v>
      </c>
      <c r="H36">
        <v>6479.138865917661</v>
      </c>
      <c r="I36">
        <v>6480.3669907944941</v>
      </c>
      <c r="J36">
        <v>6479.5394597010691</v>
      </c>
      <c r="K36">
        <v>6479.8254928119622</v>
      </c>
      <c r="L36">
        <v>6479.9117284238428</v>
      </c>
      <c r="M36">
        <v>6479.5706006778273</v>
      </c>
      <c r="N36">
        <v>6478.2788131411144</v>
      </c>
      <c r="O36">
        <v>6477.040958028856</v>
      </c>
      <c r="P36">
        <v>6479.8264368385608</v>
      </c>
      <c r="Q36">
        <v>6480.4096207163411</v>
      </c>
      <c r="R36">
        <v>6476.6658311560768</v>
      </c>
      <c r="S36">
        <v>6477.7800373809132</v>
      </c>
      <c r="T36">
        <v>6478.9186150004925</v>
      </c>
      <c r="U36">
        <v>6481.1127924816346</v>
      </c>
      <c r="V36">
        <v>6479.9901737119571</v>
      </c>
      <c r="W36">
        <v>6478.4573733594707</v>
      </c>
      <c r="X36">
        <v>6480.0164394001367</v>
      </c>
      <c r="Y36">
        <v>6477.1368146616815</v>
      </c>
      <c r="Z36">
        <v>6476.9068608733223</v>
      </c>
      <c r="AA36">
        <v>6477.2356970363053</v>
      </c>
      <c r="AB36">
        <v>6469.7077677723055</v>
      </c>
      <c r="AC36">
        <v>6481.859547722308</v>
      </c>
      <c r="AD36">
        <v>6479.5283724294832</v>
      </c>
      <c r="AE36">
        <v>6479.5189414754577</v>
      </c>
      <c r="AF36" s="1">
        <v>6480.0636772491825</v>
      </c>
      <c r="AG36" s="1">
        <v>6479.0273342073224</v>
      </c>
      <c r="AH36" s="1">
        <v>6472.4182697314518</v>
      </c>
    </row>
    <row r="37" spans="1:34" x14ac:dyDescent="0.3">
      <c r="A37" s="52">
        <f ca="1">Exceedance!U37</f>
        <v>47150</v>
      </c>
      <c r="B37" s="1">
        <v>6471.6058675905633</v>
      </c>
      <c r="C37" s="1">
        <v>6471.3166281984322</v>
      </c>
      <c r="D37" s="1">
        <v>6471.4613831763627</v>
      </c>
      <c r="E37" s="1">
        <v>6472.000036801378</v>
      </c>
      <c r="F37" s="1">
        <v>6468.6433584978249</v>
      </c>
      <c r="G37" s="1">
        <v>6472.2310605478624</v>
      </c>
      <c r="H37" s="1">
        <v>6471.6575718560998</v>
      </c>
      <c r="I37" s="1">
        <v>6472.8095787530574</v>
      </c>
      <c r="J37" s="1">
        <v>6472.6065707906164</v>
      </c>
      <c r="K37" s="1">
        <v>6473.665244202326</v>
      </c>
      <c r="L37" s="1">
        <v>6473.197338901964</v>
      </c>
      <c r="M37" s="1">
        <v>6473.4349505573136</v>
      </c>
      <c r="N37" s="1">
        <v>6472.8099542476866</v>
      </c>
      <c r="O37" s="1">
        <v>6469.2547058947112</v>
      </c>
      <c r="P37" s="1">
        <v>6472.3259334804407</v>
      </c>
      <c r="Q37" s="1">
        <v>6474.0937618492917</v>
      </c>
      <c r="R37" s="1">
        <v>6468.5572495395227</v>
      </c>
      <c r="S37" s="1">
        <v>6472.4288137693366</v>
      </c>
      <c r="T37" s="1">
        <v>6472.0059145544774</v>
      </c>
      <c r="U37" s="1">
        <v>6474.360215549832</v>
      </c>
      <c r="V37" s="1">
        <v>6473.8807528726293</v>
      </c>
      <c r="W37" s="1">
        <v>6470.507023294761</v>
      </c>
      <c r="X37" s="1">
        <v>6473.1866144973847</v>
      </c>
      <c r="Y37" s="1">
        <v>6471.6107255531606</v>
      </c>
      <c r="Z37" s="1">
        <v>6469.4796663638272</v>
      </c>
      <c r="AA37" s="1">
        <v>6471.0783913606947</v>
      </c>
      <c r="AB37" s="1">
        <v>6464.9999999981719</v>
      </c>
      <c r="AC37" s="1">
        <v>6475.3079641251197</v>
      </c>
      <c r="AD37" s="1">
        <v>6472.9322186468862</v>
      </c>
      <c r="AE37" s="1">
        <v>6472.4871842124303</v>
      </c>
      <c r="AF37" s="1">
        <v>6474.0729101676143</v>
      </c>
      <c r="AG37" s="1">
        <v>6471.6512968183561</v>
      </c>
      <c r="AH37" s="1">
        <v>6467.3769302574738</v>
      </c>
    </row>
    <row r="38" spans="1:34" x14ac:dyDescent="0.3">
      <c r="A38" s="52">
        <f ca="1">Exceedance!U38</f>
        <v>47178</v>
      </c>
      <c r="B38" s="1">
        <v>6467.2801681101982</v>
      </c>
      <c r="C38" s="1">
        <v>6467.2865682797028</v>
      </c>
      <c r="D38" s="1">
        <v>6467.2833010617651</v>
      </c>
      <c r="E38" s="1">
        <v>6467.2744100524069</v>
      </c>
      <c r="F38">
        <v>6467.312505946793</v>
      </c>
      <c r="G38">
        <v>6467.2808275467023</v>
      </c>
      <c r="H38">
        <v>6467.2805765786616</v>
      </c>
      <c r="I38">
        <v>6467.2645258885741</v>
      </c>
      <c r="J38">
        <v>6467.2727141390014</v>
      </c>
      <c r="K38">
        <v>6467.2674229788317</v>
      </c>
      <c r="L38">
        <v>6467.2681878763979</v>
      </c>
      <c r="M38">
        <v>6467.2781405988035</v>
      </c>
      <c r="N38">
        <v>6467.2816874737837</v>
      </c>
      <c r="O38">
        <v>6467.2995763241188</v>
      </c>
      <c r="P38">
        <v>6467.2685904811424</v>
      </c>
      <c r="Q38">
        <v>6467.2646458668969</v>
      </c>
      <c r="R38">
        <v>6467.3038455987471</v>
      </c>
      <c r="S38">
        <v>6467.3133376326696</v>
      </c>
      <c r="T38">
        <v>6467.2779157206787</v>
      </c>
      <c r="U38">
        <v>6467.254858158667</v>
      </c>
      <c r="V38">
        <v>6467.2665517819723</v>
      </c>
      <c r="W38">
        <v>6467.2839883510869</v>
      </c>
      <c r="X38">
        <v>6467.2669849045342</v>
      </c>
      <c r="Y38">
        <v>6467.2988928087107</v>
      </c>
      <c r="Z38">
        <v>6467.2945457580227</v>
      </c>
      <c r="AA38">
        <v>6467.2926264430389</v>
      </c>
      <c r="AB38">
        <v>6478.6750250890773</v>
      </c>
      <c r="AC38">
        <v>6467.2464838065953</v>
      </c>
      <c r="AD38">
        <v>6467.2709411808819</v>
      </c>
      <c r="AE38">
        <v>6467.2734679756077</v>
      </c>
      <c r="AF38" s="1">
        <v>6467.2637214802871</v>
      </c>
      <c r="AG38" s="1">
        <v>6467.2788437064673</v>
      </c>
      <c r="AH38" s="1">
        <v>6467.3895245184067</v>
      </c>
    </row>
    <row r="39" spans="1:34" x14ac:dyDescent="0.3">
      <c r="A39" s="52">
        <f ca="1">Exceedance!U39</f>
        <v>47209</v>
      </c>
      <c r="B39" s="1">
        <v>6464.9999999978527</v>
      </c>
      <c r="C39" s="1">
        <v>6464.9999999978481</v>
      </c>
      <c r="D39" s="1">
        <v>6464.9999999978509</v>
      </c>
      <c r="E39" s="1">
        <v>6469.7109215388755</v>
      </c>
      <c r="F39">
        <v>6464.9999999978299</v>
      </c>
      <c r="G39">
        <v>6464.9999999978518</v>
      </c>
      <c r="H39">
        <v>6464.9999999978518</v>
      </c>
      <c r="I39">
        <v>6464.9999999978618</v>
      </c>
      <c r="J39">
        <v>6464.9999999978572</v>
      </c>
      <c r="K39">
        <v>6464.99999999786</v>
      </c>
      <c r="L39">
        <v>6471.4522061765483</v>
      </c>
      <c r="M39">
        <v>6472.2505476392507</v>
      </c>
      <c r="N39">
        <v>6469.9099753856099</v>
      </c>
      <c r="O39">
        <v>6472.0813866437747</v>
      </c>
      <c r="P39">
        <v>6464.999999997859</v>
      </c>
      <c r="Q39">
        <v>6464.9999999978618</v>
      </c>
      <c r="R39">
        <v>6474.7519582131454</v>
      </c>
      <c r="S39">
        <v>6464.999999997829</v>
      </c>
      <c r="T39">
        <v>6464.9999999978536</v>
      </c>
      <c r="U39">
        <v>6472.1534222704049</v>
      </c>
      <c r="V39">
        <v>6464.9999999978609</v>
      </c>
      <c r="W39">
        <v>6472.9473348035854</v>
      </c>
      <c r="X39">
        <v>6471.1231608938424</v>
      </c>
      <c r="Y39">
        <v>6464.9999999978409</v>
      </c>
      <c r="Z39">
        <v>6464.9999999978436</v>
      </c>
      <c r="AA39">
        <v>6464.9999999978445</v>
      </c>
      <c r="AB39">
        <v>6465.0000000000409</v>
      </c>
      <c r="AC39">
        <v>6464.9999999978727</v>
      </c>
      <c r="AD39">
        <v>6470.5351090252125</v>
      </c>
      <c r="AE39">
        <v>6464.9999999978563</v>
      </c>
      <c r="AF39" s="1">
        <v>6464.9999999978627</v>
      </c>
      <c r="AG39" s="1">
        <v>6476.3453579544757</v>
      </c>
      <c r="AH39" s="1">
        <v>6464.9999999977645</v>
      </c>
    </row>
    <row r="40" spans="1:34" x14ac:dyDescent="0.3">
      <c r="A40" s="52">
        <f ca="1">Exceedance!U40</f>
        <v>47239</v>
      </c>
      <c r="B40" s="1">
        <v>6480.0000001076351</v>
      </c>
      <c r="C40" s="1">
        <v>6480.0000001076351</v>
      </c>
      <c r="D40" s="1">
        <v>6480.0000001076351</v>
      </c>
      <c r="E40" s="1">
        <v>6480.0000000786576</v>
      </c>
      <c r="F40">
        <v>6465.0000000000045</v>
      </c>
      <c r="G40">
        <v>6472.6647842235097</v>
      </c>
      <c r="H40">
        <v>6480.0000001076351</v>
      </c>
      <c r="I40">
        <v>6480.0000001076351</v>
      </c>
      <c r="J40">
        <v>6480.0000001076351</v>
      </c>
      <c r="K40">
        <v>6480.0000001076351</v>
      </c>
      <c r="L40">
        <v>6480.0000000685477</v>
      </c>
      <c r="M40">
        <v>6475.9688295559063</v>
      </c>
      <c r="N40">
        <v>6474.5229477588473</v>
      </c>
      <c r="O40">
        <v>6474.6128300159498</v>
      </c>
      <c r="P40">
        <v>6477.9944417067009</v>
      </c>
      <c r="Q40">
        <v>6480.0000001076351</v>
      </c>
      <c r="R40">
        <v>6480.0000000467926</v>
      </c>
      <c r="S40">
        <v>6479.9701889786093</v>
      </c>
      <c r="T40">
        <v>6476.7459842711687</v>
      </c>
      <c r="U40">
        <v>6470.801254609737</v>
      </c>
      <c r="V40">
        <v>6480.0000001076351</v>
      </c>
      <c r="W40">
        <v>6480.0000000585042</v>
      </c>
      <c r="X40">
        <v>6479.603406198351</v>
      </c>
      <c r="Y40">
        <v>6480.0000001076351</v>
      </c>
      <c r="Z40">
        <v>6480.0000001076351</v>
      </c>
      <c r="AA40">
        <v>6473.3174206000967</v>
      </c>
      <c r="AB40">
        <v>6477.7365128458268</v>
      </c>
      <c r="AC40">
        <v>6480.0000001076351</v>
      </c>
      <c r="AD40">
        <v>6469.4446265821962</v>
      </c>
      <c r="AE40">
        <v>6477.3319645683123</v>
      </c>
      <c r="AF40" s="1">
        <v>6468.2069255941396</v>
      </c>
      <c r="AG40" s="1">
        <v>6480.0000000351574</v>
      </c>
      <c r="AH40" s="1">
        <v>6480.0000001076351</v>
      </c>
    </row>
    <row r="41" spans="1:34" x14ac:dyDescent="0.3">
      <c r="A41" s="52">
        <f ca="1">Exceedance!U41</f>
        <v>47270</v>
      </c>
      <c r="B41" s="1">
        <v>6500.0000000139444</v>
      </c>
      <c r="C41" s="1">
        <v>6500.0000000139453</v>
      </c>
      <c r="D41" s="1">
        <v>6500.0000000139453</v>
      </c>
      <c r="E41" s="1">
        <v>6499.1927291367292</v>
      </c>
      <c r="F41">
        <v>6500.0000000257141</v>
      </c>
      <c r="G41">
        <v>6500.0000000206483</v>
      </c>
      <c r="H41">
        <v>6500.0000000139453</v>
      </c>
      <c r="I41">
        <v>6500.0000000139453</v>
      </c>
      <c r="J41">
        <v>6500.0000000139444</v>
      </c>
      <c r="K41">
        <v>6500.0000000139453</v>
      </c>
      <c r="L41">
        <v>6494.9332764269384</v>
      </c>
      <c r="M41">
        <v>6500.0000000179525</v>
      </c>
      <c r="N41">
        <v>6500.0000000192977</v>
      </c>
      <c r="O41">
        <v>6500.0000000192167</v>
      </c>
      <c r="P41">
        <v>6500.0000000159607</v>
      </c>
      <c r="Q41">
        <v>6500.0000000139453</v>
      </c>
      <c r="R41">
        <v>6486.6894043045322</v>
      </c>
      <c r="S41">
        <v>6500.0000000140008</v>
      </c>
      <c r="T41">
        <v>6500.0000000173759</v>
      </c>
      <c r="U41">
        <v>6500.0000000217933</v>
      </c>
      <c r="V41">
        <v>6500.0000000139444</v>
      </c>
      <c r="W41">
        <v>6500.0000000139453</v>
      </c>
      <c r="X41">
        <v>6491.1782332513048</v>
      </c>
      <c r="Y41">
        <v>6500.0000000139453</v>
      </c>
      <c r="Z41">
        <v>6500.0000000139453</v>
      </c>
      <c r="AA41">
        <v>6500.0000000201971</v>
      </c>
      <c r="AB41">
        <v>6500.0000000164091</v>
      </c>
      <c r="AC41">
        <v>6500.0000000139453</v>
      </c>
      <c r="AD41">
        <v>6500.000000022761</v>
      </c>
      <c r="AE41">
        <v>6500.0000000168448</v>
      </c>
      <c r="AF41" s="1">
        <v>6500.0000000236196</v>
      </c>
      <c r="AG41" s="1">
        <v>6485.4409738391741</v>
      </c>
      <c r="AH41" s="1">
        <v>6500.0000000139453</v>
      </c>
    </row>
    <row r="42" spans="1:34" x14ac:dyDescent="0.3">
      <c r="A42" s="52">
        <f ca="1">Exceedance!U42</f>
        <v>47300</v>
      </c>
      <c r="B42" s="1">
        <v>6505.5000000422906</v>
      </c>
      <c r="C42" s="1">
        <v>6505.5000000422906</v>
      </c>
      <c r="D42" s="1">
        <v>6505.5000000422906</v>
      </c>
      <c r="E42" s="1">
        <v>6499.407512822535</v>
      </c>
      <c r="F42">
        <v>6505.5000000422906</v>
      </c>
      <c r="G42">
        <v>6505.5000000422906</v>
      </c>
      <c r="H42">
        <v>6505.5000000422906</v>
      </c>
      <c r="I42">
        <v>6505.5000000422906</v>
      </c>
      <c r="J42">
        <v>6505.5000000422906</v>
      </c>
      <c r="K42">
        <v>6505.0227664296772</v>
      </c>
      <c r="L42">
        <v>6495.5390034279662</v>
      </c>
      <c r="M42">
        <v>6505.5000000422906</v>
      </c>
      <c r="N42">
        <v>6505.5000000422906</v>
      </c>
      <c r="O42">
        <v>6505.5000000422906</v>
      </c>
      <c r="P42">
        <v>6505.5000000422906</v>
      </c>
      <c r="Q42">
        <v>6505.5000000422906</v>
      </c>
      <c r="R42">
        <v>6484.2252792029331</v>
      </c>
      <c r="S42">
        <v>6505.5000000422906</v>
      </c>
      <c r="T42">
        <v>6505.5000000422906</v>
      </c>
      <c r="U42">
        <v>6505.5000000422906</v>
      </c>
      <c r="V42">
        <v>6505.5000000422906</v>
      </c>
      <c r="W42">
        <v>6505.5000000422906</v>
      </c>
      <c r="X42">
        <v>6492.6812499945881</v>
      </c>
      <c r="Y42">
        <v>6505.5000000422906</v>
      </c>
      <c r="Z42">
        <v>6505.5000000422906</v>
      </c>
      <c r="AA42">
        <v>6505.5000000422906</v>
      </c>
      <c r="AB42">
        <v>6505.5000000422906</v>
      </c>
      <c r="AC42">
        <v>6505.5000000422906</v>
      </c>
      <c r="AD42">
        <v>6505.5000000422906</v>
      </c>
      <c r="AE42">
        <v>6505.5000000422906</v>
      </c>
      <c r="AF42" s="1">
        <v>6505.5000000422906</v>
      </c>
      <c r="AG42" s="1">
        <v>6485.6594696927714</v>
      </c>
      <c r="AH42" s="1">
        <v>6505.5000000422906</v>
      </c>
    </row>
    <row r="43" spans="1:34" x14ac:dyDescent="0.3">
      <c r="A43" s="52">
        <f ca="1">Exceedance!U43</f>
        <v>47331</v>
      </c>
      <c r="B43" s="1">
        <v>6502.3857240391799</v>
      </c>
      <c r="C43" s="1">
        <v>6502.385724039179</v>
      </c>
      <c r="D43" s="1">
        <v>6502.385724039179</v>
      </c>
      <c r="E43" s="1">
        <v>6498.0879841543483</v>
      </c>
      <c r="F43">
        <v>6506.0001372687038</v>
      </c>
      <c r="G43">
        <v>6503.3596448305889</v>
      </c>
      <c r="H43">
        <v>6504.5299610782049</v>
      </c>
      <c r="I43">
        <v>6504.7766251768708</v>
      </c>
      <c r="J43">
        <v>6503.19456782219</v>
      </c>
      <c r="K43">
        <v>6500.5097096884547</v>
      </c>
      <c r="L43">
        <v>6494.7901988069025</v>
      </c>
      <c r="M43">
        <v>6500.9908664787117</v>
      </c>
      <c r="N43">
        <v>6501.064503021541</v>
      </c>
      <c r="O43">
        <v>6501.8830114500479</v>
      </c>
      <c r="P43">
        <v>6503.4221945241206</v>
      </c>
      <c r="Q43">
        <v>6501.5782038155048</v>
      </c>
      <c r="R43">
        <v>6484.5328743587006</v>
      </c>
      <c r="S43">
        <v>6502.0498402588692</v>
      </c>
      <c r="T43">
        <v>6504.6167977114474</v>
      </c>
      <c r="U43">
        <v>6502.384562893998</v>
      </c>
      <c r="V43">
        <v>6506.0000005774109</v>
      </c>
      <c r="W43">
        <v>6501.6164365014783</v>
      </c>
      <c r="X43">
        <v>6492.3467518259367</v>
      </c>
      <c r="Y43">
        <v>6502.8936282089944</v>
      </c>
      <c r="Z43">
        <v>6501.8367784798429</v>
      </c>
      <c r="AA43">
        <v>6501.3754534355658</v>
      </c>
      <c r="AB43">
        <v>6503.3137177617291</v>
      </c>
      <c r="AC43">
        <v>6502.6941736211029</v>
      </c>
      <c r="AD43">
        <v>6502.5888253989879</v>
      </c>
      <c r="AE43">
        <v>6502.398757785927</v>
      </c>
      <c r="AF43" s="1">
        <v>6501.9429111490836</v>
      </c>
      <c r="AG43" s="1">
        <v>6484.6500965877885</v>
      </c>
      <c r="AH43" s="1">
        <v>6506.0000007124327</v>
      </c>
    </row>
    <row r="44" spans="1:34" x14ac:dyDescent="0.3">
      <c r="A44" s="52">
        <f ca="1">Exceedance!U44</f>
        <v>47362</v>
      </c>
      <c r="B44" s="1">
        <v>6496.7800251589088</v>
      </c>
      <c r="C44" s="1">
        <v>6496.7800251589088</v>
      </c>
      <c r="D44" s="1">
        <v>6496.7800251589088</v>
      </c>
      <c r="E44" s="1">
        <v>6496.7740026948695</v>
      </c>
      <c r="F44">
        <v>6496.7854390315597</v>
      </c>
      <c r="G44">
        <v>6496.7812205292958</v>
      </c>
      <c r="H44">
        <v>6496.7826794676475</v>
      </c>
      <c r="I44">
        <v>6496.7830988241676</v>
      </c>
      <c r="J44">
        <v>6496.781103203708</v>
      </c>
      <c r="K44">
        <v>6496.776487870563</v>
      </c>
      <c r="L44">
        <v>6494.0591508038506</v>
      </c>
      <c r="M44">
        <v>6496.7772104260794</v>
      </c>
      <c r="N44">
        <v>6496.7772446413665</v>
      </c>
      <c r="O44">
        <v>6496.7792707995031</v>
      </c>
      <c r="P44">
        <v>6496.7812810757732</v>
      </c>
      <c r="Q44">
        <v>6496.7781066421767</v>
      </c>
      <c r="R44">
        <v>6484.8338175586869</v>
      </c>
      <c r="S44">
        <v>6496.7798493688633</v>
      </c>
      <c r="T44">
        <v>6496.7828081929429</v>
      </c>
      <c r="U44">
        <v>6496.7800241730438</v>
      </c>
      <c r="V44">
        <v>6496.7854389985123</v>
      </c>
      <c r="W44">
        <v>6496.7782252057232</v>
      </c>
      <c r="X44">
        <v>6493.1422962478291</v>
      </c>
      <c r="Y44">
        <v>6496.7808117015993</v>
      </c>
      <c r="Z44">
        <v>6496.7790651970518</v>
      </c>
      <c r="AA44">
        <v>6496.7776012765771</v>
      </c>
      <c r="AB44">
        <v>6496.781180136225</v>
      </c>
      <c r="AC44">
        <v>6496.7804278762642</v>
      </c>
      <c r="AD44">
        <v>6496.7802647249191</v>
      </c>
      <c r="AE44">
        <v>6496.7800362251537</v>
      </c>
      <c r="AF44" s="1">
        <v>6496.779559542666</v>
      </c>
      <c r="AG44" s="1">
        <v>6484.5243828728089</v>
      </c>
      <c r="AH44" s="1">
        <v>6496.785438998545</v>
      </c>
    </row>
    <row r="45" spans="1:34" x14ac:dyDescent="0.3">
      <c r="A45" s="52">
        <f ca="1">Exceedance!U45</f>
        <v>47392</v>
      </c>
      <c r="B45" s="1">
        <v>6494.2434918100471</v>
      </c>
      <c r="C45" s="1">
        <v>6494.2434918100471</v>
      </c>
      <c r="D45" s="1">
        <v>6494.2434918100471</v>
      </c>
      <c r="E45" s="1">
        <v>6494.2434784429879</v>
      </c>
      <c r="F45">
        <v>6494.2435038263156</v>
      </c>
      <c r="G45">
        <v>6494.2434944632114</v>
      </c>
      <c r="H45">
        <v>6494.2434977013727</v>
      </c>
      <c r="I45">
        <v>6494.2434986321487</v>
      </c>
      <c r="J45">
        <v>6494.243494202803</v>
      </c>
      <c r="K45">
        <v>6494.2434839589187</v>
      </c>
      <c r="L45">
        <v>6493.6444039561266</v>
      </c>
      <c r="M45">
        <v>6494.2434855626543</v>
      </c>
      <c r="N45">
        <v>6494.2434856385962</v>
      </c>
      <c r="O45">
        <v>6494.2434901357201</v>
      </c>
      <c r="P45">
        <v>6494.2434945975956</v>
      </c>
      <c r="Q45">
        <v>6494.2434875518347</v>
      </c>
      <c r="R45">
        <v>6487.7875368972827</v>
      </c>
      <c r="S45">
        <v>6494.2434914198748</v>
      </c>
      <c r="T45">
        <v>6494.2434979870823</v>
      </c>
      <c r="U45">
        <v>6494.2434918078579</v>
      </c>
      <c r="V45">
        <v>6494.2435038262429</v>
      </c>
      <c r="W45">
        <v>6494.2434878149907</v>
      </c>
      <c r="X45">
        <v>6494.2381446292029</v>
      </c>
      <c r="Y45">
        <v>6494.2434935558049</v>
      </c>
      <c r="Z45">
        <v>6494.2434896793793</v>
      </c>
      <c r="AA45">
        <v>6494.2434864301595</v>
      </c>
      <c r="AB45">
        <v>6494.243494373558</v>
      </c>
      <c r="AC45">
        <v>6494.2434927038921</v>
      </c>
      <c r="AD45">
        <v>6494.2434923417713</v>
      </c>
      <c r="AE45">
        <v>6494.2434918346089</v>
      </c>
      <c r="AF45" s="1">
        <v>6494.2434907765955</v>
      </c>
      <c r="AG45" s="1">
        <v>6484.1217705335339</v>
      </c>
      <c r="AH45" s="1">
        <v>6494.2435038262429</v>
      </c>
    </row>
    <row r="46" spans="1:34" x14ac:dyDescent="0.3">
      <c r="A46" s="52">
        <f ca="1">Exceedance!U46</f>
        <v>47423</v>
      </c>
      <c r="B46" s="1">
        <v>6491.11273323771</v>
      </c>
      <c r="C46" s="1">
        <v>6490.3902032328415</v>
      </c>
      <c r="D46" s="1">
        <v>6490.7523584148475</v>
      </c>
      <c r="E46" s="1">
        <v>6489.7125457606062</v>
      </c>
      <c r="F46">
        <v>6490.3870438673921</v>
      </c>
      <c r="G46">
        <v>6490.3455537701811</v>
      </c>
      <c r="H46">
        <v>6491.6273238466292</v>
      </c>
      <c r="I46">
        <v>6490.7655567157935</v>
      </c>
      <c r="J46">
        <v>6490.8780584219112</v>
      </c>
      <c r="K46">
        <v>6490.854424225181</v>
      </c>
      <c r="L46">
        <v>6490.6564391659049</v>
      </c>
      <c r="M46">
        <v>6490.2994311322218</v>
      </c>
      <c r="N46">
        <v>6489.873670209613</v>
      </c>
      <c r="O46">
        <v>6491.6669718154071</v>
      </c>
      <c r="P46">
        <v>6490.7683084829332</v>
      </c>
      <c r="Q46">
        <v>6489.9105452865169</v>
      </c>
      <c r="R46">
        <v>6486.129945794346</v>
      </c>
      <c r="S46">
        <v>6490.7997495870331</v>
      </c>
      <c r="T46">
        <v>6491.6012143401013</v>
      </c>
      <c r="U46">
        <v>6490.7364544512029</v>
      </c>
      <c r="V46">
        <v>6490.9606737141239</v>
      </c>
      <c r="W46">
        <v>6490.9364207543967</v>
      </c>
      <c r="X46">
        <v>6490.3029436645784</v>
      </c>
      <c r="Y46">
        <v>6490.9421809075093</v>
      </c>
      <c r="Z46">
        <v>6490.2015568904799</v>
      </c>
      <c r="AA46">
        <v>6491.3713371617814</v>
      </c>
      <c r="AB46">
        <v>6491.8491403337166</v>
      </c>
      <c r="AC46">
        <v>6490.9077937601742</v>
      </c>
      <c r="AD46">
        <v>6490.8385367183173</v>
      </c>
      <c r="AE46">
        <v>6490.9958318421632</v>
      </c>
      <c r="AF46" s="1">
        <v>6490.6637969471749</v>
      </c>
      <c r="AG46" s="1">
        <v>6481.3110953671376</v>
      </c>
      <c r="AH46" s="1">
        <v>6490.8460638605229</v>
      </c>
    </row>
    <row r="47" spans="1:34" x14ac:dyDescent="0.3">
      <c r="A47" s="52">
        <f ca="1">Exceedance!U47</f>
        <v>47453</v>
      </c>
      <c r="B47" s="1">
        <v>6485.4088268197511</v>
      </c>
      <c r="C47" s="1">
        <v>6484.8156201923121</v>
      </c>
      <c r="D47" s="1">
        <v>6485.1130334230611</v>
      </c>
      <c r="E47" s="1">
        <v>6483.3773792531138</v>
      </c>
      <c r="F47">
        <v>6485.6326933795917</v>
      </c>
      <c r="G47">
        <v>6485.1291846982485</v>
      </c>
      <c r="H47">
        <v>6486.921955803914</v>
      </c>
      <c r="I47">
        <v>6485.9648171130457</v>
      </c>
      <c r="J47">
        <v>6486.0684307693136</v>
      </c>
      <c r="K47">
        <v>6486.0057990814103</v>
      </c>
      <c r="L47">
        <v>6486.0612981403319</v>
      </c>
      <c r="M47">
        <v>6484.9575504346358</v>
      </c>
      <c r="N47">
        <v>6484.1653425247678</v>
      </c>
      <c r="O47">
        <v>6486.5404277347807</v>
      </c>
      <c r="P47">
        <v>6485.9501242671649</v>
      </c>
      <c r="Q47">
        <v>6484.0701382198695</v>
      </c>
      <c r="R47">
        <v>6482.5197511519518</v>
      </c>
      <c r="S47">
        <v>6485.4702329595757</v>
      </c>
      <c r="T47">
        <v>6487.0887701565534</v>
      </c>
      <c r="U47">
        <v>6485.881635421124</v>
      </c>
      <c r="V47">
        <v>6485.5189843964918</v>
      </c>
      <c r="W47">
        <v>6486.1847243013062</v>
      </c>
      <c r="X47">
        <v>6484.8249869885922</v>
      </c>
      <c r="Y47">
        <v>6484.8327301635654</v>
      </c>
      <c r="Z47">
        <v>6484.5019545993282</v>
      </c>
      <c r="AA47">
        <v>6482.6769146257966</v>
      </c>
      <c r="AB47">
        <v>6487.8248016449334</v>
      </c>
      <c r="AC47">
        <v>6485.9364412818431</v>
      </c>
      <c r="AD47">
        <v>6485.8992999478241</v>
      </c>
      <c r="AE47">
        <v>6486.234425874065</v>
      </c>
      <c r="AF47" s="1">
        <v>6485.6503862311365</v>
      </c>
      <c r="AG47" s="1">
        <v>6477.2955240992387</v>
      </c>
      <c r="AH47" s="1">
        <v>6485.8696373954135</v>
      </c>
    </row>
    <row r="48" spans="1:34" x14ac:dyDescent="0.3">
      <c r="A48" s="52">
        <f ca="1">Exceedance!U48</f>
        <v>47484</v>
      </c>
      <c r="B48" s="1">
        <v>6478.7131788866873</v>
      </c>
      <c r="C48" s="1">
        <v>6478.2532286626938</v>
      </c>
      <c r="D48" s="1">
        <v>6478.4838759591212</v>
      </c>
      <c r="E48" s="1">
        <v>6475.1390449783612</v>
      </c>
      <c r="F48">
        <v>6478.4868921797997</v>
      </c>
      <c r="G48">
        <v>6479.1307792225552</v>
      </c>
      <c r="H48">
        <v>6480.5830595011912</v>
      </c>
      <c r="I48">
        <v>6479.539470295862</v>
      </c>
      <c r="J48">
        <v>6479.8312080920659</v>
      </c>
      <c r="K48">
        <v>6479.9129081563824</v>
      </c>
      <c r="L48">
        <v>6480.2184495002366</v>
      </c>
      <c r="M48">
        <v>6478.2773452771353</v>
      </c>
      <c r="N48">
        <v>6477.0364958643731</v>
      </c>
      <c r="O48">
        <v>6479.8209875758766</v>
      </c>
      <c r="P48">
        <v>6480.4612616808436</v>
      </c>
      <c r="Q48">
        <v>6476.6600567037085</v>
      </c>
      <c r="R48">
        <v>6477.6761720222948</v>
      </c>
      <c r="S48">
        <v>6478.9226789615714</v>
      </c>
      <c r="T48">
        <v>6481.171101977302</v>
      </c>
      <c r="U48">
        <v>6479.9870897655519</v>
      </c>
      <c r="V48">
        <v>6478.4553059713089</v>
      </c>
      <c r="W48">
        <v>6480.006457591141</v>
      </c>
      <c r="X48">
        <v>6478.0444575283718</v>
      </c>
      <c r="Y48">
        <v>6476.9048460079994</v>
      </c>
      <c r="Z48">
        <v>6477.2261015278882</v>
      </c>
      <c r="AA48">
        <v>6469.7048762538134</v>
      </c>
      <c r="AB48">
        <v>6481.9415719542421</v>
      </c>
      <c r="AC48">
        <v>6479.5212997449953</v>
      </c>
      <c r="AD48">
        <v>6479.5381991781778</v>
      </c>
      <c r="AE48">
        <v>6480.0656798759592</v>
      </c>
      <c r="AF48" s="1">
        <v>6479.1336302014197</v>
      </c>
      <c r="AG48" s="1">
        <v>6472.2566039091398</v>
      </c>
      <c r="AH48" s="1">
        <v>6479.4249635431679</v>
      </c>
    </row>
    <row r="49" spans="1:34" x14ac:dyDescent="0.3">
      <c r="A49" s="52">
        <f ca="1">Exceedance!U49</f>
        <v>47515</v>
      </c>
      <c r="B49" s="1">
        <v>6471.6058675905642</v>
      </c>
      <c r="C49" s="1">
        <v>6471.3166281984313</v>
      </c>
      <c r="D49" s="1">
        <v>6471.4613831763627</v>
      </c>
      <c r="E49" s="1">
        <v>6468.6363712628236</v>
      </c>
      <c r="F49">
        <v>6472.2328608405251</v>
      </c>
      <c r="G49">
        <v>6471.6529644288603</v>
      </c>
      <c r="H49">
        <v>6473.128615691051</v>
      </c>
      <c r="I49">
        <v>6472.606074065342</v>
      </c>
      <c r="J49">
        <v>6473.6698485829811</v>
      </c>
      <c r="K49">
        <v>6473.1980390524495</v>
      </c>
      <c r="L49">
        <v>6473.8662375923623</v>
      </c>
      <c r="M49">
        <v>6472.8097933898162</v>
      </c>
      <c r="N49">
        <v>6469.2531552641076</v>
      </c>
      <c r="O49">
        <v>6472.3229680501991</v>
      </c>
      <c r="P49">
        <v>6474.1643441844844</v>
      </c>
      <c r="Q49">
        <v>6468.554075073137</v>
      </c>
      <c r="R49">
        <v>6472.3687498229283</v>
      </c>
      <c r="S49">
        <v>6472.0090183916273</v>
      </c>
      <c r="T49">
        <v>6474.4364795207266</v>
      </c>
      <c r="U49">
        <v>6473.8795178685832</v>
      </c>
      <c r="V49">
        <v>6470.5042550810731</v>
      </c>
      <c r="W49">
        <v>6473.1799961102906</v>
      </c>
      <c r="X49">
        <v>6472.1206143401105</v>
      </c>
      <c r="Y49">
        <v>6469.4786915334589</v>
      </c>
      <c r="Z49">
        <v>6471.0725650795985</v>
      </c>
      <c r="AA49">
        <v>6464.9999999981737</v>
      </c>
      <c r="AB49">
        <v>6475.403016878965</v>
      </c>
      <c r="AC49">
        <v>6472.927670708078</v>
      </c>
      <c r="AD49">
        <v>6472.4998780364022</v>
      </c>
      <c r="AE49">
        <v>6474.0756185037781</v>
      </c>
      <c r="AF49" s="1">
        <v>6471.7802118151576</v>
      </c>
      <c r="AG49" s="1">
        <v>6467.2814684135619</v>
      </c>
      <c r="AH49" s="1">
        <v>6471.9986044763518</v>
      </c>
    </row>
    <row r="50" spans="1:34" x14ac:dyDescent="0.3">
      <c r="A50" s="52">
        <f ca="1">Exceedance!U50</f>
        <v>47543</v>
      </c>
      <c r="B50" s="1">
        <v>6467.2801681102001</v>
      </c>
      <c r="C50" s="1">
        <v>6467.2865682797019</v>
      </c>
      <c r="D50" s="1">
        <v>6467.2833010617651</v>
      </c>
      <c r="E50" s="1">
        <v>6467.312624148808</v>
      </c>
      <c r="F50">
        <v>6467.2808206754835</v>
      </c>
      <c r="G50">
        <v>6467.2806327425778</v>
      </c>
      <c r="H50">
        <v>6467.2615902065609</v>
      </c>
      <c r="I50">
        <v>6467.2727466652586</v>
      </c>
      <c r="J50">
        <v>6467.2673823561181</v>
      </c>
      <c r="K50">
        <v>6467.268190717401</v>
      </c>
      <c r="L50">
        <v>6467.2666017513284</v>
      </c>
      <c r="M50">
        <v>6467.2817289238264</v>
      </c>
      <c r="N50">
        <v>6467.2996179558604</v>
      </c>
      <c r="O50">
        <v>6467.2686944472543</v>
      </c>
      <c r="P50">
        <v>6467.2642706038196</v>
      </c>
      <c r="Q50">
        <v>6467.3039370639553</v>
      </c>
      <c r="R50">
        <v>6467.315545384422</v>
      </c>
      <c r="S50">
        <v>6467.2778961634249</v>
      </c>
      <c r="T50">
        <v>6467.2545216728868</v>
      </c>
      <c r="U50">
        <v>6467.2666502869461</v>
      </c>
      <c r="V50">
        <v>6467.2840399797669</v>
      </c>
      <c r="W50">
        <v>6467.2670701629204</v>
      </c>
      <c r="X50">
        <v>6467.2846348198518</v>
      </c>
      <c r="Y50">
        <v>6467.2946221270813</v>
      </c>
      <c r="Z50">
        <v>6467.2927103284401</v>
      </c>
      <c r="AA50">
        <v>6478.7039744593258</v>
      </c>
      <c r="AB50">
        <v>6467.2454805493962</v>
      </c>
      <c r="AC50">
        <v>6467.2711035910488</v>
      </c>
      <c r="AD50">
        <v>6467.2732270084261</v>
      </c>
      <c r="AE50">
        <v>6467.2637395476258</v>
      </c>
      <c r="AF50" s="1">
        <v>6467.2779493094313</v>
      </c>
      <c r="AG50" s="1">
        <v>6467.3918890706163</v>
      </c>
      <c r="AH50" s="1">
        <v>6467.2744894293355</v>
      </c>
    </row>
    <row r="51" spans="1:34" x14ac:dyDescent="0.3">
      <c r="A51" s="52">
        <f ca="1">Exceedance!U51</f>
        <v>47574</v>
      </c>
      <c r="B51" s="1">
        <v>6464.9999999978527</v>
      </c>
      <c r="C51" s="1">
        <v>6464.9999999978481</v>
      </c>
      <c r="D51" s="1">
        <v>6464.9999999978509</v>
      </c>
      <c r="E51" s="1">
        <v>6464.9999999978299</v>
      </c>
      <c r="F51">
        <v>6464.9999999978518</v>
      </c>
      <c r="G51">
        <v>6464.9999999978518</v>
      </c>
      <c r="H51">
        <v>6464.9999999978636</v>
      </c>
      <c r="I51">
        <v>6464.9999999978572</v>
      </c>
      <c r="J51">
        <v>6464.99999999786</v>
      </c>
      <c r="K51">
        <v>6471.4782530353568</v>
      </c>
      <c r="L51">
        <v>6472.5334854937355</v>
      </c>
      <c r="M51">
        <v>6469.9076987327371</v>
      </c>
      <c r="N51">
        <v>6472.0726878664291</v>
      </c>
      <c r="O51">
        <v>6464.999999997859</v>
      </c>
      <c r="P51">
        <v>6464.9999999978618</v>
      </c>
      <c r="Q51">
        <v>6474.7532018319625</v>
      </c>
      <c r="R51">
        <v>6464.9999999978272</v>
      </c>
      <c r="S51">
        <v>6464.9999999978536</v>
      </c>
      <c r="T51">
        <v>6472.6303462530332</v>
      </c>
      <c r="U51">
        <v>6464.9999999978609</v>
      </c>
      <c r="V51">
        <v>6472.9522790223191</v>
      </c>
      <c r="W51">
        <v>6471.1124032130765</v>
      </c>
      <c r="X51">
        <v>6464.99999999785</v>
      </c>
      <c r="Y51">
        <v>6464.9999999978436</v>
      </c>
      <c r="Z51">
        <v>6464.9999999978445</v>
      </c>
      <c r="AA51">
        <v>6465.0000000000409</v>
      </c>
      <c r="AB51">
        <v>6464.9999999978736</v>
      </c>
      <c r="AC51">
        <v>6470.5375599189192</v>
      </c>
      <c r="AD51">
        <v>6464.9999999978563</v>
      </c>
      <c r="AE51">
        <v>6464.9999999978627</v>
      </c>
      <c r="AF51" s="1">
        <v>6475.6613434888041</v>
      </c>
      <c r="AG51" s="1">
        <v>6464.9999999977626</v>
      </c>
      <c r="AH51" s="1">
        <v>6469.7072579965179</v>
      </c>
    </row>
    <row r="52" spans="1:34" x14ac:dyDescent="0.3">
      <c r="A52" s="52">
        <f ca="1">Exceedance!U52</f>
        <v>47604</v>
      </c>
      <c r="B52" s="1">
        <v>6480.0000001076351</v>
      </c>
      <c r="C52" s="1">
        <v>6480.0000001076351</v>
      </c>
      <c r="D52" s="1">
        <v>6480.0000001076351</v>
      </c>
      <c r="E52" s="1">
        <v>6465.0000000000045</v>
      </c>
      <c r="F52">
        <v>6472.6520876904033</v>
      </c>
      <c r="G52">
        <v>6480.0000001076351</v>
      </c>
      <c r="H52">
        <v>6480.0000001076351</v>
      </c>
      <c r="I52">
        <v>6480.0000001076351</v>
      </c>
      <c r="J52">
        <v>6480.0000001076351</v>
      </c>
      <c r="K52">
        <v>6480.0000000684149</v>
      </c>
      <c r="L52">
        <v>6475.6876010077558</v>
      </c>
      <c r="M52">
        <v>6474.5241554834083</v>
      </c>
      <c r="N52">
        <v>6474.6068949964147</v>
      </c>
      <c r="O52">
        <v>6478.0059505396712</v>
      </c>
      <c r="P52">
        <v>6480.0000001076351</v>
      </c>
      <c r="Q52">
        <v>6480.000000046779</v>
      </c>
      <c r="R52">
        <v>6479.9994759648243</v>
      </c>
      <c r="S52">
        <v>6476.7788099528598</v>
      </c>
      <c r="T52">
        <v>6471.5231846739562</v>
      </c>
      <c r="U52">
        <v>6480.0000001076351</v>
      </c>
      <c r="V52">
        <v>6480.0000000584469</v>
      </c>
      <c r="W52">
        <v>6479.580949544742</v>
      </c>
      <c r="X52">
        <v>6480.0000001076351</v>
      </c>
      <c r="Y52">
        <v>6480.0000001076351</v>
      </c>
      <c r="Z52">
        <v>6473.3177728694109</v>
      </c>
      <c r="AA52">
        <v>6477.7255468629382</v>
      </c>
      <c r="AB52">
        <v>6480.0000001076351</v>
      </c>
      <c r="AC52">
        <v>6469.4492561625138</v>
      </c>
      <c r="AD52">
        <v>6477.3509278297015</v>
      </c>
      <c r="AE52">
        <v>6468.2257679400636</v>
      </c>
      <c r="AF52" s="1">
        <v>6480.0000000403552</v>
      </c>
      <c r="AG52" s="1">
        <v>6480.0000001076351</v>
      </c>
      <c r="AH52" s="1">
        <v>6480.0000000786922</v>
      </c>
    </row>
    <row r="53" spans="1:34" x14ac:dyDescent="0.3">
      <c r="A53" s="52">
        <f ca="1">Exceedance!U53</f>
        <v>47635</v>
      </c>
      <c r="B53" s="1">
        <v>6500.0000000139444</v>
      </c>
      <c r="C53" s="1">
        <v>6500.0000000139453</v>
      </c>
      <c r="D53" s="1">
        <v>6500.0000000139453</v>
      </c>
      <c r="E53" s="1">
        <v>6500.0000000257141</v>
      </c>
      <c r="F53">
        <v>6500.0000000206601</v>
      </c>
      <c r="G53">
        <v>6500.0000000139453</v>
      </c>
      <c r="H53">
        <v>6500.0000000139444</v>
      </c>
      <c r="I53">
        <v>6500.0000000139444</v>
      </c>
      <c r="J53">
        <v>6500.0000000139453</v>
      </c>
      <c r="K53">
        <v>6494.9433885761346</v>
      </c>
      <c r="L53">
        <v>6500.00000001833</v>
      </c>
      <c r="M53">
        <v>6500.0000000192958</v>
      </c>
      <c r="N53">
        <v>6500.0000000192222</v>
      </c>
      <c r="O53">
        <v>6500.0000000159498</v>
      </c>
      <c r="P53">
        <v>6500.0000000139453</v>
      </c>
      <c r="Q53">
        <v>6486.6900449068653</v>
      </c>
      <c r="R53">
        <v>6500.0000000139462</v>
      </c>
      <c r="S53">
        <v>6500.0000000173295</v>
      </c>
      <c r="T53">
        <v>6500.0000000213977</v>
      </c>
      <c r="U53">
        <v>6500.0000000139444</v>
      </c>
      <c r="V53">
        <v>6500.0000000139453</v>
      </c>
      <c r="W53">
        <v>6491.1509407652893</v>
      </c>
      <c r="X53">
        <v>6500.0000000139453</v>
      </c>
      <c r="Y53">
        <v>6500.0000000139453</v>
      </c>
      <c r="Z53">
        <v>6500.0000000201971</v>
      </c>
      <c r="AA53">
        <v>6500.0000000164255</v>
      </c>
      <c r="AB53">
        <v>6500.0000000139453</v>
      </c>
      <c r="AC53">
        <v>6500.0000000227583</v>
      </c>
      <c r="AD53">
        <v>6500.0000000168311</v>
      </c>
      <c r="AE53">
        <v>6500.0000000236132</v>
      </c>
      <c r="AF53" s="1">
        <v>6485.5572298138186</v>
      </c>
      <c r="AG53" s="1">
        <v>6500.0000000139453</v>
      </c>
      <c r="AH53" s="1">
        <v>6499.1980474121956</v>
      </c>
    </row>
    <row r="54" spans="1:34" x14ac:dyDescent="0.3">
      <c r="A54" s="52">
        <f ca="1">Exceedance!U54</f>
        <v>47665</v>
      </c>
      <c r="B54" s="1">
        <v>6505.5000000422906</v>
      </c>
      <c r="C54" s="1">
        <v>6505.5000000422906</v>
      </c>
      <c r="D54" s="1">
        <v>6505.5000000422906</v>
      </c>
      <c r="E54" s="1">
        <v>6505.5000000422906</v>
      </c>
      <c r="F54">
        <v>6505.5000000422906</v>
      </c>
      <c r="G54">
        <v>6505.5000000422906</v>
      </c>
      <c r="H54">
        <v>6505.5000000422906</v>
      </c>
      <c r="I54">
        <v>6505.5000000422906</v>
      </c>
      <c r="J54">
        <v>6505.0406541821012</v>
      </c>
      <c r="K54">
        <v>6495.5564735917678</v>
      </c>
      <c r="L54">
        <v>6505.5000000422906</v>
      </c>
      <c r="M54">
        <v>6505.5000000422906</v>
      </c>
      <c r="N54">
        <v>6505.5000000422906</v>
      </c>
      <c r="O54">
        <v>6505.5000000422906</v>
      </c>
      <c r="P54">
        <v>6505.5000000422906</v>
      </c>
      <c r="Q54">
        <v>6484.2276441318973</v>
      </c>
      <c r="R54">
        <v>6505.5000000422906</v>
      </c>
      <c r="S54">
        <v>6505.5000000422897</v>
      </c>
      <c r="T54">
        <v>6505.5000000422906</v>
      </c>
      <c r="U54">
        <v>6505.5000000422906</v>
      </c>
      <c r="V54">
        <v>6505.5000000422906</v>
      </c>
      <c r="W54">
        <v>6492.6499743864142</v>
      </c>
      <c r="X54">
        <v>6505.5000000422906</v>
      </c>
      <c r="Y54">
        <v>6505.5000000422906</v>
      </c>
      <c r="Z54">
        <v>6505.5000000422906</v>
      </c>
      <c r="AA54">
        <v>6505.5000000422906</v>
      </c>
      <c r="AB54">
        <v>6505.5000000422906</v>
      </c>
      <c r="AC54">
        <v>6505.5000000422906</v>
      </c>
      <c r="AD54">
        <v>6505.5000000422906</v>
      </c>
      <c r="AE54">
        <v>6505.5000000422906</v>
      </c>
      <c r="AF54" s="1">
        <v>6486.3096345988524</v>
      </c>
      <c r="AG54" s="1">
        <v>6505.5000000422906</v>
      </c>
      <c r="AH54" s="1">
        <v>6499.4145779786359</v>
      </c>
    </row>
    <row r="55" spans="1:34" x14ac:dyDescent="0.3">
      <c r="A55" s="52">
        <f ca="1">Exceedance!U55</f>
        <v>47696</v>
      </c>
      <c r="B55" s="1">
        <v>6502.3857240391799</v>
      </c>
      <c r="C55" s="1">
        <v>6502.385724039179</v>
      </c>
      <c r="D55" s="1">
        <v>6502.385724039179</v>
      </c>
      <c r="E55" s="1">
        <v>6506.0001368540234</v>
      </c>
      <c r="F55">
        <v>6503.3602204972176</v>
      </c>
      <c r="G55">
        <v>6504.5299039294623</v>
      </c>
      <c r="H55">
        <v>6505.057436042438</v>
      </c>
      <c r="I55">
        <v>6503.1947629931747</v>
      </c>
      <c r="J55">
        <v>6500.5195487118372</v>
      </c>
      <c r="K55">
        <v>6494.8146048867347</v>
      </c>
      <c r="L55">
        <v>6501.051133865968</v>
      </c>
      <c r="M55">
        <v>6501.064527268979</v>
      </c>
      <c r="N55">
        <v>6501.8828595035757</v>
      </c>
      <c r="O55">
        <v>6503.4222607913589</v>
      </c>
      <c r="P55">
        <v>6501.6445713089843</v>
      </c>
      <c r="Q55">
        <v>6484.5367206641968</v>
      </c>
      <c r="R55">
        <v>6502.0503620790641</v>
      </c>
      <c r="S55">
        <v>6504.6175778678171</v>
      </c>
      <c r="T55">
        <v>6502.3971218230135</v>
      </c>
      <c r="U55">
        <v>6506.0000005774218</v>
      </c>
      <c r="V55">
        <v>6501.6167023353155</v>
      </c>
      <c r="W55">
        <v>6492.3123790099608</v>
      </c>
      <c r="X55">
        <v>6503.0323237684834</v>
      </c>
      <c r="Y55">
        <v>6501.8368414290962</v>
      </c>
      <c r="Z55">
        <v>6501.3752890682817</v>
      </c>
      <c r="AA55">
        <v>6503.3142870082838</v>
      </c>
      <c r="AB55">
        <v>6502.7725726899089</v>
      </c>
      <c r="AC55">
        <v>6502.5887047948345</v>
      </c>
      <c r="AD55">
        <v>6502.4001087407833</v>
      </c>
      <c r="AE55">
        <v>6501.9432772896307</v>
      </c>
      <c r="AF55" s="1">
        <v>6485.3823381581869</v>
      </c>
      <c r="AG55" s="1">
        <v>6506.0000007127428</v>
      </c>
      <c r="AH55" s="1">
        <v>6498.0915494090123</v>
      </c>
    </row>
    <row r="56" spans="1:34" x14ac:dyDescent="0.3">
      <c r="A56" s="52">
        <f ca="1">Exceedance!U56</f>
        <v>47727</v>
      </c>
      <c r="B56" s="1">
        <v>6496.7800251589088</v>
      </c>
      <c r="C56" s="1">
        <v>6496.7800251589088</v>
      </c>
      <c r="D56" s="1">
        <v>6496.7800251589088</v>
      </c>
      <c r="E56" s="1">
        <v>6496.7854390314596</v>
      </c>
      <c r="F56">
        <v>6496.7812210355969</v>
      </c>
      <c r="G56">
        <v>6496.7826793858358</v>
      </c>
      <c r="H56">
        <v>6496.7836236674057</v>
      </c>
      <c r="I56">
        <v>6496.7811032772743</v>
      </c>
      <c r="J56">
        <v>6496.7764986967622</v>
      </c>
      <c r="K56">
        <v>6494.0897881787023</v>
      </c>
      <c r="L56">
        <v>6496.7772411546193</v>
      </c>
      <c r="M56">
        <v>6496.7772446476902</v>
      </c>
      <c r="N56">
        <v>6496.7792701237813</v>
      </c>
      <c r="O56">
        <v>6496.781281150581</v>
      </c>
      <c r="P56">
        <v>6496.7783208647243</v>
      </c>
      <c r="Q56">
        <v>6484.8389390058628</v>
      </c>
      <c r="R56">
        <v>6496.7798494324397</v>
      </c>
      <c r="S56">
        <v>6496.7828095147515</v>
      </c>
      <c r="T56">
        <v>6496.780034836147</v>
      </c>
      <c r="U56">
        <v>6496.7854389985123</v>
      </c>
      <c r="V56">
        <v>6496.7782261095645</v>
      </c>
      <c r="W56">
        <v>6493.1056592194473</v>
      </c>
      <c r="X56">
        <v>6496.7810590554827</v>
      </c>
      <c r="Y56">
        <v>6496.7790654769924</v>
      </c>
      <c r="Z56">
        <v>6496.7776009755626</v>
      </c>
      <c r="AA56">
        <v>6496.78118063688</v>
      </c>
      <c r="AB56">
        <v>6496.7805689855732</v>
      </c>
      <c r="AC56">
        <v>6496.7802645642041</v>
      </c>
      <c r="AD56">
        <v>6496.7800373977088</v>
      </c>
      <c r="AE56">
        <v>6496.7795613619219</v>
      </c>
      <c r="AF56" s="1">
        <v>6485.2597746237061</v>
      </c>
      <c r="AG56" s="1">
        <v>6496.785438998545</v>
      </c>
      <c r="AH56" s="1">
        <v>6496.7740031156709</v>
      </c>
    </row>
    <row r="57" spans="1:34" x14ac:dyDescent="0.3">
      <c r="A57" s="52">
        <f ca="1">Exceedance!U57</f>
        <v>47757</v>
      </c>
      <c r="B57" s="1">
        <v>6494.2434918100471</v>
      </c>
      <c r="C57" s="1">
        <v>6494.2434918100471</v>
      </c>
      <c r="D57" s="1">
        <v>6494.2434918100471</v>
      </c>
      <c r="E57" s="1">
        <v>6494.2435038263156</v>
      </c>
      <c r="F57">
        <v>6494.2434944643346</v>
      </c>
      <c r="G57">
        <v>6494.2434977011908</v>
      </c>
      <c r="H57">
        <v>6494.2434997970558</v>
      </c>
      <c r="I57">
        <v>6494.2434942029658</v>
      </c>
      <c r="J57">
        <v>6494.2434839829466</v>
      </c>
      <c r="K57">
        <v>6493.680807773595</v>
      </c>
      <c r="L57">
        <v>6494.2434856308573</v>
      </c>
      <c r="M57">
        <v>6494.2434856386108</v>
      </c>
      <c r="N57">
        <v>6494.2434901342212</v>
      </c>
      <c r="O57">
        <v>6494.243494597762</v>
      </c>
      <c r="P57">
        <v>6494.2434880273095</v>
      </c>
      <c r="Q57">
        <v>6487.793593589372</v>
      </c>
      <c r="R57">
        <v>6494.2434914200157</v>
      </c>
      <c r="S57">
        <v>6494.2434979900172</v>
      </c>
      <c r="T57">
        <v>6494.2434918315257</v>
      </c>
      <c r="U57">
        <v>6494.2435038262429</v>
      </c>
      <c r="V57">
        <v>6494.243487816997</v>
      </c>
      <c r="W57">
        <v>6494.2381284718876</v>
      </c>
      <c r="X57">
        <v>6494.2434941048141</v>
      </c>
      <c r="Y57">
        <v>6494.2434896800014</v>
      </c>
      <c r="Z57">
        <v>6494.243486429491</v>
      </c>
      <c r="AA57">
        <v>6494.2434943746684</v>
      </c>
      <c r="AB57">
        <v>6494.2434930170875</v>
      </c>
      <c r="AC57">
        <v>6494.2434923414139</v>
      </c>
      <c r="AD57">
        <v>6494.2434918372119</v>
      </c>
      <c r="AE57">
        <v>6494.2434907806337</v>
      </c>
      <c r="AF57" s="1">
        <v>6484.8803250711926</v>
      </c>
      <c r="AG57" s="1">
        <v>6494.2435038262429</v>
      </c>
      <c r="AH57" s="1">
        <v>6494.2434784439229</v>
      </c>
    </row>
    <row r="58" spans="1:34" x14ac:dyDescent="0.3">
      <c r="A58" s="52">
        <f ca="1">Exceedance!U58</f>
        <v>47788</v>
      </c>
      <c r="B58" s="1">
        <v>6491.11273323771</v>
      </c>
      <c r="C58" s="1">
        <v>6490.3902032328415</v>
      </c>
      <c r="D58" s="1">
        <v>6490.7523584148475</v>
      </c>
      <c r="E58" s="1">
        <v>6490.3867075006001</v>
      </c>
      <c r="F58">
        <v>6490.3465378442124</v>
      </c>
      <c r="G58">
        <v>6491.6273523860182</v>
      </c>
      <c r="H58">
        <v>6490.8143788117368</v>
      </c>
      <c r="I58">
        <v>6490.8786465550384</v>
      </c>
      <c r="J58">
        <v>6490.8561538728036</v>
      </c>
      <c r="K58">
        <v>6490.6875909004902</v>
      </c>
      <c r="L58">
        <v>6490.3319405166294</v>
      </c>
      <c r="M58">
        <v>6489.8740469127561</v>
      </c>
      <c r="N58">
        <v>6491.6663931503972</v>
      </c>
      <c r="O58">
        <v>6490.7682766433081</v>
      </c>
      <c r="P58">
        <v>6489.9790962113875</v>
      </c>
      <c r="Q58">
        <v>6486.1351134212973</v>
      </c>
      <c r="R58">
        <v>6490.8010156485161</v>
      </c>
      <c r="S58">
        <v>6491.6024385903293</v>
      </c>
      <c r="T58">
        <v>6490.7423756719554</v>
      </c>
      <c r="U58">
        <v>6490.9609217051702</v>
      </c>
      <c r="V58">
        <v>6490.9369802238671</v>
      </c>
      <c r="W58">
        <v>6490.3025556881466</v>
      </c>
      <c r="X58">
        <v>6491.1072485093846</v>
      </c>
      <c r="Y58">
        <v>6490.2017985271996</v>
      </c>
      <c r="Z58">
        <v>6491.3710565475849</v>
      </c>
      <c r="AA58">
        <v>6491.8499314309474</v>
      </c>
      <c r="AB58">
        <v>6490.9680786601775</v>
      </c>
      <c r="AC58">
        <v>6490.8383847174327</v>
      </c>
      <c r="AD58">
        <v>6490.998989266328</v>
      </c>
      <c r="AE58">
        <v>6490.6643659560559</v>
      </c>
      <c r="AF58" s="1">
        <v>6482.0206607072114</v>
      </c>
      <c r="AG58" s="1">
        <v>6490.8467205427987</v>
      </c>
      <c r="AH58" s="1">
        <v>6489.7127344219925</v>
      </c>
    </row>
    <row r="59" spans="1:34" x14ac:dyDescent="0.3">
      <c r="A59" s="52">
        <f ca="1">Exceedance!U59</f>
        <v>47818</v>
      </c>
      <c r="B59" s="1">
        <v>6485.4088268197511</v>
      </c>
      <c r="C59" s="1">
        <v>6484.8156201923121</v>
      </c>
      <c r="D59" s="1">
        <v>6485.1130334230611</v>
      </c>
      <c r="E59" s="1">
        <v>6485.6321475807554</v>
      </c>
      <c r="F59">
        <v>6485.1304254591514</v>
      </c>
      <c r="G59">
        <v>6486.9220233749729</v>
      </c>
      <c r="H59">
        <v>6486.0406497057484</v>
      </c>
      <c r="I59">
        <v>6486.0692832271825</v>
      </c>
      <c r="J59">
        <v>6486.0083068982331</v>
      </c>
      <c r="K59">
        <v>6486.0869919271563</v>
      </c>
      <c r="L59">
        <v>6485.0046241343534</v>
      </c>
      <c r="M59">
        <v>6484.1659485933978</v>
      </c>
      <c r="N59">
        <v>6486.5397332559014</v>
      </c>
      <c r="O59">
        <v>6485.9500649196834</v>
      </c>
      <c r="P59">
        <v>6484.1901900580542</v>
      </c>
      <c r="Q59">
        <v>6482.5241236158554</v>
      </c>
      <c r="R59">
        <v>6485.4718289944249</v>
      </c>
      <c r="S59">
        <v>6487.0904095732812</v>
      </c>
      <c r="T59">
        <v>6485.8958099750671</v>
      </c>
      <c r="U59">
        <v>6485.519318483729</v>
      </c>
      <c r="V59">
        <v>6486.1855024429415</v>
      </c>
      <c r="W59">
        <v>6484.8243802138459</v>
      </c>
      <c r="X59">
        <v>6485.077251657166</v>
      </c>
      <c r="Y59">
        <v>6484.5023266729331</v>
      </c>
      <c r="Z59">
        <v>6482.6768518438603</v>
      </c>
      <c r="AA59">
        <v>6487.825897355483</v>
      </c>
      <c r="AB59">
        <v>6486.0239518432563</v>
      </c>
      <c r="AC59">
        <v>6485.8989798031253</v>
      </c>
      <c r="AD59">
        <v>6486.2392452082722</v>
      </c>
      <c r="AE59">
        <v>6485.6511499555436</v>
      </c>
      <c r="AF59" s="1">
        <v>6477.9736362678777</v>
      </c>
      <c r="AG59" s="1">
        <v>6485.8705951537695</v>
      </c>
      <c r="AH59" s="1">
        <v>6483.3777750516829</v>
      </c>
    </row>
    <row r="60" spans="1:34" x14ac:dyDescent="0.3">
      <c r="A60" s="52">
        <f ca="1">Exceedance!U60</f>
        <v>47849</v>
      </c>
      <c r="B60" s="1">
        <v>6478.7131788866873</v>
      </c>
      <c r="C60" s="1">
        <v>6478.2532286626938</v>
      </c>
      <c r="D60" s="1">
        <v>6478.4838759591212</v>
      </c>
      <c r="E60" s="1">
        <v>6478.4862177667455</v>
      </c>
      <c r="F60">
        <v>6479.1316358919812</v>
      </c>
      <c r="G60">
        <v>6480.583180876456</v>
      </c>
      <c r="H60">
        <v>6479.6506949961849</v>
      </c>
      <c r="I60">
        <v>6479.8320705445576</v>
      </c>
      <c r="J60">
        <v>6479.9152272826232</v>
      </c>
      <c r="K60">
        <v>6480.238254266812</v>
      </c>
      <c r="L60">
        <v>6478.3353954786589</v>
      </c>
      <c r="M60">
        <v>6477.037251052182</v>
      </c>
      <c r="N60">
        <v>6479.8202807867428</v>
      </c>
      <c r="O60">
        <v>6480.4611657869445</v>
      </c>
      <c r="P60">
        <v>6476.8976829537341</v>
      </c>
      <c r="Q60">
        <v>6477.679544556242</v>
      </c>
      <c r="R60">
        <v>6478.9238257465004</v>
      </c>
      <c r="S60">
        <v>6481.1728057733089</v>
      </c>
      <c r="T60">
        <v>6479.9993319065998</v>
      </c>
      <c r="U60">
        <v>6478.4555829524916</v>
      </c>
      <c r="V60">
        <v>6480.0071835553545</v>
      </c>
      <c r="W60">
        <v>6478.0439185787318</v>
      </c>
      <c r="X60">
        <v>6477.2429979248645</v>
      </c>
      <c r="Y60">
        <v>6477.2266806967382</v>
      </c>
      <c r="Z60">
        <v>6469.7054149645001</v>
      </c>
      <c r="AA60">
        <v>6481.9425751376175</v>
      </c>
      <c r="AB60">
        <v>6479.6408471284649</v>
      </c>
      <c r="AC60">
        <v>6479.5378358317839</v>
      </c>
      <c r="AD60">
        <v>6480.0702828409831</v>
      </c>
      <c r="AE60">
        <v>6479.1343105907627</v>
      </c>
      <c r="AF60" s="1">
        <v>6472.9032161097175</v>
      </c>
      <c r="AG60" s="1">
        <v>6479.4257943471184</v>
      </c>
      <c r="AH60" s="1">
        <v>6475.1395518087193</v>
      </c>
    </row>
    <row r="61" spans="1:34" x14ac:dyDescent="0.3">
      <c r="A61" s="52">
        <f ca="1">Exceedance!U61</f>
        <v>47880</v>
      </c>
      <c r="B61" s="1">
        <v>6471.6058675905642</v>
      </c>
      <c r="C61" s="1">
        <v>6471.3166281984313</v>
      </c>
      <c r="D61" s="1">
        <v>6471.4613831763627</v>
      </c>
      <c r="E61" s="1">
        <v>6472.2324193643681</v>
      </c>
      <c r="F61">
        <v>6471.6524945518368</v>
      </c>
      <c r="G61">
        <v>6473.1287913297492</v>
      </c>
      <c r="H61">
        <v>6472.7215076099183</v>
      </c>
      <c r="I61">
        <v>6473.6704494989499</v>
      </c>
      <c r="J61">
        <v>6473.1989641070722</v>
      </c>
      <c r="K61">
        <v>6473.8789280994997</v>
      </c>
      <c r="L61">
        <v>6472.8600636810215</v>
      </c>
      <c r="M61">
        <v>6469.2538857545005</v>
      </c>
      <c r="N61">
        <v>6472.3226067790883</v>
      </c>
      <c r="O61">
        <v>6474.16415510565</v>
      </c>
      <c r="P61">
        <v>6468.8823889264013</v>
      </c>
      <c r="Q61">
        <v>6472.370815990681</v>
      </c>
      <c r="R61">
        <v>6472.0089420649529</v>
      </c>
      <c r="S61">
        <v>6474.437574012637</v>
      </c>
      <c r="T61">
        <v>6473.9051885363669</v>
      </c>
      <c r="U61">
        <v>6470.5041598609541</v>
      </c>
      <c r="V61">
        <v>6473.1804389672543</v>
      </c>
      <c r="W61">
        <v>6472.1201639729243</v>
      </c>
      <c r="X61">
        <v>6469.9253110946211</v>
      </c>
      <c r="Y61">
        <v>6471.0731379061317</v>
      </c>
      <c r="Z61">
        <v>6464.9999999981737</v>
      </c>
      <c r="AA61">
        <v>6475.4037288534091</v>
      </c>
      <c r="AB61">
        <v>6473.0478682438807</v>
      </c>
      <c r="AC61">
        <v>6472.4996356191687</v>
      </c>
      <c r="AD61">
        <v>6474.0792626510238</v>
      </c>
      <c r="AE61">
        <v>6471.7802362264547</v>
      </c>
      <c r="AF61" s="1">
        <v>6467.8773310686447</v>
      </c>
      <c r="AG61" s="1">
        <v>6471.9989509251845</v>
      </c>
      <c r="AH61" s="1">
        <v>6468.6368693028162</v>
      </c>
    </row>
    <row r="62" spans="1:34" x14ac:dyDescent="0.3">
      <c r="A62" s="52">
        <f ca="1">Exceedance!U62</f>
        <v>47908</v>
      </c>
      <c r="B62" s="1">
        <v>6467.2801681102001</v>
      </c>
      <c r="C62" s="1">
        <v>6467.2865682797019</v>
      </c>
      <c r="D62" s="1">
        <v>6467.2833010617651</v>
      </c>
      <c r="E62" s="1">
        <v>6467.280826855269</v>
      </c>
      <c r="F62">
        <v>6467.2806302465006</v>
      </c>
      <c r="G62">
        <v>6467.2615889288581</v>
      </c>
      <c r="H62">
        <v>6467.2713688836193</v>
      </c>
      <c r="I62">
        <v>6467.2673714579469</v>
      </c>
      <c r="J62">
        <v>6467.2681644184249</v>
      </c>
      <c r="K62">
        <v>6467.266331537473</v>
      </c>
      <c r="L62">
        <v>6467.2809958947546</v>
      </c>
      <c r="M62">
        <v>6467.2996142934689</v>
      </c>
      <c r="N62">
        <v>6467.2687042055086</v>
      </c>
      <c r="O62">
        <v>6467.2642716819673</v>
      </c>
      <c r="P62">
        <v>6467.3006873540562</v>
      </c>
      <c r="Q62">
        <v>6467.3154876229346</v>
      </c>
      <c r="R62">
        <v>6467.277877025811</v>
      </c>
      <c r="S62">
        <v>6467.2545127132362</v>
      </c>
      <c r="T62">
        <v>6467.2663157446041</v>
      </c>
      <c r="U62">
        <v>6467.2840367685194</v>
      </c>
      <c r="V62">
        <v>6467.2670660260219</v>
      </c>
      <c r="W62">
        <v>6467.2846398814027</v>
      </c>
      <c r="X62">
        <v>6467.2904669161408</v>
      </c>
      <c r="Y62">
        <v>6467.2927072097737</v>
      </c>
      <c r="Z62">
        <v>6478.7021303390411</v>
      </c>
      <c r="AA62">
        <v>6467.2454630636412</v>
      </c>
      <c r="AB62">
        <v>6467.2694494735124</v>
      </c>
      <c r="AC62">
        <v>6467.2732317395712</v>
      </c>
      <c r="AD62">
        <v>6467.2637132125483</v>
      </c>
      <c r="AE62">
        <v>6467.2779430816827</v>
      </c>
      <c r="AF62" s="1">
        <v>6467.3796692354672</v>
      </c>
      <c r="AG62" s="1">
        <v>6467.2744763295022</v>
      </c>
      <c r="AH62" s="1">
        <v>6467.3126199191138</v>
      </c>
    </row>
    <row r="63" spans="1:34" x14ac:dyDescent="0.3">
      <c r="A63" s="52">
        <f ca="1">Exceedance!U63</f>
        <v>47939</v>
      </c>
      <c r="B63" s="1">
        <v>6464.9999999978527</v>
      </c>
      <c r="C63" s="1">
        <v>6464.9999999978481</v>
      </c>
      <c r="D63" s="1">
        <v>6464.9999999978509</v>
      </c>
      <c r="E63" s="1">
        <v>6464.9999999978518</v>
      </c>
      <c r="F63">
        <v>6464.9999999978518</v>
      </c>
      <c r="G63">
        <v>6464.9999999978636</v>
      </c>
      <c r="H63">
        <v>6464.9999999978581</v>
      </c>
      <c r="I63">
        <v>6464.99999999786</v>
      </c>
      <c r="J63">
        <v>6471.5002114044491</v>
      </c>
      <c r="K63">
        <v>6472.5387927384299</v>
      </c>
      <c r="L63">
        <v>6469.7696313476426</v>
      </c>
      <c r="M63">
        <v>6472.0747426959697</v>
      </c>
      <c r="N63">
        <v>6464.999999997859</v>
      </c>
      <c r="O63">
        <v>6464.9999999978618</v>
      </c>
      <c r="P63">
        <v>6474.581424532953</v>
      </c>
      <c r="Q63">
        <v>6464.9999999978272</v>
      </c>
      <c r="R63">
        <v>6464.9999999978536</v>
      </c>
      <c r="S63">
        <v>6472.6365705719745</v>
      </c>
      <c r="T63">
        <v>6464.9999999978609</v>
      </c>
      <c r="U63">
        <v>6472.9539769216599</v>
      </c>
      <c r="V63">
        <v>6471.1169739927318</v>
      </c>
      <c r="W63">
        <v>6464.99999999785</v>
      </c>
      <c r="X63">
        <v>6464.9999999978463</v>
      </c>
      <c r="Y63">
        <v>6464.9999999978445</v>
      </c>
      <c r="Z63">
        <v>6465.0000000000409</v>
      </c>
      <c r="AA63">
        <v>6464.9999999978736</v>
      </c>
      <c r="AB63">
        <v>6469.9921839859062</v>
      </c>
      <c r="AC63">
        <v>6464.9999999978563</v>
      </c>
      <c r="AD63">
        <v>6464.9999999978627</v>
      </c>
      <c r="AE63">
        <v>6475.6684272589127</v>
      </c>
      <c r="AF63" s="1">
        <v>6464.9999999977726</v>
      </c>
      <c r="AG63" s="1">
        <v>6469.7130744137667</v>
      </c>
      <c r="AH63" s="1">
        <v>6464.9999999978299</v>
      </c>
    </row>
    <row r="64" spans="1:34" x14ac:dyDescent="0.3">
      <c r="A64" s="52">
        <f ca="1">Exceedance!U64</f>
        <v>47969</v>
      </c>
      <c r="B64" s="1">
        <v>6480.0000001076351</v>
      </c>
      <c r="C64" s="1">
        <v>6480.0000001076351</v>
      </c>
      <c r="D64" s="1">
        <v>6480.0000001076351</v>
      </c>
      <c r="E64" s="1">
        <v>6472.6530408521094</v>
      </c>
      <c r="F64">
        <v>6480.0000001076351</v>
      </c>
      <c r="G64">
        <v>6480.0000001076351</v>
      </c>
      <c r="H64">
        <v>6480.0000001076351</v>
      </c>
      <c r="I64">
        <v>6480.0000001076351</v>
      </c>
      <c r="J64">
        <v>6480.0000000683021</v>
      </c>
      <c r="K64">
        <v>6475.6899782349083</v>
      </c>
      <c r="L64">
        <v>6474.4645491378205</v>
      </c>
      <c r="M64">
        <v>6474.6078360420779</v>
      </c>
      <c r="N64">
        <v>6478.0102908097824</v>
      </c>
      <c r="O64">
        <v>6480.0000001076351</v>
      </c>
      <c r="P64">
        <v>6480.0000000484761</v>
      </c>
      <c r="Q64">
        <v>6479.9989340797911</v>
      </c>
      <c r="R64">
        <v>6476.7575952670941</v>
      </c>
      <c r="S64">
        <v>6471.526282722999</v>
      </c>
      <c r="T64">
        <v>6480.0000001076351</v>
      </c>
      <c r="U64">
        <v>6480.0000000584259</v>
      </c>
      <c r="V64">
        <v>6479.5845712350083</v>
      </c>
      <c r="W64">
        <v>6480.0000001076351</v>
      </c>
      <c r="X64">
        <v>6480.0000001076351</v>
      </c>
      <c r="Y64">
        <v>6473.319427053676</v>
      </c>
      <c r="Z64">
        <v>6477.7331097892502</v>
      </c>
      <c r="AA64">
        <v>6480.0000001076351</v>
      </c>
      <c r="AB64">
        <v>6469.1761646936484</v>
      </c>
      <c r="AC64">
        <v>6477.3513462779765</v>
      </c>
      <c r="AD64">
        <v>6468.1839729003723</v>
      </c>
      <c r="AE64">
        <v>6480.0000000402861</v>
      </c>
      <c r="AF64" s="1">
        <v>6480.0000001076351</v>
      </c>
      <c r="AG64" s="1">
        <v>6480.0000000786367</v>
      </c>
      <c r="AH64" s="1">
        <v>6480.0000001076351</v>
      </c>
    </row>
    <row r="65" spans="1:34" x14ac:dyDescent="0.3">
      <c r="A65" s="52">
        <f ca="1">Exceedance!U65</f>
        <v>48000</v>
      </c>
      <c r="B65" s="1">
        <v>6500.0000000139444</v>
      </c>
      <c r="C65" s="1">
        <v>6500.0000000139453</v>
      </c>
      <c r="D65" s="1">
        <v>6500.0000000139453</v>
      </c>
      <c r="E65" s="1">
        <v>6500.0000000206592</v>
      </c>
      <c r="F65">
        <v>6500.0000000139453</v>
      </c>
      <c r="G65">
        <v>6500.0000000139444</v>
      </c>
      <c r="H65">
        <v>6500.0000000139453</v>
      </c>
      <c r="I65">
        <v>6500.0000000139453</v>
      </c>
      <c r="J65">
        <v>6494.9433885759345</v>
      </c>
      <c r="K65">
        <v>6500.0000000183281</v>
      </c>
      <c r="L65">
        <v>6500.000000019344</v>
      </c>
      <c r="M65">
        <v>6500.0000000192213</v>
      </c>
      <c r="N65">
        <v>6500.0000000159489</v>
      </c>
      <c r="O65">
        <v>6500.0000000139453</v>
      </c>
      <c r="P65">
        <v>6486.6900449102586</v>
      </c>
      <c r="Q65">
        <v>6500.0000000139471</v>
      </c>
      <c r="R65">
        <v>6500.0000000173595</v>
      </c>
      <c r="S65">
        <v>6500.000000021395</v>
      </c>
      <c r="T65">
        <v>6500.0000000139453</v>
      </c>
      <c r="U65">
        <v>6500.0000000139453</v>
      </c>
      <c r="V65">
        <v>6491.153749912587</v>
      </c>
      <c r="W65">
        <v>6500.0000000139453</v>
      </c>
      <c r="X65">
        <v>6500.0000000139453</v>
      </c>
      <c r="Y65">
        <v>6500.0000000201962</v>
      </c>
      <c r="Z65">
        <v>6500.0000000164146</v>
      </c>
      <c r="AA65">
        <v>6500.0000000139453</v>
      </c>
      <c r="AB65">
        <v>6500.0000000228792</v>
      </c>
      <c r="AC65">
        <v>6500.0000000168311</v>
      </c>
      <c r="AD65">
        <v>6500.0000000236259</v>
      </c>
      <c r="AE65">
        <v>6485.5572298136785</v>
      </c>
      <c r="AF65" s="1">
        <v>6500.0000000139453</v>
      </c>
      <c r="AG65" s="1">
        <v>6499.1980474121001</v>
      </c>
      <c r="AH65" s="1">
        <v>6499.1980474614775</v>
      </c>
    </row>
    <row r="66" spans="1:34" x14ac:dyDescent="0.3">
      <c r="A66" s="52">
        <f ca="1">Exceedance!U66</f>
        <v>48030</v>
      </c>
      <c r="B66" s="1">
        <v>6505.5000000422906</v>
      </c>
      <c r="C66" s="1">
        <v>6505.5000000422906</v>
      </c>
      <c r="D66" s="1">
        <v>6505.5000000422906</v>
      </c>
      <c r="E66" s="1">
        <v>6505.5000000422906</v>
      </c>
      <c r="F66">
        <v>6505.5000000422906</v>
      </c>
      <c r="G66">
        <v>6505.5000000422906</v>
      </c>
      <c r="H66">
        <v>6505.5000000422897</v>
      </c>
      <c r="I66">
        <v>6505.0406541821012</v>
      </c>
      <c r="J66">
        <v>6495.5564735915705</v>
      </c>
      <c r="K66">
        <v>6505.5000000422906</v>
      </c>
      <c r="L66">
        <v>6505.5000000422906</v>
      </c>
      <c r="M66">
        <v>6505.5000000422906</v>
      </c>
      <c r="N66">
        <v>6505.5000000422906</v>
      </c>
      <c r="O66">
        <v>6505.5000000422906</v>
      </c>
      <c r="P66">
        <v>6484.2276441354516</v>
      </c>
      <c r="Q66">
        <v>6505.5000000422906</v>
      </c>
      <c r="R66">
        <v>6505.5000000422906</v>
      </c>
      <c r="S66">
        <v>6505.5000000422906</v>
      </c>
      <c r="T66">
        <v>6505.5000000422906</v>
      </c>
      <c r="U66">
        <v>6505.5000000422906</v>
      </c>
      <c r="V66">
        <v>6492.652725627916</v>
      </c>
      <c r="W66">
        <v>6505.5000000422906</v>
      </c>
      <c r="X66">
        <v>6505.5000000422906</v>
      </c>
      <c r="Y66">
        <v>6505.5000000422906</v>
      </c>
      <c r="Z66">
        <v>6505.5000000422906</v>
      </c>
      <c r="AA66">
        <v>6505.5000000422906</v>
      </c>
      <c r="AB66">
        <v>6505.5000000422906</v>
      </c>
      <c r="AC66">
        <v>6505.5000000422906</v>
      </c>
      <c r="AD66">
        <v>6505.5000000422906</v>
      </c>
      <c r="AE66">
        <v>6486.3096345987151</v>
      </c>
      <c r="AF66" s="1">
        <v>6505.5000000422906</v>
      </c>
      <c r="AG66" s="1">
        <v>6499.4145779785404</v>
      </c>
      <c r="AH66" s="1">
        <v>6499.4145780277277</v>
      </c>
    </row>
    <row r="67" spans="1:34" x14ac:dyDescent="0.3">
      <c r="A67" s="52">
        <f ca="1">Exceedance!U67</f>
        <v>48061</v>
      </c>
      <c r="B67" s="1">
        <v>6502.3857240391799</v>
      </c>
      <c r="C67" s="1">
        <v>6502.385724039179</v>
      </c>
      <c r="D67" s="1">
        <v>6502.385724039179</v>
      </c>
      <c r="E67" s="1">
        <v>6503.3602204972176</v>
      </c>
      <c r="F67">
        <v>6504.5299039294623</v>
      </c>
      <c r="G67">
        <v>6505.057436042438</v>
      </c>
      <c r="H67">
        <v>6503.1947629931747</v>
      </c>
      <c r="I67">
        <v>6500.5195487118372</v>
      </c>
      <c r="J67">
        <v>6494.8146048865365</v>
      </c>
      <c r="K67">
        <v>6501.051133865968</v>
      </c>
      <c r="L67">
        <v>6501.0645272689781</v>
      </c>
      <c r="M67">
        <v>6501.8828595035757</v>
      </c>
      <c r="N67">
        <v>6503.4222607913589</v>
      </c>
      <c r="O67">
        <v>6501.6445713089843</v>
      </c>
      <c r="P67">
        <v>6484.5367206677074</v>
      </c>
      <c r="Q67">
        <v>6502.0503620790651</v>
      </c>
      <c r="R67">
        <v>6504.6175778678171</v>
      </c>
      <c r="S67">
        <v>6502.3971218230135</v>
      </c>
      <c r="T67">
        <v>6506.0000005774218</v>
      </c>
      <c r="U67">
        <v>6501.6167023353164</v>
      </c>
      <c r="V67">
        <v>6492.3151305107303</v>
      </c>
      <c r="W67">
        <v>6503.0323237684834</v>
      </c>
      <c r="X67">
        <v>6501.8368414290962</v>
      </c>
      <c r="Y67">
        <v>6501.3752890682817</v>
      </c>
      <c r="Z67">
        <v>6503.3142870082838</v>
      </c>
      <c r="AA67">
        <v>6502.7725726899089</v>
      </c>
      <c r="AB67">
        <v>6502.5887047948345</v>
      </c>
      <c r="AC67">
        <v>6502.4001087407833</v>
      </c>
      <c r="AD67">
        <v>6501.9432772896307</v>
      </c>
      <c r="AE67">
        <v>6485.3823381580478</v>
      </c>
      <c r="AF67" s="1">
        <v>6506.0000007127428</v>
      </c>
      <c r="AG67" s="1">
        <v>6498.0915494089659</v>
      </c>
      <c r="AH67" s="1">
        <v>6498.0915494334558</v>
      </c>
    </row>
    <row r="68" spans="1:34" x14ac:dyDescent="0.3">
      <c r="A68" s="52">
        <f ca="1">Exceedance!U68</f>
        <v>48092</v>
      </c>
      <c r="B68" s="1">
        <v>6496.7800251589088</v>
      </c>
      <c r="C68" s="1">
        <v>6496.7800251589088</v>
      </c>
      <c r="D68" s="1">
        <v>6496.7800251589088</v>
      </c>
      <c r="E68" s="1">
        <v>6496.7812210355969</v>
      </c>
      <c r="F68">
        <v>6496.7826793858358</v>
      </c>
      <c r="G68">
        <v>6496.7836236674057</v>
      </c>
      <c r="H68">
        <v>6496.7811032772734</v>
      </c>
      <c r="I68">
        <v>6496.7764986967622</v>
      </c>
      <c r="J68">
        <v>6494.0897881785022</v>
      </c>
      <c r="K68">
        <v>6496.7772411546193</v>
      </c>
      <c r="L68">
        <v>6496.7772446476902</v>
      </c>
      <c r="M68">
        <v>6496.7792701237822</v>
      </c>
      <c r="N68">
        <v>6496.781281150581</v>
      </c>
      <c r="O68">
        <v>6496.7783208647243</v>
      </c>
      <c r="P68">
        <v>6484.8389390093216</v>
      </c>
      <c r="Q68">
        <v>6496.7798494324388</v>
      </c>
      <c r="R68">
        <v>6496.7828095147515</v>
      </c>
      <c r="S68">
        <v>6496.780034836147</v>
      </c>
      <c r="T68">
        <v>6496.7854389985123</v>
      </c>
      <c r="U68">
        <v>6496.7782261095635</v>
      </c>
      <c r="V68">
        <v>6493.1083814717822</v>
      </c>
      <c r="W68">
        <v>6496.7810590554827</v>
      </c>
      <c r="X68">
        <v>6496.7790654769924</v>
      </c>
      <c r="Y68">
        <v>6496.7776009755626</v>
      </c>
      <c r="Z68">
        <v>6496.78118063688</v>
      </c>
      <c r="AA68">
        <v>6496.7805689855732</v>
      </c>
      <c r="AB68">
        <v>6496.7802645642041</v>
      </c>
      <c r="AC68">
        <v>6496.7800373977088</v>
      </c>
      <c r="AD68">
        <v>6496.7795613619219</v>
      </c>
      <c r="AE68">
        <v>6485.2597746235679</v>
      </c>
      <c r="AF68" s="1">
        <v>6496.785438998545</v>
      </c>
      <c r="AG68" s="1">
        <v>6496.7740031156709</v>
      </c>
      <c r="AH68" s="1">
        <v>6496.7740031156736</v>
      </c>
    </row>
    <row r="69" spans="1:34" x14ac:dyDescent="0.3">
      <c r="A69" s="52" t="str">
        <f ca="1">Exceedance!U69</f>
        <v/>
      </c>
      <c r="B69" s="1"/>
      <c r="C69" s="1"/>
      <c r="D69" s="1"/>
      <c r="F69"/>
      <c r="G69"/>
      <c r="H69"/>
      <c r="I69"/>
      <c r="J69"/>
      <c r="K69"/>
      <c r="L69"/>
      <c r="M69"/>
      <c r="N69"/>
      <c r="O69"/>
      <c r="P69"/>
      <c r="Q69"/>
      <c r="R69"/>
      <c r="S69"/>
      <c r="T69"/>
      <c r="U69"/>
      <c r="V69"/>
      <c r="W69"/>
      <c r="X69"/>
      <c r="Y69"/>
      <c r="Z69"/>
      <c r="AA69"/>
      <c r="AB69"/>
      <c r="AC69"/>
      <c r="AD69"/>
      <c r="AE69"/>
    </row>
    <row r="70" spans="1:34" x14ac:dyDescent="0.3">
      <c r="A70" s="52" t="str">
        <f ca="1">Exceedance!U70</f>
        <v/>
      </c>
      <c r="B70" s="1"/>
      <c r="C70" s="1"/>
      <c r="D70" s="1"/>
      <c r="F70"/>
      <c r="G70"/>
      <c r="H70"/>
      <c r="I70"/>
      <c r="J70"/>
      <c r="K70"/>
      <c r="L70"/>
      <c r="M70"/>
      <c r="N70"/>
      <c r="O70"/>
      <c r="P70"/>
      <c r="Q70"/>
      <c r="R70"/>
      <c r="S70"/>
      <c r="T70"/>
      <c r="U70"/>
      <c r="V70"/>
      <c r="W70"/>
      <c r="X70"/>
      <c r="Y70"/>
      <c r="Z70"/>
      <c r="AA70"/>
      <c r="AB70"/>
      <c r="AC70"/>
      <c r="AD70"/>
      <c r="AE70"/>
    </row>
    <row r="71" spans="1:34" x14ac:dyDescent="0.3">
      <c r="A71" s="52" t="str">
        <f ca="1">Exceedance!U71</f>
        <v/>
      </c>
      <c r="B71" s="1"/>
      <c r="C71" s="1"/>
      <c r="D71" s="1"/>
      <c r="F71"/>
      <c r="G71"/>
      <c r="H71"/>
      <c r="I71"/>
      <c r="J71"/>
      <c r="K71"/>
      <c r="L71"/>
      <c r="M71"/>
      <c r="N71"/>
      <c r="O71"/>
      <c r="P71"/>
      <c r="Q71"/>
      <c r="R71"/>
      <c r="S71"/>
      <c r="T71"/>
      <c r="U71"/>
      <c r="V71"/>
      <c r="W71"/>
      <c r="X71"/>
      <c r="Y71"/>
      <c r="Z71"/>
      <c r="AA71"/>
      <c r="AB71"/>
      <c r="AC71"/>
      <c r="AD71"/>
      <c r="AE71"/>
    </row>
    <row r="72" spans="1:34" x14ac:dyDescent="0.3">
      <c r="A72" s="52" t="str">
        <f ca="1">Exceedance!U72</f>
        <v/>
      </c>
      <c r="B72" s="1"/>
      <c r="C72" s="1"/>
      <c r="D72" s="1"/>
      <c r="F72"/>
      <c r="G72"/>
      <c r="H72"/>
      <c r="I72"/>
      <c r="J72"/>
      <c r="K72"/>
      <c r="L72"/>
      <c r="M72"/>
      <c r="N72"/>
      <c r="O72"/>
      <c r="P72"/>
      <c r="Q72"/>
      <c r="R72"/>
      <c r="S72"/>
      <c r="T72"/>
      <c r="U72"/>
      <c r="V72"/>
      <c r="W72"/>
      <c r="X72"/>
      <c r="Y72"/>
      <c r="Z72"/>
      <c r="AA72"/>
      <c r="AB72"/>
      <c r="AC72"/>
      <c r="AD72"/>
      <c r="AE72"/>
    </row>
    <row r="73" spans="1:34" x14ac:dyDescent="0.3">
      <c r="A73" s="52" t="str">
        <f ca="1">Exceedance!U73</f>
        <v/>
      </c>
      <c r="B73" s="1"/>
      <c r="C73" s="1"/>
      <c r="D73" s="1"/>
      <c r="F73"/>
      <c r="G73"/>
      <c r="H73"/>
      <c r="I73"/>
      <c r="J73"/>
      <c r="K73"/>
      <c r="L73"/>
      <c r="M73"/>
      <c r="N73"/>
      <c r="O73"/>
      <c r="P73"/>
      <c r="Q73"/>
      <c r="R73"/>
      <c r="S73"/>
      <c r="T73"/>
      <c r="U73"/>
      <c r="V73"/>
      <c r="W73"/>
      <c r="X73"/>
      <c r="Y73"/>
      <c r="Z73"/>
      <c r="AA73"/>
      <c r="AB73"/>
      <c r="AC73"/>
      <c r="AD73"/>
      <c r="AE73"/>
    </row>
    <row r="74" spans="1:34" x14ac:dyDescent="0.3">
      <c r="A74" s="52" t="str">
        <f ca="1">Exceedance!U74</f>
        <v/>
      </c>
      <c r="B74" s="1"/>
      <c r="C74" s="1"/>
      <c r="D74" s="1"/>
      <c r="F74"/>
      <c r="G74"/>
      <c r="H74"/>
      <c r="I74"/>
      <c r="J74"/>
      <c r="K74"/>
      <c r="L74"/>
      <c r="M74"/>
      <c r="N74"/>
      <c r="O74"/>
      <c r="P74"/>
      <c r="Q74"/>
      <c r="R74"/>
      <c r="S74"/>
      <c r="T74"/>
      <c r="U74"/>
      <c r="V74"/>
      <c r="W74"/>
      <c r="X74"/>
      <c r="Y74"/>
      <c r="Z74"/>
      <c r="AA74"/>
      <c r="AB74"/>
      <c r="AC74"/>
      <c r="AD74"/>
      <c r="AE74"/>
    </row>
    <row r="75" spans="1:34" x14ac:dyDescent="0.3">
      <c r="A75" s="52" t="str">
        <f ca="1">Exceedance!U75</f>
        <v/>
      </c>
      <c r="B75" s="1"/>
      <c r="C75" s="1"/>
      <c r="D75" s="1"/>
      <c r="F75"/>
      <c r="G75"/>
      <c r="H75"/>
      <c r="I75"/>
      <c r="J75"/>
      <c r="K75"/>
      <c r="L75"/>
      <c r="M75"/>
      <c r="N75"/>
      <c r="O75"/>
      <c r="P75"/>
      <c r="Q75"/>
      <c r="R75"/>
      <c r="S75"/>
      <c r="T75"/>
      <c r="U75"/>
      <c r="V75"/>
      <c r="W75"/>
      <c r="X75"/>
      <c r="Y75"/>
      <c r="Z75"/>
      <c r="AA75"/>
      <c r="AB75"/>
      <c r="AC75"/>
      <c r="AD75"/>
      <c r="AE75"/>
    </row>
    <row r="76" spans="1:34" x14ac:dyDescent="0.3">
      <c r="A76" s="52" t="str">
        <f ca="1">Exceedance!U76</f>
        <v/>
      </c>
      <c r="B76" s="1"/>
      <c r="C76" s="1"/>
      <c r="D76" s="1"/>
      <c r="F76"/>
      <c r="G76"/>
      <c r="H76"/>
      <c r="I76"/>
      <c r="J76"/>
      <c r="K76"/>
      <c r="L76"/>
      <c r="M76"/>
      <c r="N76"/>
      <c r="O76"/>
      <c r="P76"/>
      <c r="Q76"/>
      <c r="R76"/>
      <c r="S76"/>
      <c r="T76"/>
      <c r="U76"/>
      <c r="V76"/>
      <c r="W76"/>
      <c r="X76"/>
      <c r="Y76"/>
      <c r="Z76"/>
      <c r="AA76"/>
      <c r="AB76"/>
      <c r="AC76"/>
      <c r="AD76"/>
      <c r="AE76"/>
    </row>
    <row r="77" spans="1:34" x14ac:dyDescent="0.3">
      <c r="A77" s="52" t="str">
        <f ca="1">Exceedance!U77</f>
        <v/>
      </c>
      <c r="B77" s="1"/>
      <c r="C77" s="1"/>
      <c r="D77" s="1"/>
      <c r="F77"/>
      <c r="G77"/>
      <c r="H77"/>
      <c r="I77"/>
      <c r="J77"/>
      <c r="K77"/>
      <c r="L77"/>
      <c r="M77"/>
      <c r="N77"/>
      <c r="O77"/>
      <c r="P77"/>
      <c r="Q77"/>
      <c r="R77"/>
      <c r="S77"/>
      <c r="T77"/>
      <c r="U77"/>
      <c r="V77"/>
      <c r="W77"/>
      <c r="X77"/>
      <c r="Y77"/>
      <c r="Z77"/>
      <c r="AA77"/>
      <c r="AB77"/>
      <c r="AC77"/>
      <c r="AD77"/>
      <c r="AE77"/>
    </row>
    <row r="78" spans="1:34" x14ac:dyDescent="0.3">
      <c r="A78" s="52" t="str">
        <f ca="1">Exceedance!U78</f>
        <v/>
      </c>
      <c r="B78" s="1"/>
      <c r="C78" s="1"/>
      <c r="D78" s="1"/>
      <c r="F78"/>
      <c r="G78"/>
      <c r="H78"/>
      <c r="I78"/>
      <c r="J78"/>
      <c r="K78"/>
      <c r="L78"/>
      <c r="M78"/>
      <c r="N78"/>
      <c r="O78"/>
      <c r="P78"/>
      <c r="Q78"/>
      <c r="R78"/>
      <c r="S78"/>
      <c r="T78"/>
      <c r="U78"/>
      <c r="V78"/>
      <c r="W78"/>
      <c r="X78"/>
      <c r="Y78"/>
      <c r="Z78"/>
      <c r="AA78"/>
      <c r="AB78"/>
      <c r="AC78"/>
      <c r="AD78"/>
      <c r="AE78"/>
    </row>
    <row r="79" spans="1:34" x14ac:dyDescent="0.3">
      <c r="A79" s="52" t="str">
        <f ca="1">Exceedance!U79</f>
        <v/>
      </c>
      <c r="B79" s="1"/>
      <c r="C79" s="1"/>
      <c r="D79" s="1"/>
      <c r="F79"/>
      <c r="G79"/>
      <c r="H79"/>
      <c r="I79"/>
      <c r="J79"/>
      <c r="K79"/>
      <c r="L79"/>
      <c r="M79"/>
      <c r="N79"/>
      <c r="O79"/>
      <c r="P79"/>
      <c r="Q79"/>
      <c r="R79"/>
      <c r="S79"/>
      <c r="T79"/>
      <c r="U79"/>
      <c r="V79"/>
      <c r="W79"/>
      <c r="X79"/>
      <c r="Y79"/>
      <c r="Z79"/>
      <c r="AA79"/>
      <c r="AB79"/>
      <c r="AC79"/>
      <c r="AD79"/>
      <c r="AE79"/>
    </row>
    <row r="80" spans="1:34" x14ac:dyDescent="0.3">
      <c r="A80" s="52" t="str">
        <f ca="1">Exceedance!U80</f>
        <v/>
      </c>
      <c r="B80" s="1"/>
      <c r="C80" s="1"/>
      <c r="D80" s="1"/>
      <c r="F80"/>
      <c r="G80"/>
      <c r="H80"/>
      <c r="I80"/>
      <c r="J80"/>
      <c r="K80"/>
      <c r="L80"/>
      <c r="M80"/>
      <c r="N80"/>
      <c r="O80"/>
      <c r="P80"/>
      <c r="Q80"/>
      <c r="R80"/>
      <c r="S80"/>
      <c r="T80"/>
      <c r="U80"/>
      <c r="V80"/>
      <c r="W80"/>
      <c r="X80"/>
      <c r="Y80"/>
      <c r="Z80"/>
      <c r="AA80"/>
      <c r="AB80"/>
      <c r="AC80"/>
      <c r="AD80"/>
      <c r="AE80"/>
    </row>
    <row r="81" spans="1:31" x14ac:dyDescent="0.3">
      <c r="A81" s="52" t="str">
        <f ca="1">Exceedance!U81</f>
        <v/>
      </c>
      <c r="B81" s="1"/>
      <c r="C81" s="1"/>
      <c r="D81" s="1"/>
      <c r="F81"/>
      <c r="G81"/>
      <c r="H81"/>
      <c r="I81"/>
      <c r="J81"/>
      <c r="K81"/>
      <c r="L81"/>
      <c r="M81"/>
      <c r="N81"/>
      <c r="O81"/>
      <c r="P81"/>
      <c r="Q81"/>
      <c r="R81"/>
      <c r="S81"/>
      <c r="T81"/>
      <c r="U81"/>
      <c r="V81"/>
      <c r="W81"/>
      <c r="X81"/>
      <c r="Y81"/>
      <c r="Z81"/>
      <c r="AA81"/>
      <c r="AB81"/>
      <c r="AC81"/>
      <c r="AD81"/>
      <c r="AE81"/>
    </row>
    <row r="82" spans="1:31" x14ac:dyDescent="0.3">
      <c r="A82" s="52" t="str">
        <f ca="1">Exceedance!U82</f>
        <v/>
      </c>
      <c r="B82" s="1"/>
      <c r="C82" s="1"/>
      <c r="D82" s="1"/>
      <c r="F82"/>
      <c r="G82"/>
      <c r="H82"/>
      <c r="I82"/>
      <c r="J82"/>
      <c r="K82"/>
      <c r="L82"/>
      <c r="M82"/>
      <c r="N82"/>
      <c r="O82"/>
      <c r="P82"/>
      <c r="Q82"/>
      <c r="R82"/>
      <c r="S82"/>
      <c r="T82"/>
      <c r="U82"/>
      <c r="V82"/>
      <c r="W82"/>
      <c r="X82"/>
      <c r="Y82"/>
      <c r="Z82"/>
      <c r="AA82"/>
      <c r="AB82"/>
      <c r="AC82"/>
      <c r="AD82"/>
      <c r="AE82"/>
    </row>
    <row r="83" spans="1:31" x14ac:dyDescent="0.3">
      <c r="A83" s="52" t="str">
        <f ca="1">Exceedance!U83</f>
        <v/>
      </c>
      <c r="B83" s="1"/>
      <c r="C83" s="1"/>
      <c r="D83" s="1"/>
      <c r="F83"/>
      <c r="G83"/>
      <c r="H83"/>
      <c r="I83"/>
      <c r="J83"/>
      <c r="K83"/>
      <c r="L83"/>
      <c r="M83"/>
      <c r="N83"/>
      <c r="O83"/>
      <c r="P83"/>
      <c r="Q83"/>
      <c r="R83"/>
      <c r="S83"/>
      <c r="T83"/>
      <c r="U83"/>
      <c r="V83"/>
      <c r="W83"/>
      <c r="X83"/>
      <c r="Y83"/>
      <c r="Z83"/>
      <c r="AA83"/>
      <c r="AB83"/>
      <c r="AC83"/>
      <c r="AD83"/>
      <c r="AE83"/>
    </row>
    <row r="84" spans="1:31" x14ac:dyDescent="0.3">
      <c r="A84" s="52" t="str">
        <f ca="1">Exceedance!U84</f>
        <v/>
      </c>
      <c r="B84" s="1"/>
      <c r="C84" s="1"/>
      <c r="D84" s="1"/>
      <c r="F84"/>
      <c r="G84"/>
      <c r="H84"/>
      <c r="I84"/>
      <c r="J84"/>
      <c r="K84"/>
      <c r="L84"/>
      <c r="M84"/>
      <c r="N84"/>
      <c r="O84"/>
      <c r="P84"/>
      <c r="Q84"/>
      <c r="R84"/>
      <c r="S84"/>
      <c r="T84"/>
      <c r="U84"/>
      <c r="V84"/>
      <c r="W84"/>
      <c r="X84"/>
      <c r="Y84"/>
      <c r="Z84"/>
      <c r="AA84"/>
      <c r="AB84"/>
      <c r="AC84"/>
      <c r="AD84"/>
      <c r="AE84"/>
    </row>
    <row r="85" spans="1:31" x14ac:dyDescent="0.3">
      <c r="A85" s="52" t="str">
        <f ca="1">Exceedance!U85</f>
        <v/>
      </c>
      <c r="B85" s="1"/>
      <c r="C85" s="1"/>
      <c r="D85" s="1"/>
      <c r="F85"/>
      <c r="G85"/>
      <c r="H85"/>
      <c r="I85"/>
      <c r="J85"/>
      <c r="K85"/>
      <c r="L85"/>
      <c r="M85"/>
      <c r="N85"/>
      <c r="O85"/>
      <c r="P85"/>
      <c r="Q85"/>
      <c r="R85"/>
      <c r="S85"/>
      <c r="T85"/>
      <c r="U85"/>
      <c r="V85"/>
      <c r="W85"/>
      <c r="X85"/>
      <c r="Y85"/>
      <c r="Z85"/>
      <c r="AA85"/>
      <c r="AB85"/>
      <c r="AC85"/>
      <c r="AD85"/>
      <c r="AE85"/>
    </row>
    <row r="86" spans="1:31" x14ac:dyDescent="0.3">
      <c r="A86" s="52" t="str">
        <f ca="1">Exceedance!U86</f>
        <v/>
      </c>
      <c r="B86" s="1"/>
      <c r="C86" s="1"/>
      <c r="D86" s="1"/>
      <c r="F86"/>
      <c r="G86"/>
      <c r="H86"/>
      <c r="I86"/>
      <c r="J86"/>
      <c r="K86"/>
      <c r="L86"/>
      <c r="M86"/>
      <c r="N86"/>
      <c r="O86"/>
      <c r="P86"/>
      <c r="Q86"/>
      <c r="R86"/>
      <c r="S86"/>
      <c r="T86"/>
      <c r="U86"/>
      <c r="V86"/>
      <c r="W86"/>
      <c r="X86"/>
      <c r="Y86"/>
      <c r="Z86"/>
      <c r="AA86"/>
      <c r="AB86"/>
      <c r="AC86"/>
      <c r="AD86"/>
      <c r="AE86"/>
    </row>
    <row r="87" spans="1:31" x14ac:dyDescent="0.3">
      <c r="A87" s="52" t="str">
        <f ca="1">Exceedance!U87</f>
        <v/>
      </c>
      <c r="B87" s="1"/>
      <c r="C87" s="1"/>
      <c r="D87" s="1"/>
      <c r="F87"/>
      <c r="G87"/>
      <c r="H87"/>
      <c r="I87"/>
      <c r="J87"/>
      <c r="K87"/>
      <c r="L87"/>
      <c r="M87"/>
      <c r="N87"/>
      <c r="O87"/>
      <c r="P87"/>
      <c r="Q87"/>
      <c r="R87"/>
      <c r="S87"/>
      <c r="T87"/>
      <c r="U87"/>
      <c r="V87"/>
      <c r="W87"/>
      <c r="X87"/>
      <c r="Y87"/>
      <c r="Z87"/>
      <c r="AA87"/>
      <c r="AB87"/>
      <c r="AC87"/>
      <c r="AD87"/>
      <c r="AE87"/>
    </row>
    <row r="88" spans="1:31" x14ac:dyDescent="0.3">
      <c r="A88" s="52" t="str">
        <f ca="1">Exceedance!U88</f>
        <v/>
      </c>
      <c r="B88" s="1"/>
      <c r="C88" s="1"/>
      <c r="D88" s="1"/>
      <c r="F88"/>
      <c r="G88"/>
      <c r="H88"/>
      <c r="I88"/>
      <c r="J88"/>
      <c r="K88"/>
      <c r="L88"/>
      <c r="M88"/>
      <c r="N88"/>
      <c r="O88"/>
      <c r="P88"/>
      <c r="Q88"/>
      <c r="R88"/>
      <c r="S88"/>
      <c r="T88"/>
      <c r="U88"/>
      <c r="V88"/>
      <c r="W88"/>
      <c r="X88"/>
      <c r="Y88"/>
      <c r="Z88"/>
      <c r="AA88"/>
      <c r="AB88"/>
      <c r="AC88"/>
      <c r="AD88"/>
      <c r="AE88"/>
    </row>
    <row r="89" spans="1:31" x14ac:dyDescent="0.3">
      <c r="A89" s="52" t="str">
        <f ca="1">Exceedance!U89</f>
        <v/>
      </c>
      <c r="B89" s="1"/>
      <c r="C89" s="1"/>
      <c r="D89" s="1"/>
      <c r="F89"/>
      <c r="G89"/>
      <c r="H89"/>
      <c r="I89"/>
      <c r="J89"/>
      <c r="K89"/>
      <c r="L89"/>
      <c r="M89"/>
      <c r="N89"/>
      <c r="O89"/>
      <c r="P89"/>
      <c r="Q89"/>
      <c r="R89"/>
      <c r="S89"/>
      <c r="T89"/>
      <c r="U89"/>
      <c r="V89"/>
      <c r="W89"/>
      <c r="X89"/>
      <c r="Y89"/>
      <c r="Z89"/>
      <c r="AA89"/>
      <c r="AB89"/>
      <c r="AC89"/>
      <c r="AD89"/>
      <c r="AE89"/>
    </row>
    <row r="90" spans="1:31" x14ac:dyDescent="0.3">
      <c r="A90" s="52" t="str">
        <f ca="1">Exceedance!U90</f>
        <v/>
      </c>
      <c r="B90" s="1"/>
      <c r="C90" s="1"/>
      <c r="D90" s="1"/>
      <c r="F90"/>
      <c r="G90"/>
      <c r="H90"/>
      <c r="I90"/>
      <c r="J90"/>
      <c r="K90"/>
      <c r="L90"/>
      <c r="M90"/>
      <c r="N90"/>
      <c r="O90"/>
      <c r="P90"/>
      <c r="Q90"/>
      <c r="R90"/>
      <c r="S90"/>
      <c r="T90"/>
      <c r="U90"/>
      <c r="V90"/>
      <c r="W90"/>
      <c r="X90"/>
      <c r="Y90"/>
      <c r="Z90"/>
      <c r="AA90"/>
      <c r="AB90"/>
      <c r="AC90"/>
      <c r="AD90"/>
      <c r="AE90"/>
    </row>
    <row r="91" spans="1:31" x14ac:dyDescent="0.3">
      <c r="A91" s="52" t="str">
        <f ca="1">Exceedance!U91</f>
        <v/>
      </c>
      <c r="B91" s="1"/>
      <c r="C91" s="1"/>
      <c r="D91" s="1"/>
      <c r="F91"/>
      <c r="G91"/>
      <c r="H91"/>
      <c r="I91"/>
      <c r="J91"/>
      <c r="K91"/>
      <c r="L91"/>
      <c r="M91"/>
      <c r="N91"/>
      <c r="O91"/>
      <c r="P91"/>
      <c r="Q91"/>
      <c r="R91"/>
      <c r="S91"/>
      <c r="T91"/>
      <c r="U91"/>
      <c r="V91"/>
      <c r="W91"/>
      <c r="X91"/>
      <c r="Y91"/>
      <c r="Z91"/>
      <c r="AA91"/>
      <c r="AB91"/>
      <c r="AC91"/>
      <c r="AD91"/>
      <c r="AE91"/>
    </row>
    <row r="92" spans="1:31" x14ac:dyDescent="0.3">
      <c r="A92" s="52" t="str">
        <f ca="1">Exceedance!U92</f>
        <v/>
      </c>
      <c r="B92" s="1"/>
      <c r="C92" s="1"/>
      <c r="D92" s="1"/>
      <c r="F92"/>
      <c r="G92"/>
      <c r="H92"/>
      <c r="I92"/>
      <c r="J92"/>
      <c r="K92"/>
      <c r="L92"/>
      <c r="M92"/>
      <c r="N92"/>
      <c r="O92"/>
      <c r="P92"/>
      <c r="Q92"/>
      <c r="R92"/>
      <c r="S92"/>
      <c r="T92"/>
      <c r="U92"/>
      <c r="V92"/>
      <c r="W92"/>
      <c r="X92"/>
      <c r="Y92"/>
      <c r="Z92"/>
      <c r="AA92"/>
      <c r="AB92"/>
      <c r="AC92"/>
      <c r="AD92"/>
      <c r="AE92"/>
    </row>
    <row r="93" spans="1:31" x14ac:dyDescent="0.3">
      <c r="A93" s="52" t="str">
        <f ca="1">Exceedance!U93</f>
        <v/>
      </c>
      <c r="B93" s="1"/>
      <c r="C93" s="1"/>
      <c r="D93" s="1"/>
      <c r="F93"/>
      <c r="G93"/>
      <c r="H93"/>
      <c r="I93"/>
      <c r="J93"/>
      <c r="K93"/>
      <c r="L93"/>
      <c r="M93"/>
      <c r="N93"/>
      <c r="O93"/>
      <c r="P93"/>
      <c r="Q93"/>
      <c r="R93"/>
      <c r="S93"/>
      <c r="T93"/>
      <c r="U93"/>
      <c r="V93"/>
      <c r="W93"/>
      <c r="X93"/>
      <c r="Y93"/>
      <c r="Z93"/>
      <c r="AA93"/>
      <c r="AB93"/>
      <c r="AC93"/>
      <c r="AD93"/>
      <c r="AE93"/>
    </row>
    <row r="94" spans="1:31" x14ac:dyDescent="0.3">
      <c r="A94" s="52" t="str">
        <f ca="1">Exceedance!U94</f>
        <v/>
      </c>
      <c r="B94" s="1"/>
      <c r="C94" s="1"/>
      <c r="D94" s="1"/>
      <c r="F94"/>
      <c r="G94"/>
      <c r="H94"/>
      <c r="I94"/>
      <c r="J94"/>
      <c r="K94"/>
      <c r="L94"/>
      <c r="M94"/>
      <c r="N94"/>
      <c r="O94"/>
      <c r="P94"/>
      <c r="Q94"/>
      <c r="R94"/>
      <c r="S94"/>
      <c r="T94"/>
      <c r="U94"/>
      <c r="V94"/>
      <c r="W94"/>
      <c r="X94"/>
      <c r="Y94"/>
      <c r="Z94"/>
      <c r="AA94"/>
      <c r="AB94"/>
      <c r="AC94"/>
      <c r="AD94"/>
      <c r="AE94"/>
    </row>
    <row r="95" spans="1:31" x14ac:dyDescent="0.3">
      <c r="A95" s="52" t="str">
        <f ca="1">Exceedance!U95</f>
        <v/>
      </c>
      <c r="B95" s="1"/>
      <c r="C95" s="1"/>
      <c r="D95" s="1"/>
      <c r="F95"/>
      <c r="G95"/>
      <c r="H95"/>
      <c r="I95"/>
      <c r="J95"/>
      <c r="K95"/>
      <c r="L95"/>
      <c r="M95"/>
      <c r="N95"/>
      <c r="O95"/>
      <c r="P95"/>
      <c r="Q95"/>
      <c r="R95"/>
      <c r="S95"/>
      <c r="T95"/>
      <c r="U95"/>
      <c r="V95"/>
      <c r="W95"/>
      <c r="X95"/>
      <c r="Y95"/>
      <c r="Z95"/>
      <c r="AA95"/>
      <c r="AB95"/>
      <c r="AC95"/>
      <c r="AD95"/>
      <c r="AE95"/>
    </row>
    <row r="96" spans="1:31" x14ac:dyDescent="0.3">
      <c r="A96" s="52" t="str">
        <f ca="1">Exceedance!U96</f>
        <v/>
      </c>
      <c r="B96" s="1"/>
      <c r="C96" s="1"/>
      <c r="D96" s="1"/>
      <c r="F96"/>
      <c r="G96"/>
      <c r="H96"/>
      <c r="I96"/>
      <c r="J96"/>
      <c r="K96"/>
      <c r="L96"/>
      <c r="M96"/>
      <c r="N96"/>
      <c r="O96"/>
      <c r="P96"/>
      <c r="Q96"/>
      <c r="R96"/>
      <c r="S96"/>
      <c r="T96"/>
      <c r="U96"/>
      <c r="V96"/>
      <c r="W96"/>
      <c r="X96"/>
      <c r="Y96"/>
      <c r="Z96"/>
      <c r="AA96"/>
      <c r="AB96"/>
      <c r="AC96"/>
      <c r="AD96"/>
      <c r="AE96"/>
    </row>
    <row r="97" spans="1:31" x14ac:dyDescent="0.3">
      <c r="A97" s="52" t="str">
        <f ca="1">Exceedance!U97</f>
        <v/>
      </c>
      <c r="B97" s="1"/>
      <c r="C97" s="1"/>
      <c r="D97" s="1"/>
      <c r="F97"/>
      <c r="G97"/>
      <c r="H97"/>
      <c r="I97"/>
      <c r="J97"/>
      <c r="K97"/>
      <c r="L97"/>
      <c r="M97"/>
      <c r="N97"/>
      <c r="O97"/>
      <c r="P97"/>
      <c r="Q97"/>
      <c r="R97"/>
      <c r="S97"/>
      <c r="T97"/>
      <c r="U97"/>
      <c r="V97"/>
      <c r="W97"/>
      <c r="X97"/>
      <c r="Y97"/>
      <c r="Z97"/>
      <c r="AA97"/>
      <c r="AB97"/>
      <c r="AC97"/>
      <c r="AD97"/>
      <c r="AE97"/>
    </row>
    <row r="98" spans="1:31" x14ac:dyDescent="0.3">
      <c r="A98" s="52" t="str">
        <f ca="1">Exceedance!U98</f>
        <v/>
      </c>
      <c r="B98" s="1"/>
      <c r="C98" s="1"/>
      <c r="D98" s="1"/>
      <c r="F98"/>
      <c r="G98"/>
      <c r="H98"/>
      <c r="I98"/>
      <c r="J98"/>
      <c r="K98"/>
      <c r="L98"/>
      <c r="M98"/>
      <c r="N98"/>
      <c r="O98"/>
      <c r="P98"/>
      <c r="Q98"/>
      <c r="R98"/>
      <c r="S98"/>
      <c r="T98"/>
      <c r="U98"/>
      <c r="V98"/>
      <c r="W98"/>
      <c r="X98"/>
      <c r="Y98"/>
      <c r="Z98"/>
      <c r="AA98"/>
      <c r="AB98"/>
      <c r="AC98"/>
      <c r="AD98"/>
      <c r="AE98"/>
    </row>
    <row r="99" spans="1:31" x14ac:dyDescent="0.3">
      <c r="A99" s="52" t="str">
        <f ca="1">Exceedance!U99</f>
        <v/>
      </c>
      <c r="B99" s="1"/>
      <c r="C99" s="1"/>
      <c r="D99" s="1"/>
      <c r="F99"/>
      <c r="G99"/>
      <c r="H99"/>
      <c r="I99"/>
      <c r="J99"/>
      <c r="K99"/>
      <c r="L99"/>
      <c r="M99"/>
      <c r="N99"/>
      <c r="O99"/>
      <c r="P99"/>
      <c r="Q99"/>
      <c r="R99"/>
      <c r="S99"/>
      <c r="T99"/>
      <c r="U99"/>
      <c r="V99"/>
      <c r="W99"/>
      <c r="X99"/>
      <c r="Y99"/>
      <c r="Z99"/>
      <c r="AA99"/>
      <c r="AB99"/>
      <c r="AC99"/>
      <c r="AD99"/>
      <c r="AE99"/>
    </row>
    <row r="100" spans="1:31" x14ac:dyDescent="0.3">
      <c r="A100" s="52" t="str">
        <f ca="1">Exceedance!U100</f>
        <v/>
      </c>
      <c r="B100" s="1"/>
      <c r="C100" s="1"/>
      <c r="D100" s="1"/>
      <c r="F100"/>
      <c r="G100"/>
      <c r="H100"/>
      <c r="I100"/>
      <c r="J100"/>
      <c r="K100"/>
      <c r="L100"/>
      <c r="M100"/>
      <c r="N100"/>
      <c r="O100"/>
      <c r="P100"/>
      <c r="Q100"/>
      <c r="R100"/>
      <c r="S100"/>
      <c r="T100"/>
      <c r="U100"/>
      <c r="V100"/>
      <c r="W100"/>
      <c r="X100"/>
      <c r="Y100"/>
      <c r="Z100"/>
      <c r="AA100"/>
      <c r="AB100"/>
      <c r="AC100"/>
      <c r="AD100"/>
      <c r="AE100"/>
    </row>
    <row r="101" spans="1:31" x14ac:dyDescent="0.3">
      <c r="B101" s="1"/>
      <c r="C101" s="1"/>
      <c r="D101" s="1"/>
    </row>
    <row r="102" spans="1:31" x14ac:dyDescent="0.3">
      <c r="B102" s="1"/>
      <c r="C102" s="1"/>
      <c r="D102" s="1"/>
    </row>
    <row r="103" spans="1:31" x14ac:dyDescent="0.3">
      <c r="B103" s="1"/>
      <c r="C103" s="1"/>
      <c r="D103" s="1"/>
    </row>
    <row r="104" spans="1:31" x14ac:dyDescent="0.3">
      <c r="B104" s="1"/>
      <c r="C104" s="1"/>
      <c r="D104" s="1"/>
    </row>
    <row r="105" spans="1:31" x14ac:dyDescent="0.3">
      <c r="B105" s="1"/>
      <c r="C105" s="1"/>
      <c r="D105" s="1"/>
    </row>
    <row r="106" spans="1:31" x14ac:dyDescent="0.3">
      <c r="B106" s="1"/>
      <c r="C106" s="1"/>
      <c r="D106" s="1"/>
    </row>
    <row r="107" spans="1:31" x14ac:dyDescent="0.3">
      <c r="B107" s="1"/>
      <c r="C107" s="1"/>
      <c r="D107" s="1"/>
    </row>
    <row r="108" spans="1:31" x14ac:dyDescent="0.3">
      <c r="B108" s="1"/>
      <c r="C108" s="1"/>
      <c r="D108" s="1"/>
    </row>
    <row r="109" spans="1:31" x14ac:dyDescent="0.3">
      <c r="B109" s="1"/>
      <c r="C109" s="1"/>
      <c r="D109" s="1"/>
    </row>
    <row r="110" spans="1:31" x14ac:dyDescent="0.3">
      <c r="B110" s="1"/>
      <c r="C110" s="1"/>
      <c r="D110" s="1"/>
    </row>
    <row r="111" spans="1:31" x14ac:dyDescent="0.3">
      <c r="B111" s="1"/>
      <c r="C111" s="1"/>
      <c r="D111" s="1"/>
    </row>
    <row r="112" spans="1:31"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E1:AE1"/>
  </mergeCell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3" tint="0.79998168889431442"/>
  </sheetPr>
  <dimension ref="A1:AH175"/>
  <sheetViews>
    <sheetView workbookViewId="0">
      <selection activeCell="B4" sqref="B4:AQ175"/>
    </sheetView>
  </sheetViews>
  <sheetFormatPr defaultColWidth="8.5546875" defaultRowHeight="14.4" x14ac:dyDescent="0.3"/>
  <cols>
    <col min="1" max="1" width="8.5546875" style="78"/>
    <col min="2" max="4" width="8.5546875" style="185"/>
    <col min="5" max="16384" width="8.5546875" style="1"/>
  </cols>
  <sheetData>
    <row r="1" spans="1:34" s="85" customFormat="1" x14ac:dyDescent="0.3">
      <c r="A1" s="50"/>
      <c r="B1" s="78"/>
      <c r="C1" s="78"/>
      <c r="D1" s="78"/>
      <c r="E1" s="854" t="s">
        <v>54</v>
      </c>
      <c r="F1" s="854"/>
      <c r="G1" s="854"/>
      <c r="H1" s="854"/>
      <c r="I1" s="854"/>
      <c r="J1" s="854"/>
      <c r="K1" s="854"/>
      <c r="L1" s="854"/>
      <c r="M1" s="854"/>
      <c r="N1" s="854"/>
      <c r="O1" s="854"/>
      <c r="P1" s="854"/>
      <c r="Q1" s="854"/>
      <c r="R1" s="854"/>
      <c r="S1" s="854"/>
      <c r="T1" s="854"/>
      <c r="U1" s="854"/>
      <c r="V1" s="854"/>
      <c r="W1" s="854"/>
      <c r="X1" s="854"/>
      <c r="Y1" s="854"/>
      <c r="Z1" s="854"/>
      <c r="AA1" s="854"/>
      <c r="AB1" s="854"/>
      <c r="AC1" s="854"/>
      <c r="AD1" s="854"/>
      <c r="AE1" s="854"/>
    </row>
    <row r="2" spans="1:34" s="78" customFormat="1" x14ac:dyDescent="0.3">
      <c r="A2" s="50"/>
      <c r="B2" s="78" t="s">
        <v>288</v>
      </c>
      <c r="C2" s="78" t="s">
        <v>287</v>
      </c>
      <c r="D2" s="78" t="s">
        <v>289</v>
      </c>
      <c r="E2" s="78">
        <v>1991</v>
      </c>
      <c r="F2" s="78">
        <v>1992</v>
      </c>
      <c r="G2" s="78">
        <v>1993</v>
      </c>
      <c r="H2" s="78">
        <v>1994</v>
      </c>
      <c r="I2" s="78">
        <v>1995</v>
      </c>
      <c r="J2" s="78">
        <v>1996</v>
      </c>
      <c r="K2" s="78">
        <v>1997</v>
      </c>
      <c r="L2" s="78">
        <v>1998</v>
      </c>
      <c r="M2" s="78">
        <v>1999</v>
      </c>
      <c r="N2" s="78">
        <v>2000</v>
      </c>
      <c r="O2" s="78">
        <v>2001</v>
      </c>
      <c r="P2" s="78">
        <v>2002</v>
      </c>
      <c r="Q2" s="78">
        <v>2003</v>
      </c>
      <c r="R2" s="78">
        <v>2004</v>
      </c>
      <c r="S2" s="78">
        <v>2005</v>
      </c>
      <c r="T2" s="78">
        <v>2006</v>
      </c>
      <c r="U2" s="78">
        <v>2007</v>
      </c>
      <c r="V2" s="78">
        <v>2008</v>
      </c>
      <c r="W2" s="78">
        <v>2009</v>
      </c>
      <c r="X2" s="78">
        <v>2010</v>
      </c>
      <c r="Y2" s="78">
        <v>2011</v>
      </c>
      <c r="Z2" s="78">
        <v>2012</v>
      </c>
      <c r="AA2" s="78">
        <v>2013</v>
      </c>
      <c r="AB2" s="78">
        <v>2014</v>
      </c>
      <c r="AC2" s="78">
        <v>2015</v>
      </c>
      <c r="AD2" s="78">
        <v>2016</v>
      </c>
      <c r="AE2" s="78">
        <v>2017</v>
      </c>
      <c r="AF2" s="78">
        <v>2018</v>
      </c>
      <c r="AG2" s="78">
        <v>2019</v>
      </c>
      <c r="AH2" s="78">
        <v>2020</v>
      </c>
    </row>
    <row r="3" spans="1:34" s="53" customFormat="1" x14ac:dyDescent="0.3">
      <c r="A3" s="51"/>
      <c r="B3" s="53" t="s">
        <v>323</v>
      </c>
      <c r="C3" s="53" t="s">
        <v>324</v>
      </c>
      <c r="D3" s="53" t="s">
        <v>325</v>
      </c>
      <c r="E3" s="53" t="s">
        <v>326</v>
      </c>
      <c r="F3" s="53" t="s">
        <v>327</v>
      </c>
      <c r="G3" s="53" t="s">
        <v>328</v>
      </c>
      <c r="H3" s="53" t="s">
        <v>329</v>
      </c>
      <c r="I3" s="53" t="s">
        <v>330</v>
      </c>
      <c r="J3" s="53" t="s">
        <v>331</v>
      </c>
      <c r="K3" s="53" t="s">
        <v>332</v>
      </c>
      <c r="L3" s="53" t="s">
        <v>333</v>
      </c>
      <c r="M3" s="53" t="s">
        <v>334</v>
      </c>
      <c r="N3" s="53" t="s">
        <v>335</v>
      </c>
      <c r="O3" s="53" t="s">
        <v>336</v>
      </c>
      <c r="P3" s="53" t="s">
        <v>337</v>
      </c>
      <c r="Q3" s="53" t="s">
        <v>338</v>
      </c>
      <c r="R3" s="53" t="s">
        <v>339</v>
      </c>
      <c r="S3" s="53" t="s">
        <v>340</v>
      </c>
      <c r="T3" s="53" t="s">
        <v>341</v>
      </c>
      <c r="U3" s="53" t="s">
        <v>342</v>
      </c>
      <c r="V3" s="53" t="s">
        <v>343</v>
      </c>
      <c r="W3" s="53" t="s">
        <v>344</v>
      </c>
      <c r="X3" s="53" t="s">
        <v>345</v>
      </c>
      <c r="Y3" s="53" t="s">
        <v>346</v>
      </c>
      <c r="Z3" s="53" t="s">
        <v>347</v>
      </c>
      <c r="AA3" s="53" t="s">
        <v>348</v>
      </c>
      <c r="AB3" s="53" t="s">
        <v>349</v>
      </c>
      <c r="AC3" s="53" t="s">
        <v>350</v>
      </c>
      <c r="AD3" s="53" t="s">
        <v>351</v>
      </c>
      <c r="AE3" s="53" t="s">
        <v>352</v>
      </c>
      <c r="AF3" s="53" t="s">
        <v>353</v>
      </c>
      <c r="AG3" s="53" t="s">
        <v>354</v>
      </c>
      <c r="AH3" s="53" t="s">
        <v>355</v>
      </c>
    </row>
    <row r="4" spans="1:34" x14ac:dyDescent="0.3">
      <c r="A4" s="52">
        <f ca="1">Exceedance!U4</f>
        <v>46143</v>
      </c>
      <c r="B4" s="1">
        <v>113.37212687503902</v>
      </c>
      <c r="C4" s="1">
        <v>49.404490772033</v>
      </c>
      <c r="D4" s="1">
        <v>62.372126875039015</v>
      </c>
      <c r="E4">
        <v>68.681126875039013</v>
      </c>
      <c r="F4">
        <v>113.45412687503901</v>
      </c>
      <c r="G4">
        <v>122.67912687503902</v>
      </c>
      <c r="H4">
        <v>92.342126875039014</v>
      </c>
      <c r="I4">
        <v>49.404490772033</v>
      </c>
      <c r="J4">
        <v>49.404490772033</v>
      </c>
      <c r="K4">
        <v>67.954126875039009</v>
      </c>
      <c r="L4">
        <v>54.310126875039018</v>
      </c>
      <c r="M4">
        <v>49.404490772033</v>
      </c>
      <c r="N4">
        <v>91.38512687503902</v>
      </c>
      <c r="O4">
        <v>76.551126875039017</v>
      </c>
      <c r="P4">
        <v>49.404490772033</v>
      </c>
      <c r="Q4">
        <v>50.858126875039005</v>
      </c>
      <c r="R4">
        <v>56.384126875039016</v>
      </c>
      <c r="S4">
        <v>81.508126875039011</v>
      </c>
      <c r="T4">
        <v>83.013126875039021</v>
      </c>
      <c r="U4">
        <v>94.874126875039011</v>
      </c>
      <c r="V4">
        <v>61.773126875039011</v>
      </c>
      <c r="W4">
        <v>57.979126875039015</v>
      </c>
      <c r="X4">
        <v>49.404490772033</v>
      </c>
      <c r="Y4">
        <v>49.404490772033</v>
      </c>
      <c r="Z4">
        <v>57.759126875039016</v>
      </c>
      <c r="AA4">
        <v>70.080126875039014</v>
      </c>
      <c r="AB4">
        <v>62.971126875039019</v>
      </c>
      <c r="AC4">
        <v>63.961126875039014</v>
      </c>
      <c r="AD4">
        <v>87.756126875039016</v>
      </c>
      <c r="AE4">
        <v>54.612126875039017</v>
      </c>
      <c r="AF4" s="1">
        <v>91.76012687503902</v>
      </c>
      <c r="AG4" s="1">
        <v>49.404490772033</v>
      </c>
      <c r="AH4" s="1">
        <v>49.404490772033</v>
      </c>
    </row>
    <row r="5" spans="1:34" x14ac:dyDescent="0.3">
      <c r="A5" s="52">
        <f ca="1">Exceedance!U5</f>
        <v>46174</v>
      </c>
      <c r="B5" s="1">
        <v>161.09104354889939</v>
      </c>
      <c r="C5" s="1">
        <v>23.801652892561957</v>
      </c>
      <c r="D5" s="1">
        <v>33.091043548899407</v>
      </c>
      <c r="E5">
        <v>108.86804354889941</v>
      </c>
      <c r="F5">
        <v>23.801652892561957</v>
      </c>
      <c r="G5">
        <v>50.566043548899394</v>
      </c>
      <c r="H5">
        <v>23.801652892561957</v>
      </c>
      <c r="I5">
        <v>137.85785612165051</v>
      </c>
      <c r="J5">
        <v>78.212234373883433</v>
      </c>
      <c r="K5">
        <v>52.965043548899395</v>
      </c>
      <c r="L5">
        <v>37.171043548899405</v>
      </c>
      <c r="M5">
        <v>61.259939426651783</v>
      </c>
      <c r="N5">
        <v>23.801652892561957</v>
      </c>
      <c r="O5">
        <v>23.801652892561957</v>
      </c>
      <c r="P5">
        <v>23.801652892561957</v>
      </c>
      <c r="Q5">
        <v>23.801652892561957</v>
      </c>
      <c r="R5">
        <v>56.043043548899412</v>
      </c>
      <c r="S5">
        <v>66.943043548899411</v>
      </c>
      <c r="T5">
        <v>23.801652892561957</v>
      </c>
      <c r="U5">
        <v>23.801652892561957</v>
      </c>
      <c r="V5">
        <v>28.4020435488994</v>
      </c>
      <c r="W5">
        <v>105.77904354889941</v>
      </c>
      <c r="X5">
        <v>26.992637720370762</v>
      </c>
      <c r="Y5">
        <v>23.801652892561957</v>
      </c>
      <c r="Z5">
        <v>23.801652892561957</v>
      </c>
      <c r="AA5">
        <v>23.801652892561957</v>
      </c>
      <c r="AB5">
        <v>23.801652892561957</v>
      </c>
      <c r="AC5">
        <v>100.95104354889939</v>
      </c>
      <c r="AD5">
        <v>62.282043548899395</v>
      </c>
      <c r="AE5">
        <v>23.801652892561957</v>
      </c>
      <c r="AF5" s="1">
        <v>58.903043548899412</v>
      </c>
      <c r="AG5" s="1">
        <v>23.801652892561957</v>
      </c>
      <c r="AH5" s="1">
        <v>39.172902452091478</v>
      </c>
    </row>
    <row r="6" spans="1:34" x14ac:dyDescent="0.3">
      <c r="A6" s="52">
        <f ca="1">Exceedance!U6</f>
        <v>46204</v>
      </c>
      <c r="B6" s="1">
        <v>95.575795458958908</v>
      </c>
      <c r="C6" s="1">
        <v>24.595041322314021</v>
      </c>
      <c r="D6" s="1">
        <v>34.575795458958908</v>
      </c>
      <c r="E6">
        <v>59.227795458958909</v>
      </c>
      <c r="F6">
        <v>24.595041322314021</v>
      </c>
      <c r="G6">
        <v>67.021795458958891</v>
      </c>
      <c r="H6">
        <v>24.595041322314021</v>
      </c>
      <c r="I6">
        <v>165.36679547727348</v>
      </c>
      <c r="J6">
        <v>39.769795467260479</v>
      </c>
      <c r="K6">
        <v>24.595041322314021</v>
      </c>
      <c r="L6">
        <v>164.83179545895888</v>
      </c>
      <c r="M6">
        <v>62.29979547358429</v>
      </c>
      <c r="N6">
        <v>24.595041322314021</v>
      </c>
      <c r="O6">
        <v>24.595041322314021</v>
      </c>
      <c r="P6">
        <v>24.595041322314021</v>
      </c>
      <c r="Q6">
        <v>24.595041322314021</v>
      </c>
      <c r="R6">
        <v>95.469795458958927</v>
      </c>
      <c r="S6">
        <v>85.727795458958894</v>
      </c>
      <c r="T6">
        <v>24.595041322314021</v>
      </c>
      <c r="U6">
        <v>24.595041322314021</v>
      </c>
      <c r="V6">
        <v>56.741795458958897</v>
      </c>
      <c r="W6">
        <v>130.00679545895889</v>
      </c>
      <c r="X6">
        <v>130.21879554211614</v>
      </c>
      <c r="Y6">
        <v>100.00807110001021</v>
      </c>
      <c r="Z6">
        <v>24.595041322314021</v>
      </c>
      <c r="AA6">
        <v>24.595041322314021</v>
      </c>
      <c r="AB6">
        <v>24.595041322314021</v>
      </c>
      <c r="AC6">
        <v>90.434795458958902</v>
      </c>
      <c r="AD6">
        <v>24.595041322314021</v>
      </c>
      <c r="AE6">
        <v>24.595041322314021</v>
      </c>
      <c r="AF6" s="1">
        <v>24.595041322314021</v>
      </c>
      <c r="AG6" s="1">
        <v>63.939971030770998</v>
      </c>
      <c r="AH6" s="1">
        <v>39.719795499605105</v>
      </c>
    </row>
    <row r="7" spans="1:34" x14ac:dyDescent="0.3">
      <c r="A7" s="52">
        <f ca="1">Exceedance!U7</f>
        <v>46235</v>
      </c>
      <c r="B7" s="1">
        <v>82.766097511070669</v>
      </c>
      <c r="C7" s="1">
        <v>24.595041322314021</v>
      </c>
      <c r="D7" s="1">
        <v>59.897245052054259</v>
      </c>
      <c r="E7">
        <v>74.722359806152625</v>
      </c>
      <c r="F7">
        <v>24.595041322314021</v>
      </c>
      <c r="G7">
        <v>100.69172046189034</v>
      </c>
      <c r="H7">
        <v>24.595041322314021</v>
      </c>
      <c r="I7">
        <v>83.512638494677219</v>
      </c>
      <c r="J7">
        <v>57.553949970087061</v>
      </c>
      <c r="K7">
        <v>73.755741355599412</v>
      </c>
      <c r="L7">
        <v>78.724408986480498</v>
      </c>
      <c r="M7">
        <v>69.439146691398534</v>
      </c>
      <c r="N7">
        <v>37.12227922120254</v>
      </c>
      <c r="O7">
        <v>24.595041322314021</v>
      </c>
      <c r="P7">
        <v>40.899532717409777</v>
      </c>
      <c r="Q7">
        <v>28.983153823983969</v>
      </c>
      <c r="R7">
        <v>75.840392593037876</v>
      </c>
      <c r="S7">
        <v>67.17462210123459</v>
      </c>
      <c r="T7">
        <v>24.595041322314021</v>
      </c>
      <c r="U7">
        <v>24.595041322314021</v>
      </c>
      <c r="V7">
        <v>61.377622101234593</v>
      </c>
      <c r="W7">
        <v>68.758163084841144</v>
      </c>
      <c r="X7">
        <v>74.008343412710005</v>
      </c>
      <c r="Y7">
        <v>70.474343245049127</v>
      </c>
      <c r="Z7">
        <v>24.595041322314021</v>
      </c>
      <c r="AA7">
        <v>24.595041322314021</v>
      </c>
      <c r="AB7">
        <v>49.759254141233136</v>
      </c>
      <c r="AC7">
        <v>65.578884396316553</v>
      </c>
      <c r="AD7">
        <v>52.895565934037499</v>
      </c>
      <c r="AE7">
        <v>24.906951407606449</v>
      </c>
      <c r="AF7" s="1">
        <v>52.864046485315299</v>
      </c>
      <c r="AG7" s="1">
        <v>66.492113933045744</v>
      </c>
      <c r="AH7" s="1">
        <v>55.324490953693619</v>
      </c>
    </row>
    <row r="8" spans="1:34" x14ac:dyDescent="0.3">
      <c r="A8" s="52">
        <f ca="1">Exceedance!U8</f>
        <v>46266</v>
      </c>
      <c r="B8" s="1">
        <v>80.448018025291319</v>
      </c>
      <c r="C8" s="1">
        <v>23.801652892561957</v>
      </c>
      <c r="D8" s="1">
        <v>58.368580409814903</v>
      </c>
      <c r="E8">
        <v>72.715104824100365</v>
      </c>
      <c r="F8">
        <v>23.801652892561957</v>
      </c>
      <c r="G8">
        <v>97.720115186360943</v>
      </c>
      <c r="H8">
        <v>23.801652892561957</v>
      </c>
      <c r="I8">
        <v>81.144745856922157</v>
      </c>
      <c r="J8">
        <v>56.084909378389241</v>
      </c>
      <c r="K8">
        <v>71.775422419532262</v>
      </c>
      <c r="L8">
        <v>76.512760994384919</v>
      </c>
      <c r="M8">
        <v>67.604493207787613</v>
      </c>
      <c r="N8">
        <v>36.28940952217043</v>
      </c>
      <c r="O8">
        <v>23.801652892561957</v>
      </c>
      <c r="P8">
        <v>39.949281555804284</v>
      </c>
      <c r="Q8">
        <v>28.412771412876932</v>
      </c>
      <c r="R8">
        <v>73.775021278661185</v>
      </c>
      <c r="S8">
        <v>65.360250759011649</v>
      </c>
      <c r="T8">
        <v>23.801652892561957</v>
      </c>
      <c r="U8">
        <v>23.801652892561957</v>
      </c>
      <c r="V8">
        <v>59.801127849608207</v>
      </c>
      <c r="W8">
        <v>66.887363699485249</v>
      </c>
      <c r="X8">
        <v>71.970138207055783</v>
      </c>
      <c r="Y8">
        <v>68.547739117558379</v>
      </c>
      <c r="Z8">
        <v>23.801652892561957</v>
      </c>
      <c r="AA8">
        <v>23.801652892561957</v>
      </c>
      <c r="AB8">
        <v>48.540151029337544</v>
      </c>
      <c r="AC8">
        <v>63.833524909404261</v>
      </c>
      <c r="AD8">
        <v>51.589160716254248</v>
      </c>
      <c r="AE8">
        <v>24.457185345288618</v>
      </c>
      <c r="AF8" s="1">
        <v>51.55437069427591</v>
      </c>
      <c r="AG8" s="1">
        <v>64.737565344144656</v>
      </c>
      <c r="AH8" s="1">
        <v>53.928906835640824</v>
      </c>
    </row>
    <row r="9" spans="1:34" x14ac:dyDescent="0.3">
      <c r="A9" s="52">
        <f ca="1">Exceedance!U9</f>
        <v>46296</v>
      </c>
      <c r="B9" s="1">
        <v>67.74333759791665</v>
      </c>
      <c r="C9" s="1">
        <v>24.595041322314021</v>
      </c>
      <c r="D9" s="1">
        <v>52.725862362728677</v>
      </c>
      <c r="E9">
        <v>51.995984277656</v>
      </c>
      <c r="F9">
        <v>40.957564716997162</v>
      </c>
      <c r="G9">
        <v>57.618777985589318</v>
      </c>
      <c r="H9">
        <v>24.595041322314021</v>
      </c>
      <c r="I9">
        <v>59.402033306921425</v>
      </c>
      <c r="J9">
        <v>48.02225757777471</v>
      </c>
      <c r="K9">
        <v>67.424335506715039</v>
      </c>
      <c r="L9">
        <v>58.904429873525821</v>
      </c>
      <c r="M9">
        <v>48.885249256228803</v>
      </c>
      <c r="N9">
        <v>49.809412970256346</v>
      </c>
      <c r="O9">
        <v>24.595041322314021</v>
      </c>
      <c r="P9">
        <v>50.565838152306611</v>
      </c>
      <c r="Q9">
        <v>41.304920003994745</v>
      </c>
      <c r="R9">
        <v>61.14843562920219</v>
      </c>
      <c r="S9">
        <v>52.899081673297886</v>
      </c>
      <c r="T9">
        <v>24.595041322314021</v>
      </c>
      <c r="U9">
        <v>24.595041322314021</v>
      </c>
      <c r="V9">
        <v>49.177887864388559</v>
      </c>
      <c r="W9">
        <v>55.547888312164872</v>
      </c>
      <c r="X9">
        <v>49.831227685814447</v>
      </c>
      <c r="Y9">
        <v>53.507038276795761</v>
      </c>
      <c r="Z9">
        <v>36.200684629548341</v>
      </c>
      <c r="AA9">
        <v>24.595041322314021</v>
      </c>
      <c r="AB9">
        <v>104.06606058398413</v>
      </c>
      <c r="AC9">
        <v>60.115154433503847</v>
      </c>
      <c r="AD9">
        <v>82.527747822355408</v>
      </c>
      <c r="AE9">
        <v>60.250810880249169</v>
      </c>
      <c r="AF9" s="1">
        <v>45.645360072349298</v>
      </c>
      <c r="AG9" s="1">
        <v>54.39730479863708</v>
      </c>
      <c r="AH9" s="1">
        <v>43.240737839793432</v>
      </c>
    </row>
    <row r="10" spans="1:34" x14ac:dyDescent="0.3">
      <c r="A10" s="52">
        <f ca="1">Exceedance!U10</f>
        <v>46327</v>
      </c>
      <c r="B10" s="1">
        <v>69.402854863312541</v>
      </c>
      <c r="C10" s="1">
        <v>55.477545747136546</v>
      </c>
      <c r="D10" s="1">
        <v>64.237284450367426</v>
      </c>
      <c r="E10">
        <v>60.784900396723557</v>
      </c>
      <c r="F10">
        <v>54.321567631365504</v>
      </c>
      <c r="G10">
        <v>59.026640614824139</v>
      </c>
      <c r="H10">
        <v>57.01905022029927</v>
      </c>
      <c r="I10">
        <v>67.656302303456997</v>
      </c>
      <c r="J10">
        <v>63.082783454323454</v>
      </c>
      <c r="K10">
        <v>56.57874117792354</v>
      </c>
      <c r="L10">
        <v>59.613917938548141</v>
      </c>
      <c r="M10">
        <v>55.616754385943871</v>
      </c>
      <c r="N10">
        <v>53.654227600936437</v>
      </c>
      <c r="O10">
        <v>44.09854028427543</v>
      </c>
      <c r="P10">
        <v>55.614959264079538</v>
      </c>
      <c r="Q10">
        <v>55.88833077491546</v>
      </c>
      <c r="R10">
        <v>62.044307567785658</v>
      </c>
      <c r="S10">
        <v>58.368218991899731</v>
      </c>
      <c r="T10">
        <v>46.14070671995804</v>
      </c>
      <c r="U10">
        <v>45.553938183185593</v>
      </c>
      <c r="V10">
        <v>59.703906977866183</v>
      </c>
      <c r="W10">
        <v>57.817689965846384</v>
      </c>
      <c r="X10">
        <v>56.90080226513733</v>
      </c>
      <c r="Y10">
        <v>61.211266189140289</v>
      </c>
      <c r="Z10">
        <v>53.838926340499881</v>
      </c>
      <c r="AA10">
        <v>51.308998306001676</v>
      </c>
      <c r="AB10">
        <v>68.505623327680567</v>
      </c>
      <c r="AC10">
        <v>61.744110488116156</v>
      </c>
      <c r="AD10">
        <v>88.004235039733175</v>
      </c>
      <c r="AE10">
        <v>60.09170563678888</v>
      </c>
      <c r="AF10" s="1">
        <v>55.714701882488882</v>
      </c>
      <c r="AG10" s="1">
        <v>56.447418807052735</v>
      </c>
      <c r="AH10" s="1">
        <v>55.000465350496206</v>
      </c>
    </row>
    <row r="11" spans="1:34" x14ac:dyDescent="0.3">
      <c r="A11" s="52">
        <f ca="1">Exceedance!U11</f>
        <v>46357</v>
      </c>
      <c r="B11" s="1">
        <v>71.716283358756286</v>
      </c>
      <c r="C11" s="1">
        <v>57.326797272041098</v>
      </c>
      <c r="D11" s="1">
        <v>66.378527265379674</v>
      </c>
      <c r="E11">
        <v>62.811063743281011</v>
      </c>
      <c r="F11">
        <v>56.132286552411024</v>
      </c>
      <c r="G11">
        <v>60.994195301984938</v>
      </c>
      <c r="H11">
        <v>58.919685227642574</v>
      </c>
      <c r="I11">
        <v>69.911512380238904</v>
      </c>
      <c r="J11">
        <v>65.185542902800904</v>
      </c>
      <c r="K11">
        <v>58.464699217187658</v>
      </c>
      <c r="L11">
        <v>61.601048536499746</v>
      </c>
      <c r="M11">
        <v>57.470646198808666</v>
      </c>
      <c r="N11">
        <v>55.442701854300985</v>
      </c>
      <c r="O11">
        <v>45.568491627084605</v>
      </c>
      <c r="P11">
        <v>57.468791239548857</v>
      </c>
      <c r="Q11">
        <v>57.751275134079314</v>
      </c>
      <c r="R11">
        <v>64.112451153378515</v>
      </c>
      <c r="S11">
        <v>60.313826291629724</v>
      </c>
      <c r="T11">
        <v>47.678730277289979</v>
      </c>
      <c r="U11">
        <v>47.072402789291779</v>
      </c>
      <c r="V11">
        <v>61.694037210461723</v>
      </c>
      <c r="W11">
        <v>59.744946298041256</v>
      </c>
      <c r="X11">
        <v>58.797495673975234</v>
      </c>
      <c r="Y11">
        <v>63.251641728778296</v>
      </c>
      <c r="Z11">
        <v>55.633557218516543</v>
      </c>
      <c r="AA11">
        <v>53.019298249535069</v>
      </c>
      <c r="AB11">
        <v>70.789144105269926</v>
      </c>
      <c r="AC11">
        <v>63.802247504386699</v>
      </c>
      <c r="AD11">
        <v>90.937709541057615</v>
      </c>
      <c r="AE11">
        <v>62.094762491348504</v>
      </c>
      <c r="AF11" s="1">
        <v>57.571858611905178</v>
      </c>
      <c r="AG11" s="1">
        <v>58.328999433954493</v>
      </c>
      <c r="AH11" s="1">
        <v>56.833814195512751</v>
      </c>
    </row>
    <row r="12" spans="1:34" x14ac:dyDescent="0.3">
      <c r="A12" s="52">
        <f ca="1">Exceedance!U12</f>
        <v>46388</v>
      </c>
      <c r="B12" s="1">
        <v>71.716283358756286</v>
      </c>
      <c r="C12" s="1">
        <v>57.326797272041098</v>
      </c>
      <c r="D12" s="1">
        <v>66.378527265379674</v>
      </c>
      <c r="E12">
        <v>62.811063743281011</v>
      </c>
      <c r="F12">
        <v>56.132286552411024</v>
      </c>
      <c r="G12">
        <v>60.994195301984938</v>
      </c>
      <c r="H12">
        <v>58.919685227642574</v>
      </c>
      <c r="I12">
        <v>69.911512380238904</v>
      </c>
      <c r="J12">
        <v>65.185542902800904</v>
      </c>
      <c r="K12">
        <v>58.464699217187658</v>
      </c>
      <c r="L12">
        <v>61.601048536499746</v>
      </c>
      <c r="M12">
        <v>57.470646198808666</v>
      </c>
      <c r="N12">
        <v>55.442701854300985</v>
      </c>
      <c r="O12">
        <v>45.568491627084605</v>
      </c>
      <c r="P12">
        <v>57.468791239548857</v>
      </c>
      <c r="Q12">
        <v>57.751275134079314</v>
      </c>
      <c r="R12">
        <v>64.112451153378515</v>
      </c>
      <c r="S12">
        <v>60.313826291629724</v>
      </c>
      <c r="T12">
        <v>47.678730277289979</v>
      </c>
      <c r="U12">
        <v>47.072402789291779</v>
      </c>
      <c r="V12">
        <v>61.694037210461723</v>
      </c>
      <c r="W12">
        <v>59.744946298041256</v>
      </c>
      <c r="X12">
        <v>58.797495673975234</v>
      </c>
      <c r="Y12">
        <v>63.251641728778296</v>
      </c>
      <c r="Z12">
        <v>55.633557218516543</v>
      </c>
      <c r="AA12">
        <v>53.019298249535069</v>
      </c>
      <c r="AB12">
        <v>70.789144105269926</v>
      </c>
      <c r="AC12">
        <v>63.802247504386699</v>
      </c>
      <c r="AD12">
        <v>90.937709541057615</v>
      </c>
      <c r="AE12">
        <v>62.094762491348504</v>
      </c>
      <c r="AF12" s="1">
        <v>57.571858611905178</v>
      </c>
      <c r="AG12" s="1">
        <v>58.328999433954493</v>
      </c>
      <c r="AH12" s="1">
        <v>56.833814195512751</v>
      </c>
    </row>
    <row r="13" spans="1:34" x14ac:dyDescent="0.3">
      <c r="A13" s="52">
        <f ca="1">Exceedance!U13</f>
        <v>46419</v>
      </c>
      <c r="B13" s="1">
        <v>64.775997872425037</v>
      </c>
      <c r="C13" s="1">
        <v>51.779042697327448</v>
      </c>
      <c r="D13" s="1">
        <v>59.95479882034293</v>
      </c>
      <c r="E13">
        <v>56.732573703608651</v>
      </c>
      <c r="F13">
        <v>50.70012978927447</v>
      </c>
      <c r="G13">
        <v>55.091531240502526</v>
      </c>
      <c r="H13">
        <v>53.217780205612655</v>
      </c>
      <c r="I13">
        <v>63.145882149893197</v>
      </c>
      <c r="J13">
        <v>58.877264557368555</v>
      </c>
      <c r="K13">
        <v>52.806825099395304</v>
      </c>
      <c r="L13">
        <v>55.639656742644924</v>
      </c>
      <c r="M13">
        <v>51.908970760214281</v>
      </c>
      <c r="N13">
        <v>50.077279094207334</v>
      </c>
      <c r="O13">
        <v>41.158637598657066</v>
      </c>
      <c r="P13">
        <v>51.907295313140899</v>
      </c>
      <c r="Q13">
        <v>52.162442056587757</v>
      </c>
      <c r="R13">
        <v>57.908020396599944</v>
      </c>
      <c r="S13">
        <v>54.477004392439746</v>
      </c>
      <c r="T13">
        <v>43.064659605294175</v>
      </c>
      <c r="U13">
        <v>42.517008970973222</v>
      </c>
      <c r="V13">
        <v>55.723646512675096</v>
      </c>
      <c r="W13">
        <v>53.963177301456618</v>
      </c>
      <c r="X13">
        <v>53.107415447461506</v>
      </c>
      <c r="Y13">
        <v>57.13051510986427</v>
      </c>
      <c r="Z13">
        <v>50.249664584466558</v>
      </c>
      <c r="AA13">
        <v>47.888398418934898</v>
      </c>
      <c r="AB13">
        <v>63.938581772501863</v>
      </c>
      <c r="AC13">
        <v>57.627836455575078</v>
      </c>
      <c r="AD13">
        <v>57.208902177200642</v>
      </c>
      <c r="AE13">
        <v>56.085591927669626</v>
      </c>
      <c r="AF13" s="1">
        <v>52.000388423656283</v>
      </c>
      <c r="AG13" s="1">
        <v>52.684257553249218</v>
      </c>
      <c r="AH13" s="1">
        <v>51.333767660463124</v>
      </c>
    </row>
    <row r="14" spans="1:34" x14ac:dyDescent="0.3">
      <c r="A14" s="52">
        <f ca="1">Exceedance!U14</f>
        <v>46447</v>
      </c>
      <c r="B14" s="1">
        <v>71.716283358756286</v>
      </c>
      <c r="C14" s="1">
        <v>57.326797272041098</v>
      </c>
      <c r="D14" s="1">
        <v>66.378527265379674</v>
      </c>
      <c r="E14">
        <v>62.811063743281011</v>
      </c>
      <c r="F14">
        <v>56.132286552411024</v>
      </c>
      <c r="G14">
        <v>60.994195301984938</v>
      </c>
      <c r="H14">
        <v>58.919685227642574</v>
      </c>
      <c r="I14">
        <v>69.911512380238904</v>
      </c>
      <c r="J14">
        <v>65.185542902800904</v>
      </c>
      <c r="K14">
        <v>58.464699217187658</v>
      </c>
      <c r="L14">
        <v>61.601048536499746</v>
      </c>
      <c r="M14">
        <v>57.470646198808666</v>
      </c>
      <c r="N14">
        <v>55.442701854300985</v>
      </c>
      <c r="O14">
        <v>45.568491627084605</v>
      </c>
      <c r="P14">
        <v>57.468791239548857</v>
      </c>
      <c r="Q14">
        <v>57.751275134079314</v>
      </c>
      <c r="R14">
        <v>64.112451153378515</v>
      </c>
      <c r="S14">
        <v>60.313826291629724</v>
      </c>
      <c r="T14">
        <v>47.678730277289979</v>
      </c>
      <c r="U14">
        <v>47.072402789291779</v>
      </c>
      <c r="V14">
        <v>61.694037210461723</v>
      </c>
      <c r="W14">
        <v>59.744946298041256</v>
      </c>
      <c r="X14">
        <v>58.797495673975234</v>
      </c>
      <c r="Y14">
        <v>63.251641728778296</v>
      </c>
      <c r="Z14">
        <v>55.633557218516543</v>
      </c>
      <c r="AA14">
        <v>53.019298249535069</v>
      </c>
      <c r="AB14">
        <v>70.789144105269926</v>
      </c>
      <c r="AC14">
        <v>63.802247504386699</v>
      </c>
      <c r="AD14">
        <v>63.33842741047215</v>
      </c>
      <c r="AE14">
        <v>62.094762491348504</v>
      </c>
      <c r="AF14" s="1">
        <v>57.571858611905178</v>
      </c>
      <c r="AG14" s="1">
        <v>58.328999433954493</v>
      </c>
      <c r="AH14" s="1">
        <v>56.833814195512751</v>
      </c>
    </row>
    <row r="15" spans="1:34" x14ac:dyDescent="0.3">
      <c r="A15" s="52">
        <f ca="1">Exceedance!U15</f>
        <v>46478</v>
      </c>
      <c r="B15" s="1">
        <v>104.81613896821347</v>
      </c>
      <c r="C15" s="1">
        <v>63.076598240970405</v>
      </c>
      <c r="D15" s="1">
        <v>84.780043566547931</v>
      </c>
      <c r="E15">
        <v>29.752066115702448</v>
      </c>
      <c r="F15">
        <v>70.983233057134726</v>
      </c>
      <c r="G15">
        <v>63.102126187845222</v>
      </c>
      <c r="H15">
        <v>65.611335574063233</v>
      </c>
      <c r="I15">
        <v>114.37394601456153</v>
      </c>
      <c r="J15">
        <v>87.22811441125576</v>
      </c>
      <c r="K15">
        <v>75.434716918065305</v>
      </c>
      <c r="L15">
        <v>64.048987204328</v>
      </c>
      <c r="M15">
        <v>70.333948279524975</v>
      </c>
      <c r="N15">
        <v>29.752066115702448</v>
      </c>
      <c r="O15">
        <v>32.071033768649784</v>
      </c>
      <c r="P15">
        <v>44.149949387710272</v>
      </c>
      <c r="Q15">
        <v>76.709943966105172</v>
      </c>
      <c r="R15">
        <v>76.551432328756448</v>
      </c>
      <c r="S15">
        <v>98.056483596404547</v>
      </c>
      <c r="T15">
        <v>29.752066115702448</v>
      </c>
      <c r="U15">
        <v>39.396787353309421</v>
      </c>
      <c r="V15">
        <v>80.82497123310074</v>
      </c>
      <c r="W15">
        <v>29.752066115702448</v>
      </c>
      <c r="X15">
        <v>63.35141941854323</v>
      </c>
      <c r="Y15">
        <v>78.070936474525951</v>
      </c>
      <c r="Z15">
        <v>29.752066115702448</v>
      </c>
      <c r="AA15">
        <v>76.646631489465278</v>
      </c>
      <c r="AB15">
        <v>75.558848488644131</v>
      </c>
      <c r="AC15">
        <v>87.273530924056843</v>
      </c>
      <c r="AD15">
        <v>304.81647344699388</v>
      </c>
      <c r="AE15">
        <v>71.496229674180753</v>
      </c>
      <c r="AF15" s="1">
        <v>66.831672068713459</v>
      </c>
      <c r="AG15" s="1">
        <v>65.220871356021433</v>
      </c>
      <c r="AH15" s="1">
        <v>61.3293656987723</v>
      </c>
    </row>
    <row r="16" spans="1:34" x14ac:dyDescent="0.3">
      <c r="A16" s="52">
        <f ca="1">Exceedance!U16</f>
        <v>46508</v>
      </c>
      <c r="B16" s="1">
        <v>158.04183747899131</v>
      </c>
      <c r="C16" s="1">
        <v>65.179151515669417</v>
      </c>
      <c r="D16" s="1">
        <v>100.04183747904891</v>
      </c>
      <c r="E16">
        <v>115.39950630144254</v>
      </c>
      <c r="F16">
        <v>123.58783747904306</v>
      </c>
      <c r="G16">
        <v>118.86688189284772</v>
      </c>
      <c r="H16">
        <v>53.035217478646089</v>
      </c>
      <c r="I16">
        <v>118.18641088171358</v>
      </c>
      <c r="J16">
        <v>238.0218374790345</v>
      </c>
      <c r="K16">
        <v>77.949207482000816</v>
      </c>
      <c r="L16">
        <v>83.749837479109544</v>
      </c>
      <c r="M16">
        <v>82.188912813754257</v>
      </c>
      <c r="N16">
        <v>49.190099849027291</v>
      </c>
      <c r="O16">
        <v>33.140068227604772</v>
      </c>
      <c r="P16">
        <v>45.621614367300616</v>
      </c>
      <c r="Q16">
        <v>79.266942098308675</v>
      </c>
      <c r="R16">
        <v>79.103146739715001</v>
      </c>
      <c r="S16">
        <v>144.96383747915991</v>
      </c>
      <c r="T16">
        <v>116.23729643167823</v>
      </c>
      <c r="U16">
        <v>41.873837478911881</v>
      </c>
      <c r="V16">
        <v>83.519136940870766</v>
      </c>
      <c r="W16">
        <v>30.743801652892529</v>
      </c>
      <c r="X16">
        <v>73.629837479174313</v>
      </c>
      <c r="Y16">
        <v>108.29104924979282</v>
      </c>
      <c r="Z16">
        <v>30.743801652892529</v>
      </c>
      <c r="AA16">
        <v>104.78383747884885</v>
      </c>
      <c r="AB16">
        <v>82.103837478978193</v>
      </c>
      <c r="AC16">
        <v>90.182648621525416</v>
      </c>
      <c r="AD16">
        <v>314.9770225618937</v>
      </c>
      <c r="AE16">
        <v>148.89583747918888</v>
      </c>
      <c r="AF16" s="1">
        <v>69.059394471003912</v>
      </c>
      <c r="AG16" s="1">
        <v>67.394900401222145</v>
      </c>
      <c r="AH16" s="1">
        <v>63.373677888731379</v>
      </c>
    </row>
    <row r="17" spans="1:34" x14ac:dyDescent="0.3">
      <c r="A17" s="52">
        <f ca="1">Exceedance!U17</f>
        <v>46539</v>
      </c>
      <c r="B17" s="1">
        <v>272.09104484406475</v>
      </c>
      <c r="C17" s="1">
        <v>63.772860709831917</v>
      </c>
      <c r="D17" s="1">
        <v>169.09104484406478</v>
      </c>
      <c r="E17">
        <v>23.801652892561957</v>
      </c>
      <c r="F17">
        <v>217.37304484406474</v>
      </c>
      <c r="G17">
        <v>23.801652892561957</v>
      </c>
      <c r="H17">
        <v>191.77196390012045</v>
      </c>
      <c r="I17">
        <v>377.20203200679504</v>
      </c>
      <c r="J17">
        <v>542.74504484406475</v>
      </c>
      <c r="K17">
        <v>122.93482578967107</v>
      </c>
      <c r="L17">
        <v>375.53104484406481</v>
      </c>
      <c r="M17">
        <v>61.495044740997713</v>
      </c>
      <c r="N17">
        <v>23.801652892561957</v>
      </c>
      <c r="O17">
        <v>32.78427614526727</v>
      </c>
      <c r="P17">
        <v>45.006312063674777</v>
      </c>
      <c r="Q17">
        <v>77.434318502999275</v>
      </c>
      <c r="R17">
        <v>207.79770620761087</v>
      </c>
      <c r="S17">
        <v>129.78304484406476</v>
      </c>
      <c r="T17">
        <v>23.801652892561957</v>
      </c>
      <c r="U17">
        <v>140.48304484406472</v>
      </c>
      <c r="V17">
        <v>270.48903944389201</v>
      </c>
      <c r="W17">
        <v>23.801652892561957</v>
      </c>
      <c r="X17">
        <v>244.47504484406477</v>
      </c>
      <c r="Y17">
        <v>50.964044112713694</v>
      </c>
      <c r="Z17">
        <v>23.801652892561957</v>
      </c>
      <c r="AA17">
        <v>303.63104484406472</v>
      </c>
      <c r="AB17">
        <v>142.63304484406473</v>
      </c>
      <c r="AC17">
        <v>105.4310774939096</v>
      </c>
      <c r="AD17">
        <v>546.17917493818879</v>
      </c>
      <c r="AE17">
        <v>275.07704484406474</v>
      </c>
      <c r="AF17" s="1">
        <v>67.69620864650328</v>
      </c>
      <c r="AG17" s="1">
        <v>162.31719462174152</v>
      </c>
      <c r="AH17" s="1">
        <v>124.50579609264477</v>
      </c>
    </row>
    <row r="18" spans="1:34" x14ac:dyDescent="0.3">
      <c r="A18" s="52">
        <f ca="1">Exceedance!U18</f>
        <v>46569</v>
      </c>
      <c r="B18" s="1">
        <v>178.57579545895891</v>
      </c>
      <c r="C18" s="1">
        <v>45.575795474470134</v>
      </c>
      <c r="D18" s="1">
        <v>101.57579545895344</v>
      </c>
      <c r="E18">
        <v>24.595041322314021</v>
      </c>
      <c r="F18">
        <v>182.20879545895892</v>
      </c>
      <c r="G18">
        <v>24.595041322314021</v>
      </c>
      <c r="H18">
        <v>371.05679563521232</v>
      </c>
      <c r="I18">
        <v>231.40479558086275</v>
      </c>
      <c r="J18">
        <v>259.99679545895344</v>
      </c>
      <c r="K18">
        <v>293.71179551310337</v>
      </c>
      <c r="L18">
        <v>280.92079545895888</v>
      </c>
      <c r="M18">
        <v>24.595041322314021</v>
      </c>
      <c r="N18">
        <v>24.595041322314021</v>
      </c>
      <c r="O18">
        <v>33.765795517583399</v>
      </c>
      <c r="P18">
        <v>30.575795552101134</v>
      </c>
      <c r="Q18">
        <v>114.13779552198372</v>
      </c>
      <c r="R18">
        <v>207.37279550357999</v>
      </c>
      <c r="S18">
        <v>29.466795458958913</v>
      </c>
      <c r="T18">
        <v>24.595041322314021</v>
      </c>
      <c r="U18">
        <v>147.36879545895891</v>
      </c>
      <c r="V18">
        <v>293.86579553343739</v>
      </c>
      <c r="W18">
        <v>96.009036151399243</v>
      </c>
      <c r="X18">
        <v>569.82079545895897</v>
      </c>
      <c r="Y18">
        <v>24.595041322314021</v>
      </c>
      <c r="Z18">
        <v>24.595041322314021</v>
      </c>
      <c r="AA18">
        <v>241.06979545895894</v>
      </c>
      <c r="AB18">
        <v>86.082795458958927</v>
      </c>
      <c r="AC18">
        <v>44.218795559321272</v>
      </c>
      <c r="AD18">
        <v>309.82879552939011</v>
      </c>
      <c r="AE18">
        <v>139.12779545895893</v>
      </c>
      <c r="AF18" s="1">
        <v>163.00979556250513</v>
      </c>
      <c r="AG18" s="1">
        <v>117.09479553713211</v>
      </c>
      <c r="AH18" s="1">
        <v>111.96079561739214</v>
      </c>
    </row>
    <row r="19" spans="1:34" x14ac:dyDescent="0.3">
      <c r="A19" s="52">
        <f ca="1">Exceedance!U19</f>
        <v>46600</v>
      </c>
      <c r="B19" s="1">
        <v>94.962818822546083</v>
      </c>
      <c r="C19" s="1">
        <v>68.536589314349342</v>
      </c>
      <c r="D19" s="1">
        <v>80.733310625824757</v>
      </c>
      <c r="E19">
        <v>24.595041322314021</v>
      </c>
      <c r="F19">
        <v>171.23601380632459</v>
      </c>
      <c r="G19">
        <v>25.38805623889715</v>
      </c>
      <c r="H19">
        <v>142.51813954893444</v>
      </c>
      <c r="I19">
        <v>103.04772046189032</v>
      </c>
      <c r="J19">
        <v>154.10573685533294</v>
      </c>
      <c r="K19">
        <v>115.29576964221818</v>
      </c>
      <c r="L19">
        <v>127.89244177336572</v>
      </c>
      <c r="M19">
        <v>61.853863768995069</v>
      </c>
      <c r="N19">
        <v>24.595041322314021</v>
      </c>
      <c r="O19">
        <v>65.552458166808364</v>
      </c>
      <c r="P19">
        <v>65.435572920906722</v>
      </c>
      <c r="Q19">
        <v>89.831556527464116</v>
      </c>
      <c r="R19">
        <v>96.554490953693616</v>
      </c>
      <c r="S19">
        <v>70.91647456025099</v>
      </c>
      <c r="T19">
        <v>24.595041322314021</v>
      </c>
      <c r="U19">
        <v>85.714654888119838</v>
      </c>
      <c r="V19">
        <v>110.86073685533295</v>
      </c>
      <c r="W19">
        <v>78.01852385649758</v>
      </c>
      <c r="X19">
        <v>176.05501602987883</v>
      </c>
      <c r="Y19">
        <v>56.927678192617584</v>
      </c>
      <c r="Z19">
        <v>24.595041322314021</v>
      </c>
      <c r="AA19">
        <v>114.24990078975918</v>
      </c>
      <c r="AB19">
        <v>75.193458166808369</v>
      </c>
      <c r="AC19">
        <v>72.360769642218187</v>
      </c>
      <c r="AD19">
        <v>130.34703193730016</v>
      </c>
      <c r="AE19">
        <v>84.672851609431319</v>
      </c>
      <c r="AF19" s="1">
        <v>96.711015543857528</v>
      </c>
      <c r="AG19" s="1">
        <v>78.770146691398537</v>
      </c>
      <c r="AH19" s="1">
        <v>94.717359806152629</v>
      </c>
    </row>
    <row r="20" spans="1:34" x14ac:dyDescent="0.3">
      <c r="A20" s="52">
        <f ca="1">Exceedance!U20</f>
        <v>46631</v>
      </c>
      <c r="B20" s="1">
        <v>92.22537366666181</v>
      </c>
      <c r="C20" s="1">
        <v>66.703061767353987</v>
      </c>
      <c r="D20" s="1">
        <v>78.47862788870809</v>
      </c>
      <c r="E20">
        <v>23.801652892561957</v>
      </c>
      <c r="F20">
        <v>136.1107572236493</v>
      </c>
      <c r="G20">
        <v>24.920405350507899</v>
      </c>
      <c r="H20">
        <v>130.16862832356452</v>
      </c>
      <c r="I20">
        <v>100.04882909522013</v>
      </c>
      <c r="J20">
        <v>149.42979626334136</v>
      </c>
      <c r="K20">
        <v>111.85351542122716</v>
      </c>
      <c r="L20">
        <v>124.09114348691081</v>
      </c>
      <c r="M20">
        <v>60.263820991364085</v>
      </c>
      <c r="N20">
        <v>23.801652892561957</v>
      </c>
      <c r="O20">
        <v>63.846205772646051</v>
      </c>
      <c r="P20">
        <v>63.732851495154613</v>
      </c>
      <c r="Q20">
        <v>87.307362174621403</v>
      </c>
      <c r="R20">
        <v>93.763330275093267</v>
      </c>
      <c r="S20">
        <v>69.016418377574738</v>
      </c>
      <c r="T20">
        <v>23.801652892561957</v>
      </c>
      <c r="U20">
        <v>83.302972370452181</v>
      </c>
      <c r="V20">
        <v>107.57672630008869</v>
      </c>
      <c r="W20">
        <v>75.852268896587333</v>
      </c>
      <c r="X20">
        <v>146.80375500153954</v>
      </c>
      <c r="Y20">
        <v>55.481544292115437</v>
      </c>
      <c r="Z20">
        <v>23.801652892561957</v>
      </c>
      <c r="AA20">
        <v>110.89226693254486</v>
      </c>
      <c r="AB20">
        <v>73.134692528017027</v>
      </c>
      <c r="AC20">
        <v>70.427631953640869</v>
      </c>
      <c r="AD20">
        <v>126.4677580694964</v>
      </c>
      <c r="AE20">
        <v>82.283000109720533</v>
      </c>
      <c r="AF20" s="1">
        <v>93.932876101693353</v>
      </c>
      <c r="AG20" s="1">
        <v>76.579314741847796</v>
      </c>
      <c r="AH20" s="1">
        <v>92.024802965513217</v>
      </c>
    </row>
    <row r="21" spans="1:34" x14ac:dyDescent="0.3">
      <c r="A21" s="52">
        <f ca="1">Exceedance!U21</f>
        <v>46661</v>
      </c>
      <c r="B21" s="1">
        <v>66.75209814574049</v>
      </c>
      <c r="C21" s="1">
        <v>56.734707267487217</v>
      </c>
      <c r="D21" s="1">
        <v>61.744073297472227</v>
      </c>
      <c r="E21">
        <v>24.595041322314021</v>
      </c>
      <c r="F21">
        <v>69.722655567475257</v>
      </c>
      <c r="G21">
        <v>51.198186414982537</v>
      </c>
      <c r="H21">
        <v>70.965656634521139</v>
      </c>
      <c r="I21">
        <v>67.53631541146666</v>
      </c>
      <c r="J21">
        <v>97.403459296080328</v>
      </c>
      <c r="K21">
        <v>67.670626107205024</v>
      </c>
      <c r="L21">
        <v>67.343641290332513</v>
      </c>
      <c r="M21">
        <v>53.140529509076721</v>
      </c>
      <c r="N21">
        <v>24.595041322314021</v>
      </c>
      <c r="O21">
        <v>51.816227400295588</v>
      </c>
      <c r="P21">
        <v>44.302308345849752</v>
      </c>
      <c r="Q21">
        <v>64.430968628558134</v>
      </c>
      <c r="R21">
        <v>62.591899478350911</v>
      </c>
      <c r="S21">
        <v>68.374246226279269</v>
      </c>
      <c r="T21">
        <v>24.595041322314021</v>
      </c>
      <c r="U21">
        <v>56.558826733115403</v>
      </c>
      <c r="V21">
        <v>67.738496766573007</v>
      </c>
      <c r="W21">
        <v>47.639784753990504</v>
      </c>
      <c r="X21">
        <v>83.756655566980811</v>
      </c>
      <c r="Y21">
        <v>44.153357192919408</v>
      </c>
      <c r="Z21">
        <v>24.595041322314021</v>
      </c>
      <c r="AA21">
        <v>132.47443063679432</v>
      </c>
      <c r="AB21">
        <v>61.976255690128959</v>
      </c>
      <c r="AC21">
        <v>88.347681471262959</v>
      </c>
      <c r="AD21">
        <v>100.59023415352273</v>
      </c>
      <c r="AE21">
        <v>57.959806128812644</v>
      </c>
      <c r="AF21" s="1">
        <v>63.186792635872976</v>
      </c>
      <c r="AG21" s="1">
        <v>52.188896579953145</v>
      </c>
      <c r="AH21" s="1">
        <v>54.966603213111576</v>
      </c>
    </row>
    <row r="22" spans="1:34" x14ac:dyDescent="0.3">
      <c r="A22" s="52">
        <f ca="1">Exceedance!U22</f>
        <v>46692</v>
      </c>
      <c r="B22" s="1">
        <v>65.19626086857501</v>
      </c>
      <c r="C22" s="1">
        <v>64.012042928517758</v>
      </c>
      <c r="D22" s="1">
        <v>64.604152184420059</v>
      </c>
      <c r="E22">
        <v>38.674389994021212</v>
      </c>
      <c r="F22">
        <v>66.136537053115234</v>
      </c>
      <c r="G22">
        <v>61.958800265042804</v>
      </c>
      <c r="H22">
        <v>73.211405474623263</v>
      </c>
      <c r="I22">
        <v>75.011392540142964</v>
      </c>
      <c r="J22">
        <v>73.127120548697278</v>
      </c>
      <c r="K22">
        <v>64.356860019717473</v>
      </c>
      <c r="L22">
        <v>66.456063731697228</v>
      </c>
      <c r="M22">
        <v>55.556179916171558</v>
      </c>
      <c r="N22">
        <v>47.316759213928805</v>
      </c>
      <c r="O22">
        <v>56.120656881997995</v>
      </c>
      <c r="P22">
        <v>57.587499021767691</v>
      </c>
      <c r="Q22">
        <v>64.231319782026901</v>
      </c>
      <c r="R22">
        <v>63.964287525972559</v>
      </c>
      <c r="S22">
        <v>67.575725663600807</v>
      </c>
      <c r="T22">
        <v>39.333721111726</v>
      </c>
      <c r="U22">
        <v>63.912177968798119</v>
      </c>
      <c r="V22">
        <v>64.578107833077325</v>
      </c>
      <c r="W22">
        <v>55.448823114044593</v>
      </c>
      <c r="X22">
        <v>77.387918632063617</v>
      </c>
      <c r="Y22">
        <v>56.845985884695942</v>
      </c>
      <c r="Z22">
        <v>48.075479680257772</v>
      </c>
      <c r="AA22">
        <v>81.116984268225508</v>
      </c>
      <c r="AB22">
        <v>62.87026812542377</v>
      </c>
      <c r="AC22">
        <v>91.673618454485748</v>
      </c>
      <c r="AD22">
        <v>82.224418821292133</v>
      </c>
      <c r="AE22">
        <v>63.107311244163768</v>
      </c>
      <c r="AF22" s="1">
        <v>61.290337554201479</v>
      </c>
      <c r="AG22" s="1">
        <v>60.390138951190679</v>
      </c>
      <c r="AH22" s="1">
        <v>62.732505541978163</v>
      </c>
    </row>
    <row r="23" spans="1:34" x14ac:dyDescent="0.3">
      <c r="A23" s="52">
        <f ca="1">Exceedance!U23</f>
        <v>46722</v>
      </c>
      <c r="B23" s="1">
        <v>67.369469564194176</v>
      </c>
      <c r="C23" s="1">
        <v>66.145777692801687</v>
      </c>
      <c r="D23" s="1">
        <v>66.757623923900724</v>
      </c>
      <c r="E23">
        <v>39.963536327155254</v>
      </c>
      <c r="F23">
        <v>68.341088288219069</v>
      </c>
      <c r="G23">
        <v>64.024093607210901</v>
      </c>
      <c r="H23">
        <v>75.651785657110707</v>
      </c>
      <c r="I23">
        <v>77.511772291481051</v>
      </c>
      <c r="J23">
        <v>75.564691233653846</v>
      </c>
      <c r="K23">
        <v>66.502088687041379</v>
      </c>
      <c r="L23">
        <v>68.671265856087132</v>
      </c>
      <c r="M23">
        <v>57.408052580043943</v>
      </c>
      <c r="N23">
        <v>48.893984521059764</v>
      </c>
      <c r="O23">
        <v>57.991345444731259</v>
      </c>
      <c r="P23">
        <v>59.507082322493275</v>
      </c>
      <c r="Q23">
        <v>66.372363774761141</v>
      </c>
      <c r="R23">
        <v>66.096430443504971</v>
      </c>
      <c r="S23">
        <v>69.828249852387515</v>
      </c>
      <c r="T23">
        <v>40.644845148783531</v>
      </c>
      <c r="U23">
        <v>66.04258390109139</v>
      </c>
      <c r="V23">
        <v>66.730711427513228</v>
      </c>
      <c r="W23">
        <v>57.297117217846086</v>
      </c>
      <c r="X23">
        <v>79.967515919799069</v>
      </c>
      <c r="Y23">
        <v>58.74085208085247</v>
      </c>
      <c r="Z23">
        <v>49.677995669599696</v>
      </c>
      <c r="AA23">
        <v>83.820883743833022</v>
      </c>
      <c r="AB23">
        <v>64.965943729604561</v>
      </c>
      <c r="AC23">
        <v>94.729405736301956</v>
      </c>
      <c r="AD23">
        <v>84.965232782001863</v>
      </c>
      <c r="AE23">
        <v>65.210888285635889</v>
      </c>
      <c r="AF23" s="1">
        <v>63.333348806008196</v>
      </c>
      <c r="AG23" s="1">
        <v>62.403143582897037</v>
      </c>
      <c r="AH23" s="1">
        <v>64.8235890600441</v>
      </c>
    </row>
    <row r="24" spans="1:34" x14ac:dyDescent="0.3">
      <c r="A24" s="52">
        <f ca="1">Exceedance!U24</f>
        <v>46753</v>
      </c>
      <c r="B24" s="1">
        <v>67.369469564194176</v>
      </c>
      <c r="C24" s="1">
        <v>66.145777692801687</v>
      </c>
      <c r="D24" s="1">
        <v>66.757623923900724</v>
      </c>
      <c r="E24">
        <v>39.963536327155254</v>
      </c>
      <c r="F24">
        <v>68.341088288219069</v>
      </c>
      <c r="G24">
        <v>64.024093607210901</v>
      </c>
      <c r="H24">
        <v>75.651785657110707</v>
      </c>
      <c r="I24">
        <v>77.511772291481051</v>
      </c>
      <c r="J24">
        <v>75.564691233653846</v>
      </c>
      <c r="K24">
        <v>66.502088687041379</v>
      </c>
      <c r="L24">
        <v>68.671265856087132</v>
      </c>
      <c r="M24">
        <v>57.408052580043943</v>
      </c>
      <c r="N24">
        <v>48.893984521059764</v>
      </c>
      <c r="O24">
        <v>57.991345444731259</v>
      </c>
      <c r="P24">
        <v>59.507082322493275</v>
      </c>
      <c r="Q24">
        <v>66.372363774761141</v>
      </c>
      <c r="R24">
        <v>66.096430443504971</v>
      </c>
      <c r="S24">
        <v>69.828249852387515</v>
      </c>
      <c r="T24">
        <v>40.644845148783531</v>
      </c>
      <c r="U24">
        <v>66.04258390109139</v>
      </c>
      <c r="V24">
        <v>66.730711427513228</v>
      </c>
      <c r="W24">
        <v>57.297117217846086</v>
      </c>
      <c r="X24">
        <v>79.967515919799069</v>
      </c>
      <c r="Y24">
        <v>58.74085208085247</v>
      </c>
      <c r="Z24">
        <v>49.677995669599696</v>
      </c>
      <c r="AA24">
        <v>83.820883743833022</v>
      </c>
      <c r="AB24">
        <v>64.965943729604561</v>
      </c>
      <c r="AC24">
        <v>94.729405736301956</v>
      </c>
      <c r="AD24">
        <v>84.965232782001863</v>
      </c>
      <c r="AE24">
        <v>65.210888285635889</v>
      </c>
      <c r="AF24" s="1">
        <v>63.333348806008196</v>
      </c>
      <c r="AG24" s="1">
        <v>62.403143582897037</v>
      </c>
      <c r="AH24" s="1">
        <v>64.8235890600441</v>
      </c>
    </row>
    <row r="25" spans="1:34" x14ac:dyDescent="0.3">
      <c r="A25" s="52">
        <f ca="1">Exceedance!U25</f>
        <v>46784</v>
      </c>
      <c r="B25" s="1">
        <v>63.02305217295585</v>
      </c>
      <c r="C25" s="1">
        <v>61.878308164233829</v>
      </c>
      <c r="D25" s="1">
        <v>62.450680444939387</v>
      </c>
      <c r="E25">
        <v>37.385243660887177</v>
      </c>
      <c r="F25">
        <v>63.931985818011391</v>
      </c>
      <c r="G25">
        <v>59.893506922874707</v>
      </c>
      <c r="H25">
        <v>70.771025292135818</v>
      </c>
      <c r="I25">
        <v>72.511012788804862</v>
      </c>
      <c r="J25">
        <v>70.689549863740694</v>
      </c>
      <c r="K25">
        <v>62.211631352393553</v>
      </c>
      <c r="L25">
        <v>64.240861607307323</v>
      </c>
      <c r="M25">
        <v>53.704307252299174</v>
      </c>
      <c r="N25">
        <v>45.739533906797845</v>
      </c>
      <c r="O25">
        <v>54.249968319264731</v>
      </c>
      <c r="P25">
        <v>55.6679157210421</v>
      </c>
      <c r="Q25">
        <v>62.090275789292669</v>
      </c>
      <c r="R25">
        <v>61.832144608440139</v>
      </c>
      <c r="S25">
        <v>65.323201474814113</v>
      </c>
      <c r="T25">
        <v>38.022597074668468</v>
      </c>
      <c r="U25">
        <v>61.781772036504847</v>
      </c>
      <c r="V25">
        <v>62.425504238641416</v>
      </c>
      <c r="W25">
        <v>53.600529010243108</v>
      </c>
      <c r="X25">
        <v>74.808321344328178</v>
      </c>
      <c r="Y25">
        <v>54.951119688539407</v>
      </c>
      <c r="Z25">
        <v>46.47296369091584</v>
      </c>
      <c r="AA25">
        <v>78.41308479261798</v>
      </c>
      <c r="AB25">
        <v>60.774592521242973</v>
      </c>
      <c r="AC25">
        <v>60.557491692360557</v>
      </c>
      <c r="AD25">
        <v>79.483604860582403</v>
      </c>
      <c r="AE25">
        <v>61.003734202691639</v>
      </c>
      <c r="AF25" s="1">
        <v>59.247326302394768</v>
      </c>
      <c r="AG25" s="1">
        <v>58.37713431948432</v>
      </c>
      <c r="AH25" s="1">
        <v>60.64142202391222</v>
      </c>
    </row>
    <row r="26" spans="1:34" x14ac:dyDescent="0.3">
      <c r="A26" s="52">
        <f ca="1">Exceedance!U26</f>
        <v>46813</v>
      </c>
      <c r="B26" s="1">
        <v>67.369469564194176</v>
      </c>
      <c r="C26" s="1">
        <v>66.145777692801687</v>
      </c>
      <c r="D26" s="1">
        <v>66.757623923900724</v>
      </c>
      <c r="E26">
        <v>39.963536327155254</v>
      </c>
      <c r="F26">
        <v>68.341088288219069</v>
      </c>
      <c r="G26">
        <v>64.024093607210901</v>
      </c>
      <c r="H26">
        <v>75.651785657110707</v>
      </c>
      <c r="I26">
        <v>77.511772291481051</v>
      </c>
      <c r="J26">
        <v>75.564691233653846</v>
      </c>
      <c r="K26">
        <v>66.502088687041379</v>
      </c>
      <c r="L26">
        <v>68.671265856087132</v>
      </c>
      <c r="M26">
        <v>57.408052580043943</v>
      </c>
      <c r="N26">
        <v>48.893984521059764</v>
      </c>
      <c r="O26">
        <v>57.991345444731259</v>
      </c>
      <c r="P26">
        <v>59.507082322493275</v>
      </c>
      <c r="Q26">
        <v>66.372363774761141</v>
      </c>
      <c r="R26">
        <v>66.096430443504971</v>
      </c>
      <c r="S26">
        <v>69.828249852387515</v>
      </c>
      <c r="T26">
        <v>40.644845148783531</v>
      </c>
      <c r="U26">
        <v>66.04258390109139</v>
      </c>
      <c r="V26">
        <v>66.730711427513228</v>
      </c>
      <c r="W26">
        <v>57.297117217846086</v>
      </c>
      <c r="X26">
        <v>79.967515919799069</v>
      </c>
      <c r="Y26">
        <v>58.74085208085247</v>
      </c>
      <c r="Z26">
        <v>49.677995669599696</v>
      </c>
      <c r="AA26">
        <v>83.820883743833022</v>
      </c>
      <c r="AB26">
        <v>64.965943729604561</v>
      </c>
      <c r="AC26">
        <v>64.733870429764735</v>
      </c>
      <c r="AD26">
        <v>84.965232782001863</v>
      </c>
      <c r="AE26">
        <v>65.210888285635889</v>
      </c>
      <c r="AF26" s="1">
        <v>63.333348806008196</v>
      </c>
      <c r="AG26" s="1">
        <v>62.403143582897037</v>
      </c>
      <c r="AH26" s="1">
        <v>64.8235890600441</v>
      </c>
    </row>
    <row r="27" spans="1:34" x14ac:dyDescent="0.3">
      <c r="A27" s="52">
        <f ca="1">Exceedance!U27</f>
        <v>46844</v>
      </c>
      <c r="B27" s="1">
        <v>84.744980957928249</v>
      </c>
      <c r="C27" s="1">
        <v>84.769970355617801</v>
      </c>
      <c r="D27" s="1">
        <v>84.758583102714809</v>
      </c>
      <c r="E27">
        <v>69.173135134269998</v>
      </c>
      <c r="F27">
        <v>80.085772673682072</v>
      </c>
      <c r="G27">
        <v>66.856344486238683</v>
      </c>
      <c r="H27">
        <v>118.96376675936853</v>
      </c>
      <c r="I27">
        <v>101.05606205073214</v>
      </c>
      <c r="J27">
        <v>91.37339830135403</v>
      </c>
      <c r="K27">
        <v>71.290850519332182</v>
      </c>
      <c r="L27">
        <v>86.608475104557627</v>
      </c>
      <c r="M27">
        <v>29.752066115702448</v>
      </c>
      <c r="N27">
        <v>35.19159267241065</v>
      </c>
      <c r="O27">
        <v>49.494291226107961</v>
      </c>
      <c r="P27">
        <v>85.238456561965251</v>
      </c>
      <c r="Q27">
        <v>79.181585729094806</v>
      </c>
      <c r="R27">
        <v>106.65573428354186</v>
      </c>
      <c r="S27">
        <v>36.936135037196919</v>
      </c>
      <c r="T27">
        <v>38.292356800081677</v>
      </c>
      <c r="U27">
        <v>86.40211141998779</v>
      </c>
      <c r="V27">
        <v>33.029270708273131</v>
      </c>
      <c r="W27">
        <v>62.728071107995191</v>
      </c>
      <c r="X27">
        <v>107.86749732560621</v>
      </c>
      <c r="Y27">
        <v>29.752066115702448</v>
      </c>
      <c r="Z27">
        <v>76.395201518580606</v>
      </c>
      <c r="AA27">
        <v>88.502611930597183</v>
      </c>
      <c r="AB27">
        <v>87.445533610637412</v>
      </c>
      <c r="AC27">
        <v>311.39866459532698</v>
      </c>
      <c r="AD27">
        <v>94.950831010582107</v>
      </c>
      <c r="AE27">
        <v>83.60024154189577</v>
      </c>
      <c r="AF27" s="1">
        <v>68.343005270356954</v>
      </c>
      <c r="AG27" s="1">
        <v>66.053606533719218</v>
      </c>
      <c r="AH27" s="1">
        <v>29.752066115702448</v>
      </c>
    </row>
    <row r="28" spans="1:34" x14ac:dyDescent="0.3">
      <c r="A28" s="52">
        <f ca="1">Exceedance!U28</f>
        <v>46874</v>
      </c>
      <c r="B28" s="1">
        <v>100.04183747910285</v>
      </c>
      <c r="C28" s="1">
        <v>100.04183747906436</v>
      </c>
      <c r="D28" s="1">
        <v>100.04183747908117</v>
      </c>
      <c r="E28">
        <v>132.30783747813155</v>
      </c>
      <c r="F28">
        <v>144.12307349808952</v>
      </c>
      <c r="G28">
        <v>58.145217478856239</v>
      </c>
      <c r="H28">
        <v>122.92922565134747</v>
      </c>
      <c r="I28">
        <v>281.31683747908534</v>
      </c>
      <c r="J28">
        <v>101.76083747918871</v>
      </c>
      <c r="K28">
        <v>108.96783747913176</v>
      </c>
      <c r="L28">
        <v>105.62683747916961</v>
      </c>
      <c r="M28">
        <v>63.134415274801732</v>
      </c>
      <c r="N28">
        <v>36.364645761490998</v>
      </c>
      <c r="O28">
        <v>51.1441009336449</v>
      </c>
      <c r="P28">
        <v>88.079738447364093</v>
      </c>
      <c r="Q28">
        <v>81.820971920064636</v>
      </c>
      <c r="R28">
        <v>177.04883747918839</v>
      </c>
      <c r="S28">
        <v>142.80306363879473</v>
      </c>
      <c r="T28">
        <v>39.568768693417724</v>
      </c>
      <c r="U28">
        <v>89.282181800654044</v>
      </c>
      <c r="V28">
        <v>34.130246398548898</v>
      </c>
      <c r="W28">
        <v>75.679837479167986</v>
      </c>
      <c r="X28">
        <v>142.42796395152132</v>
      </c>
      <c r="Y28">
        <v>30.743801652892529</v>
      </c>
      <c r="Z28">
        <v>123.42483747872815</v>
      </c>
      <c r="AA28">
        <v>122.45383747901955</v>
      </c>
      <c r="AB28">
        <v>90.360384730991996</v>
      </c>
      <c r="AC28">
        <v>321.77862008183786</v>
      </c>
      <c r="AD28">
        <v>221.57783747929972</v>
      </c>
      <c r="AE28">
        <v>86.386916259958966</v>
      </c>
      <c r="AF28" s="1">
        <v>70.621105446035514</v>
      </c>
      <c r="AG28" s="1">
        <v>68.255393418176524</v>
      </c>
      <c r="AH28" s="1">
        <v>129.53352191145632</v>
      </c>
    </row>
    <row r="29" spans="1:34" x14ac:dyDescent="0.3">
      <c r="A29" s="52">
        <f ca="1">Exceedance!U29</f>
        <v>46905</v>
      </c>
      <c r="B29" s="1">
        <v>169.09104484406478</v>
      </c>
      <c r="C29" s="1">
        <v>169.09104484406478</v>
      </c>
      <c r="D29" s="1">
        <v>169.09104484406478</v>
      </c>
      <c r="E29">
        <v>213.38004484406474</v>
      </c>
      <c r="F29">
        <v>23.801652892561957</v>
      </c>
      <c r="G29">
        <v>219.90196390011991</v>
      </c>
      <c r="H29">
        <v>417.23421389716094</v>
      </c>
      <c r="I29">
        <v>584.37804484406479</v>
      </c>
      <c r="J29">
        <v>180.56304484406476</v>
      </c>
      <c r="K29">
        <v>399.88804484406472</v>
      </c>
      <c r="L29">
        <v>86.021044844064761</v>
      </c>
      <c r="M29">
        <v>23.801652892561957</v>
      </c>
      <c r="N29">
        <v>35.944148096206099</v>
      </c>
      <c r="O29">
        <v>50.342787052798037</v>
      </c>
      <c r="P29">
        <v>86.040684622209028</v>
      </c>
      <c r="Q29">
        <v>233.03446508541583</v>
      </c>
      <c r="R29">
        <v>140.11704484406474</v>
      </c>
      <c r="S29">
        <v>23.801652892561957</v>
      </c>
      <c r="T29">
        <v>136.65473472263716</v>
      </c>
      <c r="U29">
        <v>315.90958131575064</v>
      </c>
      <c r="V29">
        <v>33.947111135711701</v>
      </c>
      <c r="W29">
        <v>266.8680448440648</v>
      </c>
      <c r="X29">
        <v>77.450044256193877</v>
      </c>
      <c r="Y29">
        <v>23.801652892561957</v>
      </c>
      <c r="Z29">
        <v>303.22504484406477</v>
      </c>
      <c r="AA29">
        <v>166.90004484406478</v>
      </c>
      <c r="AB29">
        <v>111.40947499626687</v>
      </c>
      <c r="AC29">
        <v>574.18420490320511</v>
      </c>
      <c r="AD29">
        <v>318.87704484406481</v>
      </c>
      <c r="AE29">
        <v>84.589284343633139</v>
      </c>
      <c r="AF29" s="1">
        <v>194.96682733953858</v>
      </c>
      <c r="AG29" s="1">
        <v>153.5236274144122</v>
      </c>
      <c r="AH29" s="1">
        <v>23.801652892561957</v>
      </c>
    </row>
    <row r="30" spans="1:34" x14ac:dyDescent="0.3">
      <c r="A30" s="52">
        <f ca="1">Exceedance!U30</f>
        <v>46935</v>
      </c>
      <c r="B30" s="1">
        <v>101.57579545895894</v>
      </c>
      <c r="C30" s="1">
        <v>101.57579545895894</v>
      </c>
      <c r="D30" s="1">
        <v>101.57579545895894</v>
      </c>
      <c r="E30">
        <v>179.54779545895892</v>
      </c>
      <c r="F30">
        <v>24.595041322314021</v>
      </c>
      <c r="G30">
        <v>364.93079563521235</v>
      </c>
      <c r="H30">
        <v>239.72879555990136</v>
      </c>
      <c r="I30">
        <v>257.74479545895338</v>
      </c>
      <c r="J30">
        <v>308.08179545895888</v>
      </c>
      <c r="K30">
        <v>277.71279545895891</v>
      </c>
      <c r="L30">
        <v>24.595041322314021</v>
      </c>
      <c r="M30">
        <v>24.595041322314021</v>
      </c>
      <c r="N30">
        <v>30.493795524664023</v>
      </c>
      <c r="O30">
        <v>29.89579554172203</v>
      </c>
      <c r="P30">
        <v>123.25279554096224</v>
      </c>
      <c r="Q30">
        <v>198.4007954723325</v>
      </c>
      <c r="R30">
        <v>31.206795458958922</v>
      </c>
      <c r="S30">
        <v>24.595041322314021</v>
      </c>
      <c r="T30">
        <v>147.08879546694095</v>
      </c>
      <c r="U30">
        <v>289.38879548393942</v>
      </c>
      <c r="V30">
        <v>125.81279558012226</v>
      </c>
      <c r="W30">
        <v>555.60479545895896</v>
      </c>
      <c r="X30">
        <v>29.815795458958917</v>
      </c>
      <c r="Y30">
        <v>24.595041322314021</v>
      </c>
      <c r="Z30">
        <v>234.82179545895343</v>
      </c>
      <c r="AA30">
        <v>89.818795458953403</v>
      </c>
      <c r="AB30">
        <v>46.38079555327883</v>
      </c>
      <c r="AC30">
        <v>300.99779549714566</v>
      </c>
      <c r="AD30">
        <v>145.12379545895894</v>
      </c>
      <c r="AE30">
        <v>167.46679559306097</v>
      </c>
      <c r="AF30" s="1">
        <v>124.14479550360467</v>
      </c>
      <c r="AG30" s="1">
        <v>112.34879559627659</v>
      </c>
      <c r="AH30" s="1">
        <v>24.595041322314021</v>
      </c>
    </row>
    <row r="31" spans="1:34" x14ac:dyDescent="0.3">
      <c r="A31" s="52">
        <f ca="1">Exceedance!U31</f>
        <v>46966</v>
      </c>
      <c r="B31" s="1">
        <v>80.733310625824757</v>
      </c>
      <c r="C31" s="1">
        <v>80.733310625824757</v>
      </c>
      <c r="D31" s="1">
        <v>80.733310625824757</v>
      </c>
      <c r="E31">
        <v>164.53701573245419</v>
      </c>
      <c r="F31">
        <v>36.493613300570935</v>
      </c>
      <c r="G31">
        <v>137.66470459571758</v>
      </c>
      <c r="H31">
        <v>105.12116308484116</v>
      </c>
      <c r="I31">
        <v>155.6308352159887</v>
      </c>
      <c r="J31">
        <v>117.94703193730014</v>
      </c>
      <c r="K31">
        <v>127.57024505205425</v>
      </c>
      <c r="L31">
        <v>71.096745140191999</v>
      </c>
      <c r="M31">
        <v>24.595041322314021</v>
      </c>
      <c r="N31">
        <v>65.478769642218197</v>
      </c>
      <c r="O31">
        <v>66.090638494677222</v>
      </c>
      <c r="P31">
        <v>92.374572920906715</v>
      </c>
      <c r="Q31">
        <v>96.163179478283766</v>
      </c>
      <c r="R31">
        <v>73.208441773365735</v>
      </c>
      <c r="S31">
        <v>24.595041322314021</v>
      </c>
      <c r="T31">
        <v>85.427523740578849</v>
      </c>
      <c r="U31">
        <v>110.04813029795589</v>
      </c>
      <c r="V31">
        <v>80.361818822546056</v>
      </c>
      <c r="W31">
        <v>170.04101686145412</v>
      </c>
      <c r="X31">
        <v>66.498720461890329</v>
      </c>
      <c r="Y31">
        <v>24.595041322314021</v>
      </c>
      <c r="Z31">
        <v>114.85363849467718</v>
      </c>
      <c r="AA31">
        <v>78.621245052054263</v>
      </c>
      <c r="AB31">
        <v>72.904540134021488</v>
      </c>
      <c r="AC31">
        <v>129.79462210123455</v>
      </c>
      <c r="AD31">
        <v>89.949966363529668</v>
      </c>
      <c r="AE31">
        <v>98.583720461890323</v>
      </c>
      <c r="AF31" s="1">
        <v>81.315704068447715</v>
      </c>
      <c r="AG31" s="1">
        <v>95.772376199595257</v>
      </c>
      <c r="AH31" s="1">
        <v>24.595041322314021</v>
      </c>
    </row>
    <row r="32" spans="1:34" x14ac:dyDescent="0.3">
      <c r="A32" s="52">
        <f ca="1">Exceedance!U32</f>
        <v>46997</v>
      </c>
      <c r="B32" s="1">
        <v>78.478627888702434</v>
      </c>
      <c r="C32" s="1">
        <v>78.478627888702434</v>
      </c>
      <c r="D32" s="1">
        <v>78.478627888702434</v>
      </c>
      <c r="E32">
        <v>134.62775529876629</v>
      </c>
      <c r="F32">
        <v>35.670305361977199</v>
      </c>
      <c r="G32">
        <v>129.38006558616772</v>
      </c>
      <c r="H32">
        <v>102.05393726848446</v>
      </c>
      <c r="I32">
        <v>150.90825876034336</v>
      </c>
      <c r="J32">
        <v>114.42567726645403</v>
      </c>
      <c r="K32">
        <v>123.78165108393145</v>
      </c>
      <c r="L32">
        <v>69.218794673677664</v>
      </c>
      <c r="M32">
        <v>23.801652892561957</v>
      </c>
      <c r="N32">
        <v>63.775032080470446</v>
      </c>
      <c r="O32">
        <v>64.366725648131862</v>
      </c>
      <c r="P32">
        <v>89.75727431713284</v>
      </c>
      <c r="Q32">
        <v>93.385700528577885</v>
      </c>
      <c r="R32">
        <v>71.234908292158423</v>
      </c>
      <c r="S32">
        <v>23.801652892561957</v>
      </c>
      <c r="T32">
        <v>83.025046462825614</v>
      </c>
      <c r="U32">
        <v>106.79456762987564</v>
      </c>
      <c r="V32">
        <v>78.118455495493706</v>
      </c>
      <c r="W32">
        <v>145.09075417049931</v>
      </c>
      <c r="X32">
        <v>64.738630308508959</v>
      </c>
      <c r="Y32">
        <v>23.801652892561957</v>
      </c>
      <c r="Z32">
        <v>111.48021610595649</v>
      </c>
      <c r="AA32">
        <v>76.451753989533017</v>
      </c>
      <c r="AB32">
        <v>70.952332235779409</v>
      </c>
      <c r="AC32">
        <v>125.93520713738982</v>
      </c>
      <c r="AD32">
        <v>87.388148516611395</v>
      </c>
      <c r="AE32">
        <v>95.74730042481184</v>
      </c>
      <c r="AF32" s="1">
        <v>79.04130368337735</v>
      </c>
      <c r="AG32" s="1">
        <v>93.041757275725089</v>
      </c>
      <c r="AH32" s="1">
        <v>23.801652892561957</v>
      </c>
    </row>
    <row r="33" spans="1:34" x14ac:dyDescent="0.3">
      <c r="A33" s="52">
        <f ca="1">Exceedance!U33</f>
        <v>47027</v>
      </c>
      <c r="B33" s="1">
        <v>66.744073297477527</v>
      </c>
      <c r="C33" s="1">
        <v>56.744073297477549</v>
      </c>
      <c r="D33" s="1">
        <v>61.744073297477534</v>
      </c>
      <c r="E33">
        <v>68.684655567055259</v>
      </c>
      <c r="F33">
        <v>54.10611103067162</v>
      </c>
      <c r="G33">
        <v>70.715655854081035</v>
      </c>
      <c r="H33">
        <v>68.825805161998517</v>
      </c>
      <c r="I33">
        <v>97.110593874958283</v>
      </c>
      <c r="J33">
        <v>71.207455099419235</v>
      </c>
      <c r="K33">
        <v>67.988860352252587</v>
      </c>
      <c r="L33">
        <v>56.678919973512158</v>
      </c>
      <c r="M33">
        <v>24.595041322314021</v>
      </c>
      <c r="N33">
        <v>51.892180837236744</v>
      </c>
      <c r="O33">
        <v>44.832328702810116</v>
      </c>
      <c r="P33">
        <v>65.641709849239533</v>
      </c>
      <c r="Q33">
        <v>63.077541682328118</v>
      </c>
      <c r="R33">
        <v>70.109091740314199</v>
      </c>
      <c r="S33">
        <v>24.595041322314021</v>
      </c>
      <c r="T33">
        <v>56.294846014582298</v>
      </c>
      <c r="U33">
        <v>68.828065654884284</v>
      </c>
      <c r="V33">
        <v>49.759297742341396</v>
      </c>
      <c r="W33">
        <v>83.639655566805359</v>
      </c>
      <c r="X33">
        <v>48.923105349867122</v>
      </c>
      <c r="Y33">
        <v>24.595041322314021</v>
      </c>
      <c r="Z33">
        <v>129.54818452872823</v>
      </c>
      <c r="AA33">
        <v>64.883306941766662</v>
      </c>
      <c r="AB33">
        <v>88.677198158296648</v>
      </c>
      <c r="AC33">
        <v>100.0235450220765</v>
      </c>
      <c r="AD33">
        <v>62.94539305925106</v>
      </c>
      <c r="AE33">
        <v>64.885073068879009</v>
      </c>
      <c r="AF33" s="1">
        <v>53.957387826990441</v>
      </c>
      <c r="AG33" s="1">
        <v>56.151964933488465</v>
      </c>
      <c r="AH33" s="1">
        <v>24.595041322314021</v>
      </c>
    </row>
    <row r="34" spans="1:34" x14ac:dyDescent="0.3">
      <c r="A34" s="52">
        <f ca="1">Exceedance!U34</f>
        <v>47058</v>
      </c>
      <c r="B34" s="1">
        <v>65.628020741932758</v>
      </c>
      <c r="C34" s="1">
        <v>64.435967761799304</v>
      </c>
      <c r="D34" s="1">
        <v>65.03199425186655</v>
      </c>
      <c r="E34">
        <v>66.071083656116002</v>
      </c>
      <c r="F34">
        <v>63.841313993205361</v>
      </c>
      <c r="G34">
        <v>73.422871735709535</v>
      </c>
      <c r="H34">
        <v>75.880474820109129</v>
      </c>
      <c r="I34">
        <v>74.135313028640681</v>
      </c>
      <c r="J34">
        <v>67.037632995501454</v>
      </c>
      <c r="K34">
        <v>67.33842143453623</v>
      </c>
      <c r="L34">
        <v>57.873308390412824</v>
      </c>
      <c r="M34">
        <v>49.558961522086115</v>
      </c>
      <c r="N34">
        <v>56.301191013553051</v>
      </c>
      <c r="O34">
        <v>58.115495712766723</v>
      </c>
      <c r="P34">
        <v>64.99722416748611</v>
      </c>
      <c r="Q34">
        <v>64.413918415653157</v>
      </c>
      <c r="R34">
        <v>68.945101263953092</v>
      </c>
      <c r="S34">
        <v>45.959916368585631</v>
      </c>
      <c r="T34">
        <v>63.820867897395459</v>
      </c>
      <c r="U34">
        <v>65.272200648311198</v>
      </c>
      <c r="V34">
        <v>57.044643354803469</v>
      </c>
      <c r="W34">
        <v>77.411679682606078</v>
      </c>
      <c r="X34">
        <v>60.223843420771736</v>
      </c>
      <c r="Y34">
        <v>53.311864530866742</v>
      </c>
      <c r="Z34">
        <v>80.990407470366804</v>
      </c>
      <c r="AA34">
        <v>64.995038135001181</v>
      </c>
      <c r="AB34">
        <v>90.968675752065337</v>
      </c>
      <c r="AC34">
        <v>82.408951100544655</v>
      </c>
      <c r="AD34">
        <v>66.342459252613352</v>
      </c>
      <c r="AE34">
        <v>62.677293123261137</v>
      </c>
      <c r="AF34" s="1">
        <v>61.70100100935484</v>
      </c>
      <c r="AG34" s="1">
        <v>63.737423381569549</v>
      </c>
      <c r="AH34" s="1">
        <v>40.779788560331269</v>
      </c>
    </row>
    <row r="35" spans="1:34" x14ac:dyDescent="0.3">
      <c r="A35" s="52">
        <f ca="1">Exceedance!U35</f>
        <v>47088</v>
      </c>
      <c r="B35" s="1">
        <v>67.81562143333052</v>
      </c>
      <c r="C35" s="1">
        <v>66.583833353859276</v>
      </c>
      <c r="D35" s="1">
        <v>67.199727393595438</v>
      </c>
      <c r="E35">
        <v>68.273453111319867</v>
      </c>
      <c r="F35">
        <v>65.969357792978869</v>
      </c>
      <c r="G35">
        <v>75.870300793566528</v>
      </c>
      <c r="H35">
        <v>78.409823980779436</v>
      </c>
      <c r="I35">
        <v>76.606490129595372</v>
      </c>
      <c r="J35">
        <v>69.272220762018179</v>
      </c>
      <c r="K35">
        <v>69.583035482354092</v>
      </c>
      <c r="L35">
        <v>59.802418670093246</v>
      </c>
      <c r="M35">
        <v>51.210926906155656</v>
      </c>
      <c r="N35">
        <v>58.177897380671489</v>
      </c>
      <c r="O35">
        <v>60.05267890319228</v>
      </c>
      <c r="P35">
        <v>67.163798306402313</v>
      </c>
      <c r="Q35">
        <v>66.561049029508268</v>
      </c>
      <c r="R35">
        <v>71.243271306084864</v>
      </c>
      <c r="S35">
        <v>47.491913580871817</v>
      </c>
      <c r="T35">
        <v>65.948230160641984</v>
      </c>
      <c r="U35">
        <v>67.447940669921579</v>
      </c>
      <c r="V35">
        <v>58.946131466630256</v>
      </c>
      <c r="W35">
        <v>79.99206900535961</v>
      </c>
      <c r="X35">
        <v>62.231304868130792</v>
      </c>
      <c r="Y35">
        <v>55.088926681895629</v>
      </c>
      <c r="Z35">
        <v>83.690087719379022</v>
      </c>
      <c r="AA35">
        <v>67.161539406167876</v>
      </c>
      <c r="AB35">
        <v>94.000964943800838</v>
      </c>
      <c r="AC35">
        <v>85.155916137229482</v>
      </c>
      <c r="AD35">
        <v>68.553874561033794</v>
      </c>
      <c r="AE35">
        <v>64.766536227369841</v>
      </c>
      <c r="AF35" s="1">
        <v>63.757701043000012</v>
      </c>
      <c r="AG35" s="1">
        <v>65.862004160955195</v>
      </c>
      <c r="AH35" s="1">
        <v>42.139114845675643</v>
      </c>
    </row>
    <row r="36" spans="1:34" x14ac:dyDescent="0.3">
      <c r="A36" s="52">
        <f ca="1">Exceedance!U36</f>
        <v>47119</v>
      </c>
      <c r="B36" s="1">
        <v>67.81562143333052</v>
      </c>
      <c r="C36" s="1">
        <v>66.583833353859276</v>
      </c>
      <c r="D36" s="1">
        <v>67.199727393595438</v>
      </c>
      <c r="E36" s="1">
        <v>68.273453111319867</v>
      </c>
      <c r="F36">
        <v>65.969357792978869</v>
      </c>
      <c r="G36">
        <v>75.870300793566528</v>
      </c>
      <c r="H36">
        <v>78.409823980779436</v>
      </c>
      <c r="I36">
        <v>76.606490129595372</v>
      </c>
      <c r="J36">
        <v>69.272220762018179</v>
      </c>
      <c r="K36">
        <v>69.583035482354092</v>
      </c>
      <c r="L36">
        <v>59.802418670093246</v>
      </c>
      <c r="M36">
        <v>51.210926906155656</v>
      </c>
      <c r="N36">
        <v>58.177897380671489</v>
      </c>
      <c r="O36">
        <v>60.05267890319228</v>
      </c>
      <c r="P36">
        <v>67.163798306402313</v>
      </c>
      <c r="Q36">
        <v>66.561049029508268</v>
      </c>
      <c r="R36">
        <v>71.243271306084864</v>
      </c>
      <c r="S36">
        <v>47.491913580871817</v>
      </c>
      <c r="T36">
        <v>65.948230160641984</v>
      </c>
      <c r="U36">
        <v>67.447940669921579</v>
      </c>
      <c r="V36">
        <v>58.946131466630256</v>
      </c>
      <c r="W36">
        <v>79.99206900535961</v>
      </c>
      <c r="X36">
        <v>62.231304868130792</v>
      </c>
      <c r="Y36">
        <v>55.088926681895629</v>
      </c>
      <c r="Z36">
        <v>83.690087719379022</v>
      </c>
      <c r="AA36">
        <v>67.161539406167876</v>
      </c>
      <c r="AB36">
        <v>94.000964943800838</v>
      </c>
      <c r="AC36">
        <v>85.155916137229482</v>
      </c>
      <c r="AD36">
        <v>68.553874561033794</v>
      </c>
      <c r="AE36">
        <v>64.766536227369841</v>
      </c>
      <c r="AF36" s="1">
        <v>63.757701043000012</v>
      </c>
      <c r="AG36" s="1">
        <v>65.862004160955195</v>
      </c>
      <c r="AH36" s="1">
        <v>42.139114845675643</v>
      </c>
    </row>
    <row r="37" spans="1:34" x14ac:dyDescent="0.3">
      <c r="A37" s="52">
        <f ca="1">Exceedance!U37</f>
        <v>47150</v>
      </c>
      <c r="B37" s="1">
        <v>61.252819359137249</v>
      </c>
      <c r="C37" s="1">
        <v>60.140236577679346</v>
      </c>
      <c r="D37" s="1">
        <v>60.69652796840878</v>
      </c>
      <c r="E37" s="1">
        <v>61.666344745708258</v>
      </c>
      <c r="F37" s="1">
        <v>59.585226393658331</v>
      </c>
      <c r="G37" s="1">
        <v>68.528013619995562</v>
      </c>
      <c r="H37" s="1">
        <v>70.821776498768529</v>
      </c>
      <c r="I37" s="1">
        <v>69.192958826731314</v>
      </c>
      <c r="J37" s="1">
        <v>62.568457462468025</v>
      </c>
      <c r="K37" s="1">
        <v>62.849193338900477</v>
      </c>
      <c r="L37" s="1">
        <v>54.015087831051964</v>
      </c>
      <c r="M37" s="1">
        <v>46.255030753947047</v>
      </c>
      <c r="N37" s="1">
        <v>52.547778279316177</v>
      </c>
      <c r="O37" s="1">
        <v>54.241129331915609</v>
      </c>
      <c r="P37" s="1">
        <v>60.664075889653702</v>
      </c>
      <c r="Q37" s="1">
        <v>60.119657187942956</v>
      </c>
      <c r="R37" s="1">
        <v>64.348761179689546</v>
      </c>
      <c r="S37" s="1">
        <v>42.895921944013253</v>
      </c>
      <c r="T37" s="1">
        <v>59.566143370902431</v>
      </c>
      <c r="U37" s="1">
        <v>60.920720605090452</v>
      </c>
      <c r="V37" s="1">
        <v>53.24166713114991</v>
      </c>
      <c r="W37" s="1">
        <v>72.250901037098998</v>
      </c>
      <c r="X37" s="1">
        <v>56.208920526053618</v>
      </c>
      <c r="Y37" s="1">
        <v>49.757740228808949</v>
      </c>
      <c r="Z37" s="1">
        <v>75.59104697234234</v>
      </c>
      <c r="AA37" s="1">
        <v>60.662035592667763</v>
      </c>
      <c r="AB37" s="1">
        <v>61.37097815023764</v>
      </c>
      <c r="AC37" s="1">
        <v>76.915021027175015</v>
      </c>
      <c r="AD37" s="1">
        <v>61.919628635772455</v>
      </c>
      <c r="AE37" s="1">
        <v>58.498806915043723</v>
      </c>
      <c r="AF37" s="1">
        <v>57.587600942064519</v>
      </c>
      <c r="AG37" s="1">
        <v>59.488261822798243</v>
      </c>
      <c r="AH37" s="1">
        <v>38.061135989642516</v>
      </c>
    </row>
    <row r="38" spans="1:34" x14ac:dyDescent="0.3">
      <c r="A38" s="52">
        <f ca="1">Exceedance!U38</f>
        <v>47178</v>
      </c>
      <c r="B38" s="1">
        <v>67.81562143333052</v>
      </c>
      <c r="C38" s="1">
        <v>66.583833353859276</v>
      </c>
      <c r="D38" s="1">
        <v>67.199727393595438</v>
      </c>
      <c r="E38" s="1">
        <v>68.273453111319867</v>
      </c>
      <c r="F38">
        <v>65.969357792978869</v>
      </c>
      <c r="G38">
        <v>75.870300793566528</v>
      </c>
      <c r="H38">
        <v>78.409823980779436</v>
      </c>
      <c r="I38">
        <v>76.606490129595372</v>
      </c>
      <c r="J38">
        <v>69.272220762018179</v>
      </c>
      <c r="K38">
        <v>69.583035482354092</v>
      </c>
      <c r="L38">
        <v>59.802418670093246</v>
      </c>
      <c r="M38">
        <v>51.210926906155656</v>
      </c>
      <c r="N38">
        <v>58.177897380671489</v>
      </c>
      <c r="O38">
        <v>60.05267890319228</v>
      </c>
      <c r="P38">
        <v>67.163798306402313</v>
      </c>
      <c r="Q38">
        <v>66.561049029508268</v>
      </c>
      <c r="R38">
        <v>71.243271306084864</v>
      </c>
      <c r="S38">
        <v>47.491913580871817</v>
      </c>
      <c r="T38">
        <v>65.948230160641984</v>
      </c>
      <c r="U38">
        <v>67.447940669921579</v>
      </c>
      <c r="V38">
        <v>58.946131466630256</v>
      </c>
      <c r="W38">
        <v>79.99206900535961</v>
      </c>
      <c r="X38">
        <v>62.231304868130792</v>
      </c>
      <c r="Y38">
        <v>55.088926681895629</v>
      </c>
      <c r="Z38">
        <v>83.690087719379022</v>
      </c>
      <c r="AA38">
        <v>67.161539406167876</v>
      </c>
      <c r="AB38">
        <v>67.946440094905967</v>
      </c>
      <c r="AC38">
        <v>85.155916137229482</v>
      </c>
      <c r="AD38">
        <v>68.553874561033794</v>
      </c>
      <c r="AE38">
        <v>64.766536227369841</v>
      </c>
      <c r="AF38" s="1">
        <v>63.757701043000012</v>
      </c>
      <c r="AG38" s="1">
        <v>65.862004160955195</v>
      </c>
      <c r="AH38" s="1">
        <v>42.139114845675643</v>
      </c>
    </row>
    <row r="39" spans="1:34" x14ac:dyDescent="0.3">
      <c r="A39" s="52">
        <f ca="1">Exceedance!U39</f>
        <v>47209</v>
      </c>
      <c r="B39" s="1">
        <v>84.752549940155561</v>
      </c>
      <c r="C39" s="1">
        <v>84.77645180942622</v>
      </c>
      <c r="D39" s="1">
        <v>84.764250161417792</v>
      </c>
      <c r="E39" s="1">
        <v>79.813824716177848</v>
      </c>
      <c r="F39">
        <v>69.190443981534116</v>
      </c>
      <c r="G39">
        <v>119.50601264793669</v>
      </c>
      <c r="H39">
        <v>98.525075393144036</v>
      </c>
      <c r="I39">
        <v>93.0561329945821</v>
      </c>
      <c r="J39">
        <v>74.515712573830442</v>
      </c>
      <c r="K39">
        <v>88.301952371616736</v>
      </c>
      <c r="L39">
        <v>29.752066115702448</v>
      </c>
      <c r="M39">
        <v>35.958064514768054</v>
      </c>
      <c r="N39">
        <v>49.641749667718287</v>
      </c>
      <c r="O39">
        <v>85.902012997878316</v>
      </c>
      <c r="P39">
        <v>78.930312494233547</v>
      </c>
      <c r="Q39">
        <v>107.75358105557805</v>
      </c>
      <c r="R39">
        <v>38.34768502669624</v>
      </c>
      <c r="S39">
        <v>40.215558330124608</v>
      </c>
      <c r="T39">
        <v>84.657138235872821</v>
      </c>
      <c r="U39">
        <v>33.707238644352707</v>
      </c>
      <c r="V39">
        <v>64.570698826133793</v>
      </c>
      <c r="W39">
        <v>107.51984268988797</v>
      </c>
      <c r="X39">
        <v>29.752066115702448</v>
      </c>
      <c r="Y39">
        <v>77.544478600047356</v>
      </c>
      <c r="Z39">
        <v>88.894244252399034</v>
      </c>
      <c r="AA39">
        <v>90.532076432737512</v>
      </c>
      <c r="AB39">
        <v>302.97158630178302</v>
      </c>
      <c r="AC39">
        <v>95.68475360085516</v>
      </c>
      <c r="AD39">
        <v>87.546608734415202</v>
      </c>
      <c r="AE39">
        <v>70.242527828447024</v>
      </c>
      <c r="AF39" s="1">
        <v>66.814128870936543</v>
      </c>
      <c r="AG39" s="1">
        <v>29.752066115702448</v>
      </c>
      <c r="AH39" s="1">
        <v>70.356852127633346</v>
      </c>
    </row>
    <row r="40" spans="1:34" x14ac:dyDescent="0.3">
      <c r="A40" s="52">
        <f ca="1">Exceedance!U40</f>
        <v>47239</v>
      </c>
      <c r="B40" s="1">
        <v>100.04183747909254</v>
      </c>
      <c r="C40" s="1">
        <v>100.04183747905255</v>
      </c>
      <c r="D40" s="1">
        <v>100.0418374790728</v>
      </c>
      <c r="E40" s="1">
        <v>145.03829281239192</v>
      </c>
      <c r="F40">
        <v>61.298217478858234</v>
      </c>
      <c r="G40">
        <v>123.48954640286792</v>
      </c>
      <c r="H40">
        <v>274.61483747908835</v>
      </c>
      <c r="I40">
        <v>103.62083747918334</v>
      </c>
      <c r="J40">
        <v>113.41283747913656</v>
      </c>
      <c r="K40">
        <v>106.91483747916708</v>
      </c>
      <c r="L40">
        <v>62.684452869882342</v>
      </c>
      <c r="M40">
        <v>37.156666665260325</v>
      </c>
      <c r="N40">
        <v>51.296474656642225</v>
      </c>
      <c r="O40">
        <v>88.765413431140928</v>
      </c>
      <c r="P40">
        <v>81.561322910707986</v>
      </c>
      <c r="Q40">
        <v>177.90283747918289</v>
      </c>
      <c r="R40">
        <v>146.0863944796817</v>
      </c>
      <c r="S40">
        <v>41.556076941128765</v>
      </c>
      <c r="T40">
        <v>87.479042843735243</v>
      </c>
      <c r="U40">
        <v>34.830813265831132</v>
      </c>
      <c r="V40">
        <v>78.687837479173027</v>
      </c>
      <c r="W40">
        <v>143.27952996237951</v>
      </c>
      <c r="X40">
        <v>30.743801652892529</v>
      </c>
      <c r="Y40">
        <v>125.52483747897959</v>
      </c>
      <c r="Z40">
        <v>122.54383747900658</v>
      </c>
      <c r="AA40">
        <v>93.549812313828767</v>
      </c>
      <c r="AB40">
        <v>313.07063917850911</v>
      </c>
      <c r="AC40">
        <v>222.10983747929112</v>
      </c>
      <c r="AD40">
        <v>90.464829025562381</v>
      </c>
      <c r="AE40">
        <v>72.58394542272859</v>
      </c>
      <c r="AF40" s="1">
        <v>69.041266499967762</v>
      </c>
      <c r="AG40" s="1">
        <v>133.28835625728829</v>
      </c>
      <c r="AH40" s="1">
        <v>134.49483747823299</v>
      </c>
    </row>
    <row r="41" spans="1:34" x14ac:dyDescent="0.3">
      <c r="A41" s="52">
        <f ca="1">Exceedance!U41</f>
        <v>47270</v>
      </c>
      <c r="B41" s="1">
        <v>169.09104484406478</v>
      </c>
      <c r="C41" s="1">
        <v>169.09104484406478</v>
      </c>
      <c r="D41" s="1">
        <v>169.09104484406478</v>
      </c>
      <c r="E41" s="1">
        <v>23.801652892561957</v>
      </c>
      <c r="F41">
        <v>222.13696390011995</v>
      </c>
      <c r="G41">
        <v>415.87228668278277</v>
      </c>
      <c r="H41">
        <v>580.43304484406463</v>
      </c>
      <c r="I41">
        <v>180.33804484406477</v>
      </c>
      <c r="J41">
        <v>401.87404484406483</v>
      </c>
      <c r="K41">
        <v>85.25604484406476</v>
      </c>
      <c r="L41">
        <v>23.801652892561957</v>
      </c>
      <c r="M41">
        <v>36.692823760559982</v>
      </c>
      <c r="N41">
        <v>50.477546692909385</v>
      </c>
      <c r="O41">
        <v>86.694257863142596</v>
      </c>
      <c r="P41">
        <v>220.19484247688288</v>
      </c>
      <c r="Q41">
        <v>139.04104484406477</v>
      </c>
      <c r="R41">
        <v>23.801652892561957</v>
      </c>
      <c r="S41">
        <v>139.73127247150958</v>
      </c>
      <c r="T41">
        <v>299.58080323675244</v>
      </c>
      <c r="U41">
        <v>34.612463872313256</v>
      </c>
      <c r="V41">
        <v>268.63604484406477</v>
      </c>
      <c r="W41">
        <v>75.885044230594971</v>
      </c>
      <c r="X41">
        <v>23.801652892561957</v>
      </c>
      <c r="Y41">
        <v>303.42104484406468</v>
      </c>
      <c r="Z41">
        <v>165.42704484406477</v>
      </c>
      <c r="AA41">
        <v>112.77602551961769</v>
      </c>
      <c r="AB41">
        <v>567.56038523355426</v>
      </c>
      <c r="AC41">
        <v>317.30604484406473</v>
      </c>
      <c r="AD41">
        <v>88.526789164289525</v>
      </c>
      <c r="AE41">
        <v>196.1313879164897</v>
      </c>
      <c r="AF41" s="1">
        <v>146.87717311548107</v>
      </c>
      <c r="AG41" s="1">
        <v>23.801652892561957</v>
      </c>
      <c r="AH41" s="1">
        <v>213.61204484406474</v>
      </c>
    </row>
    <row r="42" spans="1:34" x14ac:dyDescent="0.3">
      <c r="A42" s="52">
        <f ca="1">Exceedance!U42</f>
        <v>47300</v>
      </c>
      <c r="B42" s="1">
        <v>101.57579545895344</v>
      </c>
      <c r="C42" s="1">
        <v>101.57579545895894</v>
      </c>
      <c r="D42" s="1">
        <v>101.57579545895894</v>
      </c>
      <c r="E42" s="1">
        <v>24.595041322314021</v>
      </c>
      <c r="F42">
        <v>364.43779563521235</v>
      </c>
      <c r="G42">
        <v>237.82979555935611</v>
      </c>
      <c r="H42">
        <v>267.32379545895895</v>
      </c>
      <c r="I42">
        <v>306.53179545895887</v>
      </c>
      <c r="J42">
        <v>277.0777954589534</v>
      </c>
      <c r="K42">
        <v>24.595041322314021</v>
      </c>
      <c r="L42">
        <v>24.595041322314021</v>
      </c>
      <c r="M42">
        <v>28.866795518978098</v>
      </c>
      <c r="N42">
        <v>28.021795539120365</v>
      </c>
      <c r="O42">
        <v>121.80979553789926</v>
      </c>
      <c r="P42">
        <v>209.59279548914628</v>
      </c>
      <c r="Q42">
        <v>29.553795458958913</v>
      </c>
      <c r="R42">
        <v>24.595041322314021</v>
      </c>
      <c r="S42">
        <v>146.17179545978962</v>
      </c>
      <c r="T42">
        <v>299.30579551033941</v>
      </c>
      <c r="U42">
        <v>124.01179557650303</v>
      </c>
      <c r="V42">
        <v>555.11579545895347</v>
      </c>
      <c r="W42">
        <v>27.888795458958896</v>
      </c>
      <c r="X42">
        <v>24.595041322314021</v>
      </c>
      <c r="Y42">
        <v>233.35679545895891</v>
      </c>
      <c r="Z42">
        <v>87.994795458958905</v>
      </c>
      <c r="AA42">
        <v>45.620795552596277</v>
      </c>
      <c r="AB42">
        <v>311.43379549586075</v>
      </c>
      <c r="AC42">
        <v>143.16479545895893</v>
      </c>
      <c r="AD42">
        <v>167.25779559099485</v>
      </c>
      <c r="AE42">
        <v>123.03779550238728</v>
      </c>
      <c r="AF42" s="1">
        <v>116.9087956038539</v>
      </c>
      <c r="AG42" s="1">
        <v>24.595041322314021</v>
      </c>
      <c r="AH42" s="1">
        <v>178.42379545895892</v>
      </c>
    </row>
    <row r="43" spans="1:34" x14ac:dyDescent="0.3">
      <c r="A43" s="52">
        <f ca="1">Exceedance!U43</f>
        <v>47331</v>
      </c>
      <c r="B43" s="1">
        <v>80.733310625824757</v>
      </c>
      <c r="C43" s="1">
        <v>80.733310625824757</v>
      </c>
      <c r="D43" s="1">
        <v>80.733310625824757</v>
      </c>
      <c r="E43" s="1">
        <v>34.41550931830789</v>
      </c>
      <c r="F43">
        <v>137.5309410752586</v>
      </c>
      <c r="G43">
        <v>104.7644089864805</v>
      </c>
      <c r="H43">
        <v>156.5298352159887</v>
      </c>
      <c r="I43">
        <v>117.80117947828377</v>
      </c>
      <c r="J43">
        <v>127.80503193730016</v>
      </c>
      <c r="K43">
        <v>70.254309396642654</v>
      </c>
      <c r="L43">
        <v>24.595041322314021</v>
      </c>
      <c r="M43">
        <v>65.310048330742788</v>
      </c>
      <c r="N43">
        <v>65.702376199595236</v>
      </c>
      <c r="O43">
        <v>92.136228658611643</v>
      </c>
      <c r="P43">
        <v>97.303064724185418</v>
      </c>
      <c r="Q43">
        <v>72.960949970087057</v>
      </c>
      <c r="R43">
        <v>24.595041322314021</v>
      </c>
      <c r="S43">
        <v>85.543900789759192</v>
      </c>
      <c r="T43">
        <v>112.0941302979559</v>
      </c>
      <c r="U43">
        <v>80.164130297955893</v>
      </c>
      <c r="V43">
        <v>169.78001690975026</v>
      </c>
      <c r="W43">
        <v>66.089622101234596</v>
      </c>
      <c r="X43">
        <v>24.595041322314021</v>
      </c>
      <c r="Y43">
        <v>114.62647456025098</v>
      </c>
      <c r="Z43">
        <v>78.227392593037862</v>
      </c>
      <c r="AA43">
        <v>73.166261445496886</v>
      </c>
      <c r="AB43">
        <v>130.76222865861163</v>
      </c>
      <c r="AC43">
        <v>89.59168767500509</v>
      </c>
      <c r="AD43">
        <v>99.181359806152628</v>
      </c>
      <c r="AE43">
        <v>81.260310625824758</v>
      </c>
      <c r="AF43" s="1">
        <v>96.848228658611646</v>
      </c>
      <c r="AG43" s="1">
        <v>24.595041322314021</v>
      </c>
      <c r="AH43" s="1">
        <v>164.15501584704842</v>
      </c>
    </row>
    <row r="44" spans="1:34" x14ac:dyDescent="0.3">
      <c r="A44" s="52">
        <f ca="1">Exceedance!U44</f>
        <v>47362</v>
      </c>
      <c r="B44" s="1">
        <v>78.47862788870809</v>
      </c>
      <c r="C44" s="1">
        <v>78.478627888702434</v>
      </c>
      <c r="D44" s="1">
        <v>78.478627888702434</v>
      </c>
      <c r="E44" s="1">
        <v>33.653379187606468</v>
      </c>
      <c r="F44">
        <v>129.6498292598182</v>
      </c>
      <c r="G44">
        <v>101.70932146407428</v>
      </c>
      <c r="H44">
        <v>151.77412898940747</v>
      </c>
      <c r="I44">
        <v>114.28594127574588</v>
      </c>
      <c r="J44">
        <v>124.00917273252958</v>
      </c>
      <c r="K44">
        <v>68.405580826922474</v>
      </c>
      <c r="L44">
        <v>23.801652892561957</v>
      </c>
      <c r="M44">
        <v>63.612246928685636</v>
      </c>
      <c r="N44">
        <v>63.991198195911352</v>
      </c>
      <c r="O44">
        <v>89.529615375585266</v>
      </c>
      <c r="P44">
        <v>94.487388881650801</v>
      </c>
      <c r="Q44">
        <v>70.997445143761567</v>
      </c>
      <c r="R44">
        <v>23.801652892561957</v>
      </c>
      <c r="S44">
        <v>83.137744877119559</v>
      </c>
      <c r="T44">
        <v>108.76911931677348</v>
      </c>
      <c r="U44">
        <v>77.927829006574299</v>
      </c>
      <c r="V44">
        <v>145.20375412223962</v>
      </c>
      <c r="W44">
        <v>64.345272242662134</v>
      </c>
      <c r="X44">
        <v>23.801652892561957</v>
      </c>
      <c r="Y44">
        <v>111.26187698255121</v>
      </c>
      <c r="Z44">
        <v>76.07378709541679</v>
      </c>
      <c r="AA44">
        <v>71.206791613930193</v>
      </c>
      <c r="AB44">
        <v>126.86935360401601</v>
      </c>
      <c r="AC44">
        <v>87.042758137686405</v>
      </c>
      <c r="AD44">
        <v>96.326526616912929</v>
      </c>
      <c r="AE44">
        <v>78.988394522893529</v>
      </c>
      <c r="AF44" s="1">
        <v>94.083525895855857</v>
      </c>
      <c r="AG44" s="1">
        <v>23.801652892561957</v>
      </c>
      <c r="AH44" s="1">
        <v>134.65475518424569</v>
      </c>
    </row>
    <row r="45" spans="1:34" x14ac:dyDescent="0.3">
      <c r="A45" s="52">
        <f ca="1">Exceedance!U45</f>
        <v>47392</v>
      </c>
      <c r="B45" s="1">
        <v>66.744073297472241</v>
      </c>
      <c r="C45" s="1">
        <v>56.744073297477549</v>
      </c>
      <c r="D45" s="1">
        <v>61.744073297477534</v>
      </c>
      <c r="E45" s="1">
        <v>53.885153605251432</v>
      </c>
      <c r="F45">
        <v>70.88165580231113</v>
      </c>
      <c r="G45">
        <v>68.682592224072721</v>
      </c>
      <c r="H45">
        <v>98.945989494134281</v>
      </c>
      <c r="I45">
        <v>71.231978080307542</v>
      </c>
      <c r="J45">
        <v>68.26775609153826</v>
      </c>
      <c r="K45">
        <v>56.703864458352513</v>
      </c>
      <c r="L45">
        <v>24.595041322314021</v>
      </c>
      <c r="M45">
        <v>51.889013822492075</v>
      </c>
      <c r="N45">
        <v>44.633257661155781</v>
      </c>
      <c r="O45">
        <v>65.538697279731153</v>
      </c>
      <c r="P45">
        <v>63.134023714598676</v>
      </c>
      <c r="Q45">
        <v>70.018400796129129</v>
      </c>
      <c r="R45">
        <v>24.595041322314021</v>
      </c>
      <c r="S45">
        <v>56.501820512135644</v>
      </c>
      <c r="T45">
        <v>68.528906867823906</v>
      </c>
      <c r="U45">
        <v>49.731066271608114</v>
      </c>
      <c r="V45">
        <v>83.657655566794773</v>
      </c>
      <c r="W45">
        <v>48.715245751099786</v>
      </c>
      <c r="X45">
        <v>26.278861446404356</v>
      </c>
      <c r="Y45">
        <v>129.48567867261485</v>
      </c>
      <c r="Z45">
        <v>64.655232033301601</v>
      </c>
      <c r="AA45">
        <v>89.094799257649285</v>
      </c>
      <c r="AB45">
        <v>100.88430435881509</v>
      </c>
      <c r="AC45">
        <v>62.783943302980759</v>
      </c>
      <c r="AD45">
        <v>65.555780588603781</v>
      </c>
      <c r="AE45">
        <v>54.04115216217707</v>
      </c>
      <c r="AF45" s="1">
        <v>56.429755036760199</v>
      </c>
      <c r="AG45" s="1">
        <v>24.595041322314021</v>
      </c>
      <c r="AH45" s="1">
        <v>68.619655567028659</v>
      </c>
    </row>
    <row r="46" spans="1:34" x14ac:dyDescent="0.3">
      <c r="A46" s="52">
        <f ca="1">Exceedance!U46</f>
        <v>47423</v>
      </c>
      <c r="B46" s="1">
        <v>65.628020741932758</v>
      </c>
      <c r="C46" s="1">
        <v>64.435967761800313</v>
      </c>
      <c r="D46" s="1">
        <v>65.03199425186655</v>
      </c>
      <c r="E46" s="1">
        <v>63.765220867119453</v>
      </c>
      <c r="F46">
        <v>73.620951205885589</v>
      </c>
      <c r="G46">
        <v>75.838355523434487</v>
      </c>
      <c r="H46">
        <v>74.01908846197037</v>
      </c>
      <c r="I46">
        <v>67.133195704708868</v>
      </c>
      <c r="J46">
        <v>67.615573707675878</v>
      </c>
      <c r="K46">
        <v>57.972049659320611</v>
      </c>
      <c r="L46">
        <v>51.494377954167405</v>
      </c>
      <c r="M46">
        <v>56.359402862413134</v>
      </c>
      <c r="N46">
        <v>58.066820185592036</v>
      </c>
      <c r="O46">
        <v>64.9962303554844</v>
      </c>
      <c r="P46">
        <v>64.453852397338736</v>
      </c>
      <c r="Q46">
        <v>68.950266530366008</v>
      </c>
      <c r="R46">
        <v>45.90521679622929</v>
      </c>
      <c r="S46">
        <v>64.046563250690383</v>
      </c>
      <c r="T46">
        <v>65.243790842391803</v>
      </c>
      <c r="U46">
        <v>57.103848553486607</v>
      </c>
      <c r="V46">
        <v>77.497308821678899</v>
      </c>
      <c r="W46">
        <v>60.153114575075755</v>
      </c>
      <c r="X46">
        <v>55.977143172014209</v>
      </c>
      <c r="Y46">
        <v>81.006698644021171</v>
      </c>
      <c r="Z46">
        <v>64.925898600885532</v>
      </c>
      <c r="AA46">
        <v>91.314172269629367</v>
      </c>
      <c r="AB46">
        <v>82.581600433017314</v>
      </c>
      <c r="AC46">
        <v>66.311267006633344</v>
      </c>
      <c r="AD46">
        <v>63.199014852054319</v>
      </c>
      <c r="AE46">
        <v>61.835504219484278</v>
      </c>
      <c r="AF46" s="1">
        <v>63.820072298119761</v>
      </c>
      <c r="AG46" s="1">
        <v>40.562716715327639</v>
      </c>
      <c r="AH46" s="1">
        <v>66.095918093202101</v>
      </c>
    </row>
    <row r="47" spans="1:34" x14ac:dyDescent="0.3">
      <c r="A47" s="52">
        <f ca="1">Exceedance!U47</f>
        <v>47453</v>
      </c>
      <c r="B47" s="1">
        <v>67.81562143333052</v>
      </c>
      <c r="C47" s="1">
        <v>66.583833353860314</v>
      </c>
      <c r="D47" s="1">
        <v>67.199727393595438</v>
      </c>
      <c r="E47" s="1">
        <v>65.890728229356768</v>
      </c>
      <c r="F47">
        <v>76.074982912748439</v>
      </c>
      <c r="G47">
        <v>78.366300707548973</v>
      </c>
      <c r="H47">
        <v>76.486391410702709</v>
      </c>
      <c r="I47">
        <v>69.370968894865825</v>
      </c>
      <c r="J47">
        <v>69.869426164598408</v>
      </c>
      <c r="K47">
        <v>59.904451314631295</v>
      </c>
      <c r="L47">
        <v>53.210857219306313</v>
      </c>
      <c r="M47">
        <v>58.23804962449357</v>
      </c>
      <c r="N47">
        <v>60.0023808584451</v>
      </c>
      <c r="O47">
        <v>67.162771367333889</v>
      </c>
      <c r="P47">
        <v>66.602314143916715</v>
      </c>
      <c r="Q47">
        <v>71.248608748044873</v>
      </c>
      <c r="R47">
        <v>47.435390689436929</v>
      </c>
      <c r="S47">
        <v>66.181448692380059</v>
      </c>
      <c r="T47">
        <v>67.418583870471522</v>
      </c>
      <c r="U47">
        <v>59.007310171936162</v>
      </c>
      <c r="V47">
        <v>80.080552449068193</v>
      </c>
      <c r="W47">
        <v>62.158218394244948</v>
      </c>
      <c r="X47">
        <v>57.843047944414678</v>
      </c>
      <c r="Y47">
        <v>83.706921932155211</v>
      </c>
      <c r="Z47">
        <v>67.090095220915046</v>
      </c>
      <c r="AA47">
        <v>94.357978011950351</v>
      </c>
      <c r="AB47">
        <v>85.334320447451233</v>
      </c>
      <c r="AC47">
        <v>68.521642573521106</v>
      </c>
      <c r="AD47">
        <v>65.30564868045613</v>
      </c>
      <c r="AE47">
        <v>63.896687693467079</v>
      </c>
      <c r="AF47" s="1">
        <v>65.947408041390418</v>
      </c>
      <c r="AG47" s="1">
        <v>41.914807272505229</v>
      </c>
      <c r="AH47" s="1">
        <v>68.299115362975499</v>
      </c>
    </row>
    <row r="48" spans="1:34" x14ac:dyDescent="0.3">
      <c r="A48" s="52">
        <f ca="1">Exceedance!U48</f>
        <v>47484</v>
      </c>
      <c r="B48" s="1">
        <v>67.81562143333052</v>
      </c>
      <c r="C48" s="1">
        <v>66.583833353860314</v>
      </c>
      <c r="D48" s="1">
        <v>67.199727393595438</v>
      </c>
      <c r="E48" s="1">
        <v>65.890728229356768</v>
      </c>
      <c r="F48">
        <v>76.074982912748439</v>
      </c>
      <c r="G48">
        <v>78.366300707548973</v>
      </c>
      <c r="H48">
        <v>76.486391410702709</v>
      </c>
      <c r="I48">
        <v>69.370968894865825</v>
      </c>
      <c r="J48">
        <v>69.869426164598408</v>
      </c>
      <c r="K48">
        <v>59.904451314631295</v>
      </c>
      <c r="L48">
        <v>53.210857219306313</v>
      </c>
      <c r="M48">
        <v>58.23804962449357</v>
      </c>
      <c r="N48">
        <v>60.0023808584451</v>
      </c>
      <c r="O48">
        <v>67.162771367333889</v>
      </c>
      <c r="P48">
        <v>66.602314143916715</v>
      </c>
      <c r="Q48">
        <v>71.248608748044873</v>
      </c>
      <c r="R48">
        <v>47.435390689436929</v>
      </c>
      <c r="S48">
        <v>66.181448692380059</v>
      </c>
      <c r="T48">
        <v>67.418583870471522</v>
      </c>
      <c r="U48">
        <v>59.007310171936162</v>
      </c>
      <c r="V48">
        <v>80.080552449068193</v>
      </c>
      <c r="W48">
        <v>62.158218394244948</v>
      </c>
      <c r="X48">
        <v>57.843047944414678</v>
      </c>
      <c r="Y48">
        <v>83.706921932155211</v>
      </c>
      <c r="Z48">
        <v>67.090095220915046</v>
      </c>
      <c r="AA48">
        <v>94.357978011950351</v>
      </c>
      <c r="AB48">
        <v>85.334320447451233</v>
      </c>
      <c r="AC48">
        <v>68.521642573521106</v>
      </c>
      <c r="AD48">
        <v>65.30564868045613</v>
      </c>
      <c r="AE48">
        <v>63.896687693467079</v>
      </c>
      <c r="AF48" s="1">
        <v>65.947408041390418</v>
      </c>
      <c r="AG48" s="1">
        <v>41.914807272505229</v>
      </c>
      <c r="AH48" s="1">
        <v>68.299115362975499</v>
      </c>
    </row>
    <row r="49" spans="1:34" x14ac:dyDescent="0.3">
      <c r="A49" s="52">
        <f ca="1">Exceedance!U49</f>
        <v>47515</v>
      </c>
      <c r="B49" s="1">
        <v>61.252819359137249</v>
      </c>
      <c r="C49" s="1">
        <v>60.140236577680291</v>
      </c>
      <c r="D49" s="1">
        <v>60.69652796840878</v>
      </c>
      <c r="E49" s="1">
        <v>59.514206142644817</v>
      </c>
      <c r="F49">
        <v>68.712887792159876</v>
      </c>
      <c r="G49">
        <v>70.782465155205514</v>
      </c>
      <c r="H49">
        <v>69.084482564505663</v>
      </c>
      <c r="I49">
        <v>62.657649324394946</v>
      </c>
      <c r="J49">
        <v>63.107868793830811</v>
      </c>
      <c r="K49">
        <v>54.107246348699235</v>
      </c>
      <c r="L49">
        <v>48.061419423889582</v>
      </c>
      <c r="M49">
        <v>52.602109338252262</v>
      </c>
      <c r="N49">
        <v>54.1956988398859</v>
      </c>
      <c r="O49">
        <v>60.663148331785443</v>
      </c>
      <c r="P49">
        <v>60.15692890418282</v>
      </c>
      <c r="Q49">
        <v>64.353582095008264</v>
      </c>
      <c r="R49">
        <v>42.844869009813998</v>
      </c>
      <c r="S49">
        <v>59.776792367311018</v>
      </c>
      <c r="T49">
        <v>60.894204786232343</v>
      </c>
      <c r="U49">
        <v>53.296925316587497</v>
      </c>
      <c r="V49">
        <v>72.330821566900312</v>
      </c>
      <c r="W49">
        <v>56.142906936737376</v>
      </c>
      <c r="X49">
        <v>52.245333627213256</v>
      </c>
      <c r="Y49">
        <v>75.606252067753104</v>
      </c>
      <c r="Z49">
        <v>60.597505360826489</v>
      </c>
      <c r="AA49">
        <v>61.623386182706447</v>
      </c>
      <c r="AB49">
        <v>77.076160404149491</v>
      </c>
      <c r="AC49">
        <v>61.890515872857783</v>
      </c>
      <c r="AD49">
        <v>58.985747195250696</v>
      </c>
      <c r="AE49">
        <v>57.713137271518654</v>
      </c>
      <c r="AF49" s="1">
        <v>59.565400811578435</v>
      </c>
      <c r="AG49" s="1">
        <v>37.858535600972466</v>
      </c>
      <c r="AH49" s="1">
        <v>61.689523553655285</v>
      </c>
    </row>
    <row r="50" spans="1:34" x14ac:dyDescent="0.3">
      <c r="A50" s="52">
        <f ca="1">Exceedance!U50</f>
        <v>47543</v>
      </c>
      <c r="B50" s="1">
        <v>67.81562143333052</v>
      </c>
      <c r="C50" s="1">
        <v>66.583833353860314</v>
      </c>
      <c r="D50" s="1">
        <v>67.199727393595438</v>
      </c>
      <c r="E50" s="1">
        <v>65.890728229356768</v>
      </c>
      <c r="F50">
        <v>76.074982912748439</v>
      </c>
      <c r="G50">
        <v>78.366300707548973</v>
      </c>
      <c r="H50">
        <v>76.486391410702709</v>
      </c>
      <c r="I50">
        <v>69.370968894865825</v>
      </c>
      <c r="J50">
        <v>69.869426164598408</v>
      </c>
      <c r="K50">
        <v>59.904451314631295</v>
      </c>
      <c r="L50">
        <v>53.210857219306313</v>
      </c>
      <c r="M50">
        <v>58.23804962449357</v>
      </c>
      <c r="N50">
        <v>60.0023808584451</v>
      </c>
      <c r="O50">
        <v>67.162771367333889</v>
      </c>
      <c r="P50">
        <v>66.602314143916715</v>
      </c>
      <c r="Q50">
        <v>71.248608748044873</v>
      </c>
      <c r="R50">
        <v>47.435390689436929</v>
      </c>
      <c r="S50">
        <v>66.181448692380059</v>
      </c>
      <c r="T50">
        <v>67.418583870471522</v>
      </c>
      <c r="U50">
        <v>59.007310171936162</v>
      </c>
      <c r="V50">
        <v>80.080552449068193</v>
      </c>
      <c r="W50">
        <v>62.158218394244948</v>
      </c>
      <c r="X50">
        <v>57.843047944414678</v>
      </c>
      <c r="Y50">
        <v>83.706921932155211</v>
      </c>
      <c r="Z50">
        <v>67.090095220915046</v>
      </c>
      <c r="AA50">
        <v>68.225891845139287</v>
      </c>
      <c r="AB50">
        <v>85.334320447451233</v>
      </c>
      <c r="AC50">
        <v>68.521642573521106</v>
      </c>
      <c r="AD50">
        <v>65.30564868045613</v>
      </c>
      <c r="AE50">
        <v>63.896687693467079</v>
      </c>
      <c r="AF50" s="1">
        <v>65.947408041390418</v>
      </c>
      <c r="AG50" s="1">
        <v>41.914807272505229</v>
      </c>
      <c r="AH50" s="1">
        <v>68.299115362975499</v>
      </c>
    </row>
    <row r="51" spans="1:34" x14ac:dyDescent="0.3">
      <c r="A51" s="52">
        <f ca="1">Exceedance!U51</f>
        <v>47574</v>
      </c>
      <c r="B51" s="1">
        <v>84.7525499401589</v>
      </c>
      <c r="C51" s="1">
        <v>84.776451809422582</v>
      </c>
      <c r="D51" s="1">
        <v>84.76425016141711</v>
      </c>
      <c r="E51" s="1">
        <v>69.144886607739835</v>
      </c>
      <c r="F51">
        <v>119.79898698689844</v>
      </c>
      <c r="G51">
        <v>98.493285141133143</v>
      </c>
      <c r="H51">
        <v>91.773169488936247</v>
      </c>
      <c r="I51">
        <v>74.630834045352984</v>
      </c>
      <c r="J51">
        <v>88.702800663301204</v>
      </c>
      <c r="K51">
        <v>29.752066115702448</v>
      </c>
      <c r="L51">
        <v>34.159425325275059</v>
      </c>
      <c r="M51">
        <v>49.732130109346677</v>
      </c>
      <c r="N51">
        <v>85.876020035691511</v>
      </c>
      <c r="O51">
        <v>78.932700762758301</v>
      </c>
      <c r="P51">
        <v>104.80217961000025</v>
      </c>
      <c r="Q51">
        <v>38.356368563369756</v>
      </c>
      <c r="R51">
        <v>40.433825605793274</v>
      </c>
      <c r="S51">
        <v>84.92406519797693</v>
      </c>
      <c r="T51">
        <v>29.89715616022805</v>
      </c>
      <c r="U51">
        <v>64.642066699665207</v>
      </c>
      <c r="V51">
        <v>107.63858724746844</v>
      </c>
      <c r="W51">
        <v>29.752066115702448</v>
      </c>
      <c r="X51">
        <v>76.606231168581942</v>
      </c>
      <c r="Y51">
        <v>88.924529457845694</v>
      </c>
      <c r="Z51">
        <v>90.476389708474997</v>
      </c>
      <c r="AA51">
        <v>303.74142684488896</v>
      </c>
      <c r="AB51">
        <v>91.954006868278569</v>
      </c>
      <c r="AC51">
        <v>87.515159315612166</v>
      </c>
      <c r="AD51">
        <v>70.874627920073493</v>
      </c>
      <c r="AE51">
        <v>66.970196344639191</v>
      </c>
      <c r="AF51" s="1">
        <v>29.752066115702448</v>
      </c>
      <c r="AG51" s="1">
        <v>70.512706644107581</v>
      </c>
      <c r="AH51" s="1">
        <v>79.877877987287121</v>
      </c>
    </row>
    <row r="52" spans="1:34" x14ac:dyDescent="0.3">
      <c r="A52" s="52">
        <f ca="1">Exceedance!U52</f>
        <v>47604</v>
      </c>
      <c r="B52" s="1">
        <v>100.04183747909254</v>
      </c>
      <c r="C52" s="1">
        <v>100.04183747905255</v>
      </c>
      <c r="D52" s="1">
        <v>100.0418374790728</v>
      </c>
      <c r="E52" s="1">
        <v>61.232217478857244</v>
      </c>
      <c r="F52">
        <v>123.79228655312839</v>
      </c>
      <c r="G52">
        <v>274.54183747908814</v>
      </c>
      <c r="H52">
        <v>96.334837479202307</v>
      </c>
      <c r="I52">
        <v>113.57183747913643</v>
      </c>
      <c r="J52">
        <v>107.27683747916723</v>
      </c>
      <c r="K52">
        <v>62.920037341006704</v>
      </c>
      <c r="L52">
        <v>35.298072836117562</v>
      </c>
      <c r="M52">
        <v>51.389867779658232</v>
      </c>
      <c r="N52">
        <v>88.73855403688124</v>
      </c>
      <c r="O52">
        <v>81.563790788183582</v>
      </c>
      <c r="P52">
        <v>168.89483747918433</v>
      </c>
      <c r="Q52">
        <v>146.10000943418473</v>
      </c>
      <c r="R52">
        <v>41.781619792653053</v>
      </c>
      <c r="S52">
        <v>87.754867371242824</v>
      </c>
      <c r="T52">
        <v>30.89372803223565</v>
      </c>
      <c r="U52">
        <v>78.829837479172667</v>
      </c>
      <c r="V52">
        <v>143.43079300765774</v>
      </c>
      <c r="W52">
        <v>30.743801652892529</v>
      </c>
      <c r="X52">
        <v>108.67183747906512</v>
      </c>
      <c r="Y52">
        <v>122.62383747900628</v>
      </c>
      <c r="Z52">
        <v>93.49226936542415</v>
      </c>
      <c r="AA52">
        <v>313.86614107305189</v>
      </c>
      <c r="AB52">
        <v>209.88183747929747</v>
      </c>
      <c r="AC52">
        <v>90.432331292799233</v>
      </c>
      <c r="AD52">
        <v>73.237115517409265</v>
      </c>
      <c r="AE52">
        <v>69.20253622279381</v>
      </c>
      <c r="AF52" s="1">
        <v>128.32765441210714</v>
      </c>
      <c r="AG52" s="1">
        <v>134.83483747821256</v>
      </c>
      <c r="AH52" s="1">
        <v>145.12964949564409</v>
      </c>
    </row>
    <row r="53" spans="1:34" x14ac:dyDescent="0.3">
      <c r="A53" s="52">
        <f ca="1">Exceedance!U53</f>
        <v>47635</v>
      </c>
      <c r="B53" s="1">
        <v>169.09104484406478</v>
      </c>
      <c r="C53" s="1">
        <v>169.09104484406478</v>
      </c>
      <c r="D53" s="1">
        <v>169.09104484406478</v>
      </c>
      <c r="E53" s="1">
        <v>222.01196390011992</v>
      </c>
      <c r="F53">
        <v>416.10703868826153</v>
      </c>
      <c r="G53">
        <v>580.40904484406474</v>
      </c>
      <c r="H53">
        <v>178.37904484406477</v>
      </c>
      <c r="I53">
        <v>401.98904484406478</v>
      </c>
      <c r="J53">
        <v>85.47204484406474</v>
      </c>
      <c r="K53">
        <v>23.801652892561957</v>
      </c>
      <c r="L53">
        <v>34.906317921650547</v>
      </c>
      <c r="M53">
        <v>50.567969826664992</v>
      </c>
      <c r="N53">
        <v>86.668558234105305</v>
      </c>
      <c r="O53">
        <v>220.33287609680858</v>
      </c>
      <c r="P53">
        <v>145.68904484406474</v>
      </c>
      <c r="Q53">
        <v>23.801652892561957</v>
      </c>
      <c r="R53">
        <v>140.24830620641896</v>
      </c>
      <c r="S53">
        <v>300.24191416749011</v>
      </c>
      <c r="T53">
        <v>30.777473760261863</v>
      </c>
      <c r="U53">
        <v>268.72804484406475</v>
      </c>
      <c r="V53">
        <v>75.975044229874797</v>
      </c>
      <c r="W53">
        <v>23.801652892561957</v>
      </c>
      <c r="X53">
        <v>310.91504484406471</v>
      </c>
      <c r="Y53">
        <v>165.48104484406474</v>
      </c>
      <c r="Z53">
        <v>112.72056021681882</v>
      </c>
      <c r="AA53">
        <v>567.9356179996945</v>
      </c>
      <c r="AB53">
        <v>321.90504484406472</v>
      </c>
      <c r="AC53">
        <v>88.495163038308547</v>
      </c>
      <c r="AD53">
        <v>196.75562484061714</v>
      </c>
      <c r="AE53">
        <v>147.18159045059946</v>
      </c>
      <c r="AF53" s="1">
        <v>23.801652892561957</v>
      </c>
      <c r="AG53" s="1">
        <v>213.85304484406478</v>
      </c>
      <c r="AH53" s="1">
        <v>23.801652892561957</v>
      </c>
    </row>
    <row r="54" spans="1:34" x14ac:dyDescent="0.3">
      <c r="A54" s="52">
        <f ca="1">Exceedance!U54</f>
        <v>47665</v>
      </c>
      <c r="B54" s="1">
        <v>101.57579545895344</v>
      </c>
      <c r="C54" s="1">
        <v>101.57579545895894</v>
      </c>
      <c r="D54" s="1">
        <v>101.57579545895894</v>
      </c>
      <c r="E54" s="1">
        <v>364.39079563521227</v>
      </c>
      <c r="F54">
        <v>237.93379555952316</v>
      </c>
      <c r="G54">
        <v>267.31579545895892</v>
      </c>
      <c r="H54">
        <v>310.1837954589534</v>
      </c>
      <c r="I54">
        <v>277.12479545895343</v>
      </c>
      <c r="J54">
        <v>24.595041322314021</v>
      </c>
      <c r="K54">
        <v>24.595041322314021</v>
      </c>
      <c r="L54">
        <v>34.530795524631614</v>
      </c>
      <c r="M54">
        <v>28.049795539101197</v>
      </c>
      <c r="N54">
        <v>121.78779553799065</v>
      </c>
      <c r="O54">
        <v>209.59979548897817</v>
      </c>
      <c r="P54">
        <v>33.656795458958911</v>
      </c>
      <c r="Q54">
        <v>24.595041322314021</v>
      </c>
      <c r="R54">
        <v>146.32379545897183</v>
      </c>
      <c r="S54">
        <v>299.44679550964406</v>
      </c>
      <c r="T54">
        <v>133.00979557057181</v>
      </c>
      <c r="U54">
        <v>555.1187954589534</v>
      </c>
      <c r="V54">
        <v>27.927795458958915</v>
      </c>
      <c r="W54">
        <v>24.595041322314021</v>
      </c>
      <c r="X54">
        <v>242.14579545895893</v>
      </c>
      <c r="Y54">
        <v>88.003795458958905</v>
      </c>
      <c r="Z54">
        <v>45.59679555259487</v>
      </c>
      <c r="AA54">
        <v>311.52579549610783</v>
      </c>
      <c r="AB54">
        <v>151.86479545895892</v>
      </c>
      <c r="AC54">
        <v>167.23779559095047</v>
      </c>
      <c r="AD54">
        <v>123.31079550218648</v>
      </c>
      <c r="AE54">
        <v>116.98079560375065</v>
      </c>
      <c r="AF54" s="1">
        <v>24.595041322314021</v>
      </c>
      <c r="AG54" s="1">
        <v>178.50179545895892</v>
      </c>
      <c r="AH54" s="1">
        <v>24.595041322314021</v>
      </c>
    </row>
    <row r="55" spans="1:34" x14ac:dyDescent="0.3">
      <c r="A55" s="52">
        <f ca="1">Exceedance!U55</f>
        <v>47696</v>
      </c>
      <c r="B55" s="1">
        <v>80.733310625824757</v>
      </c>
      <c r="C55" s="1">
        <v>80.733310625824757</v>
      </c>
      <c r="D55" s="1">
        <v>80.733310625824757</v>
      </c>
      <c r="E55" s="1">
        <v>137.51594433901704</v>
      </c>
      <c r="F55">
        <v>104.83199915041492</v>
      </c>
      <c r="G55">
        <v>156.52627783893948</v>
      </c>
      <c r="H55">
        <v>120.84527783893951</v>
      </c>
      <c r="I55">
        <v>127.83654013402148</v>
      </c>
      <c r="J55">
        <v>70.443306145331135</v>
      </c>
      <c r="K55">
        <v>24.595041322314021</v>
      </c>
      <c r="L55">
        <v>65.883802429103454</v>
      </c>
      <c r="M55">
        <v>65.722195871726385</v>
      </c>
      <c r="N55">
        <v>92.114376199595242</v>
      </c>
      <c r="O55">
        <v>97.302556527464091</v>
      </c>
      <c r="P55">
        <v>73.177949970087056</v>
      </c>
      <c r="Q55">
        <v>24.595041322314021</v>
      </c>
      <c r="R55">
        <v>85.639949970087045</v>
      </c>
      <c r="S55">
        <v>112.15308111762512</v>
      </c>
      <c r="T55">
        <v>81.100736855332954</v>
      </c>
      <c r="U55">
        <v>169.79201690966838</v>
      </c>
      <c r="V55">
        <v>66.120622101234602</v>
      </c>
      <c r="W55">
        <v>24.595041322314021</v>
      </c>
      <c r="X55">
        <v>114.63257292090672</v>
      </c>
      <c r="Y55">
        <v>78.228917183201801</v>
      </c>
      <c r="Z55">
        <v>73.149490953693601</v>
      </c>
      <c r="AA55">
        <v>130.8018680028739</v>
      </c>
      <c r="AB55">
        <v>90.645687675005092</v>
      </c>
      <c r="AC55">
        <v>99.176277838939527</v>
      </c>
      <c r="AD55">
        <v>81.461048330742798</v>
      </c>
      <c r="AE55">
        <v>96.893458166808358</v>
      </c>
      <c r="AF55" s="1">
        <v>24.595041322314021</v>
      </c>
      <c r="AG55" s="1">
        <v>164.20401584461518</v>
      </c>
      <c r="AH55" s="1">
        <v>34.451468907831412</v>
      </c>
    </row>
    <row r="56" spans="1:34" x14ac:dyDescent="0.3">
      <c r="A56" s="52">
        <f ca="1">Exceedance!U56</f>
        <v>47727</v>
      </c>
      <c r="B56" s="1">
        <v>78.47862788870809</v>
      </c>
      <c r="C56" s="1">
        <v>78.478627888702434</v>
      </c>
      <c r="D56" s="1">
        <v>78.478627888702434</v>
      </c>
      <c r="E56" s="1">
        <v>129.64082599817468</v>
      </c>
      <c r="F56">
        <v>101.77472062321679</v>
      </c>
      <c r="G56">
        <v>151.77068809172508</v>
      </c>
      <c r="H56">
        <v>117.22077506470642</v>
      </c>
      <c r="I56">
        <v>124.03966298444092</v>
      </c>
      <c r="J56">
        <v>68.58830082339226</v>
      </c>
      <c r="K56">
        <v>23.801652892561957</v>
      </c>
      <c r="L56">
        <v>64.166845495249504</v>
      </c>
      <c r="M56">
        <v>64.010378390424677</v>
      </c>
      <c r="N56">
        <v>89.508482083902422</v>
      </c>
      <c r="O56">
        <v>94.486895500814484</v>
      </c>
      <c r="P56">
        <v>71.202927137705913</v>
      </c>
      <c r="Q56">
        <v>23.801652892561957</v>
      </c>
      <c r="R56">
        <v>83.230694356083589</v>
      </c>
      <c r="S56">
        <v>108.82614062277483</v>
      </c>
      <c r="T56">
        <v>78.833997584871454</v>
      </c>
      <c r="U56">
        <v>145.21475412232178</v>
      </c>
      <c r="V56">
        <v>64.375253182649587</v>
      </c>
      <c r="W56">
        <v>23.801652892561957</v>
      </c>
      <c r="X56">
        <v>111.26256276059701</v>
      </c>
      <c r="Y56">
        <v>76.075256601975056</v>
      </c>
      <c r="Z56">
        <v>71.190568453528968</v>
      </c>
      <c r="AA56">
        <v>126.90770370190344</v>
      </c>
      <c r="AB56">
        <v>88.059782344863407</v>
      </c>
      <c r="AC56">
        <v>96.321611973296868</v>
      </c>
      <c r="AD56">
        <v>79.182632068517194</v>
      </c>
      <c r="AE56">
        <v>94.12725802421744</v>
      </c>
      <c r="AF56" s="1">
        <v>23.801652892561957</v>
      </c>
      <c r="AG56" s="1">
        <v>134.69375518668062</v>
      </c>
      <c r="AH56" s="1">
        <v>33.688268320002223</v>
      </c>
    </row>
    <row r="57" spans="1:34" x14ac:dyDescent="0.3">
      <c r="A57" s="52">
        <f ca="1">Exceedance!U57</f>
        <v>47757</v>
      </c>
      <c r="B57" s="1">
        <v>66.744073297472241</v>
      </c>
      <c r="C57" s="1">
        <v>56.744073297477549</v>
      </c>
      <c r="D57" s="1">
        <v>61.744073297477534</v>
      </c>
      <c r="E57" s="1">
        <v>70.874655801593434</v>
      </c>
      <c r="F57">
        <v>68.739595832283129</v>
      </c>
      <c r="G57">
        <v>98.942988911092925</v>
      </c>
      <c r="H57">
        <v>71.656718428130702</v>
      </c>
      <c r="I57">
        <v>68.292756615818874</v>
      </c>
      <c r="J57">
        <v>56.807941612343235</v>
      </c>
      <c r="K57">
        <v>24.595041322314021</v>
      </c>
      <c r="L57">
        <v>52.082232812504834</v>
      </c>
      <c r="M57">
        <v>44.649257706221846</v>
      </c>
      <c r="N57">
        <v>65.519692464135773</v>
      </c>
      <c r="O57">
        <v>63.133024247725579</v>
      </c>
      <c r="P57">
        <v>70.473927474537277</v>
      </c>
      <c r="Q57">
        <v>24.595041322314021</v>
      </c>
      <c r="R57">
        <v>56.583820965220681</v>
      </c>
      <c r="S57">
        <v>68.579916287820225</v>
      </c>
      <c r="T57">
        <v>49.798142263279907</v>
      </c>
      <c r="U57">
        <v>83.668655566794769</v>
      </c>
      <c r="V57">
        <v>48.741252192417967</v>
      </c>
      <c r="W57">
        <v>26.010374083356265</v>
      </c>
      <c r="X57">
        <v>132.82244146479596</v>
      </c>
      <c r="Y57">
        <v>64.657234028330251</v>
      </c>
      <c r="Z57">
        <v>89.077797112441132</v>
      </c>
      <c r="AA57">
        <v>100.91730792678655</v>
      </c>
      <c r="AB57">
        <v>62.601948932578594</v>
      </c>
      <c r="AC57">
        <v>65.551779443249103</v>
      </c>
      <c r="AD57">
        <v>54.212160518508632</v>
      </c>
      <c r="AE57">
        <v>56.465768001867971</v>
      </c>
      <c r="AF57" s="1">
        <v>24.595041322314021</v>
      </c>
      <c r="AG57" s="1">
        <v>68.654655567028669</v>
      </c>
      <c r="AH57" s="1">
        <v>53.894156604136718</v>
      </c>
    </row>
    <row r="58" spans="1:34" x14ac:dyDescent="0.3">
      <c r="A58" s="52">
        <f ca="1">Exceedance!U58</f>
        <v>47788</v>
      </c>
      <c r="B58" s="1">
        <v>65.628020741932758</v>
      </c>
      <c r="C58" s="1">
        <v>64.435967761800313</v>
      </c>
      <c r="D58" s="1">
        <v>65.03199425186655</v>
      </c>
      <c r="E58" s="1">
        <v>73.617176371448522</v>
      </c>
      <c r="F58">
        <v>75.884845591207608</v>
      </c>
      <c r="G58">
        <v>74.017896408739446</v>
      </c>
      <c r="H58">
        <v>67.117104594549758</v>
      </c>
      <c r="I58">
        <v>67.633653178099649</v>
      </c>
      <c r="J58">
        <v>58.051519891104086</v>
      </c>
      <c r="K58">
        <v>51.573773069670281</v>
      </c>
      <c r="L58">
        <v>56.45734997625366</v>
      </c>
      <c r="M58">
        <v>58.07834336442054</v>
      </c>
      <c r="N58">
        <v>64.982124393154564</v>
      </c>
      <c r="O58">
        <v>64.452064318097769</v>
      </c>
      <c r="P58">
        <v>68.808810231857933</v>
      </c>
      <c r="Q58">
        <v>45.917819086623275</v>
      </c>
      <c r="R58">
        <v>64.112126164791917</v>
      </c>
      <c r="S58">
        <v>65.279552435839321</v>
      </c>
      <c r="T58">
        <v>57.105437990070612</v>
      </c>
      <c r="U58">
        <v>77.505653192539825</v>
      </c>
      <c r="V58">
        <v>60.1733794785019</v>
      </c>
      <c r="W58">
        <v>55.965597730780082</v>
      </c>
      <c r="X58">
        <v>81.096699400476552</v>
      </c>
      <c r="Y58">
        <v>64.925302575251649</v>
      </c>
      <c r="Z58">
        <v>91.302053063410426</v>
      </c>
      <c r="AA58">
        <v>82.602262686203417</v>
      </c>
      <c r="AB58">
        <v>66.291797239496361</v>
      </c>
      <c r="AC58">
        <v>63.197028096596121</v>
      </c>
      <c r="AD58">
        <v>61.967424752871757</v>
      </c>
      <c r="AE58">
        <v>63.847290846729855</v>
      </c>
      <c r="AF58" s="1">
        <v>41.166137672293281</v>
      </c>
      <c r="AG58" s="1">
        <v>66.122540609758389</v>
      </c>
      <c r="AH58" s="1">
        <v>63.770982457811314</v>
      </c>
    </row>
    <row r="59" spans="1:34" x14ac:dyDescent="0.3">
      <c r="A59" s="52">
        <f ca="1">Exceedance!U59</f>
        <v>47818</v>
      </c>
      <c r="B59" s="1">
        <v>67.81562143333052</v>
      </c>
      <c r="C59" s="1">
        <v>66.583833353860314</v>
      </c>
      <c r="D59" s="1">
        <v>67.199727393595438</v>
      </c>
      <c r="E59" s="1">
        <v>76.071082250496815</v>
      </c>
      <c r="F59">
        <v>78.414340444247856</v>
      </c>
      <c r="G59">
        <v>76.48515962236408</v>
      </c>
      <c r="H59">
        <v>69.354341414368079</v>
      </c>
      <c r="I59">
        <v>69.888108284036292</v>
      </c>
      <c r="J59">
        <v>59.986570554140883</v>
      </c>
      <c r="K59">
        <v>53.292898838659291</v>
      </c>
      <c r="L59">
        <v>58.339261642128783</v>
      </c>
      <c r="M59">
        <v>60.014288143234566</v>
      </c>
      <c r="N59">
        <v>67.148195206259714</v>
      </c>
      <c r="O59">
        <v>66.600466462034348</v>
      </c>
      <c r="P59">
        <v>71.102437239586536</v>
      </c>
      <c r="Q59">
        <v>47.448413056177387</v>
      </c>
      <c r="R59">
        <v>66.249197036951642</v>
      </c>
      <c r="S59">
        <v>67.455537517033974</v>
      </c>
      <c r="T59">
        <v>59.008952589739629</v>
      </c>
      <c r="U59">
        <v>80.089174965624494</v>
      </c>
      <c r="V59">
        <v>62.179158794451965</v>
      </c>
      <c r="W59">
        <v>57.831117655139423</v>
      </c>
      <c r="X59">
        <v>83.799922713825779</v>
      </c>
      <c r="Y59">
        <v>67.089479327760046</v>
      </c>
      <c r="Z59">
        <v>94.345454832190768</v>
      </c>
      <c r="AA59">
        <v>85.355671442410213</v>
      </c>
      <c r="AB59">
        <v>68.501523814146253</v>
      </c>
      <c r="AC59">
        <v>65.303595699816</v>
      </c>
      <c r="AD59">
        <v>64.033005577967486</v>
      </c>
      <c r="AE59">
        <v>65.975533874954181</v>
      </c>
      <c r="AF59" s="1">
        <v>42.538342261369728</v>
      </c>
      <c r="AG59" s="1">
        <v>68.326625296750336</v>
      </c>
      <c r="AH59" s="1">
        <v>65.896681873071685</v>
      </c>
    </row>
    <row r="60" spans="1:34" x14ac:dyDescent="0.3">
      <c r="A60" s="52">
        <f ca="1">Exceedance!U60</f>
        <v>47849</v>
      </c>
      <c r="B60" s="1">
        <v>67.81562143333052</v>
      </c>
      <c r="C60" s="1">
        <v>66.583833353860314</v>
      </c>
      <c r="D60" s="1">
        <v>67.199727393595438</v>
      </c>
      <c r="E60" s="1">
        <v>76.071082250496815</v>
      </c>
      <c r="F60">
        <v>78.414340444247856</v>
      </c>
      <c r="G60">
        <v>76.48515962236408</v>
      </c>
      <c r="H60">
        <v>69.354341414368079</v>
      </c>
      <c r="I60">
        <v>69.888108284036292</v>
      </c>
      <c r="J60">
        <v>59.986570554140883</v>
      </c>
      <c r="K60">
        <v>53.292898838659291</v>
      </c>
      <c r="L60">
        <v>58.339261642128783</v>
      </c>
      <c r="M60">
        <v>60.014288143234566</v>
      </c>
      <c r="N60">
        <v>67.148195206259714</v>
      </c>
      <c r="O60">
        <v>66.600466462034348</v>
      </c>
      <c r="P60">
        <v>71.102437239586536</v>
      </c>
      <c r="Q60">
        <v>47.448413056177387</v>
      </c>
      <c r="R60">
        <v>66.249197036951642</v>
      </c>
      <c r="S60">
        <v>67.455537517033974</v>
      </c>
      <c r="T60">
        <v>59.008952589739629</v>
      </c>
      <c r="U60">
        <v>80.089174965624494</v>
      </c>
      <c r="V60">
        <v>62.179158794451965</v>
      </c>
      <c r="W60">
        <v>57.831117655139423</v>
      </c>
      <c r="X60">
        <v>83.799922713825779</v>
      </c>
      <c r="Y60">
        <v>67.089479327760046</v>
      </c>
      <c r="Z60">
        <v>94.345454832190768</v>
      </c>
      <c r="AA60">
        <v>85.355671442410213</v>
      </c>
      <c r="AB60">
        <v>68.501523814146253</v>
      </c>
      <c r="AC60">
        <v>65.303595699816</v>
      </c>
      <c r="AD60">
        <v>64.033005577967486</v>
      </c>
      <c r="AE60">
        <v>65.975533874954181</v>
      </c>
      <c r="AF60" s="1">
        <v>42.538342261369728</v>
      </c>
      <c r="AG60" s="1">
        <v>68.326625296750336</v>
      </c>
      <c r="AH60" s="1">
        <v>65.896681873071685</v>
      </c>
    </row>
    <row r="61" spans="1:34" x14ac:dyDescent="0.3">
      <c r="A61" s="52">
        <f ca="1">Exceedance!U61</f>
        <v>47880</v>
      </c>
      <c r="B61" s="1">
        <v>61.252819359137249</v>
      </c>
      <c r="C61" s="1">
        <v>60.140236577680291</v>
      </c>
      <c r="D61" s="1">
        <v>60.69652796840878</v>
      </c>
      <c r="E61" s="1">
        <v>68.709364613351951</v>
      </c>
      <c r="F61">
        <v>70.825855885127098</v>
      </c>
      <c r="G61">
        <v>69.083369981490151</v>
      </c>
      <c r="H61">
        <v>62.642630954913102</v>
      </c>
      <c r="I61">
        <v>63.124742966226329</v>
      </c>
      <c r="J61">
        <v>54.181418565030476</v>
      </c>
      <c r="K61">
        <v>48.135521531692262</v>
      </c>
      <c r="L61">
        <v>52.693526644503415</v>
      </c>
      <c r="M61">
        <v>54.20645380679251</v>
      </c>
      <c r="N61">
        <v>60.649982766944262</v>
      </c>
      <c r="O61">
        <v>60.155260030224575</v>
      </c>
      <c r="P61">
        <v>64.221556216400742</v>
      </c>
      <c r="Q61">
        <v>42.85663114751506</v>
      </c>
      <c r="R61">
        <v>59.837984420472466</v>
      </c>
      <c r="S61">
        <v>60.927582273450035</v>
      </c>
      <c r="T61">
        <v>53.298408790732573</v>
      </c>
      <c r="U61">
        <v>72.3386096463705</v>
      </c>
      <c r="V61">
        <v>56.161820846601778</v>
      </c>
      <c r="W61">
        <v>52.234557882061409</v>
      </c>
      <c r="X61">
        <v>75.690252773778127</v>
      </c>
      <c r="Y61">
        <v>60.596949070234878</v>
      </c>
      <c r="Z61">
        <v>61.6165458496112</v>
      </c>
      <c r="AA61">
        <v>77.095445173789869</v>
      </c>
      <c r="AB61">
        <v>61.872344090196606</v>
      </c>
      <c r="AC61">
        <v>58.983892890156376</v>
      </c>
      <c r="AD61">
        <v>57.836263102680306</v>
      </c>
      <c r="AE61">
        <v>59.590804790281197</v>
      </c>
      <c r="AF61" s="1">
        <v>38.421728494140396</v>
      </c>
      <c r="AG61" s="1">
        <v>61.714371235774493</v>
      </c>
      <c r="AH61" s="1">
        <v>59.519583627290551</v>
      </c>
    </row>
    <row r="62" spans="1:34" x14ac:dyDescent="0.3">
      <c r="A62" s="52">
        <f ca="1">Exceedance!U62</f>
        <v>47908</v>
      </c>
      <c r="B62" s="1">
        <v>67.81562143333052</v>
      </c>
      <c r="C62" s="1">
        <v>66.583833353860314</v>
      </c>
      <c r="D62" s="1">
        <v>67.199727393595438</v>
      </c>
      <c r="E62" s="1">
        <v>76.071082250496815</v>
      </c>
      <c r="F62">
        <v>78.414340444247856</v>
      </c>
      <c r="G62">
        <v>76.48515962236408</v>
      </c>
      <c r="H62">
        <v>69.354341414368079</v>
      </c>
      <c r="I62">
        <v>69.888108284036292</v>
      </c>
      <c r="J62">
        <v>59.986570554140883</v>
      </c>
      <c r="K62">
        <v>53.292898838659291</v>
      </c>
      <c r="L62">
        <v>58.339261642128783</v>
      </c>
      <c r="M62">
        <v>60.014288143234566</v>
      </c>
      <c r="N62">
        <v>67.148195206259714</v>
      </c>
      <c r="O62">
        <v>66.600466462034348</v>
      </c>
      <c r="P62">
        <v>71.102437239586536</v>
      </c>
      <c r="Q62">
        <v>47.448413056177387</v>
      </c>
      <c r="R62">
        <v>66.249197036951642</v>
      </c>
      <c r="S62">
        <v>67.455537517033974</v>
      </c>
      <c r="T62">
        <v>59.008952589739629</v>
      </c>
      <c r="U62">
        <v>80.089174965624494</v>
      </c>
      <c r="V62">
        <v>62.179158794451965</v>
      </c>
      <c r="W62">
        <v>57.831117655139423</v>
      </c>
      <c r="X62">
        <v>83.799922713825779</v>
      </c>
      <c r="Y62">
        <v>67.089479327760046</v>
      </c>
      <c r="Z62">
        <v>68.218318619212397</v>
      </c>
      <c r="AA62">
        <v>85.355671442410213</v>
      </c>
      <c r="AB62">
        <v>68.501523814146253</v>
      </c>
      <c r="AC62">
        <v>65.303595699816</v>
      </c>
      <c r="AD62">
        <v>64.033005577967486</v>
      </c>
      <c r="AE62">
        <v>65.975533874954181</v>
      </c>
      <c r="AF62" s="1">
        <v>42.538342261369728</v>
      </c>
      <c r="AG62" s="1">
        <v>68.326625296750336</v>
      </c>
      <c r="AH62" s="1">
        <v>65.896681873071685</v>
      </c>
    </row>
    <row r="63" spans="1:34" x14ac:dyDescent="0.3">
      <c r="A63" s="52">
        <f ca="1">Exceedance!U63</f>
        <v>47939</v>
      </c>
      <c r="B63" s="1">
        <v>84.7525499401589</v>
      </c>
      <c r="C63" s="1">
        <v>84.776451809422582</v>
      </c>
      <c r="D63" s="1">
        <v>84.76425016141711</v>
      </c>
      <c r="E63" s="1">
        <v>119.79501006573103</v>
      </c>
      <c r="F63">
        <v>98.564275819364013</v>
      </c>
      <c r="G63">
        <v>91.769164717267941</v>
      </c>
      <c r="H63">
        <v>70.737688625480672</v>
      </c>
      <c r="I63">
        <v>88.732759963334942</v>
      </c>
      <c r="J63">
        <v>29.752066115702448</v>
      </c>
      <c r="K63">
        <v>34.170632807465658</v>
      </c>
      <c r="L63">
        <v>49.457935533940166</v>
      </c>
      <c r="M63">
        <v>85.880301263989679</v>
      </c>
      <c r="N63">
        <v>78.911737205621108</v>
      </c>
      <c r="O63">
        <v>104.79418363641548</v>
      </c>
      <c r="P63">
        <v>37.972934873064304</v>
      </c>
      <c r="Q63">
        <v>40.436609308766222</v>
      </c>
      <c r="R63">
        <v>85.022993727254203</v>
      </c>
      <c r="S63">
        <v>29.910331998924487</v>
      </c>
      <c r="T63">
        <v>63.238817328331436</v>
      </c>
      <c r="U63">
        <v>107.64220968770451</v>
      </c>
      <c r="V63">
        <v>29.752066115702448</v>
      </c>
      <c r="W63">
        <v>76.59325007128993</v>
      </c>
      <c r="X63">
        <v>89.419011537263088</v>
      </c>
      <c r="Y63">
        <v>90.469378061602853</v>
      </c>
      <c r="Z63">
        <v>303.70505096853407</v>
      </c>
      <c r="AA63">
        <v>91.982941566536141</v>
      </c>
      <c r="AB63">
        <v>86.422913441123228</v>
      </c>
      <c r="AC63">
        <v>70.872645588859271</v>
      </c>
      <c r="AD63">
        <v>67.126097994501407</v>
      </c>
      <c r="AE63">
        <v>29.752066115702448</v>
      </c>
      <c r="AF63" s="1">
        <v>70.211947534137806</v>
      </c>
      <c r="AG63" s="1">
        <v>79.889400403111864</v>
      </c>
      <c r="AH63" s="1">
        <v>69.148870768975868</v>
      </c>
    </row>
    <row r="64" spans="1:34" x14ac:dyDescent="0.3">
      <c r="A64" s="52">
        <f ca="1">Exceedance!U64</f>
        <v>47969</v>
      </c>
      <c r="B64" s="1">
        <v>100.04183747909254</v>
      </c>
      <c r="C64" s="1">
        <v>100.04183747905255</v>
      </c>
      <c r="D64" s="1">
        <v>100.0418374790728</v>
      </c>
      <c r="E64" s="1">
        <v>123.78817706792208</v>
      </c>
      <c r="F64">
        <v>274.54183747908814</v>
      </c>
      <c r="G64">
        <v>96.334837479202307</v>
      </c>
      <c r="H64">
        <v>113.57183747914428</v>
      </c>
      <c r="I64">
        <v>107.27683747916727</v>
      </c>
      <c r="J64">
        <v>63.011579192803623</v>
      </c>
      <c r="K64">
        <v>35.309653901047845</v>
      </c>
      <c r="L64">
        <v>51.106533385071508</v>
      </c>
      <c r="M64">
        <v>88.742977972789333</v>
      </c>
      <c r="N64">
        <v>81.542128445808473</v>
      </c>
      <c r="O64">
        <v>168.89483747918433</v>
      </c>
      <c r="P64">
        <v>145.32570712576194</v>
      </c>
      <c r="Q64">
        <v>41.784496285725091</v>
      </c>
      <c r="R64">
        <v>87.857093518162671</v>
      </c>
      <c r="S64">
        <v>30.907343065555303</v>
      </c>
      <c r="T64">
        <v>78.829837479173932</v>
      </c>
      <c r="U64">
        <v>143.43809497234133</v>
      </c>
      <c r="V64">
        <v>30.743801652892529</v>
      </c>
      <c r="W64">
        <v>108.67183747906509</v>
      </c>
      <c r="X64">
        <v>122.62383747902992</v>
      </c>
      <c r="Y64">
        <v>93.485023996989611</v>
      </c>
      <c r="Z64">
        <v>313.82855266748521</v>
      </c>
      <c r="AA64">
        <v>209.88183747929753</v>
      </c>
      <c r="AB64">
        <v>89.303677222494002</v>
      </c>
      <c r="AC64">
        <v>73.235067108487911</v>
      </c>
      <c r="AD64">
        <v>69.363634594318128</v>
      </c>
      <c r="AE64">
        <v>128.36041304133335</v>
      </c>
      <c r="AF64" s="1">
        <v>134.83483747831411</v>
      </c>
      <c r="AG64" s="1">
        <v>145.15289793439004</v>
      </c>
      <c r="AH64" s="1">
        <v>127.51383747886912</v>
      </c>
    </row>
    <row r="65" spans="1:34" x14ac:dyDescent="0.3">
      <c r="A65" s="52">
        <f ca="1">Exceedance!U65</f>
        <v>48000</v>
      </c>
      <c r="B65" s="1">
        <v>169.09104484406478</v>
      </c>
      <c r="C65" s="1">
        <v>169.09104484406478</v>
      </c>
      <c r="D65" s="1">
        <v>169.09104484406478</v>
      </c>
      <c r="E65" s="1">
        <v>416.1111112260603</v>
      </c>
      <c r="F65">
        <v>580.40904484406474</v>
      </c>
      <c r="G65">
        <v>178.37904484406477</v>
      </c>
      <c r="H65">
        <v>401.98904484406478</v>
      </c>
      <c r="I65">
        <v>85.47204484406474</v>
      </c>
      <c r="J65">
        <v>23.801652892561957</v>
      </c>
      <c r="K65">
        <v>34.917294428083061</v>
      </c>
      <c r="L65">
        <v>50.300602361798042</v>
      </c>
      <c r="M65">
        <v>86.672791677644966</v>
      </c>
      <c r="N65">
        <v>220.3545188493791</v>
      </c>
      <c r="O65">
        <v>145.68904484406474</v>
      </c>
      <c r="P65">
        <v>23.801652892561957</v>
      </c>
      <c r="Q65">
        <v>140.2454748679136</v>
      </c>
      <c r="R65">
        <v>300.14102230021894</v>
      </c>
      <c r="S65">
        <v>30.79039626418167</v>
      </c>
      <c r="T65">
        <v>268.72804484406475</v>
      </c>
      <c r="U65">
        <v>75.975044229621346</v>
      </c>
      <c r="V65">
        <v>23.801652892561957</v>
      </c>
      <c r="W65">
        <v>310.91504484406471</v>
      </c>
      <c r="X65">
        <v>165.48104484406474</v>
      </c>
      <c r="Y65">
        <v>112.72776683929445</v>
      </c>
      <c r="Z65">
        <v>567.97269973069797</v>
      </c>
      <c r="AA65">
        <v>321.90504484406472</v>
      </c>
      <c r="AB65">
        <v>87.413911181736808</v>
      </c>
      <c r="AC65">
        <v>196.75766016465886</v>
      </c>
      <c r="AD65">
        <v>147.02107965306956</v>
      </c>
      <c r="AE65">
        <v>23.801652892561957</v>
      </c>
      <c r="AF65" s="1">
        <v>213.85304484406478</v>
      </c>
      <c r="AG65" s="1">
        <v>23.801652892561957</v>
      </c>
      <c r="AH65" s="1">
        <v>23.801652892561957</v>
      </c>
    </row>
    <row r="66" spans="1:34" x14ac:dyDescent="0.3">
      <c r="A66" s="52">
        <f ca="1">Exceedance!U66</f>
        <v>48030</v>
      </c>
      <c r="B66" s="1">
        <v>101.57579545895344</v>
      </c>
      <c r="C66" s="1">
        <v>101.57579545895894</v>
      </c>
      <c r="D66" s="1">
        <v>101.57579545895894</v>
      </c>
      <c r="E66" s="1">
        <v>237.93379555951128</v>
      </c>
      <c r="F66">
        <v>267.31579545895892</v>
      </c>
      <c r="G66">
        <v>310.1837954589534</v>
      </c>
      <c r="H66">
        <v>277.12479545895894</v>
      </c>
      <c r="I66">
        <v>24.595041322314021</v>
      </c>
      <c r="J66">
        <v>24.595041322314021</v>
      </c>
      <c r="K66">
        <v>34.530795524596094</v>
      </c>
      <c r="L66">
        <v>28.04979553981175</v>
      </c>
      <c r="M66">
        <v>121.78779553797212</v>
      </c>
      <c r="N66">
        <v>209.59979548896933</v>
      </c>
      <c r="O66">
        <v>33.656795458958911</v>
      </c>
      <c r="P66">
        <v>24.595041322314021</v>
      </c>
      <c r="Q66">
        <v>146.32379545898507</v>
      </c>
      <c r="R66">
        <v>299.44679551009318</v>
      </c>
      <c r="S66">
        <v>133.00979557053918</v>
      </c>
      <c r="T66">
        <v>555.11879545895886</v>
      </c>
      <c r="U66">
        <v>27.927795458958897</v>
      </c>
      <c r="V66">
        <v>24.595041322314021</v>
      </c>
      <c r="W66">
        <v>242.14579545895893</v>
      </c>
      <c r="X66">
        <v>88.003795458958905</v>
      </c>
      <c r="Y66">
        <v>45.596795552582734</v>
      </c>
      <c r="Z66">
        <v>311.52579549593838</v>
      </c>
      <c r="AA66">
        <v>151.86479545895892</v>
      </c>
      <c r="AB66">
        <v>167.23779559276107</v>
      </c>
      <c r="AC66">
        <v>123.31079550218422</v>
      </c>
      <c r="AD66">
        <v>116.98079560394503</v>
      </c>
      <c r="AE66">
        <v>24.595041322314021</v>
      </c>
      <c r="AF66" s="1">
        <v>178.50179545895892</v>
      </c>
      <c r="AG66" s="1">
        <v>24.595041322314021</v>
      </c>
      <c r="AH66" s="1">
        <v>24.595041322314021</v>
      </c>
    </row>
    <row r="67" spans="1:34" x14ac:dyDescent="0.3">
      <c r="A67" s="52">
        <f ca="1">Exceedance!U67</f>
        <v>48061</v>
      </c>
      <c r="B67" s="1">
        <v>80.733310625824757</v>
      </c>
      <c r="C67" s="1">
        <v>80.733310625824757</v>
      </c>
      <c r="D67" s="1">
        <v>80.733310625824757</v>
      </c>
      <c r="E67" s="1">
        <v>104.83199915041492</v>
      </c>
      <c r="F67">
        <v>156.52627783893948</v>
      </c>
      <c r="G67">
        <v>120.84527783893951</v>
      </c>
      <c r="H67">
        <v>127.83654013401855</v>
      </c>
      <c r="I67">
        <v>70.443306145331135</v>
      </c>
      <c r="J67">
        <v>24.595041322314021</v>
      </c>
      <c r="K67">
        <v>65.883802429103454</v>
      </c>
      <c r="L67">
        <v>65.722195871726385</v>
      </c>
      <c r="M67">
        <v>92.114376199595242</v>
      </c>
      <c r="N67">
        <v>97.302556527464091</v>
      </c>
      <c r="O67">
        <v>73.177949970087056</v>
      </c>
      <c r="P67">
        <v>24.595041322314021</v>
      </c>
      <c r="Q67">
        <v>85.639949970087045</v>
      </c>
      <c r="R67">
        <v>112.15308111762802</v>
      </c>
      <c r="S67">
        <v>81.100736855332954</v>
      </c>
      <c r="T67">
        <v>169.79201690966238</v>
      </c>
      <c r="U67">
        <v>66.120622101234602</v>
      </c>
      <c r="V67">
        <v>24.595041322314021</v>
      </c>
      <c r="W67">
        <v>114.63257292090672</v>
      </c>
      <c r="X67">
        <v>78.228917183201801</v>
      </c>
      <c r="Y67">
        <v>73.149490953693601</v>
      </c>
      <c r="Z67">
        <v>130.8018680028739</v>
      </c>
      <c r="AA67">
        <v>90.645687675005092</v>
      </c>
      <c r="AB67">
        <v>99.176277838939527</v>
      </c>
      <c r="AC67">
        <v>81.461048330742798</v>
      </c>
      <c r="AD67">
        <v>96.893458166808358</v>
      </c>
      <c r="AE67">
        <v>24.595041322314021</v>
      </c>
      <c r="AF67" s="1">
        <v>164.20401584461518</v>
      </c>
      <c r="AG67" s="1">
        <v>34.451468907475913</v>
      </c>
      <c r="AH67" s="1">
        <v>34.451469090602771</v>
      </c>
    </row>
    <row r="68" spans="1:34" x14ac:dyDescent="0.3">
      <c r="A68" s="52">
        <f ca="1">Exceedance!U68</f>
        <v>48092</v>
      </c>
      <c r="B68" s="1">
        <v>78.47862788870809</v>
      </c>
      <c r="C68" s="1">
        <v>78.478627888702434</v>
      </c>
      <c r="D68" s="1">
        <v>78.478627888702434</v>
      </c>
      <c r="E68" s="1">
        <v>101.77472062321679</v>
      </c>
      <c r="F68">
        <v>151.77068809172508</v>
      </c>
      <c r="G68">
        <v>117.22077506470642</v>
      </c>
      <c r="H68">
        <v>124.03966298444092</v>
      </c>
      <c r="I68">
        <v>68.58830082339226</v>
      </c>
      <c r="J68">
        <v>23.801652892561957</v>
      </c>
      <c r="K68">
        <v>64.166845495244004</v>
      </c>
      <c r="L68">
        <v>64.01037839041912</v>
      </c>
      <c r="M68">
        <v>89.508482083902422</v>
      </c>
      <c r="N68">
        <v>94.486895500814484</v>
      </c>
      <c r="O68">
        <v>71.202927137705913</v>
      </c>
      <c r="P68">
        <v>23.801652892561957</v>
      </c>
      <c r="Q68">
        <v>83.230694356089259</v>
      </c>
      <c r="R68">
        <v>108.82614062277483</v>
      </c>
      <c r="S68">
        <v>78.833997584871454</v>
      </c>
      <c r="T68">
        <v>145.21475412232178</v>
      </c>
      <c r="U68">
        <v>64.375253182655158</v>
      </c>
      <c r="V68">
        <v>23.801652892561957</v>
      </c>
      <c r="W68">
        <v>111.26256276059701</v>
      </c>
      <c r="X68">
        <v>76.075256601975056</v>
      </c>
      <c r="Y68">
        <v>71.190568453528968</v>
      </c>
      <c r="Z68">
        <v>126.90770370190344</v>
      </c>
      <c r="AA68">
        <v>88.059782344863407</v>
      </c>
      <c r="AB68">
        <v>96.321611973296868</v>
      </c>
      <c r="AC68">
        <v>79.182632068517194</v>
      </c>
      <c r="AD68">
        <v>94.12725802421744</v>
      </c>
      <c r="AE68">
        <v>23.801652892561957</v>
      </c>
      <c r="AF68" s="1">
        <v>134.69375518668062</v>
      </c>
      <c r="AG68" s="1">
        <v>33.688268319660956</v>
      </c>
      <c r="AH68" s="1">
        <v>33.688268497498328</v>
      </c>
    </row>
    <row r="69" spans="1:34" x14ac:dyDescent="0.3">
      <c r="A69" s="52" t="str">
        <f ca="1">Exceedance!U69</f>
        <v/>
      </c>
      <c r="B69" s="1"/>
      <c r="C69" s="1"/>
      <c r="D69" s="1"/>
      <c r="F69"/>
      <c r="G69"/>
      <c r="H69"/>
      <c r="I69"/>
      <c r="J69"/>
      <c r="K69"/>
      <c r="L69"/>
      <c r="M69"/>
      <c r="N69"/>
      <c r="O69"/>
      <c r="P69"/>
      <c r="Q69"/>
      <c r="R69"/>
      <c r="S69"/>
      <c r="T69"/>
      <c r="U69"/>
      <c r="V69"/>
      <c r="W69"/>
      <c r="X69"/>
      <c r="Y69"/>
      <c r="Z69"/>
      <c r="AA69"/>
      <c r="AB69"/>
      <c r="AC69"/>
      <c r="AD69"/>
      <c r="AE69"/>
    </row>
    <row r="70" spans="1:34" x14ac:dyDescent="0.3">
      <c r="A70" s="52" t="str">
        <f ca="1">Exceedance!U70</f>
        <v/>
      </c>
      <c r="B70" s="1"/>
      <c r="C70" s="1"/>
      <c r="D70" s="1"/>
      <c r="F70"/>
      <c r="G70"/>
      <c r="H70"/>
      <c r="I70"/>
      <c r="J70"/>
      <c r="K70"/>
      <c r="L70"/>
      <c r="M70"/>
      <c r="N70"/>
      <c r="O70"/>
      <c r="P70"/>
      <c r="Q70"/>
      <c r="R70"/>
      <c r="S70"/>
      <c r="T70"/>
      <c r="U70"/>
      <c r="V70"/>
      <c r="W70"/>
      <c r="X70"/>
      <c r="Y70"/>
      <c r="Z70"/>
      <c r="AA70"/>
      <c r="AB70"/>
      <c r="AC70"/>
      <c r="AD70"/>
      <c r="AE70"/>
    </row>
    <row r="71" spans="1:34" x14ac:dyDescent="0.3">
      <c r="A71" s="52" t="str">
        <f ca="1">Exceedance!U71</f>
        <v/>
      </c>
      <c r="B71" s="1"/>
      <c r="C71" s="1"/>
      <c r="D71" s="1"/>
      <c r="F71"/>
      <c r="G71"/>
      <c r="H71"/>
      <c r="I71"/>
      <c r="J71"/>
      <c r="K71"/>
      <c r="L71"/>
      <c r="M71"/>
      <c r="N71"/>
      <c r="O71"/>
      <c r="P71"/>
      <c r="Q71"/>
      <c r="R71"/>
      <c r="S71"/>
      <c r="T71"/>
      <c r="U71"/>
      <c r="V71"/>
      <c r="W71"/>
      <c r="X71"/>
      <c r="Y71"/>
      <c r="Z71"/>
      <c r="AA71"/>
      <c r="AB71"/>
      <c r="AC71"/>
      <c r="AD71"/>
      <c r="AE71"/>
    </row>
    <row r="72" spans="1:34" x14ac:dyDescent="0.3">
      <c r="A72" s="52" t="str">
        <f ca="1">Exceedance!U72</f>
        <v/>
      </c>
      <c r="B72" s="1"/>
      <c r="C72" s="1"/>
      <c r="D72" s="1"/>
      <c r="F72"/>
      <c r="G72"/>
      <c r="H72"/>
      <c r="I72"/>
      <c r="J72"/>
      <c r="K72"/>
      <c r="L72"/>
      <c r="M72"/>
      <c r="N72"/>
      <c r="O72"/>
      <c r="P72"/>
      <c r="Q72"/>
      <c r="R72"/>
      <c r="S72"/>
      <c r="T72"/>
      <c r="U72"/>
      <c r="V72"/>
      <c r="W72"/>
      <c r="X72"/>
      <c r="Y72"/>
      <c r="Z72"/>
      <c r="AA72"/>
      <c r="AB72"/>
      <c r="AC72"/>
      <c r="AD72"/>
      <c r="AE72"/>
    </row>
    <row r="73" spans="1:34" x14ac:dyDescent="0.3">
      <c r="A73" s="52" t="str">
        <f ca="1">Exceedance!U73</f>
        <v/>
      </c>
      <c r="B73" s="1"/>
      <c r="C73" s="1"/>
      <c r="D73" s="1"/>
      <c r="F73"/>
      <c r="G73"/>
      <c r="H73"/>
      <c r="I73"/>
      <c r="J73"/>
      <c r="K73"/>
      <c r="L73"/>
      <c r="M73"/>
      <c r="N73"/>
      <c r="O73"/>
      <c r="P73"/>
      <c r="Q73"/>
      <c r="R73"/>
      <c r="S73"/>
      <c r="T73"/>
      <c r="U73"/>
      <c r="V73"/>
      <c r="W73"/>
      <c r="X73"/>
      <c r="Y73"/>
      <c r="Z73"/>
      <c r="AA73"/>
      <c r="AB73"/>
      <c r="AC73"/>
      <c r="AD73"/>
      <c r="AE73"/>
    </row>
    <row r="74" spans="1:34" x14ac:dyDescent="0.3">
      <c r="A74" s="52" t="str">
        <f ca="1">Exceedance!U74</f>
        <v/>
      </c>
      <c r="B74" s="1"/>
      <c r="C74" s="1"/>
      <c r="D74" s="1"/>
      <c r="F74"/>
      <c r="G74"/>
      <c r="H74"/>
      <c r="I74"/>
      <c r="J74"/>
      <c r="K74"/>
      <c r="L74"/>
      <c r="M74"/>
      <c r="N74"/>
      <c r="O74"/>
      <c r="P74"/>
      <c r="Q74"/>
      <c r="R74"/>
      <c r="S74"/>
      <c r="T74"/>
      <c r="U74"/>
      <c r="V74"/>
      <c r="W74"/>
      <c r="X74"/>
      <c r="Y74"/>
      <c r="Z74"/>
      <c r="AA74"/>
      <c r="AB74"/>
      <c r="AC74"/>
      <c r="AD74"/>
      <c r="AE74"/>
    </row>
    <row r="75" spans="1:34" x14ac:dyDescent="0.3">
      <c r="A75" s="52" t="str">
        <f ca="1">Exceedance!U75</f>
        <v/>
      </c>
      <c r="B75" s="1"/>
      <c r="C75" s="1"/>
      <c r="D75" s="1"/>
      <c r="F75"/>
      <c r="G75"/>
      <c r="H75"/>
      <c r="I75"/>
      <c r="J75"/>
      <c r="K75"/>
      <c r="L75"/>
      <c r="M75"/>
      <c r="N75"/>
      <c r="O75"/>
      <c r="P75"/>
      <c r="Q75"/>
      <c r="R75"/>
      <c r="S75"/>
      <c r="T75"/>
      <c r="U75"/>
      <c r="V75"/>
      <c r="W75"/>
      <c r="X75"/>
      <c r="Y75"/>
      <c r="Z75"/>
      <c r="AA75"/>
      <c r="AB75"/>
      <c r="AC75"/>
      <c r="AD75"/>
      <c r="AE75"/>
    </row>
    <row r="76" spans="1:34" x14ac:dyDescent="0.3">
      <c r="A76" s="52" t="str">
        <f ca="1">Exceedance!U76</f>
        <v/>
      </c>
      <c r="B76" s="1"/>
      <c r="C76" s="1"/>
      <c r="D76" s="1"/>
      <c r="F76"/>
      <c r="G76"/>
      <c r="H76"/>
      <c r="I76"/>
      <c r="J76"/>
      <c r="K76"/>
      <c r="L76"/>
      <c r="M76"/>
      <c r="N76"/>
      <c r="O76"/>
      <c r="P76"/>
      <c r="Q76"/>
      <c r="R76"/>
      <c r="S76"/>
      <c r="T76"/>
      <c r="U76"/>
      <c r="V76"/>
      <c r="W76"/>
      <c r="X76"/>
      <c r="Y76"/>
      <c r="Z76"/>
      <c r="AA76"/>
      <c r="AB76"/>
      <c r="AC76"/>
      <c r="AD76"/>
      <c r="AE76"/>
    </row>
    <row r="77" spans="1:34" x14ac:dyDescent="0.3">
      <c r="A77" s="52" t="str">
        <f ca="1">Exceedance!U77</f>
        <v/>
      </c>
      <c r="B77" s="1"/>
      <c r="C77" s="1"/>
      <c r="D77" s="1"/>
      <c r="F77"/>
      <c r="G77"/>
      <c r="H77"/>
      <c r="I77"/>
      <c r="J77"/>
      <c r="K77"/>
      <c r="L77"/>
      <c r="M77"/>
      <c r="N77"/>
      <c r="O77"/>
      <c r="P77"/>
      <c r="Q77"/>
      <c r="R77"/>
      <c r="S77"/>
      <c r="T77"/>
      <c r="U77"/>
      <c r="V77"/>
      <c r="W77"/>
      <c r="X77"/>
      <c r="Y77"/>
      <c r="Z77"/>
      <c r="AA77"/>
      <c r="AB77"/>
      <c r="AC77"/>
      <c r="AD77"/>
      <c r="AE77"/>
    </row>
    <row r="78" spans="1:34" x14ac:dyDescent="0.3">
      <c r="A78" s="52" t="str">
        <f ca="1">Exceedance!U78</f>
        <v/>
      </c>
      <c r="B78" s="1"/>
      <c r="C78" s="1"/>
      <c r="D78" s="1"/>
      <c r="F78"/>
      <c r="G78"/>
      <c r="H78"/>
      <c r="I78"/>
      <c r="J78"/>
      <c r="K78"/>
      <c r="L78"/>
      <c r="M78"/>
      <c r="N78"/>
      <c r="O78"/>
      <c r="P78"/>
      <c r="Q78"/>
      <c r="R78"/>
      <c r="S78"/>
      <c r="T78"/>
      <c r="U78"/>
      <c r="V78"/>
      <c r="W78"/>
      <c r="X78"/>
      <c r="Y78"/>
      <c r="Z78"/>
      <c r="AA78"/>
      <c r="AB78"/>
      <c r="AC78"/>
      <c r="AD78"/>
      <c r="AE78"/>
    </row>
    <row r="79" spans="1:34" x14ac:dyDescent="0.3">
      <c r="A79" s="52" t="str">
        <f ca="1">Exceedance!U79</f>
        <v/>
      </c>
      <c r="B79" s="1"/>
      <c r="C79" s="1"/>
      <c r="D79" s="1"/>
      <c r="F79"/>
      <c r="G79"/>
      <c r="H79"/>
      <c r="I79"/>
      <c r="J79"/>
      <c r="K79"/>
      <c r="L79"/>
      <c r="M79"/>
      <c r="N79"/>
      <c r="O79"/>
      <c r="P79"/>
      <c r="Q79"/>
      <c r="R79"/>
      <c r="S79"/>
      <c r="T79"/>
      <c r="U79"/>
      <c r="V79"/>
      <c r="W79"/>
      <c r="X79"/>
      <c r="Y79"/>
      <c r="Z79"/>
      <c r="AA79"/>
      <c r="AB79"/>
      <c r="AC79"/>
      <c r="AD79"/>
      <c r="AE79"/>
    </row>
    <row r="80" spans="1:34" x14ac:dyDescent="0.3">
      <c r="A80" s="52" t="str">
        <f ca="1">Exceedance!U80</f>
        <v/>
      </c>
      <c r="B80" s="1"/>
      <c r="C80" s="1"/>
      <c r="D80" s="1"/>
      <c r="F80"/>
      <c r="G80"/>
      <c r="H80"/>
      <c r="I80"/>
      <c r="J80"/>
      <c r="K80"/>
      <c r="L80"/>
      <c r="M80"/>
      <c r="N80"/>
      <c r="O80"/>
      <c r="P80"/>
      <c r="Q80"/>
      <c r="R80"/>
      <c r="S80"/>
      <c r="T80"/>
      <c r="U80"/>
      <c r="V80"/>
      <c r="W80"/>
      <c r="X80"/>
      <c r="Y80"/>
      <c r="Z80"/>
      <c r="AA80"/>
      <c r="AB80"/>
      <c r="AC80"/>
      <c r="AD80"/>
      <c r="AE80"/>
    </row>
    <row r="81" spans="1:31" x14ac:dyDescent="0.3">
      <c r="A81" s="52" t="str">
        <f ca="1">Exceedance!U81</f>
        <v/>
      </c>
      <c r="B81" s="1"/>
      <c r="C81" s="1"/>
      <c r="D81" s="1"/>
      <c r="F81"/>
      <c r="G81"/>
      <c r="H81"/>
      <c r="I81"/>
      <c r="J81"/>
      <c r="K81"/>
      <c r="L81"/>
      <c r="M81"/>
      <c r="N81"/>
      <c r="O81"/>
      <c r="P81"/>
      <c r="Q81"/>
      <c r="R81"/>
      <c r="S81"/>
      <c r="T81"/>
      <c r="U81"/>
      <c r="V81"/>
      <c r="W81"/>
      <c r="X81"/>
      <c r="Y81"/>
      <c r="Z81"/>
      <c r="AA81"/>
      <c r="AB81"/>
      <c r="AC81"/>
      <c r="AD81"/>
      <c r="AE81"/>
    </row>
    <row r="82" spans="1:31" x14ac:dyDescent="0.3">
      <c r="A82" s="52" t="str">
        <f ca="1">Exceedance!U82</f>
        <v/>
      </c>
      <c r="B82" s="1"/>
      <c r="C82" s="1"/>
      <c r="D82" s="1"/>
      <c r="F82"/>
      <c r="G82"/>
      <c r="H82"/>
      <c r="I82"/>
      <c r="J82"/>
      <c r="K82"/>
      <c r="L82"/>
      <c r="M82"/>
      <c r="N82"/>
      <c r="O82"/>
      <c r="P82"/>
      <c r="Q82"/>
      <c r="R82"/>
      <c r="S82"/>
      <c r="T82"/>
      <c r="U82"/>
      <c r="V82"/>
      <c r="W82"/>
      <c r="X82"/>
      <c r="Y82"/>
      <c r="Z82"/>
      <c r="AA82"/>
      <c r="AB82"/>
      <c r="AC82"/>
      <c r="AD82"/>
      <c r="AE82"/>
    </row>
    <row r="83" spans="1:31" x14ac:dyDescent="0.3">
      <c r="A83" s="52" t="str">
        <f ca="1">Exceedance!U83</f>
        <v/>
      </c>
      <c r="B83" s="1"/>
      <c r="C83" s="1"/>
      <c r="D83" s="1"/>
      <c r="F83"/>
      <c r="G83"/>
      <c r="H83"/>
      <c r="I83"/>
      <c r="J83"/>
      <c r="K83"/>
      <c r="L83"/>
      <c r="M83"/>
      <c r="N83"/>
      <c r="O83"/>
      <c r="P83"/>
      <c r="Q83"/>
      <c r="R83"/>
      <c r="S83"/>
      <c r="T83"/>
      <c r="U83"/>
      <c r="V83"/>
      <c r="W83"/>
      <c r="X83"/>
      <c r="Y83"/>
      <c r="Z83"/>
      <c r="AA83"/>
      <c r="AB83"/>
      <c r="AC83"/>
      <c r="AD83"/>
      <c r="AE83"/>
    </row>
    <row r="84" spans="1:31" x14ac:dyDescent="0.3">
      <c r="A84" s="52" t="str">
        <f ca="1">Exceedance!U84</f>
        <v/>
      </c>
      <c r="B84" s="1"/>
      <c r="C84" s="1"/>
      <c r="D84" s="1"/>
      <c r="F84"/>
      <c r="G84"/>
      <c r="H84"/>
      <c r="I84"/>
      <c r="J84"/>
      <c r="K84"/>
      <c r="L84"/>
      <c r="M84"/>
      <c r="N84"/>
      <c r="O84"/>
      <c r="P84"/>
      <c r="Q84"/>
      <c r="R84"/>
      <c r="S84"/>
      <c r="T84"/>
      <c r="U84"/>
      <c r="V84"/>
      <c r="W84"/>
      <c r="X84"/>
      <c r="Y84"/>
      <c r="Z84"/>
      <c r="AA84"/>
      <c r="AB84"/>
      <c r="AC84"/>
      <c r="AD84"/>
      <c r="AE84"/>
    </row>
    <row r="85" spans="1:31" x14ac:dyDescent="0.3">
      <c r="A85" s="52" t="str">
        <f ca="1">Exceedance!U85</f>
        <v/>
      </c>
      <c r="B85" s="1"/>
      <c r="C85" s="1"/>
      <c r="D85" s="1"/>
      <c r="F85"/>
      <c r="G85"/>
      <c r="H85"/>
      <c r="I85"/>
      <c r="J85"/>
      <c r="K85"/>
      <c r="L85"/>
      <c r="M85"/>
      <c r="N85"/>
      <c r="O85"/>
      <c r="P85"/>
      <c r="Q85"/>
      <c r="R85"/>
      <c r="S85"/>
      <c r="T85"/>
      <c r="U85"/>
      <c r="V85"/>
      <c r="W85"/>
      <c r="X85"/>
      <c r="Y85"/>
      <c r="Z85"/>
      <c r="AA85"/>
      <c r="AB85"/>
      <c r="AC85"/>
      <c r="AD85"/>
      <c r="AE85"/>
    </row>
    <row r="86" spans="1:31" x14ac:dyDescent="0.3">
      <c r="A86" s="52" t="str">
        <f ca="1">Exceedance!U86</f>
        <v/>
      </c>
      <c r="B86" s="1"/>
      <c r="C86" s="1"/>
      <c r="D86" s="1"/>
      <c r="F86"/>
      <c r="G86"/>
      <c r="H86"/>
      <c r="I86"/>
      <c r="J86"/>
      <c r="K86"/>
      <c r="L86"/>
      <c r="M86"/>
      <c r="N86"/>
      <c r="O86"/>
      <c r="P86"/>
      <c r="Q86"/>
      <c r="R86"/>
      <c r="S86"/>
      <c r="T86"/>
      <c r="U86"/>
      <c r="V86"/>
      <c r="W86"/>
      <c r="X86"/>
      <c r="Y86"/>
      <c r="Z86"/>
      <c r="AA86"/>
      <c r="AB86"/>
      <c r="AC86"/>
      <c r="AD86"/>
      <c r="AE86"/>
    </row>
    <row r="87" spans="1:31" x14ac:dyDescent="0.3">
      <c r="A87" s="52" t="str">
        <f ca="1">Exceedance!U87</f>
        <v/>
      </c>
      <c r="B87" s="1"/>
      <c r="C87" s="1"/>
      <c r="D87" s="1"/>
      <c r="F87"/>
      <c r="G87"/>
      <c r="H87"/>
      <c r="I87"/>
      <c r="J87"/>
      <c r="K87"/>
      <c r="L87"/>
      <c r="M87"/>
      <c r="N87"/>
      <c r="O87"/>
      <c r="P87"/>
      <c r="Q87"/>
      <c r="R87"/>
      <c r="S87"/>
      <c r="T87"/>
      <c r="U87"/>
      <c r="V87"/>
      <c r="W87"/>
      <c r="X87"/>
      <c r="Y87"/>
      <c r="Z87"/>
      <c r="AA87"/>
      <c r="AB87"/>
      <c r="AC87"/>
      <c r="AD87"/>
      <c r="AE87"/>
    </row>
    <row r="88" spans="1:31" x14ac:dyDescent="0.3">
      <c r="A88" s="52" t="str">
        <f ca="1">Exceedance!U88</f>
        <v/>
      </c>
      <c r="B88" s="1"/>
      <c r="C88" s="1"/>
      <c r="D88" s="1"/>
      <c r="F88"/>
      <c r="G88"/>
      <c r="H88"/>
      <c r="I88"/>
      <c r="J88"/>
      <c r="K88"/>
      <c r="L88"/>
      <c r="M88"/>
      <c r="N88"/>
      <c r="O88"/>
      <c r="P88"/>
      <c r="Q88"/>
      <c r="R88"/>
      <c r="S88"/>
      <c r="T88"/>
      <c r="U88"/>
      <c r="V88"/>
      <c r="W88"/>
      <c r="X88"/>
      <c r="Y88"/>
      <c r="Z88"/>
      <c r="AA88"/>
      <c r="AB88"/>
      <c r="AC88"/>
      <c r="AD88"/>
      <c r="AE88"/>
    </row>
    <row r="89" spans="1:31" x14ac:dyDescent="0.3">
      <c r="A89" s="52" t="str">
        <f ca="1">Exceedance!U89</f>
        <v/>
      </c>
      <c r="B89" s="1"/>
      <c r="C89" s="1"/>
      <c r="D89" s="1"/>
      <c r="F89"/>
      <c r="G89"/>
      <c r="H89"/>
      <c r="I89"/>
      <c r="J89"/>
      <c r="K89"/>
      <c r="L89"/>
      <c r="M89"/>
      <c r="N89"/>
      <c r="O89"/>
      <c r="P89"/>
      <c r="Q89"/>
      <c r="R89"/>
      <c r="S89"/>
      <c r="T89"/>
      <c r="U89"/>
      <c r="V89"/>
      <c r="W89"/>
      <c r="X89"/>
      <c r="Y89"/>
      <c r="Z89"/>
      <c r="AA89"/>
      <c r="AB89"/>
      <c r="AC89"/>
      <c r="AD89"/>
      <c r="AE89"/>
    </row>
    <row r="90" spans="1:31" x14ac:dyDescent="0.3">
      <c r="A90" s="52" t="str">
        <f ca="1">Exceedance!U90</f>
        <v/>
      </c>
      <c r="B90" s="1"/>
      <c r="C90" s="1"/>
      <c r="D90" s="1"/>
      <c r="F90"/>
      <c r="G90"/>
      <c r="H90"/>
      <c r="I90"/>
      <c r="J90"/>
      <c r="K90"/>
      <c r="L90"/>
      <c r="M90"/>
      <c r="N90"/>
      <c r="O90"/>
      <c r="P90"/>
      <c r="Q90"/>
      <c r="R90"/>
      <c r="S90"/>
      <c r="T90"/>
      <c r="U90"/>
      <c r="V90"/>
      <c r="W90"/>
      <c r="X90"/>
      <c r="Y90"/>
      <c r="Z90"/>
      <c r="AA90"/>
      <c r="AB90"/>
      <c r="AC90"/>
      <c r="AD90"/>
      <c r="AE90"/>
    </row>
    <row r="91" spans="1:31" x14ac:dyDescent="0.3">
      <c r="A91" s="52" t="str">
        <f ca="1">Exceedance!U91</f>
        <v/>
      </c>
      <c r="B91" s="1"/>
      <c r="C91" s="1"/>
      <c r="D91" s="1"/>
      <c r="F91"/>
      <c r="G91"/>
      <c r="H91"/>
      <c r="I91"/>
      <c r="J91"/>
      <c r="K91"/>
      <c r="L91"/>
      <c r="M91"/>
      <c r="N91"/>
      <c r="O91"/>
      <c r="P91"/>
      <c r="Q91"/>
      <c r="R91"/>
      <c r="S91"/>
      <c r="T91"/>
      <c r="U91"/>
      <c r="V91"/>
      <c r="W91"/>
      <c r="X91"/>
      <c r="Y91"/>
      <c r="Z91"/>
      <c r="AA91"/>
      <c r="AB91"/>
      <c r="AC91"/>
      <c r="AD91"/>
      <c r="AE91"/>
    </row>
    <row r="92" spans="1:31" x14ac:dyDescent="0.3">
      <c r="A92" s="52" t="str">
        <f ca="1">Exceedance!U92</f>
        <v/>
      </c>
      <c r="B92" s="1"/>
      <c r="C92" s="1"/>
      <c r="D92" s="1"/>
      <c r="F92"/>
      <c r="G92"/>
      <c r="H92"/>
      <c r="I92"/>
      <c r="J92"/>
      <c r="K92"/>
      <c r="L92"/>
      <c r="M92"/>
      <c r="N92"/>
      <c r="O92"/>
      <c r="P92"/>
      <c r="Q92"/>
      <c r="R92"/>
      <c r="S92"/>
      <c r="T92"/>
      <c r="U92"/>
      <c r="V92"/>
      <c r="W92"/>
      <c r="X92"/>
      <c r="Y92"/>
      <c r="Z92"/>
      <c r="AA92"/>
      <c r="AB92"/>
      <c r="AC92"/>
      <c r="AD92"/>
      <c r="AE92"/>
    </row>
    <row r="93" spans="1:31" x14ac:dyDescent="0.3">
      <c r="A93" s="52" t="str">
        <f ca="1">Exceedance!U93</f>
        <v/>
      </c>
      <c r="B93" s="1"/>
      <c r="C93" s="1"/>
      <c r="D93" s="1"/>
      <c r="F93"/>
      <c r="G93"/>
      <c r="H93"/>
      <c r="I93"/>
      <c r="J93"/>
      <c r="K93"/>
      <c r="L93"/>
      <c r="M93"/>
      <c r="N93"/>
      <c r="O93"/>
      <c r="P93"/>
      <c r="Q93"/>
      <c r="R93"/>
      <c r="S93"/>
      <c r="T93"/>
      <c r="U93"/>
      <c r="V93"/>
      <c r="W93"/>
      <c r="X93"/>
      <c r="Y93"/>
      <c r="Z93"/>
      <c r="AA93"/>
      <c r="AB93"/>
      <c r="AC93"/>
      <c r="AD93"/>
      <c r="AE93"/>
    </row>
    <row r="94" spans="1:31" x14ac:dyDescent="0.3">
      <c r="A94" s="52" t="str">
        <f ca="1">Exceedance!U94</f>
        <v/>
      </c>
      <c r="B94" s="1"/>
      <c r="C94" s="1"/>
      <c r="D94" s="1"/>
      <c r="F94"/>
      <c r="G94"/>
      <c r="H94"/>
      <c r="I94"/>
      <c r="J94"/>
      <c r="K94"/>
      <c r="L94"/>
      <c r="M94"/>
      <c r="N94"/>
      <c r="O94"/>
      <c r="P94"/>
      <c r="Q94"/>
      <c r="R94"/>
      <c r="S94"/>
      <c r="T94"/>
      <c r="U94"/>
      <c r="V94"/>
      <c r="W94"/>
      <c r="X94"/>
      <c r="Y94"/>
      <c r="Z94"/>
      <c r="AA94"/>
      <c r="AB94"/>
      <c r="AC94"/>
      <c r="AD94"/>
      <c r="AE94"/>
    </row>
    <row r="95" spans="1:31" x14ac:dyDescent="0.3">
      <c r="A95" s="52" t="str">
        <f ca="1">Exceedance!U95</f>
        <v/>
      </c>
      <c r="B95" s="1"/>
      <c r="C95" s="1"/>
      <c r="D95" s="1"/>
      <c r="F95"/>
      <c r="G95"/>
      <c r="H95"/>
      <c r="I95"/>
      <c r="J95"/>
      <c r="K95"/>
      <c r="L95"/>
      <c r="M95"/>
      <c r="N95"/>
      <c r="O95"/>
      <c r="P95"/>
      <c r="Q95"/>
      <c r="R95"/>
      <c r="S95"/>
      <c r="T95"/>
      <c r="U95"/>
      <c r="V95"/>
      <c r="W95"/>
      <c r="X95"/>
      <c r="Y95"/>
      <c r="Z95"/>
      <c r="AA95"/>
      <c r="AB95"/>
      <c r="AC95"/>
      <c r="AD95"/>
      <c r="AE95"/>
    </row>
    <row r="96" spans="1:31" x14ac:dyDescent="0.3">
      <c r="A96" s="52" t="str">
        <f ca="1">Exceedance!U96</f>
        <v/>
      </c>
      <c r="B96" s="1"/>
      <c r="C96" s="1"/>
      <c r="D96" s="1"/>
      <c r="F96"/>
      <c r="G96"/>
      <c r="H96"/>
      <c r="I96"/>
      <c r="J96"/>
      <c r="K96"/>
      <c r="L96"/>
      <c r="M96"/>
      <c r="N96"/>
      <c r="O96"/>
      <c r="P96"/>
      <c r="Q96"/>
      <c r="R96"/>
      <c r="S96"/>
      <c r="T96"/>
      <c r="U96"/>
      <c r="V96"/>
      <c r="W96"/>
      <c r="X96"/>
      <c r="Y96"/>
      <c r="Z96"/>
      <c r="AA96"/>
      <c r="AB96"/>
      <c r="AC96"/>
      <c r="AD96"/>
      <c r="AE96"/>
    </row>
    <row r="97" spans="1:31" x14ac:dyDescent="0.3">
      <c r="A97" s="52" t="str">
        <f ca="1">Exceedance!U97</f>
        <v/>
      </c>
      <c r="B97" s="1"/>
      <c r="C97" s="1"/>
      <c r="D97" s="1"/>
      <c r="F97"/>
      <c r="G97"/>
      <c r="H97"/>
      <c r="I97"/>
      <c r="J97"/>
      <c r="K97"/>
      <c r="L97"/>
      <c r="M97"/>
      <c r="N97"/>
      <c r="O97"/>
      <c r="P97"/>
      <c r="Q97"/>
      <c r="R97"/>
      <c r="S97"/>
      <c r="T97"/>
      <c r="U97"/>
      <c r="V97"/>
      <c r="W97"/>
      <c r="X97"/>
      <c r="Y97"/>
      <c r="Z97"/>
      <c r="AA97"/>
      <c r="AB97"/>
      <c r="AC97"/>
      <c r="AD97"/>
      <c r="AE97"/>
    </row>
    <row r="98" spans="1:31" x14ac:dyDescent="0.3">
      <c r="A98" s="52" t="str">
        <f ca="1">Exceedance!U98</f>
        <v/>
      </c>
      <c r="B98" s="1"/>
      <c r="C98" s="1"/>
      <c r="D98" s="1"/>
      <c r="F98"/>
      <c r="G98"/>
      <c r="H98"/>
      <c r="I98"/>
      <c r="J98"/>
      <c r="K98"/>
      <c r="L98"/>
      <c r="M98"/>
      <c r="N98"/>
      <c r="O98"/>
      <c r="P98"/>
      <c r="Q98"/>
      <c r="R98"/>
      <c r="S98"/>
      <c r="T98"/>
      <c r="U98"/>
      <c r="V98"/>
      <c r="W98"/>
      <c r="X98"/>
      <c r="Y98"/>
      <c r="Z98"/>
      <c r="AA98"/>
      <c r="AB98"/>
      <c r="AC98"/>
      <c r="AD98"/>
      <c r="AE98"/>
    </row>
    <row r="99" spans="1:31" x14ac:dyDescent="0.3">
      <c r="A99" s="52" t="str">
        <f ca="1">Exceedance!U99</f>
        <v/>
      </c>
      <c r="B99" s="1"/>
      <c r="C99" s="1"/>
      <c r="D99" s="1"/>
      <c r="F99"/>
      <c r="G99"/>
      <c r="H99"/>
      <c r="I99"/>
      <c r="J99"/>
      <c r="K99"/>
      <c r="L99"/>
      <c r="M99"/>
      <c r="N99"/>
      <c r="O99"/>
      <c r="P99"/>
      <c r="Q99"/>
      <c r="R99"/>
      <c r="S99"/>
      <c r="T99"/>
      <c r="U99"/>
      <c r="V99"/>
      <c r="W99"/>
      <c r="X99"/>
      <c r="Y99"/>
      <c r="Z99"/>
      <c r="AA99"/>
      <c r="AB99"/>
      <c r="AC99"/>
      <c r="AD99"/>
      <c r="AE99"/>
    </row>
    <row r="100" spans="1:31" x14ac:dyDescent="0.3">
      <c r="A100" s="52" t="str">
        <f ca="1">Exceedance!U100</f>
        <v/>
      </c>
      <c r="B100" s="1"/>
      <c r="C100" s="1"/>
      <c r="D100" s="1"/>
      <c r="F100"/>
      <c r="G100"/>
      <c r="H100"/>
      <c r="I100"/>
      <c r="J100"/>
      <c r="K100"/>
      <c r="L100"/>
      <c r="M100"/>
      <c r="N100"/>
      <c r="O100"/>
      <c r="P100"/>
      <c r="Q100"/>
      <c r="R100"/>
      <c r="S100"/>
      <c r="T100"/>
      <c r="U100"/>
      <c r="V100"/>
      <c r="W100"/>
      <c r="X100"/>
      <c r="Y100"/>
      <c r="Z100"/>
      <c r="AA100"/>
      <c r="AB100"/>
      <c r="AC100"/>
      <c r="AD100"/>
      <c r="AE100"/>
    </row>
    <row r="101" spans="1:31" x14ac:dyDescent="0.3">
      <c r="B101" s="1"/>
      <c r="C101" s="1"/>
      <c r="D101" s="1"/>
    </row>
    <row r="102" spans="1:31" x14ac:dyDescent="0.3">
      <c r="B102" s="1"/>
      <c r="C102" s="1"/>
      <c r="D102" s="1"/>
    </row>
    <row r="103" spans="1:31" x14ac:dyDescent="0.3">
      <c r="B103" s="1"/>
      <c r="C103" s="1"/>
      <c r="D103" s="1"/>
    </row>
    <row r="104" spans="1:31" x14ac:dyDescent="0.3">
      <c r="B104" s="1"/>
      <c r="C104" s="1"/>
      <c r="D104" s="1"/>
    </row>
    <row r="105" spans="1:31" x14ac:dyDescent="0.3">
      <c r="B105" s="1"/>
      <c r="C105" s="1"/>
      <c r="D105" s="1"/>
    </row>
    <row r="106" spans="1:31" x14ac:dyDescent="0.3">
      <c r="B106" s="1"/>
      <c r="C106" s="1"/>
      <c r="D106" s="1"/>
    </row>
    <row r="107" spans="1:31" x14ac:dyDescent="0.3">
      <c r="B107" s="1"/>
      <c r="C107" s="1"/>
      <c r="D107" s="1"/>
    </row>
    <row r="108" spans="1:31" x14ac:dyDescent="0.3">
      <c r="B108" s="1"/>
      <c r="C108" s="1"/>
      <c r="D108" s="1"/>
    </row>
    <row r="109" spans="1:31" x14ac:dyDescent="0.3">
      <c r="B109" s="1"/>
      <c r="C109" s="1"/>
      <c r="D109" s="1"/>
    </row>
    <row r="110" spans="1:31" x14ac:dyDescent="0.3">
      <c r="B110" s="1"/>
      <c r="C110" s="1"/>
      <c r="D110" s="1"/>
    </row>
    <row r="111" spans="1:31" x14ac:dyDescent="0.3">
      <c r="B111" s="1"/>
      <c r="C111" s="1"/>
      <c r="D111" s="1"/>
    </row>
    <row r="112" spans="1:31"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E1:AE1"/>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5">
    <tabColor theme="3" tint="0.79998168889431442"/>
  </sheetPr>
  <dimension ref="A1:AH175"/>
  <sheetViews>
    <sheetView workbookViewId="0">
      <selection activeCell="B4" sqref="B4:AQ175"/>
    </sheetView>
  </sheetViews>
  <sheetFormatPr defaultColWidth="8.5546875" defaultRowHeight="14.4" x14ac:dyDescent="0.3"/>
  <cols>
    <col min="1" max="1" width="8.5546875" style="78"/>
    <col min="2" max="4" width="8.5546875" style="185"/>
    <col min="5" max="16384" width="8.5546875" style="1"/>
  </cols>
  <sheetData>
    <row r="1" spans="1:34" s="85" customFormat="1" x14ac:dyDescent="0.3">
      <c r="A1" s="50"/>
      <c r="B1" s="78"/>
      <c r="C1" s="78"/>
      <c r="D1" s="78"/>
      <c r="E1" s="854" t="s">
        <v>56</v>
      </c>
      <c r="F1" s="854"/>
      <c r="G1" s="854"/>
      <c r="H1" s="854"/>
      <c r="I1" s="854"/>
      <c r="J1" s="854"/>
      <c r="K1" s="854"/>
      <c r="L1" s="854"/>
      <c r="M1" s="854"/>
      <c r="N1" s="854"/>
      <c r="O1" s="854"/>
      <c r="P1" s="854"/>
      <c r="Q1" s="854"/>
      <c r="R1" s="854"/>
      <c r="S1" s="854"/>
      <c r="T1" s="854"/>
      <c r="U1" s="854"/>
      <c r="V1" s="854"/>
      <c r="W1" s="854"/>
      <c r="X1" s="854"/>
      <c r="Y1" s="854"/>
      <c r="Z1" s="854"/>
      <c r="AA1" s="854"/>
      <c r="AB1" s="854"/>
      <c r="AC1" s="854"/>
      <c r="AD1" s="854"/>
      <c r="AE1" s="854"/>
    </row>
    <row r="2" spans="1:34" s="78" customFormat="1" x14ac:dyDescent="0.3">
      <c r="A2" s="50"/>
      <c r="B2" s="78" t="s">
        <v>288</v>
      </c>
      <c r="C2" s="78" t="s">
        <v>287</v>
      </c>
      <c r="D2" s="78" t="s">
        <v>289</v>
      </c>
      <c r="E2" s="78">
        <v>1991</v>
      </c>
      <c r="F2" s="78">
        <v>1992</v>
      </c>
      <c r="G2" s="78">
        <v>1993</v>
      </c>
      <c r="H2" s="78">
        <v>1994</v>
      </c>
      <c r="I2" s="78">
        <v>1995</v>
      </c>
      <c r="J2" s="78">
        <v>1996</v>
      </c>
      <c r="K2" s="78">
        <v>1997</v>
      </c>
      <c r="L2" s="78">
        <v>1998</v>
      </c>
      <c r="M2" s="78">
        <v>1999</v>
      </c>
      <c r="N2" s="78">
        <v>2000</v>
      </c>
      <c r="O2" s="78">
        <v>2001</v>
      </c>
      <c r="P2" s="78">
        <v>2002</v>
      </c>
      <c r="Q2" s="78">
        <v>2003</v>
      </c>
      <c r="R2" s="78">
        <v>2004</v>
      </c>
      <c r="S2" s="78">
        <v>2005</v>
      </c>
      <c r="T2" s="78">
        <v>2006</v>
      </c>
      <c r="U2" s="78">
        <v>2007</v>
      </c>
      <c r="V2" s="78">
        <v>2008</v>
      </c>
      <c r="W2" s="78">
        <v>2009</v>
      </c>
      <c r="X2" s="78">
        <v>2010</v>
      </c>
      <c r="Y2" s="78">
        <v>2011</v>
      </c>
      <c r="Z2" s="78">
        <v>2012</v>
      </c>
      <c r="AA2" s="78">
        <v>2013</v>
      </c>
      <c r="AB2" s="78">
        <v>2014</v>
      </c>
      <c r="AC2" s="78">
        <v>2015</v>
      </c>
      <c r="AD2" s="78">
        <v>2016</v>
      </c>
      <c r="AE2" s="78">
        <v>2017</v>
      </c>
      <c r="AF2" s="78">
        <v>2018</v>
      </c>
      <c r="AG2" s="78">
        <v>2019</v>
      </c>
      <c r="AH2" s="78">
        <v>2020</v>
      </c>
    </row>
    <row r="3" spans="1:34" s="53" customFormat="1" x14ac:dyDescent="0.3">
      <c r="A3" s="51"/>
      <c r="B3" s="53" t="s">
        <v>323</v>
      </c>
      <c r="C3" s="53" t="s">
        <v>324</v>
      </c>
      <c r="D3" s="53" t="s">
        <v>325</v>
      </c>
      <c r="E3" s="53" t="s">
        <v>326</v>
      </c>
      <c r="F3" s="53" t="s">
        <v>327</v>
      </c>
      <c r="G3" s="53" t="s">
        <v>328</v>
      </c>
      <c r="H3" s="53" t="s">
        <v>329</v>
      </c>
      <c r="I3" s="53" t="s">
        <v>330</v>
      </c>
      <c r="J3" s="53" t="s">
        <v>331</v>
      </c>
      <c r="K3" s="53" t="s">
        <v>332</v>
      </c>
      <c r="L3" s="53" t="s">
        <v>333</v>
      </c>
      <c r="M3" s="53" t="s">
        <v>334</v>
      </c>
      <c r="N3" s="53" t="s">
        <v>335</v>
      </c>
      <c r="O3" s="53" t="s">
        <v>336</v>
      </c>
      <c r="P3" s="53" t="s">
        <v>337</v>
      </c>
      <c r="Q3" s="53" t="s">
        <v>338</v>
      </c>
      <c r="R3" s="53" t="s">
        <v>339</v>
      </c>
      <c r="S3" s="53" t="s">
        <v>340</v>
      </c>
      <c r="T3" s="53" t="s">
        <v>341</v>
      </c>
      <c r="U3" s="53" t="s">
        <v>342</v>
      </c>
      <c r="V3" s="53" t="s">
        <v>343</v>
      </c>
      <c r="W3" s="53" t="s">
        <v>344</v>
      </c>
      <c r="X3" s="53" t="s">
        <v>345</v>
      </c>
      <c r="Y3" s="53" t="s">
        <v>346</v>
      </c>
      <c r="Z3" s="53" t="s">
        <v>347</v>
      </c>
      <c r="AA3" s="53" t="s">
        <v>348</v>
      </c>
      <c r="AB3" s="53" t="s">
        <v>349</v>
      </c>
      <c r="AC3" s="53" t="s">
        <v>350</v>
      </c>
      <c r="AD3" s="53" t="s">
        <v>351</v>
      </c>
      <c r="AE3" s="53" t="s">
        <v>352</v>
      </c>
      <c r="AF3" s="53" t="s">
        <v>353</v>
      </c>
      <c r="AG3" s="53" t="s">
        <v>354</v>
      </c>
      <c r="AH3" s="53" t="s">
        <v>355</v>
      </c>
    </row>
    <row r="4" spans="1:34" x14ac:dyDescent="0.3">
      <c r="A4" s="52">
        <f ca="1">Exceedance!U4</f>
        <v>46143</v>
      </c>
      <c r="B4" s="1">
        <v>12.696022878273018</v>
      </c>
      <c r="C4" s="1">
        <v>0</v>
      </c>
      <c r="D4" s="1">
        <v>0</v>
      </c>
      <c r="E4">
        <v>0</v>
      </c>
      <c r="F4">
        <v>12.778022878273029</v>
      </c>
      <c r="G4">
        <v>22.003022878273022</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s="1">
        <v>0</v>
      </c>
      <c r="AG4" s="1">
        <v>0</v>
      </c>
      <c r="AH4" s="1">
        <v>0</v>
      </c>
    </row>
    <row r="5" spans="1:34" x14ac:dyDescent="0.3">
      <c r="A5" s="52">
        <f ca="1">Exceedance!U5</f>
        <v>46174</v>
      </c>
      <c r="B5" s="1">
        <v>58.872837201788641</v>
      </c>
      <c r="C5" s="1">
        <v>0</v>
      </c>
      <c r="D5" s="1">
        <v>0</v>
      </c>
      <c r="E5">
        <v>6.6498372017886753</v>
      </c>
      <c r="F5">
        <v>0</v>
      </c>
      <c r="G5">
        <v>0</v>
      </c>
      <c r="H5">
        <v>0</v>
      </c>
      <c r="I5">
        <v>35.900474128800894</v>
      </c>
      <c r="J5">
        <v>0</v>
      </c>
      <c r="K5">
        <v>0</v>
      </c>
      <c r="L5">
        <v>0</v>
      </c>
      <c r="M5">
        <v>0</v>
      </c>
      <c r="N5">
        <v>0</v>
      </c>
      <c r="O5">
        <v>0</v>
      </c>
      <c r="P5">
        <v>0</v>
      </c>
      <c r="Q5">
        <v>0</v>
      </c>
      <c r="R5">
        <v>0</v>
      </c>
      <c r="S5">
        <v>0</v>
      </c>
      <c r="T5">
        <v>0</v>
      </c>
      <c r="U5">
        <v>0</v>
      </c>
      <c r="V5">
        <v>0</v>
      </c>
      <c r="W5">
        <v>3.5608372017886718</v>
      </c>
      <c r="X5">
        <v>0</v>
      </c>
      <c r="Y5">
        <v>0</v>
      </c>
      <c r="Z5">
        <v>0</v>
      </c>
      <c r="AA5">
        <v>0</v>
      </c>
      <c r="AB5">
        <v>0</v>
      </c>
      <c r="AC5">
        <v>0</v>
      </c>
      <c r="AD5">
        <v>0</v>
      </c>
      <c r="AE5">
        <v>0</v>
      </c>
      <c r="AF5" s="1">
        <v>0</v>
      </c>
      <c r="AG5" s="1">
        <v>0</v>
      </c>
      <c r="AH5" s="1">
        <v>0</v>
      </c>
    </row>
    <row r="6" spans="1:34" x14ac:dyDescent="0.3">
      <c r="A6" s="52">
        <f ca="1">Exceedance!U6</f>
        <v>46204</v>
      </c>
      <c r="B6" s="1">
        <v>0</v>
      </c>
      <c r="C6" s="1">
        <v>0</v>
      </c>
      <c r="D6" s="1">
        <v>0</v>
      </c>
      <c r="E6">
        <v>0</v>
      </c>
      <c r="F6">
        <v>0</v>
      </c>
      <c r="G6">
        <v>0</v>
      </c>
      <c r="H6">
        <v>0</v>
      </c>
      <c r="I6">
        <v>64.59131790546823</v>
      </c>
      <c r="J6">
        <v>0</v>
      </c>
      <c r="K6">
        <v>0</v>
      </c>
      <c r="L6">
        <v>64.056317886577574</v>
      </c>
      <c r="M6">
        <v>0</v>
      </c>
      <c r="N6">
        <v>0</v>
      </c>
      <c r="O6">
        <v>0</v>
      </c>
      <c r="P6">
        <v>0</v>
      </c>
      <c r="Q6">
        <v>0</v>
      </c>
      <c r="R6">
        <v>0</v>
      </c>
      <c r="S6">
        <v>0</v>
      </c>
      <c r="T6">
        <v>0</v>
      </c>
      <c r="U6">
        <v>0</v>
      </c>
      <c r="V6">
        <v>0</v>
      </c>
      <c r="W6">
        <v>29.231317886577596</v>
      </c>
      <c r="X6">
        <v>29.443317972349497</v>
      </c>
      <c r="Y6">
        <v>0</v>
      </c>
      <c r="Z6">
        <v>0</v>
      </c>
      <c r="AA6">
        <v>0</v>
      </c>
      <c r="AB6">
        <v>0</v>
      </c>
      <c r="AC6">
        <v>0</v>
      </c>
      <c r="AD6">
        <v>0</v>
      </c>
      <c r="AE6">
        <v>0</v>
      </c>
      <c r="AF6" s="1">
        <v>0</v>
      </c>
      <c r="AG6" s="1">
        <v>0</v>
      </c>
      <c r="AH6" s="1">
        <v>0</v>
      </c>
    </row>
    <row r="7" spans="1:34" x14ac:dyDescent="0.3">
      <c r="A7" s="52">
        <f ca="1">Exceedance!U7</f>
        <v>46235</v>
      </c>
      <c r="B7" s="1">
        <v>0</v>
      </c>
      <c r="C7" s="1">
        <v>0</v>
      </c>
      <c r="D7" s="1">
        <v>0</v>
      </c>
      <c r="E7">
        <v>0</v>
      </c>
      <c r="F7">
        <v>0</v>
      </c>
      <c r="G7">
        <v>2.1946638907974405</v>
      </c>
      <c r="H7">
        <v>0</v>
      </c>
      <c r="I7">
        <v>0</v>
      </c>
      <c r="J7">
        <v>0</v>
      </c>
      <c r="K7">
        <v>0</v>
      </c>
      <c r="L7">
        <v>0</v>
      </c>
      <c r="M7">
        <v>0</v>
      </c>
      <c r="N7">
        <v>0</v>
      </c>
      <c r="O7">
        <v>0</v>
      </c>
      <c r="P7">
        <v>0</v>
      </c>
      <c r="Q7">
        <v>0</v>
      </c>
      <c r="R7">
        <v>0</v>
      </c>
      <c r="S7">
        <v>0</v>
      </c>
      <c r="T7">
        <v>0</v>
      </c>
      <c r="U7">
        <v>0</v>
      </c>
      <c r="V7">
        <v>0</v>
      </c>
      <c r="W7">
        <v>0</v>
      </c>
      <c r="X7">
        <v>0</v>
      </c>
      <c r="Y7">
        <v>0</v>
      </c>
      <c r="Z7">
        <v>0</v>
      </c>
      <c r="AA7">
        <v>0</v>
      </c>
      <c r="AB7">
        <v>0</v>
      </c>
      <c r="AC7">
        <v>0</v>
      </c>
      <c r="AD7">
        <v>0</v>
      </c>
      <c r="AE7">
        <v>0</v>
      </c>
      <c r="AF7" s="1">
        <v>0</v>
      </c>
      <c r="AG7" s="1">
        <v>0</v>
      </c>
      <c r="AH7" s="1">
        <v>0</v>
      </c>
    </row>
    <row r="8" spans="1:34" x14ac:dyDescent="0.3">
      <c r="A8" s="52">
        <f ca="1">Exceedance!U8</f>
        <v>46266</v>
      </c>
      <c r="B8" s="1">
        <v>0</v>
      </c>
      <c r="C8" s="1">
        <v>0</v>
      </c>
      <c r="D8" s="1">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s="1">
        <v>0</v>
      </c>
      <c r="AG8" s="1">
        <v>0</v>
      </c>
      <c r="AH8" s="1">
        <v>0</v>
      </c>
    </row>
    <row r="9" spans="1:34" x14ac:dyDescent="0.3">
      <c r="A9" s="52">
        <f ca="1">Exceedance!U9</f>
        <v>46296</v>
      </c>
      <c r="B9" s="1">
        <v>0</v>
      </c>
      <c r="C9" s="1">
        <v>0</v>
      </c>
      <c r="D9" s="1">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s="1">
        <v>0</v>
      </c>
      <c r="AG9" s="1">
        <v>0</v>
      </c>
      <c r="AH9" s="1">
        <v>0</v>
      </c>
    </row>
    <row r="10" spans="1:34" x14ac:dyDescent="0.3">
      <c r="A10" s="52">
        <f ca="1">Exceedance!U10</f>
        <v>46327</v>
      </c>
      <c r="B10" s="1">
        <v>0</v>
      </c>
      <c r="C10" s="1">
        <v>0</v>
      </c>
      <c r="D10" s="1">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s="1">
        <v>0</v>
      </c>
      <c r="AG10" s="1">
        <v>0</v>
      </c>
      <c r="AH10" s="1">
        <v>0</v>
      </c>
    </row>
    <row r="11" spans="1:34" x14ac:dyDescent="0.3">
      <c r="A11" s="52">
        <f ca="1">Exceedance!U11</f>
        <v>46357</v>
      </c>
      <c r="B11" s="1">
        <v>0</v>
      </c>
      <c r="C11" s="1">
        <v>0</v>
      </c>
      <c r="D11" s="1">
        <v>0</v>
      </c>
      <c r="E11">
        <v>0</v>
      </c>
      <c r="F11">
        <v>0</v>
      </c>
      <c r="G11">
        <v>0</v>
      </c>
      <c r="H11">
        <v>0</v>
      </c>
      <c r="I11">
        <v>0</v>
      </c>
      <c r="J11">
        <v>0</v>
      </c>
      <c r="K11">
        <v>0</v>
      </c>
      <c r="L11">
        <v>0</v>
      </c>
      <c r="M11">
        <v>0</v>
      </c>
      <c r="N11">
        <v>0</v>
      </c>
      <c r="O11">
        <v>0</v>
      </c>
      <c r="P11">
        <v>0</v>
      </c>
      <c r="Q11">
        <v>0</v>
      </c>
      <c r="R11">
        <v>0</v>
      </c>
      <c r="S11">
        <v>0</v>
      </c>
      <c r="T11">
        <v>0</v>
      </c>
      <c r="U11">
        <v>0</v>
      </c>
      <c r="V11">
        <v>0</v>
      </c>
      <c r="W11">
        <v>0</v>
      </c>
      <c r="X11">
        <v>0</v>
      </c>
      <c r="Y11">
        <v>0</v>
      </c>
      <c r="Z11">
        <v>0</v>
      </c>
      <c r="AA11">
        <v>0</v>
      </c>
      <c r="AB11">
        <v>0</v>
      </c>
      <c r="AC11">
        <v>0</v>
      </c>
      <c r="AD11">
        <v>0</v>
      </c>
      <c r="AE11">
        <v>0</v>
      </c>
      <c r="AF11" s="1">
        <v>0</v>
      </c>
      <c r="AG11" s="1">
        <v>0</v>
      </c>
      <c r="AH11" s="1">
        <v>0</v>
      </c>
    </row>
    <row r="12" spans="1:34" x14ac:dyDescent="0.3">
      <c r="A12" s="52">
        <f ca="1">Exceedance!U12</f>
        <v>46388</v>
      </c>
      <c r="B12" s="1">
        <v>0</v>
      </c>
      <c r="C12" s="1">
        <v>0</v>
      </c>
      <c r="D12" s="1">
        <v>0</v>
      </c>
      <c r="E12">
        <v>0</v>
      </c>
      <c r="F12">
        <v>0</v>
      </c>
      <c r="G12">
        <v>0</v>
      </c>
      <c r="H12">
        <v>0</v>
      </c>
      <c r="I12">
        <v>0</v>
      </c>
      <c r="J12">
        <v>0</v>
      </c>
      <c r="K12">
        <v>0</v>
      </c>
      <c r="L12">
        <v>0</v>
      </c>
      <c r="M12">
        <v>0</v>
      </c>
      <c r="N12">
        <v>0</v>
      </c>
      <c r="O12">
        <v>0</v>
      </c>
      <c r="P12">
        <v>0</v>
      </c>
      <c r="Q12">
        <v>0</v>
      </c>
      <c r="R12">
        <v>0</v>
      </c>
      <c r="S12">
        <v>0</v>
      </c>
      <c r="T12">
        <v>0</v>
      </c>
      <c r="U12">
        <v>0</v>
      </c>
      <c r="V12">
        <v>0</v>
      </c>
      <c r="W12">
        <v>0</v>
      </c>
      <c r="X12">
        <v>0</v>
      </c>
      <c r="Y12">
        <v>0</v>
      </c>
      <c r="Z12">
        <v>0</v>
      </c>
      <c r="AA12">
        <v>0</v>
      </c>
      <c r="AB12">
        <v>0</v>
      </c>
      <c r="AC12">
        <v>0</v>
      </c>
      <c r="AD12">
        <v>0</v>
      </c>
      <c r="AE12">
        <v>0</v>
      </c>
      <c r="AF12" s="1">
        <v>0</v>
      </c>
      <c r="AG12" s="1">
        <v>0</v>
      </c>
      <c r="AH12" s="1">
        <v>0</v>
      </c>
    </row>
    <row r="13" spans="1:34" x14ac:dyDescent="0.3">
      <c r="A13" s="52">
        <f ca="1">Exceedance!U13</f>
        <v>46419</v>
      </c>
      <c r="B13" s="1">
        <v>0</v>
      </c>
      <c r="C13" s="1">
        <v>0</v>
      </c>
      <c r="D13" s="1">
        <v>0</v>
      </c>
      <c r="E13">
        <v>0</v>
      </c>
      <c r="F13">
        <v>0</v>
      </c>
      <c r="G13">
        <v>0</v>
      </c>
      <c r="H13">
        <v>0</v>
      </c>
      <c r="I13">
        <v>0</v>
      </c>
      <c r="J13">
        <v>0</v>
      </c>
      <c r="K13">
        <v>0</v>
      </c>
      <c r="L13">
        <v>0</v>
      </c>
      <c r="M13">
        <v>0</v>
      </c>
      <c r="N13">
        <v>0</v>
      </c>
      <c r="O13">
        <v>0</v>
      </c>
      <c r="P13">
        <v>0</v>
      </c>
      <c r="Q13">
        <v>0</v>
      </c>
      <c r="R13">
        <v>0</v>
      </c>
      <c r="S13">
        <v>0</v>
      </c>
      <c r="T13">
        <v>0</v>
      </c>
      <c r="U13">
        <v>0</v>
      </c>
      <c r="V13">
        <v>0</v>
      </c>
      <c r="W13">
        <v>0</v>
      </c>
      <c r="X13">
        <v>0</v>
      </c>
      <c r="Y13">
        <v>0</v>
      </c>
      <c r="Z13">
        <v>0</v>
      </c>
      <c r="AA13">
        <v>0</v>
      </c>
      <c r="AB13">
        <v>0</v>
      </c>
      <c r="AC13">
        <v>0</v>
      </c>
      <c r="AD13">
        <v>0</v>
      </c>
      <c r="AE13">
        <v>0</v>
      </c>
      <c r="AF13" s="1">
        <v>0</v>
      </c>
      <c r="AG13" s="1">
        <v>0</v>
      </c>
      <c r="AH13" s="1">
        <v>0</v>
      </c>
    </row>
    <row r="14" spans="1:34" x14ac:dyDescent="0.3">
      <c r="A14" s="52">
        <f ca="1">Exceedance!U14</f>
        <v>46447</v>
      </c>
      <c r="B14" s="1">
        <v>0</v>
      </c>
      <c r="C14" s="1">
        <v>0</v>
      </c>
      <c r="D14" s="1">
        <v>0</v>
      </c>
      <c r="E14">
        <v>0</v>
      </c>
      <c r="F14">
        <v>0</v>
      </c>
      <c r="G14">
        <v>0</v>
      </c>
      <c r="H14">
        <v>0</v>
      </c>
      <c r="I14">
        <v>0</v>
      </c>
      <c r="J14">
        <v>0</v>
      </c>
      <c r="K14">
        <v>0</v>
      </c>
      <c r="L14">
        <v>0</v>
      </c>
      <c r="M14">
        <v>0</v>
      </c>
      <c r="N14">
        <v>0</v>
      </c>
      <c r="O14">
        <v>0</v>
      </c>
      <c r="P14">
        <v>0</v>
      </c>
      <c r="Q14">
        <v>0</v>
      </c>
      <c r="R14">
        <v>0</v>
      </c>
      <c r="S14">
        <v>0</v>
      </c>
      <c r="T14">
        <v>0</v>
      </c>
      <c r="U14">
        <v>0</v>
      </c>
      <c r="V14">
        <v>0</v>
      </c>
      <c r="W14">
        <v>0</v>
      </c>
      <c r="X14">
        <v>0</v>
      </c>
      <c r="Y14">
        <v>0</v>
      </c>
      <c r="Z14">
        <v>0</v>
      </c>
      <c r="AA14">
        <v>0</v>
      </c>
      <c r="AB14">
        <v>0</v>
      </c>
      <c r="AC14">
        <v>0</v>
      </c>
      <c r="AD14">
        <v>0</v>
      </c>
      <c r="AE14">
        <v>0</v>
      </c>
      <c r="AF14" s="1">
        <v>0</v>
      </c>
      <c r="AG14" s="1">
        <v>0</v>
      </c>
      <c r="AH14" s="1">
        <v>0</v>
      </c>
    </row>
    <row r="15" spans="1:34" x14ac:dyDescent="0.3">
      <c r="A15" s="52">
        <f ca="1">Exceedance!U15</f>
        <v>46478</v>
      </c>
      <c r="B15" s="1">
        <v>68.459771311883046</v>
      </c>
      <c r="C15" s="1">
        <v>26.444132933174501</v>
      </c>
      <c r="D15" s="1">
        <v>48.424665116770065</v>
      </c>
      <c r="E15">
        <v>0</v>
      </c>
      <c r="F15">
        <v>34.627767198292922</v>
      </c>
      <c r="G15">
        <v>26.123917010857905</v>
      </c>
      <c r="H15">
        <v>29.250786510484133</v>
      </c>
      <c r="I15">
        <v>78.018899102248554</v>
      </c>
      <c r="J15">
        <v>50.872487371897861</v>
      </c>
      <c r="K15">
        <v>39.080772497785794</v>
      </c>
      <c r="L15">
        <v>27.694679107333396</v>
      </c>
      <c r="M15">
        <v>33.810988580720725</v>
      </c>
      <c r="N15">
        <v>0</v>
      </c>
      <c r="O15">
        <v>0</v>
      </c>
      <c r="P15">
        <v>7.1983423303399867</v>
      </c>
      <c r="Q15">
        <v>39.51947044559612</v>
      </c>
      <c r="R15">
        <v>40.197769761161027</v>
      </c>
      <c r="S15">
        <v>61.703038866313165</v>
      </c>
      <c r="T15">
        <v>0</v>
      </c>
      <c r="U15">
        <v>3.0393626043526139</v>
      </c>
      <c r="V15">
        <v>44.470115467059138</v>
      </c>
      <c r="W15">
        <v>0</v>
      </c>
      <c r="X15">
        <v>26.998223095326139</v>
      </c>
      <c r="Y15">
        <v>40.753454821400361</v>
      </c>
      <c r="Z15">
        <v>0</v>
      </c>
      <c r="AA15">
        <v>40.288445718882258</v>
      </c>
      <c r="AB15">
        <v>39.202269550243514</v>
      </c>
      <c r="AC15">
        <v>50.91748138994533</v>
      </c>
      <c r="AD15">
        <v>267.25450969791223</v>
      </c>
      <c r="AE15">
        <v>35.143285199005597</v>
      </c>
      <c r="AF15" s="1">
        <v>29.756599195674688</v>
      </c>
      <c r="AG15" s="1">
        <v>28.866511623222056</v>
      </c>
      <c r="AH15" s="1">
        <v>24.975704957017939</v>
      </c>
    </row>
    <row r="16" spans="1:34" x14ac:dyDescent="0.3">
      <c r="A16" s="52">
        <f ca="1">Exceedance!U16</f>
        <v>46508</v>
      </c>
      <c r="B16" s="1">
        <v>61.108929110361828</v>
      </c>
      <c r="C16" s="1">
        <v>0</v>
      </c>
      <c r="D16" s="1">
        <v>3.1089291104178685</v>
      </c>
      <c r="E16">
        <v>15.93356876532458</v>
      </c>
      <c r="F16">
        <v>26.654929110412024</v>
      </c>
      <c r="G16">
        <v>20.359677759018471</v>
      </c>
      <c r="H16">
        <v>0</v>
      </c>
      <c r="I16">
        <v>23.745504244156475</v>
      </c>
      <c r="J16">
        <v>141.08892911040385</v>
      </c>
      <c r="K16">
        <v>0</v>
      </c>
      <c r="L16">
        <v>0</v>
      </c>
      <c r="M16">
        <v>0</v>
      </c>
      <c r="N16">
        <v>0</v>
      </c>
      <c r="O16">
        <v>0</v>
      </c>
      <c r="P16">
        <v>0</v>
      </c>
      <c r="Q16">
        <v>0</v>
      </c>
      <c r="R16">
        <v>0</v>
      </c>
      <c r="S16">
        <v>48.03092911052579</v>
      </c>
      <c r="T16">
        <v>16.898724638495928</v>
      </c>
      <c r="U16">
        <v>0</v>
      </c>
      <c r="V16">
        <v>0</v>
      </c>
      <c r="W16">
        <v>0</v>
      </c>
      <c r="X16">
        <v>0</v>
      </c>
      <c r="Y16">
        <v>8.9317142611252844</v>
      </c>
      <c r="Z16">
        <v>0</v>
      </c>
      <c r="AA16">
        <v>7.850929110223217</v>
      </c>
      <c r="AB16">
        <v>0</v>
      </c>
      <c r="AC16">
        <v>0</v>
      </c>
      <c r="AD16">
        <v>219.26546041002359</v>
      </c>
      <c r="AE16">
        <v>51.962929110554015</v>
      </c>
      <c r="AF16" s="1">
        <v>0</v>
      </c>
      <c r="AG16" s="1">
        <v>0</v>
      </c>
      <c r="AH16" s="1">
        <v>0</v>
      </c>
    </row>
    <row r="17" spans="1:34" x14ac:dyDescent="0.3">
      <c r="A17" s="52">
        <f ca="1">Exceedance!U17</f>
        <v>46539</v>
      </c>
      <c r="B17" s="1">
        <v>169.87283847297516</v>
      </c>
      <c r="C17" s="1">
        <v>0</v>
      </c>
      <c r="D17" s="1">
        <v>66.872838472975204</v>
      </c>
      <c r="E17">
        <v>0</v>
      </c>
      <c r="F17">
        <v>115.15483847297516</v>
      </c>
      <c r="G17">
        <v>0</v>
      </c>
      <c r="H17">
        <v>93.081676287767039</v>
      </c>
      <c r="I17">
        <v>277.22320464509033</v>
      </c>
      <c r="J17">
        <v>440.52683847297516</v>
      </c>
      <c r="K17">
        <v>21.505551762657475</v>
      </c>
      <c r="L17">
        <v>273.31283847297522</v>
      </c>
      <c r="M17">
        <v>0</v>
      </c>
      <c r="N17">
        <v>0</v>
      </c>
      <c r="O17">
        <v>0</v>
      </c>
      <c r="P17">
        <v>0</v>
      </c>
      <c r="Q17">
        <v>0</v>
      </c>
      <c r="R17">
        <v>106.23413315244669</v>
      </c>
      <c r="S17">
        <v>27.564838472975183</v>
      </c>
      <c r="T17">
        <v>0</v>
      </c>
      <c r="U17">
        <v>38.26483847297515</v>
      </c>
      <c r="V17">
        <v>169.46631373506168</v>
      </c>
      <c r="W17">
        <v>0</v>
      </c>
      <c r="X17">
        <v>142.25683847297518</v>
      </c>
      <c r="Y17">
        <v>0</v>
      </c>
      <c r="Z17">
        <v>0</v>
      </c>
      <c r="AA17">
        <v>201.41283847297515</v>
      </c>
      <c r="AB17">
        <v>40.414838472975148</v>
      </c>
      <c r="AC17">
        <v>4.922950921563177</v>
      </c>
      <c r="AD17">
        <v>445.05814006438646</v>
      </c>
      <c r="AE17">
        <v>172.85883847297515</v>
      </c>
      <c r="AF17" s="1">
        <v>0</v>
      </c>
      <c r="AG17" s="1">
        <v>61.341468891938128</v>
      </c>
      <c r="AH17" s="1">
        <v>25.357373610364185</v>
      </c>
    </row>
    <row r="18" spans="1:34" x14ac:dyDescent="0.3">
      <c r="A18" s="52">
        <f ca="1">Exceedance!U18</f>
        <v>46569</v>
      </c>
      <c r="B18" s="1">
        <v>77.800317886577631</v>
      </c>
      <c r="C18" s="1">
        <v>0</v>
      </c>
      <c r="D18" s="1">
        <v>0.80031788657213798</v>
      </c>
      <c r="E18">
        <v>0</v>
      </c>
      <c r="F18">
        <v>81.433317886577612</v>
      </c>
      <c r="G18">
        <v>0</v>
      </c>
      <c r="H18">
        <v>270.28131806837229</v>
      </c>
      <c r="I18">
        <v>130.6293180123142</v>
      </c>
      <c r="J18">
        <v>159.22131788657217</v>
      </c>
      <c r="K18">
        <v>192.93631794242415</v>
      </c>
      <c r="L18">
        <v>180.1453178865776</v>
      </c>
      <c r="M18">
        <v>0</v>
      </c>
      <c r="N18">
        <v>0</v>
      </c>
      <c r="O18">
        <v>0</v>
      </c>
      <c r="P18">
        <v>0</v>
      </c>
      <c r="Q18">
        <v>13.362317951583421</v>
      </c>
      <c r="R18">
        <v>106.59731793260157</v>
      </c>
      <c r="S18">
        <v>0</v>
      </c>
      <c r="T18">
        <v>0</v>
      </c>
      <c r="U18">
        <v>46.593317886577623</v>
      </c>
      <c r="V18">
        <v>193.0903179633975</v>
      </c>
      <c r="W18">
        <v>0</v>
      </c>
      <c r="X18">
        <v>469.04531788657766</v>
      </c>
      <c r="Y18">
        <v>0</v>
      </c>
      <c r="Z18">
        <v>0</v>
      </c>
      <c r="AA18">
        <v>140.29431788657763</v>
      </c>
      <c r="AB18">
        <v>0</v>
      </c>
      <c r="AC18">
        <v>0</v>
      </c>
      <c r="AD18">
        <v>209.05331795922308</v>
      </c>
      <c r="AE18">
        <v>38.352317886577623</v>
      </c>
      <c r="AF18" s="1">
        <v>62.234317993379172</v>
      </c>
      <c r="AG18" s="1">
        <v>16.319317967208097</v>
      </c>
      <c r="AH18" s="1">
        <v>11.185318049991487</v>
      </c>
    </row>
    <row r="19" spans="1:34" x14ac:dyDescent="0.3">
      <c r="A19" s="52">
        <f ca="1">Exceedance!U19</f>
        <v>46600</v>
      </c>
      <c r="B19" s="1">
        <v>0</v>
      </c>
      <c r="C19" s="1">
        <v>0</v>
      </c>
      <c r="D19" s="1">
        <v>0</v>
      </c>
      <c r="E19">
        <v>0</v>
      </c>
      <c r="F19">
        <v>73.195841654669437</v>
      </c>
      <c r="G19">
        <v>0</v>
      </c>
      <c r="H19">
        <v>44.477967397279286</v>
      </c>
      <c r="I19">
        <v>3.8095248758812135</v>
      </c>
      <c r="J19">
        <v>55.393318588213241</v>
      </c>
      <c r="K19">
        <v>16.794836540945113</v>
      </c>
      <c r="L19">
        <v>28.677979741127764</v>
      </c>
      <c r="M19">
        <v>0</v>
      </c>
      <c r="N19">
        <v>0</v>
      </c>
      <c r="O19">
        <v>0</v>
      </c>
      <c r="P19">
        <v>0</v>
      </c>
      <c r="Q19">
        <v>0</v>
      </c>
      <c r="R19">
        <v>0</v>
      </c>
      <c r="S19">
        <v>0</v>
      </c>
      <c r="T19">
        <v>0</v>
      </c>
      <c r="U19">
        <v>0</v>
      </c>
      <c r="V19">
        <v>12.196431015032401</v>
      </c>
      <c r="W19">
        <v>0</v>
      </c>
      <c r="X19">
        <v>78.014843878223687</v>
      </c>
      <c r="Y19">
        <v>0</v>
      </c>
      <c r="Z19">
        <v>0</v>
      </c>
      <c r="AA19">
        <v>14.876712133992418</v>
      </c>
      <c r="AB19">
        <v>0</v>
      </c>
      <c r="AC19">
        <v>0</v>
      </c>
      <c r="AD19">
        <v>31.102916580130699</v>
      </c>
      <c r="AE19">
        <v>0</v>
      </c>
      <c r="AF19" s="1">
        <v>0</v>
      </c>
      <c r="AG19" s="1">
        <v>0</v>
      </c>
      <c r="AH19" s="1">
        <v>0</v>
      </c>
    </row>
    <row r="20" spans="1:34" x14ac:dyDescent="0.3">
      <c r="A20" s="52">
        <f ca="1">Exceedance!U20</f>
        <v>46631</v>
      </c>
      <c r="B20" s="1">
        <v>0</v>
      </c>
      <c r="C20" s="1">
        <v>0</v>
      </c>
      <c r="D20" s="1">
        <v>0</v>
      </c>
      <c r="E20">
        <v>0</v>
      </c>
      <c r="F20">
        <v>37.333290789073061</v>
      </c>
      <c r="G20">
        <v>0</v>
      </c>
      <c r="H20">
        <v>31.391451447954417</v>
      </c>
      <c r="I20">
        <v>0</v>
      </c>
      <c r="J20">
        <v>49.932066044995125</v>
      </c>
      <c r="K20">
        <v>12.578199648882775</v>
      </c>
      <c r="L20">
        <v>24.065575772506531</v>
      </c>
      <c r="M20">
        <v>0</v>
      </c>
      <c r="N20">
        <v>0</v>
      </c>
      <c r="O20">
        <v>0</v>
      </c>
      <c r="P20">
        <v>0</v>
      </c>
      <c r="Q20">
        <v>0</v>
      </c>
      <c r="R20">
        <v>0</v>
      </c>
      <c r="S20">
        <v>0</v>
      </c>
      <c r="T20">
        <v>0</v>
      </c>
      <c r="U20">
        <v>0</v>
      </c>
      <c r="V20">
        <v>8.1295743941660064</v>
      </c>
      <c r="W20">
        <v>0</v>
      </c>
      <c r="X20">
        <v>48.026288434870736</v>
      </c>
      <c r="Y20">
        <v>0</v>
      </c>
      <c r="Z20">
        <v>0</v>
      </c>
      <c r="AA20">
        <v>10.699896124176046</v>
      </c>
      <c r="AB20">
        <v>0</v>
      </c>
      <c r="AC20">
        <v>0</v>
      </c>
      <c r="AD20">
        <v>26.411017738372546</v>
      </c>
      <c r="AE20">
        <v>0</v>
      </c>
      <c r="AF20" s="1">
        <v>0</v>
      </c>
      <c r="AG20" s="1">
        <v>0</v>
      </c>
      <c r="AH20" s="1">
        <v>0</v>
      </c>
    </row>
    <row r="21" spans="1:34" x14ac:dyDescent="0.3">
      <c r="A21" s="52">
        <f ca="1">Exceedance!U21</f>
        <v>46661</v>
      </c>
      <c r="B21" s="1">
        <v>0</v>
      </c>
      <c r="C21" s="1">
        <v>0</v>
      </c>
      <c r="D21" s="1">
        <v>0</v>
      </c>
      <c r="E21">
        <v>0</v>
      </c>
      <c r="F21">
        <v>0</v>
      </c>
      <c r="G21">
        <v>0</v>
      </c>
      <c r="H21">
        <v>0</v>
      </c>
      <c r="I21">
        <v>0</v>
      </c>
      <c r="J21">
        <v>0</v>
      </c>
      <c r="K21">
        <v>0</v>
      </c>
      <c r="L21">
        <v>0</v>
      </c>
      <c r="M21">
        <v>0</v>
      </c>
      <c r="N21">
        <v>0</v>
      </c>
      <c r="O21">
        <v>0</v>
      </c>
      <c r="P21">
        <v>0</v>
      </c>
      <c r="Q21">
        <v>0</v>
      </c>
      <c r="R21">
        <v>0</v>
      </c>
      <c r="S21">
        <v>0</v>
      </c>
      <c r="T21">
        <v>0</v>
      </c>
      <c r="U21">
        <v>0</v>
      </c>
      <c r="V21">
        <v>0</v>
      </c>
      <c r="W21">
        <v>0</v>
      </c>
      <c r="X21">
        <v>0</v>
      </c>
      <c r="Y21">
        <v>0</v>
      </c>
      <c r="Z21">
        <v>0</v>
      </c>
      <c r="AA21">
        <v>24.288766385239288</v>
      </c>
      <c r="AB21">
        <v>0</v>
      </c>
      <c r="AC21">
        <v>0</v>
      </c>
      <c r="AD21">
        <v>0</v>
      </c>
      <c r="AE21">
        <v>0</v>
      </c>
      <c r="AF21" s="1">
        <v>0</v>
      </c>
      <c r="AG21" s="1">
        <v>0</v>
      </c>
      <c r="AH21" s="1">
        <v>0</v>
      </c>
    </row>
    <row r="22" spans="1:34" x14ac:dyDescent="0.3">
      <c r="A22" s="52">
        <f ca="1">Exceedance!U22</f>
        <v>46692</v>
      </c>
      <c r="B22" s="1">
        <v>0</v>
      </c>
      <c r="C22" s="1">
        <v>0</v>
      </c>
      <c r="D22" s="1">
        <v>0</v>
      </c>
      <c r="E22">
        <v>0</v>
      </c>
      <c r="F22">
        <v>0</v>
      </c>
      <c r="G22">
        <v>0</v>
      </c>
      <c r="H22">
        <v>0</v>
      </c>
      <c r="I22">
        <v>0</v>
      </c>
      <c r="J22">
        <v>0</v>
      </c>
      <c r="K22">
        <v>0</v>
      </c>
      <c r="L22">
        <v>0</v>
      </c>
      <c r="M22">
        <v>0</v>
      </c>
      <c r="N22">
        <v>0</v>
      </c>
      <c r="O22">
        <v>0</v>
      </c>
      <c r="P22">
        <v>0</v>
      </c>
      <c r="Q22">
        <v>0</v>
      </c>
      <c r="R22">
        <v>0</v>
      </c>
      <c r="S22">
        <v>0</v>
      </c>
      <c r="T22">
        <v>0</v>
      </c>
      <c r="U22">
        <v>0</v>
      </c>
      <c r="V22">
        <v>0</v>
      </c>
      <c r="W22">
        <v>0</v>
      </c>
      <c r="X22">
        <v>0</v>
      </c>
      <c r="Y22">
        <v>0</v>
      </c>
      <c r="Z22">
        <v>0</v>
      </c>
      <c r="AA22">
        <v>0</v>
      </c>
      <c r="AB22">
        <v>0</v>
      </c>
      <c r="AC22">
        <v>0</v>
      </c>
      <c r="AD22">
        <v>0</v>
      </c>
      <c r="AE22">
        <v>0</v>
      </c>
      <c r="AF22" s="1">
        <v>0</v>
      </c>
      <c r="AG22" s="1">
        <v>0</v>
      </c>
      <c r="AH22" s="1">
        <v>0</v>
      </c>
    </row>
    <row r="23" spans="1:34" x14ac:dyDescent="0.3">
      <c r="A23" s="52">
        <f ca="1">Exceedance!U23</f>
        <v>46722</v>
      </c>
      <c r="B23" s="1">
        <v>0</v>
      </c>
      <c r="C23" s="1">
        <v>0</v>
      </c>
      <c r="D23" s="1">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c r="AB23">
        <v>0</v>
      </c>
      <c r="AC23">
        <v>0</v>
      </c>
      <c r="AD23">
        <v>0</v>
      </c>
      <c r="AE23">
        <v>0</v>
      </c>
      <c r="AF23" s="1">
        <v>0</v>
      </c>
      <c r="AG23" s="1">
        <v>0</v>
      </c>
      <c r="AH23" s="1">
        <v>0</v>
      </c>
    </row>
    <row r="24" spans="1:34" x14ac:dyDescent="0.3">
      <c r="A24" s="52">
        <f ca="1">Exceedance!U24</f>
        <v>46753</v>
      </c>
      <c r="B24" s="1">
        <v>0</v>
      </c>
      <c r="C24" s="1">
        <v>0</v>
      </c>
      <c r="D24" s="1">
        <v>0</v>
      </c>
      <c r="E24">
        <v>0</v>
      </c>
      <c r="F24">
        <v>0</v>
      </c>
      <c r="G24">
        <v>0</v>
      </c>
      <c r="H24">
        <v>0</v>
      </c>
      <c r="I24">
        <v>0</v>
      </c>
      <c r="J24">
        <v>0</v>
      </c>
      <c r="K24">
        <v>0</v>
      </c>
      <c r="L24">
        <v>0</v>
      </c>
      <c r="M24">
        <v>0</v>
      </c>
      <c r="N24">
        <v>0</v>
      </c>
      <c r="O24">
        <v>0</v>
      </c>
      <c r="P24">
        <v>0</v>
      </c>
      <c r="Q24">
        <v>0</v>
      </c>
      <c r="R24">
        <v>0</v>
      </c>
      <c r="S24">
        <v>0</v>
      </c>
      <c r="T24">
        <v>0</v>
      </c>
      <c r="U24">
        <v>0</v>
      </c>
      <c r="V24">
        <v>0</v>
      </c>
      <c r="W24">
        <v>0</v>
      </c>
      <c r="X24">
        <v>0</v>
      </c>
      <c r="Y24">
        <v>0</v>
      </c>
      <c r="Z24">
        <v>0</v>
      </c>
      <c r="AA24">
        <v>0</v>
      </c>
      <c r="AB24">
        <v>0</v>
      </c>
      <c r="AC24">
        <v>0</v>
      </c>
      <c r="AD24">
        <v>0</v>
      </c>
      <c r="AE24">
        <v>0</v>
      </c>
      <c r="AF24" s="1">
        <v>0</v>
      </c>
      <c r="AG24" s="1">
        <v>0</v>
      </c>
      <c r="AH24" s="1">
        <v>0</v>
      </c>
    </row>
    <row r="25" spans="1:34" x14ac:dyDescent="0.3">
      <c r="A25" s="52">
        <f ca="1">Exceedance!U25</f>
        <v>46784</v>
      </c>
      <c r="B25" s="1">
        <v>0</v>
      </c>
      <c r="C25" s="1">
        <v>0</v>
      </c>
      <c r="D25" s="1">
        <v>0</v>
      </c>
      <c r="E25">
        <v>0</v>
      </c>
      <c r="F25">
        <v>0</v>
      </c>
      <c r="G25">
        <v>0</v>
      </c>
      <c r="H25">
        <v>0</v>
      </c>
      <c r="I25">
        <v>0</v>
      </c>
      <c r="J25">
        <v>0</v>
      </c>
      <c r="K25">
        <v>0</v>
      </c>
      <c r="L25">
        <v>0</v>
      </c>
      <c r="M25">
        <v>0</v>
      </c>
      <c r="N25">
        <v>0</v>
      </c>
      <c r="O25">
        <v>0</v>
      </c>
      <c r="P25">
        <v>0</v>
      </c>
      <c r="Q25">
        <v>0</v>
      </c>
      <c r="R25">
        <v>0</v>
      </c>
      <c r="S25">
        <v>0</v>
      </c>
      <c r="T25">
        <v>0</v>
      </c>
      <c r="U25">
        <v>0</v>
      </c>
      <c r="V25">
        <v>0</v>
      </c>
      <c r="W25">
        <v>0</v>
      </c>
      <c r="X25">
        <v>0</v>
      </c>
      <c r="Y25">
        <v>0</v>
      </c>
      <c r="Z25">
        <v>0</v>
      </c>
      <c r="AA25">
        <v>0</v>
      </c>
      <c r="AB25">
        <v>0</v>
      </c>
      <c r="AC25">
        <v>0</v>
      </c>
      <c r="AD25">
        <v>0</v>
      </c>
      <c r="AE25">
        <v>0</v>
      </c>
      <c r="AF25" s="1">
        <v>0</v>
      </c>
      <c r="AG25" s="1">
        <v>0</v>
      </c>
      <c r="AH25" s="1">
        <v>0</v>
      </c>
    </row>
    <row r="26" spans="1:34" x14ac:dyDescent="0.3">
      <c r="A26" s="52">
        <f ca="1">Exceedance!U26</f>
        <v>46813</v>
      </c>
      <c r="B26" s="1">
        <v>0</v>
      </c>
      <c r="C26" s="1">
        <v>0</v>
      </c>
      <c r="D26" s="1">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c r="AB26">
        <v>0</v>
      </c>
      <c r="AC26">
        <v>0</v>
      </c>
      <c r="AD26">
        <v>0</v>
      </c>
      <c r="AE26">
        <v>0</v>
      </c>
      <c r="AF26" s="1">
        <v>0</v>
      </c>
      <c r="AG26" s="1">
        <v>0</v>
      </c>
      <c r="AH26" s="1">
        <v>0</v>
      </c>
    </row>
    <row r="27" spans="1:34" x14ac:dyDescent="0.3">
      <c r="A27" s="52">
        <f ca="1">Exceedance!U27</f>
        <v>46844</v>
      </c>
      <c r="B27" s="1">
        <v>0</v>
      </c>
      <c r="C27" s="1">
        <v>0</v>
      </c>
      <c r="D27" s="1">
        <v>0</v>
      </c>
      <c r="E27">
        <v>0</v>
      </c>
      <c r="F27">
        <v>0</v>
      </c>
      <c r="G27">
        <v>0</v>
      </c>
      <c r="H27">
        <v>28.370760564149844</v>
      </c>
      <c r="I27">
        <v>10.462624544243248</v>
      </c>
      <c r="J27">
        <v>0.78445963798638974</v>
      </c>
      <c r="K27">
        <v>0</v>
      </c>
      <c r="L27">
        <v>0</v>
      </c>
      <c r="M27">
        <v>0</v>
      </c>
      <c r="N27">
        <v>0</v>
      </c>
      <c r="O27">
        <v>0</v>
      </c>
      <c r="P27">
        <v>0</v>
      </c>
      <c r="Q27">
        <v>0</v>
      </c>
      <c r="R27">
        <v>16.066772600460776</v>
      </c>
      <c r="S27">
        <v>0</v>
      </c>
      <c r="T27">
        <v>0</v>
      </c>
      <c r="U27">
        <v>0</v>
      </c>
      <c r="V27">
        <v>0</v>
      </c>
      <c r="W27">
        <v>0</v>
      </c>
      <c r="X27">
        <v>15.305889931256692</v>
      </c>
      <c r="Y27">
        <v>0</v>
      </c>
      <c r="Z27">
        <v>0</v>
      </c>
      <c r="AA27">
        <v>0</v>
      </c>
      <c r="AB27">
        <v>0</v>
      </c>
      <c r="AC27">
        <v>217.51752013510685</v>
      </c>
      <c r="AD27">
        <v>4.3667271479536449</v>
      </c>
      <c r="AE27">
        <v>0</v>
      </c>
      <c r="AF27" s="1">
        <v>0</v>
      </c>
      <c r="AG27" s="1">
        <v>0</v>
      </c>
      <c r="AH27" s="1">
        <v>0</v>
      </c>
    </row>
    <row r="28" spans="1:34" x14ac:dyDescent="0.3">
      <c r="A28" s="52">
        <f ca="1">Exceedance!U28</f>
        <v>46874</v>
      </c>
      <c r="B28" s="1">
        <v>3.1089291104702799</v>
      </c>
      <c r="C28" s="1">
        <v>3.1089291104329422</v>
      </c>
      <c r="D28" s="1">
        <v>3.1089291104493735</v>
      </c>
      <c r="E28">
        <v>35.374929109524757</v>
      </c>
      <c r="F28">
        <v>46.030710936918368</v>
      </c>
      <c r="G28">
        <v>0</v>
      </c>
      <c r="H28">
        <v>27.910886674602597</v>
      </c>
      <c r="I28">
        <v>184.38392911045349</v>
      </c>
      <c r="J28">
        <v>4.827929110553832</v>
      </c>
      <c r="K28">
        <v>12.03492911049843</v>
      </c>
      <c r="L28">
        <v>8.6939291105354997</v>
      </c>
      <c r="M28">
        <v>0</v>
      </c>
      <c r="N28">
        <v>0</v>
      </c>
      <c r="O28">
        <v>0</v>
      </c>
      <c r="P28">
        <v>0</v>
      </c>
      <c r="Q28">
        <v>0</v>
      </c>
      <c r="R28">
        <v>80.115929110553523</v>
      </c>
      <c r="S28">
        <v>43.420179479189734</v>
      </c>
      <c r="T28">
        <v>0</v>
      </c>
      <c r="U28">
        <v>0</v>
      </c>
      <c r="V28">
        <v>0</v>
      </c>
      <c r="W28">
        <v>0</v>
      </c>
      <c r="X28">
        <v>43.513485365299296</v>
      </c>
      <c r="Y28">
        <v>0</v>
      </c>
      <c r="Z28">
        <v>26.491929110105591</v>
      </c>
      <c r="AA28">
        <v>25.520929110389293</v>
      </c>
      <c r="AB28">
        <v>0</v>
      </c>
      <c r="AC28">
        <v>225.44572533127041</v>
      </c>
      <c r="AD28">
        <v>124.64492911066213</v>
      </c>
      <c r="AE28">
        <v>0</v>
      </c>
      <c r="AF28" s="1">
        <v>0</v>
      </c>
      <c r="AG28" s="1">
        <v>0</v>
      </c>
      <c r="AH28" s="1">
        <v>29.809264159867237</v>
      </c>
    </row>
    <row r="29" spans="1:34" x14ac:dyDescent="0.3">
      <c r="A29" s="52">
        <f ca="1">Exceedance!U29</f>
        <v>46905</v>
      </c>
      <c r="B29" s="1">
        <v>66.872838472975204</v>
      </c>
      <c r="C29" s="1">
        <v>66.872838472975204</v>
      </c>
      <c r="D29" s="1">
        <v>66.872838472975204</v>
      </c>
      <c r="E29">
        <v>111.16183847297516</v>
      </c>
      <c r="F29">
        <v>0</v>
      </c>
      <c r="G29">
        <v>121.21167628776648</v>
      </c>
      <c r="H29">
        <v>316.73647680787559</v>
      </c>
      <c r="I29">
        <v>482.1598384729752</v>
      </c>
      <c r="J29">
        <v>78.344838472975184</v>
      </c>
      <c r="K29">
        <v>297.66983847297524</v>
      </c>
      <c r="L29">
        <v>0</v>
      </c>
      <c r="M29">
        <v>0</v>
      </c>
      <c r="N29">
        <v>0</v>
      </c>
      <c r="O29">
        <v>0</v>
      </c>
      <c r="P29">
        <v>0</v>
      </c>
      <c r="Q29">
        <v>130.97737722724304</v>
      </c>
      <c r="R29">
        <v>37.898838472975179</v>
      </c>
      <c r="S29">
        <v>0</v>
      </c>
      <c r="T29">
        <v>34.511555967458463</v>
      </c>
      <c r="U29">
        <v>214.02208327675368</v>
      </c>
      <c r="V29">
        <v>0</v>
      </c>
      <c r="W29">
        <v>164.6498384729752</v>
      </c>
      <c r="X29">
        <v>0</v>
      </c>
      <c r="Y29">
        <v>0</v>
      </c>
      <c r="Z29">
        <v>201.00683847297515</v>
      </c>
      <c r="AA29">
        <v>64.681838472975187</v>
      </c>
      <c r="AB29">
        <v>10.775372949024957</v>
      </c>
      <c r="AC29">
        <v>472.50469265260853</v>
      </c>
      <c r="AD29">
        <v>216.65883847297525</v>
      </c>
      <c r="AE29">
        <v>0</v>
      </c>
      <c r="AF29" s="1">
        <v>93.404644768432078</v>
      </c>
      <c r="AG29" s="1">
        <v>53.917589887859762</v>
      </c>
      <c r="AH29" s="1">
        <v>0</v>
      </c>
    </row>
    <row r="30" spans="1:34" x14ac:dyDescent="0.3">
      <c r="A30" s="52">
        <f ca="1">Exceedance!U30</f>
        <v>46935</v>
      </c>
      <c r="B30" s="1">
        <v>0.8003178865776307</v>
      </c>
      <c r="C30" s="1">
        <v>0.8003178865776307</v>
      </c>
      <c r="D30" s="1">
        <v>0.8003178865776307</v>
      </c>
      <c r="E30">
        <v>78.772317886577625</v>
      </c>
      <c r="F30">
        <v>0</v>
      </c>
      <c r="G30">
        <v>264.15531806837225</v>
      </c>
      <c r="H30">
        <v>138.9533179906939</v>
      </c>
      <c r="I30">
        <v>156.9693178865721</v>
      </c>
      <c r="J30">
        <v>207.3063178865776</v>
      </c>
      <c r="K30">
        <v>176.9373178865776</v>
      </c>
      <c r="L30">
        <v>0</v>
      </c>
      <c r="M30">
        <v>0</v>
      </c>
      <c r="N30">
        <v>0</v>
      </c>
      <c r="O30">
        <v>0</v>
      </c>
      <c r="P30">
        <v>22.477317971159071</v>
      </c>
      <c r="Q30">
        <v>97.6253179003713</v>
      </c>
      <c r="R30">
        <v>0</v>
      </c>
      <c r="S30">
        <v>0</v>
      </c>
      <c r="T30">
        <v>46.313317894810439</v>
      </c>
      <c r="U30">
        <v>188.61331791234352</v>
      </c>
      <c r="V30">
        <v>25.037318011549839</v>
      </c>
      <c r="W30">
        <v>454.82931788657766</v>
      </c>
      <c r="X30">
        <v>0</v>
      </c>
      <c r="Y30">
        <v>0</v>
      </c>
      <c r="Z30">
        <v>134.04631788657213</v>
      </c>
      <c r="AA30">
        <v>0</v>
      </c>
      <c r="AB30">
        <v>0</v>
      </c>
      <c r="AC30">
        <v>200.22231792596494</v>
      </c>
      <c r="AD30">
        <v>44.348317886577632</v>
      </c>
      <c r="AE30">
        <v>66.691318024895992</v>
      </c>
      <c r="AF30" s="1">
        <v>23.369317932626934</v>
      </c>
      <c r="AG30" s="1">
        <v>11.573318028212768</v>
      </c>
      <c r="AH30" s="1">
        <v>0</v>
      </c>
    </row>
    <row r="31" spans="1:34" x14ac:dyDescent="0.3">
      <c r="A31" s="52">
        <f ca="1">Exceedance!U31</f>
        <v>46966</v>
      </c>
      <c r="B31" s="1">
        <v>0</v>
      </c>
      <c r="C31" s="1">
        <v>0</v>
      </c>
      <c r="D31" s="1">
        <v>0</v>
      </c>
      <c r="E31">
        <v>66.496843580799037</v>
      </c>
      <c r="F31">
        <v>0</v>
      </c>
      <c r="G31">
        <v>39.62453244406241</v>
      </c>
      <c r="H31">
        <v>5.9186314343293942</v>
      </c>
      <c r="I31">
        <v>56.867677067607545</v>
      </c>
      <c r="J31">
        <v>19.386390787308436</v>
      </c>
      <c r="K31">
        <v>28.288447605281455</v>
      </c>
      <c r="L31">
        <v>0</v>
      </c>
      <c r="M31">
        <v>0</v>
      </c>
      <c r="N31">
        <v>0</v>
      </c>
      <c r="O31">
        <v>0</v>
      </c>
      <c r="P31">
        <v>0</v>
      </c>
      <c r="Q31">
        <v>0</v>
      </c>
      <c r="R31">
        <v>0</v>
      </c>
      <c r="S31">
        <v>0</v>
      </c>
      <c r="T31">
        <v>0</v>
      </c>
      <c r="U31">
        <v>11.31442811485298</v>
      </c>
      <c r="V31">
        <v>0</v>
      </c>
      <c r="W31">
        <v>72.000844709798969</v>
      </c>
      <c r="X31">
        <v>0</v>
      </c>
      <c r="Y31">
        <v>0</v>
      </c>
      <c r="Z31">
        <v>15.436894169203844</v>
      </c>
      <c r="AA31">
        <v>0</v>
      </c>
      <c r="AB31">
        <v>0</v>
      </c>
      <c r="AC31">
        <v>30.465257709473853</v>
      </c>
      <c r="AD31">
        <v>0</v>
      </c>
      <c r="AE31">
        <v>0</v>
      </c>
      <c r="AF31" s="1">
        <v>0</v>
      </c>
      <c r="AG31" s="1">
        <v>0</v>
      </c>
      <c r="AH31" s="1">
        <v>0</v>
      </c>
    </row>
    <row r="32" spans="1:34" x14ac:dyDescent="0.3">
      <c r="A32" s="52">
        <f ca="1">Exceedance!U32</f>
        <v>46997</v>
      </c>
      <c r="B32" s="1">
        <v>0</v>
      </c>
      <c r="C32" s="1">
        <v>0</v>
      </c>
      <c r="D32" s="1">
        <v>0</v>
      </c>
      <c r="E32">
        <v>35.850288749766882</v>
      </c>
      <c r="F32">
        <v>0</v>
      </c>
      <c r="G32">
        <v>30.602676926410361</v>
      </c>
      <c r="H32">
        <v>2.0409109659692772</v>
      </c>
      <c r="I32">
        <v>51.357200979725327</v>
      </c>
      <c r="J32">
        <v>15.087543663704791</v>
      </c>
      <c r="K32">
        <v>23.685306515174958</v>
      </c>
      <c r="L32">
        <v>0</v>
      </c>
      <c r="M32">
        <v>0</v>
      </c>
      <c r="N32">
        <v>0</v>
      </c>
      <c r="O32">
        <v>0</v>
      </c>
      <c r="P32">
        <v>0</v>
      </c>
      <c r="Q32">
        <v>0</v>
      </c>
      <c r="R32">
        <v>0</v>
      </c>
      <c r="S32">
        <v>0</v>
      </c>
      <c r="T32">
        <v>0</v>
      </c>
      <c r="U32">
        <v>7.274466291290091</v>
      </c>
      <c r="V32">
        <v>0</v>
      </c>
      <c r="W32">
        <v>46.313287554430559</v>
      </c>
      <c r="X32">
        <v>0</v>
      </c>
      <c r="Y32">
        <v>0</v>
      </c>
      <c r="Z32">
        <v>11.242007666820809</v>
      </c>
      <c r="AA32">
        <v>0</v>
      </c>
      <c r="AB32">
        <v>0</v>
      </c>
      <c r="AC32">
        <v>25.788877955953485</v>
      </c>
      <c r="AD32">
        <v>0</v>
      </c>
      <c r="AE32">
        <v>0</v>
      </c>
      <c r="AF32" s="1">
        <v>0</v>
      </c>
      <c r="AG32" s="1">
        <v>0</v>
      </c>
      <c r="AH32" s="1">
        <v>0</v>
      </c>
    </row>
    <row r="33" spans="1:34" x14ac:dyDescent="0.3">
      <c r="A33" s="52">
        <f ca="1">Exceedance!U33</f>
        <v>47027</v>
      </c>
      <c r="B33" s="1">
        <v>0</v>
      </c>
      <c r="C33" s="1">
        <v>0</v>
      </c>
      <c r="D33" s="1">
        <v>0</v>
      </c>
      <c r="E33">
        <v>0</v>
      </c>
      <c r="F33">
        <v>0</v>
      </c>
      <c r="G33">
        <v>0</v>
      </c>
      <c r="H33">
        <v>0</v>
      </c>
      <c r="I33">
        <v>0</v>
      </c>
      <c r="J33">
        <v>0</v>
      </c>
      <c r="K33">
        <v>0</v>
      </c>
      <c r="L33">
        <v>0</v>
      </c>
      <c r="M33">
        <v>0</v>
      </c>
      <c r="N33">
        <v>0</v>
      </c>
      <c r="O33">
        <v>0</v>
      </c>
      <c r="P33">
        <v>0</v>
      </c>
      <c r="Q33">
        <v>0</v>
      </c>
      <c r="R33">
        <v>0</v>
      </c>
      <c r="S33">
        <v>0</v>
      </c>
      <c r="T33">
        <v>0</v>
      </c>
      <c r="U33">
        <v>0</v>
      </c>
      <c r="V33">
        <v>0</v>
      </c>
      <c r="W33">
        <v>0</v>
      </c>
      <c r="X33">
        <v>0</v>
      </c>
      <c r="Y33">
        <v>0</v>
      </c>
      <c r="Z33">
        <v>21.362520277173175</v>
      </c>
      <c r="AA33">
        <v>0</v>
      </c>
      <c r="AB33">
        <v>0</v>
      </c>
      <c r="AC33">
        <v>0</v>
      </c>
      <c r="AD33">
        <v>0</v>
      </c>
      <c r="AE33">
        <v>0</v>
      </c>
      <c r="AF33" s="1">
        <v>0</v>
      </c>
      <c r="AG33" s="1">
        <v>0</v>
      </c>
      <c r="AH33" s="1">
        <v>0</v>
      </c>
    </row>
    <row r="34" spans="1:34" x14ac:dyDescent="0.3">
      <c r="A34" s="52">
        <f ca="1">Exceedance!U34</f>
        <v>47058</v>
      </c>
      <c r="B34" s="1">
        <v>0</v>
      </c>
      <c r="C34" s="1">
        <v>0</v>
      </c>
      <c r="D34" s="1">
        <v>0</v>
      </c>
      <c r="E34">
        <v>0</v>
      </c>
      <c r="F34">
        <v>0</v>
      </c>
      <c r="G34">
        <v>0</v>
      </c>
      <c r="H34">
        <v>0</v>
      </c>
      <c r="I34">
        <v>0</v>
      </c>
      <c r="J34">
        <v>0</v>
      </c>
      <c r="K34">
        <v>0</v>
      </c>
      <c r="L34">
        <v>0</v>
      </c>
      <c r="M34">
        <v>0</v>
      </c>
      <c r="N34">
        <v>0</v>
      </c>
      <c r="O34">
        <v>0</v>
      </c>
      <c r="P34">
        <v>0</v>
      </c>
      <c r="Q34">
        <v>0</v>
      </c>
      <c r="R34">
        <v>0</v>
      </c>
      <c r="S34">
        <v>0</v>
      </c>
      <c r="T34">
        <v>0</v>
      </c>
      <c r="U34">
        <v>0</v>
      </c>
      <c r="V34">
        <v>0</v>
      </c>
      <c r="W34">
        <v>0</v>
      </c>
      <c r="X34">
        <v>0</v>
      </c>
      <c r="Y34">
        <v>0</v>
      </c>
      <c r="Z34">
        <v>0</v>
      </c>
      <c r="AA34">
        <v>0</v>
      </c>
      <c r="AB34">
        <v>0</v>
      </c>
      <c r="AC34">
        <v>0</v>
      </c>
      <c r="AD34">
        <v>0</v>
      </c>
      <c r="AE34">
        <v>0</v>
      </c>
      <c r="AF34" s="1">
        <v>0</v>
      </c>
      <c r="AG34" s="1">
        <v>0</v>
      </c>
      <c r="AH34" s="1">
        <v>0</v>
      </c>
    </row>
    <row r="35" spans="1:34" x14ac:dyDescent="0.3">
      <c r="A35" s="52">
        <f ca="1">Exceedance!U35</f>
        <v>47088</v>
      </c>
      <c r="B35" s="1">
        <v>0</v>
      </c>
      <c r="C35" s="1">
        <v>0</v>
      </c>
      <c r="D35" s="1">
        <v>0</v>
      </c>
      <c r="E35">
        <v>0</v>
      </c>
      <c r="F35">
        <v>0</v>
      </c>
      <c r="G35">
        <v>0</v>
      </c>
      <c r="H35">
        <v>0</v>
      </c>
      <c r="I35">
        <v>0</v>
      </c>
      <c r="J35">
        <v>0</v>
      </c>
      <c r="K35">
        <v>0</v>
      </c>
      <c r="L35">
        <v>0</v>
      </c>
      <c r="M35">
        <v>0</v>
      </c>
      <c r="N35">
        <v>0</v>
      </c>
      <c r="O35">
        <v>0</v>
      </c>
      <c r="P35">
        <v>0</v>
      </c>
      <c r="Q35">
        <v>0</v>
      </c>
      <c r="R35">
        <v>0</v>
      </c>
      <c r="S35">
        <v>0</v>
      </c>
      <c r="T35">
        <v>0</v>
      </c>
      <c r="U35">
        <v>0</v>
      </c>
      <c r="V35">
        <v>0</v>
      </c>
      <c r="W35">
        <v>0</v>
      </c>
      <c r="X35">
        <v>0</v>
      </c>
      <c r="Y35">
        <v>0</v>
      </c>
      <c r="Z35">
        <v>0</v>
      </c>
      <c r="AA35">
        <v>0</v>
      </c>
      <c r="AB35">
        <v>0</v>
      </c>
      <c r="AC35">
        <v>0</v>
      </c>
      <c r="AD35">
        <v>0</v>
      </c>
      <c r="AE35">
        <v>0</v>
      </c>
      <c r="AF35" s="1">
        <v>0</v>
      </c>
      <c r="AG35" s="1">
        <v>0</v>
      </c>
      <c r="AH35" s="1">
        <v>0</v>
      </c>
    </row>
    <row r="36" spans="1:34" x14ac:dyDescent="0.3">
      <c r="A36" s="52">
        <f ca="1">Exceedance!U36</f>
        <v>47119</v>
      </c>
      <c r="B36" s="1">
        <v>0</v>
      </c>
      <c r="C36" s="1">
        <v>0</v>
      </c>
      <c r="D36" s="1">
        <v>0</v>
      </c>
      <c r="E36" s="1">
        <v>0</v>
      </c>
      <c r="F36">
        <v>0</v>
      </c>
      <c r="G36">
        <v>0</v>
      </c>
      <c r="H36" s="1">
        <v>0</v>
      </c>
      <c r="I36" s="1">
        <v>0</v>
      </c>
      <c r="J36" s="1">
        <v>0</v>
      </c>
      <c r="K36" s="1">
        <v>0</v>
      </c>
      <c r="L36" s="1">
        <v>0</v>
      </c>
      <c r="M36" s="1">
        <v>0</v>
      </c>
      <c r="N36" s="1">
        <v>0</v>
      </c>
      <c r="O36" s="1">
        <v>0</v>
      </c>
      <c r="P36" s="1">
        <v>0</v>
      </c>
      <c r="Q36" s="1">
        <v>0</v>
      </c>
      <c r="R36" s="1">
        <v>0</v>
      </c>
      <c r="S36" s="1">
        <v>0</v>
      </c>
      <c r="T36" s="1">
        <v>0</v>
      </c>
      <c r="U36" s="1">
        <v>0</v>
      </c>
      <c r="V36" s="1">
        <v>0</v>
      </c>
      <c r="W36" s="1">
        <v>0</v>
      </c>
      <c r="X36" s="1">
        <v>0</v>
      </c>
      <c r="Y36" s="1">
        <v>0</v>
      </c>
      <c r="Z36" s="1">
        <v>0</v>
      </c>
      <c r="AA36" s="1">
        <v>0</v>
      </c>
      <c r="AB36" s="1">
        <v>0</v>
      </c>
      <c r="AC36" s="1">
        <v>0</v>
      </c>
      <c r="AD36" s="1">
        <v>0</v>
      </c>
      <c r="AE36" s="1">
        <v>0</v>
      </c>
      <c r="AF36" s="1">
        <v>0</v>
      </c>
      <c r="AG36" s="1">
        <v>0</v>
      </c>
      <c r="AH36" s="1">
        <v>0</v>
      </c>
    </row>
    <row r="37" spans="1:34" x14ac:dyDescent="0.3">
      <c r="A37" s="52">
        <f ca="1">Exceedance!U37</f>
        <v>47150</v>
      </c>
      <c r="B37" s="1">
        <v>0</v>
      </c>
      <c r="C37" s="1">
        <v>0</v>
      </c>
      <c r="D37" s="1">
        <v>0</v>
      </c>
      <c r="E37" s="1">
        <v>0</v>
      </c>
      <c r="F37" s="1">
        <v>0</v>
      </c>
      <c r="G37" s="1">
        <v>0</v>
      </c>
      <c r="H37" s="1">
        <v>0</v>
      </c>
      <c r="I37" s="1">
        <v>0</v>
      </c>
      <c r="J37" s="1">
        <v>0</v>
      </c>
      <c r="K37" s="1">
        <v>0</v>
      </c>
      <c r="L37" s="1">
        <v>0</v>
      </c>
      <c r="M37" s="1">
        <v>0</v>
      </c>
      <c r="N37" s="1">
        <v>0</v>
      </c>
      <c r="O37" s="1">
        <v>0</v>
      </c>
      <c r="P37" s="1">
        <v>0</v>
      </c>
      <c r="Q37" s="1">
        <v>0</v>
      </c>
      <c r="R37" s="1">
        <v>0</v>
      </c>
      <c r="S37" s="1">
        <v>0</v>
      </c>
      <c r="T37" s="1">
        <v>0</v>
      </c>
      <c r="U37" s="1">
        <v>0</v>
      </c>
      <c r="V37" s="1">
        <v>0</v>
      </c>
      <c r="W37" s="1">
        <v>0</v>
      </c>
      <c r="X37" s="1">
        <v>0</v>
      </c>
      <c r="Y37" s="1">
        <v>0</v>
      </c>
      <c r="Z37" s="1">
        <v>0</v>
      </c>
      <c r="AA37" s="1">
        <v>0</v>
      </c>
      <c r="AB37" s="1">
        <v>0</v>
      </c>
      <c r="AC37" s="1">
        <v>0</v>
      </c>
      <c r="AD37" s="1">
        <v>0</v>
      </c>
      <c r="AE37" s="1">
        <v>0</v>
      </c>
      <c r="AF37" s="1">
        <v>0</v>
      </c>
      <c r="AG37" s="1">
        <v>0</v>
      </c>
      <c r="AH37" s="1">
        <v>0</v>
      </c>
    </row>
    <row r="38" spans="1:34" x14ac:dyDescent="0.3">
      <c r="A38" s="52">
        <f ca="1">Exceedance!U38</f>
        <v>47178</v>
      </c>
      <c r="B38" s="1">
        <v>0</v>
      </c>
      <c r="C38" s="1">
        <v>0</v>
      </c>
      <c r="D38" s="1">
        <v>0</v>
      </c>
      <c r="E38" s="1">
        <v>0</v>
      </c>
      <c r="F38">
        <v>0</v>
      </c>
      <c r="G38">
        <v>0</v>
      </c>
      <c r="H38" s="1">
        <v>0</v>
      </c>
      <c r="I38" s="1">
        <v>0</v>
      </c>
      <c r="J38" s="1">
        <v>0</v>
      </c>
      <c r="K38" s="1">
        <v>0</v>
      </c>
      <c r="L38" s="1">
        <v>0</v>
      </c>
      <c r="M38" s="1">
        <v>0</v>
      </c>
      <c r="N38" s="1">
        <v>0</v>
      </c>
      <c r="O38" s="1">
        <v>0</v>
      </c>
      <c r="P38" s="1">
        <v>0</v>
      </c>
      <c r="Q38" s="1">
        <v>0</v>
      </c>
      <c r="R38" s="1">
        <v>0</v>
      </c>
      <c r="S38" s="1">
        <v>0</v>
      </c>
      <c r="T38" s="1">
        <v>0</v>
      </c>
      <c r="U38" s="1">
        <v>0</v>
      </c>
      <c r="V38" s="1">
        <v>0</v>
      </c>
      <c r="W38" s="1">
        <v>0</v>
      </c>
      <c r="X38" s="1">
        <v>0</v>
      </c>
      <c r="Y38" s="1">
        <v>0</v>
      </c>
      <c r="Z38" s="1">
        <v>0</v>
      </c>
      <c r="AA38" s="1">
        <v>0</v>
      </c>
      <c r="AB38" s="1">
        <v>0</v>
      </c>
      <c r="AC38" s="1">
        <v>0</v>
      </c>
      <c r="AD38" s="1">
        <v>0</v>
      </c>
      <c r="AE38" s="1">
        <v>0</v>
      </c>
      <c r="AF38" s="1">
        <v>0</v>
      </c>
      <c r="AG38" s="1">
        <v>0</v>
      </c>
      <c r="AH38" s="1">
        <v>0</v>
      </c>
    </row>
    <row r="39" spans="1:34" x14ac:dyDescent="0.3">
      <c r="A39" s="52">
        <f ca="1">Exceedance!U39</f>
        <v>47209</v>
      </c>
      <c r="B39" s="1">
        <v>48.397924962536834</v>
      </c>
      <c r="C39" s="1">
        <v>48.42117179297211</v>
      </c>
      <c r="D39" s="1">
        <v>48.409304535268788</v>
      </c>
      <c r="E39" s="1">
        <v>42.981123076093994</v>
      </c>
      <c r="F39">
        <v>32.832509319881503</v>
      </c>
      <c r="G39">
        <v>83.151320178899255</v>
      </c>
      <c r="H39" s="1">
        <v>62.170408609959757</v>
      </c>
      <c r="I39" s="1">
        <v>56.703108953099694</v>
      </c>
      <c r="J39" s="1">
        <v>38.161850488602177</v>
      </c>
      <c r="K39" s="1">
        <v>51.948631821326678</v>
      </c>
      <c r="L39" s="1">
        <v>0</v>
      </c>
      <c r="M39" s="1">
        <v>0</v>
      </c>
      <c r="N39" s="1">
        <v>12.788200725553715</v>
      </c>
      <c r="O39" s="1">
        <v>48.827638682129084</v>
      </c>
      <c r="P39" s="1">
        <v>42.57687245345911</v>
      </c>
      <c r="Q39" s="1">
        <v>71.400544734661352</v>
      </c>
      <c r="R39" s="1">
        <v>1.0048292179065559</v>
      </c>
      <c r="S39" s="1">
        <v>3.8575385478281872</v>
      </c>
      <c r="T39" s="1">
        <v>48.302743783806164</v>
      </c>
      <c r="U39" s="1">
        <v>0</v>
      </c>
      <c r="V39" s="1">
        <v>28.217467440322224</v>
      </c>
      <c r="W39" s="1">
        <v>70.359853267190275</v>
      </c>
      <c r="X39" s="1">
        <v>0</v>
      </c>
      <c r="Y39" s="1">
        <v>41.18793720369947</v>
      </c>
      <c r="Z39" s="1">
        <v>52.538147764114584</v>
      </c>
      <c r="AA39" s="1">
        <v>54.176176380789926</v>
      </c>
      <c r="AB39" s="1">
        <v>265.46695864628651</v>
      </c>
      <c r="AC39" s="1">
        <v>59.333576114274329</v>
      </c>
      <c r="AD39" s="1">
        <v>50.630983313350683</v>
      </c>
      <c r="AE39" s="1">
        <v>33.888588590222724</v>
      </c>
      <c r="AF39" s="1">
        <v>30.461187158315326</v>
      </c>
      <c r="AG39" s="1">
        <v>0</v>
      </c>
      <c r="AH39" s="1">
        <v>33.99106576981314</v>
      </c>
    </row>
    <row r="40" spans="1:34" x14ac:dyDescent="0.3">
      <c r="A40" s="52">
        <f ca="1">Exceedance!U40</f>
        <v>47239</v>
      </c>
      <c r="B40" s="1">
        <v>3.1089291104603589</v>
      </c>
      <c r="C40" s="1">
        <v>3.1089291104215095</v>
      </c>
      <c r="D40" s="1">
        <v>3.1089291104410113</v>
      </c>
      <c r="E40" s="1">
        <v>46.897132260323872</v>
      </c>
      <c r="F40">
        <v>0</v>
      </c>
      <c r="G40">
        <v>28.460390134418951</v>
      </c>
      <c r="H40" s="1">
        <v>177.68192911045654</v>
      </c>
      <c r="I40" s="1">
        <v>6.6879291105488381</v>
      </c>
      <c r="J40" s="1">
        <v>16.479929110503218</v>
      </c>
      <c r="K40" s="1">
        <v>9.9819291105329757</v>
      </c>
      <c r="L40" s="1">
        <v>0</v>
      </c>
      <c r="M40" s="1">
        <v>0</v>
      </c>
      <c r="N40" s="1">
        <v>0</v>
      </c>
      <c r="O40" s="1">
        <v>0</v>
      </c>
      <c r="P40" s="1">
        <v>0</v>
      </c>
      <c r="Q40" s="1">
        <v>80.969929110548421</v>
      </c>
      <c r="R40" s="1">
        <v>46.665659924105782</v>
      </c>
      <c r="S40" s="1">
        <v>0</v>
      </c>
      <c r="T40" s="1">
        <v>0</v>
      </c>
      <c r="U40" s="1">
        <v>0</v>
      </c>
      <c r="V40" s="1">
        <v>0</v>
      </c>
      <c r="W40" s="1">
        <v>44.315332414254073</v>
      </c>
      <c r="X40" s="1">
        <v>0</v>
      </c>
      <c r="Y40" s="1">
        <v>28.591929110350495</v>
      </c>
      <c r="Z40" s="1">
        <v>25.610929110376713</v>
      </c>
      <c r="AA40" s="1">
        <v>0</v>
      </c>
      <c r="AB40" s="1">
        <v>216.72225360081782</v>
      </c>
      <c r="AC40" s="1">
        <v>125.17692911065392</v>
      </c>
      <c r="AD40" s="1">
        <v>0</v>
      </c>
      <c r="AE40" s="1">
        <v>0</v>
      </c>
      <c r="AF40" s="1">
        <v>0</v>
      </c>
      <c r="AG40" s="1">
        <v>33.466021997618604</v>
      </c>
      <c r="AH40" s="1">
        <v>37.56192910962352</v>
      </c>
    </row>
    <row r="41" spans="1:34" x14ac:dyDescent="0.3">
      <c r="A41" s="52">
        <f ca="1">Exceedance!U41</f>
        <v>47270</v>
      </c>
      <c r="B41" s="1">
        <v>66.872838472975204</v>
      </c>
      <c r="C41" s="1">
        <v>66.872838472975204</v>
      </c>
      <c r="D41" s="1">
        <v>66.872838472975204</v>
      </c>
      <c r="E41" s="1">
        <v>0</v>
      </c>
      <c r="F41">
        <v>123.44667628776651</v>
      </c>
      <c r="G41">
        <v>315.36480872898721</v>
      </c>
      <c r="H41" s="1">
        <v>478.21483847297515</v>
      </c>
      <c r="I41" s="1">
        <v>78.119838472975204</v>
      </c>
      <c r="J41" s="1">
        <v>299.65583847297523</v>
      </c>
      <c r="K41" s="1">
        <v>0</v>
      </c>
      <c r="L41" s="1">
        <v>0</v>
      </c>
      <c r="M41" s="1">
        <v>0</v>
      </c>
      <c r="N41" s="1">
        <v>0</v>
      </c>
      <c r="O41" s="1">
        <v>0</v>
      </c>
      <c r="P41" s="1">
        <v>118.44158641393568</v>
      </c>
      <c r="Q41" s="1">
        <v>36.822838472975185</v>
      </c>
      <c r="R41" s="1">
        <v>0</v>
      </c>
      <c r="S41" s="1">
        <v>37.519957645043753</v>
      </c>
      <c r="T41" s="1">
        <v>198.11813510461656</v>
      </c>
      <c r="U41" s="1">
        <v>0</v>
      </c>
      <c r="V41" s="1">
        <v>166.41783847297515</v>
      </c>
      <c r="W41" s="1">
        <v>0</v>
      </c>
      <c r="X41" s="1">
        <v>0</v>
      </c>
      <c r="Y41" s="1">
        <v>201.20283847297512</v>
      </c>
      <c r="Z41" s="1">
        <v>63.208838472975188</v>
      </c>
      <c r="AA41" s="1">
        <v>12.115151049038241</v>
      </c>
      <c r="AB41" s="1">
        <v>465.8669857193687</v>
      </c>
      <c r="AC41" s="1">
        <v>215.08783847297519</v>
      </c>
      <c r="AD41" s="1">
        <v>0</v>
      </c>
      <c r="AE41" s="1">
        <v>94.53203624804803</v>
      </c>
      <c r="AF41" s="1">
        <v>47.422865888875705</v>
      </c>
      <c r="AG41" s="1">
        <v>0</v>
      </c>
      <c r="AH41" s="1">
        <v>111.39383847297518</v>
      </c>
    </row>
    <row r="42" spans="1:34" x14ac:dyDescent="0.3">
      <c r="A42" s="52">
        <f ca="1">Exceedance!U42</f>
        <v>47300</v>
      </c>
      <c r="B42" s="1">
        <v>0.80031788657213798</v>
      </c>
      <c r="C42" s="1">
        <v>0.8003178865776307</v>
      </c>
      <c r="D42" s="1">
        <v>0.8003178865776307</v>
      </c>
      <c r="E42" s="1">
        <v>0</v>
      </c>
      <c r="F42">
        <v>263.66231806837226</v>
      </c>
      <c r="G42">
        <v>137.05431799013107</v>
      </c>
      <c r="H42" s="1">
        <v>166.54831788657762</v>
      </c>
      <c r="I42" s="1">
        <v>205.75631788657756</v>
      </c>
      <c r="J42" s="1">
        <v>176.30231788657213</v>
      </c>
      <c r="K42" s="1">
        <v>0</v>
      </c>
      <c r="L42" s="1">
        <v>0</v>
      </c>
      <c r="M42" s="1">
        <v>0</v>
      </c>
      <c r="N42" s="1">
        <v>0</v>
      </c>
      <c r="O42" s="1">
        <v>21.034317967999851</v>
      </c>
      <c r="P42" s="1">
        <v>108.81731791771404</v>
      </c>
      <c r="Q42" s="1">
        <v>0</v>
      </c>
      <c r="R42" s="1">
        <v>0</v>
      </c>
      <c r="S42" s="1">
        <v>45.396317887434314</v>
      </c>
      <c r="T42" s="1">
        <v>198.53031793957388</v>
      </c>
      <c r="U42" s="1">
        <v>23.236318007816834</v>
      </c>
      <c r="V42" s="1">
        <v>454.34031788657217</v>
      </c>
      <c r="W42" s="1">
        <v>0</v>
      </c>
      <c r="X42" s="1">
        <v>0</v>
      </c>
      <c r="Y42" s="1">
        <v>132.58131788657764</v>
      </c>
      <c r="Z42" s="1">
        <v>0</v>
      </c>
      <c r="AA42" s="1">
        <v>0</v>
      </c>
      <c r="AB42" s="1">
        <v>210.65831792463999</v>
      </c>
      <c r="AC42" s="1">
        <v>42.389317886577636</v>
      </c>
      <c r="AD42" s="1">
        <v>66.482318022764559</v>
      </c>
      <c r="AE42" s="1">
        <v>22.262317931371634</v>
      </c>
      <c r="AF42" s="1">
        <v>16.133318036027532</v>
      </c>
      <c r="AG42" s="1">
        <v>0</v>
      </c>
      <c r="AH42" s="1">
        <v>77.648317886577615</v>
      </c>
    </row>
    <row r="43" spans="1:34" x14ac:dyDescent="0.3">
      <c r="A43" s="52">
        <f ca="1">Exceedance!U43</f>
        <v>47331</v>
      </c>
      <c r="B43" s="1">
        <v>0</v>
      </c>
      <c r="C43" s="1">
        <v>0</v>
      </c>
      <c r="D43" s="1">
        <v>0</v>
      </c>
      <c r="E43" s="1">
        <v>0</v>
      </c>
      <c r="F43">
        <v>39.490768923603454</v>
      </c>
      <c r="G43">
        <v>5.5463742149031114</v>
      </c>
      <c r="H43" s="1">
        <v>57.843083498084205</v>
      </c>
      <c r="I43" s="1">
        <v>19.22567955880924</v>
      </c>
      <c r="J43" s="1">
        <v>28.511597226065902</v>
      </c>
      <c r="K43" s="1">
        <v>0</v>
      </c>
      <c r="L43" s="1">
        <v>0</v>
      </c>
      <c r="M43" s="1">
        <v>0</v>
      </c>
      <c r="N43" s="1">
        <v>0</v>
      </c>
      <c r="O43" s="1">
        <v>0</v>
      </c>
      <c r="P43" s="1">
        <v>0</v>
      </c>
      <c r="Q43" s="1">
        <v>0</v>
      </c>
      <c r="R43" s="1">
        <v>0</v>
      </c>
      <c r="S43" s="1">
        <v>0</v>
      </c>
      <c r="T43" s="1">
        <v>13.446572745563122</v>
      </c>
      <c r="U43" s="1">
        <v>0</v>
      </c>
      <c r="V43" s="1">
        <v>71.739844758095103</v>
      </c>
      <c r="W43" s="1">
        <v>0</v>
      </c>
      <c r="X43" s="1">
        <v>0</v>
      </c>
      <c r="Y43" s="1">
        <v>15.195288529996478</v>
      </c>
      <c r="Z43" s="1">
        <v>0</v>
      </c>
      <c r="AA43" s="1">
        <v>0</v>
      </c>
      <c r="AB43" s="1">
        <v>31.523227915771631</v>
      </c>
      <c r="AC43" s="1">
        <v>0</v>
      </c>
      <c r="AD43" s="1">
        <v>0</v>
      </c>
      <c r="AE43" s="1">
        <v>0</v>
      </c>
      <c r="AF43" s="1">
        <v>0</v>
      </c>
      <c r="AG43" s="1">
        <v>0</v>
      </c>
      <c r="AH43" s="1">
        <v>66.114843695393262</v>
      </c>
    </row>
    <row r="44" spans="1:34" x14ac:dyDescent="0.3">
      <c r="A44" s="52">
        <f ca="1">Exceedance!U44</f>
        <v>47362</v>
      </c>
      <c r="B44" s="1">
        <v>0</v>
      </c>
      <c r="C44" s="1">
        <v>0</v>
      </c>
      <c r="D44" s="1">
        <v>0</v>
      </c>
      <c r="E44" s="1">
        <v>0</v>
      </c>
      <c r="F44">
        <v>30.872426551793019</v>
      </c>
      <c r="G44">
        <v>1.6799980027373769</v>
      </c>
      <c r="H44" s="1">
        <v>52.303379521724473</v>
      </c>
      <c r="I44" s="1">
        <v>14.932178663641457</v>
      </c>
      <c r="J44" s="1">
        <v>23.900597778436165</v>
      </c>
      <c r="K44" s="1">
        <v>0</v>
      </c>
      <c r="L44" s="1">
        <v>0</v>
      </c>
      <c r="M44" s="1">
        <v>0</v>
      </c>
      <c r="N44" s="1">
        <v>0</v>
      </c>
      <c r="O44" s="1">
        <v>0</v>
      </c>
      <c r="P44" s="1">
        <v>0</v>
      </c>
      <c r="Q44" s="1">
        <v>0</v>
      </c>
      <c r="R44" s="1">
        <v>0</v>
      </c>
      <c r="S44" s="1">
        <v>0</v>
      </c>
      <c r="T44" s="1">
        <v>9.3395768318672374</v>
      </c>
      <c r="U44" s="1">
        <v>0</v>
      </c>
      <c r="V44" s="1">
        <v>46.426287503301744</v>
      </c>
      <c r="W44" s="1">
        <v>0</v>
      </c>
      <c r="X44" s="1">
        <v>0</v>
      </c>
      <c r="Y44" s="1">
        <v>11.008463544428402</v>
      </c>
      <c r="Z44" s="1">
        <v>0</v>
      </c>
      <c r="AA44" s="1">
        <v>0</v>
      </c>
      <c r="AB44" s="1">
        <v>26.81798999187356</v>
      </c>
      <c r="AC44" s="1">
        <v>0</v>
      </c>
      <c r="AD44" s="1">
        <v>0</v>
      </c>
      <c r="AE44" s="1">
        <v>0</v>
      </c>
      <c r="AF44" s="1">
        <v>0</v>
      </c>
      <c r="AG44" s="1">
        <v>0</v>
      </c>
      <c r="AH44" s="1">
        <v>35.877288628438222</v>
      </c>
    </row>
    <row r="45" spans="1:34" x14ac:dyDescent="0.3">
      <c r="A45" s="52">
        <f ca="1">Exceedance!U45</f>
        <v>47392</v>
      </c>
      <c r="B45" s="1">
        <v>0</v>
      </c>
      <c r="C45" s="1">
        <v>0</v>
      </c>
      <c r="D45" s="1">
        <v>0</v>
      </c>
      <c r="E45" s="1">
        <v>0</v>
      </c>
      <c r="F45">
        <v>0</v>
      </c>
      <c r="G45">
        <v>0</v>
      </c>
      <c r="H45" s="1">
        <v>0</v>
      </c>
      <c r="I45" s="1">
        <v>0</v>
      </c>
      <c r="J45" s="1">
        <v>0</v>
      </c>
      <c r="K45" s="1">
        <v>0</v>
      </c>
      <c r="L45" s="1">
        <v>0</v>
      </c>
      <c r="M45" s="1">
        <v>0</v>
      </c>
      <c r="N45" s="1">
        <v>0</v>
      </c>
      <c r="O45" s="1">
        <v>0</v>
      </c>
      <c r="P45" s="1">
        <v>0</v>
      </c>
      <c r="Q45" s="1">
        <v>0</v>
      </c>
      <c r="R45" s="1">
        <v>0</v>
      </c>
      <c r="S45" s="1">
        <v>0</v>
      </c>
      <c r="T45" s="1">
        <v>0</v>
      </c>
      <c r="U45" s="1">
        <v>0</v>
      </c>
      <c r="V45" s="1">
        <v>0</v>
      </c>
      <c r="W45" s="1">
        <v>0</v>
      </c>
      <c r="X45" s="1">
        <v>0</v>
      </c>
      <c r="Y45" s="1">
        <v>21.300014421059789</v>
      </c>
      <c r="Z45" s="1">
        <v>0</v>
      </c>
      <c r="AA45" s="1">
        <v>0</v>
      </c>
      <c r="AB45" s="1">
        <v>0</v>
      </c>
      <c r="AC45" s="1">
        <v>0</v>
      </c>
      <c r="AD45" s="1">
        <v>0</v>
      </c>
      <c r="AE45" s="1">
        <v>0</v>
      </c>
      <c r="AF45" s="1">
        <v>0</v>
      </c>
      <c r="AG45" s="1">
        <v>0</v>
      </c>
      <c r="AH45" s="1">
        <v>0</v>
      </c>
    </row>
    <row r="46" spans="1:34" x14ac:dyDescent="0.3">
      <c r="A46" s="52">
        <f ca="1">Exceedance!U46</f>
        <v>47423</v>
      </c>
      <c r="B46" s="1">
        <v>0</v>
      </c>
      <c r="C46" s="1">
        <v>0</v>
      </c>
      <c r="D46" s="1">
        <v>0</v>
      </c>
      <c r="E46" s="1">
        <v>0</v>
      </c>
      <c r="F46">
        <v>0</v>
      </c>
      <c r="G46">
        <v>0</v>
      </c>
      <c r="H46" s="1">
        <v>0</v>
      </c>
      <c r="I46" s="1">
        <v>0</v>
      </c>
      <c r="J46" s="1">
        <v>0</v>
      </c>
      <c r="K46" s="1">
        <v>0</v>
      </c>
      <c r="L46" s="1">
        <v>0</v>
      </c>
      <c r="M46" s="1">
        <v>0</v>
      </c>
      <c r="N46" s="1">
        <v>0</v>
      </c>
      <c r="O46" s="1">
        <v>0</v>
      </c>
      <c r="P46" s="1">
        <v>0</v>
      </c>
      <c r="Q46" s="1">
        <v>0</v>
      </c>
      <c r="R46" s="1">
        <v>0</v>
      </c>
      <c r="S46" s="1">
        <v>0</v>
      </c>
      <c r="T46" s="1">
        <v>0</v>
      </c>
      <c r="U46" s="1">
        <v>0</v>
      </c>
      <c r="V46" s="1">
        <v>0</v>
      </c>
      <c r="W46" s="1">
        <v>0</v>
      </c>
      <c r="X46" s="1">
        <v>0</v>
      </c>
      <c r="Y46" s="1">
        <v>0</v>
      </c>
      <c r="Z46" s="1">
        <v>0</v>
      </c>
      <c r="AA46" s="1">
        <v>0</v>
      </c>
      <c r="AB46" s="1">
        <v>0</v>
      </c>
      <c r="AC46" s="1">
        <v>0</v>
      </c>
      <c r="AD46" s="1">
        <v>0</v>
      </c>
      <c r="AE46" s="1">
        <v>0</v>
      </c>
      <c r="AF46" s="1">
        <v>0</v>
      </c>
      <c r="AG46" s="1">
        <v>0</v>
      </c>
      <c r="AH46" s="1">
        <v>0</v>
      </c>
    </row>
    <row r="47" spans="1:34" x14ac:dyDescent="0.3">
      <c r="A47" s="52">
        <f ca="1">Exceedance!U47</f>
        <v>47453</v>
      </c>
      <c r="B47" s="1">
        <v>0</v>
      </c>
      <c r="C47" s="1">
        <v>0</v>
      </c>
      <c r="D47" s="1">
        <v>0</v>
      </c>
      <c r="E47" s="1">
        <v>0</v>
      </c>
      <c r="F47">
        <v>0</v>
      </c>
      <c r="G47">
        <v>0</v>
      </c>
      <c r="H47" s="1">
        <v>0</v>
      </c>
      <c r="I47" s="1">
        <v>0</v>
      </c>
      <c r="J47" s="1">
        <v>0</v>
      </c>
      <c r="K47" s="1">
        <v>0</v>
      </c>
      <c r="L47" s="1">
        <v>0</v>
      </c>
      <c r="M47" s="1">
        <v>0</v>
      </c>
      <c r="N47" s="1">
        <v>0</v>
      </c>
      <c r="O47" s="1">
        <v>0</v>
      </c>
      <c r="P47" s="1">
        <v>0</v>
      </c>
      <c r="Q47" s="1">
        <v>0</v>
      </c>
      <c r="R47" s="1">
        <v>0</v>
      </c>
      <c r="S47" s="1">
        <v>0</v>
      </c>
      <c r="T47" s="1">
        <v>0</v>
      </c>
      <c r="U47" s="1">
        <v>0</v>
      </c>
      <c r="V47" s="1">
        <v>0</v>
      </c>
      <c r="W47" s="1">
        <v>0</v>
      </c>
      <c r="X47" s="1">
        <v>0</v>
      </c>
      <c r="Y47" s="1">
        <v>0</v>
      </c>
      <c r="Z47" s="1">
        <v>0</v>
      </c>
      <c r="AA47" s="1">
        <v>0</v>
      </c>
      <c r="AB47" s="1">
        <v>0</v>
      </c>
      <c r="AC47" s="1">
        <v>0</v>
      </c>
      <c r="AD47" s="1">
        <v>0</v>
      </c>
      <c r="AE47" s="1">
        <v>0</v>
      </c>
      <c r="AF47" s="1">
        <v>0</v>
      </c>
      <c r="AG47" s="1">
        <v>0</v>
      </c>
      <c r="AH47" s="1">
        <v>0</v>
      </c>
    </row>
    <row r="48" spans="1:34" x14ac:dyDescent="0.3">
      <c r="A48" s="52">
        <f ca="1">Exceedance!U48</f>
        <v>47484</v>
      </c>
      <c r="B48" s="1">
        <v>0</v>
      </c>
      <c r="C48" s="1">
        <v>0</v>
      </c>
      <c r="D48" s="1">
        <v>0</v>
      </c>
      <c r="E48" s="1">
        <v>0</v>
      </c>
      <c r="F48">
        <v>0</v>
      </c>
      <c r="G48">
        <v>0</v>
      </c>
      <c r="H48" s="1">
        <v>0</v>
      </c>
      <c r="I48" s="1">
        <v>0</v>
      </c>
      <c r="J48" s="1">
        <v>0</v>
      </c>
      <c r="K48" s="1">
        <v>0</v>
      </c>
      <c r="L48" s="1">
        <v>0</v>
      </c>
      <c r="M48" s="1">
        <v>0</v>
      </c>
      <c r="N48" s="1">
        <v>0</v>
      </c>
      <c r="O48" s="1">
        <v>0</v>
      </c>
      <c r="P48" s="1">
        <v>0</v>
      </c>
      <c r="Q48" s="1">
        <v>0</v>
      </c>
      <c r="R48" s="1">
        <v>0</v>
      </c>
      <c r="S48" s="1">
        <v>0</v>
      </c>
      <c r="T48" s="1">
        <v>0</v>
      </c>
      <c r="U48" s="1">
        <v>0</v>
      </c>
      <c r="V48" s="1">
        <v>0</v>
      </c>
      <c r="W48" s="1">
        <v>0</v>
      </c>
      <c r="X48" s="1">
        <v>0</v>
      </c>
      <c r="Y48" s="1">
        <v>0</v>
      </c>
      <c r="Z48" s="1">
        <v>0</v>
      </c>
      <c r="AA48" s="1">
        <v>0</v>
      </c>
      <c r="AB48" s="1">
        <v>0</v>
      </c>
      <c r="AC48" s="1">
        <v>0</v>
      </c>
      <c r="AD48" s="1">
        <v>0</v>
      </c>
      <c r="AE48" s="1">
        <v>0</v>
      </c>
      <c r="AF48" s="1">
        <v>0</v>
      </c>
      <c r="AG48" s="1">
        <v>0</v>
      </c>
      <c r="AH48" s="1">
        <v>0</v>
      </c>
    </row>
    <row r="49" spans="1:34" x14ac:dyDescent="0.3">
      <c r="A49" s="52">
        <f ca="1">Exceedance!U49</f>
        <v>47515</v>
      </c>
      <c r="B49" s="1">
        <v>0</v>
      </c>
      <c r="C49" s="1">
        <v>0</v>
      </c>
      <c r="D49" s="1">
        <v>0</v>
      </c>
      <c r="E49" s="1">
        <v>0</v>
      </c>
      <c r="F49">
        <v>0</v>
      </c>
      <c r="G49">
        <v>0</v>
      </c>
      <c r="H49" s="1">
        <v>0</v>
      </c>
      <c r="I49" s="1">
        <v>0</v>
      </c>
      <c r="J49" s="1">
        <v>0</v>
      </c>
      <c r="K49" s="1">
        <v>0</v>
      </c>
      <c r="L49" s="1">
        <v>0</v>
      </c>
      <c r="M49" s="1">
        <v>0</v>
      </c>
      <c r="N49" s="1">
        <v>0</v>
      </c>
      <c r="O49" s="1">
        <v>0</v>
      </c>
      <c r="P49" s="1">
        <v>0</v>
      </c>
      <c r="Q49" s="1">
        <v>0</v>
      </c>
      <c r="R49" s="1">
        <v>0</v>
      </c>
      <c r="S49" s="1">
        <v>0</v>
      </c>
      <c r="T49" s="1">
        <v>0</v>
      </c>
      <c r="U49" s="1">
        <v>0</v>
      </c>
      <c r="V49" s="1">
        <v>0</v>
      </c>
      <c r="W49" s="1">
        <v>0</v>
      </c>
      <c r="X49" s="1">
        <v>0</v>
      </c>
      <c r="Y49" s="1">
        <v>0</v>
      </c>
      <c r="Z49" s="1">
        <v>0</v>
      </c>
      <c r="AA49" s="1">
        <v>0</v>
      </c>
      <c r="AB49" s="1">
        <v>0</v>
      </c>
      <c r="AC49" s="1">
        <v>0</v>
      </c>
      <c r="AD49" s="1">
        <v>0</v>
      </c>
      <c r="AE49" s="1">
        <v>0</v>
      </c>
      <c r="AF49" s="1">
        <v>0</v>
      </c>
      <c r="AG49" s="1">
        <v>0</v>
      </c>
      <c r="AH49" s="1">
        <v>0</v>
      </c>
    </row>
    <row r="50" spans="1:34" x14ac:dyDescent="0.3">
      <c r="A50" s="52">
        <f ca="1">Exceedance!U50</f>
        <v>47543</v>
      </c>
      <c r="B50" s="1">
        <v>0</v>
      </c>
      <c r="C50" s="1">
        <v>0</v>
      </c>
      <c r="D50" s="1">
        <v>0</v>
      </c>
      <c r="E50" s="1">
        <v>0</v>
      </c>
      <c r="F50">
        <v>0</v>
      </c>
      <c r="G50">
        <v>0</v>
      </c>
      <c r="H50" s="1">
        <v>0</v>
      </c>
      <c r="I50" s="1">
        <v>0</v>
      </c>
      <c r="J50" s="1">
        <v>0</v>
      </c>
      <c r="K50" s="1">
        <v>0</v>
      </c>
      <c r="L50" s="1">
        <v>0</v>
      </c>
      <c r="M50" s="1">
        <v>0</v>
      </c>
      <c r="N50" s="1">
        <v>0</v>
      </c>
      <c r="O50" s="1">
        <v>0</v>
      </c>
      <c r="P50" s="1">
        <v>0</v>
      </c>
      <c r="Q50" s="1">
        <v>0</v>
      </c>
      <c r="R50" s="1">
        <v>0</v>
      </c>
      <c r="S50" s="1">
        <v>0</v>
      </c>
      <c r="T50" s="1">
        <v>0</v>
      </c>
      <c r="U50" s="1">
        <v>0</v>
      </c>
      <c r="V50" s="1">
        <v>0</v>
      </c>
      <c r="W50" s="1">
        <v>0</v>
      </c>
      <c r="X50" s="1">
        <v>0</v>
      </c>
      <c r="Y50" s="1">
        <v>0</v>
      </c>
      <c r="Z50" s="1">
        <v>0</v>
      </c>
      <c r="AA50" s="1">
        <v>0</v>
      </c>
      <c r="AB50" s="1">
        <v>0</v>
      </c>
      <c r="AC50" s="1">
        <v>0</v>
      </c>
      <c r="AD50" s="1">
        <v>0</v>
      </c>
      <c r="AE50" s="1">
        <v>0</v>
      </c>
      <c r="AF50" s="1">
        <v>0</v>
      </c>
      <c r="AG50" s="1">
        <v>0</v>
      </c>
      <c r="AH50" s="1">
        <v>0</v>
      </c>
    </row>
    <row r="51" spans="1:34" x14ac:dyDescent="0.3">
      <c r="A51" s="52">
        <f ca="1">Exceedance!U51</f>
        <v>47574</v>
      </c>
      <c r="B51" s="1">
        <v>48.397924962540017</v>
      </c>
      <c r="C51" s="1">
        <v>48.421171792968472</v>
      </c>
      <c r="D51" s="1">
        <v>48.409304535268106</v>
      </c>
      <c r="E51" s="1">
        <v>32.786939848452754</v>
      </c>
      <c r="F51">
        <v>83.444295221110565</v>
      </c>
      <c r="G51">
        <v>62.138612609734487</v>
      </c>
      <c r="H51" s="1">
        <v>55.420445906015964</v>
      </c>
      <c r="I51" s="1">
        <v>38.276968631156457</v>
      </c>
      <c r="J51" s="1">
        <v>52.349484270628224</v>
      </c>
      <c r="K51" s="1">
        <v>0</v>
      </c>
      <c r="L51" s="1">
        <v>0</v>
      </c>
      <c r="M51" s="1">
        <v>12.878807007642681</v>
      </c>
      <c r="N51" s="1">
        <v>48.80251732994747</v>
      </c>
      <c r="O51" s="1">
        <v>42.579250081353059</v>
      </c>
      <c r="P51" s="1">
        <v>68.44918169617408</v>
      </c>
      <c r="Q51" s="1">
        <v>1.0133789725404494</v>
      </c>
      <c r="R51" s="1">
        <v>4.0755798664911325</v>
      </c>
      <c r="S51" s="1">
        <v>48.569672747538696</v>
      </c>
      <c r="T51" s="1">
        <v>0</v>
      </c>
      <c r="U51" s="1">
        <v>28.288825232154373</v>
      </c>
      <c r="V51" s="1">
        <v>70.478094837898382</v>
      </c>
      <c r="W51" s="1">
        <v>0</v>
      </c>
      <c r="X51" s="1">
        <v>40.251149036150785</v>
      </c>
      <c r="Y51" s="1">
        <v>52.568425153408995</v>
      </c>
      <c r="Z51" s="1">
        <v>54.120481071099071</v>
      </c>
      <c r="AA51" s="1">
        <v>266.23390865458583</v>
      </c>
      <c r="AB51" s="1">
        <v>55.602932062170083</v>
      </c>
      <c r="AC51" s="1">
        <v>50.599269851507671</v>
      </c>
      <c r="AD51" s="1">
        <v>34.520713344143275</v>
      </c>
      <c r="AE51" s="1">
        <v>30.617252782878229</v>
      </c>
      <c r="AF51" s="1">
        <v>0</v>
      </c>
      <c r="AG51" s="1">
        <v>34.146679406813497</v>
      </c>
      <c r="AH51" s="1">
        <v>43.045538484169185</v>
      </c>
    </row>
    <row r="52" spans="1:34" x14ac:dyDescent="0.3">
      <c r="A52" s="52">
        <f ca="1">Exceedance!U52</f>
        <v>47604</v>
      </c>
      <c r="B52" s="1">
        <v>3.1089291104603589</v>
      </c>
      <c r="C52" s="1">
        <v>3.1089291104215095</v>
      </c>
      <c r="D52" s="1">
        <v>3.1089291104410113</v>
      </c>
      <c r="E52" s="1">
        <v>0</v>
      </c>
      <c r="F52">
        <v>28.766444268694602</v>
      </c>
      <c r="G52">
        <v>177.60892911045639</v>
      </c>
      <c r="H52" s="1">
        <v>0</v>
      </c>
      <c r="I52" s="1">
        <v>16.638929110503099</v>
      </c>
      <c r="J52" s="1">
        <v>10.34392911053312</v>
      </c>
      <c r="K52" s="1">
        <v>0</v>
      </c>
      <c r="L52" s="1">
        <v>0</v>
      </c>
      <c r="M52" s="1">
        <v>0</v>
      </c>
      <c r="N52" s="1">
        <v>0</v>
      </c>
      <c r="O52" s="1">
        <v>0</v>
      </c>
      <c r="P52" s="1">
        <v>71.961929110549846</v>
      </c>
      <c r="Q52" s="1">
        <v>46.678960598664943</v>
      </c>
      <c r="R52" s="1">
        <v>0</v>
      </c>
      <c r="S52" s="1">
        <v>0</v>
      </c>
      <c r="T52" s="1">
        <v>0</v>
      </c>
      <c r="U52" s="1">
        <v>0</v>
      </c>
      <c r="V52" s="1">
        <v>44.465341425886436</v>
      </c>
      <c r="W52" s="1">
        <v>0</v>
      </c>
      <c r="X52" s="1">
        <v>11.738929110433698</v>
      </c>
      <c r="Y52" s="1">
        <v>25.690929110376413</v>
      </c>
      <c r="Z52" s="1">
        <v>0</v>
      </c>
      <c r="AA52" s="1">
        <v>217.52059418050482</v>
      </c>
      <c r="AB52" s="1">
        <v>112.9489291106599</v>
      </c>
      <c r="AC52" s="1">
        <v>0</v>
      </c>
      <c r="AD52" s="1">
        <v>0</v>
      </c>
      <c r="AE52" s="1">
        <v>0</v>
      </c>
      <c r="AF52" s="1">
        <v>28.677339048581139</v>
      </c>
      <c r="AG52" s="1">
        <v>37.901929109603877</v>
      </c>
      <c r="AH52" s="1">
        <v>46.98942265637757</v>
      </c>
    </row>
    <row r="53" spans="1:34" x14ac:dyDescent="0.3">
      <c r="A53" s="52">
        <f ca="1">Exceedance!U53</f>
        <v>47635</v>
      </c>
      <c r="B53" s="1">
        <v>66.872838472975204</v>
      </c>
      <c r="C53" s="1">
        <v>66.872838472975204</v>
      </c>
      <c r="D53" s="1">
        <v>66.872838472975204</v>
      </c>
      <c r="E53" s="1">
        <v>123.32167628776649</v>
      </c>
      <c r="F53">
        <v>315.60254494439266</v>
      </c>
      <c r="G53">
        <v>478.19083847297526</v>
      </c>
      <c r="H53" s="1">
        <v>76.1608384729752</v>
      </c>
      <c r="I53" s="1">
        <v>299.77083847297524</v>
      </c>
      <c r="J53" s="1">
        <v>0</v>
      </c>
      <c r="K53" s="1">
        <v>0</v>
      </c>
      <c r="L53" s="1">
        <v>0</v>
      </c>
      <c r="M53" s="1">
        <v>0</v>
      </c>
      <c r="N53" s="1">
        <v>0</v>
      </c>
      <c r="O53" s="1">
        <v>118.57694922370041</v>
      </c>
      <c r="P53" s="1">
        <v>43.470838472975153</v>
      </c>
      <c r="Q53" s="1">
        <v>0</v>
      </c>
      <c r="R53" s="1">
        <v>38.030221003285675</v>
      </c>
      <c r="S53" s="1">
        <v>198.77158924164496</v>
      </c>
      <c r="T53" s="1">
        <v>0</v>
      </c>
      <c r="U53" s="1">
        <v>166.50983847297513</v>
      </c>
      <c r="V53" s="1">
        <v>0</v>
      </c>
      <c r="W53" s="1">
        <v>0</v>
      </c>
      <c r="X53" s="1">
        <v>208.69683847297512</v>
      </c>
      <c r="Y53" s="1">
        <v>63.262838472975162</v>
      </c>
      <c r="Z53" s="1">
        <v>12.059602948393513</v>
      </c>
      <c r="AA53" s="1">
        <v>466.24476331855891</v>
      </c>
      <c r="AB53" s="1">
        <v>219.68683847297513</v>
      </c>
      <c r="AC53" s="1">
        <v>0</v>
      </c>
      <c r="AD53" s="1">
        <v>95.151849873918394</v>
      </c>
      <c r="AE53" s="1">
        <v>47.72280964619668</v>
      </c>
      <c r="AF53" s="1">
        <v>0</v>
      </c>
      <c r="AG53" s="1">
        <v>111.63483847297519</v>
      </c>
      <c r="AH53" s="1">
        <v>0</v>
      </c>
    </row>
    <row r="54" spans="1:34" x14ac:dyDescent="0.3">
      <c r="A54" s="52">
        <f ca="1">Exceedance!U54</f>
        <v>47665</v>
      </c>
      <c r="B54" s="1">
        <v>0.80031788657213798</v>
      </c>
      <c r="C54" s="1">
        <v>0.8003178865776307</v>
      </c>
      <c r="D54" s="1">
        <v>0.8003178865776307</v>
      </c>
      <c r="E54" s="1">
        <v>263.61531806837218</v>
      </c>
      <c r="F54">
        <v>137.15831799030303</v>
      </c>
      <c r="G54">
        <v>166.54031788657761</v>
      </c>
      <c r="H54" s="1">
        <v>209.40831788657209</v>
      </c>
      <c r="I54" s="1">
        <v>176.34931788657215</v>
      </c>
      <c r="J54" s="1">
        <v>0</v>
      </c>
      <c r="K54" s="1">
        <v>0</v>
      </c>
      <c r="L54" s="1">
        <v>0</v>
      </c>
      <c r="M54" s="1">
        <v>0</v>
      </c>
      <c r="N54" s="1">
        <v>21.012317968094056</v>
      </c>
      <c r="O54" s="1">
        <v>108.82431791754104</v>
      </c>
      <c r="P54" s="1">
        <v>0</v>
      </c>
      <c r="Q54" s="1">
        <v>0</v>
      </c>
      <c r="R54" s="1">
        <v>45.54831788659056</v>
      </c>
      <c r="S54" s="1">
        <v>198.67131793885602</v>
      </c>
      <c r="T54" s="1">
        <v>32.234318001699435</v>
      </c>
      <c r="U54" s="1">
        <v>454.34331788657209</v>
      </c>
      <c r="V54" s="1">
        <v>0</v>
      </c>
      <c r="W54" s="1">
        <v>0</v>
      </c>
      <c r="X54" s="1">
        <v>141.37031788657762</v>
      </c>
      <c r="Y54" s="1">
        <v>0</v>
      </c>
      <c r="Z54" s="1">
        <v>0</v>
      </c>
      <c r="AA54" s="1">
        <v>210.75031792489406</v>
      </c>
      <c r="AB54" s="1">
        <v>51.089317886577618</v>
      </c>
      <c r="AC54" s="1">
        <v>66.462318022718804</v>
      </c>
      <c r="AD54" s="1">
        <v>22.535317931163785</v>
      </c>
      <c r="AE54" s="1">
        <v>16.205318035921493</v>
      </c>
      <c r="AF54" s="1">
        <v>0</v>
      </c>
      <c r="AG54" s="1">
        <v>77.726317886577633</v>
      </c>
      <c r="AH54" s="1">
        <v>0</v>
      </c>
    </row>
    <row r="55" spans="1:34" x14ac:dyDescent="0.3">
      <c r="A55" s="52">
        <f ca="1">Exceedance!U55</f>
        <v>47696</v>
      </c>
      <c r="B55" s="1">
        <v>0</v>
      </c>
      <c r="C55" s="1">
        <v>0</v>
      </c>
      <c r="D55" s="1">
        <v>0</v>
      </c>
      <c r="E55" s="1">
        <v>39.475772187361891</v>
      </c>
      <c r="F55">
        <v>5.6142271177510183</v>
      </c>
      <c r="G55">
        <v>57.839500316397235</v>
      </c>
      <c r="H55" s="1">
        <v>22.396125849150263</v>
      </c>
      <c r="I55" s="1">
        <v>28.543194636001189</v>
      </c>
      <c r="J55" s="1">
        <v>0</v>
      </c>
      <c r="K55" s="1">
        <v>0</v>
      </c>
      <c r="L55" s="1">
        <v>0</v>
      </c>
      <c r="M55" s="1">
        <v>0</v>
      </c>
      <c r="N55" s="1">
        <v>0</v>
      </c>
      <c r="O55" s="1">
        <v>0</v>
      </c>
      <c r="P55" s="1">
        <v>0</v>
      </c>
      <c r="Q55" s="1">
        <v>0</v>
      </c>
      <c r="R55" s="1">
        <v>0</v>
      </c>
      <c r="S55" s="1">
        <v>13.505875551756134</v>
      </c>
      <c r="T55" s="1">
        <v>0</v>
      </c>
      <c r="U55" s="1">
        <v>71.75184475801322</v>
      </c>
      <c r="V55" s="1">
        <v>0</v>
      </c>
      <c r="W55" s="1">
        <v>0</v>
      </c>
      <c r="X55" s="1">
        <v>15.264920490048187</v>
      </c>
      <c r="Y55" s="1">
        <v>0</v>
      </c>
      <c r="Z55" s="1">
        <v>0</v>
      </c>
      <c r="AA55" s="1">
        <v>31.563127178593856</v>
      </c>
      <c r="AB55" s="1">
        <v>0</v>
      </c>
      <c r="AC55" s="1">
        <v>0</v>
      </c>
      <c r="AD55" s="1">
        <v>0</v>
      </c>
      <c r="AE55" s="1">
        <v>0</v>
      </c>
      <c r="AF55" s="1">
        <v>0</v>
      </c>
      <c r="AG55" s="1">
        <v>66.163843692960029</v>
      </c>
      <c r="AH55" s="1">
        <v>0</v>
      </c>
    </row>
    <row r="56" spans="1:34" x14ac:dyDescent="0.3">
      <c r="A56" s="52">
        <f ca="1">Exceedance!U56</f>
        <v>47727</v>
      </c>
      <c r="B56" s="1">
        <v>0</v>
      </c>
      <c r="C56" s="1">
        <v>0</v>
      </c>
      <c r="D56" s="1">
        <v>0</v>
      </c>
      <c r="E56" s="1">
        <v>30.863423096262935</v>
      </c>
      <c r="F56">
        <v>1.7456733595481055</v>
      </c>
      <c r="G56">
        <v>52.299911495119837</v>
      </c>
      <c r="H56" s="1">
        <v>17.999882167112755</v>
      </c>
      <c r="I56" s="1">
        <v>23.931181772467003</v>
      </c>
      <c r="J56" s="1">
        <v>0</v>
      </c>
      <c r="K56" s="1">
        <v>0</v>
      </c>
      <c r="L56" s="1">
        <v>0</v>
      </c>
      <c r="M56" s="1">
        <v>0</v>
      </c>
      <c r="N56" s="1">
        <v>0</v>
      </c>
      <c r="O56" s="1">
        <v>0</v>
      </c>
      <c r="P56" s="1">
        <v>0</v>
      </c>
      <c r="Q56" s="1">
        <v>0</v>
      </c>
      <c r="R56" s="1">
        <v>0</v>
      </c>
      <c r="S56" s="1">
        <v>9.3969682725788264</v>
      </c>
      <c r="T56" s="1">
        <v>0</v>
      </c>
      <c r="U56" s="1">
        <v>46.437287503389477</v>
      </c>
      <c r="V56" s="1">
        <v>0</v>
      </c>
      <c r="W56" s="1">
        <v>0</v>
      </c>
      <c r="X56" s="1">
        <v>11.076008141974777</v>
      </c>
      <c r="Y56" s="1">
        <v>0</v>
      </c>
      <c r="Z56" s="1">
        <v>0</v>
      </c>
      <c r="AA56" s="1">
        <v>26.856613327535779</v>
      </c>
      <c r="AB56" s="1">
        <v>0</v>
      </c>
      <c r="AC56" s="1">
        <v>0</v>
      </c>
      <c r="AD56" s="1">
        <v>0</v>
      </c>
      <c r="AE56" s="1">
        <v>0</v>
      </c>
      <c r="AF56" s="1">
        <v>0</v>
      </c>
      <c r="AG56" s="1">
        <v>35.916288631018247</v>
      </c>
      <c r="AH56" s="1">
        <v>0</v>
      </c>
    </row>
    <row r="57" spans="1:34" x14ac:dyDescent="0.3">
      <c r="A57" s="52">
        <f ca="1">Exceedance!U57</f>
        <v>47757</v>
      </c>
      <c r="B57" s="1">
        <v>0</v>
      </c>
      <c r="C57" s="1">
        <v>0</v>
      </c>
      <c r="D57" s="1">
        <v>0</v>
      </c>
      <c r="E57" s="1">
        <v>0</v>
      </c>
      <c r="F57">
        <v>0</v>
      </c>
      <c r="G57">
        <v>0</v>
      </c>
      <c r="H57" s="1">
        <v>0</v>
      </c>
      <c r="I57" s="1">
        <v>0</v>
      </c>
      <c r="J57" s="1">
        <v>0</v>
      </c>
      <c r="K57" s="1">
        <v>0</v>
      </c>
      <c r="L57" s="1">
        <v>0</v>
      </c>
      <c r="M57" s="1">
        <v>0</v>
      </c>
      <c r="N57" s="1">
        <v>0</v>
      </c>
      <c r="O57" s="1">
        <v>0</v>
      </c>
      <c r="P57" s="1">
        <v>0</v>
      </c>
      <c r="Q57" s="1">
        <v>0</v>
      </c>
      <c r="R57" s="1">
        <v>0</v>
      </c>
      <c r="S57" s="1">
        <v>0</v>
      </c>
      <c r="T57" s="1">
        <v>0</v>
      </c>
      <c r="U57" s="1">
        <v>0</v>
      </c>
      <c r="V57" s="1">
        <v>0</v>
      </c>
      <c r="W57" s="1">
        <v>0</v>
      </c>
      <c r="X57" s="1">
        <v>24.636777213240912</v>
      </c>
      <c r="Y57" s="1">
        <v>0</v>
      </c>
      <c r="Z57" s="1">
        <v>0</v>
      </c>
      <c r="AA57" s="1">
        <v>0</v>
      </c>
      <c r="AB57" s="1">
        <v>0</v>
      </c>
      <c r="AC57" s="1">
        <v>0</v>
      </c>
      <c r="AD57" s="1">
        <v>0</v>
      </c>
      <c r="AE57" s="1">
        <v>0</v>
      </c>
      <c r="AF57" s="1">
        <v>0</v>
      </c>
      <c r="AG57" s="1">
        <v>0</v>
      </c>
      <c r="AH57" s="1">
        <v>0</v>
      </c>
    </row>
    <row r="58" spans="1:34" x14ac:dyDescent="0.3">
      <c r="A58" s="52">
        <f ca="1">Exceedance!U58</f>
        <v>47788</v>
      </c>
      <c r="B58" s="1">
        <v>0</v>
      </c>
      <c r="C58" s="1">
        <v>0</v>
      </c>
      <c r="D58" s="1">
        <v>0</v>
      </c>
      <c r="E58" s="1">
        <v>0</v>
      </c>
      <c r="F58">
        <v>0</v>
      </c>
      <c r="G58">
        <v>0</v>
      </c>
      <c r="H58" s="1">
        <v>0</v>
      </c>
      <c r="I58" s="1">
        <v>0</v>
      </c>
      <c r="J58" s="1">
        <v>0</v>
      </c>
      <c r="K58" s="1">
        <v>0</v>
      </c>
      <c r="L58" s="1">
        <v>0</v>
      </c>
      <c r="M58" s="1">
        <v>0</v>
      </c>
      <c r="N58" s="1">
        <v>0</v>
      </c>
      <c r="O58" s="1">
        <v>0</v>
      </c>
      <c r="P58" s="1">
        <v>0</v>
      </c>
      <c r="Q58" s="1">
        <v>0</v>
      </c>
      <c r="R58" s="1">
        <v>0</v>
      </c>
      <c r="S58" s="1">
        <v>0</v>
      </c>
      <c r="T58" s="1">
        <v>0</v>
      </c>
      <c r="U58" s="1">
        <v>0</v>
      </c>
      <c r="V58" s="1">
        <v>0</v>
      </c>
      <c r="W58" s="1">
        <v>0</v>
      </c>
      <c r="X58" s="1">
        <v>0</v>
      </c>
      <c r="Y58" s="1">
        <v>0</v>
      </c>
      <c r="Z58" s="1">
        <v>0</v>
      </c>
      <c r="AA58" s="1">
        <v>0</v>
      </c>
      <c r="AB58" s="1">
        <v>0</v>
      </c>
      <c r="AC58" s="1">
        <v>0</v>
      </c>
      <c r="AD58" s="1">
        <v>0</v>
      </c>
      <c r="AE58" s="1">
        <v>0</v>
      </c>
      <c r="AF58" s="1">
        <v>0</v>
      </c>
      <c r="AG58" s="1">
        <v>0</v>
      </c>
      <c r="AH58" s="1">
        <v>0</v>
      </c>
    </row>
    <row r="59" spans="1:34" x14ac:dyDescent="0.3">
      <c r="A59" s="52">
        <f ca="1">Exceedance!U59</f>
        <v>47818</v>
      </c>
      <c r="B59" s="1">
        <v>0</v>
      </c>
      <c r="C59" s="1">
        <v>0</v>
      </c>
      <c r="D59" s="1">
        <v>0</v>
      </c>
      <c r="E59" s="1">
        <v>0</v>
      </c>
      <c r="F59">
        <v>0</v>
      </c>
      <c r="G59">
        <v>0</v>
      </c>
      <c r="H59" s="1">
        <v>0</v>
      </c>
      <c r="I59" s="1">
        <v>0</v>
      </c>
      <c r="J59" s="1">
        <v>0</v>
      </c>
      <c r="K59" s="1">
        <v>0</v>
      </c>
      <c r="L59" s="1">
        <v>0</v>
      </c>
      <c r="M59" s="1">
        <v>0</v>
      </c>
      <c r="N59" s="1">
        <v>0</v>
      </c>
      <c r="O59" s="1">
        <v>0</v>
      </c>
      <c r="P59" s="1">
        <v>0</v>
      </c>
      <c r="Q59" s="1">
        <v>0</v>
      </c>
      <c r="R59" s="1">
        <v>0</v>
      </c>
      <c r="S59" s="1">
        <v>0</v>
      </c>
      <c r="T59" s="1">
        <v>0</v>
      </c>
      <c r="U59" s="1">
        <v>0</v>
      </c>
      <c r="V59" s="1">
        <v>0</v>
      </c>
      <c r="W59" s="1">
        <v>0</v>
      </c>
      <c r="X59" s="1">
        <v>0</v>
      </c>
      <c r="Y59" s="1">
        <v>0</v>
      </c>
      <c r="Z59" s="1">
        <v>0</v>
      </c>
      <c r="AA59" s="1">
        <v>0</v>
      </c>
      <c r="AB59" s="1">
        <v>0</v>
      </c>
      <c r="AC59" s="1">
        <v>0</v>
      </c>
      <c r="AD59" s="1">
        <v>0</v>
      </c>
      <c r="AE59" s="1">
        <v>0</v>
      </c>
      <c r="AF59" s="1">
        <v>0</v>
      </c>
      <c r="AG59" s="1">
        <v>0</v>
      </c>
      <c r="AH59" s="1">
        <v>0</v>
      </c>
    </row>
    <row r="60" spans="1:34" x14ac:dyDescent="0.3">
      <c r="A60" s="52">
        <f ca="1">Exceedance!U60</f>
        <v>47849</v>
      </c>
      <c r="B60" s="1">
        <v>0</v>
      </c>
      <c r="C60" s="1">
        <v>0</v>
      </c>
      <c r="D60" s="1">
        <v>0</v>
      </c>
      <c r="E60" s="1">
        <v>0</v>
      </c>
      <c r="F60">
        <v>0</v>
      </c>
      <c r="G60">
        <v>0</v>
      </c>
      <c r="H60" s="1">
        <v>0</v>
      </c>
      <c r="I60" s="1">
        <v>0</v>
      </c>
      <c r="J60" s="1">
        <v>0</v>
      </c>
      <c r="K60" s="1">
        <v>0</v>
      </c>
      <c r="L60" s="1">
        <v>0</v>
      </c>
      <c r="M60" s="1">
        <v>0</v>
      </c>
      <c r="N60" s="1">
        <v>0</v>
      </c>
      <c r="O60" s="1">
        <v>0</v>
      </c>
      <c r="P60" s="1">
        <v>0</v>
      </c>
      <c r="Q60" s="1">
        <v>0</v>
      </c>
      <c r="R60" s="1">
        <v>0</v>
      </c>
      <c r="S60" s="1">
        <v>0</v>
      </c>
      <c r="T60" s="1">
        <v>0</v>
      </c>
      <c r="U60" s="1">
        <v>0</v>
      </c>
      <c r="V60" s="1">
        <v>0</v>
      </c>
      <c r="W60" s="1">
        <v>0</v>
      </c>
      <c r="X60" s="1">
        <v>0</v>
      </c>
      <c r="Y60" s="1">
        <v>0</v>
      </c>
      <c r="Z60" s="1">
        <v>0</v>
      </c>
      <c r="AA60" s="1">
        <v>0</v>
      </c>
      <c r="AB60" s="1">
        <v>0</v>
      </c>
      <c r="AC60" s="1">
        <v>0</v>
      </c>
      <c r="AD60" s="1">
        <v>0</v>
      </c>
      <c r="AE60" s="1">
        <v>0</v>
      </c>
      <c r="AF60" s="1">
        <v>0</v>
      </c>
      <c r="AG60" s="1">
        <v>0</v>
      </c>
      <c r="AH60" s="1">
        <v>0</v>
      </c>
    </row>
    <row r="61" spans="1:34" x14ac:dyDescent="0.3">
      <c r="A61" s="52">
        <f ca="1">Exceedance!U61</f>
        <v>47880</v>
      </c>
      <c r="B61" s="1">
        <v>0</v>
      </c>
      <c r="C61" s="1">
        <v>0</v>
      </c>
      <c r="D61" s="1">
        <v>0</v>
      </c>
      <c r="E61" s="1">
        <v>0</v>
      </c>
      <c r="F61">
        <v>0</v>
      </c>
      <c r="G61">
        <v>0</v>
      </c>
      <c r="H61" s="1">
        <v>0</v>
      </c>
      <c r="I61" s="1">
        <v>0</v>
      </c>
      <c r="J61" s="1">
        <v>0</v>
      </c>
      <c r="K61" s="1">
        <v>0</v>
      </c>
      <c r="L61" s="1">
        <v>0</v>
      </c>
      <c r="M61" s="1">
        <v>0</v>
      </c>
      <c r="N61" s="1">
        <v>0</v>
      </c>
      <c r="O61" s="1">
        <v>0</v>
      </c>
      <c r="P61" s="1">
        <v>0</v>
      </c>
      <c r="Q61" s="1">
        <v>0</v>
      </c>
      <c r="R61" s="1">
        <v>0</v>
      </c>
      <c r="S61" s="1">
        <v>0</v>
      </c>
      <c r="T61" s="1">
        <v>0</v>
      </c>
      <c r="U61" s="1">
        <v>0</v>
      </c>
      <c r="V61" s="1">
        <v>0</v>
      </c>
      <c r="W61" s="1">
        <v>0</v>
      </c>
      <c r="X61" s="1">
        <v>0</v>
      </c>
      <c r="Y61" s="1">
        <v>0</v>
      </c>
      <c r="Z61" s="1">
        <v>0</v>
      </c>
      <c r="AA61" s="1">
        <v>0</v>
      </c>
      <c r="AB61" s="1">
        <v>0</v>
      </c>
      <c r="AC61" s="1">
        <v>0</v>
      </c>
      <c r="AD61" s="1">
        <v>0</v>
      </c>
      <c r="AE61" s="1">
        <v>0</v>
      </c>
      <c r="AF61" s="1">
        <v>0</v>
      </c>
      <c r="AG61" s="1">
        <v>0</v>
      </c>
      <c r="AH61" s="1">
        <v>0</v>
      </c>
    </row>
    <row r="62" spans="1:34" x14ac:dyDescent="0.3">
      <c r="A62" s="52">
        <f ca="1">Exceedance!U62</f>
        <v>47908</v>
      </c>
      <c r="B62" s="1">
        <v>0</v>
      </c>
      <c r="C62" s="1">
        <v>0</v>
      </c>
      <c r="D62" s="1">
        <v>0</v>
      </c>
      <c r="E62" s="1">
        <v>0</v>
      </c>
      <c r="F62">
        <v>0</v>
      </c>
      <c r="G62">
        <v>0</v>
      </c>
      <c r="H62" s="1">
        <v>0</v>
      </c>
      <c r="I62" s="1">
        <v>0</v>
      </c>
      <c r="J62" s="1">
        <v>0</v>
      </c>
      <c r="K62" s="1">
        <v>0</v>
      </c>
      <c r="L62" s="1">
        <v>0</v>
      </c>
      <c r="M62" s="1">
        <v>0</v>
      </c>
      <c r="N62" s="1">
        <v>0</v>
      </c>
      <c r="O62" s="1">
        <v>0</v>
      </c>
      <c r="P62" s="1">
        <v>0</v>
      </c>
      <c r="Q62" s="1">
        <v>0</v>
      </c>
      <c r="R62" s="1">
        <v>0</v>
      </c>
      <c r="S62" s="1">
        <v>0</v>
      </c>
      <c r="T62" s="1">
        <v>0</v>
      </c>
      <c r="U62" s="1">
        <v>0</v>
      </c>
      <c r="V62" s="1">
        <v>0</v>
      </c>
      <c r="W62" s="1">
        <v>0</v>
      </c>
      <c r="X62" s="1">
        <v>0</v>
      </c>
      <c r="Y62" s="1">
        <v>0</v>
      </c>
      <c r="Z62" s="1">
        <v>0</v>
      </c>
      <c r="AA62" s="1">
        <v>0</v>
      </c>
      <c r="AB62" s="1">
        <v>0</v>
      </c>
      <c r="AC62" s="1">
        <v>0</v>
      </c>
      <c r="AD62" s="1">
        <v>0</v>
      </c>
      <c r="AE62" s="1">
        <v>0</v>
      </c>
      <c r="AF62" s="1">
        <v>0</v>
      </c>
      <c r="AG62" s="1">
        <v>0</v>
      </c>
      <c r="AH62" s="1">
        <v>0</v>
      </c>
    </row>
    <row r="63" spans="1:34" x14ac:dyDescent="0.3">
      <c r="A63" s="52">
        <f ca="1">Exceedance!U63</f>
        <v>47939</v>
      </c>
      <c r="B63" s="1">
        <v>48.397924962540017</v>
      </c>
      <c r="C63" s="1">
        <v>48.421171792968472</v>
      </c>
      <c r="D63" s="1">
        <v>48.409304535268106</v>
      </c>
      <c r="E63" s="1">
        <v>83.440317667459851</v>
      </c>
      <c r="F63">
        <v>62.20960354343174</v>
      </c>
      <c r="G63">
        <v>55.416441265116845</v>
      </c>
      <c r="H63" s="1">
        <v>34.383964223249414</v>
      </c>
      <c r="I63" s="1">
        <v>52.379444686058399</v>
      </c>
      <c r="J63" s="1">
        <v>0</v>
      </c>
      <c r="K63" s="1">
        <v>0</v>
      </c>
      <c r="L63" s="1">
        <v>12.618636550778902</v>
      </c>
      <c r="M63" s="1">
        <v>48.806592044702832</v>
      </c>
      <c r="N63" s="1">
        <v>42.558285525486731</v>
      </c>
      <c r="O63" s="1">
        <v>68.441185612243984</v>
      </c>
      <c r="P63" s="1">
        <v>0.64748385642982409</v>
      </c>
      <c r="Q63" s="1">
        <v>4.0783694811852751</v>
      </c>
      <c r="R63" s="1">
        <v>48.668603235495404</v>
      </c>
      <c r="S63" s="1">
        <v>0</v>
      </c>
      <c r="T63" s="1">
        <v>26.885610100261665</v>
      </c>
      <c r="U63" s="1">
        <v>70.481546655256466</v>
      </c>
      <c r="V63" s="1">
        <v>0</v>
      </c>
      <c r="W63" s="1">
        <v>40.238167420823622</v>
      </c>
      <c r="X63" s="1">
        <v>53.063332506646752</v>
      </c>
      <c r="Y63" s="1">
        <v>54.113469743413503</v>
      </c>
      <c r="Z63" s="1">
        <v>266.19771690983129</v>
      </c>
      <c r="AA63" s="1">
        <v>55.631868550044075</v>
      </c>
      <c r="AB63" s="1">
        <v>49.562294808315791</v>
      </c>
      <c r="AC63" s="1">
        <v>34.518730528709931</v>
      </c>
      <c r="AD63" s="1">
        <v>30.77315712805942</v>
      </c>
      <c r="AE63" s="1">
        <v>0</v>
      </c>
      <c r="AF63" s="1">
        <v>33.847165144578128</v>
      </c>
      <c r="AG63" s="1">
        <v>43.056474544312984</v>
      </c>
      <c r="AH63" s="1">
        <v>32.790924442585819</v>
      </c>
    </row>
    <row r="64" spans="1:34" x14ac:dyDescent="0.3">
      <c r="A64" s="52">
        <f ca="1">Exceedance!U64</f>
        <v>47969</v>
      </c>
      <c r="B64" s="1">
        <v>3.1089291104603589</v>
      </c>
      <c r="C64" s="1">
        <v>3.1089291104215095</v>
      </c>
      <c r="D64" s="1">
        <v>3.1089291104410113</v>
      </c>
      <c r="E64" s="1">
        <v>28.762085994103796</v>
      </c>
      <c r="F64">
        <v>177.60892911045639</v>
      </c>
      <c r="G64">
        <v>0</v>
      </c>
      <c r="H64" s="1">
        <v>16.638929110510936</v>
      </c>
      <c r="I64" s="1">
        <v>10.343929110533164</v>
      </c>
      <c r="J64" s="1">
        <v>0</v>
      </c>
      <c r="K64" s="1">
        <v>0</v>
      </c>
      <c r="L64" s="1">
        <v>0</v>
      </c>
      <c r="M64" s="1">
        <v>0</v>
      </c>
      <c r="N64" s="1">
        <v>0</v>
      </c>
      <c r="O64" s="1">
        <v>71.961929110549846</v>
      </c>
      <c r="P64" s="1">
        <v>45.948068826657241</v>
      </c>
      <c r="Q64" s="1">
        <v>0</v>
      </c>
      <c r="R64" s="1">
        <v>0</v>
      </c>
      <c r="S64" s="1">
        <v>0</v>
      </c>
      <c r="T64" s="1">
        <v>0</v>
      </c>
      <c r="U64" s="1">
        <v>44.472212741560462</v>
      </c>
      <c r="V64" s="1">
        <v>0</v>
      </c>
      <c r="W64" s="1">
        <v>11.738929110433668</v>
      </c>
      <c r="X64" s="1">
        <v>25.690929110399647</v>
      </c>
      <c r="Y64" s="1">
        <v>0</v>
      </c>
      <c r="Z64" s="1">
        <v>217.48104801458192</v>
      </c>
      <c r="AA64" s="1">
        <v>112.94892911065996</v>
      </c>
      <c r="AB64" s="1">
        <v>0</v>
      </c>
      <c r="AC64" s="1">
        <v>0</v>
      </c>
      <c r="AD64" s="1">
        <v>0</v>
      </c>
      <c r="AE64" s="1">
        <v>28.708316220874352</v>
      </c>
      <c r="AF64" s="1">
        <v>37.901929109702344</v>
      </c>
      <c r="AG64" s="1">
        <v>47.011188687466067</v>
      </c>
      <c r="AH64" s="1">
        <v>30.580929110242714</v>
      </c>
    </row>
    <row r="65" spans="1:34" x14ac:dyDescent="0.3">
      <c r="A65" s="52">
        <f ca="1">Exceedance!U65</f>
        <v>48000</v>
      </c>
      <c r="B65" s="1">
        <v>66.872838472975204</v>
      </c>
      <c r="C65" s="1">
        <v>66.872838472975204</v>
      </c>
      <c r="D65" s="1">
        <v>66.872838472975204</v>
      </c>
      <c r="E65" s="1">
        <v>315.60639344980416</v>
      </c>
      <c r="F65">
        <v>478.19083847297526</v>
      </c>
      <c r="G65">
        <v>76.1608384729752</v>
      </c>
      <c r="H65" s="1">
        <v>299.77083847297524</v>
      </c>
      <c r="I65" s="1">
        <v>0</v>
      </c>
      <c r="J65" s="1">
        <v>0</v>
      </c>
      <c r="K65" s="1">
        <v>0</v>
      </c>
      <c r="L65" s="1">
        <v>0</v>
      </c>
      <c r="M65" s="1">
        <v>0</v>
      </c>
      <c r="N65" s="1">
        <v>118.59758474664541</v>
      </c>
      <c r="O65" s="1">
        <v>43.470838472975153</v>
      </c>
      <c r="P65" s="1">
        <v>0</v>
      </c>
      <c r="Q65" s="1">
        <v>38.027514934269036</v>
      </c>
      <c r="R65" s="1">
        <v>198.67564583131784</v>
      </c>
      <c r="S65" s="1">
        <v>0</v>
      </c>
      <c r="T65" s="1">
        <v>166.50983847297513</v>
      </c>
      <c r="U65" s="1">
        <v>0</v>
      </c>
      <c r="V65" s="1">
        <v>0</v>
      </c>
      <c r="W65" s="1">
        <v>208.69683847297512</v>
      </c>
      <c r="X65" s="1">
        <v>63.262838472975162</v>
      </c>
      <c r="Y65" s="1">
        <v>12.06642076921251</v>
      </c>
      <c r="Z65" s="1">
        <v>466.28008995063283</v>
      </c>
      <c r="AA65" s="1">
        <v>219.68683847297513</v>
      </c>
      <c r="AB65" s="1">
        <v>0</v>
      </c>
      <c r="AC65" s="1">
        <v>95.153787592306045</v>
      </c>
      <c r="AD65" s="1">
        <v>47.572221889161767</v>
      </c>
      <c r="AE65" s="1">
        <v>0</v>
      </c>
      <c r="AF65" s="1">
        <v>111.63483847297519</v>
      </c>
      <c r="AG65" s="1">
        <v>0</v>
      </c>
      <c r="AH65" s="1">
        <v>0</v>
      </c>
    </row>
    <row r="66" spans="1:34" x14ac:dyDescent="0.3">
      <c r="A66" s="52">
        <f ca="1">Exceedance!U66</f>
        <v>48030</v>
      </c>
      <c r="B66" s="1">
        <v>0.80031788657213798</v>
      </c>
      <c r="C66" s="1">
        <v>0.8003178865776307</v>
      </c>
      <c r="D66" s="1">
        <v>0.8003178865776307</v>
      </c>
      <c r="E66" s="1">
        <v>137.15831799029115</v>
      </c>
      <c r="F66">
        <v>166.54031788657761</v>
      </c>
      <c r="G66">
        <v>209.40831788657209</v>
      </c>
      <c r="H66" s="1">
        <v>176.34931788657764</v>
      </c>
      <c r="I66" s="1">
        <v>0</v>
      </c>
      <c r="J66" s="1">
        <v>0</v>
      </c>
      <c r="K66" s="1">
        <v>0</v>
      </c>
      <c r="L66" s="1">
        <v>0</v>
      </c>
      <c r="M66" s="1">
        <v>21.012317968074814</v>
      </c>
      <c r="N66" s="1">
        <v>108.82431791753147</v>
      </c>
      <c r="O66" s="1">
        <v>0</v>
      </c>
      <c r="P66" s="1">
        <v>0</v>
      </c>
      <c r="Q66" s="1">
        <v>45.548317886604508</v>
      </c>
      <c r="R66" s="1">
        <v>198.67131793931915</v>
      </c>
      <c r="S66" s="1">
        <v>32.234318001666111</v>
      </c>
      <c r="T66" s="1">
        <v>454.34331788657749</v>
      </c>
      <c r="U66" s="1">
        <v>0</v>
      </c>
      <c r="V66" s="1">
        <v>0</v>
      </c>
      <c r="W66" s="1">
        <v>141.37031788657762</v>
      </c>
      <c r="X66" s="1">
        <v>0</v>
      </c>
      <c r="Y66" s="1">
        <v>0</v>
      </c>
      <c r="Z66" s="1">
        <v>210.75031792471972</v>
      </c>
      <c r="AA66" s="1">
        <v>51.089317886577618</v>
      </c>
      <c r="AB66" s="1">
        <v>66.46231802458631</v>
      </c>
      <c r="AC66" s="1">
        <v>22.535317931161536</v>
      </c>
      <c r="AD66" s="1">
        <v>16.205318036121465</v>
      </c>
      <c r="AE66" s="1">
        <v>0</v>
      </c>
      <c r="AF66" s="1">
        <v>77.726317886577633</v>
      </c>
      <c r="AG66" s="1">
        <v>0</v>
      </c>
      <c r="AH66" s="1">
        <v>0</v>
      </c>
    </row>
    <row r="67" spans="1:34" x14ac:dyDescent="0.3">
      <c r="A67" s="52">
        <f ca="1">Exceedance!U67</f>
        <v>48061</v>
      </c>
      <c r="B67" s="1">
        <v>0</v>
      </c>
      <c r="C67" s="1">
        <v>0</v>
      </c>
      <c r="D67" s="1">
        <v>0</v>
      </c>
      <c r="E67" s="1">
        <v>5.6142271177510183</v>
      </c>
      <c r="F67">
        <v>57.839500316397235</v>
      </c>
      <c r="G67">
        <v>22.396125849150263</v>
      </c>
      <c r="H67" s="1">
        <v>28.543194635997594</v>
      </c>
      <c r="I67" s="1">
        <v>0</v>
      </c>
      <c r="J67" s="1">
        <v>0</v>
      </c>
      <c r="K67" s="1">
        <v>0</v>
      </c>
      <c r="L67" s="1">
        <v>0</v>
      </c>
      <c r="M67" s="1">
        <v>0</v>
      </c>
      <c r="N67" s="1">
        <v>0</v>
      </c>
      <c r="O67" s="1">
        <v>0</v>
      </c>
      <c r="P67" s="1">
        <v>0</v>
      </c>
      <c r="Q67" s="1">
        <v>0</v>
      </c>
      <c r="R67" s="1">
        <v>13.505875551759729</v>
      </c>
      <c r="S67" s="1">
        <v>0</v>
      </c>
      <c r="T67" s="1">
        <v>71.751844758007238</v>
      </c>
      <c r="U67" s="1">
        <v>0</v>
      </c>
      <c r="V67" s="1">
        <v>0</v>
      </c>
      <c r="W67" s="1">
        <v>15.264920490048187</v>
      </c>
      <c r="X67" s="1">
        <v>0</v>
      </c>
      <c r="Y67" s="1">
        <v>0</v>
      </c>
      <c r="Z67" s="1">
        <v>31.563127178593856</v>
      </c>
      <c r="AA67" s="1">
        <v>0</v>
      </c>
      <c r="AB67" s="1">
        <v>0</v>
      </c>
      <c r="AC67" s="1">
        <v>0</v>
      </c>
      <c r="AD67" s="1">
        <v>0</v>
      </c>
      <c r="AE67" s="1">
        <v>0</v>
      </c>
      <c r="AF67" s="1">
        <v>66.163843692960029</v>
      </c>
      <c r="AG67" s="1">
        <v>0</v>
      </c>
      <c r="AH67" s="1">
        <v>0</v>
      </c>
    </row>
    <row r="68" spans="1:34" x14ac:dyDescent="0.3">
      <c r="A68" s="52">
        <f ca="1">Exceedance!U68</f>
        <v>48092</v>
      </c>
      <c r="B68" s="1">
        <v>0</v>
      </c>
      <c r="C68" s="1">
        <v>0</v>
      </c>
      <c r="D68" s="1">
        <v>0</v>
      </c>
      <c r="E68" s="1">
        <v>1.7456733595481055</v>
      </c>
      <c r="F68">
        <v>52.299911495119837</v>
      </c>
      <c r="G68">
        <v>17.999882167112755</v>
      </c>
      <c r="H68" s="1">
        <v>23.931181772467003</v>
      </c>
      <c r="I68" s="1">
        <v>0</v>
      </c>
      <c r="J68" s="1">
        <v>0</v>
      </c>
      <c r="K68" s="1">
        <v>0</v>
      </c>
      <c r="L68" s="1">
        <v>0</v>
      </c>
      <c r="M68" s="1">
        <v>0</v>
      </c>
      <c r="N68" s="1">
        <v>0</v>
      </c>
      <c r="O68" s="1">
        <v>0</v>
      </c>
      <c r="P68" s="1">
        <v>0</v>
      </c>
      <c r="Q68" s="1">
        <v>0</v>
      </c>
      <c r="R68" s="1">
        <v>9.3969682725788264</v>
      </c>
      <c r="S68" s="1">
        <v>0</v>
      </c>
      <c r="T68" s="1">
        <v>46.437287503389477</v>
      </c>
      <c r="U68" s="1">
        <v>0</v>
      </c>
      <c r="V68" s="1">
        <v>0</v>
      </c>
      <c r="W68" s="1">
        <v>11.076008141974777</v>
      </c>
      <c r="X68" s="1">
        <v>0</v>
      </c>
      <c r="Y68" s="1">
        <v>0</v>
      </c>
      <c r="Z68" s="1">
        <v>26.856613327535779</v>
      </c>
      <c r="AA68" s="1">
        <v>0</v>
      </c>
      <c r="AB68" s="1">
        <v>0</v>
      </c>
      <c r="AC68" s="1">
        <v>0</v>
      </c>
      <c r="AD68" s="1">
        <v>0</v>
      </c>
      <c r="AE68" s="1">
        <v>0</v>
      </c>
      <c r="AF68" s="1">
        <v>35.916288631018247</v>
      </c>
      <c r="AG68" s="1">
        <v>0</v>
      </c>
      <c r="AH68" s="1">
        <v>0</v>
      </c>
    </row>
    <row r="69" spans="1:34" x14ac:dyDescent="0.3">
      <c r="A69" s="52" t="str">
        <f ca="1">Exceedance!U69</f>
        <v/>
      </c>
      <c r="B69" s="1"/>
      <c r="C69" s="1"/>
      <c r="D69" s="1"/>
      <c r="F69"/>
      <c r="G69"/>
    </row>
    <row r="70" spans="1:34" x14ac:dyDescent="0.3">
      <c r="A70" s="52" t="str">
        <f ca="1">Exceedance!U70</f>
        <v/>
      </c>
      <c r="B70" s="1"/>
      <c r="C70" s="1"/>
      <c r="D70" s="1"/>
      <c r="F70"/>
      <c r="G70"/>
    </row>
    <row r="71" spans="1:34" x14ac:dyDescent="0.3">
      <c r="A71" s="52" t="str">
        <f ca="1">Exceedance!U71</f>
        <v/>
      </c>
      <c r="B71" s="1"/>
      <c r="C71" s="1"/>
      <c r="D71" s="1"/>
      <c r="F71"/>
      <c r="G71"/>
    </row>
    <row r="72" spans="1:34" x14ac:dyDescent="0.3">
      <c r="A72" s="52" t="str">
        <f ca="1">Exceedance!U72</f>
        <v/>
      </c>
      <c r="B72" s="1"/>
      <c r="C72" s="1"/>
      <c r="D72" s="1"/>
      <c r="F72"/>
      <c r="G72"/>
    </row>
    <row r="73" spans="1:34" x14ac:dyDescent="0.3">
      <c r="A73" s="52" t="str">
        <f ca="1">Exceedance!U73</f>
        <v/>
      </c>
      <c r="B73" s="1"/>
      <c r="C73" s="1"/>
      <c r="D73" s="1"/>
      <c r="F73"/>
      <c r="G73"/>
    </row>
    <row r="74" spans="1:34" x14ac:dyDescent="0.3">
      <c r="A74" s="52" t="str">
        <f ca="1">Exceedance!U74</f>
        <v/>
      </c>
      <c r="B74" s="1"/>
      <c r="C74" s="1"/>
      <c r="D74" s="1"/>
      <c r="F74"/>
      <c r="G74"/>
    </row>
    <row r="75" spans="1:34" x14ac:dyDescent="0.3">
      <c r="A75" s="52" t="str">
        <f ca="1">Exceedance!U75</f>
        <v/>
      </c>
      <c r="B75" s="1"/>
      <c r="C75" s="1"/>
      <c r="D75" s="1"/>
      <c r="F75"/>
      <c r="G75"/>
    </row>
    <row r="76" spans="1:34" x14ac:dyDescent="0.3">
      <c r="A76" s="52" t="str">
        <f ca="1">Exceedance!U76</f>
        <v/>
      </c>
      <c r="B76" s="1"/>
      <c r="C76" s="1"/>
      <c r="D76" s="1"/>
      <c r="F76"/>
      <c r="G76"/>
    </row>
    <row r="77" spans="1:34" x14ac:dyDescent="0.3">
      <c r="A77" s="52" t="str">
        <f ca="1">Exceedance!U77</f>
        <v/>
      </c>
      <c r="B77" s="1"/>
      <c r="C77" s="1"/>
      <c r="D77" s="1"/>
      <c r="F77"/>
      <c r="G77"/>
    </row>
    <row r="78" spans="1:34" x14ac:dyDescent="0.3">
      <c r="A78" s="52" t="str">
        <f ca="1">Exceedance!U78</f>
        <v/>
      </c>
      <c r="B78" s="1"/>
      <c r="C78" s="1"/>
      <c r="D78" s="1"/>
      <c r="F78"/>
      <c r="G78"/>
    </row>
    <row r="79" spans="1:34" x14ac:dyDescent="0.3">
      <c r="A79" s="52" t="str">
        <f ca="1">Exceedance!U79</f>
        <v/>
      </c>
      <c r="B79" s="1"/>
      <c r="C79" s="1"/>
      <c r="D79" s="1"/>
      <c r="F79"/>
      <c r="G79"/>
    </row>
    <row r="80" spans="1:34" x14ac:dyDescent="0.3">
      <c r="A80" s="52" t="str">
        <f ca="1">Exceedance!U80</f>
        <v/>
      </c>
      <c r="B80" s="1"/>
      <c r="C80" s="1"/>
      <c r="D80" s="1"/>
      <c r="F80"/>
      <c r="G80"/>
    </row>
    <row r="81" spans="1:7" x14ac:dyDescent="0.3">
      <c r="A81" s="52" t="str">
        <f ca="1">Exceedance!U81</f>
        <v/>
      </c>
      <c r="B81" s="1"/>
      <c r="C81" s="1"/>
      <c r="D81" s="1"/>
      <c r="F81"/>
      <c r="G81"/>
    </row>
    <row r="82" spans="1:7" x14ac:dyDescent="0.3">
      <c r="A82" s="52" t="str">
        <f ca="1">Exceedance!U82</f>
        <v/>
      </c>
      <c r="B82" s="1"/>
      <c r="C82" s="1"/>
      <c r="D82" s="1"/>
      <c r="F82"/>
      <c r="G82"/>
    </row>
    <row r="83" spans="1:7" x14ac:dyDescent="0.3">
      <c r="A83" s="52" t="str">
        <f ca="1">Exceedance!U83</f>
        <v/>
      </c>
      <c r="B83" s="1"/>
      <c r="C83" s="1"/>
      <c r="D83" s="1"/>
      <c r="F83"/>
      <c r="G83"/>
    </row>
    <row r="84" spans="1:7" x14ac:dyDescent="0.3">
      <c r="A84" s="52" t="str">
        <f ca="1">Exceedance!U84</f>
        <v/>
      </c>
      <c r="B84" s="1"/>
      <c r="C84" s="1"/>
      <c r="D84" s="1"/>
      <c r="F84"/>
      <c r="G84"/>
    </row>
    <row r="85" spans="1:7" x14ac:dyDescent="0.3">
      <c r="A85" s="52" t="str">
        <f ca="1">Exceedance!U85</f>
        <v/>
      </c>
      <c r="B85" s="1"/>
      <c r="C85" s="1"/>
      <c r="D85" s="1"/>
      <c r="F85"/>
      <c r="G85"/>
    </row>
    <row r="86" spans="1:7" x14ac:dyDescent="0.3">
      <c r="A86" s="52" t="str">
        <f ca="1">Exceedance!U86</f>
        <v/>
      </c>
      <c r="B86" s="1"/>
      <c r="C86" s="1"/>
      <c r="D86" s="1"/>
      <c r="F86"/>
      <c r="G86"/>
    </row>
    <row r="87" spans="1:7" x14ac:dyDescent="0.3">
      <c r="A87" s="52" t="str">
        <f ca="1">Exceedance!U87</f>
        <v/>
      </c>
      <c r="B87" s="1"/>
      <c r="C87" s="1"/>
      <c r="D87" s="1"/>
      <c r="F87"/>
      <c r="G87"/>
    </row>
    <row r="88" spans="1:7" x14ac:dyDescent="0.3">
      <c r="A88" s="52" t="str">
        <f ca="1">Exceedance!U88</f>
        <v/>
      </c>
      <c r="B88" s="1"/>
      <c r="C88" s="1"/>
      <c r="D88" s="1"/>
      <c r="F88"/>
      <c r="G88"/>
    </row>
    <row r="89" spans="1:7" x14ac:dyDescent="0.3">
      <c r="A89" s="52" t="str">
        <f ca="1">Exceedance!U89</f>
        <v/>
      </c>
      <c r="B89" s="1"/>
      <c r="C89" s="1"/>
      <c r="D89" s="1"/>
      <c r="F89"/>
      <c r="G89"/>
    </row>
    <row r="90" spans="1:7" x14ac:dyDescent="0.3">
      <c r="A90" s="52" t="str">
        <f ca="1">Exceedance!U90</f>
        <v/>
      </c>
      <c r="B90" s="1"/>
      <c r="C90" s="1"/>
      <c r="D90" s="1"/>
      <c r="F90"/>
      <c r="G90"/>
    </row>
    <row r="91" spans="1:7" x14ac:dyDescent="0.3">
      <c r="A91" s="52" t="str">
        <f ca="1">Exceedance!U91</f>
        <v/>
      </c>
      <c r="B91" s="1"/>
      <c r="C91" s="1"/>
      <c r="D91" s="1"/>
      <c r="F91"/>
      <c r="G91"/>
    </row>
    <row r="92" spans="1:7" x14ac:dyDescent="0.3">
      <c r="A92" s="52" t="str">
        <f ca="1">Exceedance!U92</f>
        <v/>
      </c>
      <c r="B92" s="1"/>
      <c r="C92" s="1"/>
      <c r="D92" s="1"/>
      <c r="F92"/>
      <c r="G92"/>
    </row>
    <row r="93" spans="1:7" x14ac:dyDescent="0.3">
      <c r="A93" s="52" t="str">
        <f ca="1">Exceedance!U93</f>
        <v/>
      </c>
      <c r="B93" s="1"/>
      <c r="C93" s="1"/>
      <c r="D93" s="1"/>
      <c r="F93"/>
      <c r="G93"/>
    </row>
    <row r="94" spans="1:7" x14ac:dyDescent="0.3">
      <c r="A94" s="52" t="str">
        <f ca="1">Exceedance!U94</f>
        <v/>
      </c>
      <c r="B94" s="1"/>
      <c r="C94" s="1"/>
      <c r="D94" s="1"/>
      <c r="F94"/>
      <c r="G94"/>
    </row>
    <row r="95" spans="1:7" x14ac:dyDescent="0.3">
      <c r="A95" s="52" t="str">
        <f ca="1">Exceedance!U95</f>
        <v/>
      </c>
      <c r="B95" s="1"/>
      <c r="C95" s="1"/>
      <c r="D95" s="1"/>
      <c r="F95"/>
      <c r="G95"/>
    </row>
    <row r="96" spans="1:7" x14ac:dyDescent="0.3">
      <c r="A96" s="52" t="str">
        <f ca="1">Exceedance!U96</f>
        <v/>
      </c>
      <c r="B96" s="1"/>
      <c r="C96" s="1"/>
      <c r="D96" s="1"/>
      <c r="F96"/>
      <c r="G96"/>
    </row>
    <row r="97" spans="1:7" x14ac:dyDescent="0.3">
      <c r="A97" s="52" t="str">
        <f ca="1">Exceedance!U97</f>
        <v/>
      </c>
      <c r="B97" s="1"/>
      <c r="C97" s="1"/>
      <c r="D97" s="1"/>
      <c r="F97"/>
      <c r="G97"/>
    </row>
    <row r="98" spans="1:7" x14ac:dyDescent="0.3">
      <c r="A98" s="52" t="str">
        <f ca="1">Exceedance!U98</f>
        <v/>
      </c>
      <c r="B98" s="1"/>
      <c r="C98" s="1"/>
      <c r="D98" s="1"/>
      <c r="F98"/>
      <c r="G98"/>
    </row>
    <row r="99" spans="1:7" x14ac:dyDescent="0.3">
      <c r="A99" s="52" t="str">
        <f ca="1">Exceedance!U99</f>
        <v/>
      </c>
      <c r="B99" s="1"/>
      <c r="C99" s="1"/>
      <c r="D99" s="1"/>
      <c r="F99"/>
      <c r="G99"/>
    </row>
    <row r="100" spans="1:7" x14ac:dyDescent="0.3">
      <c r="A100" s="52" t="str">
        <f ca="1">Exceedance!U100</f>
        <v/>
      </c>
      <c r="B100" s="1"/>
      <c r="C100" s="1"/>
      <c r="D100" s="1"/>
      <c r="F100"/>
      <c r="G100"/>
    </row>
    <row r="101" spans="1:7" x14ac:dyDescent="0.3">
      <c r="B101" s="1"/>
      <c r="C101" s="1"/>
      <c r="D101" s="1"/>
    </row>
    <row r="102" spans="1:7" x14ac:dyDescent="0.3">
      <c r="B102" s="1"/>
      <c r="C102" s="1"/>
      <c r="D102" s="1"/>
    </row>
    <row r="103" spans="1:7" x14ac:dyDescent="0.3">
      <c r="B103" s="1"/>
      <c r="C103" s="1"/>
      <c r="D103" s="1"/>
    </row>
    <row r="104" spans="1:7" x14ac:dyDescent="0.3">
      <c r="B104" s="1"/>
      <c r="C104" s="1"/>
      <c r="D104" s="1"/>
    </row>
    <row r="105" spans="1:7" x14ac:dyDescent="0.3">
      <c r="B105" s="1"/>
      <c r="C105" s="1"/>
      <c r="D105" s="1"/>
    </row>
    <row r="106" spans="1:7" x14ac:dyDescent="0.3">
      <c r="B106" s="1"/>
      <c r="C106" s="1"/>
      <c r="D106" s="1"/>
    </row>
    <row r="107" spans="1:7" x14ac:dyDescent="0.3">
      <c r="B107" s="1"/>
      <c r="C107" s="1"/>
      <c r="D107" s="1"/>
    </row>
    <row r="108" spans="1:7" x14ac:dyDescent="0.3">
      <c r="B108" s="1"/>
      <c r="C108" s="1"/>
      <c r="D108" s="1"/>
    </row>
    <row r="109" spans="1:7" x14ac:dyDescent="0.3">
      <c r="B109" s="1"/>
      <c r="C109" s="1"/>
      <c r="D109" s="1"/>
    </row>
    <row r="110" spans="1:7" x14ac:dyDescent="0.3">
      <c r="B110" s="1"/>
      <c r="C110" s="1"/>
      <c r="D110" s="1"/>
    </row>
    <row r="111" spans="1:7" x14ac:dyDescent="0.3">
      <c r="B111" s="1"/>
      <c r="C111" s="1"/>
      <c r="D111" s="1"/>
    </row>
    <row r="112" spans="1:7"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E1:AE1"/>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62">
    <tabColor theme="3" tint="0.79998168889431442"/>
  </sheetPr>
  <dimension ref="A1:AH175"/>
  <sheetViews>
    <sheetView workbookViewId="0">
      <selection activeCell="B4" sqref="B4:AQ175"/>
    </sheetView>
  </sheetViews>
  <sheetFormatPr defaultRowHeight="14.4" x14ac:dyDescent="0.3"/>
  <cols>
    <col min="1" max="1" width="8.5546875" style="78"/>
    <col min="2" max="4" width="9.44140625" style="185"/>
  </cols>
  <sheetData>
    <row r="1" spans="1:34" s="78" customFormat="1" x14ac:dyDescent="0.3">
      <c r="A1" s="50"/>
      <c r="E1" s="854" t="s">
        <v>167</v>
      </c>
      <c r="F1" s="854"/>
      <c r="G1" s="854"/>
      <c r="H1" s="854"/>
      <c r="I1" s="854"/>
      <c r="J1" s="854"/>
      <c r="K1" s="854"/>
      <c r="L1" s="854"/>
      <c r="M1" s="854"/>
      <c r="N1" s="854"/>
      <c r="O1" s="854"/>
      <c r="P1" s="854"/>
      <c r="Q1" s="854"/>
      <c r="R1" s="854"/>
      <c r="S1" s="854"/>
      <c r="T1" s="854"/>
      <c r="U1" s="854"/>
      <c r="V1" s="854"/>
      <c r="W1" s="854"/>
      <c r="X1" s="854"/>
      <c r="Y1" s="854"/>
      <c r="Z1" s="854"/>
      <c r="AA1" s="854"/>
      <c r="AB1" s="854"/>
      <c r="AC1" s="854"/>
      <c r="AD1" s="854"/>
      <c r="AE1" s="854"/>
    </row>
    <row r="2" spans="1:34" s="78" customFormat="1" x14ac:dyDescent="0.3">
      <c r="A2" s="50"/>
      <c r="B2" s="78" t="s">
        <v>288</v>
      </c>
      <c r="C2" s="78" t="s">
        <v>287</v>
      </c>
      <c r="D2" s="78" t="s">
        <v>289</v>
      </c>
      <c r="E2" s="78">
        <v>1991</v>
      </c>
      <c r="F2" s="78">
        <v>1992</v>
      </c>
      <c r="G2" s="78">
        <v>1993</v>
      </c>
      <c r="H2" s="78">
        <v>1994</v>
      </c>
      <c r="I2" s="78">
        <v>1995</v>
      </c>
      <c r="J2" s="78">
        <v>1996</v>
      </c>
      <c r="K2" s="78">
        <v>1997</v>
      </c>
      <c r="L2" s="78">
        <v>1998</v>
      </c>
      <c r="M2" s="78">
        <v>1999</v>
      </c>
      <c r="N2" s="78">
        <v>2000</v>
      </c>
      <c r="O2" s="78">
        <v>2001</v>
      </c>
      <c r="P2" s="78">
        <v>2002</v>
      </c>
      <c r="Q2" s="78">
        <v>2003</v>
      </c>
      <c r="R2" s="78">
        <v>2004</v>
      </c>
      <c r="S2" s="78">
        <v>2005</v>
      </c>
      <c r="T2" s="78">
        <v>2006</v>
      </c>
      <c r="U2" s="78">
        <v>2007</v>
      </c>
      <c r="V2" s="78">
        <v>2008</v>
      </c>
      <c r="W2" s="78">
        <v>2009</v>
      </c>
      <c r="X2" s="78">
        <v>2010</v>
      </c>
      <c r="Y2" s="78">
        <v>2011</v>
      </c>
      <c r="Z2" s="78">
        <v>2012</v>
      </c>
      <c r="AA2" s="78">
        <v>2013</v>
      </c>
      <c r="AB2" s="78">
        <v>2014</v>
      </c>
      <c r="AC2" s="78">
        <v>2015</v>
      </c>
      <c r="AD2" s="78">
        <v>2016</v>
      </c>
      <c r="AE2" s="78">
        <v>2017</v>
      </c>
      <c r="AF2" s="78">
        <v>2018</v>
      </c>
      <c r="AG2" s="78">
        <v>2019</v>
      </c>
      <c r="AH2" s="78">
        <v>2020</v>
      </c>
    </row>
    <row r="3" spans="1:34" s="53" customFormat="1" x14ac:dyDescent="0.3">
      <c r="A3" s="51"/>
      <c r="B3" s="53" t="s">
        <v>323</v>
      </c>
      <c r="C3" s="53" t="s">
        <v>324</v>
      </c>
      <c r="D3" s="53" t="s">
        <v>325</v>
      </c>
      <c r="E3" s="53" t="s">
        <v>326</v>
      </c>
      <c r="F3" s="53" t="s">
        <v>327</v>
      </c>
      <c r="G3" s="53" t="s">
        <v>328</v>
      </c>
      <c r="H3" s="53" t="s">
        <v>329</v>
      </c>
      <c r="I3" s="53" t="s">
        <v>330</v>
      </c>
      <c r="J3" s="53" t="s">
        <v>331</v>
      </c>
      <c r="K3" s="53" t="s">
        <v>332</v>
      </c>
      <c r="L3" s="53" t="s">
        <v>333</v>
      </c>
      <c r="M3" s="53" t="s">
        <v>334</v>
      </c>
      <c r="N3" s="53" t="s">
        <v>335</v>
      </c>
      <c r="O3" s="53" t="s">
        <v>336</v>
      </c>
      <c r="P3" s="53" t="s">
        <v>337</v>
      </c>
      <c r="Q3" s="53" t="s">
        <v>338</v>
      </c>
      <c r="R3" s="53" t="s">
        <v>339</v>
      </c>
      <c r="S3" s="53" t="s">
        <v>340</v>
      </c>
      <c r="T3" s="53" t="s">
        <v>341</v>
      </c>
      <c r="U3" s="53" t="s">
        <v>342</v>
      </c>
      <c r="V3" s="53" t="s">
        <v>343</v>
      </c>
      <c r="W3" s="53" t="s">
        <v>344</v>
      </c>
      <c r="X3" s="53" t="s">
        <v>345</v>
      </c>
      <c r="Y3" s="53" t="s">
        <v>346</v>
      </c>
      <c r="Z3" s="53" t="s">
        <v>347</v>
      </c>
      <c r="AA3" s="53" t="s">
        <v>348</v>
      </c>
      <c r="AB3" s="53" t="s">
        <v>349</v>
      </c>
      <c r="AC3" s="53" t="s">
        <v>350</v>
      </c>
      <c r="AD3" s="53" t="s">
        <v>351</v>
      </c>
      <c r="AE3" s="53" t="s">
        <v>352</v>
      </c>
      <c r="AF3" s="53" t="s">
        <v>353</v>
      </c>
      <c r="AG3" s="53" t="s">
        <v>354</v>
      </c>
      <c r="AH3" s="53" t="s">
        <v>355</v>
      </c>
    </row>
    <row r="4" spans="1:34" x14ac:dyDescent="0.3">
      <c r="A4" s="52">
        <f ca="1">Exceedance!U4</f>
        <v>46143</v>
      </c>
      <c r="B4" s="1">
        <v>158.51824002067931</v>
      </c>
      <c r="C4" s="1">
        <v>137.56609100197954</v>
      </c>
      <c r="D4" s="1">
        <v>158.51824002067931</v>
      </c>
      <c r="E4">
        <v>158.51824002067931</v>
      </c>
      <c r="F4">
        <v>158.51824002067931</v>
      </c>
      <c r="G4">
        <v>158.51824002067931</v>
      </c>
      <c r="H4">
        <v>158.51824002067931</v>
      </c>
      <c r="I4">
        <v>152.66483225493258</v>
      </c>
      <c r="J4">
        <v>156.72628066689612</v>
      </c>
      <c r="K4">
        <v>158.51824002067931</v>
      </c>
      <c r="L4">
        <v>158.51824002067931</v>
      </c>
      <c r="M4">
        <v>153.70220653671328</v>
      </c>
      <c r="N4">
        <v>158.51824002067931</v>
      </c>
      <c r="O4">
        <v>158.51824002067931</v>
      </c>
      <c r="P4">
        <v>149.43938038981022</v>
      </c>
      <c r="Q4">
        <v>158.51824002067931</v>
      </c>
      <c r="R4">
        <v>158.51824002067931</v>
      </c>
      <c r="S4">
        <v>158.51824002067929</v>
      </c>
      <c r="T4">
        <v>158.51824002067929</v>
      </c>
      <c r="U4">
        <v>158.51824002067931</v>
      </c>
      <c r="V4">
        <v>158.51824002067931</v>
      </c>
      <c r="W4">
        <v>158.51824002067931</v>
      </c>
      <c r="X4">
        <v>130.15309564422117</v>
      </c>
      <c r="Y4">
        <v>141.81293397350245</v>
      </c>
      <c r="Z4">
        <v>158.51824002067931</v>
      </c>
      <c r="AA4">
        <v>158.51824002067931</v>
      </c>
      <c r="AB4">
        <v>158.51824002067931</v>
      </c>
      <c r="AC4">
        <v>158.51824002067931</v>
      </c>
      <c r="AD4">
        <v>158.51824002067931</v>
      </c>
      <c r="AE4">
        <v>158.51824002067931</v>
      </c>
      <c r="AF4">
        <v>158.51824002067931</v>
      </c>
      <c r="AG4">
        <v>144.89647053128846</v>
      </c>
      <c r="AH4">
        <v>145.98781798816972</v>
      </c>
    </row>
    <row r="5" spans="1:34" x14ac:dyDescent="0.3">
      <c r="A5" s="52">
        <f ca="1">Exceedance!U5</f>
        <v>46174</v>
      </c>
      <c r="B5" s="1">
        <v>288.27509010291408</v>
      </c>
      <c r="C5" s="1">
        <v>188.95347909742995</v>
      </c>
      <c r="D5" s="1">
        <v>288.27509010291408</v>
      </c>
      <c r="E5">
        <v>288.27509010291408</v>
      </c>
      <c r="F5">
        <v>237.29454082770698</v>
      </c>
      <c r="G5">
        <v>288.27509010291408</v>
      </c>
      <c r="H5">
        <v>246.02699378965326</v>
      </c>
      <c r="I5">
        <v>288.27509011193871</v>
      </c>
      <c r="J5">
        <v>288.27509010700453</v>
      </c>
      <c r="K5">
        <v>288.27509010291408</v>
      </c>
      <c r="L5">
        <v>288.27509010291408</v>
      </c>
      <c r="M5">
        <v>288.27509011012103</v>
      </c>
      <c r="N5">
        <v>279.88661100421479</v>
      </c>
      <c r="O5">
        <v>230.36441472934914</v>
      </c>
      <c r="P5">
        <v>273.43198935191867</v>
      </c>
      <c r="Q5">
        <v>267.26981199145968</v>
      </c>
      <c r="R5">
        <v>288.27509010291408</v>
      </c>
      <c r="S5">
        <v>288.27509010291408</v>
      </c>
      <c r="T5">
        <v>209.62862067408233</v>
      </c>
      <c r="U5">
        <v>209.86669437248463</v>
      </c>
      <c r="V5">
        <v>288.27509010291408</v>
      </c>
      <c r="W5">
        <v>288.27509010291408</v>
      </c>
      <c r="X5">
        <v>288.27509014389068</v>
      </c>
      <c r="Y5">
        <v>247.93256382418542</v>
      </c>
      <c r="Z5">
        <v>259.11229924422202</v>
      </c>
      <c r="AA5">
        <v>220.95250887468808</v>
      </c>
      <c r="AB5">
        <v>261.2025121788439</v>
      </c>
      <c r="AC5">
        <v>288.27509010291408</v>
      </c>
      <c r="AD5">
        <v>288.27509010291408</v>
      </c>
      <c r="AE5">
        <v>253.74295391871058</v>
      </c>
      <c r="AF5">
        <v>288.27509010291408</v>
      </c>
      <c r="AG5">
        <v>279.94893653895269</v>
      </c>
      <c r="AH5">
        <v>288.27509012294064</v>
      </c>
    </row>
    <row r="6" spans="1:34" x14ac:dyDescent="0.3">
      <c r="A6" s="52">
        <f ca="1">Exceedance!U6</f>
        <v>46204</v>
      </c>
      <c r="B6" s="1">
        <v>330.04518033013437</v>
      </c>
      <c r="C6" s="1">
        <v>199.21086969700087</v>
      </c>
      <c r="D6" s="1">
        <v>330.04518033013437</v>
      </c>
      <c r="E6">
        <v>330.04518033013437</v>
      </c>
      <c r="F6">
        <v>269.51015587489604</v>
      </c>
      <c r="G6">
        <v>330.04518033013437</v>
      </c>
      <c r="H6">
        <v>240.11066917641412</v>
      </c>
      <c r="I6">
        <v>330.04518033013596</v>
      </c>
      <c r="J6">
        <v>330.04518033013443</v>
      </c>
      <c r="K6">
        <v>327.21777623101809</v>
      </c>
      <c r="L6">
        <v>330.04518033013443</v>
      </c>
      <c r="M6">
        <v>330.04518033013505</v>
      </c>
      <c r="N6">
        <v>292.31926059251651</v>
      </c>
      <c r="O6">
        <v>229.84542296438286</v>
      </c>
      <c r="P6">
        <v>300.49000887447454</v>
      </c>
      <c r="Q6">
        <v>282.41532966241164</v>
      </c>
      <c r="R6">
        <v>330.04518033013443</v>
      </c>
      <c r="S6">
        <v>330.04518033013431</v>
      </c>
      <c r="T6">
        <v>191.82509295612607</v>
      </c>
      <c r="U6">
        <v>201.66559729200688</v>
      </c>
      <c r="V6">
        <v>330.04518033013437</v>
      </c>
      <c r="W6">
        <v>330.04518033013437</v>
      </c>
      <c r="X6">
        <v>330.04518033013608</v>
      </c>
      <c r="Y6">
        <v>330.0451799983154</v>
      </c>
      <c r="Z6">
        <v>276.85290108105596</v>
      </c>
      <c r="AA6">
        <v>225.73173875620395</v>
      </c>
      <c r="AB6">
        <v>307.89329630654584</v>
      </c>
      <c r="AC6">
        <v>330.04518033013437</v>
      </c>
      <c r="AD6">
        <v>320.3812985100675</v>
      </c>
      <c r="AE6">
        <v>271.75651380987904</v>
      </c>
      <c r="AF6">
        <v>326.9769323254543</v>
      </c>
      <c r="AG6">
        <v>330.04518038660126</v>
      </c>
      <c r="AH6">
        <v>330.04518033013318</v>
      </c>
    </row>
    <row r="7" spans="1:34" x14ac:dyDescent="0.3">
      <c r="A7" s="52">
        <f ca="1">Exceedance!U7</f>
        <v>46235</v>
      </c>
      <c r="B7" s="1">
        <v>305.05181631657638</v>
      </c>
      <c r="C7" s="1">
        <v>199.80028452448161</v>
      </c>
      <c r="D7" s="1">
        <v>297.93934575369838</v>
      </c>
      <c r="E7">
        <v>298.00910065677533</v>
      </c>
      <c r="F7">
        <v>266.68030420008677</v>
      </c>
      <c r="G7">
        <v>325.77200307160319</v>
      </c>
      <c r="H7">
        <v>230.7284258072161</v>
      </c>
      <c r="I7">
        <v>312.73498150797798</v>
      </c>
      <c r="J7">
        <v>300.28187380475515</v>
      </c>
      <c r="K7">
        <v>297.5281917499052</v>
      </c>
      <c r="L7">
        <v>310.90685597158841</v>
      </c>
      <c r="M7">
        <v>297.45909950927245</v>
      </c>
      <c r="N7">
        <v>275.07295832353714</v>
      </c>
      <c r="O7">
        <v>220.06064840877008</v>
      </c>
      <c r="P7">
        <v>280.60886627111375</v>
      </c>
      <c r="Q7">
        <v>271.35504678111073</v>
      </c>
      <c r="R7">
        <v>300.94910305677826</v>
      </c>
      <c r="S7">
        <v>304.55356526839086</v>
      </c>
      <c r="T7">
        <v>180.21233707100086</v>
      </c>
      <c r="U7">
        <v>197.7562590241987</v>
      </c>
      <c r="V7">
        <v>297.95394142147137</v>
      </c>
      <c r="W7">
        <v>306.90409331954112</v>
      </c>
      <c r="X7">
        <v>306.25861905664527</v>
      </c>
      <c r="Y7">
        <v>307.0327522403424</v>
      </c>
      <c r="Z7">
        <v>270.26957706406893</v>
      </c>
      <c r="AA7">
        <v>217.24418678892661</v>
      </c>
      <c r="AB7">
        <v>285.96271724052235</v>
      </c>
      <c r="AC7">
        <v>301.91363645378027</v>
      </c>
      <c r="AD7">
        <v>291.92347737693689</v>
      </c>
      <c r="AE7">
        <v>266.21591273392994</v>
      </c>
      <c r="AF7">
        <v>298.22407686564486</v>
      </c>
      <c r="AG7">
        <v>299.95672852624165</v>
      </c>
      <c r="AH7">
        <v>300.1148885825566</v>
      </c>
    </row>
    <row r="8" spans="1:34" x14ac:dyDescent="0.3">
      <c r="A8" s="52">
        <f ca="1">Exceedance!U8</f>
        <v>46266</v>
      </c>
      <c r="B8" s="1">
        <v>264.8383855914177</v>
      </c>
      <c r="C8" s="1">
        <v>200.49535026939753</v>
      </c>
      <c r="D8" s="1">
        <v>264.82084733690414</v>
      </c>
      <c r="E8">
        <v>264.8209696914804</v>
      </c>
      <c r="F8">
        <v>263.77803448557211</v>
      </c>
      <c r="G8">
        <v>264.86391772241598</v>
      </c>
      <c r="H8">
        <v>222.43401755973352</v>
      </c>
      <c r="I8">
        <v>264.8471126589547</v>
      </c>
      <c r="J8">
        <v>264.8262620082146</v>
      </c>
      <c r="K8">
        <v>264.82031858093848</v>
      </c>
      <c r="L8">
        <v>264.84650704945193</v>
      </c>
      <c r="M8">
        <v>264.82023201941331</v>
      </c>
      <c r="N8">
        <v>264.79630977484135</v>
      </c>
      <c r="O8">
        <v>210.87689159152595</v>
      </c>
      <c r="P8">
        <v>264.80376173364124</v>
      </c>
      <c r="Q8">
        <v>264.7897933935954</v>
      </c>
      <c r="R8">
        <v>264.82844791415027</v>
      </c>
      <c r="S8">
        <v>264.83812874388258</v>
      </c>
      <c r="T8">
        <v>170.93766025007909</v>
      </c>
      <c r="U8">
        <v>192.69155098506829</v>
      </c>
      <c r="V8">
        <v>264.82087293052734</v>
      </c>
      <c r="W8">
        <v>264.83994189786335</v>
      </c>
      <c r="X8">
        <v>264.83927888915707</v>
      </c>
      <c r="Y8">
        <v>264.84009240329863</v>
      </c>
      <c r="Z8">
        <v>261.27866085317908</v>
      </c>
      <c r="AA8">
        <v>216.06720793419311</v>
      </c>
      <c r="AB8">
        <v>264.80799939228268</v>
      </c>
      <c r="AC8">
        <v>264.83218012923277</v>
      </c>
      <c r="AD8">
        <v>264.8137071400177</v>
      </c>
      <c r="AE8">
        <v>264.78366223907841</v>
      </c>
      <c r="AF8">
        <v>264.82134684136622</v>
      </c>
      <c r="AG8">
        <v>264.82530579315875</v>
      </c>
      <c r="AH8">
        <v>264.82574039594761</v>
      </c>
    </row>
    <row r="9" spans="1:34" x14ac:dyDescent="0.3">
      <c r="A9" s="52">
        <f ca="1">Exceedance!U9</f>
        <v>46296</v>
      </c>
      <c r="B9" s="1">
        <v>246.97024281197986</v>
      </c>
      <c r="C9" s="1">
        <v>213.87952026056041</v>
      </c>
      <c r="D9" s="1">
        <v>246.9702050668227</v>
      </c>
      <c r="E9">
        <v>246.97020533014788</v>
      </c>
      <c r="F9">
        <v>246.96809707784817</v>
      </c>
      <c r="G9">
        <v>246.9702977612568</v>
      </c>
      <c r="H9">
        <v>229.14342610881377</v>
      </c>
      <c r="I9">
        <v>246.97026159403941</v>
      </c>
      <c r="J9">
        <v>246.97021672006824</v>
      </c>
      <c r="K9">
        <v>246.97020392885483</v>
      </c>
      <c r="L9">
        <v>246.97026029066888</v>
      </c>
      <c r="M9">
        <v>246.97020374255862</v>
      </c>
      <c r="N9">
        <v>246.97015225801979</v>
      </c>
      <c r="O9">
        <v>207.74819276416287</v>
      </c>
      <c r="P9">
        <v>246.97016829584052</v>
      </c>
      <c r="Q9">
        <v>246.97013823371432</v>
      </c>
      <c r="R9">
        <v>246.97022142449316</v>
      </c>
      <c r="S9">
        <v>246.97024225920336</v>
      </c>
      <c r="T9">
        <v>182.46109715709446</v>
      </c>
      <c r="U9">
        <v>208.48469552201081</v>
      </c>
      <c r="V9">
        <v>246.97020512190326</v>
      </c>
      <c r="W9">
        <v>246.97024616140263</v>
      </c>
      <c r="X9">
        <v>246.97024473450065</v>
      </c>
      <c r="Y9">
        <v>246.97024648531533</v>
      </c>
      <c r="Z9">
        <v>246.96480258048885</v>
      </c>
      <c r="AA9">
        <v>224.71283147351403</v>
      </c>
      <c r="AB9">
        <v>246.9701774159654</v>
      </c>
      <c r="AC9">
        <v>246.97022945682323</v>
      </c>
      <c r="AD9">
        <v>246.97018969996222</v>
      </c>
      <c r="AE9">
        <v>246.97012503847645</v>
      </c>
      <c r="AF9">
        <v>246.97020614183424</v>
      </c>
      <c r="AG9">
        <v>246.97021466214051</v>
      </c>
      <c r="AH9">
        <v>246.97021559747199</v>
      </c>
    </row>
    <row r="10" spans="1:34" x14ac:dyDescent="0.3">
      <c r="A10" s="52">
        <f ca="1">Exceedance!U10</f>
        <v>46327</v>
      </c>
      <c r="B10" s="1">
        <v>221.89105098371977</v>
      </c>
      <c r="C10" s="1">
        <v>196.76819495321155</v>
      </c>
      <c r="D10" s="1">
        <v>220.05761562405624</v>
      </c>
      <c r="E10">
        <v>222.1567668077497</v>
      </c>
      <c r="F10">
        <v>218.587543997464</v>
      </c>
      <c r="G10">
        <v>222.23705820410925</v>
      </c>
      <c r="H10">
        <v>201.77810912954777</v>
      </c>
      <c r="I10">
        <v>218.83295621764924</v>
      </c>
      <c r="J10">
        <v>217.06408540464398</v>
      </c>
      <c r="K10">
        <v>224.21483476852424</v>
      </c>
      <c r="L10">
        <v>221.71413932081899</v>
      </c>
      <c r="M10">
        <v>221.01669637560047</v>
      </c>
      <c r="N10">
        <v>222.83479348654237</v>
      </c>
      <c r="O10">
        <v>194.48231402323614</v>
      </c>
      <c r="P10">
        <v>220.22184734013209</v>
      </c>
      <c r="Q10">
        <v>217.04448408312885</v>
      </c>
      <c r="R10">
        <v>228.61013939473085</v>
      </c>
      <c r="S10">
        <v>221.77877130895732</v>
      </c>
      <c r="T10">
        <v>164.33869013463203</v>
      </c>
      <c r="U10">
        <v>197.29288215505795</v>
      </c>
      <c r="V10">
        <v>222.06982584103719</v>
      </c>
      <c r="W10">
        <v>226.54577579400996</v>
      </c>
      <c r="X10">
        <v>223.26188219420777</v>
      </c>
      <c r="Y10">
        <v>220.21861969505568</v>
      </c>
      <c r="Z10">
        <v>222.6668966614267</v>
      </c>
      <c r="AA10">
        <v>202.37891709747845</v>
      </c>
      <c r="AB10">
        <v>221.63241295710313</v>
      </c>
      <c r="AC10">
        <v>219.01709284196036</v>
      </c>
      <c r="AD10">
        <v>225.21040881214134</v>
      </c>
      <c r="AE10">
        <v>223.59850974633829</v>
      </c>
      <c r="AF10">
        <v>221.68532306133889</v>
      </c>
      <c r="AG10">
        <v>222.15525886820026</v>
      </c>
      <c r="AH10">
        <v>222.78766115079219</v>
      </c>
    </row>
    <row r="11" spans="1:34" x14ac:dyDescent="0.3">
      <c r="A11" s="52">
        <f ca="1">Exceedance!U11</f>
        <v>46357</v>
      </c>
      <c r="B11" s="1">
        <v>183.5501116747549</v>
      </c>
      <c r="C11" s="1">
        <v>170.85288535436212</v>
      </c>
      <c r="D11" s="1">
        <v>185.05341236854338</v>
      </c>
      <c r="E11">
        <v>190.20924292622055</v>
      </c>
      <c r="F11">
        <v>184.68647541989301</v>
      </c>
      <c r="G11">
        <v>189.84578001919175</v>
      </c>
      <c r="H11">
        <v>166.13890055116957</v>
      </c>
      <c r="I11">
        <v>188.08937503526357</v>
      </c>
      <c r="J11">
        <v>182.77259760228239</v>
      </c>
      <c r="K11">
        <v>192.03170851266276</v>
      </c>
      <c r="L11">
        <v>190.37576401995312</v>
      </c>
      <c r="M11">
        <v>189.07257604930641</v>
      </c>
      <c r="N11">
        <v>191.35436481637225</v>
      </c>
      <c r="O11">
        <v>172.30522987811275</v>
      </c>
      <c r="P11">
        <v>186.42867553175114</v>
      </c>
      <c r="Q11">
        <v>181.29500574399498</v>
      </c>
      <c r="R11">
        <v>195.09261971623272</v>
      </c>
      <c r="S11">
        <v>190.35159949075876</v>
      </c>
      <c r="T11">
        <v>140.94246007415785</v>
      </c>
      <c r="U11">
        <v>175.0081587641028</v>
      </c>
      <c r="V11">
        <v>187.6884135857338</v>
      </c>
      <c r="W11">
        <v>196.47234266323153</v>
      </c>
      <c r="X11">
        <v>192.22266864764973</v>
      </c>
      <c r="Y11">
        <v>184.37529070392765</v>
      </c>
      <c r="Z11">
        <v>191.56242204247209</v>
      </c>
      <c r="AA11">
        <v>172.35618935752339</v>
      </c>
      <c r="AB11">
        <v>182.75354624893288</v>
      </c>
      <c r="AC11">
        <v>182.87813586325527</v>
      </c>
      <c r="AD11">
        <v>170.85370640735658</v>
      </c>
      <c r="AE11">
        <v>194.4539796644388</v>
      </c>
      <c r="AF11">
        <v>188.90469150391434</v>
      </c>
      <c r="AG11">
        <v>189.91415607483265</v>
      </c>
      <c r="AH11">
        <v>191.45899098861219</v>
      </c>
    </row>
    <row r="12" spans="1:34" x14ac:dyDescent="0.3">
      <c r="A12" s="52">
        <f ca="1">Exceedance!U12</f>
        <v>46388</v>
      </c>
      <c r="B12" s="1">
        <v>144.29774515825386</v>
      </c>
      <c r="C12" s="1">
        <v>142.0085642770859</v>
      </c>
      <c r="D12" s="1">
        <v>149.129224298644</v>
      </c>
      <c r="E12">
        <v>153.80848241988227</v>
      </c>
      <c r="F12">
        <v>148.55030829592144</v>
      </c>
      <c r="G12">
        <v>153.73633638107489</v>
      </c>
      <c r="H12">
        <v>127.40655069985038</v>
      </c>
      <c r="I12">
        <v>148.57670821727569</v>
      </c>
      <c r="J12">
        <v>149.80067733217174</v>
      </c>
      <c r="K12">
        <v>155.97353916895139</v>
      </c>
      <c r="L12">
        <v>154.35058598939497</v>
      </c>
      <c r="M12">
        <v>153.99835710465635</v>
      </c>
      <c r="N12">
        <v>156.70817066738579</v>
      </c>
      <c r="O12">
        <v>146.06113784526582</v>
      </c>
      <c r="P12">
        <v>149.59026043261341</v>
      </c>
      <c r="Q12">
        <v>143.18782431432047</v>
      </c>
      <c r="R12">
        <v>156.63511201036644</v>
      </c>
      <c r="S12">
        <v>159.0075121600895</v>
      </c>
      <c r="T12">
        <v>116.0059611917612</v>
      </c>
      <c r="U12">
        <v>148.38420146614504</v>
      </c>
      <c r="V12">
        <v>151.24770883819343</v>
      </c>
      <c r="W12">
        <v>162.09690612895309</v>
      </c>
      <c r="X12">
        <v>158.53992036726729</v>
      </c>
      <c r="Y12">
        <v>146.1403487540824</v>
      </c>
      <c r="Z12">
        <v>156.44152178507881</v>
      </c>
      <c r="AA12">
        <v>139.72926716440992</v>
      </c>
      <c r="AB12">
        <v>141.5436724092751</v>
      </c>
      <c r="AC12">
        <v>143.60469520730638</v>
      </c>
      <c r="AD12">
        <v>109.32448970220929</v>
      </c>
      <c r="AE12">
        <v>160.55405583676333</v>
      </c>
      <c r="AF12">
        <v>152.94956261413384</v>
      </c>
      <c r="AG12">
        <v>154.08570114568727</v>
      </c>
      <c r="AH12">
        <v>156.3571411642385</v>
      </c>
    </row>
    <row r="13" spans="1:34" x14ac:dyDescent="0.3">
      <c r="A13" s="52">
        <f ca="1">Exceedance!U13</f>
        <v>46419</v>
      </c>
      <c r="B13" s="1">
        <v>110.08227635514476</v>
      </c>
      <c r="C13" s="1">
        <v>116.78452726404232</v>
      </c>
      <c r="D13" s="1">
        <v>117.71789348475126</v>
      </c>
      <c r="E13">
        <v>120.12890837847451</v>
      </c>
      <c r="F13">
        <v>116.53434992082184</v>
      </c>
      <c r="G13">
        <v>119.96911534625265</v>
      </c>
      <c r="H13">
        <v>102.78455704486595</v>
      </c>
      <c r="I13">
        <v>120.06762692541555</v>
      </c>
      <c r="J13">
        <v>116.9796935088379</v>
      </c>
      <c r="K13">
        <v>122.43572138027191</v>
      </c>
      <c r="L13">
        <v>122.55848371545497</v>
      </c>
      <c r="M13">
        <v>125.63381462597789</v>
      </c>
      <c r="N13">
        <v>125.09038022183422</v>
      </c>
      <c r="O13">
        <v>121.79680710668175</v>
      </c>
      <c r="P13">
        <v>124.24947924271582</v>
      </c>
      <c r="Q13">
        <v>109.52811774298421</v>
      </c>
      <c r="R13">
        <v>121.58558860110917</v>
      </c>
      <c r="S13">
        <v>128.93630004428138</v>
      </c>
      <c r="T13">
        <v>94.821427344526384</v>
      </c>
      <c r="U13">
        <v>123.32578146924452</v>
      </c>
      <c r="V13">
        <v>119.78967557197387</v>
      </c>
      <c r="W13">
        <v>129.73262500039692</v>
      </c>
      <c r="X13">
        <v>129.04312906601203</v>
      </c>
      <c r="Y13">
        <v>112.90163772435359</v>
      </c>
      <c r="Z13">
        <v>124.56693738692104</v>
      </c>
      <c r="AA13">
        <v>116.76715619340399</v>
      </c>
      <c r="AB13">
        <v>111.2575482446039</v>
      </c>
      <c r="AC13">
        <v>116.04862658457313</v>
      </c>
      <c r="AD13">
        <v>93.659749994241579</v>
      </c>
      <c r="AE13">
        <v>130.49753437940143</v>
      </c>
      <c r="AF13">
        <v>122.93664870964022</v>
      </c>
      <c r="AG13">
        <v>121.76671846820597</v>
      </c>
      <c r="AH13">
        <v>128.17462456063905</v>
      </c>
    </row>
    <row r="14" spans="1:34" x14ac:dyDescent="0.3">
      <c r="A14" s="52">
        <f ca="1">Exceedance!U14</f>
        <v>46447</v>
      </c>
      <c r="B14" s="1">
        <v>101.98232416917696</v>
      </c>
      <c r="C14" s="1">
        <v>102.064765486993</v>
      </c>
      <c r="D14" s="1">
        <v>101.94618980532546</v>
      </c>
      <c r="E14">
        <v>101.9117113789022</v>
      </c>
      <c r="F14">
        <v>101.94938273900634</v>
      </c>
      <c r="G14">
        <v>101.91308588943326</v>
      </c>
      <c r="H14">
        <v>102.13574711183877</v>
      </c>
      <c r="I14">
        <v>101.9340791946974</v>
      </c>
      <c r="J14">
        <v>101.95527044304858</v>
      </c>
      <c r="K14">
        <v>101.89380666700723</v>
      </c>
      <c r="L14">
        <v>101.90709128053071</v>
      </c>
      <c r="M14">
        <v>101.90254769489503</v>
      </c>
      <c r="N14">
        <v>101.8881741407899</v>
      </c>
      <c r="O14">
        <v>102.05042951608456</v>
      </c>
      <c r="P14">
        <v>101.92488929693786</v>
      </c>
      <c r="Q14">
        <v>101.99363355820996</v>
      </c>
      <c r="R14">
        <v>101.88351097353701</v>
      </c>
      <c r="S14">
        <v>101.87555366713775</v>
      </c>
      <c r="T14">
        <v>102.38202777008854</v>
      </c>
      <c r="U14">
        <v>102.021026346521</v>
      </c>
      <c r="V14">
        <v>101.92709688256092</v>
      </c>
      <c r="W14">
        <v>101.84550199542717</v>
      </c>
      <c r="X14">
        <v>101.86647970340675</v>
      </c>
      <c r="Y14">
        <v>101.96882196403317</v>
      </c>
      <c r="Z14">
        <v>101.89097553316245</v>
      </c>
      <c r="AA14">
        <v>102.04891242438902</v>
      </c>
      <c r="AB14">
        <v>101.99004201453643</v>
      </c>
      <c r="AC14">
        <v>101.97070359915637</v>
      </c>
      <c r="AD14">
        <v>154.59536460675847</v>
      </c>
      <c r="AE14">
        <v>101.85728003852739</v>
      </c>
      <c r="AF14">
        <v>101.91203522700449</v>
      </c>
      <c r="AG14">
        <v>101.9089774659315</v>
      </c>
      <c r="AH14">
        <v>101.88344427805819</v>
      </c>
    </row>
    <row r="15" spans="1:34" x14ac:dyDescent="0.3">
      <c r="A15" s="52">
        <f ca="1">Exceedance!U15</f>
        <v>46478</v>
      </c>
      <c r="B15" s="1">
        <v>93.659749992429838</v>
      </c>
      <c r="C15" s="1">
        <v>103.46415903601154</v>
      </c>
      <c r="D15" s="1">
        <v>93.659749992450344</v>
      </c>
      <c r="E15">
        <v>133.64682098392746</v>
      </c>
      <c r="F15">
        <v>93.659749992448539</v>
      </c>
      <c r="G15">
        <v>117.21487437331604</v>
      </c>
      <c r="H15">
        <v>93.659749992310523</v>
      </c>
      <c r="I15">
        <v>93.65974999245725</v>
      </c>
      <c r="J15">
        <v>93.659749992445199</v>
      </c>
      <c r="K15">
        <v>93.659749992480144</v>
      </c>
      <c r="L15">
        <v>93.659749992472584</v>
      </c>
      <c r="M15">
        <v>99.607764366297332</v>
      </c>
      <c r="N15">
        <v>114.98737260419431</v>
      </c>
      <c r="O15">
        <v>125.04576676293145</v>
      </c>
      <c r="P15">
        <v>116.11047555260464</v>
      </c>
      <c r="Q15">
        <v>126.08961734427938</v>
      </c>
      <c r="R15">
        <v>93.659749992485985</v>
      </c>
      <c r="S15">
        <v>93.659749992490518</v>
      </c>
      <c r="T15">
        <v>131.36425681626031</v>
      </c>
      <c r="U15">
        <v>93.659749992401501</v>
      </c>
      <c r="V15">
        <v>93.659749992461201</v>
      </c>
      <c r="W15">
        <v>117.17544204562962</v>
      </c>
      <c r="X15">
        <v>93.659749992495676</v>
      </c>
      <c r="Y15">
        <v>131.73415604260194</v>
      </c>
      <c r="Z15">
        <v>112.23259468412452</v>
      </c>
      <c r="AA15">
        <v>93.659749992379375</v>
      </c>
      <c r="AB15">
        <v>93.659749992425446</v>
      </c>
      <c r="AC15">
        <v>93.659749992436403</v>
      </c>
      <c r="AD15">
        <v>93.659750000153466</v>
      </c>
      <c r="AE15">
        <v>93.659749992500892</v>
      </c>
      <c r="AF15">
        <v>121.25282159460365</v>
      </c>
      <c r="AG15">
        <v>93.659749992471504</v>
      </c>
      <c r="AH15">
        <v>93.659749992486027</v>
      </c>
    </row>
    <row r="16" spans="1:34" x14ac:dyDescent="0.3">
      <c r="A16" s="52">
        <f ca="1">Exceedance!U16</f>
        <v>46508</v>
      </c>
      <c r="B16" s="1">
        <v>158.51824056947635</v>
      </c>
      <c r="C16" s="1">
        <v>153.17361268934869</v>
      </c>
      <c r="D16" s="1">
        <v>158.51824056947598</v>
      </c>
      <c r="E16">
        <v>158.51824023584334</v>
      </c>
      <c r="F16">
        <v>158.5182405694768</v>
      </c>
      <c r="G16">
        <v>158.5182403681666</v>
      </c>
      <c r="H16">
        <v>93.659750000016757</v>
      </c>
      <c r="I16">
        <v>114.22444706741349</v>
      </c>
      <c r="J16">
        <v>158.51824056947603</v>
      </c>
      <c r="K16">
        <v>141.43973113799538</v>
      </c>
      <c r="L16">
        <v>158.51824056947731</v>
      </c>
      <c r="M16">
        <v>158.51824052580449</v>
      </c>
      <c r="N16">
        <v>158.51824038807075</v>
      </c>
      <c r="O16">
        <v>139.60154530665125</v>
      </c>
      <c r="P16">
        <v>126.72475592059902</v>
      </c>
      <c r="Q16">
        <v>137.79809048060588</v>
      </c>
      <c r="R16">
        <v>144.21085106489016</v>
      </c>
      <c r="S16">
        <v>158.51824056947692</v>
      </c>
      <c r="T16">
        <v>158.51824026253843</v>
      </c>
      <c r="U16">
        <v>158.51824056947689</v>
      </c>
      <c r="V16">
        <v>133.33428604904867</v>
      </c>
      <c r="W16">
        <v>106.70506392710838</v>
      </c>
      <c r="X16">
        <v>158.51824056947683</v>
      </c>
      <c r="Y16">
        <v>158.51824025958328</v>
      </c>
      <c r="Z16">
        <v>141.39492884862682</v>
      </c>
      <c r="AA16">
        <v>158.51824056947834</v>
      </c>
      <c r="AB16">
        <v>158.51824056947726</v>
      </c>
      <c r="AC16">
        <v>123.63521069491067</v>
      </c>
      <c r="AD16">
        <v>135.25532464178198</v>
      </c>
      <c r="AE16">
        <v>158.51824056947683</v>
      </c>
      <c r="AF16">
        <v>122.31891546027273</v>
      </c>
      <c r="AG16">
        <v>132.42314913032496</v>
      </c>
      <c r="AH16">
        <v>100.58095594725076</v>
      </c>
    </row>
    <row r="17" spans="1:34" x14ac:dyDescent="0.3">
      <c r="A17" s="52">
        <f ca="1">Exceedance!U17</f>
        <v>46539</v>
      </c>
      <c r="B17" s="1">
        <v>288.27509010291078</v>
      </c>
      <c r="C17" s="1">
        <v>288.27509011055605</v>
      </c>
      <c r="D17" s="1">
        <v>288.27509010291038</v>
      </c>
      <c r="E17">
        <v>186.20864937938876</v>
      </c>
      <c r="F17">
        <v>288.27509010291124</v>
      </c>
      <c r="G17">
        <v>274.51026616602633</v>
      </c>
      <c r="H17">
        <v>288.27509018976281</v>
      </c>
      <c r="I17">
        <v>288.27509016298114</v>
      </c>
      <c r="J17">
        <v>288.27509010291055</v>
      </c>
      <c r="K17">
        <v>288.27509012959331</v>
      </c>
      <c r="L17">
        <v>288.27509010291169</v>
      </c>
      <c r="M17">
        <v>288.27509010291044</v>
      </c>
      <c r="N17">
        <v>244.24614898379826</v>
      </c>
      <c r="O17">
        <v>288.27509013180173</v>
      </c>
      <c r="P17">
        <v>288.27509014880798</v>
      </c>
      <c r="Q17">
        <v>288.27509013396929</v>
      </c>
      <c r="R17">
        <v>288.27509012489941</v>
      </c>
      <c r="S17">
        <v>288.27509010291129</v>
      </c>
      <c r="T17">
        <v>189.35733174291533</v>
      </c>
      <c r="U17">
        <v>288.27509010291129</v>
      </c>
      <c r="V17">
        <v>288.27509013961304</v>
      </c>
      <c r="W17">
        <v>260.51323920637253</v>
      </c>
      <c r="X17">
        <v>288.27509010291124</v>
      </c>
      <c r="Y17">
        <v>288.27509010291362</v>
      </c>
      <c r="Z17">
        <v>202.95208129246171</v>
      </c>
      <c r="AA17">
        <v>288.27509010291271</v>
      </c>
      <c r="AB17">
        <v>288.27509010291169</v>
      </c>
      <c r="AC17">
        <v>288.2750901523674</v>
      </c>
      <c r="AD17">
        <v>288.27509013761983</v>
      </c>
      <c r="AE17">
        <v>288.27509010291129</v>
      </c>
      <c r="AF17">
        <v>288.27509015393599</v>
      </c>
      <c r="AG17">
        <v>288.27509014143345</v>
      </c>
      <c r="AH17">
        <v>288.27509018098056</v>
      </c>
    </row>
    <row r="18" spans="1:34" x14ac:dyDescent="0.3">
      <c r="A18" s="52">
        <f ca="1">Exceedance!U18</f>
        <v>46569</v>
      </c>
      <c r="B18" s="1">
        <v>330.04518033013102</v>
      </c>
      <c r="C18" s="1">
        <v>330.04518033013511</v>
      </c>
      <c r="D18" s="1">
        <v>330.04518033013602</v>
      </c>
      <c r="E18">
        <v>188.60560949466645</v>
      </c>
      <c r="F18">
        <v>330.04518033013142</v>
      </c>
      <c r="G18">
        <v>272.09778948748976</v>
      </c>
      <c r="H18">
        <v>330.04518033013369</v>
      </c>
      <c r="I18">
        <v>330.0451803301346</v>
      </c>
      <c r="J18">
        <v>330.04518033013625</v>
      </c>
      <c r="K18">
        <v>330.04518033013568</v>
      </c>
      <c r="L18">
        <v>330.04518033013198</v>
      </c>
      <c r="M18">
        <v>318.67806113850344</v>
      </c>
      <c r="N18">
        <v>245.64211438603479</v>
      </c>
      <c r="O18">
        <v>330.04518033013642</v>
      </c>
      <c r="P18">
        <v>330.04518033013176</v>
      </c>
      <c r="Q18">
        <v>330.045180330135</v>
      </c>
      <c r="R18">
        <v>330.04518033013204</v>
      </c>
      <c r="S18">
        <v>330.04518033013153</v>
      </c>
      <c r="T18">
        <v>169.98427880490189</v>
      </c>
      <c r="U18">
        <v>330.04518033013147</v>
      </c>
      <c r="V18">
        <v>330.04518033013585</v>
      </c>
      <c r="W18">
        <v>330.04518055955009</v>
      </c>
      <c r="X18">
        <v>330.04518033013136</v>
      </c>
      <c r="Y18">
        <v>323.45897508340209</v>
      </c>
      <c r="Z18">
        <v>209.47623927802965</v>
      </c>
      <c r="AA18">
        <v>330.04518033013295</v>
      </c>
      <c r="AB18">
        <v>330.04518033013193</v>
      </c>
      <c r="AC18">
        <v>330.04518033013483</v>
      </c>
      <c r="AD18">
        <v>330.04518033013557</v>
      </c>
      <c r="AE18">
        <v>330.04518033013147</v>
      </c>
      <c r="AF18">
        <v>330.04518033013454</v>
      </c>
      <c r="AG18">
        <v>330.04518033013414</v>
      </c>
      <c r="AH18">
        <v>330.04518033013227</v>
      </c>
    </row>
    <row r="19" spans="1:34" x14ac:dyDescent="0.3">
      <c r="A19" s="52">
        <f ca="1">Exceedance!U19</f>
        <v>46600</v>
      </c>
      <c r="B19" s="1">
        <v>312.84573188149432</v>
      </c>
      <c r="C19" s="1">
        <v>301.29054727004558</v>
      </c>
      <c r="D19" s="1">
        <v>306.08381687814409</v>
      </c>
      <c r="E19">
        <v>181.53112750733899</v>
      </c>
      <c r="F19">
        <v>333.95587764617136</v>
      </c>
      <c r="G19">
        <v>268.21673277188091</v>
      </c>
      <c r="H19">
        <v>333.96075076311558</v>
      </c>
      <c r="I19">
        <v>313.16959801678985</v>
      </c>
      <c r="J19">
        <v>322.07174001022503</v>
      </c>
      <c r="K19">
        <v>325.70511621459332</v>
      </c>
      <c r="L19">
        <v>313.56752841184954</v>
      </c>
      <c r="M19">
        <v>288.02794465802015</v>
      </c>
      <c r="N19">
        <v>238.47416232886241</v>
      </c>
      <c r="O19">
        <v>296.0368803402547</v>
      </c>
      <c r="P19">
        <v>296.3606790728852</v>
      </c>
      <c r="Q19">
        <v>301.6292319753</v>
      </c>
      <c r="R19">
        <v>313.86820326495791</v>
      </c>
      <c r="S19">
        <v>300.27836134660924</v>
      </c>
      <c r="T19">
        <v>168.27404531227299</v>
      </c>
      <c r="U19">
        <v>303.59180496446965</v>
      </c>
      <c r="V19">
        <v>322.89563116931129</v>
      </c>
      <c r="W19">
        <v>305.72191245707734</v>
      </c>
      <c r="X19">
        <v>333.95587542313734</v>
      </c>
      <c r="Y19">
        <v>296.46646424196672</v>
      </c>
      <c r="Z19">
        <v>204.64542056389791</v>
      </c>
      <c r="AA19">
        <v>310.91336335254147</v>
      </c>
      <c r="AB19">
        <v>302.1748857234482</v>
      </c>
      <c r="AC19">
        <v>298.4079456765657</v>
      </c>
      <c r="AD19">
        <v>313.07037338957048</v>
      </c>
      <c r="AE19">
        <v>308.33535500109645</v>
      </c>
      <c r="AF19">
        <v>308.32620548763475</v>
      </c>
      <c r="AG19">
        <v>305.86216968509206</v>
      </c>
      <c r="AH19">
        <v>302.48554359417699</v>
      </c>
    </row>
    <row r="20" spans="1:34" x14ac:dyDescent="0.3">
      <c r="A20" s="52">
        <f ca="1">Exceedance!U20</f>
        <v>46631</v>
      </c>
      <c r="B20" s="1">
        <v>264.84717773159781</v>
      </c>
      <c r="C20" s="1">
        <v>264.8297241382258</v>
      </c>
      <c r="D20" s="1">
        <v>264.83912394406201</v>
      </c>
      <c r="E20">
        <v>179.58533667367598</v>
      </c>
      <c r="F20">
        <v>264.87784534974111</v>
      </c>
      <c r="G20">
        <v>264.78504273427694</v>
      </c>
      <c r="H20">
        <v>264.87784642063781</v>
      </c>
      <c r="I20">
        <v>264.84739578083082</v>
      </c>
      <c r="J20">
        <v>264.85757624639763</v>
      </c>
      <c r="K20">
        <v>264.86376529632497</v>
      </c>
      <c r="L20">
        <v>264.84772283488292</v>
      </c>
      <c r="M20">
        <v>264.81148082703976</v>
      </c>
      <c r="N20">
        <v>231.84871318167887</v>
      </c>
      <c r="O20">
        <v>264.81920647845487</v>
      </c>
      <c r="P20">
        <v>264.81928771591407</v>
      </c>
      <c r="Q20">
        <v>264.83099004802699</v>
      </c>
      <c r="R20">
        <v>264.84798195397821</v>
      </c>
      <c r="S20">
        <v>264.82625061578449</v>
      </c>
      <c r="T20">
        <v>166.59127023291759</v>
      </c>
      <c r="U20">
        <v>264.83787288433399</v>
      </c>
      <c r="V20">
        <v>264.85861745822638</v>
      </c>
      <c r="W20">
        <v>264.83883436002844</v>
      </c>
      <c r="X20">
        <v>264.87784534924845</v>
      </c>
      <c r="Y20">
        <v>264.81933673913613</v>
      </c>
      <c r="Z20">
        <v>207.84376601214058</v>
      </c>
      <c r="AA20">
        <v>264.8465078154731</v>
      </c>
      <c r="AB20">
        <v>264.83328535721779</v>
      </c>
      <c r="AC20">
        <v>264.82166939931363</v>
      </c>
      <c r="AD20">
        <v>264.8473142298526</v>
      </c>
      <c r="AE20">
        <v>264.8418666305551</v>
      </c>
      <c r="AF20">
        <v>264.84185308895991</v>
      </c>
      <c r="AG20">
        <v>264.83894658925999</v>
      </c>
      <c r="AH20">
        <v>264.8346377396478</v>
      </c>
    </row>
    <row r="21" spans="1:34" x14ac:dyDescent="0.3">
      <c r="A21" s="52">
        <f ca="1">Exceedance!U21</f>
        <v>46661</v>
      </c>
      <c r="B21" s="1">
        <v>246.97026173408807</v>
      </c>
      <c r="C21" s="1">
        <v>246.97022417113246</v>
      </c>
      <c r="D21" s="1">
        <v>246.97024440103735</v>
      </c>
      <c r="E21">
        <v>176.26278263634774</v>
      </c>
      <c r="F21">
        <v>246.97032773575887</v>
      </c>
      <c r="G21">
        <v>246.97012800952669</v>
      </c>
      <c r="H21">
        <v>246.97032773806646</v>
      </c>
      <c r="I21">
        <v>246.97026220336673</v>
      </c>
      <c r="J21">
        <v>246.97028411337268</v>
      </c>
      <c r="K21">
        <v>246.97029743320945</v>
      </c>
      <c r="L21">
        <v>246.97026290723923</v>
      </c>
      <c r="M21">
        <v>246.97018490857556</v>
      </c>
      <c r="N21">
        <v>227.57978668388199</v>
      </c>
      <c r="O21">
        <v>246.9702015354284</v>
      </c>
      <c r="P21">
        <v>246.9702017102631</v>
      </c>
      <c r="Q21">
        <v>246.97022689557545</v>
      </c>
      <c r="R21">
        <v>246.9702634649027</v>
      </c>
      <c r="S21">
        <v>246.97021669555107</v>
      </c>
      <c r="T21">
        <v>181.19739363271989</v>
      </c>
      <c r="U21">
        <v>246.9702417085534</v>
      </c>
      <c r="V21">
        <v>246.97028635423092</v>
      </c>
      <c r="W21">
        <v>246.97024377780158</v>
      </c>
      <c r="X21">
        <v>246.97032773576134</v>
      </c>
      <c r="Y21">
        <v>246.97020181576872</v>
      </c>
      <c r="Z21">
        <v>214.9019703799494</v>
      </c>
      <c r="AA21">
        <v>246.97026029231759</v>
      </c>
      <c r="AB21">
        <v>246.97023183545244</v>
      </c>
      <c r="AC21">
        <v>246.97020683603364</v>
      </c>
      <c r="AD21">
        <v>246.97026202785455</v>
      </c>
      <c r="AE21">
        <v>246.97025030373723</v>
      </c>
      <c r="AF21">
        <v>246.9702502745964</v>
      </c>
      <c r="AG21">
        <v>246.97024401933837</v>
      </c>
      <c r="AH21">
        <v>246.97023474599735</v>
      </c>
    </row>
    <row r="22" spans="1:34" x14ac:dyDescent="0.3">
      <c r="A22" s="52">
        <f ca="1">Exceedance!U22</f>
        <v>46692</v>
      </c>
      <c r="B22" s="1">
        <v>226.09433876739337</v>
      </c>
      <c r="C22" s="1">
        <v>221.2822636119632</v>
      </c>
      <c r="D22" s="1">
        <v>223.68807813612477</v>
      </c>
      <c r="E22">
        <v>161.32810148279509</v>
      </c>
      <c r="F22">
        <v>224.32702067916611</v>
      </c>
      <c r="G22">
        <v>216.44867180208209</v>
      </c>
      <c r="H22">
        <v>220.90623538301256</v>
      </c>
      <c r="I22">
        <v>220.4484040292902</v>
      </c>
      <c r="J22">
        <v>228.80525979734446</v>
      </c>
      <c r="K22">
        <v>223.1639779123546</v>
      </c>
      <c r="L22">
        <v>224.21357264596975</v>
      </c>
      <c r="M22">
        <v>223.46423641660596</v>
      </c>
      <c r="N22">
        <v>210.20895360957221</v>
      </c>
      <c r="O22">
        <v>220.59500819828003</v>
      </c>
      <c r="P22">
        <v>217.65261660131435</v>
      </c>
      <c r="Q22">
        <v>229.29863174906924</v>
      </c>
      <c r="R22">
        <v>223.41825467614265</v>
      </c>
      <c r="S22">
        <v>217.8291591833605</v>
      </c>
      <c r="T22">
        <v>175.3072429357502</v>
      </c>
      <c r="U22">
        <v>223.74498333929097</v>
      </c>
      <c r="V22">
        <v>228.95117519825382</v>
      </c>
      <c r="W22">
        <v>223.00912060114817</v>
      </c>
      <c r="X22">
        <v>225.18486476306495</v>
      </c>
      <c r="Y22">
        <v>223.71816679650144</v>
      </c>
      <c r="Z22">
        <v>194.39438255510032</v>
      </c>
      <c r="AA22">
        <v>225.41471775804322</v>
      </c>
      <c r="AB22">
        <v>219.55682543840757</v>
      </c>
      <c r="AC22">
        <v>226.34986727933367</v>
      </c>
      <c r="AD22">
        <v>230.76722057442751</v>
      </c>
      <c r="AE22">
        <v>223.96460269865474</v>
      </c>
      <c r="AF22">
        <v>223.76281153922585</v>
      </c>
      <c r="AG22">
        <v>224.7148310976504</v>
      </c>
      <c r="AH22">
        <v>222.53586498072855</v>
      </c>
    </row>
    <row r="23" spans="1:34" x14ac:dyDescent="0.3">
      <c r="A23" s="52">
        <f ca="1">Exceedance!U23</f>
        <v>46722</v>
      </c>
      <c r="B23" s="1">
        <v>190.08942950382195</v>
      </c>
      <c r="C23" s="1">
        <v>186.50737721374838</v>
      </c>
      <c r="D23" s="1">
        <v>188.29825932196292</v>
      </c>
      <c r="E23">
        <v>141.66775152004575</v>
      </c>
      <c r="F23">
        <v>192.74193273999475</v>
      </c>
      <c r="G23">
        <v>177.35317481448448</v>
      </c>
      <c r="H23">
        <v>191.05964962693596</v>
      </c>
      <c r="I23">
        <v>187.40635695140637</v>
      </c>
      <c r="J23">
        <v>198.06350559678725</v>
      </c>
      <c r="K23">
        <v>192.38892888256092</v>
      </c>
      <c r="L23">
        <v>193.52621073757481</v>
      </c>
      <c r="M23">
        <v>192.26018019699455</v>
      </c>
      <c r="N23">
        <v>183.9543249451977</v>
      </c>
      <c r="O23">
        <v>187.04636920879213</v>
      </c>
      <c r="P23">
        <v>182.20422704649715</v>
      </c>
      <c r="Q23">
        <v>196.08873618731127</v>
      </c>
      <c r="R23">
        <v>192.67002177404279</v>
      </c>
      <c r="S23">
        <v>181.50165192177715</v>
      </c>
      <c r="T23">
        <v>158.6816778191704</v>
      </c>
      <c r="U23">
        <v>189.92174352691575</v>
      </c>
      <c r="V23">
        <v>199.7013994315794</v>
      </c>
      <c r="W23">
        <v>192.03090576654381</v>
      </c>
      <c r="X23">
        <v>190.70621107876184</v>
      </c>
      <c r="Y23">
        <v>192.98287661999328</v>
      </c>
      <c r="Z23">
        <v>166.40785722651933</v>
      </c>
      <c r="AA23">
        <v>186.82254348184159</v>
      </c>
      <c r="AB23">
        <v>183.80814493516459</v>
      </c>
      <c r="AC23">
        <v>171.33894810703546</v>
      </c>
      <c r="AD23">
        <v>204.57091770677249</v>
      </c>
      <c r="AE23">
        <v>191.98965681926035</v>
      </c>
      <c r="AF23">
        <v>192.19725619921601</v>
      </c>
      <c r="AG23">
        <v>194.12173388051002</v>
      </c>
      <c r="AH23">
        <v>190.55004023168519</v>
      </c>
    </row>
    <row r="24" spans="1:34" x14ac:dyDescent="0.3">
      <c r="A24" s="52">
        <f ca="1">Exceedance!U24</f>
        <v>46753</v>
      </c>
      <c r="B24" s="1">
        <v>153.16190137155274</v>
      </c>
      <c r="C24" s="1">
        <v>150.8113693566599</v>
      </c>
      <c r="D24" s="1">
        <v>151.98718397047108</v>
      </c>
      <c r="E24">
        <v>120.01281974594919</v>
      </c>
      <c r="F24">
        <v>156.45119011951911</v>
      </c>
      <c r="G24">
        <v>135.04768712993197</v>
      </c>
      <c r="H24">
        <v>151.52345130563359</v>
      </c>
      <c r="I24">
        <v>153.95194382772831</v>
      </c>
      <c r="J24">
        <v>161.15754976821637</v>
      </c>
      <c r="K24">
        <v>156.2392542447875</v>
      </c>
      <c r="L24">
        <v>158.20122719045241</v>
      </c>
      <c r="M24">
        <v>157.64902086208613</v>
      </c>
      <c r="N24">
        <v>153.75978721916721</v>
      </c>
      <c r="O24">
        <v>150.35786203249816</v>
      </c>
      <c r="P24">
        <v>144.15022843183667</v>
      </c>
      <c r="Q24">
        <v>157.64226041608589</v>
      </c>
      <c r="R24">
        <v>161.29717792140193</v>
      </c>
      <c r="S24">
        <v>142.44241680738298</v>
      </c>
      <c r="T24">
        <v>137.81713553208269</v>
      </c>
      <c r="U24">
        <v>153.40586729823073</v>
      </c>
      <c r="V24">
        <v>165.15597834224465</v>
      </c>
      <c r="W24">
        <v>158.59588731929131</v>
      </c>
      <c r="X24">
        <v>151.45393853015517</v>
      </c>
      <c r="Y24">
        <v>157.83132843350126</v>
      </c>
      <c r="Z24">
        <v>135.93269417004834</v>
      </c>
      <c r="AA24">
        <v>143.96931694086862</v>
      </c>
      <c r="AB24">
        <v>144.72950802923492</v>
      </c>
      <c r="AC24">
        <v>108.70488455030282</v>
      </c>
      <c r="AD24">
        <v>169.6622619246946</v>
      </c>
      <c r="AE24">
        <v>155.83157936201309</v>
      </c>
      <c r="AF24">
        <v>156.34654977045139</v>
      </c>
      <c r="AG24">
        <v>158.94175335409392</v>
      </c>
      <c r="AH24">
        <v>154.00822385833831</v>
      </c>
    </row>
    <row r="25" spans="1:34" x14ac:dyDescent="0.3">
      <c r="A25" s="52">
        <f ca="1">Exceedance!U25</f>
        <v>46784</v>
      </c>
      <c r="B25" s="1">
        <v>118.67451717205505</v>
      </c>
      <c r="C25" s="1">
        <v>117.47491598970068</v>
      </c>
      <c r="D25" s="1">
        <v>118.07574034673478</v>
      </c>
      <c r="E25">
        <v>100.64971619507362</v>
      </c>
      <c r="F25">
        <v>120.71138498361819</v>
      </c>
      <c r="G25">
        <v>106.72163078398798</v>
      </c>
      <c r="H25">
        <v>121.66235265428479</v>
      </c>
      <c r="I25">
        <v>118.23048582550462</v>
      </c>
      <c r="J25">
        <v>124.00745023936989</v>
      </c>
      <c r="K25">
        <v>122.9047295207598</v>
      </c>
      <c r="L25">
        <v>127.7273976553971</v>
      </c>
      <c r="M25">
        <v>124.93951744233158</v>
      </c>
      <c r="N25">
        <v>125.18685821175325</v>
      </c>
      <c r="O25">
        <v>124.09189603307998</v>
      </c>
      <c r="P25">
        <v>109.24455073676181</v>
      </c>
      <c r="Q25">
        <v>121.2305152410361</v>
      </c>
      <c r="R25">
        <v>129.6563914440006</v>
      </c>
      <c r="S25">
        <v>106.59944759242617</v>
      </c>
      <c r="T25">
        <v>117.38893195339686</v>
      </c>
      <c r="U25">
        <v>120.68404109648759</v>
      </c>
      <c r="V25">
        <v>130.83895675244065</v>
      </c>
      <c r="W25">
        <v>128.47719142244199</v>
      </c>
      <c r="X25">
        <v>114.46917853380231</v>
      </c>
      <c r="Y25">
        <v>124.57736788533548</v>
      </c>
      <c r="Z25">
        <v>114.51998031998203</v>
      </c>
      <c r="AA25">
        <v>110.33761606416067</v>
      </c>
      <c r="AB25">
        <v>116.47420735989287</v>
      </c>
      <c r="AC25">
        <v>93.659749994293918</v>
      </c>
      <c r="AD25">
        <v>135.37676557578814</v>
      </c>
      <c r="AE25">
        <v>124.04886000093546</v>
      </c>
      <c r="AF25">
        <v>122.43065379879695</v>
      </c>
      <c r="AG25">
        <v>129.29656527029192</v>
      </c>
      <c r="AH25">
        <v>119.02247152665957</v>
      </c>
    </row>
    <row r="26" spans="1:34" x14ac:dyDescent="0.3">
      <c r="A26" s="52">
        <f ca="1">Exceedance!U26</f>
        <v>46813</v>
      </c>
      <c r="B26" s="1">
        <v>101.91108934230343</v>
      </c>
      <c r="C26" s="1">
        <v>101.9361057188174</v>
      </c>
      <c r="D26" s="1">
        <v>101.92470617207609</v>
      </c>
      <c r="E26">
        <v>102.37290559512391</v>
      </c>
      <c r="F26">
        <v>101.89101030191095</v>
      </c>
      <c r="G26">
        <v>102.04061291260662</v>
      </c>
      <c r="H26">
        <v>101.91688139343839</v>
      </c>
      <c r="I26">
        <v>101.92318347800203</v>
      </c>
      <c r="J26">
        <v>101.85744884094757</v>
      </c>
      <c r="K26">
        <v>101.89293933327843</v>
      </c>
      <c r="L26">
        <v>101.86853760669518</v>
      </c>
      <c r="M26">
        <v>101.88025695025155</v>
      </c>
      <c r="N26">
        <v>101.94231508405977</v>
      </c>
      <c r="O26">
        <v>101.92204192170328</v>
      </c>
      <c r="P26">
        <v>101.99043328446956</v>
      </c>
      <c r="Q26">
        <v>101.87665698189129</v>
      </c>
      <c r="R26">
        <v>101.85778519242274</v>
      </c>
      <c r="S26">
        <v>102.00450699249679</v>
      </c>
      <c r="T26">
        <v>102.18484222957994</v>
      </c>
      <c r="U26">
        <v>101.90721562938127</v>
      </c>
      <c r="V26">
        <v>101.8235368424416</v>
      </c>
      <c r="W26">
        <v>101.87013533436374</v>
      </c>
      <c r="X26">
        <v>101.92746732700105</v>
      </c>
      <c r="Y26">
        <v>101.87810031036024</v>
      </c>
      <c r="Z26">
        <v>102.1045661738258</v>
      </c>
      <c r="AA26">
        <v>101.96477820887807</v>
      </c>
      <c r="AB26">
        <v>101.96570089116764</v>
      </c>
      <c r="AC26">
        <v>160.11526915737096</v>
      </c>
      <c r="AD26">
        <v>101.78680537478857</v>
      </c>
      <c r="AE26">
        <v>101.89056310173639</v>
      </c>
      <c r="AF26">
        <v>101.89309425097041</v>
      </c>
      <c r="AG26">
        <v>101.85865838397419</v>
      </c>
      <c r="AH26">
        <v>101.91349895242783</v>
      </c>
    </row>
    <row r="27" spans="1:34" x14ac:dyDescent="0.3">
      <c r="A27" s="52">
        <f ca="1">Exceedance!U27</f>
        <v>46844</v>
      </c>
      <c r="B27" s="1">
        <v>93.65974999247031</v>
      </c>
      <c r="C27" s="1">
        <v>93.659749992456085</v>
      </c>
      <c r="D27" s="1">
        <v>93.659749992462565</v>
      </c>
      <c r="E27">
        <v>93.659749992121334</v>
      </c>
      <c r="F27">
        <v>110.58334170177076</v>
      </c>
      <c r="G27">
        <v>93.65974999238594</v>
      </c>
      <c r="H27">
        <v>93.659749992466999</v>
      </c>
      <c r="I27">
        <v>93.659749992463418</v>
      </c>
      <c r="J27">
        <v>93.659749992500807</v>
      </c>
      <c r="K27">
        <v>93.659749992480641</v>
      </c>
      <c r="L27">
        <v>93.659749992494497</v>
      </c>
      <c r="M27">
        <v>117.63787772384221</v>
      </c>
      <c r="N27">
        <v>121.40507212616373</v>
      </c>
      <c r="O27">
        <v>111.56249055545925</v>
      </c>
      <c r="P27">
        <v>120.69571513143481</v>
      </c>
      <c r="Q27">
        <v>93.659749992489893</v>
      </c>
      <c r="R27">
        <v>93.659749992500608</v>
      </c>
      <c r="S27">
        <v>132.15472723402533</v>
      </c>
      <c r="T27">
        <v>93.659749992271585</v>
      </c>
      <c r="U27">
        <v>93.659749992472513</v>
      </c>
      <c r="V27">
        <v>120.6174142278922</v>
      </c>
      <c r="W27">
        <v>93.659749992493587</v>
      </c>
      <c r="X27">
        <v>123.99549023750149</v>
      </c>
      <c r="Y27">
        <v>114.4871879557482</v>
      </c>
      <c r="Z27">
        <v>93.659749992335236</v>
      </c>
      <c r="AA27">
        <v>93.659749992439785</v>
      </c>
      <c r="AB27">
        <v>93.659749992439274</v>
      </c>
      <c r="AC27">
        <v>93.65975000017005</v>
      </c>
      <c r="AD27">
        <v>93.659749992540981</v>
      </c>
      <c r="AE27">
        <v>114.0270953057404</v>
      </c>
      <c r="AF27">
        <v>93.659749992480542</v>
      </c>
      <c r="AG27">
        <v>93.659749992500139</v>
      </c>
      <c r="AH27">
        <v>138.3797148228571</v>
      </c>
    </row>
    <row r="28" spans="1:34" x14ac:dyDescent="0.3">
      <c r="A28" s="52">
        <f ca="1">Exceedance!U28</f>
        <v>46874</v>
      </c>
      <c r="B28" s="1">
        <v>158.51824056947763</v>
      </c>
      <c r="C28" s="1">
        <v>158.51824056947652</v>
      </c>
      <c r="D28" s="1">
        <v>158.51824056947777</v>
      </c>
      <c r="E28">
        <v>158.51824056947677</v>
      </c>
      <c r="F28">
        <v>158.5182404241782</v>
      </c>
      <c r="G28">
        <v>93.659750000016359</v>
      </c>
      <c r="H28">
        <v>123.44535969610061</v>
      </c>
      <c r="I28">
        <v>158.51824056947601</v>
      </c>
      <c r="J28">
        <v>158.51824056947672</v>
      </c>
      <c r="K28">
        <v>158.51824056947748</v>
      </c>
      <c r="L28">
        <v>158.51824056947825</v>
      </c>
      <c r="M28">
        <v>158.51824036695362</v>
      </c>
      <c r="N28">
        <v>137.1213534663556</v>
      </c>
      <c r="O28">
        <v>130.52492148425014</v>
      </c>
      <c r="P28">
        <v>131.00511402666879</v>
      </c>
      <c r="Q28">
        <v>154.87686658715461</v>
      </c>
      <c r="R28">
        <v>158.51824056947646</v>
      </c>
      <c r="S28">
        <v>158.51824025556877</v>
      </c>
      <c r="T28">
        <v>156.8123182925074</v>
      </c>
      <c r="U28">
        <v>151.13020166879306</v>
      </c>
      <c r="V28">
        <v>114.57679383317544</v>
      </c>
      <c r="W28">
        <v>158.51824056947731</v>
      </c>
      <c r="X28">
        <v>158.51824032037948</v>
      </c>
      <c r="Y28">
        <v>152.09238210688514</v>
      </c>
      <c r="Z28">
        <v>158.51824056947601</v>
      </c>
      <c r="AA28">
        <v>158.51824056947589</v>
      </c>
      <c r="AB28">
        <v>125.95290408198406</v>
      </c>
      <c r="AC28">
        <v>146.64831503921957</v>
      </c>
      <c r="AD28">
        <v>158.51824056947765</v>
      </c>
      <c r="AE28">
        <v>108.70391151312046</v>
      </c>
      <c r="AF28">
        <v>144.18192618832728</v>
      </c>
      <c r="AG28">
        <v>107.91877721919018</v>
      </c>
      <c r="AH28">
        <v>158.51824019490437</v>
      </c>
    </row>
    <row r="29" spans="1:34" x14ac:dyDescent="0.3">
      <c r="A29" s="52">
        <f ca="1">Exceedance!U29</f>
        <v>46905</v>
      </c>
      <c r="B29" s="1">
        <v>288.27509010291203</v>
      </c>
      <c r="C29" s="1">
        <v>288.27509010291095</v>
      </c>
      <c r="D29" s="1">
        <v>288.27509010291209</v>
      </c>
      <c r="E29">
        <v>288.27509010291124</v>
      </c>
      <c r="F29">
        <v>283.80939143834024</v>
      </c>
      <c r="G29">
        <v>288.27509018976241</v>
      </c>
      <c r="H29">
        <v>288.2750901526519</v>
      </c>
      <c r="I29">
        <v>288.27509010291044</v>
      </c>
      <c r="J29">
        <v>288.27509010291112</v>
      </c>
      <c r="K29">
        <v>288.27509010291186</v>
      </c>
      <c r="L29">
        <v>288.2750901029126</v>
      </c>
      <c r="M29">
        <v>247.23899576501029</v>
      </c>
      <c r="N29">
        <v>288.27509013528982</v>
      </c>
      <c r="O29">
        <v>288.27509014369349</v>
      </c>
      <c r="P29">
        <v>288.27509014331935</v>
      </c>
      <c r="Q29">
        <v>288.27509010950251</v>
      </c>
      <c r="R29">
        <v>288.27509010291089</v>
      </c>
      <c r="S29">
        <v>197.48210321971226</v>
      </c>
      <c r="T29">
        <v>288.27509010684656</v>
      </c>
      <c r="U29">
        <v>288.27509011522073</v>
      </c>
      <c r="V29">
        <v>288.27509016261735</v>
      </c>
      <c r="W29">
        <v>288.27509010291169</v>
      </c>
      <c r="X29">
        <v>288.27509010291305</v>
      </c>
      <c r="Y29">
        <v>219.74439230694497</v>
      </c>
      <c r="Z29">
        <v>288.27509010291044</v>
      </c>
      <c r="AA29">
        <v>288.27509010291038</v>
      </c>
      <c r="AB29">
        <v>288.27509014939045</v>
      </c>
      <c r="AC29">
        <v>288.27509012172789</v>
      </c>
      <c r="AD29">
        <v>288.27509010291203</v>
      </c>
      <c r="AE29">
        <v>288.27509016899285</v>
      </c>
      <c r="AF29">
        <v>288.27509012491322</v>
      </c>
      <c r="AG29">
        <v>288.2750901705773</v>
      </c>
      <c r="AH29">
        <v>189.94920686330647</v>
      </c>
    </row>
    <row r="30" spans="1:34" x14ac:dyDescent="0.3">
      <c r="A30" s="52">
        <f ca="1">Exceedance!U30</f>
        <v>46935</v>
      </c>
      <c r="B30" s="1">
        <v>330.04518033013227</v>
      </c>
      <c r="C30" s="1">
        <v>330.04518033013113</v>
      </c>
      <c r="D30" s="1">
        <v>330.04518033013238</v>
      </c>
      <c r="E30">
        <v>330.04518033013136</v>
      </c>
      <c r="F30">
        <v>287.18508843784059</v>
      </c>
      <c r="G30">
        <v>330.04518033013329</v>
      </c>
      <c r="H30">
        <v>330.04518033013306</v>
      </c>
      <c r="I30">
        <v>330.04518033013613</v>
      </c>
      <c r="J30">
        <v>330.04518033013136</v>
      </c>
      <c r="K30">
        <v>330.0451803301321</v>
      </c>
      <c r="L30">
        <v>327.74242138931203</v>
      </c>
      <c r="M30">
        <v>249.79339474485317</v>
      </c>
      <c r="N30">
        <v>330.04518033013426</v>
      </c>
      <c r="O30">
        <v>330.04518033013159</v>
      </c>
      <c r="P30">
        <v>330.04518033013176</v>
      </c>
      <c r="Q30">
        <v>330.04518033013312</v>
      </c>
      <c r="R30">
        <v>330.04518033013107</v>
      </c>
      <c r="S30">
        <v>183.95188017743325</v>
      </c>
      <c r="T30">
        <v>330.04518033013613</v>
      </c>
      <c r="U30">
        <v>330.04518033013147</v>
      </c>
      <c r="V30">
        <v>330.04518033013426</v>
      </c>
      <c r="W30">
        <v>330.04518033013198</v>
      </c>
      <c r="X30">
        <v>330.04518033013323</v>
      </c>
      <c r="Y30">
        <v>227.6402962527807</v>
      </c>
      <c r="Z30">
        <v>330.04518033013613</v>
      </c>
      <c r="AA30">
        <v>330.04518033013602</v>
      </c>
      <c r="AB30">
        <v>330.04518033013619</v>
      </c>
      <c r="AC30">
        <v>330.04518033013147</v>
      </c>
      <c r="AD30">
        <v>330.04518033013227</v>
      </c>
      <c r="AE30">
        <v>330.04518033013477</v>
      </c>
      <c r="AF30">
        <v>330.04518033013483</v>
      </c>
      <c r="AG30">
        <v>330.04518033013358</v>
      </c>
      <c r="AH30">
        <v>192.55622087124911</v>
      </c>
    </row>
    <row r="31" spans="1:34" x14ac:dyDescent="0.3">
      <c r="A31" s="52">
        <f ca="1">Exceedance!U31</f>
        <v>46966</v>
      </c>
      <c r="B31" s="1">
        <v>306.08381687814034</v>
      </c>
      <c r="C31" s="1">
        <v>306.0838168781392</v>
      </c>
      <c r="D31" s="1">
        <v>306.08381687814045</v>
      </c>
      <c r="E31">
        <v>333.95587572049237</v>
      </c>
      <c r="F31">
        <v>276.14617370818337</v>
      </c>
      <c r="G31">
        <v>333.95718655045931</v>
      </c>
      <c r="H31">
        <v>313.76763195729103</v>
      </c>
      <c r="I31">
        <v>321.20456660706418</v>
      </c>
      <c r="J31">
        <v>324.67617424618714</v>
      </c>
      <c r="K31">
        <v>312.43955980156369</v>
      </c>
      <c r="L31">
        <v>292.98832712310059</v>
      </c>
      <c r="M31">
        <v>243.95921260555394</v>
      </c>
      <c r="N31">
        <v>295.85061863066107</v>
      </c>
      <c r="O31">
        <v>296.42859172244113</v>
      </c>
      <c r="P31">
        <v>302.50821651392181</v>
      </c>
      <c r="Q31">
        <v>313.44589716617327</v>
      </c>
      <c r="R31">
        <v>300.23055924183376</v>
      </c>
      <c r="S31">
        <v>185.92896234194205</v>
      </c>
      <c r="T31">
        <v>303.75991550430115</v>
      </c>
      <c r="U31">
        <v>321.70776728376512</v>
      </c>
      <c r="V31">
        <v>306.3270687717133</v>
      </c>
      <c r="W31">
        <v>333.95587459175721</v>
      </c>
      <c r="X31">
        <v>300.54419724849078</v>
      </c>
      <c r="Y31">
        <v>224.14455392242618</v>
      </c>
      <c r="Z31">
        <v>310.18795722649878</v>
      </c>
      <c r="AA31">
        <v>302.18704406340134</v>
      </c>
      <c r="AB31">
        <v>298.6936227863871</v>
      </c>
      <c r="AC31">
        <v>311.64451978257642</v>
      </c>
      <c r="AD31">
        <v>308.69861290607952</v>
      </c>
      <c r="AE31">
        <v>307.83826962735776</v>
      </c>
      <c r="AF31">
        <v>306.4150872450395</v>
      </c>
      <c r="AG31">
        <v>302.77507188588862</v>
      </c>
      <c r="AH31">
        <v>186.76114351198851</v>
      </c>
    </row>
    <row r="32" spans="1:34" x14ac:dyDescent="0.3">
      <c r="A32" s="52">
        <f ca="1">Exceedance!U32</f>
        <v>46997</v>
      </c>
      <c r="B32" s="1">
        <v>264.83912394406394</v>
      </c>
      <c r="C32" s="1">
        <v>264.83912394406281</v>
      </c>
      <c r="D32" s="1">
        <v>264.839123944064</v>
      </c>
      <c r="E32">
        <v>264.87784534931905</v>
      </c>
      <c r="F32">
        <v>264.79701035260661</v>
      </c>
      <c r="G32">
        <v>264.87784563738234</v>
      </c>
      <c r="H32">
        <v>264.84788729750352</v>
      </c>
      <c r="I32">
        <v>264.85670770438952</v>
      </c>
      <c r="J32">
        <v>264.86158645943408</v>
      </c>
      <c r="K32">
        <v>264.84693908057841</v>
      </c>
      <c r="L32">
        <v>264.81488351819746</v>
      </c>
      <c r="M32">
        <v>238.27619623245576</v>
      </c>
      <c r="N32">
        <v>264.81915974748267</v>
      </c>
      <c r="O32">
        <v>264.81930814628771</v>
      </c>
      <c r="P32">
        <v>264.83474476032711</v>
      </c>
      <c r="Q32">
        <v>264.8476228676725</v>
      </c>
      <c r="R32">
        <v>264.82609557270985</v>
      </c>
      <c r="S32">
        <v>187.40472775222952</v>
      </c>
      <c r="T32">
        <v>264.83789223533302</v>
      </c>
      <c r="U32">
        <v>264.85718118565001</v>
      </c>
      <c r="V32">
        <v>264.8393491983212</v>
      </c>
      <c r="W32">
        <v>264.8778453490699</v>
      </c>
      <c r="X32">
        <v>264.82711283755106</v>
      </c>
      <c r="Y32">
        <v>228.81390755821465</v>
      </c>
      <c r="Z32">
        <v>264.84525721368266</v>
      </c>
      <c r="AA32">
        <v>264.83333679367672</v>
      </c>
      <c r="AB32">
        <v>264.82218794962671</v>
      </c>
      <c r="AC32">
        <v>264.84662261325616</v>
      </c>
      <c r="AD32">
        <v>264.84245567758711</v>
      </c>
      <c r="AE32">
        <v>264.84113092705763</v>
      </c>
      <c r="AF32">
        <v>264.83943960783569</v>
      </c>
      <c r="AG32">
        <v>264.83600437066883</v>
      </c>
      <c r="AH32">
        <v>185.8017074815034</v>
      </c>
    </row>
    <row r="33" spans="1:34" x14ac:dyDescent="0.3">
      <c r="A33" s="52">
        <f ca="1">Exceedance!U33</f>
        <v>47027</v>
      </c>
      <c r="B33" s="1">
        <v>246.97024440103397</v>
      </c>
      <c r="C33" s="1">
        <v>246.97024440103283</v>
      </c>
      <c r="D33" s="1">
        <v>246.97024440103411</v>
      </c>
      <c r="E33">
        <v>246.97032773575739</v>
      </c>
      <c r="F33">
        <v>246.97015376577559</v>
      </c>
      <c r="G33">
        <v>246.97032773637983</v>
      </c>
      <c r="H33">
        <v>246.97026326118876</v>
      </c>
      <c r="I33">
        <v>246.97028224413216</v>
      </c>
      <c r="J33">
        <v>246.97029274400015</v>
      </c>
      <c r="K33">
        <v>246.97026122047365</v>
      </c>
      <c r="L33">
        <v>246.97019223172052</v>
      </c>
      <c r="M33">
        <v>235.03131299447247</v>
      </c>
      <c r="N33">
        <v>246.97020143485847</v>
      </c>
      <c r="O33">
        <v>246.97020175423438</v>
      </c>
      <c r="P33">
        <v>246.9702349763225</v>
      </c>
      <c r="Q33">
        <v>246.97026269209471</v>
      </c>
      <c r="R33">
        <v>246.9702163618723</v>
      </c>
      <c r="S33">
        <v>205.36611905518967</v>
      </c>
      <c r="T33">
        <v>246.97024175019908</v>
      </c>
      <c r="U33">
        <v>246.97028326313841</v>
      </c>
      <c r="V33">
        <v>246.97024488581613</v>
      </c>
      <c r="W33">
        <v>246.97032773575859</v>
      </c>
      <c r="X33">
        <v>246.97021855119232</v>
      </c>
      <c r="Y33">
        <v>236.99892480533723</v>
      </c>
      <c r="Z33">
        <v>246.97025760082028</v>
      </c>
      <c r="AA33">
        <v>246.97023194614923</v>
      </c>
      <c r="AB33">
        <v>246.97020795203611</v>
      </c>
      <c r="AC33">
        <v>246.97026053938478</v>
      </c>
      <c r="AD33">
        <v>246.9702515714622</v>
      </c>
      <c r="AE33">
        <v>246.97024872038691</v>
      </c>
      <c r="AF33">
        <v>246.97024508039345</v>
      </c>
      <c r="AG33">
        <v>246.97023768720592</v>
      </c>
      <c r="AH33">
        <v>183.34280908697622</v>
      </c>
    </row>
    <row r="34" spans="1:34" x14ac:dyDescent="0.3">
      <c r="A34" s="52">
        <f ca="1">Exceedance!U34</f>
        <v>47058</v>
      </c>
      <c r="B34" s="1">
        <v>225.66264004758503</v>
      </c>
      <c r="C34" s="1">
        <v>220.85861279587496</v>
      </c>
      <c r="D34" s="1">
        <v>223.26069110031827</v>
      </c>
      <c r="E34">
        <v>223.93394342712068</v>
      </c>
      <c r="F34">
        <v>216.47715244016595</v>
      </c>
      <c r="G34">
        <v>220.86878721537906</v>
      </c>
      <c r="H34">
        <v>220.64322866659768</v>
      </c>
      <c r="I34">
        <v>228.57721654939104</v>
      </c>
      <c r="J34">
        <v>223.38397376812296</v>
      </c>
      <c r="K34">
        <v>224.12431728053716</v>
      </c>
      <c r="L34">
        <v>223.95955338301127</v>
      </c>
      <c r="M34">
        <v>216.30525242919333</v>
      </c>
      <c r="N34">
        <v>220.30461428595316</v>
      </c>
      <c r="O34">
        <v>217.49981442031299</v>
      </c>
      <c r="P34">
        <v>229.45061643726524</v>
      </c>
      <c r="Q34">
        <v>223.29075427262757</v>
      </c>
      <c r="R34">
        <v>217.76287551986979</v>
      </c>
      <c r="S34">
        <v>194.75249269858435</v>
      </c>
      <c r="T34">
        <v>223.6044572300363</v>
      </c>
      <c r="U34">
        <v>228.75621134708857</v>
      </c>
      <c r="V34">
        <v>223.21708737105189</v>
      </c>
      <c r="W34">
        <v>224.68341488498484</v>
      </c>
      <c r="X34">
        <v>224.5752825230316</v>
      </c>
      <c r="Y34">
        <v>211.96084474046194</v>
      </c>
      <c r="Z34">
        <v>224.57076338407404</v>
      </c>
      <c r="AA34">
        <v>219.69701332935168</v>
      </c>
      <c r="AB34">
        <v>227.36644903805941</v>
      </c>
      <c r="AC34">
        <v>230.64680971171887</v>
      </c>
      <c r="AD34">
        <v>224.36497301646952</v>
      </c>
      <c r="AE34">
        <v>223.79281944339016</v>
      </c>
      <c r="AF34">
        <v>224.913716206852</v>
      </c>
      <c r="AG34">
        <v>222.5309544670144</v>
      </c>
      <c r="AH34">
        <v>167.06139828598901</v>
      </c>
    </row>
    <row r="35" spans="1:34" x14ac:dyDescent="0.3">
      <c r="A35" s="52">
        <f ca="1">Exceedance!U35</f>
        <v>47088</v>
      </c>
      <c r="B35" s="1">
        <v>189.2125943265446</v>
      </c>
      <c r="C35" s="1">
        <v>185.64769188944732</v>
      </c>
      <c r="D35" s="1">
        <v>187.42958779291931</v>
      </c>
      <c r="E35">
        <v>192.04436722378102</v>
      </c>
      <c r="F35">
        <v>177.27743049255668</v>
      </c>
      <c r="G35">
        <v>190.56342717359584</v>
      </c>
      <c r="H35">
        <v>187.58897517595082</v>
      </c>
      <c r="I35">
        <v>197.62957021676991</v>
      </c>
      <c r="J35">
        <v>192.60511983520774</v>
      </c>
      <c r="K35">
        <v>193.2123456585563</v>
      </c>
      <c r="L35">
        <v>192.84642997255733</v>
      </c>
      <c r="M35">
        <v>188.24567447030506</v>
      </c>
      <c r="N35">
        <v>186.51910403050599</v>
      </c>
      <c r="O35">
        <v>181.83020261641749</v>
      </c>
      <c r="P35">
        <v>196.19104731580242</v>
      </c>
      <c r="Q35">
        <v>192.44549759504682</v>
      </c>
      <c r="R35">
        <v>181.28048653900774</v>
      </c>
      <c r="S35">
        <v>173.13267665278275</v>
      </c>
      <c r="T35">
        <v>189.57511159674831</v>
      </c>
      <c r="U35">
        <v>199.28038976326471</v>
      </c>
      <c r="V35">
        <v>192.12147660684099</v>
      </c>
      <c r="W35">
        <v>189.89756636358661</v>
      </c>
      <c r="X35">
        <v>194.0192563037495</v>
      </c>
      <c r="Y35">
        <v>179.27226197383709</v>
      </c>
      <c r="Z35">
        <v>185.77591356293922</v>
      </c>
      <c r="AA35">
        <v>183.85064058726795</v>
      </c>
      <c r="AB35">
        <v>173.17443254205767</v>
      </c>
      <c r="AC35">
        <v>203.8380308941625</v>
      </c>
      <c r="AD35">
        <v>192.47559935222961</v>
      </c>
      <c r="AE35">
        <v>192.09223602750518</v>
      </c>
      <c r="AF35">
        <v>194.2517378947193</v>
      </c>
      <c r="AG35">
        <v>190.2651011442953</v>
      </c>
      <c r="AH35">
        <v>145.8522358026583</v>
      </c>
    </row>
    <row r="36" spans="1:34" x14ac:dyDescent="0.3">
      <c r="A36" s="52">
        <f ca="1">Exceedance!U36</f>
        <v>47119</v>
      </c>
      <c r="B36" s="1">
        <v>151.84318627576647</v>
      </c>
      <c r="C36" s="1">
        <v>149.51688579252252</v>
      </c>
      <c r="D36" s="1">
        <v>150.67920005865179</v>
      </c>
      <c r="E36">
        <v>155.52201958130905</v>
      </c>
      <c r="F36">
        <v>134.64895221323425</v>
      </c>
      <c r="G36">
        <v>150.68388601182079</v>
      </c>
      <c r="H36">
        <v>154.02541821782901</v>
      </c>
      <c r="I36">
        <v>160.46846482418886</v>
      </c>
      <c r="J36">
        <v>156.10208050316052</v>
      </c>
      <c r="K36">
        <v>157.59914395170404</v>
      </c>
      <c r="L36">
        <v>158.05278397892326</v>
      </c>
      <c r="M36">
        <v>156.264471354666</v>
      </c>
      <c r="N36">
        <v>149.64534290021643</v>
      </c>
      <c r="O36">
        <v>143.54398217718224</v>
      </c>
      <c r="P36">
        <v>157.60410811557142</v>
      </c>
      <c r="Q36">
        <v>160.69635934301533</v>
      </c>
      <c r="R36">
        <v>141.74080784685322</v>
      </c>
      <c r="S36">
        <v>147.158770725257</v>
      </c>
      <c r="T36">
        <v>152.8931640440297</v>
      </c>
      <c r="U36">
        <v>164.50107370461544</v>
      </c>
      <c r="V36">
        <v>158.46642598314952</v>
      </c>
      <c r="W36">
        <v>150.54529037340174</v>
      </c>
      <c r="X36">
        <v>158.60521757824625</v>
      </c>
      <c r="Y36">
        <v>144.00821210140964</v>
      </c>
      <c r="Z36">
        <v>142.89693872332558</v>
      </c>
      <c r="AA36">
        <v>144.48854104540283</v>
      </c>
      <c r="AB36">
        <v>111.33700236457786</v>
      </c>
      <c r="AC36">
        <v>168.61653342648671</v>
      </c>
      <c r="AD36">
        <v>156.04426370802352</v>
      </c>
      <c r="AE36">
        <v>155.99508411207063</v>
      </c>
      <c r="AF36">
        <v>158.85514358997426</v>
      </c>
      <c r="AG36">
        <v>153.45138429378721</v>
      </c>
      <c r="AH36">
        <v>122.56718675590336</v>
      </c>
    </row>
    <row r="37" spans="1:34" x14ac:dyDescent="0.3">
      <c r="A37" s="52">
        <f ca="1">Exceedance!U37</f>
        <v>47150</v>
      </c>
      <c r="B37" s="1">
        <v>119.12881097166529</v>
      </c>
      <c r="C37" s="1">
        <v>117.91972958746045</v>
      </c>
      <c r="D37" s="1">
        <v>118.52392870897192</v>
      </c>
      <c r="E37">
        <v>120.78904587959359</v>
      </c>
      <c r="F37">
        <v>107.1266857603726</v>
      </c>
      <c r="G37">
        <v>121.76918505537012</v>
      </c>
      <c r="H37">
        <v>119.3458551375348</v>
      </c>
      <c r="I37">
        <v>124.246419445814</v>
      </c>
      <c r="J37">
        <v>123.37333154569625</v>
      </c>
      <c r="K37">
        <v>127.97506369842202</v>
      </c>
      <c r="L37">
        <v>125.92600874741436</v>
      </c>
      <c r="M37">
        <v>126.96361839158992</v>
      </c>
      <c r="N37">
        <v>124.24803959249184</v>
      </c>
      <c r="O37">
        <v>109.53011322545795</v>
      </c>
      <c r="P37">
        <v>122.1731640741215</v>
      </c>
      <c r="Q37">
        <v>129.87289149593451</v>
      </c>
      <c r="R37">
        <v>106.79150323516818</v>
      </c>
      <c r="S37">
        <v>122.61226462667042</v>
      </c>
      <c r="T37">
        <v>120.8139422783981</v>
      </c>
      <c r="U37">
        <v>131.06490545231418</v>
      </c>
      <c r="V37">
        <v>128.92678531081148</v>
      </c>
      <c r="W37">
        <v>114.57633530835479</v>
      </c>
      <c r="X37">
        <v>125.87937581898164</v>
      </c>
      <c r="Y37">
        <v>119.14920372705841</v>
      </c>
      <c r="Z37">
        <v>110.42457045985192</v>
      </c>
      <c r="AA37">
        <v>116.92966485513051</v>
      </c>
      <c r="AB37">
        <v>93.659749993586246</v>
      </c>
      <c r="AC37">
        <v>135.37438028137709</v>
      </c>
      <c r="AD37">
        <v>124.77589276032488</v>
      </c>
      <c r="AE37">
        <v>122.86180994498532</v>
      </c>
      <c r="AF37">
        <v>129.78007232011859</v>
      </c>
      <c r="AG37">
        <v>119.31951378409329</v>
      </c>
      <c r="AH37">
        <v>102.28132154460465</v>
      </c>
    </row>
    <row r="38" spans="1:34" x14ac:dyDescent="0.3">
      <c r="A38" s="52">
        <f ca="1">Exceedance!U38</f>
        <v>47178</v>
      </c>
      <c r="B38" s="1">
        <v>101.91866649678934</v>
      </c>
      <c r="C38" s="1">
        <v>101.94259417049769</v>
      </c>
      <c r="D38" s="1">
        <v>101.93037934951444</v>
      </c>
      <c r="E38">
        <v>101.89713942192773</v>
      </c>
      <c r="F38">
        <v>102.03971105225564</v>
      </c>
      <c r="G38">
        <v>101.92113186610037</v>
      </c>
      <c r="H38">
        <v>101.9201935969822</v>
      </c>
      <c r="I38">
        <v>101.86018648702448</v>
      </c>
      <c r="J38">
        <v>101.89079908006953</v>
      </c>
      <c r="K38">
        <v>101.87101754866165</v>
      </c>
      <c r="L38">
        <v>101.87387719470183</v>
      </c>
      <c r="M38">
        <v>101.91108644268759</v>
      </c>
      <c r="N38">
        <v>101.92434678948483</v>
      </c>
      <c r="O38">
        <v>101.99122604534836</v>
      </c>
      <c r="P38">
        <v>101.87538237279952</v>
      </c>
      <c r="Q38">
        <v>101.86063503797894</v>
      </c>
      <c r="R38">
        <v>102.00723214898144</v>
      </c>
      <c r="S38">
        <v>102.04283012380041</v>
      </c>
      <c r="T38">
        <v>101.91024571333014</v>
      </c>
      <c r="U38">
        <v>101.82404271199337</v>
      </c>
      <c r="V38">
        <v>101.86776049208241</v>
      </c>
      <c r="W38">
        <v>101.9329488493741</v>
      </c>
      <c r="X38">
        <v>101.86937976409284</v>
      </c>
      <c r="Y38">
        <v>101.98867065464519</v>
      </c>
      <c r="Z38">
        <v>101.97241877094396</v>
      </c>
      <c r="AA38">
        <v>101.96524321994549</v>
      </c>
      <c r="AB38">
        <v>151.64898756290296</v>
      </c>
      <c r="AC38">
        <v>101.79273435933879</v>
      </c>
      <c r="AD38">
        <v>101.88417069884717</v>
      </c>
      <c r="AE38">
        <v>101.89361737360683</v>
      </c>
      <c r="AF38">
        <v>101.85717912620235</v>
      </c>
      <c r="AG38">
        <v>101.91371508099772</v>
      </c>
      <c r="AH38">
        <v>102.32855380138173</v>
      </c>
    </row>
    <row r="39" spans="1:34" x14ac:dyDescent="0.3">
      <c r="A39" s="52">
        <f ca="1">Exceedance!U39</f>
        <v>47209</v>
      </c>
      <c r="B39" s="1">
        <v>93.65974999246599</v>
      </c>
      <c r="C39" s="1">
        <v>93.65974999245239</v>
      </c>
      <c r="D39" s="1">
        <v>93.659749992459339</v>
      </c>
      <c r="E39">
        <v>111.34967072951086</v>
      </c>
      <c r="F39">
        <v>93.659749992386665</v>
      </c>
      <c r="G39">
        <v>93.659749992464626</v>
      </c>
      <c r="H39">
        <v>93.659749992465123</v>
      </c>
      <c r="I39">
        <v>93.659749992499243</v>
      </c>
      <c r="J39">
        <v>93.659749992481835</v>
      </c>
      <c r="K39">
        <v>93.659749992493076</v>
      </c>
      <c r="L39">
        <v>118.48557527364784</v>
      </c>
      <c r="M39">
        <v>121.85211042406799</v>
      </c>
      <c r="N39">
        <v>112.15053260217316</v>
      </c>
      <c r="O39">
        <v>121.13361940703552</v>
      </c>
      <c r="P39">
        <v>93.659749992490617</v>
      </c>
      <c r="Q39">
        <v>93.659749992498988</v>
      </c>
      <c r="R39">
        <v>132.83316078378832</v>
      </c>
      <c r="S39">
        <v>93.659749992384178</v>
      </c>
      <c r="T39">
        <v>93.659749992470807</v>
      </c>
      <c r="U39">
        <v>121.43926424900097</v>
      </c>
      <c r="V39">
        <v>93.659749992494923</v>
      </c>
      <c r="W39">
        <v>124.84126409158748</v>
      </c>
      <c r="X39">
        <v>117.11532245078639</v>
      </c>
      <c r="Y39">
        <v>93.659749992426214</v>
      </c>
      <c r="Z39">
        <v>93.659749992435451</v>
      </c>
      <c r="AA39">
        <v>93.659749992439529</v>
      </c>
      <c r="AB39">
        <v>93.659750000143362</v>
      </c>
      <c r="AC39">
        <v>93.659749992537584</v>
      </c>
      <c r="AD39">
        <v>114.69136603456451</v>
      </c>
      <c r="AE39">
        <v>93.659749992480243</v>
      </c>
      <c r="AF39">
        <v>93.659749992500949</v>
      </c>
      <c r="AG39">
        <v>140.21599887978286</v>
      </c>
      <c r="AH39">
        <v>93.6597499921576</v>
      </c>
    </row>
    <row r="40" spans="1:34" x14ac:dyDescent="0.3">
      <c r="A40" s="52">
        <f ca="1">Exceedance!U40</f>
        <v>47239</v>
      </c>
      <c r="B40" s="1">
        <v>158.51824056947592</v>
      </c>
      <c r="C40" s="1">
        <v>158.51824056947805</v>
      </c>
      <c r="D40" s="1">
        <v>158.51824056947711</v>
      </c>
      <c r="E40">
        <v>158.51824041616013</v>
      </c>
      <c r="F40">
        <v>93.659750000016359</v>
      </c>
      <c r="G40">
        <v>123.62335823997576</v>
      </c>
      <c r="H40">
        <v>158.51824056947774</v>
      </c>
      <c r="I40">
        <v>158.51824056947777</v>
      </c>
      <c r="J40">
        <v>158.51824056947606</v>
      </c>
      <c r="K40">
        <v>158.51824056947686</v>
      </c>
      <c r="L40">
        <v>158.51824036267342</v>
      </c>
      <c r="M40">
        <v>138.44271920459568</v>
      </c>
      <c r="N40">
        <v>131.7971132356752</v>
      </c>
      <c r="O40">
        <v>132.20291095418193</v>
      </c>
      <c r="P40">
        <v>148.22258694486365</v>
      </c>
      <c r="Q40">
        <v>158.51824056947748</v>
      </c>
      <c r="R40">
        <v>158.51824024756988</v>
      </c>
      <c r="S40">
        <v>158.36104648420732</v>
      </c>
      <c r="T40">
        <v>142.12442662743908</v>
      </c>
      <c r="U40">
        <v>115.78431438693723</v>
      </c>
      <c r="V40">
        <v>158.51824056947603</v>
      </c>
      <c r="W40">
        <v>158.51824030953381</v>
      </c>
      <c r="X40">
        <v>156.43559169241135</v>
      </c>
      <c r="Y40">
        <v>158.51824056947805</v>
      </c>
      <c r="Z40">
        <v>158.5182405694768</v>
      </c>
      <c r="AA40">
        <v>126.4496197644816</v>
      </c>
      <c r="AB40">
        <v>146.94368553022682</v>
      </c>
      <c r="AC40">
        <v>158.5182405694768</v>
      </c>
      <c r="AD40">
        <v>110.28493693005191</v>
      </c>
      <c r="AE40">
        <v>144.95756102249976</v>
      </c>
      <c r="AF40">
        <v>105.43640362166299</v>
      </c>
      <c r="AG40">
        <v>158.51824018600931</v>
      </c>
      <c r="AH40">
        <v>158.51824056947635</v>
      </c>
    </row>
    <row r="41" spans="1:34" x14ac:dyDescent="0.3">
      <c r="A41" s="52">
        <f ca="1">Exceedance!U41</f>
        <v>47270</v>
      </c>
      <c r="B41" s="1">
        <v>288.27509010291038</v>
      </c>
      <c r="C41" s="1">
        <v>288.27509010291237</v>
      </c>
      <c r="D41" s="1">
        <v>288.27509010291146</v>
      </c>
      <c r="E41">
        <v>282.33749166388083</v>
      </c>
      <c r="F41">
        <v>288.27509018976241</v>
      </c>
      <c r="G41">
        <v>288.27509015238456</v>
      </c>
      <c r="H41">
        <v>288.27509010291215</v>
      </c>
      <c r="I41">
        <v>288.27509010291215</v>
      </c>
      <c r="J41">
        <v>288.2750901029105</v>
      </c>
      <c r="K41">
        <v>288.27509010291124</v>
      </c>
      <c r="L41">
        <v>251.77350534708236</v>
      </c>
      <c r="M41">
        <v>288.27509013248692</v>
      </c>
      <c r="N41">
        <v>288.27509014241122</v>
      </c>
      <c r="O41">
        <v>288.27509014181049</v>
      </c>
      <c r="P41">
        <v>288.27509011778591</v>
      </c>
      <c r="Q41">
        <v>288.27509010291186</v>
      </c>
      <c r="R41">
        <v>197.06630881223711</v>
      </c>
      <c r="S41">
        <v>288.27509010332204</v>
      </c>
      <c r="T41">
        <v>288.27509012822929</v>
      </c>
      <c r="U41">
        <v>288.27509016083343</v>
      </c>
      <c r="V41">
        <v>288.27509010291055</v>
      </c>
      <c r="W41">
        <v>288.27509010291328</v>
      </c>
      <c r="X41">
        <v>226.10039628844723</v>
      </c>
      <c r="Y41">
        <v>288.27509010291243</v>
      </c>
      <c r="Z41">
        <v>288.27509010291124</v>
      </c>
      <c r="AA41">
        <v>288.27509014905399</v>
      </c>
      <c r="AB41">
        <v>288.27509012109675</v>
      </c>
      <c r="AC41">
        <v>288.27509010291112</v>
      </c>
      <c r="AD41">
        <v>288.27509016797524</v>
      </c>
      <c r="AE41">
        <v>288.27509012431312</v>
      </c>
      <c r="AF41">
        <v>288.27509017431225</v>
      </c>
      <c r="AG41">
        <v>189.40716416160092</v>
      </c>
      <c r="AH41">
        <v>288.27509010291078</v>
      </c>
    </row>
    <row r="42" spans="1:34" x14ac:dyDescent="0.3">
      <c r="A42" s="52">
        <f ca="1">Exceedance!U42</f>
        <v>47300</v>
      </c>
      <c r="B42" s="1">
        <v>330.04518033013602</v>
      </c>
      <c r="C42" s="1">
        <v>330.04518033013267</v>
      </c>
      <c r="D42" s="1">
        <v>330.04518033013164</v>
      </c>
      <c r="E42">
        <v>283.91373745844885</v>
      </c>
      <c r="F42">
        <v>330.04518033013329</v>
      </c>
      <c r="G42">
        <v>330.04518033013545</v>
      </c>
      <c r="H42">
        <v>330.04518033013238</v>
      </c>
      <c r="I42">
        <v>330.04518033013244</v>
      </c>
      <c r="J42">
        <v>330.04518033013619</v>
      </c>
      <c r="K42">
        <v>326.3300923921658</v>
      </c>
      <c r="L42">
        <v>256.02594176167469</v>
      </c>
      <c r="M42">
        <v>330.04518033013346</v>
      </c>
      <c r="N42">
        <v>330.04518033013198</v>
      </c>
      <c r="O42">
        <v>330.04518033013136</v>
      </c>
      <c r="P42">
        <v>330.0451803301313</v>
      </c>
      <c r="Q42">
        <v>330.04518033013215</v>
      </c>
      <c r="R42">
        <v>182.14693747991876</v>
      </c>
      <c r="S42">
        <v>330.045180330135</v>
      </c>
      <c r="T42">
        <v>330.04518033013136</v>
      </c>
      <c r="U42">
        <v>330.04518033013392</v>
      </c>
      <c r="V42">
        <v>330.04518033013625</v>
      </c>
      <c r="W42">
        <v>330.04518033013352</v>
      </c>
      <c r="X42">
        <v>236.23956246319355</v>
      </c>
      <c r="Y42">
        <v>330.04518033013267</v>
      </c>
      <c r="Z42">
        <v>330.04518033013142</v>
      </c>
      <c r="AA42">
        <v>330.04518033013557</v>
      </c>
      <c r="AB42">
        <v>330.04518033013346</v>
      </c>
      <c r="AC42">
        <v>330.04518033013136</v>
      </c>
      <c r="AD42">
        <v>330.04518033013557</v>
      </c>
      <c r="AE42">
        <v>330.04518033013483</v>
      </c>
      <c r="AF42">
        <v>330.04518033013608</v>
      </c>
      <c r="AG42">
        <v>190.73244652750967</v>
      </c>
      <c r="AH42">
        <v>330.04518033013107</v>
      </c>
    </row>
    <row r="43" spans="1:34" x14ac:dyDescent="0.3">
      <c r="A43" s="52">
        <f ca="1">Exceedance!U43</f>
        <v>47331</v>
      </c>
      <c r="B43" s="1">
        <v>306.08381687814409</v>
      </c>
      <c r="C43" s="1">
        <v>306.08381687814074</v>
      </c>
      <c r="D43" s="1">
        <v>306.08381687813971</v>
      </c>
      <c r="E43">
        <v>274.27143771144779</v>
      </c>
      <c r="F43">
        <v>333.95695012624827</v>
      </c>
      <c r="G43">
        <v>313.50761363987783</v>
      </c>
      <c r="H43">
        <v>322.51107497105278</v>
      </c>
      <c r="I43">
        <v>324.42053654535806</v>
      </c>
      <c r="J43">
        <v>312.24488435900975</v>
      </c>
      <c r="K43">
        <v>292.04211801076121</v>
      </c>
      <c r="L43">
        <v>250.77387707575932</v>
      </c>
      <c r="M43">
        <v>295.61051807745122</v>
      </c>
      <c r="N43">
        <v>296.15792996515495</v>
      </c>
      <c r="O43">
        <v>302.27964328604224</v>
      </c>
      <c r="P43">
        <v>313.98649671312126</v>
      </c>
      <c r="Q43">
        <v>299.99178978706169</v>
      </c>
      <c r="R43">
        <v>183.96485630683998</v>
      </c>
      <c r="S43">
        <v>303.53756571171505</v>
      </c>
      <c r="T43">
        <v>323.18279940454278</v>
      </c>
      <c r="U43">
        <v>306.07500471513129</v>
      </c>
      <c r="V43">
        <v>333.95587454347668</v>
      </c>
      <c r="W43">
        <v>300.27821431347974</v>
      </c>
      <c r="X43">
        <v>233.96785595284206</v>
      </c>
      <c r="Y43">
        <v>309.94766185510304</v>
      </c>
      <c r="Z43">
        <v>301.93204532285466</v>
      </c>
      <c r="AA43">
        <v>298.47532798596114</v>
      </c>
      <c r="AB43">
        <v>313.15610163294309</v>
      </c>
      <c r="AC43">
        <v>308.4283723267128</v>
      </c>
      <c r="AD43">
        <v>307.62694291802904</v>
      </c>
      <c r="AE43">
        <v>306.18273258896397</v>
      </c>
      <c r="AF43">
        <v>302.7304437503351</v>
      </c>
      <c r="AG43">
        <v>184.66119955245949</v>
      </c>
      <c r="AH43">
        <v>333.95587560592469</v>
      </c>
    </row>
    <row r="44" spans="1:34" x14ac:dyDescent="0.3">
      <c r="A44" s="52">
        <f ca="1">Exceedance!U44</f>
        <v>47362</v>
      </c>
      <c r="B44" s="1">
        <v>264.83912394406201</v>
      </c>
      <c r="C44" s="1">
        <v>264.83912394406428</v>
      </c>
      <c r="D44" s="1">
        <v>264.83912394406337</v>
      </c>
      <c r="E44">
        <v>264.79604947451162</v>
      </c>
      <c r="F44">
        <v>264.87784558542347</v>
      </c>
      <c r="G44">
        <v>264.8476735916791</v>
      </c>
      <c r="H44">
        <v>264.85810835645657</v>
      </c>
      <c r="I44">
        <v>264.86110772009044</v>
      </c>
      <c r="J44">
        <v>264.84683444387775</v>
      </c>
      <c r="K44">
        <v>264.81382419662754</v>
      </c>
      <c r="L44">
        <v>245.69332483644209</v>
      </c>
      <c r="M44">
        <v>264.81899213044733</v>
      </c>
      <c r="N44">
        <v>264.81923684844094</v>
      </c>
      <c r="O44">
        <v>264.83372853927966</v>
      </c>
      <c r="P44">
        <v>264.84810663825129</v>
      </c>
      <c r="Q44">
        <v>264.82540213683478</v>
      </c>
      <c r="R44">
        <v>185.75645754827102</v>
      </c>
      <c r="S44">
        <v>264.83786664092054</v>
      </c>
      <c r="T44">
        <v>264.85902903838314</v>
      </c>
      <c r="U44">
        <v>264.83911689285839</v>
      </c>
      <c r="V44">
        <v>264.87784534905853</v>
      </c>
      <c r="W44">
        <v>264.82625013888895</v>
      </c>
      <c r="X44">
        <v>239.38507515727335</v>
      </c>
      <c r="Y44">
        <v>264.84474953335143</v>
      </c>
      <c r="Z44">
        <v>264.83225800886987</v>
      </c>
      <c r="AA44">
        <v>264.82178761046316</v>
      </c>
      <c r="AB44">
        <v>264.84738468832137</v>
      </c>
      <c r="AC44">
        <v>264.84200429940603</v>
      </c>
      <c r="AD44">
        <v>264.84083739203487</v>
      </c>
      <c r="AE44">
        <v>264.83920309316892</v>
      </c>
      <c r="AF44">
        <v>264.83579371700762</v>
      </c>
      <c r="AG44">
        <v>183.91446528210989</v>
      </c>
      <c r="AH44">
        <v>264.8778453492942</v>
      </c>
    </row>
    <row r="45" spans="1:34" x14ac:dyDescent="0.3">
      <c r="A45" s="52">
        <f ca="1">Exceedance!U45</f>
        <v>47392</v>
      </c>
      <c r="B45" s="1">
        <v>246.97024440103735</v>
      </c>
      <c r="C45" s="1">
        <v>246.97024440103434</v>
      </c>
      <c r="D45" s="1">
        <v>246.97024440103343</v>
      </c>
      <c r="E45">
        <v>246.97015169781071</v>
      </c>
      <c r="F45">
        <v>246.97032773626569</v>
      </c>
      <c r="G45">
        <v>246.97026280125903</v>
      </c>
      <c r="H45">
        <v>246.97028525856024</v>
      </c>
      <c r="I45">
        <v>246.97029171367376</v>
      </c>
      <c r="J45">
        <v>246.97026099527804</v>
      </c>
      <c r="K45">
        <v>246.970189951886</v>
      </c>
      <c r="L45">
        <v>242.83090903595206</v>
      </c>
      <c r="M45">
        <v>246.97020107411828</v>
      </c>
      <c r="N45">
        <v>246.97020160078839</v>
      </c>
      <c r="O45">
        <v>246.97023278924777</v>
      </c>
      <c r="P45">
        <v>246.97026373324701</v>
      </c>
      <c r="Q45">
        <v>246.97021486948469</v>
      </c>
      <c r="R45">
        <v>203.96979787432699</v>
      </c>
      <c r="S45">
        <v>246.97024169511701</v>
      </c>
      <c r="T45">
        <v>246.97028724001345</v>
      </c>
      <c r="U45">
        <v>246.97024438585925</v>
      </c>
      <c r="V45">
        <v>246.97032773575771</v>
      </c>
      <c r="W45">
        <v>246.97021669452226</v>
      </c>
      <c r="X45">
        <v>246.93316063244515</v>
      </c>
      <c r="Y45">
        <v>246.9702565082145</v>
      </c>
      <c r="Z45">
        <v>246.97022962443125</v>
      </c>
      <c r="AA45">
        <v>246.97020709044412</v>
      </c>
      <c r="AB45">
        <v>246.97026217949417</v>
      </c>
      <c r="AC45">
        <v>246.9702506000271</v>
      </c>
      <c r="AD45">
        <v>246.97024808864927</v>
      </c>
      <c r="AE45">
        <v>246.97024457137857</v>
      </c>
      <c r="AF45">
        <v>246.97023723384345</v>
      </c>
      <c r="AG45">
        <v>181.5382141337916</v>
      </c>
      <c r="AH45">
        <v>246.97032773575918</v>
      </c>
    </row>
    <row r="46" spans="1:34" x14ac:dyDescent="0.3">
      <c r="A46" s="52">
        <f ca="1">Exceedance!U46</f>
        <v>47423</v>
      </c>
      <c r="B46" s="1">
        <v>225.66264004758844</v>
      </c>
      <c r="C46" s="1">
        <v>220.85861279587547</v>
      </c>
      <c r="D46" s="1">
        <v>223.26069110031762</v>
      </c>
      <c r="E46">
        <v>216.39633255229737</v>
      </c>
      <c r="F46">
        <v>220.83772275558869</v>
      </c>
      <c r="G46">
        <v>220.56338608381273</v>
      </c>
      <c r="H46">
        <v>229.1110682771166</v>
      </c>
      <c r="I46">
        <v>223.34844660330563</v>
      </c>
      <c r="J46">
        <v>224.09719639061248</v>
      </c>
      <c r="K46">
        <v>223.93983281851962</v>
      </c>
      <c r="L46">
        <v>222.62332477377407</v>
      </c>
      <c r="M46">
        <v>220.2584238798336</v>
      </c>
      <c r="N46">
        <v>217.45354753249327</v>
      </c>
      <c r="O46">
        <v>229.37766518398269</v>
      </c>
      <c r="P46">
        <v>223.36674310301936</v>
      </c>
      <c r="Q46">
        <v>217.69580213130561</v>
      </c>
      <c r="R46">
        <v>193.6075857815847</v>
      </c>
      <c r="S46">
        <v>223.57579500417921</v>
      </c>
      <c r="T46">
        <v>228.93550534427146</v>
      </c>
      <c r="U46">
        <v>223.15494564604367</v>
      </c>
      <c r="V46">
        <v>224.64783198892175</v>
      </c>
      <c r="W46">
        <v>224.48612537994524</v>
      </c>
      <c r="X46">
        <v>220.28164380455792</v>
      </c>
      <c r="Y46">
        <v>224.52453120081785</v>
      </c>
      <c r="Z46">
        <v>219.61217983645736</v>
      </c>
      <c r="AA46">
        <v>227.39294044907544</v>
      </c>
      <c r="AB46">
        <v>230.60420550538569</v>
      </c>
      <c r="AC46">
        <v>224.29525489596116</v>
      </c>
      <c r="AD46">
        <v>223.83404903157344</v>
      </c>
      <c r="AE46">
        <v>224.88224880762357</v>
      </c>
      <c r="AF46">
        <v>222.67217896985272</v>
      </c>
      <c r="AG46">
        <v>165.58663352307605</v>
      </c>
      <c r="AH46">
        <v>223.88416700252148</v>
      </c>
    </row>
    <row r="47" spans="1:34" x14ac:dyDescent="0.3">
      <c r="A47" s="52">
        <f ca="1">Exceedance!U47</f>
        <v>47453</v>
      </c>
      <c r="B47" s="1">
        <v>189.21259432654799</v>
      </c>
      <c r="C47" s="1">
        <v>185.64769188944675</v>
      </c>
      <c r="D47" s="1">
        <v>187.42958779291865</v>
      </c>
      <c r="E47">
        <v>177.2073909254878</v>
      </c>
      <c r="F47">
        <v>190.56968670784903</v>
      </c>
      <c r="G47">
        <v>187.5267151013847</v>
      </c>
      <c r="H47">
        <v>198.51654453138565</v>
      </c>
      <c r="I47">
        <v>192.59490220734989</v>
      </c>
      <c r="J47">
        <v>193.22986380973646</v>
      </c>
      <c r="K47">
        <v>192.84569982564358</v>
      </c>
      <c r="L47">
        <v>193.18611440335388</v>
      </c>
      <c r="M47">
        <v>186.49683191903466</v>
      </c>
      <c r="N47">
        <v>181.79430415506926</v>
      </c>
      <c r="O47">
        <v>196.14123855446857</v>
      </c>
      <c r="P47">
        <v>192.5050201919571</v>
      </c>
      <c r="Q47">
        <v>181.23517441073778</v>
      </c>
      <c r="R47">
        <v>172.31596610806412</v>
      </c>
      <c r="S47">
        <v>189.58425498783063</v>
      </c>
      <c r="T47">
        <v>199.56089503080977</v>
      </c>
      <c r="U47">
        <v>192.08628526470682</v>
      </c>
      <c r="V47">
        <v>189.87956795847947</v>
      </c>
      <c r="W47">
        <v>193.94432569741761</v>
      </c>
      <c r="X47">
        <v>185.70367723081253</v>
      </c>
      <c r="Y47">
        <v>185.74995818763148</v>
      </c>
      <c r="Z47">
        <v>183.78136917879354</v>
      </c>
      <c r="AA47">
        <v>173.20485368565076</v>
      </c>
      <c r="AB47">
        <v>204.20653909651421</v>
      </c>
      <c r="AC47">
        <v>192.42131589755277</v>
      </c>
      <c r="AD47">
        <v>192.1941166014993</v>
      </c>
      <c r="AE47">
        <v>194.25032092493589</v>
      </c>
      <c r="AF47">
        <v>190.67723270596292</v>
      </c>
      <c r="AG47">
        <v>144.7797253434058</v>
      </c>
      <c r="AH47">
        <v>192.01304451656375</v>
      </c>
    </row>
    <row r="48" spans="1:34" x14ac:dyDescent="0.3">
      <c r="A48" s="52">
        <f ca="1">Exceedance!U48</f>
        <v>47484</v>
      </c>
      <c r="B48" s="1">
        <v>151.84318627576985</v>
      </c>
      <c r="C48" s="1">
        <v>149.5168857925209</v>
      </c>
      <c r="D48" s="1">
        <v>150.67920005865113</v>
      </c>
      <c r="E48">
        <v>134.59862389430046</v>
      </c>
      <c r="F48">
        <v>150.69444011687349</v>
      </c>
      <c r="G48">
        <v>153.98371998318311</v>
      </c>
      <c r="H48">
        <v>161.62726449030393</v>
      </c>
      <c r="I48">
        <v>156.10213575183104</v>
      </c>
      <c r="J48">
        <v>157.62919775212913</v>
      </c>
      <c r="K48">
        <v>158.05900470860917</v>
      </c>
      <c r="L48">
        <v>159.67635174381175</v>
      </c>
      <c r="M48">
        <v>149.63797290196752</v>
      </c>
      <c r="N48">
        <v>143.52239779514625</v>
      </c>
      <c r="O48">
        <v>157.57545316774986</v>
      </c>
      <c r="P48">
        <v>160.97311359998238</v>
      </c>
      <c r="Q48">
        <v>141.71321693598765</v>
      </c>
      <c r="R48">
        <v>146.64585670223971</v>
      </c>
      <c r="S48">
        <v>152.91402069867982</v>
      </c>
      <c r="T48">
        <v>164.81979340793325</v>
      </c>
      <c r="U48">
        <v>158.45016433375406</v>
      </c>
      <c r="V48">
        <v>150.53484448123223</v>
      </c>
      <c r="W48">
        <v>158.55240582321014</v>
      </c>
      <c r="X48">
        <v>148.47202305479641</v>
      </c>
      <c r="Y48">
        <v>142.88722727395765</v>
      </c>
      <c r="Z48">
        <v>144.4418387463846</v>
      </c>
      <c r="AA48">
        <v>111.32538742394365</v>
      </c>
      <c r="AB48">
        <v>169.07312465818745</v>
      </c>
      <c r="AC48">
        <v>156.00738178022408</v>
      </c>
      <c r="AD48">
        <v>156.09550725444296</v>
      </c>
      <c r="AE48">
        <v>158.86573908772246</v>
      </c>
      <c r="AF48">
        <v>153.99842077059787</v>
      </c>
      <c r="AG48">
        <v>121.87788227495159</v>
      </c>
      <c r="AH48">
        <v>155.50611292083067</v>
      </c>
    </row>
    <row r="49" spans="1:34" x14ac:dyDescent="0.3">
      <c r="A49" s="52">
        <f ca="1">Exceedance!U49</f>
        <v>47515</v>
      </c>
      <c r="B49" s="1">
        <v>119.12881097166864</v>
      </c>
      <c r="C49" s="1">
        <v>117.91972958745787</v>
      </c>
      <c r="D49" s="1">
        <v>118.52392870897125</v>
      </c>
      <c r="E49">
        <v>107.09944881961279</v>
      </c>
      <c r="F49">
        <v>121.77684602077038</v>
      </c>
      <c r="G49">
        <v>119.32651407947021</v>
      </c>
      <c r="H49">
        <v>125.62717960939855</v>
      </c>
      <c r="I49">
        <v>123.37119811064591</v>
      </c>
      <c r="J49">
        <v>127.99533632600675</v>
      </c>
      <c r="K49">
        <v>125.92905321176676</v>
      </c>
      <c r="L49">
        <v>128.86255809868717</v>
      </c>
      <c r="M49">
        <v>124.24734553903698</v>
      </c>
      <c r="N49">
        <v>109.5239668358677</v>
      </c>
      <c r="O49">
        <v>122.16051562451325</v>
      </c>
      <c r="P49">
        <v>130.18787313628258</v>
      </c>
      <c r="Q49">
        <v>106.77916440177678</v>
      </c>
      <c r="R49">
        <v>122.35578861973578</v>
      </c>
      <c r="S49">
        <v>120.82708920141697</v>
      </c>
      <c r="T49">
        <v>131.40765702688904</v>
      </c>
      <c r="U49">
        <v>128.92132066490956</v>
      </c>
      <c r="V49">
        <v>114.56499753555093</v>
      </c>
      <c r="W49">
        <v>125.85059708637807</v>
      </c>
      <c r="X49">
        <v>121.29997818093668</v>
      </c>
      <c r="Y49">
        <v>110.42068576083174</v>
      </c>
      <c r="Z49">
        <v>116.90553181620569</v>
      </c>
      <c r="AA49">
        <v>93.659749993592428</v>
      </c>
      <c r="AB49">
        <v>135.81243858419754</v>
      </c>
      <c r="AC49">
        <v>124.75622474415472</v>
      </c>
      <c r="AD49">
        <v>122.9160785812272</v>
      </c>
      <c r="AE49">
        <v>129.79212820771539</v>
      </c>
      <c r="AF49">
        <v>119.86142714873274</v>
      </c>
      <c r="AG49">
        <v>101.92352781094363</v>
      </c>
      <c r="AH49">
        <v>120.78299293572091</v>
      </c>
    </row>
    <row r="50" spans="1:34" x14ac:dyDescent="0.3">
      <c r="A50" s="52">
        <f ca="1">Exceedance!U50</f>
        <v>47543</v>
      </c>
      <c r="B50" s="1">
        <v>101.91866649679271</v>
      </c>
      <c r="C50" s="1">
        <v>101.94259417049405</v>
      </c>
      <c r="D50" s="1">
        <v>101.93037934951376</v>
      </c>
      <c r="E50">
        <v>102.04015434527361</v>
      </c>
      <c r="F50">
        <v>101.92110617736115</v>
      </c>
      <c r="G50">
        <v>101.92040357140087</v>
      </c>
      <c r="H50">
        <v>101.84921114624801</v>
      </c>
      <c r="I50">
        <v>101.89092068273511</v>
      </c>
      <c r="J50">
        <v>101.87086567658363</v>
      </c>
      <c r="K50">
        <v>101.87388781607525</v>
      </c>
      <c r="L50">
        <v>101.86794730751683</v>
      </c>
      <c r="M50">
        <v>101.92450175461859</v>
      </c>
      <c r="N50">
        <v>101.99138168977917</v>
      </c>
      <c r="O50">
        <v>101.87577106050668</v>
      </c>
      <c r="P50">
        <v>101.85923207944157</v>
      </c>
      <c r="Q50">
        <v>102.00757517095332</v>
      </c>
      <c r="R50">
        <v>102.0511098551989</v>
      </c>
      <c r="S50">
        <v>101.91017259658075</v>
      </c>
      <c r="T50">
        <v>101.82278472625676</v>
      </c>
      <c r="U50">
        <v>101.86812876277574</v>
      </c>
      <c r="V50">
        <v>101.93314186835445</v>
      </c>
      <c r="W50">
        <v>101.86969851109536</v>
      </c>
      <c r="X50">
        <v>101.93536573749651</v>
      </c>
      <c r="Y50">
        <v>101.97270428430662</v>
      </c>
      <c r="Z50">
        <v>101.96555683390645</v>
      </c>
      <c r="AA50">
        <v>151.79624093490153</v>
      </c>
      <c r="AB50">
        <v>101.78898358197051</v>
      </c>
      <c r="AC50">
        <v>101.88477788549503</v>
      </c>
      <c r="AD50">
        <v>101.8927164937022</v>
      </c>
      <c r="AE50">
        <v>101.85724667275383</v>
      </c>
      <c r="AF50">
        <v>101.91037128823926</v>
      </c>
      <c r="AG50">
        <v>102.33742158153545</v>
      </c>
      <c r="AH50">
        <v>101.8974361805121</v>
      </c>
    </row>
    <row r="51" spans="1:34" x14ac:dyDescent="0.3">
      <c r="A51" s="52">
        <f ca="1">Exceedance!U51</f>
        <v>47574</v>
      </c>
      <c r="B51" s="1">
        <v>93.659749992466018</v>
      </c>
      <c r="C51" s="1">
        <v>93.659749992452419</v>
      </c>
      <c r="D51" s="1">
        <v>93.659749992459354</v>
      </c>
      <c r="E51">
        <v>93.65974999238631</v>
      </c>
      <c r="F51">
        <v>93.659749992464612</v>
      </c>
      <c r="G51">
        <v>93.659749992465038</v>
      </c>
      <c r="H51">
        <v>93.659749992505482</v>
      </c>
      <c r="I51">
        <v>93.659749992481764</v>
      </c>
      <c r="J51">
        <v>93.659749992493175</v>
      </c>
      <c r="K51">
        <v>118.59443291066606</v>
      </c>
      <c r="L51">
        <v>123.06008868920702</v>
      </c>
      <c r="M51">
        <v>112.14133902253887</v>
      </c>
      <c r="N51">
        <v>121.09677399583282</v>
      </c>
      <c r="O51">
        <v>93.659749992490376</v>
      </c>
      <c r="P51">
        <v>93.659749992499798</v>
      </c>
      <c r="Q51">
        <v>132.83880395289492</v>
      </c>
      <c r="R51">
        <v>93.659749992377655</v>
      </c>
      <c r="S51">
        <v>93.659749992470836</v>
      </c>
      <c r="T51">
        <v>123.47544715677863</v>
      </c>
      <c r="U51">
        <v>93.659749992494739</v>
      </c>
      <c r="V51">
        <v>124.86264585992129</v>
      </c>
      <c r="W51">
        <v>117.07066193908618</v>
      </c>
      <c r="X51">
        <v>93.659749992456511</v>
      </c>
      <c r="Y51">
        <v>93.659749992435295</v>
      </c>
      <c r="Z51">
        <v>93.659749992439359</v>
      </c>
      <c r="AA51">
        <v>93.659750000144001</v>
      </c>
      <c r="AB51">
        <v>93.65974999253973</v>
      </c>
      <c r="AC51">
        <v>114.70140415991868</v>
      </c>
      <c r="AD51">
        <v>93.659749992480755</v>
      </c>
      <c r="AE51">
        <v>93.659749992500906</v>
      </c>
      <c r="AF51">
        <v>137.00863143070413</v>
      </c>
      <c r="AG51">
        <v>93.65974999215058</v>
      </c>
      <c r="AH51">
        <v>111.33495464621453</v>
      </c>
    </row>
    <row r="52" spans="1:34" x14ac:dyDescent="0.3">
      <c r="A52" s="52">
        <f ca="1">Exceedance!U52</f>
        <v>47604</v>
      </c>
      <c r="B52" s="1">
        <v>158.51824056947595</v>
      </c>
      <c r="C52" s="1">
        <v>158.51824056947805</v>
      </c>
      <c r="D52" s="1">
        <v>158.51824056947714</v>
      </c>
      <c r="E52">
        <v>93.659750000016359</v>
      </c>
      <c r="F52">
        <v>123.56882663028325</v>
      </c>
      <c r="G52">
        <v>158.51824056947754</v>
      </c>
      <c r="H52">
        <v>158.51824056947618</v>
      </c>
      <c r="I52">
        <v>158.51824056947601</v>
      </c>
      <c r="J52">
        <v>158.51824056947697</v>
      </c>
      <c r="K52">
        <v>158.51824036197138</v>
      </c>
      <c r="L52">
        <v>137.13057660022318</v>
      </c>
      <c r="M52">
        <v>131.80256369662084</v>
      </c>
      <c r="N52">
        <v>132.17605261677534</v>
      </c>
      <c r="O52">
        <v>148.27990783747396</v>
      </c>
      <c r="P52">
        <v>158.51824056947831</v>
      </c>
      <c r="Q52">
        <v>158.51824024749823</v>
      </c>
      <c r="R52">
        <v>158.5154767625173</v>
      </c>
      <c r="S52">
        <v>142.28172729410423</v>
      </c>
      <c r="T52">
        <v>118.78243132532994</v>
      </c>
      <c r="U52">
        <v>158.51824056947589</v>
      </c>
      <c r="V52">
        <v>158.51824030922742</v>
      </c>
      <c r="W52">
        <v>156.31843759096435</v>
      </c>
      <c r="X52">
        <v>158.51824056947692</v>
      </c>
      <c r="Y52">
        <v>158.51824056947663</v>
      </c>
      <c r="Z52">
        <v>126.45115921661275</v>
      </c>
      <c r="AA52">
        <v>146.88949493258437</v>
      </c>
      <c r="AB52">
        <v>158.51824056947638</v>
      </c>
      <c r="AC52">
        <v>110.30338580761754</v>
      </c>
      <c r="AD52">
        <v>145.05013966460209</v>
      </c>
      <c r="AE52">
        <v>105.50900129627061</v>
      </c>
      <c r="AF52">
        <v>158.51824021351206</v>
      </c>
      <c r="AG52">
        <v>158.51824056947723</v>
      </c>
      <c r="AH52">
        <v>158.51824041634541</v>
      </c>
    </row>
    <row r="53" spans="1:34" x14ac:dyDescent="0.3">
      <c r="A53" s="52">
        <f ca="1">Exceedance!U53</f>
        <v>47635</v>
      </c>
      <c r="B53" s="1">
        <v>288.27509010291038</v>
      </c>
      <c r="C53" s="1">
        <v>288.27509010291243</v>
      </c>
      <c r="D53" s="1">
        <v>288.27509010291146</v>
      </c>
      <c r="E53">
        <v>288.27509018976235</v>
      </c>
      <c r="F53">
        <v>288.27509015246784</v>
      </c>
      <c r="G53">
        <v>288.27509010291186</v>
      </c>
      <c r="H53">
        <v>288.27509010291055</v>
      </c>
      <c r="I53">
        <v>288.27509010291044</v>
      </c>
      <c r="J53">
        <v>288.27509010291141</v>
      </c>
      <c r="K53">
        <v>251.84422668490998</v>
      </c>
      <c r="L53">
        <v>288.27509013527373</v>
      </c>
      <c r="M53">
        <v>288.27509014240451</v>
      </c>
      <c r="N53">
        <v>288.27509014185637</v>
      </c>
      <c r="O53">
        <v>288.2750901177053</v>
      </c>
      <c r="P53">
        <v>288.27509010291266</v>
      </c>
      <c r="Q53">
        <v>197.07029009167897</v>
      </c>
      <c r="R53">
        <v>288.27509010291806</v>
      </c>
      <c r="S53">
        <v>288.27509012788761</v>
      </c>
      <c r="T53">
        <v>288.27509015790957</v>
      </c>
      <c r="U53">
        <v>288.27509010291038</v>
      </c>
      <c r="V53">
        <v>288.27509010291078</v>
      </c>
      <c r="W53">
        <v>225.91799241665944</v>
      </c>
      <c r="X53">
        <v>288.27509010291129</v>
      </c>
      <c r="Y53">
        <v>288.27509010291101</v>
      </c>
      <c r="Z53">
        <v>288.27509014905138</v>
      </c>
      <c r="AA53">
        <v>288.27509012121851</v>
      </c>
      <c r="AB53">
        <v>288.27509010291084</v>
      </c>
      <c r="AC53">
        <v>288.27509016795364</v>
      </c>
      <c r="AD53">
        <v>288.27509012421223</v>
      </c>
      <c r="AE53">
        <v>288.27509017425922</v>
      </c>
      <c r="AF53">
        <v>190.11154171273168</v>
      </c>
      <c r="AG53">
        <v>288.27509010291169</v>
      </c>
      <c r="AH53">
        <v>282.37647675036203</v>
      </c>
    </row>
    <row r="54" spans="1:34" x14ac:dyDescent="0.3">
      <c r="A54" s="52">
        <f ca="1">Exceedance!U54</f>
        <v>47665</v>
      </c>
      <c r="B54" s="1">
        <v>330.04518033013602</v>
      </c>
      <c r="C54" s="1">
        <v>330.04518033013267</v>
      </c>
      <c r="D54" s="1">
        <v>330.04518033013164</v>
      </c>
      <c r="E54">
        <v>330.04518033013323</v>
      </c>
      <c r="F54">
        <v>330.04518033013608</v>
      </c>
      <c r="G54">
        <v>330.04518033013215</v>
      </c>
      <c r="H54">
        <v>330.04518033013625</v>
      </c>
      <c r="I54">
        <v>330.04518033013613</v>
      </c>
      <c r="J54">
        <v>326.46906234074328</v>
      </c>
      <c r="K54">
        <v>256.14907846421448</v>
      </c>
      <c r="L54">
        <v>330.04518033013477</v>
      </c>
      <c r="M54">
        <v>330.04518033013619</v>
      </c>
      <c r="N54">
        <v>330.04518033013306</v>
      </c>
      <c r="O54">
        <v>330.04518033013323</v>
      </c>
      <c r="P54">
        <v>330.04518033013295</v>
      </c>
      <c r="Q54">
        <v>182.16087093189529</v>
      </c>
      <c r="R54">
        <v>330.04518033013284</v>
      </c>
      <c r="S54">
        <v>330.04518033013096</v>
      </c>
      <c r="T54">
        <v>330.04518033013329</v>
      </c>
      <c r="U54">
        <v>330.04518033013608</v>
      </c>
      <c r="V54">
        <v>330.04518033013107</v>
      </c>
      <c r="W54">
        <v>236.02682577638961</v>
      </c>
      <c r="X54">
        <v>330.04518033013147</v>
      </c>
      <c r="Y54">
        <v>330.0451803301313</v>
      </c>
      <c r="Z54">
        <v>330.04518033013295</v>
      </c>
      <c r="AA54">
        <v>330.04518033013414</v>
      </c>
      <c r="AB54">
        <v>330.04518033013107</v>
      </c>
      <c r="AC54">
        <v>330.04518033013596</v>
      </c>
      <c r="AD54">
        <v>330.04518033013306</v>
      </c>
      <c r="AE54">
        <v>330.04518033013267</v>
      </c>
      <c r="AF54">
        <v>194.7137969036886</v>
      </c>
      <c r="AG54">
        <v>330.04518033013193</v>
      </c>
      <c r="AH54">
        <v>283.96564586683417</v>
      </c>
    </row>
    <row r="55" spans="1:34" x14ac:dyDescent="0.3">
      <c r="A55" s="52">
        <f ca="1">Exceedance!U55</f>
        <v>47696</v>
      </c>
      <c r="B55" s="1">
        <v>306.08381687814409</v>
      </c>
      <c r="C55" s="1">
        <v>306.08381687814074</v>
      </c>
      <c r="D55" s="1">
        <v>306.08381687813971</v>
      </c>
      <c r="E55">
        <v>333.95694686325351</v>
      </c>
      <c r="F55">
        <v>313.51201961955616</v>
      </c>
      <c r="G55">
        <v>322.51063297125035</v>
      </c>
      <c r="H55">
        <v>326.59944061369919</v>
      </c>
      <c r="I55">
        <v>312.24637560195254</v>
      </c>
      <c r="J55">
        <v>292.11498385011885</v>
      </c>
      <c r="K55">
        <v>250.94427805481772</v>
      </c>
      <c r="L55">
        <v>296.05853029347526</v>
      </c>
      <c r="M55">
        <v>296.15811024486067</v>
      </c>
      <c r="N55">
        <v>302.27850089168635</v>
      </c>
      <c r="O55">
        <v>313.98700434004633</v>
      </c>
      <c r="P55">
        <v>300.48915784623921</v>
      </c>
      <c r="Q55">
        <v>183.9876814375466</v>
      </c>
      <c r="R55">
        <v>303.54151604713587</v>
      </c>
      <c r="S55">
        <v>323.18883851698325</v>
      </c>
      <c r="T55">
        <v>306.17031693921865</v>
      </c>
      <c r="U55">
        <v>333.95587454355837</v>
      </c>
      <c r="V55">
        <v>300.28020742926071</v>
      </c>
      <c r="W55">
        <v>233.73484607061661</v>
      </c>
      <c r="X55">
        <v>311.00567964860051</v>
      </c>
      <c r="Y55">
        <v>301.93251860051691</v>
      </c>
      <c r="Z55">
        <v>298.47410077051302</v>
      </c>
      <c r="AA55">
        <v>313.16045847530171</v>
      </c>
      <c r="AB55">
        <v>309.02529749003941</v>
      </c>
      <c r="AC55">
        <v>307.6260261093725</v>
      </c>
      <c r="AD55">
        <v>306.19298594062178</v>
      </c>
      <c r="AE55">
        <v>302.73320038589782</v>
      </c>
      <c r="AF55">
        <v>189.05250130636912</v>
      </c>
      <c r="AG55">
        <v>333.9558756083581</v>
      </c>
      <c r="AH55">
        <v>274.2973325125954</v>
      </c>
    </row>
    <row r="56" spans="1:34" x14ac:dyDescent="0.3">
      <c r="A56" s="52">
        <f ca="1">Exceedance!U56</f>
        <v>47727</v>
      </c>
      <c r="B56" s="1">
        <v>264.83912394406201</v>
      </c>
      <c r="C56" s="1">
        <v>264.83912394406428</v>
      </c>
      <c r="D56" s="1">
        <v>264.83912394406337</v>
      </c>
      <c r="E56">
        <v>264.87784558470571</v>
      </c>
      <c r="F56">
        <v>264.84767721289961</v>
      </c>
      <c r="G56">
        <v>264.85810777130973</v>
      </c>
      <c r="H56">
        <v>264.86486155638869</v>
      </c>
      <c r="I56">
        <v>264.84683497004647</v>
      </c>
      <c r="J56">
        <v>264.8139016288531</v>
      </c>
      <c r="K56">
        <v>245.90528951434675</v>
      </c>
      <c r="L56">
        <v>264.81921191018102</v>
      </c>
      <c r="M56">
        <v>264.81923689367278</v>
      </c>
      <c r="N56">
        <v>264.83372370632264</v>
      </c>
      <c r="O56">
        <v>264.84810717329981</v>
      </c>
      <c r="P56">
        <v>264.82693432076513</v>
      </c>
      <c r="Q56">
        <v>185.7870684380448</v>
      </c>
      <c r="R56">
        <v>264.83786709563719</v>
      </c>
      <c r="S56">
        <v>264.85903849235444</v>
      </c>
      <c r="T56">
        <v>264.83919315857207</v>
      </c>
      <c r="U56">
        <v>264.87784534905791</v>
      </c>
      <c r="V56">
        <v>264.82625660343626</v>
      </c>
      <c r="W56">
        <v>239.13440094537984</v>
      </c>
      <c r="X56">
        <v>264.84651868252365</v>
      </c>
      <c r="Y56">
        <v>264.83226001109153</v>
      </c>
      <c r="Z56">
        <v>264.821785457516</v>
      </c>
      <c r="AA56">
        <v>264.84738826915731</v>
      </c>
      <c r="AB56">
        <v>264.8430135555115</v>
      </c>
      <c r="AC56">
        <v>264.84083624255038</v>
      </c>
      <c r="AD56">
        <v>264.83921147963486</v>
      </c>
      <c r="AE56">
        <v>264.83580672887177</v>
      </c>
      <c r="AF56">
        <v>188.31280176976819</v>
      </c>
      <c r="AG56">
        <v>264.87784534929222</v>
      </c>
      <c r="AH56">
        <v>264.7960524842124</v>
      </c>
    </row>
    <row r="57" spans="1:34" x14ac:dyDescent="0.3">
      <c r="A57" s="52">
        <f ca="1">Exceedance!U57</f>
        <v>47757</v>
      </c>
      <c r="B57" s="1">
        <v>246.97024440103735</v>
      </c>
      <c r="C57" s="1">
        <v>246.97024440103434</v>
      </c>
      <c r="D57" s="1">
        <v>246.97024440103343</v>
      </c>
      <c r="E57">
        <v>246.97032773626671</v>
      </c>
      <c r="F57">
        <v>246.97026280905058</v>
      </c>
      <c r="G57">
        <v>246.970285257298</v>
      </c>
      <c r="H57">
        <v>246.97029979254037</v>
      </c>
      <c r="I57">
        <v>246.97026099640794</v>
      </c>
      <c r="J57">
        <v>246.97019011853416</v>
      </c>
      <c r="K57">
        <v>243.0815311173165</v>
      </c>
      <c r="L57">
        <v>246.97020154711768</v>
      </c>
      <c r="M57">
        <v>246.97020160088906</v>
      </c>
      <c r="N57">
        <v>246.97023277885086</v>
      </c>
      <c r="O57">
        <v>246.97026373439761</v>
      </c>
      <c r="P57">
        <v>246.97021816699464</v>
      </c>
      <c r="Q57">
        <v>204.00822940264487</v>
      </c>
      <c r="R57">
        <v>246.97024169609335</v>
      </c>
      <c r="S57">
        <v>246.97028726036447</v>
      </c>
      <c r="T57">
        <v>246.97024454999553</v>
      </c>
      <c r="U57">
        <v>246.97032773575719</v>
      </c>
      <c r="V57">
        <v>246.9702167084354</v>
      </c>
      <c r="W57">
        <v>246.93304857823469</v>
      </c>
      <c r="X57">
        <v>246.97026031570613</v>
      </c>
      <c r="Y57">
        <v>246.97022962873891</v>
      </c>
      <c r="Z57">
        <v>246.97020708580763</v>
      </c>
      <c r="AA57">
        <v>246.97026218719833</v>
      </c>
      <c r="AB57">
        <v>246.97025277210781</v>
      </c>
      <c r="AC57">
        <v>246.97024808617593</v>
      </c>
      <c r="AD57">
        <v>246.9702445894273</v>
      </c>
      <c r="AE57">
        <v>246.97023726184864</v>
      </c>
      <c r="AF57">
        <v>186.03443295051801</v>
      </c>
      <c r="AG57">
        <v>246.97032773575719</v>
      </c>
      <c r="AH57">
        <v>246.9701517042889</v>
      </c>
    </row>
    <row r="58" spans="1:34" x14ac:dyDescent="0.3">
      <c r="A58" s="52">
        <f ca="1">Exceedance!U58</f>
        <v>47788</v>
      </c>
      <c r="B58" s="1">
        <v>225.66264004758844</v>
      </c>
      <c r="C58" s="1">
        <v>220.85861279587547</v>
      </c>
      <c r="D58" s="1">
        <v>223.26069110031762</v>
      </c>
      <c r="E58">
        <v>220.8354986647185</v>
      </c>
      <c r="F58">
        <v>220.56989287971297</v>
      </c>
      <c r="G58">
        <v>229.11126017882589</v>
      </c>
      <c r="H58">
        <v>223.6731984421842</v>
      </c>
      <c r="I58">
        <v>224.10111235741141</v>
      </c>
      <c r="J58">
        <v>223.95134933128577</v>
      </c>
      <c r="K58">
        <v>222.83016606107364</v>
      </c>
      <c r="L58">
        <v>220.47337389000626</v>
      </c>
      <c r="M58">
        <v>217.45602126668797</v>
      </c>
      <c r="N58">
        <v>229.37377418258819</v>
      </c>
      <c r="O58">
        <v>223.36653140135257</v>
      </c>
      <c r="P58">
        <v>218.14663414381121</v>
      </c>
      <c r="Q58">
        <v>193.63935273474186</v>
      </c>
      <c r="R58">
        <v>223.58422249250833</v>
      </c>
      <c r="S58">
        <v>228.9437373252309</v>
      </c>
      <c r="T58">
        <v>223.19431584283248</v>
      </c>
      <c r="U58">
        <v>224.6494854692215</v>
      </c>
      <c r="V58">
        <v>224.48985564263327</v>
      </c>
      <c r="W58">
        <v>220.27907846559228</v>
      </c>
      <c r="X58">
        <v>225.62598396276869</v>
      </c>
      <c r="Y58">
        <v>219.61377531539009</v>
      </c>
      <c r="Z58">
        <v>227.39106044620047</v>
      </c>
      <c r="AA58">
        <v>230.60953781715821</v>
      </c>
      <c r="AB58">
        <v>224.69720446673642</v>
      </c>
      <c r="AC58">
        <v>223.83303696408424</v>
      </c>
      <c r="AD58">
        <v>224.90330093324508</v>
      </c>
      <c r="AE58">
        <v>222.67595707501917</v>
      </c>
      <c r="AF58">
        <v>169.51415451226993</v>
      </c>
      <c r="AG58">
        <v>223.88853939011565</v>
      </c>
      <c r="AH58">
        <v>216.39756960500486</v>
      </c>
    </row>
    <row r="59" spans="1:34" x14ac:dyDescent="0.3">
      <c r="A59" s="52">
        <f ca="1">Exceedance!U59</f>
        <v>47818</v>
      </c>
      <c r="B59" s="1">
        <v>189.21259432654799</v>
      </c>
      <c r="C59" s="1">
        <v>185.64769188944675</v>
      </c>
      <c r="D59" s="1">
        <v>187.42958779291865</v>
      </c>
      <c r="E59">
        <v>190.56636906961671</v>
      </c>
      <c r="F59">
        <v>187.53417654115216</v>
      </c>
      <c r="G59">
        <v>198.51696722214626</v>
      </c>
      <c r="H59">
        <v>193.05946310014886</v>
      </c>
      <c r="I59">
        <v>193.23509253056838</v>
      </c>
      <c r="J59">
        <v>192.86108202169362</v>
      </c>
      <c r="K59">
        <v>193.34371238360021</v>
      </c>
      <c r="L59">
        <v>186.77890711819154</v>
      </c>
      <c r="M59">
        <v>181.79786626283476</v>
      </c>
      <c r="N59">
        <v>196.13693181314869</v>
      </c>
      <c r="O59">
        <v>192.50465713967102</v>
      </c>
      <c r="P59">
        <v>181.94034304720876</v>
      </c>
      <c r="Q59">
        <v>172.34066878013351</v>
      </c>
      <c r="R59">
        <v>189.59391498875431</v>
      </c>
      <c r="S59">
        <v>199.57116597660422</v>
      </c>
      <c r="T59">
        <v>192.17281241180243</v>
      </c>
      <c r="U59">
        <v>189.88159433120691</v>
      </c>
      <c r="V59">
        <v>193.9491091674924</v>
      </c>
      <c r="W59">
        <v>185.70005053815166</v>
      </c>
      <c r="X59">
        <v>187.21470856882766</v>
      </c>
      <c r="Y59">
        <v>183.7835771751877</v>
      </c>
      <c r="Z59">
        <v>173.20449819549043</v>
      </c>
      <c r="AA59">
        <v>204.21350430933305</v>
      </c>
      <c r="AB59">
        <v>192.95704342098281</v>
      </c>
      <c r="AC59">
        <v>192.1921623102015</v>
      </c>
      <c r="AD59">
        <v>194.28001187912002</v>
      </c>
      <c r="AE59">
        <v>190.6818750047733</v>
      </c>
      <c r="AF59">
        <v>148.11915270575588</v>
      </c>
      <c r="AG59">
        <v>192.01889105667459</v>
      </c>
      <c r="AH59">
        <v>177.20967096272628</v>
      </c>
    </row>
    <row r="60" spans="1:34" x14ac:dyDescent="0.3">
      <c r="A60" s="52">
        <f ca="1">Exceedance!U60</f>
        <v>47849</v>
      </c>
      <c r="B60" s="1">
        <v>151.84318627576985</v>
      </c>
      <c r="C60" s="1">
        <v>149.5168857925209</v>
      </c>
      <c r="D60" s="1">
        <v>150.67920005865113</v>
      </c>
      <c r="E60">
        <v>150.69103251003759</v>
      </c>
      <c r="F60">
        <v>153.9881373134107</v>
      </c>
      <c r="G60">
        <v>161.62791702799893</v>
      </c>
      <c r="H60">
        <v>156.68287427405048</v>
      </c>
      <c r="I60">
        <v>157.63373295855641</v>
      </c>
      <c r="J60">
        <v>158.07123346127298</v>
      </c>
      <c r="K60">
        <v>159.78181014534636</v>
      </c>
      <c r="L60">
        <v>149.92999994690931</v>
      </c>
      <c r="M60">
        <v>143.52605078961724</v>
      </c>
      <c r="N60">
        <v>157.57173651708487</v>
      </c>
      <c r="O60">
        <v>160.97259968539373</v>
      </c>
      <c r="P60">
        <v>142.85273427564351</v>
      </c>
      <c r="Q60">
        <v>146.66247216523726</v>
      </c>
      <c r="R60">
        <v>152.91990611361257</v>
      </c>
      <c r="S60">
        <v>164.82910635690891</v>
      </c>
      <c r="T60">
        <v>158.51471714350319</v>
      </c>
      <c r="U60">
        <v>150.53624398405489</v>
      </c>
      <c r="V60">
        <v>158.5562467546678</v>
      </c>
      <c r="W60">
        <v>148.46933418115256</v>
      </c>
      <c r="X60">
        <v>144.52407520010669</v>
      </c>
      <c r="Y60">
        <v>144.44465761909322</v>
      </c>
      <c r="Z60">
        <v>111.32755137090264</v>
      </c>
      <c r="AA60">
        <v>169.07871549945727</v>
      </c>
      <c r="AB60">
        <v>156.63137780416778</v>
      </c>
      <c r="AC60">
        <v>156.09361251200235</v>
      </c>
      <c r="AD60">
        <v>158.89009245507177</v>
      </c>
      <c r="AE60">
        <v>154.00192913020877</v>
      </c>
      <c r="AF60">
        <v>124.65046838808428</v>
      </c>
      <c r="AG60">
        <v>155.51043318445073</v>
      </c>
      <c r="AH60">
        <v>134.60094735671535</v>
      </c>
    </row>
    <row r="61" spans="1:34" x14ac:dyDescent="0.3">
      <c r="A61" s="52">
        <f ca="1">Exceedance!U61</f>
        <v>47880</v>
      </c>
      <c r="B61" s="1">
        <v>119.12881097166864</v>
      </c>
      <c r="C61" s="1">
        <v>117.91972958745787</v>
      </c>
      <c r="D61" s="1">
        <v>118.52392870897125</v>
      </c>
      <c r="E61">
        <v>121.77496736312848</v>
      </c>
      <c r="F61">
        <v>119.3245416296982</v>
      </c>
      <c r="G61">
        <v>125.62794333914648</v>
      </c>
      <c r="H61">
        <v>123.86719595917451</v>
      </c>
      <c r="I61">
        <v>127.99798209892529</v>
      </c>
      <c r="J61">
        <v>125.93307562678439</v>
      </c>
      <c r="K61">
        <v>128.91871105466944</v>
      </c>
      <c r="L61">
        <v>124.46424676450211</v>
      </c>
      <c r="M61">
        <v>109.52686235369036</v>
      </c>
      <c r="N61">
        <v>122.15897469484409</v>
      </c>
      <c r="O61">
        <v>130.18702914508896</v>
      </c>
      <c r="P61">
        <v>108.06144226374133</v>
      </c>
      <c r="Q61">
        <v>122.36460144505268</v>
      </c>
      <c r="R61">
        <v>120.82676590452206</v>
      </c>
      <c r="S61">
        <v>131.4125831160782</v>
      </c>
      <c r="T61">
        <v>129.03496479076614</v>
      </c>
      <c r="U61">
        <v>114.56460754251125</v>
      </c>
      <c r="V61">
        <v>125.85252276131588</v>
      </c>
      <c r="W61">
        <v>121.29806614704759</v>
      </c>
      <c r="X61">
        <v>112.21246126230004</v>
      </c>
      <c r="Y61">
        <v>116.90790452098707</v>
      </c>
      <c r="Z61">
        <v>93.659749993591291</v>
      </c>
      <c r="AA61">
        <v>135.81572804852328</v>
      </c>
      <c r="AB61">
        <v>125.27663893418591</v>
      </c>
      <c r="AC61">
        <v>122.91504219907247</v>
      </c>
      <c r="AD61">
        <v>129.80834976476234</v>
      </c>
      <c r="AE61">
        <v>119.86152985193885</v>
      </c>
      <c r="AF61">
        <v>104.17416310804271</v>
      </c>
      <c r="AG61">
        <v>120.78445692455161</v>
      </c>
      <c r="AH61">
        <v>107.10139022930743</v>
      </c>
    </row>
    <row r="62" spans="1:34" x14ac:dyDescent="0.3">
      <c r="A62" s="52">
        <f ca="1">Exceedance!U62</f>
        <v>47908</v>
      </c>
      <c r="B62" s="1">
        <v>101.91866649679271</v>
      </c>
      <c r="C62" s="1">
        <v>101.94259417049405</v>
      </c>
      <c r="D62" s="1">
        <v>101.93037934951376</v>
      </c>
      <c r="E62">
        <v>101.92112928110973</v>
      </c>
      <c r="F62">
        <v>101.92039423956521</v>
      </c>
      <c r="G62">
        <v>101.84920636942825</v>
      </c>
      <c r="H62">
        <v>101.88576970829928</v>
      </c>
      <c r="I62">
        <v>101.8708249326797</v>
      </c>
      <c r="J62">
        <v>101.87378949472576</v>
      </c>
      <c r="K62">
        <v>101.86693708599674</v>
      </c>
      <c r="L62">
        <v>101.92176125212927</v>
      </c>
      <c r="M62">
        <v>101.99136799755995</v>
      </c>
      <c r="N62">
        <v>101.87580754271367</v>
      </c>
      <c r="O62">
        <v>101.8592361102036</v>
      </c>
      <c r="P62">
        <v>101.99538778391759</v>
      </c>
      <c r="Q62">
        <v>102.05089323229375</v>
      </c>
      <c r="R62">
        <v>101.91010104869517</v>
      </c>
      <c r="S62">
        <v>101.82275122970655</v>
      </c>
      <c r="T62">
        <v>101.86687804277869</v>
      </c>
      <c r="U62">
        <v>101.93312986278617</v>
      </c>
      <c r="V62">
        <v>101.86968304488317</v>
      </c>
      <c r="W62">
        <v>101.93538466061207</v>
      </c>
      <c r="X62">
        <v>101.95716961268477</v>
      </c>
      <c r="Y62">
        <v>101.96554517446008</v>
      </c>
      <c r="Z62">
        <v>151.78683536820969</v>
      </c>
      <c r="AA62">
        <v>101.78891820972882</v>
      </c>
      <c r="AB62">
        <v>101.87859380167062</v>
      </c>
      <c r="AC62">
        <v>101.89273418156307</v>
      </c>
      <c r="AD62">
        <v>101.85714821643492</v>
      </c>
      <c r="AE62">
        <v>101.91034800517875</v>
      </c>
      <c r="AF62">
        <v>102.29159353377237</v>
      </c>
      <c r="AG62">
        <v>101.89738720547841</v>
      </c>
      <c r="AH62">
        <v>102.04013848265163</v>
      </c>
    </row>
    <row r="63" spans="1:34" x14ac:dyDescent="0.3">
      <c r="A63" s="52">
        <f ca="1">Exceedance!U63</f>
        <v>47939</v>
      </c>
      <c r="B63" s="1">
        <v>93.659749992466018</v>
      </c>
      <c r="C63" s="1">
        <v>93.659749992452419</v>
      </c>
      <c r="D63" s="1">
        <v>93.659749992459354</v>
      </c>
      <c r="E63">
        <v>93.659749992464612</v>
      </c>
      <c r="F63">
        <v>93.659749992465038</v>
      </c>
      <c r="G63">
        <v>93.659749992505496</v>
      </c>
      <c r="H63">
        <v>93.659749992484706</v>
      </c>
      <c r="I63">
        <v>93.659749992493218</v>
      </c>
      <c r="J63">
        <v>118.68620548867409</v>
      </c>
      <c r="K63">
        <v>123.0828307634437</v>
      </c>
      <c r="L63">
        <v>111.5855021603444</v>
      </c>
      <c r="M63">
        <v>121.10547763731613</v>
      </c>
      <c r="N63">
        <v>93.659749992490362</v>
      </c>
      <c r="O63">
        <v>93.659749992499798</v>
      </c>
      <c r="P63">
        <v>132.06101891721394</v>
      </c>
      <c r="Q63">
        <v>93.659749992377812</v>
      </c>
      <c r="R63">
        <v>93.659749992470879</v>
      </c>
      <c r="S63">
        <v>123.50218060663001</v>
      </c>
      <c r="T63">
        <v>93.659749992495449</v>
      </c>
      <c r="U63">
        <v>124.86998859541197</v>
      </c>
      <c r="V63">
        <v>117.0896375308272</v>
      </c>
      <c r="W63">
        <v>93.659749992456511</v>
      </c>
      <c r="X63">
        <v>93.659749992444119</v>
      </c>
      <c r="Y63">
        <v>93.659749992439359</v>
      </c>
      <c r="Z63">
        <v>93.65975000014393</v>
      </c>
      <c r="AA63">
        <v>93.659749992539787</v>
      </c>
      <c r="AB63">
        <v>112.48250737188609</v>
      </c>
      <c r="AC63">
        <v>93.659749992480769</v>
      </c>
      <c r="AD63">
        <v>93.659749992500963</v>
      </c>
      <c r="AE63">
        <v>137.04152987584169</v>
      </c>
      <c r="AF63">
        <v>93.659749992186917</v>
      </c>
      <c r="AG63">
        <v>111.35831861266082</v>
      </c>
      <c r="AH63">
        <v>93.659749992386324</v>
      </c>
    </row>
    <row r="64" spans="1:34" x14ac:dyDescent="0.3">
      <c r="A64" s="52">
        <f ca="1">Exceedance!U64</f>
        <v>47969</v>
      </c>
      <c r="B64" s="1">
        <v>158.51824056947595</v>
      </c>
      <c r="C64" s="1">
        <v>158.51824056947805</v>
      </c>
      <c r="D64" s="1">
        <v>158.51824056947714</v>
      </c>
      <c r="E64">
        <v>123.57292045980766</v>
      </c>
      <c r="F64">
        <v>158.51824056947757</v>
      </c>
      <c r="G64">
        <v>158.51824056947618</v>
      </c>
      <c r="H64">
        <v>158.51824056947632</v>
      </c>
      <c r="I64">
        <v>158.518240569477</v>
      </c>
      <c r="J64">
        <v>158.5182403613758</v>
      </c>
      <c r="K64">
        <v>137.14161691855981</v>
      </c>
      <c r="L64">
        <v>131.53399275950179</v>
      </c>
      <c r="M64">
        <v>132.18031122481665</v>
      </c>
      <c r="N64">
        <v>148.30156187908366</v>
      </c>
      <c r="O64">
        <v>158.51824056947831</v>
      </c>
      <c r="P64">
        <v>158.5182402564767</v>
      </c>
      <c r="Q64">
        <v>158.51261940273687</v>
      </c>
      <c r="R64">
        <v>142.18006651991689</v>
      </c>
      <c r="S64">
        <v>118.79540781355288</v>
      </c>
      <c r="T64">
        <v>158.51824056947657</v>
      </c>
      <c r="U64">
        <v>158.51824030912027</v>
      </c>
      <c r="V64">
        <v>156.33732361919218</v>
      </c>
      <c r="W64">
        <v>158.51824056947692</v>
      </c>
      <c r="X64">
        <v>158.5182405694776</v>
      </c>
      <c r="Y64">
        <v>126.45838816726828</v>
      </c>
      <c r="Z64">
        <v>146.92686864553932</v>
      </c>
      <c r="AA64">
        <v>158.51824056947643</v>
      </c>
      <c r="AB64">
        <v>109.21904665046378</v>
      </c>
      <c r="AC64">
        <v>145.05218252908367</v>
      </c>
      <c r="AD64">
        <v>105.34815189677742</v>
      </c>
      <c r="AE64">
        <v>158.51824021314863</v>
      </c>
      <c r="AF64">
        <v>158.51824056947694</v>
      </c>
      <c r="AG64">
        <v>158.51824041604934</v>
      </c>
      <c r="AH64">
        <v>158.5182405694774</v>
      </c>
    </row>
    <row r="65" spans="1:34" x14ac:dyDescent="0.3">
      <c r="A65" s="52">
        <f ca="1">Exceedance!U65</f>
        <v>48000</v>
      </c>
      <c r="B65" s="1">
        <v>288.27509010291038</v>
      </c>
      <c r="C65" s="1">
        <v>288.27509010291243</v>
      </c>
      <c r="D65" s="1">
        <v>288.27509010291146</v>
      </c>
      <c r="E65">
        <v>288.27509015245994</v>
      </c>
      <c r="F65">
        <v>288.27509010291192</v>
      </c>
      <c r="G65">
        <v>288.27509010291061</v>
      </c>
      <c r="H65">
        <v>288.27509010291072</v>
      </c>
      <c r="I65">
        <v>288.27509010291141</v>
      </c>
      <c r="J65">
        <v>251.84422668351073</v>
      </c>
      <c r="K65">
        <v>288.27509013525383</v>
      </c>
      <c r="L65">
        <v>288.27509014275194</v>
      </c>
      <c r="M65">
        <v>288.27509014184687</v>
      </c>
      <c r="N65">
        <v>288.27509011770024</v>
      </c>
      <c r="O65">
        <v>288.27509010291266</v>
      </c>
      <c r="P65">
        <v>197.07029011276882</v>
      </c>
      <c r="Q65">
        <v>288.27509010292647</v>
      </c>
      <c r="R65">
        <v>288.27509012810981</v>
      </c>
      <c r="S65">
        <v>288.27509015789417</v>
      </c>
      <c r="T65">
        <v>288.27509010291101</v>
      </c>
      <c r="U65">
        <v>288.27509010291408</v>
      </c>
      <c r="V65">
        <v>225.93676679079434</v>
      </c>
      <c r="W65">
        <v>288.27509010291129</v>
      </c>
      <c r="X65">
        <v>288.27509010291197</v>
      </c>
      <c r="Y65">
        <v>288.27509014904541</v>
      </c>
      <c r="Z65">
        <v>288.27509012113387</v>
      </c>
      <c r="AA65">
        <v>288.27509010291084</v>
      </c>
      <c r="AB65">
        <v>288.27509016884579</v>
      </c>
      <c r="AC65">
        <v>288.27509012421177</v>
      </c>
      <c r="AD65">
        <v>288.27509017435602</v>
      </c>
      <c r="AE65">
        <v>190.1115417118815</v>
      </c>
      <c r="AF65">
        <v>288.27509010291141</v>
      </c>
      <c r="AG65">
        <v>282.37647674966104</v>
      </c>
      <c r="AH65">
        <v>282.37647711161333</v>
      </c>
    </row>
    <row r="66" spans="1:34" x14ac:dyDescent="0.3">
      <c r="A66" s="52">
        <f ca="1">Exceedance!U66</f>
        <v>48030</v>
      </c>
      <c r="B66" s="1">
        <v>330.04518033013602</v>
      </c>
      <c r="C66" s="1">
        <v>330.04518033013267</v>
      </c>
      <c r="D66" s="1">
        <v>330.04518033013164</v>
      </c>
      <c r="E66">
        <v>330.04518033013369</v>
      </c>
      <c r="F66">
        <v>330.04518033013221</v>
      </c>
      <c r="G66">
        <v>330.0451803301363</v>
      </c>
      <c r="H66">
        <v>330.04518033013096</v>
      </c>
      <c r="I66">
        <v>326.46906234074328</v>
      </c>
      <c r="J66">
        <v>256.14907846282421</v>
      </c>
      <c r="K66">
        <v>330.04518033013136</v>
      </c>
      <c r="L66">
        <v>330.04518033013125</v>
      </c>
      <c r="M66">
        <v>330.04518033013466</v>
      </c>
      <c r="N66">
        <v>330.04518033013363</v>
      </c>
      <c r="O66">
        <v>330.04518033013295</v>
      </c>
      <c r="P66">
        <v>182.1608709528401</v>
      </c>
      <c r="Q66">
        <v>330.04518033013568</v>
      </c>
      <c r="R66">
        <v>330.04518033013301</v>
      </c>
      <c r="S66">
        <v>330.04518033013454</v>
      </c>
      <c r="T66">
        <v>330.04518033013136</v>
      </c>
      <c r="U66">
        <v>330.04518033013443</v>
      </c>
      <c r="V66">
        <v>236.04553972108332</v>
      </c>
      <c r="W66">
        <v>330.04518033013147</v>
      </c>
      <c r="X66">
        <v>330.04518033013227</v>
      </c>
      <c r="Y66">
        <v>330.04518033013244</v>
      </c>
      <c r="Z66">
        <v>330.0451803301321</v>
      </c>
      <c r="AA66">
        <v>330.04518033013107</v>
      </c>
      <c r="AB66">
        <v>330.04518033013625</v>
      </c>
      <c r="AC66">
        <v>330.04518033013261</v>
      </c>
      <c r="AD66">
        <v>330.04518033013585</v>
      </c>
      <c r="AE66">
        <v>194.71379690284422</v>
      </c>
      <c r="AF66">
        <v>330.04518033013159</v>
      </c>
      <c r="AG66">
        <v>283.96564586613431</v>
      </c>
      <c r="AH66">
        <v>283.96564622751708</v>
      </c>
    </row>
    <row r="67" spans="1:34" x14ac:dyDescent="0.3">
      <c r="A67" s="52">
        <f ca="1">Exceedance!U67</f>
        <v>48061</v>
      </c>
      <c r="B67" s="1">
        <v>306.08381687814409</v>
      </c>
      <c r="C67" s="1">
        <v>306.08381687814074</v>
      </c>
      <c r="D67" s="1">
        <v>306.08381687813971</v>
      </c>
      <c r="E67">
        <v>313.51201961955383</v>
      </c>
      <c r="F67">
        <v>322.51063297125035</v>
      </c>
      <c r="G67">
        <v>326.59944061369924</v>
      </c>
      <c r="H67">
        <v>312.24637560195026</v>
      </c>
      <c r="I67">
        <v>292.11498385011885</v>
      </c>
      <c r="J67">
        <v>250.94427805343446</v>
      </c>
      <c r="K67">
        <v>296.0585302934719</v>
      </c>
      <c r="L67">
        <v>296.15811024485555</v>
      </c>
      <c r="M67">
        <v>302.27850089168788</v>
      </c>
      <c r="N67">
        <v>313.98700434004672</v>
      </c>
      <c r="O67">
        <v>300.48915784623921</v>
      </c>
      <c r="P67">
        <v>183.98768145837866</v>
      </c>
      <c r="Q67">
        <v>303.54151604713877</v>
      </c>
      <c r="R67">
        <v>323.18883851698234</v>
      </c>
      <c r="S67">
        <v>306.17031693921984</v>
      </c>
      <c r="T67">
        <v>333.95587454355956</v>
      </c>
      <c r="U67">
        <v>300.28020742926407</v>
      </c>
      <c r="V67">
        <v>233.75349821919175</v>
      </c>
      <c r="W67">
        <v>311.00567964860051</v>
      </c>
      <c r="X67">
        <v>301.93251860051777</v>
      </c>
      <c r="Y67">
        <v>298.47410077051251</v>
      </c>
      <c r="Z67">
        <v>313.16045847529966</v>
      </c>
      <c r="AA67">
        <v>309.02529749003941</v>
      </c>
      <c r="AB67">
        <v>307.62602610937279</v>
      </c>
      <c r="AC67">
        <v>306.19298594062127</v>
      </c>
      <c r="AD67">
        <v>302.73320038590106</v>
      </c>
      <c r="AE67">
        <v>189.05250130552841</v>
      </c>
      <c r="AF67">
        <v>333.95587560835781</v>
      </c>
      <c r="AG67">
        <v>274.29733251225173</v>
      </c>
      <c r="AH67">
        <v>274.29733269013195</v>
      </c>
    </row>
    <row r="68" spans="1:34" x14ac:dyDescent="0.3">
      <c r="A68" s="52">
        <f ca="1">Exceedance!U68</f>
        <v>48092</v>
      </c>
      <c r="B68" s="1">
        <v>264.83912394406201</v>
      </c>
      <c r="C68" s="1">
        <v>264.83912394406428</v>
      </c>
      <c r="D68" s="1">
        <v>264.83912394406337</v>
      </c>
      <c r="E68">
        <v>264.84767721289728</v>
      </c>
      <c r="F68">
        <v>264.85810777130973</v>
      </c>
      <c r="G68">
        <v>264.8648615563888</v>
      </c>
      <c r="H68">
        <v>264.84683497004426</v>
      </c>
      <c r="I68">
        <v>264.8139016288531</v>
      </c>
      <c r="J68">
        <v>245.9052895129671</v>
      </c>
      <c r="K68">
        <v>264.81921191018313</v>
      </c>
      <c r="L68">
        <v>264.81923689367329</v>
      </c>
      <c r="M68">
        <v>264.83372370632424</v>
      </c>
      <c r="N68">
        <v>264.84810717330021</v>
      </c>
      <c r="O68">
        <v>264.82693432076513</v>
      </c>
      <c r="P68">
        <v>185.78706845871554</v>
      </c>
      <c r="Q68">
        <v>264.83786709563441</v>
      </c>
      <c r="R68">
        <v>264.85903849235359</v>
      </c>
      <c r="S68">
        <v>264.83919315857327</v>
      </c>
      <c r="T68">
        <v>264.87784534905921</v>
      </c>
      <c r="U68">
        <v>264.82625660343399</v>
      </c>
      <c r="V68">
        <v>239.15302686807925</v>
      </c>
      <c r="W68">
        <v>264.84651868252365</v>
      </c>
      <c r="X68">
        <v>264.83226001109239</v>
      </c>
      <c r="Y68">
        <v>264.82178545751543</v>
      </c>
      <c r="Z68">
        <v>264.84738826915526</v>
      </c>
      <c r="AA68">
        <v>264.8430135555115</v>
      </c>
      <c r="AB68">
        <v>264.84083624255067</v>
      </c>
      <c r="AC68">
        <v>264.83921147963434</v>
      </c>
      <c r="AD68">
        <v>264.8358067288749</v>
      </c>
      <c r="AE68">
        <v>188.31280176893017</v>
      </c>
      <c r="AF68">
        <v>264.87784534929193</v>
      </c>
      <c r="AG68">
        <v>264.79605248421001</v>
      </c>
      <c r="AH68">
        <v>264.79605248423456</v>
      </c>
    </row>
    <row r="69" spans="1:34" x14ac:dyDescent="0.3">
      <c r="A69" s="52" t="str">
        <f ca="1">Exceedance!U69</f>
        <v/>
      </c>
      <c r="B69" s="1"/>
      <c r="C69" s="1"/>
      <c r="D69" s="1"/>
    </row>
    <row r="70" spans="1:34" x14ac:dyDescent="0.3">
      <c r="A70" s="52" t="str">
        <f ca="1">Exceedance!U70</f>
        <v/>
      </c>
      <c r="B70" s="1"/>
      <c r="C70" s="1"/>
      <c r="D70" s="1"/>
    </row>
    <row r="71" spans="1:34" x14ac:dyDescent="0.3">
      <c r="A71" s="52" t="str">
        <f ca="1">Exceedance!U71</f>
        <v/>
      </c>
      <c r="B71" s="1"/>
      <c r="C71" s="1"/>
      <c r="D71" s="1"/>
    </row>
    <row r="72" spans="1:34" x14ac:dyDescent="0.3">
      <c r="A72" s="52" t="str">
        <f ca="1">Exceedance!U72</f>
        <v/>
      </c>
      <c r="B72" s="1"/>
      <c r="C72" s="1"/>
      <c r="D72" s="1"/>
    </row>
    <row r="73" spans="1:34" x14ac:dyDescent="0.3">
      <c r="A73" s="52" t="str">
        <f ca="1">Exceedance!U73</f>
        <v/>
      </c>
      <c r="B73" s="1"/>
      <c r="C73" s="1"/>
      <c r="D73" s="1"/>
    </row>
    <row r="74" spans="1:34" x14ac:dyDescent="0.3">
      <c r="A74" s="52" t="str">
        <f ca="1">Exceedance!U74</f>
        <v/>
      </c>
      <c r="B74" s="1"/>
      <c r="C74" s="1"/>
      <c r="D74" s="1"/>
    </row>
    <row r="75" spans="1:34" x14ac:dyDescent="0.3">
      <c r="A75" s="52" t="str">
        <f ca="1">Exceedance!U75</f>
        <v/>
      </c>
      <c r="B75" s="1"/>
      <c r="C75" s="1"/>
      <c r="D75" s="1"/>
    </row>
    <row r="76" spans="1:34" x14ac:dyDescent="0.3">
      <c r="A76" s="52" t="str">
        <f ca="1">Exceedance!U76</f>
        <v/>
      </c>
      <c r="B76" s="1"/>
      <c r="C76" s="1"/>
      <c r="D76" s="1"/>
    </row>
    <row r="77" spans="1:34" x14ac:dyDescent="0.3">
      <c r="A77" s="52" t="str">
        <f ca="1">Exceedance!U77</f>
        <v/>
      </c>
      <c r="B77" s="1"/>
      <c r="C77" s="1"/>
      <c r="D77" s="1"/>
    </row>
    <row r="78" spans="1:34" x14ac:dyDescent="0.3">
      <c r="A78" s="52" t="str">
        <f ca="1">Exceedance!U78</f>
        <v/>
      </c>
      <c r="B78" s="1"/>
      <c r="C78" s="1"/>
      <c r="D78" s="1"/>
    </row>
    <row r="79" spans="1:34" x14ac:dyDescent="0.3">
      <c r="A79" s="52" t="str">
        <f ca="1">Exceedance!U79</f>
        <v/>
      </c>
      <c r="B79" s="1"/>
      <c r="C79" s="1"/>
      <c r="D79" s="1"/>
    </row>
    <row r="80" spans="1:34" x14ac:dyDescent="0.3">
      <c r="A80" s="52" t="str">
        <f ca="1">Exceedance!U80</f>
        <v/>
      </c>
      <c r="B80" s="1"/>
      <c r="C80" s="1"/>
      <c r="D80" s="1"/>
    </row>
    <row r="81" spans="1:4" x14ac:dyDescent="0.3">
      <c r="A81" s="52" t="str">
        <f ca="1">Exceedance!U81</f>
        <v/>
      </c>
      <c r="B81" s="1"/>
      <c r="C81" s="1"/>
      <c r="D81" s="1"/>
    </row>
    <row r="82" spans="1:4" x14ac:dyDescent="0.3">
      <c r="A82" s="52" t="str">
        <f ca="1">Exceedance!U82</f>
        <v/>
      </c>
      <c r="B82" s="1"/>
      <c r="C82" s="1"/>
      <c r="D82" s="1"/>
    </row>
    <row r="83" spans="1:4" x14ac:dyDescent="0.3">
      <c r="A83" s="52" t="str">
        <f ca="1">Exceedance!U83</f>
        <v/>
      </c>
      <c r="B83" s="1"/>
      <c r="C83" s="1"/>
      <c r="D83" s="1"/>
    </row>
    <row r="84" spans="1:4" x14ac:dyDescent="0.3">
      <c r="A84" s="52" t="str">
        <f ca="1">Exceedance!U84</f>
        <v/>
      </c>
      <c r="B84" s="1"/>
      <c r="C84" s="1"/>
      <c r="D84" s="1"/>
    </row>
    <row r="85" spans="1:4" x14ac:dyDescent="0.3">
      <c r="A85" s="52" t="str">
        <f ca="1">Exceedance!U85</f>
        <v/>
      </c>
      <c r="B85" s="1"/>
      <c r="C85" s="1"/>
      <c r="D85" s="1"/>
    </row>
    <row r="86" spans="1:4" x14ac:dyDescent="0.3">
      <c r="A86" s="52" t="str">
        <f ca="1">Exceedance!U86</f>
        <v/>
      </c>
      <c r="B86" s="1"/>
      <c r="C86" s="1"/>
      <c r="D86" s="1"/>
    </row>
    <row r="87" spans="1:4" x14ac:dyDescent="0.3">
      <c r="A87" s="52" t="str">
        <f ca="1">Exceedance!U87</f>
        <v/>
      </c>
      <c r="B87" s="1"/>
      <c r="C87" s="1"/>
      <c r="D87" s="1"/>
    </row>
    <row r="88" spans="1:4" x14ac:dyDescent="0.3">
      <c r="A88" s="52" t="str">
        <f ca="1">Exceedance!U88</f>
        <v/>
      </c>
      <c r="B88" s="1"/>
      <c r="C88" s="1"/>
      <c r="D88" s="1"/>
    </row>
    <row r="89" spans="1:4" x14ac:dyDescent="0.3">
      <c r="A89" s="52" t="str">
        <f ca="1">Exceedance!U89</f>
        <v/>
      </c>
      <c r="B89" s="1"/>
      <c r="C89" s="1"/>
      <c r="D89" s="1"/>
    </row>
    <row r="90" spans="1:4" x14ac:dyDescent="0.3">
      <c r="A90" s="52" t="str">
        <f ca="1">Exceedance!U90</f>
        <v/>
      </c>
      <c r="B90" s="1"/>
      <c r="C90" s="1"/>
      <c r="D90" s="1"/>
    </row>
    <row r="91" spans="1:4" x14ac:dyDescent="0.3">
      <c r="A91" s="52" t="str">
        <f ca="1">Exceedance!U91</f>
        <v/>
      </c>
      <c r="B91" s="1"/>
      <c r="C91" s="1"/>
      <c r="D91" s="1"/>
    </row>
    <row r="92" spans="1:4" x14ac:dyDescent="0.3">
      <c r="A92" s="52" t="str">
        <f ca="1">Exceedance!U92</f>
        <v/>
      </c>
      <c r="B92" s="1"/>
      <c r="C92" s="1"/>
      <c r="D92" s="1"/>
    </row>
    <row r="93" spans="1:4" x14ac:dyDescent="0.3">
      <c r="A93" s="52" t="str">
        <f ca="1">Exceedance!U93</f>
        <v/>
      </c>
      <c r="B93" s="1"/>
      <c r="C93" s="1"/>
      <c r="D93" s="1"/>
    </row>
    <row r="94" spans="1:4" x14ac:dyDescent="0.3">
      <c r="A94" s="52" t="str">
        <f ca="1">Exceedance!U94</f>
        <v/>
      </c>
      <c r="B94" s="1"/>
      <c r="C94" s="1"/>
      <c r="D94" s="1"/>
    </row>
    <row r="95" spans="1:4" x14ac:dyDescent="0.3">
      <c r="A95" s="52" t="str">
        <f ca="1">Exceedance!U95</f>
        <v/>
      </c>
      <c r="B95" s="1"/>
      <c r="C95" s="1"/>
      <c r="D95" s="1"/>
    </row>
    <row r="96" spans="1:4" x14ac:dyDescent="0.3">
      <c r="A96" s="52" t="str">
        <f ca="1">Exceedance!U96</f>
        <v/>
      </c>
      <c r="B96" s="1"/>
      <c r="C96" s="1"/>
      <c r="D96" s="1"/>
    </row>
    <row r="97" spans="1:4" x14ac:dyDescent="0.3">
      <c r="A97" s="52" t="str">
        <f ca="1">Exceedance!U97</f>
        <v/>
      </c>
      <c r="B97" s="1"/>
      <c r="C97" s="1"/>
      <c r="D97" s="1"/>
    </row>
    <row r="98" spans="1:4" x14ac:dyDescent="0.3">
      <c r="A98" s="52" t="str">
        <f ca="1">Exceedance!U98</f>
        <v/>
      </c>
      <c r="B98" s="1"/>
      <c r="C98" s="1"/>
      <c r="D98" s="1"/>
    </row>
    <row r="99" spans="1:4" x14ac:dyDescent="0.3">
      <c r="A99" s="52" t="str">
        <f ca="1">Exceedance!U99</f>
        <v/>
      </c>
      <c r="B99" s="1"/>
      <c r="C99" s="1"/>
      <c r="D99" s="1"/>
    </row>
    <row r="100" spans="1:4" x14ac:dyDescent="0.3">
      <c r="A100" s="52"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E1:AE1"/>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69">
    <tabColor theme="3" tint="0.79998168889431442"/>
  </sheetPr>
  <dimension ref="A1:AH175"/>
  <sheetViews>
    <sheetView workbookViewId="0">
      <selection activeCell="B4" sqref="B4:AQ175"/>
    </sheetView>
  </sheetViews>
  <sheetFormatPr defaultRowHeight="14.4" x14ac:dyDescent="0.3"/>
  <cols>
    <col min="1" max="1" width="8.5546875" style="78"/>
    <col min="2" max="4" width="9.44140625" style="78"/>
  </cols>
  <sheetData>
    <row r="1" spans="1:34" s="78" customFormat="1" x14ac:dyDescent="0.3">
      <c r="A1" s="50"/>
      <c r="E1" s="854" t="s">
        <v>166</v>
      </c>
      <c r="F1" s="854"/>
      <c r="G1" s="854"/>
      <c r="H1" s="854"/>
      <c r="I1" s="854"/>
      <c r="J1" s="854"/>
      <c r="K1" s="854"/>
      <c r="L1" s="854"/>
      <c r="M1" s="854"/>
      <c r="N1" s="854"/>
      <c r="O1" s="854"/>
      <c r="P1" s="854"/>
      <c r="Q1" s="854"/>
      <c r="R1" s="854"/>
      <c r="S1" s="854"/>
      <c r="T1" s="854"/>
      <c r="U1" s="854"/>
      <c r="V1" s="854"/>
      <c r="W1" s="854"/>
      <c r="X1" s="854"/>
      <c r="Y1" s="854"/>
      <c r="Z1" s="854"/>
      <c r="AA1" s="854"/>
      <c r="AB1" s="854"/>
      <c r="AC1" s="854"/>
      <c r="AD1" s="854"/>
      <c r="AE1" s="854"/>
    </row>
    <row r="2" spans="1:34" s="78" customFormat="1" x14ac:dyDescent="0.3">
      <c r="A2" s="50"/>
      <c r="B2" s="78" t="s">
        <v>288</v>
      </c>
      <c r="C2" s="78" t="s">
        <v>287</v>
      </c>
      <c r="D2" s="78" t="s">
        <v>289</v>
      </c>
      <c r="E2" s="78">
        <v>1991</v>
      </c>
      <c r="F2" s="78">
        <v>1992</v>
      </c>
      <c r="G2" s="78">
        <v>1993</v>
      </c>
      <c r="H2" s="78">
        <v>1994</v>
      </c>
      <c r="I2" s="78">
        <v>1995</v>
      </c>
      <c r="J2" s="78">
        <v>1996</v>
      </c>
      <c r="K2" s="78">
        <v>1997</v>
      </c>
      <c r="L2" s="78">
        <v>1998</v>
      </c>
      <c r="M2" s="78">
        <v>1999</v>
      </c>
      <c r="N2" s="78">
        <v>2000</v>
      </c>
      <c r="O2" s="78">
        <v>2001</v>
      </c>
      <c r="P2" s="78">
        <v>2002</v>
      </c>
      <c r="Q2" s="78">
        <v>2003</v>
      </c>
      <c r="R2" s="78">
        <v>2004</v>
      </c>
      <c r="S2" s="78">
        <v>2005</v>
      </c>
      <c r="T2" s="78">
        <v>2006</v>
      </c>
      <c r="U2" s="78">
        <v>2007</v>
      </c>
      <c r="V2" s="78">
        <v>2008</v>
      </c>
      <c r="W2" s="78">
        <v>2009</v>
      </c>
      <c r="X2" s="78">
        <v>2010</v>
      </c>
      <c r="Y2" s="78">
        <v>2011</v>
      </c>
      <c r="Z2" s="78">
        <v>2012</v>
      </c>
      <c r="AA2" s="78">
        <v>2013</v>
      </c>
      <c r="AB2" s="78">
        <v>2014</v>
      </c>
      <c r="AC2" s="78">
        <v>2015</v>
      </c>
      <c r="AD2" s="78">
        <v>2016</v>
      </c>
      <c r="AE2" s="78">
        <v>2017</v>
      </c>
      <c r="AF2" s="78">
        <v>2018</v>
      </c>
      <c r="AG2" s="78">
        <v>2019</v>
      </c>
      <c r="AH2" s="78">
        <v>2020</v>
      </c>
    </row>
    <row r="3" spans="1:34" s="53" customFormat="1" x14ac:dyDescent="0.3">
      <c r="A3" s="51"/>
      <c r="B3" s="53" t="s">
        <v>323</v>
      </c>
      <c r="C3" s="53" t="s">
        <v>324</v>
      </c>
      <c r="D3" s="53" t="s">
        <v>325</v>
      </c>
      <c r="E3" s="53" t="s">
        <v>326</v>
      </c>
      <c r="F3" s="53" t="s">
        <v>327</v>
      </c>
      <c r="G3" s="53" t="s">
        <v>328</v>
      </c>
      <c r="H3" s="53" t="s">
        <v>329</v>
      </c>
      <c r="I3" s="53" t="s">
        <v>330</v>
      </c>
      <c r="J3" s="53" t="s">
        <v>331</v>
      </c>
      <c r="K3" s="53" t="s">
        <v>332</v>
      </c>
      <c r="L3" s="53" t="s">
        <v>333</v>
      </c>
      <c r="M3" s="53" t="s">
        <v>334</v>
      </c>
      <c r="N3" s="53" t="s">
        <v>335</v>
      </c>
      <c r="O3" s="53" t="s">
        <v>336</v>
      </c>
      <c r="P3" s="53" t="s">
        <v>337</v>
      </c>
      <c r="Q3" s="53" t="s">
        <v>338</v>
      </c>
      <c r="R3" s="53" t="s">
        <v>339</v>
      </c>
      <c r="S3" s="53" t="s">
        <v>340</v>
      </c>
      <c r="T3" s="53" t="s">
        <v>341</v>
      </c>
      <c r="U3" s="53" t="s">
        <v>342</v>
      </c>
      <c r="V3" s="53" t="s">
        <v>343</v>
      </c>
      <c r="W3" s="53" t="s">
        <v>344</v>
      </c>
      <c r="X3" s="53" t="s">
        <v>345</v>
      </c>
      <c r="Y3" s="53" t="s">
        <v>346</v>
      </c>
      <c r="Z3" s="53" t="s">
        <v>347</v>
      </c>
      <c r="AA3" s="53" t="s">
        <v>348</v>
      </c>
      <c r="AB3" s="53" t="s">
        <v>349</v>
      </c>
      <c r="AC3" s="53" t="s">
        <v>350</v>
      </c>
      <c r="AD3" s="53" t="s">
        <v>351</v>
      </c>
      <c r="AE3" s="53" t="s">
        <v>352</v>
      </c>
      <c r="AF3" s="53" t="s">
        <v>353</v>
      </c>
      <c r="AG3" s="53" t="s">
        <v>354</v>
      </c>
      <c r="AH3" s="53" t="s">
        <v>355</v>
      </c>
    </row>
    <row r="4" spans="1:34" x14ac:dyDescent="0.3">
      <c r="A4" s="52">
        <f ca="1">Exceedance!U4</f>
        <v>46143</v>
      </c>
      <c r="B4" s="1">
        <v>6.1638100381474867</v>
      </c>
      <c r="C4" s="1">
        <v>2.9464018638265532</v>
      </c>
      <c r="D4" s="1">
        <v>3.818681161373942</v>
      </c>
      <c r="E4">
        <v>4.2049443955165904</v>
      </c>
      <c r="F4">
        <v>6.1638100381474867</v>
      </c>
      <c r="G4">
        <v>6.1638100381474867</v>
      </c>
      <c r="H4">
        <v>5.6535692779146274</v>
      </c>
      <c r="I4">
        <v>3.0039875548575523</v>
      </c>
      <c r="J4">
        <v>3.018468505775596</v>
      </c>
      <c r="K4">
        <v>4.1604344301937664</v>
      </c>
      <c r="L4">
        <v>3.3250919723332011</v>
      </c>
      <c r="M4">
        <v>3.0077210464392574</v>
      </c>
      <c r="N4">
        <v>5.5949777554745408</v>
      </c>
      <c r="O4">
        <v>4.6867785455724871</v>
      </c>
      <c r="P4">
        <v>2.9922074970472297</v>
      </c>
      <c r="Q4">
        <v>3.1137461672515037</v>
      </c>
      <c r="R4">
        <v>3.4520708830340818</v>
      </c>
      <c r="S4">
        <v>4.9902667135301844</v>
      </c>
      <c r="T4">
        <v>5.0824090764061847</v>
      </c>
      <c r="U4">
        <v>5.808588854527275</v>
      </c>
      <c r="V4">
        <v>3.78200788870768</v>
      </c>
      <c r="W4">
        <v>3.5497234204342285</v>
      </c>
      <c r="X4">
        <v>2.9158409461073713</v>
      </c>
      <c r="Y4">
        <v>2.9632419053745029</v>
      </c>
      <c r="Z4">
        <v>3.5362541049307601</v>
      </c>
      <c r="AA4">
        <v>4.2905969972863742</v>
      </c>
      <c r="AB4">
        <v>3.8553544340402039</v>
      </c>
      <c r="AC4">
        <v>3.9159663538058123</v>
      </c>
      <c r="AD4">
        <v>5.3727952738286895</v>
      </c>
      <c r="AE4">
        <v>3.3435816690697804</v>
      </c>
      <c r="AF4">
        <v>5.6179368159918166</v>
      </c>
      <c r="AG4">
        <v>2.9751464370570266</v>
      </c>
      <c r="AH4">
        <v>2.979294648586591</v>
      </c>
    </row>
    <row r="5" spans="1:34" x14ac:dyDescent="0.3">
      <c r="A5" s="52">
        <f ca="1">Exceedance!U5</f>
        <v>46174</v>
      </c>
      <c r="B5" s="1">
        <v>6.9974054024915811</v>
      </c>
      <c r="C5" s="1">
        <v>1.4695833986770273</v>
      </c>
      <c r="D5" s="1">
        <v>2.2652661906124099</v>
      </c>
      <c r="E5">
        <v>6.9974054024915811</v>
      </c>
      <c r="F5">
        <v>1.5700338429565341</v>
      </c>
      <c r="G5">
        <v>3.4615272460383419</v>
      </c>
      <c r="H5">
        <v>1.5806702172465292</v>
      </c>
      <c r="I5">
        <v>6.9400514545855829</v>
      </c>
      <c r="J5">
        <v>5.3448972325451685</v>
      </c>
      <c r="K5">
        <v>3.6257521543053985</v>
      </c>
      <c r="L5">
        <v>2.5445649091324558</v>
      </c>
      <c r="M5">
        <v>4.1741174976653586</v>
      </c>
      <c r="N5">
        <v>1.6200040521611401</v>
      </c>
      <c r="O5">
        <v>1.5614359402666191</v>
      </c>
      <c r="P5">
        <v>1.5981576029710964</v>
      </c>
      <c r="Q5">
        <v>1.6056797508310359</v>
      </c>
      <c r="R5">
        <v>3.8364583934241989</v>
      </c>
      <c r="S5">
        <v>4.5826240875096147</v>
      </c>
      <c r="T5">
        <v>1.5348075429643664</v>
      </c>
      <c r="U5">
        <v>1.5351222916915577</v>
      </c>
      <c r="V5">
        <v>1.9442780310191519</v>
      </c>
      <c r="W5">
        <v>6.9974054024915811</v>
      </c>
      <c r="X5">
        <v>1.7930493540654586</v>
      </c>
      <c r="Y5">
        <v>1.5551053632869918</v>
      </c>
      <c r="Z5">
        <v>1.5962123756991078</v>
      </c>
      <c r="AA5">
        <v>1.549534325294198</v>
      </c>
      <c r="AB5">
        <v>1.5986553734244959</v>
      </c>
      <c r="AC5">
        <v>6.9106610530561152</v>
      </c>
      <c r="AD5">
        <v>4.2635526838277684</v>
      </c>
      <c r="AE5">
        <v>1.5898867938252443</v>
      </c>
      <c r="AF5">
        <v>4.0322413186612893</v>
      </c>
      <c r="AG5">
        <v>1.5979578570726058</v>
      </c>
      <c r="AH5">
        <v>2.6483876916043561</v>
      </c>
    </row>
    <row r="6" spans="1:34" x14ac:dyDescent="0.3">
      <c r="A6" s="52">
        <f ca="1">Exceedance!U6</f>
        <v>46204</v>
      </c>
      <c r="B6" s="1">
        <v>7.3977951359511955</v>
      </c>
      <c r="C6" s="1">
        <v>1.6185740443678009</v>
      </c>
      <c r="D6" s="1">
        <v>2.6762492557832371</v>
      </c>
      <c r="E6">
        <v>4.5843730105029179</v>
      </c>
      <c r="F6">
        <v>1.7664518472689315</v>
      </c>
      <c r="G6">
        <v>5.1876472496837227</v>
      </c>
      <c r="H6">
        <v>1.7449255773251005</v>
      </c>
      <c r="I6">
        <v>7.8002629664563203</v>
      </c>
      <c r="J6">
        <v>3.0782772777713618</v>
      </c>
      <c r="K6">
        <v>1.900486168952378</v>
      </c>
      <c r="L6">
        <v>7.8002629664563203</v>
      </c>
      <c r="M6">
        <v>4.8221531582778603</v>
      </c>
      <c r="N6">
        <v>1.8495042240591875</v>
      </c>
      <c r="O6">
        <v>1.7134422230696067</v>
      </c>
      <c r="P6">
        <v>1.8513882404098336</v>
      </c>
      <c r="Q6">
        <v>1.8220832728357783</v>
      </c>
      <c r="R6">
        <v>7.389590482454512</v>
      </c>
      <c r="S6">
        <v>6.6355363846742419</v>
      </c>
      <c r="T6">
        <v>1.6368339100781313</v>
      </c>
      <c r="U6">
        <v>1.6507604042681587</v>
      </c>
      <c r="V6">
        <v>4.3919506652882037</v>
      </c>
      <c r="W6">
        <v>7.8002629664563203</v>
      </c>
      <c r="X6">
        <v>7.8002629664563203</v>
      </c>
      <c r="Y6">
        <v>7.5376807983264698</v>
      </c>
      <c r="Z6">
        <v>1.8051483043740206</v>
      </c>
      <c r="AA6">
        <v>1.6965245440223558</v>
      </c>
      <c r="AB6">
        <v>1.844957197551129</v>
      </c>
      <c r="AC6">
        <v>6.9998694413619589</v>
      </c>
      <c r="AD6">
        <v>1.8926340663394441</v>
      </c>
      <c r="AE6">
        <v>1.7921369013028998</v>
      </c>
      <c r="AF6">
        <v>1.9002106908236291</v>
      </c>
      <c r="AG6">
        <v>4.922899331071207</v>
      </c>
      <c r="AH6">
        <v>3.0744071607320045</v>
      </c>
    </row>
    <row r="7" spans="1:34" x14ac:dyDescent="0.3">
      <c r="A7" s="52">
        <f ca="1">Exceedance!U7</f>
        <v>46235</v>
      </c>
      <c r="B7" s="1">
        <v>6.4736317677460562</v>
      </c>
      <c r="C7" s="1">
        <v>1.6338116533302736</v>
      </c>
      <c r="D7" s="1">
        <v>4.6644294364448715</v>
      </c>
      <c r="E7">
        <v>5.8191707538023616</v>
      </c>
      <c r="F7">
        <v>1.8055824308496562</v>
      </c>
      <c r="G7">
        <v>7.8002629664563203</v>
      </c>
      <c r="H7">
        <v>1.7264488996785359</v>
      </c>
      <c r="I7">
        <v>6.5624957870717937</v>
      </c>
      <c r="J7">
        <v>4.4884681962253685</v>
      </c>
      <c r="K7">
        <v>5.732490514986198</v>
      </c>
      <c r="L7">
        <v>6.1794201094362036</v>
      </c>
      <c r="M7">
        <v>5.4058766945632488</v>
      </c>
      <c r="N7">
        <v>2.7826718504432675</v>
      </c>
      <c r="O7">
        <v>1.7005405975611969</v>
      </c>
      <c r="P7">
        <v>3.0932670360364303</v>
      </c>
      <c r="Q7">
        <v>2.1531092722857901</v>
      </c>
      <c r="R7">
        <v>5.9170162322489039</v>
      </c>
      <c r="S7">
        <v>5.2525326025449637</v>
      </c>
      <c r="T7">
        <v>1.5953097909224891</v>
      </c>
      <c r="U7">
        <v>1.634361850243734</v>
      </c>
      <c r="V7">
        <v>4.7797554977520216</v>
      </c>
      <c r="W7">
        <v>5.3840554886586265</v>
      </c>
      <c r="X7">
        <v>5.7928923536762111</v>
      </c>
      <c r="Y7">
        <v>5.5188711549099034</v>
      </c>
      <c r="Z7">
        <v>1.8190221880547934</v>
      </c>
      <c r="AA7">
        <v>1.691798876526017</v>
      </c>
      <c r="AB7">
        <v>3.7940812614358252</v>
      </c>
      <c r="AC7">
        <v>5.1194659609457247</v>
      </c>
      <c r="AD7">
        <v>4.0798558612827929</v>
      </c>
      <c r="AE7">
        <v>1.83069807797109</v>
      </c>
      <c r="AF7">
        <v>4.1099240972023248</v>
      </c>
      <c r="AG7">
        <v>5.1844863703216166</v>
      </c>
      <c r="AH7">
        <v>4.314153293574079</v>
      </c>
    </row>
    <row r="8" spans="1:34" x14ac:dyDescent="0.3">
      <c r="A8" s="52">
        <f ca="1">Exceedance!U8</f>
        <v>46266</v>
      </c>
      <c r="B8" s="1">
        <v>6.0386222107899172</v>
      </c>
      <c r="C8" s="1">
        <v>1.582815468527178</v>
      </c>
      <c r="D8" s="1">
        <v>4.3612650924247545</v>
      </c>
      <c r="E8">
        <v>5.4334748696032351</v>
      </c>
      <c r="F8">
        <v>1.7404626449345546</v>
      </c>
      <c r="G8">
        <v>7.4306934111064402</v>
      </c>
      <c r="H8">
        <v>1.6496519190492269</v>
      </c>
      <c r="I8">
        <v>6.1205646596496699</v>
      </c>
      <c r="J8">
        <v>4.1969996853451477</v>
      </c>
      <c r="K8">
        <v>5.3615830242739495</v>
      </c>
      <c r="L8">
        <v>5.7645611227145555</v>
      </c>
      <c r="M8">
        <v>5.0497901354372248</v>
      </c>
      <c r="N8">
        <v>2.6707226200402876</v>
      </c>
      <c r="O8">
        <v>1.6222704077345709</v>
      </c>
      <c r="P8">
        <v>2.9510453169336137</v>
      </c>
      <c r="Q8">
        <v>2.085765230794582</v>
      </c>
      <c r="R8">
        <v>5.5231853787668443</v>
      </c>
      <c r="S8">
        <v>4.9045437217852159</v>
      </c>
      <c r="T8">
        <v>1.5133585669183587</v>
      </c>
      <c r="U8">
        <v>1.5695696360260187</v>
      </c>
      <c r="V8">
        <v>4.4683465273261129</v>
      </c>
      <c r="W8">
        <v>5.0266350571019762</v>
      </c>
      <c r="X8">
        <v>5.40639506464173</v>
      </c>
      <c r="Y8">
        <v>5.1518337181780121</v>
      </c>
      <c r="Z8">
        <v>1.7417358925176734</v>
      </c>
      <c r="AA8">
        <v>1.6252977828527306</v>
      </c>
      <c r="AB8">
        <v>3.5984656029911153</v>
      </c>
      <c r="AC8">
        <v>4.7818894298623631</v>
      </c>
      <c r="AD8">
        <v>3.8395805305151613</v>
      </c>
      <c r="AE8">
        <v>1.7890693495543017</v>
      </c>
      <c r="AF8">
        <v>3.8528237710495561</v>
      </c>
      <c r="AG8">
        <v>4.8434842310902155</v>
      </c>
      <c r="AH8">
        <v>4.0352236982793075</v>
      </c>
    </row>
    <row r="9" spans="1:34" x14ac:dyDescent="0.3">
      <c r="A9" s="52">
        <f ca="1">Exceedance!U9</f>
        <v>46296</v>
      </c>
      <c r="B9" s="1">
        <v>4.8843425896105446</v>
      </c>
      <c r="C9" s="1">
        <v>1.6544677255702469</v>
      </c>
      <c r="D9" s="1">
        <v>3.8015719957698004</v>
      </c>
      <c r="E9">
        <v>3.7489472692276355</v>
      </c>
      <c r="F9">
        <v>2.9530694058999494</v>
      </c>
      <c r="G9">
        <v>4.1543546753885261</v>
      </c>
      <c r="H9">
        <v>1.7026697207814498</v>
      </c>
      <c r="I9">
        <v>4.282928646246436</v>
      </c>
      <c r="J9">
        <v>3.4624387615585421</v>
      </c>
      <c r="K9">
        <v>4.8613423130449158</v>
      </c>
      <c r="L9">
        <v>4.2470510864944142</v>
      </c>
      <c r="M9">
        <v>3.5246610724014378</v>
      </c>
      <c r="N9">
        <v>3.5912939303068061</v>
      </c>
      <c r="O9">
        <v>1.6602719934629164</v>
      </c>
      <c r="P9">
        <v>3.6458327213311157</v>
      </c>
      <c r="Q9">
        <v>2.9781139679508875</v>
      </c>
      <c r="R9">
        <v>4.4088454897881535</v>
      </c>
      <c r="S9">
        <v>3.814061230666637</v>
      </c>
      <c r="T9">
        <v>1.5672152661454621</v>
      </c>
      <c r="U9">
        <v>1.63652520121034</v>
      </c>
      <c r="V9">
        <v>3.5457605231796498</v>
      </c>
      <c r="W9">
        <v>4.0050420641568829</v>
      </c>
      <c r="X9">
        <v>3.5928667867390232</v>
      </c>
      <c r="Y9">
        <v>3.8578953320911142</v>
      </c>
      <c r="Z9">
        <v>2.6045179244181202</v>
      </c>
      <c r="AA9">
        <v>1.6890037395199153</v>
      </c>
      <c r="AB9">
        <v>7.5032366261649432</v>
      </c>
      <c r="AC9">
        <v>4.3343451842208598</v>
      </c>
      <c r="AD9">
        <v>5.950309031212627</v>
      </c>
      <c r="AE9">
        <v>4.3441261100489639</v>
      </c>
      <c r="AF9">
        <v>3.2910627690469858</v>
      </c>
      <c r="AG9">
        <v>3.9220841784473897</v>
      </c>
      <c r="AH9">
        <v>3.1176878040857341</v>
      </c>
    </row>
    <row r="10" spans="1:34" x14ac:dyDescent="0.3">
      <c r="A10" s="52">
        <f ca="1">Exceedance!U10</f>
        <v>46327</v>
      </c>
      <c r="B10" s="1">
        <v>4.8641062010277993</v>
      </c>
      <c r="C10" s="1">
        <v>3.7203612549950407</v>
      </c>
      <c r="D10" s="1">
        <v>4.4960740730739657</v>
      </c>
      <c r="E10">
        <v>4.260936831032514</v>
      </c>
      <c r="F10">
        <v>3.7979621970608952</v>
      </c>
      <c r="G10">
        <v>4.1379264021664328</v>
      </c>
      <c r="H10">
        <v>3.8850994636881206</v>
      </c>
      <c r="I10">
        <v>4.7311362122316494</v>
      </c>
      <c r="J10">
        <v>4.4055799142108416</v>
      </c>
      <c r="K10">
        <v>3.9719894536809357</v>
      </c>
      <c r="L10">
        <v>4.177511462305719</v>
      </c>
      <c r="M10">
        <v>3.8954308805149043</v>
      </c>
      <c r="N10">
        <v>3.7629327712248868</v>
      </c>
      <c r="O10">
        <v>2.9369934130695672</v>
      </c>
      <c r="P10">
        <v>3.8930499357259394</v>
      </c>
      <c r="Q10">
        <v>3.9030765912425314</v>
      </c>
      <c r="R10">
        <v>4.3693985993551063</v>
      </c>
      <c r="S10">
        <v>4.090409460163408</v>
      </c>
      <c r="T10">
        <v>2.9201816833833547</v>
      </c>
      <c r="U10">
        <v>3.0429693126007127</v>
      </c>
      <c r="V10">
        <v>4.184896875280427</v>
      </c>
      <c r="W10">
        <v>4.0657549013349756</v>
      </c>
      <c r="X10">
        <v>3.991856375647056</v>
      </c>
      <c r="Y10">
        <v>4.2847818371649753</v>
      </c>
      <c r="Z10">
        <v>3.7754136574147381</v>
      </c>
      <c r="AA10">
        <v>3.4860074886730832</v>
      </c>
      <c r="AB10">
        <v>4.8003226667267178</v>
      </c>
      <c r="AC10">
        <v>4.3182854061008937</v>
      </c>
      <c r="AD10">
        <v>6.1825684048381131</v>
      </c>
      <c r="AE10">
        <v>4.2167370607885157</v>
      </c>
      <c r="AF10">
        <v>3.9041878000353947</v>
      </c>
      <c r="AG10">
        <v>3.9568811141248488</v>
      </c>
      <c r="AH10">
        <v>3.8572171412623084</v>
      </c>
    </row>
    <row r="11" spans="1:34" x14ac:dyDescent="0.3">
      <c r="A11" s="52">
        <f ca="1">Exceedance!U11</f>
        <v>46357</v>
      </c>
      <c r="B11" s="1">
        <v>4.7853136617185266</v>
      </c>
      <c r="C11" s="1">
        <v>3.7013287511182553</v>
      </c>
      <c r="D11" s="1">
        <v>4.4285930326125689</v>
      </c>
      <c r="E11">
        <v>4.2163279242310523</v>
      </c>
      <c r="F11">
        <v>3.739409143078245</v>
      </c>
      <c r="G11">
        <v>4.093350155147327</v>
      </c>
      <c r="H11">
        <v>3.8031538937338722</v>
      </c>
      <c r="I11">
        <v>4.6721373723905151</v>
      </c>
      <c r="J11">
        <v>4.3298560917698081</v>
      </c>
      <c r="K11">
        <v>3.9369593387062958</v>
      </c>
      <c r="L11">
        <v>4.1342591581218615</v>
      </c>
      <c r="M11">
        <v>3.8506293790844874</v>
      </c>
      <c r="N11">
        <v>3.7273194541937733</v>
      </c>
      <c r="O11">
        <v>2.9403326036297992</v>
      </c>
      <c r="P11">
        <v>3.8392762539792975</v>
      </c>
      <c r="Q11">
        <v>3.8308984643184676</v>
      </c>
      <c r="R11">
        <v>4.3429650312572203</v>
      </c>
      <c r="S11">
        <v>4.0479904380355372</v>
      </c>
      <c r="T11">
        <v>2.8804072295690468</v>
      </c>
      <c r="U11">
        <v>3.0530193859195198</v>
      </c>
      <c r="V11">
        <v>4.132081983280778</v>
      </c>
      <c r="W11">
        <v>4.0453497538673364</v>
      </c>
      <c r="X11">
        <v>3.957081962167853</v>
      </c>
      <c r="Y11">
        <v>4.2179965493710068</v>
      </c>
      <c r="Z11">
        <v>3.7403220824629471</v>
      </c>
      <c r="AA11">
        <v>3.4452184136407693</v>
      </c>
      <c r="AB11">
        <v>4.7191531379217135</v>
      </c>
      <c r="AC11">
        <v>4.2450101168024217</v>
      </c>
      <c r="AD11">
        <v>6.0135527655725163</v>
      </c>
      <c r="AE11">
        <v>4.1879222646942518</v>
      </c>
      <c r="AF11">
        <v>3.8588809905553609</v>
      </c>
      <c r="AG11">
        <v>3.9144659372029778</v>
      </c>
      <c r="AH11">
        <v>3.8210409400490848</v>
      </c>
    </row>
    <row r="12" spans="1:34" x14ac:dyDescent="0.3">
      <c r="A12" s="52">
        <f ca="1">Exceedance!U12</f>
        <v>46388</v>
      </c>
      <c r="B12" s="1">
        <v>4.4415514905865789</v>
      </c>
      <c r="C12" s="1">
        <v>3.4933583345793178</v>
      </c>
      <c r="D12" s="1">
        <v>4.1411053141501846</v>
      </c>
      <c r="E12">
        <v>3.9594175319339358</v>
      </c>
      <c r="F12">
        <v>3.498222171973381</v>
      </c>
      <c r="G12">
        <v>3.8432429401878423</v>
      </c>
      <c r="H12">
        <v>3.5008147192104682</v>
      </c>
      <c r="I12">
        <v>4.3716761059453715</v>
      </c>
      <c r="J12">
        <v>4.0606722761874048</v>
      </c>
      <c r="K12">
        <v>3.7006992489269526</v>
      </c>
      <c r="L12">
        <v>3.8861184598386895</v>
      </c>
      <c r="M12">
        <v>3.61961240744498</v>
      </c>
      <c r="N12">
        <v>3.510010216014154</v>
      </c>
      <c r="O12">
        <v>2.7954097513409981</v>
      </c>
      <c r="P12">
        <v>3.592051874883162</v>
      </c>
      <c r="Q12">
        <v>3.5636040097433925</v>
      </c>
      <c r="R12">
        <v>4.0727375744838863</v>
      </c>
      <c r="S12">
        <v>3.8243562033188852</v>
      </c>
      <c r="T12">
        <v>2.6925758418002754</v>
      </c>
      <c r="U12">
        <v>2.9041887552649301</v>
      </c>
      <c r="V12">
        <v>3.8683117148167296</v>
      </c>
      <c r="W12">
        <v>3.8223172091765272</v>
      </c>
      <c r="X12">
        <v>3.7328777370844302</v>
      </c>
      <c r="Y12">
        <v>3.9293621912420855</v>
      </c>
      <c r="Z12">
        <v>3.5217530140374098</v>
      </c>
      <c r="AA12">
        <v>3.2266625035155827</v>
      </c>
      <c r="AB12">
        <v>4.3656343866981215</v>
      </c>
      <c r="AC12">
        <v>3.9453678913021721</v>
      </c>
      <c r="AD12">
        <v>5.2816825242016856</v>
      </c>
      <c r="AE12">
        <v>3.9589033036776984</v>
      </c>
      <c r="AF12">
        <v>3.6211153612557996</v>
      </c>
      <c r="AG12">
        <v>3.6769907728718678</v>
      </c>
      <c r="AH12">
        <v>3.5970484405553269</v>
      </c>
    </row>
    <row r="13" spans="1:34" x14ac:dyDescent="0.3">
      <c r="A13" s="52">
        <f ca="1">Exceedance!U13</f>
        <v>46419</v>
      </c>
      <c r="B13" s="1">
        <v>3.6385563328363784</v>
      </c>
      <c r="C13" s="1">
        <v>2.9325481229351329</v>
      </c>
      <c r="D13" s="1">
        <v>3.4351202917951031</v>
      </c>
      <c r="E13">
        <v>3.2835785247244842</v>
      </c>
      <c r="F13">
        <v>2.896915618237168</v>
      </c>
      <c r="G13">
        <v>3.1874895105242431</v>
      </c>
      <c r="H13">
        <v>2.870736785011919</v>
      </c>
      <c r="I13">
        <v>3.6290719832998883</v>
      </c>
      <c r="J13">
        <v>3.372372427907417</v>
      </c>
      <c r="K13">
        <v>3.0759997096773324</v>
      </c>
      <c r="L13">
        <v>3.2349057394843612</v>
      </c>
      <c r="M13">
        <v>3.0309348889268279</v>
      </c>
      <c r="N13">
        <v>2.9316289637821069</v>
      </c>
      <c r="O13">
        <v>2.3638355685065786</v>
      </c>
      <c r="P13">
        <v>3.0070671875094979</v>
      </c>
      <c r="Q13">
        <v>2.9224010533682963</v>
      </c>
      <c r="R13">
        <v>3.3715159696121311</v>
      </c>
      <c r="S13">
        <v>3.2166527613633771</v>
      </c>
      <c r="T13">
        <v>2.2367726681945239</v>
      </c>
      <c r="U13">
        <v>2.4555620681411061</v>
      </c>
      <c r="V13">
        <v>3.212603044528429</v>
      </c>
      <c r="W13">
        <v>3.2018976611747365</v>
      </c>
      <c r="X13">
        <v>3.1344795246983503</v>
      </c>
      <c r="Y13">
        <v>3.2334707363313755</v>
      </c>
      <c r="Z13">
        <v>2.9383953207092128</v>
      </c>
      <c r="AA13">
        <v>2.7030581650981764</v>
      </c>
      <c r="AB13">
        <v>3.5844728838336306</v>
      </c>
      <c r="AC13">
        <v>3.2672917238449486</v>
      </c>
      <c r="AD13">
        <v>2.9239546699443801</v>
      </c>
      <c r="AE13">
        <v>3.3253571957873533</v>
      </c>
      <c r="AF13">
        <v>3.0196214752410273</v>
      </c>
      <c r="AG13">
        <v>3.0582498050648215</v>
      </c>
      <c r="AH13">
        <v>3.0177666340277947</v>
      </c>
    </row>
    <row r="14" spans="1:34" x14ac:dyDescent="0.3">
      <c r="A14" s="52">
        <f ca="1">Exceedance!U14</f>
        <v>46447</v>
      </c>
      <c r="B14" s="1">
        <v>3.7400589665944022</v>
      </c>
      <c r="C14" s="1">
        <v>3.029289274825385</v>
      </c>
      <c r="D14" s="1">
        <v>3.5128861297804677</v>
      </c>
      <c r="E14">
        <v>3.3387342846503523</v>
      </c>
      <c r="F14">
        <v>2.9640572093066093</v>
      </c>
      <c r="G14">
        <v>3.2412165049610384</v>
      </c>
      <c r="H14">
        <v>3.0273904823794933</v>
      </c>
      <c r="I14">
        <v>3.7159140759874845</v>
      </c>
      <c r="J14">
        <v>3.4450453639255465</v>
      </c>
      <c r="K14">
        <v>3.1206467334632304</v>
      </c>
      <c r="L14">
        <v>3.2888708872238133</v>
      </c>
      <c r="M14">
        <v>3.0851245494664181</v>
      </c>
      <c r="N14">
        <v>2.9733349747407516</v>
      </c>
      <c r="O14">
        <v>2.4302688261411367</v>
      </c>
      <c r="P14">
        <v>3.0776452182260932</v>
      </c>
      <c r="Q14">
        <v>3.0084957277427602</v>
      </c>
      <c r="R14">
        <v>3.41677728711349</v>
      </c>
      <c r="S14">
        <v>3.2560951914052132</v>
      </c>
      <c r="T14">
        <v>2.4072529148362061</v>
      </c>
      <c r="U14">
        <v>2.5172371326306688</v>
      </c>
      <c r="V14">
        <v>3.2774186150308289</v>
      </c>
      <c r="W14">
        <v>3.2295477621480062</v>
      </c>
      <c r="X14">
        <v>3.1747541304042204</v>
      </c>
      <c r="Y14">
        <v>3.3169384500783305</v>
      </c>
      <c r="Z14">
        <v>2.9808314917669159</v>
      </c>
      <c r="AA14">
        <v>2.8014863971066144</v>
      </c>
      <c r="AB14">
        <v>3.7004150827907143</v>
      </c>
      <c r="AC14">
        <v>3.3661242179122057</v>
      </c>
      <c r="AD14">
        <v>3.4986823414793031</v>
      </c>
      <c r="AE14">
        <v>3.3609725717550556</v>
      </c>
      <c r="AF14">
        <v>3.0758732638228894</v>
      </c>
      <c r="AG14">
        <v>3.1097403719077321</v>
      </c>
      <c r="AH14">
        <v>3.0642825868818622</v>
      </c>
    </row>
    <row r="15" spans="1:34" x14ac:dyDescent="0.3">
      <c r="A15" s="52">
        <f ca="1">Exceedance!U15</f>
        <v>46478</v>
      </c>
      <c r="B15" s="1">
        <v>1.843502316862047</v>
      </c>
      <c r="C15" s="1">
        <v>1.899401882477866</v>
      </c>
      <c r="D15" s="1">
        <v>1.8433031138475775</v>
      </c>
      <c r="E15">
        <v>1.6307132034113849</v>
      </c>
      <c r="F15">
        <v>1.8433207159843579</v>
      </c>
      <c r="G15">
        <v>1.9697551172488421</v>
      </c>
      <c r="H15">
        <v>1.8443456575601704</v>
      </c>
      <c r="I15">
        <v>1.8432363499727717</v>
      </c>
      <c r="J15">
        <v>1.8433531739625226</v>
      </c>
      <c r="K15">
        <v>1.8430143339176555</v>
      </c>
      <c r="L15">
        <v>1.8430875698841609</v>
      </c>
      <c r="M15">
        <v>1.8772044993358219</v>
      </c>
      <c r="N15">
        <v>1.578135703237628</v>
      </c>
      <c r="O15">
        <v>1.7331028824020229</v>
      </c>
      <c r="P15">
        <v>1.9643278507147253</v>
      </c>
      <c r="Q15">
        <v>2.013166783372105</v>
      </c>
      <c r="R15">
        <v>1.8429575753931815</v>
      </c>
      <c r="S15">
        <v>1.8429137080255824</v>
      </c>
      <c r="T15">
        <v>1.6261622774595526</v>
      </c>
      <c r="U15">
        <v>1.8437151905406923</v>
      </c>
      <c r="V15">
        <v>1.8431978575938477</v>
      </c>
      <c r="W15">
        <v>1.584495255785022</v>
      </c>
      <c r="X15">
        <v>1.8428636847033113</v>
      </c>
      <c r="Y15">
        <v>2.0392430081795725</v>
      </c>
      <c r="Z15">
        <v>1.5698190787456943</v>
      </c>
      <c r="AA15">
        <v>1.8438684424592471</v>
      </c>
      <c r="AB15">
        <v>1.8435448641189323</v>
      </c>
      <c r="AC15">
        <v>1.843438254503394</v>
      </c>
      <c r="AD15">
        <v>2.0895604058063251</v>
      </c>
      <c r="AE15">
        <v>1.8428129684105288</v>
      </c>
      <c r="AF15">
        <v>1.9895572576509413</v>
      </c>
      <c r="AG15">
        <v>1.8430979681249895</v>
      </c>
      <c r="AH15">
        <v>1.8429572077115923</v>
      </c>
    </row>
    <row r="16" spans="1:34" x14ac:dyDescent="0.3">
      <c r="A16" s="52">
        <f ca="1">Exceedance!U16</f>
        <v>46508</v>
      </c>
      <c r="B16" s="1">
        <v>5.3835028556825959</v>
      </c>
      <c r="C16" s="1">
        <v>3.6631026900036177</v>
      </c>
      <c r="D16" s="1">
        <v>5.3835028556829139</v>
      </c>
      <c r="E16">
        <v>5.9093066726736954</v>
      </c>
      <c r="F16">
        <v>5.3835028556829139</v>
      </c>
      <c r="G16">
        <v>5.7093007440536514</v>
      </c>
      <c r="H16">
        <v>2.6157704817402738</v>
      </c>
      <c r="I16">
        <v>4.8751546458642654</v>
      </c>
      <c r="J16">
        <v>5.383502855682833</v>
      </c>
      <c r="K16">
        <v>4.2224610683776689</v>
      </c>
      <c r="L16">
        <v>4.6513356177982308</v>
      </c>
      <c r="M16">
        <v>4.6188232744892268</v>
      </c>
      <c r="N16">
        <v>2.8406786122220948</v>
      </c>
      <c r="O16">
        <v>1.8957316095094743</v>
      </c>
      <c r="P16">
        <v>2.5202522826393254</v>
      </c>
      <c r="Q16">
        <v>4.529878502788792</v>
      </c>
      <c r="R16">
        <v>4.3034576154728788</v>
      </c>
      <c r="S16">
        <v>5.3835028556835489</v>
      </c>
      <c r="T16">
        <v>5.8826728659344116</v>
      </c>
      <c r="U16">
        <v>2.3256077573656291</v>
      </c>
      <c r="V16">
        <v>4.464861008452556</v>
      </c>
      <c r="W16">
        <v>1.6411464626774486</v>
      </c>
      <c r="X16">
        <v>4.0892865694816463</v>
      </c>
      <c r="Y16">
        <v>5.8870147158156971</v>
      </c>
      <c r="Z16">
        <v>1.7261104647369645</v>
      </c>
      <c r="AA16">
        <v>5.3835028556818019</v>
      </c>
      <c r="AB16">
        <v>4.5599193397731685</v>
      </c>
      <c r="AC16">
        <v>4.7395928711291848</v>
      </c>
      <c r="AD16">
        <v>5.1331138951577442</v>
      </c>
      <c r="AE16">
        <v>5.3835028556837079</v>
      </c>
      <c r="AF16">
        <v>3.8207969911914152</v>
      </c>
      <c r="AG16">
        <v>3.5973240011442651</v>
      </c>
      <c r="AH16">
        <v>3.1777942959967582</v>
      </c>
    </row>
    <row r="17" spans="1:34" x14ac:dyDescent="0.3">
      <c r="A17" s="52">
        <f ca="1">Exceedance!U17</f>
        <v>46539</v>
      </c>
      <c r="B17" s="1">
        <v>6.9974054077740258</v>
      </c>
      <c r="C17" s="1">
        <v>4.3430824043224057</v>
      </c>
      <c r="D17" s="1">
        <v>6.9974054077740258</v>
      </c>
      <c r="E17">
        <v>1.5024589149448111</v>
      </c>
      <c r="F17">
        <v>6.9974054077740258</v>
      </c>
      <c r="G17">
        <v>1.6139430494425198</v>
      </c>
      <c r="H17">
        <v>6.2329930398090321</v>
      </c>
      <c r="I17">
        <v>6.5094058496770018</v>
      </c>
      <c r="J17">
        <v>6.9974054077740258</v>
      </c>
      <c r="K17">
        <v>6.8243144864258065</v>
      </c>
      <c r="L17">
        <v>6.9974054077740258</v>
      </c>
      <c r="M17">
        <v>4.2096782352252937</v>
      </c>
      <c r="N17">
        <v>1.5785184133442718</v>
      </c>
      <c r="O17">
        <v>2.2013536418866164</v>
      </c>
      <c r="P17">
        <v>2.9773823680051739</v>
      </c>
      <c r="Q17">
        <v>5.1890711249101873</v>
      </c>
      <c r="R17">
        <v>6.8536623253649926</v>
      </c>
      <c r="S17">
        <v>6.9974054077740258</v>
      </c>
      <c r="T17">
        <v>1.5069881664399947</v>
      </c>
      <c r="U17">
        <v>6.9974054077740258</v>
      </c>
      <c r="V17">
        <v>6.7356252268811314</v>
      </c>
      <c r="W17">
        <v>1.5007140959526986</v>
      </c>
      <c r="X17">
        <v>6.9974054077740258</v>
      </c>
      <c r="Y17">
        <v>3.488772601594166</v>
      </c>
      <c r="Z17">
        <v>1.4964772814672478</v>
      </c>
      <c r="AA17">
        <v>6.9974054077740258</v>
      </c>
      <c r="AB17">
        <v>6.9974054077740258</v>
      </c>
      <c r="AC17">
        <v>6.6238659413683632</v>
      </c>
      <c r="AD17">
        <v>6.7570023388808185</v>
      </c>
      <c r="AE17">
        <v>6.9974054077740258</v>
      </c>
      <c r="AF17">
        <v>4.4540908322710706</v>
      </c>
      <c r="AG17">
        <v>6.7254051846710929</v>
      </c>
      <c r="AH17">
        <v>6.3309643412655809</v>
      </c>
    </row>
    <row r="18" spans="1:34" x14ac:dyDescent="0.3">
      <c r="A18" s="52">
        <f ca="1">Exceedance!U18</f>
        <v>46569</v>
      </c>
      <c r="B18" s="1">
        <v>7.8002629664563203</v>
      </c>
      <c r="C18" s="1">
        <v>3.5276755632607064</v>
      </c>
      <c r="D18" s="1">
        <v>7.8002629664563203</v>
      </c>
      <c r="E18">
        <v>1.5995513271045148</v>
      </c>
      <c r="F18">
        <v>7.8002629664563203</v>
      </c>
      <c r="G18">
        <v>1.8184081427082661</v>
      </c>
      <c r="H18">
        <v>7.8002629664563203</v>
      </c>
      <c r="I18">
        <v>7.8002629664563203</v>
      </c>
      <c r="J18">
        <v>7.8002629664563203</v>
      </c>
      <c r="K18">
        <v>7.8002629664563203</v>
      </c>
      <c r="L18">
        <v>7.8002629664563203</v>
      </c>
      <c r="M18">
        <v>1.8906682439600269</v>
      </c>
      <c r="N18">
        <v>1.749406018739748</v>
      </c>
      <c r="O18">
        <v>2.6135533232714061</v>
      </c>
      <c r="P18">
        <v>2.3666396971487771</v>
      </c>
      <c r="Q18">
        <v>7.8002629664563203</v>
      </c>
      <c r="R18">
        <v>7.8002629664563203</v>
      </c>
      <c r="S18">
        <v>2.2808004377213016</v>
      </c>
      <c r="T18">
        <v>1.5759459361094597</v>
      </c>
      <c r="U18">
        <v>7.8002629664563203</v>
      </c>
      <c r="V18">
        <v>7.8002629664563203</v>
      </c>
      <c r="W18">
        <v>7.2984586283928428</v>
      </c>
      <c r="X18">
        <v>7.8002629664563203</v>
      </c>
      <c r="Y18">
        <v>1.8961765591156721</v>
      </c>
      <c r="Z18">
        <v>1.6519861617763882</v>
      </c>
      <c r="AA18">
        <v>7.8002629664563203</v>
      </c>
      <c r="AB18">
        <v>6.6630142336489948</v>
      </c>
      <c r="AC18">
        <v>3.422640524682627</v>
      </c>
      <c r="AD18">
        <v>7.8002629664563203</v>
      </c>
      <c r="AE18">
        <v>7.8002629664563203</v>
      </c>
      <c r="AF18">
        <v>7.8002629664563203</v>
      </c>
      <c r="AG18">
        <v>7.8002629664563203</v>
      </c>
      <c r="AH18">
        <v>7.8002629664563203</v>
      </c>
    </row>
    <row r="19" spans="1:34" x14ac:dyDescent="0.3">
      <c r="A19" s="52">
        <f ca="1">Exceedance!U19</f>
        <v>46600</v>
      </c>
      <c r="B19" s="1">
        <v>7.4627582877938465</v>
      </c>
      <c r="C19" s="1">
        <v>5.3483056447649213</v>
      </c>
      <c r="D19" s="1">
        <v>6.3186068224281859</v>
      </c>
      <c r="E19">
        <v>1.5926277061097223</v>
      </c>
      <c r="F19">
        <v>7.8002629664563203</v>
      </c>
      <c r="G19">
        <v>1.8690500981115286</v>
      </c>
      <c r="H19">
        <v>7.8002629664563203</v>
      </c>
      <c r="I19">
        <v>7.8002629664563203</v>
      </c>
      <c r="J19">
        <v>7.8002629664563203</v>
      </c>
      <c r="K19">
        <v>7.8002629664563203</v>
      </c>
      <c r="L19">
        <v>7.8002629664563203</v>
      </c>
      <c r="M19">
        <v>4.7540761196561574</v>
      </c>
      <c r="N19">
        <v>1.7425029273341515</v>
      </c>
      <c r="O19">
        <v>5.0987669343361297</v>
      </c>
      <c r="P19">
        <v>5.0907060284644201</v>
      </c>
      <c r="Q19">
        <v>7.0115403561607277</v>
      </c>
      <c r="R19">
        <v>7.5925070160933732</v>
      </c>
      <c r="S19">
        <v>5.530561313605646</v>
      </c>
      <c r="T19">
        <v>1.5435030037237878</v>
      </c>
      <c r="U19">
        <v>6.6982828870186601</v>
      </c>
      <c r="V19">
        <v>7.8002629664563203</v>
      </c>
      <c r="W19">
        <v>6.1047880743302132</v>
      </c>
      <c r="X19">
        <v>7.8002629664563203</v>
      </c>
      <c r="Y19">
        <v>4.411659657987177</v>
      </c>
      <c r="Z19">
        <v>1.6542707907476504</v>
      </c>
      <c r="AA19">
        <v>7.8002629664563203</v>
      </c>
      <c r="AB19">
        <v>5.8709799581226569</v>
      </c>
      <c r="AC19">
        <v>5.6366545690244596</v>
      </c>
      <c r="AD19">
        <v>7.8002629664563203</v>
      </c>
      <c r="AE19">
        <v>6.6360065059446587</v>
      </c>
      <c r="AF19">
        <v>7.5794230939074518</v>
      </c>
      <c r="AG19">
        <v>6.164127474973883</v>
      </c>
      <c r="AH19">
        <v>7.3967885457789713</v>
      </c>
    </row>
    <row r="20" spans="1:34" x14ac:dyDescent="0.3">
      <c r="A20" s="52">
        <f ca="1">Exceedance!U20</f>
        <v>46631</v>
      </c>
      <c r="B20" s="1">
        <v>6.956834690121628</v>
      </c>
      <c r="C20" s="1">
        <v>4.9948427273848646</v>
      </c>
      <c r="D20" s="1">
        <v>5.8946585360937025</v>
      </c>
      <c r="E20">
        <v>1.5282857426749132</v>
      </c>
      <c r="F20">
        <v>7.5486415804416005</v>
      </c>
      <c r="G20">
        <v>1.8254662767374592</v>
      </c>
      <c r="H20">
        <v>7.5486415804416005</v>
      </c>
      <c r="I20">
        <v>7.5485142160886625</v>
      </c>
      <c r="J20">
        <v>7.5486415804416005</v>
      </c>
      <c r="K20">
        <v>7.5486415804416005</v>
      </c>
      <c r="L20">
        <v>7.5486415804416005</v>
      </c>
      <c r="M20">
        <v>4.4737051617694767</v>
      </c>
      <c r="N20">
        <v>1.6701702712686193</v>
      </c>
      <c r="O20">
        <v>4.7646465258173913</v>
      </c>
      <c r="P20">
        <v>4.7571912889523418</v>
      </c>
      <c r="Q20">
        <v>6.5391589434247361</v>
      </c>
      <c r="R20">
        <v>7.077381696906043</v>
      </c>
      <c r="S20">
        <v>5.1646910264707513</v>
      </c>
      <c r="T20">
        <v>1.4883856854843838</v>
      </c>
      <c r="U20">
        <v>6.2471146735492216</v>
      </c>
      <c r="V20">
        <v>7.5486415804416005</v>
      </c>
      <c r="W20">
        <v>5.6960791671304651</v>
      </c>
      <c r="X20">
        <v>7.5486415804416005</v>
      </c>
      <c r="Y20">
        <v>4.141576996441465</v>
      </c>
      <c r="Z20">
        <v>1.5988046207817488</v>
      </c>
      <c r="AA20">
        <v>7.5486415804416005</v>
      </c>
      <c r="AB20">
        <v>5.4795805224104548</v>
      </c>
      <c r="AC20">
        <v>5.2639116071962855</v>
      </c>
      <c r="AD20">
        <v>7.5486415804416005</v>
      </c>
      <c r="AE20">
        <v>6.1892373810135322</v>
      </c>
      <c r="AF20">
        <v>7.0654874094983411</v>
      </c>
      <c r="AG20">
        <v>5.7511884863192684</v>
      </c>
      <c r="AH20">
        <v>6.896293608975844</v>
      </c>
    </row>
    <row r="21" spans="1:34" x14ac:dyDescent="0.3">
      <c r="A21" s="52">
        <f ca="1">Exceedance!U21</f>
        <v>46661</v>
      </c>
      <c r="B21" s="1">
        <v>4.8128735235083866</v>
      </c>
      <c r="C21" s="1">
        <v>4.0906125508672444</v>
      </c>
      <c r="D21" s="1">
        <v>4.4517913872633494</v>
      </c>
      <c r="E21">
        <v>1.5711905590463509</v>
      </c>
      <c r="F21">
        <v>5.0270528161789194</v>
      </c>
      <c r="G21">
        <v>3.6914254786467691</v>
      </c>
      <c r="H21">
        <v>5.1166740729103006</v>
      </c>
      <c r="I21">
        <v>4.8694161434369914</v>
      </c>
      <c r="J21">
        <v>7.022858357511355</v>
      </c>
      <c r="K21">
        <v>4.879100039664972</v>
      </c>
      <c r="L21">
        <v>4.8555242029282901</v>
      </c>
      <c r="M21">
        <v>3.8314697905233066</v>
      </c>
      <c r="N21">
        <v>1.7124650754635895</v>
      </c>
      <c r="O21">
        <v>3.7359866711378564</v>
      </c>
      <c r="P21">
        <v>3.194227788953039</v>
      </c>
      <c r="Q21">
        <v>4.6455184424217917</v>
      </c>
      <c r="R21">
        <v>4.5129202549969039</v>
      </c>
      <c r="S21">
        <v>4.929831548273234</v>
      </c>
      <c r="T21">
        <v>1.5583354396803411</v>
      </c>
      <c r="U21">
        <v>4.0779314398506212</v>
      </c>
      <c r="V21">
        <v>4.8839935622443216</v>
      </c>
      <c r="W21">
        <v>3.4348622002490612</v>
      </c>
      <c r="X21">
        <v>6.0389141494222249</v>
      </c>
      <c r="Y21">
        <v>3.1834883053989893</v>
      </c>
      <c r="Z21">
        <v>1.6656776734906955</v>
      </c>
      <c r="AA21">
        <v>7.8002629664563203</v>
      </c>
      <c r="AB21">
        <v>4.468531902112824</v>
      </c>
      <c r="AC21">
        <v>6.3699303666536027</v>
      </c>
      <c r="AD21">
        <v>7.2526270803353228</v>
      </c>
      <c r="AE21">
        <v>4.1789430458949814</v>
      </c>
      <c r="AF21">
        <v>4.5558124727202038</v>
      </c>
      <c r="AG21">
        <v>3.7628563827667767</v>
      </c>
      <c r="AH21">
        <v>3.9631309970809778</v>
      </c>
    </row>
    <row r="22" spans="1:34" x14ac:dyDescent="0.3">
      <c r="A22" s="52">
        <f ca="1">Exceedance!U22</f>
        <v>46692</v>
      </c>
      <c r="B22" s="1">
        <v>4.5831388427222119</v>
      </c>
      <c r="C22" s="1">
        <v>4.484307781877539</v>
      </c>
      <c r="D22" s="1">
        <v>4.5336760554680877</v>
      </c>
      <c r="E22">
        <v>2.4247804549071317</v>
      </c>
      <c r="F22">
        <v>4.6433490700268134</v>
      </c>
      <c r="G22">
        <v>4.325116443395614</v>
      </c>
      <c r="H22">
        <v>5.1273592388358695</v>
      </c>
      <c r="I22">
        <v>5.2516689979154059</v>
      </c>
      <c r="J22">
        <v>5.1506072251439941</v>
      </c>
      <c r="K22">
        <v>4.5146146054710581</v>
      </c>
      <c r="L22">
        <v>4.6654016982771269</v>
      </c>
      <c r="M22">
        <v>3.8980940213291575</v>
      </c>
      <c r="N22">
        <v>3.241708833260049</v>
      </c>
      <c r="O22">
        <v>3.9295176422696469</v>
      </c>
      <c r="P22">
        <v>4.0235445892458541</v>
      </c>
      <c r="Q22">
        <v>4.5256278988491907</v>
      </c>
      <c r="R22">
        <v>4.4878993844628159</v>
      </c>
      <c r="S22">
        <v>4.7220188657986784</v>
      </c>
      <c r="T22">
        <v>2.5142806353127218</v>
      </c>
      <c r="U22">
        <v>4.4852997876606731</v>
      </c>
      <c r="V22">
        <v>4.5489408448205424</v>
      </c>
      <c r="W22">
        <v>3.8892833856142373</v>
      </c>
      <c r="X22">
        <v>5.4366404167705991</v>
      </c>
      <c r="Y22">
        <v>3.9893235298655108</v>
      </c>
      <c r="Z22">
        <v>3.2201669151825572</v>
      </c>
      <c r="AA22">
        <v>5.6995530650423651</v>
      </c>
      <c r="AB22">
        <v>4.3987847467850472</v>
      </c>
      <c r="AC22">
        <v>6.4456097981325646</v>
      </c>
      <c r="AD22">
        <v>5.7994134648898008</v>
      </c>
      <c r="AE22">
        <v>4.4295156636897204</v>
      </c>
      <c r="AF22">
        <v>4.3013566311597877</v>
      </c>
      <c r="AG22">
        <v>4.2410845109849928</v>
      </c>
      <c r="AH22">
        <v>4.3986685999777295</v>
      </c>
    </row>
    <row r="23" spans="1:34" x14ac:dyDescent="0.3">
      <c r="A23" s="52">
        <f ca="1">Exceedance!U23</f>
        <v>46722</v>
      </c>
      <c r="B23" s="1">
        <v>4.5357200729652307</v>
      </c>
      <c r="C23" s="1">
        <v>4.422954053909284</v>
      </c>
      <c r="D23" s="1">
        <v>4.4792592062396697</v>
      </c>
      <c r="E23">
        <v>2.4082439117041812</v>
      </c>
      <c r="F23">
        <v>4.6051841276566581</v>
      </c>
      <c r="G23">
        <v>4.2297081928329243</v>
      </c>
      <c r="H23">
        <v>5.0770018253393339</v>
      </c>
      <c r="I23">
        <v>5.1836047512157029</v>
      </c>
      <c r="J23">
        <v>5.1320014499828321</v>
      </c>
      <c r="K23">
        <v>4.4758904265733594</v>
      </c>
      <c r="L23">
        <v>4.6300762274081748</v>
      </c>
      <c r="M23">
        <v>3.8643020761873315</v>
      </c>
      <c r="N23">
        <v>3.2330642327218095</v>
      </c>
      <c r="O23">
        <v>3.8774110291057853</v>
      </c>
      <c r="P23">
        <v>3.9525310838468113</v>
      </c>
      <c r="Q23">
        <v>4.5021017707734847</v>
      </c>
      <c r="R23">
        <v>4.4505223717036229</v>
      </c>
      <c r="S23">
        <v>4.6358073388104186</v>
      </c>
      <c r="T23">
        <v>2.5384432254403548</v>
      </c>
      <c r="U23">
        <v>4.4376590609858626</v>
      </c>
      <c r="V23">
        <v>4.5385697943735073</v>
      </c>
      <c r="W23">
        <v>3.8547228753609097</v>
      </c>
      <c r="X23">
        <v>5.382935270612216</v>
      </c>
      <c r="Y23">
        <v>3.9572060102217113</v>
      </c>
      <c r="Z23">
        <v>3.1863878658706586</v>
      </c>
      <c r="AA23">
        <v>5.6245539633732395</v>
      </c>
      <c r="AB23">
        <v>4.3278697354059181</v>
      </c>
      <c r="AC23">
        <v>6.2728455315817859</v>
      </c>
      <c r="AD23">
        <v>5.8092040858632163</v>
      </c>
      <c r="AE23">
        <v>4.3902335431421085</v>
      </c>
      <c r="AF23">
        <v>4.2639122655212045</v>
      </c>
      <c r="AG23">
        <v>4.2111811532551595</v>
      </c>
      <c r="AH23">
        <v>4.3539806975346336</v>
      </c>
    </row>
    <row r="24" spans="1:34" x14ac:dyDescent="0.3">
      <c r="A24" s="52">
        <f ca="1">Exceedance!U24</f>
        <v>46753</v>
      </c>
      <c r="B24" s="1">
        <v>4.243189291009303</v>
      </c>
      <c r="C24" s="1">
        <v>4.1405870538035447</v>
      </c>
      <c r="D24" s="1">
        <v>4.1918313954008184</v>
      </c>
      <c r="E24">
        <v>2.2744065086968965</v>
      </c>
      <c r="F24">
        <v>4.3310115895807604</v>
      </c>
      <c r="G24">
        <v>3.8932892559389751</v>
      </c>
      <c r="H24">
        <v>4.7603975623894614</v>
      </c>
      <c r="I24">
        <v>4.8737624854987729</v>
      </c>
      <c r="J24">
        <v>4.8366285916629828</v>
      </c>
      <c r="K24">
        <v>4.2120918048835421</v>
      </c>
      <c r="L24">
        <v>4.3634321029452936</v>
      </c>
      <c r="M24">
        <v>3.6412708897677568</v>
      </c>
      <c r="N24">
        <v>3.0633331376503179</v>
      </c>
      <c r="O24">
        <v>3.6301401427783091</v>
      </c>
      <c r="P24">
        <v>3.6797287104537775</v>
      </c>
      <c r="Q24">
        <v>4.2247876441765024</v>
      </c>
      <c r="R24">
        <v>4.2104067937883363</v>
      </c>
      <c r="S24">
        <v>4.3057314114304344</v>
      </c>
      <c r="T24">
        <v>2.4291523660627177</v>
      </c>
      <c r="U24">
        <v>4.160095290414163</v>
      </c>
      <c r="V24">
        <v>4.29516253143625</v>
      </c>
      <c r="W24">
        <v>3.637190309594819</v>
      </c>
      <c r="X24">
        <v>5.0298690696401493</v>
      </c>
      <c r="Y24">
        <v>3.7290630776417162</v>
      </c>
      <c r="Z24">
        <v>2.9882473608352762</v>
      </c>
      <c r="AA24">
        <v>5.2061031672879654</v>
      </c>
      <c r="AB24">
        <v>4.0266616545474623</v>
      </c>
      <c r="AC24">
        <v>5.4993258872470703</v>
      </c>
      <c r="AD24">
        <v>5.5170206691532</v>
      </c>
      <c r="AE24">
        <v>4.1269108312142224</v>
      </c>
      <c r="AF24">
        <v>4.011143377406543</v>
      </c>
      <c r="AG24">
        <v>3.9705080199026557</v>
      </c>
      <c r="AH24">
        <v>4.088522398298192</v>
      </c>
    </row>
    <row r="25" spans="1:34" x14ac:dyDescent="0.3">
      <c r="A25" s="52">
        <f ca="1">Exceedance!U25</f>
        <v>46784</v>
      </c>
      <c r="B25" s="1">
        <v>3.6361097367849045</v>
      </c>
      <c r="C25" s="1">
        <v>3.5519973077715643</v>
      </c>
      <c r="D25" s="1">
        <v>3.5940123481227331</v>
      </c>
      <c r="E25">
        <v>1.9815757206387059</v>
      </c>
      <c r="F25">
        <v>3.7162800734468018</v>
      </c>
      <c r="G25">
        <v>3.2970123453424058</v>
      </c>
      <c r="H25">
        <v>4.0937899751197344</v>
      </c>
      <c r="I25">
        <v>4.1848537397812571</v>
      </c>
      <c r="J25">
        <v>4.1543065929481262</v>
      </c>
      <c r="K25">
        <v>3.6276868844780337</v>
      </c>
      <c r="L25">
        <v>3.7826866880845791</v>
      </c>
      <c r="M25">
        <v>3.1469468372378993</v>
      </c>
      <c r="N25">
        <v>2.6680735761237595</v>
      </c>
      <c r="O25">
        <v>3.1452140947852203</v>
      </c>
      <c r="P25">
        <v>3.1216088696070927</v>
      </c>
      <c r="Q25">
        <v>3.6176152442951879</v>
      </c>
      <c r="R25">
        <v>3.6649002676857694</v>
      </c>
      <c r="S25">
        <v>3.6362962492645101</v>
      </c>
      <c r="T25">
        <v>2.1423131905719548</v>
      </c>
      <c r="U25">
        <v>3.577089872262968</v>
      </c>
      <c r="V25">
        <v>3.7232197215197305</v>
      </c>
      <c r="W25">
        <v>3.1611780927679902</v>
      </c>
      <c r="X25">
        <v>4.2765957481515677</v>
      </c>
      <c r="Y25">
        <v>3.2189703443286439</v>
      </c>
      <c r="Z25">
        <v>2.5981218510873076</v>
      </c>
      <c r="AA25">
        <v>4.4044583925857133</v>
      </c>
      <c r="AB25">
        <v>3.4537127082655412</v>
      </c>
      <c r="AC25">
        <v>3.0910998669223511</v>
      </c>
      <c r="AD25">
        <v>4.7950798786365532</v>
      </c>
      <c r="AE25">
        <v>3.5616791148579261</v>
      </c>
      <c r="AF25">
        <v>3.4527674466911109</v>
      </c>
      <c r="AG25">
        <v>3.448475608802728</v>
      </c>
      <c r="AH25">
        <v>3.504539519274922</v>
      </c>
    </row>
    <row r="26" spans="1:34" x14ac:dyDescent="0.3">
      <c r="A26" s="52">
        <f ca="1">Exceedance!U26</f>
        <v>46813</v>
      </c>
      <c r="B26" s="1">
        <v>3.571426752462429</v>
      </c>
      <c r="C26" s="1">
        <v>3.498904503462362</v>
      </c>
      <c r="D26" s="1">
        <v>3.5351507670880831</v>
      </c>
      <c r="E26">
        <v>2.0448582724862172</v>
      </c>
      <c r="F26">
        <v>3.6364055146895664</v>
      </c>
      <c r="G26">
        <v>3.3165356487218971</v>
      </c>
      <c r="H26">
        <v>4.0325873726756916</v>
      </c>
      <c r="I26">
        <v>4.1058074088895511</v>
      </c>
      <c r="J26">
        <v>4.0444434507525475</v>
      </c>
      <c r="K26">
        <v>3.5526431225979573</v>
      </c>
      <c r="L26">
        <v>3.6995629166554496</v>
      </c>
      <c r="M26">
        <v>3.0778660268758813</v>
      </c>
      <c r="N26">
        <v>2.6228684613013034</v>
      </c>
      <c r="O26">
        <v>3.1047428830734245</v>
      </c>
      <c r="P26">
        <v>3.098169882229274</v>
      </c>
      <c r="Q26">
        <v>3.5348875373954125</v>
      </c>
      <c r="R26">
        <v>3.5725090619841402</v>
      </c>
      <c r="S26">
        <v>3.6160018045054731</v>
      </c>
      <c r="T26">
        <v>2.1507496057066628</v>
      </c>
      <c r="U26">
        <v>3.5140448999985661</v>
      </c>
      <c r="V26">
        <v>3.613724851779899</v>
      </c>
      <c r="W26">
        <v>3.0907794285663575</v>
      </c>
      <c r="X26">
        <v>4.2058999618490187</v>
      </c>
      <c r="Y26">
        <v>3.1472948608175195</v>
      </c>
      <c r="Z26">
        <v>2.6140457731716165</v>
      </c>
      <c r="AA26">
        <v>4.3733915443507314</v>
      </c>
      <c r="AB26">
        <v>3.4302443737951105</v>
      </c>
      <c r="AC26">
        <v>3.6029931497826468</v>
      </c>
      <c r="AD26">
        <v>4.6352676606860079</v>
      </c>
      <c r="AE26">
        <v>3.4907711500839689</v>
      </c>
      <c r="AF26">
        <v>3.3804828475864559</v>
      </c>
      <c r="AG26">
        <v>3.3708381037694024</v>
      </c>
      <c r="AH26">
        <v>3.4386994745785562</v>
      </c>
    </row>
    <row r="27" spans="1:34" x14ac:dyDescent="0.3">
      <c r="A27" s="52">
        <f ca="1">Exceedance!U27</f>
        <v>46844</v>
      </c>
      <c r="B27" s="1">
        <v>4.2623271604429593</v>
      </c>
      <c r="C27" s="1">
        <v>4.2638252090541116</v>
      </c>
      <c r="D27" s="1">
        <v>4.2631425567125341</v>
      </c>
      <c r="E27">
        <v>3.482749326125151</v>
      </c>
      <c r="F27">
        <v>4.1799034458170636</v>
      </c>
      <c r="G27">
        <v>3.3635852970049944</v>
      </c>
      <c r="H27">
        <v>4.5565186741040504</v>
      </c>
      <c r="I27">
        <v>4.5566053005048159</v>
      </c>
      <c r="J27">
        <v>4.555701733604808</v>
      </c>
      <c r="K27">
        <v>3.5854920666194552</v>
      </c>
      <c r="L27">
        <v>4.3556341597054136</v>
      </c>
      <c r="M27">
        <v>1.5740879815361328</v>
      </c>
      <c r="N27">
        <v>1.8750964305820061</v>
      </c>
      <c r="O27">
        <v>2.588438630597806</v>
      </c>
      <c r="P27">
        <v>4.536310101105185</v>
      </c>
      <c r="Q27">
        <v>3.9822009611807769</v>
      </c>
      <c r="R27">
        <v>4.5557063569825775</v>
      </c>
      <c r="S27">
        <v>2.0053466712016257</v>
      </c>
      <c r="T27">
        <v>1.9271388619528895</v>
      </c>
      <c r="U27">
        <v>4.3456360024854961</v>
      </c>
      <c r="V27">
        <v>1.7569289545950073</v>
      </c>
      <c r="W27">
        <v>3.1546741383568135</v>
      </c>
      <c r="X27">
        <v>4.9547729009803048</v>
      </c>
      <c r="Y27">
        <v>1.5647048372896279</v>
      </c>
      <c r="Z27">
        <v>3.8440450767925358</v>
      </c>
      <c r="AA27">
        <v>4.4518610804866503</v>
      </c>
      <c r="AB27">
        <v>4.3986970704485717</v>
      </c>
      <c r="AC27">
        <v>5.225288062375097</v>
      </c>
      <c r="AD27">
        <v>4.5547306915395263</v>
      </c>
      <c r="AE27">
        <v>4.3928787900505437</v>
      </c>
      <c r="AF27">
        <v>3.4372347540926311</v>
      </c>
      <c r="AG27">
        <v>3.3218332995162005</v>
      </c>
      <c r="AH27">
        <v>1.6312981524147989</v>
      </c>
    </row>
    <row r="28" spans="1:34" x14ac:dyDescent="0.3">
      <c r="A28" s="52">
        <f ca="1">Exceedance!U28</f>
        <v>46874</v>
      </c>
      <c r="B28" s="1">
        <v>5.3835028556832309</v>
      </c>
      <c r="C28" s="1">
        <v>5.3835028556829929</v>
      </c>
      <c r="D28" s="1">
        <v>5.3835028556830729</v>
      </c>
      <c r="E28">
        <v>5.3835028556779099</v>
      </c>
      <c r="F28">
        <v>5.6231090646611586</v>
      </c>
      <c r="G28">
        <v>2.8678027689210004</v>
      </c>
      <c r="H28">
        <v>4.9919970932431372</v>
      </c>
      <c r="I28">
        <v>5.3835028556830729</v>
      </c>
      <c r="J28">
        <v>5.3835028556837079</v>
      </c>
      <c r="K28">
        <v>5.3835028556833899</v>
      </c>
      <c r="L28">
        <v>5.3835028556835489</v>
      </c>
      <c r="M28">
        <v>3.6616435143319235</v>
      </c>
      <c r="N28">
        <v>2.0604853339495257</v>
      </c>
      <c r="O28">
        <v>2.8200512115559273</v>
      </c>
      <c r="P28">
        <v>4.9382854730036394</v>
      </c>
      <c r="Q28">
        <v>4.5214055645491715</v>
      </c>
      <c r="R28">
        <v>5.3835028556837079</v>
      </c>
      <c r="S28">
        <v>5.8919391488159736</v>
      </c>
      <c r="T28">
        <v>2.1924527662800641</v>
      </c>
      <c r="U28">
        <v>4.9074953512553936</v>
      </c>
      <c r="V28">
        <v>1.8607723953631332</v>
      </c>
      <c r="W28">
        <v>4.203140378676629</v>
      </c>
      <c r="X28">
        <v>5.7941153726512429</v>
      </c>
      <c r="Y28">
        <v>1.759104920073933</v>
      </c>
      <c r="Z28">
        <v>5.3835028556811668</v>
      </c>
      <c r="AA28">
        <v>5.383502855682754</v>
      </c>
      <c r="AB28">
        <v>4.7689407327222391</v>
      </c>
      <c r="AC28">
        <v>5.2602316718071656</v>
      </c>
      <c r="AD28">
        <v>5.383502855684263</v>
      </c>
      <c r="AE28">
        <v>4.6024298381520552</v>
      </c>
      <c r="AF28">
        <v>3.8418375105557296</v>
      </c>
      <c r="AG28">
        <v>3.4782773086998153</v>
      </c>
      <c r="AH28">
        <v>5.9634343557618994</v>
      </c>
    </row>
    <row r="29" spans="1:34" x14ac:dyDescent="0.3">
      <c r="A29" s="52">
        <f ca="1">Exceedance!U29</f>
        <v>46905</v>
      </c>
      <c r="B29" s="1">
        <v>6.9974054077740258</v>
      </c>
      <c r="C29" s="1">
        <v>6.9974054077740258</v>
      </c>
      <c r="D29" s="1">
        <v>6.9974054077740258</v>
      </c>
      <c r="E29">
        <v>6.9974054077740258</v>
      </c>
      <c r="F29">
        <v>1.6243909925929692</v>
      </c>
      <c r="G29">
        <v>6.2329930398090321</v>
      </c>
      <c r="H29">
        <v>6.6216143446645512</v>
      </c>
      <c r="I29">
        <v>6.9974054077740258</v>
      </c>
      <c r="J29">
        <v>6.9974054077740258</v>
      </c>
      <c r="K29">
        <v>6.9974054077740258</v>
      </c>
      <c r="L29">
        <v>5.8886195105891934</v>
      </c>
      <c r="M29">
        <v>1.5821292756858953</v>
      </c>
      <c r="N29">
        <v>2.4068853962587062</v>
      </c>
      <c r="O29">
        <v>3.3456059144054362</v>
      </c>
      <c r="P29">
        <v>5.7211939088470896</v>
      </c>
      <c r="Q29">
        <v>6.961941686080225</v>
      </c>
      <c r="R29">
        <v>6.9974054077740258</v>
      </c>
      <c r="S29">
        <v>1.5184031690607032</v>
      </c>
      <c r="T29">
        <v>6.9808771350141292</v>
      </c>
      <c r="U29">
        <v>6.9247085665555828</v>
      </c>
      <c r="V29">
        <v>2.2112645267322488</v>
      </c>
      <c r="W29">
        <v>6.9974054077740258</v>
      </c>
      <c r="X29">
        <v>5.3018867931917812</v>
      </c>
      <c r="Y29">
        <v>1.5374651057516486</v>
      </c>
      <c r="Z29">
        <v>6.9974054077740258</v>
      </c>
      <c r="AA29">
        <v>6.9974054077740258</v>
      </c>
      <c r="AB29">
        <v>6.6511671999939104</v>
      </c>
      <c r="AC29">
        <v>6.8790456856317492</v>
      </c>
      <c r="AD29">
        <v>6.9974054077740258</v>
      </c>
      <c r="AE29">
        <v>5.4659140878877519</v>
      </c>
      <c r="AF29">
        <v>6.853358468347257</v>
      </c>
      <c r="AG29">
        <v>6.4291352714372447</v>
      </c>
      <c r="AH29">
        <v>1.5078330650479721</v>
      </c>
    </row>
    <row r="30" spans="1:34" x14ac:dyDescent="0.3">
      <c r="A30" s="52">
        <f ca="1">Exceedance!U30</f>
        <v>46935</v>
      </c>
      <c r="B30" s="1">
        <v>7.8002629664563203</v>
      </c>
      <c r="C30" s="1">
        <v>7.8002629664563203</v>
      </c>
      <c r="D30" s="1">
        <v>7.8002629664563203</v>
      </c>
      <c r="E30">
        <v>7.8002629664563203</v>
      </c>
      <c r="F30">
        <v>1.848082992702478</v>
      </c>
      <c r="G30">
        <v>7.8002629664563203</v>
      </c>
      <c r="H30">
        <v>7.8002629664563203</v>
      </c>
      <c r="I30">
        <v>7.8002629664563203</v>
      </c>
      <c r="J30">
        <v>7.8002629664563203</v>
      </c>
      <c r="K30">
        <v>7.8002629664563203</v>
      </c>
      <c r="L30">
        <v>1.9010862217787754</v>
      </c>
      <c r="M30">
        <v>1.7578265113884788</v>
      </c>
      <c r="N30">
        <v>2.3602926989034803</v>
      </c>
      <c r="O30">
        <v>2.3140060701312439</v>
      </c>
      <c r="P30">
        <v>7.8002629664563203</v>
      </c>
      <c r="Q30">
        <v>7.8002629664563203</v>
      </c>
      <c r="R30">
        <v>2.4154805988933057</v>
      </c>
      <c r="S30">
        <v>1.608894056671581</v>
      </c>
      <c r="T30">
        <v>7.8002629664563203</v>
      </c>
      <c r="U30">
        <v>7.8002629664563203</v>
      </c>
      <c r="V30">
        <v>7.8002629664563203</v>
      </c>
      <c r="W30">
        <v>7.8002629664563203</v>
      </c>
      <c r="X30">
        <v>2.3078138723471806</v>
      </c>
      <c r="Y30">
        <v>1.6973843668893234</v>
      </c>
      <c r="Z30">
        <v>7.8002629664563203</v>
      </c>
      <c r="AA30">
        <v>6.9521895682109847</v>
      </c>
      <c r="AB30">
        <v>3.5899844945891748</v>
      </c>
      <c r="AC30">
        <v>7.8002629664563203</v>
      </c>
      <c r="AD30">
        <v>7.8002629664563203</v>
      </c>
      <c r="AE30">
        <v>7.8002629664563203</v>
      </c>
      <c r="AF30">
        <v>7.8002629664563203</v>
      </c>
      <c r="AG30">
        <v>7.8002629664563203</v>
      </c>
      <c r="AH30">
        <v>1.6106546418582319</v>
      </c>
    </row>
    <row r="31" spans="1:34" x14ac:dyDescent="0.3">
      <c r="A31" s="52">
        <f ca="1">Exceedance!U31</f>
        <v>46966</v>
      </c>
      <c r="B31" s="1">
        <v>6.3186068224281433</v>
      </c>
      <c r="C31" s="1">
        <v>6.3186068224281433</v>
      </c>
      <c r="D31" s="1">
        <v>6.3186068224281433</v>
      </c>
      <c r="E31">
        <v>7.8002629664563203</v>
      </c>
      <c r="F31">
        <v>2.7283213257833925</v>
      </c>
      <c r="G31">
        <v>7.8002629664563203</v>
      </c>
      <c r="H31">
        <v>7.8002629664563203</v>
      </c>
      <c r="I31">
        <v>7.8002629664563203</v>
      </c>
      <c r="J31">
        <v>7.8002629664563203</v>
      </c>
      <c r="K31">
        <v>7.8002629664563203</v>
      </c>
      <c r="L31">
        <v>5.511849004136776</v>
      </c>
      <c r="M31">
        <v>1.7539606141668367</v>
      </c>
      <c r="N31">
        <v>5.0924420987133594</v>
      </c>
      <c r="O31">
        <v>5.1418866017219802</v>
      </c>
      <c r="P31">
        <v>7.2139332552136946</v>
      </c>
      <c r="Q31">
        <v>7.5598177877456054</v>
      </c>
      <c r="R31">
        <v>5.709136104436265</v>
      </c>
      <c r="S31">
        <v>1.5923158183889801</v>
      </c>
      <c r="T31">
        <v>6.676530711164804</v>
      </c>
      <c r="U31">
        <v>7.8002629664563203</v>
      </c>
      <c r="V31">
        <v>6.2904630429399546</v>
      </c>
      <c r="W31">
        <v>7.8002629664563203</v>
      </c>
      <c r="X31">
        <v>5.1868867182300109</v>
      </c>
      <c r="Y31">
        <v>1.7029490300197541</v>
      </c>
      <c r="Z31">
        <v>7.8002629664563203</v>
      </c>
      <c r="AA31">
        <v>6.1386618284375025</v>
      </c>
      <c r="AB31">
        <v>5.6800210489014935</v>
      </c>
      <c r="AC31">
        <v>7.8002629664563203</v>
      </c>
      <c r="AD31">
        <v>7.0511385329923648</v>
      </c>
      <c r="AE31">
        <v>7.7239039635353688</v>
      </c>
      <c r="AF31">
        <v>6.36547087245087</v>
      </c>
      <c r="AG31">
        <v>7.4805101605667295</v>
      </c>
      <c r="AH31">
        <v>1.6060438811847091</v>
      </c>
    </row>
    <row r="32" spans="1:34" x14ac:dyDescent="0.3">
      <c r="A32" s="52">
        <f ca="1">Exceedance!U32</f>
        <v>46997</v>
      </c>
      <c r="B32" s="1">
        <v>5.8946585360932797</v>
      </c>
      <c r="C32" s="1">
        <v>5.8946585360932797</v>
      </c>
      <c r="D32" s="1">
        <v>5.8946585360932797</v>
      </c>
      <c r="E32">
        <v>7.5486415804416005</v>
      </c>
      <c r="F32">
        <v>2.6270630001656268</v>
      </c>
      <c r="G32">
        <v>7.5486415804416005</v>
      </c>
      <c r="H32">
        <v>7.5486415804416005</v>
      </c>
      <c r="I32">
        <v>7.5486415804416005</v>
      </c>
      <c r="J32">
        <v>7.5486415804416005</v>
      </c>
      <c r="K32">
        <v>7.5486415804416005</v>
      </c>
      <c r="L32">
        <v>5.1552884952461975</v>
      </c>
      <c r="M32">
        <v>1.6841229958225501</v>
      </c>
      <c r="N32">
        <v>4.7587571030786435</v>
      </c>
      <c r="O32">
        <v>4.8047180206437679</v>
      </c>
      <c r="P32">
        <v>6.7264643622233526</v>
      </c>
      <c r="Q32">
        <v>7.0470127446317612</v>
      </c>
      <c r="R32">
        <v>5.3305420061616333</v>
      </c>
      <c r="S32">
        <v>1.5458641434558409</v>
      </c>
      <c r="T32">
        <v>6.2269391070969728</v>
      </c>
      <c r="U32">
        <v>7.5486415804416005</v>
      </c>
      <c r="V32">
        <v>5.8685113862547791</v>
      </c>
      <c r="W32">
        <v>7.5486415804416005</v>
      </c>
      <c r="X32">
        <v>4.8454051531592714</v>
      </c>
      <c r="Y32">
        <v>1.6494315650415081</v>
      </c>
      <c r="Z32">
        <v>7.5486415804416005</v>
      </c>
      <c r="AA32">
        <v>5.7281546156092018</v>
      </c>
      <c r="AB32">
        <v>5.3041123109849879</v>
      </c>
      <c r="AC32">
        <v>7.5486415804416005</v>
      </c>
      <c r="AD32">
        <v>6.5747518402860479</v>
      </c>
      <c r="AE32">
        <v>7.1997414094170953</v>
      </c>
      <c r="AF32">
        <v>5.9381703409764901</v>
      </c>
      <c r="AG32">
        <v>6.973804052753767</v>
      </c>
      <c r="AH32">
        <v>1.5447728291944731</v>
      </c>
    </row>
    <row r="33" spans="1:34" x14ac:dyDescent="0.3">
      <c r="A33" s="52">
        <f ca="1">Exceedance!U33</f>
        <v>47027</v>
      </c>
      <c r="B33" s="1">
        <v>4.8122949262686339</v>
      </c>
      <c r="C33" s="1">
        <v>4.0912878482588315</v>
      </c>
      <c r="D33" s="1">
        <v>4.4517913872637322</v>
      </c>
      <c r="E33">
        <v>4.9522122814512191</v>
      </c>
      <c r="F33">
        <v>3.9010889016698456</v>
      </c>
      <c r="G33">
        <v>5.0986488396897709</v>
      </c>
      <c r="H33">
        <v>4.9623892671524512</v>
      </c>
      <c r="I33">
        <v>7.0017425533580244</v>
      </c>
      <c r="J33">
        <v>5.1341079133746446</v>
      </c>
      <c r="K33">
        <v>4.9020449539794111</v>
      </c>
      <c r="L33">
        <v>4.0865902474853408</v>
      </c>
      <c r="M33">
        <v>1.7294903630624967</v>
      </c>
      <c r="N33">
        <v>3.741462967701231</v>
      </c>
      <c r="O33">
        <v>3.2324426318388104</v>
      </c>
      <c r="P33">
        <v>4.7328137413967442</v>
      </c>
      <c r="Q33">
        <v>4.5479354016416895</v>
      </c>
      <c r="R33">
        <v>5.054915137760509</v>
      </c>
      <c r="S33">
        <v>1.6247915144128455</v>
      </c>
      <c r="T33">
        <v>4.0588982431985725</v>
      </c>
      <c r="U33">
        <v>4.9625522502894928</v>
      </c>
      <c r="V33">
        <v>3.5876805869025312</v>
      </c>
      <c r="W33">
        <v>6.0304783665968609</v>
      </c>
      <c r="X33">
        <v>3.5273905235473415</v>
      </c>
      <c r="Y33">
        <v>1.7203134987609445</v>
      </c>
      <c r="Z33">
        <v>7.8002629664563203</v>
      </c>
      <c r="AA33">
        <v>4.6781323549696276</v>
      </c>
      <c r="AB33">
        <v>6.3936887530209674</v>
      </c>
      <c r="AC33">
        <v>7.2117683928549248</v>
      </c>
      <c r="AD33">
        <v>4.5384073923829078</v>
      </c>
      <c r="AE33">
        <v>4.6782596939844945</v>
      </c>
      <c r="AF33">
        <v>3.890365853418003</v>
      </c>
      <c r="AG33">
        <v>4.048596416120338</v>
      </c>
      <c r="AH33">
        <v>1.5912256807991902</v>
      </c>
    </row>
    <row r="34" spans="1:34" x14ac:dyDescent="0.3">
      <c r="A34" s="52">
        <f ca="1">Exceedance!U34</f>
        <v>47058</v>
      </c>
      <c r="B34" s="1">
        <v>4.6120654139153512</v>
      </c>
      <c r="C34" s="1">
        <v>4.5126148525849707</v>
      </c>
      <c r="D34" s="1">
        <v>4.5622934520738214</v>
      </c>
      <c r="E34">
        <v>4.6374413273268793</v>
      </c>
      <c r="F34">
        <v>4.4566217047920356</v>
      </c>
      <c r="G34">
        <v>5.142029019596893</v>
      </c>
      <c r="H34">
        <v>5.3132691308095072</v>
      </c>
      <c r="I34">
        <v>5.2207717287619095</v>
      </c>
      <c r="J34">
        <v>4.7034169442941245</v>
      </c>
      <c r="K34">
        <v>4.7270418815719415</v>
      </c>
      <c r="L34">
        <v>4.0621249493011913</v>
      </c>
      <c r="M34">
        <v>3.4298990572489778</v>
      </c>
      <c r="N34">
        <v>3.9413242460739659</v>
      </c>
      <c r="O34">
        <v>4.0599778537880082</v>
      </c>
      <c r="P34">
        <v>4.5800858194750012</v>
      </c>
      <c r="Q34">
        <v>4.5190307221861765</v>
      </c>
      <c r="R34">
        <v>4.8174724707174965</v>
      </c>
      <c r="S34">
        <v>3.0556750498842824</v>
      </c>
      <c r="T34">
        <v>4.4784382656678527</v>
      </c>
      <c r="U34">
        <v>4.5971966212312676</v>
      </c>
      <c r="V34">
        <v>4.001818079848154</v>
      </c>
      <c r="W34">
        <v>5.4363525200222096</v>
      </c>
      <c r="X34">
        <v>4.2289817499009263</v>
      </c>
      <c r="Y34">
        <v>3.6827780652684337</v>
      </c>
      <c r="Z34">
        <v>5.6872134456906096</v>
      </c>
      <c r="AA34">
        <v>4.5479125615743712</v>
      </c>
      <c r="AB34">
        <v>6.4006925237907355</v>
      </c>
      <c r="AC34">
        <v>5.8119346205296685</v>
      </c>
      <c r="AD34">
        <v>4.6579333942651777</v>
      </c>
      <c r="AE34">
        <v>4.3987882756939607</v>
      </c>
      <c r="AF34">
        <v>4.3337629864172307</v>
      </c>
      <c r="AG34">
        <v>4.4691154092533534</v>
      </c>
      <c r="AH34">
        <v>2.5904478847611849</v>
      </c>
    </row>
    <row r="35" spans="1:34" x14ac:dyDescent="0.3">
      <c r="A35" s="52">
        <f ca="1">Exceedance!U35</f>
        <v>47088</v>
      </c>
      <c r="B35" s="1">
        <v>4.5608202078631868</v>
      </c>
      <c r="C35" s="1">
        <v>4.4474228827560829</v>
      </c>
      <c r="D35" s="1">
        <v>4.5040336991041352</v>
      </c>
      <c r="E35">
        <v>4.5965199401687764</v>
      </c>
      <c r="F35">
        <v>4.3580164699055253</v>
      </c>
      <c r="G35">
        <v>5.089357731756027</v>
      </c>
      <c r="H35">
        <v>5.2453007420763349</v>
      </c>
      <c r="I35">
        <v>5.2000152181419983</v>
      </c>
      <c r="J35">
        <v>4.6639807340597024</v>
      </c>
      <c r="K35">
        <v>4.6899919154642404</v>
      </c>
      <c r="L35">
        <v>4.0290117979987974</v>
      </c>
      <c r="M35">
        <v>3.4159776344807202</v>
      </c>
      <c r="N35">
        <v>3.8872095063504251</v>
      </c>
      <c r="O35">
        <v>3.9869418523779312</v>
      </c>
      <c r="P35">
        <v>4.5566937642998688</v>
      </c>
      <c r="Q35">
        <v>4.4805139827334699</v>
      </c>
      <c r="R35">
        <v>4.7285550284753937</v>
      </c>
      <c r="S35">
        <v>3.0676745441005324</v>
      </c>
      <c r="T35">
        <v>4.4295201433821205</v>
      </c>
      <c r="U35">
        <v>4.5851114872251921</v>
      </c>
      <c r="V35">
        <v>3.9666074504171376</v>
      </c>
      <c r="W35">
        <v>5.3787905515293195</v>
      </c>
      <c r="X35">
        <v>4.1987737699037524</v>
      </c>
      <c r="Y35">
        <v>3.632485969027488</v>
      </c>
      <c r="Z35">
        <v>5.6069794221534837</v>
      </c>
      <c r="AA35">
        <v>4.4748019282091347</v>
      </c>
      <c r="AB35">
        <v>6.2403571008146939</v>
      </c>
      <c r="AC35">
        <v>5.8183403699292464</v>
      </c>
      <c r="AD35">
        <v>4.6186215734980776</v>
      </c>
      <c r="AE35">
        <v>4.3601156141484765</v>
      </c>
      <c r="AF35">
        <v>4.3037176816448701</v>
      </c>
      <c r="AG35">
        <v>4.4226340951736232</v>
      </c>
      <c r="AH35">
        <v>2.5696218434403799</v>
      </c>
    </row>
    <row r="36" spans="1:34" x14ac:dyDescent="0.3">
      <c r="A36" s="52">
        <f ca="1">Exceedance!U36</f>
        <v>47119</v>
      </c>
      <c r="B36" s="1">
        <v>4.2613206155535615</v>
      </c>
      <c r="C36" s="1">
        <v>4.1582371137066447</v>
      </c>
      <c r="D36" s="1">
        <v>4.2097051672732402</v>
      </c>
      <c r="E36">
        <v>4.3194725302462578</v>
      </c>
      <c r="F36">
        <v>4.0091109230399811</v>
      </c>
      <c r="G36">
        <v>4.7672977575598905</v>
      </c>
      <c r="H36">
        <v>4.9315078411555806</v>
      </c>
      <c r="I36">
        <v>4.8978371211102303</v>
      </c>
      <c r="J36">
        <v>4.3877731682132071</v>
      </c>
      <c r="K36">
        <v>4.4171904511006836</v>
      </c>
      <c r="L36">
        <v>3.7968851033638384</v>
      </c>
      <c r="M36">
        <v>3.230963179833156</v>
      </c>
      <c r="N36">
        <v>3.6369300064234857</v>
      </c>
      <c r="O36">
        <v>3.709278090242194</v>
      </c>
      <c r="P36">
        <v>4.2753893457195256</v>
      </c>
      <c r="Q36">
        <v>4.236421240095237</v>
      </c>
      <c r="R36">
        <v>4.3881218912365432</v>
      </c>
      <c r="S36">
        <v>2.919915404426435</v>
      </c>
      <c r="T36">
        <v>4.1503715516990756</v>
      </c>
      <c r="U36">
        <v>4.336801371060238</v>
      </c>
      <c r="V36">
        <v>3.7416621732540918</v>
      </c>
      <c r="W36">
        <v>5.0222770019422853</v>
      </c>
      <c r="X36">
        <v>3.9577660840410429</v>
      </c>
      <c r="Y36">
        <v>3.3957150467984394</v>
      </c>
      <c r="Z36">
        <v>5.1857298102087483</v>
      </c>
      <c r="AA36">
        <v>4.1616969938393753</v>
      </c>
      <c r="AB36">
        <v>5.4928455021627922</v>
      </c>
      <c r="AC36">
        <v>5.5201925458314864</v>
      </c>
      <c r="AD36">
        <v>4.34146859947887</v>
      </c>
      <c r="AE36">
        <v>4.0999232885618424</v>
      </c>
      <c r="AF36">
        <v>4.0568033102136294</v>
      </c>
      <c r="AG36">
        <v>4.1502928456837944</v>
      </c>
      <c r="AH36">
        <v>2.4224203681066689</v>
      </c>
    </row>
    <row r="37" spans="1:34" x14ac:dyDescent="0.3">
      <c r="A37" s="52">
        <f ca="1">Exceedance!U37</f>
        <v>47150</v>
      </c>
      <c r="B37" s="1">
        <v>3.5304141257637029</v>
      </c>
      <c r="C37" s="1">
        <v>3.4487027310238165</v>
      </c>
      <c r="D37" s="1">
        <v>3.4895048517404632</v>
      </c>
      <c r="E37">
        <v>3.5807677109345191</v>
      </c>
      <c r="F37">
        <v>3.2804543252932015</v>
      </c>
      <c r="G37">
        <v>3.9603107229326642</v>
      </c>
      <c r="H37">
        <v>4.0950826115986168</v>
      </c>
      <c r="I37">
        <v>4.0644127555861411</v>
      </c>
      <c r="J37">
        <v>3.6504974901363445</v>
      </c>
      <c r="K37">
        <v>3.699341502808875</v>
      </c>
      <c r="L37">
        <v>3.1714622168822775</v>
      </c>
      <c r="M37">
        <v>2.7139981455196707</v>
      </c>
      <c r="N37">
        <v>3.0443876993420038</v>
      </c>
      <c r="O37">
        <v>3.0404589625544669</v>
      </c>
      <c r="P37">
        <v>3.5395364037213035</v>
      </c>
      <c r="Q37">
        <v>3.5619453533563248</v>
      </c>
      <c r="R37">
        <v>3.5795616773319474</v>
      </c>
      <c r="S37">
        <v>2.4705401280233987</v>
      </c>
      <c r="T37">
        <v>3.4472123407725888</v>
      </c>
      <c r="U37">
        <v>3.6318651630337322</v>
      </c>
      <c r="V37">
        <v>3.1415848671124267</v>
      </c>
      <c r="W37">
        <v>4.1260607916086487</v>
      </c>
      <c r="X37">
        <v>3.3022976952114589</v>
      </c>
      <c r="Y37">
        <v>2.8373027219124243</v>
      </c>
      <c r="Z37">
        <v>4.2399443198222864</v>
      </c>
      <c r="AA37">
        <v>3.4487603725071869</v>
      </c>
      <c r="AB37">
        <v>3.1497080850712993</v>
      </c>
      <c r="AC37">
        <v>4.6346760120817541</v>
      </c>
      <c r="AD37">
        <v>3.6201444382935692</v>
      </c>
      <c r="AE37">
        <v>3.4099015155368742</v>
      </c>
      <c r="AF37">
        <v>3.403868016697666</v>
      </c>
      <c r="AG37">
        <v>3.437034193153786</v>
      </c>
      <c r="AH37">
        <v>2.0336694381079159</v>
      </c>
    </row>
    <row r="38" spans="1:34" x14ac:dyDescent="0.3">
      <c r="A38" s="52">
        <f ca="1">Exceedance!U38</f>
        <v>47178</v>
      </c>
      <c r="B38" s="1">
        <v>3.598165411878532</v>
      </c>
      <c r="C38" s="1">
        <v>3.5250535803183811</v>
      </c>
      <c r="D38" s="1">
        <v>3.5615731567529658</v>
      </c>
      <c r="E38">
        <v>3.6333682225452302</v>
      </c>
      <c r="F38">
        <v>3.4201619249751385</v>
      </c>
      <c r="G38">
        <v>4.0450531163747492</v>
      </c>
      <c r="H38">
        <v>4.1619561285232329</v>
      </c>
      <c r="I38">
        <v>4.1019676007806831</v>
      </c>
      <c r="J38">
        <v>3.7037176685167017</v>
      </c>
      <c r="K38">
        <v>3.750297614342732</v>
      </c>
      <c r="L38">
        <v>3.2117531288678629</v>
      </c>
      <c r="M38">
        <v>2.7555150628881866</v>
      </c>
      <c r="N38">
        <v>3.1156088090497023</v>
      </c>
      <c r="O38">
        <v>3.128381595423221</v>
      </c>
      <c r="P38">
        <v>3.5831419973216918</v>
      </c>
      <c r="Q38">
        <v>3.5989581340745849</v>
      </c>
      <c r="R38">
        <v>3.6907688342732183</v>
      </c>
      <c r="S38">
        <v>2.5365380592694757</v>
      </c>
      <c r="T38">
        <v>3.5098789825147247</v>
      </c>
      <c r="U38">
        <v>3.6539498785282474</v>
      </c>
      <c r="V38">
        <v>3.1821573489342594</v>
      </c>
      <c r="W38">
        <v>4.2081066298393086</v>
      </c>
      <c r="X38">
        <v>3.3418957473628561</v>
      </c>
      <c r="Y38">
        <v>2.9234467486223585</v>
      </c>
      <c r="Z38">
        <v>4.367396731345786</v>
      </c>
      <c r="AA38">
        <v>3.549215995092875</v>
      </c>
      <c r="AB38">
        <v>3.7375448641575839</v>
      </c>
      <c r="AC38">
        <v>4.6457071639613181</v>
      </c>
      <c r="AD38">
        <v>3.6744043586314166</v>
      </c>
      <c r="AE38">
        <v>3.4596653673676649</v>
      </c>
      <c r="AF38">
        <v>3.4468167286855471</v>
      </c>
      <c r="AG38">
        <v>3.495706637506204</v>
      </c>
      <c r="AH38">
        <v>2.1637201635505638</v>
      </c>
    </row>
    <row r="39" spans="1:34" x14ac:dyDescent="0.3">
      <c r="A39" s="52">
        <f ca="1">Exceedance!U39</f>
        <v>47209</v>
      </c>
      <c r="B39" s="1">
        <v>1.8431513822147387</v>
      </c>
      <c r="C39" s="1">
        <v>1.8432832916832722</v>
      </c>
      <c r="D39" s="1">
        <v>1.8432159533133208</v>
      </c>
      <c r="E39">
        <v>1.9400945512161007</v>
      </c>
      <c r="F39">
        <v>1.8438178750061889</v>
      </c>
      <c r="G39">
        <v>1.8431649734046065</v>
      </c>
      <c r="H39">
        <v>1.8431598008757966</v>
      </c>
      <c r="I39">
        <v>1.8428289911999309</v>
      </c>
      <c r="J39">
        <v>1.8429977535681124</v>
      </c>
      <c r="K39">
        <v>1.8428887011241488</v>
      </c>
      <c r="L39">
        <v>1.5884372648816947</v>
      </c>
      <c r="M39">
        <v>1.931687231813797</v>
      </c>
      <c r="N39">
        <v>1.9443432972075763</v>
      </c>
      <c r="O39">
        <v>1.9894144494566317</v>
      </c>
      <c r="P39">
        <v>1.8429127637070826</v>
      </c>
      <c r="Q39">
        <v>1.8428314639901715</v>
      </c>
      <c r="R39">
        <v>2.0444526130589376</v>
      </c>
      <c r="S39">
        <v>1.8438350163087778</v>
      </c>
      <c r="T39">
        <v>1.8431049597716564</v>
      </c>
      <c r="U39">
        <v>1.8091106180485628</v>
      </c>
      <c r="V39">
        <v>1.8428707454880544</v>
      </c>
      <c r="W39">
        <v>2.0069170065285022</v>
      </c>
      <c r="X39">
        <v>1.5843961178198434</v>
      </c>
      <c r="Y39">
        <v>1.843537304029421</v>
      </c>
      <c r="Z39">
        <v>1.843447709973286</v>
      </c>
      <c r="AA39">
        <v>1.8434081522991417</v>
      </c>
      <c r="AB39">
        <v>2.0777519231740817</v>
      </c>
      <c r="AC39">
        <v>1.8424571383226205</v>
      </c>
      <c r="AD39">
        <v>1.9569946796200255</v>
      </c>
      <c r="AE39">
        <v>1.8430132903732066</v>
      </c>
      <c r="AF39">
        <v>1.8428124120969058</v>
      </c>
      <c r="AG39">
        <v>1.6476547823718282</v>
      </c>
      <c r="AH39">
        <v>1.84540526441757</v>
      </c>
    </row>
    <row r="40" spans="1:34" x14ac:dyDescent="0.3">
      <c r="A40" s="52">
        <f ca="1">Exceedance!U40</f>
        <v>47239</v>
      </c>
      <c r="B40" s="1">
        <v>5.3835028556831519</v>
      </c>
      <c r="C40" s="1">
        <v>5.3835028556829139</v>
      </c>
      <c r="D40" s="1">
        <v>5.3835028556830729</v>
      </c>
      <c r="E40">
        <v>5.6332529962069895</v>
      </c>
      <c r="F40">
        <v>3.0233131018852157</v>
      </c>
      <c r="G40">
        <v>4.9941949395574721</v>
      </c>
      <c r="H40">
        <v>5.3835028556830729</v>
      </c>
      <c r="I40">
        <v>5.3835028556836289</v>
      </c>
      <c r="J40">
        <v>5.3835028556833899</v>
      </c>
      <c r="K40">
        <v>5.3835028556835489</v>
      </c>
      <c r="L40">
        <v>3.6404704926271489</v>
      </c>
      <c r="M40">
        <v>2.1110476737656385</v>
      </c>
      <c r="N40">
        <v>2.8372872438593859</v>
      </c>
      <c r="O40">
        <v>4.989732630400435</v>
      </c>
      <c r="P40">
        <v>4.4641017920691191</v>
      </c>
      <c r="Q40">
        <v>5.3835028556836289</v>
      </c>
      <c r="R40">
        <v>5.8998541509826605</v>
      </c>
      <c r="S40">
        <v>2.3074648580717794</v>
      </c>
      <c r="T40">
        <v>4.7437763680880431</v>
      </c>
      <c r="U40">
        <v>1.9058384447092385</v>
      </c>
      <c r="V40">
        <v>4.3702000167547448</v>
      </c>
      <c r="W40">
        <v>5.8044790430970608</v>
      </c>
      <c r="X40">
        <v>1.7768463804775807</v>
      </c>
      <c r="Y40">
        <v>5.3835028556825169</v>
      </c>
      <c r="Z40">
        <v>5.3835028556826749</v>
      </c>
      <c r="AA40">
        <v>4.9416629331413233</v>
      </c>
      <c r="AB40">
        <v>5.2634078227295173</v>
      </c>
      <c r="AC40">
        <v>5.383502855684184</v>
      </c>
      <c r="AD40">
        <v>4.8405286800567016</v>
      </c>
      <c r="AE40">
        <v>3.9533034476020728</v>
      </c>
      <c r="AF40">
        <v>3.4996890469795598</v>
      </c>
      <c r="AG40">
        <v>5.9840346575292278</v>
      </c>
      <c r="AH40">
        <v>5.3835028556784668</v>
      </c>
    </row>
    <row r="41" spans="1:34" x14ac:dyDescent="0.3">
      <c r="A41" s="52">
        <f ca="1">Exceedance!U41</f>
        <v>47270</v>
      </c>
      <c r="B41" s="1">
        <v>6.9974054077740258</v>
      </c>
      <c r="C41" s="1">
        <v>6.9974054077740258</v>
      </c>
      <c r="D41" s="1">
        <v>6.9974054077740258</v>
      </c>
      <c r="E41">
        <v>1.6227481087983944</v>
      </c>
      <c r="F41">
        <v>6.2329930398090321</v>
      </c>
      <c r="G41">
        <v>6.6237253735091874</v>
      </c>
      <c r="H41">
        <v>6.9974054077740258</v>
      </c>
      <c r="I41">
        <v>6.9974054077740258</v>
      </c>
      <c r="J41">
        <v>6.9974054077740258</v>
      </c>
      <c r="K41">
        <v>5.8362510008394377</v>
      </c>
      <c r="L41">
        <v>1.5875507866462519</v>
      </c>
      <c r="M41">
        <v>2.4606454900209003</v>
      </c>
      <c r="N41">
        <v>3.3595684345136054</v>
      </c>
      <c r="O41">
        <v>5.7727237928054169</v>
      </c>
      <c r="P41">
        <v>6.8952359981916791</v>
      </c>
      <c r="Q41">
        <v>6.9974054077740258</v>
      </c>
      <c r="R41">
        <v>1.5178288838906524</v>
      </c>
      <c r="S41">
        <v>6.9958872290621299</v>
      </c>
      <c r="T41">
        <v>6.8316119690073611</v>
      </c>
      <c r="U41">
        <v>2.2582234892315531</v>
      </c>
      <c r="V41">
        <v>6.9974054077740258</v>
      </c>
      <c r="W41">
        <v>5.194753827021235</v>
      </c>
      <c r="X41">
        <v>1.5527271074680444</v>
      </c>
      <c r="Y41">
        <v>6.9974054077740258</v>
      </c>
      <c r="Z41">
        <v>6.9974054077740258</v>
      </c>
      <c r="AA41">
        <v>6.6569692884891474</v>
      </c>
      <c r="AB41">
        <v>6.8820946077166845</v>
      </c>
      <c r="AC41">
        <v>6.9974054077740258</v>
      </c>
      <c r="AD41">
        <v>5.7329615659615447</v>
      </c>
      <c r="AE41">
        <v>6.8614808851445197</v>
      </c>
      <c r="AF41">
        <v>6.3965534275619405</v>
      </c>
      <c r="AG41">
        <v>1.5070592955929492</v>
      </c>
      <c r="AH41">
        <v>6.9974054077740258</v>
      </c>
    </row>
    <row r="42" spans="1:34" x14ac:dyDescent="0.3">
      <c r="A42" s="52">
        <f ca="1">Exceedance!U42</f>
        <v>47300</v>
      </c>
      <c r="B42" s="1">
        <v>7.8002629664563203</v>
      </c>
      <c r="C42" s="1">
        <v>7.8002629664563203</v>
      </c>
      <c r="D42" s="1">
        <v>7.8002629664563203</v>
      </c>
      <c r="E42">
        <v>1.8423439151672367</v>
      </c>
      <c r="F42">
        <v>7.8002629664563203</v>
      </c>
      <c r="G42">
        <v>7.8002629664563203</v>
      </c>
      <c r="H42">
        <v>7.8002629664563203</v>
      </c>
      <c r="I42">
        <v>7.8002629664563203</v>
      </c>
      <c r="J42">
        <v>7.8002629664563203</v>
      </c>
      <c r="K42">
        <v>1.8994701792563058</v>
      </c>
      <c r="L42">
        <v>1.7689161045235819</v>
      </c>
      <c r="M42">
        <v>2.2343590075218671</v>
      </c>
      <c r="N42">
        <v>2.1689539882942923</v>
      </c>
      <c r="O42">
        <v>7.8002629664563203</v>
      </c>
      <c r="P42">
        <v>7.8002629664563203</v>
      </c>
      <c r="Q42">
        <v>2.2875344457799014</v>
      </c>
      <c r="R42">
        <v>1.6056468277362517</v>
      </c>
      <c r="S42">
        <v>7.8002629664563203</v>
      </c>
      <c r="T42">
        <v>7.8002629664563203</v>
      </c>
      <c r="U42">
        <v>7.8002629664563203</v>
      </c>
      <c r="V42">
        <v>7.8002629664563203</v>
      </c>
      <c r="W42">
        <v>2.1586594639687577</v>
      </c>
      <c r="X42">
        <v>1.7160197235791279</v>
      </c>
      <c r="Y42">
        <v>7.8002629664563203</v>
      </c>
      <c r="Z42">
        <v>6.8110076061552407</v>
      </c>
      <c r="AA42">
        <v>3.5311586770104437</v>
      </c>
      <c r="AB42">
        <v>7.8002629664563203</v>
      </c>
      <c r="AC42">
        <v>7.8002629664563203</v>
      </c>
      <c r="AD42">
        <v>7.8002629664563203</v>
      </c>
      <c r="AE42">
        <v>7.8002629664563203</v>
      </c>
      <c r="AF42">
        <v>7.8002629664563203</v>
      </c>
      <c r="AG42">
        <v>1.6072682354302197</v>
      </c>
      <c r="AH42">
        <v>7.8002629664563203</v>
      </c>
    </row>
    <row r="43" spans="1:34" x14ac:dyDescent="0.3">
      <c r="A43" s="52">
        <f ca="1">Exceedance!U43</f>
        <v>47331</v>
      </c>
      <c r="B43" s="1">
        <v>6.3186068224281859</v>
      </c>
      <c r="C43" s="1">
        <v>6.3186068224281433</v>
      </c>
      <c r="D43" s="1">
        <v>6.3186068224281433</v>
      </c>
      <c r="E43">
        <v>2.564217096441217</v>
      </c>
      <c r="F43">
        <v>7.8002629664563203</v>
      </c>
      <c r="G43">
        <v>7.8002629664563203</v>
      </c>
      <c r="H43">
        <v>7.8002629664563203</v>
      </c>
      <c r="I43">
        <v>7.8002629664563203</v>
      </c>
      <c r="J43">
        <v>7.8002629664563203</v>
      </c>
      <c r="K43">
        <v>5.4386766822024617</v>
      </c>
      <c r="L43">
        <v>1.7672030378525887</v>
      </c>
      <c r="M43">
        <v>5.0785572571163584</v>
      </c>
      <c r="N43">
        <v>5.1108146332376503</v>
      </c>
      <c r="O43">
        <v>7.1943075276653099</v>
      </c>
      <c r="P43">
        <v>7.6519140905578862</v>
      </c>
      <c r="Q43">
        <v>5.6889944420960328</v>
      </c>
      <c r="R43">
        <v>1.5867289934358524</v>
      </c>
      <c r="S43">
        <v>6.6847174342606683</v>
      </c>
      <c r="T43">
        <v>7.8002629664563203</v>
      </c>
      <c r="U43">
        <v>6.2740261607757732</v>
      </c>
      <c r="V43">
        <v>7.8002629664563203</v>
      </c>
      <c r="W43">
        <v>5.1541292238626628</v>
      </c>
      <c r="X43">
        <v>1.7257215222984212</v>
      </c>
      <c r="Y43">
        <v>7.8002629664563203</v>
      </c>
      <c r="Z43">
        <v>6.1069507343264098</v>
      </c>
      <c r="AA43">
        <v>5.699638404153891</v>
      </c>
      <c r="AB43">
        <v>7.8002629664563203</v>
      </c>
      <c r="AC43">
        <v>7.0219031537791032</v>
      </c>
      <c r="AD43">
        <v>7.769731581536834</v>
      </c>
      <c r="AE43">
        <v>6.3602355983170895</v>
      </c>
      <c r="AF43">
        <v>7.5643343499974769</v>
      </c>
      <c r="AG43">
        <v>1.6003551850997046</v>
      </c>
      <c r="AH43">
        <v>7.8002629664563203</v>
      </c>
    </row>
    <row r="44" spans="1:34" x14ac:dyDescent="0.3">
      <c r="A44" s="52">
        <f ca="1">Exceedance!U44</f>
        <v>47362</v>
      </c>
      <c r="B44" s="1">
        <v>5.8946585360937025</v>
      </c>
      <c r="C44" s="1">
        <v>5.8946585360932797</v>
      </c>
      <c r="D44" s="1">
        <v>5.8946585360932797</v>
      </c>
      <c r="E44">
        <v>2.4753812689972414</v>
      </c>
      <c r="F44">
        <v>7.5486415804416005</v>
      </c>
      <c r="G44">
        <v>7.5486415804416005</v>
      </c>
      <c r="H44">
        <v>7.5486415804416005</v>
      </c>
      <c r="I44">
        <v>7.5486415804416005</v>
      </c>
      <c r="J44">
        <v>7.5486415804416005</v>
      </c>
      <c r="K44">
        <v>5.0915580799305182</v>
      </c>
      <c r="L44">
        <v>1.7004719484949056</v>
      </c>
      <c r="M44">
        <v>4.745866739299891</v>
      </c>
      <c r="N44">
        <v>4.775843741673083</v>
      </c>
      <c r="O44">
        <v>6.7084151198244264</v>
      </c>
      <c r="P44">
        <v>7.1325628863304926</v>
      </c>
      <c r="Q44">
        <v>5.3119515760585285</v>
      </c>
      <c r="R44">
        <v>1.5407240898375365</v>
      </c>
      <c r="S44">
        <v>6.2345083740664489</v>
      </c>
      <c r="T44">
        <v>7.5486415804416005</v>
      </c>
      <c r="U44">
        <v>5.8532543766884482</v>
      </c>
      <c r="V44">
        <v>7.5486415804416005</v>
      </c>
      <c r="W44">
        <v>4.8151356786892272</v>
      </c>
      <c r="X44">
        <v>1.6737442828822624</v>
      </c>
      <c r="Y44">
        <v>7.5486415804416005</v>
      </c>
      <c r="Z44">
        <v>5.6988981579174993</v>
      </c>
      <c r="AA44">
        <v>5.3223804940944222</v>
      </c>
      <c r="AB44">
        <v>7.5486415804416005</v>
      </c>
      <c r="AC44">
        <v>6.5476466461514082</v>
      </c>
      <c r="AD44">
        <v>7.2423270870845844</v>
      </c>
      <c r="AE44">
        <v>5.9333205795906618</v>
      </c>
      <c r="AF44">
        <v>7.0516855554744202</v>
      </c>
      <c r="AG44">
        <v>1.5390895921193968</v>
      </c>
      <c r="AH44">
        <v>7.5486415804416005</v>
      </c>
    </row>
    <row r="45" spans="1:34" x14ac:dyDescent="0.3">
      <c r="A45" s="52">
        <f ca="1">Exceedance!U45</f>
        <v>47392</v>
      </c>
      <c r="B45" s="1">
        <v>4.8122949262682502</v>
      </c>
      <c r="C45" s="1">
        <v>4.0912878482588315</v>
      </c>
      <c r="D45" s="1">
        <v>4.4517913872637322</v>
      </c>
      <c r="E45">
        <v>3.8851577149031686</v>
      </c>
      <c r="F45">
        <v>5.1106175534520881</v>
      </c>
      <c r="G45">
        <v>4.9520635129617432</v>
      </c>
      <c r="H45">
        <v>7.1340758765954329</v>
      </c>
      <c r="I45">
        <v>5.1358760376540804</v>
      </c>
      <c r="J45">
        <v>4.922153534184587</v>
      </c>
      <c r="K45">
        <v>4.0883887624980595</v>
      </c>
      <c r="L45">
        <v>1.7477821571588539</v>
      </c>
      <c r="M45">
        <v>3.7412346236965237</v>
      </c>
      <c r="N45">
        <v>3.2180894688328534</v>
      </c>
      <c r="O45">
        <v>4.725386462222791</v>
      </c>
      <c r="P45">
        <v>4.5520077961464329</v>
      </c>
      <c r="Q45">
        <v>5.0483762564936265</v>
      </c>
      <c r="R45">
        <v>1.6205056051145512</v>
      </c>
      <c r="S45">
        <v>4.0738212509689218</v>
      </c>
      <c r="T45">
        <v>4.9409826899975569</v>
      </c>
      <c r="U45">
        <v>3.585645077880399</v>
      </c>
      <c r="V45">
        <v>6.0317761793365143</v>
      </c>
      <c r="W45">
        <v>3.5124036993529866</v>
      </c>
      <c r="X45">
        <v>1.8646037132911957</v>
      </c>
      <c r="Y45">
        <v>7.8002629664563203</v>
      </c>
      <c r="Z45">
        <v>4.6616879926376535</v>
      </c>
      <c r="AA45">
        <v>6.4237980878627585</v>
      </c>
      <c r="AB45">
        <v>7.2738297502800799</v>
      </c>
      <c r="AC45">
        <v>4.5267667506815235</v>
      </c>
      <c r="AD45">
        <v>4.726618180884091</v>
      </c>
      <c r="AE45">
        <v>3.8964053212734386</v>
      </c>
      <c r="AF45">
        <v>4.068625279186338</v>
      </c>
      <c r="AG45">
        <v>1.5857421725986625</v>
      </c>
      <c r="AH45">
        <v>4.9475257354422384</v>
      </c>
    </row>
    <row r="46" spans="1:34" x14ac:dyDescent="0.3">
      <c r="A46" s="52">
        <f ca="1">Exceedance!U46</f>
        <v>47423</v>
      </c>
      <c r="B46" s="1">
        <v>4.6120654139153849</v>
      </c>
      <c r="C46" s="1">
        <v>4.5126148525850409</v>
      </c>
      <c r="D46" s="1">
        <v>4.5622934520738214</v>
      </c>
      <c r="E46">
        <v>4.4510439195493063</v>
      </c>
      <c r="F46">
        <v>5.1557844706686264</v>
      </c>
      <c r="G46">
        <v>5.3100109398112876</v>
      </c>
      <c r="H46">
        <v>5.2145636205123909</v>
      </c>
      <c r="I46">
        <v>4.7100009155238185</v>
      </c>
      <c r="J46">
        <v>4.7464048029722248</v>
      </c>
      <c r="K46">
        <v>4.0689977945088893</v>
      </c>
      <c r="L46">
        <v>3.6004969663578437</v>
      </c>
      <c r="M46">
        <v>3.9452664621051659</v>
      </c>
      <c r="N46">
        <v>4.0564390521313971</v>
      </c>
      <c r="O46">
        <v>4.5797788716966625</v>
      </c>
      <c r="P46">
        <v>4.5220803820234385</v>
      </c>
      <c r="Q46">
        <v>4.8175956986711581</v>
      </c>
      <c r="R46">
        <v>3.0455119464315232</v>
      </c>
      <c r="S46">
        <v>4.4941829312221939</v>
      </c>
      <c r="T46">
        <v>4.5957810684294484</v>
      </c>
      <c r="U46">
        <v>4.0057917353763317</v>
      </c>
      <c r="V46">
        <v>5.4422268123359911</v>
      </c>
      <c r="W46">
        <v>4.223744452259691</v>
      </c>
      <c r="X46">
        <v>3.9184730143504343</v>
      </c>
      <c r="Y46">
        <v>5.6881684326816622</v>
      </c>
      <c r="Z46">
        <v>4.5427930521929722</v>
      </c>
      <c r="AA46">
        <v>6.4251236442892656</v>
      </c>
      <c r="AB46">
        <v>5.8239355834917532</v>
      </c>
      <c r="AC46">
        <v>4.655510042423967</v>
      </c>
      <c r="AD46">
        <v>4.4355352374014316</v>
      </c>
      <c r="AE46">
        <v>4.3431120844095696</v>
      </c>
      <c r="AF46">
        <v>4.4753678592198796</v>
      </c>
      <c r="AG46">
        <v>2.568207271134705</v>
      </c>
      <c r="AH46">
        <v>4.639018100390464</v>
      </c>
    </row>
    <row r="47" spans="1:34" x14ac:dyDescent="0.3">
      <c r="A47" s="52">
        <f ca="1">Exceedance!U47</f>
        <v>47453</v>
      </c>
      <c r="B47" s="1">
        <v>4.5608202078631868</v>
      </c>
      <c r="C47" s="1">
        <v>4.4474228827561539</v>
      </c>
      <c r="D47" s="1">
        <v>4.5040336991041352</v>
      </c>
      <c r="E47">
        <v>4.3522542801369362</v>
      </c>
      <c r="F47">
        <v>5.1029904241641058</v>
      </c>
      <c r="G47">
        <v>5.2417747250954871</v>
      </c>
      <c r="H47">
        <v>5.1977171624425553</v>
      </c>
      <c r="I47">
        <v>4.6704601558742187</v>
      </c>
      <c r="J47">
        <v>4.7092655066263127</v>
      </c>
      <c r="K47">
        <v>4.0358218316900789</v>
      </c>
      <c r="L47">
        <v>3.582232994653141</v>
      </c>
      <c r="M47">
        <v>3.8910111916718413</v>
      </c>
      <c r="N47">
        <v>3.9833256733748343</v>
      </c>
      <c r="O47">
        <v>4.5561855575804566</v>
      </c>
      <c r="P47">
        <v>4.4837816283763416</v>
      </c>
      <c r="Q47">
        <v>4.7284611172116273</v>
      </c>
      <c r="R47">
        <v>3.058412462185661</v>
      </c>
      <c r="S47">
        <v>4.445120222873272</v>
      </c>
      <c r="T47">
        <v>4.5847787528910438</v>
      </c>
      <c r="U47">
        <v>3.9704141926886498</v>
      </c>
      <c r="V47">
        <v>5.3845088904012526</v>
      </c>
      <c r="W47">
        <v>4.1932913192758701</v>
      </c>
      <c r="X47">
        <v>3.8620156415866256</v>
      </c>
      <c r="Y47">
        <v>5.6077777066203645</v>
      </c>
      <c r="Z47">
        <v>4.4694664876461507</v>
      </c>
      <c r="AA47">
        <v>6.2643665188161908</v>
      </c>
      <c r="AB47">
        <v>5.8320476809116828</v>
      </c>
      <c r="AC47">
        <v>4.6159898757767746</v>
      </c>
      <c r="AD47">
        <v>4.3969283865451505</v>
      </c>
      <c r="AE47">
        <v>4.31298977157208</v>
      </c>
      <c r="AF47">
        <v>4.4304160352772985</v>
      </c>
      <c r="AG47">
        <v>2.5483120259444836</v>
      </c>
      <c r="AH47">
        <v>4.5979483326974186</v>
      </c>
    </row>
    <row r="48" spans="1:34" x14ac:dyDescent="0.3">
      <c r="A48" s="52">
        <f ca="1">Exceedance!U48</f>
        <v>47484</v>
      </c>
      <c r="B48" s="1">
        <v>4.2613206155535996</v>
      </c>
      <c r="C48" s="1">
        <v>4.1582371137067105</v>
      </c>
      <c r="D48" s="1">
        <v>4.2097051672732402</v>
      </c>
      <c r="E48">
        <v>4.0037617360050408</v>
      </c>
      <c r="F48">
        <v>4.7802456463839436</v>
      </c>
      <c r="G48">
        <v>4.9282426535947446</v>
      </c>
      <c r="H48">
        <v>4.9000269048074845</v>
      </c>
      <c r="I48">
        <v>4.3939861336404569</v>
      </c>
      <c r="J48">
        <v>4.4355880131964858</v>
      </c>
      <c r="K48">
        <v>3.8033862526260998</v>
      </c>
      <c r="L48">
        <v>3.385365993859708</v>
      </c>
      <c r="M48">
        <v>3.6405796621401825</v>
      </c>
      <c r="N48">
        <v>3.7059367178431613</v>
      </c>
      <c r="O48">
        <v>4.2749962836602977</v>
      </c>
      <c r="P48">
        <v>4.2405268794738058</v>
      </c>
      <c r="Q48">
        <v>4.3880939414875479</v>
      </c>
      <c r="R48">
        <v>2.9120645063463817</v>
      </c>
      <c r="S48">
        <v>4.1651835574746912</v>
      </c>
      <c r="T48">
        <v>4.3374092963807334</v>
      </c>
      <c r="U48">
        <v>3.7453561246139979</v>
      </c>
      <c r="V48">
        <v>5.0276849269468658</v>
      </c>
      <c r="W48">
        <v>3.9526187934359451</v>
      </c>
      <c r="X48">
        <v>3.608131300084624</v>
      </c>
      <c r="Y48">
        <v>5.1865764039704594</v>
      </c>
      <c r="Z48">
        <v>4.1567429937563016</v>
      </c>
      <c r="AA48">
        <v>5.5137973145010326</v>
      </c>
      <c r="AB48">
        <v>5.5360253450292731</v>
      </c>
      <c r="AC48">
        <v>4.3390307341403096</v>
      </c>
      <c r="AD48">
        <v>4.1349029398316999</v>
      </c>
      <c r="AE48">
        <v>4.0656878207970379</v>
      </c>
      <c r="AF48">
        <v>4.1598605021170911</v>
      </c>
      <c r="AG48">
        <v>2.403286733853645</v>
      </c>
      <c r="AH48">
        <v>4.3208928065358014</v>
      </c>
    </row>
    <row r="49" spans="1:34" x14ac:dyDescent="0.3">
      <c r="A49" s="52">
        <f ca="1">Exceedance!U49</f>
        <v>47515</v>
      </c>
      <c r="B49" s="1">
        <v>3.5304141257637744</v>
      </c>
      <c r="C49" s="1">
        <v>3.4487027310238361</v>
      </c>
      <c r="D49" s="1">
        <v>3.4895048517404632</v>
      </c>
      <c r="E49">
        <v>3.2761143732912279</v>
      </c>
      <c r="F49">
        <v>3.9710984532088145</v>
      </c>
      <c r="G49">
        <v>4.0924611789496446</v>
      </c>
      <c r="H49">
        <v>4.0721992590912706</v>
      </c>
      <c r="I49">
        <v>3.6556895631177171</v>
      </c>
      <c r="J49">
        <v>3.7148168163608943</v>
      </c>
      <c r="K49">
        <v>3.1769122633082096</v>
      </c>
      <c r="L49">
        <v>2.8398450575299594</v>
      </c>
      <c r="M49">
        <v>3.0475022376883918</v>
      </c>
      <c r="N49">
        <v>3.0377829868386867</v>
      </c>
      <c r="O49">
        <v>3.5392855097482956</v>
      </c>
      <c r="P49">
        <v>3.5669553823898879</v>
      </c>
      <c r="Q49">
        <v>3.5796000408205884</v>
      </c>
      <c r="R49">
        <v>2.4648610765060384</v>
      </c>
      <c r="S49">
        <v>3.4595690201031322</v>
      </c>
      <c r="T49">
        <v>3.6333957624703799</v>
      </c>
      <c r="U49">
        <v>3.1447574128734561</v>
      </c>
      <c r="V49">
        <v>4.1304877345517683</v>
      </c>
      <c r="W49">
        <v>3.2980620291229363</v>
      </c>
      <c r="X49">
        <v>3.0081168826390372</v>
      </c>
      <c r="Y49">
        <v>4.2407074721912092</v>
      </c>
      <c r="Z49">
        <v>3.4447240983618084</v>
      </c>
      <c r="AA49">
        <v>3.1625874669353355</v>
      </c>
      <c r="AB49">
        <v>4.649523002939131</v>
      </c>
      <c r="AC49">
        <v>3.6181655487740074</v>
      </c>
      <c r="AD49">
        <v>3.4390122990453458</v>
      </c>
      <c r="AE49">
        <v>3.4113920034182699</v>
      </c>
      <c r="AF49">
        <v>3.4469227188104945</v>
      </c>
      <c r="AG49">
        <v>2.0188489707477726</v>
      </c>
      <c r="AH49">
        <v>3.5820066343744594</v>
      </c>
    </row>
    <row r="50" spans="1:34" x14ac:dyDescent="0.3">
      <c r="A50" s="52">
        <f ca="1">Exceedance!U50</f>
        <v>47543</v>
      </c>
      <c r="B50" s="1">
        <v>3.5981654118786137</v>
      </c>
      <c r="C50" s="1">
        <v>3.5250535803183958</v>
      </c>
      <c r="D50" s="1">
        <v>3.5615731567529658</v>
      </c>
      <c r="E50">
        <v>3.4158965648024786</v>
      </c>
      <c r="F50">
        <v>4.0560218611221792</v>
      </c>
      <c r="G50">
        <v>4.1594990615357137</v>
      </c>
      <c r="H50">
        <v>4.1054291529296947</v>
      </c>
      <c r="I50">
        <v>3.7089841482325716</v>
      </c>
      <c r="J50">
        <v>3.765863103205783</v>
      </c>
      <c r="K50">
        <v>3.2172501102829418</v>
      </c>
      <c r="L50">
        <v>2.8722300068006117</v>
      </c>
      <c r="M50">
        <v>3.1188273028210904</v>
      </c>
      <c r="N50">
        <v>3.1257237208446451</v>
      </c>
      <c r="O50">
        <v>3.5830083037574254</v>
      </c>
      <c r="P50">
        <v>3.6030893223710283</v>
      </c>
      <c r="Q50">
        <v>3.6909536489280206</v>
      </c>
      <c r="R50">
        <v>2.5323931025244906</v>
      </c>
      <c r="S50">
        <v>3.5223751195956865</v>
      </c>
      <c r="T50">
        <v>3.6544401441763492</v>
      </c>
      <c r="U50">
        <v>3.1854327270748408</v>
      </c>
      <c r="V50">
        <v>4.2126714975475616</v>
      </c>
      <c r="W50">
        <v>3.3378049596176442</v>
      </c>
      <c r="X50">
        <v>3.0813910114660614</v>
      </c>
      <c r="Y50">
        <v>4.3682439954723105</v>
      </c>
      <c r="Z50">
        <v>3.545281684524269</v>
      </c>
      <c r="AA50">
        <v>3.7537113443513941</v>
      </c>
      <c r="AB50">
        <v>4.658685583903444</v>
      </c>
      <c r="AC50">
        <v>3.6725537895116975</v>
      </c>
      <c r="AD50">
        <v>3.4887969839083688</v>
      </c>
      <c r="AE50">
        <v>3.4544013187699587</v>
      </c>
      <c r="AF50">
        <v>3.5037150575507616</v>
      </c>
      <c r="AG50">
        <v>2.150564384168614</v>
      </c>
      <c r="AH50">
        <v>3.6346959553112437</v>
      </c>
    </row>
    <row r="51" spans="1:34" x14ac:dyDescent="0.3">
      <c r="A51" s="52">
        <f ca="1">Exceedance!U51</f>
        <v>47574</v>
      </c>
      <c r="B51" s="1">
        <v>1.8431513822147698</v>
      </c>
      <c r="C51" s="1">
        <v>1.8432832916832722</v>
      </c>
      <c r="D51" s="1">
        <v>1.8432159533133208</v>
      </c>
      <c r="E51">
        <v>1.8438203111862312</v>
      </c>
      <c r="F51">
        <v>1.8431648317866061</v>
      </c>
      <c r="G51">
        <v>1.8431609584314537</v>
      </c>
      <c r="H51">
        <v>1.8427684858877127</v>
      </c>
      <c r="I51">
        <v>1.8429984239443091</v>
      </c>
      <c r="J51">
        <v>1.8428878638775359</v>
      </c>
      <c r="K51">
        <v>1.58875571814455</v>
      </c>
      <c r="L51">
        <v>1.8388534077342553</v>
      </c>
      <c r="M51">
        <v>1.9442972702085799</v>
      </c>
      <c r="N51">
        <v>1.9892362635685985</v>
      </c>
      <c r="O51">
        <v>1.8429149064807295</v>
      </c>
      <c r="P51">
        <v>1.8428237297023369</v>
      </c>
      <c r="Q51">
        <v>2.0444800800444605</v>
      </c>
      <c r="R51">
        <v>1.8438805187537073</v>
      </c>
      <c r="S51">
        <v>1.8431045566906124</v>
      </c>
      <c r="T51">
        <v>1.6104442551675797</v>
      </c>
      <c r="U51">
        <v>1.8428727757059864</v>
      </c>
      <c r="V51">
        <v>2.0070198336667442</v>
      </c>
      <c r="W51">
        <v>1.5842654014081543</v>
      </c>
      <c r="X51">
        <v>1.8432434424791035</v>
      </c>
      <c r="Y51">
        <v>1.84344928396314</v>
      </c>
      <c r="Z51">
        <v>1.8434098812032067</v>
      </c>
      <c r="AA51">
        <v>2.0783472345726679</v>
      </c>
      <c r="AB51">
        <v>1.8424364608821506</v>
      </c>
      <c r="AC51">
        <v>1.9570484924252873</v>
      </c>
      <c r="AD51">
        <v>1.8430083239652104</v>
      </c>
      <c r="AE51">
        <v>1.8428127844703304</v>
      </c>
      <c r="AF51">
        <v>1.6394701108945797</v>
      </c>
      <c r="AG51">
        <v>1.8454539990371313</v>
      </c>
      <c r="AH51">
        <v>1.9400207465589521</v>
      </c>
    </row>
    <row r="52" spans="1:34" x14ac:dyDescent="0.3">
      <c r="A52" s="52">
        <f ca="1">Exceedance!U52</f>
        <v>47604</v>
      </c>
      <c r="B52" s="1">
        <v>5.3835028556831519</v>
      </c>
      <c r="C52" s="1">
        <v>5.3835028556829139</v>
      </c>
      <c r="D52" s="1">
        <v>5.3835028556830729</v>
      </c>
      <c r="E52">
        <v>3.0200578903483342</v>
      </c>
      <c r="F52">
        <v>4.9935216076595124</v>
      </c>
      <c r="G52">
        <v>5.3835028556830729</v>
      </c>
      <c r="H52">
        <v>5.35028692937603</v>
      </c>
      <c r="I52">
        <v>5.3835028556833899</v>
      </c>
      <c r="J52">
        <v>5.3835028556835489</v>
      </c>
      <c r="K52">
        <v>3.6547854161168916</v>
      </c>
      <c r="L52">
        <v>2.0054758265377033</v>
      </c>
      <c r="M52">
        <v>2.8424309490282642</v>
      </c>
      <c r="N52">
        <v>4.9877082381698434</v>
      </c>
      <c r="O52">
        <v>4.4646156597779676</v>
      </c>
      <c r="P52">
        <v>5.3835028556836289</v>
      </c>
      <c r="Q52">
        <v>5.8999198709406997</v>
      </c>
      <c r="R52">
        <v>2.3204773813703836</v>
      </c>
      <c r="S52">
        <v>4.7599038356992667</v>
      </c>
      <c r="T52">
        <v>1.7053183936123397</v>
      </c>
      <c r="U52">
        <v>4.3780864757331326</v>
      </c>
      <c r="V52">
        <v>5.8047404401764426</v>
      </c>
      <c r="W52">
        <v>1.7764503208708489</v>
      </c>
      <c r="X52">
        <v>5.3835028556829929</v>
      </c>
      <c r="Y52">
        <v>5.3835028556826749</v>
      </c>
      <c r="Z52">
        <v>4.9386368688782785</v>
      </c>
      <c r="AA52">
        <v>5.2628257949031285</v>
      </c>
      <c r="AB52">
        <v>5.383502855684263</v>
      </c>
      <c r="AC52">
        <v>4.8390521531690265</v>
      </c>
      <c r="AD52">
        <v>3.9894409394827681</v>
      </c>
      <c r="AE52">
        <v>3.508415294308556</v>
      </c>
      <c r="AF52">
        <v>5.9479032613407021</v>
      </c>
      <c r="AG52">
        <v>5.3835028556783078</v>
      </c>
      <c r="AH52">
        <v>5.6330588997171454</v>
      </c>
    </row>
    <row r="53" spans="1:34" x14ac:dyDescent="0.3">
      <c r="A53" s="52">
        <f ca="1">Exceedance!U53</f>
        <v>47635</v>
      </c>
      <c r="B53" s="1">
        <v>6.9974054077740258</v>
      </c>
      <c r="C53" s="1">
        <v>6.9974054077740258</v>
      </c>
      <c r="D53" s="1">
        <v>6.9974054077740258</v>
      </c>
      <c r="E53">
        <v>6.2329930398090321</v>
      </c>
      <c r="F53">
        <v>6.6230786389994529</v>
      </c>
      <c r="G53">
        <v>6.9974054077740258</v>
      </c>
      <c r="H53">
        <v>6.9974054077740258</v>
      </c>
      <c r="I53">
        <v>6.9974054077740258</v>
      </c>
      <c r="J53">
        <v>5.851037403592307</v>
      </c>
      <c r="K53">
        <v>1.5876348670943108</v>
      </c>
      <c r="L53">
        <v>2.3374146173406918</v>
      </c>
      <c r="M53">
        <v>3.3656079852789662</v>
      </c>
      <c r="N53">
        <v>5.7708325620499554</v>
      </c>
      <c r="O53">
        <v>6.8958223694399132</v>
      </c>
      <c r="P53">
        <v>6.9974054077740258</v>
      </c>
      <c r="Q53">
        <v>1.5178343936628751</v>
      </c>
      <c r="R53">
        <v>6.9973787149755271</v>
      </c>
      <c r="S53">
        <v>6.8332851780518293</v>
      </c>
      <c r="T53">
        <v>2.0158969175793167</v>
      </c>
      <c r="U53">
        <v>6.9974054077740258</v>
      </c>
      <c r="V53">
        <v>5.2009148281159217</v>
      </c>
      <c r="W53">
        <v>1.5523063815729146</v>
      </c>
      <c r="X53">
        <v>6.9974054077740258</v>
      </c>
      <c r="Y53">
        <v>6.9974054077740258</v>
      </c>
      <c r="Z53">
        <v>6.656987232342142</v>
      </c>
      <c r="AA53">
        <v>6.8815358945016074</v>
      </c>
      <c r="AB53">
        <v>6.9974054077740258</v>
      </c>
      <c r="AC53">
        <v>5.731059621478451</v>
      </c>
      <c r="AD53">
        <v>6.8624474911327624</v>
      </c>
      <c r="AE53">
        <v>6.3975140624081748</v>
      </c>
      <c r="AF53">
        <v>1.5080645349066621</v>
      </c>
      <c r="AG53">
        <v>6.9974054077740258</v>
      </c>
      <c r="AH53">
        <v>1.6227916891782364</v>
      </c>
    </row>
    <row r="54" spans="1:34" x14ac:dyDescent="0.3">
      <c r="A54" s="52">
        <f ca="1">Exceedance!U54</f>
        <v>47665</v>
      </c>
      <c r="B54" s="1">
        <v>7.8002629664563203</v>
      </c>
      <c r="C54" s="1">
        <v>7.8002629664563203</v>
      </c>
      <c r="D54" s="1">
        <v>7.8002629664563203</v>
      </c>
      <c r="E54">
        <v>7.8002629664563203</v>
      </c>
      <c r="F54">
        <v>7.8002629664563203</v>
      </c>
      <c r="G54">
        <v>7.8002629664563203</v>
      </c>
      <c r="H54">
        <v>7.8002629664563203</v>
      </c>
      <c r="I54">
        <v>7.8002629664563203</v>
      </c>
      <c r="J54">
        <v>1.8996292849897924</v>
      </c>
      <c r="K54">
        <v>1.7692463472344484</v>
      </c>
      <c r="L54">
        <v>2.6727661533047025</v>
      </c>
      <c r="M54">
        <v>2.1711212552542216</v>
      </c>
      <c r="N54">
        <v>7.8002629664563203</v>
      </c>
      <c r="O54">
        <v>7.8002629664563203</v>
      </c>
      <c r="P54">
        <v>2.6051164580148058</v>
      </c>
      <c r="Q54">
        <v>1.6056730728524244</v>
      </c>
      <c r="R54">
        <v>7.8002629664563203</v>
      </c>
      <c r="S54">
        <v>7.8002629664563203</v>
      </c>
      <c r="T54">
        <v>7.8002629664563203</v>
      </c>
      <c r="U54">
        <v>7.8002629664563203</v>
      </c>
      <c r="V54">
        <v>2.1616781572364085</v>
      </c>
      <c r="W54">
        <v>1.715532127340065</v>
      </c>
      <c r="X54">
        <v>7.8002629664563203</v>
      </c>
      <c r="Y54">
        <v>6.8117042276785433</v>
      </c>
      <c r="Z54">
        <v>3.5293010196148047</v>
      </c>
      <c r="AA54">
        <v>7.8002629664563203</v>
      </c>
      <c r="AB54">
        <v>7.8002629664563203</v>
      </c>
      <c r="AC54">
        <v>7.8002629664563203</v>
      </c>
      <c r="AD54">
        <v>7.8002629664563203</v>
      </c>
      <c r="AE54">
        <v>7.8002629664563203</v>
      </c>
      <c r="AF54">
        <v>1.6139479335615583</v>
      </c>
      <c r="AG54">
        <v>7.8002629664563203</v>
      </c>
      <c r="AH54">
        <v>1.8424540617589311</v>
      </c>
    </row>
    <row r="55" spans="1:34" x14ac:dyDescent="0.3">
      <c r="A55" s="52">
        <f ca="1">Exceedance!U55</f>
        <v>47696</v>
      </c>
      <c r="B55" s="1">
        <v>6.3186068224281859</v>
      </c>
      <c r="C55" s="1">
        <v>6.3186068224281433</v>
      </c>
      <c r="D55" s="1">
        <v>6.3186068224281433</v>
      </c>
      <c r="E55">
        <v>7.8002629664563203</v>
      </c>
      <c r="F55">
        <v>7.8002629664563203</v>
      </c>
      <c r="G55">
        <v>7.8002629664563203</v>
      </c>
      <c r="H55">
        <v>7.8002629664563203</v>
      </c>
      <c r="I55">
        <v>7.8002629664563203</v>
      </c>
      <c r="J55">
        <v>5.4540140549465121</v>
      </c>
      <c r="K55">
        <v>1.7677044216277578</v>
      </c>
      <c r="L55">
        <v>5.1246087604890844</v>
      </c>
      <c r="M55">
        <v>5.1123569295977349</v>
      </c>
      <c r="N55">
        <v>7.1925961522044126</v>
      </c>
      <c r="O55">
        <v>7.6518764578389913</v>
      </c>
      <c r="P55">
        <v>5.707670992364732</v>
      </c>
      <c r="Q55">
        <v>1.5867837045044877</v>
      </c>
      <c r="R55">
        <v>6.6922392346007173</v>
      </c>
      <c r="S55">
        <v>7.8002629664563203</v>
      </c>
      <c r="T55">
        <v>6.3476977945403323</v>
      </c>
      <c r="U55">
        <v>7.8002629664563203</v>
      </c>
      <c r="V55">
        <v>5.1565531765315846</v>
      </c>
      <c r="W55">
        <v>1.72517779888208</v>
      </c>
      <c r="X55">
        <v>7.8002629664563203</v>
      </c>
      <c r="Y55">
        <v>6.1070715348816966</v>
      </c>
      <c r="Z55">
        <v>5.6983276377085357</v>
      </c>
      <c r="AA55">
        <v>7.8002629664563203</v>
      </c>
      <c r="AB55">
        <v>7.1070822668994103</v>
      </c>
      <c r="AC55">
        <v>7.7693291415394752</v>
      </c>
      <c r="AD55">
        <v>6.3759871155669536</v>
      </c>
      <c r="AE55">
        <v>7.5678798322912577</v>
      </c>
      <c r="AF55">
        <v>1.6124245465216445</v>
      </c>
      <c r="AG55">
        <v>7.8002629664563203</v>
      </c>
      <c r="AH55">
        <v>2.567028805691737</v>
      </c>
    </row>
    <row r="56" spans="1:34" x14ac:dyDescent="0.3">
      <c r="A56" s="52">
        <f ca="1">Exceedance!U56</f>
        <v>47727</v>
      </c>
      <c r="B56" s="1">
        <v>5.8946585360937025</v>
      </c>
      <c r="C56" s="1">
        <v>5.8946585360932797</v>
      </c>
      <c r="D56" s="1">
        <v>5.8946585360932797</v>
      </c>
      <c r="E56">
        <v>7.5486415804416005</v>
      </c>
      <c r="F56">
        <v>7.5486415804416005</v>
      </c>
      <c r="G56">
        <v>7.5486415804416005</v>
      </c>
      <c r="H56">
        <v>7.5486415804416005</v>
      </c>
      <c r="I56">
        <v>7.5486415804416005</v>
      </c>
      <c r="J56">
        <v>5.1054026001369861</v>
      </c>
      <c r="K56">
        <v>1.700905967720298</v>
      </c>
      <c r="L56">
        <v>4.7886424749371681</v>
      </c>
      <c r="M56">
        <v>4.7772757751784427</v>
      </c>
      <c r="N56">
        <v>6.7068266710493551</v>
      </c>
      <c r="O56">
        <v>7.132527909481194</v>
      </c>
      <c r="P56">
        <v>5.3290400066854593</v>
      </c>
      <c r="Q56">
        <v>1.5408003114908235</v>
      </c>
      <c r="R56">
        <v>6.2414943741124969</v>
      </c>
      <c r="S56">
        <v>7.5486415804416005</v>
      </c>
      <c r="T56">
        <v>5.9216761630276782</v>
      </c>
      <c r="U56">
        <v>7.5486415804416005</v>
      </c>
      <c r="V56">
        <v>4.8173854457285952</v>
      </c>
      <c r="W56">
        <v>1.6731761439267776</v>
      </c>
      <c r="X56">
        <v>7.5486415804416005</v>
      </c>
      <c r="Y56">
        <v>5.6990099823018072</v>
      </c>
      <c r="Z56">
        <v>5.3211636478930942</v>
      </c>
      <c r="AA56">
        <v>7.5486415804416005</v>
      </c>
      <c r="AB56">
        <v>6.6266518204061553</v>
      </c>
      <c r="AC56">
        <v>7.2419533719761056</v>
      </c>
      <c r="AD56">
        <v>5.9479497162767601</v>
      </c>
      <c r="AE56">
        <v>7.0549758623251346</v>
      </c>
      <c r="AF56">
        <v>1.5515468874975131</v>
      </c>
      <c r="AG56">
        <v>7.5486415804416005</v>
      </c>
      <c r="AH56">
        <v>2.4779909876676616</v>
      </c>
    </row>
    <row r="57" spans="1:34" x14ac:dyDescent="0.3">
      <c r="A57" s="52">
        <f ca="1">Exceedance!U57</f>
        <v>47757</v>
      </c>
      <c r="B57" s="1">
        <v>4.8122949262682502</v>
      </c>
      <c r="C57" s="1">
        <v>4.0912878482588315</v>
      </c>
      <c r="D57" s="1">
        <v>4.4517913872637322</v>
      </c>
      <c r="E57">
        <v>5.1101128484457341</v>
      </c>
      <c r="F57">
        <v>4.9561735134609224</v>
      </c>
      <c r="G57">
        <v>7.133859532434335</v>
      </c>
      <c r="H57">
        <v>5.166500117363765</v>
      </c>
      <c r="I57">
        <v>4.9239560896806136</v>
      </c>
      <c r="J57">
        <v>4.0958927989667036</v>
      </c>
      <c r="K57">
        <v>1.7483323566093756</v>
      </c>
      <c r="L57">
        <v>3.7551658496370339</v>
      </c>
      <c r="M57">
        <v>3.2192430834069645</v>
      </c>
      <c r="N57">
        <v>4.7240162015667373</v>
      </c>
      <c r="O57">
        <v>4.5519357338774595</v>
      </c>
      <c r="P57">
        <v>5.0812200524290834</v>
      </c>
      <c r="Q57">
        <v>1.620602586253973</v>
      </c>
      <c r="R57">
        <v>4.0797335416763527</v>
      </c>
      <c r="S57">
        <v>4.9446605052838084</v>
      </c>
      <c r="T57">
        <v>3.5904813043563877</v>
      </c>
      <c r="U57">
        <v>6.0325692871223255</v>
      </c>
      <c r="V57">
        <v>3.5142787821794137</v>
      </c>
      <c r="W57">
        <v>1.8452350530442356</v>
      </c>
      <c r="X57">
        <v>7.8002629664563203</v>
      </c>
      <c r="Y57">
        <v>4.6618323378962323</v>
      </c>
      <c r="Z57">
        <v>6.4225722211591165</v>
      </c>
      <c r="AA57">
        <v>7.2762093308907794</v>
      </c>
      <c r="AB57">
        <v>4.513644827759733</v>
      </c>
      <c r="AC57">
        <v>4.7263296954720051</v>
      </c>
      <c r="AD57">
        <v>3.908735144804826</v>
      </c>
      <c r="AE57">
        <v>4.0712218394606206</v>
      </c>
      <c r="AF57">
        <v>1.5988705158457961</v>
      </c>
      <c r="AG57">
        <v>4.9500492602152724</v>
      </c>
      <c r="AH57">
        <v>3.8858068374951289</v>
      </c>
    </row>
    <row r="58" spans="1:34" x14ac:dyDescent="0.3">
      <c r="A58" s="52">
        <f ca="1">Exceedance!U58</f>
        <v>47788</v>
      </c>
      <c r="B58" s="1">
        <v>4.6120654139153849</v>
      </c>
      <c r="C58" s="1">
        <v>4.5126148525850409</v>
      </c>
      <c r="D58" s="1">
        <v>4.5622934520738214</v>
      </c>
      <c r="E58">
        <v>5.1555117612091843</v>
      </c>
      <c r="F58">
        <v>5.3132912499140055</v>
      </c>
      <c r="G58">
        <v>5.2144803515140472</v>
      </c>
      <c r="H58">
        <v>4.7099752756649567</v>
      </c>
      <c r="I58">
        <v>4.747687313599533</v>
      </c>
      <c r="J58">
        <v>4.0746095247765419</v>
      </c>
      <c r="K58">
        <v>3.6072249962019325</v>
      </c>
      <c r="L58">
        <v>3.9527422125336815</v>
      </c>
      <c r="M58">
        <v>4.057251436015223</v>
      </c>
      <c r="N58">
        <v>4.5787723004997529</v>
      </c>
      <c r="O58">
        <v>4.5219542394387808</v>
      </c>
      <c r="P58">
        <v>4.8093061845296807</v>
      </c>
      <c r="Q58">
        <v>3.0465289233686041</v>
      </c>
      <c r="R58">
        <v>4.4988108453107163</v>
      </c>
      <c r="S58">
        <v>4.5983269782049634</v>
      </c>
      <c r="T58">
        <v>4.0060171060147498</v>
      </c>
      <c r="U58">
        <v>5.4428192599997089</v>
      </c>
      <c r="V58">
        <v>4.2251787114146309</v>
      </c>
      <c r="W58">
        <v>3.9176571866017498</v>
      </c>
      <c r="X58">
        <v>5.6989905828834564</v>
      </c>
      <c r="Y58">
        <v>4.542756644888077</v>
      </c>
      <c r="Z58">
        <v>6.4242622834601439</v>
      </c>
      <c r="AA58">
        <v>5.8254146931911093</v>
      </c>
      <c r="AB58">
        <v>4.6554878079833317</v>
      </c>
      <c r="AC58">
        <v>4.4353925661491189</v>
      </c>
      <c r="AD58">
        <v>4.3524435424727743</v>
      </c>
      <c r="AE58">
        <v>4.4772887924839813</v>
      </c>
      <c r="AF58">
        <v>2.6283060703054462</v>
      </c>
      <c r="AG58">
        <v>4.6409012483675465</v>
      </c>
      <c r="AH58">
        <v>4.4514501697088988</v>
      </c>
    </row>
    <row r="59" spans="1:34" x14ac:dyDescent="0.3">
      <c r="A59" s="52">
        <f ca="1">Exceedance!U59</f>
        <v>47818</v>
      </c>
      <c r="B59" s="1">
        <v>4.5608202078631868</v>
      </c>
      <c r="C59" s="1">
        <v>4.4474228827561539</v>
      </c>
      <c r="D59" s="1">
        <v>4.5040336991041352</v>
      </c>
      <c r="E59">
        <v>5.102705370098378</v>
      </c>
      <c r="F59">
        <v>5.245049008274151</v>
      </c>
      <c r="G59">
        <v>5.1976359931779408</v>
      </c>
      <c r="H59">
        <v>4.6723450616487208</v>
      </c>
      <c r="I59">
        <v>4.7105596619552408</v>
      </c>
      <c r="J59">
        <v>4.0414425919258212</v>
      </c>
      <c r="K59">
        <v>3.5888091583250517</v>
      </c>
      <c r="L59">
        <v>3.8993926040546891</v>
      </c>
      <c r="M59">
        <v>3.9841368420074597</v>
      </c>
      <c r="N59">
        <v>4.5551671753572984</v>
      </c>
      <c r="O59">
        <v>4.4836551280730648</v>
      </c>
      <c r="P59">
        <v>4.7234637981280132</v>
      </c>
      <c r="Q59">
        <v>3.059414281426843</v>
      </c>
      <c r="R59">
        <v>4.4497366352778478</v>
      </c>
      <c r="S59">
        <v>4.5873584310974405</v>
      </c>
      <c r="T59">
        <v>3.9709371086813716</v>
      </c>
      <c r="U59">
        <v>5.3851048805601796</v>
      </c>
      <c r="V59">
        <v>4.1947328511232254</v>
      </c>
      <c r="W59">
        <v>3.8611990112343504</v>
      </c>
      <c r="X59">
        <v>5.6259806756077317</v>
      </c>
      <c r="Y59">
        <v>4.4694398566091467</v>
      </c>
      <c r="Z59">
        <v>6.2635237482155537</v>
      </c>
      <c r="AA59">
        <v>5.8335622684918711</v>
      </c>
      <c r="AB59">
        <v>4.6181508301808698</v>
      </c>
      <c r="AC59">
        <v>4.3967794450318429</v>
      </c>
      <c r="AD59">
        <v>4.3223682918062627</v>
      </c>
      <c r="AE59">
        <v>4.4323361815186972</v>
      </c>
      <c r="AF59">
        <v>2.6082439219388251</v>
      </c>
      <c r="AG59">
        <v>4.599838669624539</v>
      </c>
      <c r="AH59">
        <v>4.3526610903275387</v>
      </c>
    </row>
    <row r="60" spans="1:34" x14ac:dyDescent="0.3">
      <c r="A60" s="52">
        <f ca="1">Exceedance!U60</f>
        <v>47849</v>
      </c>
      <c r="B60" s="1">
        <v>4.2613206155535996</v>
      </c>
      <c r="C60" s="1">
        <v>4.1582371137067105</v>
      </c>
      <c r="D60" s="1">
        <v>4.2097051672732402</v>
      </c>
      <c r="E60">
        <v>4.7799666146573534</v>
      </c>
      <c r="F60">
        <v>4.9313238187041337</v>
      </c>
      <c r="G60">
        <v>4.899953198270337</v>
      </c>
      <c r="H60">
        <v>4.3976456468803642</v>
      </c>
      <c r="I60">
        <v>4.4368175024940424</v>
      </c>
      <c r="J60">
        <v>3.8087050951191226</v>
      </c>
      <c r="K60">
        <v>3.3914634600584646</v>
      </c>
      <c r="L60">
        <v>3.6491542347223391</v>
      </c>
      <c r="M60">
        <v>3.7067023701050008</v>
      </c>
      <c r="N60">
        <v>4.274034437350072</v>
      </c>
      <c r="O60">
        <v>4.2404054976010617</v>
      </c>
      <c r="P60">
        <v>4.3885128780176696</v>
      </c>
      <c r="Q60">
        <v>2.9130005681353417</v>
      </c>
      <c r="R60">
        <v>4.1695136870256864</v>
      </c>
      <c r="S60">
        <v>4.3398676875569464</v>
      </c>
      <c r="T60">
        <v>3.746025861460673</v>
      </c>
      <c r="U60">
        <v>5.0282441747975559</v>
      </c>
      <c r="V60">
        <v>3.9539842627165704</v>
      </c>
      <c r="W60">
        <v>3.6073627803806008</v>
      </c>
      <c r="X60">
        <v>5.2103442939479345</v>
      </c>
      <c r="Y60">
        <v>4.156728402391046</v>
      </c>
      <c r="Z60">
        <v>5.5130828120337476</v>
      </c>
      <c r="AA60">
        <v>5.5374744341024567</v>
      </c>
      <c r="AB60">
        <v>4.3429095627688818</v>
      </c>
      <c r="AC60">
        <v>4.134756752292609</v>
      </c>
      <c r="AD60">
        <v>4.0745800285951885</v>
      </c>
      <c r="AE60">
        <v>4.1616693504220414</v>
      </c>
      <c r="AF60">
        <v>2.4609934446759616</v>
      </c>
      <c r="AG60">
        <v>4.3226776183258462</v>
      </c>
      <c r="AH60">
        <v>4.004145768439221</v>
      </c>
    </row>
    <row r="61" spans="1:34" x14ac:dyDescent="0.3">
      <c r="A61" s="52">
        <f ca="1">Exceedance!U61</f>
        <v>47880</v>
      </c>
      <c r="B61" s="1">
        <v>3.5304141257637744</v>
      </c>
      <c r="C61" s="1">
        <v>3.4487027310238361</v>
      </c>
      <c r="D61" s="1">
        <v>3.4895048517404632</v>
      </c>
      <c r="E61">
        <v>3.9708651026810071</v>
      </c>
      <c r="F61">
        <v>4.0949805414004317</v>
      </c>
      <c r="G61">
        <v>4.072141530526145</v>
      </c>
      <c r="H61">
        <v>3.6602834879930155</v>
      </c>
      <c r="I61">
        <v>3.7158454983705886</v>
      </c>
      <c r="J61">
        <v>3.181334715823263</v>
      </c>
      <c r="K61">
        <v>2.8448210425659011</v>
      </c>
      <c r="L61">
        <v>3.0550073944713367</v>
      </c>
      <c r="M61">
        <v>3.0384178032009501</v>
      </c>
      <c r="N61">
        <v>3.5384924164983418</v>
      </c>
      <c r="O61">
        <v>3.5668498975603602</v>
      </c>
      <c r="P61">
        <v>3.586741135164075</v>
      </c>
      <c r="Q61">
        <v>2.4656286762072419</v>
      </c>
      <c r="R61">
        <v>3.4631353126039377</v>
      </c>
      <c r="S61">
        <v>3.6354520188007506</v>
      </c>
      <c r="T61">
        <v>3.1456176142053298</v>
      </c>
      <c r="U61">
        <v>4.1309376310596884</v>
      </c>
      <c r="V61">
        <v>3.2991982786985172</v>
      </c>
      <c r="W61">
        <v>3.0074763036481018</v>
      </c>
      <c r="X61">
        <v>4.2689447548881985</v>
      </c>
      <c r="Y61">
        <v>3.4447199356024778</v>
      </c>
      <c r="Z61">
        <v>3.1622503494602685</v>
      </c>
      <c r="AA61">
        <v>4.6507360510742286</v>
      </c>
      <c r="AB61">
        <v>3.6228089676768307</v>
      </c>
      <c r="AC61">
        <v>3.438890407328592</v>
      </c>
      <c r="AD61">
        <v>3.4188520505858468</v>
      </c>
      <c r="AE61">
        <v>3.4484090657318847</v>
      </c>
      <c r="AF61">
        <v>2.0684219676871174</v>
      </c>
      <c r="AG61">
        <v>3.5834774743527462</v>
      </c>
      <c r="AH61">
        <v>3.2764344422222869</v>
      </c>
    </row>
    <row r="62" spans="1:34" x14ac:dyDescent="0.3">
      <c r="A62" s="52">
        <f ca="1">Exceedance!U62</f>
        <v>47908</v>
      </c>
      <c r="B62" s="1">
        <v>3.5981654118786137</v>
      </c>
      <c r="C62" s="1">
        <v>3.5250535803183958</v>
      </c>
      <c r="D62" s="1">
        <v>3.5615731567529658</v>
      </c>
      <c r="E62">
        <v>4.0558002913364941</v>
      </c>
      <c r="F62">
        <v>4.1620336444986954</v>
      </c>
      <c r="G62">
        <v>4.1053684881659658</v>
      </c>
      <c r="H62">
        <v>3.7113368962732247</v>
      </c>
      <c r="I62">
        <v>3.7668868501263169</v>
      </c>
      <c r="J62">
        <v>3.2216824666894994</v>
      </c>
      <c r="K62">
        <v>2.8769279673006802</v>
      </c>
      <c r="L62">
        <v>3.1254307117892277</v>
      </c>
      <c r="M62">
        <v>3.1263621493896618</v>
      </c>
      <c r="N62">
        <v>3.5822210015927123</v>
      </c>
      <c r="O62">
        <v>3.60298427876968</v>
      </c>
      <c r="P62">
        <v>3.6930207766770433</v>
      </c>
      <c r="Q62">
        <v>2.5331274235896624</v>
      </c>
      <c r="R62">
        <v>3.5259782918753499</v>
      </c>
      <c r="S62">
        <v>3.6564729823781414</v>
      </c>
      <c r="T62">
        <v>3.1861300335037415</v>
      </c>
      <c r="U62">
        <v>4.2131218294490136</v>
      </c>
      <c r="V62">
        <v>3.3389405767588305</v>
      </c>
      <c r="W62">
        <v>3.0807448950948402</v>
      </c>
      <c r="X62">
        <v>4.388477910170975</v>
      </c>
      <c r="Y62">
        <v>3.5452648907012336</v>
      </c>
      <c r="Z62">
        <v>3.7532440650336194</v>
      </c>
      <c r="AA62">
        <v>4.6598751717706284</v>
      </c>
      <c r="AB62">
        <v>3.6747975309243954</v>
      </c>
      <c r="AC62">
        <v>3.4886809416593625</v>
      </c>
      <c r="AD62">
        <v>3.4618651328605736</v>
      </c>
      <c r="AE62">
        <v>3.5052098466063226</v>
      </c>
      <c r="AF62">
        <v>2.1929654976519846</v>
      </c>
      <c r="AG62">
        <v>3.6361693163936333</v>
      </c>
      <c r="AH62">
        <v>3.416218789236301</v>
      </c>
    </row>
    <row r="63" spans="1:34" x14ac:dyDescent="0.3">
      <c r="A63" s="52">
        <f ca="1">Exceedance!U63</f>
        <v>47939</v>
      </c>
      <c r="B63" s="1">
        <v>1.8431513822147698</v>
      </c>
      <c r="C63" s="1">
        <v>1.8432832916832722</v>
      </c>
      <c r="D63" s="1">
        <v>1.8432159533133208</v>
      </c>
      <c r="E63">
        <v>1.8431649591539256</v>
      </c>
      <c r="F63">
        <v>1.8431609069865105</v>
      </c>
      <c r="G63">
        <v>1.8427684595538762</v>
      </c>
      <c r="H63">
        <v>1.8429700274395513</v>
      </c>
      <c r="I63">
        <v>1.8428876392628146</v>
      </c>
      <c r="J63">
        <v>1.5890237990726619</v>
      </c>
      <c r="K63">
        <v>1.8395270356175382</v>
      </c>
      <c r="L63">
        <v>1.9414391105670465</v>
      </c>
      <c r="M63">
        <v>1.9892784817611497</v>
      </c>
      <c r="N63">
        <v>1.8429151076013597</v>
      </c>
      <c r="O63">
        <v>1.8428237519233182</v>
      </c>
      <c r="P63">
        <v>2.040879209816028</v>
      </c>
      <c r="Q63">
        <v>1.8438793282716341</v>
      </c>
      <c r="R63">
        <v>1.8431041622584687</v>
      </c>
      <c r="S63">
        <v>1.6112298950083574</v>
      </c>
      <c r="T63">
        <v>1.8428658806850646</v>
      </c>
      <c r="U63">
        <v>2.0070547146213666</v>
      </c>
      <c r="V63">
        <v>1.5843213348277747</v>
      </c>
      <c r="W63">
        <v>1.8432435467992168</v>
      </c>
      <c r="X63">
        <v>1.8433636437833756</v>
      </c>
      <c r="Y63">
        <v>1.8434098169265003</v>
      </c>
      <c r="Z63">
        <v>2.0783093123029861</v>
      </c>
      <c r="AA63">
        <v>1.8424361004953436</v>
      </c>
      <c r="AB63">
        <v>1.9457841224838239</v>
      </c>
      <c r="AC63">
        <v>1.8430084214755715</v>
      </c>
      <c r="AD63">
        <v>1.84281224169625</v>
      </c>
      <c r="AE63">
        <v>1.6395548405570435</v>
      </c>
      <c r="AF63">
        <v>1.8452021420409201</v>
      </c>
      <c r="AG63">
        <v>1.9401402476982048</v>
      </c>
      <c r="AH63">
        <v>1.8438202240108994</v>
      </c>
    </row>
    <row r="64" spans="1:34" x14ac:dyDescent="0.3">
      <c r="A64" s="52">
        <f ca="1">Exceedance!U64</f>
        <v>47969</v>
      </c>
      <c r="B64" s="1">
        <v>5.3835028556831519</v>
      </c>
      <c r="C64" s="1">
        <v>5.3835028556829139</v>
      </c>
      <c r="D64" s="1">
        <v>5.3835028556830729</v>
      </c>
      <c r="E64">
        <v>4.993572156433367</v>
      </c>
      <c r="F64">
        <v>5.3835028556830729</v>
      </c>
      <c r="G64">
        <v>5.35028692937603</v>
      </c>
      <c r="H64">
        <v>5.3835028556833899</v>
      </c>
      <c r="I64">
        <v>5.3835028556835489</v>
      </c>
      <c r="J64">
        <v>3.6606379096475066</v>
      </c>
      <c r="K64">
        <v>2.0062405868273143</v>
      </c>
      <c r="L64">
        <v>2.8227089596655044</v>
      </c>
      <c r="M64">
        <v>4.9880622434002113</v>
      </c>
      <c r="N64">
        <v>4.4635727210360168</v>
      </c>
      <c r="O64">
        <v>5.3835028556836289</v>
      </c>
      <c r="P64">
        <v>5.8908421722543887</v>
      </c>
      <c r="Q64">
        <v>2.3206280906699299</v>
      </c>
      <c r="R64">
        <v>4.7646915549255491</v>
      </c>
      <c r="S64">
        <v>1.7061855666413708</v>
      </c>
      <c r="T64">
        <v>4.3780864757332028</v>
      </c>
      <c r="U64">
        <v>5.8048302068216833</v>
      </c>
      <c r="V64">
        <v>1.7765480171449681</v>
      </c>
      <c r="W64">
        <v>5.3835028556829929</v>
      </c>
      <c r="X64">
        <v>5.383502855682754</v>
      </c>
      <c r="Y64">
        <v>4.9383178882236498</v>
      </c>
      <c r="Z64">
        <v>5.2632272029306986</v>
      </c>
      <c r="AA64">
        <v>5.383502855684263</v>
      </c>
      <c r="AB64">
        <v>4.7486567614379904</v>
      </c>
      <c r="AC64">
        <v>3.9893417659852055</v>
      </c>
      <c r="AD64">
        <v>3.5153563582797975</v>
      </c>
      <c r="AE64">
        <v>5.9482774442222528</v>
      </c>
      <c r="AF64">
        <v>5.3835028556789428</v>
      </c>
      <c r="AG64">
        <v>5.6333670567032135</v>
      </c>
      <c r="AH64">
        <v>5.38350285568196</v>
      </c>
    </row>
    <row r="65" spans="1:34" x14ac:dyDescent="0.3">
      <c r="A65" s="52">
        <f ca="1">Exceedance!U65</f>
        <v>48000</v>
      </c>
      <c r="B65" s="1">
        <v>6.9974054077740258</v>
      </c>
      <c r="C65" s="1">
        <v>6.9974054077740258</v>
      </c>
      <c r="D65" s="1">
        <v>6.9974054077740258</v>
      </c>
      <c r="E65">
        <v>6.623127191038253</v>
      </c>
      <c r="F65">
        <v>6.9974054077740258</v>
      </c>
      <c r="G65">
        <v>6.9974054077740258</v>
      </c>
      <c r="H65">
        <v>6.9974054077740258</v>
      </c>
      <c r="I65">
        <v>5.851037403592307</v>
      </c>
      <c r="J65">
        <v>1.5876348670917058</v>
      </c>
      <c r="K65">
        <v>2.3381786244439655</v>
      </c>
      <c r="L65">
        <v>3.3467634908958388</v>
      </c>
      <c r="M65">
        <v>5.7711429829510692</v>
      </c>
      <c r="N65">
        <v>6.8960435047722788</v>
      </c>
      <c r="O65">
        <v>6.9974054077740258</v>
      </c>
      <c r="P65">
        <v>1.5178343937066656</v>
      </c>
      <c r="Q65">
        <v>6.9973511186265114</v>
      </c>
      <c r="R65">
        <v>6.8322038111991859</v>
      </c>
      <c r="S65">
        <v>2.0167771532712346</v>
      </c>
      <c r="T65">
        <v>6.9974054077740258</v>
      </c>
      <c r="U65">
        <v>5.2009148280980257</v>
      </c>
      <c r="V65">
        <v>1.552360772395192</v>
      </c>
      <c r="W65">
        <v>6.9974054077740258</v>
      </c>
      <c r="X65">
        <v>6.9974054077740258</v>
      </c>
      <c r="Y65">
        <v>6.657071492985648</v>
      </c>
      <c r="Z65">
        <v>6.8819212231053193</v>
      </c>
      <c r="AA65">
        <v>6.9974054077740258</v>
      </c>
      <c r="AB65">
        <v>5.6525105541262839</v>
      </c>
      <c r="AC65">
        <v>6.8624688205128539</v>
      </c>
      <c r="AD65">
        <v>6.3953832358277722</v>
      </c>
      <c r="AE65">
        <v>1.508064534904862</v>
      </c>
      <c r="AF65">
        <v>6.9974054077740258</v>
      </c>
      <c r="AG65">
        <v>1.6227916891770018</v>
      </c>
      <c r="AH65">
        <v>1.6227916898192476</v>
      </c>
    </row>
    <row r="66" spans="1:34" x14ac:dyDescent="0.3">
      <c r="A66" s="52">
        <f ca="1">Exceedance!U66</f>
        <v>48030</v>
      </c>
      <c r="B66" s="1">
        <v>7.8002629664563203</v>
      </c>
      <c r="C66" s="1">
        <v>7.8002629664563203</v>
      </c>
      <c r="D66" s="1">
        <v>7.8002629664563203</v>
      </c>
      <c r="E66">
        <v>7.8002629664563203</v>
      </c>
      <c r="F66">
        <v>7.8002629664563203</v>
      </c>
      <c r="G66">
        <v>7.8002629664563203</v>
      </c>
      <c r="H66">
        <v>7.8002629664563203</v>
      </c>
      <c r="I66">
        <v>1.8996292849897924</v>
      </c>
      <c r="J66">
        <v>1.7692463472296969</v>
      </c>
      <c r="K66">
        <v>2.6727661533019345</v>
      </c>
      <c r="L66">
        <v>2.1711212553097039</v>
      </c>
      <c r="M66">
        <v>7.8002629664563203</v>
      </c>
      <c r="N66">
        <v>7.8002629664563203</v>
      </c>
      <c r="O66">
        <v>2.6051164580148058</v>
      </c>
      <c r="P66">
        <v>1.6056730729130815</v>
      </c>
      <c r="Q66">
        <v>7.8002629664563203</v>
      </c>
      <c r="R66">
        <v>7.8002629664563203</v>
      </c>
      <c r="S66">
        <v>7.8002629664563203</v>
      </c>
      <c r="T66">
        <v>7.8002629664563203</v>
      </c>
      <c r="U66">
        <v>2.1616781572364068</v>
      </c>
      <c r="V66">
        <v>1.7155784246297234</v>
      </c>
      <c r="W66">
        <v>7.8002629664563203</v>
      </c>
      <c r="X66">
        <v>6.8117042276785433</v>
      </c>
      <c r="Y66">
        <v>3.5293010196138659</v>
      </c>
      <c r="Z66">
        <v>7.8002629664563203</v>
      </c>
      <c r="AA66">
        <v>7.8002629664563203</v>
      </c>
      <c r="AB66">
        <v>7.8002629664563203</v>
      </c>
      <c r="AC66">
        <v>7.8002629664563203</v>
      </c>
      <c r="AD66">
        <v>7.8002629664563203</v>
      </c>
      <c r="AE66">
        <v>1.613947933559144</v>
      </c>
      <c r="AF66">
        <v>7.8002629664563203</v>
      </c>
      <c r="AG66">
        <v>1.842454061757232</v>
      </c>
      <c r="AH66">
        <v>1.842454062633931</v>
      </c>
    </row>
    <row r="67" spans="1:34" x14ac:dyDescent="0.3">
      <c r="A67" s="52">
        <f ca="1">Exceedance!U67</f>
        <v>48061</v>
      </c>
      <c r="B67" s="1">
        <v>6.3186068224281859</v>
      </c>
      <c r="C67" s="1">
        <v>6.3186068224281433</v>
      </c>
      <c r="D67" s="1">
        <v>6.3186068224281433</v>
      </c>
      <c r="E67">
        <v>7.8002629664563203</v>
      </c>
      <c r="F67">
        <v>7.8002629664563203</v>
      </c>
      <c r="G67">
        <v>7.8002629664563203</v>
      </c>
      <c r="H67">
        <v>7.8002629664563203</v>
      </c>
      <c r="I67">
        <v>5.4540140549465121</v>
      </c>
      <c r="J67">
        <v>1.767704421623024</v>
      </c>
      <c r="K67">
        <v>5.1246087604890844</v>
      </c>
      <c r="L67">
        <v>5.1123569295977349</v>
      </c>
      <c r="M67">
        <v>7.1925961522044126</v>
      </c>
      <c r="N67">
        <v>7.6518764578389913</v>
      </c>
      <c r="O67">
        <v>5.707670992364732</v>
      </c>
      <c r="P67">
        <v>1.5867837045667197</v>
      </c>
      <c r="Q67">
        <v>6.6922392346007173</v>
      </c>
      <c r="R67">
        <v>7.8002629664563203</v>
      </c>
      <c r="S67">
        <v>6.3476977945403323</v>
      </c>
      <c r="T67">
        <v>7.8002629664563203</v>
      </c>
      <c r="U67">
        <v>5.1565531765316193</v>
      </c>
      <c r="V67">
        <v>1.7252233806110975</v>
      </c>
      <c r="W67">
        <v>7.8002629664563203</v>
      </c>
      <c r="X67">
        <v>6.1070715348816966</v>
      </c>
      <c r="Y67">
        <v>5.6983276377085357</v>
      </c>
      <c r="Z67">
        <v>7.8002629664563203</v>
      </c>
      <c r="AA67">
        <v>7.1070822668994103</v>
      </c>
      <c r="AB67">
        <v>7.7693291415394752</v>
      </c>
      <c r="AC67">
        <v>6.3759871155669536</v>
      </c>
      <c r="AD67">
        <v>7.5678798322912577</v>
      </c>
      <c r="AE67">
        <v>1.6124245465192288</v>
      </c>
      <c r="AF67">
        <v>7.8002629664563203</v>
      </c>
      <c r="AG67">
        <v>2.5670288056634649</v>
      </c>
      <c r="AH67">
        <v>2.5670288202264873</v>
      </c>
    </row>
    <row r="68" spans="1:34" x14ac:dyDescent="0.3">
      <c r="A68" s="52">
        <f ca="1">Exceedance!U68</f>
        <v>48092</v>
      </c>
      <c r="B68" s="1">
        <v>5.8946585360937025</v>
      </c>
      <c r="C68" s="1">
        <v>5.8946585360932797</v>
      </c>
      <c r="D68" s="1">
        <v>5.8946585360932797</v>
      </c>
      <c r="E68">
        <v>7.5486415804416005</v>
      </c>
      <c r="F68">
        <v>7.5486415804416005</v>
      </c>
      <c r="G68">
        <v>7.5486415804416005</v>
      </c>
      <c r="H68">
        <v>7.5486415804416005</v>
      </c>
      <c r="I68">
        <v>5.1054026001369861</v>
      </c>
      <c r="J68">
        <v>1.7009059677171827</v>
      </c>
      <c r="K68">
        <v>4.7886424749367569</v>
      </c>
      <c r="L68">
        <v>4.7772757751780279</v>
      </c>
      <c r="M68">
        <v>6.7068266710493551</v>
      </c>
      <c r="N68">
        <v>7.132527909481194</v>
      </c>
      <c r="O68">
        <v>5.3290400066854593</v>
      </c>
      <c r="P68">
        <v>1.5408003115500615</v>
      </c>
      <c r="Q68">
        <v>6.2414943741129214</v>
      </c>
      <c r="R68">
        <v>7.5486415804416005</v>
      </c>
      <c r="S68">
        <v>5.9216761630276782</v>
      </c>
      <c r="T68">
        <v>7.5486415804416005</v>
      </c>
      <c r="U68">
        <v>4.8173854457290117</v>
      </c>
      <c r="V68">
        <v>1.6732199343952008</v>
      </c>
      <c r="W68">
        <v>7.5486415804416005</v>
      </c>
      <c r="X68">
        <v>5.6990099823018072</v>
      </c>
      <c r="Y68">
        <v>5.3211636478930942</v>
      </c>
      <c r="Z68">
        <v>7.5486415804416005</v>
      </c>
      <c r="AA68">
        <v>6.6266518204061553</v>
      </c>
      <c r="AB68">
        <v>7.2419533719761056</v>
      </c>
      <c r="AC68">
        <v>5.9479497162767601</v>
      </c>
      <c r="AD68">
        <v>7.0549758623251346</v>
      </c>
      <c r="AE68">
        <v>1.551546887495149</v>
      </c>
      <c r="AF68">
        <v>7.5486415804416005</v>
      </c>
      <c r="AG68">
        <v>2.477990987641979</v>
      </c>
      <c r="AH68">
        <v>2.4779910010214978</v>
      </c>
    </row>
    <row r="69" spans="1:34" x14ac:dyDescent="0.3">
      <c r="A69" s="52" t="str">
        <f ca="1">Exceedance!U69</f>
        <v/>
      </c>
      <c r="B69" s="1"/>
      <c r="C69" s="1"/>
      <c r="D69" s="1"/>
    </row>
    <row r="70" spans="1:34" x14ac:dyDescent="0.3">
      <c r="A70" s="52" t="str">
        <f ca="1">Exceedance!U70</f>
        <v/>
      </c>
      <c r="B70" s="1"/>
      <c r="C70" s="1"/>
      <c r="D70" s="1"/>
    </row>
    <row r="71" spans="1:34" x14ac:dyDescent="0.3">
      <c r="A71" s="52" t="str">
        <f ca="1">Exceedance!U71</f>
        <v/>
      </c>
      <c r="B71" s="1"/>
      <c r="C71" s="1"/>
      <c r="D71" s="1"/>
    </row>
    <row r="72" spans="1:34" x14ac:dyDescent="0.3">
      <c r="A72" s="52" t="str">
        <f ca="1">Exceedance!U72</f>
        <v/>
      </c>
      <c r="B72" s="1"/>
      <c r="C72" s="1"/>
      <c r="D72" s="1"/>
    </row>
    <row r="73" spans="1:34" x14ac:dyDescent="0.3">
      <c r="A73" s="52" t="str">
        <f ca="1">Exceedance!U73</f>
        <v/>
      </c>
      <c r="B73" s="1"/>
      <c r="C73" s="1"/>
      <c r="D73" s="1"/>
    </row>
    <row r="74" spans="1:34" x14ac:dyDescent="0.3">
      <c r="A74" s="52" t="str">
        <f ca="1">Exceedance!U74</f>
        <v/>
      </c>
      <c r="B74" s="1"/>
      <c r="C74" s="1"/>
      <c r="D74" s="1"/>
    </row>
    <row r="75" spans="1:34" x14ac:dyDescent="0.3">
      <c r="A75" s="52" t="str">
        <f ca="1">Exceedance!U75</f>
        <v/>
      </c>
      <c r="B75" s="1"/>
      <c r="C75" s="1"/>
      <c r="D75" s="1"/>
    </row>
    <row r="76" spans="1:34" x14ac:dyDescent="0.3">
      <c r="A76" s="52" t="str">
        <f ca="1">Exceedance!U76</f>
        <v/>
      </c>
      <c r="B76" s="1"/>
      <c r="C76" s="1"/>
      <c r="D76" s="1"/>
    </row>
    <row r="77" spans="1:34" x14ac:dyDescent="0.3">
      <c r="A77" s="52" t="str">
        <f ca="1">Exceedance!U77</f>
        <v/>
      </c>
      <c r="B77" s="1"/>
      <c r="C77" s="1"/>
      <c r="D77" s="1"/>
    </row>
    <row r="78" spans="1:34" x14ac:dyDescent="0.3">
      <c r="A78" s="52" t="str">
        <f ca="1">Exceedance!U78</f>
        <v/>
      </c>
      <c r="B78" s="1"/>
      <c r="C78" s="1"/>
      <c r="D78" s="1"/>
    </row>
    <row r="79" spans="1:34" x14ac:dyDescent="0.3">
      <c r="A79" s="52" t="str">
        <f ca="1">Exceedance!U79</f>
        <v/>
      </c>
      <c r="B79" s="1"/>
      <c r="C79" s="1"/>
      <c r="D79" s="1"/>
    </row>
    <row r="80" spans="1:34" x14ac:dyDescent="0.3">
      <c r="A80" s="52" t="str">
        <f ca="1">Exceedance!U80</f>
        <v/>
      </c>
      <c r="B80" s="1"/>
      <c r="C80" s="1"/>
      <c r="D80" s="1"/>
    </row>
    <row r="81" spans="1:4" x14ac:dyDescent="0.3">
      <c r="A81" s="52" t="str">
        <f ca="1">Exceedance!U81</f>
        <v/>
      </c>
      <c r="B81" s="1"/>
      <c r="C81" s="1"/>
      <c r="D81" s="1"/>
    </row>
    <row r="82" spans="1:4" x14ac:dyDescent="0.3">
      <c r="A82" s="52" t="str">
        <f ca="1">Exceedance!U82</f>
        <v/>
      </c>
      <c r="B82" s="1"/>
      <c r="C82" s="1"/>
      <c r="D82" s="1"/>
    </row>
    <row r="83" spans="1:4" x14ac:dyDescent="0.3">
      <c r="A83" s="52" t="str">
        <f ca="1">Exceedance!U83</f>
        <v/>
      </c>
      <c r="B83" s="1"/>
      <c r="C83" s="1"/>
      <c r="D83" s="1"/>
    </row>
    <row r="84" spans="1:4" x14ac:dyDescent="0.3">
      <c r="A84" s="52" t="str">
        <f ca="1">Exceedance!U84</f>
        <v/>
      </c>
      <c r="B84" s="1"/>
      <c r="C84" s="1"/>
      <c r="D84" s="1"/>
    </row>
    <row r="85" spans="1:4" x14ac:dyDescent="0.3">
      <c r="A85" s="52" t="str">
        <f ca="1">Exceedance!U85</f>
        <v/>
      </c>
      <c r="B85" s="1"/>
      <c r="C85" s="1"/>
      <c r="D85" s="1"/>
    </row>
    <row r="86" spans="1:4" x14ac:dyDescent="0.3">
      <c r="A86" s="52" t="str">
        <f ca="1">Exceedance!U86</f>
        <v/>
      </c>
      <c r="B86" s="1"/>
      <c r="C86" s="1"/>
      <c r="D86" s="1"/>
    </row>
    <row r="87" spans="1:4" x14ac:dyDescent="0.3">
      <c r="A87" s="52" t="str">
        <f ca="1">Exceedance!U87</f>
        <v/>
      </c>
      <c r="B87" s="1"/>
      <c r="C87" s="1"/>
      <c r="D87" s="1"/>
    </row>
    <row r="88" spans="1:4" x14ac:dyDescent="0.3">
      <c r="A88" s="52" t="str">
        <f ca="1">Exceedance!U88</f>
        <v/>
      </c>
      <c r="B88" s="1"/>
      <c r="C88" s="1"/>
      <c r="D88" s="1"/>
    </row>
    <row r="89" spans="1:4" x14ac:dyDescent="0.3">
      <c r="A89" s="52" t="str">
        <f ca="1">Exceedance!U89</f>
        <v/>
      </c>
      <c r="B89" s="1"/>
      <c r="C89" s="1"/>
      <c r="D89" s="1"/>
    </row>
    <row r="90" spans="1:4" x14ac:dyDescent="0.3">
      <c r="A90" s="52" t="str">
        <f ca="1">Exceedance!U90</f>
        <v/>
      </c>
      <c r="B90" s="1"/>
      <c r="C90" s="1"/>
      <c r="D90" s="1"/>
    </row>
    <row r="91" spans="1:4" x14ac:dyDescent="0.3">
      <c r="A91" s="52" t="str">
        <f ca="1">Exceedance!U91</f>
        <v/>
      </c>
      <c r="B91" s="1"/>
      <c r="C91" s="1"/>
      <c r="D91" s="1"/>
    </row>
    <row r="92" spans="1:4" x14ac:dyDescent="0.3">
      <c r="A92" s="52" t="str">
        <f ca="1">Exceedance!U92</f>
        <v/>
      </c>
      <c r="B92" s="1"/>
      <c r="C92" s="1"/>
      <c r="D92" s="1"/>
    </row>
    <row r="93" spans="1:4" x14ac:dyDescent="0.3">
      <c r="A93" s="52" t="str">
        <f ca="1">Exceedance!U93</f>
        <v/>
      </c>
      <c r="B93" s="1"/>
      <c r="C93" s="1"/>
      <c r="D93" s="1"/>
    </row>
    <row r="94" spans="1:4" x14ac:dyDescent="0.3">
      <c r="A94" s="52" t="str">
        <f ca="1">Exceedance!U94</f>
        <v/>
      </c>
      <c r="B94" s="1"/>
      <c r="C94" s="1"/>
      <c r="D94" s="1"/>
    </row>
    <row r="95" spans="1:4" x14ac:dyDescent="0.3">
      <c r="A95" s="52" t="str">
        <f ca="1">Exceedance!U95</f>
        <v/>
      </c>
      <c r="B95" s="1"/>
      <c r="C95" s="1"/>
      <c r="D95" s="1"/>
    </row>
    <row r="96" spans="1:4" x14ac:dyDescent="0.3">
      <c r="A96" s="52" t="str">
        <f ca="1">Exceedance!U96</f>
        <v/>
      </c>
      <c r="B96" s="1"/>
      <c r="C96" s="1"/>
      <c r="D96" s="1"/>
    </row>
    <row r="97" spans="1:4" x14ac:dyDescent="0.3">
      <c r="A97" s="52" t="str">
        <f ca="1">Exceedance!U97</f>
        <v/>
      </c>
      <c r="B97" s="1"/>
      <c r="C97" s="1"/>
      <c r="D97" s="1"/>
    </row>
    <row r="98" spans="1:4" x14ac:dyDescent="0.3">
      <c r="A98" s="52" t="str">
        <f ca="1">Exceedance!U98</f>
        <v/>
      </c>
      <c r="B98" s="1"/>
      <c r="C98" s="1"/>
      <c r="D98" s="1"/>
    </row>
    <row r="99" spans="1:4" x14ac:dyDescent="0.3">
      <c r="A99" s="52" t="str">
        <f ca="1">Exceedance!U99</f>
        <v/>
      </c>
      <c r="B99" s="1"/>
      <c r="C99" s="1"/>
      <c r="D99" s="1"/>
    </row>
    <row r="100" spans="1:4" x14ac:dyDescent="0.3">
      <c r="A100" s="52"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E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6">
    <tabColor theme="5" tint="0.59999389629810485"/>
  </sheetPr>
  <dimension ref="A1:AH175"/>
  <sheetViews>
    <sheetView workbookViewId="0">
      <selection activeCell="B4" sqref="B4:AQ175"/>
    </sheetView>
  </sheetViews>
  <sheetFormatPr defaultRowHeight="14.4" x14ac:dyDescent="0.3"/>
  <cols>
    <col min="1" max="1" width="8.5546875" style="79"/>
    <col min="2" max="4" width="9.44140625" style="185"/>
  </cols>
  <sheetData>
    <row r="1" spans="1:34" s="79" customFormat="1" x14ac:dyDescent="0.3">
      <c r="A1" s="54"/>
      <c r="E1" s="855" t="s">
        <v>240</v>
      </c>
      <c r="F1" s="855"/>
      <c r="G1" s="855"/>
      <c r="H1" s="855"/>
      <c r="I1" s="855"/>
      <c r="J1" s="855"/>
      <c r="K1" s="855"/>
      <c r="L1" s="855"/>
      <c r="M1" s="855"/>
      <c r="N1" s="855"/>
      <c r="O1" s="855"/>
      <c r="P1" s="855"/>
      <c r="Q1" s="855"/>
      <c r="R1" s="855"/>
      <c r="S1" s="855"/>
      <c r="T1" s="855"/>
      <c r="U1" s="855"/>
      <c r="V1" s="855"/>
      <c r="W1" s="855"/>
      <c r="X1" s="855"/>
      <c r="Y1" s="855"/>
      <c r="Z1" s="855"/>
      <c r="AA1" s="855"/>
      <c r="AB1" s="855"/>
      <c r="AC1" s="855"/>
      <c r="AD1" s="855"/>
      <c r="AE1" s="855"/>
    </row>
    <row r="2" spans="1:34" s="79" customFormat="1" x14ac:dyDescent="0.3">
      <c r="A2" s="54"/>
      <c r="B2" s="79" t="s">
        <v>288</v>
      </c>
      <c r="C2" s="79" t="s">
        <v>287</v>
      </c>
      <c r="D2" s="79" t="s">
        <v>289</v>
      </c>
      <c r="E2" s="79">
        <v>1991</v>
      </c>
      <c r="F2" s="79">
        <v>1992</v>
      </c>
      <c r="G2" s="79">
        <v>1993</v>
      </c>
      <c r="H2" s="79">
        <v>1994</v>
      </c>
      <c r="I2" s="79">
        <v>1995</v>
      </c>
      <c r="J2" s="79">
        <v>1996</v>
      </c>
      <c r="K2" s="79">
        <v>1997</v>
      </c>
      <c r="L2" s="79">
        <v>1998</v>
      </c>
      <c r="M2" s="79">
        <v>1999</v>
      </c>
      <c r="N2" s="79">
        <v>2000</v>
      </c>
      <c r="O2" s="79">
        <v>2001</v>
      </c>
      <c r="P2" s="79">
        <v>2002</v>
      </c>
      <c r="Q2" s="79">
        <v>2003</v>
      </c>
      <c r="R2" s="79">
        <v>2004</v>
      </c>
      <c r="S2" s="79">
        <v>2005</v>
      </c>
      <c r="T2" s="79">
        <v>2006</v>
      </c>
      <c r="U2" s="79">
        <v>2007</v>
      </c>
      <c r="V2" s="79">
        <v>2008</v>
      </c>
      <c r="W2" s="79">
        <v>2009</v>
      </c>
      <c r="X2" s="79">
        <v>2010</v>
      </c>
      <c r="Y2" s="79">
        <v>2011</v>
      </c>
      <c r="Z2" s="79">
        <v>2012</v>
      </c>
      <c r="AA2" s="79">
        <v>2013</v>
      </c>
      <c r="AB2" s="79">
        <v>2014</v>
      </c>
      <c r="AC2" s="79">
        <v>2015</v>
      </c>
      <c r="AD2" s="79">
        <v>2016</v>
      </c>
      <c r="AE2" s="79">
        <v>2017</v>
      </c>
      <c r="AF2" s="79">
        <v>2018</v>
      </c>
      <c r="AG2" s="79">
        <v>2019</v>
      </c>
      <c r="AH2" s="79">
        <v>2020</v>
      </c>
    </row>
    <row r="3" spans="1:34" s="57" customFormat="1" x14ac:dyDescent="0.3">
      <c r="A3" s="55"/>
      <c r="B3" s="57" t="s">
        <v>323</v>
      </c>
      <c r="C3" s="57" t="s">
        <v>324</v>
      </c>
      <c r="D3" s="57" t="s">
        <v>325</v>
      </c>
      <c r="E3" s="57" t="s">
        <v>326</v>
      </c>
      <c r="F3" s="57" t="s">
        <v>327</v>
      </c>
      <c r="G3" s="57" t="s">
        <v>328</v>
      </c>
      <c r="H3" s="57" t="s">
        <v>329</v>
      </c>
      <c r="I3" s="57" t="s">
        <v>330</v>
      </c>
      <c r="J3" s="57" t="s">
        <v>331</v>
      </c>
      <c r="K3" s="57" t="s">
        <v>332</v>
      </c>
      <c r="L3" s="57" t="s">
        <v>333</v>
      </c>
      <c r="M3" s="57" t="s">
        <v>334</v>
      </c>
      <c r="N3" s="57" t="s">
        <v>335</v>
      </c>
      <c r="O3" s="57" t="s">
        <v>336</v>
      </c>
      <c r="P3" s="57" t="s">
        <v>337</v>
      </c>
      <c r="Q3" s="57" t="s">
        <v>338</v>
      </c>
      <c r="R3" s="57" t="s">
        <v>339</v>
      </c>
      <c r="S3" s="57" t="s">
        <v>340</v>
      </c>
      <c r="T3" s="57" t="s">
        <v>341</v>
      </c>
      <c r="U3" s="57" t="s">
        <v>342</v>
      </c>
      <c r="V3" s="57" t="s">
        <v>343</v>
      </c>
      <c r="W3" s="57" t="s">
        <v>344</v>
      </c>
      <c r="X3" s="57" t="s">
        <v>345</v>
      </c>
      <c r="Y3" s="57" t="s">
        <v>346</v>
      </c>
      <c r="Z3" s="57" t="s">
        <v>347</v>
      </c>
      <c r="AA3" s="57" t="s">
        <v>348</v>
      </c>
      <c r="AB3" s="57" t="s">
        <v>349</v>
      </c>
      <c r="AC3" s="57" t="s">
        <v>350</v>
      </c>
      <c r="AD3" s="57" t="s">
        <v>351</v>
      </c>
      <c r="AE3" s="57" t="s">
        <v>352</v>
      </c>
      <c r="AF3" s="57" t="s">
        <v>353</v>
      </c>
      <c r="AG3" s="57" t="s">
        <v>354</v>
      </c>
      <c r="AH3" s="57" t="s">
        <v>355</v>
      </c>
    </row>
    <row r="4" spans="1:34" x14ac:dyDescent="0.3">
      <c r="A4" s="56">
        <f ca="1">Exceedance!U4</f>
        <v>46143</v>
      </c>
      <c r="B4" s="1">
        <v>127</v>
      </c>
      <c r="C4" s="1">
        <v>32</v>
      </c>
      <c r="D4" s="1">
        <v>70</v>
      </c>
      <c r="E4">
        <v>80.453000000000003</v>
      </c>
      <c r="F4">
        <v>124.738</v>
      </c>
      <c r="G4">
        <v>140.512</v>
      </c>
      <c r="H4">
        <v>98.89800000000001</v>
      </c>
      <c r="I4">
        <v>64.816000000000003</v>
      </c>
      <c r="J4">
        <v>60.344999999999999</v>
      </c>
      <c r="K4">
        <v>78.418999999999997</v>
      </c>
      <c r="L4">
        <v>65.378</v>
      </c>
      <c r="M4">
        <v>54.659999999999989</v>
      </c>
      <c r="N4">
        <v>97.864000000000004</v>
      </c>
      <c r="O4">
        <v>87.635999999999996</v>
      </c>
      <c r="P4">
        <v>48.780999999999999</v>
      </c>
      <c r="Q4">
        <v>63.51</v>
      </c>
      <c r="R4">
        <v>66.774000000000001</v>
      </c>
      <c r="S4">
        <v>96.575999999999993</v>
      </c>
      <c r="T4">
        <v>90.891000000000005</v>
      </c>
      <c r="U4">
        <v>113.616</v>
      </c>
      <c r="V4">
        <v>69.528000000000006</v>
      </c>
      <c r="W4">
        <v>66.171000000000006</v>
      </c>
      <c r="X4">
        <v>35.405999999999999</v>
      </c>
      <c r="Y4">
        <v>57.164000000000001</v>
      </c>
      <c r="Z4">
        <v>68.537999999999997</v>
      </c>
      <c r="AA4">
        <v>78.590999999999994</v>
      </c>
      <c r="AB4">
        <v>70.471999999999994</v>
      </c>
      <c r="AC4">
        <v>99.515000000000001</v>
      </c>
      <c r="AD4">
        <v>223.74600000000001</v>
      </c>
      <c r="AE4">
        <v>66.355000000000004</v>
      </c>
      <c r="AF4">
        <v>103.637</v>
      </c>
      <c r="AG4">
        <v>57.773000000000003</v>
      </c>
      <c r="AH4">
        <v>47.118000000000002</v>
      </c>
    </row>
    <row r="5" spans="1:34" x14ac:dyDescent="0.3">
      <c r="A5" s="56">
        <f ca="1">Exceedance!U5</f>
        <v>46174</v>
      </c>
      <c r="B5" s="1">
        <v>319</v>
      </c>
      <c r="C5" s="1">
        <v>79</v>
      </c>
      <c r="D5" s="1">
        <v>175</v>
      </c>
      <c r="E5">
        <v>261.59399999999999</v>
      </c>
      <c r="F5">
        <v>103.43300000000001</v>
      </c>
      <c r="G5">
        <v>188.816</v>
      </c>
      <c r="H5">
        <v>115.122</v>
      </c>
      <c r="I5">
        <v>313.87900000000002</v>
      </c>
      <c r="J5">
        <v>206.96199999999999</v>
      </c>
      <c r="K5">
        <v>177.66300000000001</v>
      </c>
      <c r="L5">
        <v>181.97300000000001</v>
      </c>
      <c r="M5">
        <v>201.33199999999997</v>
      </c>
      <c r="N5">
        <v>147.83800000000002</v>
      </c>
      <c r="O5">
        <v>100.575</v>
      </c>
      <c r="P5">
        <v>144.304</v>
      </c>
      <c r="Q5">
        <v>151.51900000000001</v>
      </c>
      <c r="R5">
        <v>176.72</v>
      </c>
      <c r="S5">
        <v>193.506</v>
      </c>
      <c r="T5">
        <v>79.804000000000002</v>
      </c>
      <c r="U5">
        <v>78.873999999999995</v>
      </c>
      <c r="V5">
        <v>157.84100000000001</v>
      </c>
      <c r="W5">
        <v>231.95500000000001</v>
      </c>
      <c r="X5">
        <v>186.90100000000001</v>
      </c>
      <c r="Y5">
        <v>148.13900000000001</v>
      </c>
      <c r="Z5">
        <v>119.69799999999999</v>
      </c>
      <c r="AA5">
        <v>88.775999999999996</v>
      </c>
      <c r="AB5">
        <v>130.10900000000001</v>
      </c>
      <c r="AC5">
        <v>240.505</v>
      </c>
      <c r="AD5">
        <v>218.678</v>
      </c>
      <c r="AE5">
        <v>116.09</v>
      </c>
      <c r="AF5">
        <v>187.97300000000001</v>
      </c>
      <c r="AG5">
        <v>173.28</v>
      </c>
      <c r="AH5">
        <v>177.22399999999999</v>
      </c>
    </row>
    <row r="6" spans="1:34" x14ac:dyDescent="0.3">
      <c r="A6" s="56">
        <f ca="1">Exceedance!U6</f>
        <v>46204</v>
      </c>
      <c r="B6" s="1">
        <v>153</v>
      </c>
      <c r="C6" s="1">
        <v>38</v>
      </c>
      <c r="D6" s="1">
        <v>84</v>
      </c>
      <c r="E6">
        <v>115.282</v>
      </c>
      <c r="F6">
        <v>65.158000000000001</v>
      </c>
      <c r="G6">
        <v>115.66</v>
      </c>
      <c r="H6">
        <v>21.962</v>
      </c>
      <c r="I6">
        <v>230.38499999999999</v>
      </c>
      <c r="J6">
        <v>91.463999999999999</v>
      </c>
      <c r="K6">
        <v>71.156999999999996</v>
      </c>
      <c r="L6">
        <v>219.81700000000001</v>
      </c>
      <c r="M6">
        <v>115.127</v>
      </c>
      <c r="N6">
        <v>41.82</v>
      </c>
      <c r="O6">
        <v>29.364999999999995</v>
      </c>
      <c r="P6">
        <v>59.499000000000002</v>
      </c>
      <c r="Q6">
        <v>59.758000000000003</v>
      </c>
      <c r="R6">
        <v>149.26</v>
      </c>
      <c r="S6">
        <v>141.79599999999999</v>
      </c>
      <c r="T6">
        <v>8.9959999999999987</v>
      </c>
      <c r="U6">
        <v>17.811</v>
      </c>
      <c r="V6">
        <v>110.3</v>
      </c>
      <c r="W6">
        <v>188.78700000000001</v>
      </c>
      <c r="X6">
        <v>188.036</v>
      </c>
      <c r="Y6">
        <v>198.35300000000001</v>
      </c>
      <c r="Z6">
        <v>48.978000000000002</v>
      </c>
      <c r="AA6">
        <v>32.53</v>
      </c>
      <c r="AB6">
        <v>77.838999999999999</v>
      </c>
      <c r="AC6">
        <v>150.78399999999999</v>
      </c>
      <c r="AD6">
        <v>72.801000000000002</v>
      </c>
      <c r="AE6">
        <v>51.639000000000003</v>
      </c>
      <c r="AF6">
        <v>71.302000000000007</v>
      </c>
      <c r="AG6">
        <v>122.989</v>
      </c>
      <c r="AH6">
        <v>90.161000000000001</v>
      </c>
    </row>
    <row r="7" spans="1:34" x14ac:dyDescent="0.3">
      <c r="A7" s="56">
        <f ca="1">Exceedance!U7</f>
        <v>46235</v>
      </c>
      <c r="B7" s="1">
        <v>68</v>
      </c>
      <c r="C7" s="1">
        <v>29</v>
      </c>
      <c r="D7" s="1">
        <v>34</v>
      </c>
      <c r="E7">
        <v>51.722999999999999</v>
      </c>
      <c r="F7">
        <v>25.222999999999999</v>
      </c>
      <c r="G7">
        <v>105.312</v>
      </c>
      <c r="H7">
        <v>17.620999999999999</v>
      </c>
      <c r="I7">
        <v>75.23</v>
      </c>
      <c r="J7">
        <v>31.931000000000001</v>
      </c>
      <c r="K7">
        <v>52.823</v>
      </c>
      <c r="L7">
        <v>67.471000000000004</v>
      </c>
      <c r="M7">
        <v>42.015999999999998</v>
      </c>
      <c r="N7">
        <v>22.172999999999995</v>
      </c>
      <c r="O7">
        <v>18.797000000000001</v>
      </c>
      <c r="P7">
        <v>25.34</v>
      </c>
      <c r="Q7">
        <v>23.785</v>
      </c>
      <c r="R7">
        <v>51.116999999999997</v>
      </c>
      <c r="S7">
        <v>46.354999999999997</v>
      </c>
      <c r="T7">
        <v>15.221</v>
      </c>
      <c r="U7">
        <v>23.774000000000001</v>
      </c>
      <c r="V7">
        <v>33.726999999999997</v>
      </c>
      <c r="W7">
        <v>52.003999999999998</v>
      </c>
      <c r="X7">
        <v>55.552999999999997</v>
      </c>
      <c r="Y7">
        <v>54.322000000000003</v>
      </c>
      <c r="Z7">
        <v>20.510999999999999</v>
      </c>
      <c r="AA7">
        <v>18.493999999999996</v>
      </c>
      <c r="AB7">
        <v>35.564</v>
      </c>
      <c r="AC7">
        <v>43.595000000000006</v>
      </c>
      <c r="AD7">
        <v>34.273000000000003</v>
      </c>
      <c r="AE7">
        <v>24.771999999999998</v>
      </c>
      <c r="AF7">
        <v>27.576000000000001</v>
      </c>
      <c r="AG7">
        <v>41.369</v>
      </c>
      <c r="AH7">
        <v>28.744</v>
      </c>
    </row>
    <row r="8" spans="1:34" x14ac:dyDescent="0.3">
      <c r="A8" s="56">
        <f ca="1">Exceedance!U8</f>
        <v>46266</v>
      </c>
      <c r="B8" s="1">
        <v>47</v>
      </c>
      <c r="C8" s="1">
        <v>28</v>
      </c>
      <c r="D8" s="1">
        <v>28</v>
      </c>
      <c r="E8">
        <v>45.195</v>
      </c>
      <c r="F8">
        <v>21.989000000000001</v>
      </c>
      <c r="G8">
        <v>39.615000000000002</v>
      </c>
      <c r="H8">
        <v>16.161000000000001</v>
      </c>
      <c r="I8">
        <v>37.06</v>
      </c>
      <c r="J8">
        <v>23.553999999999998</v>
      </c>
      <c r="K8">
        <v>43.274000000000001</v>
      </c>
      <c r="L8">
        <v>32.283999999999999</v>
      </c>
      <c r="M8">
        <v>38.332000000000001</v>
      </c>
      <c r="N8">
        <v>29.349</v>
      </c>
      <c r="O8">
        <v>15.433999999999999</v>
      </c>
      <c r="P8">
        <v>26.169</v>
      </c>
      <c r="Q8">
        <v>25.314</v>
      </c>
      <c r="R8">
        <v>39.933999999999997</v>
      </c>
      <c r="S8">
        <v>27.757000000000001</v>
      </c>
      <c r="T8">
        <v>15.92</v>
      </c>
      <c r="U8">
        <v>20.538</v>
      </c>
      <c r="V8">
        <v>31.553999999999998</v>
      </c>
      <c r="W8">
        <v>25.981999999999999</v>
      </c>
      <c r="X8">
        <v>32.783999999999999</v>
      </c>
      <c r="Y8">
        <v>29.149000000000001</v>
      </c>
      <c r="Z8">
        <v>15.257999999999999</v>
      </c>
      <c r="AA8">
        <v>23.849</v>
      </c>
      <c r="AB8">
        <v>35.151000000000003</v>
      </c>
      <c r="AC8">
        <v>28.242999999999999</v>
      </c>
      <c r="AD8">
        <v>36.926000000000002</v>
      </c>
      <c r="AE8">
        <v>24.966999999999999</v>
      </c>
      <c r="AF8">
        <v>18.952999999999999</v>
      </c>
      <c r="AG8">
        <v>32.404000000000003</v>
      </c>
      <c r="AH8">
        <v>20.838999999999999</v>
      </c>
    </row>
    <row r="9" spans="1:34" x14ac:dyDescent="0.3">
      <c r="A9" s="56">
        <f ca="1">Exceedance!U9</f>
        <v>46296</v>
      </c>
      <c r="B9" s="1">
        <v>61</v>
      </c>
      <c r="C9" s="1">
        <v>44</v>
      </c>
      <c r="D9" s="1">
        <v>40.000000000000007</v>
      </c>
      <c r="E9">
        <v>39.274999999999999</v>
      </c>
      <c r="F9">
        <v>25.940999999999999</v>
      </c>
      <c r="G9">
        <v>46.12</v>
      </c>
      <c r="H9">
        <v>49.195</v>
      </c>
      <c r="I9">
        <v>47.332000000000001</v>
      </c>
      <c r="J9">
        <v>34.332999999999998</v>
      </c>
      <c r="K9">
        <v>58.390999999999998</v>
      </c>
      <c r="L9">
        <v>46.076000000000008</v>
      </c>
      <c r="M9">
        <v>34.53</v>
      </c>
      <c r="N9">
        <v>38.787999999999997</v>
      </c>
      <c r="O9">
        <v>23.056999999999999</v>
      </c>
      <c r="P9">
        <v>38.151000000000003</v>
      </c>
      <c r="Q9">
        <v>27.859000000000002</v>
      </c>
      <c r="R9">
        <v>51.378</v>
      </c>
      <c r="S9">
        <v>37.182000000000002</v>
      </c>
      <c r="T9">
        <v>41.24</v>
      </c>
      <c r="U9">
        <v>52.531999999999996</v>
      </c>
      <c r="V9">
        <v>35.627000000000002</v>
      </c>
      <c r="W9">
        <v>40.783000000000001</v>
      </c>
      <c r="X9">
        <v>34.531999999999996</v>
      </c>
      <c r="Y9">
        <v>43.643999999999998</v>
      </c>
      <c r="Z9">
        <v>24.032</v>
      </c>
      <c r="AA9">
        <v>51.03</v>
      </c>
      <c r="AB9">
        <v>99.441999999999993</v>
      </c>
      <c r="AC9">
        <v>45.895000000000003</v>
      </c>
      <c r="AD9">
        <v>83.478999999999999</v>
      </c>
      <c r="AE9">
        <v>50.296999999999997</v>
      </c>
      <c r="AF9">
        <v>35.000999999999998</v>
      </c>
      <c r="AG9">
        <v>42.319000000000003</v>
      </c>
      <c r="AH9">
        <v>28.239000000000001</v>
      </c>
    </row>
    <row r="10" spans="1:34" x14ac:dyDescent="0.3">
      <c r="A10" s="56">
        <f ca="1">Exceedance!U10</f>
        <v>46327</v>
      </c>
      <c r="B10" s="1">
        <v>55</v>
      </c>
      <c r="C10" s="1">
        <v>46</v>
      </c>
      <c r="D10" s="1">
        <v>44</v>
      </c>
      <c r="E10">
        <v>50.539000000000001</v>
      </c>
      <c r="F10">
        <v>30.893000000000001</v>
      </c>
      <c r="G10">
        <v>43.98</v>
      </c>
      <c r="H10">
        <v>39.433</v>
      </c>
      <c r="I10">
        <v>49.701000000000001</v>
      </c>
      <c r="J10">
        <v>45.512999999999998</v>
      </c>
      <c r="K10">
        <v>41.091000000000001</v>
      </c>
      <c r="L10">
        <v>44.384</v>
      </c>
      <c r="M10">
        <v>36.960999999999999</v>
      </c>
      <c r="N10">
        <v>37.274000000000001</v>
      </c>
      <c r="O10">
        <v>35.253999999999998</v>
      </c>
      <c r="P10">
        <v>35.19</v>
      </c>
      <c r="Q10">
        <v>35.798999999999999</v>
      </c>
      <c r="R10">
        <v>72.527000000000001</v>
      </c>
      <c r="S10">
        <v>40.378</v>
      </c>
      <c r="T10">
        <v>34.649000000000001</v>
      </c>
      <c r="U10">
        <v>43.850999999999999</v>
      </c>
      <c r="V10">
        <v>42.716000000000001</v>
      </c>
      <c r="W10">
        <v>46.002000000000002</v>
      </c>
      <c r="X10">
        <v>41.186</v>
      </c>
      <c r="Y10">
        <v>45.893999999999998</v>
      </c>
      <c r="Z10">
        <v>35.712000000000003</v>
      </c>
      <c r="AA10">
        <v>39.003</v>
      </c>
      <c r="AB10">
        <v>54.246000000000002</v>
      </c>
      <c r="AC10">
        <v>42.884999999999998</v>
      </c>
      <c r="AD10">
        <v>84.76</v>
      </c>
      <c r="AE10">
        <v>45.325000000000003</v>
      </c>
      <c r="AF10">
        <v>39.738</v>
      </c>
      <c r="AG10">
        <v>39.963999999999999</v>
      </c>
      <c r="AH10">
        <v>37.177999999999997</v>
      </c>
    </row>
    <row r="11" spans="1:34" x14ac:dyDescent="0.3">
      <c r="A11" s="56">
        <f ca="1">Exceedance!U11</f>
        <v>46357</v>
      </c>
      <c r="B11" s="1">
        <v>37</v>
      </c>
      <c r="C11" s="1">
        <v>33</v>
      </c>
      <c r="D11" s="1">
        <v>34</v>
      </c>
      <c r="E11">
        <v>41.762999999999998</v>
      </c>
      <c r="F11">
        <v>25.995000000000001</v>
      </c>
      <c r="G11">
        <v>36.5</v>
      </c>
      <c r="H11">
        <v>29.329000000000001</v>
      </c>
      <c r="I11">
        <v>50.155000000000001</v>
      </c>
      <c r="J11">
        <v>41.307000000000002</v>
      </c>
      <c r="K11">
        <v>31.638999999999999</v>
      </c>
      <c r="L11">
        <v>39.698</v>
      </c>
      <c r="M11">
        <v>31.89</v>
      </c>
      <c r="N11">
        <v>28.195000000000004</v>
      </c>
      <c r="O11">
        <v>27.768999999999998</v>
      </c>
      <c r="P11">
        <v>27.77</v>
      </c>
      <c r="Q11">
        <v>28.187000000000001</v>
      </c>
      <c r="R11">
        <v>42.3</v>
      </c>
      <c r="S11">
        <v>34.515999999999998</v>
      </c>
      <c r="T11">
        <v>28.594999999999999</v>
      </c>
      <c r="U11">
        <v>30.02</v>
      </c>
      <c r="V11">
        <v>33.749000000000002</v>
      </c>
      <c r="W11">
        <v>37.244</v>
      </c>
      <c r="X11">
        <v>35.74</v>
      </c>
      <c r="Y11">
        <v>37.125999999999998</v>
      </c>
      <c r="Z11">
        <v>28.56</v>
      </c>
      <c r="AA11">
        <v>28.591000000000001</v>
      </c>
      <c r="AB11">
        <v>41.48</v>
      </c>
      <c r="AC11">
        <v>36.508000000000003</v>
      </c>
      <c r="AD11">
        <v>52.039999999999992</v>
      </c>
      <c r="AE11">
        <v>40.335999999999999</v>
      </c>
      <c r="AF11">
        <v>29.577999999999999</v>
      </c>
      <c r="AG11">
        <v>34.042000000000002</v>
      </c>
      <c r="AH11">
        <v>29.984999999999999</v>
      </c>
    </row>
    <row r="12" spans="1:34" x14ac:dyDescent="0.3">
      <c r="A12" s="56">
        <f ca="1">Exceedance!U12</f>
        <v>46388</v>
      </c>
      <c r="B12" s="1">
        <v>45</v>
      </c>
      <c r="C12" s="1">
        <v>40.000000000000007</v>
      </c>
      <c r="D12" s="1">
        <v>42</v>
      </c>
      <c r="E12">
        <v>33.246000000000002</v>
      </c>
      <c r="F12">
        <v>23.678000000000001</v>
      </c>
      <c r="G12">
        <v>30.382999999999999</v>
      </c>
      <c r="H12">
        <v>27.387</v>
      </c>
      <c r="I12">
        <v>39.834000000000003</v>
      </c>
      <c r="J12">
        <v>57.037999999999997</v>
      </c>
      <c r="K12">
        <v>27.457000000000001</v>
      </c>
      <c r="L12">
        <v>32.917000000000002</v>
      </c>
      <c r="M12">
        <v>26.748000000000001</v>
      </c>
      <c r="N12">
        <v>24.978999999999999</v>
      </c>
      <c r="O12">
        <v>23.405999999999999</v>
      </c>
      <c r="P12">
        <v>24.960999999999995</v>
      </c>
      <c r="Q12">
        <v>25.631</v>
      </c>
      <c r="R12">
        <v>35.817999999999991</v>
      </c>
      <c r="S12">
        <v>34.72</v>
      </c>
      <c r="T12">
        <v>27.065000000000001</v>
      </c>
      <c r="U12">
        <v>25.064</v>
      </c>
      <c r="V12">
        <v>29.579000000000001</v>
      </c>
      <c r="W12">
        <v>32.530999999999999</v>
      </c>
      <c r="X12">
        <v>32.389000000000003</v>
      </c>
      <c r="Y12">
        <v>33.616999999999997</v>
      </c>
      <c r="Z12">
        <v>24.117000000000001</v>
      </c>
      <c r="AA12">
        <v>25.870999999999999</v>
      </c>
      <c r="AB12">
        <v>39.729999999999997</v>
      </c>
      <c r="AC12">
        <v>30.135000000000002</v>
      </c>
      <c r="AD12">
        <v>43.433999999999997</v>
      </c>
      <c r="AE12">
        <v>33.540999999999997</v>
      </c>
      <c r="AF12">
        <v>26.056000000000001</v>
      </c>
      <c r="AG12">
        <v>29.591999999999999</v>
      </c>
      <c r="AH12">
        <v>25.779</v>
      </c>
    </row>
    <row r="13" spans="1:34" x14ac:dyDescent="0.3">
      <c r="A13" s="56">
        <f ca="1">Exceedance!U13</f>
        <v>46419</v>
      </c>
      <c r="B13" s="1">
        <v>50</v>
      </c>
      <c r="C13" s="1">
        <v>42</v>
      </c>
      <c r="D13" s="1">
        <v>43</v>
      </c>
      <c r="E13">
        <v>36.893000000000001</v>
      </c>
      <c r="F13">
        <v>26.164000000000001</v>
      </c>
      <c r="G13">
        <v>30.398</v>
      </c>
      <c r="H13">
        <v>45.609000000000002</v>
      </c>
      <c r="I13">
        <v>51.418999999999997</v>
      </c>
      <c r="J13">
        <v>42.895000000000003</v>
      </c>
      <c r="K13">
        <v>28.381</v>
      </c>
      <c r="L13">
        <v>33.502000000000002</v>
      </c>
      <c r="M13">
        <v>34.656999999999996</v>
      </c>
      <c r="N13">
        <v>26.547000000000001</v>
      </c>
      <c r="O13">
        <v>24.873000000000001</v>
      </c>
      <c r="P13">
        <v>37.606999999999999</v>
      </c>
      <c r="Q13">
        <v>28.300999999999998</v>
      </c>
      <c r="R13">
        <v>36.177999999999997</v>
      </c>
      <c r="S13">
        <v>33.665999999999997</v>
      </c>
      <c r="T13">
        <v>32.856999999999999</v>
      </c>
      <c r="U13">
        <v>25.504999999999999</v>
      </c>
      <c r="V13">
        <v>33.606000000000002</v>
      </c>
      <c r="W13">
        <v>29.366</v>
      </c>
      <c r="X13">
        <v>33.021999999999998</v>
      </c>
      <c r="Y13">
        <v>34.552999999999997</v>
      </c>
      <c r="Z13">
        <v>26.192</v>
      </c>
      <c r="AA13">
        <v>37.56</v>
      </c>
      <c r="AB13">
        <v>50.168999999999997</v>
      </c>
      <c r="AC13">
        <v>45.222000000000001</v>
      </c>
      <c r="AD13">
        <v>83.444999999999993</v>
      </c>
      <c r="AE13">
        <v>38.079000000000001</v>
      </c>
      <c r="AF13">
        <v>29.707999999999998</v>
      </c>
      <c r="AG13">
        <v>28.943000000000001</v>
      </c>
      <c r="AH13">
        <v>33.555999999999997</v>
      </c>
    </row>
    <row r="14" spans="1:34" x14ac:dyDescent="0.3">
      <c r="A14" s="56">
        <f ca="1">Exceedance!U14</f>
        <v>46447</v>
      </c>
      <c r="B14" s="1">
        <v>120</v>
      </c>
      <c r="C14" s="1">
        <v>68</v>
      </c>
      <c r="D14" s="1">
        <v>85</v>
      </c>
      <c r="E14">
        <v>112.352</v>
      </c>
      <c r="F14">
        <v>90.052000000000007</v>
      </c>
      <c r="G14">
        <v>90.855000000000004</v>
      </c>
      <c r="H14">
        <v>104.661</v>
      </c>
      <c r="I14">
        <v>86.707999999999998</v>
      </c>
      <c r="J14">
        <v>99.468999999999994</v>
      </c>
      <c r="K14">
        <v>73.769000000000005</v>
      </c>
      <c r="L14">
        <v>72.563999999999993</v>
      </c>
      <c r="M14">
        <v>58.215000000000003</v>
      </c>
      <c r="N14">
        <v>61.862000000000002</v>
      </c>
      <c r="O14">
        <v>49.143999999999998</v>
      </c>
      <c r="P14">
        <v>63.198999999999998</v>
      </c>
      <c r="Q14">
        <v>92.527000000000001</v>
      </c>
      <c r="R14">
        <v>83.04</v>
      </c>
      <c r="S14">
        <v>59.639000000000003</v>
      </c>
      <c r="T14">
        <v>87.834999999999994</v>
      </c>
      <c r="U14">
        <v>47.18</v>
      </c>
      <c r="V14">
        <v>73.361000000000004</v>
      </c>
      <c r="W14">
        <v>53.034999999999997</v>
      </c>
      <c r="X14">
        <v>61.622</v>
      </c>
      <c r="Y14">
        <v>87.582999999999998</v>
      </c>
      <c r="Z14">
        <v>58.542000000000002</v>
      </c>
      <c r="AA14">
        <v>68.272000000000006</v>
      </c>
      <c r="AB14">
        <v>91.006</v>
      </c>
      <c r="AC14">
        <v>88.413999999999987</v>
      </c>
      <c r="AD14">
        <v>326.35899999999998</v>
      </c>
      <c r="AE14">
        <v>60.780999999999999</v>
      </c>
      <c r="AF14">
        <v>64.534999999999997</v>
      </c>
      <c r="AG14">
        <v>86.671999999999997</v>
      </c>
      <c r="AH14">
        <v>53.564999999999998</v>
      </c>
    </row>
    <row r="15" spans="1:34" x14ac:dyDescent="0.3">
      <c r="A15" s="56">
        <f ca="1">Exceedance!U15</f>
        <v>46478</v>
      </c>
      <c r="B15" s="1">
        <v>146</v>
      </c>
      <c r="C15" s="1">
        <v>91</v>
      </c>
      <c r="D15" s="1">
        <v>111</v>
      </c>
      <c r="E15">
        <v>109.72</v>
      </c>
      <c r="F15">
        <v>154.935</v>
      </c>
      <c r="G15">
        <v>112.224</v>
      </c>
      <c r="H15">
        <v>88.046000000000006</v>
      </c>
      <c r="I15">
        <v>139.048</v>
      </c>
      <c r="J15">
        <v>123.416</v>
      </c>
      <c r="K15">
        <v>136.01900000000001</v>
      </c>
      <c r="L15">
        <v>92.852000000000004</v>
      </c>
      <c r="M15">
        <v>93.715000000000003</v>
      </c>
      <c r="N15">
        <v>95.82</v>
      </c>
      <c r="O15">
        <v>79.373999999999995</v>
      </c>
      <c r="P15">
        <v>87.947000000000003</v>
      </c>
      <c r="Q15">
        <v>140.673</v>
      </c>
      <c r="R15">
        <v>119.423</v>
      </c>
      <c r="S15">
        <v>121.453</v>
      </c>
      <c r="T15">
        <v>88.006</v>
      </c>
      <c r="U15">
        <v>52.389000000000003</v>
      </c>
      <c r="V15">
        <v>113.011</v>
      </c>
      <c r="W15">
        <v>73.840999999999994</v>
      </c>
      <c r="X15">
        <v>193.578</v>
      </c>
      <c r="Y15">
        <v>147.46799999999999</v>
      </c>
      <c r="Z15">
        <v>63.143999999999998</v>
      </c>
      <c r="AA15">
        <v>88.802000000000007</v>
      </c>
      <c r="AB15">
        <v>90.757000000000005</v>
      </c>
      <c r="AC15">
        <v>139.845</v>
      </c>
      <c r="AD15">
        <v>519.51499999999999</v>
      </c>
      <c r="AE15">
        <v>85.84</v>
      </c>
      <c r="AF15">
        <v>253.732</v>
      </c>
      <c r="AG15">
        <v>115.452</v>
      </c>
      <c r="AH15">
        <v>75.477999999999994</v>
      </c>
    </row>
    <row r="16" spans="1:34" x14ac:dyDescent="0.3">
      <c r="A16" s="56">
        <f ca="1">Exceedance!U16</f>
        <v>46508</v>
      </c>
      <c r="B16" s="1">
        <v>318</v>
      </c>
      <c r="C16" s="1">
        <v>165</v>
      </c>
      <c r="D16" s="1">
        <v>239</v>
      </c>
      <c r="E16">
        <v>163.09299999999999</v>
      </c>
      <c r="F16">
        <v>306.98200000000003</v>
      </c>
      <c r="G16">
        <v>179.86099999999999</v>
      </c>
      <c r="H16">
        <v>140.25</v>
      </c>
      <c r="I16">
        <v>193.10499999999999</v>
      </c>
      <c r="J16">
        <v>404.83</v>
      </c>
      <c r="K16">
        <v>198.39500000000001</v>
      </c>
      <c r="L16">
        <v>293.61900000000003</v>
      </c>
      <c r="M16">
        <v>149.22999999999999</v>
      </c>
      <c r="N16">
        <v>150.65100000000001</v>
      </c>
      <c r="O16">
        <v>53.008000000000003</v>
      </c>
      <c r="P16">
        <v>70.78</v>
      </c>
      <c r="Q16">
        <v>109.783</v>
      </c>
      <c r="R16">
        <v>247.268</v>
      </c>
      <c r="S16">
        <v>234.465</v>
      </c>
      <c r="T16">
        <v>171.839</v>
      </c>
      <c r="U16">
        <v>132.387</v>
      </c>
      <c r="V16">
        <v>158.18799999999999</v>
      </c>
      <c r="W16">
        <v>50.889000000000003</v>
      </c>
      <c r="X16">
        <v>322.80200000000002</v>
      </c>
      <c r="Y16">
        <v>159.923</v>
      </c>
      <c r="Z16">
        <v>77.757999999999996</v>
      </c>
      <c r="AA16">
        <v>188.15199999999999</v>
      </c>
      <c r="AB16">
        <v>182.12899999999999</v>
      </c>
      <c r="AC16">
        <v>382.23700000000002</v>
      </c>
      <c r="AD16">
        <v>516.476</v>
      </c>
      <c r="AE16">
        <v>222.40199999999999</v>
      </c>
      <c r="AF16">
        <v>157.29599999999999</v>
      </c>
      <c r="AG16">
        <v>140.29599999999999</v>
      </c>
      <c r="AH16">
        <v>100.70399999999999</v>
      </c>
    </row>
    <row r="17" spans="1:34" x14ac:dyDescent="0.3">
      <c r="A17" s="56">
        <f ca="1">Exceedance!U17</f>
        <v>46539</v>
      </c>
      <c r="B17" s="1">
        <v>525</v>
      </c>
      <c r="C17" s="1">
        <v>249</v>
      </c>
      <c r="D17" s="1">
        <v>389</v>
      </c>
      <c r="E17">
        <v>65.375</v>
      </c>
      <c r="F17">
        <v>458.47199999999998</v>
      </c>
      <c r="G17">
        <v>160.446</v>
      </c>
      <c r="H17">
        <v>530.64200000000005</v>
      </c>
      <c r="I17">
        <v>632.51599999999996</v>
      </c>
      <c r="J17">
        <v>773</v>
      </c>
      <c r="K17">
        <v>369.27100000000002</v>
      </c>
      <c r="L17">
        <v>663.98400000000004</v>
      </c>
      <c r="M17">
        <v>204.512</v>
      </c>
      <c r="N17">
        <v>141.37100000000001</v>
      </c>
      <c r="O17">
        <v>182.78100000000001</v>
      </c>
      <c r="P17">
        <v>244.48699999999999</v>
      </c>
      <c r="Q17">
        <v>229.73699999999999</v>
      </c>
      <c r="R17">
        <v>432.48099999999999</v>
      </c>
      <c r="S17">
        <v>291.149</v>
      </c>
      <c r="T17">
        <v>66.200999999999993</v>
      </c>
      <c r="U17">
        <v>315.37299999999999</v>
      </c>
      <c r="V17">
        <v>476.90199999999999</v>
      </c>
      <c r="W17">
        <v>221.87700000000001</v>
      </c>
      <c r="X17">
        <v>604.16800000000001</v>
      </c>
      <c r="Y17">
        <v>187.851</v>
      </c>
      <c r="Z17">
        <v>93.344999999999999</v>
      </c>
      <c r="AA17">
        <v>473.36500000000001</v>
      </c>
      <c r="AB17">
        <v>312.42599999999999</v>
      </c>
      <c r="AC17">
        <v>399.09800000000001</v>
      </c>
      <c r="AD17">
        <v>837.09699999999998</v>
      </c>
      <c r="AE17">
        <v>419.70499999999998</v>
      </c>
      <c r="AF17">
        <v>316.52100000000002</v>
      </c>
      <c r="AG17">
        <v>347.78100000000001</v>
      </c>
      <c r="AH17">
        <v>382.87799999999999</v>
      </c>
    </row>
    <row r="18" spans="1:34" x14ac:dyDescent="0.3">
      <c r="A18" s="56">
        <f ca="1">Exceedance!U18</f>
        <v>46569</v>
      </c>
      <c r="B18" s="1">
        <v>270</v>
      </c>
      <c r="C18" s="1">
        <v>92</v>
      </c>
      <c r="D18" s="1">
        <v>161</v>
      </c>
      <c r="E18">
        <v>35.228999999999999</v>
      </c>
      <c r="F18">
        <v>257.786</v>
      </c>
      <c r="G18">
        <v>28.408999999999999</v>
      </c>
      <c r="H18">
        <v>551.60299999999995</v>
      </c>
      <c r="I18">
        <v>298.13400000000001</v>
      </c>
      <c r="J18">
        <v>331.017</v>
      </c>
      <c r="K18">
        <v>409.31200000000001</v>
      </c>
      <c r="L18">
        <v>382.49800000000005</v>
      </c>
      <c r="M18">
        <v>60.71</v>
      </c>
      <c r="N18">
        <v>34.85</v>
      </c>
      <c r="O18">
        <v>83.462000000000003</v>
      </c>
      <c r="P18">
        <v>97.132000000000005</v>
      </c>
      <c r="Q18">
        <v>168.53899999999999</v>
      </c>
      <c r="R18">
        <v>293.363</v>
      </c>
      <c r="S18">
        <v>78.852000000000004</v>
      </c>
      <c r="T18">
        <v>7.4059999999999997</v>
      </c>
      <c r="U18">
        <v>222.37799999999999</v>
      </c>
      <c r="V18">
        <v>376.77800000000002</v>
      </c>
      <c r="W18">
        <v>191.93899999999999</v>
      </c>
      <c r="X18">
        <v>797.01300000000003</v>
      </c>
      <c r="Y18">
        <v>67.927000000000007</v>
      </c>
      <c r="Z18">
        <v>34.386000000000003</v>
      </c>
      <c r="AA18">
        <v>297.52300000000002</v>
      </c>
      <c r="AB18">
        <v>148.89799999999997</v>
      </c>
      <c r="AC18">
        <v>121.694</v>
      </c>
      <c r="AD18">
        <v>401.19099999999997</v>
      </c>
      <c r="AE18">
        <v>192.56200000000001</v>
      </c>
      <c r="AF18">
        <v>232.79400000000001</v>
      </c>
      <c r="AG18">
        <v>174.20099999999999</v>
      </c>
      <c r="AH18">
        <v>176.51900000000001</v>
      </c>
    </row>
    <row r="19" spans="1:34" x14ac:dyDescent="0.3">
      <c r="A19" s="56">
        <f ca="1">Exceedance!U19</f>
        <v>46600</v>
      </c>
      <c r="B19" s="1">
        <v>92</v>
      </c>
      <c r="C19" s="1">
        <v>45</v>
      </c>
      <c r="D19" s="1">
        <v>66</v>
      </c>
      <c r="E19">
        <v>23.568999999999999</v>
      </c>
      <c r="F19">
        <v>195.64500000000001</v>
      </c>
      <c r="G19">
        <v>24.896999999999998</v>
      </c>
      <c r="H19">
        <v>177.37899999999999</v>
      </c>
      <c r="I19">
        <v>95.552000000000007</v>
      </c>
      <c r="J19">
        <v>165.727</v>
      </c>
      <c r="K19">
        <v>133.65</v>
      </c>
      <c r="L19">
        <v>130.44900000000001</v>
      </c>
      <c r="M19">
        <v>34.063000000000002</v>
      </c>
      <c r="N19">
        <v>22.239000000000001</v>
      </c>
      <c r="O19">
        <v>35.323</v>
      </c>
      <c r="P19">
        <v>39.826000000000001</v>
      </c>
      <c r="Q19">
        <v>67.545000000000002</v>
      </c>
      <c r="R19">
        <v>94.042000000000002</v>
      </c>
      <c r="S19">
        <v>45.552</v>
      </c>
      <c r="T19">
        <v>24.140999999999998</v>
      </c>
      <c r="U19">
        <v>68.254999999999995</v>
      </c>
      <c r="V19">
        <v>117.801</v>
      </c>
      <c r="W19">
        <v>63.576000000000001</v>
      </c>
      <c r="X19">
        <v>213.72300000000001</v>
      </c>
      <c r="Y19">
        <v>31.268999999999998</v>
      </c>
      <c r="Z19">
        <v>21.164000000000001</v>
      </c>
      <c r="AA19">
        <v>108.30800000000001</v>
      </c>
      <c r="AB19">
        <v>55.713000000000001</v>
      </c>
      <c r="AC19">
        <v>62.195</v>
      </c>
      <c r="AD19">
        <v>142.81399999999999</v>
      </c>
      <c r="AE19">
        <v>68.481999999999999</v>
      </c>
      <c r="AF19">
        <v>91.143000000000001</v>
      </c>
      <c r="AG19">
        <v>62.856000000000009</v>
      </c>
      <c r="AH19">
        <v>80.726000000000013</v>
      </c>
    </row>
    <row r="20" spans="1:34" x14ac:dyDescent="0.3">
      <c r="A20" s="56">
        <f ca="1">Exceedance!U20</f>
        <v>46631</v>
      </c>
      <c r="B20" s="1">
        <v>56</v>
      </c>
      <c r="C20" s="1">
        <v>34</v>
      </c>
      <c r="D20" s="1">
        <v>43</v>
      </c>
      <c r="E20">
        <v>24.462</v>
      </c>
      <c r="F20">
        <v>77.647000000000006</v>
      </c>
      <c r="G20">
        <v>22.155000000000001</v>
      </c>
      <c r="H20">
        <v>73.231999999999999</v>
      </c>
      <c r="I20">
        <v>58.42</v>
      </c>
      <c r="J20">
        <v>104.99</v>
      </c>
      <c r="K20">
        <v>59.994999999999997</v>
      </c>
      <c r="L20">
        <v>90.391999999999996</v>
      </c>
      <c r="M20">
        <v>40.073</v>
      </c>
      <c r="N20">
        <v>19.501000000000001</v>
      </c>
      <c r="O20">
        <v>32.601999999999997</v>
      </c>
      <c r="P20">
        <v>36.82</v>
      </c>
      <c r="Q20">
        <v>54.768000000000001</v>
      </c>
      <c r="R20">
        <v>52.649000000000001</v>
      </c>
      <c r="S20">
        <v>36.404000000000003</v>
      </c>
      <c r="T20">
        <v>22.402999999999999</v>
      </c>
      <c r="U20">
        <v>54.222999999999999</v>
      </c>
      <c r="V20">
        <v>53.98</v>
      </c>
      <c r="W20">
        <v>39.958999999999996</v>
      </c>
      <c r="X20">
        <v>91.650999999999996</v>
      </c>
      <c r="Y20">
        <v>23.751000000000001</v>
      </c>
      <c r="Z20">
        <v>26.614000000000001</v>
      </c>
      <c r="AA20">
        <v>77.313999999999993</v>
      </c>
      <c r="AB20">
        <v>38.159999999999997</v>
      </c>
      <c r="AC20">
        <v>62.037999999999997</v>
      </c>
      <c r="AD20">
        <v>97.22</v>
      </c>
      <c r="AE20">
        <v>40.229999999999997</v>
      </c>
      <c r="AF20">
        <v>62.756</v>
      </c>
      <c r="AG20">
        <v>43.09</v>
      </c>
      <c r="AH20">
        <v>65.638999999999996</v>
      </c>
    </row>
    <row r="21" spans="1:34" x14ac:dyDescent="0.3">
      <c r="A21" s="56">
        <f ca="1">Exceedance!U21</f>
        <v>46661</v>
      </c>
      <c r="B21" s="1">
        <v>62</v>
      </c>
      <c r="C21" s="1">
        <v>45</v>
      </c>
      <c r="D21" s="1">
        <v>52</v>
      </c>
      <c r="E21">
        <v>24.675999999999998</v>
      </c>
      <c r="F21">
        <v>65.394999999999996</v>
      </c>
      <c r="G21">
        <v>51.14</v>
      </c>
      <c r="H21">
        <v>64.650000000000006</v>
      </c>
      <c r="I21">
        <v>56.755000000000003</v>
      </c>
      <c r="J21">
        <v>95.290999999999997</v>
      </c>
      <c r="K21">
        <v>61.286000000000001</v>
      </c>
      <c r="L21">
        <v>61.186999999999998</v>
      </c>
      <c r="M21">
        <v>40.174999999999997</v>
      </c>
      <c r="N21">
        <v>24.137</v>
      </c>
      <c r="O21">
        <v>37.234999999999999</v>
      </c>
      <c r="P21">
        <v>30.247</v>
      </c>
      <c r="Q21">
        <v>56.652000000000001</v>
      </c>
      <c r="R21">
        <v>51.651000000000003</v>
      </c>
      <c r="S21">
        <v>57.45</v>
      </c>
      <c r="T21">
        <v>50.308999999999997</v>
      </c>
      <c r="U21">
        <v>45.545999999999999</v>
      </c>
      <c r="V21">
        <v>56.343000000000004</v>
      </c>
      <c r="W21">
        <v>34.481999999999999</v>
      </c>
      <c r="X21">
        <v>83.3</v>
      </c>
      <c r="Y21">
        <v>28.748000000000001</v>
      </c>
      <c r="Z21">
        <v>47.598999999999997</v>
      </c>
      <c r="AA21">
        <v>129.791</v>
      </c>
      <c r="AB21">
        <v>49.045999999999999</v>
      </c>
      <c r="AC21">
        <v>98.893000000000001</v>
      </c>
      <c r="AD21">
        <v>108.111</v>
      </c>
      <c r="AE21">
        <v>48.072000000000003</v>
      </c>
      <c r="AF21">
        <v>59.331000000000003</v>
      </c>
      <c r="AG21">
        <v>41.756</v>
      </c>
      <c r="AH21">
        <v>44.273000000000003</v>
      </c>
    </row>
    <row r="22" spans="1:34" x14ac:dyDescent="0.3">
      <c r="A22" s="56">
        <f ca="1">Exceedance!U22</f>
        <v>46692</v>
      </c>
      <c r="B22" s="1">
        <v>55</v>
      </c>
      <c r="C22" s="1">
        <v>47</v>
      </c>
      <c r="D22" s="1">
        <v>50</v>
      </c>
      <c r="E22">
        <v>31.611000000000001</v>
      </c>
      <c r="F22">
        <v>59.454000000000001</v>
      </c>
      <c r="G22">
        <v>43.137</v>
      </c>
      <c r="H22">
        <v>62.389000000000003</v>
      </c>
      <c r="I22">
        <v>63.686999999999998</v>
      </c>
      <c r="J22">
        <v>70.587999999999994</v>
      </c>
      <c r="K22">
        <v>56.223999999999997</v>
      </c>
      <c r="L22">
        <v>58.573</v>
      </c>
      <c r="M22">
        <v>38.316000000000003</v>
      </c>
      <c r="N22">
        <v>36.965000000000003</v>
      </c>
      <c r="O22">
        <v>34.552</v>
      </c>
      <c r="P22">
        <v>35.725000000000001</v>
      </c>
      <c r="Q22">
        <v>74.816999999999993</v>
      </c>
      <c r="R22">
        <v>51.98</v>
      </c>
      <c r="S22">
        <v>49.145000000000003</v>
      </c>
      <c r="T22">
        <v>42.064</v>
      </c>
      <c r="U22">
        <v>50.814999999999998</v>
      </c>
      <c r="V22">
        <v>58.231000000000002</v>
      </c>
      <c r="W22">
        <v>41.594999999999999</v>
      </c>
      <c r="X22">
        <v>74.414000000000001</v>
      </c>
      <c r="Y22">
        <v>40.49</v>
      </c>
      <c r="Z22">
        <v>36.35</v>
      </c>
      <c r="AA22">
        <v>72.091999999999999</v>
      </c>
      <c r="AB22">
        <v>45.713999999999999</v>
      </c>
      <c r="AC22">
        <v>96.775000000000006</v>
      </c>
      <c r="AD22">
        <v>89.048000000000002</v>
      </c>
      <c r="AE22">
        <v>51.170999999999999</v>
      </c>
      <c r="AF22">
        <v>53.418999999999997</v>
      </c>
      <c r="AG22">
        <v>50.088999999999999</v>
      </c>
      <c r="AH22">
        <v>54.780999999999999</v>
      </c>
    </row>
    <row r="23" spans="1:34" x14ac:dyDescent="0.3">
      <c r="A23" s="56">
        <f ca="1">Exceedance!U23</f>
        <v>46722</v>
      </c>
      <c r="B23" s="1">
        <v>34</v>
      </c>
      <c r="C23" s="1">
        <v>34</v>
      </c>
      <c r="D23" s="1">
        <v>34</v>
      </c>
      <c r="E23">
        <v>27.221</v>
      </c>
      <c r="F23">
        <v>50.405000000000001</v>
      </c>
      <c r="G23">
        <v>32.909999999999997</v>
      </c>
      <c r="H23">
        <v>61.966999999999999</v>
      </c>
      <c r="I23">
        <v>59.988</v>
      </c>
      <c r="J23">
        <v>58.470999999999997</v>
      </c>
      <c r="K23">
        <v>50.359000000000002</v>
      </c>
      <c r="L23">
        <v>52.529000000000003</v>
      </c>
      <c r="M23">
        <v>30.617999999999999</v>
      </c>
      <c r="N23">
        <v>29.488</v>
      </c>
      <c r="O23">
        <v>28.359000000000002</v>
      </c>
      <c r="P23">
        <v>30.797000000000001</v>
      </c>
      <c r="Q23">
        <v>44.707000000000001</v>
      </c>
      <c r="R23">
        <v>46.768000000000001</v>
      </c>
      <c r="S23">
        <v>41.777999999999999</v>
      </c>
      <c r="T23">
        <v>29.696000000000002</v>
      </c>
      <c r="U23">
        <v>41.973999999999997</v>
      </c>
      <c r="V23">
        <v>47.820999999999998</v>
      </c>
      <c r="W23">
        <v>36.234999999999992</v>
      </c>
      <c r="X23">
        <v>63.850999999999999</v>
      </c>
      <c r="Y23">
        <v>33.884999999999998</v>
      </c>
      <c r="Z23">
        <v>27.701000000000001</v>
      </c>
      <c r="AA23">
        <v>56.000000000000007</v>
      </c>
      <c r="AB23">
        <v>38.838000000000001</v>
      </c>
      <c r="AC23">
        <v>61.634999999999998</v>
      </c>
      <c r="AD23">
        <v>80.912999999999997</v>
      </c>
      <c r="AE23">
        <v>40.731999999999999</v>
      </c>
      <c r="AF23">
        <v>46.305999999999997</v>
      </c>
      <c r="AG23">
        <v>43.298000000000002</v>
      </c>
      <c r="AH23">
        <v>45.69</v>
      </c>
    </row>
    <row r="24" spans="1:34" x14ac:dyDescent="0.3">
      <c r="A24" s="56">
        <f ca="1">Exceedance!U24</f>
        <v>46753</v>
      </c>
      <c r="B24" s="1">
        <v>42</v>
      </c>
      <c r="C24" s="1">
        <v>42</v>
      </c>
      <c r="D24" s="1">
        <v>42</v>
      </c>
      <c r="E24">
        <v>24.908000000000001</v>
      </c>
      <c r="F24">
        <v>45.652000000000001</v>
      </c>
      <c r="G24">
        <v>30.7</v>
      </c>
      <c r="H24">
        <v>52.323999999999998</v>
      </c>
      <c r="I24">
        <v>74.665000000000006</v>
      </c>
      <c r="J24">
        <v>51.628</v>
      </c>
      <c r="K24">
        <v>44.429000000000002</v>
      </c>
      <c r="L24">
        <v>47.575000000000003</v>
      </c>
      <c r="M24">
        <v>27.145</v>
      </c>
      <c r="N24">
        <v>25.050999999999998</v>
      </c>
      <c r="O24">
        <v>25.474</v>
      </c>
      <c r="P24">
        <v>28.035</v>
      </c>
      <c r="Q24">
        <v>39.567999999999998</v>
      </c>
      <c r="R24">
        <v>47.622999999999998</v>
      </c>
      <c r="S24">
        <v>39.137</v>
      </c>
      <c r="T24">
        <v>24.803999999999998</v>
      </c>
      <c r="U24">
        <v>39.036999999999999</v>
      </c>
      <c r="V24">
        <v>42.045999999999999</v>
      </c>
      <c r="W24">
        <v>33.515999999999998</v>
      </c>
      <c r="X24">
        <v>59.404000000000003</v>
      </c>
      <c r="Y24">
        <v>28.888000000000002</v>
      </c>
      <c r="Z24">
        <v>25.079000000000001</v>
      </c>
      <c r="AA24">
        <v>52.219000000000001</v>
      </c>
      <c r="AB24">
        <v>32.503</v>
      </c>
      <c r="AC24">
        <v>52.006999999999998</v>
      </c>
      <c r="AD24">
        <v>70.897000000000006</v>
      </c>
      <c r="AE24">
        <v>34.213999999999999</v>
      </c>
      <c r="AF24">
        <v>41.493000000000002</v>
      </c>
      <c r="AG24">
        <v>37.296999999999997</v>
      </c>
      <c r="AH24">
        <v>39.253</v>
      </c>
    </row>
    <row r="25" spans="1:34" x14ac:dyDescent="0.3">
      <c r="A25" s="56">
        <f ca="1">Exceedance!U25</f>
        <v>46784</v>
      </c>
      <c r="B25" s="1">
        <v>43</v>
      </c>
      <c r="C25" s="1">
        <v>43</v>
      </c>
      <c r="D25" s="1">
        <v>43</v>
      </c>
      <c r="E25">
        <v>28.469000000000001</v>
      </c>
      <c r="F25">
        <v>45.725000000000001</v>
      </c>
      <c r="G25">
        <v>51.892000000000003</v>
      </c>
      <c r="H25">
        <v>66.578000000000003</v>
      </c>
      <c r="I25">
        <v>59.500999999999998</v>
      </c>
      <c r="J25">
        <v>50.253999999999998</v>
      </c>
      <c r="K25">
        <v>45.337000000000003</v>
      </c>
      <c r="L25">
        <v>54.493000000000002</v>
      </c>
      <c r="M25">
        <v>29.690999999999999</v>
      </c>
      <c r="N25">
        <v>27.654</v>
      </c>
      <c r="O25">
        <v>39.402999999999999</v>
      </c>
      <c r="P25">
        <v>31.619</v>
      </c>
      <c r="Q25">
        <v>40.898000000000003</v>
      </c>
      <c r="R25">
        <v>46.679000000000002</v>
      </c>
      <c r="S25">
        <v>44.277000000000001</v>
      </c>
      <c r="T25">
        <v>26.456</v>
      </c>
      <c r="U25">
        <v>41.527000000000001</v>
      </c>
      <c r="V25">
        <v>41.564</v>
      </c>
      <c r="W25">
        <v>35.273000000000003</v>
      </c>
      <c r="X25">
        <v>58.896999999999998</v>
      </c>
      <c r="Y25">
        <v>31.425999999999998</v>
      </c>
      <c r="Z25">
        <v>38.97</v>
      </c>
      <c r="AA25">
        <v>64.995999999999995</v>
      </c>
      <c r="AB25">
        <v>49.646000000000001</v>
      </c>
      <c r="AC25">
        <v>97.570999999999998</v>
      </c>
      <c r="AD25">
        <v>71.763999999999996</v>
      </c>
      <c r="AE25">
        <v>37.993000000000002</v>
      </c>
      <c r="AF25">
        <v>42.404000000000003</v>
      </c>
      <c r="AG25">
        <v>43.146999999999998</v>
      </c>
      <c r="AH25">
        <v>42.365000000000002</v>
      </c>
    </row>
    <row r="26" spans="1:34" x14ac:dyDescent="0.3">
      <c r="A26" s="56">
        <f ca="1">Exceedance!U26</f>
        <v>46813</v>
      </c>
      <c r="B26" s="1">
        <v>85</v>
      </c>
      <c r="C26" s="1">
        <v>85</v>
      </c>
      <c r="D26" s="1">
        <v>85</v>
      </c>
      <c r="E26">
        <v>98.92</v>
      </c>
      <c r="F26">
        <v>107.426</v>
      </c>
      <c r="G26">
        <v>107.613</v>
      </c>
      <c r="H26">
        <v>99.322999999999993</v>
      </c>
      <c r="I26">
        <v>115.045</v>
      </c>
      <c r="J26">
        <v>100.572</v>
      </c>
      <c r="K26">
        <v>84.034000000000006</v>
      </c>
      <c r="L26">
        <v>77.590999999999994</v>
      </c>
      <c r="M26">
        <v>64.992999999999995</v>
      </c>
      <c r="N26">
        <v>51.506</v>
      </c>
      <c r="O26">
        <v>64.373999999999995</v>
      </c>
      <c r="P26">
        <v>97.817999999999998</v>
      </c>
      <c r="Q26">
        <v>88.358999999999995</v>
      </c>
      <c r="R26">
        <v>72.823999999999998</v>
      </c>
      <c r="S26">
        <v>99.807000000000002</v>
      </c>
      <c r="T26">
        <v>47.74</v>
      </c>
      <c r="U26">
        <v>79.010000000000005</v>
      </c>
      <c r="V26">
        <v>65.846000000000004</v>
      </c>
      <c r="W26">
        <v>62.81</v>
      </c>
      <c r="X26">
        <v>114.499</v>
      </c>
      <c r="Y26">
        <v>63.469000000000001</v>
      </c>
      <c r="Z26">
        <v>67.585999999999999</v>
      </c>
      <c r="AA26">
        <v>107.855</v>
      </c>
      <c r="AB26">
        <v>90.119000000000014</v>
      </c>
      <c r="AC26">
        <v>358.29599999999999</v>
      </c>
      <c r="AD26">
        <v>94.001000000000005</v>
      </c>
      <c r="AE26">
        <v>74.287999999999997</v>
      </c>
      <c r="AF26">
        <v>98.956000000000003</v>
      </c>
      <c r="AG26">
        <v>61.198999999999998</v>
      </c>
      <c r="AH26">
        <v>118.899</v>
      </c>
    </row>
    <row r="27" spans="1:34" x14ac:dyDescent="0.3">
      <c r="A27" s="56">
        <f ca="1">Exceedance!U27</f>
        <v>46844</v>
      </c>
      <c r="B27" s="1">
        <v>111</v>
      </c>
      <c r="C27" s="1">
        <v>111</v>
      </c>
      <c r="D27" s="1">
        <v>111</v>
      </c>
      <c r="E27">
        <v>154.976</v>
      </c>
      <c r="F27">
        <v>135.739</v>
      </c>
      <c r="G27">
        <v>92.337999999999994</v>
      </c>
      <c r="H27">
        <v>153.69399999999999</v>
      </c>
      <c r="I27">
        <v>141.55099999999999</v>
      </c>
      <c r="J27">
        <v>162.256</v>
      </c>
      <c r="K27">
        <v>116.261</v>
      </c>
      <c r="L27">
        <v>112.801</v>
      </c>
      <c r="M27">
        <v>101.209</v>
      </c>
      <c r="N27">
        <v>82.067999999999998</v>
      </c>
      <c r="O27">
        <v>88.826999999999998</v>
      </c>
      <c r="P27">
        <v>147.334</v>
      </c>
      <c r="Q27">
        <v>125.739</v>
      </c>
      <c r="R27">
        <v>135.97999999999999</v>
      </c>
      <c r="S27">
        <v>97.376999999999995</v>
      </c>
      <c r="T27">
        <v>51.241999999999997</v>
      </c>
      <c r="U27">
        <v>124.136</v>
      </c>
      <c r="V27">
        <v>85.369</v>
      </c>
      <c r="W27">
        <v>197.77600000000001</v>
      </c>
      <c r="X27">
        <v>191.32599999999999</v>
      </c>
      <c r="Y27">
        <v>68.263000000000005</v>
      </c>
      <c r="Z27">
        <v>90.540999999999997</v>
      </c>
      <c r="AA27">
        <v>106.017</v>
      </c>
      <c r="AB27">
        <v>141.37100000000001</v>
      </c>
      <c r="AC27">
        <v>530.76099999999997</v>
      </c>
      <c r="AD27">
        <v>120.61499999999999</v>
      </c>
      <c r="AE27">
        <v>268.86799999999999</v>
      </c>
      <c r="AF27">
        <v>126.155</v>
      </c>
      <c r="AG27">
        <v>84.608000000000004</v>
      </c>
      <c r="AH27">
        <v>115.42</v>
      </c>
    </row>
    <row r="28" spans="1:34" x14ac:dyDescent="0.3">
      <c r="A28" s="56">
        <f ca="1">Exceedance!U28</f>
        <v>46874</v>
      </c>
      <c r="B28" s="1">
        <v>239</v>
      </c>
      <c r="C28" s="1">
        <v>239</v>
      </c>
      <c r="D28" s="1">
        <v>239</v>
      </c>
      <c r="E28">
        <v>328.42200000000003</v>
      </c>
      <c r="F28">
        <v>242.10499999999999</v>
      </c>
      <c r="G28">
        <v>156.53</v>
      </c>
      <c r="H28">
        <v>241.822</v>
      </c>
      <c r="I28">
        <v>477.71899999999999</v>
      </c>
      <c r="J28">
        <v>260.92200000000003</v>
      </c>
      <c r="K28">
        <v>351.779</v>
      </c>
      <c r="L28">
        <v>196.74100000000001</v>
      </c>
      <c r="M28">
        <v>166.58199999999999</v>
      </c>
      <c r="N28">
        <v>57.784999999999997</v>
      </c>
      <c r="O28">
        <v>84.385999999999996</v>
      </c>
      <c r="P28">
        <v>120.82899999999999</v>
      </c>
      <c r="Q28">
        <v>272.58699999999999</v>
      </c>
      <c r="R28">
        <v>304.30799999999999</v>
      </c>
      <c r="S28">
        <v>203.10400000000001</v>
      </c>
      <c r="T28">
        <v>129.64099999999999</v>
      </c>
      <c r="U28">
        <v>202.5</v>
      </c>
      <c r="V28">
        <v>64.073999999999998</v>
      </c>
      <c r="W28">
        <v>346.42000000000007</v>
      </c>
      <c r="X28">
        <v>231.11099999999999</v>
      </c>
      <c r="Y28">
        <v>89.310000000000016</v>
      </c>
      <c r="Z28">
        <v>211.012</v>
      </c>
      <c r="AA28">
        <v>243.09300000000002</v>
      </c>
      <c r="AB28">
        <v>388.73500000000001</v>
      </c>
      <c r="AC28">
        <v>581.24199999999996</v>
      </c>
      <c r="AD28">
        <v>338.697</v>
      </c>
      <c r="AE28">
        <v>172.90700000000001</v>
      </c>
      <c r="AF28">
        <v>164.048</v>
      </c>
      <c r="AG28">
        <v>119.548</v>
      </c>
      <c r="AH28">
        <v>184.18899999999999</v>
      </c>
    </row>
    <row r="29" spans="1:34" x14ac:dyDescent="0.3">
      <c r="A29" s="56">
        <f ca="1">Exceedance!U29</f>
        <v>46905</v>
      </c>
      <c r="B29" s="1">
        <v>389</v>
      </c>
      <c r="C29" s="1">
        <v>389</v>
      </c>
      <c r="D29" s="1">
        <v>389</v>
      </c>
      <c r="E29">
        <v>458.61399999999998</v>
      </c>
      <c r="F29">
        <v>184.62100000000001</v>
      </c>
      <c r="G29">
        <v>572.32000000000005</v>
      </c>
      <c r="H29">
        <v>683.63699999999994</v>
      </c>
      <c r="I29">
        <v>843.96500000000003</v>
      </c>
      <c r="J29">
        <v>459.38299999999998</v>
      </c>
      <c r="K29">
        <v>732.16600000000005</v>
      </c>
      <c r="L29">
        <v>239.833</v>
      </c>
      <c r="M29">
        <v>144.547</v>
      </c>
      <c r="N29">
        <v>191.48500000000001</v>
      </c>
      <c r="O29">
        <v>248.876</v>
      </c>
      <c r="P29">
        <v>246.56700000000001</v>
      </c>
      <c r="Q29">
        <v>469.02600000000001</v>
      </c>
      <c r="R29">
        <v>318.40199999999999</v>
      </c>
      <c r="S29">
        <v>76.849999999999994</v>
      </c>
      <c r="T29">
        <v>318.3</v>
      </c>
      <c r="U29">
        <v>537.23099999999999</v>
      </c>
      <c r="V29">
        <v>292.37200000000001</v>
      </c>
      <c r="W29">
        <v>669.40599999999995</v>
      </c>
      <c r="X29">
        <v>218.304</v>
      </c>
      <c r="Y29">
        <v>100.785</v>
      </c>
      <c r="Z29">
        <v>481.20100000000002</v>
      </c>
      <c r="AA29">
        <v>355.28</v>
      </c>
      <c r="AB29">
        <v>405.08</v>
      </c>
      <c r="AC29">
        <v>874.76300000000003</v>
      </c>
      <c r="AD29">
        <v>492.76900000000001</v>
      </c>
      <c r="AE29">
        <v>348.16</v>
      </c>
      <c r="AF29">
        <v>391.69099999999997</v>
      </c>
      <c r="AG29">
        <v>417.45699999999999</v>
      </c>
      <c r="AH29">
        <v>69.784000000000006</v>
      </c>
    </row>
    <row r="30" spans="1:34" x14ac:dyDescent="0.3">
      <c r="A30" s="56">
        <f ca="1">Exceedance!U30</f>
        <v>46935</v>
      </c>
      <c r="B30" s="1">
        <v>161</v>
      </c>
      <c r="C30" s="1">
        <v>161</v>
      </c>
      <c r="D30" s="1">
        <v>161</v>
      </c>
      <c r="E30">
        <v>258.19400000000002</v>
      </c>
      <c r="F30">
        <v>36.503999999999998</v>
      </c>
      <c r="G30">
        <v>553.721</v>
      </c>
      <c r="H30">
        <v>309.99299999999999</v>
      </c>
      <c r="I30">
        <v>330.83199999999999</v>
      </c>
      <c r="J30">
        <v>430.846</v>
      </c>
      <c r="K30">
        <v>379.84899999999999</v>
      </c>
      <c r="L30">
        <v>73.073999999999998</v>
      </c>
      <c r="M30">
        <v>35.756999999999998</v>
      </c>
      <c r="N30">
        <v>81.804000000000002</v>
      </c>
      <c r="O30">
        <v>97.376000000000005</v>
      </c>
      <c r="P30">
        <v>178.83799999999999</v>
      </c>
      <c r="Q30">
        <v>284.62799999999999</v>
      </c>
      <c r="R30">
        <v>81.712999999999994</v>
      </c>
      <c r="S30">
        <v>12.282999999999999</v>
      </c>
      <c r="T30">
        <v>223.554</v>
      </c>
      <c r="U30">
        <v>379.00099999999998</v>
      </c>
      <c r="V30">
        <v>203.73</v>
      </c>
      <c r="W30">
        <v>792.83900000000006</v>
      </c>
      <c r="X30">
        <v>81.831999999999994</v>
      </c>
      <c r="Y30">
        <v>37.220999999999997</v>
      </c>
      <c r="Z30">
        <v>292.25900000000001</v>
      </c>
      <c r="AA30">
        <v>154.62899999999999</v>
      </c>
      <c r="AB30">
        <v>125.37</v>
      </c>
      <c r="AC30">
        <v>395.596</v>
      </c>
      <c r="AD30">
        <v>205.45599999999999</v>
      </c>
      <c r="AE30">
        <v>239.84299999999999</v>
      </c>
      <c r="AF30">
        <v>184.80099999999999</v>
      </c>
      <c r="AG30">
        <v>179.351</v>
      </c>
      <c r="AH30">
        <v>36.811</v>
      </c>
    </row>
    <row r="31" spans="1:34" x14ac:dyDescent="0.3">
      <c r="A31" s="56">
        <f ca="1">Exceedance!U31</f>
        <v>46966</v>
      </c>
      <c r="B31" s="1">
        <v>66</v>
      </c>
      <c r="C31" s="1">
        <v>66</v>
      </c>
      <c r="D31" s="1">
        <v>66</v>
      </c>
      <c r="E31">
        <v>190.82</v>
      </c>
      <c r="F31">
        <v>32.835999999999999</v>
      </c>
      <c r="G31">
        <v>173.375</v>
      </c>
      <c r="H31">
        <v>100.086</v>
      </c>
      <c r="I31">
        <v>167.35599999999999</v>
      </c>
      <c r="J31">
        <v>137.005</v>
      </c>
      <c r="K31">
        <v>131.113</v>
      </c>
      <c r="L31">
        <v>41.874000000000002</v>
      </c>
      <c r="M31">
        <v>23.798999999999999</v>
      </c>
      <c r="N31">
        <v>34.85</v>
      </c>
      <c r="O31">
        <v>40.536000000000001</v>
      </c>
      <c r="P31">
        <v>71.438999999999993</v>
      </c>
      <c r="Q31">
        <v>94.192999999999998</v>
      </c>
      <c r="R31">
        <v>49.451000000000001</v>
      </c>
      <c r="S31">
        <v>29.62</v>
      </c>
      <c r="T31">
        <v>68.427999999999997</v>
      </c>
      <c r="U31">
        <v>115.72</v>
      </c>
      <c r="V31">
        <v>67.7</v>
      </c>
      <c r="W31">
        <v>207.267</v>
      </c>
      <c r="X31">
        <v>43.109000000000002</v>
      </c>
      <c r="Y31">
        <v>22.94</v>
      </c>
      <c r="Z31">
        <v>109.127</v>
      </c>
      <c r="AA31">
        <v>59.439</v>
      </c>
      <c r="AB31">
        <v>63.353999999999999</v>
      </c>
      <c r="AC31">
        <v>142.929</v>
      </c>
      <c r="AD31">
        <v>79.798000000000002</v>
      </c>
      <c r="AE31">
        <v>92.73</v>
      </c>
      <c r="AF31">
        <v>68.39</v>
      </c>
      <c r="AG31">
        <v>83.718000000000004</v>
      </c>
      <c r="AH31">
        <v>25.201000000000001</v>
      </c>
    </row>
    <row r="32" spans="1:34" x14ac:dyDescent="0.3">
      <c r="A32" s="56">
        <f ca="1">Exceedance!U32</f>
        <v>46997</v>
      </c>
      <c r="B32" s="1">
        <v>43</v>
      </c>
      <c r="C32" s="1">
        <v>43</v>
      </c>
      <c r="D32" s="1">
        <v>43</v>
      </c>
      <c r="E32">
        <v>76.909000000000006</v>
      </c>
      <c r="F32">
        <v>28.393000000000001</v>
      </c>
      <c r="G32">
        <v>72.665000000000006</v>
      </c>
      <c r="H32">
        <v>61.375999999999998</v>
      </c>
      <c r="I32">
        <v>108.27200000000001</v>
      </c>
      <c r="J32">
        <v>65.281999999999996</v>
      </c>
      <c r="K32">
        <v>93.391000000000005</v>
      </c>
      <c r="L32">
        <v>47.997999999999998</v>
      </c>
      <c r="M32">
        <v>20.556999999999999</v>
      </c>
      <c r="N32">
        <v>33.741</v>
      </c>
      <c r="O32">
        <v>37.695</v>
      </c>
      <c r="P32">
        <v>56.805999999999997</v>
      </c>
      <c r="Q32">
        <v>53.345999999999997</v>
      </c>
      <c r="R32">
        <v>40.091999999999999</v>
      </c>
      <c r="S32">
        <v>27.241</v>
      </c>
      <c r="T32">
        <v>54.174999999999997</v>
      </c>
      <c r="U32">
        <v>55.279000000000003</v>
      </c>
      <c r="V32">
        <v>42.76</v>
      </c>
      <c r="W32">
        <v>90.340999999999994</v>
      </c>
      <c r="X32">
        <v>32.680999999999997</v>
      </c>
      <c r="Y32">
        <v>29.199000000000002</v>
      </c>
      <c r="Z32">
        <v>77.551000000000002</v>
      </c>
      <c r="AA32">
        <v>42.087000000000003</v>
      </c>
      <c r="AB32">
        <v>62.603999999999999</v>
      </c>
      <c r="AC32">
        <v>100.417</v>
      </c>
      <c r="AD32">
        <v>49.981000000000002</v>
      </c>
      <c r="AE32">
        <v>65.715000000000003</v>
      </c>
      <c r="AF32">
        <v>47.534999999999997</v>
      </c>
      <c r="AG32">
        <v>67.816999999999993</v>
      </c>
      <c r="AH32">
        <v>26.385999999999999</v>
      </c>
    </row>
    <row r="33" spans="1:34" x14ac:dyDescent="0.3">
      <c r="A33" s="56">
        <f ca="1">Exceedance!U33</f>
        <v>47027</v>
      </c>
      <c r="B33" s="1">
        <v>62</v>
      </c>
      <c r="C33" s="1">
        <v>45</v>
      </c>
      <c r="D33" s="1">
        <v>52</v>
      </c>
      <c r="E33">
        <v>65.972999999999999</v>
      </c>
      <c r="F33">
        <v>57.231999999999999</v>
      </c>
      <c r="G33">
        <v>65.245000000000005</v>
      </c>
      <c r="H33">
        <v>59.683</v>
      </c>
      <c r="I33">
        <v>95.602000000000004</v>
      </c>
      <c r="J33">
        <v>66.697000000000003</v>
      </c>
      <c r="K33">
        <v>63.249000000000002</v>
      </c>
      <c r="L33">
        <v>49.408000000000001</v>
      </c>
      <c r="M33">
        <v>25.358000000000001</v>
      </c>
      <c r="N33">
        <v>38.545000000000002</v>
      </c>
      <c r="O33">
        <v>30.841999999999995</v>
      </c>
      <c r="P33">
        <v>58.54</v>
      </c>
      <c r="Q33">
        <v>52.884</v>
      </c>
      <c r="R33">
        <v>61.396000000000001</v>
      </c>
      <c r="S33">
        <v>54.600999999999999</v>
      </c>
      <c r="T33">
        <v>45.598999999999997</v>
      </c>
      <c r="U33">
        <v>58.356000000000002</v>
      </c>
      <c r="V33">
        <v>37.714000000000006</v>
      </c>
      <c r="W33">
        <v>84.293000000000006</v>
      </c>
      <c r="X33">
        <v>37.46</v>
      </c>
      <c r="Y33">
        <v>49.106000000000002</v>
      </c>
      <c r="Z33">
        <v>128.72200000000001</v>
      </c>
      <c r="AA33">
        <v>52.326999999999998</v>
      </c>
      <c r="AB33">
        <v>99.59</v>
      </c>
      <c r="AC33">
        <v>109.651</v>
      </c>
      <c r="AD33">
        <v>58.77</v>
      </c>
      <c r="AE33">
        <v>61.387</v>
      </c>
      <c r="AF33">
        <v>45.923999999999999</v>
      </c>
      <c r="AG33">
        <v>47</v>
      </c>
      <c r="AH33">
        <v>26.25</v>
      </c>
    </row>
    <row r="34" spans="1:34" x14ac:dyDescent="0.3">
      <c r="A34" s="56">
        <f ca="1">Exceedance!U34</f>
        <v>47058</v>
      </c>
      <c r="B34" s="1">
        <v>55</v>
      </c>
      <c r="C34" s="1">
        <v>47</v>
      </c>
      <c r="D34" s="1">
        <v>50</v>
      </c>
      <c r="E34">
        <v>59.97</v>
      </c>
      <c r="F34">
        <v>47.15</v>
      </c>
      <c r="G34">
        <v>63.290999999999997</v>
      </c>
      <c r="H34">
        <v>66.343000000000004</v>
      </c>
      <c r="I34">
        <v>72.158000000000001</v>
      </c>
      <c r="J34">
        <v>60.497</v>
      </c>
      <c r="K34">
        <v>60.9</v>
      </c>
      <c r="L34">
        <v>44.308999999999997</v>
      </c>
      <c r="M34">
        <v>38.155999999999999</v>
      </c>
      <c r="N34">
        <v>35.33</v>
      </c>
      <c r="O34">
        <v>36.177999999999997</v>
      </c>
      <c r="P34">
        <v>77.278000000000006</v>
      </c>
      <c r="Q34">
        <v>52.947000000000003</v>
      </c>
      <c r="R34">
        <v>51.91</v>
      </c>
      <c r="S34">
        <v>44.473999999999997</v>
      </c>
      <c r="T34">
        <v>50.854999999999997</v>
      </c>
      <c r="U34">
        <v>59.463000000000001</v>
      </c>
      <c r="V34">
        <v>44.35</v>
      </c>
      <c r="W34">
        <v>74.418999999999997</v>
      </c>
      <c r="X34">
        <v>50.204999999999998</v>
      </c>
      <c r="Y34">
        <v>37.566000000000003</v>
      </c>
      <c r="Z34">
        <v>71.254000000000005</v>
      </c>
      <c r="AA34">
        <v>48.423000000000002</v>
      </c>
      <c r="AB34">
        <v>97.418999999999997</v>
      </c>
      <c r="AC34">
        <v>90.728999999999999</v>
      </c>
      <c r="AD34">
        <v>59.569000000000003</v>
      </c>
      <c r="AE34">
        <v>55.088000000000001</v>
      </c>
      <c r="AF34">
        <v>53.817</v>
      </c>
      <c r="AG34">
        <v>57.298999999999999</v>
      </c>
      <c r="AH34">
        <v>33.027000000000001</v>
      </c>
    </row>
    <row r="35" spans="1:34" x14ac:dyDescent="0.3">
      <c r="A35" s="56">
        <f ca="1">Exceedance!U35</f>
        <v>47088</v>
      </c>
      <c r="B35" s="1">
        <v>34</v>
      </c>
      <c r="C35" s="1">
        <v>34</v>
      </c>
      <c r="D35" s="1">
        <v>34</v>
      </c>
      <c r="E35">
        <v>51.07</v>
      </c>
      <c r="F35">
        <v>36.832999999999998</v>
      </c>
      <c r="G35">
        <v>62.392000000000003</v>
      </c>
      <c r="H35">
        <v>62.265000000000001</v>
      </c>
      <c r="I35">
        <v>59.951000000000001</v>
      </c>
      <c r="J35">
        <v>54.36</v>
      </c>
      <c r="K35">
        <v>54.606000000000009</v>
      </c>
      <c r="L35">
        <v>35.892000000000003</v>
      </c>
      <c r="M35">
        <v>30.119</v>
      </c>
      <c r="N35">
        <v>29.141999999999996</v>
      </c>
      <c r="O35">
        <v>31.123000000000001</v>
      </c>
      <c r="P35">
        <v>45.94</v>
      </c>
      <c r="Q35">
        <v>47.683999999999997</v>
      </c>
      <c r="R35">
        <v>44.4</v>
      </c>
      <c r="S35">
        <v>32.058</v>
      </c>
      <c r="T35">
        <v>41.837999999999994</v>
      </c>
      <c r="U35">
        <v>48.936999999999998</v>
      </c>
      <c r="V35">
        <v>38.557000000000002</v>
      </c>
      <c r="W35">
        <v>64.162000000000006</v>
      </c>
      <c r="X35">
        <v>41.052</v>
      </c>
      <c r="Y35">
        <v>29.007000000000001</v>
      </c>
      <c r="Z35">
        <v>55.91</v>
      </c>
      <c r="AA35">
        <v>41.759</v>
      </c>
      <c r="AB35">
        <v>61.920999999999999</v>
      </c>
      <c r="AC35">
        <v>82.013999999999996</v>
      </c>
      <c r="AD35">
        <v>49.758000000000003</v>
      </c>
      <c r="AE35">
        <v>47.886000000000003</v>
      </c>
      <c r="AF35">
        <v>46.593000000000004</v>
      </c>
      <c r="AG35">
        <v>47.5</v>
      </c>
      <c r="AH35">
        <v>28.416</v>
      </c>
    </row>
    <row r="36" spans="1:34" x14ac:dyDescent="0.3">
      <c r="A36" s="56">
        <f ca="1">Exceedance!U36</f>
        <v>47119</v>
      </c>
      <c r="B36" s="1">
        <v>42</v>
      </c>
      <c r="C36" s="1">
        <v>42</v>
      </c>
      <c r="D36" s="1">
        <v>42</v>
      </c>
      <c r="E36">
        <v>46.351999999999997</v>
      </c>
      <c r="F36">
        <v>34.308</v>
      </c>
      <c r="G36">
        <v>52.664000000000001</v>
      </c>
      <c r="H36">
        <v>76.781000000000006</v>
      </c>
      <c r="I36">
        <v>53.069000000000003</v>
      </c>
      <c r="J36">
        <v>48.006999999999998</v>
      </c>
      <c r="K36">
        <v>49.530999999999999</v>
      </c>
      <c r="L36">
        <v>31.952999999999999</v>
      </c>
      <c r="M36">
        <v>25.731999999999999</v>
      </c>
      <c r="N36">
        <v>26.407</v>
      </c>
      <c r="O36">
        <v>28.390000000000004</v>
      </c>
      <c r="P36">
        <v>40.704999999999998</v>
      </c>
      <c r="Q36">
        <v>48.223000000000006</v>
      </c>
      <c r="R36">
        <v>41.384</v>
      </c>
      <c r="S36">
        <v>27.06</v>
      </c>
      <c r="T36">
        <v>38.962000000000003</v>
      </c>
      <c r="U36">
        <v>43.151000000000003</v>
      </c>
      <c r="V36">
        <v>35.713999999999999</v>
      </c>
      <c r="W36">
        <v>59.78</v>
      </c>
      <c r="X36">
        <v>34.456000000000003</v>
      </c>
      <c r="Y36">
        <v>26.323</v>
      </c>
      <c r="Z36">
        <v>52.42</v>
      </c>
      <c r="AA36">
        <v>35.686</v>
      </c>
      <c r="AB36">
        <v>52.286999999999999</v>
      </c>
      <c r="AC36">
        <v>72.296999999999997</v>
      </c>
      <c r="AD36">
        <v>42.908999999999999</v>
      </c>
      <c r="AE36">
        <v>42.965000000000003</v>
      </c>
      <c r="AF36">
        <v>41.084000000000003</v>
      </c>
      <c r="AG36">
        <v>41.811000000000007</v>
      </c>
      <c r="AH36">
        <v>26.016999999999999</v>
      </c>
    </row>
    <row r="37" spans="1:34" x14ac:dyDescent="0.3">
      <c r="A37" s="56">
        <f ca="1">Exceedance!U37</f>
        <v>47150</v>
      </c>
      <c r="B37" s="1">
        <v>43</v>
      </c>
      <c r="C37" s="1">
        <v>43</v>
      </c>
      <c r="D37" s="1">
        <v>43</v>
      </c>
      <c r="E37">
        <v>44.462000000000003</v>
      </c>
      <c r="F37">
        <v>53.344000000000001</v>
      </c>
      <c r="G37">
        <v>64.804000000000002</v>
      </c>
      <c r="H37">
        <v>59.113</v>
      </c>
      <c r="I37">
        <v>49.505000000000003</v>
      </c>
      <c r="J37">
        <v>48.252000000000002</v>
      </c>
      <c r="K37">
        <v>54.295999999999999</v>
      </c>
      <c r="L37">
        <v>32.292000000000002</v>
      </c>
      <c r="M37">
        <v>27.047000000000001</v>
      </c>
      <c r="N37">
        <v>38.670999999999999</v>
      </c>
      <c r="O37">
        <v>30.603999999999999</v>
      </c>
      <c r="P37">
        <v>40.161000000000001</v>
      </c>
      <c r="Q37">
        <v>45.521000000000001</v>
      </c>
      <c r="R37">
        <v>45.064</v>
      </c>
      <c r="S37">
        <v>27.18</v>
      </c>
      <c r="T37">
        <v>39.19</v>
      </c>
      <c r="U37">
        <v>40.823999999999998</v>
      </c>
      <c r="V37">
        <v>36.747</v>
      </c>
      <c r="W37">
        <v>56.845999999999997</v>
      </c>
      <c r="X37">
        <v>34.701999999999998</v>
      </c>
      <c r="Y37">
        <v>38.746000000000002</v>
      </c>
      <c r="Z37">
        <v>62.814000000000007</v>
      </c>
      <c r="AA37">
        <v>50.045999999999999</v>
      </c>
      <c r="AB37">
        <v>93.320999999999998</v>
      </c>
      <c r="AC37">
        <v>70.588999999999999</v>
      </c>
      <c r="AD37">
        <v>42.567999999999998</v>
      </c>
      <c r="AE37">
        <v>42.043999999999997</v>
      </c>
      <c r="AF37">
        <v>43.869</v>
      </c>
      <c r="AG37">
        <v>42.36</v>
      </c>
      <c r="AH37">
        <v>28.181000000000001</v>
      </c>
    </row>
    <row r="38" spans="1:34" x14ac:dyDescent="0.3">
      <c r="A38" s="56">
        <f ca="1">Exceedance!U38</f>
        <v>47178</v>
      </c>
      <c r="B38" s="1">
        <v>85</v>
      </c>
      <c r="C38" s="1">
        <v>85</v>
      </c>
      <c r="D38" s="1">
        <v>85</v>
      </c>
      <c r="E38">
        <v>108.18899999999999</v>
      </c>
      <c r="F38">
        <v>111.27200000000001</v>
      </c>
      <c r="G38">
        <v>99.954999999999998</v>
      </c>
      <c r="H38">
        <v>116.13500000000001</v>
      </c>
      <c r="I38">
        <v>101.831</v>
      </c>
      <c r="J38">
        <v>88.572999999999993</v>
      </c>
      <c r="K38">
        <v>79.989999999999995</v>
      </c>
      <c r="L38">
        <v>68.126999999999995</v>
      </c>
      <c r="M38">
        <v>52.165999999999997</v>
      </c>
      <c r="N38">
        <v>65.244</v>
      </c>
      <c r="O38">
        <v>98.113</v>
      </c>
      <c r="P38">
        <v>87.528000000000006</v>
      </c>
      <c r="Q38">
        <v>73.757999999999996</v>
      </c>
      <c r="R38">
        <v>103.715</v>
      </c>
      <c r="S38">
        <v>49.588999999999999</v>
      </c>
      <c r="T38">
        <v>78.953000000000003</v>
      </c>
      <c r="U38">
        <v>66.927000000000007</v>
      </c>
      <c r="V38">
        <v>64.835999999999999</v>
      </c>
      <c r="W38">
        <v>114.943</v>
      </c>
      <c r="X38">
        <v>67.756</v>
      </c>
      <c r="Y38">
        <v>68.902000000000001</v>
      </c>
      <c r="Z38">
        <v>108.026</v>
      </c>
      <c r="AA38">
        <v>92.430999999999997</v>
      </c>
      <c r="AB38">
        <v>341.58800000000002</v>
      </c>
      <c r="AC38">
        <v>95.718000000000004</v>
      </c>
      <c r="AD38">
        <v>80.927999999999997</v>
      </c>
      <c r="AE38">
        <v>100.60899999999999</v>
      </c>
      <c r="AF38">
        <v>63.878</v>
      </c>
      <c r="AG38">
        <v>120.92000000000002</v>
      </c>
      <c r="AH38">
        <v>99.772000000000006</v>
      </c>
    </row>
    <row r="39" spans="1:34" x14ac:dyDescent="0.3">
      <c r="A39" s="56">
        <f ca="1">Exceedance!U39</f>
        <v>47209</v>
      </c>
      <c r="B39" s="1">
        <v>111</v>
      </c>
      <c r="C39" s="1">
        <v>111</v>
      </c>
      <c r="D39" s="1">
        <v>111</v>
      </c>
      <c r="E39">
        <v>137.62899999999999</v>
      </c>
      <c r="F39">
        <v>96.555999999999997</v>
      </c>
      <c r="G39">
        <v>158.125</v>
      </c>
      <c r="H39">
        <v>140.10300000000001</v>
      </c>
      <c r="I39">
        <v>164.75899999999999</v>
      </c>
      <c r="J39">
        <v>121.05500000000001</v>
      </c>
      <c r="K39">
        <v>116.54900000000001</v>
      </c>
      <c r="L39">
        <v>103.375</v>
      </c>
      <c r="M39">
        <v>83.822000000000003</v>
      </c>
      <c r="N39">
        <v>90.962999999999994</v>
      </c>
      <c r="O39">
        <v>148.81899999999999</v>
      </c>
      <c r="P39">
        <v>124.973</v>
      </c>
      <c r="Q39">
        <v>138.18600000000001</v>
      </c>
      <c r="R39">
        <v>101.142</v>
      </c>
      <c r="S39">
        <v>53.887</v>
      </c>
      <c r="T39">
        <v>120.61799999999999</v>
      </c>
      <c r="U39">
        <v>88.287000000000006</v>
      </c>
      <c r="V39">
        <v>200.608</v>
      </c>
      <c r="W39">
        <v>192.767</v>
      </c>
      <c r="X39">
        <v>72.212000000000003</v>
      </c>
      <c r="Y39">
        <v>92.834999999999994</v>
      </c>
      <c r="Z39">
        <v>107.7</v>
      </c>
      <c r="AA39">
        <v>145.37</v>
      </c>
      <c r="AB39">
        <v>535.971</v>
      </c>
      <c r="AC39">
        <v>123.35899999999999</v>
      </c>
      <c r="AD39">
        <v>280.34199999999998</v>
      </c>
      <c r="AE39">
        <v>128.69</v>
      </c>
      <c r="AF39">
        <v>86.546000000000006</v>
      </c>
      <c r="AG39">
        <v>118.99299999999999</v>
      </c>
      <c r="AH39">
        <v>156.91800000000001</v>
      </c>
    </row>
    <row r="40" spans="1:34" x14ac:dyDescent="0.3">
      <c r="A40" s="56">
        <f ca="1">Exceedance!U40</f>
        <v>47239</v>
      </c>
      <c r="B40" s="1">
        <v>239</v>
      </c>
      <c r="C40" s="1">
        <v>239</v>
      </c>
      <c r="D40" s="1">
        <v>239</v>
      </c>
      <c r="E40">
        <v>237.655</v>
      </c>
      <c r="F40">
        <v>161.61500000000001</v>
      </c>
      <c r="G40">
        <v>250.13200000000001</v>
      </c>
      <c r="H40">
        <v>472.11</v>
      </c>
      <c r="I40">
        <v>266.12900000000002</v>
      </c>
      <c r="J40">
        <v>358.74799999999999</v>
      </c>
      <c r="K40">
        <v>200.76</v>
      </c>
      <c r="L40">
        <v>168.36600000000001</v>
      </c>
      <c r="M40">
        <v>59.72</v>
      </c>
      <c r="N40">
        <v>86.244000000000014</v>
      </c>
      <c r="O40">
        <v>122.607</v>
      </c>
      <c r="P40">
        <v>263.7</v>
      </c>
      <c r="Q40">
        <v>306.84500000000003</v>
      </c>
      <c r="R40">
        <v>211.822</v>
      </c>
      <c r="S40">
        <v>133.53800000000001</v>
      </c>
      <c r="T40">
        <v>192.13800000000001</v>
      </c>
      <c r="U40">
        <v>65.637</v>
      </c>
      <c r="V40">
        <v>351.30700000000007</v>
      </c>
      <c r="W40">
        <v>231.78899999999999</v>
      </c>
      <c r="X40">
        <v>93.474999999999994</v>
      </c>
      <c r="Y40">
        <v>213.47300000000001</v>
      </c>
      <c r="Z40">
        <v>243.30199999999999</v>
      </c>
      <c r="AA40">
        <v>400.36500000000001</v>
      </c>
      <c r="AB40">
        <v>568.88699999999994</v>
      </c>
      <c r="AC40">
        <v>342.09899999999999</v>
      </c>
      <c r="AD40">
        <v>182.75</v>
      </c>
      <c r="AE40">
        <v>168.79599999999999</v>
      </c>
      <c r="AF40">
        <v>117.666</v>
      </c>
      <c r="AG40">
        <v>189.37700000000001</v>
      </c>
      <c r="AH40">
        <v>332.30599999999998</v>
      </c>
    </row>
    <row r="41" spans="1:34" x14ac:dyDescent="0.3">
      <c r="A41" s="56">
        <f ca="1">Exceedance!U41</f>
        <v>47270</v>
      </c>
      <c r="B41" s="1">
        <v>389</v>
      </c>
      <c r="C41" s="1">
        <v>389</v>
      </c>
      <c r="D41" s="1">
        <v>389</v>
      </c>
      <c r="E41">
        <v>183.10300000000001</v>
      </c>
      <c r="F41">
        <v>602.70100000000002</v>
      </c>
      <c r="G41">
        <v>689.827</v>
      </c>
      <c r="H41">
        <v>854.25400000000002</v>
      </c>
      <c r="I41">
        <v>461.46900000000005</v>
      </c>
      <c r="J41">
        <v>738.51900000000001</v>
      </c>
      <c r="K41">
        <v>239.54300000000001</v>
      </c>
      <c r="L41">
        <v>152.45400000000001</v>
      </c>
      <c r="M41">
        <v>190.95699999999999</v>
      </c>
      <c r="N41">
        <v>248.434</v>
      </c>
      <c r="O41">
        <v>246.08500000000001</v>
      </c>
      <c r="P41">
        <v>467.37799999999999</v>
      </c>
      <c r="Q41">
        <v>317.279</v>
      </c>
      <c r="R41">
        <v>77.247</v>
      </c>
      <c r="S41">
        <v>325.49099999999999</v>
      </c>
      <c r="T41">
        <v>523.65700000000004</v>
      </c>
      <c r="U41">
        <v>295.64600000000002</v>
      </c>
      <c r="V41">
        <v>679.35799999999995</v>
      </c>
      <c r="W41">
        <v>217.048</v>
      </c>
      <c r="X41">
        <v>104.82</v>
      </c>
      <c r="Y41">
        <v>482.339</v>
      </c>
      <c r="Z41">
        <v>353.33</v>
      </c>
      <c r="AA41">
        <v>424.18299999999999</v>
      </c>
      <c r="AB41">
        <v>870.28899999999999</v>
      </c>
      <c r="AC41">
        <v>491.85199999999998</v>
      </c>
      <c r="AD41">
        <v>354.59199999999998</v>
      </c>
      <c r="AE41">
        <v>396.25400000000002</v>
      </c>
      <c r="AF41">
        <v>414.23500000000001</v>
      </c>
      <c r="AG41">
        <v>69.995999999999995</v>
      </c>
      <c r="AH41">
        <v>461.23899999999998</v>
      </c>
    </row>
    <row r="42" spans="1:34" x14ac:dyDescent="0.3">
      <c r="A42" s="56">
        <f ca="1">Exceedance!U42</f>
        <v>47300</v>
      </c>
      <c r="B42" s="1">
        <v>161</v>
      </c>
      <c r="C42" s="1">
        <v>161</v>
      </c>
      <c r="D42" s="1">
        <v>161</v>
      </c>
      <c r="E42">
        <v>34.668999999999997</v>
      </c>
      <c r="F42">
        <v>557.24199999999996</v>
      </c>
      <c r="G42">
        <v>307.69200000000001</v>
      </c>
      <c r="H42">
        <v>341.45100000000002</v>
      </c>
      <c r="I42">
        <v>428.928</v>
      </c>
      <c r="J42">
        <v>383.661</v>
      </c>
      <c r="K42">
        <v>71.701999999999998</v>
      </c>
      <c r="L42">
        <v>39.052999999999997</v>
      </c>
      <c r="M42">
        <v>79.896000000000001</v>
      </c>
      <c r="N42">
        <v>96.284999999999997</v>
      </c>
      <c r="O42">
        <v>177.125</v>
      </c>
      <c r="P42">
        <v>299.43400000000003</v>
      </c>
      <c r="Q42">
        <v>79.956000000000003</v>
      </c>
      <c r="R42">
        <v>11.077999999999999</v>
      </c>
      <c r="S42">
        <v>222.11</v>
      </c>
      <c r="T42">
        <v>381.39499999999992</v>
      </c>
      <c r="U42">
        <v>202.155</v>
      </c>
      <c r="V42">
        <v>792.26400000000001</v>
      </c>
      <c r="W42">
        <v>79.623000000000005</v>
      </c>
      <c r="X42">
        <v>39.008000000000003</v>
      </c>
      <c r="Y42">
        <v>290.59800000000001</v>
      </c>
      <c r="Z42">
        <v>152.35400000000001</v>
      </c>
      <c r="AA42">
        <v>124.41500000000001</v>
      </c>
      <c r="AB42">
        <v>406.29899999999998</v>
      </c>
      <c r="AC42">
        <v>203.714</v>
      </c>
      <c r="AD42">
        <v>248.21100000000001</v>
      </c>
      <c r="AE42">
        <v>183.285</v>
      </c>
      <c r="AF42">
        <v>185.57599999999999</v>
      </c>
      <c r="AG42">
        <v>35.670999999999999</v>
      </c>
      <c r="AH42">
        <v>256.79000000000002</v>
      </c>
    </row>
    <row r="43" spans="1:34" x14ac:dyDescent="0.3">
      <c r="A43" s="56">
        <f ca="1">Exceedance!U43</f>
        <v>47331</v>
      </c>
      <c r="B43" s="1">
        <v>66</v>
      </c>
      <c r="C43" s="1">
        <v>66</v>
      </c>
      <c r="D43" s="1">
        <v>66</v>
      </c>
      <c r="E43">
        <v>32.637</v>
      </c>
      <c r="F43">
        <v>173.61099999999999</v>
      </c>
      <c r="G43">
        <v>99.793999999999997</v>
      </c>
      <c r="H43">
        <v>169.994</v>
      </c>
      <c r="I43">
        <v>136.983</v>
      </c>
      <c r="J43">
        <v>131.67400000000001</v>
      </c>
      <c r="K43">
        <v>41.927</v>
      </c>
      <c r="L43">
        <v>25.428000000000001</v>
      </c>
      <c r="M43">
        <v>34.491999999999997</v>
      </c>
      <c r="N43">
        <v>40.354999999999997</v>
      </c>
      <c r="O43">
        <v>71.067999999999998</v>
      </c>
      <c r="P43">
        <v>96.028000000000006</v>
      </c>
      <c r="Q43">
        <v>49.253</v>
      </c>
      <c r="R43">
        <v>29.943999999999999</v>
      </c>
      <c r="S43">
        <v>68.472999999999999</v>
      </c>
      <c r="T43">
        <v>120.44199999999999</v>
      </c>
      <c r="U43">
        <v>67.524000000000001</v>
      </c>
      <c r="V43">
        <v>206.923</v>
      </c>
      <c r="W43">
        <v>42.706000000000003</v>
      </c>
      <c r="X43">
        <v>25.969000000000001</v>
      </c>
      <c r="Y43">
        <v>109.08</v>
      </c>
      <c r="Z43">
        <v>58.996000000000002</v>
      </c>
      <c r="AA43">
        <v>63.572000000000003</v>
      </c>
      <c r="AB43">
        <v>145.94800000000001</v>
      </c>
      <c r="AC43">
        <v>79.905000000000001</v>
      </c>
      <c r="AD43">
        <v>94.906000000000006</v>
      </c>
      <c r="AE43">
        <v>68.241</v>
      </c>
      <c r="AF43">
        <v>86.15</v>
      </c>
      <c r="AG43">
        <v>25.396999999999998</v>
      </c>
      <c r="AH43">
        <v>190.69900000000001</v>
      </c>
    </row>
    <row r="44" spans="1:34" x14ac:dyDescent="0.3">
      <c r="A44" s="56">
        <f ca="1">Exceedance!U44</f>
        <v>47362</v>
      </c>
      <c r="B44" s="1">
        <v>43</v>
      </c>
      <c r="C44" s="1">
        <v>43</v>
      </c>
      <c r="D44" s="1">
        <v>43</v>
      </c>
      <c r="E44">
        <v>28.736999999999998</v>
      </c>
      <c r="F44">
        <v>73.552000000000007</v>
      </c>
      <c r="G44">
        <v>61.579000000000001</v>
      </c>
      <c r="H44">
        <v>108.20399999999999</v>
      </c>
      <c r="I44">
        <v>65.656999999999996</v>
      </c>
      <c r="J44">
        <v>94.275000000000006</v>
      </c>
      <c r="K44">
        <v>48.680999999999997</v>
      </c>
      <c r="L44">
        <v>22.042999999999999</v>
      </c>
      <c r="M44">
        <v>33.847999999999999</v>
      </c>
      <c r="N44">
        <v>37.720999999999997</v>
      </c>
      <c r="O44">
        <v>56.874000000000002</v>
      </c>
      <c r="P44">
        <v>54.063000000000002</v>
      </c>
      <c r="Q44">
        <v>40.369999999999997</v>
      </c>
      <c r="R44">
        <v>28.545000000000002</v>
      </c>
      <c r="S44">
        <v>54.682000000000002</v>
      </c>
      <c r="T44">
        <v>55.774999999999999</v>
      </c>
      <c r="U44">
        <v>43.076999999999998</v>
      </c>
      <c r="V44">
        <v>90.707999999999998</v>
      </c>
      <c r="W44">
        <v>32.799999999999997</v>
      </c>
      <c r="X44">
        <v>30.298999999999999</v>
      </c>
      <c r="Y44">
        <v>77.978999999999999</v>
      </c>
      <c r="Z44">
        <v>42.095999999999997</v>
      </c>
      <c r="AA44">
        <v>63.250999999999998</v>
      </c>
      <c r="AB44">
        <v>99.679000000000002</v>
      </c>
      <c r="AC44">
        <v>50.651000000000003</v>
      </c>
      <c r="AD44">
        <v>68.123000000000005</v>
      </c>
      <c r="AE44">
        <v>47.889000000000003</v>
      </c>
      <c r="AF44">
        <v>70.114999999999995</v>
      </c>
      <c r="AG44">
        <v>27.402000000000001</v>
      </c>
      <c r="AH44">
        <v>77.122</v>
      </c>
    </row>
    <row r="45" spans="1:34" x14ac:dyDescent="0.3">
      <c r="A45" s="56">
        <f ca="1">Exceedance!U45</f>
        <v>47392</v>
      </c>
      <c r="B45" s="1">
        <v>62</v>
      </c>
      <c r="C45" s="1">
        <v>45</v>
      </c>
      <c r="D45" s="1">
        <v>52</v>
      </c>
      <c r="E45">
        <v>57.386000000000003</v>
      </c>
      <c r="F45">
        <v>65.941999999999993</v>
      </c>
      <c r="G45">
        <v>59.777000000000001</v>
      </c>
      <c r="H45">
        <v>98.244</v>
      </c>
      <c r="I45">
        <v>66.909000000000006</v>
      </c>
      <c r="J45">
        <v>63.929000000000002</v>
      </c>
      <c r="K45">
        <v>50.106999999999999</v>
      </c>
      <c r="L45">
        <v>26.472000000000001</v>
      </c>
      <c r="M45">
        <v>38.643999999999998</v>
      </c>
      <c r="N45">
        <v>30.856999999999999</v>
      </c>
      <c r="O45">
        <v>58.491</v>
      </c>
      <c r="P45">
        <v>52.987000000000002</v>
      </c>
      <c r="Q45">
        <v>61.555999999999997</v>
      </c>
      <c r="R45">
        <v>55.378</v>
      </c>
      <c r="S45">
        <v>45.837000000000003</v>
      </c>
      <c r="T45">
        <v>57.994</v>
      </c>
      <c r="U45">
        <v>37.78</v>
      </c>
      <c r="V45">
        <v>84.537000000000006</v>
      </c>
      <c r="W45">
        <v>37.405000000000001</v>
      </c>
      <c r="X45">
        <v>51.792999999999999</v>
      </c>
      <c r="Y45">
        <v>128.965</v>
      </c>
      <c r="Z45">
        <v>52.177</v>
      </c>
      <c r="AA45">
        <v>100.12</v>
      </c>
      <c r="AB45">
        <v>110.61</v>
      </c>
      <c r="AC45">
        <v>59.264000000000003</v>
      </c>
      <c r="AD45">
        <v>63.573999999999998</v>
      </c>
      <c r="AE45">
        <v>46.121000000000002</v>
      </c>
      <c r="AF45">
        <v>47.835999999999999</v>
      </c>
      <c r="AG45">
        <v>26.67</v>
      </c>
      <c r="AH45">
        <v>66.057000000000002</v>
      </c>
    </row>
    <row r="46" spans="1:34" x14ac:dyDescent="0.3">
      <c r="A46" s="56">
        <f ca="1">Exceedance!U46</f>
        <v>47423</v>
      </c>
      <c r="B46" s="1">
        <v>55</v>
      </c>
      <c r="C46" s="1">
        <v>47</v>
      </c>
      <c r="D46" s="1">
        <v>50</v>
      </c>
      <c r="E46">
        <v>47.341000000000001</v>
      </c>
      <c r="F46">
        <v>63.871000000000002</v>
      </c>
      <c r="G46">
        <v>66.38</v>
      </c>
      <c r="H46">
        <v>72.962000000000003</v>
      </c>
      <c r="I46">
        <v>60.698</v>
      </c>
      <c r="J46">
        <v>61.408000000000001</v>
      </c>
      <c r="K46">
        <v>45.018000000000001</v>
      </c>
      <c r="L46">
        <v>39.270000000000003</v>
      </c>
      <c r="M46">
        <v>35.393000000000001</v>
      </c>
      <c r="N46">
        <v>36.334000000000003</v>
      </c>
      <c r="O46">
        <v>77.093000000000004</v>
      </c>
      <c r="P46">
        <v>53.12</v>
      </c>
      <c r="Q46">
        <v>52.030999999999999</v>
      </c>
      <c r="R46">
        <v>45.104999999999997</v>
      </c>
      <c r="S46">
        <v>51.087000000000003</v>
      </c>
      <c r="T46">
        <v>59.652999999999999</v>
      </c>
      <c r="U46">
        <v>44.472999999999999</v>
      </c>
      <c r="V46">
        <v>74.555999999999997</v>
      </c>
      <c r="W46">
        <v>50.177</v>
      </c>
      <c r="X46">
        <v>39.853000000000002</v>
      </c>
      <c r="Y46">
        <v>71.423000000000002</v>
      </c>
      <c r="Z46">
        <v>48.319000000000003</v>
      </c>
      <c r="AA46">
        <v>97.817999999999998</v>
      </c>
      <c r="AB46">
        <v>91.034000000000006</v>
      </c>
      <c r="AC46">
        <v>60.072000000000003</v>
      </c>
      <c r="AD46">
        <v>56.878999999999998</v>
      </c>
      <c r="AE46">
        <v>53.987000000000002</v>
      </c>
      <c r="AF46">
        <v>58.064</v>
      </c>
      <c r="AG46">
        <v>33.546999999999997</v>
      </c>
      <c r="AH46">
        <v>60.04</v>
      </c>
    </row>
    <row r="47" spans="1:34" x14ac:dyDescent="0.3">
      <c r="A47" s="56">
        <f ca="1">Exceedance!U47</f>
        <v>47453</v>
      </c>
      <c r="B47" s="1">
        <v>34</v>
      </c>
      <c r="C47" s="1">
        <v>34</v>
      </c>
      <c r="D47" s="1">
        <v>34</v>
      </c>
      <c r="E47">
        <v>37.15</v>
      </c>
      <c r="F47">
        <v>62.698</v>
      </c>
      <c r="G47">
        <v>62.451000000000001</v>
      </c>
      <c r="H47">
        <v>60.612000000000002</v>
      </c>
      <c r="I47">
        <v>54.668999999999997</v>
      </c>
      <c r="J47">
        <v>55.274999999999999</v>
      </c>
      <c r="K47">
        <v>36.558999999999997</v>
      </c>
      <c r="L47">
        <v>31.584</v>
      </c>
      <c r="M47">
        <v>29.314</v>
      </c>
      <c r="N47">
        <v>31.361000000000001</v>
      </c>
      <c r="O47">
        <v>46.002000000000002</v>
      </c>
      <c r="P47">
        <v>47.828000000000003</v>
      </c>
      <c r="Q47">
        <v>44.655000000000008</v>
      </c>
      <c r="R47">
        <v>32.808</v>
      </c>
      <c r="S47">
        <v>42.220999999999997</v>
      </c>
      <c r="T47">
        <v>49.091999999999999</v>
      </c>
      <c r="U47">
        <v>38.835000000000001</v>
      </c>
      <c r="V47">
        <v>64.103999999999999</v>
      </c>
      <c r="W47">
        <v>40.997</v>
      </c>
      <c r="X47">
        <v>30.885000000000002</v>
      </c>
      <c r="Y47">
        <v>56.186</v>
      </c>
      <c r="Z47">
        <v>41.816000000000003</v>
      </c>
      <c r="AA47">
        <v>62.395000000000003</v>
      </c>
      <c r="AB47">
        <v>82.756</v>
      </c>
      <c r="AC47">
        <v>50.347000000000001</v>
      </c>
      <c r="AD47">
        <v>49.709000000000003</v>
      </c>
      <c r="AE47">
        <v>46.890999999999998</v>
      </c>
      <c r="AF47">
        <v>48.665999999999997</v>
      </c>
      <c r="AG47">
        <v>29.033999999999999</v>
      </c>
      <c r="AH47">
        <v>51.256</v>
      </c>
    </row>
    <row r="48" spans="1:34" x14ac:dyDescent="0.3">
      <c r="A48" s="56">
        <f ca="1">Exceedance!U48</f>
        <v>47484</v>
      </c>
      <c r="B48" s="1">
        <v>42</v>
      </c>
      <c r="C48" s="1">
        <v>42</v>
      </c>
      <c r="D48" s="1">
        <v>42</v>
      </c>
      <c r="E48">
        <v>34.573</v>
      </c>
      <c r="F48">
        <v>53.262</v>
      </c>
      <c r="G48">
        <v>76.94</v>
      </c>
      <c r="H48">
        <v>53.55</v>
      </c>
      <c r="I48">
        <v>48.253</v>
      </c>
      <c r="J48">
        <v>50.11</v>
      </c>
      <c r="K48">
        <v>32.533999999999999</v>
      </c>
      <c r="L48">
        <v>26.933</v>
      </c>
      <c r="M48">
        <v>26.533999999999999</v>
      </c>
      <c r="N48">
        <v>28.58</v>
      </c>
      <c r="O48">
        <v>40.732999999999997</v>
      </c>
      <c r="P48">
        <v>48.594999999999999</v>
      </c>
      <c r="Q48">
        <v>41.586999999999996</v>
      </c>
      <c r="R48">
        <v>27.713000000000001</v>
      </c>
      <c r="S48">
        <v>39.279000000000003</v>
      </c>
      <c r="T48">
        <v>43.189</v>
      </c>
      <c r="U48">
        <v>35.936999999999998</v>
      </c>
      <c r="V48">
        <v>60.021000000000001</v>
      </c>
      <c r="W48">
        <v>34.554000000000002</v>
      </c>
      <c r="X48">
        <v>27.977</v>
      </c>
      <c r="Y48">
        <v>52.646000000000001</v>
      </c>
      <c r="Z48">
        <v>35.564</v>
      </c>
      <c r="AA48">
        <v>52.674999999999997</v>
      </c>
      <c r="AB48">
        <v>72.602000000000004</v>
      </c>
      <c r="AC48">
        <v>43.271000000000001</v>
      </c>
      <c r="AD48">
        <v>44.593000000000004</v>
      </c>
      <c r="AE48">
        <v>41.322000000000003</v>
      </c>
      <c r="AF48">
        <v>42.631</v>
      </c>
      <c r="AG48">
        <v>26.550999999999998</v>
      </c>
      <c r="AH48">
        <v>46.492999999999995</v>
      </c>
    </row>
    <row r="49" spans="1:34" x14ac:dyDescent="0.3">
      <c r="A49" s="56">
        <f ca="1">Exceedance!U49</f>
        <v>47515</v>
      </c>
      <c r="B49" s="1">
        <v>43</v>
      </c>
      <c r="C49" s="1">
        <v>43</v>
      </c>
      <c r="D49" s="1">
        <v>43</v>
      </c>
      <c r="E49">
        <v>53.593000000000004</v>
      </c>
      <c r="F49">
        <v>65.358999999999995</v>
      </c>
      <c r="G49">
        <v>59.234000000000002</v>
      </c>
      <c r="H49">
        <v>49.911999999999999</v>
      </c>
      <c r="I49">
        <v>47.828000000000003</v>
      </c>
      <c r="J49">
        <v>54.783999999999999</v>
      </c>
      <c r="K49">
        <v>32.779000000000003</v>
      </c>
      <c r="L49">
        <v>27.875</v>
      </c>
      <c r="M49">
        <v>38.777000000000001</v>
      </c>
      <c r="N49">
        <v>30.766999999999999</v>
      </c>
      <c r="O49">
        <v>40.183</v>
      </c>
      <c r="P49">
        <v>45.462000000000003</v>
      </c>
      <c r="Q49">
        <v>45.241999999999997</v>
      </c>
      <c r="R49">
        <v>27.722999999999999</v>
      </c>
      <c r="S49">
        <v>39.734000000000002</v>
      </c>
      <c r="T49">
        <v>40.866</v>
      </c>
      <c r="U49">
        <v>36.905999999999999</v>
      </c>
      <c r="V49">
        <v>57.043999999999997</v>
      </c>
      <c r="W49">
        <v>34.787999999999997</v>
      </c>
      <c r="X49">
        <v>39.438000000000002</v>
      </c>
      <c r="Y49">
        <v>63.011000000000003</v>
      </c>
      <c r="Z49">
        <v>50.067</v>
      </c>
      <c r="AA49">
        <v>93.656000000000006</v>
      </c>
      <c r="AB49">
        <v>70.792000000000002</v>
      </c>
      <c r="AC49">
        <v>42.994999999999997</v>
      </c>
      <c r="AD49">
        <v>43.392000000000003</v>
      </c>
      <c r="AE49">
        <v>44.098999999999997</v>
      </c>
      <c r="AF49">
        <v>42.618000000000002</v>
      </c>
      <c r="AG49">
        <v>28.623999999999999</v>
      </c>
      <c r="AH49">
        <v>44.58</v>
      </c>
    </row>
    <row r="50" spans="1:34" x14ac:dyDescent="0.3">
      <c r="A50" s="56">
        <f ca="1">Exceedance!U50</f>
        <v>47543</v>
      </c>
      <c r="B50" s="1">
        <v>85</v>
      </c>
      <c r="C50" s="1">
        <v>85</v>
      </c>
      <c r="D50" s="1">
        <v>85</v>
      </c>
      <c r="E50">
        <v>111.556</v>
      </c>
      <c r="F50">
        <v>100.55800000000001</v>
      </c>
      <c r="G50">
        <v>116.19199999999999</v>
      </c>
      <c r="H50">
        <v>98.55</v>
      </c>
      <c r="I50">
        <v>88.811000000000007</v>
      </c>
      <c r="J50">
        <v>80.596999999999994</v>
      </c>
      <c r="K50">
        <v>68.715999999999994</v>
      </c>
      <c r="L50">
        <v>52.55</v>
      </c>
      <c r="M50">
        <v>65.36</v>
      </c>
      <c r="N50">
        <v>98.423000000000002</v>
      </c>
      <c r="O50">
        <v>87.548000000000002</v>
      </c>
      <c r="P50">
        <v>73.000999999999991</v>
      </c>
      <c r="Q50">
        <v>103.855</v>
      </c>
      <c r="R50">
        <v>50.170999999999999</v>
      </c>
      <c r="S50">
        <v>79.286000000000001</v>
      </c>
      <c r="T50">
        <v>66.212000000000003</v>
      </c>
      <c r="U50">
        <v>65.048000000000002</v>
      </c>
      <c r="V50">
        <v>115.21599999999999</v>
      </c>
      <c r="W50">
        <v>67.867999999999995</v>
      </c>
      <c r="X50">
        <v>70.407999999999987</v>
      </c>
      <c r="Y50">
        <v>108.26600000000001</v>
      </c>
      <c r="Z50">
        <v>92.462000000000003</v>
      </c>
      <c r="AA50">
        <v>342.11599999999999</v>
      </c>
      <c r="AB50">
        <v>95.037999999999997</v>
      </c>
      <c r="AC50">
        <v>81.400000000000006</v>
      </c>
      <c r="AD50">
        <v>102.705</v>
      </c>
      <c r="AE50">
        <v>64.09</v>
      </c>
      <c r="AF50">
        <v>120.565</v>
      </c>
      <c r="AG50">
        <v>100.306</v>
      </c>
      <c r="AH50">
        <v>108.32299999999999</v>
      </c>
    </row>
    <row r="51" spans="1:34" x14ac:dyDescent="0.3">
      <c r="A51" s="56">
        <f ca="1">Exceedance!U51</f>
        <v>47574</v>
      </c>
      <c r="B51" s="1">
        <v>111</v>
      </c>
      <c r="C51" s="1">
        <v>111</v>
      </c>
      <c r="D51" s="1">
        <v>111</v>
      </c>
      <c r="E51">
        <v>96.777000000000001</v>
      </c>
      <c r="F51">
        <v>158.875</v>
      </c>
      <c r="G51">
        <v>140.23699999999999</v>
      </c>
      <c r="H51">
        <v>162.72800000000001</v>
      </c>
      <c r="I51">
        <v>121.304</v>
      </c>
      <c r="J51">
        <v>117.325</v>
      </c>
      <c r="K51">
        <v>104.10599999999999</v>
      </c>
      <c r="L51">
        <v>83.716999999999999</v>
      </c>
      <c r="M51">
        <v>91.11</v>
      </c>
      <c r="N51">
        <v>149.03800000000001</v>
      </c>
      <c r="O51">
        <v>124.986</v>
      </c>
      <c r="P51">
        <v>134.86699999999999</v>
      </c>
      <c r="Q51">
        <v>101.34099999999999</v>
      </c>
      <c r="R51">
        <v>54.484999999999999</v>
      </c>
      <c r="S51">
        <v>120.99</v>
      </c>
      <c r="T51">
        <v>85.411000000000001</v>
      </c>
      <c r="U51">
        <v>200.86699999999999</v>
      </c>
      <c r="V51">
        <v>193.09800000000001</v>
      </c>
      <c r="W51">
        <v>72.331000000000003</v>
      </c>
      <c r="X51">
        <v>91.683000000000007</v>
      </c>
      <c r="Y51">
        <v>107.23699999999999</v>
      </c>
      <c r="Z51">
        <v>145.44300000000001</v>
      </c>
      <c r="AA51">
        <v>537.05600000000004</v>
      </c>
      <c r="AB51">
        <v>120.187</v>
      </c>
      <c r="AC51">
        <v>281.21800000000002</v>
      </c>
      <c r="AD51">
        <v>130.49100000000001</v>
      </c>
      <c r="AE51">
        <v>86.787999999999997</v>
      </c>
      <c r="AF51">
        <v>117.53700000000001</v>
      </c>
      <c r="AG51">
        <v>157.53</v>
      </c>
      <c r="AH51">
        <v>137.233</v>
      </c>
    </row>
    <row r="52" spans="1:34" x14ac:dyDescent="0.3">
      <c r="A52" s="56">
        <f ca="1">Exceedance!U52</f>
        <v>47604</v>
      </c>
      <c r="B52" s="1">
        <v>239</v>
      </c>
      <c r="C52" s="1">
        <v>239</v>
      </c>
      <c r="D52" s="1">
        <v>239</v>
      </c>
      <c r="E52">
        <v>161.80099999999999</v>
      </c>
      <c r="F52">
        <v>251.25800000000004</v>
      </c>
      <c r="G52">
        <v>471.32500000000005</v>
      </c>
      <c r="H52">
        <v>255.95599999999999</v>
      </c>
      <c r="I52">
        <v>358.98200000000003</v>
      </c>
      <c r="J52">
        <v>200.50100000000003</v>
      </c>
      <c r="K52">
        <v>169.23599999999999</v>
      </c>
      <c r="L52">
        <v>56.970999999999997</v>
      </c>
      <c r="M52">
        <v>86.394000000000005</v>
      </c>
      <c r="N52">
        <v>122.818</v>
      </c>
      <c r="O52">
        <v>267.22199999999998</v>
      </c>
      <c r="P52">
        <v>292.92599999999999</v>
      </c>
      <c r="Q52">
        <v>211.59700000000001</v>
      </c>
      <c r="R52">
        <v>134.25</v>
      </c>
      <c r="S52">
        <v>192.19800000000001</v>
      </c>
      <c r="T52">
        <v>62.677999999999997</v>
      </c>
      <c r="U52">
        <v>351.73599999999999</v>
      </c>
      <c r="V52">
        <v>232.07599999999999</v>
      </c>
      <c r="W52">
        <v>93.59999999999998</v>
      </c>
      <c r="X52">
        <v>198.33600000000001</v>
      </c>
      <c r="Y52">
        <v>243.50800000000004</v>
      </c>
      <c r="Z52">
        <v>394.26299999999998</v>
      </c>
      <c r="AA52">
        <v>573.84199999999998</v>
      </c>
      <c r="AB52">
        <v>324.88299999999998</v>
      </c>
      <c r="AC52">
        <v>183.32499999999996</v>
      </c>
      <c r="AD52">
        <v>171.084</v>
      </c>
      <c r="AE52">
        <v>117.96199999999999</v>
      </c>
      <c r="AF52">
        <v>192.21899999999999</v>
      </c>
      <c r="AG52">
        <v>333.20400000000001</v>
      </c>
      <c r="AH52">
        <v>237.75399999999999</v>
      </c>
    </row>
    <row r="53" spans="1:34" x14ac:dyDescent="0.3">
      <c r="A53" s="56">
        <f ca="1">Exceedance!U53</f>
        <v>47635</v>
      </c>
      <c r="B53" s="1">
        <v>389</v>
      </c>
      <c r="C53" s="1">
        <v>389</v>
      </c>
      <c r="D53" s="1">
        <v>389</v>
      </c>
      <c r="E53">
        <v>602.15200000000004</v>
      </c>
      <c r="F53">
        <v>690.51</v>
      </c>
      <c r="G53">
        <v>854.37800000000004</v>
      </c>
      <c r="H53">
        <v>467.58</v>
      </c>
      <c r="I53">
        <v>753.17600000000004</v>
      </c>
      <c r="J53">
        <v>239.88300000000001</v>
      </c>
      <c r="K53">
        <v>152.86199999999999</v>
      </c>
      <c r="L53">
        <v>189.32900000000001</v>
      </c>
      <c r="M53">
        <v>248.56399999999999</v>
      </c>
      <c r="N53">
        <v>246.15</v>
      </c>
      <c r="O53">
        <v>468.37799999999999</v>
      </c>
      <c r="P53">
        <v>327.51499999999999</v>
      </c>
      <c r="Q53">
        <v>77.262</v>
      </c>
      <c r="R53">
        <v>325.78199999999998</v>
      </c>
      <c r="S53">
        <v>526.976</v>
      </c>
      <c r="T53">
        <v>276.911</v>
      </c>
      <c r="U53">
        <v>683.83799999999997</v>
      </c>
      <c r="V53">
        <v>217.21600000000001</v>
      </c>
      <c r="W53">
        <v>104.842</v>
      </c>
      <c r="X53">
        <v>490.053</v>
      </c>
      <c r="Y53">
        <v>353.87400000000002</v>
      </c>
      <c r="Z53">
        <v>414.702</v>
      </c>
      <c r="AA53">
        <v>870.83</v>
      </c>
      <c r="AB53">
        <v>500.52800000000002</v>
      </c>
      <c r="AC53">
        <v>355.04899999999998</v>
      </c>
      <c r="AD53">
        <v>397.87299999999999</v>
      </c>
      <c r="AE53">
        <v>414.63600000000002</v>
      </c>
      <c r="AF53">
        <v>73.924000000000007</v>
      </c>
      <c r="AG53">
        <v>461.72</v>
      </c>
      <c r="AH53">
        <v>183.208</v>
      </c>
    </row>
    <row r="54" spans="1:34" x14ac:dyDescent="0.3">
      <c r="A54" s="56">
        <f ca="1">Exceedance!U54</f>
        <v>47665</v>
      </c>
      <c r="B54" s="1">
        <v>161</v>
      </c>
      <c r="C54" s="1">
        <v>161</v>
      </c>
      <c r="D54" s="1">
        <v>161</v>
      </c>
      <c r="E54">
        <v>557.30599999999993</v>
      </c>
      <c r="F54">
        <v>308</v>
      </c>
      <c r="G54">
        <v>341.53199999999998</v>
      </c>
      <c r="H54">
        <v>436.47800000000001</v>
      </c>
      <c r="I54">
        <v>383.83199999999999</v>
      </c>
      <c r="J54">
        <v>71.944000000000003</v>
      </c>
      <c r="K54">
        <v>39.277999999999999</v>
      </c>
      <c r="L54">
        <v>85.555999999999997</v>
      </c>
      <c r="M54">
        <v>96.320999999999998</v>
      </c>
      <c r="N54">
        <v>177.16900000000001</v>
      </c>
      <c r="O54">
        <v>299.44699999999995</v>
      </c>
      <c r="P54">
        <v>84.727000000000004</v>
      </c>
      <c r="Q54">
        <v>11.122999999999999</v>
      </c>
      <c r="R54">
        <v>222.50800000000001</v>
      </c>
      <c r="S54">
        <v>390.07299999999998</v>
      </c>
      <c r="T54">
        <v>213.90299999999999</v>
      </c>
      <c r="U54">
        <v>792.39300000000003</v>
      </c>
      <c r="V54">
        <v>79.700999999999993</v>
      </c>
      <c r="W54">
        <v>39</v>
      </c>
      <c r="X54">
        <v>299.60700000000003</v>
      </c>
      <c r="Y54">
        <v>152.50399999999999</v>
      </c>
      <c r="Z54">
        <v>124.184</v>
      </c>
      <c r="AA54">
        <v>406.43299999999999</v>
      </c>
      <c r="AB54">
        <v>211.78</v>
      </c>
      <c r="AC54">
        <v>247.53399999999999</v>
      </c>
      <c r="AD54">
        <v>184.11799999999999</v>
      </c>
      <c r="AE54">
        <v>185.70599999999999</v>
      </c>
      <c r="AF54">
        <v>38.582000000000001</v>
      </c>
      <c r="AG54">
        <v>257.15699999999998</v>
      </c>
      <c r="AH54">
        <v>34.689</v>
      </c>
    </row>
    <row r="55" spans="1:34" x14ac:dyDescent="0.3">
      <c r="A55" s="56">
        <f ca="1">Exceedance!U55</f>
        <v>47696</v>
      </c>
      <c r="B55" s="1">
        <v>66</v>
      </c>
      <c r="C55" s="1">
        <v>66</v>
      </c>
      <c r="D55" s="1">
        <v>66</v>
      </c>
      <c r="E55">
        <v>173.76400000000001</v>
      </c>
      <c r="F55">
        <v>100.06</v>
      </c>
      <c r="G55">
        <v>170.06800000000001</v>
      </c>
      <c r="H55">
        <v>142.72200000000001</v>
      </c>
      <c r="I55">
        <v>131.76499999999999</v>
      </c>
      <c r="J55">
        <v>42.158999999999999</v>
      </c>
      <c r="K55">
        <v>25.687000000000001</v>
      </c>
      <c r="L55">
        <v>36.561</v>
      </c>
      <c r="M55">
        <v>40.398000000000003</v>
      </c>
      <c r="N55">
        <v>71.111000000000004</v>
      </c>
      <c r="O55">
        <v>96.031999999999996</v>
      </c>
      <c r="P55">
        <v>49.786999999999999</v>
      </c>
      <c r="Q55">
        <v>30.007000000000005</v>
      </c>
      <c r="R55">
        <v>68.742999999999995</v>
      </c>
      <c r="S55">
        <v>120.535</v>
      </c>
      <c r="T55">
        <v>68.89</v>
      </c>
      <c r="U55">
        <v>206.983</v>
      </c>
      <c r="V55">
        <v>42.802</v>
      </c>
      <c r="W55">
        <v>25.966000000000001</v>
      </c>
      <c r="X55">
        <v>110.31399999999999</v>
      </c>
      <c r="Y55">
        <v>59.078000000000003</v>
      </c>
      <c r="Z55">
        <v>63.573</v>
      </c>
      <c r="AA55">
        <v>146.02099999999999</v>
      </c>
      <c r="AB55">
        <v>81.679000000000002</v>
      </c>
      <c r="AC55">
        <v>95.152000000000001</v>
      </c>
      <c r="AD55">
        <v>68.965999999999994</v>
      </c>
      <c r="AE55">
        <v>86.244000000000014</v>
      </c>
      <c r="AF55">
        <v>26.128</v>
      </c>
      <c r="AG55">
        <v>190.90900000000002</v>
      </c>
      <c r="AH55">
        <v>32.673999999999999</v>
      </c>
    </row>
    <row r="56" spans="1:34" x14ac:dyDescent="0.3">
      <c r="A56" s="56">
        <f ca="1">Exceedance!U56</f>
        <v>47727</v>
      </c>
      <c r="B56" s="1">
        <v>43</v>
      </c>
      <c r="C56" s="1">
        <v>43</v>
      </c>
      <c r="D56" s="1">
        <v>43</v>
      </c>
      <c r="E56">
        <v>73.668999999999997</v>
      </c>
      <c r="F56">
        <v>61.808</v>
      </c>
      <c r="G56">
        <v>108.26900000000001</v>
      </c>
      <c r="H56">
        <v>66.403000000000006</v>
      </c>
      <c r="I56">
        <v>94.355999999999995</v>
      </c>
      <c r="J56">
        <v>48.905000000000001</v>
      </c>
      <c r="K56">
        <v>22.254000000000001</v>
      </c>
      <c r="L56">
        <v>34.215000000000003</v>
      </c>
      <c r="M56">
        <v>37.752000000000002</v>
      </c>
      <c r="N56">
        <v>56.920999999999999</v>
      </c>
      <c r="O56">
        <v>54.064</v>
      </c>
      <c r="P56">
        <v>40.195999999999998</v>
      </c>
      <c r="Q56">
        <v>28.629000000000001</v>
      </c>
      <c r="R56">
        <v>54.944000000000003</v>
      </c>
      <c r="S56">
        <v>55.850999999999999</v>
      </c>
      <c r="T56">
        <v>43.856999999999999</v>
      </c>
      <c r="U56">
        <v>90.754999999999995</v>
      </c>
      <c r="V56">
        <v>32.890999999999998</v>
      </c>
      <c r="W56">
        <v>30.334</v>
      </c>
      <c r="X56">
        <v>78.912999999999997</v>
      </c>
      <c r="Y56">
        <v>42.162999999999997</v>
      </c>
      <c r="Z56">
        <v>63.253</v>
      </c>
      <c r="AA56">
        <v>99.736000000000004</v>
      </c>
      <c r="AB56">
        <v>51.116</v>
      </c>
      <c r="AC56">
        <v>68.361999999999981</v>
      </c>
      <c r="AD56">
        <v>48.557000000000002</v>
      </c>
      <c r="AE56">
        <v>70.194000000000003</v>
      </c>
      <c r="AF56">
        <v>27.483000000000001</v>
      </c>
      <c r="AG56">
        <v>77.295000000000002</v>
      </c>
      <c r="AH56">
        <v>28.774999999999999</v>
      </c>
    </row>
    <row r="57" spans="1:34" x14ac:dyDescent="0.3">
      <c r="A57" s="56">
        <f ca="1">Exceedance!U57</f>
        <v>47757</v>
      </c>
      <c r="B57" s="1">
        <v>62</v>
      </c>
      <c r="C57" s="1">
        <v>45</v>
      </c>
      <c r="D57" s="1">
        <v>52</v>
      </c>
      <c r="E57">
        <v>66.052999999999997</v>
      </c>
      <c r="F57">
        <v>59.984000000000002</v>
      </c>
      <c r="G57">
        <v>98.31</v>
      </c>
      <c r="H57">
        <v>67.102999999999994</v>
      </c>
      <c r="I57">
        <v>63.999000000000009</v>
      </c>
      <c r="J57">
        <v>50.345999999999997</v>
      </c>
      <c r="K57">
        <v>26.669</v>
      </c>
      <c r="L57">
        <v>39.014000000000003</v>
      </c>
      <c r="M57">
        <v>30.89</v>
      </c>
      <c r="N57">
        <v>58.584000000000003</v>
      </c>
      <c r="O57">
        <v>52.987999999999992</v>
      </c>
      <c r="P57">
        <v>61.807000000000002</v>
      </c>
      <c r="Q57">
        <v>55.488</v>
      </c>
      <c r="R57">
        <v>46.055999999999997</v>
      </c>
      <c r="S57">
        <v>58.067999999999998</v>
      </c>
      <c r="T57">
        <v>37.783999999999999</v>
      </c>
      <c r="U57">
        <v>84.585999999999999</v>
      </c>
      <c r="V57">
        <v>37.492000000000004</v>
      </c>
      <c r="W57">
        <v>51.851999999999997</v>
      </c>
      <c r="X57">
        <v>131.36000000000001</v>
      </c>
      <c r="Y57">
        <v>52.241</v>
      </c>
      <c r="Z57">
        <v>100.121</v>
      </c>
      <c r="AA57">
        <v>110.666</v>
      </c>
      <c r="AB57">
        <v>59.000999999999998</v>
      </c>
      <c r="AC57">
        <v>63.79</v>
      </c>
      <c r="AD57">
        <v>46.741999999999997</v>
      </c>
      <c r="AE57">
        <v>47.905000000000001</v>
      </c>
      <c r="AF57">
        <v>26.818999999999999</v>
      </c>
      <c r="AG57">
        <v>66.227000000000004</v>
      </c>
      <c r="AH57">
        <v>57.442999999999998</v>
      </c>
    </row>
    <row r="58" spans="1:34" x14ac:dyDescent="0.3">
      <c r="A58" s="56">
        <f ca="1">Exceedance!U58</f>
        <v>47788</v>
      </c>
      <c r="B58" s="1">
        <v>55</v>
      </c>
      <c r="C58" s="1">
        <v>47</v>
      </c>
      <c r="D58" s="1">
        <v>50</v>
      </c>
      <c r="E58">
        <v>63.970999999999997</v>
      </c>
      <c r="F58">
        <v>66.587000000000003</v>
      </c>
      <c r="G58">
        <v>73.019000000000005</v>
      </c>
      <c r="H58">
        <v>61.128999999999998</v>
      </c>
      <c r="I58">
        <v>61.472000000000001</v>
      </c>
      <c r="J58">
        <v>45.378</v>
      </c>
      <c r="K58">
        <v>39.465000000000003</v>
      </c>
      <c r="L58">
        <v>36.058999999999997</v>
      </c>
      <c r="M58">
        <v>36.363999999999997</v>
      </c>
      <c r="N58">
        <v>77.061999999999998</v>
      </c>
      <c r="O58">
        <v>53.121000000000002</v>
      </c>
      <c r="P58">
        <v>52.575000000000003</v>
      </c>
      <c r="Q58">
        <v>45.179000000000002</v>
      </c>
      <c r="R58">
        <v>51.284999999999997</v>
      </c>
      <c r="S58">
        <v>59.718000000000004</v>
      </c>
      <c r="T58">
        <v>44.503</v>
      </c>
      <c r="U58">
        <v>74.594999999999999</v>
      </c>
      <c r="V58">
        <v>50.256999999999998</v>
      </c>
      <c r="W58">
        <v>39.901000000000003</v>
      </c>
      <c r="X58">
        <v>73.150000000000006</v>
      </c>
      <c r="Y58">
        <v>48.375</v>
      </c>
      <c r="Z58">
        <v>97.819000000000003</v>
      </c>
      <c r="AA58">
        <v>91.078000000000003</v>
      </c>
      <c r="AB58">
        <v>60.571000000000005</v>
      </c>
      <c r="AC58">
        <v>57.067</v>
      </c>
      <c r="AD58">
        <v>54.542000000000002</v>
      </c>
      <c r="AE58">
        <v>58.125999999999998</v>
      </c>
      <c r="AF58">
        <v>33.811999999999998</v>
      </c>
      <c r="AG58">
        <v>60.189</v>
      </c>
      <c r="AH58">
        <v>47.387</v>
      </c>
    </row>
    <row r="59" spans="1:34" x14ac:dyDescent="0.3">
      <c r="A59" s="56">
        <f ca="1">Exceedance!U59</f>
        <v>47818</v>
      </c>
      <c r="B59" s="1">
        <v>34</v>
      </c>
      <c r="C59" s="1">
        <v>34</v>
      </c>
      <c r="D59" s="1">
        <v>34</v>
      </c>
      <c r="E59">
        <v>62.792000000000002</v>
      </c>
      <c r="F59">
        <v>62.643000000000001</v>
      </c>
      <c r="G59">
        <v>60.664999999999999</v>
      </c>
      <c r="H59">
        <v>54.896000000000001</v>
      </c>
      <c r="I59">
        <v>55.335000000000001</v>
      </c>
      <c r="J59">
        <v>36.762</v>
      </c>
      <c r="K59">
        <v>31.773</v>
      </c>
      <c r="L59">
        <v>29.773</v>
      </c>
      <c r="M59">
        <v>31.388999999999999</v>
      </c>
      <c r="N59">
        <v>46.07</v>
      </c>
      <c r="O59">
        <v>47.829000000000001</v>
      </c>
      <c r="P59">
        <v>44.854999999999997</v>
      </c>
      <c r="Q59">
        <v>32.875999999999998</v>
      </c>
      <c r="R59">
        <v>42.405000000000001</v>
      </c>
      <c r="S59">
        <v>49.151000000000003</v>
      </c>
      <c r="T59">
        <v>38.893000000000001</v>
      </c>
      <c r="U59">
        <v>64.141000000000005</v>
      </c>
      <c r="V59">
        <v>41.103000000000002</v>
      </c>
      <c r="W59">
        <v>30.931000000000001</v>
      </c>
      <c r="X59">
        <v>56.976999999999997</v>
      </c>
      <c r="Y59">
        <v>41.871000000000002</v>
      </c>
      <c r="Z59">
        <v>62.398000000000003</v>
      </c>
      <c r="AA59">
        <v>82.798000000000002</v>
      </c>
      <c r="AB59">
        <v>50.506</v>
      </c>
      <c r="AC59">
        <v>49.889000000000003</v>
      </c>
      <c r="AD59">
        <v>47.414000000000009</v>
      </c>
      <c r="AE59">
        <v>48.725000000000009</v>
      </c>
      <c r="AF59">
        <v>29.29</v>
      </c>
      <c r="AG59">
        <v>51.395000000000003</v>
      </c>
      <c r="AH59">
        <v>37.191000000000003</v>
      </c>
    </row>
    <row r="60" spans="1:34" x14ac:dyDescent="0.3">
      <c r="A60" s="56">
        <f ca="1">Exceedance!U60</f>
        <v>47849</v>
      </c>
      <c r="B60" s="1">
        <v>42</v>
      </c>
      <c r="C60" s="1">
        <v>42</v>
      </c>
      <c r="D60" s="1">
        <v>42</v>
      </c>
      <c r="E60">
        <v>53.348999999999997</v>
      </c>
      <c r="F60">
        <v>77.129000000000019</v>
      </c>
      <c r="G60">
        <v>53.598999999999997</v>
      </c>
      <c r="H60">
        <v>48.438000000000002</v>
      </c>
      <c r="I60">
        <v>50.164999999999999</v>
      </c>
      <c r="J60">
        <v>32.72</v>
      </c>
      <c r="K60">
        <v>27.106999999999996</v>
      </c>
      <c r="L60">
        <v>26.786999999999999</v>
      </c>
      <c r="M60">
        <v>28.606000000000002</v>
      </c>
      <c r="N60">
        <v>40.795999999999999</v>
      </c>
      <c r="O60">
        <v>48.594999999999999</v>
      </c>
      <c r="P60">
        <v>41.918999999999997</v>
      </c>
      <c r="Q60">
        <v>27.774999999999999</v>
      </c>
      <c r="R60">
        <v>39.448999999999998</v>
      </c>
      <c r="S60">
        <v>43.243000000000002</v>
      </c>
      <c r="T60">
        <v>35.917000000000002</v>
      </c>
      <c r="U60">
        <v>60.055999999999997</v>
      </c>
      <c r="V60">
        <v>34.624000000000002</v>
      </c>
      <c r="W60">
        <v>28.021000000000001</v>
      </c>
      <c r="X60">
        <v>53.131</v>
      </c>
      <c r="Y60">
        <v>35.591000000000001</v>
      </c>
      <c r="Z60">
        <v>52.677999999999997</v>
      </c>
      <c r="AA60">
        <v>72.638999999999996</v>
      </c>
      <c r="AB60">
        <v>43.529000000000003</v>
      </c>
      <c r="AC60">
        <v>44.76</v>
      </c>
      <c r="AD60">
        <v>41.798999999999999</v>
      </c>
      <c r="AE60">
        <v>42.683999999999997</v>
      </c>
      <c r="AF60">
        <v>26.795999999999999</v>
      </c>
      <c r="AG60">
        <v>46.621000000000002</v>
      </c>
      <c r="AH60">
        <v>34.610999999999997</v>
      </c>
    </row>
    <row r="61" spans="1:34" x14ac:dyDescent="0.3">
      <c r="A61" s="56">
        <f ca="1">Exceedance!U61</f>
        <v>47880</v>
      </c>
      <c r="B61" s="1">
        <v>43</v>
      </c>
      <c r="C61" s="1">
        <v>43</v>
      </c>
      <c r="D61" s="1">
        <v>43</v>
      </c>
      <c r="E61">
        <v>65.441000000000003</v>
      </c>
      <c r="F61">
        <v>59.381</v>
      </c>
      <c r="G61">
        <v>49.953000000000003</v>
      </c>
      <c r="H61">
        <v>48.301000000000002</v>
      </c>
      <c r="I61">
        <v>54.832000000000001</v>
      </c>
      <c r="J61">
        <v>32.933999999999997</v>
      </c>
      <c r="K61">
        <v>28.021000000000001</v>
      </c>
      <c r="L61">
        <v>39.130000000000003</v>
      </c>
      <c r="M61">
        <v>30.789000000000001</v>
      </c>
      <c r="N61">
        <v>40.235999999999997</v>
      </c>
      <c r="O61">
        <v>45.462000000000003</v>
      </c>
      <c r="P61">
        <v>45.235999999999997</v>
      </c>
      <c r="Q61">
        <v>27.774999999999999</v>
      </c>
      <c r="R61">
        <v>40.005000000000003</v>
      </c>
      <c r="S61">
        <v>40.911000000000001</v>
      </c>
      <c r="T61">
        <v>37.006999999999998</v>
      </c>
      <c r="U61">
        <v>57.073</v>
      </c>
      <c r="V61">
        <v>34.847000000000001</v>
      </c>
      <c r="W61">
        <v>39.478000000000002</v>
      </c>
      <c r="X61">
        <v>63.533000000000001</v>
      </c>
      <c r="Y61">
        <v>50.113999999999997</v>
      </c>
      <c r="Z61">
        <v>93.659000000000006</v>
      </c>
      <c r="AA61">
        <v>70.823999999999998</v>
      </c>
      <c r="AB61">
        <v>42.905000000000001</v>
      </c>
      <c r="AC61">
        <v>43.533000000000001</v>
      </c>
      <c r="AD61">
        <v>44.63</v>
      </c>
      <c r="AE61">
        <v>42.689</v>
      </c>
      <c r="AF61">
        <v>28.82</v>
      </c>
      <c r="AG61">
        <v>44.686999999999998</v>
      </c>
      <c r="AH61">
        <v>53.628999999999998</v>
      </c>
    </row>
    <row r="62" spans="1:34" x14ac:dyDescent="0.3">
      <c r="A62" s="56">
        <f ca="1">Exceedance!U62</f>
        <v>47908</v>
      </c>
      <c r="B62" s="1">
        <v>85</v>
      </c>
      <c r="C62" s="1">
        <v>85</v>
      </c>
      <c r="D62" s="1">
        <v>85</v>
      </c>
      <c r="E62">
        <v>100.646</v>
      </c>
      <c r="F62">
        <v>116.46299999999999</v>
      </c>
      <c r="G62">
        <v>98.597999999999999</v>
      </c>
      <c r="H62">
        <v>87.852999999999994</v>
      </c>
      <c r="I62">
        <v>80.647000000000006</v>
      </c>
      <c r="J62">
        <v>68.894999999999996</v>
      </c>
      <c r="K62">
        <v>52.709000000000003</v>
      </c>
      <c r="L62">
        <v>64.902000000000001</v>
      </c>
      <c r="M62">
        <v>98.453000000000003</v>
      </c>
      <c r="N62">
        <v>87.611999999999995</v>
      </c>
      <c r="O62">
        <v>72.986999999999995</v>
      </c>
      <c r="P62">
        <v>102.002</v>
      </c>
      <c r="Q62">
        <v>50.228000000000002</v>
      </c>
      <c r="R62">
        <v>79.474999999999994</v>
      </c>
      <c r="S62">
        <v>66.260999999999996</v>
      </c>
      <c r="T62">
        <v>64.585999999999999</v>
      </c>
      <c r="U62">
        <v>115.256</v>
      </c>
      <c r="V62">
        <v>67.938999999999993</v>
      </c>
      <c r="W62">
        <v>70.454999999999998</v>
      </c>
      <c r="X62">
        <v>106.69799999999999</v>
      </c>
      <c r="Y62">
        <v>92.52</v>
      </c>
      <c r="Z62">
        <v>342.11599999999999</v>
      </c>
      <c r="AA62">
        <v>95.072000000000003</v>
      </c>
      <c r="AB62">
        <v>78.349999999999994</v>
      </c>
      <c r="AC62">
        <v>102.871</v>
      </c>
      <c r="AD62">
        <v>64.524000000000001</v>
      </c>
      <c r="AE62">
        <v>120.626</v>
      </c>
      <c r="AF62">
        <v>93.793000000000006</v>
      </c>
      <c r="AG62">
        <v>108.45699999999998</v>
      </c>
      <c r="AH62">
        <v>111.596</v>
      </c>
    </row>
    <row r="63" spans="1:34" x14ac:dyDescent="0.3">
      <c r="A63" s="56">
        <f ca="1">Exceedance!U63</f>
        <v>47939</v>
      </c>
      <c r="B63" s="1">
        <v>111</v>
      </c>
      <c r="C63" s="1">
        <v>111</v>
      </c>
      <c r="D63" s="1">
        <v>111</v>
      </c>
      <c r="E63">
        <v>158.95099999999999</v>
      </c>
      <c r="F63">
        <v>140.446</v>
      </c>
      <c r="G63">
        <v>162.785</v>
      </c>
      <c r="H63">
        <v>109.172</v>
      </c>
      <c r="I63">
        <v>117.363</v>
      </c>
      <c r="J63">
        <v>104.315</v>
      </c>
      <c r="K63">
        <v>83.897999999999996</v>
      </c>
      <c r="L63">
        <v>90.097999999999999</v>
      </c>
      <c r="M63">
        <v>149.07</v>
      </c>
      <c r="N63">
        <v>125.04900000000001</v>
      </c>
      <c r="O63">
        <v>134.864</v>
      </c>
      <c r="P63">
        <v>100.605</v>
      </c>
      <c r="Q63">
        <v>54.54</v>
      </c>
      <c r="R63">
        <v>121.223</v>
      </c>
      <c r="S63">
        <v>85.558000000000007</v>
      </c>
      <c r="T63">
        <v>197.65899999999999</v>
      </c>
      <c r="U63">
        <v>193.14500000000001</v>
      </c>
      <c r="V63">
        <v>72.403000000000006</v>
      </c>
      <c r="W63">
        <v>91.727000000000004</v>
      </c>
      <c r="X63">
        <v>108.21299999999999</v>
      </c>
      <c r="Y63">
        <v>145.50800000000001</v>
      </c>
      <c r="Z63">
        <v>537.04999999999995</v>
      </c>
      <c r="AA63">
        <v>120.23099999999999</v>
      </c>
      <c r="AB63">
        <v>273.54199999999997</v>
      </c>
      <c r="AC63">
        <v>130.70699999999999</v>
      </c>
      <c r="AD63">
        <v>87.253</v>
      </c>
      <c r="AE63">
        <v>117.598</v>
      </c>
      <c r="AF63">
        <v>159.566</v>
      </c>
      <c r="AG63">
        <v>137.36600000000001</v>
      </c>
      <c r="AH63">
        <v>96.813999999999979</v>
      </c>
    </row>
    <row r="64" spans="1:34" x14ac:dyDescent="0.3">
      <c r="A64" s="56">
        <f ca="1">Exceedance!U64</f>
        <v>47969</v>
      </c>
      <c r="B64" s="1">
        <v>239</v>
      </c>
      <c r="C64" s="1">
        <v>239</v>
      </c>
      <c r="D64" s="1">
        <v>239</v>
      </c>
      <c r="E64">
        <v>251.25800000000004</v>
      </c>
      <c r="F64">
        <v>471.32500000000005</v>
      </c>
      <c r="G64">
        <v>255.95599999999999</v>
      </c>
      <c r="H64">
        <v>358.98200000000003</v>
      </c>
      <c r="I64">
        <v>200.50100000000003</v>
      </c>
      <c r="J64">
        <v>169.23599999999999</v>
      </c>
      <c r="K64">
        <v>56.970999999999997</v>
      </c>
      <c r="L64">
        <v>86.394000000000005</v>
      </c>
      <c r="M64">
        <v>122.818</v>
      </c>
      <c r="N64">
        <v>267.22199999999998</v>
      </c>
      <c r="O64">
        <v>292.92599999999999</v>
      </c>
      <c r="P64">
        <v>211.59700000000001</v>
      </c>
      <c r="Q64">
        <v>134.25</v>
      </c>
      <c r="R64">
        <v>192.19800000000001</v>
      </c>
      <c r="S64">
        <v>62.677999999999997</v>
      </c>
      <c r="T64">
        <v>351.73599999999999</v>
      </c>
      <c r="U64">
        <v>232.07599999999999</v>
      </c>
      <c r="V64">
        <v>93.59999999999998</v>
      </c>
      <c r="W64">
        <v>198.33600000000001</v>
      </c>
      <c r="X64">
        <v>243.50800000000004</v>
      </c>
      <c r="Y64">
        <v>394.26299999999998</v>
      </c>
      <c r="Z64">
        <v>573.84199999999998</v>
      </c>
      <c r="AA64">
        <v>324.88299999999998</v>
      </c>
      <c r="AB64">
        <v>183.32499999999996</v>
      </c>
      <c r="AC64">
        <v>171.084</v>
      </c>
      <c r="AD64">
        <v>117.96199999999999</v>
      </c>
      <c r="AE64">
        <v>192.21899999999999</v>
      </c>
      <c r="AF64">
        <v>333.20400000000001</v>
      </c>
      <c r="AG64">
        <v>237.75399999999999</v>
      </c>
      <c r="AH64">
        <v>237.75399999999999</v>
      </c>
    </row>
    <row r="65" spans="1:34" x14ac:dyDescent="0.3">
      <c r="A65" s="56">
        <f ca="1">Exceedance!U65</f>
        <v>48000</v>
      </c>
      <c r="B65" s="1">
        <v>389</v>
      </c>
      <c r="C65" s="1">
        <v>389</v>
      </c>
      <c r="D65" s="1">
        <v>389</v>
      </c>
      <c r="E65">
        <v>690.51</v>
      </c>
      <c r="F65">
        <v>854.37800000000004</v>
      </c>
      <c r="G65">
        <v>467.58</v>
      </c>
      <c r="H65">
        <v>753.17600000000004</v>
      </c>
      <c r="I65">
        <v>239.88300000000001</v>
      </c>
      <c r="J65">
        <v>152.86199999999999</v>
      </c>
      <c r="K65">
        <v>189.32900000000001</v>
      </c>
      <c r="L65">
        <v>248.56399999999999</v>
      </c>
      <c r="M65">
        <v>246.15</v>
      </c>
      <c r="N65">
        <v>468.37799999999999</v>
      </c>
      <c r="O65">
        <v>327.51499999999999</v>
      </c>
      <c r="P65">
        <v>77.262</v>
      </c>
      <c r="Q65">
        <v>325.78199999999998</v>
      </c>
      <c r="R65">
        <v>526.976</v>
      </c>
      <c r="S65">
        <v>276.911</v>
      </c>
      <c r="T65">
        <v>683.83799999999997</v>
      </c>
      <c r="U65">
        <v>217.21600000000001</v>
      </c>
      <c r="V65">
        <v>104.842</v>
      </c>
      <c r="W65">
        <v>490.053</v>
      </c>
      <c r="X65">
        <v>353.87400000000002</v>
      </c>
      <c r="Y65">
        <v>414.702</v>
      </c>
      <c r="Z65">
        <v>870.83</v>
      </c>
      <c r="AA65">
        <v>500.52800000000002</v>
      </c>
      <c r="AB65">
        <v>355.04899999999998</v>
      </c>
      <c r="AC65">
        <v>397.87299999999999</v>
      </c>
      <c r="AD65">
        <v>414.63600000000002</v>
      </c>
      <c r="AE65">
        <v>73.924000000000007</v>
      </c>
      <c r="AF65">
        <v>461.72</v>
      </c>
      <c r="AG65">
        <v>183.208</v>
      </c>
      <c r="AH65">
        <v>183.208</v>
      </c>
    </row>
    <row r="66" spans="1:34" x14ac:dyDescent="0.3">
      <c r="A66" s="56">
        <f ca="1">Exceedance!U66</f>
        <v>48030</v>
      </c>
      <c r="B66" s="1">
        <v>161</v>
      </c>
      <c r="C66" s="1">
        <v>161</v>
      </c>
      <c r="D66" s="1">
        <v>161</v>
      </c>
      <c r="E66">
        <v>308</v>
      </c>
      <c r="F66">
        <v>341.53199999999998</v>
      </c>
      <c r="G66">
        <v>436.47800000000001</v>
      </c>
      <c r="H66">
        <v>383.83199999999999</v>
      </c>
      <c r="I66">
        <v>71.944000000000003</v>
      </c>
      <c r="J66">
        <v>39.277999999999999</v>
      </c>
      <c r="K66">
        <v>85.555999999999997</v>
      </c>
      <c r="L66">
        <v>96.320999999999998</v>
      </c>
      <c r="M66">
        <v>177.16900000000001</v>
      </c>
      <c r="N66">
        <v>299.44699999999995</v>
      </c>
      <c r="O66">
        <v>84.727000000000004</v>
      </c>
      <c r="P66">
        <v>11.122999999999999</v>
      </c>
      <c r="Q66">
        <v>222.50800000000001</v>
      </c>
      <c r="R66">
        <v>390.07299999999998</v>
      </c>
      <c r="S66">
        <v>213.90299999999999</v>
      </c>
      <c r="T66">
        <v>792.39300000000003</v>
      </c>
      <c r="U66">
        <v>79.700999999999993</v>
      </c>
      <c r="V66">
        <v>39</v>
      </c>
      <c r="W66">
        <v>299.60700000000003</v>
      </c>
      <c r="X66">
        <v>152.50399999999999</v>
      </c>
      <c r="Y66">
        <v>124.184</v>
      </c>
      <c r="Z66">
        <v>406.43299999999999</v>
      </c>
      <c r="AA66">
        <v>211.78</v>
      </c>
      <c r="AB66">
        <v>247.53399999999999</v>
      </c>
      <c r="AC66">
        <v>184.11799999999999</v>
      </c>
      <c r="AD66">
        <v>185.70599999999999</v>
      </c>
      <c r="AE66">
        <v>38.582000000000001</v>
      </c>
      <c r="AF66">
        <v>257.15699999999998</v>
      </c>
      <c r="AG66">
        <v>34.689</v>
      </c>
      <c r="AH66">
        <v>34.689</v>
      </c>
    </row>
    <row r="67" spans="1:34" x14ac:dyDescent="0.3">
      <c r="A67" s="56">
        <f ca="1">Exceedance!U67</f>
        <v>48061</v>
      </c>
      <c r="B67" s="1">
        <v>66</v>
      </c>
      <c r="C67" s="1">
        <v>66</v>
      </c>
      <c r="D67" s="1">
        <v>66</v>
      </c>
      <c r="E67">
        <v>100.06</v>
      </c>
      <c r="F67">
        <v>170.06800000000001</v>
      </c>
      <c r="G67">
        <v>142.72200000000001</v>
      </c>
      <c r="H67">
        <v>131.76499999999999</v>
      </c>
      <c r="I67">
        <v>42.158999999999999</v>
      </c>
      <c r="J67">
        <v>25.687000000000001</v>
      </c>
      <c r="K67">
        <v>36.561</v>
      </c>
      <c r="L67">
        <v>40.398000000000003</v>
      </c>
      <c r="M67">
        <v>71.111000000000004</v>
      </c>
      <c r="N67">
        <v>96.031999999999996</v>
      </c>
      <c r="O67">
        <v>49.786999999999999</v>
      </c>
      <c r="P67">
        <v>30.007000000000005</v>
      </c>
      <c r="Q67">
        <v>68.742999999999995</v>
      </c>
      <c r="R67">
        <v>120.535</v>
      </c>
      <c r="S67">
        <v>68.89</v>
      </c>
      <c r="T67">
        <v>206.983</v>
      </c>
      <c r="U67">
        <v>42.802</v>
      </c>
      <c r="V67">
        <v>25.966000000000001</v>
      </c>
      <c r="W67">
        <v>110.31399999999999</v>
      </c>
      <c r="X67">
        <v>59.078000000000003</v>
      </c>
      <c r="Y67">
        <v>63.573</v>
      </c>
      <c r="Z67">
        <v>146.02099999999999</v>
      </c>
      <c r="AA67">
        <v>81.679000000000002</v>
      </c>
      <c r="AB67">
        <v>95.152000000000001</v>
      </c>
      <c r="AC67">
        <v>68.965999999999994</v>
      </c>
      <c r="AD67">
        <v>86.244000000000014</v>
      </c>
      <c r="AE67">
        <v>26.128</v>
      </c>
      <c r="AF67">
        <v>190.90900000000002</v>
      </c>
      <c r="AG67">
        <v>32.673999999999999</v>
      </c>
      <c r="AH67">
        <v>32.673999999999999</v>
      </c>
    </row>
    <row r="68" spans="1:34" x14ac:dyDescent="0.3">
      <c r="A68" s="56">
        <f ca="1">Exceedance!U68</f>
        <v>48092</v>
      </c>
      <c r="B68" s="1">
        <v>43</v>
      </c>
      <c r="C68" s="1">
        <v>43</v>
      </c>
      <c r="D68" s="1">
        <v>43</v>
      </c>
      <c r="E68">
        <v>61.808</v>
      </c>
      <c r="F68">
        <v>108.26900000000001</v>
      </c>
      <c r="G68">
        <v>66.403000000000006</v>
      </c>
      <c r="H68">
        <v>94.355999999999995</v>
      </c>
      <c r="I68">
        <v>48.905000000000001</v>
      </c>
      <c r="J68">
        <v>22.254000000000001</v>
      </c>
      <c r="K68">
        <v>34.215000000000003</v>
      </c>
      <c r="L68">
        <v>37.752000000000002</v>
      </c>
      <c r="M68">
        <v>56.920999999999999</v>
      </c>
      <c r="N68">
        <v>54.064</v>
      </c>
      <c r="O68">
        <v>40.195999999999998</v>
      </c>
      <c r="P68">
        <v>28.629000000000001</v>
      </c>
      <c r="Q68">
        <v>54.944000000000003</v>
      </c>
      <c r="R68">
        <v>55.850999999999999</v>
      </c>
      <c r="S68">
        <v>43.856999999999999</v>
      </c>
      <c r="T68">
        <v>90.754999999999995</v>
      </c>
      <c r="U68">
        <v>32.890999999999998</v>
      </c>
      <c r="V68">
        <v>30.334</v>
      </c>
      <c r="W68">
        <v>78.912999999999997</v>
      </c>
      <c r="X68">
        <v>42.162999999999997</v>
      </c>
      <c r="Y68">
        <v>63.253</v>
      </c>
      <c r="Z68">
        <v>99.736000000000004</v>
      </c>
      <c r="AA68">
        <v>51.116</v>
      </c>
      <c r="AB68">
        <v>68.361999999999981</v>
      </c>
      <c r="AC68">
        <v>48.557000000000002</v>
      </c>
      <c r="AD68">
        <v>70.194000000000003</v>
      </c>
      <c r="AE68">
        <v>27.483000000000001</v>
      </c>
      <c r="AF68">
        <v>77.295000000000002</v>
      </c>
      <c r="AG68">
        <v>28.774999999999999</v>
      </c>
      <c r="AH68">
        <v>28.774999999999999</v>
      </c>
    </row>
    <row r="69" spans="1:34" x14ac:dyDescent="0.3">
      <c r="A69" s="56" t="str">
        <f ca="1">Exceedance!U69</f>
        <v/>
      </c>
      <c r="B69" s="1"/>
      <c r="C69" s="1"/>
      <c r="D69" s="1"/>
    </row>
    <row r="70" spans="1:34" x14ac:dyDescent="0.3">
      <c r="A70" s="56" t="str">
        <f ca="1">Exceedance!U70</f>
        <v/>
      </c>
      <c r="B70" s="1"/>
      <c r="C70" s="1"/>
      <c r="D70" s="1"/>
    </row>
    <row r="71" spans="1:34" x14ac:dyDescent="0.3">
      <c r="A71" s="56" t="str">
        <f ca="1">Exceedance!U71</f>
        <v/>
      </c>
      <c r="B71" s="1"/>
      <c r="C71" s="1"/>
      <c r="D71" s="1"/>
    </row>
    <row r="72" spans="1:34" x14ac:dyDescent="0.3">
      <c r="A72" s="56" t="str">
        <f ca="1">Exceedance!U72</f>
        <v/>
      </c>
      <c r="B72" s="1"/>
      <c r="C72" s="1"/>
      <c r="D72" s="1"/>
    </row>
    <row r="73" spans="1:34" x14ac:dyDescent="0.3">
      <c r="A73" s="56" t="str">
        <f ca="1">Exceedance!U73</f>
        <v/>
      </c>
      <c r="B73" s="1"/>
      <c r="C73" s="1"/>
      <c r="D73" s="1"/>
    </row>
    <row r="74" spans="1:34" x14ac:dyDescent="0.3">
      <c r="A74" s="56" t="str">
        <f ca="1">Exceedance!U74</f>
        <v/>
      </c>
      <c r="B74" s="1"/>
      <c r="C74" s="1"/>
      <c r="D74" s="1"/>
    </row>
    <row r="75" spans="1:34" x14ac:dyDescent="0.3">
      <c r="A75" s="56" t="str">
        <f ca="1">Exceedance!U75</f>
        <v/>
      </c>
      <c r="B75" s="1"/>
      <c r="C75" s="1"/>
      <c r="D75" s="1"/>
    </row>
    <row r="76" spans="1:34" x14ac:dyDescent="0.3">
      <c r="A76" s="56" t="str">
        <f ca="1">Exceedance!U76</f>
        <v/>
      </c>
      <c r="B76" s="1"/>
      <c r="C76" s="1"/>
      <c r="D76" s="1"/>
    </row>
    <row r="77" spans="1:34" x14ac:dyDescent="0.3">
      <c r="A77" s="56" t="str">
        <f ca="1">Exceedance!U77</f>
        <v/>
      </c>
      <c r="B77" s="1"/>
      <c r="C77" s="1"/>
      <c r="D77" s="1"/>
    </row>
    <row r="78" spans="1:34" x14ac:dyDescent="0.3">
      <c r="A78" s="56" t="str">
        <f ca="1">Exceedance!U78</f>
        <v/>
      </c>
      <c r="B78" s="1"/>
      <c r="C78" s="1"/>
      <c r="D78" s="1"/>
    </row>
    <row r="79" spans="1:34" x14ac:dyDescent="0.3">
      <c r="A79" s="56" t="str">
        <f ca="1">Exceedance!U79</f>
        <v/>
      </c>
      <c r="B79" s="1"/>
      <c r="C79" s="1"/>
      <c r="D79" s="1"/>
    </row>
    <row r="80" spans="1:34" x14ac:dyDescent="0.3">
      <c r="A80" s="56" t="str">
        <f ca="1">Exceedance!U80</f>
        <v/>
      </c>
      <c r="B80" s="1"/>
      <c r="C80" s="1"/>
      <c r="D80" s="1"/>
    </row>
    <row r="81" spans="1:4" x14ac:dyDescent="0.3">
      <c r="A81" s="56" t="str">
        <f ca="1">Exceedance!U81</f>
        <v/>
      </c>
      <c r="B81" s="1"/>
      <c r="C81" s="1"/>
      <c r="D81" s="1"/>
    </row>
    <row r="82" spans="1:4" x14ac:dyDescent="0.3">
      <c r="A82" s="56" t="str">
        <f ca="1">Exceedance!U82</f>
        <v/>
      </c>
      <c r="B82" s="1"/>
      <c r="C82" s="1"/>
      <c r="D82" s="1"/>
    </row>
    <row r="83" spans="1:4" x14ac:dyDescent="0.3">
      <c r="A83" s="56" t="str">
        <f ca="1">Exceedance!U83</f>
        <v/>
      </c>
      <c r="B83" s="1"/>
      <c r="C83" s="1"/>
      <c r="D83" s="1"/>
    </row>
    <row r="84" spans="1:4" x14ac:dyDescent="0.3">
      <c r="A84" s="56" t="str">
        <f ca="1">Exceedance!U84</f>
        <v/>
      </c>
      <c r="B84" s="1"/>
      <c r="C84" s="1"/>
      <c r="D84" s="1"/>
    </row>
    <row r="85" spans="1:4" x14ac:dyDescent="0.3">
      <c r="A85" s="56" t="str">
        <f ca="1">Exceedance!U85</f>
        <v/>
      </c>
      <c r="B85" s="1"/>
      <c r="C85" s="1"/>
      <c r="D85" s="1"/>
    </row>
    <row r="86" spans="1:4" x14ac:dyDescent="0.3">
      <c r="A86" s="56" t="str">
        <f ca="1">Exceedance!U86</f>
        <v/>
      </c>
      <c r="B86" s="1"/>
      <c r="C86" s="1"/>
      <c r="D86" s="1"/>
    </row>
    <row r="87" spans="1:4" x14ac:dyDescent="0.3">
      <c r="A87" s="56" t="str">
        <f ca="1">Exceedance!U87</f>
        <v/>
      </c>
      <c r="B87" s="1"/>
      <c r="C87" s="1"/>
      <c r="D87" s="1"/>
    </row>
    <row r="88" spans="1:4" x14ac:dyDescent="0.3">
      <c r="A88" s="56" t="str">
        <f ca="1">Exceedance!U88</f>
        <v/>
      </c>
      <c r="B88" s="1"/>
      <c r="C88" s="1"/>
      <c r="D88" s="1"/>
    </row>
    <row r="89" spans="1:4" x14ac:dyDescent="0.3">
      <c r="A89" s="56" t="str">
        <f ca="1">Exceedance!U89</f>
        <v/>
      </c>
      <c r="B89" s="1"/>
      <c r="C89" s="1"/>
      <c r="D89" s="1"/>
    </row>
    <row r="90" spans="1:4" x14ac:dyDescent="0.3">
      <c r="A90" s="56" t="str">
        <f ca="1">Exceedance!U90</f>
        <v/>
      </c>
      <c r="B90" s="1"/>
      <c r="C90" s="1"/>
      <c r="D90" s="1"/>
    </row>
    <row r="91" spans="1:4" x14ac:dyDescent="0.3">
      <c r="A91" s="56" t="str">
        <f ca="1">Exceedance!U91</f>
        <v/>
      </c>
      <c r="B91" s="1"/>
      <c r="C91" s="1"/>
      <c r="D91" s="1"/>
    </row>
    <row r="92" spans="1:4" x14ac:dyDescent="0.3">
      <c r="A92" s="56" t="str">
        <f ca="1">Exceedance!U92</f>
        <v/>
      </c>
      <c r="B92" s="1"/>
      <c r="C92" s="1"/>
      <c r="D92" s="1"/>
    </row>
    <row r="93" spans="1:4" x14ac:dyDescent="0.3">
      <c r="A93" s="56" t="str">
        <f ca="1">Exceedance!U93</f>
        <v/>
      </c>
      <c r="B93" s="1"/>
      <c r="C93" s="1"/>
      <c r="D93" s="1"/>
    </row>
    <row r="94" spans="1:4" x14ac:dyDescent="0.3">
      <c r="A94" s="56" t="str">
        <f ca="1">Exceedance!U94</f>
        <v/>
      </c>
      <c r="B94" s="1"/>
      <c r="C94" s="1"/>
      <c r="D94" s="1"/>
    </row>
    <row r="95" spans="1:4" x14ac:dyDescent="0.3">
      <c r="A95" s="56" t="str">
        <f ca="1">Exceedance!U95</f>
        <v/>
      </c>
      <c r="B95" s="1"/>
      <c r="C95" s="1"/>
      <c r="D95" s="1"/>
    </row>
    <row r="96" spans="1:4" x14ac:dyDescent="0.3">
      <c r="A96" s="56" t="str">
        <f ca="1">Exceedance!U96</f>
        <v/>
      </c>
      <c r="B96" s="1"/>
      <c r="C96" s="1"/>
      <c r="D96" s="1"/>
    </row>
    <row r="97" spans="1:4" x14ac:dyDescent="0.3">
      <c r="A97" s="56" t="str">
        <f ca="1">Exceedance!U97</f>
        <v/>
      </c>
      <c r="B97" s="1"/>
      <c r="C97" s="1"/>
      <c r="D97" s="1"/>
    </row>
    <row r="98" spans="1:4" x14ac:dyDescent="0.3">
      <c r="A98" s="56" t="str">
        <f ca="1">Exceedance!U98</f>
        <v/>
      </c>
      <c r="B98" s="1"/>
      <c r="C98" s="1"/>
      <c r="D98" s="1"/>
    </row>
    <row r="99" spans="1:4" x14ac:dyDescent="0.3">
      <c r="A99" s="56" t="str">
        <f ca="1">Exceedance!U99</f>
        <v/>
      </c>
      <c r="B99" s="1"/>
      <c r="C99" s="1"/>
      <c r="D99" s="1"/>
    </row>
    <row r="100" spans="1:4" x14ac:dyDescent="0.3">
      <c r="A100" s="56"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E1:AE1"/>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74">
    <tabColor theme="5" tint="0.59999389629810485"/>
  </sheetPr>
  <dimension ref="A1:AH175"/>
  <sheetViews>
    <sheetView workbookViewId="0">
      <selection activeCell="B4" sqref="B4:AQ175"/>
    </sheetView>
  </sheetViews>
  <sheetFormatPr defaultColWidth="8.5546875" defaultRowHeight="14.4" x14ac:dyDescent="0.3"/>
  <cols>
    <col min="1" max="1" width="8.5546875" style="79"/>
    <col min="2" max="4" width="8.5546875" style="185"/>
  </cols>
  <sheetData>
    <row r="1" spans="1:34" s="79" customFormat="1" x14ac:dyDescent="0.3">
      <c r="A1" s="54"/>
      <c r="E1" s="855" t="s">
        <v>222</v>
      </c>
      <c r="F1" s="855"/>
      <c r="G1" s="855"/>
      <c r="H1" s="855"/>
      <c r="I1" s="855"/>
      <c r="J1" s="855"/>
      <c r="K1" s="855"/>
      <c r="L1" s="855"/>
      <c r="M1" s="855"/>
      <c r="N1" s="855"/>
      <c r="O1" s="855"/>
      <c r="P1" s="855"/>
      <c r="Q1" s="855"/>
      <c r="R1" s="855"/>
      <c r="S1" s="855"/>
      <c r="T1" s="855"/>
      <c r="U1" s="855"/>
      <c r="V1" s="855"/>
      <c r="W1" s="855"/>
      <c r="X1" s="855"/>
      <c r="Y1" s="855"/>
      <c r="Z1" s="855"/>
      <c r="AA1" s="855"/>
      <c r="AB1" s="855"/>
      <c r="AC1" s="855"/>
      <c r="AD1" s="855"/>
      <c r="AE1" s="855"/>
    </row>
    <row r="2" spans="1:34" s="79" customFormat="1" x14ac:dyDescent="0.3">
      <c r="A2" s="54"/>
      <c r="B2" s="79" t="s">
        <v>288</v>
      </c>
      <c r="C2" s="79" t="s">
        <v>287</v>
      </c>
      <c r="D2" s="79" t="s">
        <v>289</v>
      </c>
      <c r="E2" s="79">
        <v>1991</v>
      </c>
      <c r="F2" s="79">
        <v>1992</v>
      </c>
      <c r="G2" s="79">
        <v>1993</v>
      </c>
      <c r="H2" s="79">
        <v>1994</v>
      </c>
      <c r="I2" s="79">
        <v>1995</v>
      </c>
      <c r="J2" s="79">
        <v>1996</v>
      </c>
      <c r="K2" s="79">
        <v>1997</v>
      </c>
      <c r="L2" s="79">
        <v>1998</v>
      </c>
      <c r="M2" s="79">
        <v>1999</v>
      </c>
      <c r="N2" s="79">
        <v>2000</v>
      </c>
      <c r="O2" s="79">
        <v>2001</v>
      </c>
      <c r="P2" s="79">
        <v>2002</v>
      </c>
      <c r="Q2" s="79">
        <v>2003</v>
      </c>
      <c r="R2" s="79">
        <v>2004</v>
      </c>
      <c r="S2" s="79">
        <v>2005</v>
      </c>
      <c r="T2" s="79">
        <v>2006</v>
      </c>
      <c r="U2" s="79">
        <v>2007</v>
      </c>
      <c r="V2" s="79">
        <v>2008</v>
      </c>
      <c r="W2" s="79">
        <v>2009</v>
      </c>
      <c r="X2" s="79">
        <v>2010</v>
      </c>
      <c r="Y2" s="79">
        <v>2011</v>
      </c>
      <c r="Z2" s="79">
        <v>2012</v>
      </c>
      <c r="AA2" s="79">
        <v>2013</v>
      </c>
      <c r="AB2" s="79">
        <v>2014</v>
      </c>
      <c r="AC2" s="79">
        <v>2015</v>
      </c>
      <c r="AD2" s="79">
        <v>2016</v>
      </c>
      <c r="AE2" s="79">
        <v>2017</v>
      </c>
      <c r="AF2" s="79">
        <v>2018</v>
      </c>
      <c r="AG2" s="79">
        <v>2019</v>
      </c>
      <c r="AH2" s="79">
        <v>2020</v>
      </c>
    </row>
    <row r="3" spans="1:34" s="57" customFormat="1" x14ac:dyDescent="0.3">
      <c r="A3" s="55"/>
      <c r="B3" s="57" t="s">
        <v>323</v>
      </c>
      <c r="C3" s="57" t="s">
        <v>324</v>
      </c>
      <c r="D3" s="57" t="s">
        <v>325</v>
      </c>
      <c r="E3" s="57" t="s">
        <v>326</v>
      </c>
      <c r="F3" s="57" t="s">
        <v>327</v>
      </c>
      <c r="G3" s="57" t="s">
        <v>328</v>
      </c>
      <c r="H3" s="57" t="s">
        <v>329</v>
      </c>
      <c r="I3" s="57" t="s">
        <v>330</v>
      </c>
      <c r="J3" s="57" t="s">
        <v>331</v>
      </c>
      <c r="K3" s="57" t="s">
        <v>332</v>
      </c>
      <c r="L3" s="57" t="s">
        <v>333</v>
      </c>
      <c r="M3" s="57" t="s">
        <v>334</v>
      </c>
      <c r="N3" s="57" t="s">
        <v>335</v>
      </c>
      <c r="O3" s="57" t="s">
        <v>336</v>
      </c>
      <c r="P3" s="57" t="s">
        <v>337</v>
      </c>
      <c r="Q3" s="57" t="s">
        <v>338</v>
      </c>
      <c r="R3" s="57" t="s">
        <v>339</v>
      </c>
      <c r="S3" s="57" t="s">
        <v>340</v>
      </c>
      <c r="T3" s="57" t="s">
        <v>341</v>
      </c>
      <c r="U3" s="57" t="s">
        <v>342</v>
      </c>
      <c r="V3" s="57" t="s">
        <v>343</v>
      </c>
      <c r="W3" s="57" t="s">
        <v>344</v>
      </c>
      <c r="X3" s="57" t="s">
        <v>345</v>
      </c>
      <c r="Y3" s="57" t="s">
        <v>346</v>
      </c>
      <c r="Z3" s="57" t="s">
        <v>347</v>
      </c>
      <c r="AA3" s="57" t="s">
        <v>348</v>
      </c>
      <c r="AB3" s="57" t="s">
        <v>349</v>
      </c>
      <c r="AC3" s="57" t="s">
        <v>350</v>
      </c>
      <c r="AD3" s="57" t="s">
        <v>351</v>
      </c>
      <c r="AE3" s="57" t="s">
        <v>352</v>
      </c>
      <c r="AF3" s="57" t="s">
        <v>353</v>
      </c>
      <c r="AG3" s="57" t="s">
        <v>354</v>
      </c>
      <c r="AH3" s="57" t="s">
        <v>355</v>
      </c>
    </row>
    <row r="4" spans="1:34" x14ac:dyDescent="0.3">
      <c r="A4" s="56">
        <f ca="1">Exceedance!U4</f>
        <v>46143</v>
      </c>
      <c r="B4" s="1">
        <v>124.37212687503902</v>
      </c>
      <c r="C4" s="1">
        <v>50.404490772033</v>
      </c>
      <c r="D4" s="1">
        <v>67.372126875039015</v>
      </c>
      <c r="E4">
        <v>77.825126875039018</v>
      </c>
      <c r="F4">
        <v>122.11012687503901</v>
      </c>
      <c r="G4">
        <v>137.88412687503902</v>
      </c>
      <c r="H4">
        <v>96.270126875039011</v>
      </c>
      <c r="I4">
        <v>68.064490772033011</v>
      </c>
      <c r="J4">
        <v>59.519490772033002</v>
      </c>
      <c r="K4">
        <v>75.791126875039012</v>
      </c>
      <c r="L4">
        <v>62.750126875039015</v>
      </c>
      <c r="M4">
        <v>56.866490772032996</v>
      </c>
      <c r="N4">
        <v>95.23612687503902</v>
      </c>
      <c r="O4">
        <v>85.008126875039011</v>
      </c>
      <c r="P4">
        <v>55.268490772033012</v>
      </c>
      <c r="Q4">
        <v>60.882126875039013</v>
      </c>
      <c r="R4">
        <v>64.146126875039016</v>
      </c>
      <c r="S4">
        <v>93.948126875039009</v>
      </c>
      <c r="T4">
        <v>88.263126875039006</v>
      </c>
      <c r="U4">
        <v>110.98812687503901</v>
      </c>
      <c r="V4">
        <v>66.900126875039021</v>
      </c>
      <c r="W4">
        <v>63.543126875039007</v>
      </c>
      <c r="X4">
        <v>61.247490772033004</v>
      </c>
      <c r="Y4">
        <v>71.307490772033006</v>
      </c>
      <c r="Z4">
        <v>65.910126875039012</v>
      </c>
      <c r="AA4">
        <v>75.963126875039009</v>
      </c>
      <c r="AB4">
        <v>67.844126875039009</v>
      </c>
      <c r="AC4">
        <v>96.887126875039016</v>
      </c>
      <c r="AD4">
        <v>221.11812687503902</v>
      </c>
      <c r="AE4">
        <v>63.727126875039012</v>
      </c>
      <c r="AF4">
        <v>101.00912687503902</v>
      </c>
      <c r="AG4">
        <v>68.821490772032988</v>
      </c>
      <c r="AH4">
        <v>57.071490772033002</v>
      </c>
    </row>
    <row r="5" spans="1:34" x14ac:dyDescent="0.3">
      <c r="A5" s="56">
        <f ca="1">Exceedance!U5</f>
        <v>46174</v>
      </c>
      <c r="B5" s="1">
        <v>187.09104354889942</v>
      </c>
      <c r="C5" s="1">
        <v>25.801652892561968</v>
      </c>
      <c r="D5" s="1">
        <v>43.091043548899407</v>
      </c>
      <c r="E5">
        <v>129.68504354889939</v>
      </c>
      <c r="F5">
        <v>22.601652892561944</v>
      </c>
      <c r="G5">
        <v>56.907043548899416</v>
      </c>
      <c r="H5">
        <v>25.539652892561964</v>
      </c>
      <c r="I5">
        <v>176.14785612165051</v>
      </c>
      <c r="J5">
        <v>73.275234373883421</v>
      </c>
      <c r="K5">
        <v>45.754043548899389</v>
      </c>
      <c r="L5">
        <v>50.064043548899399</v>
      </c>
      <c r="M5">
        <v>64.631939426651783</v>
      </c>
      <c r="N5">
        <v>24.329652892561985</v>
      </c>
      <c r="O5">
        <v>26.68765289256195</v>
      </c>
      <c r="P5">
        <v>18.229652892561948</v>
      </c>
      <c r="Q5">
        <v>40.649652892561932</v>
      </c>
      <c r="R5">
        <v>44.811043548899399</v>
      </c>
      <c r="S5">
        <v>61.597043548899414</v>
      </c>
      <c r="T5">
        <v>26.703652892561955</v>
      </c>
      <c r="U5">
        <v>25.534652892561969</v>
      </c>
      <c r="V5">
        <v>25.932043548899394</v>
      </c>
      <c r="W5">
        <v>100.04604354889941</v>
      </c>
      <c r="X5">
        <v>26.768637720370769</v>
      </c>
      <c r="Y5">
        <v>40.033652892561939</v>
      </c>
      <c r="Z5">
        <v>17.001652892561967</v>
      </c>
      <c r="AA5">
        <v>24.322652892561962</v>
      </c>
      <c r="AB5">
        <v>25.320652892561984</v>
      </c>
      <c r="AC5">
        <v>108.59604354889942</v>
      </c>
      <c r="AD5">
        <v>86.769043548899404</v>
      </c>
      <c r="AE5">
        <v>18.776652892561948</v>
      </c>
      <c r="AF5">
        <v>56.064043548899399</v>
      </c>
      <c r="AG5">
        <v>36.161652892561953</v>
      </c>
      <c r="AH5">
        <v>32.853902452091489</v>
      </c>
    </row>
    <row r="6" spans="1:34" x14ac:dyDescent="0.3">
      <c r="A6" s="56">
        <f ca="1">Exceedance!U6</f>
        <v>46204</v>
      </c>
      <c r="B6" s="1">
        <v>108.57579545895891</v>
      </c>
      <c r="C6" s="1">
        <v>25.595041322314025</v>
      </c>
      <c r="D6" s="1">
        <v>39.575795458958893</v>
      </c>
      <c r="E6">
        <v>70.857795458958904</v>
      </c>
      <c r="F6">
        <v>30.493041322314024</v>
      </c>
      <c r="G6">
        <v>71.23579545895889</v>
      </c>
      <c r="H6">
        <v>25.472041322314023</v>
      </c>
      <c r="I6">
        <v>185.96079547727351</v>
      </c>
      <c r="J6">
        <v>47.039795467260475</v>
      </c>
      <c r="K6">
        <v>29.564041322314026</v>
      </c>
      <c r="L6">
        <v>175.39279545895889</v>
      </c>
      <c r="M6">
        <v>70.702795473584288</v>
      </c>
      <c r="N6">
        <v>26.815041322314023</v>
      </c>
      <c r="O6">
        <v>27.532041322314022</v>
      </c>
      <c r="P6">
        <v>29.861041322314026</v>
      </c>
      <c r="Q6">
        <v>42.075041322314021</v>
      </c>
      <c r="R6">
        <v>104.83579545895891</v>
      </c>
      <c r="S6">
        <v>97.371795458958886</v>
      </c>
      <c r="T6">
        <v>24.610041322314022</v>
      </c>
      <c r="U6">
        <v>23.788041322314019</v>
      </c>
      <c r="V6">
        <v>65.875795458958891</v>
      </c>
      <c r="W6">
        <v>144.36279545895891</v>
      </c>
      <c r="X6">
        <v>143.61179554211614</v>
      </c>
      <c r="Y6">
        <v>113.66507110001022</v>
      </c>
      <c r="Z6">
        <v>28.725041322314027</v>
      </c>
      <c r="AA6">
        <v>25.429041322314021</v>
      </c>
      <c r="AB6">
        <v>28.578041322314021</v>
      </c>
      <c r="AC6">
        <v>106.3597954589589</v>
      </c>
      <c r="AD6">
        <v>38.05604132231403</v>
      </c>
      <c r="AE6">
        <v>31.136041322314025</v>
      </c>
      <c r="AF6">
        <v>29.950041322314025</v>
      </c>
      <c r="AG6">
        <v>70.250971030770998</v>
      </c>
      <c r="AH6">
        <v>45.736795499605087</v>
      </c>
    </row>
    <row r="7" spans="1:34" x14ac:dyDescent="0.3">
      <c r="A7" s="56">
        <f ca="1">Exceedance!U7</f>
        <v>46235</v>
      </c>
      <c r="B7" s="1">
        <v>90.766097511070669</v>
      </c>
      <c r="C7" s="1">
        <v>26.595041322314021</v>
      </c>
      <c r="D7" s="1">
        <v>63.897245052054259</v>
      </c>
      <c r="E7">
        <v>81.550359806152628</v>
      </c>
      <c r="F7">
        <v>25.970041322314021</v>
      </c>
      <c r="G7">
        <v>107.33072046189034</v>
      </c>
      <c r="H7">
        <v>25.036041322314023</v>
      </c>
      <c r="I7">
        <v>90.303638494677216</v>
      </c>
      <c r="J7">
        <v>59.479949970087056</v>
      </c>
      <c r="K7">
        <v>80.307741355599418</v>
      </c>
      <c r="L7">
        <v>84.373408986480513</v>
      </c>
      <c r="M7">
        <v>72.394146691398532</v>
      </c>
      <c r="N7">
        <v>37.29427922120253</v>
      </c>
      <c r="O7">
        <v>26.653041322314017</v>
      </c>
      <c r="P7">
        <v>43.074532717409774</v>
      </c>
      <c r="Q7">
        <v>32.737153823983967</v>
      </c>
      <c r="R7">
        <v>77.996392593037882</v>
      </c>
      <c r="S7">
        <v>69.619622101234597</v>
      </c>
      <c r="T7">
        <v>25.10604132231402</v>
      </c>
      <c r="U7">
        <v>25.872041322314026</v>
      </c>
      <c r="V7">
        <v>63.609622101234592</v>
      </c>
      <c r="W7">
        <v>72.916163084841145</v>
      </c>
      <c r="X7">
        <v>77.111343412709999</v>
      </c>
      <c r="Y7">
        <v>75.105343245049127</v>
      </c>
      <c r="Z7">
        <v>24.996041322314024</v>
      </c>
      <c r="AA7">
        <v>25.064041322314019</v>
      </c>
      <c r="AB7">
        <v>55.328254141233138</v>
      </c>
      <c r="AC7">
        <v>69.50588439631656</v>
      </c>
      <c r="AD7">
        <v>60.542565934037505</v>
      </c>
      <c r="AE7">
        <v>28.225951407606448</v>
      </c>
      <c r="AF7">
        <v>54.123046485315299</v>
      </c>
      <c r="AG7">
        <v>69.244113933045739</v>
      </c>
      <c r="AH7">
        <v>56.460490953693608</v>
      </c>
    </row>
    <row r="8" spans="1:34" x14ac:dyDescent="0.3">
      <c r="A8" s="56">
        <f ca="1">Exceedance!U8</f>
        <v>46266</v>
      </c>
      <c r="B8" s="1">
        <v>85.448018025291319</v>
      </c>
      <c r="C8" s="1">
        <v>25.801652892561954</v>
      </c>
      <c r="D8" s="1">
        <v>59.368580409814896</v>
      </c>
      <c r="E8">
        <v>76.633104824100357</v>
      </c>
      <c r="F8">
        <v>23.175652892561956</v>
      </c>
      <c r="G8">
        <v>98.735115186360943</v>
      </c>
      <c r="H8">
        <v>22.853652892561961</v>
      </c>
      <c r="I8">
        <v>83.174745856922158</v>
      </c>
      <c r="J8">
        <v>57.254909378389236</v>
      </c>
      <c r="K8">
        <v>74.232422419532242</v>
      </c>
      <c r="L8">
        <v>76.571760994384917</v>
      </c>
      <c r="M8">
        <v>69.221493207787617</v>
      </c>
      <c r="N8">
        <v>37.897409522170427</v>
      </c>
      <c r="O8">
        <v>23.052652892561955</v>
      </c>
      <c r="P8">
        <v>40.239281555804283</v>
      </c>
      <c r="Q8">
        <v>30.156771412876935</v>
      </c>
      <c r="R8">
        <v>74.298021278661182</v>
      </c>
      <c r="S8">
        <v>65.707250759011643</v>
      </c>
      <c r="T8">
        <v>23.824652892561957</v>
      </c>
      <c r="U8">
        <v>24.122652892561955</v>
      </c>
      <c r="V8">
        <v>62.93712784960821</v>
      </c>
      <c r="W8">
        <v>66.279363699485245</v>
      </c>
      <c r="X8">
        <v>72.43713820705581</v>
      </c>
      <c r="Y8">
        <v>69.57473911755838</v>
      </c>
      <c r="Z8">
        <v>22.533652892561953</v>
      </c>
      <c r="AA8">
        <v>23.456652892561955</v>
      </c>
      <c r="AB8">
        <v>54.567151029337552</v>
      </c>
      <c r="AC8">
        <v>63.56452490940427</v>
      </c>
      <c r="AD8">
        <v>62.292160716254259</v>
      </c>
      <c r="AE8">
        <v>24.682185345288616</v>
      </c>
      <c r="AF8">
        <v>50.605370694275912</v>
      </c>
      <c r="AG8">
        <v>65.781565344144667</v>
      </c>
      <c r="AH8">
        <v>54.373906835640831</v>
      </c>
    </row>
    <row r="9" spans="1:34" x14ac:dyDescent="0.3">
      <c r="A9" s="56">
        <f ca="1">Exceedance!U9</f>
        <v>46296</v>
      </c>
      <c r="B9" s="1">
        <v>77.74333759791665</v>
      </c>
      <c r="C9" s="1">
        <v>29.595041322314017</v>
      </c>
      <c r="D9" s="1">
        <v>56.725862362728677</v>
      </c>
      <c r="E9">
        <v>56.000984277655988</v>
      </c>
      <c r="F9">
        <v>41.627564716997163</v>
      </c>
      <c r="G9">
        <v>62.888777985589307</v>
      </c>
      <c r="H9">
        <v>41.42004132231402</v>
      </c>
      <c r="I9">
        <v>64.084033306921427</v>
      </c>
      <c r="J9">
        <v>51.064257577774704</v>
      </c>
      <c r="K9">
        <v>75.116335506715046</v>
      </c>
      <c r="L9">
        <v>62.827429873525823</v>
      </c>
      <c r="M9">
        <v>51.255249256228801</v>
      </c>
      <c r="N9">
        <v>55.489412970256346</v>
      </c>
      <c r="O9">
        <v>25.15804132231402</v>
      </c>
      <c r="P9">
        <v>54.859838152306615</v>
      </c>
      <c r="Q9">
        <v>44.55392000399474</v>
      </c>
      <c r="R9">
        <v>68.111435629202205</v>
      </c>
      <c r="S9">
        <v>53.925081673297889</v>
      </c>
      <c r="T9">
        <v>28.800041322314023</v>
      </c>
      <c r="U9">
        <v>35.737041322314028</v>
      </c>
      <c r="V9">
        <v>52.352887864388563</v>
      </c>
      <c r="W9">
        <v>57.527888312164869</v>
      </c>
      <c r="X9">
        <v>51.276227685814455</v>
      </c>
      <c r="Y9">
        <v>60.389038276795773</v>
      </c>
      <c r="Z9">
        <v>37.224684629548342</v>
      </c>
      <c r="AA9">
        <v>41.329041322314026</v>
      </c>
      <c r="AB9">
        <v>116.15506058398412</v>
      </c>
      <c r="AC9">
        <v>62.63215443350385</v>
      </c>
      <c r="AD9">
        <v>100.19774782235541</v>
      </c>
      <c r="AE9">
        <v>66.985810880249176</v>
      </c>
      <c r="AF9">
        <v>51.727360072349299</v>
      </c>
      <c r="AG9">
        <v>59.049304798637088</v>
      </c>
      <c r="AH9">
        <v>44.969737839793424</v>
      </c>
    </row>
    <row r="10" spans="1:34" x14ac:dyDescent="0.3">
      <c r="A10" s="56">
        <f ca="1">Exceedance!U10</f>
        <v>46327</v>
      </c>
      <c r="B10" s="1">
        <v>79.402854863312541</v>
      </c>
      <c r="C10" s="1">
        <v>62.477545747136546</v>
      </c>
      <c r="D10" s="1">
        <v>70.237284450367412</v>
      </c>
      <c r="E10">
        <v>74.675900396723563</v>
      </c>
      <c r="F10">
        <v>58.598567631365505</v>
      </c>
      <c r="G10">
        <v>68.036640614824137</v>
      </c>
      <c r="H10">
        <v>66.149050220299259</v>
      </c>
      <c r="I10">
        <v>77.163302303456987</v>
      </c>
      <c r="J10">
        <v>74.745783454323444</v>
      </c>
      <c r="K10">
        <v>63.167741177923538</v>
      </c>
      <c r="L10">
        <v>68.963917938548136</v>
      </c>
      <c r="M10">
        <v>62.238754385943864</v>
      </c>
      <c r="N10">
        <v>60.732227600936433</v>
      </c>
      <c r="O10">
        <v>47.893540284275431</v>
      </c>
      <c r="P10">
        <v>61.262959264079541</v>
      </c>
      <c r="Q10">
        <v>65.051330774915456</v>
      </c>
      <c r="R10">
        <v>90.206307567785657</v>
      </c>
      <c r="S10">
        <v>64.89321899189973</v>
      </c>
      <c r="T10">
        <v>52.205706719958052</v>
      </c>
      <c r="U10">
        <v>54.412938183185602</v>
      </c>
      <c r="V10">
        <v>66.939906977866173</v>
      </c>
      <c r="W10">
        <v>65.746689965846386</v>
      </c>
      <c r="X10">
        <v>64.216802265137332</v>
      </c>
      <c r="Y10">
        <v>71.970266189140276</v>
      </c>
      <c r="Z10">
        <v>59.332926340499888</v>
      </c>
      <c r="AA10">
        <v>60.688998306001672</v>
      </c>
      <c r="AB10">
        <v>78.907623327680582</v>
      </c>
      <c r="AC10">
        <v>70.163110488116146</v>
      </c>
      <c r="AD10">
        <v>105.84023503973317</v>
      </c>
      <c r="AE10">
        <v>68.018705636788894</v>
      </c>
      <c r="AF10">
        <v>64.346701882488887</v>
      </c>
      <c r="AG10">
        <v>64.102418807052743</v>
      </c>
      <c r="AH10">
        <v>60.683465350496206</v>
      </c>
    </row>
    <row r="11" spans="1:34" x14ac:dyDescent="0.3">
      <c r="A11" s="56">
        <f ca="1">Exceedance!U11</f>
        <v>46357</v>
      </c>
      <c r="B11" s="1">
        <v>74.716283358756286</v>
      </c>
      <c r="C11" s="1">
        <v>58.326797272041098</v>
      </c>
      <c r="D11" s="1">
        <v>68.378527265379674</v>
      </c>
      <c r="E11">
        <v>73.078063743281021</v>
      </c>
      <c r="F11">
        <v>59.271286552411027</v>
      </c>
      <c r="G11">
        <v>68.259195301984946</v>
      </c>
      <c r="H11">
        <v>64.380685227642573</v>
      </c>
      <c r="I11">
        <v>80.269512380238893</v>
      </c>
      <c r="J11">
        <v>74.977542902800892</v>
      </c>
      <c r="K11">
        <v>63.184699217187664</v>
      </c>
      <c r="L11">
        <v>70.404048536499744</v>
      </c>
      <c r="M11">
        <v>63.203646198808677</v>
      </c>
      <c r="N11">
        <v>59.040701854300984</v>
      </c>
      <c r="O11">
        <v>49.358491627084611</v>
      </c>
      <c r="P11">
        <v>60.934791239548858</v>
      </c>
      <c r="Q11">
        <v>63.316275134079305</v>
      </c>
      <c r="R11">
        <v>75.175451153378532</v>
      </c>
      <c r="S11">
        <v>65.310826291629724</v>
      </c>
      <c r="T11">
        <v>51.482730277289981</v>
      </c>
      <c r="U11">
        <v>51.709402789291779</v>
      </c>
      <c r="V11">
        <v>67.500037210461727</v>
      </c>
      <c r="W11">
        <v>66.674946298041263</v>
      </c>
      <c r="X11">
        <v>66.142495673975233</v>
      </c>
      <c r="Y11">
        <v>72.344641728778299</v>
      </c>
      <c r="Z11">
        <v>59.029557218516544</v>
      </c>
      <c r="AA11">
        <v>58.018298249535064</v>
      </c>
      <c r="AB11">
        <v>79.735144105269924</v>
      </c>
      <c r="AC11">
        <v>72.024247504386707</v>
      </c>
      <c r="AD11">
        <v>105.78370954105762</v>
      </c>
      <c r="AE11">
        <v>68.841762491348504</v>
      </c>
      <c r="AF11">
        <v>61.72785861190517</v>
      </c>
      <c r="AG11">
        <v>65.650999433954496</v>
      </c>
      <c r="AH11">
        <v>60.67881419551275</v>
      </c>
    </row>
    <row r="12" spans="1:34" x14ac:dyDescent="0.3">
      <c r="A12" s="56">
        <f ca="1">Exceedance!U12</f>
        <v>46388</v>
      </c>
      <c r="B12" s="1">
        <v>83.716283358756286</v>
      </c>
      <c r="C12" s="1">
        <v>68.326797272041105</v>
      </c>
      <c r="D12" s="1">
        <v>77.378527265379674</v>
      </c>
      <c r="E12">
        <v>69.088063743280998</v>
      </c>
      <c r="F12">
        <v>59.269286552411018</v>
      </c>
      <c r="G12">
        <v>65.934195301984943</v>
      </c>
      <c r="H12">
        <v>65.627685227642573</v>
      </c>
      <c r="I12">
        <v>78.797512380238885</v>
      </c>
      <c r="J12">
        <v>89.46654290280091</v>
      </c>
      <c r="K12">
        <v>62.951699217187652</v>
      </c>
      <c r="L12">
        <v>68.383048536499743</v>
      </c>
      <c r="M12">
        <v>61.26464619880867</v>
      </c>
      <c r="N12">
        <v>59.061701854300978</v>
      </c>
      <c r="O12">
        <v>49.125491627084614</v>
      </c>
      <c r="P12">
        <v>61.250791239548853</v>
      </c>
      <c r="Q12">
        <v>63.204275134079303</v>
      </c>
      <c r="R12">
        <v>73.708451153378505</v>
      </c>
      <c r="S12">
        <v>65.497826291629721</v>
      </c>
      <c r="T12">
        <v>51.559730277289979</v>
      </c>
      <c r="U12">
        <v>51.153402789291782</v>
      </c>
      <c r="V12">
        <v>65.468037210461716</v>
      </c>
      <c r="W12">
        <v>66.329946298041264</v>
      </c>
      <c r="X12">
        <v>65.502495673975247</v>
      </c>
      <c r="Y12">
        <v>71.312641728778289</v>
      </c>
      <c r="Z12">
        <v>58.674557218516547</v>
      </c>
      <c r="AA12">
        <v>57.98229824953507</v>
      </c>
      <c r="AB12">
        <v>80.409144105269917</v>
      </c>
      <c r="AC12">
        <v>68.873247504386697</v>
      </c>
      <c r="AD12">
        <v>104.48670954105762</v>
      </c>
      <c r="AE12">
        <v>66.868762491348505</v>
      </c>
      <c r="AF12">
        <v>61.454858611905166</v>
      </c>
      <c r="AG12">
        <v>64.861999433954495</v>
      </c>
      <c r="AH12">
        <v>60.317814195512753</v>
      </c>
    </row>
    <row r="13" spans="1:34" x14ac:dyDescent="0.3">
      <c r="A13" s="56">
        <f ca="1">Exceedance!U13</f>
        <v>46419</v>
      </c>
      <c r="B13" s="1">
        <v>83.775997872425037</v>
      </c>
      <c r="C13" s="1">
        <v>66.779042697327441</v>
      </c>
      <c r="D13" s="1">
        <v>73.954798820342916</v>
      </c>
      <c r="E13">
        <v>70.105573703608655</v>
      </c>
      <c r="F13">
        <v>57.724129789274471</v>
      </c>
      <c r="G13">
        <v>63.698531240502518</v>
      </c>
      <c r="H13">
        <v>69.825780205612659</v>
      </c>
      <c r="I13">
        <v>79.46888214989319</v>
      </c>
      <c r="J13">
        <v>75.259264557368539</v>
      </c>
      <c r="K13">
        <v>61.447825099395303</v>
      </c>
      <c r="L13">
        <v>64.824656742644933</v>
      </c>
      <c r="M13">
        <v>62.547970760214277</v>
      </c>
      <c r="N13">
        <v>57.688279094207331</v>
      </c>
      <c r="O13">
        <v>48.681637598657069</v>
      </c>
      <c r="P13">
        <v>62.4832953131409</v>
      </c>
      <c r="Q13">
        <v>61.522442056587757</v>
      </c>
      <c r="R13">
        <v>70.756020396599936</v>
      </c>
      <c r="S13">
        <v>63.252004392439744</v>
      </c>
      <c r="T13">
        <v>53.659659605294173</v>
      </c>
      <c r="U13">
        <v>50.101008970973218</v>
      </c>
      <c r="V13">
        <v>64.602646512675108</v>
      </c>
      <c r="W13">
        <v>61.240177301456619</v>
      </c>
      <c r="X13">
        <v>62.033415447461508</v>
      </c>
      <c r="Y13">
        <v>67.345515109864266</v>
      </c>
      <c r="Z13">
        <v>57.591664584466564</v>
      </c>
      <c r="AA13">
        <v>60.080398418934898</v>
      </c>
      <c r="AB13">
        <v>80.018581772501861</v>
      </c>
      <c r="AC13">
        <v>72.330836455575096</v>
      </c>
      <c r="AD13">
        <v>98.736902177200648</v>
      </c>
      <c r="AE13">
        <v>67.647591927669623</v>
      </c>
      <c r="AF13">
        <v>59.252388423656285</v>
      </c>
      <c r="AG13">
        <v>60.793257553249219</v>
      </c>
      <c r="AH13">
        <v>61.259767660463126</v>
      </c>
    </row>
    <row r="14" spans="1:34" x14ac:dyDescent="0.3">
      <c r="A14" s="56">
        <f ca="1">Exceedance!U14</f>
        <v>46447</v>
      </c>
      <c r="B14" s="1">
        <v>127.71628335875629</v>
      </c>
      <c r="C14" s="1">
        <v>82.326797272041105</v>
      </c>
      <c r="D14" s="1">
        <v>100.37852726537966</v>
      </c>
      <c r="E14">
        <v>130.17306374328101</v>
      </c>
      <c r="F14">
        <v>104.24428655241104</v>
      </c>
      <c r="G14">
        <v>108.51519530198495</v>
      </c>
      <c r="H14">
        <v>104.93668522764258</v>
      </c>
      <c r="I14">
        <v>104.44551238023888</v>
      </c>
      <c r="J14">
        <v>114.10054290280091</v>
      </c>
      <c r="K14">
        <v>93.912699217187651</v>
      </c>
      <c r="L14">
        <v>92.817048536499726</v>
      </c>
      <c r="M14">
        <v>81.543646198808673</v>
      </c>
      <c r="N14">
        <v>84.661701854300986</v>
      </c>
      <c r="O14">
        <v>68.492491627084618</v>
      </c>
      <c r="P14">
        <v>85.122791239548874</v>
      </c>
      <c r="Q14">
        <v>99.6782751340793</v>
      </c>
      <c r="R14">
        <v>102.34445115337851</v>
      </c>
      <c r="S14">
        <v>86.292826291629723</v>
      </c>
      <c r="T14">
        <v>79.91173027728999</v>
      </c>
      <c r="U14">
        <v>68.085402789291777</v>
      </c>
      <c r="V14">
        <v>90.82803721046173</v>
      </c>
      <c r="W14">
        <v>80.513946298041262</v>
      </c>
      <c r="X14">
        <v>88.391495673975243</v>
      </c>
      <c r="Y14">
        <v>98.127641728778315</v>
      </c>
      <c r="Z14">
        <v>80.816557218516536</v>
      </c>
      <c r="AA14">
        <v>82.597298249535072</v>
      </c>
      <c r="AB14">
        <v>99.888144105269944</v>
      </c>
      <c r="AC14">
        <v>102.1002475043867</v>
      </c>
      <c r="AD14">
        <v>264.99042741047219</v>
      </c>
      <c r="AE14">
        <v>89.012762491348511</v>
      </c>
      <c r="AF14">
        <v>85.160858611905169</v>
      </c>
      <c r="AG14">
        <v>106.13199943395448</v>
      </c>
      <c r="AH14">
        <v>79.450814195512748</v>
      </c>
    </row>
    <row r="15" spans="1:34" x14ac:dyDescent="0.3">
      <c r="A15" s="56">
        <f ca="1">Exceedance!U15</f>
        <v>46478</v>
      </c>
      <c r="B15" s="1">
        <v>153.81613896821347</v>
      </c>
      <c r="C15" s="1">
        <v>89.076598240970412</v>
      </c>
      <c r="D15" s="1">
        <v>118.78004356654795</v>
      </c>
      <c r="E15">
        <v>77.406066115702444</v>
      </c>
      <c r="F15">
        <v>162.71823305713474</v>
      </c>
      <c r="G15">
        <v>96.372126187845225</v>
      </c>
      <c r="H15">
        <v>96.015335574063215</v>
      </c>
      <c r="I15">
        <v>146.81594601456155</v>
      </c>
      <c r="J15">
        <v>131.20511441125575</v>
      </c>
      <c r="K15">
        <v>143.74671691806529</v>
      </c>
      <c r="L15">
        <v>100.59298720432801</v>
      </c>
      <c r="M15">
        <v>95.493948279524972</v>
      </c>
      <c r="N15">
        <v>82.17506611570245</v>
      </c>
      <c r="O15">
        <v>55.815033768649791</v>
      </c>
      <c r="P15">
        <v>73.212949387710268</v>
      </c>
      <c r="Q15">
        <v>116.01294396610517</v>
      </c>
      <c r="R15">
        <v>127.14043232875645</v>
      </c>
      <c r="S15">
        <v>129.16248359640457</v>
      </c>
      <c r="T15">
        <v>58.450066115702455</v>
      </c>
      <c r="U15">
        <v>60.243787353309415</v>
      </c>
      <c r="V15">
        <v>120.77197123310076</v>
      </c>
      <c r="W15">
        <v>57.961066115702444</v>
      </c>
      <c r="X15">
        <v>201.27841941854322</v>
      </c>
      <c r="Y15">
        <v>117.12893647452596</v>
      </c>
      <c r="Z15">
        <v>52.260066115702443</v>
      </c>
      <c r="AA15">
        <v>96.684631489465261</v>
      </c>
      <c r="AB15">
        <v>98.580848488644151</v>
      </c>
      <c r="AC15">
        <v>147.64953092405682</v>
      </c>
      <c r="AD15">
        <v>579.84447344699402</v>
      </c>
      <c r="AE15">
        <v>93.53122967418075</v>
      </c>
      <c r="AF15">
        <v>233.83467206871347</v>
      </c>
      <c r="AG15">
        <v>123.19487135602144</v>
      </c>
      <c r="AH15">
        <v>83.195365698772292</v>
      </c>
    </row>
    <row r="16" spans="1:34" x14ac:dyDescent="0.3">
      <c r="A16" s="56">
        <f ca="1">Exceedance!U16</f>
        <v>46508</v>
      </c>
      <c r="B16" s="1">
        <v>252.04183747899131</v>
      </c>
      <c r="C16" s="1">
        <v>114.17915151566943</v>
      </c>
      <c r="D16" s="1">
        <v>173.04183747904892</v>
      </c>
      <c r="E16">
        <v>136.99250630144255</v>
      </c>
      <c r="F16">
        <v>241.02383747904307</v>
      </c>
      <c r="G16">
        <v>137.37988189284772</v>
      </c>
      <c r="H16">
        <v>139.37121747864609</v>
      </c>
      <c r="I16">
        <v>171.5934108817136</v>
      </c>
      <c r="J16">
        <v>338.87183747903453</v>
      </c>
      <c r="K16">
        <v>149.58320748200077</v>
      </c>
      <c r="L16">
        <v>227.66083747910952</v>
      </c>
      <c r="M16">
        <v>89.202912813754239</v>
      </c>
      <c r="N16">
        <v>105.95009984902728</v>
      </c>
      <c r="O16">
        <v>37.324068227604783</v>
      </c>
      <c r="P16">
        <v>59.107614367300613</v>
      </c>
      <c r="Q16">
        <v>96.950942098308687</v>
      </c>
      <c r="R16">
        <v>195.67314673971495</v>
      </c>
      <c r="S16">
        <v>168.50683747915988</v>
      </c>
      <c r="T16">
        <v>143.46629643167824</v>
      </c>
      <c r="U16">
        <v>66.428837478911902</v>
      </c>
      <c r="V16">
        <v>117.50713694087077</v>
      </c>
      <c r="W16">
        <v>60.359801652892529</v>
      </c>
      <c r="X16">
        <v>256.84383747917434</v>
      </c>
      <c r="Y16">
        <v>131.91904924979283</v>
      </c>
      <c r="Z16">
        <v>47.499801652892536</v>
      </c>
      <c r="AA16">
        <v>122.19383747884886</v>
      </c>
      <c r="AB16">
        <v>116.17083747897821</v>
      </c>
      <c r="AC16">
        <v>351.28764862152536</v>
      </c>
      <c r="AD16">
        <v>473.86902256189364</v>
      </c>
      <c r="AE16">
        <v>156.44383747918889</v>
      </c>
      <c r="AF16">
        <v>155.1703944710039</v>
      </c>
      <c r="AG16">
        <v>100.53090040122214</v>
      </c>
      <c r="AH16">
        <v>92.88167788873136</v>
      </c>
    </row>
    <row r="17" spans="1:34" x14ac:dyDescent="0.3">
      <c r="A17" s="56">
        <f ca="1">Exceedance!U17</f>
        <v>46539</v>
      </c>
      <c r="B17" s="1">
        <v>393.0910448440647</v>
      </c>
      <c r="C17" s="1">
        <v>111.7728607098319</v>
      </c>
      <c r="D17" s="1">
        <v>257.09104484406475</v>
      </c>
      <c r="E17">
        <v>35.77165289256196</v>
      </c>
      <c r="F17">
        <v>326.56304484406468</v>
      </c>
      <c r="G17">
        <v>42.32165289256195</v>
      </c>
      <c r="H17">
        <v>334.17496390012042</v>
      </c>
      <c r="I17">
        <v>456.52103200679494</v>
      </c>
      <c r="J17">
        <v>641.09104484406475</v>
      </c>
      <c r="K17">
        <v>220.37582578967107</v>
      </c>
      <c r="L17">
        <v>532.07504484406491</v>
      </c>
      <c r="M17">
        <v>72.603044740997703</v>
      </c>
      <c r="N17">
        <v>53.573652892561938</v>
      </c>
      <c r="O17">
        <v>32.055276145267278</v>
      </c>
      <c r="P17">
        <v>80.943312063674796</v>
      </c>
      <c r="Q17">
        <v>77.215318502999267</v>
      </c>
      <c r="R17">
        <v>286.34070620761088</v>
      </c>
      <c r="S17">
        <v>159.24004484406476</v>
      </c>
      <c r="T17">
        <v>33.440652892561957</v>
      </c>
      <c r="U17">
        <v>183.46404484406474</v>
      </c>
      <c r="V17">
        <v>319.93603944389201</v>
      </c>
      <c r="W17">
        <v>66.207652892561953</v>
      </c>
      <c r="X17">
        <v>472.25904484406476</v>
      </c>
      <c r="Y17">
        <v>55.942044112713717</v>
      </c>
      <c r="Z17">
        <v>29.910652892561956</v>
      </c>
      <c r="AA17">
        <v>341.45604484406471</v>
      </c>
      <c r="AB17">
        <v>180.51704484406477</v>
      </c>
      <c r="AC17">
        <v>232.4770774939096</v>
      </c>
      <c r="AD17">
        <v>682.04517493818878</v>
      </c>
      <c r="AE17">
        <v>287.79604484406468</v>
      </c>
      <c r="AF17">
        <v>148.58920864650321</v>
      </c>
      <c r="AG17">
        <v>189.91019462174154</v>
      </c>
      <c r="AH17">
        <v>193.30179609264479</v>
      </c>
    </row>
    <row r="18" spans="1:34" x14ac:dyDescent="0.3">
      <c r="A18" s="56">
        <f ca="1">Exceedance!U18</f>
        <v>46569</v>
      </c>
      <c r="B18" s="1">
        <v>225.57579545895891</v>
      </c>
      <c r="C18" s="1">
        <v>47.575795474470134</v>
      </c>
      <c r="D18" s="1">
        <v>116.57579545895344</v>
      </c>
      <c r="E18">
        <v>30.736041322314016</v>
      </c>
      <c r="F18">
        <v>213.36179545895891</v>
      </c>
      <c r="G18">
        <v>28.28604132231402</v>
      </c>
      <c r="H18">
        <v>507.17879563521228</v>
      </c>
      <c r="I18">
        <v>253.70979558086276</v>
      </c>
      <c r="J18">
        <v>286.59279545895339</v>
      </c>
      <c r="K18">
        <v>364.88779551310336</v>
      </c>
      <c r="L18">
        <v>338.0737954589589</v>
      </c>
      <c r="M18">
        <v>27.669041322314019</v>
      </c>
      <c r="N18">
        <v>31.038041322314019</v>
      </c>
      <c r="O18">
        <v>39.037795517583397</v>
      </c>
      <c r="P18">
        <v>52.707795552101132</v>
      </c>
      <c r="Q18">
        <v>124.11479552198371</v>
      </c>
      <c r="R18">
        <v>248.93879550358</v>
      </c>
      <c r="S18">
        <v>34.427795458958911</v>
      </c>
      <c r="T18">
        <v>24.749041322314021</v>
      </c>
      <c r="U18">
        <v>177.95379545895892</v>
      </c>
      <c r="V18">
        <v>332.35379553343739</v>
      </c>
      <c r="W18">
        <v>119.80303615139923</v>
      </c>
      <c r="X18">
        <v>752.588795458959</v>
      </c>
      <c r="Y18">
        <v>30.10004132231402</v>
      </c>
      <c r="Z18">
        <v>25.635041322314024</v>
      </c>
      <c r="AA18">
        <v>253.0987954589589</v>
      </c>
      <c r="AB18">
        <v>104.4737954589589</v>
      </c>
      <c r="AC18">
        <v>77.269795559321267</v>
      </c>
      <c r="AD18">
        <v>356.76679552939015</v>
      </c>
      <c r="AE18">
        <v>148.13779545895892</v>
      </c>
      <c r="AF18">
        <v>188.36979556250515</v>
      </c>
      <c r="AG18">
        <v>129.7767955371321</v>
      </c>
      <c r="AH18">
        <v>132.09479561739218</v>
      </c>
    </row>
    <row r="19" spans="1:34" x14ac:dyDescent="0.3">
      <c r="A19" s="56">
        <f ca="1">Exceedance!U19</f>
        <v>46600</v>
      </c>
      <c r="B19" s="1">
        <v>106.96281882254605</v>
      </c>
      <c r="C19" s="1">
        <v>71.536589314349342</v>
      </c>
      <c r="D19" s="1">
        <v>87.733310625824757</v>
      </c>
      <c r="E19">
        <v>28.923041322314024</v>
      </c>
      <c r="F19">
        <v>189.46501380632461</v>
      </c>
      <c r="G19">
        <v>26.689056238897145</v>
      </c>
      <c r="H19">
        <v>171.19413954893443</v>
      </c>
      <c r="I19">
        <v>110.19072046189032</v>
      </c>
      <c r="J19">
        <v>171.45273685533292</v>
      </c>
      <c r="K19">
        <v>135.73576964221817</v>
      </c>
      <c r="L19">
        <v>144.68944177336579</v>
      </c>
      <c r="M19">
        <v>62.527863768995068</v>
      </c>
      <c r="N19">
        <v>27.41404132231402</v>
      </c>
      <c r="O19">
        <v>67.124458166808367</v>
      </c>
      <c r="P19">
        <v>71.303572920906717</v>
      </c>
      <c r="Q19">
        <v>93.741556527464098</v>
      </c>
      <c r="R19">
        <v>107.98149095369362</v>
      </c>
      <c r="S19">
        <v>73.104474560250978</v>
      </c>
      <c r="T19">
        <v>24.240041322314021</v>
      </c>
      <c r="U19">
        <v>92.481654888119834</v>
      </c>
      <c r="V19">
        <v>122.70173685533294</v>
      </c>
      <c r="W19">
        <v>85.671523856497572</v>
      </c>
      <c r="X19">
        <v>207.54301602987883</v>
      </c>
      <c r="Y19">
        <v>56.06367819261758</v>
      </c>
      <c r="Z19">
        <v>24.143041322314023</v>
      </c>
      <c r="AA19">
        <v>125.20390078975916</v>
      </c>
      <c r="AB19">
        <v>81.361458166808376</v>
      </c>
      <c r="AC19">
        <v>91.622769642218188</v>
      </c>
      <c r="AD19">
        <v>157.55203193730017</v>
      </c>
      <c r="AE19">
        <v>87.960851609431316</v>
      </c>
      <c r="AF19">
        <v>110.63101554385754</v>
      </c>
      <c r="AG19">
        <v>84.811146691398534</v>
      </c>
      <c r="AH19">
        <v>106.06235980615263</v>
      </c>
    </row>
    <row r="20" spans="1:34" x14ac:dyDescent="0.3">
      <c r="A20" s="56">
        <f ca="1">Exceedance!U20</f>
        <v>46631</v>
      </c>
      <c r="B20" s="1">
        <v>102.22537366666181</v>
      </c>
      <c r="C20" s="1">
        <v>68.703061767353987</v>
      </c>
      <c r="D20" s="1">
        <v>82.47862788870809</v>
      </c>
      <c r="E20">
        <v>25.008652892561958</v>
      </c>
      <c r="F20">
        <v>144.92475722364929</v>
      </c>
      <c r="G20">
        <v>23.868405350507899</v>
      </c>
      <c r="H20">
        <v>140.51462832356452</v>
      </c>
      <c r="I20">
        <v>104.96882909522013</v>
      </c>
      <c r="J20">
        <v>160.42179626334138</v>
      </c>
      <c r="K20">
        <v>119.04851542122718</v>
      </c>
      <c r="L20">
        <v>137.33814348691081</v>
      </c>
      <c r="M20">
        <v>61.547820991364084</v>
      </c>
      <c r="N20">
        <v>24.496652892561958</v>
      </c>
      <c r="O20">
        <v>62.071205772646039</v>
      </c>
      <c r="P20">
        <v>66.612851495154615</v>
      </c>
      <c r="Q20">
        <v>89.807362174621403</v>
      </c>
      <c r="R20">
        <v>99.895330275093258</v>
      </c>
      <c r="S20">
        <v>70.101418377574731</v>
      </c>
      <c r="T20">
        <v>22.764652892561962</v>
      </c>
      <c r="U20">
        <v>91.211972370452159</v>
      </c>
      <c r="V20">
        <v>110.23372630008869</v>
      </c>
      <c r="W20">
        <v>79.076268896587337</v>
      </c>
      <c r="X20">
        <v>158.92875500153957</v>
      </c>
      <c r="Y20">
        <v>53.649544292115444</v>
      </c>
      <c r="Z20">
        <v>21.886652892561958</v>
      </c>
      <c r="AA20">
        <v>121.60826693254485</v>
      </c>
      <c r="AB20">
        <v>73.740692528017007</v>
      </c>
      <c r="AC20">
        <v>93.873631953640867</v>
      </c>
      <c r="AD20">
        <v>143.6697580694964</v>
      </c>
      <c r="AE20">
        <v>81.955000109720558</v>
      </c>
      <c r="AF20">
        <v>104.47187610169335</v>
      </c>
      <c r="AG20">
        <v>82.347314741847811</v>
      </c>
      <c r="AH20">
        <v>101.52780296551322</v>
      </c>
    </row>
    <row r="21" spans="1:34" x14ac:dyDescent="0.3">
      <c r="A21" s="56">
        <f ca="1">Exceedance!U21</f>
        <v>46661</v>
      </c>
      <c r="B21" s="1">
        <v>78.75209814574049</v>
      </c>
      <c r="C21" s="1">
        <v>61.734707267487217</v>
      </c>
      <c r="D21" s="1">
        <v>68.744073297472241</v>
      </c>
      <c r="E21">
        <v>27.07704132231402</v>
      </c>
      <c r="F21">
        <v>82.177655567475256</v>
      </c>
      <c r="G21">
        <v>67.830186414982521</v>
      </c>
      <c r="H21">
        <v>81.432656634521152</v>
      </c>
      <c r="I21">
        <v>73.507315411466635</v>
      </c>
      <c r="J21">
        <v>112.05345929608033</v>
      </c>
      <c r="K21">
        <v>78.054626107205024</v>
      </c>
      <c r="L21">
        <v>77.939641290332517</v>
      </c>
      <c r="M21">
        <v>56.891529509076719</v>
      </c>
      <c r="N21">
        <v>27.331041322314022</v>
      </c>
      <c r="O21">
        <v>53.959227400295589</v>
      </c>
      <c r="P21">
        <v>46.971308345849742</v>
      </c>
      <c r="Q21">
        <v>73.387968628558127</v>
      </c>
      <c r="R21">
        <v>68.403899478350908</v>
      </c>
      <c r="S21">
        <v>74.181246226279271</v>
      </c>
      <c r="T21">
        <v>34.796041322314025</v>
      </c>
      <c r="U21">
        <v>62.288826733115407</v>
      </c>
      <c r="V21">
        <v>73.106496766573002</v>
      </c>
      <c r="W21">
        <v>51.22578475399051</v>
      </c>
      <c r="X21">
        <v>100.08265556698082</v>
      </c>
      <c r="Y21">
        <v>45.472357192919411</v>
      </c>
      <c r="Z21">
        <v>39.509041322314012</v>
      </c>
      <c r="AA21">
        <v>146.54243063679434</v>
      </c>
      <c r="AB21">
        <v>65.784255690128958</v>
      </c>
      <c r="AC21">
        <v>115.61968147126296</v>
      </c>
      <c r="AD21">
        <v>124.86323415352274</v>
      </c>
      <c r="AE21">
        <v>64.818806128812639</v>
      </c>
      <c r="AF21">
        <v>76.077792635872996</v>
      </c>
      <c r="AG21">
        <v>58.499896579953145</v>
      </c>
      <c r="AH21">
        <v>61.012603213111589</v>
      </c>
    </row>
    <row r="22" spans="1:34" x14ac:dyDescent="0.3">
      <c r="A22" s="56">
        <f ca="1">Exceedance!U22</f>
        <v>46692</v>
      </c>
      <c r="B22" s="1">
        <v>75.19626086857501</v>
      </c>
      <c r="C22" s="1">
        <v>72.012042928517772</v>
      </c>
      <c r="D22" s="1">
        <v>72.604152184420059</v>
      </c>
      <c r="E22">
        <v>45.993389994021221</v>
      </c>
      <c r="F22">
        <v>81.41853705311523</v>
      </c>
      <c r="G22">
        <v>72.985800265042812</v>
      </c>
      <c r="H22">
        <v>87.777405474623251</v>
      </c>
      <c r="I22">
        <v>89.533392540142955</v>
      </c>
      <c r="J22">
        <v>88.072120548697271</v>
      </c>
      <c r="K22">
        <v>79.352860019717482</v>
      </c>
      <c r="L22">
        <v>80.651063731697235</v>
      </c>
      <c r="M22">
        <v>61.144179916171559</v>
      </c>
      <c r="N22">
        <v>53.679759213928804</v>
      </c>
      <c r="O22">
        <v>60.251656881997995</v>
      </c>
      <c r="P22">
        <v>64.36849902176769</v>
      </c>
      <c r="Q22">
        <v>91.807319782026909</v>
      </c>
      <c r="R22">
        <v>74.854287525972552</v>
      </c>
      <c r="S22">
        <v>77.611725663600808</v>
      </c>
      <c r="T22">
        <v>47.375721111726008</v>
      </c>
      <c r="U22">
        <v>73.362177968798136</v>
      </c>
      <c r="V22">
        <v>75.569107833077325</v>
      </c>
      <c r="W22">
        <v>64.878823114044593</v>
      </c>
      <c r="X22">
        <v>95.519918632063622</v>
      </c>
      <c r="Y22">
        <v>63.063985884695931</v>
      </c>
      <c r="Z22">
        <v>56.225479680257777</v>
      </c>
      <c r="AA22">
        <v>92.967984268225493</v>
      </c>
      <c r="AB22">
        <v>72.452268125423771</v>
      </c>
      <c r="AC22">
        <v>116.71561845448575</v>
      </c>
      <c r="AD22">
        <v>104.56841882129214</v>
      </c>
      <c r="AE22">
        <v>73.498311244163759</v>
      </c>
      <c r="AF22">
        <v>75.948337554201487</v>
      </c>
      <c r="AG22">
        <v>71.66513895119067</v>
      </c>
      <c r="AH22">
        <v>78.538505541978154</v>
      </c>
    </row>
    <row r="23" spans="1:34" x14ac:dyDescent="0.3">
      <c r="A23" s="56">
        <f ca="1">Exceedance!U23</f>
        <v>46722</v>
      </c>
      <c r="B23" s="1">
        <v>69.369469564194176</v>
      </c>
      <c r="C23" s="1">
        <v>68.145777692801687</v>
      </c>
      <c r="D23" s="1">
        <v>68.757623923900724</v>
      </c>
      <c r="E23">
        <v>46.377536327155262</v>
      </c>
      <c r="F23">
        <v>81.351088288219074</v>
      </c>
      <c r="G23">
        <v>71.39209360721091</v>
      </c>
      <c r="H23">
        <v>91.180785657110718</v>
      </c>
      <c r="I23">
        <v>92.400772291481047</v>
      </c>
      <c r="J23">
        <v>88.566691233653856</v>
      </c>
      <c r="K23">
        <v>80.497088687041398</v>
      </c>
      <c r="L23">
        <v>82.577265856087138</v>
      </c>
      <c r="M23">
        <v>61.185052580043944</v>
      </c>
      <c r="N23">
        <v>55.125984521059763</v>
      </c>
      <c r="O23">
        <v>61.278345444731272</v>
      </c>
      <c r="P23">
        <v>65.62408232249328</v>
      </c>
      <c r="Q23">
        <v>77.273363774761137</v>
      </c>
      <c r="R23">
        <v>76.878430443504982</v>
      </c>
      <c r="S23">
        <v>77.484249852387507</v>
      </c>
      <c r="T23">
        <v>45.771845148783541</v>
      </c>
      <c r="U23">
        <v>75.163583901091371</v>
      </c>
      <c r="V23">
        <v>76.422711427513249</v>
      </c>
      <c r="W23">
        <v>66.57711721784608</v>
      </c>
      <c r="X23">
        <v>97.693515919799069</v>
      </c>
      <c r="Y23">
        <v>63.981852080852477</v>
      </c>
      <c r="Z23">
        <v>55.106995669599698</v>
      </c>
      <c r="AA23">
        <v>93.958883743833027</v>
      </c>
      <c r="AB23">
        <v>73.962943729604561</v>
      </c>
      <c r="AC23">
        <v>116.03240573630197</v>
      </c>
      <c r="AD23">
        <v>106.45523278200187</v>
      </c>
      <c r="AE23">
        <v>72.069888285635898</v>
      </c>
      <c r="AF23">
        <v>77.234348806008185</v>
      </c>
      <c r="AG23">
        <v>73.251143582897029</v>
      </c>
      <c r="AH23">
        <v>77.042589060044108</v>
      </c>
    </row>
    <row r="24" spans="1:34" x14ac:dyDescent="0.3">
      <c r="A24" s="56">
        <f ca="1">Exceedance!U24</f>
        <v>46753</v>
      </c>
      <c r="B24" s="1">
        <v>78.369469564194191</v>
      </c>
      <c r="C24" s="1">
        <v>77.145777692801687</v>
      </c>
      <c r="D24" s="1">
        <v>77.757623923900724</v>
      </c>
      <c r="E24">
        <v>46.115536327155262</v>
      </c>
      <c r="F24">
        <v>81.37708828821907</v>
      </c>
      <c r="G24">
        <v>72.490093607210909</v>
      </c>
      <c r="H24">
        <v>91.304785657110699</v>
      </c>
      <c r="I24">
        <v>107.56277229148105</v>
      </c>
      <c r="J24">
        <v>87.956691233653856</v>
      </c>
      <c r="K24">
        <v>80.014088687041379</v>
      </c>
      <c r="L24">
        <v>82.330265856087152</v>
      </c>
      <c r="M24">
        <v>61.189052580043942</v>
      </c>
      <c r="N24">
        <v>54.693984521059761</v>
      </c>
      <c r="O24">
        <v>61.612345444731254</v>
      </c>
      <c r="P24">
        <v>65.554082322493286</v>
      </c>
      <c r="Q24">
        <v>77.444363774761129</v>
      </c>
      <c r="R24">
        <v>78.423430443504984</v>
      </c>
      <c r="S24">
        <v>77.664249852387499</v>
      </c>
      <c r="T24">
        <v>45.17184514878354</v>
      </c>
      <c r="U24">
        <v>74.994583901091403</v>
      </c>
      <c r="V24">
        <v>76.005711427513234</v>
      </c>
      <c r="W24">
        <v>66.382117217846087</v>
      </c>
      <c r="X24">
        <v>98.10151591979907</v>
      </c>
      <c r="Y24">
        <v>63.470852080852467</v>
      </c>
      <c r="Z24">
        <v>55.050995669599693</v>
      </c>
      <c r="AA24">
        <v>94.530883743833016</v>
      </c>
      <c r="AB24">
        <v>71.044943729604569</v>
      </c>
      <c r="AC24">
        <v>114.16440573630194</v>
      </c>
      <c r="AD24">
        <v>105.20923278200188</v>
      </c>
      <c r="AE24">
        <v>69.808888285635888</v>
      </c>
      <c r="AF24">
        <v>76.779348806008201</v>
      </c>
      <c r="AG24">
        <v>71.906143582897045</v>
      </c>
      <c r="AH24">
        <v>75.235589060044106</v>
      </c>
    </row>
    <row r="25" spans="1:34" x14ac:dyDescent="0.3">
      <c r="A25" s="56">
        <f ca="1">Exceedance!U25</f>
        <v>46784</v>
      </c>
      <c r="B25" s="1">
        <v>77.023052172955857</v>
      </c>
      <c r="C25" s="1">
        <v>75.878308164233843</v>
      </c>
      <c r="D25" s="1">
        <v>76.450680444939394</v>
      </c>
      <c r="E25">
        <v>47.437243660887177</v>
      </c>
      <c r="F25">
        <v>80.993985818011382</v>
      </c>
      <c r="G25">
        <v>79.796506922874698</v>
      </c>
      <c r="H25">
        <v>95.975025292135825</v>
      </c>
      <c r="I25">
        <v>94.758012788804862</v>
      </c>
      <c r="J25">
        <v>86.923549863740689</v>
      </c>
      <c r="K25">
        <v>78.199631352393567</v>
      </c>
      <c r="L25">
        <v>84.484861607307337</v>
      </c>
      <c r="M25">
        <v>61.922307252299163</v>
      </c>
      <c r="N25">
        <v>55.753533906797841</v>
      </c>
      <c r="O25">
        <v>65.203968319264732</v>
      </c>
      <c r="P25">
        <v>66.085915721042099</v>
      </c>
      <c r="Q25">
        <v>76.836275789292657</v>
      </c>
      <c r="R25">
        <v>77.831144608440141</v>
      </c>
      <c r="S25">
        <v>79.688201474814107</v>
      </c>
      <c r="T25">
        <v>46.444597074668472</v>
      </c>
      <c r="U25">
        <v>73.780772036504843</v>
      </c>
      <c r="V25">
        <v>75.385504238641417</v>
      </c>
      <c r="W25">
        <v>64.90752901024311</v>
      </c>
      <c r="X25">
        <v>95.426321344328173</v>
      </c>
      <c r="Y25">
        <v>64.202119688539412</v>
      </c>
      <c r="Z25">
        <v>59.949963690915844</v>
      </c>
      <c r="AA25">
        <v>98.188084792617985</v>
      </c>
      <c r="AB25">
        <v>77.452592521242977</v>
      </c>
      <c r="AC25">
        <v>112.24349169236056</v>
      </c>
      <c r="AD25">
        <v>105.54160486058241</v>
      </c>
      <c r="AE25">
        <v>69.302734202691624</v>
      </c>
      <c r="AF25">
        <v>75.848326302394767</v>
      </c>
      <c r="AG25">
        <v>72.306134319484315</v>
      </c>
      <c r="AH25">
        <v>76.885422023912227</v>
      </c>
    </row>
    <row r="26" spans="1:34" x14ac:dyDescent="0.3">
      <c r="A26" s="56">
        <f ca="1">Exceedance!U26</f>
        <v>46813</v>
      </c>
      <c r="B26" s="1">
        <v>101.36946956419418</v>
      </c>
      <c r="C26" s="1">
        <v>100.14577769280167</v>
      </c>
      <c r="D26" s="1">
        <v>100.75762392390072</v>
      </c>
      <c r="E26">
        <v>96.825536327155262</v>
      </c>
      <c r="F26">
        <v>125.84908828821908</v>
      </c>
      <c r="G26">
        <v>111.91509360721089</v>
      </c>
      <c r="H26">
        <v>118.67078565711071</v>
      </c>
      <c r="I26">
        <v>130.95877229148107</v>
      </c>
      <c r="J26">
        <v>122.32169123365385</v>
      </c>
      <c r="K26">
        <v>104.64708868704139</v>
      </c>
      <c r="L26">
        <v>103.04526585608714</v>
      </c>
      <c r="M26">
        <v>87.650052580043933</v>
      </c>
      <c r="N26">
        <v>74.347984521059772</v>
      </c>
      <c r="O26">
        <v>86.143345444731253</v>
      </c>
      <c r="P26">
        <v>104.68908232249328</v>
      </c>
      <c r="Q26">
        <v>107.31536377476114</v>
      </c>
      <c r="R26">
        <v>100.21443044350497</v>
      </c>
      <c r="S26">
        <v>104.02324985238749</v>
      </c>
      <c r="T26">
        <v>62.550845148783523</v>
      </c>
      <c r="U26">
        <v>97.389583901091413</v>
      </c>
      <c r="V26">
        <v>94.452711427513236</v>
      </c>
      <c r="W26">
        <v>89.011117217846078</v>
      </c>
      <c r="X26">
        <v>126.65151591979907</v>
      </c>
      <c r="Y26">
        <v>85.766852080852473</v>
      </c>
      <c r="Z26">
        <v>79.611995669599693</v>
      </c>
      <c r="AA26">
        <v>115.84388374383303</v>
      </c>
      <c r="AB26">
        <v>104.23494372960458</v>
      </c>
      <c r="AC26">
        <v>291.39987042976475</v>
      </c>
      <c r="AD26">
        <v>127.17623278200189</v>
      </c>
      <c r="AE26">
        <v>96.045888285635883</v>
      </c>
      <c r="AF26">
        <v>119.0953488060082</v>
      </c>
      <c r="AG26">
        <v>88.229143582897024</v>
      </c>
      <c r="AH26">
        <v>135.61358906004409</v>
      </c>
    </row>
    <row r="27" spans="1:34" x14ac:dyDescent="0.3">
      <c r="A27" s="56">
        <f ca="1">Exceedance!U27</f>
        <v>46844</v>
      </c>
      <c r="B27" s="1">
        <v>118.74498095792826</v>
      </c>
      <c r="C27" s="1">
        <v>118.76997035561782</v>
      </c>
      <c r="D27" s="1">
        <v>118.75858310271482</v>
      </c>
      <c r="E27">
        <v>163.18213513426997</v>
      </c>
      <c r="F27">
        <v>126.50877267368207</v>
      </c>
      <c r="G27">
        <v>100.21234448623868</v>
      </c>
      <c r="H27">
        <v>161.44476675936849</v>
      </c>
      <c r="I27">
        <v>149.3080620507321</v>
      </c>
      <c r="J27">
        <v>169.94739830135407</v>
      </c>
      <c r="K27">
        <v>123.98785051933217</v>
      </c>
      <c r="L27">
        <v>120.50347510455762</v>
      </c>
      <c r="M27">
        <v>84.901066115702463</v>
      </c>
      <c r="N27">
        <v>62.048592672410642</v>
      </c>
      <c r="O27">
        <v>78.646291226107962</v>
      </c>
      <c r="P27">
        <v>128.07245656196525</v>
      </c>
      <c r="Q27">
        <v>133.44958572909479</v>
      </c>
      <c r="R27">
        <v>143.67173428354189</v>
      </c>
      <c r="S27">
        <v>66.652135037196899</v>
      </c>
      <c r="T27">
        <v>59.260356800081674</v>
      </c>
      <c r="U27">
        <v>131.87711141998781</v>
      </c>
      <c r="V27">
        <v>66.01927070827314</v>
      </c>
      <c r="W27">
        <v>205.48007110799517</v>
      </c>
      <c r="X27">
        <v>168.69749732560621</v>
      </c>
      <c r="Y27">
        <v>55.10906611570244</v>
      </c>
      <c r="Z27">
        <v>98.479201518580609</v>
      </c>
      <c r="AA27">
        <v>113.81561193059719</v>
      </c>
      <c r="AB27">
        <v>149.17053361063742</v>
      </c>
      <c r="AC27">
        <v>596.599664595327</v>
      </c>
      <c r="AD27">
        <v>128.2358310105821</v>
      </c>
      <c r="AE27">
        <v>256.18724154189573</v>
      </c>
      <c r="AF27">
        <v>133.88200527035696</v>
      </c>
      <c r="AG27">
        <v>92.300606533719233</v>
      </c>
      <c r="AH27">
        <v>78.366066115702452</v>
      </c>
    </row>
    <row r="28" spans="1:34" x14ac:dyDescent="0.3">
      <c r="A28" s="56">
        <f ca="1">Exceedance!U28</f>
        <v>46874</v>
      </c>
      <c r="B28" s="1">
        <v>173.04183747910287</v>
      </c>
      <c r="C28" s="1">
        <v>173.04183747906438</v>
      </c>
      <c r="D28" s="1">
        <v>173.04183747908118</v>
      </c>
      <c r="E28">
        <v>262.4638374781315</v>
      </c>
      <c r="F28">
        <v>193.01407349808954</v>
      </c>
      <c r="G28">
        <v>155.65121747885621</v>
      </c>
      <c r="H28">
        <v>211.06322565134749</v>
      </c>
      <c r="I28">
        <v>411.7608374790853</v>
      </c>
      <c r="J28">
        <v>194.96383747918875</v>
      </c>
      <c r="K28">
        <v>285.82083747913168</v>
      </c>
      <c r="L28">
        <v>130.78283747916961</v>
      </c>
      <c r="M28">
        <v>124.52341527480172</v>
      </c>
      <c r="N28">
        <v>40.961645761490999</v>
      </c>
      <c r="O28">
        <v>64.367100933644878</v>
      </c>
      <c r="P28">
        <v>109.43373844736411</v>
      </c>
      <c r="Q28">
        <v>210.28697192006462</v>
      </c>
      <c r="R28">
        <v>238.34983747918841</v>
      </c>
      <c r="S28">
        <v>175.51906363879471</v>
      </c>
      <c r="T28">
        <v>65.398768693417722</v>
      </c>
      <c r="U28">
        <v>143.96118180065406</v>
      </c>
      <c r="V28">
        <v>69.078246398548899</v>
      </c>
      <c r="W28">
        <v>280.46183747916808</v>
      </c>
      <c r="X28">
        <v>195.39196395152132</v>
      </c>
      <c r="Y28">
        <v>50.562801652892531</v>
      </c>
      <c r="Z28">
        <v>145.05383747872818</v>
      </c>
      <c r="AA28">
        <v>177.13483747901961</v>
      </c>
      <c r="AB28">
        <v>355.46038473099202</v>
      </c>
      <c r="AC28">
        <v>527.20162008183786</v>
      </c>
      <c r="AD28">
        <v>272.73883747929972</v>
      </c>
      <c r="AE28">
        <v>177.23091625995897</v>
      </c>
      <c r="AF28">
        <v>112.48210544603552</v>
      </c>
      <c r="AG28">
        <v>104.3613934181765</v>
      </c>
      <c r="AH28">
        <v>162.80552191145631</v>
      </c>
    </row>
    <row r="29" spans="1:34" x14ac:dyDescent="0.3">
      <c r="A29" s="56">
        <f ca="1">Exceedance!U29</f>
        <v>46905</v>
      </c>
      <c r="B29" s="1">
        <v>257.09104484406475</v>
      </c>
      <c r="C29" s="1">
        <v>257.09104484406475</v>
      </c>
      <c r="D29" s="1">
        <v>257.09104484406475</v>
      </c>
      <c r="E29">
        <v>326.70504484406473</v>
      </c>
      <c r="F29">
        <v>57.185652892561947</v>
      </c>
      <c r="G29">
        <v>375.8529639001199</v>
      </c>
      <c r="H29">
        <v>516.82721389716096</v>
      </c>
      <c r="I29">
        <v>712.05604484406479</v>
      </c>
      <c r="J29">
        <v>327.47404484406474</v>
      </c>
      <c r="K29">
        <v>600.25704484406481</v>
      </c>
      <c r="L29">
        <v>107.92404484406475</v>
      </c>
      <c r="M29">
        <v>53.75165289256195</v>
      </c>
      <c r="N29">
        <v>38.291148096206101</v>
      </c>
      <c r="O29">
        <v>89.114787052798036</v>
      </c>
      <c r="P29">
        <v>87.284684622209014</v>
      </c>
      <c r="Q29">
        <v>333.49846508541594</v>
      </c>
      <c r="R29">
        <v>186.49304484406471</v>
      </c>
      <c r="S29">
        <v>35.933652892561959</v>
      </c>
      <c r="T29">
        <v>184.69873472263717</v>
      </c>
      <c r="U29">
        <v>397.97658131575059</v>
      </c>
      <c r="V29">
        <v>116.72811113571169</v>
      </c>
      <c r="W29">
        <v>537.49704484406482</v>
      </c>
      <c r="X29">
        <v>86.39504425619387</v>
      </c>
      <c r="Y29">
        <v>31.151652892561948</v>
      </c>
      <c r="Z29">
        <v>349.29204484406466</v>
      </c>
      <c r="AA29">
        <v>223.37104484406473</v>
      </c>
      <c r="AB29">
        <v>240.76647499626691</v>
      </c>
      <c r="AC29">
        <v>731.04920490320512</v>
      </c>
      <c r="AD29">
        <v>360.86004484406476</v>
      </c>
      <c r="AE29">
        <v>166.66528434363315</v>
      </c>
      <c r="AF29">
        <v>245.52182733953859</v>
      </c>
      <c r="AG29">
        <v>235.18262741441225</v>
      </c>
      <c r="AH29">
        <v>36.429652892561961</v>
      </c>
    </row>
    <row r="30" spans="1:34" x14ac:dyDescent="0.3">
      <c r="A30" s="56">
        <f ca="1">Exceedance!U30</f>
        <v>46935</v>
      </c>
      <c r="B30" s="1">
        <v>116.57579545895892</v>
      </c>
      <c r="C30" s="1">
        <v>116.57579545895892</v>
      </c>
      <c r="D30" s="1">
        <v>116.57579545895892</v>
      </c>
      <c r="E30">
        <v>213.76979545895898</v>
      </c>
      <c r="F30">
        <v>30.557041322314021</v>
      </c>
      <c r="G30">
        <v>509.29679563521233</v>
      </c>
      <c r="H30">
        <v>265.56879555990139</v>
      </c>
      <c r="I30">
        <v>286.4077954589535</v>
      </c>
      <c r="J30">
        <v>386.42179545895891</v>
      </c>
      <c r="K30">
        <v>335.42479545895895</v>
      </c>
      <c r="L30">
        <v>30.956041322314025</v>
      </c>
      <c r="M30">
        <v>30.775041322314024</v>
      </c>
      <c r="N30">
        <v>37.379795524664033</v>
      </c>
      <c r="O30">
        <v>52.951795541722014</v>
      </c>
      <c r="P30">
        <v>134.41379554096224</v>
      </c>
      <c r="Q30">
        <v>240.2037954723325</v>
      </c>
      <c r="R30">
        <v>37.288795458958923</v>
      </c>
      <c r="S30">
        <v>23.696041322314024</v>
      </c>
      <c r="T30">
        <v>179.12979546694095</v>
      </c>
      <c r="U30">
        <v>334.57679548393941</v>
      </c>
      <c r="V30">
        <v>159.30579558012221</v>
      </c>
      <c r="W30">
        <v>748.41479545895891</v>
      </c>
      <c r="X30">
        <v>37.407795458958915</v>
      </c>
      <c r="Y30">
        <v>27.003041322314019</v>
      </c>
      <c r="Z30">
        <v>247.83479545895344</v>
      </c>
      <c r="AA30">
        <v>110.20479545895343</v>
      </c>
      <c r="AB30">
        <v>80.945795553278828</v>
      </c>
      <c r="AC30">
        <v>351.17179549714569</v>
      </c>
      <c r="AD30">
        <v>161.03179545895892</v>
      </c>
      <c r="AE30">
        <v>195.41879559306096</v>
      </c>
      <c r="AF30">
        <v>140.37679550360468</v>
      </c>
      <c r="AG30">
        <v>134.92679559627658</v>
      </c>
      <c r="AH30">
        <v>32.078041322314021</v>
      </c>
    </row>
    <row r="31" spans="1:34" x14ac:dyDescent="0.3">
      <c r="A31" s="56">
        <f ca="1">Exceedance!U31</f>
        <v>46966</v>
      </c>
      <c r="B31" s="1">
        <v>87.733310625824757</v>
      </c>
      <c r="C31" s="1">
        <v>87.733310625824757</v>
      </c>
      <c r="D31" s="1">
        <v>87.733310625824757</v>
      </c>
      <c r="E31">
        <v>184.64001573245417</v>
      </c>
      <c r="F31">
        <v>41.753613300570926</v>
      </c>
      <c r="G31">
        <v>167.19370459571761</v>
      </c>
      <c r="H31">
        <v>114.12616308484114</v>
      </c>
      <c r="I31">
        <v>173.94983521598866</v>
      </c>
      <c r="J31">
        <v>140.12203193730014</v>
      </c>
      <c r="K31">
        <v>146.48224505205425</v>
      </c>
      <c r="L31">
        <v>74.428745140191992</v>
      </c>
      <c r="M31">
        <v>27.627041322314025</v>
      </c>
      <c r="N31">
        <v>66.837769642218191</v>
      </c>
      <c r="O31">
        <v>71.945638494677212</v>
      </c>
      <c r="P31">
        <v>96.752572920906715</v>
      </c>
      <c r="Q31">
        <v>108.55517947828378</v>
      </c>
      <c r="R31">
        <v>77.051441773365738</v>
      </c>
      <c r="S31">
        <v>25.924041322314025</v>
      </c>
      <c r="T31">
        <v>92.486523740578832</v>
      </c>
      <c r="U31">
        <v>121.81013029795589</v>
      </c>
      <c r="V31">
        <v>89.189818822546059</v>
      </c>
      <c r="W31">
        <v>201.06739154172953</v>
      </c>
      <c r="X31">
        <v>70.39472046189033</v>
      </c>
      <c r="Y31">
        <v>24.502041322314025</v>
      </c>
      <c r="Z31">
        <v>126.7496384946772</v>
      </c>
      <c r="AA31">
        <v>85.075245052054271</v>
      </c>
      <c r="AB31">
        <v>92.495540134021482</v>
      </c>
      <c r="AC31">
        <v>159.09362210123456</v>
      </c>
      <c r="AD31">
        <v>98.912966363529677</v>
      </c>
      <c r="AE31">
        <v>112.70672046189033</v>
      </c>
      <c r="AF31">
        <v>89.791704068447714</v>
      </c>
      <c r="AG31">
        <v>108.76337619959524</v>
      </c>
      <c r="AH31">
        <v>29.240041322314024</v>
      </c>
    </row>
    <row r="32" spans="1:34" x14ac:dyDescent="0.3">
      <c r="A32" s="56">
        <f ca="1">Exceedance!U32</f>
        <v>46997</v>
      </c>
      <c r="B32" s="1">
        <v>82.478627888702434</v>
      </c>
      <c r="C32" s="1">
        <v>82.478627888702434</v>
      </c>
      <c r="D32" s="1">
        <v>82.478627888702434</v>
      </c>
      <c r="E32">
        <v>144.18675529876629</v>
      </c>
      <c r="F32">
        <v>38.013305361977196</v>
      </c>
      <c r="G32">
        <v>139.94406558616771</v>
      </c>
      <c r="H32">
        <v>108.52193726848444</v>
      </c>
      <c r="I32">
        <v>162.83825876034336</v>
      </c>
      <c r="J32">
        <v>123.31067726645402</v>
      </c>
      <c r="K32">
        <v>139.21065108393145</v>
      </c>
      <c r="L32">
        <v>74.426794673677662</v>
      </c>
      <c r="M32">
        <v>24.594652892561957</v>
      </c>
      <c r="N32">
        <v>63.024032080470448</v>
      </c>
      <c r="O32">
        <v>67.555725648131869</v>
      </c>
      <c r="P32">
        <v>92.717274317132834</v>
      </c>
      <c r="Q32">
        <v>100.17070052857787</v>
      </c>
      <c r="R32">
        <v>73.741908292158428</v>
      </c>
      <c r="S32">
        <v>24.330652892561954</v>
      </c>
      <c r="T32">
        <v>91.332046462825616</v>
      </c>
      <c r="U32">
        <v>110.34756762987566</v>
      </c>
      <c r="V32">
        <v>82.481455495493705</v>
      </c>
      <c r="W32">
        <v>157.6187541704993</v>
      </c>
      <c r="X32">
        <v>66.642630308508956</v>
      </c>
      <c r="Y32">
        <v>22.927652892561952</v>
      </c>
      <c r="Z32">
        <v>121.12221610595648</v>
      </c>
      <c r="AA32">
        <v>77.679753989533012</v>
      </c>
      <c r="AB32">
        <v>94.724332235779428</v>
      </c>
      <c r="AC32">
        <v>145.44220713738983</v>
      </c>
      <c r="AD32">
        <v>92.068148516611402</v>
      </c>
      <c r="AE32">
        <v>106.94430042481184</v>
      </c>
      <c r="AF32">
        <v>87.344303683377348</v>
      </c>
      <c r="AG32">
        <v>103.99275727572508</v>
      </c>
      <c r="AH32">
        <v>25.911652892561953</v>
      </c>
    </row>
    <row r="33" spans="1:34" x14ac:dyDescent="0.3">
      <c r="A33" s="56">
        <f ca="1">Exceedance!U33</f>
        <v>47027</v>
      </c>
      <c r="B33" s="1">
        <v>78.744073297477541</v>
      </c>
      <c r="C33" s="1">
        <v>61.744073297477541</v>
      </c>
      <c r="D33" s="1">
        <v>68.744073297477527</v>
      </c>
      <c r="E33">
        <v>82.755655567055243</v>
      </c>
      <c r="F33">
        <v>73.934111030671616</v>
      </c>
      <c r="G33">
        <v>82.027655854081033</v>
      </c>
      <c r="H33">
        <v>76.43580516199853</v>
      </c>
      <c r="I33">
        <v>112.3635938749583</v>
      </c>
      <c r="J33">
        <v>83.463455099419235</v>
      </c>
      <c r="K33">
        <v>80.000860352252573</v>
      </c>
      <c r="L33">
        <v>66.127919973512164</v>
      </c>
      <c r="M33">
        <v>27.515041322314023</v>
      </c>
      <c r="N33">
        <v>55.269180837236746</v>
      </c>
      <c r="O33">
        <v>47.566328702810118</v>
      </c>
      <c r="P33">
        <v>75.279709849239552</v>
      </c>
      <c r="Q33">
        <v>69.636541682328129</v>
      </c>
      <c r="R33">
        <v>78.127091740314199</v>
      </c>
      <c r="S33">
        <v>35.650041322314024</v>
      </c>
      <c r="T33">
        <v>62.341846014582295</v>
      </c>
      <c r="U33">
        <v>75.118065654884276</v>
      </c>
      <c r="V33">
        <v>54.458297742341408</v>
      </c>
      <c r="W33">
        <v>101.07565556680537</v>
      </c>
      <c r="X33">
        <v>54.19210534986712</v>
      </c>
      <c r="Y33">
        <v>39.84104132231402</v>
      </c>
      <c r="Z33">
        <v>145.47218452872821</v>
      </c>
      <c r="AA33">
        <v>69.06530694176665</v>
      </c>
      <c r="AB33">
        <v>116.31719815829665</v>
      </c>
      <c r="AC33">
        <v>126.40254502207651</v>
      </c>
      <c r="AD33">
        <v>75.517393059251063</v>
      </c>
      <c r="AE33">
        <v>78.133073068879</v>
      </c>
      <c r="AF33">
        <v>62.66838782699044</v>
      </c>
      <c r="AG33">
        <v>63.74096493348847</v>
      </c>
      <c r="AH33">
        <v>27.762041322314023</v>
      </c>
    </row>
    <row r="34" spans="1:34" x14ac:dyDescent="0.3">
      <c r="A34" s="56">
        <f ca="1">Exceedance!U34</f>
        <v>47058</v>
      </c>
      <c r="B34" s="1">
        <v>75.628020741932758</v>
      </c>
      <c r="C34" s="1">
        <v>72.435967761799304</v>
      </c>
      <c r="D34" s="1">
        <v>73.031994251866536</v>
      </c>
      <c r="E34">
        <v>82.328083656115993</v>
      </c>
      <c r="F34">
        <v>76.970313993205366</v>
      </c>
      <c r="G34">
        <v>88.716871735709532</v>
      </c>
      <c r="H34">
        <v>91.994474820109133</v>
      </c>
      <c r="I34">
        <v>89.87031302864068</v>
      </c>
      <c r="J34">
        <v>83.405632995501463</v>
      </c>
      <c r="K34">
        <v>83.067421434536229</v>
      </c>
      <c r="L34">
        <v>66.641308390412831</v>
      </c>
      <c r="M34">
        <v>56.216961522086116</v>
      </c>
      <c r="N34">
        <v>61.32019101355305</v>
      </c>
      <c r="O34">
        <v>64.974495712766725</v>
      </c>
      <c r="P34">
        <v>94.116224167486109</v>
      </c>
      <c r="Q34">
        <v>75.948918415653154</v>
      </c>
      <c r="R34">
        <v>80.443101263953096</v>
      </c>
      <c r="S34">
        <v>54.461916368585626</v>
      </c>
      <c r="T34">
        <v>73.542867897395453</v>
      </c>
      <c r="U34">
        <v>76.996200648311188</v>
      </c>
      <c r="V34">
        <v>67.425643354803455</v>
      </c>
      <c r="W34">
        <v>96.026679682606058</v>
      </c>
      <c r="X34">
        <v>71.920843420771732</v>
      </c>
      <c r="Y34">
        <v>61.939864530866743</v>
      </c>
      <c r="Z34">
        <v>92.974407470366785</v>
      </c>
      <c r="AA34">
        <v>75.021038135001177</v>
      </c>
      <c r="AB34">
        <v>116.34267575206533</v>
      </c>
      <c r="AC34">
        <v>106.36995110054464</v>
      </c>
      <c r="AD34">
        <v>81.49545925261333</v>
      </c>
      <c r="AE34">
        <v>77.587293123261134</v>
      </c>
      <c r="AF34">
        <v>75.194001009354849</v>
      </c>
      <c r="AG34">
        <v>81.061423381569554</v>
      </c>
      <c r="AH34">
        <v>48.73978856033127</v>
      </c>
    </row>
    <row r="35" spans="1:34" x14ac:dyDescent="0.3">
      <c r="A35" s="56">
        <f ca="1">Exceedance!U35</f>
        <v>47088</v>
      </c>
      <c r="B35" s="1">
        <v>69.81562143333052</v>
      </c>
      <c r="C35" s="1">
        <v>68.583833353859276</v>
      </c>
      <c r="D35" s="1">
        <v>69.199727393595438</v>
      </c>
      <c r="E35">
        <v>82.322453111319845</v>
      </c>
      <c r="F35">
        <v>75.419357792978857</v>
      </c>
      <c r="G35">
        <v>92.065300793566522</v>
      </c>
      <c r="H35">
        <v>94.689823980779437</v>
      </c>
      <c r="I35">
        <v>90.253490129595363</v>
      </c>
      <c r="J35">
        <v>84.501220762018178</v>
      </c>
      <c r="K35">
        <v>84.879035482354112</v>
      </c>
      <c r="L35">
        <v>66.366418670093253</v>
      </c>
      <c r="M35">
        <v>57.551926906155664</v>
      </c>
      <c r="N35">
        <v>62.298897380671477</v>
      </c>
      <c r="O35">
        <v>66.171678903192287</v>
      </c>
      <c r="P35">
        <v>78.555798306402309</v>
      </c>
      <c r="Q35">
        <v>77.892049029508257</v>
      </c>
      <c r="R35">
        <v>80.261271306084865</v>
      </c>
      <c r="S35">
        <v>53.088913580871818</v>
      </c>
      <c r="T35">
        <v>75.234230160641971</v>
      </c>
      <c r="U35">
        <v>77.764940669921558</v>
      </c>
      <c r="V35">
        <v>69.016131466630256</v>
      </c>
      <c r="W35">
        <v>98.313069005359608</v>
      </c>
      <c r="X35">
        <v>70.968304868130787</v>
      </c>
      <c r="Y35">
        <v>61.081926681895631</v>
      </c>
      <c r="Z35">
        <v>94.074087719379023</v>
      </c>
      <c r="AA35">
        <v>76.981539406167897</v>
      </c>
      <c r="AB35">
        <v>115.49696494380085</v>
      </c>
      <c r="AC35">
        <v>108.16991613722948</v>
      </c>
      <c r="AD35">
        <v>81.008874561033792</v>
      </c>
      <c r="AE35">
        <v>78.949536227369848</v>
      </c>
      <c r="AF35">
        <v>76.614701042999997</v>
      </c>
      <c r="AG35">
        <v>79.13300416095521</v>
      </c>
      <c r="AH35">
        <v>49.107114845675639</v>
      </c>
    </row>
    <row r="36" spans="1:34" x14ac:dyDescent="0.3">
      <c r="A36" s="56">
        <f ca="1">Exceedance!U36</f>
        <v>47119</v>
      </c>
      <c r="B36" s="1">
        <v>78.815621433330506</v>
      </c>
      <c r="C36" s="1">
        <v>77.583833353859276</v>
      </c>
      <c r="D36" s="1">
        <v>78.199727393595424</v>
      </c>
      <c r="E36">
        <v>82.31145311131985</v>
      </c>
      <c r="F36">
        <v>76.421357792978867</v>
      </c>
      <c r="G36">
        <v>91.990300793566519</v>
      </c>
      <c r="H36">
        <v>109.78782398077944</v>
      </c>
      <c r="I36">
        <v>89.654490129595374</v>
      </c>
      <c r="J36">
        <v>83.945220762018167</v>
      </c>
      <c r="K36">
        <v>84.576035482354101</v>
      </c>
      <c r="L36">
        <v>66.177418670093246</v>
      </c>
      <c r="M36">
        <v>57.153926906155654</v>
      </c>
      <c r="N36">
        <v>62.731897380671477</v>
      </c>
      <c r="O36">
        <v>66.141678903192286</v>
      </c>
      <c r="P36">
        <v>78.72179830640232</v>
      </c>
      <c r="Q36">
        <v>79.401049029508286</v>
      </c>
      <c r="R36">
        <v>80.39327130608487</v>
      </c>
      <c r="S36">
        <v>52.50591358087182</v>
      </c>
      <c r="T36">
        <v>75.08723016064198</v>
      </c>
      <c r="U36">
        <v>77.34494066992157</v>
      </c>
      <c r="V36">
        <v>68.800131466630248</v>
      </c>
      <c r="W36">
        <v>98.580069005359604</v>
      </c>
      <c r="X36">
        <v>69.29930486813079</v>
      </c>
      <c r="Y36">
        <v>61.055926681895635</v>
      </c>
      <c r="Z36">
        <v>94.761087719379006</v>
      </c>
      <c r="AA36">
        <v>74.511539406167884</v>
      </c>
      <c r="AB36">
        <v>113.64296494380083</v>
      </c>
      <c r="AC36">
        <v>106.92491613722947</v>
      </c>
      <c r="AD36">
        <v>78.775874561033788</v>
      </c>
      <c r="AE36">
        <v>78.498536227369826</v>
      </c>
      <c r="AF36">
        <v>75.909701042999998</v>
      </c>
      <c r="AG36">
        <v>78.066004160955202</v>
      </c>
      <c r="AH36">
        <v>48.846114845675643</v>
      </c>
    </row>
    <row r="37" spans="1:34" x14ac:dyDescent="0.3">
      <c r="A37" s="56">
        <f ca="1">Exceedance!U37</f>
        <v>47150</v>
      </c>
      <c r="B37" s="1">
        <v>75.252819359137234</v>
      </c>
      <c r="C37" s="1">
        <v>74.140236577679346</v>
      </c>
      <c r="D37" s="1">
        <v>74.696527968408788</v>
      </c>
      <c r="E37">
        <v>78.725344745708256</v>
      </c>
      <c r="F37">
        <v>80.44422639365834</v>
      </c>
      <c r="G37">
        <v>93.256013619995571</v>
      </c>
      <c r="H37">
        <v>93.326776498768524</v>
      </c>
      <c r="I37">
        <v>85.246958826731287</v>
      </c>
      <c r="J37">
        <v>80.50845746246803</v>
      </c>
      <c r="K37">
        <v>83.439193338900466</v>
      </c>
      <c r="L37">
        <v>63.939087831051971</v>
      </c>
      <c r="M37">
        <v>55.871030753947046</v>
      </c>
      <c r="N37">
        <v>63.603778279316167</v>
      </c>
      <c r="O37">
        <v>64.179129331915604</v>
      </c>
      <c r="P37">
        <v>75.118075889653696</v>
      </c>
      <c r="Q37">
        <v>75.856657187942957</v>
      </c>
      <c r="R37">
        <v>79.582761179689555</v>
      </c>
      <c r="S37">
        <v>51.26792194401326</v>
      </c>
      <c r="T37">
        <v>70.802143370902428</v>
      </c>
      <c r="U37">
        <v>73.764720605090446</v>
      </c>
      <c r="V37">
        <v>65.801667131149912</v>
      </c>
      <c r="W37">
        <v>92.360901037098998</v>
      </c>
      <c r="X37">
        <v>66.946920526053631</v>
      </c>
      <c r="Y37">
        <v>63.154740228808961</v>
      </c>
      <c r="Z37">
        <v>94.848046972342345</v>
      </c>
      <c r="AA37">
        <v>77.156035592667763</v>
      </c>
      <c r="AB37">
        <v>110.62297815023764</v>
      </c>
      <c r="AC37">
        <v>103.32502102717501</v>
      </c>
      <c r="AD37">
        <v>73.361628635772462</v>
      </c>
      <c r="AE37">
        <v>74.705806915043723</v>
      </c>
      <c r="AF37">
        <v>72.457600942064531</v>
      </c>
      <c r="AG37">
        <v>76.026261822798261</v>
      </c>
      <c r="AH37">
        <v>48.068135989642514</v>
      </c>
    </row>
    <row r="38" spans="1:34" x14ac:dyDescent="0.3">
      <c r="A38" s="56">
        <f ca="1">Exceedance!U38</f>
        <v>47178</v>
      </c>
      <c r="B38" s="1">
        <v>101.81562143333051</v>
      </c>
      <c r="C38" s="1">
        <v>100.58383335385926</v>
      </c>
      <c r="D38" s="1">
        <v>101.19972739359542</v>
      </c>
      <c r="E38">
        <v>126.68345311131986</v>
      </c>
      <c r="F38">
        <v>115.97935779297887</v>
      </c>
      <c r="G38">
        <v>119.40530079356652</v>
      </c>
      <c r="H38">
        <v>133.16582398077944</v>
      </c>
      <c r="I38">
        <v>123.81649012959539</v>
      </c>
      <c r="J38">
        <v>109.65622076201815</v>
      </c>
      <c r="K38">
        <v>105.68903548235411</v>
      </c>
      <c r="L38">
        <v>91.77641867009325</v>
      </c>
      <c r="M38">
        <v>76.814926906155648</v>
      </c>
      <c r="N38">
        <v>87.166897380671486</v>
      </c>
      <c r="O38">
        <v>105.2686789031923</v>
      </c>
      <c r="P38">
        <v>107.42779830640231</v>
      </c>
      <c r="Q38">
        <v>101.36204902950827</v>
      </c>
      <c r="R38">
        <v>108.12027130608486</v>
      </c>
      <c r="S38">
        <v>69.759913580871824</v>
      </c>
      <c r="T38">
        <v>97.45923016064198</v>
      </c>
      <c r="U38">
        <v>95.758940669921571</v>
      </c>
      <c r="V38">
        <v>91.48813146663025</v>
      </c>
      <c r="W38">
        <v>127.19706900535961</v>
      </c>
      <c r="X38">
        <v>91.363304868130783</v>
      </c>
      <c r="Y38">
        <v>85.667926681895636</v>
      </c>
      <c r="Z38">
        <v>116.094087719379</v>
      </c>
      <c r="AA38">
        <v>107.0025394061679</v>
      </c>
      <c r="AB38">
        <v>283.17044009490604</v>
      </c>
      <c r="AC38">
        <v>128.88491613722948</v>
      </c>
      <c r="AD38">
        <v>103.4178745610338</v>
      </c>
      <c r="AE38">
        <v>121.17853622736985</v>
      </c>
      <c r="AF38">
        <v>91.392701042999988</v>
      </c>
      <c r="AG38">
        <v>137.93100416095521</v>
      </c>
      <c r="AH38">
        <v>99.352114845675644</v>
      </c>
    </row>
    <row r="39" spans="1:34" x14ac:dyDescent="0.3">
      <c r="A39" s="56">
        <f ca="1">Exceedance!U39</f>
        <v>47209</v>
      </c>
      <c r="B39" s="1">
        <v>118.75254994015557</v>
      </c>
      <c r="C39" s="1">
        <v>118.77645180942623</v>
      </c>
      <c r="D39" s="1">
        <v>118.76425016141781</v>
      </c>
      <c r="E39">
        <v>127.63682471617784</v>
      </c>
      <c r="F39">
        <v>104.42944398153411</v>
      </c>
      <c r="G39">
        <v>165.88001264793667</v>
      </c>
      <c r="H39">
        <v>147.85707539314407</v>
      </c>
      <c r="I39">
        <v>172.45313299458212</v>
      </c>
      <c r="J39">
        <v>128.77971257383047</v>
      </c>
      <c r="K39">
        <v>124.25395237161673</v>
      </c>
      <c r="L39">
        <v>86.212066115702441</v>
      </c>
      <c r="M39">
        <v>63.324064514768054</v>
      </c>
      <c r="N39">
        <v>80.194749667718298</v>
      </c>
      <c r="O39">
        <v>129.12001299787832</v>
      </c>
      <c r="P39">
        <v>132.68231249423354</v>
      </c>
      <c r="Q39">
        <v>145.88058105557803</v>
      </c>
      <c r="R39">
        <v>69.739685026696222</v>
      </c>
      <c r="S39">
        <v>61.76355833012461</v>
      </c>
      <c r="T39">
        <v>128.36213823587281</v>
      </c>
      <c r="U39">
        <v>68.115238644352686</v>
      </c>
      <c r="V39">
        <v>208.3096988261338</v>
      </c>
      <c r="W39">
        <v>169.29584268988793</v>
      </c>
      <c r="X39">
        <v>56.416066115702449</v>
      </c>
      <c r="Y39">
        <v>100.65747860004736</v>
      </c>
      <c r="Z39">
        <v>115.50624425239903</v>
      </c>
      <c r="AA39">
        <v>153.16907643273751</v>
      </c>
      <c r="AB39">
        <v>593.36058630178309</v>
      </c>
      <c r="AC39">
        <v>130.98575360085516</v>
      </c>
      <c r="AD39">
        <v>266.98960873441524</v>
      </c>
      <c r="AE39">
        <v>136.41752782844702</v>
      </c>
      <c r="AF39">
        <v>94.237128870936544</v>
      </c>
      <c r="AG39">
        <v>80.101066115702423</v>
      </c>
      <c r="AH39">
        <v>165.07985212763333</v>
      </c>
    </row>
    <row r="40" spans="1:34" x14ac:dyDescent="0.3">
      <c r="A40" s="56">
        <f ca="1">Exceedance!U40</f>
        <v>47239</v>
      </c>
      <c r="B40" s="1">
        <v>173.04183747909255</v>
      </c>
      <c r="C40" s="1">
        <v>173.04183747905256</v>
      </c>
      <c r="D40" s="1">
        <v>173.04183747907283</v>
      </c>
      <c r="E40">
        <v>189.3272928123919</v>
      </c>
      <c r="F40">
        <v>160.73621747885821</v>
      </c>
      <c r="G40">
        <v>219.1945464028679</v>
      </c>
      <c r="H40">
        <v>406.15183747908839</v>
      </c>
      <c r="I40">
        <v>200.17083747918335</v>
      </c>
      <c r="J40">
        <v>292.78983747913657</v>
      </c>
      <c r="K40">
        <v>134.80183747916706</v>
      </c>
      <c r="L40">
        <v>127.15345286988233</v>
      </c>
      <c r="M40">
        <v>42.014666665260322</v>
      </c>
      <c r="N40">
        <v>65.534474656642246</v>
      </c>
      <c r="O40">
        <v>110.44741343114093</v>
      </c>
      <c r="P40">
        <v>208.075322910708</v>
      </c>
      <c r="Q40">
        <v>240.88683747918293</v>
      </c>
      <c r="R40">
        <v>184.91239447968172</v>
      </c>
      <c r="S40">
        <v>67.738076941128767</v>
      </c>
      <c r="T40">
        <v>142.63804284373524</v>
      </c>
      <c r="U40">
        <v>70.249813265831122</v>
      </c>
      <c r="V40">
        <v>285.34883747917303</v>
      </c>
      <c r="W40">
        <v>196.91152996237952</v>
      </c>
      <c r="X40">
        <v>52.988801652892533</v>
      </c>
      <c r="Y40">
        <v>147.51483747897962</v>
      </c>
      <c r="Z40">
        <v>177.34383747900657</v>
      </c>
      <c r="AA40">
        <v>366.59281231382874</v>
      </c>
      <c r="AB40">
        <v>514.5496391785091</v>
      </c>
      <c r="AC40">
        <v>276.14083747929106</v>
      </c>
      <c r="AD40">
        <v>186.1528290255624</v>
      </c>
      <c r="AE40">
        <v>116.45294542272858</v>
      </c>
      <c r="AF40">
        <v>104.97126649996778</v>
      </c>
      <c r="AG40">
        <v>169.82635625728824</v>
      </c>
      <c r="AH40">
        <v>266.34783747823303</v>
      </c>
    </row>
    <row r="41" spans="1:34" x14ac:dyDescent="0.3">
      <c r="A41" s="56">
        <f ca="1">Exceedance!U41</f>
        <v>47270</v>
      </c>
      <c r="B41" s="1">
        <v>257.09104484406475</v>
      </c>
      <c r="C41" s="1">
        <v>257.09104484406475</v>
      </c>
      <c r="D41" s="1">
        <v>257.09104484406475</v>
      </c>
      <c r="E41">
        <v>57.140652892561953</v>
      </c>
      <c r="F41">
        <v>406.23396390011987</v>
      </c>
      <c r="G41">
        <v>523.19428668278272</v>
      </c>
      <c r="H41">
        <v>722.34504484406477</v>
      </c>
      <c r="I41">
        <v>329.56004484406481</v>
      </c>
      <c r="J41">
        <v>606.61004484406476</v>
      </c>
      <c r="K41">
        <v>107.63404484406475</v>
      </c>
      <c r="L41">
        <v>57.112652892561954</v>
      </c>
      <c r="M41">
        <v>39.074823760559987</v>
      </c>
      <c r="N41">
        <v>89.940546692909408</v>
      </c>
      <c r="O41">
        <v>87.995257863142584</v>
      </c>
      <c r="P41">
        <v>325.22484247688283</v>
      </c>
      <c r="Q41">
        <v>185.37004484406478</v>
      </c>
      <c r="R41">
        <v>36.74865289256195</v>
      </c>
      <c r="S41">
        <v>193.42627247150958</v>
      </c>
      <c r="T41">
        <v>375.44180323675243</v>
      </c>
      <c r="U41">
        <v>121.20346387231328</v>
      </c>
      <c r="V41">
        <v>547.4490448440647</v>
      </c>
      <c r="W41">
        <v>85.13904423059499</v>
      </c>
      <c r="X41">
        <v>33.138652892561964</v>
      </c>
      <c r="Y41">
        <v>350.43004484406475</v>
      </c>
      <c r="Z41">
        <v>221.42104484406474</v>
      </c>
      <c r="AA41">
        <v>260.36502551961775</v>
      </c>
      <c r="AB41">
        <v>726.86838523355414</v>
      </c>
      <c r="AC41">
        <v>359.94304484406473</v>
      </c>
      <c r="AD41">
        <v>174.67478916428951</v>
      </c>
      <c r="AE41">
        <v>250.85838791648973</v>
      </c>
      <c r="AF41">
        <v>229.4911731154811</v>
      </c>
      <c r="AG41">
        <v>37.185652892561968</v>
      </c>
      <c r="AH41">
        <v>329.33004484406473</v>
      </c>
    </row>
    <row r="42" spans="1:34" x14ac:dyDescent="0.3">
      <c r="A42" s="56">
        <f ca="1">Exceedance!U42</f>
        <v>47300</v>
      </c>
      <c r="B42" s="1">
        <v>116.57579545895344</v>
      </c>
      <c r="C42" s="1">
        <v>116.57579545895892</v>
      </c>
      <c r="D42" s="1">
        <v>116.57579545895892</v>
      </c>
      <c r="E42">
        <v>30.528041322314024</v>
      </c>
      <c r="F42">
        <v>512.81779563521229</v>
      </c>
      <c r="G42">
        <v>263.2677955593561</v>
      </c>
      <c r="H42">
        <v>297.02679545895893</v>
      </c>
      <c r="I42">
        <v>384.5037954589589</v>
      </c>
      <c r="J42">
        <v>339.2367954589534</v>
      </c>
      <c r="K42">
        <v>30.997041322314033</v>
      </c>
      <c r="L42">
        <v>32.348041322314018</v>
      </c>
      <c r="M42">
        <v>35.471795518978091</v>
      </c>
      <c r="N42">
        <v>51.860795539120375</v>
      </c>
      <c r="O42">
        <v>132.70079553789927</v>
      </c>
      <c r="P42">
        <v>255.00979548914628</v>
      </c>
      <c r="Q42">
        <v>35.531795458958911</v>
      </c>
      <c r="R42">
        <v>23.88804132231402</v>
      </c>
      <c r="S42">
        <v>177.68579545978963</v>
      </c>
      <c r="T42">
        <v>336.97079551033937</v>
      </c>
      <c r="U42">
        <v>157.73079557650303</v>
      </c>
      <c r="V42">
        <v>747.8397954589534</v>
      </c>
      <c r="W42">
        <v>35.198795458958891</v>
      </c>
      <c r="X42">
        <v>26.513041322314027</v>
      </c>
      <c r="Y42">
        <v>246.17379545895892</v>
      </c>
      <c r="Z42">
        <v>107.92979545895891</v>
      </c>
      <c r="AA42">
        <v>79.990795552596282</v>
      </c>
      <c r="AB42">
        <v>361.87479549586072</v>
      </c>
      <c r="AC42">
        <v>159.28979545895893</v>
      </c>
      <c r="AD42">
        <v>203.78679559099487</v>
      </c>
      <c r="AE42">
        <v>138.86079550238728</v>
      </c>
      <c r="AF42">
        <v>141.15179560385388</v>
      </c>
      <c r="AG42">
        <v>32.233041322314016</v>
      </c>
      <c r="AH42">
        <v>212.36579545895896</v>
      </c>
    </row>
    <row r="43" spans="1:34" x14ac:dyDescent="0.3">
      <c r="A43" s="56">
        <f ca="1">Exceedance!U43</f>
        <v>47331</v>
      </c>
      <c r="B43" s="1">
        <v>87.733310625824757</v>
      </c>
      <c r="C43" s="1">
        <v>87.733310625824757</v>
      </c>
      <c r="D43" s="1">
        <v>87.733310625824757</v>
      </c>
      <c r="E43">
        <v>40.163509318307895</v>
      </c>
      <c r="F43">
        <v>167.4299410752586</v>
      </c>
      <c r="G43">
        <v>114.09440898648052</v>
      </c>
      <c r="H43">
        <v>175.2798352159887</v>
      </c>
      <c r="I43">
        <v>140.35617947828376</v>
      </c>
      <c r="J43">
        <v>147.23803193730015</v>
      </c>
      <c r="K43">
        <v>74.017309396642659</v>
      </c>
      <c r="L43">
        <v>28.651041322314022</v>
      </c>
      <c r="M43">
        <v>66.720048330742785</v>
      </c>
      <c r="N43">
        <v>72.035376199595234</v>
      </c>
      <c r="O43">
        <v>96.611228658611637</v>
      </c>
      <c r="P43">
        <v>109.84906472418541</v>
      </c>
      <c r="Q43">
        <v>77.092949970087048</v>
      </c>
      <c r="R43">
        <v>26.421041322314021</v>
      </c>
      <c r="S43">
        <v>92.7539007897592</v>
      </c>
      <c r="T43">
        <v>125.0551302979559</v>
      </c>
      <c r="U43">
        <v>89.266130297955897</v>
      </c>
      <c r="V43">
        <v>200.72359792589782</v>
      </c>
      <c r="W43">
        <v>70.258622101234593</v>
      </c>
      <c r="X43">
        <v>26.276041322314025</v>
      </c>
      <c r="Y43">
        <v>126.94347456025098</v>
      </c>
      <c r="Z43">
        <v>84.888392593037878</v>
      </c>
      <c r="AA43">
        <v>92.932261445496891</v>
      </c>
      <c r="AB43">
        <v>160.60022865861163</v>
      </c>
      <c r="AC43">
        <v>99.290687675005088</v>
      </c>
      <c r="AD43">
        <v>115.09435980615262</v>
      </c>
      <c r="AE43">
        <v>89.875310625824753</v>
      </c>
      <c r="AF43">
        <v>111.24022865861164</v>
      </c>
      <c r="AG43">
        <v>29.733041322314019</v>
      </c>
      <c r="AH43">
        <v>184.51901584704842</v>
      </c>
    </row>
    <row r="44" spans="1:34" x14ac:dyDescent="0.3">
      <c r="A44" s="56">
        <f ca="1">Exceedance!U44</f>
        <v>47362</v>
      </c>
      <c r="B44" s="1">
        <v>82.47862788870809</v>
      </c>
      <c r="C44" s="1">
        <v>82.478627888702434</v>
      </c>
      <c r="D44" s="1">
        <v>82.478627888702434</v>
      </c>
      <c r="E44">
        <v>36.484379187606471</v>
      </c>
      <c r="F44">
        <v>140.83082925981822</v>
      </c>
      <c r="G44">
        <v>108.46532146407429</v>
      </c>
      <c r="H44">
        <v>164.07412898940748</v>
      </c>
      <c r="I44">
        <v>123.43094127574588</v>
      </c>
      <c r="J44">
        <v>139.90017273252957</v>
      </c>
      <c r="K44">
        <v>74.165580826922465</v>
      </c>
      <c r="L44">
        <v>25.457652892561956</v>
      </c>
      <c r="M44">
        <v>62.891246928685639</v>
      </c>
      <c r="N44">
        <v>67.311198195911345</v>
      </c>
      <c r="O44">
        <v>92.558615375585262</v>
      </c>
      <c r="P44">
        <v>101.42738888165081</v>
      </c>
      <c r="Q44">
        <v>73.782445143761564</v>
      </c>
      <c r="R44">
        <v>25.331652892561955</v>
      </c>
      <c r="S44">
        <v>91.616744877119558</v>
      </c>
      <c r="T44">
        <v>112.31511931677349</v>
      </c>
      <c r="U44">
        <v>82.546829006574313</v>
      </c>
      <c r="V44">
        <v>157.98575412223963</v>
      </c>
      <c r="W44">
        <v>66.497272242662135</v>
      </c>
      <c r="X44">
        <v>23.250652892561956</v>
      </c>
      <c r="Y44">
        <v>121.31087698255119</v>
      </c>
      <c r="Z44">
        <v>77.435787095416785</v>
      </c>
      <c r="AA44">
        <v>95.15379161393021</v>
      </c>
      <c r="AB44">
        <v>146.21435360401603</v>
      </c>
      <c r="AC44">
        <v>92.468758137686407</v>
      </c>
      <c r="AD44">
        <v>109.14152661691291</v>
      </c>
      <c r="AE44">
        <v>87.466394522893538</v>
      </c>
      <c r="AF44">
        <v>106.24652589585585</v>
      </c>
      <c r="AG44">
        <v>26.731652892561957</v>
      </c>
      <c r="AH44">
        <v>144.39975518424563</v>
      </c>
    </row>
    <row r="45" spans="1:34" x14ac:dyDescent="0.3">
      <c r="A45" s="56">
        <f ca="1">Exceedance!U45</f>
        <v>47392</v>
      </c>
      <c r="B45" s="1">
        <v>78.744073297472241</v>
      </c>
      <c r="C45" s="1">
        <v>61.744073297477541</v>
      </c>
      <c r="D45" s="1">
        <v>68.744073297477527</v>
      </c>
      <c r="E45">
        <v>74.08715360525143</v>
      </c>
      <c r="F45">
        <v>82.724655802311133</v>
      </c>
      <c r="G45">
        <v>76.529592224072715</v>
      </c>
      <c r="H45">
        <v>115.00698949413429</v>
      </c>
      <c r="I45">
        <v>83.67497808030754</v>
      </c>
      <c r="J45">
        <v>80.680756091538257</v>
      </c>
      <c r="K45">
        <v>66.825864458352498</v>
      </c>
      <c r="L45">
        <v>28.232041322314025</v>
      </c>
      <c r="M45">
        <v>55.368013822492074</v>
      </c>
      <c r="N45">
        <v>47.581257661155782</v>
      </c>
      <c r="O45">
        <v>75.229697279731127</v>
      </c>
      <c r="P45">
        <v>69.740023714598678</v>
      </c>
      <c r="Q45">
        <v>78.286400796129129</v>
      </c>
      <c r="R45">
        <v>36.182041322314014</v>
      </c>
      <c r="S45">
        <v>62.579820512135647</v>
      </c>
      <c r="T45">
        <v>74.75790686782392</v>
      </c>
      <c r="U45">
        <v>54.52406627160812</v>
      </c>
      <c r="V45">
        <v>101.31965556679476</v>
      </c>
      <c r="W45">
        <v>54.136245751099786</v>
      </c>
      <c r="X45">
        <v>43.144861446404356</v>
      </c>
      <c r="Y45">
        <v>145.71467867261484</v>
      </c>
      <c r="Z45">
        <v>68.914232033301587</v>
      </c>
      <c r="AA45">
        <v>116.84679925764928</v>
      </c>
      <c r="AB45">
        <v>127.36230435881509</v>
      </c>
      <c r="AC45">
        <v>76.010943302980763</v>
      </c>
      <c r="AD45">
        <v>80.319780588603777</v>
      </c>
      <c r="AE45">
        <v>62.865152162177068</v>
      </c>
      <c r="AF45">
        <v>64.576755036760204</v>
      </c>
      <c r="AG45">
        <v>28.10604132231402</v>
      </c>
      <c r="AH45">
        <v>82.839655567028657</v>
      </c>
    </row>
    <row r="46" spans="1:34" x14ac:dyDescent="0.3">
      <c r="A46" s="56">
        <f ca="1">Exceedance!U46</f>
        <v>47423</v>
      </c>
      <c r="B46" s="1">
        <v>75.628020741932758</v>
      </c>
      <c r="C46" s="1">
        <v>72.435967761800313</v>
      </c>
      <c r="D46" s="1">
        <v>73.031994251866536</v>
      </c>
      <c r="E46">
        <v>77.242220867119457</v>
      </c>
      <c r="F46">
        <v>89.327951205885597</v>
      </c>
      <c r="G46">
        <v>92.111355523434483</v>
      </c>
      <c r="H46">
        <v>90.14008846197035</v>
      </c>
      <c r="I46">
        <v>83.642195704708868</v>
      </c>
      <c r="J46">
        <v>83.602573707675887</v>
      </c>
      <c r="K46">
        <v>67.3700496593206</v>
      </c>
      <c r="L46">
        <v>58.803377954167395</v>
      </c>
      <c r="M46">
        <v>61.429402862413141</v>
      </c>
      <c r="N46">
        <v>65.176820185592035</v>
      </c>
      <c r="O46">
        <v>94.00423035548441</v>
      </c>
      <c r="P46">
        <v>76.045852397338734</v>
      </c>
      <c r="Q46">
        <v>80.631266530366005</v>
      </c>
      <c r="R46">
        <v>54.844216796229297</v>
      </c>
      <c r="S46">
        <v>73.803563250690374</v>
      </c>
      <c r="T46">
        <v>77.006790842391794</v>
      </c>
      <c r="U46">
        <v>67.610848553486605</v>
      </c>
      <c r="V46">
        <v>96.199308821678898</v>
      </c>
      <c r="W46">
        <v>71.982114575075755</v>
      </c>
      <c r="X46">
        <v>65.829143172014199</v>
      </c>
      <c r="Y46">
        <v>93.189698644021163</v>
      </c>
      <c r="Z46">
        <v>75.001898600885525</v>
      </c>
      <c r="AA46">
        <v>116.71517226962939</v>
      </c>
      <c r="AB46">
        <v>106.71760043301731</v>
      </c>
      <c r="AC46">
        <v>82.06826700663332</v>
      </c>
      <c r="AD46">
        <v>79.33701485205431</v>
      </c>
      <c r="AE46">
        <v>75.395504219484266</v>
      </c>
      <c r="AF46">
        <v>81.685072298119763</v>
      </c>
      <c r="AG46">
        <v>48.932716715327643</v>
      </c>
      <c r="AH46">
        <v>82.447918093202077</v>
      </c>
    </row>
    <row r="47" spans="1:34" x14ac:dyDescent="0.3">
      <c r="A47" s="56">
        <f ca="1">Exceedance!U47</f>
        <v>47453</v>
      </c>
      <c r="B47" s="1">
        <v>69.81562143333052</v>
      </c>
      <c r="C47" s="1">
        <v>68.583833353860314</v>
      </c>
      <c r="D47" s="1">
        <v>69.199727393595438</v>
      </c>
      <c r="E47">
        <v>75.725728229356776</v>
      </c>
      <c r="F47">
        <v>92.333982912748439</v>
      </c>
      <c r="G47">
        <v>94.858300707548977</v>
      </c>
      <c r="H47">
        <v>90.559391410702702</v>
      </c>
      <c r="I47">
        <v>84.784968894865813</v>
      </c>
      <c r="J47">
        <v>85.503426164598409</v>
      </c>
      <c r="K47">
        <v>67.014451314631302</v>
      </c>
      <c r="L47">
        <v>60.383857219306314</v>
      </c>
      <c r="M47">
        <v>62.447049624493573</v>
      </c>
      <c r="N47">
        <v>66.399380858445099</v>
      </c>
      <c r="O47">
        <v>78.594771367333877</v>
      </c>
      <c r="P47">
        <v>78.052314143916689</v>
      </c>
      <c r="Q47">
        <v>80.494608748044897</v>
      </c>
      <c r="R47">
        <v>53.512390689436934</v>
      </c>
      <c r="S47">
        <v>75.579448692380055</v>
      </c>
      <c r="T47">
        <v>77.818583870471528</v>
      </c>
      <c r="U47">
        <v>69.26731017193616</v>
      </c>
      <c r="V47">
        <v>98.23755244906819</v>
      </c>
      <c r="W47">
        <v>70.899218394244954</v>
      </c>
      <c r="X47">
        <v>64.836047944414673</v>
      </c>
      <c r="Y47">
        <v>94.329921932155216</v>
      </c>
      <c r="Z47">
        <v>77.023095220915039</v>
      </c>
      <c r="AA47">
        <v>115.96697801195036</v>
      </c>
      <c r="AB47">
        <v>108.50032044745122</v>
      </c>
      <c r="AC47">
        <v>81.582642573521113</v>
      </c>
      <c r="AD47">
        <v>80.711648680456122</v>
      </c>
      <c r="AE47">
        <v>76.882687693467091</v>
      </c>
      <c r="AF47">
        <v>80.027408041390416</v>
      </c>
      <c r="AG47">
        <v>49.325807272505223</v>
      </c>
      <c r="AH47">
        <v>82.490115362975502</v>
      </c>
    </row>
    <row r="48" spans="1:34" x14ac:dyDescent="0.3">
      <c r="A48" s="56">
        <f ca="1">Exceedance!U48</f>
        <v>47484</v>
      </c>
      <c r="B48" s="1">
        <v>78.815621433330506</v>
      </c>
      <c r="C48" s="1">
        <v>77.583833353860314</v>
      </c>
      <c r="D48" s="1">
        <v>78.199727393595424</v>
      </c>
      <c r="E48">
        <v>76.666728229356764</v>
      </c>
      <c r="F48">
        <v>92.583982912748439</v>
      </c>
      <c r="G48">
        <v>109.92630070754898</v>
      </c>
      <c r="H48">
        <v>89.860391410702718</v>
      </c>
      <c r="I48">
        <v>84.180968894865828</v>
      </c>
      <c r="J48">
        <v>85.142426164598405</v>
      </c>
      <c r="K48">
        <v>66.751451314631296</v>
      </c>
      <c r="L48">
        <v>59.871857219306314</v>
      </c>
      <c r="M48">
        <v>62.844049624493572</v>
      </c>
      <c r="N48">
        <v>66.317380858445105</v>
      </c>
      <c r="O48">
        <v>78.728771367333891</v>
      </c>
      <c r="P48">
        <v>79.555314143916704</v>
      </c>
      <c r="Q48">
        <v>80.578608748044871</v>
      </c>
      <c r="R48">
        <v>52.857390689436926</v>
      </c>
      <c r="S48">
        <v>75.392448692380057</v>
      </c>
      <c r="T48">
        <v>77.344583870471524</v>
      </c>
      <c r="U48">
        <v>69.004310171936154</v>
      </c>
      <c r="V48">
        <v>98.813552449068197</v>
      </c>
      <c r="W48">
        <v>69.375218394244953</v>
      </c>
      <c r="X48">
        <v>64.662047944414681</v>
      </c>
      <c r="Y48">
        <v>94.970921932155207</v>
      </c>
      <c r="Z48">
        <v>74.367095220915047</v>
      </c>
      <c r="AA48">
        <v>114.07297801195035</v>
      </c>
      <c r="AB48">
        <v>107.14032044745123</v>
      </c>
      <c r="AC48">
        <v>79.120642573521124</v>
      </c>
      <c r="AD48">
        <v>80.127648680456133</v>
      </c>
      <c r="AE48">
        <v>76.135687693467091</v>
      </c>
      <c r="AF48">
        <v>78.750408041390415</v>
      </c>
      <c r="AG48">
        <v>48.998807272505225</v>
      </c>
      <c r="AH48">
        <v>82.437115362975504</v>
      </c>
    </row>
    <row r="49" spans="1:34" x14ac:dyDescent="0.3">
      <c r="A49" s="56">
        <f ca="1">Exceedance!U49</f>
        <v>47515</v>
      </c>
      <c r="B49" s="1">
        <v>75.252819359137234</v>
      </c>
      <c r="C49" s="1">
        <v>74.140236577680284</v>
      </c>
      <c r="D49" s="1">
        <v>74.696527968408788</v>
      </c>
      <c r="E49">
        <v>80.67020614264483</v>
      </c>
      <c r="F49">
        <v>93.813887792159875</v>
      </c>
      <c r="G49">
        <v>93.425465155205515</v>
      </c>
      <c r="H49">
        <v>85.428482564505671</v>
      </c>
      <c r="I49">
        <v>80.086649324394941</v>
      </c>
      <c r="J49">
        <v>83.936868793830811</v>
      </c>
      <c r="K49">
        <v>64.429246348699238</v>
      </c>
      <c r="L49">
        <v>58.203419423889578</v>
      </c>
      <c r="M49">
        <v>63.703109338252261</v>
      </c>
      <c r="N49">
        <v>64.326698839885893</v>
      </c>
      <c r="O49">
        <v>75.124148331785449</v>
      </c>
      <c r="P49">
        <v>75.758928904182824</v>
      </c>
      <c r="Q49">
        <v>79.745582095008274</v>
      </c>
      <c r="R49">
        <v>51.555869009813996</v>
      </c>
      <c r="S49">
        <v>71.353792367311016</v>
      </c>
      <c r="T49">
        <v>73.782204786232342</v>
      </c>
      <c r="U49">
        <v>65.949925316587496</v>
      </c>
      <c r="V49">
        <v>92.559821566900297</v>
      </c>
      <c r="W49">
        <v>67.008906936737375</v>
      </c>
      <c r="X49">
        <v>66.149333627213252</v>
      </c>
      <c r="Y49">
        <v>95.039252067753097</v>
      </c>
      <c r="Z49">
        <v>77.154505360826491</v>
      </c>
      <c r="AA49">
        <v>110.94638618270643</v>
      </c>
      <c r="AB49">
        <v>103.54516040414948</v>
      </c>
      <c r="AC49">
        <v>73.771515872857776</v>
      </c>
      <c r="AD49">
        <v>76.099747195250686</v>
      </c>
      <c r="AE49">
        <v>72.686137271518646</v>
      </c>
      <c r="AF49">
        <v>76.288400811578455</v>
      </c>
      <c r="AG49">
        <v>48.180535600972462</v>
      </c>
      <c r="AH49">
        <v>78.833523553655297</v>
      </c>
    </row>
    <row r="50" spans="1:34" x14ac:dyDescent="0.3">
      <c r="A50" s="56">
        <f ca="1">Exceedance!U50</f>
        <v>47543</v>
      </c>
      <c r="B50" s="1">
        <v>101.81562143333051</v>
      </c>
      <c r="C50" s="1">
        <v>100.5838333538603</v>
      </c>
      <c r="D50" s="1">
        <v>101.19972739359542</v>
      </c>
      <c r="E50">
        <v>116.23572822935678</v>
      </c>
      <c r="F50">
        <v>120.01598291274844</v>
      </c>
      <c r="G50">
        <v>133.20330070754898</v>
      </c>
      <c r="H50">
        <v>121.92539141070269</v>
      </c>
      <c r="I50">
        <v>109.89196889486584</v>
      </c>
      <c r="J50">
        <v>106.31642616459843</v>
      </c>
      <c r="K50">
        <v>92.368451314631301</v>
      </c>
      <c r="L50">
        <v>79.137857219306326</v>
      </c>
      <c r="M50">
        <v>87.282049624493581</v>
      </c>
      <c r="N50">
        <v>105.5723808584451</v>
      </c>
      <c r="O50">
        <v>107.43477136733389</v>
      </c>
      <c r="P50">
        <v>100.92131414391667</v>
      </c>
      <c r="Q50">
        <v>108.24760874804488</v>
      </c>
      <c r="R50">
        <v>70.077390689436925</v>
      </c>
      <c r="S50">
        <v>97.805448692380068</v>
      </c>
      <c r="T50">
        <v>95.387583870471531</v>
      </c>
      <c r="U50">
        <v>91.694310171936166</v>
      </c>
      <c r="V50">
        <v>127.45855244906818</v>
      </c>
      <c r="W50">
        <v>91.446218394244951</v>
      </c>
      <c r="X50">
        <v>89.375047944414675</v>
      </c>
      <c r="Y50">
        <v>116.3299219321552</v>
      </c>
      <c r="Z50">
        <v>107.00909522091504</v>
      </c>
      <c r="AA50">
        <v>283.55089184513935</v>
      </c>
      <c r="AB50">
        <v>128.64632044745122</v>
      </c>
      <c r="AC50">
        <v>103.86964257352111</v>
      </c>
      <c r="AD50">
        <v>123.32964868045613</v>
      </c>
      <c r="AE50">
        <v>91.616687693467085</v>
      </c>
      <c r="AF50">
        <v>138.12040804139042</v>
      </c>
      <c r="AG50">
        <v>99.519807272505233</v>
      </c>
      <c r="AH50">
        <v>126.8111153629755</v>
      </c>
    </row>
    <row r="51" spans="1:34" x14ac:dyDescent="0.3">
      <c r="A51" s="56">
        <f ca="1">Exceedance!U51</f>
        <v>47574</v>
      </c>
      <c r="B51" s="1">
        <v>118.75254994015891</v>
      </c>
      <c r="C51" s="1">
        <v>118.7764518094226</v>
      </c>
      <c r="D51" s="1">
        <v>118.76425016141711</v>
      </c>
      <c r="E51">
        <v>104.65088660773985</v>
      </c>
      <c r="F51">
        <v>166.62998698689844</v>
      </c>
      <c r="G51">
        <v>147.99128514113312</v>
      </c>
      <c r="H51">
        <v>170.41116948893625</v>
      </c>
      <c r="I51">
        <v>129.02883404535299</v>
      </c>
      <c r="J51">
        <v>125.02980066330119</v>
      </c>
      <c r="K51">
        <v>86.834066115702441</v>
      </c>
      <c r="L51">
        <v>61.966425325275061</v>
      </c>
      <c r="M51">
        <v>80.35113010934667</v>
      </c>
      <c r="N51">
        <v>129.37602003569151</v>
      </c>
      <c r="O51">
        <v>132.69570076275832</v>
      </c>
      <c r="P51">
        <v>142.56017961000026</v>
      </c>
      <c r="Q51">
        <v>69.93336856336974</v>
      </c>
      <c r="R51">
        <v>62.369825605793281</v>
      </c>
      <c r="S51">
        <v>128.73406519797692</v>
      </c>
      <c r="T51">
        <v>63.19915616022805</v>
      </c>
      <c r="U51">
        <v>208.56906669966517</v>
      </c>
      <c r="V51">
        <v>169.60558724746841</v>
      </c>
      <c r="W51">
        <v>56.580066115702458</v>
      </c>
      <c r="X51">
        <v>99.45223116858196</v>
      </c>
      <c r="Y51">
        <v>115.04352945784568</v>
      </c>
      <c r="Z51">
        <v>153.242389708475</v>
      </c>
      <c r="AA51">
        <v>594.59242684488891</v>
      </c>
      <c r="AB51">
        <v>127.81000686827856</v>
      </c>
      <c r="AC51">
        <v>267.85615931561216</v>
      </c>
      <c r="AD51">
        <v>138.21762792007348</v>
      </c>
      <c r="AE51">
        <v>94.479196344639178</v>
      </c>
      <c r="AF51">
        <v>81.855066115702442</v>
      </c>
      <c r="AG51">
        <v>165.70070664410758</v>
      </c>
      <c r="AH51">
        <v>127.25587798728712</v>
      </c>
    </row>
    <row r="52" spans="1:34" x14ac:dyDescent="0.3">
      <c r="A52" s="56">
        <f ca="1">Exceedance!U52</f>
        <v>47604</v>
      </c>
      <c r="B52" s="1">
        <v>173.04183747909255</v>
      </c>
      <c r="C52" s="1">
        <v>173.04183747905256</v>
      </c>
      <c r="D52" s="1">
        <v>173.04183747907283</v>
      </c>
      <c r="E52">
        <v>160.92221747885722</v>
      </c>
      <c r="F52">
        <v>220.37528655312838</v>
      </c>
      <c r="G52">
        <v>405.36683747908825</v>
      </c>
      <c r="H52">
        <v>189.9978374792023</v>
      </c>
      <c r="I52">
        <v>293.02383747913649</v>
      </c>
      <c r="J52">
        <v>134.54283747916728</v>
      </c>
      <c r="K52">
        <v>128.13203734100671</v>
      </c>
      <c r="L52">
        <v>41.79007283611756</v>
      </c>
      <c r="M52">
        <v>65.669867779658233</v>
      </c>
      <c r="N52">
        <v>110.64855403688124</v>
      </c>
      <c r="O52">
        <v>211.53979078818361</v>
      </c>
      <c r="P52">
        <v>226.96783747918431</v>
      </c>
      <c r="Q52">
        <v>184.69300943418472</v>
      </c>
      <c r="R52">
        <v>68.294619792653052</v>
      </c>
      <c r="S52">
        <v>142.53986737124285</v>
      </c>
      <c r="T52">
        <v>66.316728032235659</v>
      </c>
      <c r="U52">
        <v>285.7778374791726</v>
      </c>
      <c r="V52">
        <v>197.21979300765773</v>
      </c>
      <c r="W52">
        <v>53.186801652892512</v>
      </c>
      <c r="X52">
        <v>132.37783747906511</v>
      </c>
      <c r="Y52">
        <v>177.5498374790063</v>
      </c>
      <c r="Z52">
        <v>360.48926936542415</v>
      </c>
      <c r="AA52">
        <v>519.55914107305182</v>
      </c>
      <c r="AB52">
        <v>258.92483747929748</v>
      </c>
      <c r="AC52">
        <v>186.71933129279924</v>
      </c>
      <c r="AD52">
        <v>118.64811551740927</v>
      </c>
      <c r="AE52">
        <v>105.1945362227938</v>
      </c>
      <c r="AF52">
        <v>169.47165441210717</v>
      </c>
      <c r="AG52">
        <v>267.24583747821259</v>
      </c>
      <c r="AH52">
        <v>189.41164949564407</v>
      </c>
    </row>
    <row r="53" spans="1:34" x14ac:dyDescent="0.3">
      <c r="A53" s="56">
        <f ca="1">Exceedance!U53</f>
        <v>47635</v>
      </c>
      <c r="B53" s="1">
        <v>257.09104484406475</v>
      </c>
      <c r="C53" s="1">
        <v>257.09104484406475</v>
      </c>
      <c r="D53" s="1">
        <v>257.09104484406475</v>
      </c>
      <c r="E53">
        <v>405.6849639001199</v>
      </c>
      <c r="F53">
        <v>523.82303868826159</v>
      </c>
      <c r="G53">
        <v>722.4690448440648</v>
      </c>
      <c r="H53">
        <v>335.6710448440648</v>
      </c>
      <c r="I53">
        <v>621.26704484406469</v>
      </c>
      <c r="J53">
        <v>107.97404484406475</v>
      </c>
      <c r="K53">
        <v>57.44965289256195</v>
      </c>
      <c r="L53">
        <v>36.14431792165054</v>
      </c>
      <c r="M53">
        <v>90.075969826664974</v>
      </c>
      <c r="N53">
        <v>88.0335582341053</v>
      </c>
      <c r="O53">
        <v>326.2818760968085</v>
      </c>
      <c r="P53">
        <v>195.60604484406474</v>
      </c>
      <c r="Q53">
        <v>36.759652892561959</v>
      </c>
      <c r="R53">
        <v>193.87030620641892</v>
      </c>
      <c r="S53">
        <v>378.91691416749006</v>
      </c>
      <c r="T53">
        <v>105.4564737602619</v>
      </c>
      <c r="U53">
        <v>551.92904484406472</v>
      </c>
      <c r="V53">
        <v>85.307044229874762</v>
      </c>
      <c r="W53">
        <v>33.226652892561958</v>
      </c>
      <c r="X53">
        <v>358.14404484406475</v>
      </c>
      <c r="Y53">
        <v>221.96504484406475</v>
      </c>
      <c r="Z53">
        <v>250.88556021681882</v>
      </c>
      <c r="AA53">
        <v>727.35561799969446</v>
      </c>
      <c r="AB53">
        <v>368.61904484406472</v>
      </c>
      <c r="AC53">
        <v>175.15016303830853</v>
      </c>
      <c r="AD53">
        <v>252.56962484061708</v>
      </c>
      <c r="AE53">
        <v>229.96459045059947</v>
      </c>
      <c r="AF53">
        <v>40.406652892561965</v>
      </c>
      <c r="AG53">
        <v>329.81104484406472</v>
      </c>
      <c r="AH53">
        <v>57.206652892561969</v>
      </c>
    </row>
    <row r="54" spans="1:34" x14ac:dyDescent="0.3">
      <c r="A54" s="56">
        <f ca="1">Exceedance!U54</f>
        <v>47665</v>
      </c>
      <c r="B54" s="1">
        <v>116.57579545895344</v>
      </c>
      <c r="C54" s="1">
        <v>116.57579545895892</v>
      </c>
      <c r="D54" s="1">
        <v>116.57579545895892</v>
      </c>
      <c r="E54">
        <v>512.88179563521226</v>
      </c>
      <c r="F54">
        <v>263.57579555952316</v>
      </c>
      <c r="G54">
        <v>297.10779545895895</v>
      </c>
      <c r="H54">
        <v>392.0537954589534</v>
      </c>
      <c r="I54">
        <v>339.4077954589535</v>
      </c>
      <c r="J54">
        <v>31.100041322314027</v>
      </c>
      <c r="K54">
        <v>32.520041322314022</v>
      </c>
      <c r="L54">
        <v>41.131795524631613</v>
      </c>
      <c r="M54">
        <v>51.896795539101191</v>
      </c>
      <c r="N54">
        <v>132.74479553799063</v>
      </c>
      <c r="O54">
        <v>255.02279548897818</v>
      </c>
      <c r="P54">
        <v>40.302795458958911</v>
      </c>
      <c r="Q54">
        <v>23.92304132231402</v>
      </c>
      <c r="R54">
        <v>178.08379545897185</v>
      </c>
      <c r="S54">
        <v>345.64879550964406</v>
      </c>
      <c r="T54">
        <v>169.47879557057183</v>
      </c>
      <c r="U54">
        <v>747.96879545895331</v>
      </c>
      <c r="V54">
        <v>35.276795458958922</v>
      </c>
      <c r="W54">
        <v>26.536041322314027</v>
      </c>
      <c r="X54">
        <v>255.18279545895891</v>
      </c>
      <c r="Y54">
        <v>108.07979545895891</v>
      </c>
      <c r="Z54">
        <v>79.759795552594866</v>
      </c>
      <c r="AA54">
        <v>362.00879549610789</v>
      </c>
      <c r="AB54">
        <v>167.35579545895891</v>
      </c>
      <c r="AC54">
        <v>203.10979559095048</v>
      </c>
      <c r="AD54">
        <v>139.6937955021865</v>
      </c>
      <c r="AE54">
        <v>141.28179560375065</v>
      </c>
      <c r="AF54">
        <v>31.849041322314019</v>
      </c>
      <c r="AG54">
        <v>212.73279545895889</v>
      </c>
      <c r="AH54">
        <v>30.535041322314019</v>
      </c>
    </row>
    <row r="55" spans="1:34" x14ac:dyDescent="0.3">
      <c r="A55" s="56">
        <f ca="1">Exceedance!U55</f>
        <v>47696</v>
      </c>
      <c r="B55" s="1">
        <v>87.733310625824757</v>
      </c>
      <c r="C55" s="1">
        <v>87.733310625824757</v>
      </c>
      <c r="D55" s="1">
        <v>87.733310625824757</v>
      </c>
      <c r="E55">
        <v>167.58294433901708</v>
      </c>
      <c r="F55">
        <v>114.3559991504149</v>
      </c>
      <c r="G55">
        <v>175.35427783893948</v>
      </c>
      <c r="H55">
        <v>143.9122778389395</v>
      </c>
      <c r="I55">
        <v>147.32754013402149</v>
      </c>
      <c r="J55">
        <v>74.315306145331149</v>
      </c>
      <c r="K55">
        <v>28.862041322314024</v>
      </c>
      <c r="L55">
        <v>68.340802429103448</v>
      </c>
      <c r="M55">
        <v>72.078195871726408</v>
      </c>
      <c r="N55">
        <v>96.655376199595239</v>
      </c>
      <c r="O55">
        <v>109.8525565274641</v>
      </c>
      <c r="P55">
        <v>77.127949970087045</v>
      </c>
      <c r="Q55">
        <v>26.475041322314024</v>
      </c>
      <c r="R55">
        <v>93.019949970087055</v>
      </c>
      <c r="S55">
        <v>125.1420811176251</v>
      </c>
      <c r="T55">
        <v>90.536736855332961</v>
      </c>
      <c r="U55">
        <v>200.78359757989296</v>
      </c>
      <c r="V55">
        <v>70.352622101234601</v>
      </c>
      <c r="W55">
        <v>26.294041322314019</v>
      </c>
      <c r="X55">
        <v>127.11757292090672</v>
      </c>
      <c r="Y55">
        <v>84.969917183201801</v>
      </c>
      <c r="Z55">
        <v>92.934490953693611</v>
      </c>
      <c r="AA55">
        <v>160.66886800287389</v>
      </c>
      <c r="AB55">
        <v>100.46668767500509</v>
      </c>
      <c r="AC55">
        <v>115.3412778389395</v>
      </c>
      <c r="AD55">
        <v>90.590048330742775</v>
      </c>
      <c r="AE55">
        <v>111.33145816680836</v>
      </c>
      <c r="AF55">
        <v>30.027041322314023</v>
      </c>
      <c r="AG55">
        <v>184.72901584461522</v>
      </c>
      <c r="AH55">
        <v>40.226468907831411</v>
      </c>
    </row>
    <row r="56" spans="1:34" x14ac:dyDescent="0.3">
      <c r="A56" s="56">
        <f ca="1">Exceedance!U56</f>
        <v>47727</v>
      </c>
      <c r="B56" s="1">
        <v>82.47862788870809</v>
      </c>
      <c r="C56" s="1">
        <v>82.478627888702434</v>
      </c>
      <c r="D56" s="1">
        <v>82.478627888702434</v>
      </c>
      <c r="E56">
        <v>140.94782599817466</v>
      </c>
      <c r="F56">
        <v>108.6987206232168</v>
      </c>
      <c r="G56">
        <v>164.13868809172507</v>
      </c>
      <c r="H56">
        <v>126.34877506470642</v>
      </c>
      <c r="I56">
        <v>139.98266298444091</v>
      </c>
      <c r="J56">
        <v>74.462300823392255</v>
      </c>
      <c r="K56">
        <v>25.626652892561953</v>
      </c>
      <c r="L56">
        <v>63.705845495249498</v>
      </c>
      <c r="M56">
        <v>67.342378390424685</v>
      </c>
      <c r="N56">
        <v>92.604482083902411</v>
      </c>
      <c r="O56">
        <v>101.42889550081451</v>
      </c>
      <c r="P56">
        <v>74.102927137705919</v>
      </c>
      <c r="Q56">
        <v>25.407652892561952</v>
      </c>
      <c r="R56">
        <v>91.882694356083576</v>
      </c>
      <c r="S56">
        <v>112.39714062277484</v>
      </c>
      <c r="T56">
        <v>83.421997584871434</v>
      </c>
      <c r="U56">
        <v>158.03275412232179</v>
      </c>
      <c r="V56">
        <v>66.590253182649604</v>
      </c>
      <c r="W56">
        <v>23.303652892561953</v>
      </c>
      <c r="X56">
        <v>123.29956276059703</v>
      </c>
      <c r="Y56">
        <v>77.503256601975053</v>
      </c>
      <c r="Z56">
        <v>95.154568453528967</v>
      </c>
      <c r="AA56">
        <v>146.27570370190347</v>
      </c>
      <c r="AB56">
        <v>93.528782344863401</v>
      </c>
      <c r="AC56">
        <v>109.37961197329685</v>
      </c>
      <c r="AD56">
        <v>88.144632068517197</v>
      </c>
      <c r="AE56">
        <v>106.32825802421746</v>
      </c>
      <c r="AF56">
        <v>26.780652892561957</v>
      </c>
      <c r="AG56">
        <v>144.57275518668064</v>
      </c>
      <c r="AH56">
        <v>36.548268320002229</v>
      </c>
    </row>
    <row r="57" spans="1:34" x14ac:dyDescent="0.3">
      <c r="A57" s="56">
        <f ca="1">Exceedance!U57</f>
        <v>47757</v>
      </c>
      <c r="B57" s="1">
        <v>78.744073297472241</v>
      </c>
      <c r="C57" s="1">
        <v>61.744073297477541</v>
      </c>
      <c r="D57" s="1">
        <v>68.744073297477527</v>
      </c>
      <c r="E57">
        <v>82.835655801593433</v>
      </c>
      <c r="F57">
        <v>76.736595832283143</v>
      </c>
      <c r="G57">
        <v>115.07298891109292</v>
      </c>
      <c r="H57">
        <v>83.872718428130696</v>
      </c>
      <c r="I57">
        <v>80.750756615818872</v>
      </c>
      <c r="J57">
        <v>67.064941612343233</v>
      </c>
      <c r="K57">
        <v>28.390041322314019</v>
      </c>
      <c r="L57">
        <v>55.73823281250484</v>
      </c>
      <c r="M57">
        <v>47.614257706221849</v>
      </c>
      <c r="N57">
        <v>75.32269246413577</v>
      </c>
      <c r="O57">
        <v>69.741024247725576</v>
      </c>
      <c r="P57">
        <v>78.538927474537289</v>
      </c>
      <c r="Q57">
        <v>36.284041322314025</v>
      </c>
      <c r="R57">
        <v>62.798820965220678</v>
      </c>
      <c r="S57">
        <v>74.831916287820221</v>
      </c>
      <c r="T57">
        <v>54.528142263279911</v>
      </c>
      <c r="U57">
        <v>101.36865556679476</v>
      </c>
      <c r="V57">
        <v>54.223252192417981</v>
      </c>
      <c r="W57">
        <v>42.953374083356259</v>
      </c>
      <c r="X57">
        <v>148.111441464796</v>
      </c>
      <c r="Y57">
        <v>68.978234028330249</v>
      </c>
      <c r="Z57">
        <v>116.84779711244114</v>
      </c>
      <c r="AA57">
        <v>127.41830792678654</v>
      </c>
      <c r="AB57">
        <v>75.748948932578585</v>
      </c>
      <c r="AC57">
        <v>80.535779443249112</v>
      </c>
      <c r="AD57">
        <v>63.486160518508626</v>
      </c>
      <c r="AE57">
        <v>64.645768001867978</v>
      </c>
      <c r="AF57">
        <v>28.140041322314019</v>
      </c>
      <c r="AG57">
        <v>83.009655567028673</v>
      </c>
      <c r="AH57">
        <v>74.144156604136725</v>
      </c>
    </row>
    <row r="58" spans="1:34" x14ac:dyDescent="0.3">
      <c r="A58" s="56">
        <f ca="1">Exceedance!U58</f>
        <v>47788</v>
      </c>
      <c r="B58" s="1">
        <v>75.628020741932758</v>
      </c>
      <c r="C58" s="1">
        <v>72.435967761800313</v>
      </c>
      <c r="D58" s="1">
        <v>73.031994251866536</v>
      </c>
      <c r="E58">
        <v>89.430176371448525</v>
      </c>
      <c r="F58">
        <v>92.3118455912076</v>
      </c>
      <c r="G58">
        <v>90.196896408739462</v>
      </c>
      <c r="H58">
        <v>83.748104594549744</v>
      </c>
      <c r="I58">
        <v>83.662653178099632</v>
      </c>
      <c r="J58">
        <v>67.71851989110408</v>
      </c>
      <c r="K58">
        <v>59.041773069670278</v>
      </c>
      <c r="L58">
        <v>61.880349976253655</v>
      </c>
      <c r="M58">
        <v>65.204343364420538</v>
      </c>
      <c r="N58">
        <v>93.977124393154583</v>
      </c>
      <c r="O58">
        <v>76.047064318097767</v>
      </c>
      <c r="P58">
        <v>80.723810231857954</v>
      </c>
      <c r="Q58">
        <v>54.924819086623266</v>
      </c>
      <c r="R58">
        <v>73.993126164791917</v>
      </c>
      <c r="S58">
        <v>77.063552435839313</v>
      </c>
      <c r="T58">
        <v>67.601437990070607</v>
      </c>
      <c r="U58">
        <v>96.236653192539833</v>
      </c>
      <c r="V58">
        <v>72.058379478501905</v>
      </c>
      <c r="W58">
        <v>65.879597730780091</v>
      </c>
      <c r="X58">
        <v>93.81469940047657</v>
      </c>
      <c r="Y58">
        <v>75.056302575251664</v>
      </c>
      <c r="Z58">
        <v>116.71805306341042</v>
      </c>
      <c r="AA58">
        <v>106.75626268620344</v>
      </c>
      <c r="AB58">
        <v>82.164797239496366</v>
      </c>
      <c r="AC58">
        <v>79.526028096596107</v>
      </c>
      <c r="AD58">
        <v>75.929424752871753</v>
      </c>
      <c r="AE58">
        <v>81.743290846729849</v>
      </c>
      <c r="AF58">
        <v>49.755137672293287</v>
      </c>
      <c r="AG58">
        <v>82.592540609758387</v>
      </c>
      <c r="AH58">
        <v>77.28698245781132</v>
      </c>
    </row>
    <row r="59" spans="1:34" x14ac:dyDescent="0.3">
      <c r="A59" s="56">
        <f ca="1">Exceedance!U59</f>
        <v>47818</v>
      </c>
      <c r="B59" s="1">
        <v>69.81562143333052</v>
      </c>
      <c r="C59" s="1">
        <v>68.583833353860314</v>
      </c>
      <c r="D59" s="1">
        <v>69.199727393595438</v>
      </c>
      <c r="E59">
        <v>92.429082250496805</v>
      </c>
      <c r="F59">
        <v>95.049340444247846</v>
      </c>
      <c r="G59">
        <v>90.612159622364089</v>
      </c>
      <c r="H59">
        <v>84.871341414368089</v>
      </c>
      <c r="I59">
        <v>85.562108284036299</v>
      </c>
      <c r="J59">
        <v>67.213570554140887</v>
      </c>
      <c r="K59">
        <v>60.621898838659291</v>
      </c>
      <c r="L59">
        <v>62.838261642128785</v>
      </c>
      <c r="M59">
        <v>66.426288143234558</v>
      </c>
      <c r="N59">
        <v>78.663195206259715</v>
      </c>
      <c r="O59">
        <v>78.053466462034351</v>
      </c>
      <c r="P59">
        <v>80.439437239586553</v>
      </c>
      <c r="Q59">
        <v>53.587413056177375</v>
      </c>
      <c r="R59">
        <v>75.762197036951648</v>
      </c>
      <c r="S59">
        <v>77.875537517033962</v>
      </c>
      <c r="T59">
        <v>69.277952589739641</v>
      </c>
      <c r="U59">
        <v>98.27417496562451</v>
      </c>
      <c r="V59">
        <v>71.004158794451953</v>
      </c>
      <c r="W59">
        <v>64.883117655139429</v>
      </c>
      <c r="X59">
        <v>94.754922713825763</v>
      </c>
      <c r="Y59">
        <v>77.077479327760045</v>
      </c>
      <c r="Z59">
        <v>115.96845483219076</v>
      </c>
      <c r="AA59">
        <v>108.54067144241021</v>
      </c>
      <c r="AB59">
        <v>81.606523814146243</v>
      </c>
      <c r="AC59">
        <v>80.892595699815985</v>
      </c>
      <c r="AD59">
        <v>77.397005577967491</v>
      </c>
      <c r="AE59">
        <v>80.08553387495418</v>
      </c>
      <c r="AF59">
        <v>50.157342261369728</v>
      </c>
      <c r="AG59">
        <v>82.627625296750338</v>
      </c>
      <c r="AH59">
        <v>75.765681873071685</v>
      </c>
    </row>
    <row r="60" spans="1:34" x14ac:dyDescent="0.3">
      <c r="A60" s="56">
        <f ca="1">Exceedance!U60</f>
        <v>47849</v>
      </c>
      <c r="B60" s="1">
        <v>78.815621433330506</v>
      </c>
      <c r="C60" s="1">
        <v>77.583833353860314</v>
      </c>
      <c r="D60" s="1">
        <v>78.199727393595424</v>
      </c>
      <c r="E60">
        <v>92.671082250496795</v>
      </c>
      <c r="F60">
        <v>110.11834044424786</v>
      </c>
      <c r="G60">
        <v>89.909159622364101</v>
      </c>
      <c r="H60">
        <v>84.248341414368085</v>
      </c>
      <c r="I60">
        <v>85.19810828403628</v>
      </c>
      <c r="J60">
        <v>66.940570554140876</v>
      </c>
      <c r="K60">
        <v>60.09789883865929</v>
      </c>
      <c r="L60">
        <v>63.086261642128783</v>
      </c>
      <c r="M60">
        <v>66.34328814323456</v>
      </c>
      <c r="N60">
        <v>78.791195206259729</v>
      </c>
      <c r="O60">
        <v>79.55546646203436</v>
      </c>
      <c r="P60">
        <v>80.473437239586531</v>
      </c>
      <c r="Q60">
        <v>52.927413056177379</v>
      </c>
      <c r="R60">
        <v>75.56619703695165</v>
      </c>
      <c r="S60">
        <v>77.399537517033963</v>
      </c>
      <c r="T60">
        <v>69.005952589739636</v>
      </c>
      <c r="U60">
        <v>98.849174965624485</v>
      </c>
      <c r="V60">
        <v>69.446158794451975</v>
      </c>
      <c r="W60">
        <v>64.705117655139418</v>
      </c>
      <c r="X60">
        <v>95.279922713825783</v>
      </c>
      <c r="Y60">
        <v>74.393479327760033</v>
      </c>
      <c r="Z60">
        <v>114.07345483219078</v>
      </c>
      <c r="AA60">
        <v>107.17867144241021</v>
      </c>
      <c r="AB60">
        <v>79.288523814146245</v>
      </c>
      <c r="AC60">
        <v>80.294595699816</v>
      </c>
      <c r="AD60">
        <v>76.618005577967494</v>
      </c>
      <c r="AE60">
        <v>78.804533874954203</v>
      </c>
      <c r="AF60">
        <v>49.800342261369728</v>
      </c>
      <c r="AG60">
        <v>82.566625296750345</v>
      </c>
      <c r="AH60">
        <v>76.704681873071692</v>
      </c>
    </row>
    <row r="61" spans="1:34" x14ac:dyDescent="0.3">
      <c r="A61" s="56">
        <f ca="1">Exceedance!U61</f>
        <v>47880</v>
      </c>
      <c r="B61" s="1">
        <v>75.252819359137234</v>
      </c>
      <c r="C61" s="1">
        <v>74.140236577680284</v>
      </c>
      <c r="D61" s="1">
        <v>74.696527968408788</v>
      </c>
      <c r="E61">
        <v>93.894364613351954</v>
      </c>
      <c r="F61">
        <v>93.578855885127098</v>
      </c>
      <c r="G61">
        <v>85.469369981490146</v>
      </c>
      <c r="H61">
        <v>80.642630954913102</v>
      </c>
      <c r="I61">
        <v>83.986742966226331</v>
      </c>
      <c r="J61">
        <v>64.592418565030485</v>
      </c>
      <c r="K61">
        <v>58.398521531692253</v>
      </c>
      <c r="L61">
        <v>64.130526644503419</v>
      </c>
      <c r="M61">
        <v>64.349453806792511</v>
      </c>
      <c r="N61">
        <v>75.17498276694424</v>
      </c>
      <c r="O61">
        <v>75.759260030224581</v>
      </c>
      <c r="P61">
        <v>79.591556216400747</v>
      </c>
      <c r="Q61">
        <v>51.615631147515053</v>
      </c>
      <c r="R61">
        <v>71.630984420472444</v>
      </c>
      <c r="S61">
        <v>73.831582273450039</v>
      </c>
      <c r="T61">
        <v>66.001408790732569</v>
      </c>
      <c r="U61">
        <v>92.59060964637051</v>
      </c>
      <c r="V61">
        <v>67.069820846601772</v>
      </c>
      <c r="W61">
        <v>66.188557882061403</v>
      </c>
      <c r="X61">
        <v>95.401252773778126</v>
      </c>
      <c r="Y61">
        <v>77.201949070234875</v>
      </c>
      <c r="Z61">
        <v>110.95154584961121</v>
      </c>
      <c r="AA61">
        <v>103.57944517378986</v>
      </c>
      <c r="AB61">
        <v>73.783344090196607</v>
      </c>
      <c r="AC61">
        <v>76.239892890156383</v>
      </c>
      <c r="AD61">
        <v>73.225263102680302</v>
      </c>
      <c r="AE61">
        <v>76.362804790281203</v>
      </c>
      <c r="AF61">
        <v>48.89072849414039</v>
      </c>
      <c r="AG61">
        <v>78.943371235774492</v>
      </c>
      <c r="AH61">
        <v>80.706583627290541</v>
      </c>
    </row>
    <row r="62" spans="1:34" x14ac:dyDescent="0.3">
      <c r="A62" s="56">
        <f ca="1">Exceedance!U62</f>
        <v>47908</v>
      </c>
      <c r="B62" s="1">
        <v>101.81562143333051</v>
      </c>
      <c r="C62" s="1">
        <v>100.5838333538603</v>
      </c>
      <c r="D62" s="1">
        <v>101.19972739359542</v>
      </c>
      <c r="E62">
        <v>120.10208225049681</v>
      </c>
      <c r="F62">
        <v>133.47234044424789</v>
      </c>
      <c r="G62">
        <v>121.9741596223641</v>
      </c>
      <c r="H62">
        <v>109.43434141436809</v>
      </c>
      <c r="I62">
        <v>106.3691082840363</v>
      </c>
      <c r="J62">
        <v>92.551570554140881</v>
      </c>
      <c r="K62">
        <v>79.353898838659291</v>
      </c>
      <c r="L62">
        <v>87.043261642128797</v>
      </c>
      <c r="M62">
        <v>105.60528814323457</v>
      </c>
      <c r="N62">
        <v>107.49719520625973</v>
      </c>
      <c r="O62">
        <v>100.90646646203436</v>
      </c>
      <c r="P62">
        <v>107.68643723958654</v>
      </c>
      <c r="Q62">
        <v>70.143413056177394</v>
      </c>
      <c r="R62">
        <v>97.994197036951647</v>
      </c>
      <c r="S62">
        <v>95.441537517033964</v>
      </c>
      <c r="T62">
        <v>91.346952589739644</v>
      </c>
      <c r="U62">
        <v>127.4981749656245</v>
      </c>
      <c r="V62">
        <v>91.519158794451968</v>
      </c>
      <c r="W62">
        <v>89.420117655139435</v>
      </c>
      <c r="X62">
        <v>116.56592271382578</v>
      </c>
      <c r="Y62">
        <v>107.06947932776004</v>
      </c>
      <c r="Z62">
        <v>283.56031861921235</v>
      </c>
      <c r="AA62">
        <v>128.6836714424102</v>
      </c>
      <c r="AB62">
        <v>101.34552381414625</v>
      </c>
      <c r="AC62">
        <v>123.494595699816</v>
      </c>
      <c r="AD62">
        <v>92.067005577967478</v>
      </c>
      <c r="AE62">
        <v>138.1815338749542</v>
      </c>
      <c r="AF62">
        <v>95.299342261369716</v>
      </c>
      <c r="AG62">
        <v>126.94662529675034</v>
      </c>
      <c r="AH62">
        <v>116.27768187307167</v>
      </c>
    </row>
    <row r="63" spans="1:34" x14ac:dyDescent="0.3">
      <c r="A63" s="56">
        <f ca="1">Exceedance!U63</f>
        <v>47939</v>
      </c>
      <c r="B63" s="1">
        <v>118.75254994015891</v>
      </c>
      <c r="C63" s="1">
        <v>118.7764518094226</v>
      </c>
      <c r="D63" s="1">
        <v>118.76425016141711</v>
      </c>
      <c r="E63">
        <v>166.70601006573105</v>
      </c>
      <c r="F63">
        <v>148.20027581936404</v>
      </c>
      <c r="G63">
        <v>170.46816471726791</v>
      </c>
      <c r="H63">
        <v>116.89168862548068</v>
      </c>
      <c r="I63">
        <v>125.06775996333495</v>
      </c>
      <c r="J63">
        <v>86.951066115702446</v>
      </c>
      <c r="K63">
        <v>62.123632807465661</v>
      </c>
      <c r="L63">
        <v>79.893935533940166</v>
      </c>
      <c r="M63">
        <v>129.39930126398968</v>
      </c>
      <c r="N63">
        <v>132.75873720562109</v>
      </c>
      <c r="O63">
        <v>142.55718363641546</v>
      </c>
      <c r="P63">
        <v>69.964934873064294</v>
      </c>
      <c r="Q63">
        <v>62.424609308766215</v>
      </c>
      <c r="R63">
        <v>128.96699372725419</v>
      </c>
      <c r="S63">
        <v>63.31933199892449</v>
      </c>
      <c r="T63">
        <v>205.35981732833145</v>
      </c>
      <c r="U63">
        <v>169.64520968770452</v>
      </c>
      <c r="V63">
        <v>56.633066115702448</v>
      </c>
      <c r="W63">
        <v>99.496250071289936</v>
      </c>
      <c r="X63">
        <v>116.00401153726308</v>
      </c>
      <c r="Y63">
        <v>153.30737806160286</v>
      </c>
      <c r="Z63">
        <v>594.57705096853397</v>
      </c>
      <c r="AA63">
        <v>127.85394156653615</v>
      </c>
      <c r="AB63">
        <v>262.39491344112321</v>
      </c>
      <c r="AC63">
        <v>138.43364558885926</v>
      </c>
      <c r="AD63">
        <v>94.944097994501419</v>
      </c>
      <c r="AE63">
        <v>81.883066115702462</v>
      </c>
      <c r="AF63">
        <v>167.69094753413782</v>
      </c>
      <c r="AG63">
        <v>127.36540040311188</v>
      </c>
      <c r="AH63">
        <v>104.68787076897586</v>
      </c>
    </row>
    <row r="64" spans="1:34" x14ac:dyDescent="0.3">
      <c r="A64" s="56">
        <f ca="1">Exceedance!U64</f>
        <v>47969</v>
      </c>
      <c r="B64" s="1">
        <v>173.04183747909255</v>
      </c>
      <c r="C64" s="1">
        <v>173.04183747905256</v>
      </c>
      <c r="D64" s="1">
        <v>173.04183747907283</v>
      </c>
      <c r="E64">
        <v>220.3711770679221</v>
      </c>
      <c r="F64">
        <v>405.36683747908825</v>
      </c>
      <c r="G64">
        <v>189.9978374792023</v>
      </c>
      <c r="H64">
        <v>293.02383747914428</v>
      </c>
      <c r="I64">
        <v>134.5428374791673</v>
      </c>
      <c r="J64">
        <v>128.22357919280361</v>
      </c>
      <c r="K64">
        <v>41.801653901047835</v>
      </c>
      <c r="L64">
        <v>65.386533385071516</v>
      </c>
      <c r="M64">
        <v>110.65297797278933</v>
      </c>
      <c r="N64">
        <v>211.51812844580849</v>
      </c>
      <c r="O64">
        <v>226.96783747918431</v>
      </c>
      <c r="P64">
        <v>183.91870712576193</v>
      </c>
      <c r="Q64">
        <v>68.297496285725103</v>
      </c>
      <c r="R64">
        <v>142.64209351816271</v>
      </c>
      <c r="S64">
        <v>66.330343065555297</v>
      </c>
      <c r="T64">
        <v>285.77783747917391</v>
      </c>
      <c r="U64">
        <v>197.22709497234129</v>
      </c>
      <c r="V64">
        <v>53.186801652892512</v>
      </c>
      <c r="W64">
        <v>132.37783747906508</v>
      </c>
      <c r="X64">
        <v>177.54983747902992</v>
      </c>
      <c r="Y64">
        <v>360.4820239969896</v>
      </c>
      <c r="Z64">
        <v>519.52155266748514</v>
      </c>
      <c r="AA64">
        <v>258.92483747929754</v>
      </c>
      <c r="AB64">
        <v>185.59067722249398</v>
      </c>
      <c r="AC64">
        <v>118.64606710848793</v>
      </c>
      <c r="AD64">
        <v>105.3556345943181</v>
      </c>
      <c r="AE64">
        <v>169.50441304133338</v>
      </c>
      <c r="AF64">
        <v>267.24583747831412</v>
      </c>
      <c r="AG64">
        <v>189.43489793439002</v>
      </c>
      <c r="AH64">
        <v>171.79583747886909</v>
      </c>
    </row>
    <row r="65" spans="1:34" x14ac:dyDescent="0.3">
      <c r="A65" s="56">
        <f ca="1">Exceedance!U65</f>
        <v>48000</v>
      </c>
      <c r="B65" s="1">
        <v>257.09104484406475</v>
      </c>
      <c r="C65" s="1">
        <v>257.09104484406475</v>
      </c>
      <c r="D65" s="1">
        <v>257.09104484406475</v>
      </c>
      <c r="E65">
        <v>523.82711122606042</v>
      </c>
      <c r="F65">
        <v>722.4690448440648</v>
      </c>
      <c r="G65">
        <v>335.6710448440648</v>
      </c>
      <c r="H65">
        <v>621.26704484406469</v>
      </c>
      <c r="I65">
        <v>107.97404484406475</v>
      </c>
      <c r="J65">
        <v>57.44965289256195</v>
      </c>
      <c r="K65">
        <v>36.155294428083053</v>
      </c>
      <c r="L65">
        <v>89.808602361798037</v>
      </c>
      <c r="M65">
        <v>88.037791677644961</v>
      </c>
      <c r="N65">
        <v>326.30351884937909</v>
      </c>
      <c r="O65">
        <v>195.60604484406474</v>
      </c>
      <c r="P65">
        <v>36.759652892561959</v>
      </c>
      <c r="Q65">
        <v>193.86747486791361</v>
      </c>
      <c r="R65">
        <v>378.81602230021895</v>
      </c>
      <c r="S65">
        <v>105.46939626418171</v>
      </c>
      <c r="T65">
        <v>551.92904484406472</v>
      </c>
      <c r="U65">
        <v>85.307044229621326</v>
      </c>
      <c r="V65">
        <v>33.226652892561958</v>
      </c>
      <c r="W65">
        <v>358.14404484406475</v>
      </c>
      <c r="X65">
        <v>221.96504484406475</v>
      </c>
      <c r="Y65">
        <v>250.89276683929444</v>
      </c>
      <c r="Z65">
        <v>727.39269973069793</v>
      </c>
      <c r="AA65">
        <v>368.61904484406472</v>
      </c>
      <c r="AB65">
        <v>174.06891118173681</v>
      </c>
      <c r="AC65">
        <v>252.57166016465882</v>
      </c>
      <c r="AD65">
        <v>229.80407965306952</v>
      </c>
      <c r="AE65">
        <v>40.406652892561965</v>
      </c>
      <c r="AF65">
        <v>329.81104484406472</v>
      </c>
      <c r="AG65">
        <v>57.206652892561969</v>
      </c>
      <c r="AH65">
        <v>57.206652892561969</v>
      </c>
    </row>
    <row r="66" spans="1:34" x14ac:dyDescent="0.3">
      <c r="A66" s="56">
        <f ca="1">Exceedance!U66</f>
        <v>48030</v>
      </c>
      <c r="B66" s="1">
        <v>116.57579545895344</v>
      </c>
      <c r="C66" s="1">
        <v>116.57579545895892</v>
      </c>
      <c r="D66" s="1">
        <v>116.57579545895892</v>
      </c>
      <c r="E66">
        <v>263.57579555951128</v>
      </c>
      <c r="F66">
        <v>297.10779545895895</v>
      </c>
      <c r="G66">
        <v>392.0537954589534</v>
      </c>
      <c r="H66">
        <v>339.4077954589589</v>
      </c>
      <c r="I66">
        <v>31.100041322314027</v>
      </c>
      <c r="J66">
        <v>32.520041322314022</v>
      </c>
      <c r="K66">
        <v>41.131795524596093</v>
      </c>
      <c r="L66">
        <v>51.896795539811748</v>
      </c>
      <c r="M66">
        <v>132.7447955379721</v>
      </c>
      <c r="N66">
        <v>255.02279548896931</v>
      </c>
      <c r="O66">
        <v>40.302795458958911</v>
      </c>
      <c r="P66">
        <v>23.92304132231402</v>
      </c>
      <c r="Q66">
        <v>178.08379545898509</v>
      </c>
      <c r="R66">
        <v>345.64879551009318</v>
      </c>
      <c r="S66">
        <v>169.47879557053921</v>
      </c>
      <c r="T66">
        <v>747.96879545895888</v>
      </c>
      <c r="U66">
        <v>35.276795458958908</v>
      </c>
      <c r="V66">
        <v>26.536041322314027</v>
      </c>
      <c r="W66">
        <v>255.18279545895891</v>
      </c>
      <c r="X66">
        <v>108.07979545895891</v>
      </c>
      <c r="Y66">
        <v>79.759795552582744</v>
      </c>
      <c r="Z66">
        <v>362.00879549593839</v>
      </c>
      <c r="AA66">
        <v>167.35579545895891</v>
      </c>
      <c r="AB66">
        <v>203.10979559276109</v>
      </c>
      <c r="AC66">
        <v>139.69379550218423</v>
      </c>
      <c r="AD66">
        <v>141.28179560394506</v>
      </c>
      <c r="AE66">
        <v>31.849041322314019</v>
      </c>
      <c r="AF66">
        <v>212.73279545895889</v>
      </c>
      <c r="AG66">
        <v>30.535041322314019</v>
      </c>
      <c r="AH66">
        <v>30.535041322314019</v>
      </c>
    </row>
    <row r="67" spans="1:34" x14ac:dyDescent="0.3">
      <c r="A67" s="56">
        <f ca="1">Exceedance!U67</f>
        <v>48061</v>
      </c>
      <c r="B67" s="1">
        <v>87.733310625824757</v>
      </c>
      <c r="C67" s="1">
        <v>87.733310625824757</v>
      </c>
      <c r="D67" s="1">
        <v>87.733310625824757</v>
      </c>
      <c r="E67">
        <v>114.3559991504149</v>
      </c>
      <c r="F67">
        <v>175.35427783893948</v>
      </c>
      <c r="G67">
        <v>143.9122778389395</v>
      </c>
      <c r="H67">
        <v>147.32754013401859</v>
      </c>
      <c r="I67">
        <v>74.315306145331149</v>
      </c>
      <c r="J67">
        <v>28.862041322314024</v>
      </c>
      <c r="K67">
        <v>68.340802429103448</v>
      </c>
      <c r="L67">
        <v>72.078195871726408</v>
      </c>
      <c r="M67">
        <v>96.655376199595239</v>
      </c>
      <c r="N67">
        <v>109.8525565274641</v>
      </c>
      <c r="O67">
        <v>77.127949970087045</v>
      </c>
      <c r="P67">
        <v>26.475041322314024</v>
      </c>
      <c r="Q67">
        <v>93.019949970087055</v>
      </c>
      <c r="R67">
        <v>125.14208111762802</v>
      </c>
      <c r="S67">
        <v>90.536736855332961</v>
      </c>
      <c r="T67">
        <v>200.78359757988696</v>
      </c>
      <c r="U67">
        <v>70.352622101234601</v>
      </c>
      <c r="V67">
        <v>26.294041322314019</v>
      </c>
      <c r="W67">
        <v>127.11757292090672</v>
      </c>
      <c r="X67">
        <v>84.969917183201801</v>
      </c>
      <c r="Y67">
        <v>92.934490953693611</v>
      </c>
      <c r="Z67">
        <v>160.66886800287389</v>
      </c>
      <c r="AA67">
        <v>100.46668767500509</v>
      </c>
      <c r="AB67">
        <v>115.3412778389395</v>
      </c>
      <c r="AC67">
        <v>90.590048330742775</v>
      </c>
      <c r="AD67">
        <v>111.33145816680836</v>
      </c>
      <c r="AE67">
        <v>30.027041322314023</v>
      </c>
      <c r="AF67">
        <v>184.72901584461522</v>
      </c>
      <c r="AG67">
        <v>40.226468907475912</v>
      </c>
      <c r="AH67">
        <v>40.22646909060277</v>
      </c>
    </row>
    <row r="68" spans="1:34" x14ac:dyDescent="0.3">
      <c r="A68" s="56">
        <f ca="1">Exceedance!U68</f>
        <v>48092</v>
      </c>
      <c r="B68" s="1">
        <v>82.47862788870809</v>
      </c>
      <c r="C68" s="1">
        <v>82.478627888702434</v>
      </c>
      <c r="D68" s="1">
        <v>82.478627888702434</v>
      </c>
      <c r="E68">
        <v>108.6987206232168</v>
      </c>
      <c r="F68">
        <v>164.13868809172507</v>
      </c>
      <c r="G68">
        <v>126.34877506470642</v>
      </c>
      <c r="H68">
        <v>139.98266298444091</v>
      </c>
      <c r="I68">
        <v>74.462300823392255</v>
      </c>
      <c r="J68">
        <v>25.626652892561953</v>
      </c>
      <c r="K68">
        <v>63.705845495243999</v>
      </c>
      <c r="L68">
        <v>67.342378390419128</v>
      </c>
      <c r="M68">
        <v>92.604482083902411</v>
      </c>
      <c r="N68">
        <v>101.42889550081451</v>
      </c>
      <c r="O68">
        <v>74.102927137705919</v>
      </c>
      <c r="P68">
        <v>25.407652892561952</v>
      </c>
      <c r="Q68">
        <v>91.88269435608926</v>
      </c>
      <c r="R68">
        <v>112.39714062277484</v>
      </c>
      <c r="S68">
        <v>83.421997584871434</v>
      </c>
      <c r="T68">
        <v>158.03275412232179</v>
      </c>
      <c r="U68">
        <v>66.590253182655161</v>
      </c>
      <c r="V68">
        <v>23.303652892561953</v>
      </c>
      <c r="W68">
        <v>123.29956276059703</v>
      </c>
      <c r="X68">
        <v>77.503256601975053</v>
      </c>
      <c r="Y68">
        <v>95.154568453528967</v>
      </c>
      <c r="Z68">
        <v>146.27570370190347</v>
      </c>
      <c r="AA68">
        <v>93.528782344863401</v>
      </c>
      <c r="AB68">
        <v>109.37961197329685</v>
      </c>
      <c r="AC68">
        <v>88.144632068517197</v>
      </c>
      <c r="AD68">
        <v>106.32825802421746</v>
      </c>
      <c r="AE68">
        <v>26.780652892561957</v>
      </c>
      <c r="AF68">
        <v>144.57275518668064</v>
      </c>
      <c r="AG68">
        <v>36.548268319660963</v>
      </c>
      <c r="AH68">
        <v>36.548268497498327</v>
      </c>
    </row>
    <row r="69" spans="1:34" x14ac:dyDescent="0.3">
      <c r="A69" s="56" t="str">
        <f ca="1">Exceedance!U69</f>
        <v/>
      </c>
      <c r="B69" s="1"/>
      <c r="C69" s="1"/>
      <c r="D69" s="1"/>
    </row>
    <row r="70" spans="1:34" x14ac:dyDescent="0.3">
      <c r="A70" s="56" t="str">
        <f ca="1">Exceedance!U70</f>
        <v/>
      </c>
      <c r="B70" s="1"/>
      <c r="C70" s="1"/>
      <c r="D70" s="1"/>
    </row>
    <row r="71" spans="1:34" x14ac:dyDescent="0.3">
      <c r="A71" s="56" t="str">
        <f ca="1">Exceedance!U71</f>
        <v/>
      </c>
      <c r="B71" s="1"/>
      <c r="C71" s="1"/>
      <c r="D71" s="1"/>
    </row>
    <row r="72" spans="1:34" x14ac:dyDescent="0.3">
      <c r="A72" s="56" t="str">
        <f ca="1">Exceedance!U72</f>
        <v/>
      </c>
      <c r="B72" s="1"/>
      <c r="C72" s="1"/>
      <c r="D72" s="1"/>
    </row>
    <row r="73" spans="1:34" x14ac:dyDescent="0.3">
      <c r="A73" s="56" t="str">
        <f ca="1">Exceedance!U73</f>
        <v/>
      </c>
      <c r="B73" s="1"/>
      <c r="C73" s="1"/>
      <c r="D73" s="1"/>
    </row>
    <row r="74" spans="1:34" x14ac:dyDescent="0.3">
      <c r="A74" s="56" t="str">
        <f ca="1">Exceedance!U74</f>
        <v/>
      </c>
      <c r="B74" s="1"/>
      <c r="C74" s="1"/>
      <c r="D74" s="1"/>
    </row>
    <row r="75" spans="1:34" x14ac:dyDescent="0.3">
      <c r="A75" s="56" t="str">
        <f ca="1">Exceedance!U75</f>
        <v/>
      </c>
      <c r="B75" s="1"/>
      <c r="C75" s="1"/>
      <c r="D75" s="1"/>
    </row>
    <row r="76" spans="1:34" x14ac:dyDescent="0.3">
      <c r="A76" s="56" t="str">
        <f ca="1">Exceedance!U76</f>
        <v/>
      </c>
      <c r="B76" s="1"/>
      <c r="C76" s="1"/>
      <c r="D76" s="1"/>
    </row>
    <row r="77" spans="1:34" x14ac:dyDescent="0.3">
      <c r="A77" s="56" t="str">
        <f ca="1">Exceedance!U77</f>
        <v/>
      </c>
      <c r="B77" s="1"/>
      <c r="C77" s="1"/>
      <c r="D77" s="1"/>
    </row>
    <row r="78" spans="1:34" x14ac:dyDescent="0.3">
      <c r="A78" s="56" t="str">
        <f ca="1">Exceedance!U78</f>
        <v/>
      </c>
      <c r="B78" s="1"/>
      <c r="C78" s="1"/>
      <c r="D78" s="1"/>
    </row>
    <row r="79" spans="1:34" x14ac:dyDescent="0.3">
      <c r="A79" s="56" t="str">
        <f ca="1">Exceedance!U79</f>
        <v/>
      </c>
      <c r="B79" s="1"/>
      <c r="C79" s="1"/>
      <c r="D79" s="1"/>
    </row>
    <row r="80" spans="1:34" x14ac:dyDescent="0.3">
      <c r="A80" s="56" t="str">
        <f ca="1">Exceedance!U80</f>
        <v/>
      </c>
      <c r="B80" s="1"/>
      <c r="C80" s="1"/>
      <c r="D80" s="1"/>
    </row>
    <row r="81" spans="1:4" x14ac:dyDescent="0.3">
      <c r="A81" s="56" t="str">
        <f ca="1">Exceedance!U81</f>
        <v/>
      </c>
      <c r="B81" s="1"/>
      <c r="C81" s="1"/>
      <c r="D81" s="1"/>
    </row>
    <row r="82" spans="1:4" x14ac:dyDescent="0.3">
      <c r="A82" s="56" t="str">
        <f ca="1">Exceedance!U82</f>
        <v/>
      </c>
      <c r="B82" s="1"/>
      <c r="C82" s="1"/>
      <c r="D82" s="1"/>
    </row>
    <row r="83" spans="1:4" x14ac:dyDescent="0.3">
      <c r="A83" s="56" t="str">
        <f ca="1">Exceedance!U83</f>
        <v/>
      </c>
      <c r="B83" s="1"/>
      <c r="C83" s="1"/>
      <c r="D83" s="1"/>
    </row>
    <row r="84" spans="1:4" x14ac:dyDescent="0.3">
      <c r="A84" s="56" t="str">
        <f ca="1">Exceedance!U84</f>
        <v/>
      </c>
      <c r="B84" s="1"/>
      <c r="C84" s="1"/>
      <c r="D84" s="1"/>
    </row>
    <row r="85" spans="1:4" x14ac:dyDescent="0.3">
      <c r="A85" s="56" t="str">
        <f ca="1">Exceedance!U85</f>
        <v/>
      </c>
      <c r="B85" s="1"/>
      <c r="C85" s="1"/>
      <c r="D85" s="1"/>
    </row>
    <row r="86" spans="1:4" x14ac:dyDescent="0.3">
      <c r="A86" s="56" t="str">
        <f ca="1">Exceedance!U86</f>
        <v/>
      </c>
      <c r="B86" s="1"/>
      <c r="C86" s="1"/>
      <c r="D86" s="1"/>
    </row>
    <row r="87" spans="1:4" x14ac:dyDescent="0.3">
      <c r="A87" s="56" t="str">
        <f ca="1">Exceedance!U87</f>
        <v/>
      </c>
      <c r="B87" s="1"/>
      <c r="C87" s="1"/>
      <c r="D87" s="1"/>
    </row>
    <row r="88" spans="1:4" x14ac:dyDescent="0.3">
      <c r="A88" s="56" t="str">
        <f ca="1">Exceedance!U88</f>
        <v/>
      </c>
      <c r="B88" s="1"/>
      <c r="C88" s="1"/>
      <c r="D88" s="1"/>
    </row>
    <row r="89" spans="1:4" x14ac:dyDescent="0.3">
      <c r="A89" s="56" t="str">
        <f ca="1">Exceedance!U89</f>
        <v/>
      </c>
      <c r="B89" s="1"/>
      <c r="C89" s="1"/>
      <c r="D89" s="1"/>
    </row>
    <row r="90" spans="1:4" x14ac:dyDescent="0.3">
      <c r="A90" s="56" t="str">
        <f ca="1">Exceedance!U90</f>
        <v/>
      </c>
      <c r="B90" s="1"/>
      <c r="C90" s="1"/>
      <c r="D90" s="1"/>
    </row>
    <row r="91" spans="1:4" x14ac:dyDescent="0.3">
      <c r="A91" s="56" t="str">
        <f ca="1">Exceedance!U91</f>
        <v/>
      </c>
      <c r="B91" s="1"/>
      <c r="C91" s="1"/>
      <c r="D91" s="1"/>
    </row>
    <row r="92" spans="1:4" x14ac:dyDescent="0.3">
      <c r="A92" s="56" t="str">
        <f ca="1">Exceedance!U92</f>
        <v/>
      </c>
      <c r="B92" s="1"/>
      <c r="C92" s="1"/>
      <c r="D92" s="1"/>
    </row>
    <row r="93" spans="1:4" x14ac:dyDescent="0.3">
      <c r="A93" s="56" t="str">
        <f ca="1">Exceedance!U93</f>
        <v/>
      </c>
      <c r="B93" s="1"/>
      <c r="C93" s="1"/>
      <c r="D93" s="1"/>
    </row>
    <row r="94" spans="1:4" x14ac:dyDescent="0.3">
      <c r="A94" s="56" t="str">
        <f ca="1">Exceedance!U94</f>
        <v/>
      </c>
      <c r="B94" s="1"/>
      <c r="C94" s="1"/>
      <c r="D94" s="1"/>
    </row>
    <row r="95" spans="1:4" x14ac:dyDescent="0.3">
      <c r="A95" s="56" t="str">
        <f ca="1">Exceedance!U95</f>
        <v/>
      </c>
      <c r="B95" s="1"/>
      <c r="C95" s="1"/>
      <c r="D95" s="1"/>
    </row>
    <row r="96" spans="1:4" x14ac:dyDescent="0.3">
      <c r="A96" s="56" t="str">
        <f ca="1">Exceedance!U96</f>
        <v/>
      </c>
      <c r="B96" s="1"/>
      <c r="C96" s="1"/>
      <c r="D96" s="1"/>
    </row>
    <row r="97" spans="1:4" x14ac:dyDescent="0.3">
      <c r="A97" s="56" t="str">
        <f ca="1">Exceedance!U97</f>
        <v/>
      </c>
      <c r="B97" s="1"/>
      <c r="C97" s="1"/>
      <c r="D97" s="1"/>
    </row>
    <row r="98" spans="1:4" x14ac:dyDescent="0.3">
      <c r="A98" s="56" t="str">
        <f ca="1">Exceedance!U98</f>
        <v/>
      </c>
      <c r="B98" s="1"/>
      <c r="C98" s="1"/>
      <c r="D98" s="1"/>
    </row>
    <row r="99" spans="1:4" x14ac:dyDescent="0.3">
      <c r="A99" s="56" t="str">
        <f ca="1">Exceedance!U99</f>
        <v/>
      </c>
      <c r="B99" s="1"/>
      <c r="C99" s="1"/>
      <c r="D99" s="1"/>
    </row>
    <row r="100" spans="1:4" x14ac:dyDescent="0.3">
      <c r="A100" s="56"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E1:AE1"/>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6">
    <tabColor theme="5" tint="0.59999389629810485"/>
  </sheetPr>
  <dimension ref="A1:AH175"/>
  <sheetViews>
    <sheetView workbookViewId="0">
      <selection activeCell="B4" sqref="B4:AQ175"/>
    </sheetView>
  </sheetViews>
  <sheetFormatPr defaultColWidth="8.5546875" defaultRowHeight="14.4" x14ac:dyDescent="0.3"/>
  <cols>
    <col min="1" max="1" width="8.5546875" style="79"/>
    <col min="2" max="4" width="8.5546875" style="185"/>
    <col min="5" max="16384" width="8.5546875" style="1"/>
  </cols>
  <sheetData>
    <row r="1" spans="1:34" s="86" customFormat="1" x14ac:dyDescent="0.3">
      <c r="A1" s="54"/>
      <c r="B1" s="79"/>
      <c r="C1" s="79"/>
      <c r="D1" s="79"/>
      <c r="E1" s="855" t="s">
        <v>58</v>
      </c>
      <c r="F1" s="855"/>
      <c r="G1" s="855"/>
      <c r="H1" s="855"/>
      <c r="I1" s="855"/>
      <c r="J1" s="855"/>
      <c r="K1" s="855"/>
      <c r="L1" s="855"/>
      <c r="M1" s="855"/>
      <c r="N1" s="855"/>
      <c r="O1" s="855"/>
      <c r="P1" s="855"/>
      <c r="Q1" s="855"/>
      <c r="R1" s="855"/>
      <c r="S1" s="855"/>
      <c r="T1" s="855"/>
      <c r="U1" s="855"/>
      <c r="V1" s="855"/>
      <c r="W1" s="855"/>
      <c r="X1" s="855"/>
      <c r="Y1" s="855"/>
      <c r="Z1" s="855"/>
      <c r="AA1" s="855"/>
      <c r="AB1" s="855"/>
      <c r="AC1" s="855"/>
      <c r="AD1" s="855"/>
      <c r="AE1" s="855"/>
    </row>
    <row r="2" spans="1:34" s="79" customFormat="1" x14ac:dyDescent="0.3">
      <c r="A2" s="54"/>
      <c r="B2" s="79" t="s">
        <v>288</v>
      </c>
      <c r="C2" s="79" t="s">
        <v>287</v>
      </c>
      <c r="D2" s="79" t="s">
        <v>289</v>
      </c>
      <c r="E2" s="79">
        <v>1991</v>
      </c>
      <c r="F2" s="79">
        <v>1992</v>
      </c>
      <c r="G2" s="79">
        <v>1993</v>
      </c>
      <c r="H2" s="79">
        <v>1994</v>
      </c>
      <c r="I2" s="79">
        <v>1995</v>
      </c>
      <c r="J2" s="79">
        <v>1996</v>
      </c>
      <c r="K2" s="79">
        <v>1997</v>
      </c>
      <c r="L2" s="79">
        <v>1998</v>
      </c>
      <c r="M2" s="79">
        <v>1999</v>
      </c>
      <c r="N2" s="79">
        <v>2000</v>
      </c>
      <c r="O2" s="79">
        <v>2001</v>
      </c>
      <c r="P2" s="79">
        <v>2002</v>
      </c>
      <c r="Q2" s="79">
        <v>2003</v>
      </c>
      <c r="R2" s="79">
        <v>2004</v>
      </c>
      <c r="S2" s="79">
        <v>2005</v>
      </c>
      <c r="T2" s="79">
        <v>2006</v>
      </c>
      <c r="U2" s="79">
        <v>2007</v>
      </c>
      <c r="V2" s="79">
        <v>2008</v>
      </c>
      <c r="W2" s="79">
        <v>2009</v>
      </c>
      <c r="X2" s="79">
        <v>2010</v>
      </c>
      <c r="Y2" s="79">
        <v>2011</v>
      </c>
      <c r="Z2" s="79">
        <v>2012</v>
      </c>
      <c r="AA2" s="79">
        <v>2013</v>
      </c>
      <c r="AB2" s="79">
        <v>2014</v>
      </c>
      <c r="AC2" s="79">
        <v>2015</v>
      </c>
      <c r="AD2" s="79">
        <v>2016</v>
      </c>
      <c r="AE2" s="79">
        <v>2017</v>
      </c>
      <c r="AF2" s="79">
        <v>2018</v>
      </c>
      <c r="AG2" s="79">
        <v>2019</v>
      </c>
      <c r="AH2" s="79">
        <v>2020</v>
      </c>
    </row>
    <row r="3" spans="1:34" s="57" customFormat="1" x14ac:dyDescent="0.3">
      <c r="A3" s="55"/>
      <c r="B3" s="57" t="s">
        <v>323</v>
      </c>
      <c r="C3" s="57" t="s">
        <v>324</v>
      </c>
      <c r="D3" s="57" t="s">
        <v>325</v>
      </c>
      <c r="E3" s="57" t="s">
        <v>326</v>
      </c>
      <c r="F3" s="57" t="s">
        <v>327</v>
      </c>
      <c r="G3" s="57" t="s">
        <v>328</v>
      </c>
      <c r="H3" s="57" t="s">
        <v>329</v>
      </c>
      <c r="I3" s="57" t="s">
        <v>330</v>
      </c>
      <c r="J3" s="57" t="s">
        <v>331</v>
      </c>
      <c r="K3" s="57" t="s">
        <v>332</v>
      </c>
      <c r="L3" s="57" t="s">
        <v>333</v>
      </c>
      <c r="M3" s="57" t="s">
        <v>334</v>
      </c>
      <c r="N3" s="57" t="s">
        <v>335</v>
      </c>
      <c r="O3" s="57" t="s">
        <v>336</v>
      </c>
      <c r="P3" s="57" t="s">
        <v>337</v>
      </c>
      <c r="Q3" s="57" t="s">
        <v>338</v>
      </c>
      <c r="R3" s="57" t="s">
        <v>339</v>
      </c>
      <c r="S3" s="57" t="s">
        <v>340</v>
      </c>
      <c r="T3" s="57" t="s">
        <v>341</v>
      </c>
      <c r="U3" s="57" t="s">
        <v>342</v>
      </c>
      <c r="V3" s="57" t="s">
        <v>343</v>
      </c>
      <c r="W3" s="57" t="s">
        <v>344</v>
      </c>
      <c r="X3" s="57" t="s">
        <v>345</v>
      </c>
      <c r="Y3" s="57" t="s">
        <v>346</v>
      </c>
      <c r="Z3" s="57" t="s">
        <v>347</v>
      </c>
      <c r="AA3" s="57" t="s">
        <v>348</v>
      </c>
      <c r="AB3" s="57" t="s">
        <v>349</v>
      </c>
      <c r="AC3" s="57" t="s">
        <v>350</v>
      </c>
      <c r="AD3" s="57" t="s">
        <v>351</v>
      </c>
      <c r="AE3" s="57" t="s">
        <v>352</v>
      </c>
      <c r="AF3" s="57" t="s">
        <v>353</v>
      </c>
      <c r="AG3" s="57" t="s">
        <v>354</v>
      </c>
      <c r="AH3" s="57" t="s">
        <v>355</v>
      </c>
    </row>
    <row r="4" spans="1:34" x14ac:dyDescent="0.3">
      <c r="A4" s="56">
        <f ca="1">Exceedance!U4</f>
        <v>46143</v>
      </c>
      <c r="B4" s="1">
        <v>6016.1381034832912</v>
      </c>
      <c r="C4" s="1">
        <v>6016.2821059988191</v>
      </c>
      <c r="D4" s="1">
        <v>6015.722781159835</v>
      </c>
      <c r="E4">
        <v>6016.1370929598916</v>
      </c>
      <c r="F4">
        <v>6018.1861929554543</v>
      </c>
      <c r="G4">
        <v>6018.0363586649009</v>
      </c>
      <c r="H4">
        <v>6017.6094692886509</v>
      </c>
      <c r="I4">
        <v>6016.1706313870764</v>
      </c>
      <c r="J4">
        <v>6015.8937596971</v>
      </c>
      <c r="K4">
        <v>6015.9704013501751</v>
      </c>
      <c r="L4">
        <v>6016.6746557031374</v>
      </c>
      <c r="M4">
        <v>6015.1941360139017</v>
      </c>
      <c r="N4">
        <v>6017.6288754516863</v>
      </c>
      <c r="O4">
        <v>6017.2839378019053</v>
      </c>
      <c r="P4">
        <v>6016.4361247852703</v>
      </c>
      <c r="Q4">
        <v>6016.5773577982209</v>
      </c>
      <c r="R4">
        <v>6015.0820396746622</v>
      </c>
      <c r="S4">
        <v>6019.0746401318484</v>
      </c>
      <c r="T4">
        <v>6017.3781342544016</v>
      </c>
      <c r="U4">
        <v>6018.0338096219411</v>
      </c>
      <c r="V4">
        <v>6015.7025789769823</v>
      </c>
      <c r="W4">
        <v>6014.9643343144389</v>
      </c>
      <c r="X4">
        <v>6016.1916631617341</v>
      </c>
      <c r="Y4">
        <v>6015.4524797363829</v>
      </c>
      <c r="Z4">
        <v>6016.7298486594082</v>
      </c>
      <c r="AA4">
        <v>6017.0218389603533</v>
      </c>
      <c r="AB4">
        <v>6016.8355430581705</v>
      </c>
      <c r="AC4">
        <v>6018.0980371030446</v>
      </c>
      <c r="AD4">
        <v>6019.2671158272788</v>
      </c>
      <c r="AE4">
        <v>6016.9076416015332</v>
      </c>
      <c r="AF4" s="1">
        <v>6016.6603390034661</v>
      </c>
      <c r="AG4" s="1">
        <v>6015.7664153939058</v>
      </c>
      <c r="AH4" s="1">
        <v>6015.5972313666371</v>
      </c>
    </row>
    <row r="5" spans="1:34" x14ac:dyDescent="0.3">
      <c r="A5" s="56">
        <f ca="1">Exceedance!U5</f>
        <v>46174</v>
      </c>
      <c r="B5" s="1">
        <v>6017.4444670414414</v>
      </c>
      <c r="C5" s="1">
        <v>6013.2325323550467</v>
      </c>
      <c r="D5" s="1">
        <v>6013.2463353203593</v>
      </c>
      <c r="E5">
        <v>6015.2410834941256</v>
      </c>
      <c r="F5">
        <v>6015.1566171019285</v>
      </c>
      <c r="G5">
        <v>6015.1489277295723</v>
      </c>
      <c r="H5">
        <v>6014.4859666151497</v>
      </c>
      <c r="I5">
        <v>6015.573412403377</v>
      </c>
      <c r="J5">
        <v>6014.2933333420178</v>
      </c>
      <c r="K5">
        <v>6013.5816063960892</v>
      </c>
      <c r="L5">
        <v>6012.6699789038348</v>
      </c>
      <c r="M5">
        <v>6013.3657513004118</v>
      </c>
      <c r="N5">
        <v>6014.6352155677869</v>
      </c>
      <c r="O5">
        <v>6014.1943950832983</v>
      </c>
      <c r="P5">
        <v>6013.1859481863567</v>
      </c>
      <c r="Q5">
        <v>6013.9514399526506</v>
      </c>
      <c r="R5">
        <v>6011.6521663121293</v>
      </c>
      <c r="S5">
        <v>6013.9722897276706</v>
      </c>
      <c r="T5">
        <v>6014.291241995159</v>
      </c>
      <c r="U5">
        <v>6014.9270601043372</v>
      </c>
      <c r="V5">
        <v>6012.6917658883349</v>
      </c>
      <c r="W5">
        <v>6013.7946862129529</v>
      </c>
      <c r="X5">
        <v>6012.0908138977193</v>
      </c>
      <c r="Y5">
        <v>6012.523234529378</v>
      </c>
      <c r="Z5">
        <v>6013.3388308305484</v>
      </c>
      <c r="AA5">
        <v>6013.8560444563491</v>
      </c>
      <c r="AB5">
        <v>6013.8529584867811</v>
      </c>
      <c r="AC5">
        <v>6014.9877803709996</v>
      </c>
      <c r="AD5">
        <v>6017.6763195725325</v>
      </c>
      <c r="AE5">
        <v>6013.5213470294129</v>
      </c>
      <c r="AF5" s="1">
        <v>6013.8375727269404</v>
      </c>
      <c r="AG5" s="1">
        <v>6013.1017984645914</v>
      </c>
      <c r="AH5" s="1">
        <v>6012.6550695869428</v>
      </c>
    </row>
    <row r="6" spans="1:34" x14ac:dyDescent="0.3">
      <c r="A6" s="56">
        <f ca="1">Exceedance!U6</f>
        <v>46204</v>
      </c>
      <c r="B6" s="1">
        <v>6014.5778116799502</v>
      </c>
      <c r="C6" s="1">
        <v>6009.9358833158112</v>
      </c>
      <c r="D6" s="1">
        <v>6009.8196774557418</v>
      </c>
      <c r="E6">
        <v>6012.3068132053477</v>
      </c>
      <c r="F6">
        <v>6011.6890457801419</v>
      </c>
      <c r="G6">
        <v>6012.1020077004277</v>
      </c>
      <c r="H6">
        <v>6011.0317368120923</v>
      </c>
      <c r="I6">
        <v>6015.8143891283908</v>
      </c>
      <c r="J6">
        <v>6010.772267480148</v>
      </c>
      <c r="K6">
        <v>6009.7263735837232</v>
      </c>
      <c r="L6">
        <v>6012.8415133930694</v>
      </c>
      <c r="M6">
        <v>6011.0430106257409</v>
      </c>
      <c r="N6">
        <v>6011.3863219171781</v>
      </c>
      <c r="O6">
        <v>6010.7962404226464</v>
      </c>
      <c r="P6">
        <v>6010.0188135839171</v>
      </c>
      <c r="Q6">
        <v>6010.9980580980846</v>
      </c>
      <c r="R6">
        <v>6009.8256975656659</v>
      </c>
      <c r="S6">
        <v>6012.0725241430373</v>
      </c>
      <c r="T6">
        <v>6010.8066024396667</v>
      </c>
      <c r="U6">
        <v>6011.4328348497229</v>
      </c>
      <c r="V6">
        <v>6010.1704650578549</v>
      </c>
      <c r="W6">
        <v>6013.4184848143786</v>
      </c>
      <c r="X6">
        <v>6011.2691343552951</v>
      </c>
      <c r="Y6">
        <v>6011.0610045536177</v>
      </c>
      <c r="Z6">
        <v>6009.9565373479818</v>
      </c>
      <c r="AA6">
        <v>6010.3857059846268</v>
      </c>
      <c r="AB6">
        <v>6009.8293389706323</v>
      </c>
      <c r="AC6">
        <v>6012.9113870846559</v>
      </c>
      <c r="AD6">
        <v>6012.5833378623956</v>
      </c>
      <c r="AE6">
        <v>6010.3443562628063</v>
      </c>
      <c r="AF6" s="1">
        <v>6009.9450990223095</v>
      </c>
      <c r="AG6" s="1">
        <v>6010.8226552632696</v>
      </c>
      <c r="AH6" s="1">
        <v>6009.7796778952506</v>
      </c>
    </row>
    <row r="7" spans="1:34" x14ac:dyDescent="0.3">
      <c r="A7" s="56">
        <f ca="1">Exceedance!U7</f>
        <v>46235</v>
      </c>
      <c r="B7" s="1">
        <v>6011.3665237538326</v>
      </c>
      <c r="C7" s="1">
        <v>6006.6224355202685</v>
      </c>
      <c r="D7" s="1">
        <v>6007.2499243486536</v>
      </c>
      <c r="E7">
        <v>6009.8437816241112</v>
      </c>
      <c r="F7">
        <v>6008.164209549328</v>
      </c>
      <c r="G7">
        <v>6010.3053999431168</v>
      </c>
      <c r="H7">
        <v>6007.6964928915495</v>
      </c>
      <c r="I7">
        <v>6012.6749739280203</v>
      </c>
      <c r="J7">
        <v>6007.7442796582473</v>
      </c>
      <c r="K7">
        <v>6007.5385935347904</v>
      </c>
      <c r="L7">
        <v>6010.4822903427785</v>
      </c>
      <c r="M7">
        <v>6008.9130778438284</v>
      </c>
      <c r="N7">
        <v>6008.4403082557492</v>
      </c>
      <c r="O7">
        <v>6007.5056827509452</v>
      </c>
      <c r="P7">
        <v>6007.224304229484</v>
      </c>
      <c r="Q7">
        <v>6007.8561106718207</v>
      </c>
      <c r="R7">
        <v>6007.3448913375296</v>
      </c>
      <c r="S7">
        <v>6009.4956399446419</v>
      </c>
      <c r="T7">
        <v>6007.4679660806514</v>
      </c>
      <c r="U7">
        <v>6008.1333807497094</v>
      </c>
      <c r="V7">
        <v>6007.7127246476311</v>
      </c>
      <c r="W7">
        <v>6011.0873858848254</v>
      </c>
      <c r="X7">
        <v>6008.6184930859245</v>
      </c>
      <c r="Y7">
        <v>6008.5988425805817</v>
      </c>
      <c r="Z7">
        <v>6006.5933102723293</v>
      </c>
      <c r="AA7">
        <v>6007.0352821164106</v>
      </c>
      <c r="AB7">
        <v>6006.7178657564718</v>
      </c>
      <c r="AC7">
        <v>6009.8983232520786</v>
      </c>
      <c r="AD7">
        <v>6008.0037819749632</v>
      </c>
      <c r="AE7">
        <v>6007.0920545388362</v>
      </c>
      <c r="AF7" s="1">
        <v>6006.8869017104962</v>
      </c>
      <c r="AG7" s="1">
        <v>6008.3324359679418</v>
      </c>
      <c r="AH7" s="1">
        <v>6007.3994140724571</v>
      </c>
    </row>
    <row r="8" spans="1:34" x14ac:dyDescent="0.3">
      <c r="A8" s="56">
        <f ca="1">Exceedance!U8</f>
        <v>46266</v>
      </c>
      <c r="B8" s="1">
        <v>6008.367894545192</v>
      </c>
      <c r="C8" s="1">
        <v>6003.3664759520652</v>
      </c>
      <c r="D8" s="1">
        <v>6004.8222823821388</v>
      </c>
      <c r="E8">
        <v>6007.5524537084693</v>
      </c>
      <c r="F8">
        <v>6004.7691759768404</v>
      </c>
      <c r="G8">
        <v>6008.6011159187583</v>
      </c>
      <c r="H8">
        <v>6004.3707026321754</v>
      </c>
      <c r="I8">
        <v>6009.6899914452097</v>
      </c>
      <c r="J8">
        <v>6004.9369230702305</v>
      </c>
      <c r="K8">
        <v>6005.6863997574765</v>
      </c>
      <c r="L8">
        <v>6008.2088629791251</v>
      </c>
      <c r="M8">
        <v>6006.9702896426679</v>
      </c>
      <c r="N8">
        <v>6005.6097198409216</v>
      </c>
      <c r="O8">
        <v>6004.1817923071849</v>
      </c>
      <c r="P8">
        <v>6004.4445453374319</v>
      </c>
      <c r="Q8">
        <v>6004.7672275395353</v>
      </c>
      <c r="R8">
        <v>6005.0656634978677</v>
      </c>
      <c r="S8">
        <v>6007.0955785241686</v>
      </c>
      <c r="T8">
        <v>6004.1679403363387</v>
      </c>
      <c r="U8">
        <v>6004.8583159715281</v>
      </c>
      <c r="V8">
        <v>6005.5137896484102</v>
      </c>
      <c r="W8">
        <v>6008.8489687152342</v>
      </c>
      <c r="X8">
        <v>6006.1423256762027</v>
      </c>
      <c r="Y8">
        <v>6006.2713086256654</v>
      </c>
      <c r="Z8">
        <v>6003.2312333314876</v>
      </c>
      <c r="AA8">
        <v>6003.7133915647182</v>
      </c>
      <c r="AB8">
        <v>6003.8672462734412</v>
      </c>
      <c r="AC8">
        <v>6007.0150035568267</v>
      </c>
      <c r="AD8">
        <v>6003.5716791847135</v>
      </c>
      <c r="AE8">
        <v>6003.8108483953374</v>
      </c>
      <c r="AF8" s="1">
        <v>6003.995947057575</v>
      </c>
      <c r="AG8" s="1">
        <v>6006.0281302251069</v>
      </c>
      <c r="AH8" s="1">
        <v>6005.0735933435017</v>
      </c>
    </row>
    <row r="9" spans="1:34" x14ac:dyDescent="0.3">
      <c r="A9" s="56">
        <f ca="1">Exceedance!U9</f>
        <v>46296</v>
      </c>
      <c r="B9" s="1">
        <v>6006.2478340888983</v>
      </c>
      <c r="C9" s="1">
        <v>5999.5759716731063</v>
      </c>
      <c r="D9" s="1">
        <v>6001.9646687768409</v>
      </c>
      <c r="E9">
        <v>6004.7278773813432</v>
      </c>
      <c r="F9">
        <v>6001.4164082644656</v>
      </c>
      <c r="G9">
        <v>6006.0159223842438</v>
      </c>
      <c r="H9">
        <v>6001.0005411296524</v>
      </c>
      <c r="I9">
        <v>6007.163280806597</v>
      </c>
      <c r="J9">
        <v>6001.8970784876155</v>
      </c>
      <c r="K9">
        <v>6003.4413902421938</v>
      </c>
      <c r="L9">
        <v>6005.6142627804538</v>
      </c>
      <c r="M9">
        <v>6003.9816762541795</v>
      </c>
      <c r="N9">
        <v>6002.7287463235734</v>
      </c>
      <c r="O9">
        <v>6000.2694097231488</v>
      </c>
      <c r="P9">
        <v>6001.5175186990946</v>
      </c>
      <c r="Q9">
        <v>6001.5103237703197</v>
      </c>
      <c r="R9">
        <v>6002.5834544343688</v>
      </c>
      <c r="S9">
        <v>6004.1952256985942</v>
      </c>
      <c r="T9">
        <v>6000.3756624859234</v>
      </c>
      <c r="U9">
        <v>6001.314707140099</v>
      </c>
      <c r="V9">
        <v>6002.5289535229613</v>
      </c>
      <c r="W9">
        <v>6006.099278741186</v>
      </c>
      <c r="X9">
        <v>6003.136427408047</v>
      </c>
      <c r="Y9">
        <v>6003.5620701137932</v>
      </c>
      <c r="Z9">
        <v>5999.6906618161902</v>
      </c>
      <c r="AA9">
        <v>6000.3225347321822</v>
      </c>
      <c r="AB9">
        <v>6002.9279226056569</v>
      </c>
      <c r="AC9">
        <v>6004.1435714864192</v>
      </c>
      <c r="AD9">
        <v>6000.8127309609335</v>
      </c>
      <c r="AE9">
        <v>6001.2679854431062</v>
      </c>
      <c r="AF9" s="1">
        <v>6000.9554969620494</v>
      </c>
      <c r="AG9" s="1">
        <v>6003.2709246524009</v>
      </c>
      <c r="AH9" s="1">
        <v>6001.8379572248978</v>
      </c>
    </row>
    <row r="10" spans="1:34" x14ac:dyDescent="0.3">
      <c r="A10" s="56">
        <f ca="1">Exceedance!U10</f>
        <v>46327</v>
      </c>
      <c r="B10" s="1">
        <v>6004.7037519610758</v>
      </c>
      <c r="C10" s="1">
        <v>5997.3750613513521</v>
      </c>
      <c r="D10" s="1">
        <v>6000.0653687289205</v>
      </c>
      <c r="E10">
        <v>6003.0138070619305</v>
      </c>
      <c r="F10">
        <v>5999.1199115890495</v>
      </c>
      <c r="G10">
        <v>6004.1051302651822</v>
      </c>
      <c r="H10">
        <v>5998.9493748518862</v>
      </c>
      <c r="I10">
        <v>6005.5582150586451</v>
      </c>
      <c r="J10">
        <v>6000.1462899190556</v>
      </c>
      <c r="K10">
        <v>6001.3330498580299</v>
      </c>
      <c r="L10">
        <v>6003.7276951977374</v>
      </c>
      <c r="M10">
        <v>6001.8521226206021</v>
      </c>
      <c r="N10">
        <v>6000.5275736648509</v>
      </c>
      <c r="O10">
        <v>5997.5881095249906</v>
      </c>
      <c r="P10">
        <v>5999.311979874853</v>
      </c>
      <c r="Q10">
        <v>5999.4310781179038</v>
      </c>
      <c r="R10">
        <v>6001.3510154893893</v>
      </c>
      <c r="S10">
        <v>6002.1558094341835</v>
      </c>
      <c r="T10">
        <v>5997.8428602065396</v>
      </c>
      <c r="U10">
        <v>5998.8760694771754</v>
      </c>
      <c r="V10">
        <v>6000.5294891780331</v>
      </c>
      <c r="W10">
        <v>6004.1161819122653</v>
      </c>
      <c r="X10">
        <v>6001.0573331795013</v>
      </c>
      <c r="Y10">
        <v>6001.7440954893873</v>
      </c>
      <c r="Z10">
        <v>5997.385151331905</v>
      </c>
      <c r="AA10">
        <v>5998.0754151360943</v>
      </c>
      <c r="AB10">
        <v>6001.3285459414174</v>
      </c>
      <c r="AC10">
        <v>6002.2750393910201</v>
      </c>
      <c r="AD10">
        <v>5998.6275051726361</v>
      </c>
      <c r="AE10">
        <v>5999.2838057202671</v>
      </c>
      <c r="AF10" s="1">
        <v>5998.8431388927584</v>
      </c>
      <c r="AG10" s="1">
        <v>6001.1903740343751</v>
      </c>
      <c r="AH10" s="1">
        <v>5999.6189181022</v>
      </c>
    </row>
    <row r="11" spans="1:34" x14ac:dyDescent="0.3">
      <c r="A11" s="56">
        <f ca="1">Exceedance!U11</f>
        <v>46357</v>
      </c>
      <c r="B11" s="1">
        <v>6002.2909236809537</v>
      </c>
      <c r="C11" s="1">
        <v>5994.8967192812806</v>
      </c>
      <c r="D11" s="1">
        <v>5997.9866266239005</v>
      </c>
      <c r="E11">
        <v>6001.1409624655225</v>
      </c>
      <c r="F11">
        <v>5996.7126507493685</v>
      </c>
      <c r="G11">
        <v>6002.0918949018087</v>
      </c>
      <c r="H11">
        <v>5996.7132603150267</v>
      </c>
      <c r="I11">
        <v>6003.5695640102194</v>
      </c>
      <c r="J11">
        <v>5998.2916862738548</v>
      </c>
      <c r="K11">
        <v>5999.1030765103969</v>
      </c>
      <c r="L11">
        <v>6001.7784595719559</v>
      </c>
      <c r="M11">
        <v>5999.6324902536271</v>
      </c>
      <c r="N11">
        <v>5998.1424178037596</v>
      </c>
      <c r="O11">
        <v>5994.802851835756</v>
      </c>
      <c r="P11">
        <v>5996.9655976140721</v>
      </c>
      <c r="Q11">
        <v>5997.1683558759496</v>
      </c>
      <c r="R11">
        <v>5999.5218656460856</v>
      </c>
      <c r="S11">
        <v>6000.0118460204631</v>
      </c>
      <c r="T11">
        <v>5995.1377876778124</v>
      </c>
      <c r="U11">
        <v>5996.2040654690536</v>
      </c>
      <c r="V11">
        <v>5998.4295546657731</v>
      </c>
      <c r="W11">
        <v>6002.051436012157</v>
      </c>
      <c r="X11">
        <v>5998.9213653599099</v>
      </c>
      <c r="Y11">
        <v>5999.8268265944853</v>
      </c>
      <c r="Z11">
        <v>5994.9314602846825</v>
      </c>
      <c r="AA11">
        <v>5995.6021329846126</v>
      </c>
      <c r="AB11">
        <v>5999.6510020338937</v>
      </c>
      <c r="AC11">
        <v>6000.3556882912762</v>
      </c>
      <c r="AD11">
        <v>5996.8799455643884</v>
      </c>
      <c r="AE11">
        <v>5997.2063529460265</v>
      </c>
      <c r="AF11" s="1">
        <v>5996.5140579755116</v>
      </c>
      <c r="AG11" s="1">
        <v>5999.0403178720553</v>
      </c>
      <c r="AH11" s="1">
        <v>5997.2702719654617</v>
      </c>
    </row>
    <row r="12" spans="1:34" x14ac:dyDescent="0.3">
      <c r="A12" s="56">
        <f ca="1">Exceedance!U12</f>
        <v>46388</v>
      </c>
      <c r="B12" s="1">
        <v>5999.2823449609114</v>
      </c>
      <c r="C12" s="1">
        <v>5992.7191194977277</v>
      </c>
      <c r="D12" s="1">
        <v>5996.1786421449669</v>
      </c>
      <c r="E12">
        <v>5999.1050941529356</v>
      </c>
      <c r="F12">
        <v>5994.252384949059</v>
      </c>
      <c r="G12">
        <v>5999.9674699684747</v>
      </c>
      <c r="H12">
        <v>5994.4751066733834</v>
      </c>
      <c r="I12">
        <v>6000.4476194570034</v>
      </c>
      <c r="J12">
        <v>5996.9020233742212</v>
      </c>
      <c r="K12">
        <v>5996.8212518194869</v>
      </c>
      <c r="L12">
        <v>5999.7299511160845</v>
      </c>
      <c r="M12">
        <v>5997.3040681620041</v>
      </c>
      <c r="N12">
        <v>5995.7066543889005</v>
      </c>
      <c r="O12">
        <v>5991.9412662218292</v>
      </c>
      <c r="P12">
        <v>5994.5800359229033</v>
      </c>
      <c r="Q12">
        <v>5994.8551166253046</v>
      </c>
      <c r="R12">
        <v>5997.6140290939647</v>
      </c>
      <c r="S12">
        <v>5997.8346304378274</v>
      </c>
      <c r="T12">
        <v>5992.3706342340411</v>
      </c>
      <c r="U12">
        <v>5993.4474657816345</v>
      </c>
      <c r="V12">
        <v>5996.2203459063703</v>
      </c>
      <c r="W12">
        <v>5999.9394465230407</v>
      </c>
      <c r="X12">
        <v>5996.723046079208</v>
      </c>
      <c r="Y12">
        <v>5997.8430642423955</v>
      </c>
      <c r="Z12">
        <v>5992.4123805493082</v>
      </c>
      <c r="AA12">
        <v>5993.072601721994</v>
      </c>
      <c r="AB12">
        <v>5997.972133951771</v>
      </c>
      <c r="AC12">
        <v>5998.2988607560619</v>
      </c>
      <c r="AD12">
        <v>5993.1047419552187</v>
      </c>
      <c r="AE12">
        <v>5995.0212643675995</v>
      </c>
      <c r="AF12" s="1">
        <v>5994.1259721724309</v>
      </c>
      <c r="AG12" s="1">
        <v>5996.822483805433</v>
      </c>
      <c r="AH12" s="1">
        <v>5994.8588137516372</v>
      </c>
    </row>
    <row r="13" spans="1:34" x14ac:dyDescent="0.3">
      <c r="A13" s="56">
        <f ca="1">Exceedance!U13</f>
        <v>46419</v>
      </c>
      <c r="B13" s="1">
        <v>5997.051154501346</v>
      </c>
      <c r="C13" s="1">
        <v>5989.7072843417018</v>
      </c>
      <c r="D13" s="1">
        <v>5993.504661315209</v>
      </c>
      <c r="E13">
        <v>5996.0033537355102</v>
      </c>
      <c r="F13">
        <v>5990.5381025813494</v>
      </c>
      <c r="G13">
        <v>5996.6461352321412</v>
      </c>
      <c r="H13">
        <v>5991.6396962916415</v>
      </c>
      <c r="I13">
        <v>5998.1212605274231</v>
      </c>
      <c r="J13">
        <v>5994.0443898730382</v>
      </c>
      <c r="K13">
        <v>5993.5364440761496</v>
      </c>
      <c r="L13">
        <v>5996.674079031387</v>
      </c>
      <c r="M13">
        <v>5994.318251466575</v>
      </c>
      <c r="N13">
        <v>5992.0305414160066</v>
      </c>
      <c r="O13">
        <v>5988.8007624952652</v>
      </c>
      <c r="P13">
        <v>5991.4192537510316</v>
      </c>
      <c r="Q13">
        <v>5991.35632235107</v>
      </c>
      <c r="R13">
        <v>5994.88243050254</v>
      </c>
      <c r="S13">
        <v>5994.5059213293243</v>
      </c>
      <c r="T13">
        <v>5988.7131463876058</v>
      </c>
      <c r="U13">
        <v>5990.4583632328104</v>
      </c>
      <c r="V13">
        <v>5993.0189451495653</v>
      </c>
      <c r="W13">
        <v>5997.4572316234635</v>
      </c>
      <c r="X13">
        <v>5993.3961404271786</v>
      </c>
      <c r="Y13">
        <v>5994.6783417429397</v>
      </c>
      <c r="Z13">
        <v>5989.6555469098648</v>
      </c>
      <c r="AA13">
        <v>5989.5867945113687</v>
      </c>
      <c r="AB13">
        <v>5996.0017520386018</v>
      </c>
      <c r="AC13">
        <v>5995.4329531137791</v>
      </c>
      <c r="AD13">
        <v>5989.3487001843287</v>
      </c>
      <c r="AE13">
        <v>5992.0306323490431</v>
      </c>
      <c r="AF13" s="1">
        <v>5990.4874978577454</v>
      </c>
      <c r="AG13" s="1">
        <v>5993.3716269518436</v>
      </c>
      <c r="AH13" s="1">
        <v>5992.3765034495509</v>
      </c>
    </row>
    <row r="14" spans="1:34" x14ac:dyDescent="0.3">
      <c r="A14" s="56">
        <f ca="1">Exceedance!U14</f>
        <v>46447</v>
      </c>
      <c r="B14" s="1">
        <v>5995.5755347836903</v>
      </c>
      <c r="C14" s="1">
        <v>5988.1470385562507</v>
      </c>
      <c r="D14" s="1">
        <v>5992.6316191076539</v>
      </c>
      <c r="E14">
        <v>5996.1756057167486</v>
      </c>
      <c r="F14">
        <v>5989.7855880496963</v>
      </c>
      <c r="G14">
        <v>5996.074709352476</v>
      </c>
      <c r="H14">
        <v>5990.9180533086837</v>
      </c>
      <c r="I14">
        <v>5997.0756358024373</v>
      </c>
      <c r="J14">
        <v>5993.6578081690468</v>
      </c>
      <c r="K14">
        <v>5992.4344199073721</v>
      </c>
      <c r="L14">
        <v>5995.5617062069923</v>
      </c>
      <c r="M14">
        <v>5992.7860446023678</v>
      </c>
      <c r="N14">
        <v>5990.5825910341755</v>
      </c>
      <c r="O14">
        <v>5986.7148639356819</v>
      </c>
      <c r="P14">
        <v>5989.9811632010533</v>
      </c>
      <c r="Q14">
        <v>5990.4436546494471</v>
      </c>
      <c r="R14">
        <v>5994.0871982621184</v>
      </c>
      <c r="S14">
        <v>5993.1435640776308</v>
      </c>
      <c r="T14">
        <v>5987.0503742639848</v>
      </c>
      <c r="U14">
        <v>5988.3861197748092</v>
      </c>
      <c r="V14">
        <v>5991.802407920276</v>
      </c>
      <c r="W14">
        <v>5995.9294628740627</v>
      </c>
      <c r="X14">
        <v>5992.0965544778401</v>
      </c>
      <c r="Y14">
        <v>5993.7339452805982</v>
      </c>
      <c r="Z14">
        <v>5988.0390764400763</v>
      </c>
      <c r="AA14">
        <v>5988.0349635740959</v>
      </c>
      <c r="AB14">
        <v>5995.1283859528949</v>
      </c>
      <c r="AC14">
        <v>5994.6325780421657</v>
      </c>
      <c r="AD14">
        <v>5985.0018979481692</v>
      </c>
      <c r="AE14">
        <v>5990.7393546347139</v>
      </c>
      <c r="AF14" s="1">
        <v>5989.0404515352475</v>
      </c>
      <c r="AG14" s="1">
        <v>5992.7015745426488</v>
      </c>
      <c r="AH14" s="1">
        <v>5990.745073317883</v>
      </c>
    </row>
    <row r="15" spans="1:34" x14ac:dyDescent="0.3">
      <c r="A15" s="56">
        <f ca="1">Exceedance!U15</f>
        <v>46478</v>
      </c>
      <c r="B15" s="1">
        <v>5995.1329771092196</v>
      </c>
      <c r="C15" s="1">
        <v>5986.9184530030616</v>
      </c>
      <c r="D15" s="1">
        <v>5992.5017148392935</v>
      </c>
      <c r="E15">
        <v>5994.6134953427054</v>
      </c>
      <c r="F15">
        <v>5991.2400065173751</v>
      </c>
      <c r="G15">
        <v>5995.1708002708374</v>
      </c>
      <c r="H15">
        <v>5989.9666737327889</v>
      </c>
      <c r="I15">
        <v>5997.568251122625</v>
      </c>
      <c r="J15">
        <v>5993.9639848446523</v>
      </c>
      <c r="K15">
        <v>5993.1879116278024</v>
      </c>
      <c r="L15">
        <v>5994.8010216835992</v>
      </c>
      <c r="M15">
        <v>5991.8286781291208</v>
      </c>
      <c r="N15">
        <v>5989.1255212691804</v>
      </c>
      <c r="O15">
        <v>5981.8919315834401</v>
      </c>
      <c r="P15">
        <v>5988.1884889697521</v>
      </c>
      <c r="Q15">
        <v>5989.941110332742</v>
      </c>
      <c r="R15">
        <v>5994.2498883530316</v>
      </c>
      <c r="S15">
        <v>5993.3796752293165</v>
      </c>
      <c r="T15">
        <v>5984.6552979237704</v>
      </c>
      <c r="U15">
        <v>5986.0856217433657</v>
      </c>
      <c r="V15">
        <v>5991.743555205072</v>
      </c>
      <c r="W15">
        <v>5993.6832646624816</v>
      </c>
      <c r="X15">
        <v>5994.869559100729</v>
      </c>
      <c r="Y15">
        <v>5993.5460760511687</v>
      </c>
      <c r="Z15">
        <v>5985.431550208873</v>
      </c>
      <c r="AA15">
        <v>5987.0879398265661</v>
      </c>
      <c r="AB15">
        <v>5994.2950259817799</v>
      </c>
      <c r="AC15">
        <v>5995.5052472716561</v>
      </c>
      <c r="AD15">
        <v>5985.148264200202</v>
      </c>
      <c r="AE15">
        <v>5989.6966929663449</v>
      </c>
      <c r="AF15" s="1">
        <v>5993.0412738040204</v>
      </c>
      <c r="AG15" s="1">
        <v>5992.728015961412</v>
      </c>
      <c r="AH15" s="1">
        <v>5989.3269125850566</v>
      </c>
    </row>
    <row r="16" spans="1:34" x14ac:dyDescent="0.3">
      <c r="A16" s="56">
        <f ca="1">Exceedance!U16</f>
        <v>46508</v>
      </c>
      <c r="B16" s="1">
        <v>5991.6690425527604</v>
      </c>
      <c r="C16" s="1">
        <v>5986.0525145992633</v>
      </c>
      <c r="D16" s="1">
        <v>5990.6844007648479</v>
      </c>
      <c r="E16">
        <v>5994.3413996325689</v>
      </c>
      <c r="F16">
        <v>5990.2038660212484</v>
      </c>
      <c r="G16">
        <v>5994.3876352953303</v>
      </c>
      <c r="H16">
        <v>5990.2861229212776</v>
      </c>
      <c r="I16">
        <v>5987.0975160915605</v>
      </c>
      <c r="J16">
        <v>5995.8209131024923</v>
      </c>
      <c r="K16">
        <v>5991.1099230893087</v>
      </c>
      <c r="L16">
        <v>5993.3197536044836</v>
      </c>
      <c r="M16">
        <v>5989.0134851295088</v>
      </c>
      <c r="N16">
        <v>5989.6226178405432</v>
      </c>
      <c r="O16">
        <v>5979.6451222435016</v>
      </c>
      <c r="P16">
        <v>5984.1489538997748</v>
      </c>
      <c r="Q16">
        <v>5986.2498808935461</v>
      </c>
      <c r="R16">
        <v>5990.5160799739297</v>
      </c>
      <c r="S16">
        <v>5991.7942521625409</v>
      </c>
      <c r="T16">
        <v>5985.7601126630834</v>
      </c>
      <c r="U16">
        <v>5977.5562292690238</v>
      </c>
      <c r="V16">
        <v>5979.5562603010439</v>
      </c>
      <c r="W16">
        <v>5993.8781965066964</v>
      </c>
      <c r="X16">
        <v>5990.5725637331161</v>
      </c>
      <c r="Y16">
        <v>5993.0770656025707</v>
      </c>
      <c r="Z16">
        <v>5983.1801574364035</v>
      </c>
      <c r="AA16">
        <v>5979.6521605630123</v>
      </c>
      <c r="AB16">
        <v>5991.2382561201393</v>
      </c>
      <c r="AC16">
        <v>5994.2138662923826</v>
      </c>
      <c r="AD16">
        <v>5982.8542228863153</v>
      </c>
      <c r="AE16">
        <v>5990.3808402939376</v>
      </c>
      <c r="AF16" s="1">
        <v>5991.7146678599329</v>
      </c>
      <c r="AG16" s="1">
        <v>5988.992321978375</v>
      </c>
      <c r="AH16" s="1">
        <v>5986.5739824644188</v>
      </c>
    </row>
    <row r="17" spans="1:34" x14ac:dyDescent="0.3">
      <c r="A17" s="56">
        <f ca="1">Exceedance!U17</f>
        <v>46539</v>
      </c>
      <c r="B17" s="1">
        <v>5995.5493570867793</v>
      </c>
      <c r="C17" s="1">
        <v>5986.0806924563822</v>
      </c>
      <c r="D17" s="1">
        <v>5996.5172730596087</v>
      </c>
      <c r="E17">
        <v>5993.6633917130703</v>
      </c>
      <c r="F17">
        <v>5991.2377522858842</v>
      </c>
      <c r="G17">
        <v>5993.7693312560914</v>
      </c>
      <c r="H17">
        <v>5985.8969525739431</v>
      </c>
      <c r="I17">
        <v>5997.3907286311724</v>
      </c>
      <c r="J17">
        <v>6003.155577505634</v>
      </c>
      <c r="K17">
        <v>5987.8630524674963</v>
      </c>
      <c r="L17">
        <v>6000.1137875069498</v>
      </c>
      <c r="M17">
        <v>5989.6601789433653</v>
      </c>
      <c r="N17">
        <v>5987.3852460798462</v>
      </c>
      <c r="O17">
        <v>5978.2186087119835</v>
      </c>
      <c r="P17">
        <v>5985.1509646647464</v>
      </c>
      <c r="Q17">
        <v>5987.089801539667</v>
      </c>
      <c r="R17">
        <v>5992.2214820960307</v>
      </c>
      <c r="S17">
        <v>5994.5476912157419</v>
      </c>
      <c r="T17">
        <v>5984.9625529473387</v>
      </c>
      <c r="U17">
        <v>5980.1115591492007</v>
      </c>
      <c r="V17">
        <v>5987.4233968045528</v>
      </c>
      <c r="W17">
        <v>5984.8251047029134</v>
      </c>
      <c r="X17">
        <v>5990.1728569995021</v>
      </c>
      <c r="Y17">
        <v>5991.6339374884574</v>
      </c>
      <c r="Z17">
        <v>5982.2332963529834</v>
      </c>
      <c r="AA17">
        <v>5984.7930034021183</v>
      </c>
      <c r="AB17">
        <v>5994.5128062550211</v>
      </c>
      <c r="AC17">
        <v>5995.3750085118781</v>
      </c>
      <c r="AD17">
        <v>5998.6841166285649</v>
      </c>
      <c r="AE17">
        <v>5994.8585611396102</v>
      </c>
      <c r="AF17" s="1">
        <v>5987.1245286239091</v>
      </c>
      <c r="AG17" s="1">
        <v>5992.703850644185</v>
      </c>
      <c r="AH17" s="1">
        <v>5989.7816237138832</v>
      </c>
    </row>
    <row r="18" spans="1:34" x14ac:dyDescent="0.3">
      <c r="A18" s="56">
        <f ca="1">Exceedance!U18</f>
        <v>46569</v>
      </c>
      <c r="B18" s="1">
        <v>5999.5181637887081</v>
      </c>
      <c r="C18" s="1">
        <v>5985.1471954954231</v>
      </c>
      <c r="D18" s="1">
        <v>5997.2613635848102</v>
      </c>
      <c r="E18">
        <v>5992.1839487522848</v>
      </c>
      <c r="F18">
        <v>5994.7494788157974</v>
      </c>
      <c r="G18">
        <v>5991.6939066625928</v>
      </c>
      <c r="H18">
        <v>5999.0004638902728</v>
      </c>
      <c r="I18">
        <v>6001.4633921696841</v>
      </c>
      <c r="J18">
        <v>6006.9917809232102</v>
      </c>
      <c r="K18">
        <v>5996.956592126643</v>
      </c>
      <c r="L18">
        <v>6006.3717781461401</v>
      </c>
      <c r="M18">
        <v>5988.2328386699892</v>
      </c>
      <c r="N18">
        <v>5986.3687824725994</v>
      </c>
      <c r="O18">
        <v>5977.3144692965598</v>
      </c>
      <c r="P18">
        <v>5984.6957675583035</v>
      </c>
      <c r="Q18">
        <v>5987.8943650330511</v>
      </c>
      <c r="R18">
        <v>5997.2803627793601</v>
      </c>
      <c r="S18">
        <v>5992.8180833494489</v>
      </c>
      <c r="T18">
        <v>5983.6907918199595</v>
      </c>
      <c r="U18">
        <v>5984.4998729710542</v>
      </c>
      <c r="V18">
        <v>5995.9711651151965</v>
      </c>
      <c r="W18">
        <v>5986.5384181897361</v>
      </c>
      <c r="X18">
        <v>6008.3556921450026</v>
      </c>
      <c r="Y18">
        <v>5990.1109089796555</v>
      </c>
      <c r="Z18">
        <v>5980.9730446209187</v>
      </c>
      <c r="AA18">
        <v>5990.4029293009407</v>
      </c>
      <c r="AB18">
        <v>5994.7510455164329</v>
      </c>
      <c r="AC18">
        <v>5991.8285843854856</v>
      </c>
      <c r="AD18">
        <v>6005.0715513700925</v>
      </c>
      <c r="AE18">
        <v>5995.7979778236322</v>
      </c>
      <c r="AF18" s="1">
        <v>5990.883225831285</v>
      </c>
      <c r="AG18" s="1">
        <v>5994.2167731032614</v>
      </c>
      <c r="AH18" s="1">
        <v>5991.6262473264906</v>
      </c>
    </row>
    <row r="19" spans="1:34" x14ac:dyDescent="0.3">
      <c r="A19" s="56">
        <f ca="1">Exceedance!U19</f>
        <v>46600</v>
      </c>
      <c r="B19" s="1">
        <v>5999.5430055036559</v>
      </c>
      <c r="C19" s="1">
        <v>5985.3117780344046</v>
      </c>
      <c r="D19" s="1">
        <v>5996.4934190676586</v>
      </c>
      <c r="E19">
        <v>5990.8110052230268</v>
      </c>
      <c r="F19">
        <v>5997.4231506491806</v>
      </c>
      <c r="G19">
        <v>5989.7375273865673</v>
      </c>
      <c r="H19">
        <v>6000.3483056999576</v>
      </c>
      <c r="I19">
        <v>6000.8397886927623</v>
      </c>
      <c r="J19">
        <v>6007.2408986943856</v>
      </c>
      <c r="K19">
        <v>5997.9712995216487</v>
      </c>
      <c r="L19">
        <v>6006.2093713754311</v>
      </c>
      <c r="M19">
        <v>5988.2592036499573</v>
      </c>
      <c r="N19">
        <v>5985.2326382172405</v>
      </c>
      <c r="O19">
        <v>5977.7233846625959</v>
      </c>
      <c r="P19">
        <v>5985.1303761607596</v>
      </c>
      <c r="Q19">
        <v>5987.8277090334068</v>
      </c>
      <c r="R19">
        <v>5996.983773708057</v>
      </c>
      <c r="S19">
        <v>5991.3076583307038</v>
      </c>
      <c r="T19">
        <v>5982.4118230776585</v>
      </c>
      <c r="U19">
        <v>5984.206742678889</v>
      </c>
      <c r="V19">
        <v>5996.5979003297134</v>
      </c>
      <c r="W19">
        <v>5986.6634042580035</v>
      </c>
      <c r="X19">
        <v>6009.3513468866286</v>
      </c>
      <c r="Y19">
        <v>5989.8901552294928</v>
      </c>
      <c r="Z19">
        <v>5979.6656690854325</v>
      </c>
      <c r="AA19">
        <v>5991.3467406129403</v>
      </c>
      <c r="AB19">
        <v>5993.347644574108</v>
      </c>
      <c r="AC19">
        <v>5988.76943121146</v>
      </c>
      <c r="AD19">
        <v>6004.4594107691646</v>
      </c>
      <c r="AE19">
        <v>5994.4938357934643</v>
      </c>
      <c r="AF19" s="1">
        <v>5991.4074670074406</v>
      </c>
      <c r="AG19" s="1">
        <v>5993.0063647760926</v>
      </c>
      <c r="AH19" s="1">
        <v>5991.2433404735357</v>
      </c>
    </row>
    <row r="20" spans="1:34" x14ac:dyDescent="0.3">
      <c r="A20" s="56">
        <f ca="1">Exceedance!U20</f>
        <v>46631</v>
      </c>
      <c r="B20" s="1">
        <v>5999.5344323142554</v>
      </c>
      <c r="C20" s="1">
        <v>5985.6575398839204</v>
      </c>
      <c r="D20" s="1">
        <v>5995.5040997657052</v>
      </c>
      <c r="E20">
        <v>5989.5555282247205</v>
      </c>
      <c r="F20">
        <v>5998.7474802074312</v>
      </c>
      <c r="G20">
        <v>5987.9624585872161</v>
      </c>
      <c r="H20">
        <v>6000.8905527376346</v>
      </c>
      <c r="I20">
        <v>6000.2542790706711</v>
      </c>
      <c r="J20">
        <v>6007.3873341285525</v>
      </c>
      <c r="K20">
        <v>5998.2530817367269</v>
      </c>
      <c r="L20">
        <v>6005.8300211865435</v>
      </c>
      <c r="M20">
        <v>5988.4893728634452</v>
      </c>
      <c r="N20">
        <v>5984.073879291599</v>
      </c>
      <c r="O20">
        <v>5978.0263145887411</v>
      </c>
      <c r="P20">
        <v>5985.5656272188598</v>
      </c>
      <c r="Q20">
        <v>5987.983916703236</v>
      </c>
      <c r="R20">
        <v>5996.4380149990775</v>
      </c>
      <c r="S20">
        <v>5990.2326998314866</v>
      </c>
      <c r="T20">
        <v>5981.1626946982024</v>
      </c>
      <c r="U20">
        <v>5983.7171024703266</v>
      </c>
      <c r="V20">
        <v>5996.5965194290193</v>
      </c>
      <c r="W20">
        <v>5986.8742931484048</v>
      </c>
      <c r="X20">
        <v>6009.1002474557063</v>
      </c>
      <c r="Y20">
        <v>5989.827595785333</v>
      </c>
      <c r="Z20">
        <v>5978.3557811391684</v>
      </c>
      <c r="AA20">
        <v>5992.3465307575207</v>
      </c>
      <c r="AB20">
        <v>5991.8056912288903</v>
      </c>
      <c r="AC20">
        <v>5985.9978955280794</v>
      </c>
      <c r="AD20">
        <v>6003.5537307456052</v>
      </c>
      <c r="AE20">
        <v>5993.1758883343227</v>
      </c>
      <c r="AF20" s="1">
        <v>5991.2953449785091</v>
      </c>
      <c r="AG20" s="1">
        <v>5991.877452760863</v>
      </c>
      <c r="AH20" s="1">
        <v>5990.8848403382126</v>
      </c>
    </row>
    <row r="21" spans="1:34" x14ac:dyDescent="0.3">
      <c r="A21" s="56">
        <f ca="1">Exceedance!U21</f>
        <v>46661</v>
      </c>
      <c r="B21" s="1">
        <v>6000.1068810244506</v>
      </c>
      <c r="C21" s="1">
        <v>5985.9440720361372</v>
      </c>
      <c r="D21" s="1">
        <v>5995.406445108375</v>
      </c>
      <c r="E21">
        <v>5988.5639595688644</v>
      </c>
      <c r="F21">
        <v>5999.3278136698036</v>
      </c>
      <c r="G21">
        <v>5988.463082788091</v>
      </c>
      <c r="H21">
        <v>6001.0614813978655</v>
      </c>
      <c r="I21">
        <v>6000.189899146435</v>
      </c>
      <c r="J21">
        <v>6007.8221147018694</v>
      </c>
      <c r="K21">
        <v>5998.842050524876</v>
      </c>
      <c r="L21">
        <v>6004.0213883173783</v>
      </c>
      <c r="M21">
        <v>5988.5870809197677</v>
      </c>
      <c r="N21">
        <v>5983.0514002365289</v>
      </c>
      <c r="O21">
        <v>5978.0341325697264</v>
      </c>
      <c r="P21">
        <v>5985.2973908044387</v>
      </c>
      <c r="Q21">
        <v>5988.6879022864659</v>
      </c>
      <c r="R21">
        <v>5996.339887749039</v>
      </c>
      <c r="S21">
        <v>5990.9487260881642</v>
      </c>
      <c r="T21">
        <v>5980.4121958272754</v>
      </c>
      <c r="U21">
        <v>5984.0331566073264</v>
      </c>
      <c r="V21">
        <v>5996.8535226117674</v>
      </c>
      <c r="W21">
        <v>5986.7654432031495</v>
      </c>
      <c r="X21">
        <v>6007.850941717842</v>
      </c>
      <c r="Y21">
        <v>5989.5080105019561</v>
      </c>
      <c r="Z21">
        <v>5977.7806887785082</v>
      </c>
      <c r="AA21">
        <v>5995.2814101808317</v>
      </c>
      <c r="AB21">
        <v>5991.1024038908754</v>
      </c>
      <c r="AC21">
        <v>5986.4242263574451</v>
      </c>
      <c r="AD21">
        <v>6003.0593889708171</v>
      </c>
      <c r="AE21">
        <v>5992.7253900381447</v>
      </c>
      <c r="AF21" s="1">
        <v>5991.3024167097128</v>
      </c>
      <c r="AG21" s="1">
        <v>5991.3827130110894</v>
      </c>
      <c r="AH21" s="1">
        <v>5990.1312996444394</v>
      </c>
    </row>
    <row r="22" spans="1:34" x14ac:dyDescent="0.3">
      <c r="A22" s="56">
        <f ca="1">Exceedance!U22</f>
        <v>46692</v>
      </c>
      <c r="B22" s="1">
        <v>6000.6178461383888</v>
      </c>
      <c r="C22" s="1">
        <v>5986.7686544290736</v>
      </c>
      <c r="D22" s="1">
        <v>5995.7802253348991</v>
      </c>
      <c r="E22">
        <v>5988.417414955793</v>
      </c>
      <c r="F22">
        <v>5999.9342000249699</v>
      </c>
      <c r="G22">
        <v>5989.3032790084962</v>
      </c>
      <c r="H22">
        <v>6001.4832497740272</v>
      </c>
      <c r="I22">
        <v>6000.6977765914362</v>
      </c>
      <c r="J22">
        <v>6007.4972865677655</v>
      </c>
      <c r="K22">
        <v>5999.5299424937157</v>
      </c>
      <c r="L22">
        <v>6002.6454228608454</v>
      </c>
      <c r="M22">
        <v>5988.9948708403681</v>
      </c>
      <c r="N22">
        <v>5983.197751218846</v>
      </c>
      <c r="O22">
        <v>5978.4559461964645</v>
      </c>
      <c r="P22">
        <v>5985.8409055743905</v>
      </c>
      <c r="Q22">
        <v>5990.2083230419275</v>
      </c>
      <c r="R22">
        <v>5996.6552425479967</v>
      </c>
      <c r="S22">
        <v>5991.9352213781922</v>
      </c>
      <c r="T22">
        <v>5980.3157253977051</v>
      </c>
      <c r="U22">
        <v>5984.9248867701572</v>
      </c>
      <c r="V22">
        <v>5997.4280785754572</v>
      </c>
      <c r="W22">
        <v>5987.3195319928</v>
      </c>
      <c r="X22">
        <v>6006.7733843391425</v>
      </c>
      <c r="Y22">
        <v>5989.981508893351</v>
      </c>
      <c r="Z22">
        <v>5978.0414827435798</v>
      </c>
      <c r="AA22">
        <v>5996.4686880855706</v>
      </c>
      <c r="AB22">
        <v>5991.1235606133978</v>
      </c>
      <c r="AC22">
        <v>5986.8864120481367</v>
      </c>
      <c r="AD22">
        <v>6001.9000966932608</v>
      </c>
      <c r="AE22">
        <v>5992.8602134168186</v>
      </c>
      <c r="AF22" s="1">
        <v>5991.7350709053881</v>
      </c>
      <c r="AG22" s="1">
        <v>5992.1540811294808</v>
      </c>
      <c r="AH22" s="1">
        <v>5990.4588004681664</v>
      </c>
    </row>
    <row r="23" spans="1:34" x14ac:dyDescent="0.3">
      <c r="A23" s="56">
        <f ca="1">Exceedance!U23</f>
        <v>46722</v>
      </c>
      <c r="B23" s="1">
        <v>5998.8023579530545</v>
      </c>
      <c r="C23" s="1">
        <v>5987.42806891074</v>
      </c>
      <c r="D23" s="1">
        <v>5994.7922857919548</v>
      </c>
      <c r="E23">
        <v>5988.2699097688846</v>
      </c>
      <c r="F23">
        <v>5998.5420168245319</v>
      </c>
      <c r="G23">
        <v>5990.0650408743431</v>
      </c>
      <c r="H23">
        <v>6000.8668870777383</v>
      </c>
      <c r="I23">
        <v>6000.2873071553577</v>
      </c>
      <c r="J23">
        <v>6005.4359194843491</v>
      </c>
      <c r="K23">
        <v>5998.4624240319372</v>
      </c>
      <c r="L23">
        <v>5999.9818234669256</v>
      </c>
      <c r="M23">
        <v>5989.3878789860328</v>
      </c>
      <c r="N23">
        <v>5983.381570971168</v>
      </c>
      <c r="O23">
        <v>5978.8965471677566</v>
      </c>
      <c r="P23">
        <v>5986.4120615016118</v>
      </c>
      <c r="Q23">
        <v>5990.6125173501823</v>
      </c>
      <c r="R23">
        <v>5995.4356017773916</v>
      </c>
      <c r="S23">
        <v>5992.8955171369716</v>
      </c>
      <c r="T23">
        <v>5980.1363760701215</v>
      </c>
      <c r="U23">
        <v>5985.8598781654118</v>
      </c>
      <c r="V23">
        <v>5996.7870643281121</v>
      </c>
      <c r="W23">
        <v>5987.9177924580226</v>
      </c>
      <c r="X23">
        <v>6004.0283685447494</v>
      </c>
      <c r="Y23">
        <v>5990.4718821868</v>
      </c>
      <c r="Z23">
        <v>5978.2357430565171</v>
      </c>
      <c r="AA23">
        <v>5995.601867396681</v>
      </c>
      <c r="AB23">
        <v>5990.3146098603565</v>
      </c>
      <c r="AC23">
        <v>5986.5504207137501</v>
      </c>
      <c r="AD23">
        <v>5999.1846788882876</v>
      </c>
      <c r="AE23">
        <v>5991.5987447936232</v>
      </c>
      <c r="AF23" s="1">
        <v>5991.3634996709206</v>
      </c>
      <c r="AG23" s="1">
        <v>5992.9630442865164</v>
      </c>
      <c r="AH23" s="1">
        <v>5991.4155326890786</v>
      </c>
    </row>
    <row r="24" spans="1:34" x14ac:dyDescent="0.3">
      <c r="A24" s="56">
        <f ca="1">Exceedance!U24</f>
        <v>46753</v>
      </c>
      <c r="B24" s="1">
        <v>5997.2643309549348</v>
      </c>
      <c r="C24" s="1">
        <v>5988.4141422115381</v>
      </c>
      <c r="D24" s="1">
        <v>5994.3109725093282</v>
      </c>
      <c r="E24">
        <v>5988.11261824146</v>
      </c>
      <c r="F24">
        <v>5997.0694788737019</v>
      </c>
      <c r="G24">
        <v>5990.8613543540223</v>
      </c>
      <c r="H24">
        <v>5999.9275827941265</v>
      </c>
      <c r="I24">
        <v>5999.9920275316508</v>
      </c>
      <c r="J24">
        <v>6004.4378365098937</v>
      </c>
      <c r="K24">
        <v>5997.036651965921</v>
      </c>
      <c r="L24">
        <v>5998.6017090660143</v>
      </c>
      <c r="M24">
        <v>5989.7795764557022</v>
      </c>
      <c r="N24">
        <v>5983.5484903983661</v>
      </c>
      <c r="O24">
        <v>5979.3484320445741</v>
      </c>
      <c r="P24">
        <v>5986.9774114586562</v>
      </c>
      <c r="Q24">
        <v>5991.5823580280858</v>
      </c>
      <c r="R24">
        <v>5994.6277550462282</v>
      </c>
      <c r="S24">
        <v>5993.8540119747413</v>
      </c>
      <c r="T24">
        <v>5979.9330404509274</v>
      </c>
      <c r="U24">
        <v>5986.780204406683</v>
      </c>
      <c r="V24">
        <v>5996.204701372596</v>
      </c>
      <c r="W24">
        <v>5988.5055750308229</v>
      </c>
      <c r="X24">
        <v>6002.2447139260003</v>
      </c>
      <c r="Y24">
        <v>5990.9418389703005</v>
      </c>
      <c r="Z24">
        <v>5978.4273268805164</v>
      </c>
      <c r="AA24">
        <v>5995.0599805508173</v>
      </c>
      <c r="AB24">
        <v>5991.0573657426357</v>
      </c>
      <c r="AC24">
        <v>5984.7202509223553</v>
      </c>
      <c r="AD24">
        <v>5997.3019313939276</v>
      </c>
      <c r="AE24">
        <v>5987.9758733449144</v>
      </c>
      <c r="AF24" s="1">
        <v>5990.8338087546899</v>
      </c>
      <c r="AG24" s="1">
        <v>5993.7190009136775</v>
      </c>
      <c r="AH24" s="1">
        <v>5992.3002834807185</v>
      </c>
    </row>
    <row r="25" spans="1:34" x14ac:dyDescent="0.3">
      <c r="A25" s="56">
        <f ca="1">Exceedance!U25</f>
        <v>46784</v>
      </c>
      <c r="B25" s="1">
        <v>5996.2262388767222</v>
      </c>
      <c r="C25" s="1">
        <v>5988.1030905811585</v>
      </c>
      <c r="D25" s="1">
        <v>5994.0322195768777</v>
      </c>
      <c r="E25">
        <v>5986.383833982718</v>
      </c>
      <c r="F25">
        <v>5995.8184876479281</v>
      </c>
      <c r="G25">
        <v>5990.888656869246</v>
      </c>
      <c r="H25">
        <v>5999.6322444839543</v>
      </c>
      <c r="I25">
        <v>5999.3730825571529</v>
      </c>
      <c r="J25">
        <v>6003.7298052196229</v>
      </c>
      <c r="K25">
        <v>5995.9867186072124</v>
      </c>
      <c r="L25">
        <v>5997.891757080949</v>
      </c>
      <c r="M25">
        <v>5988.6835047220629</v>
      </c>
      <c r="N25">
        <v>5983.2193807921503</v>
      </c>
      <c r="O25">
        <v>5978.5684429623934</v>
      </c>
      <c r="P25">
        <v>5986.1443903689733</v>
      </c>
      <c r="Q25">
        <v>5991.4962315918356</v>
      </c>
      <c r="R25">
        <v>5994.2030861299227</v>
      </c>
      <c r="S25">
        <v>5993.7786110603338</v>
      </c>
      <c r="T25">
        <v>5979.2740765549979</v>
      </c>
      <c r="U25">
        <v>5986.5304340836592</v>
      </c>
      <c r="V25">
        <v>5995.7533853917848</v>
      </c>
      <c r="W25">
        <v>5987.6864467515052</v>
      </c>
      <c r="X25">
        <v>6000.6156086707924</v>
      </c>
      <c r="Y25">
        <v>5990.8492442703719</v>
      </c>
      <c r="Z25">
        <v>5977.3713601027748</v>
      </c>
      <c r="AA25">
        <v>5995.3351961451726</v>
      </c>
      <c r="AB25">
        <v>5990.68395601457</v>
      </c>
      <c r="AC25">
        <v>5982.9846109741284</v>
      </c>
      <c r="AD25">
        <v>5997.1425871330903</v>
      </c>
      <c r="AE25">
        <v>5984.6629124350075</v>
      </c>
      <c r="AF25" s="1">
        <v>5990.4259901939522</v>
      </c>
      <c r="AG25" s="1">
        <v>5993.2056114792995</v>
      </c>
      <c r="AH25" s="1">
        <v>5991.8223996682318</v>
      </c>
    </row>
    <row r="26" spans="1:34" x14ac:dyDescent="0.3">
      <c r="A26" s="56">
        <f ca="1">Exceedance!U26</f>
        <v>46813</v>
      </c>
      <c r="B26" s="1">
        <v>5996.9143774796967</v>
      </c>
      <c r="C26" s="1">
        <v>5989.8858547553818</v>
      </c>
      <c r="D26" s="1">
        <v>5995.747578741938</v>
      </c>
      <c r="E26">
        <v>5988.0721927327013</v>
      </c>
      <c r="F26">
        <v>5996.9848499210693</v>
      </c>
      <c r="G26">
        <v>5993.0458826522936</v>
      </c>
      <c r="H26">
        <v>5998.2732688571177</v>
      </c>
      <c r="I26">
        <v>5998.5517793001773</v>
      </c>
      <c r="J26">
        <v>5999.2163574375654</v>
      </c>
      <c r="K26">
        <v>5996.7512663039679</v>
      </c>
      <c r="L26">
        <v>5997.8122462786096</v>
      </c>
      <c r="M26">
        <v>5990.0058209100462</v>
      </c>
      <c r="N26">
        <v>5984.1049390244034</v>
      </c>
      <c r="O26">
        <v>5979.9644054788851</v>
      </c>
      <c r="P26">
        <v>5988.1260282178919</v>
      </c>
      <c r="Q26">
        <v>5993.4805847933148</v>
      </c>
      <c r="R26">
        <v>5995.4195030165938</v>
      </c>
      <c r="S26">
        <v>5995.6107359794732</v>
      </c>
      <c r="T26">
        <v>5979.7278815555665</v>
      </c>
      <c r="U26">
        <v>5988.2372889986773</v>
      </c>
      <c r="V26">
        <v>5997.2266917471134</v>
      </c>
      <c r="W26">
        <v>5989.0703119607488</v>
      </c>
      <c r="X26">
        <v>5997.0355997546176</v>
      </c>
      <c r="Y26">
        <v>5992.0801986213582</v>
      </c>
      <c r="Z26">
        <v>5978.5219819470458</v>
      </c>
      <c r="AA26">
        <v>5996.7879183788527</v>
      </c>
      <c r="AB26">
        <v>5992.5730582553742</v>
      </c>
      <c r="AC26">
        <v>5982.2490382792794</v>
      </c>
      <c r="AD26">
        <v>5997.6948718056183</v>
      </c>
      <c r="AE26">
        <v>5986.3496543307938</v>
      </c>
      <c r="AF26" s="1">
        <v>5992.8458891671053</v>
      </c>
      <c r="AG26" s="1">
        <v>5994.4972300294467</v>
      </c>
      <c r="AH26" s="1">
        <v>5994.7899435512209</v>
      </c>
    </row>
    <row r="27" spans="1:34" x14ac:dyDescent="0.3">
      <c r="A27" s="56">
        <f ca="1">Exceedance!U27</f>
        <v>46844</v>
      </c>
      <c r="B27" s="1">
        <v>5998.2256635043041</v>
      </c>
      <c r="C27" s="1">
        <v>5992.3158419219362</v>
      </c>
      <c r="D27" s="1">
        <v>5998.0530620615637</v>
      </c>
      <c r="E27">
        <v>5992.1301736339874</v>
      </c>
      <c r="F27">
        <v>5998.2121390822595</v>
      </c>
      <c r="G27">
        <v>5994.7664872831874</v>
      </c>
      <c r="H27">
        <v>5998.4730525955156</v>
      </c>
      <c r="I27">
        <v>5998.4649401285778</v>
      </c>
      <c r="J27">
        <v>5996.4067400761442</v>
      </c>
      <c r="K27">
        <v>5998.2059777801987</v>
      </c>
      <c r="L27">
        <v>5998.3885736992161</v>
      </c>
      <c r="M27">
        <v>5991.2256030964772</v>
      </c>
      <c r="N27">
        <v>5984.5307948631507</v>
      </c>
      <c r="O27">
        <v>5981.0639701813616</v>
      </c>
      <c r="P27">
        <v>5990.9274033853208</v>
      </c>
      <c r="Q27">
        <v>5996.3406661203808</v>
      </c>
      <c r="R27">
        <v>5998.1219181260512</v>
      </c>
      <c r="S27">
        <v>5996.1432079430715</v>
      </c>
      <c r="T27">
        <v>5980.0660282899007</v>
      </c>
      <c r="U27">
        <v>5991.1724327391939</v>
      </c>
      <c r="V27">
        <v>5997.7282041007429</v>
      </c>
      <c r="W27">
        <v>5994.5776906695019</v>
      </c>
      <c r="X27">
        <v>5998.2533738325992</v>
      </c>
      <c r="Y27">
        <v>5992.2232355028018</v>
      </c>
      <c r="Z27">
        <v>5980.4231023533976</v>
      </c>
      <c r="AA27">
        <v>5998.1840667155366</v>
      </c>
      <c r="AB27">
        <v>5995.9985368272546</v>
      </c>
      <c r="AC27">
        <v>5985.7561141272627</v>
      </c>
      <c r="AD27">
        <v>5998.351757270455</v>
      </c>
      <c r="AE27">
        <v>5993.7755519253124</v>
      </c>
      <c r="AF27" s="1">
        <v>5995.7371038053716</v>
      </c>
      <c r="AG27" s="1">
        <v>5995.9231699144038</v>
      </c>
      <c r="AH27" s="1">
        <v>5995.7322573237861</v>
      </c>
    </row>
    <row r="28" spans="1:34" x14ac:dyDescent="0.3">
      <c r="A28" s="56">
        <f ca="1">Exceedance!U28</f>
        <v>46874</v>
      </c>
      <c r="B28" s="1">
        <v>5996.2562664717943</v>
      </c>
      <c r="C28" s="1">
        <v>5990.226818228668</v>
      </c>
      <c r="D28" s="1">
        <v>5996.218527851368</v>
      </c>
      <c r="E28">
        <v>5990.2012398381876</v>
      </c>
      <c r="F28">
        <v>5997.7429935063992</v>
      </c>
      <c r="G28">
        <v>5987.9799735171318</v>
      </c>
      <c r="H28">
        <v>5990.7441753885341</v>
      </c>
      <c r="I28">
        <v>5996.9708211828147</v>
      </c>
      <c r="J28">
        <v>5987.9609198746375</v>
      </c>
      <c r="K28">
        <v>5995.2050971456774</v>
      </c>
      <c r="L28">
        <v>5995.7922179799798</v>
      </c>
      <c r="M28">
        <v>5990.0266899310573</v>
      </c>
      <c r="N28">
        <v>5981.1894550236366</v>
      </c>
      <c r="O28">
        <v>5970.7810709530977</v>
      </c>
      <c r="P28">
        <v>5989.090904937234</v>
      </c>
      <c r="Q28">
        <v>5991.538409456577</v>
      </c>
      <c r="R28">
        <v>5994.3910460109191</v>
      </c>
      <c r="S28">
        <v>5997.1908044781885</v>
      </c>
      <c r="T28">
        <v>5968.8937720782715</v>
      </c>
      <c r="U28">
        <v>5983.0604583054337</v>
      </c>
      <c r="V28">
        <v>5989.1012963413723</v>
      </c>
      <c r="W28">
        <v>5988.8813266502148</v>
      </c>
      <c r="X28">
        <v>5997.5043471581457</v>
      </c>
      <c r="Y28">
        <v>5990.2013076658395</v>
      </c>
      <c r="Z28">
        <v>5971.6189489563785</v>
      </c>
      <c r="AA28">
        <v>5996.5221024421053</v>
      </c>
      <c r="AB28">
        <v>5993.3306264681305</v>
      </c>
      <c r="AC28">
        <v>5985.4991439235655</v>
      </c>
      <c r="AD28">
        <v>5998.8873158555634</v>
      </c>
      <c r="AE28">
        <v>5997.990497845446</v>
      </c>
      <c r="AF28" s="1">
        <v>5991.6550185711176</v>
      </c>
      <c r="AG28" s="1">
        <v>5993.1817138448978</v>
      </c>
      <c r="AH28" s="1">
        <v>5996.0908085646397</v>
      </c>
    </row>
    <row r="29" spans="1:34" x14ac:dyDescent="0.3">
      <c r="A29" s="56">
        <f ca="1">Exceedance!U29</f>
        <v>46905</v>
      </c>
      <c r="B29" s="1">
        <v>6001.3488811777315</v>
      </c>
      <c r="C29" s="1">
        <v>5996.1902414517381</v>
      </c>
      <c r="D29" s="1">
        <v>6001.3592099158668</v>
      </c>
      <c r="E29">
        <v>5992.1913921071373</v>
      </c>
      <c r="F29">
        <v>5997.7016018944223</v>
      </c>
      <c r="G29">
        <v>5993.5936783228399</v>
      </c>
      <c r="H29">
        <v>6002.6861468632778</v>
      </c>
      <c r="I29">
        <v>6010.4626108884486</v>
      </c>
      <c r="J29">
        <v>5990.9104539827777</v>
      </c>
      <c r="K29">
        <v>6003.223115651861</v>
      </c>
      <c r="L29">
        <v>5997.2335665858682</v>
      </c>
      <c r="M29">
        <v>5989.5152431862998</v>
      </c>
      <c r="N29">
        <v>5979.4193317546305</v>
      </c>
      <c r="O29">
        <v>5971.553107384324</v>
      </c>
      <c r="P29">
        <v>5988.2085179912383</v>
      </c>
      <c r="Q29">
        <v>5995.7167297349579</v>
      </c>
      <c r="R29">
        <v>5997.0750700625022</v>
      </c>
      <c r="S29">
        <v>5996.528747077331</v>
      </c>
      <c r="T29">
        <v>5972.9246938393362</v>
      </c>
      <c r="U29">
        <v>5988.628094728595</v>
      </c>
      <c r="V29">
        <v>5985.8473289922704</v>
      </c>
      <c r="W29">
        <v>5989.772521641713</v>
      </c>
      <c r="X29">
        <v>5997.150349456283</v>
      </c>
      <c r="Y29">
        <v>5989.3410443691882</v>
      </c>
      <c r="Z29">
        <v>5978.4419268004067</v>
      </c>
      <c r="AA29">
        <v>6000.5116039660033</v>
      </c>
      <c r="AB29">
        <v>5995.5869167374667</v>
      </c>
      <c r="AC29">
        <v>6001.3778944363012</v>
      </c>
      <c r="AD29">
        <v>6005.9374232377531</v>
      </c>
      <c r="AE29">
        <v>5989.9655037674729</v>
      </c>
      <c r="AF29" s="1">
        <v>5997.0529461637607</v>
      </c>
      <c r="AG29" s="1">
        <v>5997.3099283530255</v>
      </c>
      <c r="AH29" s="1">
        <v>5995.2322070979799</v>
      </c>
    </row>
    <row r="30" spans="1:34" x14ac:dyDescent="0.3">
      <c r="A30" s="56">
        <f ca="1">Exceedance!U30</f>
        <v>46935</v>
      </c>
      <c r="B30" s="1">
        <v>6001.5788361528739</v>
      </c>
      <c r="C30" s="1">
        <v>5997.0479628644207</v>
      </c>
      <c r="D30" s="1">
        <v>6001.6370330683458</v>
      </c>
      <c r="E30">
        <v>5995.6449624541183</v>
      </c>
      <c r="F30">
        <v>5994.998706485344</v>
      </c>
      <c r="G30">
        <v>6005.4235026797351</v>
      </c>
      <c r="H30">
        <v>6006.401550590248</v>
      </c>
      <c r="I30">
        <v>6013.3828915224658</v>
      </c>
      <c r="J30">
        <v>6000.0598964333476</v>
      </c>
      <c r="K30">
        <v>6008.9412128328504</v>
      </c>
      <c r="L30">
        <v>5994.74590270314</v>
      </c>
      <c r="M30">
        <v>5988.0156463004078</v>
      </c>
      <c r="N30">
        <v>5978.0593503167092</v>
      </c>
      <c r="O30">
        <v>5971.374105611103</v>
      </c>
      <c r="P30">
        <v>5989.3969762485276</v>
      </c>
      <c r="Q30">
        <v>6000.0501221096938</v>
      </c>
      <c r="R30">
        <v>5995.4437082657232</v>
      </c>
      <c r="S30">
        <v>5995.028010600734</v>
      </c>
      <c r="T30">
        <v>5977.2490168168306</v>
      </c>
      <c r="U30">
        <v>5997.0671618654405</v>
      </c>
      <c r="V30">
        <v>5989.5719146219226</v>
      </c>
      <c r="W30">
        <v>6007.2680806082617</v>
      </c>
      <c r="X30">
        <v>5994.0738516215351</v>
      </c>
      <c r="Y30">
        <v>5988.1879590539274</v>
      </c>
      <c r="Z30">
        <v>5984.8734237439667</v>
      </c>
      <c r="AA30">
        <v>6000.54927701617</v>
      </c>
      <c r="AB30">
        <v>5992.2209560832571</v>
      </c>
      <c r="AC30">
        <v>6007.2126464005596</v>
      </c>
      <c r="AD30">
        <v>6006.3843067436655</v>
      </c>
      <c r="AE30">
        <v>5992.7335689356714</v>
      </c>
      <c r="AF30" s="1">
        <v>5998.6005233008864</v>
      </c>
      <c r="AG30" s="1">
        <v>5998.3788362778978</v>
      </c>
      <c r="AH30" s="1">
        <v>5993.5841446218683</v>
      </c>
    </row>
    <row r="31" spans="1:34" x14ac:dyDescent="0.3">
      <c r="A31" s="56">
        <f ca="1">Exceedance!U31</f>
        <v>46966</v>
      </c>
      <c r="B31" s="1">
        <v>6000.8276737155202</v>
      </c>
      <c r="C31" s="1">
        <v>5996.2791642863649</v>
      </c>
      <c r="D31" s="1">
        <v>6000.8860959658605</v>
      </c>
      <c r="E31">
        <v>5998.0912111516773</v>
      </c>
      <c r="F31">
        <v>5992.8711526914112</v>
      </c>
      <c r="G31">
        <v>6005.9201133272336</v>
      </c>
      <c r="H31">
        <v>6005.366017035517</v>
      </c>
      <c r="I31">
        <v>6012.9943473378553</v>
      </c>
      <c r="J31">
        <v>6000.7647763713057</v>
      </c>
      <c r="K31">
        <v>6008.7817088417269</v>
      </c>
      <c r="L31">
        <v>5993.9700130578658</v>
      </c>
      <c r="M31">
        <v>5986.8994463504423</v>
      </c>
      <c r="N31">
        <v>5978.4516466947134</v>
      </c>
      <c r="O31">
        <v>5972.0353455104259</v>
      </c>
      <c r="P31">
        <v>5988.5541252303547</v>
      </c>
      <c r="Q31">
        <v>5999.8089230165187</v>
      </c>
      <c r="R31">
        <v>5994.1360002018255</v>
      </c>
      <c r="S31">
        <v>5993.7641928824451</v>
      </c>
      <c r="T31">
        <v>5976.995881366538</v>
      </c>
      <c r="U31">
        <v>5997.7189200610501</v>
      </c>
      <c r="V31">
        <v>5989.2954293828525</v>
      </c>
      <c r="W31">
        <v>6008.252281628429</v>
      </c>
      <c r="X31">
        <v>5992.227438340803</v>
      </c>
      <c r="Y31">
        <v>5986.9570194848411</v>
      </c>
      <c r="Z31">
        <v>5986.2300114017498</v>
      </c>
      <c r="AA31">
        <v>5999.3997506306869</v>
      </c>
      <c r="AB31">
        <v>5989.2483940387801</v>
      </c>
      <c r="AC31">
        <v>6006.7410541949321</v>
      </c>
      <c r="AD31">
        <v>6004.9393339144417</v>
      </c>
      <c r="AE31">
        <v>5993.2804627886599</v>
      </c>
      <c r="AF31" s="1">
        <v>5997.6719701359416</v>
      </c>
      <c r="AG31" s="1">
        <v>5998.1503470247089</v>
      </c>
      <c r="AH31" s="1">
        <v>5992.0118723516061</v>
      </c>
    </row>
    <row r="32" spans="1:34" x14ac:dyDescent="0.3">
      <c r="A32" s="56">
        <f ca="1">Exceedance!U32</f>
        <v>46997</v>
      </c>
      <c r="B32" s="1">
        <v>5999.8653512646815</v>
      </c>
      <c r="C32" s="1">
        <v>5995.2884179114826</v>
      </c>
      <c r="D32" s="1">
        <v>5999.924112779795</v>
      </c>
      <c r="E32">
        <v>5999.3415748882426</v>
      </c>
      <c r="F32">
        <v>5990.9446097458467</v>
      </c>
      <c r="G32">
        <v>6005.7870641606478</v>
      </c>
      <c r="H32">
        <v>6004.1703856636786</v>
      </c>
      <c r="I32">
        <v>6012.528689502371</v>
      </c>
      <c r="J32">
        <v>6001.1166710250254</v>
      </c>
      <c r="K32">
        <v>6008.5528121965272</v>
      </c>
      <c r="L32">
        <v>5993.5443455745462</v>
      </c>
      <c r="M32">
        <v>5985.757737477019</v>
      </c>
      <c r="N32">
        <v>5978.7887041924032</v>
      </c>
      <c r="O32">
        <v>5972.6067277722159</v>
      </c>
      <c r="P32">
        <v>5988.0637124466566</v>
      </c>
      <c r="Q32">
        <v>5999.3202485874117</v>
      </c>
      <c r="R32">
        <v>5993.2932189989051</v>
      </c>
      <c r="S32">
        <v>5992.661794015632</v>
      </c>
      <c r="T32">
        <v>5976.5366967303671</v>
      </c>
      <c r="U32">
        <v>5997.8054853247386</v>
      </c>
      <c r="V32">
        <v>5989.1420908477148</v>
      </c>
      <c r="W32">
        <v>6008.1327196252687</v>
      </c>
      <c r="X32">
        <v>5990.4511349122176</v>
      </c>
      <c r="Y32">
        <v>5985.7532356883985</v>
      </c>
      <c r="Z32">
        <v>5987.3629800391282</v>
      </c>
      <c r="AA32">
        <v>5998.1285960428213</v>
      </c>
      <c r="AB32">
        <v>5986.5651300981308</v>
      </c>
      <c r="AC32">
        <v>6005.9944475256152</v>
      </c>
      <c r="AD32">
        <v>6003.4826581187563</v>
      </c>
      <c r="AE32">
        <v>5993.2681455504871</v>
      </c>
      <c r="AF32" s="1">
        <v>5996.8226349698471</v>
      </c>
      <c r="AG32" s="1">
        <v>5997.9569161531717</v>
      </c>
      <c r="AH32" s="1">
        <v>5990.5906825908196</v>
      </c>
    </row>
    <row r="33" spans="1:34" x14ac:dyDescent="0.3">
      <c r="A33" s="56">
        <f ca="1">Exceedance!U33</f>
        <v>47027</v>
      </c>
      <c r="B33" s="1">
        <v>6000.4462678766504</v>
      </c>
      <c r="C33" s="1">
        <v>5994.6698291573666</v>
      </c>
      <c r="D33" s="1">
        <v>5999.8230207272718</v>
      </c>
      <c r="E33">
        <v>5999.9126134637318</v>
      </c>
      <c r="F33">
        <v>5991.6466394016734</v>
      </c>
      <c r="G33">
        <v>6004.8721067907536</v>
      </c>
      <c r="H33">
        <v>6002.5381731961843</v>
      </c>
      <c r="I33">
        <v>6012.3947952291546</v>
      </c>
      <c r="J33">
        <v>6001.5864149249619</v>
      </c>
      <c r="K33">
        <v>6006.9185485069092</v>
      </c>
      <c r="L33">
        <v>5993.9543955823219</v>
      </c>
      <c r="M33">
        <v>5984.7549270053987</v>
      </c>
      <c r="N33">
        <v>5978.8475733741379</v>
      </c>
      <c r="O33">
        <v>5972.3528056937657</v>
      </c>
      <c r="P33">
        <v>5988.5814122954971</v>
      </c>
      <c r="Q33">
        <v>5999.3113677391248</v>
      </c>
      <c r="R33">
        <v>5994.1248784900181</v>
      </c>
      <c r="S33">
        <v>5991.9961221587664</v>
      </c>
      <c r="T33">
        <v>5976.8894853366264</v>
      </c>
      <c r="U33">
        <v>5998.2275466370738</v>
      </c>
      <c r="V33">
        <v>5989.1495848651202</v>
      </c>
      <c r="W33">
        <v>6006.9364715046968</v>
      </c>
      <c r="X33">
        <v>5990.4469891131721</v>
      </c>
      <c r="Y33">
        <v>5985.2164646398242</v>
      </c>
      <c r="Z33">
        <v>5990.4350396657528</v>
      </c>
      <c r="AA33">
        <v>5997.6654994891242</v>
      </c>
      <c r="AB33">
        <v>5987.0430057821541</v>
      </c>
      <c r="AC33">
        <v>6005.6672633288808</v>
      </c>
      <c r="AD33">
        <v>6003.1870223420219</v>
      </c>
      <c r="AE33">
        <v>5993.3755885946548</v>
      </c>
      <c r="AF33" s="1">
        <v>5996.5784222549182</v>
      </c>
      <c r="AG33" s="1">
        <v>5997.4180447091267</v>
      </c>
      <c r="AH33" s="1">
        <v>5989.6308516587751</v>
      </c>
    </row>
    <row r="34" spans="1:34" x14ac:dyDescent="0.3">
      <c r="A34" s="56">
        <f ca="1">Exceedance!U34</f>
        <v>47058</v>
      </c>
      <c r="B34" s="1">
        <v>6000.980249223695</v>
      </c>
      <c r="C34" s="1">
        <v>5994.8671053382677</v>
      </c>
      <c r="D34" s="1">
        <v>6000.1929941181634</v>
      </c>
      <c r="E34">
        <v>6000.519723454775</v>
      </c>
      <c r="F34">
        <v>5992.6042870676865</v>
      </c>
      <c r="G34">
        <v>6004.2920930094369</v>
      </c>
      <c r="H34">
        <v>6002.4674965811218</v>
      </c>
      <c r="I34">
        <v>6011.4310863688233</v>
      </c>
      <c r="J34">
        <v>6002.1032090986018</v>
      </c>
      <c r="K34">
        <v>6005.7178367105826</v>
      </c>
      <c r="L34">
        <v>5994.5326338980158</v>
      </c>
      <c r="M34">
        <v>5984.9937299199119</v>
      </c>
      <c r="N34">
        <v>5979.3081548843029</v>
      </c>
      <c r="O34">
        <v>5973.0051696780256</v>
      </c>
      <c r="P34">
        <v>5990.1867197932506</v>
      </c>
      <c r="Q34">
        <v>5999.6750775222199</v>
      </c>
      <c r="R34">
        <v>5995.1817711858257</v>
      </c>
      <c r="S34">
        <v>5992.1528197381049</v>
      </c>
      <c r="T34">
        <v>5977.8552742970096</v>
      </c>
      <c r="U34">
        <v>5998.9035061785999</v>
      </c>
      <c r="V34">
        <v>5989.7829837866275</v>
      </c>
      <c r="W34">
        <v>6005.876804791611</v>
      </c>
      <c r="X34">
        <v>5991.234064257359</v>
      </c>
      <c r="Y34">
        <v>5985.6692145427178</v>
      </c>
      <c r="Z34">
        <v>5991.6931670004387</v>
      </c>
      <c r="AA34">
        <v>5997.8489101567939</v>
      </c>
      <c r="AB34">
        <v>5987.5171242300357</v>
      </c>
      <c r="AC34">
        <v>6004.6770667681576</v>
      </c>
      <c r="AD34">
        <v>6003.1173144116156</v>
      </c>
      <c r="AE34">
        <v>5993.8719338875344</v>
      </c>
      <c r="AF34" s="1">
        <v>5997.2770461142582</v>
      </c>
      <c r="AG34" s="1">
        <v>5997.8713709644826</v>
      </c>
      <c r="AH34" s="1">
        <v>5989.584641107791</v>
      </c>
    </row>
    <row r="35" spans="1:34" x14ac:dyDescent="0.3">
      <c r="A35" s="56">
        <f ca="1">Exceedance!U35</f>
        <v>47088</v>
      </c>
      <c r="B35" s="1">
        <v>5999.1852275950396</v>
      </c>
      <c r="C35" s="1">
        <v>5994.0652842640784</v>
      </c>
      <c r="D35" s="1">
        <v>5998.3651446193289</v>
      </c>
      <c r="E35">
        <v>5999.1760269414881</v>
      </c>
      <c r="F35">
        <v>5992.7307597856861</v>
      </c>
      <c r="G35">
        <v>6002.5199031465245</v>
      </c>
      <c r="H35">
        <v>6000.9887462000197</v>
      </c>
      <c r="I35">
        <v>6008.5752771584903</v>
      </c>
      <c r="J35">
        <v>6001.2801931732929</v>
      </c>
      <c r="K35">
        <v>6003.26180247914</v>
      </c>
      <c r="L35">
        <v>5994.5056221033446</v>
      </c>
      <c r="M35">
        <v>5985.2655138395785</v>
      </c>
      <c r="N35">
        <v>5979.7853522863616</v>
      </c>
      <c r="O35">
        <v>5973.6790040168253</v>
      </c>
      <c r="P35">
        <v>5991.1998865698642</v>
      </c>
      <c r="Q35">
        <v>5998.0338925558844</v>
      </c>
      <c r="R35">
        <v>5994.9460007428861</v>
      </c>
      <c r="S35">
        <v>5992.2472575595311</v>
      </c>
      <c r="T35">
        <v>5978.858688260133</v>
      </c>
      <c r="U35">
        <v>5998.0248533545928</v>
      </c>
      <c r="V35">
        <v>5990.0596305362487</v>
      </c>
      <c r="W35">
        <v>6003.1481373841561</v>
      </c>
      <c r="X35">
        <v>5991.9682842603725</v>
      </c>
      <c r="Y35">
        <v>5986.071323216408</v>
      </c>
      <c r="Z35">
        <v>5991.9814419471577</v>
      </c>
      <c r="AA35">
        <v>5996.3572254574801</v>
      </c>
      <c r="AB35">
        <v>5987.1724040377567</v>
      </c>
      <c r="AC35">
        <v>6002.1389205825053</v>
      </c>
      <c r="AD35">
        <v>6001.5279978520139</v>
      </c>
      <c r="AE35">
        <v>5993.391400448093</v>
      </c>
      <c r="AF35" s="1">
        <v>5996.5918195699032</v>
      </c>
      <c r="AG35" s="1">
        <v>5996.7710370697241</v>
      </c>
      <c r="AH35" s="1">
        <v>5989.5373957997899</v>
      </c>
    </row>
    <row r="36" spans="1:34" x14ac:dyDescent="0.3">
      <c r="A36" s="56">
        <f ca="1">Exceedance!U36</f>
        <v>47119</v>
      </c>
      <c r="B36" s="1">
        <v>5997.6916074884775</v>
      </c>
      <c r="C36" s="1">
        <v>5993.5752206306352</v>
      </c>
      <c r="D36" s="1">
        <v>5997.1129150299157</v>
      </c>
      <c r="E36" s="1">
        <v>5997.7523252707542</v>
      </c>
      <c r="F36">
        <v>5992.1376094746438</v>
      </c>
      <c r="G36">
        <v>6001.622982791826</v>
      </c>
      <c r="H36">
        <v>6000.8209814499351</v>
      </c>
      <c r="I36">
        <v>6006.5385617301126</v>
      </c>
      <c r="J36">
        <v>6000.1019441262979</v>
      </c>
      <c r="K36">
        <v>6002.0764097608408</v>
      </c>
      <c r="L36">
        <v>5995.0527349448193</v>
      </c>
      <c r="M36">
        <v>5985.5215382497909</v>
      </c>
      <c r="N36">
        <v>5980.2773585692294</v>
      </c>
      <c r="O36">
        <v>5974.346475587995</v>
      </c>
      <c r="P36">
        <v>5992.2103468430023</v>
      </c>
      <c r="Q36">
        <v>5996.5847257287342</v>
      </c>
      <c r="R36">
        <v>5994.5417737845828</v>
      </c>
      <c r="S36">
        <v>5992.3208801349811</v>
      </c>
      <c r="T36">
        <v>5979.8464908857914</v>
      </c>
      <c r="U36">
        <v>5997.4759301553568</v>
      </c>
      <c r="V36">
        <v>5990.7232373916731</v>
      </c>
      <c r="W36">
        <v>6001.3869910893891</v>
      </c>
      <c r="X36">
        <v>5992.6386599570606</v>
      </c>
      <c r="Y36">
        <v>5986.4708192289327</v>
      </c>
      <c r="Z36">
        <v>5992.1774632456663</v>
      </c>
      <c r="AA36">
        <v>5995.1474945984128</v>
      </c>
      <c r="AB36">
        <v>5985.3417868440492</v>
      </c>
      <c r="AC36">
        <v>6000.4369113467983</v>
      </c>
      <c r="AD36">
        <v>5998.569797218559</v>
      </c>
      <c r="AE36">
        <v>5992.9403354024444</v>
      </c>
      <c r="AF36" s="1">
        <v>5996.0484469319772</v>
      </c>
      <c r="AG36" s="1">
        <v>5995.9926040179716</v>
      </c>
      <c r="AH36" s="1">
        <v>5989.480670303139</v>
      </c>
    </row>
    <row r="37" spans="1:34" x14ac:dyDescent="0.3">
      <c r="A37" s="56">
        <f ca="1">Exceedance!U37</f>
        <v>47150</v>
      </c>
      <c r="B37" s="1">
        <v>5996.7548637031177</v>
      </c>
      <c r="C37" s="1">
        <v>5993.3447541282148</v>
      </c>
      <c r="D37" s="1">
        <v>5996.3832241052532</v>
      </c>
      <c r="E37" s="1">
        <v>5996.5764088231044</v>
      </c>
      <c r="F37" s="1">
        <v>5992.4104454082817</v>
      </c>
      <c r="G37" s="1">
        <v>6001.3770717882699</v>
      </c>
      <c r="H37" s="1">
        <v>6000.3311320171442</v>
      </c>
      <c r="I37" s="1">
        <v>6005.9477802940482</v>
      </c>
      <c r="J37" s="1">
        <v>5999.2806448182218</v>
      </c>
      <c r="K37" s="1">
        <v>6001.5459091996127</v>
      </c>
      <c r="L37" s="1">
        <v>5994.2357144959678</v>
      </c>
      <c r="M37" s="1">
        <v>5985.3152946926002</v>
      </c>
      <c r="N37" s="1">
        <v>5979.6147045747739</v>
      </c>
      <c r="O37" s="1">
        <v>5973.4650856913804</v>
      </c>
      <c r="P37" s="1">
        <v>5992.2152075618724</v>
      </c>
      <c r="Q37" s="1">
        <v>5995.6938391136664</v>
      </c>
      <c r="R37" s="1">
        <v>5994.5866275895241</v>
      </c>
      <c r="S37" s="1">
        <v>5992.0244160584871</v>
      </c>
      <c r="T37" s="1">
        <v>5979.5670503064212</v>
      </c>
      <c r="U37" s="1">
        <v>5997.131663211263</v>
      </c>
      <c r="V37" s="1">
        <v>5990.144466427565</v>
      </c>
      <c r="W37" s="1">
        <v>6000.92884675203</v>
      </c>
      <c r="X37" s="1">
        <v>5992.8932481266174</v>
      </c>
      <c r="Y37" s="1">
        <v>5985.7139450619616</v>
      </c>
      <c r="Z37" s="1">
        <v>5993.5330635370292</v>
      </c>
      <c r="AA37" s="1">
        <v>5994.6520720416474</v>
      </c>
      <c r="AB37" s="1">
        <v>5983.7568392395351</v>
      </c>
      <c r="AC37" s="1">
        <v>6000.415093618516</v>
      </c>
      <c r="AD37" s="1">
        <v>5995.9281642124179</v>
      </c>
      <c r="AE37" s="1">
        <v>5992.6136896174103</v>
      </c>
      <c r="AF37" s="1">
        <v>5995.7019369227864</v>
      </c>
      <c r="AG37" s="1">
        <v>5995.6598842555868</v>
      </c>
      <c r="AH37" s="1">
        <v>5987.9603827175342</v>
      </c>
    </row>
    <row r="38" spans="1:34" x14ac:dyDescent="0.3">
      <c r="A38" s="56">
        <f ca="1">Exceedance!U38</f>
        <v>47178</v>
      </c>
      <c r="B38" s="1">
        <v>5997.4696016433008</v>
      </c>
      <c r="C38" s="1">
        <v>5995.0644851852094</v>
      </c>
      <c r="D38" s="1">
        <v>5997.2602638289891</v>
      </c>
      <c r="E38" s="1">
        <v>5997.6219732559839</v>
      </c>
      <c r="F38">
        <v>5994.6814116198384</v>
      </c>
      <c r="G38">
        <v>5999.4003591180744</v>
      </c>
      <c r="H38">
        <v>5999.401946935227</v>
      </c>
      <c r="I38">
        <v>6000.6748732408469</v>
      </c>
      <c r="J38">
        <v>5998.7843059885299</v>
      </c>
      <c r="K38">
        <v>5999.9632488838115</v>
      </c>
      <c r="L38">
        <v>5995.638213309845</v>
      </c>
      <c r="M38">
        <v>5986.2750027649608</v>
      </c>
      <c r="N38">
        <v>5981.0363934744946</v>
      </c>
      <c r="O38">
        <v>5975.7274312046557</v>
      </c>
      <c r="P38">
        <v>5994.1912640748706</v>
      </c>
      <c r="Q38">
        <v>5996.4276361920811</v>
      </c>
      <c r="R38">
        <v>5996.5455611747448</v>
      </c>
      <c r="S38">
        <v>5992.6772140092207</v>
      </c>
      <c r="T38">
        <v>5981.3923056619215</v>
      </c>
      <c r="U38">
        <v>5998.399194722866</v>
      </c>
      <c r="V38">
        <v>5991.0535437499275</v>
      </c>
      <c r="W38">
        <v>5997.4559272656979</v>
      </c>
      <c r="X38">
        <v>5994.2978681183922</v>
      </c>
      <c r="Y38">
        <v>5986.999136067634</v>
      </c>
      <c r="Z38">
        <v>5995.7862133934987</v>
      </c>
      <c r="AA38">
        <v>5995.871982196938</v>
      </c>
      <c r="AB38">
        <v>5982.8439875422691</v>
      </c>
      <c r="AC38">
        <v>5999.6428442066772</v>
      </c>
      <c r="AD38">
        <v>5992.7038565173116</v>
      </c>
      <c r="AE38">
        <v>5995.0613763648425</v>
      </c>
      <c r="AF38" s="1">
        <v>5997.0717163696727</v>
      </c>
      <c r="AG38" s="1">
        <v>5998.1455922900805</v>
      </c>
      <c r="AH38" s="1">
        <v>5989.7165897609575</v>
      </c>
    </row>
    <row r="39" spans="1:34" x14ac:dyDescent="0.3">
      <c r="A39" s="56">
        <f ca="1">Exceedance!U39</f>
        <v>47209</v>
      </c>
      <c r="B39" s="1">
        <v>5998.7884149042957</v>
      </c>
      <c r="C39" s="1">
        <v>5997.3856428502968</v>
      </c>
      <c r="D39" s="1">
        <v>5998.7545907233371</v>
      </c>
      <c r="E39" s="1">
        <v>5998.7445928139578</v>
      </c>
      <c r="F39">
        <v>5996.5208559708954</v>
      </c>
      <c r="G39">
        <v>5999.1029713694725</v>
      </c>
      <c r="H39">
        <v>5999.0843465658336</v>
      </c>
      <c r="I39">
        <v>5997.0966792688196</v>
      </c>
      <c r="J39">
        <v>5999.0146748174166</v>
      </c>
      <c r="K39">
        <v>5999.1004218787984</v>
      </c>
      <c r="L39">
        <v>5996.8403789486592</v>
      </c>
      <c r="M39">
        <v>5986.7376015758209</v>
      </c>
      <c r="N39">
        <v>5982.1837350946225</v>
      </c>
      <c r="O39">
        <v>5978.3104538283787</v>
      </c>
      <c r="P39">
        <v>5997.0067303150408</v>
      </c>
      <c r="Q39">
        <v>5998.7003341401769</v>
      </c>
      <c r="R39">
        <v>5997.1776016783806</v>
      </c>
      <c r="S39">
        <v>5993.0539780260751</v>
      </c>
      <c r="T39">
        <v>5984.3824848672593</v>
      </c>
      <c r="U39">
        <v>5998.741815188564</v>
      </c>
      <c r="V39">
        <v>5996.0723060140444</v>
      </c>
      <c r="W39">
        <v>5998.7707901484428</v>
      </c>
      <c r="X39">
        <v>5994.4816390978685</v>
      </c>
      <c r="Y39">
        <v>5988.8305028672894</v>
      </c>
      <c r="Z39">
        <v>5997.9809994659045</v>
      </c>
      <c r="AA39">
        <v>5998.6693417760534</v>
      </c>
      <c r="AB39">
        <v>5986.2192570199686</v>
      </c>
      <c r="AC39">
        <v>5999.051911197992</v>
      </c>
      <c r="AD39">
        <v>5998.6545042646585</v>
      </c>
      <c r="AE39">
        <v>5997.9804097542974</v>
      </c>
      <c r="AF39" s="1">
        <v>5998.5270656454923</v>
      </c>
      <c r="AG39" s="1">
        <v>5998.7001855763074</v>
      </c>
      <c r="AH39" s="1">
        <v>5993.7856769027203</v>
      </c>
    </row>
    <row r="40" spans="1:34" x14ac:dyDescent="0.3">
      <c r="A40" s="56">
        <f ca="1">Exceedance!U40</f>
        <v>47239</v>
      </c>
      <c r="B40" s="1">
        <v>5993.759068175279</v>
      </c>
      <c r="C40" s="1">
        <v>5992.6133149853003</v>
      </c>
      <c r="D40" s="1">
        <v>5993.8057944510565</v>
      </c>
      <c r="E40" s="1">
        <v>5998.2144697199001</v>
      </c>
      <c r="F40">
        <v>5988.2532951875846</v>
      </c>
      <c r="G40">
        <v>5991.4881140906764</v>
      </c>
      <c r="H40">
        <v>5998.1752176459613</v>
      </c>
      <c r="I40">
        <v>5986.9931539204426</v>
      </c>
      <c r="J40">
        <v>5998.159683841388</v>
      </c>
      <c r="K40">
        <v>5996.4835490036148</v>
      </c>
      <c r="L40">
        <v>5997.7571349226509</v>
      </c>
      <c r="M40">
        <v>5983.7879911640021</v>
      </c>
      <c r="N40">
        <v>5972.6357434488191</v>
      </c>
      <c r="O40">
        <v>5974.8056808376941</v>
      </c>
      <c r="P40">
        <v>5993.7915543375375</v>
      </c>
      <c r="Q40">
        <v>5994.256474968558</v>
      </c>
      <c r="R40">
        <v>5998.5299065515801</v>
      </c>
      <c r="S40">
        <v>5983.555448020471</v>
      </c>
      <c r="T40">
        <v>5972.0170769839269</v>
      </c>
      <c r="U40">
        <v>5991.6921030496733</v>
      </c>
      <c r="V40">
        <v>5988.8922131629524</v>
      </c>
      <c r="W40">
        <v>5997.9482362073431</v>
      </c>
      <c r="X40">
        <v>5993.6500054615626</v>
      </c>
      <c r="Y40">
        <v>5984.2754590684317</v>
      </c>
      <c r="Z40">
        <v>5997.0504714532744</v>
      </c>
      <c r="AA40">
        <v>5996.5505850118661</v>
      </c>
      <c r="AB40">
        <v>5985.4874369976533</v>
      </c>
      <c r="AC40">
        <v>5999.3320251836585</v>
      </c>
      <c r="AD40">
        <v>5998.7908176137744</v>
      </c>
      <c r="AE40">
        <v>5992.2197130588102</v>
      </c>
      <c r="AF40" s="1">
        <v>5997.412585557021</v>
      </c>
      <c r="AG40" s="1">
        <v>5999.0998533370393</v>
      </c>
      <c r="AH40" s="1">
        <v>5990.9125807299706</v>
      </c>
    </row>
    <row r="41" spans="1:34" x14ac:dyDescent="0.3">
      <c r="A41" s="56">
        <f ca="1">Exceedance!U41</f>
        <v>47270</v>
      </c>
      <c r="B41" s="1">
        <v>5997.3227319255648</v>
      </c>
      <c r="C41" s="1">
        <v>5995.9357448719802</v>
      </c>
      <c r="D41" s="1">
        <v>5997.3935651592883</v>
      </c>
      <c r="E41" s="1">
        <v>5997.7585008992</v>
      </c>
      <c r="F41">
        <v>5993.8876110937226</v>
      </c>
      <c r="G41">
        <v>6003.1076136546581</v>
      </c>
      <c r="H41">
        <v>6010.4922207200043</v>
      </c>
      <c r="I41">
        <v>5992.7124505792108</v>
      </c>
      <c r="J41">
        <v>6004.6521358387699</v>
      </c>
      <c r="K41">
        <v>5998.2610214460556</v>
      </c>
      <c r="L41">
        <v>5995.7744288515742</v>
      </c>
      <c r="M41">
        <v>5982.4751281031813</v>
      </c>
      <c r="N41">
        <v>5972.1218496677993</v>
      </c>
      <c r="O41">
        <v>5975.6596649681469</v>
      </c>
      <c r="P41">
        <v>5996.1654784119191</v>
      </c>
      <c r="Q41">
        <v>5997.5132415103653</v>
      </c>
      <c r="R41">
        <v>5997.9002336113208</v>
      </c>
      <c r="S41">
        <v>5986.4369126376223</v>
      </c>
      <c r="T41">
        <v>5981.9813946881195</v>
      </c>
      <c r="U41">
        <v>5986.9834946481024</v>
      </c>
      <c r="V41">
        <v>5990.3582100509957</v>
      </c>
      <c r="W41">
        <v>5997.9314510714848</v>
      </c>
      <c r="X41">
        <v>5991.7998388460592</v>
      </c>
      <c r="Y41">
        <v>5987.3990715938617</v>
      </c>
      <c r="Z41">
        <v>6000.8785297896611</v>
      </c>
      <c r="AA41">
        <v>5999.0162652330891</v>
      </c>
      <c r="AB41">
        <v>6001.2380681055447</v>
      </c>
      <c r="AC41">
        <v>6006.4059370903515</v>
      </c>
      <c r="AD41">
        <v>5992.7671786372612</v>
      </c>
      <c r="AE41">
        <v>5994.9336760194483</v>
      </c>
      <c r="AF41" s="1">
        <v>5999.7904122190384</v>
      </c>
      <c r="AG41" s="1">
        <v>5998.4867630660092</v>
      </c>
      <c r="AH41" s="1">
        <v>5993.8976032479213</v>
      </c>
    </row>
    <row r="42" spans="1:34" x14ac:dyDescent="0.3">
      <c r="A42" s="56">
        <f ca="1">Exceedance!U42</f>
        <v>47300</v>
      </c>
      <c r="B42" s="1">
        <v>5998.0275155310028</v>
      </c>
      <c r="C42" s="1">
        <v>5996.8719663660995</v>
      </c>
      <c r="D42" s="1">
        <v>5998.1408790736959</v>
      </c>
      <c r="E42" s="1">
        <v>5995.128252099189</v>
      </c>
      <c r="F42">
        <v>6005.7929108388907</v>
      </c>
      <c r="G42">
        <v>6006.7538832994178</v>
      </c>
      <c r="H42">
        <v>6013.7379272131984</v>
      </c>
      <c r="I42">
        <v>6001.5523873281127</v>
      </c>
      <c r="J42">
        <v>6010.3165217162932</v>
      </c>
      <c r="K42">
        <v>5995.7083356066814</v>
      </c>
      <c r="L42">
        <v>5994.5548009879913</v>
      </c>
      <c r="M42">
        <v>5981.6007350384234</v>
      </c>
      <c r="N42">
        <v>5971.8951115326299</v>
      </c>
      <c r="O42">
        <v>5976.9484285798389</v>
      </c>
      <c r="P42">
        <v>6000.9301143988614</v>
      </c>
      <c r="Q42">
        <v>5995.5108935505286</v>
      </c>
      <c r="R42">
        <v>5996.2797223305342</v>
      </c>
      <c r="S42">
        <v>5990.3345915586797</v>
      </c>
      <c r="T42">
        <v>5991.6700400014834</v>
      </c>
      <c r="U42">
        <v>5990.6125451786993</v>
      </c>
      <c r="V42">
        <v>6007.0625570969933</v>
      </c>
      <c r="W42">
        <v>5994.7972698759177</v>
      </c>
      <c r="X42">
        <v>5990.5088915671195</v>
      </c>
      <c r="Y42">
        <v>5992.5170116430309</v>
      </c>
      <c r="Z42">
        <v>6000.8671047640137</v>
      </c>
      <c r="AA42">
        <v>5995.4094105646545</v>
      </c>
      <c r="AB42">
        <v>6007.4374491938252</v>
      </c>
      <c r="AC42">
        <v>6006.7910309512254</v>
      </c>
      <c r="AD42">
        <v>5996.2889459057233</v>
      </c>
      <c r="AE42">
        <v>5996.7224213139525</v>
      </c>
      <c r="AF42" s="1">
        <v>6000.7904247622628</v>
      </c>
      <c r="AG42" s="1">
        <v>5996.6292574060744</v>
      </c>
      <c r="AH42" s="1">
        <v>5997.1423071865029</v>
      </c>
    </row>
    <row r="43" spans="1:34" x14ac:dyDescent="0.3">
      <c r="A43" s="56">
        <f ca="1">Exceedance!U43</f>
        <v>47331</v>
      </c>
      <c r="B43" s="1">
        <v>5997.2626498866484</v>
      </c>
      <c r="C43" s="1">
        <v>5996.1024363521847</v>
      </c>
      <c r="D43" s="1">
        <v>5997.3764705937738</v>
      </c>
      <c r="E43" s="1">
        <v>5993.0171828994798</v>
      </c>
      <c r="F43">
        <v>6006.2880847963033</v>
      </c>
      <c r="G43">
        <v>6005.7144545116853</v>
      </c>
      <c r="H43">
        <v>6013.4005218276898</v>
      </c>
      <c r="I43">
        <v>6002.1482425613958</v>
      </c>
      <c r="J43">
        <v>6010.0744241088905</v>
      </c>
      <c r="K43">
        <v>5994.8381006153822</v>
      </c>
      <c r="L43">
        <v>5993.372526962029</v>
      </c>
      <c r="M43">
        <v>5981.9651882896078</v>
      </c>
      <c r="N43">
        <v>5972.5546551336765</v>
      </c>
      <c r="O43">
        <v>5976.0287570752153</v>
      </c>
      <c r="P43">
        <v>6000.7592134861397</v>
      </c>
      <c r="Q43">
        <v>5994.2081758238874</v>
      </c>
      <c r="R43">
        <v>5994.9069054491665</v>
      </c>
      <c r="S43">
        <v>5990.0886104503961</v>
      </c>
      <c r="T43">
        <v>5992.5151686926374</v>
      </c>
      <c r="U43">
        <v>5990.2583861909034</v>
      </c>
      <c r="V43">
        <v>6008.1074534019544</v>
      </c>
      <c r="W43">
        <v>5992.959379969072</v>
      </c>
      <c r="X43">
        <v>5989.3604921360193</v>
      </c>
      <c r="Y43">
        <v>5993.3804428093699</v>
      </c>
      <c r="Z43">
        <v>5999.7191761659878</v>
      </c>
      <c r="AA43">
        <v>5992.2130299488908</v>
      </c>
      <c r="AB43">
        <v>6007.021115851453</v>
      </c>
      <c r="AC43">
        <v>6005.3569068508505</v>
      </c>
      <c r="AD43">
        <v>5996.7899634293271</v>
      </c>
      <c r="AE43">
        <v>5995.781766013607</v>
      </c>
      <c r="AF43" s="1">
        <v>6000.6655165937545</v>
      </c>
      <c r="AG43" s="1">
        <v>5994.7022548322202</v>
      </c>
      <c r="AH43" s="1">
        <v>5999.4434061123047</v>
      </c>
    </row>
    <row r="44" spans="1:34" x14ac:dyDescent="0.3">
      <c r="A44" s="56">
        <f ca="1">Exceedance!U44</f>
        <v>47362</v>
      </c>
      <c r="B44" s="1">
        <v>5996.278301462854</v>
      </c>
      <c r="C44" s="1">
        <v>5995.1104687868337</v>
      </c>
      <c r="D44" s="1">
        <v>5996.3928618009659</v>
      </c>
      <c r="E44" s="1">
        <v>5991.103670306592</v>
      </c>
      <c r="F44">
        <v>6006.1761247108279</v>
      </c>
      <c r="G44">
        <v>6004.5180242149345</v>
      </c>
      <c r="H44">
        <v>6012.9835623382423</v>
      </c>
      <c r="I44">
        <v>6002.3973063650337</v>
      </c>
      <c r="J44">
        <v>6009.8369933246613</v>
      </c>
      <c r="K44">
        <v>5994.3265161530417</v>
      </c>
      <c r="L44">
        <v>5992.3074018623884</v>
      </c>
      <c r="M44">
        <v>5982.2770783908081</v>
      </c>
      <c r="N44">
        <v>5973.1108952825361</v>
      </c>
      <c r="O44">
        <v>5975.5014239567754</v>
      </c>
      <c r="P44">
        <v>6000.3259809251003</v>
      </c>
      <c r="Q44">
        <v>5993.3732992923133</v>
      </c>
      <c r="R44">
        <v>5993.7440147375673</v>
      </c>
      <c r="S44">
        <v>5989.6662570979579</v>
      </c>
      <c r="T44">
        <v>5992.6927870942509</v>
      </c>
      <c r="U44">
        <v>5990.0324205846919</v>
      </c>
      <c r="V44">
        <v>6008.0665695598382</v>
      </c>
      <c r="W44">
        <v>5991.1932073232083</v>
      </c>
      <c r="X44">
        <v>5988.1878621676497</v>
      </c>
      <c r="Y44">
        <v>5994.2335443815682</v>
      </c>
      <c r="Z44">
        <v>5998.4493434587366</v>
      </c>
      <c r="AA44">
        <v>5989.2976833642542</v>
      </c>
      <c r="AB44">
        <v>6006.292753142905</v>
      </c>
      <c r="AC44">
        <v>6003.9123614810478</v>
      </c>
      <c r="AD44">
        <v>5996.8593298559617</v>
      </c>
      <c r="AE44">
        <v>5994.9258814013483</v>
      </c>
      <c r="AF44" s="1">
        <v>6000.5668205984266</v>
      </c>
      <c r="AG44" s="1">
        <v>5992.9568529520993</v>
      </c>
      <c r="AH44" s="1">
        <v>6000.5826230398716</v>
      </c>
    </row>
    <row r="45" spans="1:34" x14ac:dyDescent="0.3">
      <c r="A45" s="56">
        <f ca="1">Exceedance!U45</f>
        <v>47392</v>
      </c>
      <c r="B45" s="1">
        <v>5996.9328567247176</v>
      </c>
      <c r="C45" s="1">
        <v>5994.4912426787623</v>
      </c>
      <c r="D45" s="1">
        <v>5996.2944634341366</v>
      </c>
      <c r="E45" s="1">
        <v>5991.8100298974978</v>
      </c>
      <c r="F45">
        <v>6005.3038418529877</v>
      </c>
      <c r="G45">
        <v>6002.8905781839385</v>
      </c>
      <c r="H45">
        <v>6012.92864194501</v>
      </c>
      <c r="I45">
        <v>6002.8055808475465</v>
      </c>
      <c r="J45">
        <v>6008.2616562569256</v>
      </c>
      <c r="K45">
        <v>5994.7570640324338</v>
      </c>
      <c r="L45">
        <v>5991.3751547083439</v>
      </c>
      <c r="M45">
        <v>5982.3319575828737</v>
      </c>
      <c r="N45">
        <v>5972.8579793985018</v>
      </c>
      <c r="O45">
        <v>5976.3887915752412</v>
      </c>
      <c r="P45">
        <v>6000.3269755321999</v>
      </c>
      <c r="Q45">
        <v>5994.2098696037865</v>
      </c>
      <c r="R45">
        <v>5993.1015114487773</v>
      </c>
      <c r="S45">
        <v>5989.96722216336</v>
      </c>
      <c r="T45">
        <v>5993.116610983735</v>
      </c>
      <c r="U45">
        <v>5990.0408871495856</v>
      </c>
      <c r="V45">
        <v>6006.8885899403522</v>
      </c>
      <c r="W45">
        <v>5991.1859848175372</v>
      </c>
      <c r="X45">
        <v>5987.7806049812725</v>
      </c>
      <c r="Y45">
        <v>5997.1243098698596</v>
      </c>
      <c r="Z45">
        <v>5997.9880445780718</v>
      </c>
      <c r="AA45">
        <v>5989.5886271548425</v>
      </c>
      <c r="AB45">
        <v>6005.9888573536527</v>
      </c>
      <c r="AC45">
        <v>6003.6301744328057</v>
      </c>
      <c r="AD45">
        <v>5997.0487318265559</v>
      </c>
      <c r="AE45">
        <v>5994.6843130687757</v>
      </c>
      <c r="AF45" s="1">
        <v>6000.0750797133232</v>
      </c>
      <c r="AG45" s="1">
        <v>5992.02416719957</v>
      </c>
      <c r="AH45" s="1">
        <v>6001.0865023994265</v>
      </c>
    </row>
    <row r="46" spans="1:34" x14ac:dyDescent="0.3">
      <c r="A46" s="56">
        <f ca="1">Exceedance!U46</f>
        <v>47423</v>
      </c>
      <c r="B46" s="1">
        <v>5997.6406002063595</v>
      </c>
      <c r="C46" s="1">
        <v>5994.688945365443</v>
      </c>
      <c r="D46" s="1">
        <v>5996.6790712277034</v>
      </c>
      <c r="E46" s="1">
        <v>5992.7758400976018</v>
      </c>
      <c r="F46">
        <v>6004.7670013923016</v>
      </c>
      <c r="G46">
        <v>6002.8257109111019</v>
      </c>
      <c r="H46">
        <v>6012.0244208589875</v>
      </c>
      <c r="I46">
        <v>6003.260764517152</v>
      </c>
      <c r="J46">
        <v>6007.1137026925508</v>
      </c>
      <c r="K46">
        <v>5995.356044661964</v>
      </c>
      <c r="L46">
        <v>5991.688219490833</v>
      </c>
      <c r="M46">
        <v>5982.7792328965379</v>
      </c>
      <c r="N46">
        <v>5973.5148270158888</v>
      </c>
      <c r="O46">
        <v>5978.1868845915642</v>
      </c>
      <c r="P46">
        <v>6000.7181361508392</v>
      </c>
      <c r="Q46">
        <v>5995.2724744225998</v>
      </c>
      <c r="R46">
        <v>5993.2693879016397</v>
      </c>
      <c r="S46">
        <v>5990.8253864250928</v>
      </c>
      <c r="T46">
        <v>5993.845802477309</v>
      </c>
      <c r="U46">
        <v>5990.6757618203719</v>
      </c>
      <c r="V46">
        <v>6005.8485226330831</v>
      </c>
      <c r="W46">
        <v>5991.970051307645</v>
      </c>
      <c r="X46">
        <v>5988.3639052932704</v>
      </c>
      <c r="Y46">
        <v>5998.3113465334345</v>
      </c>
      <c r="Z46">
        <v>5998.1817408359884</v>
      </c>
      <c r="AA46">
        <v>5989.8668970835961</v>
      </c>
      <c r="AB46">
        <v>6005.0086932911572</v>
      </c>
      <c r="AC46">
        <v>6003.5760011333314</v>
      </c>
      <c r="AD46">
        <v>5997.6039400452564</v>
      </c>
      <c r="AE46">
        <v>5995.405898140395</v>
      </c>
      <c r="AF46" s="1">
        <v>6000.5648072981321</v>
      </c>
      <c r="AG46" s="1">
        <v>5991.984029676355</v>
      </c>
      <c r="AH46" s="1">
        <v>6001.6271298202691</v>
      </c>
    </row>
    <row r="47" spans="1:34" x14ac:dyDescent="0.3">
      <c r="A47" s="56">
        <f ca="1">Exceedance!U47</f>
        <v>47453</v>
      </c>
      <c r="B47" s="1">
        <v>5996.4780495928635</v>
      </c>
      <c r="C47" s="1">
        <v>5993.8859805832235</v>
      </c>
      <c r="D47" s="1">
        <v>5995.7435031761297</v>
      </c>
      <c r="E47" s="1">
        <v>5992.9175879962022</v>
      </c>
      <c r="F47">
        <v>6003.0347789660173</v>
      </c>
      <c r="G47">
        <v>6001.361364762527</v>
      </c>
      <c r="H47">
        <v>6009.2134416231729</v>
      </c>
      <c r="I47">
        <v>6002.471811024554</v>
      </c>
      <c r="J47">
        <v>6004.7297240706121</v>
      </c>
      <c r="K47">
        <v>5995.2568084714767</v>
      </c>
      <c r="L47">
        <v>5992.0432143053276</v>
      </c>
      <c r="M47">
        <v>5983.2456374746953</v>
      </c>
      <c r="N47">
        <v>5974.1943674302183</v>
      </c>
      <c r="O47">
        <v>5979.321118418985</v>
      </c>
      <c r="P47">
        <v>5999.1174381859773</v>
      </c>
      <c r="Q47">
        <v>5995.0538338881188</v>
      </c>
      <c r="R47">
        <v>5993.3774391595189</v>
      </c>
      <c r="S47">
        <v>5991.7269288481693</v>
      </c>
      <c r="T47">
        <v>5994.8019782800548</v>
      </c>
      <c r="U47">
        <v>5990.9878017540195</v>
      </c>
      <c r="V47">
        <v>6003.1330568791927</v>
      </c>
      <c r="W47">
        <v>5992.6970881380757</v>
      </c>
      <c r="X47">
        <v>5988.89276592039</v>
      </c>
      <c r="Y47">
        <v>5997.4968565280105</v>
      </c>
      <c r="Z47">
        <v>5996.7490674949513</v>
      </c>
      <c r="AA47">
        <v>5989.559012081726</v>
      </c>
      <c r="AB47">
        <v>6002.5117588317471</v>
      </c>
      <c r="AC47">
        <v>6002.0466579432496</v>
      </c>
      <c r="AD47">
        <v>5996.3741439915621</v>
      </c>
      <c r="AE47">
        <v>5995.0557996513335</v>
      </c>
      <c r="AF47" s="1">
        <v>5999.0315639935488</v>
      </c>
      <c r="AG47" s="1">
        <v>5991.9446319731569</v>
      </c>
      <c r="AH47" s="1">
        <v>6000.307388940294</v>
      </c>
    </row>
    <row r="48" spans="1:34" x14ac:dyDescent="0.3">
      <c r="A48" s="56">
        <f ca="1">Exceedance!U48</f>
        <v>47484</v>
      </c>
      <c r="B48" s="1">
        <v>5995.9662875856584</v>
      </c>
      <c r="C48" s="1">
        <v>5993.3953008707431</v>
      </c>
      <c r="D48" s="1">
        <v>5995.2811666578982</v>
      </c>
      <c r="E48" s="1">
        <v>5992.3384866020051</v>
      </c>
      <c r="F48">
        <v>6002.1824246277074</v>
      </c>
      <c r="G48">
        <v>6001.2024802571013</v>
      </c>
      <c r="H48">
        <v>6007.2103596676097</v>
      </c>
      <c r="I48">
        <v>6001.3277848995958</v>
      </c>
      <c r="J48">
        <v>6003.6026732970868</v>
      </c>
      <c r="K48">
        <v>5995.8197971651216</v>
      </c>
      <c r="L48">
        <v>5992.3788927321957</v>
      </c>
      <c r="M48">
        <v>5983.7251124699178</v>
      </c>
      <c r="N48">
        <v>5974.8653190490095</v>
      </c>
      <c r="O48">
        <v>5980.4481374215529</v>
      </c>
      <c r="P48">
        <v>5997.6388503887092</v>
      </c>
      <c r="Q48">
        <v>5994.6645173656016</v>
      </c>
      <c r="R48">
        <v>5993.4623064140042</v>
      </c>
      <c r="S48">
        <v>5992.6148563097258</v>
      </c>
      <c r="T48">
        <v>5995.7336365150913</v>
      </c>
      <c r="U48">
        <v>5990.3291040091026</v>
      </c>
      <c r="V48">
        <v>6001.3950118939956</v>
      </c>
      <c r="W48">
        <v>5993.3657326758339</v>
      </c>
      <c r="X48">
        <v>5989.412718342488</v>
      </c>
      <c r="Y48">
        <v>5996.6995472354547</v>
      </c>
      <c r="Z48">
        <v>5995.5895591408325</v>
      </c>
      <c r="AA48">
        <v>5987.7948513339652</v>
      </c>
      <c r="AB48">
        <v>6000.8282921585151</v>
      </c>
      <c r="AC48">
        <v>5999.1476380788263</v>
      </c>
      <c r="AD48">
        <v>5995.4914218945532</v>
      </c>
      <c r="AE48">
        <v>5994.5164963694779</v>
      </c>
      <c r="AF48" s="1">
        <v>5997.7210822366642</v>
      </c>
      <c r="AG48" s="1">
        <v>5991.8935947432601</v>
      </c>
      <c r="AH48" s="1">
        <v>5998.9075237631187</v>
      </c>
    </row>
    <row r="49" spans="1:34" x14ac:dyDescent="0.3">
      <c r="A49" s="56">
        <f ca="1">Exceedance!U49</f>
        <v>47515</v>
      </c>
      <c r="B49" s="1">
        <v>5995.7777657326214</v>
      </c>
      <c r="C49" s="1">
        <v>5993.1645423456885</v>
      </c>
      <c r="D49" s="1">
        <v>5995.072467122799</v>
      </c>
      <c r="E49" s="1">
        <v>5992.6231472215713</v>
      </c>
      <c r="F49">
        <v>6001.9775798562732</v>
      </c>
      <c r="G49">
        <v>6000.7204482246916</v>
      </c>
      <c r="H49">
        <v>6006.6270700665091</v>
      </c>
      <c r="I49">
        <v>6000.5138463653875</v>
      </c>
      <c r="J49">
        <v>6003.1204916033894</v>
      </c>
      <c r="K49">
        <v>5995.0474477850912</v>
      </c>
      <c r="L49">
        <v>5992.2862199298252</v>
      </c>
      <c r="M49">
        <v>5983.1030465225904</v>
      </c>
      <c r="N49">
        <v>5974.0053882132006</v>
      </c>
      <c r="O49">
        <v>5980.461280809358</v>
      </c>
      <c r="P49">
        <v>5996.6099363486755</v>
      </c>
      <c r="Q49">
        <v>5994.7225231022303</v>
      </c>
      <c r="R49">
        <v>5993.1864249698483</v>
      </c>
      <c r="S49">
        <v>5992.3880550491012</v>
      </c>
      <c r="T49">
        <v>5995.3908166825804</v>
      </c>
      <c r="U49">
        <v>5989.7760450389187</v>
      </c>
      <c r="V49">
        <v>5999.8541710364952</v>
      </c>
      <c r="W49">
        <v>5993.6287393840812</v>
      </c>
      <c r="X49">
        <v>5988.836953404395</v>
      </c>
      <c r="Y49">
        <v>5997.0142291435013</v>
      </c>
      <c r="Z49">
        <v>5995.1386645819257</v>
      </c>
      <c r="AA49">
        <v>5986.2714512296225</v>
      </c>
      <c r="AB49">
        <v>6000.8170489431532</v>
      </c>
      <c r="AC49">
        <v>5996.5651301952339</v>
      </c>
      <c r="AD49">
        <v>5995.075065753228</v>
      </c>
      <c r="AE49">
        <v>5994.1767834193206</v>
      </c>
      <c r="AF49" s="1">
        <v>5996.97834396503</v>
      </c>
      <c r="AG49" s="1">
        <v>5990.4294279280457</v>
      </c>
      <c r="AH49" s="1">
        <v>5997.751961187374</v>
      </c>
    </row>
    <row r="50" spans="1:34" x14ac:dyDescent="0.3">
      <c r="A50" s="56">
        <f ca="1">Exceedance!U50</f>
        <v>47543</v>
      </c>
      <c r="B50" s="1">
        <v>5997.2114662755521</v>
      </c>
      <c r="C50" s="1">
        <v>5994.8869503960013</v>
      </c>
      <c r="D50" s="1">
        <v>5996.7862728950486</v>
      </c>
      <c r="E50" s="1">
        <v>5994.8989467007159</v>
      </c>
      <c r="F50">
        <v>5998.7704466354935</v>
      </c>
      <c r="G50">
        <v>5999.8652768907741</v>
      </c>
      <c r="H50">
        <v>6002.482197695399</v>
      </c>
      <c r="I50">
        <v>5999.7143774215256</v>
      </c>
      <c r="J50">
        <v>6001.1004085079758</v>
      </c>
      <c r="K50">
        <v>5996.4594320650149</v>
      </c>
      <c r="L50">
        <v>5993.2682879629665</v>
      </c>
      <c r="M50">
        <v>5984.4821726954688</v>
      </c>
      <c r="N50">
        <v>5976.2674627489287</v>
      </c>
      <c r="O50">
        <v>5982.6567548128787</v>
      </c>
      <c r="P50">
        <v>5997.209762919304</v>
      </c>
      <c r="Q50">
        <v>5996.6833275671188</v>
      </c>
      <c r="R50">
        <v>5993.8432639142984</v>
      </c>
      <c r="S50">
        <v>5994.024661817949</v>
      </c>
      <c r="T50">
        <v>5996.9011917985081</v>
      </c>
      <c r="U50">
        <v>5991.1324488965274</v>
      </c>
      <c r="V50">
        <v>5997.1253726712757</v>
      </c>
      <c r="W50">
        <v>5995.0274043625986</v>
      </c>
      <c r="X50">
        <v>5990.2198204730157</v>
      </c>
      <c r="Y50">
        <v>5998.139752759771</v>
      </c>
      <c r="Z50">
        <v>5996.386522792006</v>
      </c>
      <c r="AA50">
        <v>5984.4370461639783</v>
      </c>
      <c r="AB50">
        <v>6000.1425326690178</v>
      </c>
      <c r="AC50">
        <v>5993.3100275567858</v>
      </c>
      <c r="AD50">
        <v>5996.9371061192733</v>
      </c>
      <c r="AE50">
        <v>5995.5745165397402</v>
      </c>
      <c r="AF50" s="1">
        <v>5999.038626750953</v>
      </c>
      <c r="AG50" s="1">
        <v>5992.1550136011656</v>
      </c>
      <c r="AH50" s="1">
        <v>5998.4876302323464</v>
      </c>
    </row>
    <row r="51" spans="1:34" x14ac:dyDescent="0.3">
      <c r="A51" s="56">
        <f ca="1">Exceedance!U51</f>
        <v>47574</v>
      </c>
      <c r="B51" s="1">
        <v>5999.2099807546801</v>
      </c>
      <c r="C51" s="1">
        <v>5997.2120403777362</v>
      </c>
      <c r="D51" s="1">
        <v>5999.0693926841195</v>
      </c>
      <c r="E51" s="1">
        <v>5996.6561934939382</v>
      </c>
      <c r="F51">
        <v>5997.2609997923792</v>
      </c>
      <c r="G51">
        <v>5999.6206888695879</v>
      </c>
      <c r="H51">
        <v>6000.0376208888374</v>
      </c>
      <c r="I51">
        <v>5999.6447756169246</v>
      </c>
      <c r="J51">
        <v>5999.8027121894393</v>
      </c>
      <c r="K51">
        <v>5997.6728961338595</v>
      </c>
      <c r="L51">
        <v>5993.6496999779938</v>
      </c>
      <c r="M51">
        <v>5985.5967884471575</v>
      </c>
      <c r="N51">
        <v>5979.4484769734563</v>
      </c>
      <c r="O51">
        <v>5985.7749932112974</v>
      </c>
      <c r="P51">
        <v>5999.2483167647242</v>
      </c>
      <c r="Q51">
        <v>5997.3210163839949</v>
      </c>
      <c r="R51">
        <v>5994.2364485772432</v>
      </c>
      <c r="S51">
        <v>5996.1431238294426</v>
      </c>
      <c r="T51">
        <v>5997.3086631054639</v>
      </c>
      <c r="U51">
        <v>5996.5603087536056</v>
      </c>
      <c r="V51">
        <v>5999.2405237394478</v>
      </c>
      <c r="W51">
        <v>5995.2149355890006</v>
      </c>
      <c r="X51">
        <v>5991.9567797098862</v>
      </c>
      <c r="Y51">
        <v>5999.2513588095608</v>
      </c>
      <c r="Z51">
        <v>5999.204537823899</v>
      </c>
      <c r="AA51">
        <v>5987.7483753246943</v>
      </c>
      <c r="AB51">
        <v>5999.5481707012113</v>
      </c>
      <c r="AC51">
        <v>5999.1952280787118</v>
      </c>
      <c r="AD51">
        <v>5999.2918670939425</v>
      </c>
      <c r="AE51">
        <v>5997.0595006053527</v>
      </c>
      <c r="AF51" s="1">
        <v>5999.2301101130342</v>
      </c>
      <c r="AG51" s="1">
        <v>5996.1623788667084</v>
      </c>
      <c r="AH51" s="1">
        <v>5999.2974809232319</v>
      </c>
    </row>
    <row r="52" spans="1:34" x14ac:dyDescent="0.3">
      <c r="A52" s="56">
        <f ca="1">Exceedance!U52</f>
        <v>47604</v>
      </c>
      <c r="B52" s="1">
        <v>5997.350490001164</v>
      </c>
      <c r="C52" s="1">
        <v>5995.1839211952802</v>
      </c>
      <c r="D52" s="1">
        <v>5997.2503561338526</v>
      </c>
      <c r="E52" s="1">
        <v>5985.5289694978655</v>
      </c>
      <c r="F52">
        <v>5989.3042613601338</v>
      </c>
      <c r="G52">
        <v>5997.8993534356887</v>
      </c>
      <c r="H52">
        <v>5993.0845260267497</v>
      </c>
      <c r="I52">
        <v>5996.45939539134</v>
      </c>
      <c r="J52">
        <v>5997.0286936560997</v>
      </c>
      <c r="K52">
        <v>5999.1193280417783</v>
      </c>
      <c r="L52">
        <v>5992.659687970965</v>
      </c>
      <c r="M52">
        <v>5974.2598447069067</v>
      </c>
      <c r="N52">
        <v>5977.1747923078947</v>
      </c>
      <c r="O52">
        <v>5980.5722266719722</v>
      </c>
      <c r="P52">
        <v>5994.7732824388622</v>
      </c>
      <c r="Q52">
        <v>5998.410630967971</v>
      </c>
      <c r="R52">
        <v>5984.5862698333976</v>
      </c>
      <c r="S52">
        <v>5984.0463370540638</v>
      </c>
      <c r="T52">
        <v>5988.5493836104861</v>
      </c>
      <c r="U52">
        <v>5989.4633725983613</v>
      </c>
      <c r="V52">
        <v>5998.601374870047</v>
      </c>
      <c r="W52">
        <v>5993.3304860771077</v>
      </c>
      <c r="X52">
        <v>5986.3834606273722</v>
      </c>
      <c r="Y52">
        <v>5997.5448707827718</v>
      </c>
      <c r="Z52">
        <v>5996.7228151768913</v>
      </c>
      <c r="AA52">
        <v>5987.2096097608865</v>
      </c>
      <c r="AB52">
        <v>5999.3921040203923</v>
      </c>
      <c r="AC52">
        <v>6001.997386069962</v>
      </c>
      <c r="AD52">
        <v>5995.6789862561409</v>
      </c>
      <c r="AE52">
        <v>5994.5757912131467</v>
      </c>
      <c r="AF52" s="1">
        <v>5999.4902576233935</v>
      </c>
      <c r="AG52" s="1">
        <v>5993.9174170393962</v>
      </c>
      <c r="AH52" s="1">
        <v>5998.6566918719445</v>
      </c>
    </row>
    <row r="53" spans="1:34" x14ac:dyDescent="0.3">
      <c r="A53" s="56">
        <f ca="1">Exceedance!U53</f>
        <v>47635</v>
      </c>
      <c r="B53" s="1">
        <v>6002.392057463021</v>
      </c>
      <c r="C53" s="1">
        <v>6000.5767709003421</v>
      </c>
      <c r="D53" s="1">
        <v>6002.3473257036931</v>
      </c>
      <c r="E53" s="1">
        <v>5993.9101168227335</v>
      </c>
      <c r="F53">
        <v>6001.7632729324123</v>
      </c>
      <c r="G53">
        <v>6010.6919696889327</v>
      </c>
      <c r="H53">
        <v>5994.255099970258</v>
      </c>
      <c r="I53">
        <v>6005.0351871364755</v>
      </c>
      <c r="J53">
        <v>5998.456289771204</v>
      </c>
      <c r="K53">
        <v>5996.4789361140001</v>
      </c>
      <c r="L53">
        <v>5989.1911948494271</v>
      </c>
      <c r="M53">
        <v>5975.2193435903037</v>
      </c>
      <c r="N53">
        <v>5976.5163663742469</v>
      </c>
      <c r="O53">
        <v>5984.9093156704967</v>
      </c>
      <c r="P53">
        <v>5997.7709857719756</v>
      </c>
      <c r="Q53">
        <v>5997.780900423274</v>
      </c>
      <c r="R53">
        <v>5988.2922192284486</v>
      </c>
      <c r="S53">
        <v>5993.3296812221151</v>
      </c>
      <c r="T53">
        <v>5984.8548247858153</v>
      </c>
      <c r="U53">
        <v>5991.0821082325792</v>
      </c>
      <c r="V53">
        <v>5998.2116317800437</v>
      </c>
      <c r="W53">
        <v>5992.5589081805265</v>
      </c>
      <c r="X53">
        <v>5990.1251704631632</v>
      </c>
      <c r="Y53">
        <v>6001.4636679680307</v>
      </c>
      <c r="Z53">
        <v>5999.0353744333761</v>
      </c>
      <c r="AA53">
        <v>6002.468232118903</v>
      </c>
      <c r="AB53">
        <v>6006.6647425509937</v>
      </c>
      <c r="AC53">
        <v>5993.8111068493108</v>
      </c>
      <c r="AD53">
        <v>6000.8493223094492</v>
      </c>
      <c r="AE53">
        <v>5993.9294392326874</v>
      </c>
      <c r="AF53" s="1">
        <v>5998.9862226829755</v>
      </c>
      <c r="AG53" s="1">
        <v>5996.2968606786671</v>
      </c>
      <c r="AH53" s="1">
        <v>5998.6144261995851</v>
      </c>
    </row>
    <row r="54" spans="1:34" x14ac:dyDescent="0.3">
      <c r="A54" s="56">
        <f ca="1">Exceedance!U54</f>
        <v>47665</v>
      </c>
      <c r="B54" s="1">
        <v>6002.6158753046229</v>
      </c>
      <c r="C54" s="1">
        <v>6001.0674289211365</v>
      </c>
      <c r="D54" s="1">
        <v>6002.6239788302537</v>
      </c>
      <c r="E54" s="1">
        <v>6005.8570744806966</v>
      </c>
      <c r="F54">
        <v>6005.6283468738402</v>
      </c>
      <c r="G54">
        <v>6013.9612256296996</v>
      </c>
      <c r="H54">
        <v>6003.1291625756276</v>
      </c>
      <c r="I54">
        <v>6010.7020802006327</v>
      </c>
      <c r="J54">
        <v>5995.9649914830807</v>
      </c>
      <c r="K54">
        <v>5995.202997237423</v>
      </c>
      <c r="L54">
        <v>5988.4451235688002</v>
      </c>
      <c r="M54">
        <v>5974.9903759006856</v>
      </c>
      <c r="N54">
        <v>5977.8001130655457</v>
      </c>
      <c r="O54">
        <v>5991.3458484571538</v>
      </c>
      <c r="P54">
        <v>5996.2900030792771</v>
      </c>
      <c r="Q54">
        <v>5996.2458179114237</v>
      </c>
      <c r="R54">
        <v>5991.9876887648352</v>
      </c>
      <c r="S54">
        <v>6001.4313442886214</v>
      </c>
      <c r="T54">
        <v>5988.986288976912</v>
      </c>
      <c r="U54">
        <v>6008.1445457143936</v>
      </c>
      <c r="V54">
        <v>5995.0900918491616</v>
      </c>
      <c r="W54">
        <v>5991.2435237337831</v>
      </c>
      <c r="X54">
        <v>5995.183859956901</v>
      </c>
      <c r="Y54">
        <v>6001.4417551389133</v>
      </c>
      <c r="Z54">
        <v>5995.4742322108159</v>
      </c>
      <c r="AA54">
        <v>6008.5414272105181</v>
      </c>
      <c r="AB54">
        <v>6007.3143214862766</v>
      </c>
      <c r="AC54">
        <v>5996.4867801029523</v>
      </c>
      <c r="AD54">
        <v>6002.0425190316782</v>
      </c>
      <c r="AE54">
        <v>5995.6370246455035</v>
      </c>
      <c r="AF54" s="1">
        <v>5997.1557254014479</v>
      </c>
      <c r="AG54" s="1">
        <v>5999.2938042280493</v>
      </c>
      <c r="AH54" s="1">
        <v>5995.9533927309885</v>
      </c>
    </row>
    <row r="55" spans="1:34" x14ac:dyDescent="0.3">
      <c r="A55" s="56">
        <f ca="1">Exceedance!U55</f>
        <v>47696</v>
      </c>
      <c r="B55" s="1">
        <v>6001.8686072470855</v>
      </c>
      <c r="C55" s="1">
        <v>6000.3144553271204</v>
      </c>
      <c r="D55" s="1">
        <v>6001.8767438171635</v>
      </c>
      <c r="E55" s="1">
        <v>6006.3984499597036</v>
      </c>
      <c r="F55">
        <v>6004.6008639984148</v>
      </c>
      <c r="G55">
        <v>6013.6526056386319</v>
      </c>
      <c r="H55">
        <v>6003.7376024551295</v>
      </c>
      <c r="I55">
        <v>6010.4775018709715</v>
      </c>
      <c r="J55">
        <v>5995.1584212226544</v>
      </c>
      <c r="K55">
        <v>5994.0058675880555</v>
      </c>
      <c r="L55">
        <v>5988.8282643109524</v>
      </c>
      <c r="M55">
        <v>5975.6202732090978</v>
      </c>
      <c r="N55">
        <v>5976.8927582234146</v>
      </c>
      <c r="O55">
        <v>5991.1885622122227</v>
      </c>
      <c r="P55">
        <v>5995.0049130101406</v>
      </c>
      <c r="Q55">
        <v>5994.9575310305481</v>
      </c>
      <c r="R55">
        <v>5991.7543921598781</v>
      </c>
      <c r="S55">
        <v>6002.1059673948321</v>
      </c>
      <c r="T55">
        <v>5989.0296842534963</v>
      </c>
      <c r="U55">
        <v>6009.1138052402293</v>
      </c>
      <c r="V55">
        <v>5993.2687032241238</v>
      </c>
      <c r="W55">
        <v>5990.0814678296256</v>
      </c>
      <c r="X55">
        <v>5995.7774527438733</v>
      </c>
      <c r="Y55">
        <v>6000.3000559034608</v>
      </c>
      <c r="Z55">
        <v>5992.3341378198247</v>
      </c>
      <c r="AA55">
        <v>6008.133143570205</v>
      </c>
      <c r="AB55">
        <v>6005.9364587797209</v>
      </c>
      <c r="AC55">
        <v>5997.0273687072577</v>
      </c>
      <c r="AD55">
        <v>6001.1609378547237</v>
      </c>
      <c r="AE55">
        <v>5995.5255288231538</v>
      </c>
      <c r="AF55" s="1">
        <v>5995.2388200551168</v>
      </c>
      <c r="AG55" s="1">
        <v>6001.3721707910081</v>
      </c>
      <c r="AH55" s="1">
        <v>5993.8091527804308</v>
      </c>
    </row>
    <row r="56" spans="1:34" x14ac:dyDescent="0.3">
      <c r="A56" s="56">
        <f ca="1">Exceedance!U56</f>
        <v>47727</v>
      </c>
      <c r="B56" s="1">
        <v>6000.9122010353931</v>
      </c>
      <c r="C56" s="1">
        <v>5999.3490963203767</v>
      </c>
      <c r="D56" s="1">
        <v>6000.9203792087192</v>
      </c>
      <c r="E56" s="1">
        <v>6006.330513547091</v>
      </c>
      <c r="F56">
        <v>6003.4125407596957</v>
      </c>
      <c r="G56">
        <v>6013.2636585239088</v>
      </c>
      <c r="H56">
        <v>6003.9874017475031</v>
      </c>
      <c r="I56">
        <v>6010.2569961971876</v>
      </c>
      <c r="J56">
        <v>5994.7060293327049</v>
      </c>
      <c r="K56">
        <v>5992.9404527640254</v>
      </c>
      <c r="L56">
        <v>5989.1345580399629</v>
      </c>
      <c r="M56">
        <v>5976.1516179768578</v>
      </c>
      <c r="N56">
        <v>5976.3748674920553</v>
      </c>
      <c r="O56">
        <v>5990.7429276954199</v>
      </c>
      <c r="P56">
        <v>5994.1481635742066</v>
      </c>
      <c r="Q56">
        <v>5993.8749435999898</v>
      </c>
      <c r="R56">
        <v>5991.3475573622118</v>
      </c>
      <c r="S56">
        <v>6002.2524902551895</v>
      </c>
      <c r="T56">
        <v>5989.1605208301908</v>
      </c>
      <c r="U56">
        <v>6009.0087398956639</v>
      </c>
      <c r="V56">
        <v>5991.5177589101404</v>
      </c>
      <c r="W56">
        <v>5988.9162393816368</v>
      </c>
      <c r="X56">
        <v>5996.4342887276571</v>
      </c>
      <c r="Y56">
        <v>5999.0371636665268</v>
      </c>
      <c r="Z56">
        <v>5989.4756831414925</v>
      </c>
      <c r="AA56">
        <v>6007.4149911694994</v>
      </c>
      <c r="AB56">
        <v>6004.5455173925657</v>
      </c>
      <c r="AC56">
        <v>5997.1171465049019</v>
      </c>
      <c r="AD56">
        <v>6000.3619912264985</v>
      </c>
      <c r="AE56">
        <v>5995.4397201200854</v>
      </c>
      <c r="AF56" s="1">
        <v>5993.4942259257041</v>
      </c>
      <c r="AG56" s="1">
        <v>6002.3201759542544</v>
      </c>
      <c r="AH56" s="1">
        <v>5991.86393326913</v>
      </c>
    </row>
    <row r="57" spans="1:34" x14ac:dyDescent="0.3">
      <c r="A57" s="56">
        <f ca="1">Exceedance!U57</f>
        <v>47757</v>
      </c>
      <c r="B57" s="1">
        <v>6001.4856485981227</v>
      </c>
      <c r="C57" s="1">
        <v>5998.746332652765</v>
      </c>
      <c r="D57" s="1">
        <v>6000.8185972790807</v>
      </c>
      <c r="E57" s="1">
        <v>6005.463951894958</v>
      </c>
      <c r="F57">
        <v>6001.7875983924814</v>
      </c>
      <c r="G57">
        <v>6013.2104360743397</v>
      </c>
      <c r="H57">
        <v>6004.3415530514594</v>
      </c>
      <c r="I57">
        <v>6008.6950278644317</v>
      </c>
      <c r="J57">
        <v>5995.1428809785266</v>
      </c>
      <c r="K57">
        <v>5992.0177713719695</v>
      </c>
      <c r="L57">
        <v>5989.1886973255741</v>
      </c>
      <c r="M57">
        <v>5975.9022093116009</v>
      </c>
      <c r="N57">
        <v>5977.2570220378921</v>
      </c>
      <c r="O57">
        <v>5990.7608550662007</v>
      </c>
      <c r="P57">
        <v>5994.9870640098707</v>
      </c>
      <c r="Q57">
        <v>5993.2365027601863</v>
      </c>
      <c r="R57">
        <v>5990.9413176572616</v>
      </c>
      <c r="S57">
        <v>6002.6329991867779</v>
      </c>
      <c r="T57">
        <v>5989.1705308924829</v>
      </c>
      <c r="U57">
        <v>6007.8466935890083</v>
      </c>
      <c r="V57">
        <v>5991.513179296373</v>
      </c>
      <c r="W57">
        <v>5988.5033506206964</v>
      </c>
      <c r="X57">
        <v>5999.2805654370259</v>
      </c>
      <c r="Y57">
        <v>5998.5786410677329</v>
      </c>
      <c r="Z57">
        <v>5989.7996321938344</v>
      </c>
      <c r="AA57">
        <v>6007.1187577652599</v>
      </c>
      <c r="AB57">
        <v>6004.264692946922</v>
      </c>
      <c r="AC57">
        <v>5997.3267963563812</v>
      </c>
      <c r="AD57">
        <v>6000.1523310844486</v>
      </c>
      <c r="AE57">
        <v>5994.9372387158019</v>
      </c>
      <c r="AF57" s="1">
        <v>5992.5661675748788</v>
      </c>
      <c r="AG57" s="1">
        <v>6002.7125764524244</v>
      </c>
      <c r="AH57" s="1">
        <v>5992.5667334835998</v>
      </c>
    </row>
    <row r="58" spans="1:34" x14ac:dyDescent="0.3">
      <c r="A58" s="56">
        <f ca="1">Exceedance!U58</f>
        <v>47788</v>
      </c>
      <c r="B58" s="1">
        <v>6002.0133856206276</v>
      </c>
      <c r="C58" s="1">
        <v>5998.9332603457287</v>
      </c>
      <c r="D58" s="1">
        <v>6001.1847545172122</v>
      </c>
      <c r="E58" s="1">
        <v>6004.9323507606559</v>
      </c>
      <c r="F58">
        <v>6001.7390474053</v>
      </c>
      <c r="G58">
        <v>6012.3110420695975</v>
      </c>
      <c r="H58">
        <v>6004.7390035826784</v>
      </c>
      <c r="I58">
        <v>6007.5584610485803</v>
      </c>
      <c r="J58">
        <v>5995.751487376996</v>
      </c>
      <c r="K58">
        <v>5992.3371867588066</v>
      </c>
      <c r="L58">
        <v>5989.6206808192755</v>
      </c>
      <c r="M58">
        <v>5976.53733822718</v>
      </c>
      <c r="N58">
        <v>5979.0386712759509</v>
      </c>
      <c r="O58">
        <v>5991.1943388300206</v>
      </c>
      <c r="P58">
        <v>5996.0449250953388</v>
      </c>
      <c r="Q58">
        <v>5993.406964136946</v>
      </c>
      <c r="R58">
        <v>5991.7988863371984</v>
      </c>
      <c r="S58">
        <v>6003.2661148992465</v>
      </c>
      <c r="T58">
        <v>5989.8101805040405</v>
      </c>
      <c r="U58">
        <v>6006.8211191092169</v>
      </c>
      <c r="V58">
        <v>5992.2975994437002</v>
      </c>
      <c r="W58">
        <v>5989.0843247819967</v>
      </c>
      <c r="X58">
        <v>6000.3322111431498</v>
      </c>
      <c r="Y58">
        <v>5998.7719557565006</v>
      </c>
      <c r="Z58">
        <v>5990.1121879847487</v>
      </c>
      <c r="AA58">
        <v>6006.151473206568</v>
      </c>
      <c r="AB58">
        <v>6004.2230695912358</v>
      </c>
      <c r="AC58">
        <v>5997.8995473295299</v>
      </c>
      <c r="AD58">
        <v>6000.8606419558082</v>
      </c>
      <c r="AE58">
        <v>5995.4576538473293</v>
      </c>
      <c r="AF58" s="1">
        <v>5992.554964708127</v>
      </c>
      <c r="AG58" s="1">
        <v>6003.1395621471775</v>
      </c>
      <c r="AH58" s="1">
        <v>5993.5274436288519</v>
      </c>
    </row>
    <row r="59" spans="1:34" x14ac:dyDescent="0.3">
      <c r="A59" s="56">
        <f ca="1">Exceedance!U59</f>
        <v>47818</v>
      </c>
      <c r="B59" s="1">
        <v>6000.2337382544847</v>
      </c>
      <c r="C59" s="1">
        <v>5997.5770188105462</v>
      </c>
      <c r="D59" s="1">
        <v>5999.3722228919514</v>
      </c>
      <c r="E59" s="1">
        <v>6003.2068294832825</v>
      </c>
      <c r="F59">
        <v>6000.27734454452</v>
      </c>
      <c r="G59">
        <v>6009.5091899803419</v>
      </c>
      <c r="H59">
        <v>6003.9870845523001</v>
      </c>
      <c r="I59">
        <v>6005.1900638103252</v>
      </c>
      <c r="J59">
        <v>5995.7182565101039</v>
      </c>
      <c r="K59">
        <v>5992.6984670471784</v>
      </c>
      <c r="L59">
        <v>5990.0712752296104</v>
      </c>
      <c r="M59">
        <v>5977.1963752827123</v>
      </c>
      <c r="N59">
        <v>5980.1662379535928</v>
      </c>
      <c r="O59">
        <v>5992.181076863043</v>
      </c>
      <c r="P59">
        <v>5995.8488219743313</v>
      </c>
      <c r="Q59">
        <v>5993.5174737782845</v>
      </c>
      <c r="R59">
        <v>5992.699327806451</v>
      </c>
      <c r="S59">
        <v>6001.875707840175</v>
      </c>
      <c r="T59">
        <v>5990.4924317984805</v>
      </c>
      <c r="U59">
        <v>6004.1330049436274</v>
      </c>
      <c r="V59">
        <v>5993.0262071064435</v>
      </c>
      <c r="W59">
        <v>5989.6113719479426</v>
      </c>
      <c r="X59">
        <v>5999.5813478529872</v>
      </c>
      <c r="Y59">
        <v>5997.3177849263375</v>
      </c>
      <c r="Z59">
        <v>5989.8093783347731</v>
      </c>
      <c r="AA59">
        <v>6003.6815436743809</v>
      </c>
      <c r="AB59">
        <v>6002.7054173178958</v>
      </c>
      <c r="AC59">
        <v>5996.7350427691899</v>
      </c>
      <c r="AD59">
        <v>5999.5988672776703</v>
      </c>
      <c r="AE59">
        <v>5994.9841360562486</v>
      </c>
      <c r="AF59" s="1">
        <v>5992.5450322584502</v>
      </c>
      <c r="AG59" s="1">
        <v>6001.847001784954</v>
      </c>
      <c r="AH59" s="1">
        <v>5993.6716296738095</v>
      </c>
    </row>
    <row r="60" spans="1:34" x14ac:dyDescent="0.3">
      <c r="A60" s="56">
        <f ca="1">Exceedance!U60</f>
        <v>47849</v>
      </c>
      <c r="B60" s="1">
        <v>5998.7512109679201</v>
      </c>
      <c r="C60" s="1">
        <v>5996.8701815191471</v>
      </c>
      <c r="D60" s="1">
        <v>5998.1426744814034</v>
      </c>
      <c r="E60" s="1">
        <v>6002.3596825014665</v>
      </c>
      <c r="F60">
        <v>6000.1321860177668</v>
      </c>
      <c r="G60">
        <v>6007.513590950276</v>
      </c>
      <c r="H60">
        <v>6002.8710485693364</v>
      </c>
      <c r="I60">
        <v>6004.0742489165359</v>
      </c>
      <c r="J60">
        <v>5996.2850695243869</v>
      </c>
      <c r="K60">
        <v>5993.0399951956233</v>
      </c>
      <c r="L60">
        <v>5990.5289869172066</v>
      </c>
      <c r="M60">
        <v>5977.8476613189177</v>
      </c>
      <c r="N60">
        <v>5981.2863923743735</v>
      </c>
      <c r="O60">
        <v>5993.2122954394308</v>
      </c>
      <c r="P60">
        <v>5995.4674301908208</v>
      </c>
      <c r="Q60">
        <v>5993.6046406861069</v>
      </c>
      <c r="R60">
        <v>5993.5857418839823</v>
      </c>
      <c r="S60">
        <v>6000.5361996397905</v>
      </c>
      <c r="T60">
        <v>5991.1609671082424</v>
      </c>
      <c r="U60">
        <v>6002.4161840055067</v>
      </c>
      <c r="V60">
        <v>5993.695396486406</v>
      </c>
      <c r="W60">
        <v>5990.1295262949088</v>
      </c>
      <c r="X60">
        <v>5998.7209469342188</v>
      </c>
      <c r="Y60">
        <v>5996.1355278486662</v>
      </c>
      <c r="Z60">
        <v>5988.0531627057017</v>
      </c>
      <c r="AA60">
        <v>6002.0193725041127</v>
      </c>
      <c r="AB60">
        <v>5999.8303256670479</v>
      </c>
      <c r="AC60">
        <v>5995.9143328016635</v>
      </c>
      <c r="AD60">
        <v>5998.6647494024564</v>
      </c>
      <c r="AE60">
        <v>5994.4237641172731</v>
      </c>
      <c r="AF60" s="1">
        <v>5992.5224430530989</v>
      </c>
      <c r="AG60" s="1">
        <v>6000.4750984622797</v>
      </c>
      <c r="AH60" s="1">
        <v>5993.099419498476</v>
      </c>
    </row>
    <row r="61" spans="1:34" x14ac:dyDescent="0.3">
      <c r="A61" s="56">
        <f ca="1">Exceedance!U61</f>
        <v>47880</v>
      </c>
      <c r="B61" s="1">
        <v>5997.8209081564846</v>
      </c>
      <c r="C61" s="1">
        <v>5996.6035991270983</v>
      </c>
      <c r="D61" s="1">
        <v>5997.4289946030704</v>
      </c>
      <c r="E61" s="1">
        <v>6002.1589585865977</v>
      </c>
      <c r="F61">
        <v>5999.6583358838134</v>
      </c>
      <c r="G61">
        <v>6006.9338948444147</v>
      </c>
      <c r="H61">
        <v>6002.08542188107</v>
      </c>
      <c r="I61">
        <v>6003.6005246026662</v>
      </c>
      <c r="J61">
        <v>5995.5314898646457</v>
      </c>
      <c r="K61">
        <v>5992.964167322928</v>
      </c>
      <c r="L61">
        <v>5989.975285318741</v>
      </c>
      <c r="M61">
        <v>5977.0149840756267</v>
      </c>
      <c r="N61">
        <v>5981.3054409338156</v>
      </c>
      <c r="O61">
        <v>5992.8608946860604</v>
      </c>
      <c r="P61">
        <v>5995.5134016319125</v>
      </c>
      <c r="Q61">
        <v>5993.3339675367242</v>
      </c>
      <c r="R61">
        <v>5993.3731341479879</v>
      </c>
      <c r="S61">
        <v>5999.7132121325685</v>
      </c>
      <c r="T61">
        <v>5990.6126950549869</v>
      </c>
      <c r="U61">
        <v>6000.8944761393004</v>
      </c>
      <c r="V61">
        <v>5993.9658972770994</v>
      </c>
      <c r="W61">
        <v>5989.5621564215953</v>
      </c>
      <c r="X61">
        <v>5999.0704887881338</v>
      </c>
      <c r="Y61">
        <v>5995.6634904996972</v>
      </c>
      <c r="Z61">
        <v>5986.5379374414124</v>
      </c>
      <c r="AA61">
        <v>6002.012297937903</v>
      </c>
      <c r="AB61">
        <v>5997.2636441862542</v>
      </c>
      <c r="AC61">
        <v>5995.5493346169178</v>
      </c>
      <c r="AD61">
        <v>5998.1957883348869</v>
      </c>
      <c r="AE61">
        <v>5994.1172696073636</v>
      </c>
      <c r="AF61" s="1">
        <v>5991.1003261735787</v>
      </c>
      <c r="AG61" s="1">
        <v>5999.3436341359111</v>
      </c>
      <c r="AH61" s="1">
        <v>5993.3852047065329</v>
      </c>
    </row>
    <row r="62" spans="1:34" x14ac:dyDescent="0.3">
      <c r="A62" s="56">
        <f ca="1">Exceedance!U62</f>
        <v>47908</v>
      </c>
      <c r="B62" s="1">
        <v>5998.5264488847224</v>
      </c>
      <c r="C62" s="1">
        <v>5997.8356077680182</v>
      </c>
      <c r="D62" s="1">
        <v>5998.3048182386119</v>
      </c>
      <c r="E62" s="1">
        <v>5999.1075623956776</v>
      </c>
      <c r="F62">
        <v>5999.5401213308578</v>
      </c>
      <c r="G62">
        <v>6002.8968754852403</v>
      </c>
      <c r="H62">
        <v>6001.0113680347094</v>
      </c>
      <c r="I62">
        <v>6001.6309876371879</v>
      </c>
      <c r="J62">
        <v>5996.9430966322134</v>
      </c>
      <c r="K62">
        <v>5993.9478195157235</v>
      </c>
      <c r="L62">
        <v>5991.2612157427384</v>
      </c>
      <c r="M62">
        <v>5979.2117364976584</v>
      </c>
      <c r="N62">
        <v>5983.4859896211965</v>
      </c>
      <c r="O62">
        <v>5994.5990101549105</v>
      </c>
      <c r="P62">
        <v>5997.4405133052369</v>
      </c>
      <c r="Q62">
        <v>5993.9922399953966</v>
      </c>
      <c r="R62">
        <v>5995.0025517102522</v>
      </c>
      <c r="S62">
        <v>6000.3048828549618</v>
      </c>
      <c r="T62">
        <v>5991.899246494303</v>
      </c>
      <c r="U62">
        <v>5997.9310653523999</v>
      </c>
      <c r="V62">
        <v>5995.3629338641131</v>
      </c>
      <c r="W62">
        <v>5990.9380801400894</v>
      </c>
      <c r="X62">
        <v>5999.4643013928981</v>
      </c>
      <c r="Y62">
        <v>5996.8876051791076</v>
      </c>
      <c r="Z62">
        <v>5984.8670431671135</v>
      </c>
      <c r="AA62">
        <v>6001.0164834551942</v>
      </c>
      <c r="AB62">
        <v>5993.9856942238584</v>
      </c>
      <c r="AC62">
        <v>5997.4437376342266</v>
      </c>
      <c r="AD62">
        <v>5998.98667587203</v>
      </c>
      <c r="AE62">
        <v>5997.1135656585848</v>
      </c>
      <c r="AF62" s="1">
        <v>5992.6666659693483</v>
      </c>
      <c r="AG62" s="1">
        <v>5999.554198490493</v>
      </c>
      <c r="AH62" s="1">
        <v>5995.6475917809721</v>
      </c>
    </row>
    <row r="63" spans="1:34" x14ac:dyDescent="0.3">
      <c r="A63" s="56">
        <f ca="1">Exceedance!U63</f>
        <v>47939</v>
      </c>
      <c r="B63" s="1">
        <v>5999.8301090080686</v>
      </c>
      <c r="C63" s="1">
        <v>5999.681415479371</v>
      </c>
      <c r="D63" s="1">
        <v>5999.7914037584314</v>
      </c>
      <c r="E63" s="1">
        <v>5997.7498728659866</v>
      </c>
      <c r="F63">
        <v>6000.0104540698794</v>
      </c>
      <c r="G63">
        <v>6000.5576129668189</v>
      </c>
      <c r="H63">
        <v>6000.2788707178288</v>
      </c>
      <c r="I63">
        <v>6000.3798296973719</v>
      </c>
      <c r="J63">
        <v>5998.1547071375089</v>
      </c>
      <c r="K63">
        <v>5994.3319641738826</v>
      </c>
      <c r="L63">
        <v>5992.289715124426</v>
      </c>
      <c r="M63">
        <v>5982.304317775217</v>
      </c>
      <c r="N63">
        <v>5986.582623402287</v>
      </c>
      <c r="O63">
        <v>5997.7388078504855</v>
      </c>
      <c r="P63">
        <v>5998.0741344653716</v>
      </c>
      <c r="Q63">
        <v>5994.3867048744232</v>
      </c>
      <c r="R63">
        <v>5997.1093782470252</v>
      </c>
      <c r="S63">
        <v>5999.8644929527427</v>
      </c>
      <c r="T63">
        <v>5997.137866779759</v>
      </c>
      <c r="U63">
        <v>5999.7653483789436</v>
      </c>
      <c r="V63">
        <v>5995.5513390705855</v>
      </c>
      <c r="W63">
        <v>5992.6657474775102</v>
      </c>
      <c r="X63">
        <v>5999.901636905508</v>
      </c>
      <c r="Y63">
        <v>5999.6764057274358</v>
      </c>
      <c r="Z63">
        <v>5988.1746324657906</v>
      </c>
      <c r="AA63">
        <v>6000.1067755666554</v>
      </c>
      <c r="AB63">
        <v>5999.6961137185544</v>
      </c>
      <c r="AC63">
        <v>5999.8302401269621</v>
      </c>
      <c r="AD63">
        <v>5999.8921981990061</v>
      </c>
      <c r="AE63">
        <v>5998.1522713837558</v>
      </c>
      <c r="AF63" s="1">
        <v>5996.7241128830119</v>
      </c>
      <c r="AG63" s="1">
        <v>5999.858964741109</v>
      </c>
      <c r="AH63" s="1">
        <v>5997.478617446819</v>
      </c>
    </row>
    <row r="64" spans="1:34" x14ac:dyDescent="0.3">
      <c r="A64" s="56">
        <f ca="1">Exceedance!U64</f>
        <v>47969</v>
      </c>
      <c r="B64" s="1">
        <v>5997.8984089837695</v>
      </c>
      <c r="C64" s="1">
        <v>5997.6294459463788</v>
      </c>
      <c r="D64" s="1">
        <v>5997.8836049274014</v>
      </c>
      <c r="E64" s="1">
        <v>5989.8469821711442</v>
      </c>
      <c r="F64">
        <v>5998.4495664045116</v>
      </c>
      <c r="G64">
        <v>5993.6937963314713</v>
      </c>
      <c r="H64">
        <v>5997.0071933234576</v>
      </c>
      <c r="I64">
        <v>5997.8721503879315</v>
      </c>
      <c r="J64">
        <v>5999.5971489236472</v>
      </c>
      <c r="K64">
        <v>5993.0812323509372</v>
      </c>
      <c r="L64">
        <v>5982.6590412459063</v>
      </c>
      <c r="M64">
        <v>5980.0865993619636</v>
      </c>
      <c r="N64">
        <v>5981.4164348450558</v>
      </c>
      <c r="O64">
        <v>5993.2038477752094</v>
      </c>
      <c r="P64">
        <v>5999.1290978324914</v>
      </c>
      <c r="Q64">
        <v>5984.7492704119732</v>
      </c>
      <c r="R64">
        <v>5985.1205019362151</v>
      </c>
      <c r="S64">
        <v>5990.8866962974143</v>
      </c>
      <c r="T64">
        <v>5990.0715436303435</v>
      </c>
      <c r="U64">
        <v>5999.1150902177142</v>
      </c>
      <c r="V64">
        <v>5993.6716655816017</v>
      </c>
      <c r="W64">
        <v>5987.1250541292793</v>
      </c>
      <c r="X64">
        <v>5998.1351438805468</v>
      </c>
      <c r="Y64">
        <v>5997.2025998178106</v>
      </c>
      <c r="Z64">
        <v>5987.6357683044534</v>
      </c>
      <c r="AA64">
        <v>5999.8916556810991</v>
      </c>
      <c r="AB64">
        <v>6002.4912349474871</v>
      </c>
      <c r="AC64">
        <v>5996.4826421246644</v>
      </c>
      <c r="AD64">
        <v>5997.0489487650184</v>
      </c>
      <c r="AE64">
        <v>5998.7237568145483</v>
      </c>
      <c r="AF64" s="1">
        <v>5995.0278020702444</v>
      </c>
      <c r="AG64" s="1">
        <v>5999.0615131622735</v>
      </c>
      <c r="AH64" s="1">
        <v>5997.3330007509894</v>
      </c>
    </row>
    <row r="65" spans="1:34" x14ac:dyDescent="0.3">
      <c r="A65" s="56">
        <f ca="1">Exceedance!U65</f>
        <v>48000</v>
      </c>
      <c r="B65" s="1">
        <v>6003.0208011953118</v>
      </c>
      <c r="C65" s="1">
        <v>6002.778879371017</v>
      </c>
      <c r="D65" s="1">
        <v>6003.0063409420509</v>
      </c>
      <c r="E65" s="1">
        <v>6002.6877880555048</v>
      </c>
      <c r="F65">
        <v>6011.1745036347957</v>
      </c>
      <c r="G65">
        <v>5994.9486070827343</v>
      </c>
      <c r="H65">
        <v>6005.6215444789041</v>
      </c>
      <c r="I65">
        <v>5999.2869959913969</v>
      </c>
      <c r="J65">
        <v>5996.9672404231014</v>
      </c>
      <c r="K65">
        <v>5989.6243263106371</v>
      </c>
      <c r="L65">
        <v>5983.1545973672019</v>
      </c>
      <c r="M65">
        <v>5979.4391535748391</v>
      </c>
      <c r="N65">
        <v>5985.8035146051352</v>
      </c>
      <c r="O65">
        <v>5996.1479963664069</v>
      </c>
      <c r="P65">
        <v>5998.5017957946857</v>
      </c>
      <c r="Q65">
        <v>5988.5283529515445</v>
      </c>
      <c r="R65">
        <v>5994.2266964765586</v>
      </c>
      <c r="S65">
        <v>5987.2627807499421</v>
      </c>
      <c r="T65">
        <v>5991.46859784342</v>
      </c>
      <c r="U65">
        <v>5998.7259437974017</v>
      </c>
      <c r="V65">
        <v>5992.9015808659133</v>
      </c>
      <c r="W65">
        <v>5991.1110987008051</v>
      </c>
      <c r="X65">
        <v>6002.2377907297232</v>
      </c>
      <c r="Y65">
        <v>6001.7644223825409</v>
      </c>
      <c r="Z65">
        <v>6003.0289168519821</v>
      </c>
      <c r="AA65">
        <v>6007.6368203242992</v>
      </c>
      <c r="AB65">
        <v>5994.3083488277443</v>
      </c>
      <c r="AC65">
        <v>6001.5688153251931</v>
      </c>
      <c r="AD65">
        <v>5996.3912852514341</v>
      </c>
      <c r="AE65">
        <v>5998.0190618853758</v>
      </c>
      <c r="AF65" s="1">
        <v>5996.5980324569819</v>
      </c>
      <c r="AG65" s="1">
        <v>5999.0186149820229</v>
      </c>
      <c r="AH65" s="1">
        <v>5996.9536319423687</v>
      </c>
    </row>
    <row r="66" spans="1:34" x14ac:dyDescent="0.3">
      <c r="A66" s="56">
        <f ca="1">Exceedance!U66</f>
        <v>48030</v>
      </c>
      <c r="B66" s="1">
        <v>6003.3507020786237</v>
      </c>
      <c r="C66" s="1">
        <v>6003.1252696489464</v>
      </c>
      <c r="D66" s="1">
        <v>6003.3359636870719</v>
      </c>
      <c r="E66" s="1">
        <v>6007.0817351439009</v>
      </c>
      <c r="F66">
        <v>6015.0368525620761</v>
      </c>
      <c r="G66">
        <v>6004.02358015343</v>
      </c>
      <c r="H66">
        <v>6011.5344791466769</v>
      </c>
      <c r="I66">
        <v>5996.5895967391243</v>
      </c>
      <c r="J66">
        <v>5995.0739911449236</v>
      </c>
      <c r="K66">
        <v>5988.4289439061549</v>
      </c>
      <c r="L66">
        <v>5982.9174924045083</v>
      </c>
      <c r="M66">
        <v>5980.6788798288917</v>
      </c>
      <c r="N66">
        <v>5992.3726787735659</v>
      </c>
      <c r="O66">
        <v>5994.6960109525644</v>
      </c>
      <c r="P66">
        <v>5996.4321276535011</v>
      </c>
      <c r="Q66">
        <v>5992.2161781621999</v>
      </c>
      <c r="R66">
        <v>6002.1538204810049</v>
      </c>
      <c r="S66">
        <v>5991.3037087324055</v>
      </c>
      <c r="T66">
        <v>6008.8144175346988</v>
      </c>
      <c r="U66">
        <v>5995.6176375709219</v>
      </c>
      <c r="V66">
        <v>5991.3797836634494</v>
      </c>
      <c r="W66">
        <v>5996.7716461727669</v>
      </c>
      <c r="X66">
        <v>6002.4259334525996</v>
      </c>
      <c r="Y66">
        <v>6001.0766083870867</v>
      </c>
      <c r="Z66">
        <v>6009.2667066741378</v>
      </c>
      <c r="AA66">
        <v>6008.8457694945291</v>
      </c>
      <c r="AB66">
        <v>5997.2314701881123</v>
      </c>
      <c r="AC66">
        <v>6002.7047254676754</v>
      </c>
      <c r="AD66">
        <v>5998.016576218949</v>
      </c>
      <c r="AE66">
        <v>5996.2029809990572</v>
      </c>
      <c r="AF66" s="1">
        <v>5999.95082697817</v>
      </c>
      <c r="AG66" s="1">
        <v>5996.5855156510033</v>
      </c>
      <c r="AH66" s="1">
        <v>5994.7700585992216</v>
      </c>
    </row>
    <row r="67" spans="1:34" x14ac:dyDescent="0.3">
      <c r="A67" s="56">
        <f ca="1">Exceedance!U67</f>
        <v>48061</v>
      </c>
      <c r="B67" s="1">
        <v>6002.6060394259894</v>
      </c>
      <c r="C67" s="1">
        <v>6002.3798100425029</v>
      </c>
      <c r="D67" s="1">
        <v>6002.5912487215955</v>
      </c>
      <c r="E67" s="1">
        <v>6006.0619716695028</v>
      </c>
      <c r="F67">
        <v>6015.3354558064166</v>
      </c>
      <c r="G67">
        <v>6004.8793111290088</v>
      </c>
      <c r="H67">
        <v>6011.5376153534462</v>
      </c>
      <c r="I67">
        <v>5995.5052159461238</v>
      </c>
      <c r="J67">
        <v>5993.2291665270086</v>
      </c>
      <c r="K67">
        <v>5988.4188426680603</v>
      </c>
      <c r="L67">
        <v>5983.4793755322462</v>
      </c>
      <c r="M67">
        <v>5979.7874091351132</v>
      </c>
      <c r="N67">
        <v>5992.2140375598456</v>
      </c>
      <c r="O67">
        <v>5993.3973436934975</v>
      </c>
      <c r="P67">
        <v>5994.6149684341435</v>
      </c>
      <c r="Q67">
        <v>5991.9827000445002</v>
      </c>
      <c r="R67">
        <v>6002.7117293077072</v>
      </c>
      <c r="S67">
        <v>5991.4048578042029</v>
      </c>
      <c r="T67">
        <v>6010.5338674853738</v>
      </c>
      <c r="U67">
        <v>5993.8028970734022</v>
      </c>
      <c r="V67">
        <v>5990.0147137001777</v>
      </c>
      <c r="W67">
        <v>5997.9591399490037</v>
      </c>
      <c r="X67">
        <v>6001.2911464984936</v>
      </c>
      <c r="Y67">
        <v>6000.4527066569644</v>
      </c>
      <c r="Z67">
        <v>6008.8589515481344</v>
      </c>
      <c r="AA67">
        <v>6008.0539548038523</v>
      </c>
      <c r="AB67">
        <v>5997.8602597979379</v>
      </c>
      <c r="AC67">
        <v>6001.826406195888</v>
      </c>
      <c r="AD67">
        <v>5997.9006540964783</v>
      </c>
      <c r="AE67">
        <v>5994.4972562821422</v>
      </c>
      <c r="AF67" s="1">
        <v>6002.3745882005123</v>
      </c>
      <c r="AG67" s="1">
        <v>5994.6654911853939</v>
      </c>
      <c r="AH67" s="1">
        <v>5993.1059940506266</v>
      </c>
    </row>
    <row r="68" spans="1:34" x14ac:dyDescent="0.3">
      <c r="A68" s="56">
        <f ca="1">Exceedance!U68</f>
        <v>48092</v>
      </c>
      <c r="B68" s="1">
        <v>6001.6539558293662</v>
      </c>
      <c r="C68" s="1">
        <v>6001.4264378504668</v>
      </c>
      <c r="D68" s="1">
        <v>6001.6390807718972</v>
      </c>
      <c r="E68" s="1">
        <v>6004.8837248629798</v>
      </c>
      <c r="F68">
        <v>6015.5377137722808</v>
      </c>
      <c r="G68">
        <v>6005.3703639113319</v>
      </c>
      <c r="H68">
        <v>6011.36170945305</v>
      </c>
      <c r="I68">
        <v>5994.7909168251481</v>
      </c>
      <c r="J68">
        <v>5991.5506209234281</v>
      </c>
      <c r="K68">
        <v>5988.5238863898476</v>
      </c>
      <c r="L68">
        <v>5983.9532038762627</v>
      </c>
      <c r="M68">
        <v>5979.2759182790996</v>
      </c>
      <c r="N68">
        <v>5991.7697680909932</v>
      </c>
      <c r="O68">
        <v>5992.5329294214653</v>
      </c>
      <c r="P68">
        <v>5993.0318444283839</v>
      </c>
      <c r="Q68">
        <v>5991.5761127674941</v>
      </c>
      <c r="R68">
        <v>6002.8561152578013</v>
      </c>
      <c r="S68">
        <v>5991.5872360595995</v>
      </c>
      <c r="T68">
        <v>6010.9058524627426</v>
      </c>
      <c r="U68">
        <v>5992.0585833619334</v>
      </c>
      <c r="V68">
        <v>5988.7913143069754</v>
      </c>
      <c r="W68">
        <v>5999.1095839177378</v>
      </c>
      <c r="X68">
        <v>6000.0365710985643</v>
      </c>
      <c r="Y68">
        <v>5999.8998954934978</v>
      </c>
      <c r="Z68">
        <v>6008.1433752816565</v>
      </c>
      <c r="AA68">
        <v>6007.2423645884328</v>
      </c>
      <c r="AB68">
        <v>5997.9472715220627</v>
      </c>
      <c r="AC68">
        <v>6001.030294569844</v>
      </c>
      <c r="AD68">
        <v>5997.810620984962</v>
      </c>
      <c r="AE68">
        <v>5992.9534530021101</v>
      </c>
      <c r="AF68" s="1">
        <v>6003.6578231624935</v>
      </c>
      <c r="AG68" s="1">
        <v>5992.9319518723751</v>
      </c>
      <c r="AH68" s="1">
        <v>5991.6162183437655</v>
      </c>
    </row>
    <row r="69" spans="1:34" x14ac:dyDescent="0.3">
      <c r="A69" s="56" t="str">
        <f ca="1">Exceedance!U69</f>
        <v/>
      </c>
      <c r="B69" s="1"/>
      <c r="C69" s="1"/>
      <c r="D69" s="1"/>
      <c r="F69"/>
      <c r="G69"/>
      <c r="H69"/>
      <c r="I69"/>
      <c r="J69"/>
      <c r="K69"/>
      <c r="L69"/>
      <c r="M69"/>
      <c r="N69"/>
      <c r="O69"/>
      <c r="P69"/>
      <c r="Q69"/>
      <c r="R69"/>
      <c r="S69"/>
      <c r="T69"/>
      <c r="U69"/>
      <c r="V69"/>
      <c r="W69"/>
      <c r="X69"/>
      <c r="Y69"/>
      <c r="Z69"/>
      <c r="AA69"/>
      <c r="AB69"/>
      <c r="AC69"/>
      <c r="AD69"/>
      <c r="AE69"/>
    </row>
    <row r="70" spans="1:34" x14ac:dyDescent="0.3">
      <c r="A70" s="56" t="str">
        <f ca="1">Exceedance!U70</f>
        <v/>
      </c>
      <c r="B70" s="1"/>
      <c r="C70" s="1"/>
      <c r="D70" s="1"/>
      <c r="F70"/>
      <c r="G70"/>
      <c r="H70"/>
      <c r="I70"/>
      <c r="J70"/>
      <c r="K70"/>
      <c r="L70"/>
      <c r="M70"/>
      <c r="N70"/>
      <c r="O70"/>
      <c r="P70"/>
      <c r="Q70"/>
      <c r="R70"/>
      <c r="S70"/>
      <c r="T70"/>
      <c r="U70"/>
      <c r="V70"/>
      <c r="W70"/>
      <c r="X70"/>
      <c r="Y70"/>
      <c r="Z70"/>
      <c r="AA70"/>
      <c r="AB70"/>
      <c r="AC70"/>
      <c r="AD70"/>
      <c r="AE70"/>
    </row>
    <row r="71" spans="1:34" x14ac:dyDescent="0.3">
      <c r="A71" s="56" t="str">
        <f ca="1">Exceedance!U71</f>
        <v/>
      </c>
      <c r="B71" s="1"/>
      <c r="C71" s="1"/>
      <c r="D71" s="1"/>
      <c r="F71"/>
      <c r="G71"/>
      <c r="H71"/>
      <c r="I71"/>
      <c r="J71"/>
      <c r="K71"/>
      <c r="L71"/>
      <c r="M71"/>
      <c r="N71"/>
      <c r="O71"/>
      <c r="P71"/>
      <c r="Q71"/>
      <c r="R71"/>
      <c r="S71"/>
      <c r="T71"/>
      <c r="U71"/>
      <c r="V71"/>
      <c r="W71"/>
      <c r="X71"/>
      <c r="Y71"/>
      <c r="Z71"/>
      <c r="AA71"/>
      <c r="AB71"/>
      <c r="AC71"/>
      <c r="AD71"/>
      <c r="AE71"/>
    </row>
    <row r="72" spans="1:34" x14ac:dyDescent="0.3">
      <c r="A72" s="56" t="str">
        <f ca="1">Exceedance!U72</f>
        <v/>
      </c>
      <c r="B72" s="1"/>
      <c r="C72" s="1"/>
      <c r="D72" s="1"/>
      <c r="F72"/>
      <c r="G72"/>
      <c r="H72"/>
      <c r="I72"/>
      <c r="J72"/>
      <c r="K72"/>
      <c r="L72"/>
      <c r="M72"/>
      <c r="N72"/>
      <c r="O72"/>
      <c r="P72"/>
      <c r="Q72"/>
      <c r="R72"/>
      <c r="S72"/>
      <c r="T72"/>
      <c r="U72"/>
      <c r="V72"/>
      <c r="W72"/>
      <c r="X72"/>
      <c r="Y72"/>
      <c r="Z72"/>
      <c r="AA72"/>
      <c r="AB72"/>
      <c r="AC72"/>
      <c r="AD72"/>
      <c r="AE72"/>
    </row>
    <row r="73" spans="1:34" x14ac:dyDescent="0.3">
      <c r="A73" s="56" t="str">
        <f ca="1">Exceedance!U73</f>
        <v/>
      </c>
      <c r="B73" s="1"/>
      <c r="C73" s="1"/>
      <c r="D73" s="1"/>
      <c r="F73"/>
      <c r="G73"/>
      <c r="H73"/>
      <c r="I73"/>
      <c r="J73"/>
      <c r="K73"/>
      <c r="L73"/>
      <c r="M73"/>
      <c r="N73"/>
      <c r="O73"/>
      <c r="P73"/>
      <c r="Q73"/>
      <c r="R73"/>
      <c r="S73"/>
      <c r="T73"/>
      <c r="U73"/>
      <c r="V73"/>
      <c r="W73"/>
      <c r="X73"/>
      <c r="Y73"/>
      <c r="Z73"/>
      <c r="AA73"/>
      <c r="AB73"/>
      <c r="AC73"/>
      <c r="AD73"/>
      <c r="AE73"/>
    </row>
    <row r="74" spans="1:34" x14ac:dyDescent="0.3">
      <c r="A74" s="56" t="str">
        <f ca="1">Exceedance!U74</f>
        <v/>
      </c>
      <c r="B74" s="1"/>
      <c r="C74" s="1"/>
      <c r="D74" s="1"/>
      <c r="F74"/>
      <c r="G74"/>
      <c r="H74"/>
      <c r="I74"/>
      <c r="J74"/>
      <c r="K74"/>
      <c r="L74"/>
      <c r="M74"/>
      <c r="N74"/>
      <c r="O74"/>
      <c r="P74"/>
      <c r="Q74"/>
      <c r="R74"/>
      <c r="S74"/>
      <c r="T74"/>
      <c r="U74"/>
      <c r="V74"/>
      <c r="W74"/>
      <c r="X74"/>
      <c r="Y74"/>
      <c r="Z74"/>
      <c r="AA74"/>
      <c r="AB74"/>
      <c r="AC74"/>
      <c r="AD74"/>
      <c r="AE74"/>
    </row>
    <row r="75" spans="1:34" x14ac:dyDescent="0.3">
      <c r="A75" s="56" t="str">
        <f ca="1">Exceedance!U75</f>
        <v/>
      </c>
      <c r="B75" s="1"/>
      <c r="C75" s="1"/>
      <c r="D75" s="1"/>
      <c r="F75"/>
      <c r="G75"/>
      <c r="H75"/>
      <c r="I75"/>
      <c r="J75"/>
      <c r="K75"/>
      <c r="L75"/>
      <c r="M75"/>
      <c r="N75"/>
      <c r="O75"/>
      <c r="P75"/>
      <c r="Q75"/>
      <c r="R75"/>
      <c r="S75"/>
      <c r="T75"/>
      <c r="U75"/>
      <c r="V75"/>
      <c r="W75"/>
      <c r="X75"/>
      <c r="Y75"/>
      <c r="Z75"/>
      <c r="AA75"/>
      <c r="AB75"/>
      <c r="AC75"/>
      <c r="AD75"/>
      <c r="AE75"/>
    </row>
    <row r="76" spans="1:34" x14ac:dyDescent="0.3">
      <c r="A76" s="56" t="str">
        <f ca="1">Exceedance!U76</f>
        <v/>
      </c>
      <c r="B76" s="1"/>
      <c r="C76" s="1"/>
      <c r="D76" s="1"/>
      <c r="F76"/>
      <c r="G76"/>
      <c r="H76"/>
      <c r="I76"/>
      <c r="J76"/>
      <c r="K76"/>
      <c r="L76"/>
      <c r="M76"/>
      <c r="N76"/>
      <c r="O76"/>
      <c r="P76"/>
      <c r="Q76"/>
      <c r="R76"/>
      <c r="S76"/>
      <c r="T76"/>
      <c r="U76"/>
      <c r="V76"/>
      <c r="W76"/>
      <c r="X76"/>
      <c r="Y76"/>
      <c r="Z76"/>
      <c r="AA76"/>
      <c r="AB76"/>
      <c r="AC76"/>
      <c r="AD76"/>
      <c r="AE76"/>
    </row>
    <row r="77" spans="1:34" x14ac:dyDescent="0.3">
      <c r="A77" s="56" t="str">
        <f ca="1">Exceedance!U77</f>
        <v/>
      </c>
      <c r="B77" s="1"/>
      <c r="C77" s="1"/>
      <c r="D77" s="1"/>
      <c r="F77"/>
      <c r="G77"/>
      <c r="H77"/>
      <c r="I77"/>
      <c r="J77"/>
      <c r="K77"/>
      <c r="L77"/>
      <c r="M77"/>
      <c r="N77"/>
      <c r="O77"/>
      <c r="P77"/>
      <c r="Q77"/>
      <c r="R77"/>
      <c r="S77"/>
      <c r="T77"/>
      <c r="U77"/>
      <c r="V77"/>
      <c r="W77"/>
      <c r="X77"/>
      <c r="Y77"/>
      <c r="Z77"/>
      <c r="AA77"/>
      <c r="AB77"/>
      <c r="AC77"/>
      <c r="AD77"/>
      <c r="AE77"/>
    </row>
    <row r="78" spans="1:34" x14ac:dyDescent="0.3">
      <c r="A78" s="56" t="str">
        <f ca="1">Exceedance!U78</f>
        <v/>
      </c>
      <c r="B78" s="1"/>
      <c r="C78" s="1"/>
      <c r="D78" s="1"/>
      <c r="F78"/>
      <c r="G78"/>
      <c r="H78"/>
      <c r="I78"/>
      <c r="J78"/>
      <c r="K78"/>
      <c r="L78"/>
      <c r="M78"/>
      <c r="N78"/>
      <c r="O78"/>
      <c r="P78"/>
      <c r="Q78"/>
      <c r="R78"/>
      <c r="S78"/>
      <c r="T78"/>
      <c r="U78"/>
      <c r="V78"/>
      <c r="W78"/>
      <c r="X78"/>
      <c r="Y78"/>
      <c r="Z78"/>
      <c r="AA78"/>
      <c r="AB78"/>
      <c r="AC78"/>
      <c r="AD78"/>
      <c r="AE78"/>
    </row>
    <row r="79" spans="1:34" x14ac:dyDescent="0.3">
      <c r="A79" s="56" t="str">
        <f ca="1">Exceedance!U79</f>
        <v/>
      </c>
      <c r="B79" s="1"/>
      <c r="C79" s="1"/>
      <c r="D79" s="1"/>
      <c r="F79"/>
      <c r="G79"/>
      <c r="H79"/>
      <c r="I79"/>
      <c r="J79"/>
      <c r="K79"/>
      <c r="L79"/>
      <c r="M79"/>
      <c r="N79"/>
      <c r="O79"/>
      <c r="P79"/>
      <c r="Q79"/>
      <c r="R79"/>
      <c r="S79"/>
      <c r="T79"/>
      <c r="U79"/>
      <c r="V79"/>
      <c r="W79"/>
      <c r="X79"/>
      <c r="Y79"/>
      <c r="Z79"/>
      <c r="AA79"/>
      <c r="AB79"/>
      <c r="AC79"/>
      <c r="AD79"/>
      <c r="AE79"/>
    </row>
    <row r="80" spans="1:34" x14ac:dyDescent="0.3">
      <c r="A80" s="56" t="str">
        <f ca="1">Exceedance!U80</f>
        <v/>
      </c>
      <c r="B80" s="1"/>
      <c r="C80" s="1"/>
      <c r="D80" s="1"/>
      <c r="F80"/>
      <c r="G80"/>
      <c r="H80"/>
      <c r="I80"/>
      <c r="J80"/>
      <c r="K80"/>
      <c r="L80"/>
      <c r="M80"/>
      <c r="N80"/>
      <c r="O80"/>
      <c r="P80"/>
      <c r="Q80"/>
      <c r="R80"/>
      <c r="S80"/>
      <c r="T80"/>
      <c r="U80"/>
      <c r="V80"/>
      <c r="W80"/>
      <c r="X80"/>
      <c r="Y80"/>
      <c r="Z80"/>
      <c r="AA80"/>
      <c r="AB80"/>
      <c r="AC80"/>
      <c r="AD80"/>
      <c r="AE80"/>
    </row>
    <row r="81" spans="1:31" x14ac:dyDescent="0.3">
      <c r="A81" s="56" t="str">
        <f ca="1">Exceedance!U81</f>
        <v/>
      </c>
      <c r="B81" s="1"/>
      <c r="C81" s="1"/>
      <c r="D81" s="1"/>
      <c r="F81"/>
      <c r="G81"/>
      <c r="H81"/>
      <c r="I81"/>
      <c r="J81"/>
      <c r="K81"/>
      <c r="L81"/>
      <c r="M81"/>
      <c r="N81"/>
      <c r="O81"/>
      <c r="P81"/>
      <c r="Q81"/>
      <c r="R81"/>
      <c r="S81"/>
      <c r="T81"/>
      <c r="U81"/>
      <c r="V81"/>
      <c r="W81"/>
      <c r="X81"/>
      <c r="Y81"/>
      <c r="Z81"/>
      <c r="AA81"/>
      <c r="AB81"/>
      <c r="AC81"/>
      <c r="AD81"/>
      <c r="AE81"/>
    </row>
    <row r="82" spans="1:31" x14ac:dyDescent="0.3">
      <c r="A82" s="56" t="str">
        <f ca="1">Exceedance!U82</f>
        <v/>
      </c>
      <c r="B82" s="1"/>
      <c r="C82" s="1"/>
      <c r="D82" s="1"/>
      <c r="F82"/>
      <c r="G82"/>
      <c r="H82"/>
      <c r="I82"/>
      <c r="J82"/>
      <c r="K82"/>
      <c r="L82"/>
      <c r="M82"/>
      <c r="N82"/>
      <c r="O82"/>
      <c r="P82"/>
      <c r="Q82"/>
      <c r="R82"/>
      <c r="S82"/>
      <c r="T82"/>
      <c r="U82"/>
      <c r="V82"/>
      <c r="W82"/>
      <c r="X82"/>
      <c r="Y82"/>
      <c r="Z82"/>
      <c r="AA82"/>
      <c r="AB82"/>
      <c r="AC82"/>
      <c r="AD82"/>
      <c r="AE82"/>
    </row>
    <row r="83" spans="1:31" x14ac:dyDescent="0.3">
      <c r="A83" s="56" t="str">
        <f ca="1">Exceedance!U83</f>
        <v/>
      </c>
      <c r="B83" s="1"/>
      <c r="C83" s="1"/>
      <c r="D83" s="1"/>
      <c r="F83"/>
      <c r="G83"/>
      <c r="H83"/>
      <c r="I83"/>
      <c r="J83"/>
      <c r="K83"/>
      <c r="L83"/>
      <c r="M83"/>
      <c r="N83"/>
      <c r="O83"/>
      <c r="P83"/>
      <c r="Q83"/>
      <c r="R83"/>
      <c r="S83"/>
      <c r="T83"/>
      <c r="U83"/>
      <c r="V83"/>
      <c r="W83"/>
      <c r="X83"/>
      <c r="Y83"/>
      <c r="Z83"/>
      <c r="AA83"/>
      <c r="AB83"/>
      <c r="AC83"/>
      <c r="AD83"/>
      <c r="AE83"/>
    </row>
    <row r="84" spans="1:31" x14ac:dyDescent="0.3">
      <c r="A84" s="56" t="str">
        <f ca="1">Exceedance!U84</f>
        <v/>
      </c>
      <c r="B84" s="1"/>
      <c r="C84" s="1"/>
      <c r="D84" s="1"/>
      <c r="F84"/>
      <c r="G84"/>
      <c r="H84"/>
      <c r="I84"/>
      <c r="J84"/>
      <c r="K84"/>
      <c r="L84"/>
      <c r="M84"/>
      <c r="N84"/>
      <c r="O84"/>
      <c r="P84"/>
      <c r="Q84"/>
      <c r="R84"/>
      <c r="S84"/>
      <c r="T84"/>
      <c r="U84"/>
      <c r="V84"/>
      <c r="W84"/>
      <c r="X84"/>
      <c r="Y84"/>
      <c r="Z84"/>
      <c r="AA84"/>
      <c r="AB84"/>
      <c r="AC84"/>
      <c r="AD84"/>
      <c r="AE84"/>
    </row>
    <row r="85" spans="1:31" x14ac:dyDescent="0.3">
      <c r="A85" s="56" t="str">
        <f ca="1">Exceedance!U85</f>
        <v/>
      </c>
      <c r="B85" s="1"/>
      <c r="C85" s="1"/>
      <c r="D85" s="1"/>
      <c r="F85"/>
      <c r="G85"/>
      <c r="H85"/>
      <c r="I85"/>
      <c r="J85"/>
      <c r="K85"/>
      <c r="L85"/>
      <c r="M85"/>
      <c r="N85"/>
      <c r="O85"/>
      <c r="P85"/>
      <c r="Q85"/>
      <c r="R85"/>
      <c r="S85"/>
      <c r="T85"/>
      <c r="U85"/>
      <c r="V85"/>
      <c r="W85"/>
      <c r="X85"/>
      <c r="Y85"/>
      <c r="Z85"/>
      <c r="AA85"/>
      <c r="AB85"/>
      <c r="AC85"/>
      <c r="AD85"/>
      <c r="AE85"/>
    </row>
    <row r="86" spans="1:31" x14ac:dyDescent="0.3">
      <c r="A86" s="56" t="str">
        <f ca="1">Exceedance!U86</f>
        <v/>
      </c>
      <c r="B86" s="1"/>
      <c r="C86" s="1"/>
      <c r="D86" s="1"/>
      <c r="F86"/>
      <c r="G86"/>
      <c r="H86"/>
      <c r="I86"/>
      <c r="J86"/>
      <c r="K86"/>
      <c r="L86"/>
      <c r="M86"/>
      <c r="N86"/>
      <c r="O86"/>
      <c r="P86"/>
      <c r="Q86"/>
      <c r="R86"/>
      <c r="S86"/>
      <c r="T86"/>
      <c r="U86"/>
      <c r="V86"/>
      <c r="W86"/>
      <c r="X86"/>
      <c r="Y86"/>
      <c r="Z86"/>
      <c r="AA86"/>
      <c r="AB86"/>
      <c r="AC86"/>
      <c r="AD86"/>
      <c r="AE86"/>
    </row>
    <row r="87" spans="1:31" x14ac:dyDescent="0.3">
      <c r="A87" s="56" t="str">
        <f ca="1">Exceedance!U87</f>
        <v/>
      </c>
      <c r="B87" s="1"/>
      <c r="C87" s="1"/>
      <c r="D87" s="1"/>
      <c r="F87"/>
      <c r="G87"/>
      <c r="H87"/>
      <c r="I87"/>
      <c r="J87"/>
      <c r="K87"/>
      <c r="L87"/>
      <c r="M87"/>
      <c r="N87"/>
      <c r="O87"/>
      <c r="P87"/>
      <c r="Q87"/>
      <c r="R87"/>
      <c r="S87"/>
      <c r="T87"/>
      <c r="U87"/>
      <c r="V87"/>
      <c r="W87"/>
      <c r="X87"/>
      <c r="Y87"/>
      <c r="Z87"/>
      <c r="AA87"/>
      <c r="AB87"/>
      <c r="AC87"/>
      <c r="AD87"/>
      <c r="AE87"/>
    </row>
    <row r="88" spans="1:31" x14ac:dyDescent="0.3">
      <c r="A88" s="56" t="str">
        <f ca="1">Exceedance!U88</f>
        <v/>
      </c>
      <c r="B88" s="1"/>
      <c r="C88" s="1"/>
      <c r="D88" s="1"/>
      <c r="F88"/>
      <c r="G88"/>
      <c r="H88"/>
      <c r="I88"/>
      <c r="J88"/>
      <c r="K88"/>
      <c r="L88"/>
      <c r="M88"/>
      <c r="N88"/>
      <c r="O88"/>
      <c r="P88"/>
      <c r="Q88"/>
      <c r="R88"/>
      <c r="S88"/>
      <c r="T88"/>
      <c r="U88"/>
      <c r="V88"/>
      <c r="W88"/>
      <c r="X88"/>
      <c r="Y88"/>
      <c r="Z88"/>
      <c r="AA88"/>
      <c r="AB88"/>
      <c r="AC88"/>
      <c r="AD88"/>
      <c r="AE88"/>
    </row>
    <row r="89" spans="1:31" x14ac:dyDescent="0.3">
      <c r="A89" s="56" t="str">
        <f ca="1">Exceedance!U89</f>
        <v/>
      </c>
      <c r="B89" s="1"/>
      <c r="C89" s="1"/>
      <c r="D89" s="1"/>
      <c r="F89"/>
      <c r="G89"/>
      <c r="H89"/>
      <c r="I89"/>
      <c r="J89"/>
      <c r="K89"/>
      <c r="L89"/>
      <c r="M89"/>
      <c r="N89"/>
      <c r="O89"/>
      <c r="P89"/>
      <c r="Q89"/>
      <c r="R89"/>
      <c r="S89"/>
      <c r="T89"/>
      <c r="U89"/>
      <c r="V89"/>
      <c r="W89"/>
      <c r="X89"/>
      <c r="Y89"/>
      <c r="Z89"/>
      <c r="AA89"/>
      <c r="AB89"/>
      <c r="AC89"/>
      <c r="AD89"/>
      <c r="AE89"/>
    </row>
    <row r="90" spans="1:31" x14ac:dyDescent="0.3">
      <c r="A90" s="56" t="str">
        <f ca="1">Exceedance!U90</f>
        <v/>
      </c>
      <c r="B90" s="1"/>
      <c r="C90" s="1"/>
      <c r="D90" s="1"/>
      <c r="F90"/>
      <c r="G90"/>
      <c r="H90"/>
      <c r="I90"/>
      <c r="J90"/>
      <c r="K90"/>
      <c r="L90"/>
      <c r="M90"/>
      <c r="N90"/>
      <c r="O90"/>
      <c r="P90"/>
      <c r="Q90"/>
      <c r="R90"/>
      <c r="S90"/>
      <c r="T90"/>
      <c r="U90"/>
      <c r="V90"/>
      <c r="W90"/>
      <c r="X90"/>
      <c r="Y90"/>
      <c r="Z90"/>
      <c r="AA90"/>
      <c r="AB90"/>
      <c r="AC90"/>
      <c r="AD90"/>
      <c r="AE90"/>
    </row>
    <row r="91" spans="1:31" x14ac:dyDescent="0.3">
      <c r="A91" s="56" t="str">
        <f ca="1">Exceedance!U91</f>
        <v/>
      </c>
      <c r="B91" s="1"/>
      <c r="C91" s="1"/>
      <c r="D91" s="1"/>
      <c r="F91"/>
      <c r="G91"/>
      <c r="H91"/>
      <c r="I91"/>
      <c r="J91"/>
      <c r="K91"/>
      <c r="L91"/>
      <c r="M91"/>
      <c r="N91"/>
      <c r="O91"/>
      <c r="P91"/>
      <c r="Q91"/>
      <c r="R91"/>
      <c r="S91"/>
      <c r="T91"/>
      <c r="U91"/>
      <c r="V91"/>
      <c r="W91"/>
      <c r="X91"/>
      <c r="Y91"/>
      <c r="Z91"/>
      <c r="AA91"/>
      <c r="AB91"/>
      <c r="AC91"/>
      <c r="AD91"/>
      <c r="AE91"/>
    </row>
    <row r="92" spans="1:31" x14ac:dyDescent="0.3">
      <c r="A92" s="56" t="str">
        <f ca="1">Exceedance!U92</f>
        <v/>
      </c>
      <c r="B92" s="1"/>
      <c r="C92" s="1"/>
      <c r="D92" s="1"/>
      <c r="F92"/>
      <c r="G92"/>
      <c r="H92"/>
      <c r="I92"/>
      <c r="J92"/>
      <c r="K92"/>
      <c r="L92"/>
      <c r="M92"/>
      <c r="N92"/>
      <c r="O92"/>
      <c r="P92"/>
      <c r="Q92"/>
      <c r="R92"/>
      <c r="S92"/>
      <c r="T92"/>
      <c r="U92"/>
      <c r="V92"/>
      <c r="W92"/>
      <c r="X92"/>
      <c r="Y92"/>
      <c r="Z92"/>
      <c r="AA92"/>
      <c r="AB92"/>
      <c r="AC92"/>
      <c r="AD92"/>
      <c r="AE92"/>
    </row>
    <row r="93" spans="1:31" x14ac:dyDescent="0.3">
      <c r="A93" s="56" t="str">
        <f ca="1">Exceedance!U93</f>
        <v/>
      </c>
      <c r="B93" s="1"/>
      <c r="C93" s="1"/>
      <c r="D93" s="1"/>
      <c r="F93"/>
      <c r="G93"/>
      <c r="H93"/>
      <c r="I93"/>
      <c r="J93"/>
      <c r="K93"/>
      <c r="L93"/>
      <c r="M93"/>
      <c r="N93"/>
      <c r="O93"/>
      <c r="P93"/>
      <c r="Q93"/>
      <c r="R93"/>
      <c r="S93"/>
      <c r="T93"/>
      <c r="U93"/>
      <c r="V93"/>
      <c r="W93"/>
      <c r="X93"/>
      <c r="Y93"/>
      <c r="Z93"/>
      <c r="AA93"/>
      <c r="AB93"/>
      <c r="AC93"/>
      <c r="AD93"/>
      <c r="AE93"/>
    </row>
    <row r="94" spans="1:31" x14ac:dyDescent="0.3">
      <c r="A94" s="56" t="str">
        <f ca="1">Exceedance!U94</f>
        <v/>
      </c>
      <c r="B94" s="1"/>
      <c r="C94" s="1"/>
      <c r="D94" s="1"/>
      <c r="F94"/>
      <c r="G94"/>
      <c r="H94"/>
      <c r="I94"/>
      <c r="J94"/>
      <c r="K94"/>
      <c r="L94"/>
      <c r="M94"/>
      <c r="N94"/>
      <c r="O94"/>
      <c r="P94"/>
      <c r="Q94"/>
      <c r="R94"/>
      <c r="S94"/>
      <c r="T94"/>
      <c r="U94"/>
      <c r="V94"/>
      <c r="W94"/>
      <c r="X94"/>
      <c r="Y94"/>
      <c r="Z94"/>
      <c r="AA94"/>
      <c r="AB94"/>
      <c r="AC94"/>
      <c r="AD94"/>
      <c r="AE94"/>
    </row>
    <row r="95" spans="1:31" x14ac:dyDescent="0.3">
      <c r="A95" s="56" t="str">
        <f ca="1">Exceedance!U95</f>
        <v/>
      </c>
      <c r="B95" s="1"/>
      <c r="C95" s="1"/>
      <c r="D95" s="1"/>
      <c r="F95"/>
      <c r="G95"/>
      <c r="H95"/>
      <c r="I95"/>
      <c r="J95"/>
      <c r="K95"/>
      <c r="L95"/>
      <c r="M95"/>
      <c r="N95"/>
      <c r="O95"/>
      <c r="P95"/>
      <c r="Q95"/>
      <c r="R95"/>
      <c r="S95"/>
      <c r="T95"/>
      <c r="U95"/>
      <c r="V95"/>
      <c r="W95"/>
      <c r="X95"/>
      <c r="Y95"/>
      <c r="Z95"/>
      <c r="AA95"/>
      <c r="AB95"/>
      <c r="AC95"/>
      <c r="AD95"/>
      <c r="AE95"/>
    </row>
    <row r="96" spans="1:31" x14ac:dyDescent="0.3">
      <c r="A96" s="56" t="str">
        <f ca="1">Exceedance!U96</f>
        <v/>
      </c>
      <c r="B96" s="1"/>
      <c r="C96" s="1"/>
      <c r="D96" s="1"/>
      <c r="F96"/>
      <c r="G96"/>
      <c r="H96"/>
      <c r="I96"/>
      <c r="J96"/>
      <c r="K96"/>
      <c r="L96"/>
      <c r="M96"/>
      <c r="N96"/>
      <c r="O96"/>
      <c r="P96"/>
      <c r="Q96"/>
      <c r="R96"/>
      <c r="S96"/>
      <c r="T96"/>
      <c r="U96"/>
      <c r="V96"/>
      <c r="W96"/>
      <c r="X96"/>
      <c r="Y96"/>
      <c r="Z96"/>
      <c r="AA96"/>
      <c r="AB96"/>
      <c r="AC96"/>
      <c r="AD96"/>
      <c r="AE96"/>
    </row>
    <row r="97" spans="1:31" x14ac:dyDescent="0.3">
      <c r="A97" s="56" t="str">
        <f ca="1">Exceedance!U97</f>
        <v/>
      </c>
      <c r="B97" s="1"/>
      <c r="C97" s="1"/>
      <c r="D97" s="1"/>
      <c r="F97"/>
      <c r="G97"/>
      <c r="H97"/>
      <c r="I97"/>
      <c r="J97"/>
      <c r="K97"/>
      <c r="L97"/>
      <c r="M97"/>
      <c r="N97"/>
      <c r="O97"/>
      <c r="P97"/>
      <c r="Q97"/>
      <c r="R97"/>
      <c r="S97"/>
      <c r="T97"/>
      <c r="U97"/>
      <c r="V97"/>
      <c r="W97"/>
      <c r="X97"/>
      <c r="Y97"/>
      <c r="Z97"/>
      <c r="AA97"/>
      <c r="AB97"/>
      <c r="AC97"/>
      <c r="AD97"/>
      <c r="AE97"/>
    </row>
    <row r="98" spans="1:31" x14ac:dyDescent="0.3">
      <c r="A98" s="56" t="str">
        <f ca="1">Exceedance!U98</f>
        <v/>
      </c>
      <c r="B98" s="1"/>
      <c r="C98" s="1"/>
      <c r="D98" s="1"/>
      <c r="F98"/>
      <c r="G98"/>
      <c r="H98"/>
      <c r="I98"/>
      <c r="J98"/>
      <c r="K98"/>
      <c r="L98"/>
      <c r="M98"/>
      <c r="N98"/>
      <c r="O98"/>
      <c r="P98"/>
      <c r="Q98"/>
      <c r="R98"/>
      <c r="S98"/>
      <c r="T98"/>
      <c r="U98"/>
      <c r="V98"/>
      <c r="W98"/>
      <c r="X98"/>
      <c r="Y98"/>
      <c r="Z98"/>
      <c r="AA98"/>
      <c r="AB98"/>
      <c r="AC98"/>
      <c r="AD98"/>
      <c r="AE98"/>
    </row>
    <row r="99" spans="1:31" x14ac:dyDescent="0.3">
      <c r="A99" s="56" t="str">
        <f ca="1">Exceedance!U99</f>
        <v/>
      </c>
      <c r="B99" s="1"/>
      <c r="C99" s="1"/>
      <c r="D99" s="1"/>
      <c r="F99"/>
      <c r="G99"/>
      <c r="H99"/>
      <c r="I99"/>
      <c r="J99"/>
      <c r="K99"/>
      <c r="L99"/>
      <c r="M99"/>
      <c r="N99"/>
      <c r="O99"/>
      <c r="P99"/>
      <c r="Q99"/>
      <c r="R99"/>
      <c r="S99"/>
      <c r="T99"/>
      <c r="U99"/>
      <c r="V99"/>
      <c r="W99"/>
      <c r="X99"/>
      <c r="Y99"/>
      <c r="Z99"/>
      <c r="AA99"/>
      <c r="AB99"/>
      <c r="AC99"/>
      <c r="AD99"/>
      <c r="AE99"/>
    </row>
    <row r="100" spans="1:31" x14ac:dyDescent="0.3">
      <c r="A100" s="56" t="str">
        <f ca="1">Exceedance!U100</f>
        <v/>
      </c>
      <c r="B100" s="1"/>
      <c r="C100" s="1"/>
      <c r="D100" s="1"/>
      <c r="F100"/>
      <c r="G100"/>
      <c r="H100"/>
      <c r="I100"/>
      <c r="J100"/>
      <c r="K100"/>
      <c r="L100"/>
      <c r="M100"/>
      <c r="N100"/>
      <c r="O100"/>
      <c r="P100"/>
      <c r="Q100"/>
      <c r="R100"/>
      <c r="S100"/>
      <c r="T100"/>
      <c r="U100"/>
      <c r="V100"/>
      <c r="W100"/>
      <c r="X100"/>
      <c r="Y100"/>
      <c r="Z100"/>
      <c r="AA100"/>
      <c r="AB100"/>
      <c r="AC100"/>
      <c r="AD100"/>
      <c r="AE100"/>
    </row>
    <row r="101" spans="1:31" x14ac:dyDescent="0.3">
      <c r="B101" s="1"/>
      <c r="C101" s="1"/>
      <c r="D101" s="1"/>
    </row>
    <row r="102" spans="1:31" x14ac:dyDescent="0.3">
      <c r="B102" s="1"/>
      <c r="C102" s="1"/>
      <c r="D102" s="1"/>
    </row>
    <row r="103" spans="1:31" x14ac:dyDescent="0.3">
      <c r="B103" s="1"/>
      <c r="C103" s="1"/>
      <c r="D103" s="1"/>
    </row>
    <row r="104" spans="1:31" x14ac:dyDescent="0.3">
      <c r="B104" s="1"/>
      <c r="C104" s="1"/>
      <c r="D104" s="1"/>
    </row>
    <row r="105" spans="1:31" x14ac:dyDescent="0.3">
      <c r="B105" s="1"/>
      <c r="C105" s="1"/>
      <c r="D105" s="1"/>
    </row>
    <row r="106" spans="1:31" x14ac:dyDescent="0.3">
      <c r="B106" s="1"/>
      <c r="C106" s="1"/>
      <c r="D106" s="1"/>
    </row>
    <row r="107" spans="1:31" x14ac:dyDescent="0.3">
      <c r="B107" s="1"/>
      <c r="C107" s="1"/>
      <c r="D107" s="1"/>
    </row>
    <row r="108" spans="1:31" x14ac:dyDescent="0.3">
      <c r="B108" s="1"/>
      <c r="C108" s="1"/>
      <c r="D108" s="1"/>
    </row>
    <row r="109" spans="1:31" x14ac:dyDescent="0.3">
      <c r="B109" s="1"/>
      <c r="C109" s="1"/>
      <c r="D109" s="1"/>
    </row>
    <row r="110" spans="1:31" x14ac:dyDescent="0.3">
      <c r="B110" s="1"/>
      <c r="C110" s="1"/>
      <c r="D110" s="1"/>
    </row>
    <row r="111" spans="1:31" x14ac:dyDescent="0.3">
      <c r="B111" s="1"/>
      <c r="C111" s="1"/>
      <c r="D111" s="1"/>
    </row>
    <row r="112" spans="1:31"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E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7">
    <tabColor theme="5" tint="0.59999389629810485"/>
  </sheetPr>
  <dimension ref="A1:AH175"/>
  <sheetViews>
    <sheetView workbookViewId="0">
      <selection activeCell="B4" sqref="B4:AQ175"/>
    </sheetView>
  </sheetViews>
  <sheetFormatPr defaultColWidth="8.5546875" defaultRowHeight="14.4" x14ac:dyDescent="0.3"/>
  <cols>
    <col min="1" max="1" width="8.5546875" style="79"/>
    <col min="2" max="4" width="8.5546875" style="185"/>
    <col min="5" max="16384" width="8.5546875" style="1"/>
  </cols>
  <sheetData>
    <row r="1" spans="1:34" s="86" customFormat="1" x14ac:dyDescent="0.3">
      <c r="A1" s="54"/>
      <c r="B1" s="79"/>
      <c r="C1" s="79"/>
      <c r="D1" s="79"/>
      <c r="E1" s="855" t="s">
        <v>60</v>
      </c>
      <c r="F1" s="855"/>
      <c r="G1" s="855"/>
      <c r="H1" s="855"/>
      <c r="I1" s="855"/>
      <c r="J1" s="855"/>
      <c r="K1" s="855"/>
      <c r="L1" s="855"/>
      <c r="M1" s="855"/>
      <c r="N1" s="855"/>
      <c r="O1" s="855"/>
      <c r="P1" s="855"/>
      <c r="Q1" s="855"/>
      <c r="R1" s="855"/>
      <c r="S1" s="855"/>
      <c r="T1" s="855"/>
      <c r="U1" s="855"/>
      <c r="V1" s="855"/>
      <c r="W1" s="855"/>
      <c r="X1" s="855"/>
      <c r="Y1" s="855"/>
      <c r="Z1" s="855"/>
      <c r="AA1" s="855"/>
      <c r="AB1" s="855"/>
      <c r="AC1" s="855"/>
      <c r="AD1" s="855"/>
      <c r="AE1" s="855"/>
    </row>
    <row r="2" spans="1:34" s="79" customFormat="1" x14ac:dyDescent="0.3">
      <c r="A2" s="54"/>
      <c r="B2" s="79" t="s">
        <v>288</v>
      </c>
      <c r="C2" s="79" t="s">
        <v>287</v>
      </c>
      <c r="D2" s="79" t="s">
        <v>289</v>
      </c>
      <c r="E2" s="79">
        <v>1991</v>
      </c>
      <c r="F2" s="79">
        <v>1992</v>
      </c>
      <c r="G2" s="79">
        <v>1993</v>
      </c>
      <c r="H2" s="79">
        <v>1994</v>
      </c>
      <c r="I2" s="79">
        <v>1995</v>
      </c>
      <c r="J2" s="79">
        <v>1996</v>
      </c>
      <c r="K2" s="79">
        <v>1997</v>
      </c>
      <c r="L2" s="79">
        <v>1998</v>
      </c>
      <c r="M2" s="79">
        <v>1999</v>
      </c>
      <c r="N2" s="79">
        <v>2000</v>
      </c>
      <c r="O2" s="79">
        <v>2001</v>
      </c>
      <c r="P2" s="79">
        <v>2002</v>
      </c>
      <c r="Q2" s="79">
        <v>2003</v>
      </c>
      <c r="R2" s="79">
        <v>2004</v>
      </c>
      <c r="S2" s="79">
        <v>2005</v>
      </c>
      <c r="T2" s="79">
        <v>2006</v>
      </c>
      <c r="U2" s="79">
        <v>2007</v>
      </c>
      <c r="V2" s="79">
        <v>2008</v>
      </c>
      <c r="W2" s="79">
        <v>2009</v>
      </c>
      <c r="X2" s="79">
        <v>2010</v>
      </c>
      <c r="Y2" s="79">
        <v>2011</v>
      </c>
      <c r="Z2" s="79">
        <v>2012</v>
      </c>
      <c r="AA2" s="79">
        <v>2013</v>
      </c>
      <c r="AB2" s="79">
        <v>2014</v>
      </c>
      <c r="AC2" s="79">
        <v>2015</v>
      </c>
      <c r="AD2" s="79">
        <v>2016</v>
      </c>
      <c r="AE2" s="79">
        <v>2017</v>
      </c>
      <c r="AF2" s="79">
        <v>2018</v>
      </c>
      <c r="AG2" s="79">
        <v>2019</v>
      </c>
      <c r="AH2" s="79">
        <v>2020</v>
      </c>
    </row>
    <row r="3" spans="1:34" s="57" customFormat="1" x14ac:dyDescent="0.3">
      <c r="A3" s="55"/>
      <c r="B3" s="57" t="s">
        <v>323</v>
      </c>
      <c r="C3" s="57" t="s">
        <v>324</v>
      </c>
      <c r="D3" s="57" t="s">
        <v>325</v>
      </c>
      <c r="E3" s="57" t="s">
        <v>326</v>
      </c>
      <c r="F3" s="57" t="s">
        <v>327</v>
      </c>
      <c r="G3" s="57" t="s">
        <v>328</v>
      </c>
      <c r="H3" s="57" t="s">
        <v>329</v>
      </c>
      <c r="I3" s="57" t="s">
        <v>330</v>
      </c>
      <c r="J3" s="57" t="s">
        <v>331</v>
      </c>
      <c r="K3" s="57" t="s">
        <v>332</v>
      </c>
      <c r="L3" s="57" t="s">
        <v>333</v>
      </c>
      <c r="M3" s="57" t="s">
        <v>334</v>
      </c>
      <c r="N3" s="57" t="s">
        <v>335</v>
      </c>
      <c r="O3" s="57" t="s">
        <v>336</v>
      </c>
      <c r="P3" s="57" t="s">
        <v>337</v>
      </c>
      <c r="Q3" s="57" t="s">
        <v>338</v>
      </c>
      <c r="R3" s="57" t="s">
        <v>339</v>
      </c>
      <c r="S3" s="57" t="s">
        <v>340</v>
      </c>
      <c r="T3" s="57" t="s">
        <v>341</v>
      </c>
      <c r="U3" s="57" t="s">
        <v>342</v>
      </c>
      <c r="V3" s="57" t="s">
        <v>343</v>
      </c>
      <c r="W3" s="57" t="s">
        <v>344</v>
      </c>
      <c r="X3" s="57" t="s">
        <v>345</v>
      </c>
      <c r="Y3" s="57" t="s">
        <v>346</v>
      </c>
      <c r="Z3" s="57" t="s">
        <v>347</v>
      </c>
      <c r="AA3" s="57" t="s">
        <v>348</v>
      </c>
      <c r="AB3" s="57" t="s">
        <v>349</v>
      </c>
      <c r="AC3" s="57" t="s">
        <v>350</v>
      </c>
      <c r="AD3" s="57" t="s">
        <v>351</v>
      </c>
      <c r="AE3" s="57" t="s">
        <v>352</v>
      </c>
      <c r="AF3" s="57" t="s">
        <v>353</v>
      </c>
      <c r="AG3" s="57" t="s">
        <v>354</v>
      </c>
      <c r="AH3" s="57" t="s">
        <v>355</v>
      </c>
    </row>
    <row r="4" spans="1:34" x14ac:dyDescent="0.3">
      <c r="A4" s="56">
        <f ca="1">Exceedance!U4</f>
        <v>46143</v>
      </c>
      <c r="B4" s="1">
        <v>330.86607570229421</v>
      </c>
      <c r="C4" s="1">
        <v>251.96483170274237</v>
      </c>
      <c r="D4" s="1">
        <v>288.06336816590544</v>
      </c>
      <c r="E4">
        <v>284.35367900817744</v>
      </c>
      <c r="F4">
        <v>257.91533359982918</v>
      </c>
      <c r="G4">
        <v>278.89913355364592</v>
      </c>
      <c r="H4">
        <v>252.09439186307816</v>
      </c>
      <c r="I4">
        <v>273.44458809911447</v>
      </c>
      <c r="J4">
        <v>274.37173597797158</v>
      </c>
      <c r="K4">
        <v>288.02310049571054</v>
      </c>
      <c r="L4">
        <v>250.83301785122262</v>
      </c>
      <c r="M4">
        <v>295.56029057834115</v>
      </c>
      <c r="N4">
        <v>250.38800632884812</v>
      </c>
      <c r="O4">
        <v>252.0920459394674</v>
      </c>
      <c r="P4">
        <v>251.54607841270627</v>
      </c>
      <c r="Q4">
        <v>252.30940171700388</v>
      </c>
      <c r="R4">
        <v>306.64762059630129</v>
      </c>
      <c r="S4">
        <v>198.74008264470916</v>
      </c>
      <c r="T4">
        <v>252.09150591721811</v>
      </c>
      <c r="U4">
        <v>252.09171982832689</v>
      </c>
      <c r="V4">
        <v>288.28105162075906</v>
      </c>
      <c r="W4">
        <v>310.03962942130244</v>
      </c>
      <c r="X4">
        <v>265.90739801648385</v>
      </c>
      <c r="Y4">
        <v>301.21318314033869</v>
      </c>
      <c r="Z4">
        <v>252.09500467231689</v>
      </c>
      <c r="AA4">
        <v>252.09268671925233</v>
      </c>
      <c r="AB4">
        <v>250.39182884761937</v>
      </c>
      <c r="AC4">
        <v>235.75863768596142</v>
      </c>
      <c r="AD4">
        <v>319.16359636346516</v>
      </c>
      <c r="AE4">
        <v>243.79169553715906</v>
      </c>
      <c r="AF4" s="1">
        <v>289.58418927939852</v>
      </c>
      <c r="AG4" s="1">
        <v>288.02310049571054</v>
      </c>
      <c r="AH4" s="1">
        <v>282.04556940272101</v>
      </c>
    </row>
    <row r="5" spans="1:34" x14ac:dyDescent="0.3">
      <c r="A5" s="56">
        <f ca="1">Exceedance!U5</f>
        <v>46174</v>
      </c>
      <c r="B5" s="1">
        <v>133.10609560750328</v>
      </c>
      <c r="C5" s="1">
        <v>120.09568511476266</v>
      </c>
      <c r="D5" s="1">
        <v>117.82732083794821</v>
      </c>
      <c r="E5">
        <v>151.24871212104273</v>
      </c>
      <c r="F5">
        <v>117.6332401314346</v>
      </c>
      <c r="G5">
        <v>146.9995240524849</v>
      </c>
      <c r="H5">
        <v>123.31923477808087</v>
      </c>
      <c r="I5">
        <v>187.54255203222027</v>
      </c>
      <c r="J5">
        <v>118.64009380181494</v>
      </c>
      <c r="K5">
        <v>117.69248256812571</v>
      </c>
      <c r="L5">
        <v>176.60870065597069</v>
      </c>
      <c r="M5">
        <v>117.39793829703169</v>
      </c>
      <c r="N5">
        <v>117.73186824793045</v>
      </c>
      <c r="O5">
        <v>123.07295864139088</v>
      </c>
      <c r="P5">
        <v>119.35670872058137</v>
      </c>
      <c r="Q5">
        <v>120.92127759961144</v>
      </c>
      <c r="R5">
        <v>150.83881725117016</v>
      </c>
      <c r="S5">
        <v>227.64860948299571</v>
      </c>
      <c r="T5">
        <v>123.07115856722656</v>
      </c>
      <c r="U5">
        <v>123.07187160425568</v>
      </c>
      <c r="V5">
        <v>118.51306141026745</v>
      </c>
      <c r="W5">
        <v>130.62267768585104</v>
      </c>
      <c r="X5">
        <v>156.03330111641316</v>
      </c>
      <c r="Y5">
        <v>129.72206696110106</v>
      </c>
      <c r="Z5">
        <v>123.08282108422249</v>
      </c>
      <c r="AA5">
        <v>123.07509457400722</v>
      </c>
      <c r="AB5">
        <v>117.77009343564254</v>
      </c>
      <c r="AC5">
        <v>206.30110195636513</v>
      </c>
      <c r="AD5">
        <v>133.01141539641375</v>
      </c>
      <c r="AE5">
        <v>124.84677223207049</v>
      </c>
      <c r="AF5" s="1">
        <v>143.01436363626433</v>
      </c>
      <c r="AG5" s="1">
        <v>117.22330578502468</v>
      </c>
      <c r="AH5" s="1">
        <v>123.07202699617882</v>
      </c>
    </row>
    <row r="6" spans="1:34" x14ac:dyDescent="0.3">
      <c r="A6" s="56">
        <f ca="1">Exceedance!U6</f>
        <v>46204</v>
      </c>
      <c r="B6" s="1">
        <v>194.88700269232737</v>
      </c>
      <c r="C6" s="1">
        <v>123.22008264471874</v>
      </c>
      <c r="D6" s="1">
        <v>141.45605500390286</v>
      </c>
      <c r="E6">
        <v>157.95235522220688</v>
      </c>
      <c r="F6">
        <v>135.22000483886873</v>
      </c>
      <c r="G6">
        <v>162.01134808411516</v>
      </c>
      <c r="H6">
        <v>129.22478501211921</v>
      </c>
      <c r="I6">
        <v>166.1079669422393</v>
      </c>
      <c r="J6">
        <v>152.83865836446577</v>
      </c>
      <c r="K6">
        <v>145.70406633865593</v>
      </c>
      <c r="L6">
        <v>158.29894795729399</v>
      </c>
      <c r="M6">
        <v>136.4640366315534</v>
      </c>
      <c r="N6">
        <v>123.90986158293923</v>
      </c>
      <c r="O6">
        <v>129.21266440679705</v>
      </c>
      <c r="P6">
        <v>123.22008264471874</v>
      </c>
      <c r="Q6">
        <v>128.94670476245767</v>
      </c>
      <c r="R6">
        <v>153.58041761831245</v>
      </c>
      <c r="S6">
        <v>149.41921728816359</v>
      </c>
      <c r="T6">
        <v>129.20987429184231</v>
      </c>
      <c r="U6">
        <v>129.21097949923762</v>
      </c>
      <c r="V6">
        <v>137.80252128995434</v>
      </c>
      <c r="W6">
        <v>145.53223731670928</v>
      </c>
      <c r="X6">
        <v>159.4898944247264</v>
      </c>
      <c r="Y6">
        <v>150.74857623531912</v>
      </c>
      <c r="Z6">
        <v>129.22795119318613</v>
      </c>
      <c r="AA6">
        <v>129.21597510235247</v>
      </c>
      <c r="AB6">
        <v>150.4577427154058</v>
      </c>
      <c r="AC6">
        <v>164.71530880380425</v>
      </c>
      <c r="AD6">
        <v>199.35796694223933</v>
      </c>
      <c r="AE6">
        <v>125.05733487216146</v>
      </c>
      <c r="AF6" s="1">
        <v>147.53365783049196</v>
      </c>
      <c r="AG6" s="1">
        <v>134.44590909099975</v>
      </c>
      <c r="AH6" s="1">
        <v>129.21122035671848</v>
      </c>
    </row>
    <row r="7" spans="1:34" x14ac:dyDescent="0.3">
      <c r="A7" s="56">
        <f ca="1">Exceedance!U7</f>
        <v>46235</v>
      </c>
      <c r="B7" s="1">
        <v>187.34732351479727</v>
      </c>
      <c r="C7" s="1">
        <v>122.98008264466498</v>
      </c>
      <c r="D7" s="1">
        <v>136.49785138337415</v>
      </c>
      <c r="E7">
        <v>152.1247700245971</v>
      </c>
      <c r="F7">
        <v>130.5373885710971</v>
      </c>
      <c r="G7">
        <v>156.02387591605523</v>
      </c>
      <c r="H7">
        <v>122.98008264466498</v>
      </c>
      <c r="I7">
        <v>185.4069670613606</v>
      </c>
      <c r="J7">
        <v>147.37420018800043</v>
      </c>
      <c r="K7">
        <v>140.6384396283751</v>
      </c>
      <c r="L7">
        <v>151.83223802080138</v>
      </c>
      <c r="M7">
        <v>131.50296902926365</v>
      </c>
      <c r="N7">
        <v>122.98008264466498</v>
      </c>
      <c r="O7">
        <v>122.98008264466498</v>
      </c>
      <c r="P7">
        <v>122.98008264466498</v>
      </c>
      <c r="Q7">
        <v>124.45254116219942</v>
      </c>
      <c r="R7">
        <v>147.75710470352212</v>
      </c>
      <c r="S7">
        <v>143.77499858134129</v>
      </c>
      <c r="T7">
        <v>122.98008264466498</v>
      </c>
      <c r="U7">
        <v>122.98008264466498</v>
      </c>
      <c r="V7">
        <v>132.82851849032775</v>
      </c>
      <c r="W7">
        <v>139.74578283714277</v>
      </c>
      <c r="X7">
        <v>153.1848954848582</v>
      </c>
      <c r="Y7">
        <v>144.96879545801866</v>
      </c>
      <c r="Z7">
        <v>122.98008264466498</v>
      </c>
      <c r="AA7">
        <v>122.98008264466498</v>
      </c>
      <c r="AB7">
        <v>145.20880485883214</v>
      </c>
      <c r="AC7">
        <v>158.40248313584559</v>
      </c>
      <c r="AD7">
        <v>199.89796694218555</v>
      </c>
      <c r="AE7">
        <v>122.98008264466498</v>
      </c>
      <c r="AF7" s="1">
        <v>142.39061839275718</v>
      </c>
      <c r="AG7" s="1">
        <v>139.87837556907911</v>
      </c>
      <c r="AH7" s="1">
        <v>122.98008264466498</v>
      </c>
    </row>
    <row r="8" spans="1:34" x14ac:dyDescent="0.3">
      <c r="A8" s="56">
        <f ca="1">Exceedance!U8</f>
        <v>46266</v>
      </c>
      <c r="B8" s="1">
        <v>174.00803221125645</v>
      </c>
      <c r="C8" s="1">
        <v>119.10330578503981</v>
      </c>
      <c r="D8" s="1">
        <v>127.21903076987525</v>
      </c>
      <c r="E8">
        <v>141.51991754396772</v>
      </c>
      <c r="F8">
        <v>121.94142832221655</v>
      </c>
      <c r="G8">
        <v>144.95215244802674</v>
      </c>
      <c r="H8">
        <v>119.10330578503981</v>
      </c>
      <c r="I8">
        <v>172.19962827789402</v>
      </c>
      <c r="J8">
        <v>137.29780604121351</v>
      </c>
      <c r="K8">
        <v>124.10536363627945</v>
      </c>
      <c r="L8">
        <v>141.22265739159278</v>
      </c>
      <c r="M8">
        <v>122.52398363876952</v>
      </c>
      <c r="N8">
        <v>119.10330578503981</v>
      </c>
      <c r="O8">
        <v>119.10330578503981</v>
      </c>
      <c r="P8">
        <v>119.10330578503981</v>
      </c>
      <c r="Q8">
        <v>119.10330578503981</v>
      </c>
      <c r="R8">
        <v>137.53715298132857</v>
      </c>
      <c r="S8">
        <v>133.88130564217403</v>
      </c>
      <c r="T8">
        <v>119.10330578503981</v>
      </c>
      <c r="U8">
        <v>119.10330578503981</v>
      </c>
      <c r="V8">
        <v>123.82210958244129</v>
      </c>
      <c r="W8">
        <v>130.11337381737042</v>
      </c>
      <c r="X8">
        <v>142.54502585823263</v>
      </c>
      <c r="Y8">
        <v>134.96144272930962</v>
      </c>
      <c r="Z8">
        <v>119.10330578503981</v>
      </c>
      <c r="AA8">
        <v>119.10330578503981</v>
      </c>
      <c r="AB8">
        <v>135.3358337868662</v>
      </c>
      <c r="AC8">
        <v>147.40168844484782</v>
      </c>
      <c r="AD8">
        <v>193.28167768586619</v>
      </c>
      <c r="AE8">
        <v>119.10330578503981</v>
      </c>
      <c r="AF8" s="1">
        <v>132.7356626331339</v>
      </c>
      <c r="AG8" s="1">
        <v>130.29612665080154</v>
      </c>
      <c r="AH8" s="1">
        <v>119.10330578503981</v>
      </c>
    </row>
    <row r="9" spans="1:34" x14ac:dyDescent="0.3">
      <c r="A9" s="56">
        <f ca="1">Exceedance!U9</f>
        <v>46296</v>
      </c>
      <c r="B9" s="1">
        <v>139.54008264468541</v>
      </c>
      <c r="C9" s="1">
        <v>139.54008264468541</v>
      </c>
      <c r="D9" s="1">
        <v>139.54008264468541</v>
      </c>
      <c r="E9">
        <v>139.54008264468541</v>
      </c>
      <c r="F9">
        <v>139.54008264468541</v>
      </c>
      <c r="G9">
        <v>139.54008264468541</v>
      </c>
      <c r="H9">
        <v>139.54008264468541</v>
      </c>
      <c r="I9">
        <v>139.54008264468541</v>
      </c>
      <c r="J9">
        <v>139.54008264468541</v>
      </c>
      <c r="K9">
        <v>139.54008264468541</v>
      </c>
      <c r="L9">
        <v>139.54008264468541</v>
      </c>
      <c r="M9">
        <v>139.54008264468541</v>
      </c>
      <c r="N9">
        <v>139.54008264468541</v>
      </c>
      <c r="O9">
        <v>139.54008264468541</v>
      </c>
      <c r="P9">
        <v>139.54008264468541</v>
      </c>
      <c r="Q9">
        <v>139.54008264468541</v>
      </c>
      <c r="R9">
        <v>139.54008264468541</v>
      </c>
      <c r="S9">
        <v>139.54008264468541</v>
      </c>
      <c r="T9">
        <v>139.54008264468541</v>
      </c>
      <c r="U9">
        <v>139.54008264468541</v>
      </c>
      <c r="V9">
        <v>139.54008264468541</v>
      </c>
      <c r="W9">
        <v>139.54008264468541</v>
      </c>
      <c r="X9">
        <v>139.54008264468541</v>
      </c>
      <c r="Y9">
        <v>139.54008264468541</v>
      </c>
      <c r="Z9">
        <v>139.54008264468541</v>
      </c>
      <c r="AA9">
        <v>139.54008264468541</v>
      </c>
      <c r="AB9">
        <v>139.54008264468541</v>
      </c>
      <c r="AC9">
        <v>147.29336363642099</v>
      </c>
      <c r="AD9">
        <v>179.16908346865927</v>
      </c>
      <c r="AE9">
        <v>139.54008264468541</v>
      </c>
      <c r="AF9" s="1">
        <v>139.54008264468541</v>
      </c>
      <c r="AG9" s="1">
        <v>139.54008264468541</v>
      </c>
      <c r="AH9" s="1">
        <v>139.54008264468541</v>
      </c>
    </row>
    <row r="10" spans="1:34" x14ac:dyDescent="0.3">
      <c r="A10" s="56">
        <f ca="1">Exceedance!U10</f>
        <v>46327</v>
      </c>
      <c r="B10" s="1">
        <v>125.26330578518774</v>
      </c>
      <c r="C10" s="1">
        <v>125.26330578518774</v>
      </c>
      <c r="D10" s="1">
        <v>125.26330578518774</v>
      </c>
      <c r="E10">
        <v>125.26330578518774</v>
      </c>
      <c r="F10">
        <v>125.26330578518774</v>
      </c>
      <c r="G10">
        <v>125.26330578518774</v>
      </c>
      <c r="H10">
        <v>125.26330578518774</v>
      </c>
      <c r="I10">
        <v>125.26330578518774</v>
      </c>
      <c r="J10">
        <v>125.26330578518774</v>
      </c>
      <c r="K10">
        <v>125.26330578518774</v>
      </c>
      <c r="L10">
        <v>125.26330578518774</v>
      </c>
      <c r="M10">
        <v>125.26330578518774</v>
      </c>
      <c r="N10">
        <v>125.26330578518774</v>
      </c>
      <c r="O10">
        <v>125.26330578518774</v>
      </c>
      <c r="P10">
        <v>125.26330578518774</v>
      </c>
      <c r="Q10">
        <v>125.26330578518774</v>
      </c>
      <c r="R10">
        <v>125.26330578518774</v>
      </c>
      <c r="S10">
        <v>125.26330578518774</v>
      </c>
      <c r="T10">
        <v>125.26330578518774</v>
      </c>
      <c r="U10">
        <v>125.26330578518774</v>
      </c>
      <c r="V10">
        <v>125.26330578518774</v>
      </c>
      <c r="W10">
        <v>125.26330578518774</v>
      </c>
      <c r="X10">
        <v>125.26330578518774</v>
      </c>
      <c r="Y10">
        <v>125.26330578518774</v>
      </c>
      <c r="Z10">
        <v>125.26330578518774</v>
      </c>
      <c r="AA10">
        <v>125.26330578518774</v>
      </c>
      <c r="AB10">
        <v>125.26330578518774</v>
      </c>
      <c r="AC10">
        <v>125.26330578518774</v>
      </c>
      <c r="AD10">
        <v>168.85105810714077</v>
      </c>
      <c r="AE10">
        <v>125.26330578518774</v>
      </c>
      <c r="AF10" s="1">
        <v>125.26330578518774</v>
      </c>
      <c r="AG10" s="1">
        <v>125.26330578518774</v>
      </c>
      <c r="AH10" s="1">
        <v>125.26330578518774</v>
      </c>
    </row>
    <row r="11" spans="1:34" x14ac:dyDescent="0.3">
      <c r="A11" s="56">
        <f ca="1">Exceedance!U11</f>
        <v>46357</v>
      </c>
      <c r="B11" s="1">
        <v>148.16140495857078</v>
      </c>
      <c r="C11" s="1">
        <v>129.12008264452123</v>
      </c>
      <c r="D11" s="1">
        <v>129.12008264452123</v>
      </c>
      <c r="E11">
        <v>129.12008264452123</v>
      </c>
      <c r="F11">
        <v>129.12008264452123</v>
      </c>
      <c r="G11">
        <v>129.12008264452123</v>
      </c>
      <c r="H11">
        <v>129.12008264452123</v>
      </c>
      <c r="I11">
        <v>141.06740495857079</v>
      </c>
      <c r="J11">
        <v>129.12008264452123</v>
      </c>
      <c r="K11">
        <v>129.12008264452123</v>
      </c>
      <c r="L11">
        <v>129.12008264452123</v>
      </c>
      <c r="M11">
        <v>129.12008264452123</v>
      </c>
      <c r="N11">
        <v>129.12008264452123</v>
      </c>
      <c r="O11">
        <v>129.12008264452123</v>
      </c>
      <c r="P11">
        <v>129.12008264452123</v>
      </c>
      <c r="Q11">
        <v>129.12008264452123</v>
      </c>
      <c r="R11">
        <v>129.12008264452123</v>
      </c>
      <c r="S11">
        <v>129.12008264452123</v>
      </c>
      <c r="T11">
        <v>129.12008264452123</v>
      </c>
      <c r="U11">
        <v>129.12008264452123</v>
      </c>
      <c r="V11">
        <v>129.12008264452123</v>
      </c>
      <c r="W11">
        <v>129.12008264452123</v>
      </c>
      <c r="X11">
        <v>129.12008264452123</v>
      </c>
      <c r="Y11">
        <v>129.12008264452123</v>
      </c>
      <c r="Z11">
        <v>129.12008264452123</v>
      </c>
      <c r="AA11">
        <v>129.12008264452123</v>
      </c>
      <c r="AB11">
        <v>129.12008264452123</v>
      </c>
      <c r="AC11">
        <v>129.12008264452123</v>
      </c>
      <c r="AD11">
        <v>156.0574049585708</v>
      </c>
      <c r="AE11">
        <v>129.12008264452123</v>
      </c>
      <c r="AF11" s="1">
        <v>129.12008264452123</v>
      </c>
      <c r="AG11" s="1">
        <v>129.12008264452123</v>
      </c>
      <c r="AH11" s="1">
        <v>129.12008264452123</v>
      </c>
    </row>
    <row r="12" spans="1:34" x14ac:dyDescent="0.3">
      <c r="A12" s="56">
        <f ca="1">Exceedance!U12</f>
        <v>46388</v>
      </c>
      <c r="B12" s="1">
        <v>173.57490666708628</v>
      </c>
      <c r="C12" s="1">
        <v>129.12008264452123</v>
      </c>
      <c r="D12" s="1">
        <v>129.12008264452123</v>
      </c>
      <c r="E12">
        <v>129.12008264452123</v>
      </c>
      <c r="F12">
        <v>129.12008264452123</v>
      </c>
      <c r="G12">
        <v>129.12008264452123</v>
      </c>
      <c r="H12">
        <v>129.12008264452123</v>
      </c>
      <c r="I12">
        <v>173.06440567066525</v>
      </c>
      <c r="J12">
        <v>129.12008264452123</v>
      </c>
      <c r="K12">
        <v>129.12008264452123</v>
      </c>
      <c r="L12">
        <v>129.12008264452123</v>
      </c>
      <c r="M12">
        <v>129.12008264452123</v>
      </c>
      <c r="N12">
        <v>129.12008264452123</v>
      </c>
      <c r="O12">
        <v>129.12008264452123</v>
      </c>
      <c r="P12">
        <v>129.12008264452123</v>
      </c>
      <c r="Q12">
        <v>129.12008264452123</v>
      </c>
      <c r="R12">
        <v>129.12008264452123</v>
      </c>
      <c r="S12">
        <v>129.12008264452123</v>
      </c>
      <c r="T12">
        <v>129.12008264452123</v>
      </c>
      <c r="U12">
        <v>129.12008264452123</v>
      </c>
      <c r="V12">
        <v>129.12008264452123</v>
      </c>
      <c r="W12">
        <v>129.12008264452123</v>
      </c>
      <c r="X12">
        <v>129.12008264452123</v>
      </c>
      <c r="Y12">
        <v>129.12008264452123</v>
      </c>
      <c r="Z12">
        <v>129.12008264452123</v>
      </c>
      <c r="AA12">
        <v>129.12008264452123</v>
      </c>
      <c r="AB12">
        <v>129.12008264452123</v>
      </c>
      <c r="AC12">
        <v>129.12008264452123</v>
      </c>
      <c r="AD12">
        <v>211.90724793377734</v>
      </c>
      <c r="AE12">
        <v>129.12008264452123</v>
      </c>
      <c r="AF12" s="1">
        <v>129.12008264452123</v>
      </c>
      <c r="AG12" s="1">
        <v>129.12008264452123</v>
      </c>
      <c r="AH12" s="1">
        <v>129.12008264452123</v>
      </c>
    </row>
    <row r="13" spans="1:34" x14ac:dyDescent="0.3">
      <c r="A13" s="56">
        <f ca="1">Exceedance!U13</f>
        <v>46419</v>
      </c>
      <c r="B13" s="1">
        <v>148.25223140504147</v>
      </c>
      <c r="C13" s="1">
        <v>149.25223140504147</v>
      </c>
      <c r="D13" s="1">
        <v>149.25223140504147</v>
      </c>
      <c r="E13">
        <v>159.87723140504147</v>
      </c>
      <c r="F13">
        <v>160.79223140504146</v>
      </c>
      <c r="G13">
        <v>160.59323140504148</v>
      </c>
      <c r="H13">
        <v>148.57023140504148</v>
      </c>
      <c r="I13">
        <v>147.44123140504146</v>
      </c>
      <c r="J13">
        <v>156.28923140504148</v>
      </c>
      <c r="K13">
        <v>154.58923140504146</v>
      </c>
      <c r="L13">
        <v>153.76223140504146</v>
      </c>
      <c r="M13">
        <v>147.54223140504146</v>
      </c>
      <c r="N13">
        <v>160.94123140504146</v>
      </c>
      <c r="O13">
        <v>134.15363636371922</v>
      </c>
      <c r="P13">
        <v>150.40023140504147</v>
      </c>
      <c r="Q13">
        <v>159.09323140504148</v>
      </c>
      <c r="R13">
        <v>148.68623140504147</v>
      </c>
      <c r="S13">
        <v>158.50023140504146</v>
      </c>
      <c r="T13">
        <v>153.59123140504147</v>
      </c>
      <c r="U13">
        <v>132.44063636371919</v>
      </c>
      <c r="V13">
        <v>154.8962314050415</v>
      </c>
      <c r="W13">
        <v>133.49763636371918</v>
      </c>
      <c r="X13">
        <v>156.29123140504146</v>
      </c>
      <c r="Y13">
        <v>157.89623140504148</v>
      </c>
      <c r="Z13">
        <v>132.84063636371917</v>
      </c>
      <c r="AA13">
        <v>155.86723140504148</v>
      </c>
      <c r="AB13">
        <v>136.16623140504146</v>
      </c>
      <c r="AC13">
        <v>154.63523140504148</v>
      </c>
      <c r="AD13">
        <v>201.98257024801663</v>
      </c>
      <c r="AE13">
        <v>151.11223140504148</v>
      </c>
      <c r="AF13" s="1">
        <v>160.11123140504148</v>
      </c>
      <c r="AG13" s="1">
        <v>158.65523140504149</v>
      </c>
      <c r="AH13" s="1">
        <v>130.32663636371919</v>
      </c>
    </row>
    <row r="14" spans="1:34" x14ac:dyDescent="0.3">
      <c r="A14" s="56">
        <f ca="1">Exceedance!U14</f>
        <v>46447</v>
      </c>
      <c r="B14" s="1">
        <v>168.43584132262259</v>
      </c>
      <c r="C14" s="1">
        <v>122.90008264464704</v>
      </c>
      <c r="D14" s="1">
        <v>122.90008264464704</v>
      </c>
      <c r="E14">
        <v>122.90008264464704</v>
      </c>
      <c r="F14">
        <v>122.90008264464704</v>
      </c>
      <c r="G14">
        <v>122.90008264464704</v>
      </c>
      <c r="H14">
        <v>122.90008264464704</v>
      </c>
      <c r="I14">
        <v>132.96687030626867</v>
      </c>
      <c r="J14">
        <v>122.90008264464704</v>
      </c>
      <c r="K14">
        <v>122.90008264464704</v>
      </c>
      <c r="L14">
        <v>122.90008264464704</v>
      </c>
      <c r="M14">
        <v>122.90008264464704</v>
      </c>
      <c r="N14">
        <v>122.90008264464704</v>
      </c>
      <c r="O14">
        <v>122.90008264464704</v>
      </c>
      <c r="P14">
        <v>122.90008264464704</v>
      </c>
      <c r="Q14">
        <v>122.90008264464704</v>
      </c>
      <c r="R14">
        <v>122.90008264464704</v>
      </c>
      <c r="S14">
        <v>122.90008264464704</v>
      </c>
      <c r="T14">
        <v>122.90008264464704</v>
      </c>
      <c r="U14">
        <v>122.90008264464704</v>
      </c>
      <c r="V14">
        <v>122.90008264464704</v>
      </c>
      <c r="W14">
        <v>122.90008264464704</v>
      </c>
      <c r="X14">
        <v>122.90008264464704</v>
      </c>
      <c r="Y14">
        <v>122.90008264464704</v>
      </c>
      <c r="Z14">
        <v>122.90008264464704</v>
      </c>
      <c r="AA14">
        <v>122.90008264464704</v>
      </c>
      <c r="AB14">
        <v>122.90008264464704</v>
      </c>
      <c r="AC14">
        <v>122.90008264464704</v>
      </c>
      <c r="AD14">
        <v>380.05781494241467</v>
      </c>
      <c r="AE14">
        <v>122.90008264464704</v>
      </c>
      <c r="AF14" s="1">
        <v>122.90008264464704</v>
      </c>
      <c r="AG14" s="1">
        <v>122.90008264464704</v>
      </c>
      <c r="AH14" s="1">
        <v>122.90008264464704</v>
      </c>
    </row>
    <row r="15" spans="1:34" x14ac:dyDescent="0.3">
      <c r="A15" s="56">
        <f ca="1">Exceedance!U15</f>
        <v>46478</v>
      </c>
      <c r="B15" s="1">
        <v>163.01216902177447</v>
      </c>
      <c r="C15" s="1">
        <v>118.945305785024</v>
      </c>
      <c r="D15" s="1">
        <v>118.945305785024</v>
      </c>
      <c r="E15">
        <v>118.945305785024</v>
      </c>
      <c r="F15">
        <v>118.945305785024</v>
      </c>
      <c r="G15">
        <v>118.945305785024</v>
      </c>
      <c r="H15">
        <v>118.945305785024</v>
      </c>
      <c r="I15">
        <v>128.6873583607869</v>
      </c>
      <c r="J15">
        <v>118.945305785024</v>
      </c>
      <c r="K15">
        <v>118.945305785024</v>
      </c>
      <c r="L15">
        <v>118.945305785024</v>
      </c>
      <c r="M15">
        <v>118.945305785024</v>
      </c>
      <c r="N15">
        <v>118.945305785024</v>
      </c>
      <c r="O15">
        <v>179.24282644606888</v>
      </c>
      <c r="P15">
        <v>118.945305785024</v>
      </c>
      <c r="Q15">
        <v>126.48249586765462</v>
      </c>
      <c r="R15">
        <v>118.945305785024</v>
      </c>
      <c r="S15">
        <v>118.945305785024</v>
      </c>
      <c r="T15">
        <v>118.945305785024</v>
      </c>
      <c r="U15">
        <v>118.945305785024</v>
      </c>
      <c r="V15">
        <v>118.945305785024</v>
      </c>
      <c r="W15">
        <v>118.945305785024</v>
      </c>
      <c r="X15">
        <v>118.945305785024</v>
      </c>
      <c r="Y15">
        <v>118.945305785024</v>
      </c>
      <c r="Z15">
        <v>118.945305785024</v>
      </c>
      <c r="AA15">
        <v>118.945305785024</v>
      </c>
      <c r="AB15">
        <v>118.945305785024</v>
      </c>
      <c r="AC15">
        <v>118.945305785024</v>
      </c>
      <c r="AD15">
        <v>572.6931520165856</v>
      </c>
      <c r="AE15">
        <v>118.945305785024</v>
      </c>
      <c r="AF15" s="1">
        <v>118.945305785024</v>
      </c>
      <c r="AG15" s="1">
        <v>118.945305785024</v>
      </c>
      <c r="AH15" s="1">
        <v>118.945305785024</v>
      </c>
    </row>
    <row r="16" spans="1:34" x14ac:dyDescent="0.3">
      <c r="A16" s="56">
        <f ca="1">Exceedance!U16</f>
        <v>46508</v>
      </c>
      <c r="B16" s="1">
        <v>344.82088495498442</v>
      </c>
      <c r="C16" s="1">
        <v>132.09917355356478</v>
      </c>
      <c r="D16" s="1">
        <v>218.3680811041728</v>
      </c>
      <c r="E16">
        <v>139.14049586753026</v>
      </c>
      <c r="F16">
        <v>264.33057851219576</v>
      </c>
      <c r="G16">
        <v>154.21487603279147</v>
      </c>
      <c r="H16">
        <v>125.09090909083427</v>
      </c>
      <c r="I16">
        <v>460.9651337822786</v>
      </c>
      <c r="J16">
        <v>279.80165289234702</v>
      </c>
      <c r="K16">
        <v>202.44628099159061</v>
      </c>
      <c r="L16">
        <v>264.33057851219576</v>
      </c>
      <c r="M16">
        <v>161.75206611542211</v>
      </c>
      <c r="N16">
        <v>86.876033057781115</v>
      </c>
      <c r="O16">
        <v>89.452544532952331</v>
      </c>
      <c r="P16">
        <v>161.75206611542211</v>
      </c>
      <c r="Q16">
        <v>191.90082644594455</v>
      </c>
      <c r="R16">
        <v>295.27272727249829</v>
      </c>
      <c r="S16">
        <v>207.66942148728097</v>
      </c>
      <c r="T16">
        <v>108.99173553700787</v>
      </c>
      <c r="U16">
        <v>280.39669421464697</v>
      </c>
      <c r="V16">
        <v>436.29752066075986</v>
      </c>
      <c r="W16">
        <v>49.190082644628042</v>
      </c>
      <c r="X16">
        <v>372.62809917325467</v>
      </c>
      <c r="Y16">
        <v>139.6363636361954</v>
      </c>
      <c r="Z16">
        <v>101.45454545437724</v>
      </c>
      <c r="AA16">
        <v>310.74380165264961</v>
      </c>
      <c r="AB16">
        <v>196.95867768567015</v>
      </c>
      <c r="AC16">
        <v>382.74380165256548</v>
      </c>
      <c r="AD16">
        <v>528.79338842931747</v>
      </c>
      <c r="AE16">
        <v>132.09917355356478</v>
      </c>
      <c r="AF16" s="1">
        <v>186.97520661143932</v>
      </c>
      <c r="AG16" s="1">
        <v>198.94214876005032</v>
      </c>
      <c r="AH16" s="1">
        <v>162.24793388408727</v>
      </c>
    </row>
    <row r="17" spans="1:34" x14ac:dyDescent="0.3">
      <c r="A17" s="56">
        <f ca="1">Exceedance!U17</f>
        <v>46539</v>
      </c>
      <c r="B17" s="1">
        <v>275.19567307300116</v>
      </c>
      <c r="C17" s="1">
        <v>103.9887989596215</v>
      </c>
      <c r="D17" s="1">
        <v>83.613200721215719</v>
      </c>
      <c r="E17">
        <v>47.603305785123915</v>
      </c>
      <c r="F17">
        <v>290.52531408013596</v>
      </c>
      <c r="G17">
        <v>52.455315548691146</v>
      </c>
      <c r="H17">
        <v>446.28099173511669</v>
      </c>
      <c r="I17">
        <v>159.39270848423089</v>
      </c>
      <c r="J17">
        <v>413.37138076327477</v>
      </c>
      <c r="K17">
        <v>302.41317349515231</v>
      </c>
      <c r="L17">
        <v>325.67940564538458</v>
      </c>
      <c r="M17">
        <v>47.603305785123915</v>
      </c>
      <c r="N17">
        <v>107.40495867750369</v>
      </c>
      <c r="O17">
        <v>61.124243672079118</v>
      </c>
      <c r="P17">
        <v>47.603305785123915</v>
      </c>
      <c r="Q17">
        <v>47.603305785123915</v>
      </c>
      <c r="R17">
        <v>231.36137537252492</v>
      </c>
      <c r="S17">
        <v>73.722656910162584</v>
      </c>
      <c r="T17">
        <v>47.603305785123915</v>
      </c>
      <c r="U17">
        <v>113.07437260253813</v>
      </c>
      <c r="V17">
        <v>107.91920871612918</v>
      </c>
      <c r="W17">
        <v>307.57024793355714</v>
      </c>
      <c r="X17">
        <v>476.03305785081909</v>
      </c>
      <c r="Y17">
        <v>89.153101099025264</v>
      </c>
      <c r="Z17">
        <v>47.603305785123915</v>
      </c>
      <c r="AA17">
        <v>202.16265360709252</v>
      </c>
      <c r="AB17">
        <v>80.474795341282956</v>
      </c>
      <c r="AC17">
        <v>191.5469648110801</v>
      </c>
      <c r="AD17">
        <v>234.59278090821786</v>
      </c>
      <c r="AE17">
        <v>154.00832106667428</v>
      </c>
      <c r="AF17" s="1">
        <v>267.48778049175775</v>
      </c>
      <c r="AG17" s="1">
        <v>79.371595842001497</v>
      </c>
      <c r="AH17" s="1">
        <v>98.909488344054623</v>
      </c>
    </row>
    <row r="18" spans="1:34" x14ac:dyDescent="0.3">
      <c r="A18" s="56">
        <f ca="1">Exceedance!U18</f>
        <v>46569</v>
      </c>
      <c r="B18" s="1">
        <v>98.611673614862895</v>
      </c>
      <c r="C18" s="1">
        <v>63.314867089266592</v>
      </c>
      <c r="D18" s="1">
        <v>84.788589459788383</v>
      </c>
      <c r="E18">
        <v>62.93203480975329</v>
      </c>
      <c r="F18">
        <v>104.3026275222703</v>
      </c>
      <c r="G18">
        <v>77.261956680884126</v>
      </c>
      <c r="H18">
        <v>127.95995997123595</v>
      </c>
      <c r="I18">
        <v>121.47949379091528</v>
      </c>
      <c r="J18">
        <v>155.4658635964673</v>
      </c>
      <c r="K18">
        <v>98.991043918673256</v>
      </c>
      <c r="L18">
        <v>133.93256831145717</v>
      </c>
      <c r="M18">
        <v>57.399298116004921</v>
      </c>
      <c r="N18">
        <v>49.190082644628042</v>
      </c>
      <c r="O18">
        <v>52.950938596947516</v>
      </c>
      <c r="P18">
        <v>55.71438021503451</v>
      </c>
      <c r="Q18">
        <v>93.138794652234495</v>
      </c>
      <c r="R18">
        <v>93.751317784837639</v>
      </c>
      <c r="S18">
        <v>73.947826446280871</v>
      </c>
      <c r="T18">
        <v>49.190082644628042</v>
      </c>
      <c r="U18">
        <v>55.953553105100902</v>
      </c>
      <c r="V18">
        <v>83.368029331183948</v>
      </c>
      <c r="W18">
        <v>65.157024793290219</v>
      </c>
      <c r="X18">
        <v>198.57173713184625</v>
      </c>
      <c r="Y18">
        <v>62.964620384069505</v>
      </c>
      <c r="Z18">
        <v>49.190082644628042</v>
      </c>
      <c r="AA18">
        <v>92.101229269262134</v>
      </c>
      <c r="AB18">
        <v>87.844826446280933</v>
      </c>
      <c r="AC18">
        <v>168.44751417653796</v>
      </c>
      <c r="AD18">
        <v>150.93007368772942</v>
      </c>
      <c r="AE18">
        <v>111.16682644628085</v>
      </c>
      <c r="AF18" s="1">
        <v>76.090802912336713</v>
      </c>
      <c r="AG18" s="1">
        <v>77.087826446280914</v>
      </c>
      <c r="AH18" s="1">
        <v>71.381089578658845</v>
      </c>
    </row>
    <row r="19" spans="1:34" x14ac:dyDescent="0.3">
      <c r="A19" s="56">
        <f ca="1">Exceedance!U19</f>
        <v>46600</v>
      </c>
      <c r="B19" s="1">
        <v>96.673181054993051</v>
      </c>
      <c r="C19" s="1">
        <v>58.748786178103842</v>
      </c>
      <c r="D19" s="1">
        <v>100.9008264462809</v>
      </c>
      <c r="E19">
        <v>58.404096724011012</v>
      </c>
      <c r="F19">
        <v>102.48737134429454</v>
      </c>
      <c r="G19">
        <v>72.189803548484605</v>
      </c>
      <c r="H19">
        <v>121.16675838637114</v>
      </c>
      <c r="I19">
        <v>119.47374287504424</v>
      </c>
      <c r="J19">
        <v>153.36528264320077</v>
      </c>
      <c r="K19">
        <v>96.497473642653162</v>
      </c>
      <c r="L19">
        <v>139.75176859504117</v>
      </c>
      <c r="M19">
        <v>53.150252816817819</v>
      </c>
      <c r="N19">
        <v>49.190082644628042</v>
      </c>
      <c r="O19">
        <v>49.190082644628042</v>
      </c>
      <c r="P19">
        <v>51.422044776700915</v>
      </c>
      <c r="Q19">
        <v>86.918228444401151</v>
      </c>
      <c r="R19">
        <v>107.34482644628089</v>
      </c>
      <c r="S19">
        <v>106.58482644628093</v>
      </c>
      <c r="T19">
        <v>49.190082644628042</v>
      </c>
      <c r="U19">
        <v>91.82182644628088</v>
      </c>
      <c r="V19">
        <v>95.177826446280889</v>
      </c>
      <c r="W19">
        <v>73.783491508350394</v>
      </c>
      <c r="X19">
        <v>165.06455124574921</v>
      </c>
      <c r="Y19">
        <v>53.370678385966443</v>
      </c>
      <c r="Z19">
        <v>49.190082644628042</v>
      </c>
      <c r="AA19">
        <v>90.101973249771646</v>
      </c>
      <c r="AB19">
        <v>112.34482644628085</v>
      </c>
      <c r="AC19">
        <v>167.49875093254562</v>
      </c>
      <c r="AD19">
        <v>166.75504958677672</v>
      </c>
      <c r="AE19">
        <v>116.37182644628093</v>
      </c>
      <c r="AF19" s="1">
        <v>87.147826446280945</v>
      </c>
      <c r="AG19" s="1">
        <v>110.19382644628095</v>
      </c>
      <c r="AH19" s="1">
        <v>107.86782644628094</v>
      </c>
    </row>
    <row r="20" spans="1:34" x14ac:dyDescent="0.3">
      <c r="A20" s="56">
        <f ca="1">Exceedance!U20</f>
        <v>46631</v>
      </c>
      <c r="B20" s="1">
        <v>94.033057851239576</v>
      </c>
      <c r="C20" s="1">
        <v>52.044794416737489</v>
      </c>
      <c r="D20" s="1">
        <v>103.03305785123958</v>
      </c>
      <c r="E20">
        <v>51.940105624149929</v>
      </c>
      <c r="F20">
        <v>97.379826388761089</v>
      </c>
      <c r="G20">
        <v>64.715524556255176</v>
      </c>
      <c r="H20">
        <v>115.5726143044842</v>
      </c>
      <c r="I20">
        <v>114.15901422705583</v>
      </c>
      <c r="J20">
        <v>146.75094253216321</v>
      </c>
      <c r="K20">
        <v>102.36205785123957</v>
      </c>
      <c r="L20">
        <v>140.42374380165273</v>
      </c>
      <c r="M20">
        <v>47.603305785123929</v>
      </c>
      <c r="N20">
        <v>47.603305785123929</v>
      </c>
      <c r="O20">
        <v>47.603305785123929</v>
      </c>
      <c r="P20">
        <v>47.603305785123929</v>
      </c>
      <c r="Q20">
        <v>77.925378628634164</v>
      </c>
      <c r="R20">
        <v>107.61505785123957</v>
      </c>
      <c r="S20">
        <v>92.14405785123958</v>
      </c>
      <c r="T20">
        <v>47.603305785123929</v>
      </c>
      <c r="U20">
        <v>96.655057851239576</v>
      </c>
      <c r="V20">
        <v>102.04505785123958</v>
      </c>
      <c r="W20">
        <v>65.84299037440914</v>
      </c>
      <c r="X20">
        <v>157.935804173543</v>
      </c>
      <c r="Y20">
        <v>47.603305785123929</v>
      </c>
      <c r="Z20">
        <v>47.603305785123929</v>
      </c>
      <c r="AA20">
        <v>85.68246689023141</v>
      </c>
      <c r="AB20">
        <v>109.28705785123957</v>
      </c>
      <c r="AC20">
        <v>161.11407428143332</v>
      </c>
      <c r="AD20">
        <v>163.09598347107425</v>
      </c>
      <c r="AE20">
        <v>111.48905785123958</v>
      </c>
      <c r="AF20" s="1">
        <v>99.736057851239579</v>
      </c>
      <c r="AG20" s="1">
        <v>106.21505785123956</v>
      </c>
      <c r="AH20" s="1">
        <v>103.66705785123958</v>
      </c>
    </row>
    <row r="21" spans="1:34" x14ac:dyDescent="0.3">
      <c r="A21" s="56">
        <f ca="1">Exceedance!U21</f>
        <v>46661</v>
      </c>
      <c r="B21" s="1">
        <v>55.991283069146348</v>
      </c>
      <c r="C21" s="1">
        <v>49.190082644628063</v>
      </c>
      <c r="D21" s="1">
        <v>66.231404958677615</v>
      </c>
      <c r="E21">
        <v>49.190082644628063</v>
      </c>
      <c r="F21">
        <v>59.336355863296362</v>
      </c>
      <c r="G21">
        <v>49.190082644628063</v>
      </c>
      <c r="H21">
        <v>70.63776908129168</v>
      </c>
      <c r="I21">
        <v>69.879881615429795</v>
      </c>
      <c r="J21">
        <v>92.231404958677615</v>
      </c>
      <c r="K21">
        <v>55.056910155584454</v>
      </c>
      <c r="L21">
        <v>128.86024793388418</v>
      </c>
      <c r="M21">
        <v>49.190082644628063</v>
      </c>
      <c r="N21">
        <v>49.190082644628063</v>
      </c>
      <c r="O21">
        <v>49.190082644628063</v>
      </c>
      <c r="P21">
        <v>49.190082644628063</v>
      </c>
      <c r="Q21">
        <v>49.190082644628063</v>
      </c>
      <c r="R21">
        <v>65.882404958677611</v>
      </c>
      <c r="S21">
        <v>49.190082644628063</v>
      </c>
      <c r="T21">
        <v>49.190082644628063</v>
      </c>
      <c r="U21">
        <v>49.190082644628063</v>
      </c>
      <c r="V21">
        <v>60.192404958677606</v>
      </c>
      <c r="W21">
        <v>49.190082644628063</v>
      </c>
      <c r="X21">
        <v>134.3962892561982</v>
      </c>
      <c r="Y21">
        <v>49.190082644628063</v>
      </c>
      <c r="Z21">
        <v>49.190082644628063</v>
      </c>
      <c r="AA21">
        <v>57.641404958677604</v>
      </c>
      <c r="AB21">
        <v>80.277404958677607</v>
      </c>
      <c r="AC21">
        <v>99.291265169037672</v>
      </c>
      <c r="AD21">
        <v>134.45328925619822</v>
      </c>
      <c r="AE21">
        <v>72.342404958677605</v>
      </c>
      <c r="AF21" s="1">
        <v>70.728404958677615</v>
      </c>
      <c r="AG21" s="1">
        <v>67.178404958677604</v>
      </c>
      <c r="AH21" s="1">
        <v>76.788404958677603</v>
      </c>
    </row>
    <row r="22" spans="1:34" x14ac:dyDescent="0.3">
      <c r="A22" s="56">
        <f ca="1">Exceedance!U22</f>
        <v>46692</v>
      </c>
      <c r="B22" s="1">
        <v>57.119723534470772</v>
      </c>
      <c r="C22" s="1">
        <v>47.603305785123929</v>
      </c>
      <c r="D22" s="1">
        <v>59.256198347107365</v>
      </c>
      <c r="E22">
        <v>47.603305785123929</v>
      </c>
      <c r="F22">
        <v>60.591420919291984</v>
      </c>
      <c r="G22">
        <v>47.603305785123929</v>
      </c>
      <c r="H22">
        <v>72.278395638743632</v>
      </c>
      <c r="I22">
        <v>71.538148436299807</v>
      </c>
      <c r="J22">
        <v>95.670917355371785</v>
      </c>
      <c r="K22">
        <v>56.169238500600734</v>
      </c>
      <c r="L22">
        <v>120.55291735537178</v>
      </c>
      <c r="M22">
        <v>47.603305785123929</v>
      </c>
      <c r="N22">
        <v>47.603305785123929</v>
      </c>
      <c r="O22">
        <v>47.603305785123929</v>
      </c>
      <c r="P22">
        <v>47.603305785123929</v>
      </c>
      <c r="Q22">
        <v>47.603305785123929</v>
      </c>
      <c r="R22">
        <v>63.09819834710737</v>
      </c>
      <c r="S22">
        <v>47.603305785123929</v>
      </c>
      <c r="T22">
        <v>47.603305785123929</v>
      </c>
      <c r="U22">
        <v>47.603305785123929</v>
      </c>
      <c r="V22">
        <v>56.13619834710736</v>
      </c>
      <c r="W22">
        <v>47.603305785123929</v>
      </c>
      <c r="X22">
        <v>127.13157024793375</v>
      </c>
      <c r="Y22">
        <v>47.603305785123929</v>
      </c>
      <c r="Z22">
        <v>47.603305785123929</v>
      </c>
      <c r="AA22">
        <v>55.981198347107359</v>
      </c>
      <c r="AB22">
        <v>69.424198347107364</v>
      </c>
      <c r="AC22">
        <v>101.96489164650436</v>
      </c>
      <c r="AD22">
        <v>137.53057024793375</v>
      </c>
      <c r="AE22">
        <v>67.216198347107365</v>
      </c>
      <c r="AF22" s="1">
        <v>61.40619834710737</v>
      </c>
      <c r="AG22" s="1">
        <v>47.603305785123929</v>
      </c>
      <c r="AH22" s="1">
        <v>67.050198347107369</v>
      </c>
    </row>
    <row r="23" spans="1:34" x14ac:dyDescent="0.3">
      <c r="A23" s="56">
        <f ca="1">Exceedance!U23</f>
        <v>46722</v>
      </c>
      <c r="B23" s="1">
        <v>122.57024793388416</v>
      </c>
      <c r="C23" s="1">
        <v>49.190082644628063</v>
      </c>
      <c r="D23" s="1">
        <v>95.987816442340446</v>
      </c>
      <c r="E23">
        <v>49.190082644628063</v>
      </c>
      <c r="F23">
        <v>121.67124793388416</v>
      </c>
      <c r="G23">
        <v>49.190082644628063</v>
      </c>
      <c r="H23">
        <v>108.57924793388416</v>
      </c>
      <c r="I23">
        <v>103.47524793388416</v>
      </c>
      <c r="J23">
        <v>152.55380991735518</v>
      </c>
      <c r="K23">
        <v>111.04124793388416</v>
      </c>
      <c r="L23">
        <v>162.33580991735522</v>
      </c>
      <c r="M23">
        <v>49.190082644628063</v>
      </c>
      <c r="N23">
        <v>49.190082644628063</v>
      </c>
      <c r="O23">
        <v>49.190082644628063</v>
      </c>
      <c r="P23">
        <v>49.190082644628063</v>
      </c>
      <c r="Q23">
        <v>64.848330352782767</v>
      </c>
      <c r="R23">
        <v>111.036274517748</v>
      </c>
      <c r="S23">
        <v>49.190082644628063</v>
      </c>
      <c r="T23">
        <v>49.190082644628063</v>
      </c>
      <c r="U23">
        <v>49.190082644628063</v>
      </c>
      <c r="V23">
        <v>93.934735524277883</v>
      </c>
      <c r="W23">
        <v>49.190082644628063</v>
      </c>
      <c r="X23">
        <v>182.67961157024774</v>
      </c>
      <c r="Y23">
        <v>49.190082644628063</v>
      </c>
      <c r="Z23">
        <v>49.190082644628063</v>
      </c>
      <c r="AA23">
        <v>117.86224793388416</v>
      </c>
      <c r="AB23">
        <v>95.205256198347016</v>
      </c>
      <c r="AC23">
        <v>123.86624793388418</v>
      </c>
      <c r="AD23">
        <v>187.25661157024774</v>
      </c>
      <c r="AE23">
        <v>106.30273880742884</v>
      </c>
      <c r="AF23" s="1">
        <v>86.388256198347023</v>
      </c>
      <c r="AG23" s="1">
        <v>49.190082644628063</v>
      </c>
      <c r="AH23" s="1">
        <v>49.190082644628063</v>
      </c>
    </row>
    <row r="24" spans="1:34" x14ac:dyDescent="0.3">
      <c r="A24" s="56">
        <f ca="1">Exceedance!U24</f>
        <v>46753</v>
      </c>
      <c r="B24" s="1">
        <v>122.57024793388416</v>
      </c>
      <c r="C24" s="1">
        <v>49.190082644628063</v>
      </c>
      <c r="D24" s="1">
        <v>90.289256198347019</v>
      </c>
      <c r="E24">
        <v>49.190082644628063</v>
      </c>
      <c r="F24">
        <v>123.55224793388416</v>
      </c>
      <c r="G24">
        <v>49.190082644628063</v>
      </c>
      <c r="H24">
        <v>118.34824793388418</v>
      </c>
      <c r="I24">
        <v>115.13124793388417</v>
      </c>
      <c r="J24">
        <v>117.86724793388417</v>
      </c>
      <c r="K24">
        <v>120.78724793388417</v>
      </c>
      <c r="L24">
        <v>122.30824793388416</v>
      </c>
      <c r="M24">
        <v>49.190082644628063</v>
      </c>
      <c r="N24">
        <v>49.190082644628063</v>
      </c>
      <c r="O24">
        <v>49.190082644628063</v>
      </c>
      <c r="P24">
        <v>49.190082644628063</v>
      </c>
      <c r="Q24">
        <v>49.190082644628063</v>
      </c>
      <c r="R24">
        <v>100.4071542744767</v>
      </c>
      <c r="S24">
        <v>49.190082644628063</v>
      </c>
      <c r="T24">
        <v>49.190082644628063</v>
      </c>
      <c r="U24">
        <v>49.190082644628063</v>
      </c>
      <c r="V24">
        <v>91.70925619834702</v>
      </c>
      <c r="W24">
        <v>49.190082644628063</v>
      </c>
      <c r="X24">
        <v>151.88280991735522</v>
      </c>
      <c r="Y24">
        <v>49.190082644628063</v>
      </c>
      <c r="Z24">
        <v>49.190082644628063</v>
      </c>
      <c r="AA24">
        <v>108.89586365034998</v>
      </c>
      <c r="AB24">
        <v>49.190082644628063</v>
      </c>
      <c r="AC24">
        <v>161.64280991735521</v>
      </c>
      <c r="AD24">
        <v>159.71480991735518</v>
      </c>
      <c r="AE24">
        <v>168.45680991735523</v>
      </c>
      <c r="AF24" s="1">
        <v>90.305256198347024</v>
      </c>
      <c r="AG24" s="1">
        <v>49.190082644628063</v>
      </c>
      <c r="AH24" s="1">
        <v>49.190082644628063</v>
      </c>
    </row>
    <row r="25" spans="1:34" x14ac:dyDescent="0.3">
      <c r="A25" s="56">
        <f ca="1">Exceedance!U25</f>
        <v>46784</v>
      </c>
      <c r="B25" s="1">
        <v>105.78159017871761</v>
      </c>
      <c r="C25" s="1">
        <v>82.851239669421403</v>
      </c>
      <c r="D25" s="1">
        <v>82.851239669421403</v>
      </c>
      <c r="E25">
        <v>92.592239669421403</v>
      </c>
      <c r="F25">
        <v>115.88458677685939</v>
      </c>
      <c r="G25">
        <v>77.513239669421395</v>
      </c>
      <c r="H25">
        <v>103.20358677685937</v>
      </c>
      <c r="I25">
        <v>111.69758677685937</v>
      </c>
      <c r="J25">
        <v>107.27358677685939</v>
      </c>
      <c r="K25">
        <v>107.24416363297003</v>
      </c>
      <c r="L25">
        <v>103.90858677685939</v>
      </c>
      <c r="M25">
        <v>90.497239669421418</v>
      </c>
      <c r="N25">
        <v>62.898909090909029</v>
      </c>
      <c r="O25">
        <v>83.333239669421417</v>
      </c>
      <c r="P25">
        <v>86.951239669421412</v>
      </c>
      <c r="Q25">
        <v>77.712239669421393</v>
      </c>
      <c r="R25">
        <v>88.423239669421406</v>
      </c>
      <c r="S25">
        <v>80.275239669421396</v>
      </c>
      <c r="T25">
        <v>61.64090909090902</v>
      </c>
      <c r="U25">
        <v>79.012239669421405</v>
      </c>
      <c r="V25">
        <v>86.901239669421415</v>
      </c>
      <c r="W25">
        <v>85.678239669421416</v>
      </c>
      <c r="X25">
        <v>143.40798347107423</v>
      </c>
      <c r="Y25">
        <v>65.252909090909029</v>
      </c>
      <c r="Z25">
        <v>84.731239669421399</v>
      </c>
      <c r="AA25">
        <v>88.673586776859381</v>
      </c>
      <c r="AB25">
        <v>86.313239669421392</v>
      </c>
      <c r="AC25">
        <v>156.21031404958663</v>
      </c>
      <c r="AD25">
        <v>108.61158677685938</v>
      </c>
      <c r="AE25">
        <v>156.45798347107421</v>
      </c>
      <c r="AF25" s="1">
        <v>85.64723966942141</v>
      </c>
      <c r="AG25" s="1">
        <v>85.337239669421393</v>
      </c>
      <c r="AH25" s="1">
        <v>88.767239669421414</v>
      </c>
    </row>
    <row r="26" spans="1:34" x14ac:dyDescent="0.3">
      <c r="A26" s="56">
        <f ca="1">Exceedance!U26</f>
        <v>46813</v>
      </c>
      <c r="B26" s="1">
        <v>79.000740789569761</v>
      </c>
      <c r="C26" s="1">
        <v>49.190082644628063</v>
      </c>
      <c r="D26" s="1">
        <v>49.190082644628063</v>
      </c>
      <c r="E26">
        <v>49.190082644628063</v>
      </c>
      <c r="F26">
        <v>89.570941129913592</v>
      </c>
      <c r="G26">
        <v>49.190082644628063</v>
      </c>
      <c r="H26">
        <v>156.89459982247089</v>
      </c>
      <c r="I26">
        <v>153.14283974739044</v>
      </c>
      <c r="J26">
        <v>257.5643100260512</v>
      </c>
      <c r="K26">
        <v>80.091317755366262</v>
      </c>
      <c r="L26">
        <v>103.09303502685226</v>
      </c>
      <c r="M26">
        <v>49.190082644628063</v>
      </c>
      <c r="N26">
        <v>49.190082644628063</v>
      </c>
      <c r="O26">
        <v>49.190082644628063</v>
      </c>
      <c r="P26">
        <v>49.190082644628063</v>
      </c>
      <c r="Q26">
        <v>49.190082644628063</v>
      </c>
      <c r="R26">
        <v>63.022696222683734</v>
      </c>
      <c r="S26">
        <v>49.190082644628063</v>
      </c>
      <c r="T26">
        <v>49.190082644628063</v>
      </c>
      <c r="U26">
        <v>49.190082644628063</v>
      </c>
      <c r="V26">
        <v>49.190082644628063</v>
      </c>
      <c r="W26">
        <v>49.190082644628063</v>
      </c>
      <c r="X26">
        <v>231.01551699609917</v>
      </c>
      <c r="Y26">
        <v>49.190082644628063</v>
      </c>
      <c r="Z26">
        <v>49.190082644628063</v>
      </c>
      <c r="AA26">
        <v>71.358194469256176</v>
      </c>
      <c r="AB26">
        <v>49.190082644628063</v>
      </c>
      <c r="AC26">
        <v>308.4133757404831</v>
      </c>
      <c r="AD26">
        <v>108.63467442385014</v>
      </c>
      <c r="AE26">
        <v>49.190082644628063</v>
      </c>
      <c r="AF26" s="1">
        <v>49.190082644628063</v>
      </c>
      <c r="AG26" s="1">
        <v>49.190082644628063</v>
      </c>
      <c r="AH26" s="1">
        <v>49.190082644628063</v>
      </c>
    </row>
    <row r="27" spans="1:34" x14ac:dyDescent="0.3">
      <c r="A27" s="56">
        <f ca="1">Exceedance!U27</f>
        <v>46844</v>
      </c>
      <c r="B27" s="1">
        <v>76.452329796357901</v>
      </c>
      <c r="C27" s="1">
        <v>47.603305785123915</v>
      </c>
      <c r="D27" s="1">
        <v>47.603305785123915</v>
      </c>
      <c r="E27">
        <v>47.603305785123915</v>
      </c>
      <c r="F27">
        <v>86.681555932174405</v>
      </c>
      <c r="G27">
        <v>47.603305785123915</v>
      </c>
      <c r="H27">
        <v>151.83348369916547</v>
      </c>
      <c r="I27">
        <v>148.2027481426359</v>
      </c>
      <c r="J27">
        <v>249.2557838961786</v>
      </c>
      <c r="K27">
        <v>77.507726860031838</v>
      </c>
      <c r="L27">
        <v>99.76745325179256</v>
      </c>
      <c r="M27">
        <v>47.603305785123915</v>
      </c>
      <c r="N27">
        <v>47.603305785123915</v>
      </c>
      <c r="O27">
        <v>47.603305785123915</v>
      </c>
      <c r="P27">
        <v>47.603305785123915</v>
      </c>
      <c r="Q27">
        <v>47.603305785123915</v>
      </c>
      <c r="R27">
        <v>60.989706021952017</v>
      </c>
      <c r="S27">
        <v>47.603305785123915</v>
      </c>
      <c r="T27">
        <v>47.603305785123915</v>
      </c>
      <c r="U27">
        <v>47.603305785123915</v>
      </c>
      <c r="V27">
        <v>47.603305785123915</v>
      </c>
      <c r="W27">
        <v>47.603305785123915</v>
      </c>
      <c r="X27">
        <v>129.13422481552689</v>
      </c>
      <c r="Y27">
        <v>47.603305785123915</v>
      </c>
      <c r="Z27">
        <v>47.603305785123915</v>
      </c>
      <c r="AA27">
        <v>69.056317228312395</v>
      </c>
      <c r="AB27">
        <v>47.603305785123915</v>
      </c>
      <c r="AC27">
        <v>501.48441400365891</v>
      </c>
      <c r="AD27">
        <v>105.13033008759687</v>
      </c>
      <c r="AE27">
        <v>47.603305785123915</v>
      </c>
      <c r="AF27" s="1">
        <v>47.603305785123915</v>
      </c>
      <c r="AG27" s="1">
        <v>47.603305785123915</v>
      </c>
      <c r="AH27" s="1">
        <v>47.603305785123915</v>
      </c>
    </row>
    <row r="28" spans="1:34" x14ac:dyDescent="0.3">
      <c r="A28" s="56">
        <f ca="1">Exceedance!U28</f>
        <v>46874</v>
      </c>
      <c r="B28" s="1">
        <v>225.10805867477831</v>
      </c>
      <c r="C28" s="1">
        <v>225.83048301618626</v>
      </c>
      <c r="D28" s="1">
        <v>221.10056414018095</v>
      </c>
      <c r="E28">
        <v>310.74380165264961</v>
      </c>
      <c r="F28">
        <v>201.05914123329552</v>
      </c>
      <c r="G28">
        <v>339.702479338572</v>
      </c>
      <c r="H28">
        <v>427.30068329068786</v>
      </c>
      <c r="I28">
        <v>450.02795080246199</v>
      </c>
      <c r="J28">
        <v>426.95298844842239</v>
      </c>
      <c r="K28">
        <v>367.78970784195963</v>
      </c>
      <c r="L28">
        <v>201.17326827129645</v>
      </c>
      <c r="M28">
        <v>152.33057851215835</v>
      </c>
      <c r="N28">
        <v>122.47933884283501</v>
      </c>
      <c r="O28">
        <v>309.15702479306117</v>
      </c>
      <c r="P28">
        <v>154.71074380145666</v>
      </c>
      <c r="Q28">
        <v>341.68595041295214</v>
      </c>
      <c r="R28">
        <v>341.23901546627843</v>
      </c>
      <c r="S28">
        <v>139.14049586753026</v>
      </c>
      <c r="T28">
        <v>327.99999999970078</v>
      </c>
      <c r="U28">
        <v>357.15702479310346</v>
      </c>
      <c r="V28">
        <v>308.66115702455039</v>
      </c>
      <c r="W28">
        <v>434.5123966938599</v>
      </c>
      <c r="X28">
        <v>211.69944300283967</v>
      </c>
      <c r="Y28">
        <v>101.45454545437724</v>
      </c>
      <c r="Z28">
        <v>354.18181818153323</v>
      </c>
      <c r="AA28">
        <v>220.21231423998893</v>
      </c>
      <c r="AB28">
        <v>426.3801652888589</v>
      </c>
      <c r="AC28">
        <v>528.79338842931747</v>
      </c>
      <c r="AD28">
        <v>250.94331533663865</v>
      </c>
      <c r="AE28">
        <v>49.190082644628042</v>
      </c>
      <c r="AF28" s="1">
        <v>223.09314375462941</v>
      </c>
      <c r="AG28" s="1">
        <v>177.32231404934853</v>
      </c>
      <c r="AH28" s="1">
        <v>146.67768595016091</v>
      </c>
    </row>
    <row r="29" spans="1:34" x14ac:dyDescent="0.3">
      <c r="A29" s="56">
        <f ca="1">Exceedance!U29</f>
        <v>46905</v>
      </c>
      <c r="B29" s="1">
        <v>97.522283229378715</v>
      </c>
      <c r="C29" s="1">
        <v>80.486415672074514</v>
      </c>
      <c r="D29" s="1">
        <v>96.109779293759786</v>
      </c>
      <c r="E29">
        <v>263.86186212005589</v>
      </c>
      <c r="F29">
        <v>50.63388903350252</v>
      </c>
      <c r="G29">
        <v>212.49428365356621</v>
      </c>
      <c r="H29">
        <v>159.71969842078636</v>
      </c>
      <c r="I29">
        <v>285.06878364087709</v>
      </c>
      <c r="J29">
        <v>239.16281308845936</v>
      </c>
      <c r="K29">
        <v>352.66254087769892</v>
      </c>
      <c r="L29">
        <v>58.168352565502495</v>
      </c>
      <c r="M29">
        <v>60.587310319379618</v>
      </c>
      <c r="N29">
        <v>76.439906463659185</v>
      </c>
      <c r="O29">
        <v>65.189758908363345</v>
      </c>
      <c r="P29">
        <v>104.18487397954272</v>
      </c>
      <c r="Q29">
        <v>207.10150690267082</v>
      </c>
      <c r="R29">
        <v>101.08032309477359</v>
      </c>
      <c r="S29">
        <v>47.603305785123915</v>
      </c>
      <c r="T29">
        <v>85.649605882748233</v>
      </c>
      <c r="U29">
        <v>242.66208460275149</v>
      </c>
      <c r="V29">
        <v>197.55371900796996</v>
      </c>
      <c r="W29">
        <v>505.78512396652161</v>
      </c>
      <c r="X29">
        <v>89.056807907242288</v>
      </c>
      <c r="Y29">
        <v>47.603305785123915</v>
      </c>
      <c r="Z29">
        <v>178.7953851887101</v>
      </c>
      <c r="AA29">
        <v>96.980898979303461</v>
      </c>
      <c r="AB29">
        <v>168.56808437639938</v>
      </c>
      <c r="AC29">
        <v>271.68118927863588</v>
      </c>
      <c r="AD29">
        <v>136.15609728017864</v>
      </c>
      <c r="AE29">
        <v>388.29752066080181</v>
      </c>
      <c r="AF29" s="1">
        <v>83.383141238523066</v>
      </c>
      <c r="AG29" s="1">
        <v>108.44753242173913</v>
      </c>
      <c r="AH29" s="1">
        <v>53.662032591788495</v>
      </c>
    </row>
    <row r="30" spans="1:34" x14ac:dyDescent="0.3">
      <c r="A30" s="56">
        <f ca="1">Exceedance!U30</f>
        <v>46935</v>
      </c>
      <c r="B30" s="1">
        <v>99.159411123545993</v>
      </c>
      <c r="C30" s="1">
        <v>81.545343512187429</v>
      </c>
      <c r="D30" s="1">
        <v>97.694248493367397</v>
      </c>
      <c r="E30">
        <v>105.51928217304264</v>
      </c>
      <c r="F30">
        <v>99.374034082659392</v>
      </c>
      <c r="G30">
        <v>144.53178556265982</v>
      </c>
      <c r="H30">
        <v>138.75304922828198</v>
      </c>
      <c r="I30">
        <v>178.38439428938773</v>
      </c>
      <c r="J30">
        <v>111.7723297182319</v>
      </c>
      <c r="K30">
        <v>143.72753164815384</v>
      </c>
      <c r="L30">
        <v>93.294531403354043</v>
      </c>
      <c r="M30">
        <v>62.433457112580662</v>
      </c>
      <c r="N30">
        <v>62.793420461930822</v>
      </c>
      <c r="O30">
        <v>49.190082644628042</v>
      </c>
      <c r="P30">
        <v>92.58682644628098</v>
      </c>
      <c r="Q30">
        <v>102.06489859867654</v>
      </c>
      <c r="R30">
        <v>74.851826446280896</v>
      </c>
      <c r="S30">
        <v>57.304379202740236</v>
      </c>
      <c r="T30">
        <v>66.785365313171638</v>
      </c>
      <c r="U30">
        <v>86.219423642268538</v>
      </c>
      <c r="V30">
        <v>49.190082644628042</v>
      </c>
      <c r="W30">
        <v>218.27153833653904</v>
      </c>
      <c r="X30">
        <v>116.57982644628092</v>
      </c>
      <c r="Y30">
        <v>49.190082644628042</v>
      </c>
      <c r="Z30">
        <v>74.175971683449589</v>
      </c>
      <c r="AA30">
        <v>98.74030232695948</v>
      </c>
      <c r="AB30">
        <v>167.20759761638152</v>
      </c>
      <c r="AC30">
        <v>158.50559950150273</v>
      </c>
      <c r="AD30">
        <v>136.08713950855901</v>
      </c>
      <c r="AE30">
        <v>108.59726509819635</v>
      </c>
      <c r="AF30" s="1">
        <v>84.588942972472765</v>
      </c>
      <c r="AG30" s="1">
        <v>93.269810756320481</v>
      </c>
      <c r="AH30" s="1">
        <v>69.498285969355081</v>
      </c>
    </row>
    <row r="31" spans="1:34" x14ac:dyDescent="0.3">
      <c r="A31" s="56">
        <f ca="1">Exceedance!U31</f>
        <v>46966</v>
      </c>
      <c r="B31" s="1">
        <v>100.9008264462809</v>
      </c>
      <c r="C31" s="1">
        <v>100.9008264462809</v>
      </c>
      <c r="D31" s="1">
        <v>100.9008264462809</v>
      </c>
      <c r="E31">
        <v>103.69794273492199</v>
      </c>
      <c r="F31">
        <v>93.365531868591049</v>
      </c>
      <c r="G31">
        <v>141.49934824214679</v>
      </c>
      <c r="H31">
        <v>136.77776859504115</v>
      </c>
      <c r="I31">
        <v>176.30020288907275</v>
      </c>
      <c r="J31">
        <v>109.20530960406739</v>
      </c>
      <c r="K31">
        <v>141.34871022323827</v>
      </c>
      <c r="L31">
        <v>87.527721231885522</v>
      </c>
      <c r="M31">
        <v>49.190082644628042</v>
      </c>
      <c r="N31">
        <v>49.190082644628042</v>
      </c>
      <c r="O31">
        <v>49.190082644628042</v>
      </c>
      <c r="P31">
        <v>111.11682644628091</v>
      </c>
      <c r="Q31">
        <v>106.23582644628083</v>
      </c>
      <c r="R31">
        <v>105.476826446281</v>
      </c>
      <c r="S31">
        <v>52.998133814850235</v>
      </c>
      <c r="T31">
        <v>90.886826446280836</v>
      </c>
      <c r="U31">
        <v>93.274826446280841</v>
      </c>
      <c r="V31">
        <v>88.041707494741715</v>
      </c>
      <c r="W31">
        <v>159.33276775658007</v>
      </c>
      <c r="X31">
        <v>113.70582644628084</v>
      </c>
      <c r="Y31">
        <v>49.190082644628042</v>
      </c>
      <c r="Z31">
        <v>82.25882644628085</v>
      </c>
      <c r="AA31">
        <v>110.0998264462809</v>
      </c>
      <c r="AB31">
        <v>166.23586730785081</v>
      </c>
      <c r="AC31">
        <v>163.97604958677664</v>
      </c>
      <c r="AD31">
        <v>134.43626271625297</v>
      </c>
      <c r="AE31">
        <v>88.214826446280881</v>
      </c>
      <c r="AF31" s="1">
        <v>107.86682644628084</v>
      </c>
      <c r="AG31" s="1">
        <v>106.10082644628085</v>
      </c>
      <c r="AH31" s="1">
        <v>64.677067124983367</v>
      </c>
    </row>
    <row r="32" spans="1:34" x14ac:dyDescent="0.3">
      <c r="A32" s="56">
        <f ca="1">Exceedance!U32</f>
        <v>46997</v>
      </c>
      <c r="B32" s="1">
        <v>103.03305785123958</v>
      </c>
      <c r="C32" s="1">
        <v>103.03305785123958</v>
      </c>
      <c r="D32" s="1">
        <v>103.03305785123958</v>
      </c>
      <c r="E32">
        <v>98.570619787569527</v>
      </c>
      <c r="F32">
        <v>84.147601419165298</v>
      </c>
      <c r="G32">
        <v>135.24971723280217</v>
      </c>
      <c r="H32">
        <v>137.14274380165278</v>
      </c>
      <c r="I32">
        <v>168.96852713946765</v>
      </c>
      <c r="J32">
        <v>104.07940564509171</v>
      </c>
      <c r="K32">
        <v>137.50474380165278</v>
      </c>
      <c r="L32">
        <v>78.526773567514539</v>
      </c>
      <c r="M32">
        <v>47.603305785123929</v>
      </c>
      <c r="N32">
        <v>47.603305785123929</v>
      </c>
      <c r="O32">
        <v>47.603305785123929</v>
      </c>
      <c r="P32">
        <v>98.398057851239557</v>
      </c>
      <c r="Q32">
        <v>106.37905785123958</v>
      </c>
      <c r="R32">
        <v>89.718057851239578</v>
      </c>
      <c r="S32">
        <v>47.603305785123929</v>
      </c>
      <c r="T32">
        <v>95.677057851239567</v>
      </c>
      <c r="U32">
        <v>99.477057851239579</v>
      </c>
      <c r="V32">
        <v>78.958071434059974</v>
      </c>
      <c r="W32">
        <v>152.4043266473694</v>
      </c>
      <c r="X32">
        <v>108.36705785123957</v>
      </c>
      <c r="Y32">
        <v>47.603305785123929</v>
      </c>
      <c r="Z32">
        <v>83.11305785123956</v>
      </c>
      <c r="AA32">
        <v>107.15205785123958</v>
      </c>
      <c r="AB32">
        <v>159.87869805315142</v>
      </c>
      <c r="AC32">
        <v>160.17698347107424</v>
      </c>
      <c r="AD32">
        <v>128.70723909765422</v>
      </c>
      <c r="AE32">
        <v>99.300057851239572</v>
      </c>
      <c r="AF32" s="1">
        <v>104.02005785123957</v>
      </c>
      <c r="AG32" s="1">
        <v>101.38005785123956</v>
      </c>
      <c r="AH32" s="1">
        <v>57.712158259945554</v>
      </c>
    </row>
    <row r="33" spans="1:34" x14ac:dyDescent="0.3">
      <c r="A33" s="56">
        <f ca="1">Exceedance!U33</f>
        <v>47027</v>
      </c>
      <c r="B33" s="1">
        <v>55.662309915095911</v>
      </c>
      <c r="C33" s="1">
        <v>74.231404958677601</v>
      </c>
      <c r="D33" s="1">
        <v>66.231404958677615</v>
      </c>
      <c r="E33">
        <v>60.075674365348554</v>
      </c>
      <c r="F33">
        <v>49.190082644628063</v>
      </c>
      <c r="G33">
        <v>104.99724793388418</v>
      </c>
      <c r="H33">
        <v>121.27324793388416</v>
      </c>
      <c r="I33">
        <v>110.67768595041312</v>
      </c>
      <c r="J33">
        <v>63.534396622223404</v>
      </c>
      <c r="K33">
        <v>126.44324793388417</v>
      </c>
      <c r="L33">
        <v>49.190082644628063</v>
      </c>
      <c r="M33">
        <v>49.190082644628063</v>
      </c>
      <c r="N33">
        <v>49.190082644628063</v>
      </c>
      <c r="O33">
        <v>49.190082644628063</v>
      </c>
      <c r="P33">
        <v>56.15740495867761</v>
      </c>
      <c r="Q33">
        <v>64.376404958677611</v>
      </c>
      <c r="R33">
        <v>49.190082644628063</v>
      </c>
      <c r="S33">
        <v>49.190082644628063</v>
      </c>
      <c r="T33">
        <v>49.190082644628063</v>
      </c>
      <c r="U33">
        <v>57.16940495867761</v>
      </c>
      <c r="V33">
        <v>49.190082644628063</v>
      </c>
      <c r="W33">
        <v>133.4322892561982</v>
      </c>
      <c r="X33">
        <v>49.190082644628063</v>
      </c>
      <c r="Y33">
        <v>49.190082644628063</v>
      </c>
      <c r="Z33">
        <v>56.363404958677606</v>
      </c>
      <c r="AA33">
        <v>77.295404958677608</v>
      </c>
      <c r="AB33">
        <v>98.515723815626671</v>
      </c>
      <c r="AC33">
        <v>130.90328925619821</v>
      </c>
      <c r="AD33">
        <v>78.95608438026818</v>
      </c>
      <c r="AE33">
        <v>69.84340495867761</v>
      </c>
      <c r="AF33" s="1">
        <v>64.410404958677617</v>
      </c>
      <c r="AG33" s="1">
        <v>74.189404958677613</v>
      </c>
      <c r="AH33" s="1">
        <v>49.190082644628063</v>
      </c>
    </row>
    <row r="34" spans="1:34" x14ac:dyDescent="0.3">
      <c r="A34" s="56">
        <f ca="1">Exceedance!U34</f>
        <v>47058</v>
      </c>
      <c r="B34" s="1">
        <v>56.800639402997412</v>
      </c>
      <c r="C34" s="1">
        <v>64.256198347107357</v>
      </c>
      <c r="D34" s="1">
        <v>59.256198347107365</v>
      </c>
      <c r="E34">
        <v>61.373312771813332</v>
      </c>
      <c r="F34">
        <v>47.603305785123929</v>
      </c>
      <c r="G34">
        <v>104.11991735537177</v>
      </c>
      <c r="H34">
        <v>91.476917355371768</v>
      </c>
      <c r="I34">
        <v>118.88457024793375</v>
      </c>
      <c r="J34">
        <v>64.923059395171705</v>
      </c>
      <c r="K34">
        <v>118.33991735537177</v>
      </c>
      <c r="L34">
        <v>47.603305785123929</v>
      </c>
      <c r="M34">
        <v>47.603305785123929</v>
      </c>
      <c r="N34">
        <v>47.603305785123929</v>
      </c>
      <c r="O34">
        <v>47.603305785123929</v>
      </c>
      <c r="P34">
        <v>47.603305785123929</v>
      </c>
      <c r="Q34">
        <v>62.421198347107371</v>
      </c>
      <c r="R34">
        <v>47.603305785123929</v>
      </c>
      <c r="S34">
        <v>47.603305785123929</v>
      </c>
      <c r="T34">
        <v>47.603305785123929</v>
      </c>
      <c r="U34">
        <v>54.296198347107364</v>
      </c>
      <c r="V34">
        <v>47.603305785123929</v>
      </c>
      <c r="W34">
        <v>126.85057024793375</v>
      </c>
      <c r="X34">
        <v>47.603305785123929</v>
      </c>
      <c r="Y34">
        <v>47.603305785123929</v>
      </c>
      <c r="Z34">
        <v>55.492198347107369</v>
      </c>
      <c r="AA34">
        <v>67.025198347107363</v>
      </c>
      <c r="AB34">
        <v>101.1897333130713</v>
      </c>
      <c r="AC34">
        <v>134.72657024793372</v>
      </c>
      <c r="AD34">
        <v>80.944964590342678</v>
      </c>
      <c r="AE34">
        <v>60.974198347107361</v>
      </c>
      <c r="AF34" s="1">
        <v>52.164198347107359</v>
      </c>
      <c r="AG34" s="1">
        <v>65.116198347107357</v>
      </c>
      <c r="AH34" s="1">
        <v>47.603305785123929</v>
      </c>
    </row>
    <row r="35" spans="1:34" x14ac:dyDescent="0.3">
      <c r="A35" s="56">
        <f ca="1">Exceedance!U35</f>
        <v>47088</v>
      </c>
      <c r="B35" s="1">
        <v>122.57024793388416</v>
      </c>
      <c r="C35" s="1">
        <v>90.289256198347019</v>
      </c>
      <c r="D35" s="1">
        <v>122.57024793388416</v>
      </c>
      <c r="E35">
        <v>121.39924793388417</v>
      </c>
      <c r="F35">
        <v>70.600404958677615</v>
      </c>
      <c r="G35">
        <v>145.60780991735521</v>
      </c>
      <c r="H35">
        <v>138.52280991735523</v>
      </c>
      <c r="I35">
        <v>181.99761157024773</v>
      </c>
      <c r="J35">
        <v>108.28924793388417</v>
      </c>
      <c r="K35">
        <v>160.24680991735522</v>
      </c>
      <c r="L35">
        <v>65.873101014197005</v>
      </c>
      <c r="M35">
        <v>49.190082644628063</v>
      </c>
      <c r="N35">
        <v>49.190082644628063</v>
      </c>
      <c r="O35">
        <v>49.190082644628063</v>
      </c>
      <c r="P35">
        <v>49.190082644628063</v>
      </c>
      <c r="Q35">
        <v>125.49824793388417</v>
      </c>
      <c r="R35">
        <v>85.777256198347004</v>
      </c>
      <c r="S35">
        <v>49.190082644628063</v>
      </c>
      <c r="T35">
        <v>49.190082644628063</v>
      </c>
      <c r="U35">
        <v>102.55226224205758</v>
      </c>
      <c r="V35">
        <v>60.16040495867761</v>
      </c>
      <c r="W35">
        <v>182.21461157024774</v>
      </c>
      <c r="X35">
        <v>49.190082644628063</v>
      </c>
      <c r="Y35">
        <v>49.190082644628063</v>
      </c>
      <c r="Z35">
        <v>84.753256198347017</v>
      </c>
      <c r="AA35">
        <v>119.45169613349225</v>
      </c>
      <c r="AB35">
        <v>123.60924793388416</v>
      </c>
      <c r="AC35">
        <v>185.44561157024776</v>
      </c>
      <c r="AD35">
        <v>128.46124793388415</v>
      </c>
      <c r="AE35">
        <v>91.365369345813377</v>
      </c>
      <c r="AF35" s="1">
        <v>95.394225562415329</v>
      </c>
      <c r="AG35" s="1">
        <v>110.18126180398653</v>
      </c>
      <c r="AH35" s="1">
        <v>49.190082644628063</v>
      </c>
    </row>
    <row r="36" spans="1:34" x14ac:dyDescent="0.3">
      <c r="A36" s="56">
        <f ca="1">Exceedance!U36</f>
        <v>47119</v>
      </c>
      <c r="B36" s="1">
        <v>121.86156152592893</v>
      </c>
      <c r="C36" s="1">
        <v>90.289256198347019</v>
      </c>
      <c r="D36" s="1">
        <v>113.84778635303259</v>
      </c>
      <c r="E36" s="1">
        <v>123.29024793388416</v>
      </c>
      <c r="F36" s="1">
        <v>91.885256198347022</v>
      </c>
      <c r="G36" s="1">
        <v>118.12224793388417</v>
      </c>
      <c r="H36" s="1">
        <v>113.53624793388417</v>
      </c>
      <c r="I36" s="1">
        <v>153.39880991735521</v>
      </c>
      <c r="J36" s="1">
        <v>118.29224793388417</v>
      </c>
      <c r="K36" s="1">
        <v>119.72624793388417</v>
      </c>
      <c r="L36" s="1">
        <v>49.190082644628063</v>
      </c>
      <c r="M36" s="1">
        <v>49.190082644628063</v>
      </c>
      <c r="N36" s="1">
        <v>49.190082644628063</v>
      </c>
      <c r="O36" s="1">
        <v>49.190082644628063</v>
      </c>
      <c r="P36" s="1">
        <v>49.190082644628063</v>
      </c>
      <c r="Q36" s="1">
        <v>120.70056840670694</v>
      </c>
      <c r="R36" s="1">
        <v>90.731256198347026</v>
      </c>
      <c r="S36" s="1">
        <v>49.190082644628063</v>
      </c>
      <c r="T36" s="1">
        <v>49.190082644628063</v>
      </c>
      <c r="U36" s="1">
        <v>92.239177616094608</v>
      </c>
      <c r="V36" s="1">
        <v>49.190082644628063</v>
      </c>
      <c r="W36" s="1">
        <v>151.2848099173552</v>
      </c>
      <c r="X36" s="1">
        <v>49.190082644628063</v>
      </c>
      <c r="Y36" s="1">
        <v>49.190082644628063</v>
      </c>
      <c r="Z36" s="1">
        <v>88.013256198347008</v>
      </c>
      <c r="AA36" s="1">
        <v>108.28848602826498</v>
      </c>
      <c r="AB36" s="1">
        <v>161.40480991735521</v>
      </c>
      <c r="AC36" s="1">
        <v>157.38980991735522</v>
      </c>
      <c r="AD36" s="1">
        <v>166.54980991735522</v>
      </c>
      <c r="AE36" s="1">
        <v>90.031256198347023</v>
      </c>
      <c r="AF36" s="1">
        <v>90.452256198347001</v>
      </c>
      <c r="AG36" s="1">
        <v>99.469550861970191</v>
      </c>
      <c r="AH36" s="1">
        <v>49.190082644628063</v>
      </c>
    </row>
    <row r="37" spans="1:34" x14ac:dyDescent="0.3">
      <c r="A37" s="56">
        <f ca="1">Exceedance!U37</f>
        <v>47150</v>
      </c>
      <c r="B37" s="1">
        <v>101.15755123039979</v>
      </c>
      <c r="C37" s="1">
        <v>79.132231404958603</v>
      </c>
      <c r="D37" s="1">
        <v>94.435953194692701</v>
      </c>
      <c r="E37" s="1">
        <v>111.63825619834699</v>
      </c>
      <c r="F37" s="1">
        <v>71.227231404958602</v>
      </c>
      <c r="G37" s="1">
        <v>99.084256198346992</v>
      </c>
      <c r="H37" s="1">
        <v>106.49125619834699</v>
      </c>
      <c r="I37" s="1">
        <v>102.219256198347</v>
      </c>
      <c r="J37" s="1">
        <v>103.52725619834698</v>
      </c>
      <c r="K37" s="1">
        <v>97.984256198346984</v>
      </c>
      <c r="L37" s="1">
        <v>85.809231404958595</v>
      </c>
      <c r="M37" s="1">
        <v>59.888636363636309</v>
      </c>
      <c r="N37" s="1">
        <v>78.942231404958605</v>
      </c>
      <c r="O37" s="1">
        <v>83.844231404958592</v>
      </c>
      <c r="P37" s="1">
        <v>73.440231404958595</v>
      </c>
      <c r="Q37" s="1">
        <v>100.17505379939645</v>
      </c>
      <c r="R37" s="1">
        <v>76.725231404958592</v>
      </c>
      <c r="S37" s="1">
        <v>58.060636363636306</v>
      </c>
      <c r="T37" s="1">
        <v>76.458231404958596</v>
      </c>
      <c r="U37" s="1">
        <v>82.273231404958594</v>
      </c>
      <c r="V37" s="1">
        <v>80.3222314049586</v>
      </c>
      <c r="W37" s="1">
        <v>104.624256198347</v>
      </c>
      <c r="X37" s="1">
        <v>58.206636363636292</v>
      </c>
      <c r="Y37" s="1">
        <v>81.898231404958594</v>
      </c>
      <c r="Z37" s="1">
        <v>54.972231404958592</v>
      </c>
      <c r="AA37" s="1">
        <v>89.826380876863837</v>
      </c>
      <c r="AB37" s="1">
        <v>150.89916528925602</v>
      </c>
      <c r="AC37" s="1">
        <v>102.32825619834699</v>
      </c>
      <c r="AD37" s="1">
        <v>149.36557024793373</v>
      </c>
      <c r="AE37" s="1">
        <v>82.386231404958593</v>
      </c>
      <c r="AF37" s="1">
        <v>80.921231404958604</v>
      </c>
      <c r="AG37" s="1">
        <v>84.085231404958591</v>
      </c>
      <c r="AH37" s="1">
        <v>88.108231404958602</v>
      </c>
    </row>
    <row r="38" spans="1:34" x14ac:dyDescent="0.3">
      <c r="A38" s="56">
        <f ca="1">Exceedance!U38</f>
        <v>47178</v>
      </c>
      <c r="B38" s="1">
        <v>78.55647989330167</v>
      </c>
      <c r="C38" s="1">
        <v>49.190082644628063</v>
      </c>
      <c r="D38" s="1">
        <v>73.25142430392043</v>
      </c>
      <c r="E38" s="1">
        <v>93.721154192993026</v>
      </c>
      <c r="F38" s="1">
        <v>49.190082644628063</v>
      </c>
      <c r="G38" s="1">
        <v>176.76859979332156</v>
      </c>
      <c r="H38" s="1">
        <v>158.76925517075676</v>
      </c>
      <c r="I38" s="1">
        <v>284.62430171791493</v>
      </c>
      <c r="J38" s="1">
        <v>122.15055640420681</v>
      </c>
      <c r="K38" s="1">
        <v>151.29002750436266</v>
      </c>
      <c r="L38" s="1">
        <v>49.190082644628063</v>
      </c>
      <c r="M38" s="1">
        <v>49.190082644628063</v>
      </c>
      <c r="N38" s="1">
        <v>49.190082644628063</v>
      </c>
      <c r="O38" s="1">
        <v>49.190082644628063</v>
      </c>
      <c r="P38" s="1">
        <v>49.190082644628063</v>
      </c>
      <c r="Q38" s="1">
        <v>77.77033435774419</v>
      </c>
      <c r="R38" s="1">
        <v>49.190082644628063</v>
      </c>
      <c r="S38" s="1">
        <v>49.190082644628063</v>
      </c>
      <c r="T38" s="1">
        <v>49.190082644628063</v>
      </c>
      <c r="U38" s="1">
        <v>56.046401117040453</v>
      </c>
      <c r="V38" s="1">
        <v>64.099920423475865</v>
      </c>
      <c r="W38" s="1">
        <v>228.69874994237199</v>
      </c>
      <c r="X38" s="1">
        <v>49.190082644628063</v>
      </c>
      <c r="Y38" s="1">
        <v>49.190082644628063</v>
      </c>
      <c r="Z38" s="1">
        <v>49.190082644628063</v>
      </c>
      <c r="AA38" s="1">
        <v>69.561735598282638</v>
      </c>
      <c r="AB38" s="1">
        <v>304.90333359959203</v>
      </c>
      <c r="AC38" s="1">
        <v>149.79765094576049</v>
      </c>
      <c r="AD38" s="1">
        <v>193.46971206377967</v>
      </c>
      <c r="AE38" s="1">
        <v>49.190082644628063</v>
      </c>
      <c r="AF38" s="1">
        <v>49.190082644628063</v>
      </c>
      <c r="AG38" s="1">
        <v>62.847598915187916</v>
      </c>
      <c r="AH38" s="1">
        <v>49.190082644628063</v>
      </c>
    </row>
    <row r="39" spans="1:34" x14ac:dyDescent="0.3">
      <c r="A39" s="56">
        <f ca="1">Exceedance!U39</f>
        <v>47209</v>
      </c>
      <c r="B39" s="1">
        <v>76.022399896743579</v>
      </c>
      <c r="C39" s="1">
        <v>47.603305785123915</v>
      </c>
      <c r="D39" s="1">
        <v>70.888475132826201</v>
      </c>
      <c r="E39" s="1">
        <v>90.697891154509406</v>
      </c>
      <c r="F39" s="1">
        <v>47.603305785123915</v>
      </c>
      <c r="G39" s="1">
        <v>171.06638689676271</v>
      </c>
      <c r="H39" s="1">
        <v>153.64766629428078</v>
      </c>
      <c r="I39" s="1">
        <v>275.44287263024017</v>
      </c>
      <c r="J39" s="1">
        <v>118.21021587503881</v>
      </c>
      <c r="K39" s="1">
        <v>146.40970403647998</v>
      </c>
      <c r="L39" s="1">
        <v>47.603305785123915</v>
      </c>
      <c r="M39" s="1">
        <v>47.603305785123915</v>
      </c>
      <c r="N39" s="1">
        <v>47.603305785123915</v>
      </c>
      <c r="O39" s="1">
        <v>62.677685950385147</v>
      </c>
      <c r="P39" s="1">
        <v>47.603305785123915</v>
      </c>
      <c r="Q39" s="1">
        <v>75.261613894591136</v>
      </c>
      <c r="R39" s="1">
        <v>47.603305785123915</v>
      </c>
      <c r="S39" s="1">
        <v>47.603305785123915</v>
      </c>
      <c r="T39" s="1">
        <v>47.603305785123915</v>
      </c>
      <c r="U39" s="1">
        <v>54.238452693910091</v>
      </c>
      <c r="V39" s="1">
        <v>62.032181054976633</v>
      </c>
      <c r="W39" s="1">
        <v>126.688711123903</v>
      </c>
      <c r="X39" s="1">
        <v>47.603305785123915</v>
      </c>
      <c r="Y39" s="1">
        <v>47.603305785123915</v>
      </c>
      <c r="Z39" s="1">
        <v>47.603305785123915</v>
      </c>
      <c r="AA39" s="1">
        <v>67.317808643499276</v>
      </c>
      <c r="AB39" s="1">
        <v>501.25795967198849</v>
      </c>
      <c r="AC39" s="1">
        <v>144.96546865718747</v>
      </c>
      <c r="AD39" s="1">
        <v>90.976833442796121</v>
      </c>
      <c r="AE39" s="1">
        <v>47.603305785123915</v>
      </c>
      <c r="AF39" s="1">
        <v>47.603305785123915</v>
      </c>
      <c r="AG39" s="1">
        <v>59.949435814871308</v>
      </c>
      <c r="AH39" s="1">
        <v>47.603305785123915</v>
      </c>
    </row>
    <row r="40" spans="1:34" x14ac:dyDescent="0.3">
      <c r="A40" s="56">
        <f ca="1">Exceedance!U40</f>
        <v>47239</v>
      </c>
      <c r="B40" s="1">
        <v>313.77292248715327</v>
      </c>
      <c r="C40" s="1">
        <v>304.79338842950915</v>
      </c>
      <c r="D40" s="1">
        <v>311.4341345391465</v>
      </c>
      <c r="E40" s="1">
        <v>199.22130522186811</v>
      </c>
      <c r="F40" s="1">
        <v>388.09917355340599</v>
      </c>
      <c r="G40" s="1">
        <v>433.43615143259967</v>
      </c>
      <c r="H40" s="1">
        <v>427.33515834229291</v>
      </c>
      <c r="I40" s="1">
        <v>478.50218676032313</v>
      </c>
      <c r="J40" s="1">
        <v>312.35446170627472</v>
      </c>
      <c r="K40" s="1">
        <v>206.24673775071122</v>
      </c>
      <c r="L40" s="1">
        <v>94.413223140411716</v>
      </c>
      <c r="M40" s="1">
        <v>114.94214876020438</v>
      </c>
      <c r="N40" s="1">
        <v>295.86776859477015</v>
      </c>
      <c r="O40" s="1">
        <v>191.2709215693705</v>
      </c>
      <c r="P40" s="1">
        <v>295.27272727249829</v>
      </c>
      <c r="Q40" s="1">
        <v>364.78818746570471</v>
      </c>
      <c r="R40" s="1">
        <v>139.14049586753026</v>
      </c>
      <c r="S40" s="1">
        <v>320.85950413196025</v>
      </c>
      <c r="T40" s="1">
        <v>444.62809917317071</v>
      </c>
      <c r="U40" s="1">
        <v>268.01677123929915</v>
      </c>
      <c r="V40" s="1">
        <v>482.20818652496718</v>
      </c>
      <c r="W40" s="1">
        <v>215.47373078099361</v>
      </c>
      <c r="X40" s="1">
        <v>71.107438016486824</v>
      </c>
      <c r="Y40" s="1">
        <v>264.33057851219576</v>
      </c>
      <c r="Z40" s="1">
        <v>198.94214876005032</v>
      </c>
      <c r="AA40" s="1">
        <v>423.23599662996554</v>
      </c>
      <c r="AB40" s="1">
        <v>528.79338842931747</v>
      </c>
      <c r="AC40" s="1">
        <v>261.87131569557016</v>
      </c>
      <c r="AD40" s="1">
        <v>176.22466176729378</v>
      </c>
      <c r="AE40" s="1">
        <v>276.82644628077674</v>
      </c>
      <c r="AF40" s="1">
        <v>132.09917355356478</v>
      </c>
      <c r="AG40" s="1">
        <v>152.02767562971809</v>
      </c>
      <c r="AH40" s="1">
        <v>341.68595041295214</v>
      </c>
    </row>
    <row r="41" spans="1:34" x14ac:dyDescent="0.3">
      <c r="A41" s="56">
        <f ca="1">Exceedance!U41</f>
        <v>47270</v>
      </c>
      <c r="B41" s="1">
        <v>146.36870957346116</v>
      </c>
      <c r="C41" s="1">
        <v>154.49230655374132</v>
      </c>
      <c r="D41" s="1">
        <v>145.61269030680279</v>
      </c>
      <c r="E41" s="1">
        <v>62.834355365924402</v>
      </c>
      <c r="F41" s="1">
        <v>241.91515235594085</v>
      </c>
      <c r="G41" s="1">
        <v>173.77455775163466</v>
      </c>
      <c r="H41" s="1">
        <v>329.83327447755829</v>
      </c>
      <c r="I41" s="1">
        <v>164.56270522786374</v>
      </c>
      <c r="J41" s="1">
        <v>400.75815996419493</v>
      </c>
      <c r="K41" s="1">
        <v>47.603305785123915</v>
      </c>
      <c r="L41" s="1">
        <v>107.40495867750369</v>
      </c>
      <c r="M41" s="1">
        <v>66.347107437918339</v>
      </c>
      <c r="N41" s="1">
        <v>95.80165289239369</v>
      </c>
      <c r="O41" s="1">
        <v>61.040812945761601</v>
      </c>
      <c r="P41" s="1">
        <v>249.31324303537514</v>
      </c>
      <c r="Q41" s="1">
        <v>83.217461349967422</v>
      </c>
      <c r="R41" s="1">
        <v>47.603305785123915</v>
      </c>
      <c r="S41" s="1">
        <v>110.3023205361519</v>
      </c>
      <c r="T41" s="1">
        <v>124.53596225952633</v>
      </c>
      <c r="U41" s="1">
        <v>243.27272727239074</v>
      </c>
      <c r="V41" s="1">
        <v>499.83471074338109</v>
      </c>
      <c r="W41" s="1">
        <v>77.846571579046469</v>
      </c>
      <c r="X41" s="1">
        <v>77.95041322301428</v>
      </c>
      <c r="Y41" s="1">
        <v>260.2199240139804</v>
      </c>
      <c r="Z41" s="1">
        <v>99.345978687732568</v>
      </c>
      <c r="AA41" s="1">
        <v>179.79109457436181</v>
      </c>
      <c r="AB41" s="1">
        <v>271.45142551321317</v>
      </c>
      <c r="AC41" s="1">
        <v>133.66944056901298</v>
      </c>
      <c r="AD41" s="1">
        <v>341.71439032679194</v>
      </c>
      <c r="AE41" s="1">
        <v>166.17497066193934</v>
      </c>
      <c r="AF41" s="1">
        <v>150.93510035093578</v>
      </c>
      <c r="AG41" s="1">
        <v>47.603305785123915</v>
      </c>
      <c r="AH41" s="1">
        <v>237.83019867598381</v>
      </c>
    </row>
    <row r="42" spans="1:34" x14ac:dyDescent="0.3">
      <c r="A42" s="56">
        <f ca="1">Exceedance!U42</f>
        <v>47300</v>
      </c>
      <c r="B42" s="1">
        <v>85.722786691614075</v>
      </c>
      <c r="C42" s="1">
        <v>79.325501526719478</v>
      </c>
      <c r="D42" s="1">
        <v>84.441266016994007</v>
      </c>
      <c r="E42" s="1">
        <v>97.285187144233888</v>
      </c>
      <c r="F42" s="1">
        <v>144.75530926037007</v>
      </c>
      <c r="G42" s="1">
        <v>138.24006808070166</v>
      </c>
      <c r="H42" s="1">
        <v>178.0502626168774</v>
      </c>
      <c r="I42" s="1">
        <v>114.97351295746294</v>
      </c>
      <c r="J42" s="1">
        <v>147.13852036500293</v>
      </c>
      <c r="K42" s="1">
        <v>95.812424027392012</v>
      </c>
      <c r="L42" s="1">
        <v>57.662268131412574</v>
      </c>
      <c r="M42" s="1">
        <v>49.190082644628042</v>
      </c>
      <c r="N42" s="1">
        <v>49.190082644628042</v>
      </c>
      <c r="O42" s="1">
        <v>92.965826446280857</v>
      </c>
      <c r="P42" s="1">
        <v>103.23152314956273</v>
      </c>
      <c r="Q42" s="1">
        <v>84.008470343516194</v>
      </c>
      <c r="R42" s="1">
        <v>61.415428143592536</v>
      </c>
      <c r="S42" s="1">
        <v>62.209639483456591</v>
      </c>
      <c r="T42" s="1">
        <v>67.50931335474904</v>
      </c>
      <c r="U42" s="1">
        <v>49.190082644628042</v>
      </c>
      <c r="V42" s="1">
        <v>240.42003802287286</v>
      </c>
      <c r="W42" s="1">
        <v>116.5928264462809</v>
      </c>
      <c r="X42" s="1">
        <v>52.982163862169735</v>
      </c>
      <c r="Y42" s="1">
        <v>95.47861642568418</v>
      </c>
      <c r="Z42" s="1">
        <v>97.921800140250795</v>
      </c>
      <c r="AA42" s="1">
        <v>175.90339650452975</v>
      </c>
      <c r="AB42" s="1">
        <v>157.76973785780987</v>
      </c>
      <c r="AC42" s="1">
        <v>136.22296539410132</v>
      </c>
      <c r="AD42" s="1">
        <v>93.00885295445309</v>
      </c>
      <c r="AE42" s="1">
        <v>77.084568043560708</v>
      </c>
      <c r="AF42" s="1">
        <v>100.66222325861639</v>
      </c>
      <c r="AG42" s="1">
        <v>76.901909090909044</v>
      </c>
      <c r="AH42" s="1">
        <v>108.64000393948587</v>
      </c>
    </row>
    <row r="43" spans="1:34" x14ac:dyDescent="0.3">
      <c r="A43" s="56">
        <f ca="1">Exceedance!U43</f>
        <v>47331</v>
      </c>
      <c r="B43" s="1">
        <v>100.9008264462809</v>
      </c>
      <c r="C43" s="1">
        <v>100.9008264462809</v>
      </c>
      <c r="D43" s="1">
        <v>100.9008264462809</v>
      </c>
      <c r="E43" s="1">
        <v>91.363956194448761</v>
      </c>
      <c r="F43" s="1">
        <v>141.71014367340933</v>
      </c>
      <c r="G43" s="1">
        <v>136.92976859504114</v>
      </c>
      <c r="H43" s="1">
        <v>175.92225722234284</v>
      </c>
      <c r="I43" s="1">
        <v>112.39510491006759</v>
      </c>
      <c r="J43" s="1">
        <v>144.74830364872264</v>
      </c>
      <c r="K43" s="1">
        <v>89.941178481932496</v>
      </c>
      <c r="L43" s="1">
        <v>53.303002350009379</v>
      </c>
      <c r="M43" s="1">
        <v>49.190082644628042</v>
      </c>
      <c r="N43" s="1">
        <v>49.190082644628042</v>
      </c>
      <c r="O43" s="1">
        <v>111.29782644628082</v>
      </c>
      <c r="P43" s="1">
        <v>105.37982644628084</v>
      </c>
      <c r="Q43" s="1">
        <v>105.3918264462809</v>
      </c>
      <c r="R43" s="1">
        <v>56.937283611038012</v>
      </c>
      <c r="S43" s="1">
        <v>90.753826446280868</v>
      </c>
      <c r="T43" s="1">
        <v>92.37382644628083</v>
      </c>
      <c r="U43" s="1">
        <v>90.260941184553957</v>
      </c>
      <c r="V43" s="1">
        <v>157.10517913817262</v>
      </c>
      <c r="W43" s="1">
        <v>113.58782644628081</v>
      </c>
      <c r="X43" s="1">
        <v>49.190082644628042</v>
      </c>
      <c r="Y43" s="1">
        <v>93.507581482299784</v>
      </c>
      <c r="Z43" s="1">
        <v>109.93282644628084</v>
      </c>
      <c r="AA43" s="1">
        <v>174.95136226750915</v>
      </c>
      <c r="AB43" s="1">
        <v>163.7290495867768</v>
      </c>
      <c r="AC43" s="1">
        <v>134.58129172493292</v>
      </c>
      <c r="AD43" s="1">
        <v>91.177128700946497</v>
      </c>
      <c r="AE43" s="1">
        <v>107.99782644628084</v>
      </c>
      <c r="AF43" s="1">
        <v>105.38182644628087</v>
      </c>
      <c r="AG43" s="1">
        <v>76.318382574515354</v>
      </c>
      <c r="AH43" s="1">
        <v>106.82988003618182</v>
      </c>
    </row>
    <row r="44" spans="1:34" x14ac:dyDescent="0.3">
      <c r="A44" s="56">
        <f ca="1">Exceedance!U44</f>
        <v>47362</v>
      </c>
      <c r="B44" s="1">
        <v>103.03305785123958</v>
      </c>
      <c r="C44" s="1">
        <v>103.03305785123958</v>
      </c>
      <c r="D44" s="1">
        <v>103.03305785123958</v>
      </c>
      <c r="E44" s="1">
        <v>82.311626833239515</v>
      </c>
      <c r="F44" s="1">
        <v>135.45506430975635</v>
      </c>
      <c r="G44" s="1">
        <v>137.18674380165277</v>
      </c>
      <c r="H44" s="1">
        <v>168.59642274968635</v>
      </c>
      <c r="I44" s="1">
        <v>107.1345966012192</v>
      </c>
      <c r="J44" s="1">
        <v>138.45502697591593</v>
      </c>
      <c r="K44" s="1">
        <v>80.757344859357175</v>
      </c>
      <c r="L44" s="1">
        <v>47.603305785123929</v>
      </c>
      <c r="M44" s="1">
        <v>47.603305785123929</v>
      </c>
      <c r="N44" s="1">
        <v>47.603305785123929</v>
      </c>
      <c r="O44" s="1">
        <v>98.514057851239571</v>
      </c>
      <c r="P44" s="1">
        <v>106.01105785123956</v>
      </c>
      <c r="Q44" s="1">
        <v>89.543057851239567</v>
      </c>
      <c r="R44" s="1">
        <v>50.547077558794868</v>
      </c>
      <c r="S44" s="1">
        <v>95.496057851239556</v>
      </c>
      <c r="T44" s="1">
        <v>99.356057851239555</v>
      </c>
      <c r="U44" s="1">
        <v>81.00513795580045</v>
      </c>
      <c r="V44" s="1">
        <v>150.24779269907478</v>
      </c>
      <c r="W44" s="1">
        <v>108.19105785123958</v>
      </c>
      <c r="X44" s="1">
        <v>47.603305785123929</v>
      </c>
      <c r="Y44" s="1">
        <v>88.972199879379517</v>
      </c>
      <c r="Z44" s="1">
        <v>106.95305785123958</v>
      </c>
      <c r="AA44" s="1">
        <v>168.33220135439032</v>
      </c>
      <c r="AB44" s="1">
        <v>160.40298347107424</v>
      </c>
      <c r="AC44" s="1">
        <v>128.84778061080121</v>
      </c>
      <c r="AD44" s="1">
        <v>98.86505785123957</v>
      </c>
      <c r="AE44" s="1">
        <v>104.04305785123957</v>
      </c>
      <c r="AF44" s="1">
        <v>100.70605785123958</v>
      </c>
      <c r="AG44" s="1">
        <v>68.448290573394431</v>
      </c>
      <c r="AH44" s="1">
        <v>101.60940184321719</v>
      </c>
    </row>
    <row r="45" spans="1:34" x14ac:dyDescent="0.3">
      <c r="A45" s="56">
        <f ca="1">Exceedance!U45</f>
        <v>47392</v>
      </c>
      <c r="B45" s="1">
        <v>54.231404958677608</v>
      </c>
      <c r="C45" s="1">
        <v>74.231404958677601</v>
      </c>
      <c r="D45" s="1">
        <v>66.231404958677615</v>
      </c>
      <c r="E45" s="1">
        <v>49.190082644628063</v>
      </c>
      <c r="F45" s="1">
        <v>104.41924793388415</v>
      </c>
      <c r="G45" s="1">
        <v>121.34424793388416</v>
      </c>
      <c r="H45" s="1">
        <v>110.67768595041312</v>
      </c>
      <c r="I45" s="1">
        <v>65.423041921261827</v>
      </c>
      <c r="J45" s="1">
        <v>125.71424793388417</v>
      </c>
      <c r="K45" s="1">
        <v>49.190082644628063</v>
      </c>
      <c r="L45" s="1">
        <v>49.190082644628063</v>
      </c>
      <c r="M45" s="1">
        <v>49.190082644628063</v>
      </c>
      <c r="N45" s="1">
        <v>49.190082644628063</v>
      </c>
      <c r="O45" s="1">
        <v>49.190082644628063</v>
      </c>
      <c r="P45" s="1">
        <v>64.135404958677611</v>
      </c>
      <c r="Q45" s="1">
        <v>49.190082644628063</v>
      </c>
      <c r="R45" s="1">
        <v>49.190082644628063</v>
      </c>
      <c r="S45" s="1">
        <v>49.190082644628063</v>
      </c>
      <c r="T45" s="1">
        <v>57.548404958677615</v>
      </c>
      <c r="U45" s="1">
        <v>49.190082644628063</v>
      </c>
      <c r="V45" s="1">
        <v>133.07828925619819</v>
      </c>
      <c r="W45" s="1">
        <v>49.190082644628063</v>
      </c>
      <c r="X45" s="1">
        <v>49.190082644628063</v>
      </c>
      <c r="Y45" s="1">
        <v>56.638404958677611</v>
      </c>
      <c r="Z45" s="1">
        <v>77.115404958677615</v>
      </c>
      <c r="AA45" s="1">
        <v>103.77259893099301</v>
      </c>
      <c r="AB45" s="1">
        <v>131.13628925619821</v>
      </c>
      <c r="AC45" s="1">
        <v>79.04310619301873</v>
      </c>
      <c r="AD45" s="1">
        <v>69.359404958677615</v>
      </c>
      <c r="AE45" s="1">
        <v>64.501404958677611</v>
      </c>
      <c r="AF45" s="1">
        <v>73.850404958677615</v>
      </c>
      <c r="AG45" s="1">
        <v>49.190082644628063</v>
      </c>
      <c r="AH45" s="1">
        <v>61.961432632976546</v>
      </c>
    </row>
    <row r="46" spans="1:34" x14ac:dyDescent="0.3">
      <c r="A46" s="56">
        <f ca="1">Exceedance!U46</f>
        <v>47423</v>
      </c>
      <c r="B46" s="1">
        <v>52.256198347107365</v>
      </c>
      <c r="C46" s="1">
        <v>64.256198347107357</v>
      </c>
      <c r="D46" s="1">
        <v>59.256198347107365</v>
      </c>
      <c r="E46" s="1">
        <v>47.603305785123929</v>
      </c>
      <c r="F46" s="1">
        <v>103.42791735537179</v>
      </c>
      <c r="G46" s="1">
        <v>91.412917355371775</v>
      </c>
      <c r="H46" s="1">
        <v>117.30257024793373</v>
      </c>
      <c r="I46" s="1">
        <v>66.876259438734351</v>
      </c>
      <c r="J46" s="1">
        <v>117.56291735537178</v>
      </c>
      <c r="K46" s="1">
        <v>47.603305785123929</v>
      </c>
      <c r="L46" s="1">
        <v>47.603305785123929</v>
      </c>
      <c r="M46" s="1">
        <v>47.603305785123929</v>
      </c>
      <c r="N46" s="1">
        <v>47.603305785123929</v>
      </c>
      <c r="O46" s="1">
        <v>47.603305785123929</v>
      </c>
      <c r="P46" s="1">
        <v>61.568198347107369</v>
      </c>
      <c r="Q46" s="1">
        <v>47.603305785123929</v>
      </c>
      <c r="R46" s="1">
        <v>47.603305785123929</v>
      </c>
      <c r="S46" s="1">
        <v>47.603305785123929</v>
      </c>
      <c r="T46" s="1">
        <v>53.795198347107359</v>
      </c>
      <c r="U46" s="1">
        <v>47.603305785123929</v>
      </c>
      <c r="V46" s="1">
        <v>126.39257024793373</v>
      </c>
      <c r="W46" s="1">
        <v>47.603305785123929</v>
      </c>
      <c r="X46" s="1">
        <v>47.603305785123929</v>
      </c>
      <c r="Y46" s="1">
        <v>55.585198347107365</v>
      </c>
      <c r="Z46" s="1">
        <v>66.677198347107364</v>
      </c>
      <c r="AA46" s="1">
        <v>106.63605489713261</v>
      </c>
      <c r="AB46" s="1">
        <v>134.82857024793373</v>
      </c>
      <c r="AC46" s="1">
        <v>81.03392144352685</v>
      </c>
      <c r="AD46" s="1">
        <v>60.442198347107364</v>
      </c>
      <c r="AE46" s="1">
        <v>52.100198347107359</v>
      </c>
      <c r="AF46" s="1">
        <v>64.256198347107357</v>
      </c>
      <c r="AG46" s="1">
        <v>47.603305785123929</v>
      </c>
      <c r="AH46" s="1">
        <v>63.316715560795984</v>
      </c>
    </row>
    <row r="47" spans="1:34" x14ac:dyDescent="0.3">
      <c r="A47" s="56">
        <f ca="1">Exceedance!U47</f>
        <v>47453</v>
      </c>
      <c r="B47" s="1">
        <v>102.61547897996994</v>
      </c>
      <c r="C47" s="1">
        <v>90.289256198347019</v>
      </c>
      <c r="D47" s="1">
        <v>95.142717842143682</v>
      </c>
      <c r="E47" s="1">
        <v>70.46840495867761</v>
      </c>
      <c r="F47" s="1">
        <v>144.84380991735523</v>
      </c>
      <c r="G47" s="1">
        <v>138.38780991735521</v>
      </c>
      <c r="H47" s="1">
        <v>181.27861157024773</v>
      </c>
      <c r="I47" s="1">
        <v>107.76124793388416</v>
      </c>
      <c r="J47" s="1">
        <v>159.41880991735522</v>
      </c>
      <c r="K47" s="1">
        <v>68.601662847617575</v>
      </c>
      <c r="L47" s="1">
        <v>49.190082644628063</v>
      </c>
      <c r="M47" s="1">
        <v>49.190082644628063</v>
      </c>
      <c r="N47" s="1">
        <v>49.190082644628063</v>
      </c>
      <c r="O47" s="1">
        <v>49.190082644628063</v>
      </c>
      <c r="P47" s="1">
        <v>124.88524793388416</v>
      </c>
      <c r="Q47" s="1">
        <v>85.521256198347018</v>
      </c>
      <c r="R47" s="1">
        <v>49.190082644628063</v>
      </c>
      <c r="S47" s="1">
        <v>49.190082644628063</v>
      </c>
      <c r="T47" s="1">
        <v>49.190082644628063</v>
      </c>
      <c r="U47" s="1">
        <v>59.362404958677608</v>
      </c>
      <c r="V47" s="1">
        <v>181.71261157024773</v>
      </c>
      <c r="W47" s="1">
        <v>49.190082644628063</v>
      </c>
      <c r="X47" s="1">
        <v>49.190082644628063</v>
      </c>
      <c r="Y47" s="1">
        <v>117.09424793388418</v>
      </c>
      <c r="Z47" s="1">
        <v>117.89524920834344</v>
      </c>
      <c r="AA47" s="1">
        <v>123.23124793388416</v>
      </c>
      <c r="AB47" s="1">
        <v>184.71161157024773</v>
      </c>
      <c r="AC47" s="1">
        <v>127.38024793388416</v>
      </c>
      <c r="AD47" s="1">
        <v>115.46177388183735</v>
      </c>
      <c r="AE47" s="1">
        <v>85.70325619834702</v>
      </c>
      <c r="AF47" s="1">
        <v>124.78524793388416</v>
      </c>
      <c r="AG47" s="1">
        <v>49.190082644628063</v>
      </c>
      <c r="AH47" s="1">
        <v>121.21324793388416</v>
      </c>
    </row>
    <row r="48" spans="1:34" x14ac:dyDescent="0.3">
      <c r="A48" s="56">
        <f ca="1">Exceedance!U48</f>
        <v>47484</v>
      </c>
      <c r="B48" s="1">
        <v>92.4256894822215</v>
      </c>
      <c r="C48" s="1">
        <v>90.289256198347019</v>
      </c>
      <c r="D48" s="1">
        <v>90.289256198347019</v>
      </c>
      <c r="E48" s="1">
        <v>91.759256198347018</v>
      </c>
      <c r="F48" s="1">
        <v>117.46424793388417</v>
      </c>
      <c r="G48" s="1">
        <v>113.41624793388416</v>
      </c>
      <c r="H48" s="1">
        <v>152.85880991735522</v>
      </c>
      <c r="I48" s="1">
        <v>117.83624793388417</v>
      </c>
      <c r="J48" s="1">
        <v>118.89724793388416</v>
      </c>
      <c r="K48" s="1">
        <v>49.190082644628063</v>
      </c>
      <c r="L48" s="1">
        <v>49.190082644628063</v>
      </c>
      <c r="M48" s="1">
        <v>49.190082644628063</v>
      </c>
      <c r="N48" s="1">
        <v>49.190082644628063</v>
      </c>
      <c r="O48" s="1">
        <v>49.190082644628063</v>
      </c>
      <c r="P48" s="1">
        <v>122.13124793388418</v>
      </c>
      <c r="Q48" s="1">
        <v>90.498256198347022</v>
      </c>
      <c r="R48" s="1">
        <v>49.190082644628063</v>
      </c>
      <c r="S48" s="1">
        <v>49.190082644628063</v>
      </c>
      <c r="T48" s="1">
        <v>49.190082644628063</v>
      </c>
      <c r="U48" s="1">
        <v>86.064256198347024</v>
      </c>
      <c r="V48" s="1">
        <v>150.80780991735523</v>
      </c>
      <c r="W48" s="1">
        <v>49.190082644628063</v>
      </c>
      <c r="X48" s="1">
        <v>49.190082644628063</v>
      </c>
      <c r="Y48" s="1">
        <v>117.06675161269526</v>
      </c>
      <c r="Z48" s="1">
        <v>106.81494440554992</v>
      </c>
      <c r="AA48" s="1">
        <v>161.04880991735521</v>
      </c>
      <c r="AB48" s="1">
        <v>157.20380991735522</v>
      </c>
      <c r="AC48" s="1">
        <v>165.51680991735523</v>
      </c>
      <c r="AD48" s="1">
        <v>104.46923384296176</v>
      </c>
      <c r="AE48" s="1">
        <v>90.358256198347021</v>
      </c>
      <c r="AF48" s="1">
        <v>116.33584984506122</v>
      </c>
      <c r="AG48" s="1">
        <v>49.190082644628063</v>
      </c>
      <c r="AH48" s="1">
        <v>123.11824793388418</v>
      </c>
    </row>
    <row r="49" spans="1:34" x14ac:dyDescent="0.3">
      <c r="A49" s="56">
        <f ca="1">Exceedance!U49</f>
        <v>47515</v>
      </c>
      <c r="B49" s="1">
        <v>79.132231404958603</v>
      </c>
      <c r="C49" s="1">
        <v>79.132231404958603</v>
      </c>
      <c r="D49" s="1">
        <v>79.132231404958603</v>
      </c>
      <c r="E49" s="1">
        <v>71.103231404958592</v>
      </c>
      <c r="F49" s="1">
        <v>98.412256198346995</v>
      </c>
      <c r="G49" s="1">
        <v>106.39425619834699</v>
      </c>
      <c r="H49" s="1">
        <v>102.25025619834699</v>
      </c>
      <c r="I49" s="1">
        <v>103.12325619834698</v>
      </c>
      <c r="J49" s="1">
        <v>97.175256198347</v>
      </c>
      <c r="K49" s="1">
        <v>85.161231404958585</v>
      </c>
      <c r="L49" s="1">
        <v>59.268636363636304</v>
      </c>
      <c r="M49" s="1">
        <v>78.483231404958602</v>
      </c>
      <c r="N49" s="1">
        <v>83.588231404958591</v>
      </c>
      <c r="O49" s="1">
        <v>73.40123140495858</v>
      </c>
      <c r="P49" s="1">
        <v>104.34611277060934</v>
      </c>
      <c r="Q49" s="1">
        <v>76.507231404958603</v>
      </c>
      <c r="R49" s="1">
        <v>57.830636363636302</v>
      </c>
      <c r="S49" s="1">
        <v>76.202231404958596</v>
      </c>
      <c r="T49" s="1">
        <v>82.114231404958602</v>
      </c>
      <c r="U49" s="1">
        <v>79.715231404958601</v>
      </c>
      <c r="V49" s="1">
        <v>137.54257024793372</v>
      </c>
      <c r="W49" s="1">
        <v>57.9746363636363</v>
      </c>
      <c r="X49" s="1">
        <v>80.4322314049586</v>
      </c>
      <c r="Y49" s="1">
        <v>84.221256198346993</v>
      </c>
      <c r="Z49" s="1">
        <v>88.59094887661044</v>
      </c>
      <c r="AA49" s="1">
        <v>150.48516528925603</v>
      </c>
      <c r="AB49" s="1">
        <v>102.22425619834699</v>
      </c>
      <c r="AC49" s="1">
        <v>148.44757024793373</v>
      </c>
      <c r="AD49" s="1">
        <v>86.531477525602213</v>
      </c>
      <c r="AE49" s="1">
        <v>80.840231404958601</v>
      </c>
      <c r="AF49" s="1">
        <v>96.517332067192655</v>
      </c>
      <c r="AG49" s="1">
        <v>87.469231404958592</v>
      </c>
      <c r="AH49" s="1">
        <v>111.49225619834699</v>
      </c>
    </row>
    <row r="50" spans="1:34" x14ac:dyDescent="0.3">
      <c r="A50" s="56">
        <f ca="1">Exceedance!U50</f>
        <v>47543</v>
      </c>
      <c r="B50" s="1">
        <v>57.70661517756011</v>
      </c>
      <c r="C50" s="1">
        <v>49.190082644628063</v>
      </c>
      <c r="D50" s="1">
        <v>49.190082644628063</v>
      </c>
      <c r="E50" s="1">
        <v>49.190082644628063</v>
      </c>
      <c r="F50" s="1">
        <v>214.53768522603994</v>
      </c>
      <c r="G50" s="1">
        <v>156.66693171290379</v>
      </c>
      <c r="H50" s="1">
        <v>249.07173909118762</v>
      </c>
      <c r="I50" s="1">
        <v>131.64079377699971</v>
      </c>
      <c r="J50" s="1">
        <v>165.85609865350696</v>
      </c>
      <c r="K50" s="1">
        <v>49.190082644628063</v>
      </c>
      <c r="L50" s="1">
        <v>49.190082644628063</v>
      </c>
      <c r="M50" s="1">
        <v>49.190082644628063</v>
      </c>
      <c r="N50" s="1">
        <v>49.190082644628063</v>
      </c>
      <c r="O50" s="1">
        <v>49.190082644628063</v>
      </c>
      <c r="P50" s="1">
        <v>81.070642053246161</v>
      </c>
      <c r="Q50" s="1">
        <v>49.190082644628063</v>
      </c>
      <c r="R50" s="1">
        <v>49.190082644628063</v>
      </c>
      <c r="S50" s="1">
        <v>49.190082644628063</v>
      </c>
      <c r="T50" s="1">
        <v>49.190082644628063</v>
      </c>
      <c r="U50" s="1">
        <v>51.938698088049883</v>
      </c>
      <c r="V50" s="1">
        <v>206.22200841811846</v>
      </c>
      <c r="W50" s="1">
        <v>49.190082644628063</v>
      </c>
      <c r="X50" s="1">
        <v>49.190082644628063</v>
      </c>
      <c r="Y50" s="1">
        <v>80.869190061921117</v>
      </c>
      <c r="Z50" s="1">
        <v>68.58470743955408</v>
      </c>
      <c r="AA50" s="1">
        <v>330.1264412857517</v>
      </c>
      <c r="AB50" s="1">
        <v>146.68509284724723</v>
      </c>
      <c r="AC50" s="1">
        <v>195.2953375702993</v>
      </c>
      <c r="AD50" s="1">
        <v>66.976740439492829</v>
      </c>
      <c r="AE50" s="1">
        <v>49.190082644628063</v>
      </c>
      <c r="AF50" s="1">
        <v>74.866325063949375</v>
      </c>
      <c r="AG50" s="1">
        <v>49.190082644628063</v>
      </c>
      <c r="AH50" s="1">
        <v>102.71972308657161</v>
      </c>
    </row>
    <row r="51" spans="1:34" x14ac:dyDescent="0.3">
      <c r="A51" s="56">
        <f ca="1">Exceedance!U51</f>
        <v>47574</v>
      </c>
      <c r="B51" s="1">
        <v>55.845111462154918</v>
      </c>
      <c r="C51" s="1">
        <v>47.603305785123915</v>
      </c>
      <c r="D51" s="1">
        <v>47.603305785123915</v>
      </c>
      <c r="E51" s="1">
        <v>50.115702479334118</v>
      </c>
      <c r="F51" s="1">
        <v>207.6171147348773</v>
      </c>
      <c r="G51" s="1">
        <v>151.61315972216497</v>
      </c>
      <c r="H51" s="1">
        <v>241.03716686243953</v>
      </c>
      <c r="I51" s="1">
        <v>127.39431655838686</v>
      </c>
      <c r="J51" s="1">
        <v>160.50590192274859</v>
      </c>
      <c r="K51" s="1">
        <v>47.603305785123915</v>
      </c>
      <c r="L51" s="1">
        <v>47.603305785123915</v>
      </c>
      <c r="M51" s="1">
        <v>47.603305785123915</v>
      </c>
      <c r="N51" s="1">
        <v>47.603305785123915</v>
      </c>
      <c r="O51" s="1">
        <v>47.603305785123915</v>
      </c>
      <c r="P51" s="1">
        <v>78.455460051528561</v>
      </c>
      <c r="Q51" s="1">
        <v>47.603305785123915</v>
      </c>
      <c r="R51" s="1">
        <v>47.603305785123915</v>
      </c>
      <c r="S51" s="1">
        <v>64.132231404935268</v>
      </c>
      <c r="T51" s="1">
        <v>47.603305785123915</v>
      </c>
      <c r="U51" s="1">
        <v>50.263256214241849</v>
      </c>
      <c r="V51" s="1">
        <v>103.258386768005</v>
      </c>
      <c r="W51" s="1">
        <v>47.603305785123915</v>
      </c>
      <c r="X51" s="1">
        <v>47.603305785123915</v>
      </c>
      <c r="Y51" s="1">
        <v>78.260506511536605</v>
      </c>
      <c r="Z51" s="1">
        <v>66.372297522149097</v>
      </c>
      <c r="AA51" s="1">
        <v>502.88525694206339</v>
      </c>
      <c r="AB51" s="1">
        <v>141.95331565862634</v>
      </c>
      <c r="AC51" s="1">
        <v>92.855638142699519</v>
      </c>
      <c r="AD51" s="1">
        <v>64.816200425315628</v>
      </c>
      <c r="AE51" s="1">
        <v>47.603305785123915</v>
      </c>
      <c r="AF51" s="1">
        <v>72.425340318338527</v>
      </c>
      <c r="AG51" s="1">
        <v>47.603305785123915</v>
      </c>
      <c r="AH51" s="1">
        <v>99.406183632166019</v>
      </c>
    </row>
    <row r="52" spans="1:34" x14ac:dyDescent="0.3">
      <c r="A52" s="56">
        <f ca="1">Exceedance!U52</f>
        <v>47604</v>
      </c>
      <c r="B52" s="1">
        <v>222.34137529410404</v>
      </c>
      <c r="C52" s="1">
        <v>226.32482595693207</v>
      </c>
      <c r="D52" s="1">
        <v>221.08939208689137</v>
      </c>
      <c r="E52" s="1">
        <v>465.55151515109486</v>
      </c>
      <c r="F52" s="1">
        <v>440.64095965022216</v>
      </c>
      <c r="G52" s="1">
        <v>450.76687331135997</v>
      </c>
      <c r="H52" s="1">
        <v>387.29847169017256</v>
      </c>
      <c r="I52" s="1">
        <v>381.46258718732872</v>
      </c>
      <c r="J52" s="1">
        <v>211.0564149946303</v>
      </c>
      <c r="K52" s="1">
        <v>79.338842975150484</v>
      </c>
      <c r="L52" s="1">
        <v>64.264462809889267</v>
      </c>
      <c r="M52" s="1">
        <v>346.74380165250926</v>
      </c>
      <c r="N52" s="1">
        <v>162.24793388408727</v>
      </c>
      <c r="O52" s="1">
        <v>341.68595041295214</v>
      </c>
      <c r="P52" s="1">
        <v>352.38391894570236</v>
      </c>
      <c r="Q52" s="1">
        <v>146.67768595016085</v>
      </c>
      <c r="R52" s="1">
        <v>327.99999999970078</v>
      </c>
      <c r="S52" s="1">
        <v>471.36822773143484</v>
      </c>
      <c r="T52" s="1">
        <v>308.66115702455039</v>
      </c>
      <c r="U52" s="1">
        <v>481.16205987245746</v>
      </c>
      <c r="V52" s="1">
        <v>210.40556358655778</v>
      </c>
      <c r="W52" s="1">
        <v>101.45454545437724</v>
      </c>
      <c r="X52" s="1">
        <v>279.80165289234702</v>
      </c>
      <c r="Y52" s="1">
        <v>222.35995840607453</v>
      </c>
      <c r="Z52" s="1">
        <v>428.04852010992784</v>
      </c>
      <c r="AA52" s="1">
        <v>528.79338842931747</v>
      </c>
      <c r="AB52" s="1">
        <v>257.6941960246607</v>
      </c>
      <c r="AC52" s="1">
        <v>95.950826080789497</v>
      </c>
      <c r="AD52" s="1">
        <v>219.22295365262303</v>
      </c>
      <c r="AE52" s="1">
        <v>171.50413223128808</v>
      </c>
      <c r="AF52" s="1">
        <v>155.77909861233957</v>
      </c>
      <c r="AG52" s="1">
        <v>326.21487603280087</v>
      </c>
      <c r="AH52" s="1">
        <v>202.65217853555953</v>
      </c>
    </row>
    <row r="53" spans="1:34" x14ac:dyDescent="0.3">
      <c r="A53" s="56">
        <f ca="1">Exceedance!U53</f>
        <v>47635</v>
      </c>
      <c r="B53" s="1">
        <v>97.553134871115759</v>
      </c>
      <c r="C53" s="1">
        <v>89.957038159307359</v>
      </c>
      <c r="D53" s="1">
        <v>95.988835587867882</v>
      </c>
      <c r="E53" s="1">
        <v>167.55720584766414</v>
      </c>
      <c r="F53" s="1">
        <v>155.3364846241607</v>
      </c>
      <c r="G53" s="1">
        <v>315.24750740369439</v>
      </c>
      <c r="H53" s="1">
        <v>294.85174465083804</v>
      </c>
      <c r="I53" s="1">
        <v>353.47770711177986</v>
      </c>
      <c r="J53" s="1">
        <v>58.068491761239834</v>
      </c>
      <c r="K53" s="1">
        <v>127.63466540266403</v>
      </c>
      <c r="L53" s="1">
        <v>125.32541853161159</v>
      </c>
      <c r="M53" s="1">
        <v>60.724748310426108</v>
      </c>
      <c r="N53" s="1">
        <v>97.712180596517385</v>
      </c>
      <c r="O53" s="1">
        <v>207.13916495192836</v>
      </c>
      <c r="P53" s="1">
        <v>100.64188616254293</v>
      </c>
      <c r="Q53" s="1">
        <v>47.603305785123915</v>
      </c>
      <c r="R53" s="1">
        <v>87.57703732051435</v>
      </c>
      <c r="S53" s="1">
        <v>118.25907826047241</v>
      </c>
      <c r="T53" s="1">
        <v>197.55371900796996</v>
      </c>
      <c r="U53" s="1">
        <v>499.83471074338109</v>
      </c>
      <c r="V53" s="1">
        <v>89.056432847645993</v>
      </c>
      <c r="W53" s="1">
        <v>47.603305785123915</v>
      </c>
      <c r="X53" s="1">
        <v>249.15926899713921</v>
      </c>
      <c r="Y53" s="1">
        <v>96.591086558014496</v>
      </c>
      <c r="Z53" s="1">
        <v>174.76638408506739</v>
      </c>
      <c r="AA53" s="1">
        <v>280.29474889798485</v>
      </c>
      <c r="AB53" s="1">
        <v>135.92051393873041</v>
      </c>
      <c r="AC53" s="1">
        <v>409.29943566243458</v>
      </c>
      <c r="AD53" s="1">
        <v>91.456013313194461</v>
      </c>
      <c r="AE53" s="1">
        <v>240.91455600632622</v>
      </c>
      <c r="AF53" s="1">
        <v>47.603305785123915</v>
      </c>
      <c r="AG53" s="1">
        <v>253.65432090837521</v>
      </c>
      <c r="AH53" s="1">
        <v>50.625369452571746</v>
      </c>
    </row>
    <row r="54" spans="1:34" x14ac:dyDescent="0.3">
      <c r="A54" s="56">
        <f ca="1">Exceedance!U54</f>
        <v>47665</v>
      </c>
      <c r="B54" s="1">
        <v>99.191321540664688</v>
      </c>
      <c r="C54" s="1">
        <v>91.348297232747299</v>
      </c>
      <c r="D54" s="1">
        <v>97.569153941512681</v>
      </c>
      <c r="E54" s="1">
        <v>143.43181688945211</v>
      </c>
      <c r="F54" s="1">
        <v>132.95488383756916</v>
      </c>
      <c r="G54" s="1">
        <v>177.15874983564319</v>
      </c>
      <c r="H54" s="1">
        <v>117.80263693082041</v>
      </c>
      <c r="I54" s="1">
        <v>146.64752625004596</v>
      </c>
      <c r="J54" s="1">
        <v>94.245341448701708</v>
      </c>
      <c r="K54" s="1">
        <v>59.627981439676461</v>
      </c>
      <c r="L54" s="1">
        <v>52.199313087166466</v>
      </c>
      <c r="M54" s="1">
        <v>49.190082644628042</v>
      </c>
      <c r="N54" s="1">
        <v>92.804826446280856</v>
      </c>
      <c r="O54" s="1">
        <v>70.829398491386897</v>
      </c>
      <c r="P54" s="1">
        <v>73.719384340402414</v>
      </c>
      <c r="Q54" s="1">
        <v>58.920492201133541</v>
      </c>
      <c r="R54" s="1">
        <v>66.480882949769423</v>
      </c>
      <c r="S54" s="1">
        <v>97.265429202599137</v>
      </c>
      <c r="T54" s="1">
        <v>49.190082644628042</v>
      </c>
      <c r="U54" s="1">
        <v>225.95631992869295</v>
      </c>
      <c r="V54" s="1">
        <v>116.51582644628087</v>
      </c>
      <c r="W54" s="1">
        <v>53.853529882599595</v>
      </c>
      <c r="X54" s="1">
        <v>102.7543487828567</v>
      </c>
      <c r="Y54" s="1">
        <v>98.342835160904315</v>
      </c>
      <c r="Z54" s="1">
        <v>174.36584695138345</v>
      </c>
      <c r="AA54" s="1">
        <v>159.98855891046239</v>
      </c>
      <c r="AB54" s="1">
        <v>135.79606758577651</v>
      </c>
      <c r="AC54" s="1">
        <v>116.13563287728556</v>
      </c>
      <c r="AD54" s="1">
        <v>92.917874076241233</v>
      </c>
      <c r="AE54" s="1">
        <v>82.414644335947287</v>
      </c>
      <c r="AF54" s="1">
        <v>75.926909090909021</v>
      </c>
      <c r="AG54" s="1">
        <v>114.16328183119045</v>
      </c>
      <c r="AH54" s="1">
        <v>98.711297799257039</v>
      </c>
    </row>
    <row r="55" spans="1:34" x14ac:dyDescent="0.3">
      <c r="A55" s="56">
        <f ca="1">Exceedance!U55</f>
        <v>47696</v>
      </c>
      <c r="B55" s="1">
        <v>100.9008264462809</v>
      </c>
      <c r="C55" s="1">
        <v>100.9008264462809</v>
      </c>
      <c r="D55" s="1">
        <v>100.9008264462809</v>
      </c>
      <c r="E55" s="1">
        <v>140.38517517559831</v>
      </c>
      <c r="F55" s="1">
        <v>136.62576859504122</v>
      </c>
      <c r="G55" s="1">
        <v>175.02983485417073</v>
      </c>
      <c r="H55" s="1">
        <v>115.19014802306823</v>
      </c>
      <c r="I55" s="1">
        <v>144.25646380391569</v>
      </c>
      <c r="J55" s="1">
        <v>88.440107969929301</v>
      </c>
      <c r="K55" s="1">
        <v>54.070779138910012</v>
      </c>
      <c r="L55" s="1">
        <v>49.190082644628042</v>
      </c>
      <c r="M55" s="1">
        <v>49.190082644628042</v>
      </c>
      <c r="N55" s="1">
        <v>111.15882644628081</v>
      </c>
      <c r="O55" s="1">
        <v>105.3608264462808</v>
      </c>
      <c r="P55" s="1">
        <v>105.11982644628084</v>
      </c>
      <c r="Q55" s="1">
        <v>54.54713064012364</v>
      </c>
      <c r="R55" s="1">
        <v>90.637826446280826</v>
      </c>
      <c r="S55" s="1">
        <v>94.793120755460137</v>
      </c>
      <c r="T55" s="1">
        <v>80.630455341429396</v>
      </c>
      <c r="U55" s="1">
        <v>159.23527239130485</v>
      </c>
      <c r="V55" s="1">
        <v>113.31682644628086</v>
      </c>
      <c r="W55" s="1">
        <v>49.721988504599821</v>
      </c>
      <c r="X55" s="1">
        <v>100.75943259273349</v>
      </c>
      <c r="Y55" s="1">
        <v>109.94782644628087</v>
      </c>
      <c r="Z55" s="1">
        <v>173.41225889267383</v>
      </c>
      <c r="AA55" s="1">
        <v>163.56704958677665</v>
      </c>
      <c r="AB55" s="1">
        <v>134.11839014535784</v>
      </c>
      <c r="AC55" s="1">
        <v>90.218763873542628</v>
      </c>
      <c r="AD55" s="1">
        <v>107.78282644628085</v>
      </c>
      <c r="AE55" s="1">
        <v>105.34882644628092</v>
      </c>
      <c r="AF55" s="1">
        <v>76.548679552217195</v>
      </c>
      <c r="AG55" s="1">
        <v>112.36106867487294</v>
      </c>
      <c r="AH55" s="1">
        <v>92.730331605659046</v>
      </c>
    </row>
    <row r="56" spans="1:34" x14ac:dyDescent="0.3">
      <c r="A56" s="56">
        <f ca="1">Exceedance!U56</f>
        <v>47727</v>
      </c>
      <c r="B56" s="1">
        <v>103.03305785123958</v>
      </c>
      <c r="C56" s="1">
        <v>103.03305785123958</v>
      </c>
      <c r="D56" s="1">
        <v>103.03305785123958</v>
      </c>
      <c r="E56" s="1">
        <v>134.17084639388739</v>
      </c>
      <c r="F56" s="1">
        <v>136.92474380165277</v>
      </c>
      <c r="G56" s="1">
        <v>167.73123232656695</v>
      </c>
      <c r="H56" s="1">
        <v>109.81878511687358</v>
      </c>
      <c r="I56" s="1">
        <v>137.97809615873382</v>
      </c>
      <c r="J56" s="1">
        <v>79.371528853396853</v>
      </c>
      <c r="K56" s="1">
        <v>47.898348556545777</v>
      </c>
      <c r="L56" s="1">
        <v>47.603305785123929</v>
      </c>
      <c r="M56" s="1">
        <v>47.603305785123929</v>
      </c>
      <c r="N56" s="1">
        <v>98.38005785123957</v>
      </c>
      <c r="O56" s="1">
        <v>105.99105785123957</v>
      </c>
      <c r="P56" s="1">
        <v>90.592057851239574</v>
      </c>
      <c r="Q56" s="1">
        <v>48.342249984633696</v>
      </c>
      <c r="R56" s="1">
        <v>95.381057851239561</v>
      </c>
      <c r="S56" s="1">
        <v>99.259057851239561</v>
      </c>
      <c r="T56" s="1">
        <v>72.112771936881927</v>
      </c>
      <c r="U56" s="1">
        <v>152.31195032640139</v>
      </c>
      <c r="V56" s="1">
        <v>107.96705785123956</v>
      </c>
      <c r="W56" s="1">
        <v>47.603305785123929</v>
      </c>
      <c r="X56" s="1">
        <v>96.008220750101131</v>
      </c>
      <c r="Y56" s="1">
        <v>106.96205785123958</v>
      </c>
      <c r="Z56" s="1">
        <v>166.83920658757063</v>
      </c>
      <c r="AA56" s="1">
        <v>160.26098347107424</v>
      </c>
      <c r="AB56" s="1">
        <v>128.39099540218569</v>
      </c>
      <c r="AC56" s="1">
        <v>98.48205785123956</v>
      </c>
      <c r="AD56" s="1">
        <v>103.82005785123957</v>
      </c>
      <c r="AE56" s="1">
        <v>100.66505785123957</v>
      </c>
      <c r="AF56" s="1">
        <v>68.659244350009857</v>
      </c>
      <c r="AG56" s="1">
        <v>106.95823027805517</v>
      </c>
      <c r="AH56" s="1">
        <v>83.571753304190437</v>
      </c>
    </row>
    <row r="57" spans="1:34" x14ac:dyDescent="0.3">
      <c r="A57" s="56">
        <f ca="1">Exceedance!U57</f>
        <v>47757</v>
      </c>
      <c r="B57" s="1">
        <v>55.686454644931366</v>
      </c>
      <c r="C57" s="1">
        <v>74.231404958677601</v>
      </c>
      <c r="D57" s="1">
        <v>66.231404958677615</v>
      </c>
      <c r="E57" s="1">
        <v>104.37424793388418</v>
      </c>
      <c r="F57" s="1">
        <v>121.07524793388417</v>
      </c>
      <c r="G57" s="1">
        <v>110.67768595041312</v>
      </c>
      <c r="H57" s="1">
        <v>67.077698709786929</v>
      </c>
      <c r="I57" s="1">
        <v>125.50824793388418</v>
      </c>
      <c r="J57" s="1">
        <v>49.190082644628063</v>
      </c>
      <c r="K57" s="1">
        <v>49.190082644628063</v>
      </c>
      <c r="L57" s="1">
        <v>49.190082644628063</v>
      </c>
      <c r="M57" s="1">
        <v>49.190082644628063</v>
      </c>
      <c r="N57" s="1">
        <v>49.190082644628063</v>
      </c>
      <c r="O57" s="1">
        <v>64.113404958677606</v>
      </c>
      <c r="P57" s="1">
        <v>49.190082644628063</v>
      </c>
      <c r="Q57" s="1">
        <v>49.190082644628063</v>
      </c>
      <c r="R57" s="1">
        <v>68.976404958677605</v>
      </c>
      <c r="S57" s="1">
        <v>57.457404958677607</v>
      </c>
      <c r="T57" s="1">
        <v>49.190082644628063</v>
      </c>
      <c r="U57" s="1">
        <v>132.85728925619819</v>
      </c>
      <c r="V57" s="1">
        <v>49.190082644628063</v>
      </c>
      <c r="W57" s="1">
        <v>49.190082644628063</v>
      </c>
      <c r="X57" s="1">
        <v>58.568591908183407</v>
      </c>
      <c r="Y57" s="1">
        <v>77.140404958677607</v>
      </c>
      <c r="Z57" s="1">
        <v>102.84401581604921</v>
      </c>
      <c r="AA57" s="1">
        <v>130.98128925619818</v>
      </c>
      <c r="AB57" s="1">
        <v>78.753713894946273</v>
      </c>
      <c r="AC57" s="1">
        <v>68.955404958677605</v>
      </c>
      <c r="AD57" s="1">
        <v>64.241404958677606</v>
      </c>
      <c r="AE57" s="1">
        <v>73.809404958677604</v>
      </c>
      <c r="AF57" s="1">
        <v>49.190082644628063</v>
      </c>
      <c r="AG57" s="1">
        <v>65.259170818774592</v>
      </c>
      <c r="AH57" s="1">
        <v>49.190082644628063</v>
      </c>
    </row>
    <row r="58" spans="1:34" x14ac:dyDescent="0.3">
      <c r="A58" s="56">
        <f ca="1">Exceedance!U58</f>
        <v>47788</v>
      </c>
      <c r="B58" s="1">
        <v>56.825548066374239</v>
      </c>
      <c r="C58" s="1">
        <v>64.256198347107357</v>
      </c>
      <c r="D58" s="1">
        <v>59.256198347107365</v>
      </c>
      <c r="E58" s="1">
        <v>103.38391735537176</v>
      </c>
      <c r="F58" s="1">
        <v>91.120917355371787</v>
      </c>
      <c r="G58" s="1">
        <v>117.25857024793375</v>
      </c>
      <c r="H58" s="1">
        <v>68.586662136655633</v>
      </c>
      <c r="I58" s="1">
        <v>117.37691735537177</v>
      </c>
      <c r="J58" s="1">
        <v>47.603305785123929</v>
      </c>
      <c r="K58" s="1">
        <v>47.603305785123929</v>
      </c>
      <c r="L58" s="1">
        <v>47.603305785123929</v>
      </c>
      <c r="M58" s="1">
        <v>47.603305785123929</v>
      </c>
      <c r="N58" s="1">
        <v>47.603305785123929</v>
      </c>
      <c r="O58" s="1">
        <v>61.545198347107366</v>
      </c>
      <c r="P58" s="1">
        <v>47.603305785123929</v>
      </c>
      <c r="Q58" s="1">
        <v>47.603305785123929</v>
      </c>
      <c r="R58" s="1">
        <v>47.603305785123929</v>
      </c>
      <c r="S58" s="1">
        <v>54.81589066685418</v>
      </c>
      <c r="T58" s="1">
        <v>47.603305785123929</v>
      </c>
      <c r="U58" s="1">
        <v>126.19357024793375</v>
      </c>
      <c r="V58" s="1">
        <v>47.603305785123929</v>
      </c>
      <c r="W58" s="1">
        <v>47.603305785123929</v>
      </c>
      <c r="X58" s="1">
        <v>59.571086567378288</v>
      </c>
      <c r="Y58" s="1">
        <v>66.698198347107365</v>
      </c>
      <c r="Z58" s="1">
        <v>105.67371703357684</v>
      </c>
      <c r="AA58" s="1">
        <v>134.69957024793374</v>
      </c>
      <c r="AB58" s="1">
        <v>80.733598021755284</v>
      </c>
      <c r="AC58" s="1">
        <v>60.065198347107362</v>
      </c>
      <c r="AD58" s="1">
        <v>51.863198347107364</v>
      </c>
      <c r="AE58" s="1">
        <v>64.216198347107365</v>
      </c>
      <c r="AF58" s="1">
        <v>47.603305785123929</v>
      </c>
      <c r="AG58" s="1">
        <v>66.711297595478371</v>
      </c>
      <c r="AH58" s="1">
        <v>47.603305785123929</v>
      </c>
    </row>
    <row r="59" spans="1:34" x14ac:dyDescent="0.3">
      <c r="A59" s="56">
        <f ca="1">Exceedance!U59</f>
        <v>47818</v>
      </c>
      <c r="B59" s="1">
        <v>122.57024793388416</v>
      </c>
      <c r="C59" s="1">
        <v>107.48408000282301</v>
      </c>
      <c r="D59" s="1">
        <v>122.57024793388416</v>
      </c>
      <c r="E59" s="1">
        <v>144.79980991735522</v>
      </c>
      <c r="F59" s="1">
        <v>138.09680991735522</v>
      </c>
      <c r="G59" s="1">
        <v>181.23661157024773</v>
      </c>
      <c r="H59" s="1">
        <v>106.96624793388416</v>
      </c>
      <c r="I59" s="1">
        <v>159.23880991735521</v>
      </c>
      <c r="J59" s="1">
        <v>66.894747183683123</v>
      </c>
      <c r="K59" s="1">
        <v>49.190082644628063</v>
      </c>
      <c r="L59" s="1">
        <v>49.190082644628063</v>
      </c>
      <c r="M59" s="1">
        <v>49.190082644628063</v>
      </c>
      <c r="N59" s="1">
        <v>49.190082644628063</v>
      </c>
      <c r="O59" s="1">
        <v>49.190082644628063</v>
      </c>
      <c r="P59" s="1">
        <v>84.849256198347021</v>
      </c>
      <c r="Q59" s="1">
        <v>49.190082644628063</v>
      </c>
      <c r="R59" s="1">
        <v>49.190082644628063</v>
      </c>
      <c r="S59" s="1">
        <v>119.30624793388417</v>
      </c>
      <c r="T59" s="1">
        <v>49.190082644628063</v>
      </c>
      <c r="U59" s="1">
        <v>181.51761157024774</v>
      </c>
      <c r="V59" s="1">
        <v>49.190082644628063</v>
      </c>
      <c r="W59" s="1">
        <v>49.190082644628063</v>
      </c>
      <c r="X59" s="1">
        <v>116.02424793388418</v>
      </c>
      <c r="Y59" s="1">
        <v>118.80149880607303</v>
      </c>
      <c r="Z59" s="1">
        <v>123.10724793388417</v>
      </c>
      <c r="AA59" s="1">
        <v>184.59061157024775</v>
      </c>
      <c r="AB59" s="1">
        <v>127.28424793388417</v>
      </c>
      <c r="AC59" s="1">
        <v>113.825672277476</v>
      </c>
      <c r="AD59" s="1">
        <v>114.13075202927045</v>
      </c>
      <c r="AE59" s="1">
        <v>92.465256198347021</v>
      </c>
      <c r="AF59" s="1">
        <v>49.190082644628063</v>
      </c>
      <c r="AG59" s="1">
        <v>121.02224793388416</v>
      </c>
      <c r="AH59" s="1">
        <v>70.405404958677607</v>
      </c>
    </row>
    <row r="60" spans="1:34" x14ac:dyDescent="0.3">
      <c r="A60" s="56">
        <f ca="1">Exceedance!U60</f>
        <v>47849</v>
      </c>
      <c r="B60" s="1">
        <v>121.93413828551455</v>
      </c>
      <c r="C60" s="1">
        <v>97.046779054891431</v>
      </c>
      <c r="D60" s="1">
        <v>113.50457302978759</v>
      </c>
      <c r="E60" s="1">
        <v>117.42524793388417</v>
      </c>
      <c r="F60" s="1">
        <v>113.16224793388417</v>
      </c>
      <c r="G60" s="1">
        <v>152.81980991735523</v>
      </c>
      <c r="H60" s="1">
        <v>117.46624793388416</v>
      </c>
      <c r="I60" s="1">
        <v>118.72224793388416</v>
      </c>
      <c r="J60" s="1">
        <v>49.190082644628063</v>
      </c>
      <c r="K60" s="1">
        <v>49.190082644628063</v>
      </c>
      <c r="L60" s="1">
        <v>49.190082644628063</v>
      </c>
      <c r="M60" s="1">
        <v>49.190082644628063</v>
      </c>
      <c r="N60" s="1">
        <v>49.190082644628063</v>
      </c>
      <c r="O60" s="1">
        <v>49.190082644628063</v>
      </c>
      <c r="P60" s="1">
        <v>90.235256198347017</v>
      </c>
      <c r="Q60" s="1">
        <v>49.190082644628063</v>
      </c>
      <c r="R60" s="1">
        <v>49.190082644628063</v>
      </c>
      <c r="S60" s="1">
        <v>116.80064803561335</v>
      </c>
      <c r="T60" s="1">
        <v>49.190082644628063</v>
      </c>
      <c r="U60" s="1">
        <v>150.62180991735522</v>
      </c>
      <c r="V60" s="1">
        <v>49.190082644628063</v>
      </c>
      <c r="W60" s="1">
        <v>49.190082644628063</v>
      </c>
      <c r="X60" s="1">
        <v>119.67524793388418</v>
      </c>
      <c r="Y60" s="1">
        <v>107.67202799770209</v>
      </c>
      <c r="Z60" s="1">
        <v>160.93280991735523</v>
      </c>
      <c r="AA60" s="1">
        <v>157.08780991735523</v>
      </c>
      <c r="AB60" s="1">
        <v>165.45280991735521</v>
      </c>
      <c r="AC60" s="1">
        <v>102.91894004187341</v>
      </c>
      <c r="AD60" s="1">
        <v>103.21181778618339</v>
      </c>
      <c r="AE60" s="1">
        <v>93.621256198347027</v>
      </c>
      <c r="AF60" s="1">
        <v>49.190082644628063</v>
      </c>
      <c r="AG60" s="1">
        <v>122.93824793388417</v>
      </c>
      <c r="AH60" s="1">
        <v>91.699256198347015</v>
      </c>
    </row>
    <row r="61" spans="1:34" x14ac:dyDescent="0.3">
      <c r="A61" s="56">
        <f ca="1">Exceedance!U61</f>
        <v>47880</v>
      </c>
      <c r="B61" s="1">
        <v>101.21851158535164</v>
      </c>
      <c r="C61" s="1">
        <v>80.333692524359378</v>
      </c>
      <c r="D61" s="1">
        <v>94.147676271882489</v>
      </c>
      <c r="E61" s="1">
        <v>98.374256198346984</v>
      </c>
      <c r="F61" s="1">
        <v>106.18525619834699</v>
      </c>
      <c r="G61" s="1">
        <v>102.216256198347</v>
      </c>
      <c r="H61" s="1">
        <v>103.11825619834698</v>
      </c>
      <c r="I61" s="1">
        <v>97.012256198346975</v>
      </c>
      <c r="J61" s="1">
        <v>84.873231404958602</v>
      </c>
      <c r="K61" s="1">
        <v>58.993636363636305</v>
      </c>
      <c r="L61" s="1">
        <v>77.937231404958595</v>
      </c>
      <c r="M61" s="1">
        <v>83.517231404958594</v>
      </c>
      <c r="N61" s="1">
        <v>73.287231404958604</v>
      </c>
      <c r="O61" s="1">
        <v>84.158231404958599</v>
      </c>
      <c r="P61" s="1">
        <v>76.678231404958595</v>
      </c>
      <c r="Q61" s="1">
        <v>57.750636363636303</v>
      </c>
      <c r="R61" s="1">
        <v>76.116231404958597</v>
      </c>
      <c r="S61" s="1">
        <v>96.987078350643714</v>
      </c>
      <c r="T61" s="1">
        <v>79.727231404958587</v>
      </c>
      <c r="U61" s="1">
        <v>137.38557024793377</v>
      </c>
      <c r="V61" s="1">
        <v>57.797636363636293</v>
      </c>
      <c r="W61" s="1">
        <v>80.326231404958605</v>
      </c>
      <c r="X61" s="1">
        <v>83.342256198346988</v>
      </c>
      <c r="Y61" s="1">
        <v>89.310444240243598</v>
      </c>
      <c r="Z61" s="1">
        <v>150.36216528925601</v>
      </c>
      <c r="AA61" s="1">
        <v>102.11725619834699</v>
      </c>
      <c r="AB61" s="1">
        <v>148.45457024793376</v>
      </c>
      <c r="AC61" s="1">
        <v>85.226780636212055</v>
      </c>
      <c r="AD61" s="1">
        <v>85.524743716772264</v>
      </c>
      <c r="AE61" s="1">
        <v>83.562231404958595</v>
      </c>
      <c r="AF61" s="1">
        <v>87.211231404958596</v>
      </c>
      <c r="AG61" s="1">
        <v>111.33725619834699</v>
      </c>
      <c r="AH61" s="1">
        <v>71.045231404958599</v>
      </c>
    </row>
    <row r="62" spans="1:34" x14ac:dyDescent="0.3">
      <c r="A62" s="56">
        <f ca="1">Exceedance!U62</f>
        <v>47908</v>
      </c>
      <c r="B62" s="1">
        <v>78.604691660779736</v>
      </c>
      <c r="C62" s="1">
        <v>62.109216134516736</v>
      </c>
      <c r="D62" s="1">
        <v>73.02343455457698</v>
      </c>
      <c r="E62" s="1">
        <v>210.11932860102081</v>
      </c>
      <c r="F62" s="1">
        <v>134.68277289386896</v>
      </c>
      <c r="G62" s="1">
        <v>246.09501246823521</v>
      </c>
      <c r="H62" s="1">
        <v>139.82485066741208</v>
      </c>
      <c r="I62" s="1">
        <v>164.60662926997759</v>
      </c>
      <c r="J62" s="1">
        <v>49.190082644628063</v>
      </c>
      <c r="K62" s="1">
        <v>49.190082644628063</v>
      </c>
      <c r="L62" s="1">
        <v>49.190082644628063</v>
      </c>
      <c r="M62" s="1">
        <v>49.190082644628063</v>
      </c>
      <c r="N62" s="1">
        <v>49.190082644628063</v>
      </c>
      <c r="O62" s="1">
        <v>49.190082644628063</v>
      </c>
      <c r="P62" s="1">
        <v>49.190082644628063</v>
      </c>
      <c r="Q62" s="1">
        <v>49.190082644628063</v>
      </c>
      <c r="R62" s="1">
        <v>49.190082644628063</v>
      </c>
      <c r="S62" s="1">
        <v>75.279792114240166</v>
      </c>
      <c r="T62" s="1">
        <v>53.281703411650938</v>
      </c>
      <c r="U62" s="1">
        <v>213.93755293722865</v>
      </c>
      <c r="V62" s="1">
        <v>49.190082644628063</v>
      </c>
      <c r="W62" s="1">
        <v>49.190082644628063</v>
      </c>
      <c r="X62" s="1">
        <v>102.45225137155204</v>
      </c>
      <c r="Y62" s="1">
        <v>69.152817047329222</v>
      </c>
      <c r="Z62" s="1">
        <v>325.93610691947083</v>
      </c>
      <c r="AA62" s="1">
        <v>156.6791083087704</v>
      </c>
      <c r="AB62" s="1">
        <v>193.98928607983871</v>
      </c>
      <c r="AC62" s="1">
        <v>65.942194976644089</v>
      </c>
      <c r="AD62" s="1">
        <v>66.229270304083215</v>
      </c>
      <c r="AE62" s="1">
        <v>49.190082644628063</v>
      </c>
      <c r="AF62" s="1">
        <v>49.190082644628063</v>
      </c>
      <c r="AG62" s="1">
        <v>118.30245986764589</v>
      </c>
      <c r="AH62" s="1">
        <v>49.190082644628063</v>
      </c>
    </row>
    <row r="63" spans="1:34" x14ac:dyDescent="0.3">
      <c r="A63" s="56">
        <f ca="1">Exceedance!U63</f>
        <v>47939</v>
      </c>
      <c r="B63" s="1">
        <v>76.069056445915876</v>
      </c>
      <c r="C63" s="1">
        <v>60.10569303340332</v>
      </c>
      <c r="D63" s="1">
        <v>70.667839891526128</v>
      </c>
      <c r="E63" s="1">
        <v>203.34128574292345</v>
      </c>
      <c r="F63" s="1">
        <v>130.3381673166474</v>
      </c>
      <c r="G63" s="1">
        <v>238.15646367893723</v>
      </c>
      <c r="H63" s="1">
        <v>135.31437161362453</v>
      </c>
      <c r="I63" s="1">
        <v>159.2967380032041</v>
      </c>
      <c r="J63" s="1">
        <v>47.603305785123915</v>
      </c>
      <c r="K63" s="1">
        <v>47.603305785123915</v>
      </c>
      <c r="L63" s="1">
        <v>47.603305785123915</v>
      </c>
      <c r="M63" s="1">
        <v>47.603305785123915</v>
      </c>
      <c r="N63" s="1">
        <v>47.603305785123915</v>
      </c>
      <c r="O63" s="1">
        <v>47.603305785123915</v>
      </c>
      <c r="P63" s="1">
        <v>47.603305785123915</v>
      </c>
      <c r="Q63" s="1">
        <v>47.603305785123915</v>
      </c>
      <c r="R63" s="1">
        <v>64.132231404935268</v>
      </c>
      <c r="S63" s="1">
        <v>72.851411723458213</v>
      </c>
      <c r="T63" s="1">
        <v>51.562938785468631</v>
      </c>
      <c r="U63" s="1">
        <v>111.2704834341212</v>
      </c>
      <c r="V63" s="1">
        <v>47.603305785123915</v>
      </c>
      <c r="W63" s="1">
        <v>47.603305785123915</v>
      </c>
      <c r="X63" s="1">
        <v>99.147340036985881</v>
      </c>
      <c r="Y63" s="1">
        <v>66.922081013544371</v>
      </c>
      <c r="Z63" s="1">
        <v>502.61491278940008</v>
      </c>
      <c r="AA63" s="1">
        <v>151.62494352461653</v>
      </c>
      <c r="AB63" s="1">
        <v>91.595801299059616</v>
      </c>
      <c r="AC63" s="1">
        <v>63.74237352443123</v>
      </c>
      <c r="AD63" s="1">
        <v>64.092842229757906</v>
      </c>
      <c r="AE63" s="1">
        <v>47.603305785123915</v>
      </c>
      <c r="AF63" s="1">
        <v>47.603305785123915</v>
      </c>
      <c r="AG63" s="1">
        <v>114.48625148481864</v>
      </c>
      <c r="AH63" s="1">
        <v>47.603305785123915</v>
      </c>
    </row>
    <row r="64" spans="1:34" x14ac:dyDescent="0.3">
      <c r="A64" s="56">
        <f ca="1">Exceedance!U64</f>
        <v>47969</v>
      </c>
      <c r="B64" s="1">
        <v>224.75555646922243</v>
      </c>
      <c r="C64" s="1">
        <v>228.23697909429714</v>
      </c>
      <c r="D64" s="1">
        <v>224.03064377417709</v>
      </c>
      <c r="E64" s="1">
        <v>440.07084911796164</v>
      </c>
      <c r="F64" s="1">
        <v>446.15729162349766</v>
      </c>
      <c r="G64" s="1">
        <v>385.66607321952114</v>
      </c>
      <c r="H64" s="1">
        <v>384.49860829183655</v>
      </c>
      <c r="I64" s="1">
        <v>203.58581508587338</v>
      </c>
      <c r="J64" s="1">
        <v>79.338842975150484</v>
      </c>
      <c r="K64" s="1">
        <v>71.801652892519883</v>
      </c>
      <c r="L64" s="1">
        <v>320.26446280959016</v>
      </c>
      <c r="M64" s="1">
        <v>162.24793388408727</v>
      </c>
      <c r="N64" s="1">
        <v>341.68595041295214</v>
      </c>
      <c r="O64" s="1">
        <v>352.39669421456284</v>
      </c>
      <c r="P64" s="1">
        <v>146.67768595016085</v>
      </c>
      <c r="Q64" s="1">
        <v>327.99999999970078</v>
      </c>
      <c r="R64" s="1">
        <v>471.36822773143484</v>
      </c>
      <c r="S64" s="1">
        <v>320.16307195201375</v>
      </c>
      <c r="T64" s="1">
        <v>481.27758721212206</v>
      </c>
      <c r="U64" s="1">
        <v>210.80615432864138</v>
      </c>
      <c r="V64" s="1">
        <v>101.45454545437724</v>
      </c>
      <c r="W64" s="1">
        <v>279.80165289234702</v>
      </c>
      <c r="X64" s="1">
        <v>224.40145605703788</v>
      </c>
      <c r="Y64" s="1">
        <v>428.09738975360739</v>
      </c>
      <c r="Z64" s="1">
        <v>528.79338842931747</v>
      </c>
      <c r="AA64" s="1">
        <v>259.46732780009222</v>
      </c>
      <c r="AB64" s="1">
        <v>94.648994675694937</v>
      </c>
      <c r="AC64" s="1">
        <v>211.9731728844296</v>
      </c>
      <c r="AD64" s="1">
        <v>183.96289310056707</v>
      </c>
      <c r="AE64" s="1">
        <v>146.67768595016091</v>
      </c>
      <c r="AF64" s="1">
        <v>310.74380165264961</v>
      </c>
      <c r="AG64" s="1">
        <v>207.42753335556614</v>
      </c>
      <c r="AH64" s="1">
        <v>170.28099173528491</v>
      </c>
    </row>
    <row r="65" spans="1:34" x14ac:dyDescent="0.3">
      <c r="A65" s="56">
        <f ca="1">Exceedance!U65</f>
        <v>48000</v>
      </c>
      <c r="B65" s="1">
        <v>94.291456025624754</v>
      </c>
      <c r="C65" s="1">
        <v>93.836744448850837</v>
      </c>
      <c r="D65" s="1">
        <v>94.302006767179648</v>
      </c>
      <c r="E65" s="1">
        <v>141.85870726514395</v>
      </c>
      <c r="F65" s="1">
        <v>315.65276123457403</v>
      </c>
      <c r="G65" s="1">
        <v>292.22283853126896</v>
      </c>
      <c r="H65" s="1">
        <v>351.01894774850194</v>
      </c>
      <c r="I65" s="1">
        <v>58.066825099694391</v>
      </c>
      <c r="J65" s="1">
        <v>127.62998468933117</v>
      </c>
      <c r="K65" s="1">
        <v>125.32520993912672</v>
      </c>
      <c r="L65" s="1">
        <v>70.122593158157116</v>
      </c>
      <c r="M65" s="1">
        <v>97.710451283379683</v>
      </c>
      <c r="N65" s="1">
        <v>204.91122078660771</v>
      </c>
      <c r="O65" s="1">
        <v>103.51628402681683</v>
      </c>
      <c r="P65" s="1">
        <v>47.603305785123915</v>
      </c>
      <c r="Q65" s="1">
        <v>85.421762770597368</v>
      </c>
      <c r="R65" s="1">
        <v>120.82403700824554</v>
      </c>
      <c r="S65" s="1">
        <v>197.55371900796996</v>
      </c>
      <c r="T65" s="1">
        <v>505.78512396652161</v>
      </c>
      <c r="U65" s="1">
        <v>89.056372456694021</v>
      </c>
      <c r="V65" s="1">
        <v>47.603305785123915</v>
      </c>
      <c r="W65" s="1">
        <v>241.66105180291532</v>
      </c>
      <c r="X65" s="1">
        <v>90.298235227194326</v>
      </c>
      <c r="Y65" s="1">
        <v>106.27188845857604</v>
      </c>
      <c r="Z65" s="1">
        <v>274.53135243085563</v>
      </c>
      <c r="AA65" s="1">
        <v>119.86818607868427</v>
      </c>
      <c r="AB65" s="1">
        <v>409.14545560376746</v>
      </c>
      <c r="AC65" s="1">
        <v>92.881064494978304</v>
      </c>
      <c r="AD65" s="1">
        <v>241.33147802511817</v>
      </c>
      <c r="AE65" s="1">
        <v>53.503358156434402</v>
      </c>
      <c r="AF65" s="1">
        <v>276.63905425436735</v>
      </c>
      <c r="AG65" s="1">
        <v>50.62057616233708</v>
      </c>
      <c r="AH65" s="1">
        <v>60.608688402006393</v>
      </c>
    </row>
    <row r="66" spans="1:34" x14ac:dyDescent="0.3">
      <c r="A66" s="56">
        <f ca="1">Exceedance!U66</f>
        <v>48030</v>
      </c>
      <c r="B66" s="1">
        <v>95.812936088486595</v>
      </c>
      <c r="C66" s="1">
        <v>95.342611646432744</v>
      </c>
      <c r="D66" s="1">
        <v>95.82384942913454</v>
      </c>
      <c r="E66" s="1">
        <v>115.16048657568295</v>
      </c>
      <c r="F66" s="1">
        <v>156.62315648329113</v>
      </c>
      <c r="G66" s="1">
        <v>109.87489223892841</v>
      </c>
      <c r="H66" s="1">
        <v>137.63003977401843</v>
      </c>
      <c r="I66" s="1">
        <v>100.75596694214859</v>
      </c>
      <c r="J66" s="1">
        <v>77.607712695020467</v>
      </c>
      <c r="K66" s="1">
        <v>64.528244851504667</v>
      </c>
      <c r="L66" s="1">
        <v>49.190082644628042</v>
      </c>
      <c r="M66" s="1">
        <v>92.804826446280856</v>
      </c>
      <c r="N66" s="1">
        <v>65.673108700245336</v>
      </c>
      <c r="O66" s="1">
        <v>72.390826446280954</v>
      </c>
      <c r="P66" s="1">
        <v>74.800976659701675</v>
      </c>
      <c r="Q66" s="1">
        <v>66.478272422881346</v>
      </c>
      <c r="R66" s="1">
        <v>100.66475185227114</v>
      </c>
      <c r="S66" s="1">
        <v>49.190082644628042</v>
      </c>
      <c r="T66" s="1">
        <v>215.10522479329691</v>
      </c>
      <c r="U66" s="1">
        <v>116.51582644628087</v>
      </c>
      <c r="V66" s="1">
        <v>59.70899783373725</v>
      </c>
      <c r="W66" s="1">
        <v>83.895849803710036</v>
      </c>
      <c r="X66" s="1">
        <v>91.815533891212539</v>
      </c>
      <c r="Y66" s="1">
        <v>90.317516405001896</v>
      </c>
      <c r="Z66" s="1">
        <v>153.75639416065215</v>
      </c>
      <c r="AA66" s="1">
        <v>117.48619166804711</v>
      </c>
      <c r="AB66" s="1">
        <v>108.47873336384995</v>
      </c>
      <c r="AC66" s="1">
        <v>94.396769184785541</v>
      </c>
      <c r="AD66" s="1">
        <v>83.525006828209484</v>
      </c>
      <c r="AE66" s="1">
        <v>75.123136504574532</v>
      </c>
      <c r="AF66" s="1">
        <v>103.18542197228253</v>
      </c>
      <c r="AG66" s="1">
        <v>92.300308032082981</v>
      </c>
      <c r="AH66" s="1">
        <v>83.97818943173948</v>
      </c>
    </row>
    <row r="67" spans="1:34" x14ac:dyDescent="0.3">
      <c r="A67" s="56">
        <f ca="1">Exceedance!U67</f>
        <v>48061</v>
      </c>
      <c r="B67" s="1">
        <v>100.9008264462809</v>
      </c>
      <c r="C67" s="1">
        <v>100.9008264462809</v>
      </c>
      <c r="D67" s="1">
        <v>100.9008264462809</v>
      </c>
      <c r="E67" s="1">
        <v>136.62576859504122</v>
      </c>
      <c r="F67" s="1">
        <v>154.40847460840695</v>
      </c>
      <c r="G67" s="1">
        <v>107.23436460514064</v>
      </c>
      <c r="H67" s="1">
        <v>136.71476859504116</v>
      </c>
      <c r="I67" s="1">
        <v>96.579491839394095</v>
      </c>
      <c r="J67" s="1">
        <v>72.485977567602291</v>
      </c>
      <c r="K67" s="1">
        <v>59.94239579713085</v>
      </c>
      <c r="L67" s="1">
        <v>49.190082644628042</v>
      </c>
      <c r="M67" s="1">
        <v>111.15882644628081</v>
      </c>
      <c r="N67" s="1">
        <v>105.3608264462808</v>
      </c>
      <c r="O67" s="1">
        <v>105.11982644628084</v>
      </c>
      <c r="P67" s="1">
        <v>69.822449856940125</v>
      </c>
      <c r="Q67" s="1">
        <v>90.637826446280826</v>
      </c>
      <c r="R67" s="1">
        <v>98.206727577354755</v>
      </c>
      <c r="S67" s="1">
        <v>78.827119891973723</v>
      </c>
      <c r="T67" s="1">
        <v>134.46273698237277</v>
      </c>
      <c r="U67" s="1">
        <v>113.31682644628086</v>
      </c>
      <c r="V67" s="1">
        <v>55.366323532875697</v>
      </c>
      <c r="W67" s="1">
        <v>82.831826446280829</v>
      </c>
      <c r="X67" s="1">
        <v>109.94782644628087</v>
      </c>
      <c r="Y67" s="1">
        <v>102.19782644628083</v>
      </c>
      <c r="Z67" s="1">
        <v>163.56704958677665</v>
      </c>
      <c r="AA67" s="1">
        <v>115.72499174622352</v>
      </c>
      <c r="AB67" s="1">
        <v>87.44282644628089</v>
      </c>
      <c r="AC67" s="1">
        <v>107.78282644628085</v>
      </c>
      <c r="AD67" s="1">
        <v>105.34882644628092</v>
      </c>
      <c r="AE67" s="1">
        <v>70.087544480836414</v>
      </c>
      <c r="AF67" s="1">
        <v>101.34223066916641</v>
      </c>
      <c r="AG67" s="1">
        <v>86.592169612032876</v>
      </c>
      <c r="AH67" s="1">
        <v>78.618156825948049</v>
      </c>
    </row>
    <row r="68" spans="1:34" x14ac:dyDescent="0.3">
      <c r="A68" s="56">
        <f ca="1">Exceedance!U68</f>
        <v>48092</v>
      </c>
      <c r="B68" s="1">
        <v>103.03305785123958</v>
      </c>
      <c r="C68" s="1">
        <v>103.03305785123958</v>
      </c>
      <c r="D68" s="1">
        <v>103.03305785123958</v>
      </c>
      <c r="E68" s="1">
        <v>136.92474380165277</v>
      </c>
      <c r="F68" s="1">
        <v>147.672314829307</v>
      </c>
      <c r="G68" s="1">
        <v>102.08195920986093</v>
      </c>
      <c r="H68" s="1">
        <v>136.49074380165277</v>
      </c>
      <c r="I68" s="1">
        <v>86.927402331214552</v>
      </c>
      <c r="J68" s="1">
        <v>64.963398794191789</v>
      </c>
      <c r="K68" s="1">
        <v>53.160907332357809</v>
      </c>
      <c r="L68" s="1">
        <v>47.603305785123929</v>
      </c>
      <c r="M68" s="1">
        <v>98.38005785123957</v>
      </c>
      <c r="N68" s="1">
        <v>105.99105785123957</v>
      </c>
      <c r="O68" s="1">
        <v>90.592057851239574</v>
      </c>
      <c r="P68" s="1">
        <v>62.497305111398099</v>
      </c>
      <c r="Q68" s="1">
        <v>95.381057851239561</v>
      </c>
      <c r="R68" s="1">
        <v>99.259057851239561</v>
      </c>
      <c r="S68" s="1">
        <v>70.448632286466378</v>
      </c>
      <c r="T68" s="1">
        <v>136.57898347107425</v>
      </c>
      <c r="U68" s="1">
        <v>107.96705785123956</v>
      </c>
      <c r="V68" s="1">
        <v>49.182010711957936</v>
      </c>
      <c r="W68" s="1">
        <v>80.728057851239569</v>
      </c>
      <c r="X68" s="1">
        <v>106.96205785123958</v>
      </c>
      <c r="Y68" s="1">
        <v>103.33005785123957</v>
      </c>
      <c r="Z68" s="1">
        <v>160.26098347107424</v>
      </c>
      <c r="AA68" s="1">
        <v>110.49181505785258</v>
      </c>
      <c r="AB68" s="1">
        <v>98.48205785123956</v>
      </c>
      <c r="AC68" s="1">
        <v>103.82005785123957</v>
      </c>
      <c r="AD68" s="1">
        <v>100.66505785123957</v>
      </c>
      <c r="AE68" s="1">
        <v>62.720623466945483</v>
      </c>
      <c r="AF68" s="1">
        <v>96.232341019540172</v>
      </c>
      <c r="AG68" s="1">
        <v>77.916725310471918</v>
      </c>
      <c r="AH68" s="1">
        <v>70.559864214169039</v>
      </c>
    </row>
    <row r="69" spans="1:34" x14ac:dyDescent="0.3">
      <c r="A69" s="56" t="str">
        <f ca="1">Exceedance!U69</f>
        <v/>
      </c>
      <c r="B69" s="1"/>
      <c r="C69" s="1"/>
      <c r="D69" s="1"/>
    </row>
    <row r="70" spans="1:34" x14ac:dyDescent="0.3">
      <c r="A70" s="56" t="str">
        <f ca="1">Exceedance!U70</f>
        <v/>
      </c>
      <c r="B70" s="1"/>
      <c r="C70" s="1"/>
      <c r="D70" s="1"/>
    </row>
    <row r="71" spans="1:34" x14ac:dyDescent="0.3">
      <c r="A71" s="56" t="str">
        <f ca="1">Exceedance!U71</f>
        <v/>
      </c>
      <c r="B71" s="1"/>
      <c r="C71" s="1"/>
      <c r="D71" s="1"/>
    </row>
    <row r="72" spans="1:34" x14ac:dyDescent="0.3">
      <c r="A72" s="56" t="str">
        <f ca="1">Exceedance!U72</f>
        <v/>
      </c>
      <c r="B72" s="1"/>
      <c r="C72" s="1"/>
      <c r="D72" s="1"/>
    </row>
    <row r="73" spans="1:34" x14ac:dyDescent="0.3">
      <c r="A73" s="56" t="str">
        <f ca="1">Exceedance!U73</f>
        <v/>
      </c>
      <c r="B73" s="1"/>
      <c r="C73" s="1"/>
      <c r="D73" s="1"/>
    </row>
    <row r="74" spans="1:34" x14ac:dyDescent="0.3">
      <c r="A74" s="56" t="str">
        <f ca="1">Exceedance!U74</f>
        <v/>
      </c>
      <c r="B74" s="1"/>
      <c r="C74" s="1"/>
      <c r="D74" s="1"/>
    </row>
    <row r="75" spans="1:34" x14ac:dyDescent="0.3">
      <c r="A75" s="56" t="str">
        <f ca="1">Exceedance!U75</f>
        <v/>
      </c>
      <c r="B75" s="1"/>
      <c r="C75" s="1"/>
      <c r="D75" s="1"/>
    </row>
    <row r="76" spans="1:34" x14ac:dyDescent="0.3">
      <c r="A76" s="56" t="str">
        <f ca="1">Exceedance!U76</f>
        <v/>
      </c>
      <c r="B76" s="1"/>
      <c r="C76" s="1"/>
      <c r="D76" s="1"/>
    </row>
    <row r="77" spans="1:34" x14ac:dyDescent="0.3">
      <c r="A77" s="56" t="str">
        <f ca="1">Exceedance!U77</f>
        <v/>
      </c>
      <c r="B77" s="1"/>
      <c r="C77" s="1"/>
      <c r="D77" s="1"/>
    </row>
    <row r="78" spans="1:34" x14ac:dyDescent="0.3">
      <c r="A78" s="56" t="str">
        <f ca="1">Exceedance!U78</f>
        <v/>
      </c>
      <c r="B78" s="1"/>
      <c r="C78" s="1"/>
      <c r="D78" s="1"/>
    </row>
    <row r="79" spans="1:34" x14ac:dyDescent="0.3">
      <c r="A79" s="56" t="str">
        <f ca="1">Exceedance!U79</f>
        <v/>
      </c>
      <c r="B79" s="1"/>
      <c r="C79" s="1"/>
      <c r="D79" s="1"/>
    </row>
    <row r="80" spans="1:34" x14ac:dyDescent="0.3">
      <c r="A80" s="56" t="str">
        <f ca="1">Exceedance!U80</f>
        <v/>
      </c>
      <c r="B80" s="1"/>
      <c r="C80" s="1"/>
      <c r="D80" s="1"/>
    </row>
    <row r="81" spans="1:4" x14ac:dyDescent="0.3">
      <c r="A81" s="56" t="str">
        <f ca="1">Exceedance!U81</f>
        <v/>
      </c>
      <c r="B81" s="1"/>
      <c r="C81" s="1"/>
      <c r="D81" s="1"/>
    </row>
    <row r="82" spans="1:4" x14ac:dyDescent="0.3">
      <c r="A82" s="56" t="str">
        <f ca="1">Exceedance!U82</f>
        <v/>
      </c>
      <c r="B82" s="1"/>
      <c r="C82" s="1"/>
      <c r="D82" s="1"/>
    </row>
    <row r="83" spans="1:4" x14ac:dyDescent="0.3">
      <c r="A83" s="56" t="str">
        <f ca="1">Exceedance!U83</f>
        <v/>
      </c>
      <c r="B83" s="1"/>
      <c r="C83" s="1"/>
      <c r="D83" s="1"/>
    </row>
    <row r="84" spans="1:4" x14ac:dyDescent="0.3">
      <c r="A84" s="56" t="str">
        <f ca="1">Exceedance!U84</f>
        <v/>
      </c>
      <c r="B84" s="1"/>
      <c r="C84" s="1"/>
      <c r="D84" s="1"/>
    </row>
    <row r="85" spans="1:4" x14ac:dyDescent="0.3">
      <c r="A85" s="56" t="str">
        <f ca="1">Exceedance!U85</f>
        <v/>
      </c>
      <c r="B85" s="1"/>
      <c r="C85" s="1"/>
      <c r="D85" s="1"/>
    </row>
    <row r="86" spans="1:4" x14ac:dyDescent="0.3">
      <c r="A86" s="56" t="str">
        <f ca="1">Exceedance!U86</f>
        <v/>
      </c>
      <c r="B86" s="1"/>
      <c r="C86" s="1"/>
      <c r="D86" s="1"/>
    </row>
    <row r="87" spans="1:4" x14ac:dyDescent="0.3">
      <c r="A87" s="56" t="str">
        <f ca="1">Exceedance!U87</f>
        <v/>
      </c>
      <c r="B87" s="1"/>
      <c r="C87" s="1"/>
      <c r="D87" s="1"/>
    </row>
    <row r="88" spans="1:4" x14ac:dyDescent="0.3">
      <c r="A88" s="56" t="str">
        <f ca="1">Exceedance!U88</f>
        <v/>
      </c>
      <c r="B88" s="1"/>
      <c r="C88" s="1"/>
      <c r="D88" s="1"/>
    </row>
    <row r="89" spans="1:4" x14ac:dyDescent="0.3">
      <c r="A89" s="56" t="str">
        <f ca="1">Exceedance!U89</f>
        <v/>
      </c>
      <c r="B89" s="1"/>
      <c r="C89" s="1"/>
      <c r="D89" s="1"/>
    </row>
    <row r="90" spans="1:4" x14ac:dyDescent="0.3">
      <c r="A90" s="56" t="str">
        <f ca="1">Exceedance!U90</f>
        <v/>
      </c>
      <c r="B90" s="1"/>
      <c r="C90" s="1"/>
      <c r="D90" s="1"/>
    </row>
    <row r="91" spans="1:4" x14ac:dyDescent="0.3">
      <c r="A91" s="56" t="str">
        <f ca="1">Exceedance!U91</f>
        <v/>
      </c>
      <c r="B91" s="1"/>
      <c r="C91" s="1"/>
      <c r="D91" s="1"/>
    </row>
    <row r="92" spans="1:4" x14ac:dyDescent="0.3">
      <c r="A92" s="56" t="str">
        <f ca="1">Exceedance!U92</f>
        <v/>
      </c>
      <c r="B92" s="1"/>
      <c r="C92" s="1"/>
      <c r="D92" s="1"/>
    </row>
    <row r="93" spans="1:4" x14ac:dyDescent="0.3">
      <c r="A93" s="56" t="str">
        <f ca="1">Exceedance!U93</f>
        <v/>
      </c>
      <c r="B93" s="1"/>
      <c r="C93" s="1"/>
      <c r="D93" s="1"/>
    </row>
    <row r="94" spans="1:4" x14ac:dyDescent="0.3">
      <c r="A94" s="56" t="str">
        <f ca="1">Exceedance!U94</f>
        <v/>
      </c>
      <c r="B94" s="1"/>
      <c r="C94" s="1"/>
      <c r="D94" s="1"/>
    </row>
    <row r="95" spans="1:4" x14ac:dyDescent="0.3">
      <c r="A95" s="56" t="str">
        <f ca="1">Exceedance!U95</f>
        <v/>
      </c>
      <c r="B95" s="1"/>
      <c r="C95" s="1"/>
      <c r="D95" s="1"/>
    </row>
    <row r="96" spans="1:4" x14ac:dyDescent="0.3">
      <c r="A96" s="56" t="str">
        <f ca="1">Exceedance!U96</f>
        <v/>
      </c>
      <c r="B96" s="1"/>
      <c r="C96" s="1"/>
      <c r="D96" s="1"/>
    </row>
    <row r="97" spans="1:4" x14ac:dyDescent="0.3">
      <c r="A97" s="56" t="str">
        <f ca="1">Exceedance!U97</f>
        <v/>
      </c>
      <c r="B97" s="1"/>
      <c r="C97" s="1"/>
      <c r="D97" s="1"/>
    </row>
    <row r="98" spans="1:4" x14ac:dyDescent="0.3">
      <c r="A98" s="56" t="str">
        <f ca="1">Exceedance!U98</f>
        <v/>
      </c>
      <c r="B98" s="1"/>
      <c r="C98" s="1"/>
      <c r="D98" s="1"/>
    </row>
    <row r="99" spans="1:4" x14ac:dyDescent="0.3">
      <c r="A99" s="56" t="str">
        <f ca="1">Exceedance!U99</f>
        <v/>
      </c>
      <c r="B99" s="1"/>
      <c r="C99" s="1"/>
      <c r="D99" s="1"/>
    </row>
    <row r="100" spans="1:4" x14ac:dyDescent="0.3">
      <c r="A100" s="56"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E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8">
    <tabColor theme="5" tint="0.59999389629810485"/>
  </sheetPr>
  <dimension ref="A1:AH175"/>
  <sheetViews>
    <sheetView workbookViewId="0">
      <selection activeCell="B4" sqref="B4:AQ175"/>
    </sheetView>
  </sheetViews>
  <sheetFormatPr defaultColWidth="8.5546875" defaultRowHeight="14.4" x14ac:dyDescent="0.3"/>
  <cols>
    <col min="1" max="1" width="8.5546875" style="79"/>
    <col min="2" max="4" width="8.5546875" style="185"/>
    <col min="5" max="16384" width="8.5546875" style="1"/>
  </cols>
  <sheetData>
    <row r="1" spans="1:34" s="86" customFormat="1" x14ac:dyDescent="0.3">
      <c r="A1" s="54"/>
      <c r="B1" s="79"/>
      <c r="C1" s="79"/>
      <c r="D1" s="79"/>
      <c r="E1" s="855" t="s">
        <v>62</v>
      </c>
      <c r="F1" s="855"/>
      <c r="G1" s="855"/>
      <c r="H1" s="855"/>
      <c r="I1" s="855"/>
      <c r="J1" s="855"/>
      <c r="K1" s="855"/>
      <c r="L1" s="855"/>
      <c r="M1" s="855"/>
      <c r="N1" s="855"/>
      <c r="O1" s="855"/>
      <c r="P1" s="855"/>
      <c r="Q1" s="855"/>
      <c r="R1" s="855"/>
      <c r="S1" s="855"/>
      <c r="T1" s="855"/>
      <c r="U1" s="855"/>
      <c r="V1" s="855"/>
      <c r="W1" s="855"/>
      <c r="X1" s="855"/>
      <c r="Y1" s="855"/>
      <c r="Z1" s="855"/>
      <c r="AA1" s="855"/>
      <c r="AB1" s="855"/>
      <c r="AC1" s="855"/>
      <c r="AD1" s="855"/>
      <c r="AE1" s="855"/>
    </row>
    <row r="2" spans="1:34" s="79" customFormat="1" x14ac:dyDescent="0.3">
      <c r="A2" s="54"/>
      <c r="B2" s="79" t="s">
        <v>288</v>
      </c>
      <c r="C2" s="79" t="s">
        <v>287</v>
      </c>
      <c r="D2" s="79" t="s">
        <v>289</v>
      </c>
      <c r="E2" s="79">
        <v>1991</v>
      </c>
      <c r="F2" s="79">
        <v>1992</v>
      </c>
      <c r="G2" s="79">
        <v>1993</v>
      </c>
      <c r="H2" s="79">
        <v>1994</v>
      </c>
      <c r="I2" s="79">
        <v>1995</v>
      </c>
      <c r="J2" s="79">
        <v>1996</v>
      </c>
      <c r="K2" s="79">
        <v>1997</v>
      </c>
      <c r="L2" s="79">
        <v>1998</v>
      </c>
      <c r="M2" s="79">
        <v>1999</v>
      </c>
      <c r="N2" s="79">
        <v>2000</v>
      </c>
      <c r="O2" s="79">
        <v>2001</v>
      </c>
      <c r="P2" s="79">
        <v>2002</v>
      </c>
      <c r="Q2" s="79">
        <v>2003</v>
      </c>
      <c r="R2" s="79">
        <v>2004</v>
      </c>
      <c r="S2" s="79">
        <v>2005</v>
      </c>
      <c r="T2" s="79">
        <v>2006</v>
      </c>
      <c r="U2" s="79">
        <v>2007</v>
      </c>
      <c r="V2" s="79">
        <v>2008</v>
      </c>
      <c r="W2" s="79">
        <v>2009</v>
      </c>
      <c r="X2" s="79">
        <v>2010</v>
      </c>
      <c r="Y2" s="79">
        <v>2011</v>
      </c>
      <c r="Z2" s="79">
        <v>2012</v>
      </c>
      <c r="AA2" s="79">
        <v>2013</v>
      </c>
      <c r="AB2" s="79">
        <v>2014</v>
      </c>
      <c r="AC2" s="79">
        <v>2015</v>
      </c>
      <c r="AD2" s="79">
        <v>2016</v>
      </c>
      <c r="AE2" s="79">
        <v>2017</v>
      </c>
      <c r="AF2" s="79">
        <v>2018</v>
      </c>
      <c r="AG2" s="79">
        <v>2019</v>
      </c>
      <c r="AH2" s="79">
        <v>2020</v>
      </c>
    </row>
    <row r="3" spans="1:34" s="57" customFormat="1" x14ac:dyDescent="0.3">
      <c r="A3" s="55"/>
      <c r="B3" s="57" t="s">
        <v>323</v>
      </c>
      <c r="C3" s="57" t="s">
        <v>324</v>
      </c>
      <c r="D3" s="57" t="s">
        <v>325</v>
      </c>
      <c r="E3" s="57" t="s">
        <v>326</v>
      </c>
      <c r="F3" s="57" t="s">
        <v>327</v>
      </c>
      <c r="G3" s="57" t="s">
        <v>328</v>
      </c>
      <c r="H3" s="57" t="s">
        <v>329</v>
      </c>
      <c r="I3" s="57" t="s">
        <v>330</v>
      </c>
      <c r="J3" s="57" t="s">
        <v>331</v>
      </c>
      <c r="K3" s="57" t="s">
        <v>332</v>
      </c>
      <c r="L3" s="57" t="s">
        <v>333</v>
      </c>
      <c r="M3" s="57" t="s">
        <v>334</v>
      </c>
      <c r="N3" s="57" t="s">
        <v>335</v>
      </c>
      <c r="O3" s="57" t="s">
        <v>336</v>
      </c>
      <c r="P3" s="57" t="s">
        <v>337</v>
      </c>
      <c r="Q3" s="57" t="s">
        <v>338</v>
      </c>
      <c r="R3" s="57" t="s">
        <v>339</v>
      </c>
      <c r="S3" s="57" t="s">
        <v>340</v>
      </c>
      <c r="T3" s="57" t="s">
        <v>341</v>
      </c>
      <c r="U3" s="57" t="s">
        <v>342</v>
      </c>
      <c r="V3" s="57" t="s">
        <v>343</v>
      </c>
      <c r="W3" s="57" t="s">
        <v>344</v>
      </c>
      <c r="X3" s="57" t="s">
        <v>345</v>
      </c>
      <c r="Y3" s="57" t="s">
        <v>346</v>
      </c>
      <c r="Z3" s="57" t="s">
        <v>347</v>
      </c>
      <c r="AA3" s="57" t="s">
        <v>348</v>
      </c>
      <c r="AB3" s="57" t="s">
        <v>349</v>
      </c>
      <c r="AC3" s="57" t="s">
        <v>350</v>
      </c>
      <c r="AD3" s="57" t="s">
        <v>351</v>
      </c>
      <c r="AE3" s="57" t="s">
        <v>352</v>
      </c>
      <c r="AF3" s="57" t="s">
        <v>353</v>
      </c>
      <c r="AG3" s="57" t="s">
        <v>354</v>
      </c>
      <c r="AH3" s="57" t="s">
        <v>355</v>
      </c>
    </row>
    <row r="4" spans="1:34" x14ac:dyDescent="0.3">
      <c r="A4" s="56">
        <f ca="1">Exceedance!U4</f>
        <v>46143</v>
      </c>
      <c r="B4" s="1">
        <v>43.236171634052255</v>
      </c>
      <c r="C4" s="1">
        <v>0</v>
      </c>
      <c r="D4" s="1">
        <v>0.52693015550776701</v>
      </c>
      <c r="E4">
        <v>0</v>
      </c>
      <c r="F4">
        <v>0</v>
      </c>
      <c r="G4">
        <v>0</v>
      </c>
      <c r="H4">
        <v>0</v>
      </c>
      <c r="I4">
        <v>0</v>
      </c>
      <c r="J4">
        <v>0</v>
      </c>
      <c r="K4">
        <v>0.43093689165532334</v>
      </c>
      <c r="L4">
        <v>0</v>
      </c>
      <c r="M4">
        <v>8.1428213180737021</v>
      </c>
      <c r="N4">
        <v>0</v>
      </c>
      <c r="O4">
        <v>0</v>
      </c>
      <c r="P4">
        <v>0</v>
      </c>
      <c r="Q4">
        <v>0</v>
      </c>
      <c r="R4">
        <v>19.255378014978429</v>
      </c>
      <c r="S4">
        <v>0</v>
      </c>
      <c r="T4">
        <v>0</v>
      </c>
      <c r="U4">
        <v>0</v>
      </c>
      <c r="V4">
        <v>0.74916000308956698</v>
      </c>
      <c r="W4">
        <v>22.673875798963724</v>
      </c>
      <c r="X4">
        <v>0</v>
      </c>
      <c r="Y4">
        <v>13.737575013194876</v>
      </c>
      <c r="Z4">
        <v>0</v>
      </c>
      <c r="AA4">
        <v>0</v>
      </c>
      <c r="AB4">
        <v>0</v>
      </c>
      <c r="AC4">
        <v>0</v>
      </c>
      <c r="AD4">
        <v>30.829524875794558</v>
      </c>
      <c r="AE4">
        <v>0</v>
      </c>
      <c r="AF4" s="1">
        <v>1.836758912712225</v>
      </c>
      <c r="AG4" s="1">
        <v>0.4768428353319174</v>
      </c>
      <c r="AH4" s="1">
        <v>0</v>
      </c>
    </row>
    <row r="5" spans="1:34" x14ac:dyDescent="0.3">
      <c r="A5" s="56">
        <f ca="1">Exceedance!U5</f>
        <v>46174</v>
      </c>
      <c r="B5" s="1">
        <v>0</v>
      </c>
      <c r="C5" s="1">
        <v>0</v>
      </c>
      <c r="D5" s="1">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s="1">
        <v>0</v>
      </c>
      <c r="AG5" s="1">
        <v>0</v>
      </c>
      <c r="AH5" s="1">
        <v>0</v>
      </c>
    </row>
    <row r="6" spans="1:34" x14ac:dyDescent="0.3">
      <c r="A6" s="56">
        <f ca="1">Exceedance!U6</f>
        <v>46204</v>
      </c>
      <c r="B6" s="1">
        <v>0</v>
      </c>
      <c r="C6" s="1">
        <v>0</v>
      </c>
      <c r="D6" s="1">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s="1">
        <v>0</v>
      </c>
      <c r="AG6" s="1">
        <v>0</v>
      </c>
      <c r="AH6" s="1">
        <v>0</v>
      </c>
    </row>
    <row r="7" spans="1:34" x14ac:dyDescent="0.3">
      <c r="A7" s="56">
        <f ca="1">Exceedance!U7</f>
        <v>46235</v>
      </c>
      <c r="B7" s="1">
        <v>0</v>
      </c>
      <c r="C7" s="1">
        <v>0</v>
      </c>
      <c r="D7" s="1">
        <v>0</v>
      </c>
      <c r="E7">
        <v>0</v>
      </c>
      <c r="F7">
        <v>0</v>
      </c>
      <c r="G7">
        <v>0</v>
      </c>
      <c r="H7">
        <v>0</v>
      </c>
      <c r="I7">
        <v>0</v>
      </c>
      <c r="J7">
        <v>0</v>
      </c>
      <c r="K7">
        <v>0</v>
      </c>
      <c r="L7">
        <v>0</v>
      </c>
      <c r="M7">
        <v>0</v>
      </c>
      <c r="N7">
        <v>0</v>
      </c>
      <c r="O7">
        <v>0</v>
      </c>
      <c r="P7">
        <v>0</v>
      </c>
      <c r="Q7">
        <v>0</v>
      </c>
      <c r="R7">
        <v>0</v>
      </c>
      <c r="S7">
        <v>0</v>
      </c>
      <c r="T7">
        <v>0</v>
      </c>
      <c r="U7">
        <v>0</v>
      </c>
      <c r="V7">
        <v>0</v>
      </c>
      <c r="W7">
        <v>0</v>
      </c>
      <c r="X7">
        <v>0</v>
      </c>
      <c r="Y7">
        <v>0</v>
      </c>
      <c r="Z7">
        <v>0</v>
      </c>
      <c r="AA7">
        <v>0</v>
      </c>
      <c r="AB7">
        <v>0</v>
      </c>
      <c r="AC7">
        <v>0</v>
      </c>
      <c r="AD7">
        <v>0</v>
      </c>
      <c r="AE7">
        <v>0</v>
      </c>
      <c r="AF7" s="1">
        <v>0</v>
      </c>
      <c r="AG7" s="1">
        <v>0</v>
      </c>
      <c r="AH7" s="1">
        <v>0</v>
      </c>
    </row>
    <row r="8" spans="1:34" x14ac:dyDescent="0.3">
      <c r="A8" s="56">
        <f ca="1">Exceedance!U8</f>
        <v>46266</v>
      </c>
      <c r="B8" s="1">
        <v>0</v>
      </c>
      <c r="C8" s="1">
        <v>0</v>
      </c>
      <c r="D8" s="1">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s="1">
        <v>0</v>
      </c>
      <c r="AG8" s="1">
        <v>0</v>
      </c>
      <c r="AH8" s="1">
        <v>0</v>
      </c>
    </row>
    <row r="9" spans="1:34" x14ac:dyDescent="0.3">
      <c r="A9" s="56">
        <f ca="1">Exceedance!U9</f>
        <v>46296</v>
      </c>
      <c r="B9" s="1">
        <v>0</v>
      </c>
      <c r="C9" s="1">
        <v>0</v>
      </c>
      <c r="D9" s="1">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s="1">
        <v>0</v>
      </c>
      <c r="AG9" s="1">
        <v>0</v>
      </c>
      <c r="AH9" s="1">
        <v>0</v>
      </c>
    </row>
    <row r="10" spans="1:34" x14ac:dyDescent="0.3">
      <c r="A10" s="56">
        <f ca="1">Exceedance!U10</f>
        <v>46327</v>
      </c>
      <c r="B10" s="1">
        <v>0</v>
      </c>
      <c r="C10" s="1">
        <v>0</v>
      </c>
      <c r="D10" s="1">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s="1">
        <v>0</v>
      </c>
      <c r="AG10" s="1">
        <v>0</v>
      </c>
      <c r="AH10" s="1">
        <v>0</v>
      </c>
    </row>
    <row r="11" spans="1:34" x14ac:dyDescent="0.3">
      <c r="A11" s="56">
        <f ca="1">Exceedance!U11</f>
        <v>46357</v>
      </c>
      <c r="B11" s="1">
        <v>0</v>
      </c>
      <c r="C11" s="1">
        <v>0</v>
      </c>
      <c r="D11" s="1">
        <v>0</v>
      </c>
      <c r="E11">
        <v>0</v>
      </c>
      <c r="F11">
        <v>0</v>
      </c>
      <c r="G11">
        <v>0</v>
      </c>
      <c r="H11">
        <v>0</v>
      </c>
      <c r="I11">
        <v>0</v>
      </c>
      <c r="J11">
        <v>0</v>
      </c>
      <c r="K11">
        <v>0</v>
      </c>
      <c r="L11">
        <v>0</v>
      </c>
      <c r="M11">
        <v>0</v>
      </c>
      <c r="N11">
        <v>0</v>
      </c>
      <c r="O11">
        <v>0</v>
      </c>
      <c r="P11">
        <v>0</v>
      </c>
      <c r="Q11">
        <v>0</v>
      </c>
      <c r="R11">
        <v>0</v>
      </c>
      <c r="S11">
        <v>0</v>
      </c>
      <c r="T11">
        <v>0</v>
      </c>
      <c r="U11">
        <v>0</v>
      </c>
      <c r="V11">
        <v>0</v>
      </c>
      <c r="W11">
        <v>0</v>
      </c>
      <c r="X11">
        <v>0</v>
      </c>
      <c r="Y11">
        <v>0</v>
      </c>
      <c r="Z11">
        <v>0</v>
      </c>
      <c r="AA11">
        <v>0</v>
      </c>
      <c r="AB11">
        <v>0</v>
      </c>
      <c r="AC11">
        <v>0</v>
      </c>
      <c r="AD11">
        <v>0</v>
      </c>
      <c r="AE11">
        <v>0</v>
      </c>
      <c r="AF11" s="1">
        <v>0</v>
      </c>
      <c r="AG11" s="1">
        <v>0</v>
      </c>
      <c r="AH11" s="1">
        <v>0</v>
      </c>
    </row>
    <row r="12" spans="1:34" x14ac:dyDescent="0.3">
      <c r="A12" s="56">
        <f ca="1">Exceedance!U12</f>
        <v>46388</v>
      </c>
      <c r="B12" s="1">
        <v>0</v>
      </c>
      <c r="C12" s="1">
        <v>0</v>
      </c>
      <c r="D12" s="1">
        <v>0</v>
      </c>
      <c r="E12">
        <v>0</v>
      </c>
      <c r="F12">
        <v>0</v>
      </c>
      <c r="G12">
        <v>0</v>
      </c>
      <c r="H12">
        <v>0</v>
      </c>
      <c r="I12">
        <v>0</v>
      </c>
      <c r="J12">
        <v>0</v>
      </c>
      <c r="K12">
        <v>0</v>
      </c>
      <c r="L12">
        <v>0</v>
      </c>
      <c r="M12">
        <v>0</v>
      </c>
      <c r="N12">
        <v>0</v>
      </c>
      <c r="O12">
        <v>0</v>
      </c>
      <c r="P12">
        <v>0</v>
      </c>
      <c r="Q12">
        <v>0</v>
      </c>
      <c r="R12">
        <v>0</v>
      </c>
      <c r="S12">
        <v>0</v>
      </c>
      <c r="T12">
        <v>0</v>
      </c>
      <c r="U12">
        <v>0</v>
      </c>
      <c r="V12">
        <v>0</v>
      </c>
      <c r="W12">
        <v>0</v>
      </c>
      <c r="X12">
        <v>0</v>
      </c>
      <c r="Y12">
        <v>0</v>
      </c>
      <c r="Z12">
        <v>0</v>
      </c>
      <c r="AA12">
        <v>0</v>
      </c>
      <c r="AB12">
        <v>0</v>
      </c>
      <c r="AC12">
        <v>0</v>
      </c>
      <c r="AD12">
        <v>0</v>
      </c>
      <c r="AE12">
        <v>0</v>
      </c>
      <c r="AF12" s="1">
        <v>0</v>
      </c>
      <c r="AG12" s="1">
        <v>0</v>
      </c>
      <c r="AH12" s="1">
        <v>0</v>
      </c>
    </row>
    <row r="13" spans="1:34" x14ac:dyDescent="0.3">
      <c r="A13" s="56">
        <f ca="1">Exceedance!U13</f>
        <v>46419</v>
      </c>
      <c r="B13" s="1">
        <v>0</v>
      </c>
      <c r="C13" s="1">
        <v>0</v>
      </c>
      <c r="D13" s="1">
        <v>0</v>
      </c>
      <c r="E13">
        <v>0</v>
      </c>
      <c r="F13">
        <v>0</v>
      </c>
      <c r="G13">
        <v>0</v>
      </c>
      <c r="H13">
        <v>0</v>
      </c>
      <c r="I13">
        <v>0</v>
      </c>
      <c r="J13">
        <v>0</v>
      </c>
      <c r="K13">
        <v>0</v>
      </c>
      <c r="L13">
        <v>0</v>
      </c>
      <c r="M13">
        <v>0</v>
      </c>
      <c r="N13">
        <v>0</v>
      </c>
      <c r="O13">
        <v>0</v>
      </c>
      <c r="P13">
        <v>0</v>
      </c>
      <c r="Q13">
        <v>0</v>
      </c>
      <c r="R13">
        <v>0</v>
      </c>
      <c r="S13">
        <v>0</v>
      </c>
      <c r="T13">
        <v>0</v>
      </c>
      <c r="U13">
        <v>0</v>
      </c>
      <c r="V13">
        <v>0</v>
      </c>
      <c r="W13">
        <v>0</v>
      </c>
      <c r="X13">
        <v>0</v>
      </c>
      <c r="Y13">
        <v>0</v>
      </c>
      <c r="Z13">
        <v>0</v>
      </c>
      <c r="AA13">
        <v>0</v>
      </c>
      <c r="AB13">
        <v>0</v>
      </c>
      <c r="AC13">
        <v>0</v>
      </c>
      <c r="AD13">
        <v>10.45640240464407</v>
      </c>
      <c r="AE13">
        <v>0</v>
      </c>
      <c r="AF13" s="1">
        <v>0</v>
      </c>
      <c r="AG13" s="1">
        <v>0</v>
      </c>
      <c r="AH13" s="1">
        <v>0</v>
      </c>
    </row>
    <row r="14" spans="1:34" x14ac:dyDescent="0.3">
      <c r="A14" s="56">
        <f ca="1">Exceedance!U14</f>
        <v>46447</v>
      </c>
      <c r="B14" s="1">
        <v>0</v>
      </c>
      <c r="C14" s="1">
        <v>0</v>
      </c>
      <c r="D14" s="1">
        <v>0</v>
      </c>
      <c r="E14">
        <v>0</v>
      </c>
      <c r="F14">
        <v>0</v>
      </c>
      <c r="G14">
        <v>0</v>
      </c>
      <c r="H14">
        <v>0</v>
      </c>
      <c r="I14">
        <v>0</v>
      </c>
      <c r="J14">
        <v>0</v>
      </c>
      <c r="K14">
        <v>0</v>
      </c>
      <c r="L14">
        <v>0</v>
      </c>
      <c r="M14">
        <v>0</v>
      </c>
      <c r="N14">
        <v>0</v>
      </c>
      <c r="O14">
        <v>0</v>
      </c>
      <c r="P14">
        <v>0</v>
      </c>
      <c r="Q14">
        <v>0</v>
      </c>
      <c r="R14">
        <v>0</v>
      </c>
      <c r="S14">
        <v>0</v>
      </c>
      <c r="T14">
        <v>0</v>
      </c>
      <c r="U14">
        <v>0</v>
      </c>
      <c r="V14">
        <v>0</v>
      </c>
      <c r="W14">
        <v>0</v>
      </c>
      <c r="X14">
        <v>0</v>
      </c>
      <c r="Y14">
        <v>0</v>
      </c>
      <c r="Z14">
        <v>0</v>
      </c>
      <c r="AA14">
        <v>0</v>
      </c>
      <c r="AB14">
        <v>0</v>
      </c>
      <c r="AC14">
        <v>0</v>
      </c>
      <c r="AD14">
        <v>161.23164222433442</v>
      </c>
      <c r="AE14">
        <v>0</v>
      </c>
      <c r="AF14" s="1">
        <v>0</v>
      </c>
      <c r="AG14" s="1">
        <v>0</v>
      </c>
      <c r="AH14" s="1">
        <v>0</v>
      </c>
    </row>
    <row r="15" spans="1:34" x14ac:dyDescent="0.3">
      <c r="A15" s="56">
        <f ca="1">Exceedance!U15</f>
        <v>46478</v>
      </c>
      <c r="B15" s="1">
        <v>0</v>
      </c>
      <c r="C15" s="1">
        <v>0</v>
      </c>
      <c r="D15" s="1">
        <v>0</v>
      </c>
      <c r="E15">
        <v>0</v>
      </c>
      <c r="F15">
        <v>0</v>
      </c>
      <c r="G15">
        <v>0</v>
      </c>
      <c r="H15">
        <v>0</v>
      </c>
      <c r="I15">
        <v>0</v>
      </c>
      <c r="J15">
        <v>0</v>
      </c>
      <c r="K15">
        <v>0</v>
      </c>
      <c r="L15">
        <v>0</v>
      </c>
      <c r="M15">
        <v>0</v>
      </c>
      <c r="N15">
        <v>0</v>
      </c>
      <c r="O15">
        <v>0</v>
      </c>
      <c r="P15">
        <v>0</v>
      </c>
      <c r="Q15">
        <v>0</v>
      </c>
      <c r="R15">
        <v>0</v>
      </c>
      <c r="S15">
        <v>0</v>
      </c>
      <c r="T15">
        <v>0</v>
      </c>
      <c r="U15">
        <v>0</v>
      </c>
      <c r="V15">
        <v>0</v>
      </c>
      <c r="W15">
        <v>0</v>
      </c>
      <c r="X15">
        <v>0</v>
      </c>
      <c r="Y15">
        <v>0</v>
      </c>
      <c r="Z15">
        <v>0</v>
      </c>
      <c r="AA15">
        <v>0</v>
      </c>
      <c r="AB15">
        <v>0</v>
      </c>
      <c r="AC15">
        <v>0</v>
      </c>
      <c r="AD15">
        <v>309.13821208344973</v>
      </c>
      <c r="AE15">
        <v>0</v>
      </c>
      <c r="AF15" s="1">
        <v>0</v>
      </c>
      <c r="AG15" s="1">
        <v>0</v>
      </c>
      <c r="AH15" s="1">
        <v>0</v>
      </c>
    </row>
    <row r="16" spans="1:34" x14ac:dyDescent="0.3">
      <c r="A16" s="56">
        <f ca="1">Exceedance!U16</f>
        <v>46508</v>
      </c>
      <c r="B16" s="1">
        <v>68.759577492191639</v>
      </c>
      <c r="C16" s="1">
        <v>0</v>
      </c>
      <c r="D16" s="1">
        <v>0</v>
      </c>
      <c r="E16">
        <v>0</v>
      </c>
      <c r="F16">
        <v>0</v>
      </c>
      <c r="G16">
        <v>0</v>
      </c>
      <c r="H16">
        <v>0</v>
      </c>
      <c r="I16">
        <v>185.38145687773903</v>
      </c>
      <c r="J16">
        <v>3.0718158459351308</v>
      </c>
      <c r="K16">
        <v>0</v>
      </c>
      <c r="L16">
        <v>0</v>
      </c>
      <c r="M16">
        <v>0</v>
      </c>
      <c r="N16">
        <v>0</v>
      </c>
      <c r="O16">
        <v>0</v>
      </c>
      <c r="P16">
        <v>0</v>
      </c>
      <c r="Q16">
        <v>0</v>
      </c>
      <c r="R16">
        <v>19.666685479571971</v>
      </c>
      <c r="S16">
        <v>0</v>
      </c>
      <c r="T16">
        <v>0</v>
      </c>
      <c r="U16">
        <v>9.5092446623254663</v>
      </c>
      <c r="V16">
        <v>163.70081343356011</v>
      </c>
      <c r="W16">
        <v>0</v>
      </c>
      <c r="X16">
        <v>96.871139694287237</v>
      </c>
      <c r="Y16">
        <v>0</v>
      </c>
      <c r="Z16">
        <v>0</v>
      </c>
      <c r="AA16">
        <v>39.164822839512844</v>
      </c>
      <c r="AB16">
        <v>0</v>
      </c>
      <c r="AC16">
        <v>106.02870835431979</v>
      </c>
      <c r="AD16">
        <v>256.93264490525803</v>
      </c>
      <c r="AE16">
        <v>0</v>
      </c>
      <c r="AF16" s="1">
        <v>0</v>
      </c>
      <c r="AG16" s="1">
        <v>0</v>
      </c>
      <c r="AH16" s="1">
        <v>0</v>
      </c>
    </row>
    <row r="17" spans="1:34" x14ac:dyDescent="0.3">
      <c r="A17" s="56">
        <f ca="1">Exceedance!U17</f>
        <v>46539</v>
      </c>
      <c r="B17" s="1">
        <v>7.9492593566829806</v>
      </c>
      <c r="C17" s="1">
        <v>0</v>
      </c>
      <c r="D17" s="1">
        <v>0</v>
      </c>
      <c r="E17">
        <v>0</v>
      </c>
      <c r="F17">
        <v>24.529634492731478</v>
      </c>
      <c r="G17">
        <v>0</v>
      </c>
      <c r="H17">
        <v>181.42270237284745</v>
      </c>
      <c r="I17">
        <v>0</v>
      </c>
      <c r="J17">
        <v>143.57745801492959</v>
      </c>
      <c r="K17">
        <v>36.950720741890287</v>
      </c>
      <c r="L17">
        <v>57.086759096052475</v>
      </c>
      <c r="M17">
        <v>0</v>
      </c>
      <c r="N17">
        <v>0</v>
      </c>
      <c r="O17">
        <v>0</v>
      </c>
      <c r="P17">
        <v>0</v>
      </c>
      <c r="Q17">
        <v>0</v>
      </c>
      <c r="R17">
        <v>0</v>
      </c>
      <c r="S17">
        <v>0</v>
      </c>
      <c r="T17">
        <v>0</v>
      </c>
      <c r="U17">
        <v>0</v>
      </c>
      <c r="V17">
        <v>0</v>
      </c>
      <c r="W17">
        <v>42.166044839244613</v>
      </c>
      <c r="X17">
        <v>210.18775693961345</v>
      </c>
      <c r="Y17">
        <v>0</v>
      </c>
      <c r="Z17">
        <v>0</v>
      </c>
      <c r="AA17">
        <v>0</v>
      </c>
      <c r="AB17">
        <v>0</v>
      </c>
      <c r="AC17">
        <v>0</v>
      </c>
      <c r="AD17">
        <v>0</v>
      </c>
      <c r="AE17">
        <v>0</v>
      </c>
      <c r="AF17" s="1">
        <v>2.0542240182335512</v>
      </c>
      <c r="AG17" s="1">
        <v>0</v>
      </c>
      <c r="AH17" s="1">
        <v>0</v>
      </c>
    </row>
    <row r="18" spans="1:34" x14ac:dyDescent="0.3">
      <c r="A18" s="56">
        <f ca="1">Exceedance!U18</f>
        <v>46569</v>
      </c>
      <c r="B18" s="1">
        <v>0</v>
      </c>
      <c r="C18" s="1">
        <v>0</v>
      </c>
      <c r="D18" s="1">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c r="AB18">
        <v>0</v>
      </c>
      <c r="AC18">
        <v>0</v>
      </c>
      <c r="AD18">
        <v>0</v>
      </c>
      <c r="AE18">
        <v>0</v>
      </c>
      <c r="AF18" s="1">
        <v>0</v>
      </c>
      <c r="AG18" s="1">
        <v>0</v>
      </c>
      <c r="AH18" s="1">
        <v>0</v>
      </c>
    </row>
    <row r="19" spans="1:34" x14ac:dyDescent="0.3">
      <c r="A19" s="56">
        <f ca="1">Exceedance!U19</f>
        <v>46600</v>
      </c>
      <c r="B19" s="1">
        <v>0</v>
      </c>
      <c r="C19" s="1">
        <v>0</v>
      </c>
      <c r="D19" s="1">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c r="AB19">
        <v>0</v>
      </c>
      <c r="AC19">
        <v>0</v>
      </c>
      <c r="AD19">
        <v>0</v>
      </c>
      <c r="AE19">
        <v>0</v>
      </c>
      <c r="AF19" s="1">
        <v>0</v>
      </c>
      <c r="AG19" s="1">
        <v>0</v>
      </c>
      <c r="AH19" s="1">
        <v>0</v>
      </c>
    </row>
    <row r="20" spans="1:34" x14ac:dyDescent="0.3">
      <c r="A20" s="56">
        <f ca="1">Exceedance!U20</f>
        <v>46631</v>
      </c>
      <c r="B20" s="1">
        <v>0</v>
      </c>
      <c r="C20" s="1">
        <v>0</v>
      </c>
      <c r="D20" s="1">
        <v>0</v>
      </c>
      <c r="E20">
        <v>0</v>
      </c>
      <c r="F20">
        <v>0</v>
      </c>
      <c r="G20">
        <v>0</v>
      </c>
      <c r="H20">
        <v>0</v>
      </c>
      <c r="I20">
        <v>0</v>
      </c>
      <c r="J20">
        <v>0</v>
      </c>
      <c r="K20">
        <v>0</v>
      </c>
      <c r="L20">
        <v>0</v>
      </c>
      <c r="M20">
        <v>0</v>
      </c>
      <c r="N20">
        <v>0</v>
      </c>
      <c r="O20">
        <v>0</v>
      </c>
      <c r="P20">
        <v>0</v>
      </c>
      <c r="Q20">
        <v>0</v>
      </c>
      <c r="R20">
        <v>0</v>
      </c>
      <c r="S20">
        <v>0</v>
      </c>
      <c r="T20">
        <v>0</v>
      </c>
      <c r="U20">
        <v>0</v>
      </c>
      <c r="V20">
        <v>0</v>
      </c>
      <c r="W20">
        <v>0</v>
      </c>
      <c r="X20">
        <v>0</v>
      </c>
      <c r="Y20">
        <v>0</v>
      </c>
      <c r="Z20">
        <v>0</v>
      </c>
      <c r="AA20">
        <v>0</v>
      </c>
      <c r="AB20">
        <v>0</v>
      </c>
      <c r="AC20">
        <v>0</v>
      </c>
      <c r="AD20">
        <v>0</v>
      </c>
      <c r="AE20">
        <v>0</v>
      </c>
      <c r="AF20" s="1">
        <v>0</v>
      </c>
      <c r="AG20" s="1">
        <v>0</v>
      </c>
      <c r="AH20" s="1">
        <v>0</v>
      </c>
    </row>
    <row r="21" spans="1:34" x14ac:dyDescent="0.3">
      <c r="A21" s="56">
        <f ca="1">Exceedance!U21</f>
        <v>46661</v>
      </c>
      <c r="B21" s="1">
        <v>0</v>
      </c>
      <c r="C21" s="1">
        <v>0</v>
      </c>
      <c r="D21" s="1">
        <v>0</v>
      </c>
      <c r="E21">
        <v>0</v>
      </c>
      <c r="F21">
        <v>0</v>
      </c>
      <c r="G21">
        <v>0</v>
      </c>
      <c r="H21">
        <v>0</v>
      </c>
      <c r="I21">
        <v>0</v>
      </c>
      <c r="J21">
        <v>0</v>
      </c>
      <c r="K21">
        <v>0</v>
      </c>
      <c r="L21">
        <v>0</v>
      </c>
      <c r="M21">
        <v>0</v>
      </c>
      <c r="N21">
        <v>0</v>
      </c>
      <c r="O21">
        <v>0</v>
      </c>
      <c r="P21">
        <v>0</v>
      </c>
      <c r="Q21">
        <v>0</v>
      </c>
      <c r="R21">
        <v>0</v>
      </c>
      <c r="S21">
        <v>0</v>
      </c>
      <c r="T21">
        <v>0</v>
      </c>
      <c r="U21">
        <v>0</v>
      </c>
      <c r="V21">
        <v>0</v>
      </c>
      <c r="W21">
        <v>0</v>
      </c>
      <c r="X21">
        <v>0</v>
      </c>
      <c r="Y21">
        <v>0</v>
      </c>
      <c r="Z21">
        <v>0</v>
      </c>
      <c r="AA21">
        <v>0</v>
      </c>
      <c r="AB21">
        <v>0</v>
      </c>
      <c r="AC21">
        <v>0</v>
      </c>
      <c r="AD21">
        <v>0</v>
      </c>
      <c r="AE21">
        <v>0</v>
      </c>
      <c r="AF21" s="1">
        <v>0</v>
      </c>
      <c r="AG21" s="1">
        <v>0</v>
      </c>
      <c r="AH21" s="1">
        <v>0</v>
      </c>
    </row>
    <row r="22" spans="1:34" x14ac:dyDescent="0.3">
      <c r="A22" s="56">
        <f ca="1">Exceedance!U22</f>
        <v>46692</v>
      </c>
      <c r="B22" s="1">
        <v>0</v>
      </c>
      <c r="C22" s="1">
        <v>0</v>
      </c>
      <c r="D22" s="1">
        <v>0</v>
      </c>
      <c r="E22">
        <v>0</v>
      </c>
      <c r="F22">
        <v>0</v>
      </c>
      <c r="G22">
        <v>0</v>
      </c>
      <c r="H22">
        <v>0</v>
      </c>
      <c r="I22">
        <v>0</v>
      </c>
      <c r="J22">
        <v>0</v>
      </c>
      <c r="K22">
        <v>0</v>
      </c>
      <c r="L22">
        <v>0</v>
      </c>
      <c r="M22">
        <v>0</v>
      </c>
      <c r="N22">
        <v>0</v>
      </c>
      <c r="O22">
        <v>0</v>
      </c>
      <c r="P22">
        <v>0</v>
      </c>
      <c r="Q22">
        <v>0</v>
      </c>
      <c r="R22">
        <v>0</v>
      </c>
      <c r="S22">
        <v>0</v>
      </c>
      <c r="T22">
        <v>0</v>
      </c>
      <c r="U22">
        <v>0</v>
      </c>
      <c r="V22">
        <v>0</v>
      </c>
      <c r="W22">
        <v>0</v>
      </c>
      <c r="X22">
        <v>0</v>
      </c>
      <c r="Y22">
        <v>0</v>
      </c>
      <c r="Z22">
        <v>0</v>
      </c>
      <c r="AA22">
        <v>0</v>
      </c>
      <c r="AB22">
        <v>0</v>
      </c>
      <c r="AC22">
        <v>0</v>
      </c>
      <c r="AD22">
        <v>0</v>
      </c>
      <c r="AE22">
        <v>0</v>
      </c>
      <c r="AF22" s="1">
        <v>0</v>
      </c>
      <c r="AG22" s="1">
        <v>0</v>
      </c>
      <c r="AH22" s="1">
        <v>0</v>
      </c>
    </row>
    <row r="23" spans="1:34" x14ac:dyDescent="0.3">
      <c r="A23" s="56">
        <f ca="1">Exceedance!U23</f>
        <v>46722</v>
      </c>
      <c r="B23" s="1">
        <v>0</v>
      </c>
      <c r="C23" s="1">
        <v>0</v>
      </c>
      <c r="D23" s="1">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c r="AB23">
        <v>0</v>
      </c>
      <c r="AC23">
        <v>0</v>
      </c>
      <c r="AD23">
        <v>0</v>
      </c>
      <c r="AE23">
        <v>0</v>
      </c>
      <c r="AF23" s="1">
        <v>0</v>
      </c>
      <c r="AG23" s="1">
        <v>0</v>
      </c>
      <c r="AH23" s="1">
        <v>0</v>
      </c>
    </row>
    <row r="24" spans="1:34" x14ac:dyDescent="0.3">
      <c r="A24" s="56">
        <f ca="1">Exceedance!U24</f>
        <v>46753</v>
      </c>
      <c r="B24" s="1">
        <v>0</v>
      </c>
      <c r="C24" s="1">
        <v>0</v>
      </c>
      <c r="D24" s="1">
        <v>0</v>
      </c>
      <c r="E24">
        <v>0</v>
      </c>
      <c r="F24">
        <v>0</v>
      </c>
      <c r="G24">
        <v>0</v>
      </c>
      <c r="H24">
        <v>0</v>
      </c>
      <c r="I24">
        <v>0</v>
      </c>
      <c r="J24">
        <v>0</v>
      </c>
      <c r="K24">
        <v>0</v>
      </c>
      <c r="L24">
        <v>0</v>
      </c>
      <c r="M24">
        <v>0</v>
      </c>
      <c r="N24">
        <v>0</v>
      </c>
      <c r="O24">
        <v>0</v>
      </c>
      <c r="P24">
        <v>0</v>
      </c>
      <c r="Q24">
        <v>0</v>
      </c>
      <c r="R24">
        <v>0</v>
      </c>
      <c r="S24">
        <v>0</v>
      </c>
      <c r="T24">
        <v>0</v>
      </c>
      <c r="U24">
        <v>0</v>
      </c>
      <c r="V24">
        <v>0</v>
      </c>
      <c r="W24">
        <v>0</v>
      </c>
      <c r="X24">
        <v>0</v>
      </c>
      <c r="Y24">
        <v>0</v>
      </c>
      <c r="Z24">
        <v>0</v>
      </c>
      <c r="AA24">
        <v>0</v>
      </c>
      <c r="AB24">
        <v>0</v>
      </c>
      <c r="AC24">
        <v>0</v>
      </c>
      <c r="AD24">
        <v>0</v>
      </c>
      <c r="AE24">
        <v>0</v>
      </c>
      <c r="AF24" s="1">
        <v>0</v>
      </c>
      <c r="AG24" s="1">
        <v>0</v>
      </c>
      <c r="AH24" s="1">
        <v>0</v>
      </c>
    </row>
    <row r="25" spans="1:34" x14ac:dyDescent="0.3">
      <c r="A25" s="56">
        <f ca="1">Exceedance!U25</f>
        <v>46784</v>
      </c>
      <c r="B25" s="1">
        <v>0</v>
      </c>
      <c r="C25" s="1">
        <v>0</v>
      </c>
      <c r="D25" s="1">
        <v>0</v>
      </c>
      <c r="E25">
        <v>0</v>
      </c>
      <c r="F25">
        <v>0</v>
      </c>
      <c r="G25">
        <v>0</v>
      </c>
      <c r="H25">
        <v>0</v>
      </c>
      <c r="I25">
        <v>0</v>
      </c>
      <c r="J25">
        <v>0</v>
      </c>
      <c r="K25">
        <v>0</v>
      </c>
      <c r="L25">
        <v>0</v>
      </c>
      <c r="M25">
        <v>0</v>
      </c>
      <c r="N25">
        <v>0</v>
      </c>
      <c r="O25">
        <v>0</v>
      </c>
      <c r="P25">
        <v>0</v>
      </c>
      <c r="Q25">
        <v>0</v>
      </c>
      <c r="R25">
        <v>0</v>
      </c>
      <c r="S25">
        <v>0</v>
      </c>
      <c r="T25">
        <v>0</v>
      </c>
      <c r="U25">
        <v>0</v>
      </c>
      <c r="V25">
        <v>0</v>
      </c>
      <c r="W25">
        <v>0</v>
      </c>
      <c r="X25">
        <v>0</v>
      </c>
      <c r="Y25">
        <v>0</v>
      </c>
      <c r="Z25">
        <v>0</v>
      </c>
      <c r="AA25">
        <v>0</v>
      </c>
      <c r="AB25">
        <v>0</v>
      </c>
      <c r="AC25">
        <v>0</v>
      </c>
      <c r="AD25">
        <v>0</v>
      </c>
      <c r="AE25">
        <v>0</v>
      </c>
      <c r="AF25" s="1">
        <v>0</v>
      </c>
      <c r="AG25" s="1">
        <v>0</v>
      </c>
      <c r="AH25" s="1">
        <v>0</v>
      </c>
    </row>
    <row r="26" spans="1:34" x14ac:dyDescent="0.3">
      <c r="A26" s="56">
        <f ca="1">Exceedance!U26</f>
        <v>46813</v>
      </c>
      <c r="B26" s="1">
        <v>0</v>
      </c>
      <c r="C26" s="1">
        <v>0</v>
      </c>
      <c r="D26" s="1">
        <v>0</v>
      </c>
      <c r="E26">
        <v>0</v>
      </c>
      <c r="F26">
        <v>0</v>
      </c>
      <c r="G26">
        <v>0</v>
      </c>
      <c r="H26">
        <v>0</v>
      </c>
      <c r="I26">
        <v>0</v>
      </c>
      <c r="J26">
        <v>28.045108386910456</v>
      </c>
      <c r="K26">
        <v>0</v>
      </c>
      <c r="L26">
        <v>0</v>
      </c>
      <c r="M26">
        <v>0</v>
      </c>
      <c r="N26">
        <v>0</v>
      </c>
      <c r="O26">
        <v>0</v>
      </c>
      <c r="P26">
        <v>0</v>
      </c>
      <c r="Q26">
        <v>0</v>
      </c>
      <c r="R26">
        <v>0</v>
      </c>
      <c r="S26">
        <v>0</v>
      </c>
      <c r="T26">
        <v>0</v>
      </c>
      <c r="U26">
        <v>0</v>
      </c>
      <c r="V26">
        <v>0</v>
      </c>
      <c r="W26">
        <v>0</v>
      </c>
      <c r="X26">
        <v>2.4684734916301361</v>
      </c>
      <c r="Y26">
        <v>0</v>
      </c>
      <c r="Z26">
        <v>0</v>
      </c>
      <c r="AA26">
        <v>0</v>
      </c>
      <c r="AB26">
        <v>0</v>
      </c>
      <c r="AC26">
        <v>85.810111751233094</v>
      </c>
      <c r="AD26">
        <v>0</v>
      </c>
      <c r="AE26">
        <v>0</v>
      </c>
      <c r="AF26" s="1">
        <v>0</v>
      </c>
      <c r="AG26" s="1">
        <v>0</v>
      </c>
      <c r="AH26" s="1">
        <v>0</v>
      </c>
    </row>
    <row r="27" spans="1:34" x14ac:dyDescent="0.3">
      <c r="A27" s="56">
        <f ca="1">Exceedance!U27</f>
        <v>46844</v>
      </c>
      <c r="B27" s="1">
        <v>0</v>
      </c>
      <c r="C27" s="1">
        <v>0</v>
      </c>
      <c r="D27" s="1">
        <v>0</v>
      </c>
      <c r="E27">
        <v>0</v>
      </c>
      <c r="F27">
        <v>0</v>
      </c>
      <c r="G27">
        <v>0</v>
      </c>
      <c r="H27">
        <v>0</v>
      </c>
      <c r="I27">
        <v>0</v>
      </c>
      <c r="J27">
        <v>0</v>
      </c>
      <c r="K27">
        <v>0</v>
      </c>
      <c r="L27">
        <v>0</v>
      </c>
      <c r="M27">
        <v>0</v>
      </c>
      <c r="N27">
        <v>0</v>
      </c>
      <c r="O27">
        <v>0</v>
      </c>
      <c r="P27">
        <v>0</v>
      </c>
      <c r="Q27">
        <v>0</v>
      </c>
      <c r="R27">
        <v>0</v>
      </c>
      <c r="S27">
        <v>0</v>
      </c>
      <c r="T27">
        <v>0</v>
      </c>
      <c r="U27">
        <v>0</v>
      </c>
      <c r="V27">
        <v>0</v>
      </c>
      <c r="W27">
        <v>0</v>
      </c>
      <c r="X27">
        <v>0</v>
      </c>
      <c r="Y27">
        <v>0</v>
      </c>
      <c r="Z27">
        <v>0</v>
      </c>
      <c r="AA27">
        <v>0</v>
      </c>
      <c r="AB27">
        <v>0</v>
      </c>
      <c r="AC27">
        <v>238.39279617447681</v>
      </c>
      <c r="AD27">
        <v>0</v>
      </c>
      <c r="AE27">
        <v>0</v>
      </c>
      <c r="AF27" s="1">
        <v>0</v>
      </c>
      <c r="AG27" s="1">
        <v>0</v>
      </c>
      <c r="AH27" s="1">
        <v>0</v>
      </c>
    </row>
    <row r="28" spans="1:34" x14ac:dyDescent="0.3">
      <c r="A28" s="56">
        <f ca="1">Exceedance!U28</f>
        <v>46874</v>
      </c>
      <c r="B28" s="1">
        <v>0</v>
      </c>
      <c r="C28" s="1">
        <v>0</v>
      </c>
      <c r="D28" s="1">
        <v>0</v>
      </c>
      <c r="E28">
        <v>35.682612166380231</v>
      </c>
      <c r="F28">
        <v>0</v>
      </c>
      <c r="G28">
        <v>64.548268484703812</v>
      </c>
      <c r="H28">
        <v>150.69807374998663</v>
      </c>
      <c r="I28">
        <v>172.03347381048803</v>
      </c>
      <c r="J28">
        <v>151.43584908512074</v>
      </c>
      <c r="K28">
        <v>90.249008247809769</v>
      </c>
      <c r="L28">
        <v>0</v>
      </c>
      <c r="M28">
        <v>0</v>
      </c>
      <c r="N28">
        <v>0</v>
      </c>
      <c r="O28">
        <v>40.900778577666557</v>
      </c>
      <c r="P28">
        <v>0</v>
      </c>
      <c r="Q28">
        <v>65.383250686198778</v>
      </c>
      <c r="R28">
        <v>63.899602540356753</v>
      </c>
      <c r="S28">
        <v>0</v>
      </c>
      <c r="T28">
        <v>60.386859430081522</v>
      </c>
      <c r="U28">
        <v>83.90565510590686</v>
      </c>
      <c r="V28">
        <v>32.593690505723309</v>
      </c>
      <c r="W28">
        <v>159.1984860240166</v>
      </c>
      <c r="X28">
        <v>0</v>
      </c>
      <c r="Y28">
        <v>0</v>
      </c>
      <c r="Z28">
        <v>85.881599295000143</v>
      </c>
      <c r="AA28">
        <v>0</v>
      </c>
      <c r="AB28">
        <v>149.75246854716423</v>
      </c>
      <c r="AC28">
        <v>256.20662642614457</v>
      </c>
      <c r="AD28">
        <v>0</v>
      </c>
      <c r="AE28">
        <v>0</v>
      </c>
      <c r="AF28" s="1">
        <v>0</v>
      </c>
      <c r="AG28" s="1">
        <v>0</v>
      </c>
      <c r="AH28" s="1">
        <v>0</v>
      </c>
    </row>
    <row r="29" spans="1:34" x14ac:dyDescent="0.3">
      <c r="A29" s="56">
        <f ca="1">Exceedance!U29</f>
        <v>46905</v>
      </c>
      <c r="B29" s="1">
        <v>0</v>
      </c>
      <c r="C29" s="1">
        <v>0</v>
      </c>
      <c r="D29" s="1">
        <v>0</v>
      </c>
      <c r="E29">
        <v>0</v>
      </c>
      <c r="F29">
        <v>0</v>
      </c>
      <c r="G29">
        <v>0</v>
      </c>
      <c r="H29">
        <v>0</v>
      </c>
      <c r="I29">
        <v>13.441449998148508</v>
      </c>
      <c r="J29">
        <v>0</v>
      </c>
      <c r="K29">
        <v>82.987046136522466</v>
      </c>
      <c r="L29">
        <v>0</v>
      </c>
      <c r="M29">
        <v>0</v>
      </c>
      <c r="N29">
        <v>0</v>
      </c>
      <c r="O29">
        <v>0</v>
      </c>
      <c r="P29">
        <v>0</v>
      </c>
      <c r="Q29">
        <v>0</v>
      </c>
      <c r="R29">
        <v>0</v>
      </c>
      <c r="S29">
        <v>0</v>
      </c>
      <c r="T29">
        <v>0</v>
      </c>
      <c r="U29">
        <v>0</v>
      </c>
      <c r="V29">
        <v>0</v>
      </c>
      <c r="W29">
        <v>240.39160270241999</v>
      </c>
      <c r="X29">
        <v>0</v>
      </c>
      <c r="Y29">
        <v>0</v>
      </c>
      <c r="Z29">
        <v>0</v>
      </c>
      <c r="AA29">
        <v>0</v>
      </c>
      <c r="AB29">
        <v>0</v>
      </c>
      <c r="AC29">
        <v>4.5088142848079862</v>
      </c>
      <c r="AD29">
        <v>0</v>
      </c>
      <c r="AE29">
        <v>120.89112656279652</v>
      </c>
      <c r="AF29" s="1">
        <v>0</v>
      </c>
      <c r="AG29" s="1">
        <v>0</v>
      </c>
      <c r="AH29" s="1">
        <v>0</v>
      </c>
    </row>
    <row r="30" spans="1:34" x14ac:dyDescent="0.3">
      <c r="A30" s="56">
        <f ca="1">Exceedance!U30</f>
        <v>46935</v>
      </c>
      <c r="B30" s="1">
        <v>0</v>
      </c>
      <c r="C30" s="1">
        <v>0</v>
      </c>
      <c r="D30" s="1">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c r="AB30">
        <v>0</v>
      </c>
      <c r="AC30">
        <v>0</v>
      </c>
      <c r="AD30">
        <v>0</v>
      </c>
      <c r="AE30">
        <v>0</v>
      </c>
      <c r="AF30" s="1">
        <v>0</v>
      </c>
      <c r="AG30" s="1">
        <v>0</v>
      </c>
      <c r="AH30" s="1">
        <v>0</v>
      </c>
    </row>
    <row r="31" spans="1:34" x14ac:dyDescent="0.3">
      <c r="A31" s="56">
        <f ca="1">Exceedance!U31</f>
        <v>46966</v>
      </c>
      <c r="B31" s="1">
        <v>0</v>
      </c>
      <c r="C31" s="1">
        <v>0</v>
      </c>
      <c r="D31" s="1">
        <v>0</v>
      </c>
      <c r="E31">
        <v>0</v>
      </c>
      <c r="F31">
        <v>0</v>
      </c>
      <c r="G31">
        <v>0</v>
      </c>
      <c r="H31">
        <v>0</v>
      </c>
      <c r="I31">
        <v>0</v>
      </c>
      <c r="J31">
        <v>0</v>
      </c>
      <c r="K31">
        <v>0</v>
      </c>
      <c r="L31">
        <v>0</v>
      </c>
      <c r="M31">
        <v>0</v>
      </c>
      <c r="N31">
        <v>0</v>
      </c>
      <c r="O31">
        <v>0</v>
      </c>
      <c r="P31">
        <v>0</v>
      </c>
      <c r="Q31">
        <v>0</v>
      </c>
      <c r="R31">
        <v>0</v>
      </c>
      <c r="S31">
        <v>0</v>
      </c>
      <c r="T31">
        <v>0</v>
      </c>
      <c r="U31">
        <v>0</v>
      </c>
      <c r="V31">
        <v>0</v>
      </c>
      <c r="W31">
        <v>0</v>
      </c>
      <c r="X31">
        <v>0</v>
      </c>
      <c r="Y31">
        <v>0</v>
      </c>
      <c r="Z31">
        <v>0</v>
      </c>
      <c r="AA31">
        <v>0</v>
      </c>
      <c r="AB31">
        <v>0</v>
      </c>
      <c r="AC31">
        <v>0</v>
      </c>
      <c r="AD31">
        <v>0</v>
      </c>
      <c r="AE31">
        <v>0</v>
      </c>
      <c r="AF31" s="1">
        <v>0</v>
      </c>
      <c r="AG31" s="1">
        <v>0</v>
      </c>
      <c r="AH31" s="1">
        <v>0</v>
      </c>
    </row>
    <row r="32" spans="1:34" x14ac:dyDescent="0.3">
      <c r="A32" s="56">
        <f ca="1">Exceedance!U32</f>
        <v>46997</v>
      </c>
      <c r="B32" s="1">
        <v>0</v>
      </c>
      <c r="C32" s="1">
        <v>0</v>
      </c>
      <c r="D32" s="1">
        <v>0</v>
      </c>
      <c r="E32">
        <v>0</v>
      </c>
      <c r="F32">
        <v>0</v>
      </c>
      <c r="G32">
        <v>0</v>
      </c>
      <c r="H32">
        <v>0</v>
      </c>
      <c r="I32">
        <v>0</v>
      </c>
      <c r="J32">
        <v>0</v>
      </c>
      <c r="K32">
        <v>0</v>
      </c>
      <c r="L32">
        <v>0</v>
      </c>
      <c r="M32">
        <v>0</v>
      </c>
      <c r="N32">
        <v>0</v>
      </c>
      <c r="O32">
        <v>0</v>
      </c>
      <c r="P32">
        <v>0</v>
      </c>
      <c r="Q32">
        <v>0</v>
      </c>
      <c r="R32">
        <v>0</v>
      </c>
      <c r="S32">
        <v>0</v>
      </c>
      <c r="T32">
        <v>0</v>
      </c>
      <c r="U32">
        <v>0</v>
      </c>
      <c r="V32">
        <v>0</v>
      </c>
      <c r="W32">
        <v>0</v>
      </c>
      <c r="X32">
        <v>0</v>
      </c>
      <c r="Y32">
        <v>0</v>
      </c>
      <c r="Z32">
        <v>0</v>
      </c>
      <c r="AA32">
        <v>0</v>
      </c>
      <c r="AB32">
        <v>0</v>
      </c>
      <c r="AC32">
        <v>0</v>
      </c>
      <c r="AD32">
        <v>0</v>
      </c>
      <c r="AE32">
        <v>0</v>
      </c>
      <c r="AF32" s="1">
        <v>0</v>
      </c>
      <c r="AG32" s="1">
        <v>0</v>
      </c>
      <c r="AH32" s="1">
        <v>0</v>
      </c>
    </row>
    <row r="33" spans="1:34" x14ac:dyDescent="0.3">
      <c r="A33" s="56">
        <f ca="1">Exceedance!U33</f>
        <v>47027</v>
      </c>
      <c r="B33" s="1">
        <v>0</v>
      </c>
      <c r="C33" s="1">
        <v>0</v>
      </c>
      <c r="D33" s="1">
        <v>0</v>
      </c>
      <c r="E33">
        <v>0</v>
      </c>
      <c r="F33">
        <v>0</v>
      </c>
      <c r="G33">
        <v>0</v>
      </c>
      <c r="H33">
        <v>0</v>
      </c>
      <c r="I33">
        <v>0</v>
      </c>
      <c r="J33">
        <v>0</v>
      </c>
      <c r="K33">
        <v>0</v>
      </c>
      <c r="L33">
        <v>0</v>
      </c>
      <c r="M33">
        <v>0</v>
      </c>
      <c r="N33">
        <v>0</v>
      </c>
      <c r="O33">
        <v>0</v>
      </c>
      <c r="P33">
        <v>0</v>
      </c>
      <c r="Q33">
        <v>0</v>
      </c>
      <c r="R33">
        <v>0</v>
      </c>
      <c r="S33">
        <v>0</v>
      </c>
      <c r="T33">
        <v>0</v>
      </c>
      <c r="U33">
        <v>0</v>
      </c>
      <c r="V33">
        <v>0</v>
      </c>
      <c r="W33">
        <v>0</v>
      </c>
      <c r="X33">
        <v>0</v>
      </c>
      <c r="Y33">
        <v>0</v>
      </c>
      <c r="Z33">
        <v>0</v>
      </c>
      <c r="AA33">
        <v>0</v>
      </c>
      <c r="AB33">
        <v>0</v>
      </c>
      <c r="AC33">
        <v>0</v>
      </c>
      <c r="AD33">
        <v>0</v>
      </c>
      <c r="AE33">
        <v>0</v>
      </c>
      <c r="AF33" s="1">
        <v>0</v>
      </c>
      <c r="AG33" s="1">
        <v>0</v>
      </c>
      <c r="AH33" s="1">
        <v>0</v>
      </c>
    </row>
    <row r="34" spans="1:34" x14ac:dyDescent="0.3">
      <c r="A34" s="56">
        <f ca="1">Exceedance!U34</f>
        <v>47058</v>
      </c>
      <c r="B34" s="1">
        <v>0</v>
      </c>
      <c r="C34" s="1">
        <v>0</v>
      </c>
      <c r="D34" s="1">
        <v>0</v>
      </c>
      <c r="E34">
        <v>0</v>
      </c>
      <c r="F34">
        <v>0</v>
      </c>
      <c r="G34">
        <v>0</v>
      </c>
      <c r="H34">
        <v>0</v>
      </c>
      <c r="I34">
        <v>0</v>
      </c>
      <c r="J34">
        <v>0</v>
      </c>
      <c r="K34">
        <v>0</v>
      </c>
      <c r="L34">
        <v>0</v>
      </c>
      <c r="M34">
        <v>0</v>
      </c>
      <c r="N34">
        <v>0</v>
      </c>
      <c r="O34">
        <v>0</v>
      </c>
      <c r="P34">
        <v>0</v>
      </c>
      <c r="Q34">
        <v>0</v>
      </c>
      <c r="R34">
        <v>0</v>
      </c>
      <c r="S34">
        <v>0</v>
      </c>
      <c r="T34">
        <v>0</v>
      </c>
      <c r="U34">
        <v>0</v>
      </c>
      <c r="V34">
        <v>0</v>
      </c>
      <c r="W34">
        <v>0</v>
      </c>
      <c r="X34">
        <v>0</v>
      </c>
      <c r="Y34">
        <v>0</v>
      </c>
      <c r="Z34">
        <v>0</v>
      </c>
      <c r="AA34">
        <v>0</v>
      </c>
      <c r="AB34">
        <v>0</v>
      </c>
      <c r="AC34">
        <v>0</v>
      </c>
      <c r="AD34">
        <v>0</v>
      </c>
      <c r="AE34">
        <v>0</v>
      </c>
      <c r="AF34" s="1">
        <v>0</v>
      </c>
      <c r="AG34" s="1">
        <v>0</v>
      </c>
      <c r="AH34" s="1">
        <v>0</v>
      </c>
    </row>
    <row r="35" spans="1:34" x14ac:dyDescent="0.3">
      <c r="A35" s="56">
        <f ca="1">Exceedance!U35</f>
        <v>47088</v>
      </c>
      <c r="B35" s="1">
        <v>0</v>
      </c>
      <c r="C35" s="1">
        <v>0</v>
      </c>
      <c r="D35" s="1">
        <v>0</v>
      </c>
      <c r="E35">
        <v>0</v>
      </c>
      <c r="F35">
        <v>0</v>
      </c>
      <c r="G35">
        <v>0</v>
      </c>
      <c r="H35">
        <v>0</v>
      </c>
      <c r="I35">
        <v>0</v>
      </c>
      <c r="J35">
        <v>0</v>
      </c>
      <c r="K35">
        <v>0</v>
      </c>
      <c r="L35">
        <v>0</v>
      </c>
      <c r="M35">
        <v>0</v>
      </c>
      <c r="N35">
        <v>0</v>
      </c>
      <c r="O35">
        <v>0</v>
      </c>
      <c r="P35">
        <v>0</v>
      </c>
      <c r="Q35">
        <v>0</v>
      </c>
      <c r="R35">
        <v>0</v>
      </c>
      <c r="S35">
        <v>0</v>
      </c>
      <c r="T35">
        <v>0</v>
      </c>
      <c r="U35">
        <v>0</v>
      </c>
      <c r="V35">
        <v>0</v>
      </c>
      <c r="W35">
        <v>0</v>
      </c>
      <c r="X35">
        <v>0</v>
      </c>
      <c r="Y35">
        <v>0</v>
      </c>
      <c r="Z35">
        <v>0</v>
      </c>
      <c r="AA35">
        <v>0</v>
      </c>
      <c r="AB35">
        <v>0</v>
      </c>
      <c r="AC35">
        <v>0</v>
      </c>
      <c r="AD35">
        <v>0</v>
      </c>
      <c r="AE35">
        <v>0</v>
      </c>
      <c r="AF35" s="1">
        <v>0</v>
      </c>
      <c r="AG35" s="1">
        <v>0</v>
      </c>
      <c r="AH35" s="1">
        <v>0</v>
      </c>
    </row>
    <row r="36" spans="1:34" x14ac:dyDescent="0.3">
      <c r="A36" s="56">
        <f ca="1">Exceedance!U36</f>
        <v>47119</v>
      </c>
      <c r="B36" s="1">
        <v>0</v>
      </c>
      <c r="C36" s="1">
        <v>0</v>
      </c>
      <c r="D36" s="1">
        <v>0</v>
      </c>
      <c r="E36" s="1">
        <v>0</v>
      </c>
      <c r="F36" s="1">
        <v>0</v>
      </c>
      <c r="G36" s="1">
        <v>0</v>
      </c>
      <c r="H36" s="1">
        <v>0</v>
      </c>
      <c r="I36" s="1">
        <v>0</v>
      </c>
      <c r="J36" s="1">
        <v>0</v>
      </c>
      <c r="K36" s="1">
        <v>0</v>
      </c>
      <c r="L36" s="1">
        <v>0</v>
      </c>
      <c r="M36" s="1">
        <v>0</v>
      </c>
      <c r="N36" s="1">
        <v>0</v>
      </c>
      <c r="O36" s="1">
        <v>0</v>
      </c>
      <c r="P36" s="1">
        <v>0</v>
      </c>
      <c r="Q36" s="1">
        <v>0</v>
      </c>
      <c r="R36" s="1">
        <v>0</v>
      </c>
      <c r="S36" s="1">
        <v>0</v>
      </c>
      <c r="T36" s="1">
        <v>0</v>
      </c>
      <c r="U36" s="1">
        <v>0</v>
      </c>
      <c r="V36" s="1">
        <v>0</v>
      </c>
      <c r="W36" s="1">
        <v>0</v>
      </c>
      <c r="X36" s="1">
        <v>0</v>
      </c>
      <c r="Y36" s="1">
        <v>0</v>
      </c>
      <c r="Z36" s="1">
        <v>0</v>
      </c>
      <c r="AA36" s="1">
        <v>0</v>
      </c>
      <c r="AB36" s="1">
        <v>0</v>
      </c>
      <c r="AC36" s="1">
        <v>0</v>
      </c>
      <c r="AD36" s="1">
        <v>0</v>
      </c>
      <c r="AE36" s="1">
        <v>0</v>
      </c>
      <c r="AF36" s="1">
        <v>0</v>
      </c>
      <c r="AG36" s="1">
        <v>0</v>
      </c>
      <c r="AH36" s="1">
        <v>0</v>
      </c>
    </row>
    <row r="37" spans="1:34" x14ac:dyDescent="0.3">
      <c r="A37" s="56">
        <f ca="1">Exceedance!U37</f>
        <v>47150</v>
      </c>
      <c r="B37" s="1">
        <v>0</v>
      </c>
      <c r="C37" s="1">
        <v>0</v>
      </c>
      <c r="D37" s="1">
        <v>0</v>
      </c>
      <c r="E37" s="1">
        <v>0</v>
      </c>
      <c r="F37" s="1">
        <v>0</v>
      </c>
      <c r="G37" s="1">
        <v>0</v>
      </c>
      <c r="H37" s="1">
        <v>0</v>
      </c>
      <c r="I37" s="1">
        <v>0</v>
      </c>
      <c r="J37" s="1">
        <v>0</v>
      </c>
      <c r="K37" s="1">
        <v>0</v>
      </c>
      <c r="L37" s="1">
        <v>0</v>
      </c>
      <c r="M37" s="1">
        <v>0</v>
      </c>
      <c r="N37" s="1">
        <v>0</v>
      </c>
      <c r="O37" s="1">
        <v>0</v>
      </c>
      <c r="P37" s="1">
        <v>0</v>
      </c>
      <c r="Q37" s="1">
        <v>0</v>
      </c>
      <c r="R37" s="1">
        <v>0</v>
      </c>
      <c r="S37" s="1">
        <v>0</v>
      </c>
      <c r="T37" s="1">
        <v>0</v>
      </c>
      <c r="U37" s="1">
        <v>0</v>
      </c>
      <c r="V37" s="1">
        <v>0</v>
      </c>
      <c r="W37" s="1">
        <v>0</v>
      </c>
      <c r="X37" s="1">
        <v>0</v>
      </c>
      <c r="Y37" s="1">
        <v>0</v>
      </c>
      <c r="Z37" s="1">
        <v>0</v>
      </c>
      <c r="AA37" s="1">
        <v>0</v>
      </c>
      <c r="AB37" s="1">
        <v>0</v>
      </c>
      <c r="AC37" s="1">
        <v>0</v>
      </c>
      <c r="AD37" s="1">
        <v>0</v>
      </c>
      <c r="AE37" s="1">
        <v>0</v>
      </c>
      <c r="AF37" s="1">
        <v>0</v>
      </c>
      <c r="AG37" s="1">
        <v>0</v>
      </c>
      <c r="AH37" s="1">
        <v>0</v>
      </c>
    </row>
    <row r="38" spans="1:34" x14ac:dyDescent="0.3">
      <c r="A38" s="56">
        <f ca="1">Exceedance!U38</f>
        <v>47178</v>
      </c>
      <c r="B38" s="1">
        <v>0</v>
      </c>
      <c r="C38" s="1">
        <v>0</v>
      </c>
      <c r="D38" s="1">
        <v>0</v>
      </c>
      <c r="E38" s="1">
        <v>0</v>
      </c>
      <c r="F38" s="1">
        <v>0</v>
      </c>
      <c r="G38" s="1">
        <v>0</v>
      </c>
      <c r="H38" s="1">
        <v>0</v>
      </c>
      <c r="I38" s="1">
        <v>60.019507678991268</v>
      </c>
      <c r="J38" s="1">
        <v>0</v>
      </c>
      <c r="K38" s="1">
        <v>0</v>
      </c>
      <c r="L38" s="1">
        <v>0</v>
      </c>
      <c r="M38" s="1">
        <v>0</v>
      </c>
      <c r="N38" s="1">
        <v>0</v>
      </c>
      <c r="O38" s="1">
        <v>0</v>
      </c>
      <c r="P38" s="1">
        <v>0</v>
      </c>
      <c r="Q38" s="1">
        <v>0</v>
      </c>
      <c r="R38" s="1">
        <v>0</v>
      </c>
      <c r="S38" s="1">
        <v>0</v>
      </c>
      <c r="T38" s="1">
        <v>0</v>
      </c>
      <c r="U38" s="1">
        <v>0</v>
      </c>
      <c r="V38" s="1">
        <v>0</v>
      </c>
      <c r="W38" s="1">
        <v>5.5707048608295739</v>
      </c>
      <c r="X38" s="1">
        <v>0</v>
      </c>
      <c r="Y38" s="1">
        <v>0</v>
      </c>
      <c r="Z38" s="1">
        <v>0</v>
      </c>
      <c r="AA38" s="1">
        <v>0</v>
      </c>
      <c r="AB38" s="1">
        <v>87.46096005380565</v>
      </c>
      <c r="AC38" s="1">
        <v>0</v>
      </c>
      <c r="AD38" s="1">
        <v>0</v>
      </c>
      <c r="AE38" s="1">
        <v>0</v>
      </c>
      <c r="AF38" s="1">
        <v>0</v>
      </c>
      <c r="AG38" s="1">
        <v>0</v>
      </c>
      <c r="AH38" s="1">
        <v>0</v>
      </c>
    </row>
    <row r="39" spans="1:34" x14ac:dyDescent="0.3">
      <c r="A39" s="56">
        <f ca="1">Exceedance!U39</f>
        <v>47209</v>
      </c>
      <c r="B39" s="1">
        <v>0</v>
      </c>
      <c r="C39" s="1">
        <v>0</v>
      </c>
      <c r="D39" s="1">
        <v>0</v>
      </c>
      <c r="E39" s="1">
        <v>0</v>
      </c>
      <c r="F39" s="1">
        <v>0</v>
      </c>
      <c r="G39" s="1">
        <v>0</v>
      </c>
      <c r="H39" s="1">
        <v>0</v>
      </c>
      <c r="I39" s="1">
        <v>5.9093436750854069</v>
      </c>
      <c r="J39" s="1">
        <v>0</v>
      </c>
      <c r="K39" s="1">
        <v>0</v>
      </c>
      <c r="L39" s="1">
        <v>0</v>
      </c>
      <c r="M39" s="1">
        <v>0</v>
      </c>
      <c r="N39" s="1">
        <v>0</v>
      </c>
      <c r="O39" s="1">
        <v>0</v>
      </c>
      <c r="P39" s="1">
        <v>0</v>
      </c>
      <c r="Q39" s="1">
        <v>0</v>
      </c>
      <c r="R39" s="1">
        <v>0</v>
      </c>
      <c r="S39" s="1">
        <v>0</v>
      </c>
      <c r="T39" s="1">
        <v>0</v>
      </c>
      <c r="U39" s="1">
        <v>0</v>
      </c>
      <c r="V39" s="1">
        <v>0</v>
      </c>
      <c r="W39" s="1">
        <v>0</v>
      </c>
      <c r="X39" s="1">
        <v>0</v>
      </c>
      <c r="Y39" s="1">
        <v>0</v>
      </c>
      <c r="Z39" s="1">
        <v>0</v>
      </c>
      <c r="AA39" s="1">
        <v>0</v>
      </c>
      <c r="AB39" s="1">
        <v>237.93779393735127</v>
      </c>
      <c r="AC39" s="1">
        <v>0</v>
      </c>
      <c r="AD39" s="1">
        <v>0</v>
      </c>
      <c r="AE39" s="1">
        <v>0</v>
      </c>
      <c r="AF39" s="1">
        <v>0</v>
      </c>
      <c r="AG39" s="1">
        <v>0</v>
      </c>
      <c r="AH39" s="1">
        <v>0</v>
      </c>
    </row>
    <row r="40" spans="1:34" x14ac:dyDescent="0.3">
      <c r="A40" s="56">
        <f ca="1">Exceedance!U40</f>
        <v>47239</v>
      </c>
      <c r="B40" s="1">
        <v>36.42577309593878</v>
      </c>
      <c r="C40" s="1">
        <v>28.015654122108327</v>
      </c>
      <c r="D40" s="1">
        <v>34.084093500585958</v>
      </c>
      <c r="E40" s="1">
        <v>0</v>
      </c>
      <c r="F40" s="1">
        <v>112.49130535248354</v>
      </c>
      <c r="G40" s="1">
        <v>156.52625423930772</v>
      </c>
      <c r="H40" s="1">
        <v>148.93192642402059</v>
      </c>
      <c r="I40" s="1">
        <v>203.0470583302355</v>
      </c>
      <c r="J40" s="1">
        <v>33.970326253703512</v>
      </c>
      <c r="K40" s="1">
        <v>0</v>
      </c>
      <c r="L40" s="1">
        <v>0</v>
      </c>
      <c r="M40" s="1">
        <v>0</v>
      </c>
      <c r="N40" s="1">
        <v>26.948463063988481</v>
      </c>
      <c r="O40" s="1">
        <v>0</v>
      </c>
      <c r="P40" s="1">
        <v>18.316583219424437</v>
      </c>
      <c r="Q40" s="1">
        <v>87.349298977659089</v>
      </c>
      <c r="R40" s="1">
        <v>0</v>
      </c>
      <c r="S40" s="1">
        <v>47.077050452148498</v>
      </c>
      <c r="T40" s="1">
        <v>175.35712856209506</v>
      </c>
      <c r="U40" s="1">
        <v>0</v>
      </c>
      <c r="V40" s="1">
        <v>206.55782818228198</v>
      </c>
      <c r="W40" s="1">
        <v>0</v>
      </c>
      <c r="X40" s="1">
        <v>0</v>
      </c>
      <c r="Y40" s="1">
        <v>0</v>
      </c>
      <c r="Z40" s="1">
        <v>0</v>
      </c>
      <c r="AA40" s="1">
        <v>145.28989297083132</v>
      </c>
      <c r="AB40" s="1">
        <v>256.10586591828678</v>
      </c>
      <c r="AC40" s="1">
        <v>0</v>
      </c>
      <c r="AD40" s="1">
        <v>0</v>
      </c>
      <c r="AE40" s="1">
        <v>0</v>
      </c>
      <c r="AF40" s="1">
        <v>0</v>
      </c>
      <c r="AG40" s="1">
        <v>0</v>
      </c>
      <c r="AH40" s="1">
        <v>66.095021646997552</v>
      </c>
    </row>
    <row r="41" spans="1:34" x14ac:dyDescent="0.3">
      <c r="A41" s="56">
        <f ca="1">Exceedance!U41</f>
        <v>47270</v>
      </c>
      <c r="B41" s="1">
        <v>0</v>
      </c>
      <c r="C41" s="1">
        <v>0</v>
      </c>
      <c r="D41" s="1">
        <v>0</v>
      </c>
      <c r="E41" s="1">
        <v>0</v>
      </c>
      <c r="F41" s="1">
        <v>0</v>
      </c>
      <c r="G41" s="1">
        <v>0</v>
      </c>
      <c r="H41" s="1">
        <v>57.937621578175325</v>
      </c>
      <c r="I41" s="1">
        <v>0</v>
      </c>
      <c r="J41" s="1">
        <v>130.13321967319732</v>
      </c>
      <c r="K41" s="1">
        <v>0</v>
      </c>
      <c r="L41" s="1">
        <v>0</v>
      </c>
      <c r="M41" s="1">
        <v>0</v>
      </c>
      <c r="N41" s="1">
        <v>0</v>
      </c>
      <c r="O41" s="1">
        <v>0</v>
      </c>
      <c r="P41" s="1">
        <v>0</v>
      </c>
      <c r="Q41" s="1">
        <v>0</v>
      </c>
      <c r="R41" s="1">
        <v>0</v>
      </c>
      <c r="S41" s="1">
        <v>0</v>
      </c>
      <c r="T41" s="1">
        <v>0</v>
      </c>
      <c r="U41" s="1">
        <v>0</v>
      </c>
      <c r="V41" s="1">
        <v>234.3123292962222</v>
      </c>
      <c r="W41" s="1">
        <v>0</v>
      </c>
      <c r="X41" s="1">
        <v>0</v>
      </c>
      <c r="Y41" s="1">
        <v>0</v>
      </c>
      <c r="Z41" s="1">
        <v>0</v>
      </c>
      <c r="AA41" s="1">
        <v>0</v>
      </c>
      <c r="AB41" s="1">
        <v>4.3119169556405659</v>
      </c>
      <c r="AC41" s="1">
        <v>0</v>
      </c>
      <c r="AD41" s="1">
        <v>73.528217731340007</v>
      </c>
      <c r="AE41" s="1">
        <v>0</v>
      </c>
      <c r="AF41" s="1">
        <v>0</v>
      </c>
      <c r="AG41" s="1">
        <v>0</v>
      </c>
      <c r="AH41" s="1">
        <v>0</v>
      </c>
    </row>
    <row r="42" spans="1:34" x14ac:dyDescent="0.3">
      <c r="A42" s="56">
        <f ca="1">Exceedance!U42</f>
        <v>47300</v>
      </c>
      <c r="B42" s="1">
        <v>0</v>
      </c>
      <c r="C42" s="1">
        <v>0</v>
      </c>
      <c r="D42" s="1">
        <v>0</v>
      </c>
      <c r="E42" s="1">
        <v>0</v>
      </c>
      <c r="F42" s="1">
        <v>0</v>
      </c>
      <c r="G42" s="1">
        <v>0</v>
      </c>
      <c r="H42" s="1">
        <v>0</v>
      </c>
      <c r="I42" s="1">
        <v>0</v>
      </c>
      <c r="J42" s="1">
        <v>0</v>
      </c>
      <c r="K42" s="1">
        <v>0</v>
      </c>
      <c r="L42" s="1">
        <v>0</v>
      </c>
      <c r="M42" s="1">
        <v>0</v>
      </c>
      <c r="N42" s="1">
        <v>0</v>
      </c>
      <c r="O42" s="1">
        <v>0</v>
      </c>
      <c r="P42" s="1">
        <v>0</v>
      </c>
      <c r="Q42" s="1">
        <v>0</v>
      </c>
      <c r="R42" s="1">
        <v>0</v>
      </c>
      <c r="S42" s="1">
        <v>0</v>
      </c>
      <c r="T42" s="1">
        <v>0</v>
      </c>
      <c r="U42" s="1">
        <v>0</v>
      </c>
      <c r="V42" s="1">
        <v>0</v>
      </c>
      <c r="W42" s="1">
        <v>0</v>
      </c>
      <c r="X42" s="1">
        <v>0</v>
      </c>
      <c r="Y42" s="1">
        <v>0</v>
      </c>
      <c r="Z42" s="1">
        <v>0</v>
      </c>
      <c r="AA42" s="1">
        <v>0</v>
      </c>
      <c r="AB42" s="1">
        <v>0</v>
      </c>
      <c r="AC42" s="1">
        <v>0</v>
      </c>
      <c r="AD42" s="1">
        <v>0</v>
      </c>
      <c r="AE42" s="1">
        <v>0</v>
      </c>
      <c r="AF42" s="1">
        <v>0</v>
      </c>
      <c r="AG42" s="1">
        <v>0</v>
      </c>
      <c r="AH42" s="1">
        <v>0</v>
      </c>
    </row>
    <row r="43" spans="1:34" x14ac:dyDescent="0.3">
      <c r="A43" s="56">
        <f ca="1">Exceedance!U43</f>
        <v>47331</v>
      </c>
      <c r="B43" s="1">
        <v>0</v>
      </c>
      <c r="C43" s="1">
        <v>0</v>
      </c>
      <c r="D43" s="1">
        <v>0</v>
      </c>
      <c r="E43" s="1">
        <v>0</v>
      </c>
      <c r="F43" s="1">
        <v>0</v>
      </c>
      <c r="G43" s="1">
        <v>0</v>
      </c>
      <c r="H43" s="1">
        <v>0</v>
      </c>
      <c r="I43" s="1">
        <v>0</v>
      </c>
      <c r="J43" s="1">
        <v>0</v>
      </c>
      <c r="K43" s="1">
        <v>0</v>
      </c>
      <c r="L43" s="1">
        <v>0</v>
      </c>
      <c r="M43" s="1">
        <v>0</v>
      </c>
      <c r="N43" s="1">
        <v>0</v>
      </c>
      <c r="O43" s="1">
        <v>0</v>
      </c>
      <c r="P43" s="1">
        <v>0</v>
      </c>
      <c r="Q43" s="1">
        <v>0</v>
      </c>
      <c r="R43" s="1">
        <v>0</v>
      </c>
      <c r="S43" s="1">
        <v>0</v>
      </c>
      <c r="T43" s="1">
        <v>0</v>
      </c>
      <c r="U43" s="1">
        <v>0</v>
      </c>
      <c r="V43" s="1">
        <v>0</v>
      </c>
      <c r="W43" s="1">
        <v>0</v>
      </c>
      <c r="X43" s="1">
        <v>0</v>
      </c>
      <c r="Y43" s="1">
        <v>0</v>
      </c>
      <c r="Z43" s="1">
        <v>0</v>
      </c>
      <c r="AA43" s="1">
        <v>0</v>
      </c>
      <c r="AB43" s="1">
        <v>0</v>
      </c>
      <c r="AC43" s="1">
        <v>0</v>
      </c>
      <c r="AD43" s="1">
        <v>0</v>
      </c>
      <c r="AE43" s="1">
        <v>0</v>
      </c>
      <c r="AF43" s="1">
        <v>0</v>
      </c>
      <c r="AG43" s="1">
        <v>0</v>
      </c>
      <c r="AH43" s="1">
        <v>0</v>
      </c>
    </row>
    <row r="44" spans="1:34" x14ac:dyDescent="0.3">
      <c r="A44" s="56">
        <f ca="1">Exceedance!U44</f>
        <v>47362</v>
      </c>
      <c r="B44" s="1">
        <v>0</v>
      </c>
      <c r="C44" s="1">
        <v>0</v>
      </c>
      <c r="D44" s="1">
        <v>0</v>
      </c>
      <c r="E44" s="1">
        <v>0</v>
      </c>
      <c r="F44" s="1">
        <v>0</v>
      </c>
      <c r="G44" s="1">
        <v>0</v>
      </c>
      <c r="H44" s="1">
        <v>0</v>
      </c>
      <c r="I44" s="1">
        <v>0</v>
      </c>
      <c r="J44" s="1">
        <v>0</v>
      </c>
      <c r="K44" s="1">
        <v>0</v>
      </c>
      <c r="L44" s="1">
        <v>0</v>
      </c>
      <c r="M44" s="1">
        <v>0</v>
      </c>
      <c r="N44" s="1">
        <v>0</v>
      </c>
      <c r="O44" s="1">
        <v>0</v>
      </c>
      <c r="P44" s="1">
        <v>0</v>
      </c>
      <c r="Q44" s="1">
        <v>0</v>
      </c>
      <c r="R44" s="1">
        <v>0</v>
      </c>
      <c r="S44" s="1">
        <v>0</v>
      </c>
      <c r="T44" s="1">
        <v>0</v>
      </c>
      <c r="U44" s="1">
        <v>0</v>
      </c>
      <c r="V44" s="1">
        <v>0</v>
      </c>
      <c r="W44" s="1">
        <v>0</v>
      </c>
      <c r="X44" s="1">
        <v>0</v>
      </c>
      <c r="Y44" s="1">
        <v>0</v>
      </c>
      <c r="Z44" s="1">
        <v>0</v>
      </c>
      <c r="AA44" s="1">
        <v>0</v>
      </c>
      <c r="AB44" s="1">
        <v>0</v>
      </c>
      <c r="AC44" s="1">
        <v>0</v>
      </c>
      <c r="AD44" s="1">
        <v>0</v>
      </c>
      <c r="AE44" s="1">
        <v>0</v>
      </c>
      <c r="AF44" s="1">
        <v>0</v>
      </c>
      <c r="AG44" s="1">
        <v>0</v>
      </c>
      <c r="AH44" s="1">
        <v>0</v>
      </c>
    </row>
    <row r="45" spans="1:34" x14ac:dyDescent="0.3">
      <c r="A45" s="56">
        <f ca="1">Exceedance!U45</f>
        <v>47392</v>
      </c>
      <c r="B45" s="1">
        <v>0</v>
      </c>
      <c r="C45" s="1">
        <v>0</v>
      </c>
      <c r="D45" s="1">
        <v>0</v>
      </c>
      <c r="E45" s="1">
        <v>0</v>
      </c>
      <c r="F45" s="1">
        <v>0</v>
      </c>
      <c r="G45" s="1">
        <v>0</v>
      </c>
      <c r="H45" s="1">
        <v>0</v>
      </c>
      <c r="I45" s="1">
        <v>0</v>
      </c>
      <c r="J45" s="1">
        <v>0</v>
      </c>
      <c r="K45" s="1">
        <v>0</v>
      </c>
      <c r="L45" s="1">
        <v>0</v>
      </c>
      <c r="M45" s="1">
        <v>0</v>
      </c>
      <c r="N45" s="1">
        <v>0</v>
      </c>
      <c r="O45" s="1">
        <v>0</v>
      </c>
      <c r="P45" s="1">
        <v>0</v>
      </c>
      <c r="Q45" s="1">
        <v>0</v>
      </c>
      <c r="R45" s="1">
        <v>0</v>
      </c>
      <c r="S45" s="1">
        <v>0</v>
      </c>
      <c r="T45" s="1">
        <v>0</v>
      </c>
      <c r="U45" s="1">
        <v>0</v>
      </c>
      <c r="V45" s="1">
        <v>0</v>
      </c>
      <c r="W45" s="1">
        <v>0</v>
      </c>
      <c r="X45" s="1">
        <v>0</v>
      </c>
      <c r="Y45" s="1">
        <v>0</v>
      </c>
      <c r="Z45" s="1">
        <v>0</v>
      </c>
      <c r="AA45" s="1">
        <v>0</v>
      </c>
      <c r="AB45" s="1">
        <v>0</v>
      </c>
      <c r="AC45" s="1">
        <v>0</v>
      </c>
      <c r="AD45" s="1">
        <v>0</v>
      </c>
      <c r="AE45" s="1">
        <v>0</v>
      </c>
      <c r="AF45" s="1">
        <v>0</v>
      </c>
      <c r="AG45" s="1">
        <v>0</v>
      </c>
      <c r="AH45" s="1">
        <v>0</v>
      </c>
    </row>
    <row r="46" spans="1:34" x14ac:dyDescent="0.3">
      <c r="A46" s="56">
        <f ca="1">Exceedance!U46</f>
        <v>47423</v>
      </c>
      <c r="B46" s="1">
        <v>0</v>
      </c>
      <c r="C46" s="1">
        <v>0</v>
      </c>
      <c r="D46" s="1">
        <v>0</v>
      </c>
      <c r="E46" s="1">
        <v>0</v>
      </c>
      <c r="F46" s="1">
        <v>0</v>
      </c>
      <c r="G46" s="1">
        <v>0</v>
      </c>
      <c r="H46" s="1">
        <v>0</v>
      </c>
      <c r="I46" s="1">
        <v>0</v>
      </c>
      <c r="J46" s="1">
        <v>0</v>
      </c>
      <c r="K46" s="1">
        <v>0</v>
      </c>
      <c r="L46" s="1">
        <v>0</v>
      </c>
      <c r="M46" s="1">
        <v>0</v>
      </c>
      <c r="N46" s="1">
        <v>0</v>
      </c>
      <c r="O46" s="1">
        <v>0</v>
      </c>
      <c r="P46" s="1">
        <v>0</v>
      </c>
      <c r="Q46" s="1">
        <v>0</v>
      </c>
      <c r="R46" s="1">
        <v>0</v>
      </c>
      <c r="S46" s="1">
        <v>0</v>
      </c>
      <c r="T46" s="1">
        <v>0</v>
      </c>
      <c r="U46" s="1">
        <v>0</v>
      </c>
      <c r="V46" s="1">
        <v>0</v>
      </c>
      <c r="W46" s="1">
        <v>0</v>
      </c>
      <c r="X46" s="1">
        <v>0</v>
      </c>
      <c r="Y46" s="1">
        <v>0</v>
      </c>
      <c r="Z46" s="1">
        <v>0</v>
      </c>
      <c r="AA46" s="1">
        <v>0</v>
      </c>
      <c r="AB46" s="1">
        <v>0</v>
      </c>
      <c r="AC46" s="1">
        <v>0</v>
      </c>
      <c r="AD46" s="1">
        <v>0</v>
      </c>
      <c r="AE46" s="1">
        <v>0</v>
      </c>
      <c r="AF46" s="1">
        <v>0</v>
      </c>
      <c r="AG46" s="1">
        <v>0</v>
      </c>
      <c r="AH46" s="1">
        <v>0</v>
      </c>
    </row>
    <row r="47" spans="1:34" x14ac:dyDescent="0.3">
      <c r="A47" s="56">
        <f ca="1">Exceedance!U47</f>
        <v>47453</v>
      </c>
      <c r="B47" s="1">
        <v>0</v>
      </c>
      <c r="C47" s="1">
        <v>0</v>
      </c>
      <c r="D47" s="1">
        <v>0</v>
      </c>
      <c r="E47" s="1">
        <v>0</v>
      </c>
      <c r="F47" s="1">
        <v>0</v>
      </c>
      <c r="G47" s="1">
        <v>0</v>
      </c>
      <c r="H47" s="1">
        <v>0</v>
      </c>
      <c r="I47" s="1">
        <v>0</v>
      </c>
      <c r="J47" s="1">
        <v>0</v>
      </c>
      <c r="K47" s="1">
        <v>0</v>
      </c>
      <c r="L47" s="1">
        <v>0</v>
      </c>
      <c r="M47" s="1">
        <v>0</v>
      </c>
      <c r="N47" s="1">
        <v>0</v>
      </c>
      <c r="O47" s="1">
        <v>0</v>
      </c>
      <c r="P47" s="1">
        <v>0</v>
      </c>
      <c r="Q47" s="1">
        <v>0</v>
      </c>
      <c r="R47" s="1">
        <v>0</v>
      </c>
      <c r="S47" s="1">
        <v>0</v>
      </c>
      <c r="T47" s="1">
        <v>0</v>
      </c>
      <c r="U47" s="1">
        <v>0</v>
      </c>
      <c r="V47" s="1">
        <v>0</v>
      </c>
      <c r="W47" s="1">
        <v>0</v>
      </c>
      <c r="X47" s="1">
        <v>0</v>
      </c>
      <c r="Y47" s="1">
        <v>0</v>
      </c>
      <c r="Z47" s="1">
        <v>0</v>
      </c>
      <c r="AA47" s="1">
        <v>0</v>
      </c>
      <c r="AB47" s="1">
        <v>0</v>
      </c>
      <c r="AC47" s="1">
        <v>0</v>
      </c>
      <c r="AD47" s="1">
        <v>0</v>
      </c>
      <c r="AE47" s="1">
        <v>0</v>
      </c>
      <c r="AF47" s="1">
        <v>0</v>
      </c>
      <c r="AG47" s="1">
        <v>0</v>
      </c>
      <c r="AH47" s="1">
        <v>0</v>
      </c>
    </row>
    <row r="48" spans="1:34" x14ac:dyDescent="0.3">
      <c r="A48" s="56">
        <f ca="1">Exceedance!U48</f>
        <v>47484</v>
      </c>
      <c r="B48" s="1">
        <v>0</v>
      </c>
      <c r="C48" s="1">
        <v>0</v>
      </c>
      <c r="D48" s="1">
        <v>0</v>
      </c>
      <c r="E48" s="1">
        <v>0</v>
      </c>
      <c r="F48" s="1">
        <v>0</v>
      </c>
      <c r="G48" s="1">
        <v>0</v>
      </c>
      <c r="H48" s="1">
        <v>0</v>
      </c>
      <c r="I48" s="1">
        <v>0</v>
      </c>
      <c r="J48" s="1">
        <v>0</v>
      </c>
      <c r="K48" s="1">
        <v>0</v>
      </c>
      <c r="L48" s="1">
        <v>0</v>
      </c>
      <c r="M48" s="1">
        <v>0</v>
      </c>
      <c r="N48" s="1">
        <v>0</v>
      </c>
      <c r="O48" s="1">
        <v>0</v>
      </c>
      <c r="P48" s="1">
        <v>0</v>
      </c>
      <c r="Q48" s="1">
        <v>0</v>
      </c>
      <c r="R48" s="1">
        <v>0</v>
      </c>
      <c r="S48" s="1">
        <v>0</v>
      </c>
      <c r="T48" s="1">
        <v>0</v>
      </c>
      <c r="U48" s="1">
        <v>0</v>
      </c>
      <c r="V48" s="1">
        <v>0</v>
      </c>
      <c r="W48" s="1">
        <v>0</v>
      </c>
      <c r="X48" s="1">
        <v>0</v>
      </c>
      <c r="Y48" s="1">
        <v>0</v>
      </c>
      <c r="Z48" s="1">
        <v>0</v>
      </c>
      <c r="AA48" s="1">
        <v>0</v>
      </c>
      <c r="AB48" s="1">
        <v>0</v>
      </c>
      <c r="AC48" s="1">
        <v>0</v>
      </c>
      <c r="AD48" s="1">
        <v>0</v>
      </c>
      <c r="AE48" s="1">
        <v>0</v>
      </c>
      <c r="AF48" s="1">
        <v>0</v>
      </c>
      <c r="AG48" s="1">
        <v>0</v>
      </c>
      <c r="AH48" s="1">
        <v>0</v>
      </c>
    </row>
    <row r="49" spans="1:34" x14ac:dyDescent="0.3">
      <c r="A49" s="56">
        <f ca="1">Exceedance!U49</f>
        <v>47515</v>
      </c>
      <c r="B49" s="1">
        <v>0</v>
      </c>
      <c r="C49" s="1">
        <v>0</v>
      </c>
      <c r="D49" s="1">
        <v>0</v>
      </c>
      <c r="E49" s="1">
        <v>0</v>
      </c>
      <c r="F49" s="1">
        <v>0</v>
      </c>
      <c r="G49" s="1">
        <v>0</v>
      </c>
      <c r="H49" s="1">
        <v>0</v>
      </c>
      <c r="I49" s="1">
        <v>0</v>
      </c>
      <c r="J49" s="1">
        <v>0</v>
      </c>
      <c r="K49" s="1">
        <v>0</v>
      </c>
      <c r="L49" s="1">
        <v>0</v>
      </c>
      <c r="M49" s="1">
        <v>0</v>
      </c>
      <c r="N49" s="1">
        <v>0</v>
      </c>
      <c r="O49" s="1">
        <v>0</v>
      </c>
      <c r="P49" s="1">
        <v>0</v>
      </c>
      <c r="Q49" s="1">
        <v>0</v>
      </c>
      <c r="R49" s="1">
        <v>0</v>
      </c>
      <c r="S49" s="1">
        <v>0</v>
      </c>
      <c r="T49" s="1">
        <v>0</v>
      </c>
      <c r="U49" s="1">
        <v>0</v>
      </c>
      <c r="V49" s="1">
        <v>0</v>
      </c>
      <c r="W49" s="1">
        <v>0</v>
      </c>
      <c r="X49" s="1">
        <v>0</v>
      </c>
      <c r="Y49" s="1">
        <v>0</v>
      </c>
      <c r="Z49" s="1">
        <v>0</v>
      </c>
      <c r="AA49" s="1">
        <v>0</v>
      </c>
      <c r="AB49" s="1">
        <v>0</v>
      </c>
      <c r="AC49" s="1">
        <v>0</v>
      </c>
      <c r="AD49" s="1">
        <v>0</v>
      </c>
      <c r="AE49" s="1">
        <v>0</v>
      </c>
      <c r="AF49" s="1">
        <v>0</v>
      </c>
      <c r="AG49" s="1">
        <v>0</v>
      </c>
      <c r="AH49" s="1">
        <v>0</v>
      </c>
    </row>
    <row r="50" spans="1:34" x14ac:dyDescent="0.3">
      <c r="A50" s="56">
        <f ca="1">Exceedance!U50</f>
        <v>47543</v>
      </c>
      <c r="B50" s="1">
        <v>0</v>
      </c>
      <c r="C50" s="1">
        <v>0</v>
      </c>
      <c r="D50" s="1">
        <v>0</v>
      </c>
      <c r="E50" s="1">
        <v>0</v>
      </c>
      <c r="F50" s="1">
        <v>0</v>
      </c>
      <c r="G50" s="1">
        <v>0</v>
      </c>
      <c r="H50" s="1">
        <v>24.019624761961854</v>
      </c>
      <c r="I50" s="1">
        <v>0</v>
      </c>
      <c r="J50" s="1">
        <v>0</v>
      </c>
      <c r="K50" s="1">
        <v>0</v>
      </c>
      <c r="L50" s="1">
        <v>0</v>
      </c>
      <c r="M50" s="1">
        <v>0</v>
      </c>
      <c r="N50" s="1">
        <v>0</v>
      </c>
      <c r="O50" s="1">
        <v>0</v>
      </c>
      <c r="P50" s="1">
        <v>0</v>
      </c>
      <c r="Q50" s="1">
        <v>0</v>
      </c>
      <c r="R50" s="1">
        <v>0</v>
      </c>
      <c r="S50" s="1">
        <v>0</v>
      </c>
      <c r="T50" s="1">
        <v>0</v>
      </c>
      <c r="U50" s="1">
        <v>0</v>
      </c>
      <c r="V50" s="1">
        <v>0</v>
      </c>
      <c r="W50" s="1">
        <v>0</v>
      </c>
      <c r="X50" s="1">
        <v>0</v>
      </c>
      <c r="Y50" s="1">
        <v>0</v>
      </c>
      <c r="Z50" s="1">
        <v>0</v>
      </c>
      <c r="AA50" s="1">
        <v>111.95060207553726</v>
      </c>
      <c r="AB50" s="1">
        <v>0</v>
      </c>
      <c r="AC50" s="1">
        <v>0</v>
      </c>
      <c r="AD50" s="1">
        <v>0</v>
      </c>
      <c r="AE50" s="1">
        <v>0</v>
      </c>
      <c r="AF50" s="1">
        <v>0</v>
      </c>
      <c r="AG50" s="1">
        <v>0</v>
      </c>
      <c r="AH50" s="1">
        <v>0</v>
      </c>
    </row>
    <row r="51" spans="1:34" x14ac:dyDescent="0.3">
      <c r="A51" s="56">
        <f ca="1">Exceedance!U51</f>
        <v>47574</v>
      </c>
      <c r="B51" s="1">
        <v>0</v>
      </c>
      <c r="C51" s="1">
        <v>0</v>
      </c>
      <c r="D51" s="1">
        <v>0</v>
      </c>
      <c r="E51" s="1">
        <v>0</v>
      </c>
      <c r="F51" s="1">
        <v>0</v>
      </c>
      <c r="G51" s="1">
        <v>0</v>
      </c>
      <c r="H51" s="1">
        <v>0</v>
      </c>
      <c r="I51" s="1">
        <v>0</v>
      </c>
      <c r="J51" s="1">
        <v>0</v>
      </c>
      <c r="K51" s="1">
        <v>0</v>
      </c>
      <c r="L51" s="1">
        <v>0</v>
      </c>
      <c r="M51" s="1">
        <v>0</v>
      </c>
      <c r="N51" s="1">
        <v>0</v>
      </c>
      <c r="O51" s="1">
        <v>0</v>
      </c>
      <c r="P51" s="1">
        <v>0</v>
      </c>
      <c r="Q51" s="1">
        <v>0</v>
      </c>
      <c r="R51" s="1">
        <v>0</v>
      </c>
      <c r="S51" s="1">
        <v>0</v>
      </c>
      <c r="T51" s="1">
        <v>0</v>
      </c>
      <c r="U51" s="1">
        <v>0</v>
      </c>
      <c r="V51" s="1">
        <v>0</v>
      </c>
      <c r="W51" s="1">
        <v>0</v>
      </c>
      <c r="X51" s="1">
        <v>0</v>
      </c>
      <c r="Y51" s="1">
        <v>0</v>
      </c>
      <c r="Z51" s="1">
        <v>0</v>
      </c>
      <c r="AA51" s="1">
        <v>238.89070099120434</v>
      </c>
      <c r="AB51" s="1">
        <v>0</v>
      </c>
      <c r="AC51" s="1">
        <v>0</v>
      </c>
      <c r="AD51" s="1">
        <v>0</v>
      </c>
      <c r="AE51" s="1">
        <v>0</v>
      </c>
      <c r="AF51" s="1">
        <v>0</v>
      </c>
      <c r="AG51" s="1">
        <v>0</v>
      </c>
      <c r="AH51" s="1">
        <v>0</v>
      </c>
    </row>
    <row r="52" spans="1:34" x14ac:dyDescent="0.3">
      <c r="A52" s="56">
        <f ca="1">Exceedance!U52</f>
        <v>47604</v>
      </c>
      <c r="B52" s="1">
        <v>0</v>
      </c>
      <c r="C52" s="1">
        <v>0</v>
      </c>
      <c r="D52" s="1">
        <v>0</v>
      </c>
      <c r="E52" s="1">
        <v>190.52310366090816</v>
      </c>
      <c r="F52" s="1">
        <v>164.63271505242773</v>
      </c>
      <c r="G52" s="1">
        <v>172.30526244003337</v>
      </c>
      <c r="H52" s="1">
        <v>109.82252731026529</v>
      </c>
      <c r="I52" s="1">
        <v>103.31830466739913</v>
      </c>
      <c r="J52" s="1">
        <v>0</v>
      </c>
      <c r="K52" s="1">
        <v>0</v>
      </c>
      <c r="L52" s="1">
        <v>0</v>
      </c>
      <c r="M52" s="1">
        <v>76.70121272609812</v>
      </c>
      <c r="N52" s="1">
        <v>0</v>
      </c>
      <c r="O52" s="1">
        <v>70.194662528884223</v>
      </c>
      <c r="P52" s="1">
        <v>74.706387237685618</v>
      </c>
      <c r="Q52" s="1">
        <v>0</v>
      </c>
      <c r="R52" s="1">
        <v>53.722336216328337</v>
      </c>
      <c r="S52" s="1">
        <v>196.78550702826317</v>
      </c>
      <c r="T52" s="1">
        <v>32.811363335033334</v>
      </c>
      <c r="U52" s="1">
        <v>205.27519539277122</v>
      </c>
      <c r="V52" s="1">
        <v>0</v>
      </c>
      <c r="W52" s="1">
        <v>0</v>
      </c>
      <c r="X52" s="1">
        <v>5.6316782148707274</v>
      </c>
      <c r="Y52" s="1">
        <v>0</v>
      </c>
      <c r="Z52" s="1">
        <v>149.94386645098828</v>
      </c>
      <c r="AA52" s="1">
        <v>255.38017775206836</v>
      </c>
      <c r="AB52" s="1">
        <v>0</v>
      </c>
      <c r="AC52" s="1">
        <v>0</v>
      </c>
      <c r="AD52" s="1">
        <v>0</v>
      </c>
      <c r="AE52" s="1">
        <v>0</v>
      </c>
      <c r="AF52" s="1">
        <v>0</v>
      </c>
      <c r="AG52" s="1">
        <v>49.419098668050545</v>
      </c>
      <c r="AH52" s="1">
        <v>0</v>
      </c>
    </row>
    <row r="53" spans="1:34" x14ac:dyDescent="0.3">
      <c r="A53" s="56">
        <f ca="1">Exceedance!U53</f>
        <v>47635</v>
      </c>
      <c r="B53" s="1">
        <v>0</v>
      </c>
      <c r="C53" s="1">
        <v>0</v>
      </c>
      <c r="D53" s="1">
        <v>0</v>
      </c>
      <c r="E53" s="1">
        <v>0</v>
      </c>
      <c r="F53" s="1">
        <v>0</v>
      </c>
      <c r="G53" s="1">
        <v>43.368431271587333</v>
      </c>
      <c r="H53" s="1">
        <v>27.579037839275731</v>
      </c>
      <c r="I53" s="1">
        <v>83.138465761417052</v>
      </c>
      <c r="J53" s="1">
        <v>0</v>
      </c>
      <c r="K53" s="1">
        <v>0</v>
      </c>
      <c r="L53" s="1">
        <v>0</v>
      </c>
      <c r="M53" s="1">
        <v>0</v>
      </c>
      <c r="N53" s="1">
        <v>0</v>
      </c>
      <c r="O53" s="1">
        <v>0</v>
      </c>
      <c r="P53" s="1">
        <v>0</v>
      </c>
      <c r="Q53" s="1">
        <v>0</v>
      </c>
      <c r="R53" s="1">
        <v>0</v>
      </c>
      <c r="S53" s="1">
        <v>0</v>
      </c>
      <c r="T53" s="1">
        <v>0</v>
      </c>
      <c r="U53" s="1">
        <v>234.03259685096788</v>
      </c>
      <c r="V53" s="1">
        <v>0</v>
      </c>
      <c r="W53" s="1">
        <v>0</v>
      </c>
      <c r="X53" s="1">
        <v>0</v>
      </c>
      <c r="Y53" s="1">
        <v>0</v>
      </c>
      <c r="Z53" s="1">
        <v>0</v>
      </c>
      <c r="AA53" s="1">
        <v>12.514900453272212</v>
      </c>
      <c r="AB53" s="1">
        <v>0</v>
      </c>
      <c r="AC53" s="1">
        <v>140.19167973105189</v>
      </c>
      <c r="AD53" s="1">
        <v>0</v>
      </c>
      <c r="AE53" s="1">
        <v>0</v>
      </c>
      <c r="AF53" s="1">
        <v>0</v>
      </c>
      <c r="AG53" s="1">
        <v>0</v>
      </c>
      <c r="AH53" s="1">
        <v>0</v>
      </c>
    </row>
    <row r="54" spans="1:34" x14ac:dyDescent="0.3">
      <c r="A54" s="56">
        <f ca="1">Exceedance!U54</f>
        <v>47665</v>
      </c>
      <c r="B54" s="1">
        <v>0</v>
      </c>
      <c r="C54" s="1">
        <v>0</v>
      </c>
      <c r="D54" s="1">
        <v>0</v>
      </c>
      <c r="E54" s="1">
        <v>0</v>
      </c>
      <c r="F54" s="1">
        <v>0</v>
      </c>
      <c r="G54" s="1">
        <v>0</v>
      </c>
      <c r="H54" s="1">
        <v>0</v>
      </c>
      <c r="I54" s="1">
        <v>0</v>
      </c>
      <c r="J54" s="1">
        <v>0</v>
      </c>
      <c r="K54" s="1">
        <v>0</v>
      </c>
      <c r="L54" s="1">
        <v>0</v>
      </c>
      <c r="M54" s="1">
        <v>0</v>
      </c>
      <c r="N54" s="1">
        <v>0</v>
      </c>
      <c r="O54" s="1">
        <v>0</v>
      </c>
      <c r="P54" s="1">
        <v>0</v>
      </c>
      <c r="Q54" s="1">
        <v>0</v>
      </c>
      <c r="R54" s="1">
        <v>0</v>
      </c>
      <c r="S54" s="1">
        <v>0</v>
      </c>
      <c r="T54" s="1">
        <v>0</v>
      </c>
      <c r="U54" s="1">
        <v>0</v>
      </c>
      <c r="V54" s="1">
        <v>0</v>
      </c>
      <c r="W54" s="1">
        <v>0</v>
      </c>
      <c r="X54" s="1">
        <v>0</v>
      </c>
      <c r="Y54" s="1">
        <v>0</v>
      </c>
      <c r="Z54" s="1">
        <v>0</v>
      </c>
      <c r="AA54" s="1">
        <v>0</v>
      </c>
      <c r="AB54" s="1">
        <v>0</v>
      </c>
      <c r="AC54" s="1">
        <v>0</v>
      </c>
      <c r="AD54" s="1">
        <v>0</v>
      </c>
      <c r="AE54" s="1">
        <v>0</v>
      </c>
      <c r="AF54" s="1">
        <v>0</v>
      </c>
      <c r="AG54" s="1">
        <v>0</v>
      </c>
      <c r="AH54" s="1">
        <v>0</v>
      </c>
    </row>
    <row r="55" spans="1:34" x14ac:dyDescent="0.3">
      <c r="A55" s="56">
        <f ca="1">Exceedance!U55</f>
        <v>47696</v>
      </c>
      <c r="B55" s="1">
        <v>0</v>
      </c>
      <c r="C55" s="1">
        <v>0</v>
      </c>
      <c r="D55" s="1">
        <v>0</v>
      </c>
      <c r="E55" s="1">
        <v>0</v>
      </c>
      <c r="F55" s="1">
        <v>0</v>
      </c>
      <c r="G55" s="1">
        <v>0</v>
      </c>
      <c r="H55" s="1">
        <v>0</v>
      </c>
      <c r="I55" s="1">
        <v>0</v>
      </c>
      <c r="J55" s="1">
        <v>0</v>
      </c>
      <c r="K55" s="1">
        <v>0</v>
      </c>
      <c r="L55" s="1">
        <v>0</v>
      </c>
      <c r="M55" s="1">
        <v>0</v>
      </c>
      <c r="N55" s="1">
        <v>0</v>
      </c>
      <c r="O55" s="1">
        <v>0</v>
      </c>
      <c r="P55" s="1">
        <v>0</v>
      </c>
      <c r="Q55" s="1">
        <v>0</v>
      </c>
      <c r="R55" s="1">
        <v>0</v>
      </c>
      <c r="S55" s="1">
        <v>0</v>
      </c>
      <c r="T55" s="1">
        <v>0</v>
      </c>
      <c r="U55" s="1">
        <v>0</v>
      </c>
      <c r="V55" s="1">
        <v>0</v>
      </c>
      <c r="W55" s="1">
        <v>0</v>
      </c>
      <c r="X55" s="1">
        <v>0</v>
      </c>
      <c r="Y55" s="1">
        <v>0</v>
      </c>
      <c r="Z55" s="1">
        <v>0</v>
      </c>
      <c r="AA55" s="1">
        <v>0</v>
      </c>
      <c r="AB55" s="1">
        <v>0</v>
      </c>
      <c r="AC55" s="1">
        <v>0</v>
      </c>
      <c r="AD55" s="1">
        <v>0</v>
      </c>
      <c r="AE55" s="1">
        <v>0</v>
      </c>
      <c r="AF55" s="1">
        <v>0</v>
      </c>
      <c r="AG55" s="1">
        <v>0</v>
      </c>
      <c r="AH55" s="1">
        <v>0</v>
      </c>
    </row>
    <row r="56" spans="1:34" x14ac:dyDescent="0.3">
      <c r="A56" s="56">
        <f ca="1">Exceedance!U56</f>
        <v>47727</v>
      </c>
      <c r="B56" s="1">
        <v>0</v>
      </c>
      <c r="C56" s="1">
        <v>0</v>
      </c>
      <c r="D56" s="1">
        <v>0</v>
      </c>
      <c r="E56" s="1">
        <v>0</v>
      </c>
      <c r="F56" s="1">
        <v>0</v>
      </c>
      <c r="G56" s="1">
        <v>0</v>
      </c>
      <c r="H56" s="1">
        <v>0</v>
      </c>
      <c r="I56" s="1">
        <v>0</v>
      </c>
      <c r="J56" s="1">
        <v>0</v>
      </c>
      <c r="K56" s="1">
        <v>0</v>
      </c>
      <c r="L56" s="1">
        <v>0</v>
      </c>
      <c r="M56" s="1">
        <v>0</v>
      </c>
      <c r="N56" s="1">
        <v>0</v>
      </c>
      <c r="O56" s="1">
        <v>0</v>
      </c>
      <c r="P56" s="1">
        <v>0</v>
      </c>
      <c r="Q56" s="1">
        <v>0</v>
      </c>
      <c r="R56" s="1">
        <v>0</v>
      </c>
      <c r="S56" s="1">
        <v>0</v>
      </c>
      <c r="T56" s="1">
        <v>0</v>
      </c>
      <c r="U56" s="1">
        <v>0</v>
      </c>
      <c r="V56" s="1">
        <v>0</v>
      </c>
      <c r="W56" s="1">
        <v>0</v>
      </c>
      <c r="X56" s="1">
        <v>0</v>
      </c>
      <c r="Y56" s="1">
        <v>0</v>
      </c>
      <c r="Z56" s="1">
        <v>0</v>
      </c>
      <c r="AA56" s="1">
        <v>0</v>
      </c>
      <c r="AB56" s="1">
        <v>0</v>
      </c>
      <c r="AC56" s="1">
        <v>0</v>
      </c>
      <c r="AD56" s="1">
        <v>0</v>
      </c>
      <c r="AE56" s="1">
        <v>0</v>
      </c>
      <c r="AF56" s="1">
        <v>0</v>
      </c>
      <c r="AG56" s="1">
        <v>0</v>
      </c>
      <c r="AH56" s="1">
        <v>0</v>
      </c>
    </row>
    <row r="57" spans="1:34" x14ac:dyDescent="0.3">
      <c r="A57" s="56">
        <f ca="1">Exceedance!U57</f>
        <v>47757</v>
      </c>
      <c r="B57" s="1">
        <v>0</v>
      </c>
      <c r="C57" s="1">
        <v>0</v>
      </c>
      <c r="D57" s="1">
        <v>0</v>
      </c>
      <c r="E57" s="1">
        <v>0</v>
      </c>
      <c r="F57" s="1">
        <v>0</v>
      </c>
      <c r="G57" s="1">
        <v>0</v>
      </c>
      <c r="H57" s="1">
        <v>0</v>
      </c>
      <c r="I57" s="1">
        <v>0</v>
      </c>
      <c r="J57" s="1">
        <v>0</v>
      </c>
      <c r="K57" s="1">
        <v>0</v>
      </c>
      <c r="L57" s="1">
        <v>0</v>
      </c>
      <c r="M57" s="1">
        <v>0</v>
      </c>
      <c r="N57" s="1">
        <v>0</v>
      </c>
      <c r="O57" s="1">
        <v>0</v>
      </c>
      <c r="P57" s="1">
        <v>0</v>
      </c>
      <c r="Q57" s="1">
        <v>0</v>
      </c>
      <c r="R57" s="1">
        <v>0</v>
      </c>
      <c r="S57" s="1">
        <v>0</v>
      </c>
      <c r="T57" s="1">
        <v>0</v>
      </c>
      <c r="U57" s="1">
        <v>0</v>
      </c>
      <c r="V57" s="1">
        <v>0</v>
      </c>
      <c r="W57" s="1">
        <v>0</v>
      </c>
      <c r="X57" s="1">
        <v>0</v>
      </c>
      <c r="Y57" s="1">
        <v>0</v>
      </c>
      <c r="Z57" s="1">
        <v>0</v>
      </c>
      <c r="AA57" s="1">
        <v>0</v>
      </c>
      <c r="AB57" s="1">
        <v>0</v>
      </c>
      <c r="AC57" s="1">
        <v>0</v>
      </c>
      <c r="AD57" s="1">
        <v>0</v>
      </c>
      <c r="AE57" s="1">
        <v>0</v>
      </c>
      <c r="AF57" s="1">
        <v>0</v>
      </c>
      <c r="AG57" s="1">
        <v>0</v>
      </c>
      <c r="AH57" s="1">
        <v>0</v>
      </c>
    </row>
    <row r="58" spans="1:34" x14ac:dyDescent="0.3">
      <c r="A58" s="56">
        <f ca="1">Exceedance!U58</f>
        <v>47788</v>
      </c>
      <c r="B58" s="1">
        <v>0</v>
      </c>
      <c r="C58" s="1">
        <v>0</v>
      </c>
      <c r="D58" s="1">
        <v>0</v>
      </c>
      <c r="E58" s="1">
        <v>0</v>
      </c>
      <c r="F58" s="1">
        <v>0</v>
      </c>
      <c r="G58" s="1">
        <v>0</v>
      </c>
      <c r="H58" s="1">
        <v>0</v>
      </c>
      <c r="I58" s="1">
        <v>0</v>
      </c>
      <c r="J58" s="1">
        <v>0</v>
      </c>
      <c r="K58" s="1">
        <v>0</v>
      </c>
      <c r="L58" s="1">
        <v>0</v>
      </c>
      <c r="M58" s="1">
        <v>0</v>
      </c>
      <c r="N58" s="1">
        <v>0</v>
      </c>
      <c r="O58" s="1">
        <v>0</v>
      </c>
      <c r="P58" s="1">
        <v>0</v>
      </c>
      <c r="Q58" s="1">
        <v>0</v>
      </c>
      <c r="R58" s="1">
        <v>0</v>
      </c>
      <c r="S58" s="1">
        <v>0</v>
      </c>
      <c r="T58" s="1">
        <v>0</v>
      </c>
      <c r="U58" s="1">
        <v>0</v>
      </c>
      <c r="V58" s="1">
        <v>0</v>
      </c>
      <c r="W58" s="1">
        <v>0</v>
      </c>
      <c r="X58" s="1">
        <v>0</v>
      </c>
      <c r="Y58" s="1">
        <v>0</v>
      </c>
      <c r="Z58" s="1">
        <v>0</v>
      </c>
      <c r="AA58" s="1">
        <v>0</v>
      </c>
      <c r="AB58" s="1">
        <v>0</v>
      </c>
      <c r="AC58" s="1">
        <v>0</v>
      </c>
      <c r="AD58" s="1">
        <v>0</v>
      </c>
      <c r="AE58" s="1">
        <v>0</v>
      </c>
      <c r="AF58" s="1">
        <v>0</v>
      </c>
      <c r="AG58" s="1">
        <v>0</v>
      </c>
      <c r="AH58" s="1">
        <v>0</v>
      </c>
    </row>
    <row r="59" spans="1:34" x14ac:dyDescent="0.3">
      <c r="A59" s="56">
        <f ca="1">Exceedance!U59</f>
        <v>47818</v>
      </c>
      <c r="B59" s="1">
        <v>0</v>
      </c>
      <c r="C59" s="1">
        <v>0</v>
      </c>
      <c r="D59" s="1">
        <v>0</v>
      </c>
      <c r="E59" s="1">
        <v>0</v>
      </c>
      <c r="F59" s="1">
        <v>0</v>
      </c>
      <c r="G59" s="1">
        <v>0</v>
      </c>
      <c r="H59" s="1">
        <v>0</v>
      </c>
      <c r="I59" s="1">
        <v>0</v>
      </c>
      <c r="J59" s="1">
        <v>0</v>
      </c>
      <c r="K59" s="1">
        <v>0</v>
      </c>
      <c r="L59" s="1">
        <v>0</v>
      </c>
      <c r="M59" s="1">
        <v>0</v>
      </c>
      <c r="N59" s="1">
        <v>0</v>
      </c>
      <c r="O59" s="1">
        <v>0</v>
      </c>
      <c r="P59" s="1">
        <v>0</v>
      </c>
      <c r="Q59" s="1">
        <v>0</v>
      </c>
      <c r="R59" s="1">
        <v>0</v>
      </c>
      <c r="S59" s="1">
        <v>0</v>
      </c>
      <c r="T59" s="1">
        <v>0</v>
      </c>
      <c r="U59" s="1">
        <v>0</v>
      </c>
      <c r="V59" s="1">
        <v>0</v>
      </c>
      <c r="W59" s="1">
        <v>0</v>
      </c>
      <c r="X59" s="1">
        <v>0</v>
      </c>
      <c r="Y59" s="1">
        <v>0</v>
      </c>
      <c r="Z59" s="1">
        <v>0</v>
      </c>
      <c r="AA59" s="1">
        <v>0</v>
      </c>
      <c r="AB59" s="1">
        <v>0</v>
      </c>
      <c r="AC59" s="1">
        <v>0</v>
      </c>
      <c r="AD59" s="1">
        <v>0</v>
      </c>
      <c r="AE59" s="1">
        <v>0</v>
      </c>
      <c r="AF59" s="1">
        <v>0</v>
      </c>
      <c r="AG59" s="1">
        <v>0</v>
      </c>
      <c r="AH59" s="1">
        <v>0</v>
      </c>
    </row>
    <row r="60" spans="1:34" x14ac:dyDescent="0.3">
      <c r="A60" s="56">
        <f ca="1">Exceedance!U60</f>
        <v>47849</v>
      </c>
      <c r="B60" s="1">
        <v>0</v>
      </c>
      <c r="C60" s="1">
        <v>0</v>
      </c>
      <c r="D60" s="1">
        <v>0</v>
      </c>
      <c r="E60" s="1">
        <v>0</v>
      </c>
      <c r="F60" s="1">
        <v>0</v>
      </c>
      <c r="G60" s="1">
        <v>0</v>
      </c>
      <c r="H60" s="1">
        <v>0</v>
      </c>
      <c r="I60" s="1">
        <v>0</v>
      </c>
      <c r="J60" s="1">
        <v>0</v>
      </c>
      <c r="K60" s="1">
        <v>0</v>
      </c>
      <c r="L60" s="1">
        <v>0</v>
      </c>
      <c r="M60" s="1">
        <v>0</v>
      </c>
      <c r="N60" s="1">
        <v>0</v>
      </c>
      <c r="O60" s="1">
        <v>0</v>
      </c>
      <c r="P60" s="1">
        <v>0</v>
      </c>
      <c r="Q60" s="1">
        <v>0</v>
      </c>
      <c r="R60" s="1">
        <v>0</v>
      </c>
      <c r="S60" s="1">
        <v>0</v>
      </c>
      <c r="T60" s="1">
        <v>0</v>
      </c>
      <c r="U60" s="1">
        <v>0</v>
      </c>
      <c r="V60" s="1">
        <v>0</v>
      </c>
      <c r="W60" s="1">
        <v>0</v>
      </c>
      <c r="X60" s="1">
        <v>0</v>
      </c>
      <c r="Y60" s="1">
        <v>0</v>
      </c>
      <c r="Z60" s="1">
        <v>0</v>
      </c>
      <c r="AA60" s="1">
        <v>0</v>
      </c>
      <c r="AB60" s="1">
        <v>0</v>
      </c>
      <c r="AC60" s="1">
        <v>0</v>
      </c>
      <c r="AD60" s="1">
        <v>0</v>
      </c>
      <c r="AE60" s="1">
        <v>0</v>
      </c>
      <c r="AF60" s="1">
        <v>0</v>
      </c>
      <c r="AG60" s="1">
        <v>0</v>
      </c>
      <c r="AH60" s="1">
        <v>0</v>
      </c>
    </row>
    <row r="61" spans="1:34" x14ac:dyDescent="0.3">
      <c r="A61" s="56">
        <f ca="1">Exceedance!U61</f>
        <v>47880</v>
      </c>
      <c r="B61" s="1">
        <v>0</v>
      </c>
      <c r="C61" s="1">
        <v>0</v>
      </c>
      <c r="D61" s="1">
        <v>0</v>
      </c>
      <c r="E61" s="1">
        <v>0</v>
      </c>
      <c r="F61" s="1">
        <v>0</v>
      </c>
      <c r="G61" s="1">
        <v>0</v>
      </c>
      <c r="H61" s="1">
        <v>0</v>
      </c>
      <c r="I61" s="1">
        <v>0</v>
      </c>
      <c r="J61" s="1">
        <v>0</v>
      </c>
      <c r="K61" s="1">
        <v>0</v>
      </c>
      <c r="L61" s="1">
        <v>0</v>
      </c>
      <c r="M61" s="1">
        <v>0</v>
      </c>
      <c r="N61" s="1">
        <v>0</v>
      </c>
      <c r="O61" s="1">
        <v>0</v>
      </c>
      <c r="P61" s="1">
        <v>0</v>
      </c>
      <c r="Q61" s="1">
        <v>0</v>
      </c>
      <c r="R61" s="1">
        <v>0</v>
      </c>
      <c r="S61" s="1">
        <v>0</v>
      </c>
      <c r="T61" s="1">
        <v>0</v>
      </c>
      <c r="U61" s="1">
        <v>0</v>
      </c>
      <c r="V61" s="1">
        <v>0</v>
      </c>
      <c r="W61" s="1">
        <v>0</v>
      </c>
      <c r="X61" s="1">
        <v>0</v>
      </c>
      <c r="Y61" s="1">
        <v>0</v>
      </c>
      <c r="Z61" s="1">
        <v>0</v>
      </c>
      <c r="AA61" s="1">
        <v>0</v>
      </c>
      <c r="AB61" s="1">
        <v>0</v>
      </c>
      <c r="AC61" s="1">
        <v>0</v>
      </c>
      <c r="AD61" s="1">
        <v>0</v>
      </c>
      <c r="AE61" s="1">
        <v>0</v>
      </c>
      <c r="AF61" s="1">
        <v>0</v>
      </c>
      <c r="AG61" s="1">
        <v>0</v>
      </c>
      <c r="AH61" s="1">
        <v>0</v>
      </c>
    </row>
    <row r="62" spans="1:34" x14ac:dyDescent="0.3">
      <c r="A62" s="56">
        <f ca="1">Exceedance!U62</f>
        <v>47908</v>
      </c>
      <c r="B62" s="1">
        <v>0</v>
      </c>
      <c r="C62" s="1">
        <v>0</v>
      </c>
      <c r="D62" s="1">
        <v>0</v>
      </c>
      <c r="E62" s="1">
        <v>0</v>
      </c>
      <c r="F62" s="1">
        <v>0</v>
      </c>
      <c r="G62" s="1">
        <v>20.913534278983342</v>
      </c>
      <c r="H62" s="1">
        <v>0</v>
      </c>
      <c r="I62" s="1">
        <v>0</v>
      </c>
      <c r="J62" s="1">
        <v>0</v>
      </c>
      <c r="K62" s="1">
        <v>0</v>
      </c>
      <c r="L62" s="1">
        <v>0</v>
      </c>
      <c r="M62" s="1">
        <v>0</v>
      </c>
      <c r="N62" s="1">
        <v>0</v>
      </c>
      <c r="O62" s="1">
        <v>0</v>
      </c>
      <c r="P62" s="1">
        <v>0</v>
      </c>
      <c r="Q62" s="1">
        <v>0</v>
      </c>
      <c r="R62" s="1">
        <v>0</v>
      </c>
      <c r="S62" s="1">
        <v>0</v>
      </c>
      <c r="T62" s="1">
        <v>0</v>
      </c>
      <c r="U62" s="1">
        <v>0</v>
      </c>
      <c r="V62" s="1">
        <v>0</v>
      </c>
      <c r="W62" s="1">
        <v>0</v>
      </c>
      <c r="X62" s="1">
        <v>0</v>
      </c>
      <c r="Y62" s="1">
        <v>0</v>
      </c>
      <c r="Z62" s="1">
        <v>107.63590366647854</v>
      </c>
      <c r="AA62" s="1">
        <v>0</v>
      </c>
      <c r="AB62" s="1">
        <v>0</v>
      </c>
      <c r="AC62" s="1">
        <v>0</v>
      </c>
      <c r="AD62" s="1">
        <v>0</v>
      </c>
      <c r="AE62" s="1">
        <v>0</v>
      </c>
      <c r="AF62" s="1">
        <v>0</v>
      </c>
      <c r="AG62" s="1">
        <v>0</v>
      </c>
      <c r="AH62" s="1">
        <v>0</v>
      </c>
    </row>
    <row r="63" spans="1:34" x14ac:dyDescent="0.3">
      <c r="A63" s="56">
        <f ca="1">Exceedance!U63</f>
        <v>47939</v>
      </c>
      <c r="B63" s="1">
        <v>0</v>
      </c>
      <c r="C63" s="1">
        <v>0</v>
      </c>
      <c r="D63" s="1">
        <v>0</v>
      </c>
      <c r="E63" s="1">
        <v>0</v>
      </c>
      <c r="F63" s="1">
        <v>0</v>
      </c>
      <c r="G63" s="1">
        <v>0</v>
      </c>
      <c r="H63" s="1">
        <v>0</v>
      </c>
      <c r="I63" s="1">
        <v>0</v>
      </c>
      <c r="J63" s="1">
        <v>0</v>
      </c>
      <c r="K63" s="1">
        <v>0</v>
      </c>
      <c r="L63" s="1">
        <v>0</v>
      </c>
      <c r="M63" s="1">
        <v>0</v>
      </c>
      <c r="N63" s="1">
        <v>0</v>
      </c>
      <c r="O63" s="1">
        <v>0</v>
      </c>
      <c r="P63" s="1">
        <v>0</v>
      </c>
      <c r="Q63" s="1">
        <v>0</v>
      </c>
      <c r="R63" s="1">
        <v>0</v>
      </c>
      <c r="S63" s="1">
        <v>0</v>
      </c>
      <c r="T63" s="1">
        <v>0</v>
      </c>
      <c r="U63" s="1">
        <v>0</v>
      </c>
      <c r="V63" s="1">
        <v>0</v>
      </c>
      <c r="W63" s="1">
        <v>0</v>
      </c>
      <c r="X63" s="1">
        <v>0</v>
      </c>
      <c r="Y63" s="1">
        <v>0</v>
      </c>
      <c r="Z63" s="1">
        <v>238.43540594352891</v>
      </c>
      <c r="AA63" s="1">
        <v>0</v>
      </c>
      <c r="AB63" s="1">
        <v>0</v>
      </c>
      <c r="AC63" s="1">
        <v>0</v>
      </c>
      <c r="AD63" s="1">
        <v>0</v>
      </c>
      <c r="AE63" s="1">
        <v>0</v>
      </c>
      <c r="AF63" s="1">
        <v>0</v>
      </c>
      <c r="AG63" s="1">
        <v>0</v>
      </c>
      <c r="AH63" s="1">
        <v>0</v>
      </c>
    </row>
    <row r="64" spans="1:34" x14ac:dyDescent="0.3">
      <c r="A64" s="56">
        <f ca="1">Exceedance!U64</f>
        <v>47969</v>
      </c>
      <c r="B64" s="1">
        <v>0</v>
      </c>
      <c r="C64" s="1">
        <v>0</v>
      </c>
      <c r="D64" s="1">
        <v>0</v>
      </c>
      <c r="E64" s="1">
        <v>163.83140131164973</v>
      </c>
      <c r="F64" s="1">
        <v>167.48551425080367</v>
      </c>
      <c r="G64" s="1">
        <v>107.93703594130163</v>
      </c>
      <c r="H64" s="1">
        <v>106.08943717045844</v>
      </c>
      <c r="I64" s="1">
        <v>0</v>
      </c>
      <c r="J64" s="1">
        <v>0</v>
      </c>
      <c r="K64" s="1">
        <v>0</v>
      </c>
      <c r="L64" s="1">
        <v>46.85331198158579</v>
      </c>
      <c r="M64" s="1">
        <v>0</v>
      </c>
      <c r="N64" s="1">
        <v>69.825972205795821</v>
      </c>
      <c r="O64" s="1">
        <v>75.408326560267099</v>
      </c>
      <c r="P64" s="1">
        <v>0</v>
      </c>
      <c r="Q64" s="1">
        <v>53.652417281713163</v>
      </c>
      <c r="R64" s="1">
        <v>196.32979412082844</v>
      </c>
      <c r="S64" s="1">
        <v>43.217439592767299</v>
      </c>
      <c r="T64" s="1">
        <v>205.12497439216219</v>
      </c>
      <c r="U64" s="1">
        <v>0</v>
      </c>
      <c r="V64" s="1">
        <v>0</v>
      </c>
      <c r="W64" s="1">
        <v>5.3079129397601763</v>
      </c>
      <c r="X64" s="1">
        <v>0</v>
      </c>
      <c r="Y64" s="1">
        <v>149.77944952429075</v>
      </c>
      <c r="Z64" s="1">
        <v>255.18991857112019</v>
      </c>
      <c r="AA64" s="1">
        <v>0</v>
      </c>
      <c r="AB64" s="1">
        <v>0</v>
      </c>
      <c r="AC64" s="1">
        <v>0</v>
      </c>
      <c r="AD64" s="1">
        <v>0</v>
      </c>
      <c r="AE64" s="1">
        <v>0</v>
      </c>
      <c r="AF64" s="1">
        <v>33.574807316317006</v>
      </c>
      <c r="AG64" s="1">
        <v>0</v>
      </c>
      <c r="AH64" s="1">
        <v>0</v>
      </c>
    </row>
    <row r="65" spans="1:34" x14ac:dyDescent="0.3">
      <c r="A65" s="56">
        <f ca="1">Exceedance!U65</f>
        <v>48000</v>
      </c>
      <c r="B65" s="1">
        <v>0</v>
      </c>
      <c r="C65" s="1">
        <v>0</v>
      </c>
      <c r="D65" s="1">
        <v>0</v>
      </c>
      <c r="E65" s="1">
        <v>0</v>
      </c>
      <c r="F65" s="1">
        <v>43.548768187575185</v>
      </c>
      <c r="G65" s="1">
        <v>24.667568988072446</v>
      </c>
      <c r="H65" s="1">
        <v>80.433716555021761</v>
      </c>
      <c r="I65" s="1">
        <v>0</v>
      </c>
      <c r="J65" s="1">
        <v>0</v>
      </c>
      <c r="K65" s="1">
        <v>0</v>
      </c>
      <c r="L65" s="1">
        <v>0</v>
      </c>
      <c r="M65" s="1">
        <v>0</v>
      </c>
      <c r="N65" s="1">
        <v>0</v>
      </c>
      <c r="O65" s="1">
        <v>0</v>
      </c>
      <c r="P65" s="1">
        <v>0</v>
      </c>
      <c r="Q65" s="1">
        <v>0</v>
      </c>
      <c r="R65" s="1">
        <v>0</v>
      </c>
      <c r="S65" s="1">
        <v>0</v>
      </c>
      <c r="T65" s="1">
        <v>239.76816337511008</v>
      </c>
      <c r="U65" s="1">
        <v>0</v>
      </c>
      <c r="V65" s="1">
        <v>0</v>
      </c>
      <c r="W65" s="1">
        <v>0</v>
      </c>
      <c r="X65" s="1">
        <v>0</v>
      </c>
      <c r="Y65" s="1">
        <v>0</v>
      </c>
      <c r="Z65" s="1">
        <v>6.5381350319705067</v>
      </c>
      <c r="AA65" s="1">
        <v>0</v>
      </c>
      <c r="AB65" s="1">
        <v>139.82273943753563</v>
      </c>
      <c r="AC65" s="1">
        <v>0</v>
      </c>
      <c r="AD65" s="1">
        <v>0</v>
      </c>
      <c r="AE65" s="1">
        <v>0</v>
      </c>
      <c r="AF65" s="1">
        <v>8.4382285912482153</v>
      </c>
      <c r="AG65" s="1">
        <v>0</v>
      </c>
      <c r="AH65" s="1">
        <v>0</v>
      </c>
    </row>
    <row r="66" spans="1:34" x14ac:dyDescent="0.3">
      <c r="A66" s="56">
        <f ca="1">Exceedance!U66</f>
        <v>48030</v>
      </c>
      <c r="B66" s="1">
        <v>0</v>
      </c>
      <c r="C66" s="1">
        <v>0</v>
      </c>
      <c r="D66" s="1">
        <v>0</v>
      </c>
      <c r="E66" s="1">
        <v>0</v>
      </c>
      <c r="F66" s="1">
        <v>0</v>
      </c>
      <c r="G66" s="1">
        <v>0</v>
      </c>
      <c r="H66" s="1">
        <v>0</v>
      </c>
      <c r="I66" s="1">
        <v>0</v>
      </c>
      <c r="J66" s="1">
        <v>0</v>
      </c>
      <c r="K66" s="1">
        <v>0</v>
      </c>
      <c r="L66" s="1">
        <v>0</v>
      </c>
      <c r="M66" s="1">
        <v>0</v>
      </c>
      <c r="N66" s="1">
        <v>0</v>
      </c>
      <c r="O66" s="1">
        <v>0</v>
      </c>
      <c r="P66" s="1">
        <v>0</v>
      </c>
      <c r="Q66" s="1">
        <v>0</v>
      </c>
      <c r="R66" s="1">
        <v>0</v>
      </c>
      <c r="S66" s="1">
        <v>0</v>
      </c>
      <c r="T66" s="1">
        <v>0</v>
      </c>
      <c r="U66" s="1">
        <v>0</v>
      </c>
      <c r="V66" s="1">
        <v>0</v>
      </c>
      <c r="W66" s="1">
        <v>0</v>
      </c>
      <c r="X66" s="1">
        <v>0</v>
      </c>
      <c r="Y66" s="1">
        <v>0</v>
      </c>
      <c r="Z66" s="1">
        <v>0</v>
      </c>
      <c r="AA66" s="1">
        <v>0</v>
      </c>
      <c r="AB66" s="1">
        <v>0</v>
      </c>
      <c r="AC66" s="1">
        <v>0</v>
      </c>
      <c r="AD66" s="1">
        <v>0</v>
      </c>
      <c r="AE66" s="1">
        <v>0</v>
      </c>
      <c r="AF66" s="1">
        <v>0</v>
      </c>
      <c r="AG66" s="1">
        <v>0</v>
      </c>
      <c r="AH66" s="1">
        <v>0</v>
      </c>
    </row>
    <row r="67" spans="1:34" x14ac:dyDescent="0.3">
      <c r="A67" s="56">
        <f ca="1">Exceedance!U67</f>
        <v>48061</v>
      </c>
      <c r="B67" s="1">
        <v>0</v>
      </c>
      <c r="C67" s="1">
        <v>0</v>
      </c>
      <c r="D67" s="1">
        <v>0</v>
      </c>
      <c r="E67" s="1">
        <v>0</v>
      </c>
      <c r="F67" s="1">
        <v>0</v>
      </c>
      <c r="G67" s="1">
        <v>0</v>
      </c>
      <c r="H67" s="1">
        <v>0</v>
      </c>
      <c r="I67" s="1">
        <v>0</v>
      </c>
      <c r="J67" s="1">
        <v>0</v>
      </c>
      <c r="K67" s="1">
        <v>0</v>
      </c>
      <c r="L67" s="1">
        <v>0</v>
      </c>
      <c r="M67" s="1">
        <v>0</v>
      </c>
      <c r="N67" s="1">
        <v>0</v>
      </c>
      <c r="O67" s="1">
        <v>0</v>
      </c>
      <c r="P67" s="1">
        <v>0</v>
      </c>
      <c r="Q67" s="1">
        <v>0</v>
      </c>
      <c r="R67" s="1">
        <v>0</v>
      </c>
      <c r="S67" s="1">
        <v>0</v>
      </c>
      <c r="T67" s="1">
        <v>0</v>
      </c>
      <c r="U67" s="1">
        <v>0</v>
      </c>
      <c r="V67" s="1">
        <v>0</v>
      </c>
      <c r="W67" s="1">
        <v>0</v>
      </c>
      <c r="X67" s="1">
        <v>0</v>
      </c>
      <c r="Y67" s="1">
        <v>0</v>
      </c>
      <c r="Z67" s="1">
        <v>0</v>
      </c>
      <c r="AA67" s="1">
        <v>0</v>
      </c>
      <c r="AB67" s="1">
        <v>0</v>
      </c>
      <c r="AC67" s="1">
        <v>0</v>
      </c>
      <c r="AD67" s="1">
        <v>0</v>
      </c>
      <c r="AE67" s="1">
        <v>0</v>
      </c>
      <c r="AF67" s="1">
        <v>0</v>
      </c>
      <c r="AG67" s="1">
        <v>0</v>
      </c>
      <c r="AH67" s="1">
        <v>0</v>
      </c>
    </row>
    <row r="68" spans="1:34" x14ac:dyDescent="0.3">
      <c r="A68" s="56">
        <f ca="1">Exceedance!U68</f>
        <v>48092</v>
      </c>
      <c r="B68" s="1">
        <v>0</v>
      </c>
      <c r="C68" s="1">
        <v>0</v>
      </c>
      <c r="D68" s="1">
        <v>0</v>
      </c>
      <c r="E68" s="1">
        <v>0</v>
      </c>
      <c r="F68" s="1">
        <v>0</v>
      </c>
      <c r="G68" s="1">
        <v>0</v>
      </c>
      <c r="H68" s="1">
        <v>0</v>
      </c>
      <c r="I68" s="1">
        <v>0</v>
      </c>
      <c r="J68" s="1">
        <v>0</v>
      </c>
      <c r="K68" s="1">
        <v>0</v>
      </c>
      <c r="L68" s="1">
        <v>0</v>
      </c>
      <c r="M68" s="1">
        <v>0</v>
      </c>
      <c r="N68" s="1">
        <v>0</v>
      </c>
      <c r="O68" s="1">
        <v>0</v>
      </c>
      <c r="P68" s="1">
        <v>0</v>
      </c>
      <c r="Q68" s="1">
        <v>0</v>
      </c>
      <c r="R68" s="1">
        <v>0</v>
      </c>
      <c r="S68" s="1">
        <v>0</v>
      </c>
      <c r="T68" s="1">
        <v>0</v>
      </c>
      <c r="U68" s="1">
        <v>0</v>
      </c>
      <c r="V68" s="1">
        <v>0</v>
      </c>
      <c r="W68" s="1">
        <v>0</v>
      </c>
      <c r="X68" s="1">
        <v>0</v>
      </c>
      <c r="Y68" s="1">
        <v>0</v>
      </c>
      <c r="Z68" s="1">
        <v>0</v>
      </c>
      <c r="AA68" s="1">
        <v>0</v>
      </c>
      <c r="AB68" s="1">
        <v>0</v>
      </c>
      <c r="AC68" s="1">
        <v>0</v>
      </c>
      <c r="AD68" s="1">
        <v>0</v>
      </c>
      <c r="AE68" s="1">
        <v>0</v>
      </c>
      <c r="AF68" s="1">
        <v>0</v>
      </c>
      <c r="AG68" s="1">
        <v>0</v>
      </c>
      <c r="AH68" s="1">
        <v>0</v>
      </c>
    </row>
    <row r="69" spans="1:34" x14ac:dyDescent="0.3">
      <c r="A69" s="56" t="str">
        <f ca="1">Exceedance!U69</f>
        <v/>
      </c>
      <c r="B69" s="1"/>
      <c r="C69" s="1"/>
      <c r="D69" s="1"/>
    </row>
    <row r="70" spans="1:34" x14ac:dyDescent="0.3">
      <c r="A70" s="56" t="str">
        <f ca="1">Exceedance!U70</f>
        <v/>
      </c>
      <c r="B70" s="1"/>
      <c r="C70" s="1"/>
      <c r="D70" s="1"/>
    </row>
    <row r="71" spans="1:34" x14ac:dyDescent="0.3">
      <c r="A71" s="56" t="str">
        <f ca="1">Exceedance!U71</f>
        <v/>
      </c>
      <c r="B71" s="1"/>
      <c r="C71" s="1"/>
      <c r="D71" s="1"/>
    </row>
    <row r="72" spans="1:34" x14ac:dyDescent="0.3">
      <c r="A72" s="56" t="str">
        <f ca="1">Exceedance!U72</f>
        <v/>
      </c>
      <c r="B72" s="1"/>
      <c r="C72" s="1"/>
      <c r="D72" s="1"/>
    </row>
    <row r="73" spans="1:34" x14ac:dyDescent="0.3">
      <c r="A73" s="56" t="str">
        <f ca="1">Exceedance!U73</f>
        <v/>
      </c>
      <c r="B73" s="1"/>
      <c r="C73" s="1"/>
      <c r="D73" s="1"/>
    </row>
    <row r="74" spans="1:34" x14ac:dyDescent="0.3">
      <c r="A74" s="56" t="str">
        <f ca="1">Exceedance!U74</f>
        <v/>
      </c>
      <c r="B74" s="1"/>
      <c r="C74" s="1"/>
      <c r="D74" s="1"/>
    </row>
    <row r="75" spans="1:34" x14ac:dyDescent="0.3">
      <c r="A75" s="56" t="str">
        <f ca="1">Exceedance!U75</f>
        <v/>
      </c>
      <c r="B75" s="1"/>
      <c r="C75" s="1"/>
      <c r="D75" s="1"/>
    </row>
    <row r="76" spans="1:34" x14ac:dyDescent="0.3">
      <c r="A76" s="56" t="str">
        <f ca="1">Exceedance!U76</f>
        <v/>
      </c>
      <c r="B76" s="1"/>
      <c r="C76" s="1"/>
      <c r="D76" s="1"/>
    </row>
    <row r="77" spans="1:34" x14ac:dyDescent="0.3">
      <c r="A77" s="56" t="str">
        <f ca="1">Exceedance!U77</f>
        <v/>
      </c>
      <c r="B77" s="1"/>
      <c r="C77" s="1"/>
      <c r="D77" s="1"/>
    </row>
    <row r="78" spans="1:34" x14ac:dyDescent="0.3">
      <c r="A78" s="56" t="str">
        <f ca="1">Exceedance!U78</f>
        <v/>
      </c>
      <c r="B78" s="1"/>
      <c r="C78" s="1"/>
      <c r="D78" s="1"/>
    </row>
    <row r="79" spans="1:34" x14ac:dyDescent="0.3">
      <c r="A79" s="56" t="str">
        <f ca="1">Exceedance!U79</f>
        <v/>
      </c>
      <c r="B79" s="1"/>
      <c r="C79" s="1"/>
      <c r="D79" s="1"/>
    </row>
    <row r="80" spans="1:34" x14ac:dyDescent="0.3">
      <c r="A80" s="56" t="str">
        <f ca="1">Exceedance!U80</f>
        <v/>
      </c>
      <c r="B80" s="1"/>
      <c r="C80" s="1"/>
      <c r="D80" s="1"/>
    </row>
    <row r="81" spans="1:4" x14ac:dyDescent="0.3">
      <c r="A81" s="56" t="str">
        <f ca="1">Exceedance!U81</f>
        <v/>
      </c>
      <c r="B81" s="1"/>
      <c r="C81" s="1"/>
      <c r="D81" s="1"/>
    </row>
    <row r="82" spans="1:4" x14ac:dyDescent="0.3">
      <c r="A82" s="56" t="str">
        <f ca="1">Exceedance!U82</f>
        <v/>
      </c>
      <c r="B82" s="1"/>
      <c r="C82" s="1"/>
      <c r="D82" s="1"/>
    </row>
    <row r="83" spans="1:4" x14ac:dyDescent="0.3">
      <c r="A83" s="56" t="str">
        <f ca="1">Exceedance!U83</f>
        <v/>
      </c>
      <c r="B83" s="1"/>
      <c r="C83" s="1"/>
      <c r="D83" s="1"/>
    </row>
    <row r="84" spans="1:4" x14ac:dyDescent="0.3">
      <c r="A84" s="56" t="str">
        <f ca="1">Exceedance!U84</f>
        <v/>
      </c>
      <c r="B84" s="1"/>
      <c r="C84" s="1"/>
      <c r="D84" s="1"/>
    </row>
    <row r="85" spans="1:4" x14ac:dyDescent="0.3">
      <c r="A85" s="56" t="str">
        <f ca="1">Exceedance!U85</f>
        <v/>
      </c>
      <c r="B85" s="1"/>
      <c r="C85" s="1"/>
      <c r="D85" s="1"/>
    </row>
    <row r="86" spans="1:4" x14ac:dyDescent="0.3">
      <c r="A86" s="56" t="str">
        <f ca="1">Exceedance!U86</f>
        <v/>
      </c>
      <c r="B86" s="1"/>
      <c r="C86" s="1"/>
      <c r="D86" s="1"/>
    </row>
    <row r="87" spans="1:4" x14ac:dyDescent="0.3">
      <c r="A87" s="56" t="str">
        <f ca="1">Exceedance!U87</f>
        <v/>
      </c>
      <c r="B87" s="1"/>
      <c r="C87" s="1"/>
      <c r="D87" s="1"/>
    </row>
    <row r="88" spans="1:4" x14ac:dyDescent="0.3">
      <c r="A88" s="56" t="str">
        <f ca="1">Exceedance!U88</f>
        <v/>
      </c>
      <c r="B88" s="1"/>
      <c r="C88" s="1"/>
      <c r="D88" s="1"/>
    </row>
    <row r="89" spans="1:4" x14ac:dyDescent="0.3">
      <c r="A89" s="56" t="str">
        <f ca="1">Exceedance!U89</f>
        <v/>
      </c>
      <c r="B89" s="1"/>
      <c r="C89" s="1"/>
      <c r="D89" s="1"/>
    </row>
    <row r="90" spans="1:4" x14ac:dyDescent="0.3">
      <c r="A90" s="56" t="str">
        <f ca="1">Exceedance!U90</f>
        <v/>
      </c>
      <c r="B90" s="1"/>
      <c r="C90" s="1"/>
      <c r="D90" s="1"/>
    </row>
    <row r="91" spans="1:4" x14ac:dyDescent="0.3">
      <c r="A91" s="56" t="str">
        <f ca="1">Exceedance!U91</f>
        <v/>
      </c>
      <c r="B91" s="1"/>
      <c r="C91" s="1"/>
      <c r="D91" s="1"/>
    </row>
    <row r="92" spans="1:4" x14ac:dyDescent="0.3">
      <c r="A92" s="56" t="str">
        <f ca="1">Exceedance!U92</f>
        <v/>
      </c>
      <c r="B92" s="1"/>
      <c r="C92" s="1"/>
      <c r="D92" s="1"/>
    </row>
    <row r="93" spans="1:4" x14ac:dyDescent="0.3">
      <c r="A93" s="56" t="str">
        <f ca="1">Exceedance!U93</f>
        <v/>
      </c>
      <c r="B93" s="1"/>
      <c r="C93" s="1"/>
      <c r="D93" s="1"/>
    </row>
    <row r="94" spans="1:4" x14ac:dyDescent="0.3">
      <c r="A94" s="56" t="str">
        <f ca="1">Exceedance!U94</f>
        <v/>
      </c>
      <c r="B94" s="1"/>
      <c r="C94" s="1"/>
      <c r="D94" s="1"/>
    </row>
    <row r="95" spans="1:4" x14ac:dyDescent="0.3">
      <c r="A95" s="56" t="str">
        <f ca="1">Exceedance!U95</f>
        <v/>
      </c>
      <c r="B95" s="1"/>
      <c r="C95" s="1"/>
      <c r="D95" s="1"/>
    </row>
    <row r="96" spans="1:4" x14ac:dyDescent="0.3">
      <c r="A96" s="56" t="str">
        <f ca="1">Exceedance!U96</f>
        <v/>
      </c>
      <c r="B96" s="1"/>
      <c r="C96" s="1"/>
      <c r="D96" s="1"/>
    </row>
    <row r="97" spans="1:4" x14ac:dyDescent="0.3">
      <c r="A97" s="56" t="str">
        <f ca="1">Exceedance!U97</f>
        <v/>
      </c>
      <c r="B97" s="1"/>
      <c r="C97" s="1"/>
      <c r="D97" s="1"/>
    </row>
    <row r="98" spans="1:4" x14ac:dyDescent="0.3">
      <c r="A98" s="56" t="str">
        <f ca="1">Exceedance!U98</f>
        <v/>
      </c>
      <c r="B98" s="1"/>
      <c r="C98" s="1"/>
      <c r="D98" s="1"/>
    </row>
    <row r="99" spans="1:4" x14ac:dyDescent="0.3">
      <c r="A99" s="56" t="str">
        <f ca="1">Exceedance!U99</f>
        <v/>
      </c>
      <c r="B99" s="1"/>
      <c r="C99" s="1"/>
      <c r="D99" s="1"/>
    </row>
    <row r="100" spans="1:4" x14ac:dyDescent="0.3">
      <c r="A100" s="56"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E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63">
    <tabColor theme="5" tint="0.59999389629810485"/>
  </sheetPr>
  <dimension ref="A1:AH175"/>
  <sheetViews>
    <sheetView workbookViewId="0">
      <selection activeCell="B4" sqref="B4:AQ175"/>
    </sheetView>
  </sheetViews>
  <sheetFormatPr defaultRowHeight="14.4" x14ac:dyDescent="0.3"/>
  <cols>
    <col min="1" max="1" width="8.5546875" style="79"/>
    <col min="2" max="4" width="9.44140625" style="185"/>
  </cols>
  <sheetData>
    <row r="1" spans="1:34" s="79" customFormat="1" x14ac:dyDescent="0.3">
      <c r="A1" s="54"/>
      <c r="E1" s="855" t="s">
        <v>163</v>
      </c>
      <c r="F1" s="855"/>
      <c r="G1" s="855"/>
      <c r="H1" s="855"/>
      <c r="I1" s="855"/>
      <c r="J1" s="855"/>
      <c r="K1" s="855"/>
      <c r="L1" s="855"/>
      <c r="M1" s="855"/>
      <c r="N1" s="855"/>
      <c r="O1" s="855"/>
      <c r="P1" s="855"/>
      <c r="Q1" s="855"/>
      <c r="R1" s="855"/>
      <c r="S1" s="855"/>
      <c r="T1" s="855"/>
      <c r="U1" s="855"/>
      <c r="V1" s="855"/>
      <c r="W1" s="855"/>
      <c r="X1" s="855"/>
      <c r="Y1" s="855"/>
      <c r="Z1" s="855"/>
      <c r="AA1" s="855"/>
      <c r="AB1" s="855"/>
      <c r="AC1" s="855"/>
      <c r="AD1" s="855"/>
      <c r="AE1" s="855"/>
    </row>
    <row r="2" spans="1:34" s="79" customFormat="1" x14ac:dyDescent="0.3">
      <c r="A2" s="54"/>
      <c r="B2" s="79" t="s">
        <v>288</v>
      </c>
      <c r="C2" s="79" t="s">
        <v>287</v>
      </c>
      <c r="D2" s="79" t="s">
        <v>289</v>
      </c>
      <c r="E2" s="79">
        <v>1991</v>
      </c>
      <c r="F2" s="79">
        <v>1992</v>
      </c>
      <c r="G2" s="79">
        <v>1993</v>
      </c>
      <c r="H2" s="79">
        <v>1994</v>
      </c>
      <c r="I2" s="79">
        <v>1995</v>
      </c>
      <c r="J2" s="79">
        <v>1996</v>
      </c>
      <c r="K2" s="79">
        <v>1997</v>
      </c>
      <c r="L2" s="79">
        <v>1998</v>
      </c>
      <c r="M2" s="79">
        <v>1999</v>
      </c>
      <c r="N2" s="79">
        <v>2000</v>
      </c>
      <c r="O2" s="79">
        <v>2001</v>
      </c>
      <c r="P2" s="79">
        <v>2002</v>
      </c>
      <c r="Q2" s="79">
        <v>2003</v>
      </c>
      <c r="R2" s="79">
        <v>2004</v>
      </c>
      <c r="S2" s="79">
        <v>2005</v>
      </c>
      <c r="T2" s="79">
        <v>2006</v>
      </c>
      <c r="U2" s="79">
        <v>2007</v>
      </c>
      <c r="V2" s="79">
        <v>2008</v>
      </c>
      <c r="W2" s="79">
        <v>2009</v>
      </c>
      <c r="X2" s="79">
        <v>2010</v>
      </c>
      <c r="Y2" s="79">
        <v>2011</v>
      </c>
      <c r="Z2" s="79">
        <v>2012</v>
      </c>
      <c r="AA2" s="79">
        <v>2013</v>
      </c>
      <c r="AB2" s="79">
        <v>2014</v>
      </c>
      <c r="AC2" s="79">
        <v>2015</v>
      </c>
      <c r="AD2" s="79">
        <v>2016</v>
      </c>
      <c r="AE2" s="79">
        <v>2017</v>
      </c>
      <c r="AF2" s="79">
        <v>2018</v>
      </c>
      <c r="AG2" s="79">
        <v>2019</v>
      </c>
    </row>
    <row r="3" spans="1:34" s="57" customFormat="1" x14ac:dyDescent="0.3">
      <c r="A3" s="55"/>
      <c r="B3" s="57" t="s">
        <v>323</v>
      </c>
      <c r="C3" s="57" t="s">
        <v>324</v>
      </c>
      <c r="D3" s="57" t="s">
        <v>325</v>
      </c>
      <c r="E3" s="57" t="s">
        <v>326</v>
      </c>
      <c r="F3" s="57" t="s">
        <v>327</v>
      </c>
      <c r="G3" s="57" t="s">
        <v>328</v>
      </c>
      <c r="H3" s="57" t="s">
        <v>329</v>
      </c>
      <c r="I3" s="57" t="s">
        <v>330</v>
      </c>
      <c r="J3" s="57" t="s">
        <v>331</v>
      </c>
      <c r="K3" s="57" t="s">
        <v>332</v>
      </c>
      <c r="L3" s="57" t="s">
        <v>333</v>
      </c>
      <c r="M3" s="57" t="s">
        <v>334</v>
      </c>
      <c r="N3" s="57" t="s">
        <v>335</v>
      </c>
      <c r="O3" s="57" t="s">
        <v>336</v>
      </c>
      <c r="P3" s="57" t="s">
        <v>337</v>
      </c>
      <c r="Q3" s="57" t="s">
        <v>338</v>
      </c>
      <c r="R3" s="57" t="s">
        <v>339</v>
      </c>
      <c r="S3" s="57" t="s">
        <v>340</v>
      </c>
      <c r="T3" s="57" t="s">
        <v>341</v>
      </c>
      <c r="U3" s="57" t="s">
        <v>342</v>
      </c>
      <c r="V3" s="57" t="s">
        <v>343</v>
      </c>
      <c r="W3" s="57" t="s">
        <v>344</v>
      </c>
      <c r="X3" s="57" t="s">
        <v>345</v>
      </c>
      <c r="Y3" s="57" t="s">
        <v>346</v>
      </c>
      <c r="Z3" s="57" t="s">
        <v>347</v>
      </c>
      <c r="AA3" s="57" t="s">
        <v>348</v>
      </c>
      <c r="AB3" s="57" t="s">
        <v>349</v>
      </c>
      <c r="AC3" s="57" t="s">
        <v>350</v>
      </c>
      <c r="AD3" s="57" t="s">
        <v>351</v>
      </c>
      <c r="AE3" s="57" t="s">
        <v>352</v>
      </c>
      <c r="AF3" s="57" t="s">
        <v>353</v>
      </c>
      <c r="AG3" s="57" t="s">
        <v>354</v>
      </c>
    </row>
    <row r="4" spans="1:34" x14ac:dyDescent="0.3">
      <c r="A4" s="56">
        <f ca="1">Exceedance!U4</f>
        <v>46143</v>
      </c>
      <c r="B4" s="1">
        <v>2781.3037046002651</v>
      </c>
      <c r="C4" s="1">
        <v>2786.0438505411171</v>
      </c>
      <c r="D4" s="1">
        <v>2767.6633220425911</v>
      </c>
      <c r="E4">
        <v>2781.2704583804266</v>
      </c>
      <c r="F4">
        <v>2849.2216685712842</v>
      </c>
      <c r="G4">
        <v>2844.2161158210247</v>
      </c>
      <c r="H4">
        <v>2829.987332619191</v>
      </c>
      <c r="I4">
        <v>2782.3738726348188</v>
      </c>
      <c r="J4">
        <v>2773.2732932588447</v>
      </c>
      <c r="K4">
        <v>2775.7907843532457</v>
      </c>
      <c r="L4">
        <v>2798.9929778746073</v>
      </c>
      <c r="M4">
        <v>2750.3666994937721</v>
      </c>
      <c r="N4">
        <v>2830.6333637866296</v>
      </c>
      <c r="O4">
        <v>2819.1689956452151</v>
      </c>
      <c r="P4">
        <v>2791.1194954182188</v>
      </c>
      <c r="Q4">
        <v>2795.7796809192655</v>
      </c>
      <c r="R4">
        <v>2746.7082341874666</v>
      </c>
      <c r="S4">
        <v>2879.0197404367109</v>
      </c>
      <c r="T4">
        <v>2822.2969385886831</v>
      </c>
      <c r="U4">
        <v>2844.1310032765959</v>
      </c>
      <c r="V4">
        <v>2767.0006904450088</v>
      </c>
      <c r="W4">
        <v>2742.869755307579</v>
      </c>
      <c r="X4">
        <v>2783.0658180210607</v>
      </c>
      <c r="Y4">
        <v>2758.8102369744674</v>
      </c>
      <c r="Z4">
        <v>2800.8165981934189</v>
      </c>
      <c r="AA4">
        <v>2810.4778431461109</v>
      </c>
      <c r="AB4">
        <v>2804.3112197948572</v>
      </c>
      <c r="AC4">
        <v>2846.2755588706473</v>
      </c>
      <c r="AD4">
        <v>2885.5019033792896</v>
      </c>
      <c r="AE4">
        <v>2806.697037010762</v>
      </c>
      <c r="AF4">
        <v>2798.52009728448</v>
      </c>
      <c r="AG4">
        <v>2769.0945249201259</v>
      </c>
      <c r="AH4">
        <v>2763.5484549436992</v>
      </c>
    </row>
    <row r="5" spans="1:34" x14ac:dyDescent="0.3">
      <c r="A5" s="56">
        <f ca="1">Exceedance!U5</f>
        <v>46174</v>
      </c>
      <c r="B5" s="1">
        <v>2824.5007397870886</v>
      </c>
      <c r="C5" s="1">
        <v>2686.8006658618474</v>
      </c>
      <c r="D5" s="1">
        <v>2687.244707255963</v>
      </c>
      <c r="E5">
        <v>2751.8998869181646</v>
      </c>
      <c r="F5">
        <v>2749.1420822069376</v>
      </c>
      <c r="G5">
        <v>2748.8911010932479</v>
      </c>
      <c r="H5">
        <v>2727.3075763277752</v>
      </c>
      <c r="I5">
        <v>2762.7686220865598</v>
      </c>
      <c r="J5">
        <v>2721.0570336147962</v>
      </c>
      <c r="K5">
        <v>2698.0430902098979</v>
      </c>
      <c r="L5">
        <v>2668.7445242898298</v>
      </c>
      <c r="M5">
        <v>2691.0876343602431</v>
      </c>
      <c r="N5">
        <v>2732.1569581087469</v>
      </c>
      <c r="O5">
        <v>2717.8505567480402</v>
      </c>
      <c r="P5">
        <v>2685.3023341913849</v>
      </c>
      <c r="Q5">
        <v>2709.9866680687228</v>
      </c>
      <c r="R5">
        <v>2636.2749453994638</v>
      </c>
      <c r="S5">
        <v>2710.660949792868</v>
      </c>
      <c r="T5">
        <v>2720.9892530630977</v>
      </c>
      <c r="U5">
        <v>2741.6549888003824</v>
      </c>
      <c r="V5">
        <v>2669.4423614033763</v>
      </c>
      <c r="W5">
        <v>2704.9205178162429</v>
      </c>
      <c r="X5">
        <v>2650.2372470592845</v>
      </c>
      <c r="Y5">
        <v>2664.0473725947832</v>
      </c>
      <c r="Z5">
        <v>2690.2210644353559</v>
      </c>
      <c r="AA5">
        <v>2706.9028963846367</v>
      </c>
      <c r="AB5">
        <v>2706.8031887078982</v>
      </c>
      <c r="AC5">
        <v>2743.633862290887</v>
      </c>
      <c r="AD5">
        <v>2832.2127785696139</v>
      </c>
      <c r="AE5">
        <v>2696.1003282282918</v>
      </c>
      <c r="AF5">
        <v>2706.306074807444</v>
      </c>
      <c r="AG5">
        <v>2682.5969206366026</v>
      </c>
      <c r="AH5">
        <v>2668.2669788697817</v>
      </c>
    </row>
    <row r="6" spans="1:34" x14ac:dyDescent="0.3">
      <c r="A6" s="56">
        <f ca="1">Exceedance!U6</f>
        <v>46204</v>
      </c>
      <c r="B6" s="1">
        <v>2730.2912014815565</v>
      </c>
      <c r="C6" s="1">
        <v>2582.0877596169939</v>
      </c>
      <c r="D6" s="1">
        <v>2578.4447914629486</v>
      </c>
      <c r="E6">
        <v>2657.1297137788183</v>
      </c>
      <c r="F6">
        <v>2637.4469748929137</v>
      </c>
      <c r="G6">
        <v>2650.5941255666226</v>
      </c>
      <c r="H6">
        <v>2616.6049353664735</v>
      </c>
      <c r="I6">
        <v>2770.6683511937745</v>
      </c>
      <c r="J6">
        <v>2608.405861673456</v>
      </c>
      <c r="K6">
        <v>2575.5221206422189</v>
      </c>
      <c r="L6">
        <v>2674.2414345157358</v>
      </c>
      <c r="M6">
        <v>2616.9615260921687</v>
      </c>
      <c r="N6">
        <v>2627.8353679937213</v>
      </c>
      <c r="O6">
        <v>2609.1624477387022</v>
      </c>
      <c r="P6">
        <v>2584.6896583991338</v>
      </c>
      <c r="Q6">
        <v>2615.5397164804631</v>
      </c>
      <c r="R6">
        <v>2578.6334617079656</v>
      </c>
      <c r="S6">
        <v>2649.6541696800064</v>
      </c>
      <c r="T6">
        <v>2609.4896710690514</v>
      </c>
      <c r="U6">
        <v>2629.3109497817095</v>
      </c>
      <c r="V6">
        <v>2589.4521121178</v>
      </c>
      <c r="W6">
        <v>2692.7856807192757</v>
      </c>
      <c r="X6">
        <v>2624.1202763757237</v>
      </c>
      <c r="Y6">
        <v>2617.5306740309084</v>
      </c>
      <c r="Z6">
        <v>2582.7356766061948</v>
      </c>
      <c r="AA6">
        <v>2596.2204102763853</v>
      </c>
      <c r="AB6">
        <v>2578.7475833396029</v>
      </c>
      <c r="AC6">
        <v>2676.4826254174554</v>
      </c>
      <c r="AD6">
        <v>2665.9700782180107</v>
      </c>
      <c r="AE6">
        <v>2594.9195480278772</v>
      </c>
      <c r="AF6">
        <v>2582.376856329839</v>
      </c>
      <c r="AG6">
        <v>2609.9967797666695</v>
      </c>
      <c r="AH6">
        <v>2577.1916116792322</v>
      </c>
    </row>
    <row r="7" spans="1:34" x14ac:dyDescent="0.3">
      <c r="A7" s="56">
        <f ca="1">Exceedance!U7</f>
        <v>46235</v>
      </c>
      <c r="B7" s="1">
        <v>2627.2075682340387</v>
      </c>
      <c r="C7" s="1">
        <v>2479.5592807889934</v>
      </c>
      <c r="D7" s="1">
        <v>2498.7672782601721</v>
      </c>
      <c r="E7">
        <v>2579.2002160996594</v>
      </c>
      <c r="F7">
        <v>2526.924175074234</v>
      </c>
      <c r="G7">
        <v>2593.693982210445</v>
      </c>
      <c r="H7">
        <v>2512.4941512019132</v>
      </c>
      <c r="I7">
        <v>2668.904514914494</v>
      </c>
      <c r="J7">
        <v>2513.9663562706023</v>
      </c>
      <c r="K7">
        <v>2507.6352371301587</v>
      </c>
      <c r="L7">
        <v>2599.2614228940788</v>
      </c>
      <c r="M7">
        <v>2550.1429517215406</v>
      </c>
      <c r="N7">
        <v>2535.4682528456919</v>
      </c>
      <c r="O7">
        <v>2506.6229014190899</v>
      </c>
      <c r="P7">
        <v>2497.9809968028658</v>
      </c>
      <c r="Q7">
        <v>2517.4129920122218</v>
      </c>
      <c r="R7">
        <v>2501.682712975542</v>
      </c>
      <c r="S7">
        <v>2568.304891870624</v>
      </c>
      <c r="T7">
        <v>2505.4636976584352</v>
      </c>
      <c r="U7">
        <v>2525.9715651660067</v>
      </c>
      <c r="V7">
        <v>2512.9941463935074</v>
      </c>
      <c r="W7">
        <v>2618.3651155370253</v>
      </c>
      <c r="X7">
        <v>2540.9929404562208</v>
      </c>
      <c r="Y7">
        <v>2540.3832084238252</v>
      </c>
      <c r="Z7">
        <v>2478.6699295114699</v>
      </c>
      <c r="AA7">
        <v>2492.1867912256744</v>
      </c>
      <c r="AB7">
        <v>2482.4742561753533</v>
      </c>
      <c r="AC7">
        <v>2580.9095507201573</v>
      </c>
      <c r="AD7">
        <v>2521.9688873868517</v>
      </c>
      <c r="AE7">
        <v>2493.925730524546</v>
      </c>
      <c r="AF7">
        <v>2487.6434233240957</v>
      </c>
      <c r="AG7">
        <v>2532.1279932077941</v>
      </c>
      <c r="AH7">
        <v>2503.3571061651778</v>
      </c>
    </row>
    <row r="8" spans="1:34" x14ac:dyDescent="0.3">
      <c r="A8" s="56">
        <f ca="1">Exceedance!U8</f>
        <v>46266</v>
      </c>
      <c r="B8" s="1">
        <v>2533.2254361736909</v>
      </c>
      <c r="C8" s="1">
        <v>2381.3487538525183</v>
      </c>
      <c r="D8" s="1">
        <v>2424.9604681738365</v>
      </c>
      <c r="E8">
        <v>2508.0615760725186</v>
      </c>
      <c r="F8">
        <v>2423.3609886626596</v>
      </c>
      <c r="G8">
        <v>2540.4537269590533</v>
      </c>
      <c r="H8">
        <v>2411.3795930178976</v>
      </c>
      <c r="I8">
        <v>2574.3829323206273</v>
      </c>
      <c r="J8">
        <v>2428.4153305674786</v>
      </c>
      <c r="K8">
        <v>2451.0768766491278</v>
      </c>
      <c r="L8">
        <v>2528.3043205741224</v>
      </c>
      <c r="M8">
        <v>2490.1963688585006</v>
      </c>
      <c r="N8">
        <v>2448.752708378327</v>
      </c>
      <c r="O8">
        <v>2405.7124154463472</v>
      </c>
      <c r="P8">
        <v>2413.597241936453</v>
      </c>
      <c r="Q8">
        <v>2423.3023212153848</v>
      </c>
      <c r="R8">
        <v>2432.2988243656396</v>
      </c>
      <c r="S8">
        <v>2494.0336701952806</v>
      </c>
      <c r="T8">
        <v>2405.2972718800938</v>
      </c>
      <c r="U8">
        <v>2426.0461602221362</v>
      </c>
      <c r="V8">
        <v>2445.846788450363</v>
      </c>
      <c r="W8">
        <v>2548.1500476694619</v>
      </c>
      <c r="X8">
        <v>2464.9250703268444</v>
      </c>
      <c r="Y8">
        <v>2468.8514476515256</v>
      </c>
      <c r="Z8">
        <v>2377.3226039450774</v>
      </c>
      <c r="AA8">
        <v>2391.6962399537756</v>
      </c>
      <c r="AB8">
        <v>2396.294763575881</v>
      </c>
      <c r="AC8">
        <v>2491.5656589456116</v>
      </c>
      <c r="AD8">
        <v>2387.4662900800117</v>
      </c>
      <c r="AE8">
        <v>2394.6084670205769</v>
      </c>
      <c r="AF8">
        <v>2400.1448359626479</v>
      </c>
      <c r="AG8">
        <v>2461.4522588432283</v>
      </c>
      <c r="AH8">
        <v>2432.5381471068722</v>
      </c>
    </row>
    <row r="9" spans="1:34" x14ac:dyDescent="0.3">
      <c r="A9" s="56">
        <f ca="1">Exceedance!U9</f>
        <v>46296</v>
      </c>
      <c r="B9" s="1">
        <v>2468.1366480069487</v>
      </c>
      <c r="C9" s="1">
        <v>2270.2201230523947</v>
      </c>
      <c r="D9" s="1">
        <v>2339.8329487901847</v>
      </c>
      <c r="E9">
        <v>2422.1174879522259</v>
      </c>
      <c r="F9">
        <v>2323.7300262315048</v>
      </c>
      <c r="G9">
        <v>2461.0811404809915</v>
      </c>
      <c r="H9">
        <v>2311.5669063971609</v>
      </c>
      <c r="I9">
        <v>2496.1092895302568</v>
      </c>
      <c r="J9">
        <v>2337.8431783207739</v>
      </c>
      <c r="K9">
        <v>2383.580943119834</v>
      </c>
      <c r="L9">
        <v>2448.8904048755671</v>
      </c>
      <c r="M9">
        <v>2399.7178535250473</v>
      </c>
      <c r="N9">
        <v>2362.4021410307305</v>
      </c>
      <c r="O9">
        <v>2290.2836760685645</v>
      </c>
      <c r="P9">
        <v>2326.6940986314335</v>
      </c>
      <c r="Q9">
        <v>2326.4829994211959</v>
      </c>
      <c r="R9">
        <v>2358.0995167129527</v>
      </c>
      <c r="S9">
        <v>2406.1150141868752</v>
      </c>
      <c r="T9">
        <v>2293.3683385912204</v>
      </c>
      <c r="U9">
        <v>2320.7517250620913</v>
      </c>
      <c r="V9">
        <v>2356.486834744419</v>
      </c>
      <c r="W9">
        <v>2463.6151737320265</v>
      </c>
      <c r="X9">
        <v>2374.5030868412277</v>
      </c>
      <c r="Y9">
        <v>2387.1796514944608</v>
      </c>
      <c r="Z9">
        <v>2273.5305066334336</v>
      </c>
      <c r="AA9">
        <v>2291.8255086225763</v>
      </c>
      <c r="AB9">
        <v>2368.3091221619648</v>
      </c>
      <c r="AC9">
        <v>2404.5669374479758</v>
      </c>
      <c r="AD9">
        <v>2306.0873348208015</v>
      </c>
      <c r="AE9">
        <v>2319.3843540652761</v>
      </c>
      <c r="AF9">
        <v>2310.252056322237</v>
      </c>
      <c r="AG9">
        <v>2378.5038176554426</v>
      </c>
      <c r="AH9">
        <v>2336.1044219842347</v>
      </c>
    </row>
    <row r="10" spans="1:34" x14ac:dyDescent="0.3">
      <c r="A10" s="56">
        <f ca="1">Exceedance!U10</f>
        <v>46327</v>
      </c>
      <c r="B10" s="1">
        <v>2421.3910715479865</v>
      </c>
      <c r="C10" s="1">
        <v>2207.3498350162572</v>
      </c>
      <c r="D10" s="1">
        <v>2284.3678320768277</v>
      </c>
      <c r="E10">
        <v>2370.8593078099466</v>
      </c>
      <c r="F10">
        <v>2257.090359069266</v>
      </c>
      <c r="G10">
        <v>2403.4148540474757</v>
      </c>
      <c r="H10">
        <v>2252.1936645006376</v>
      </c>
      <c r="I10">
        <v>2447.192434126348</v>
      </c>
      <c r="J10">
        <v>2286.7130447534096</v>
      </c>
      <c r="K10">
        <v>2321.2887998431192</v>
      </c>
      <c r="L10">
        <v>2392.1236325083933</v>
      </c>
      <c r="M10">
        <v>2336.5210262719083</v>
      </c>
      <c r="N10">
        <v>2297.7842179105105</v>
      </c>
      <c r="O10">
        <v>2213.380361747717</v>
      </c>
      <c r="P10">
        <v>2262.6131203957552</v>
      </c>
      <c r="Q10">
        <v>2266.0434605768173</v>
      </c>
      <c r="R10">
        <v>2321.8148335293222</v>
      </c>
      <c r="S10">
        <v>2345.4649202140563</v>
      </c>
      <c r="T10">
        <v>2220.6073298657429</v>
      </c>
      <c r="U10">
        <v>2250.0912512158602</v>
      </c>
      <c r="V10">
        <v>2297.8399401889956</v>
      </c>
      <c r="W10">
        <v>2403.7460719105775</v>
      </c>
      <c r="X10">
        <v>2313.2258021732273</v>
      </c>
      <c r="Y10">
        <v>2333.3456254781977</v>
      </c>
      <c r="Z10">
        <v>2207.6351796662971</v>
      </c>
      <c r="AA10">
        <v>2227.2194147732225</v>
      </c>
      <c r="AB10">
        <v>2321.1569251646879</v>
      </c>
      <c r="AC10">
        <v>2348.9832628229137</v>
      </c>
      <c r="AD10">
        <v>2242.9730229890984</v>
      </c>
      <c r="AE10">
        <v>2261.8023525148528</v>
      </c>
      <c r="AF10">
        <v>2249.1474606664474</v>
      </c>
      <c r="AG10">
        <v>2317.1137330247748</v>
      </c>
      <c r="AH10">
        <v>2271.4592656105033</v>
      </c>
    </row>
    <row r="11" spans="1:34" x14ac:dyDescent="0.3">
      <c r="A11" s="56">
        <f ca="1">Exceedance!U11</f>
        <v>46357</v>
      </c>
      <c r="B11" s="1">
        <v>2349.4521670617723</v>
      </c>
      <c r="C11" s="1">
        <v>2138.0424537418035</v>
      </c>
      <c r="D11" s="1">
        <v>2224.692894917489</v>
      </c>
      <c r="E11">
        <v>2315.6694328672265</v>
      </c>
      <c r="F11">
        <v>2188.6708390722206</v>
      </c>
      <c r="G11">
        <v>2343.5803238072695</v>
      </c>
      <c r="H11">
        <v>2188.6879800585389</v>
      </c>
      <c r="I11">
        <v>2387.4031944248459</v>
      </c>
      <c r="J11">
        <v>2233.3810756675844</v>
      </c>
      <c r="K11">
        <v>2256.6065189088063</v>
      </c>
      <c r="L11">
        <v>2334.3552422240605</v>
      </c>
      <c r="M11">
        <v>2271.8510936222333</v>
      </c>
      <c r="N11">
        <v>2229.1271590510783</v>
      </c>
      <c r="O11">
        <v>2135.4488962219411</v>
      </c>
      <c r="P11">
        <v>2195.7906407645737</v>
      </c>
      <c r="Q11">
        <v>2201.5091028192905</v>
      </c>
      <c r="R11">
        <v>2268.6597052331172</v>
      </c>
      <c r="S11">
        <v>2282.8172792128139</v>
      </c>
      <c r="T11">
        <v>2144.7151965521771</v>
      </c>
      <c r="U11">
        <v>2174.4049331335141</v>
      </c>
      <c r="V11">
        <v>2237.3151812544752</v>
      </c>
      <c r="W11">
        <v>2342.3884049181215</v>
      </c>
      <c r="X11">
        <v>2251.3900721758323</v>
      </c>
      <c r="Y11">
        <v>2277.464656846566</v>
      </c>
      <c r="Z11">
        <v>2139.0032914743365</v>
      </c>
      <c r="AA11">
        <v>2157.607482291613</v>
      </c>
      <c r="AB11">
        <v>2272.3855287185061</v>
      </c>
      <c r="AC11">
        <v>2292.7882879786648</v>
      </c>
      <c r="AD11">
        <v>2193.3775676375481</v>
      </c>
      <c r="AE11">
        <v>2202.5815707252436</v>
      </c>
      <c r="AF11">
        <v>2183.0927073725925</v>
      </c>
      <c r="AG11">
        <v>2254.804029285428</v>
      </c>
      <c r="AH11">
        <v>2204.3872830242804</v>
      </c>
    </row>
    <row r="12" spans="1:34" x14ac:dyDescent="0.3">
      <c r="A12" s="56">
        <f ca="1">Exceedance!U12</f>
        <v>46388</v>
      </c>
      <c r="B12" s="1">
        <v>2261.7603410758106</v>
      </c>
      <c r="C12" s="1">
        <v>2078.3753855582859</v>
      </c>
      <c r="D12" s="1">
        <v>2173.6937207947294</v>
      </c>
      <c r="E12">
        <v>2256.6645059553634</v>
      </c>
      <c r="F12">
        <v>2120.2766860991319</v>
      </c>
      <c r="G12">
        <v>2281.5326808876584</v>
      </c>
      <c r="H12">
        <v>2126.4065377849702</v>
      </c>
      <c r="I12">
        <v>2295.4593976150909</v>
      </c>
      <c r="J12">
        <v>2193.999118685565</v>
      </c>
      <c r="K12">
        <v>2191.7253387185629</v>
      </c>
      <c r="L12">
        <v>2274.6653877436825</v>
      </c>
      <c r="M12">
        <v>2205.3421476214626</v>
      </c>
      <c r="N12">
        <v>2160.5174912747761</v>
      </c>
      <c r="O12">
        <v>2057.3234626649578</v>
      </c>
      <c r="P12">
        <v>2129.2986903944384</v>
      </c>
      <c r="Q12">
        <v>2136.8929723571823</v>
      </c>
      <c r="R12">
        <v>2214.1148248138979</v>
      </c>
      <c r="S12">
        <v>2220.3736044342918</v>
      </c>
      <c r="T12">
        <v>2068.9264623731437</v>
      </c>
      <c r="U12">
        <v>2098.2138651542678</v>
      </c>
      <c r="V12">
        <v>2174.8607853783778</v>
      </c>
      <c r="W12">
        <v>2280.721682376794</v>
      </c>
      <c r="X12">
        <v>2188.9631557473299</v>
      </c>
      <c r="Y12">
        <v>2220.613124484039</v>
      </c>
      <c r="Z12">
        <v>2070.0566128862715</v>
      </c>
      <c r="AA12">
        <v>2087.9880448899125</v>
      </c>
      <c r="AB12">
        <v>2224.2808682488389</v>
      </c>
      <c r="AC12">
        <v>2233.585620155322</v>
      </c>
      <c r="AD12">
        <v>2088.8633656992438</v>
      </c>
      <c r="AE12">
        <v>2141.4879103388344</v>
      </c>
      <c r="AF12">
        <v>2116.8018152983923</v>
      </c>
      <c r="AG12">
        <v>2191.7600191229171</v>
      </c>
      <c r="AH12">
        <v>2136.9951239577313</v>
      </c>
    </row>
    <row r="13" spans="1:34" x14ac:dyDescent="0.3">
      <c r="A13" s="56">
        <f ca="1">Exceedance!U13</f>
        <v>46419</v>
      </c>
      <c r="B13" s="1">
        <v>2198.2026569379454</v>
      </c>
      <c r="C13" s="1">
        <v>1997.6041350551116</v>
      </c>
      <c r="D13" s="1">
        <v>2099.7765869709624</v>
      </c>
      <c r="E13">
        <v>2168.7928369075171</v>
      </c>
      <c r="F13">
        <v>2019.6882958445783</v>
      </c>
      <c r="G13">
        <v>2186.8015000231617</v>
      </c>
      <c r="H13">
        <v>2049.1983272080679</v>
      </c>
      <c r="I13">
        <v>2228.5245998210057</v>
      </c>
      <c r="J13">
        <v>2114.5616020148996</v>
      </c>
      <c r="K13">
        <v>2100.6458454827057</v>
      </c>
      <c r="L13">
        <v>2187.5867207819579</v>
      </c>
      <c r="M13">
        <v>2122.0883803601423</v>
      </c>
      <c r="N13">
        <v>2059.7327182321624</v>
      </c>
      <c r="O13">
        <v>1973.6791536254586</v>
      </c>
      <c r="P13">
        <v>2043.2714482902381</v>
      </c>
      <c r="Q13">
        <v>2041.5817919027197</v>
      </c>
      <c r="R13">
        <v>2137.6476547851771</v>
      </c>
      <c r="S13">
        <v>2127.2553510494645</v>
      </c>
      <c r="T13">
        <v>1971.3765870662814</v>
      </c>
      <c r="U13">
        <v>2017.5620637867351</v>
      </c>
      <c r="V13">
        <v>2086.5269764226741</v>
      </c>
      <c r="W13">
        <v>2209.6747549440424</v>
      </c>
      <c r="X13">
        <v>2096.8117336619939</v>
      </c>
      <c r="Y13">
        <v>2132.0105486877137</v>
      </c>
      <c r="Z13">
        <v>1996.2339821732157</v>
      </c>
      <c r="AA13">
        <v>1994.4136827708214</v>
      </c>
      <c r="AB13">
        <v>2168.7480694789147</v>
      </c>
      <c r="AC13">
        <v>2152.9038670319364</v>
      </c>
      <c r="AD13">
        <v>1988.1182718681157</v>
      </c>
      <c r="AE13">
        <v>2059.7351734241461</v>
      </c>
      <c r="AF13">
        <v>2018.3387928874918</v>
      </c>
      <c r="AG13">
        <v>2096.1425157853437</v>
      </c>
      <c r="AH13">
        <v>2069.085283344838</v>
      </c>
    </row>
    <row r="14" spans="1:34" x14ac:dyDescent="0.3">
      <c r="A14" s="56">
        <f ca="1">Exceedance!U14</f>
        <v>46447</v>
      </c>
      <c r="B14" s="1">
        <v>2156.867722334418</v>
      </c>
      <c r="C14" s="1">
        <v>1956.5416878603792</v>
      </c>
      <c r="D14" s="1">
        <v>2076.000242581707</v>
      </c>
      <c r="E14">
        <v>2173.6087918974563</v>
      </c>
      <c r="F14">
        <v>1999.6791833169511</v>
      </c>
      <c r="G14">
        <v>2170.7872264017105</v>
      </c>
      <c r="H14">
        <v>2029.8362065403992</v>
      </c>
      <c r="I14">
        <v>2198.8930296287308</v>
      </c>
      <c r="J14">
        <v>2103.9657315051427</v>
      </c>
      <c r="K14">
        <v>2070.6538794897851</v>
      </c>
      <c r="L14">
        <v>2156.4831496164661</v>
      </c>
      <c r="M14">
        <v>2080.1930714002992</v>
      </c>
      <c r="N14">
        <v>2020.8748028814539</v>
      </c>
      <c r="O14">
        <v>1919.3350354586639</v>
      </c>
      <c r="P14">
        <v>2004.8671713559481</v>
      </c>
      <c r="Q14">
        <v>2017.1699329542844</v>
      </c>
      <c r="R14">
        <v>2115.7366922951405</v>
      </c>
      <c r="S14">
        <v>2089.921656756223</v>
      </c>
      <c r="T14">
        <v>1928.0102896945614</v>
      </c>
      <c r="U14">
        <v>1962.7975769022748</v>
      </c>
      <c r="V14">
        <v>2053.579017530627</v>
      </c>
      <c r="W14">
        <v>2166.7297034438302</v>
      </c>
      <c r="X14">
        <v>2061.5150709016789</v>
      </c>
      <c r="Y14">
        <v>2106.0498612355855</v>
      </c>
      <c r="Z14">
        <v>1953.7207766148017</v>
      </c>
      <c r="AA14">
        <v>1953.6133485553885</v>
      </c>
      <c r="AB14">
        <v>2144.4546747547229</v>
      </c>
      <c r="AC14">
        <v>2130.747928183333</v>
      </c>
      <c r="AD14">
        <v>1875.4583458424536</v>
      </c>
      <c r="AE14">
        <v>2025.0596558395348</v>
      </c>
      <c r="AF14">
        <v>1979.9869979537732</v>
      </c>
      <c r="AG14">
        <v>2077.8988645783352</v>
      </c>
      <c r="AH14">
        <v>2025.2124590538144</v>
      </c>
    </row>
    <row r="15" spans="1:34" x14ac:dyDescent="0.3">
      <c r="A15" s="56">
        <f ca="1">Exceedance!U15</f>
        <v>46478</v>
      </c>
      <c r="B15" s="1">
        <v>2144.5818956964767</v>
      </c>
      <c r="C15" s="1">
        <v>1924.5964791892088</v>
      </c>
      <c r="D15" s="1">
        <v>2072.4775892932498</v>
      </c>
      <c r="E15">
        <v>2130.2214365052182</v>
      </c>
      <c r="F15">
        <v>2038.4610747959889</v>
      </c>
      <c r="G15">
        <v>2145.6299755048958</v>
      </c>
      <c r="H15">
        <v>2004.4826208682139</v>
      </c>
      <c r="I15">
        <v>2212.8179717927464</v>
      </c>
      <c r="J15">
        <v>2112.3552042887959</v>
      </c>
      <c r="K15">
        <v>2091.1305709738867</v>
      </c>
      <c r="L15">
        <v>2135.3983291178292</v>
      </c>
      <c r="M15">
        <v>2054.2872623610961</v>
      </c>
      <c r="N15">
        <v>1982.2290958682916</v>
      </c>
      <c r="O15">
        <v>1797.5207294268218</v>
      </c>
      <c r="P15">
        <v>1957.6252016693188</v>
      </c>
      <c r="Q15">
        <v>2003.8041682309929</v>
      </c>
      <c r="R15">
        <v>2120.2080297083703</v>
      </c>
      <c r="S15">
        <v>2096.362233760357</v>
      </c>
      <c r="T15">
        <v>1866.6647964090996</v>
      </c>
      <c r="U15">
        <v>1903.1371539347342</v>
      </c>
      <c r="V15">
        <v>2051.9940416725899</v>
      </c>
      <c r="W15">
        <v>2104.6622211654881</v>
      </c>
      <c r="X15">
        <v>2137.2920179531479</v>
      </c>
      <c r="Y15">
        <v>2100.9092799994637</v>
      </c>
      <c r="Z15">
        <v>1886.3982613304634</v>
      </c>
      <c r="AA15">
        <v>1928.9828621097895</v>
      </c>
      <c r="AB15">
        <v>2121.449314498941</v>
      </c>
      <c r="AC15">
        <v>2154.9130266247544</v>
      </c>
      <c r="AD15">
        <v>1879.1804238951233</v>
      </c>
      <c r="AE15">
        <v>1997.3235297488229</v>
      </c>
      <c r="AF15">
        <v>2087.1349856834718</v>
      </c>
      <c r="AG15">
        <v>2078.6170135119305</v>
      </c>
      <c r="AH15">
        <v>1987.5428613713279</v>
      </c>
    </row>
    <row r="16" spans="1:34" x14ac:dyDescent="0.3">
      <c r="A16" s="56">
        <f ca="1">Exceedance!U16</f>
        <v>46508</v>
      </c>
      <c r="B16" s="1">
        <v>2049.9880350947888</v>
      </c>
      <c r="C16" s="1">
        <v>1902.287624617092</v>
      </c>
      <c r="D16" s="1">
        <v>2023.591756413801</v>
      </c>
      <c r="E16">
        <v>2122.7254178882972</v>
      </c>
      <c r="F16">
        <v>2010.7859361652036</v>
      </c>
      <c r="G16">
        <v>2123.9978233274892</v>
      </c>
      <c r="H16">
        <v>2012.9739697059997</v>
      </c>
      <c r="I16">
        <v>1929.2307916104753</v>
      </c>
      <c r="J16">
        <v>2163.7013664285009</v>
      </c>
      <c r="K16">
        <v>2034.9731380243736</v>
      </c>
      <c r="L16">
        <v>2094.7263734023923</v>
      </c>
      <c r="M16">
        <v>1979.2764331625594</v>
      </c>
      <c r="N16">
        <v>1995.362020417575</v>
      </c>
      <c r="O16">
        <v>1742.5770582927507</v>
      </c>
      <c r="P16">
        <v>1853.8657173523125</v>
      </c>
      <c r="Q16">
        <v>1907.3565377730786</v>
      </c>
      <c r="R16">
        <v>2019.1009529047165</v>
      </c>
      <c r="S16">
        <v>2053.359310737239</v>
      </c>
      <c r="T16">
        <v>1894.7943830483143</v>
      </c>
      <c r="U16">
        <v>1692.530858261242</v>
      </c>
      <c r="V16">
        <v>1740.4279114762353</v>
      </c>
      <c r="W16">
        <v>2110.0024662485703</v>
      </c>
      <c r="X16">
        <v>2020.6073747621947</v>
      </c>
      <c r="Y16">
        <v>2088.1095963579896</v>
      </c>
      <c r="Z16">
        <v>1829.5402343357073</v>
      </c>
      <c r="AA16">
        <v>1742.7473856248944</v>
      </c>
      <c r="AB16">
        <v>2038.4141291421495</v>
      </c>
      <c r="AC16">
        <v>2119.2174230405253</v>
      </c>
      <c r="AD16">
        <v>1821.4038765558396</v>
      </c>
      <c r="AE16">
        <v>2015.4958770275753</v>
      </c>
      <c r="AF16">
        <v>2051.2161054680023</v>
      </c>
      <c r="AG16">
        <v>1978.7190144708341</v>
      </c>
      <c r="AH16">
        <v>1915.7006281080669</v>
      </c>
    </row>
    <row r="17" spans="1:34" x14ac:dyDescent="0.3">
      <c r="A17" s="56">
        <f ca="1">Exceedance!U17</f>
        <v>46539</v>
      </c>
      <c r="B17" s="1">
        <v>2156.1397205833418</v>
      </c>
      <c r="C17" s="1">
        <v>1903.0106684307582</v>
      </c>
      <c r="D17" s="1">
        <v>2183.1829547832099</v>
      </c>
      <c r="E17">
        <v>2104.1184972695933</v>
      </c>
      <c r="F17">
        <v>2038.4006163074077</v>
      </c>
      <c r="G17">
        <v>2107.0190831043337</v>
      </c>
      <c r="H17">
        <v>1898.2980554187029</v>
      </c>
      <c r="I17">
        <v>2207.7929056895664</v>
      </c>
      <c r="J17">
        <v>2375.0724192424932</v>
      </c>
      <c r="K17">
        <v>1949.1265083523126</v>
      </c>
      <c r="L17">
        <v>2285.7707998264582</v>
      </c>
      <c r="M17">
        <v>1996.3566384203225</v>
      </c>
      <c r="N17">
        <v>1936.6930882328163</v>
      </c>
      <c r="O17">
        <v>1708.2942899550603</v>
      </c>
      <c r="P17">
        <v>1879.2491507178097</v>
      </c>
      <c r="Q17">
        <v>1929.0310618619667</v>
      </c>
      <c r="R17">
        <v>2064.8911906976336</v>
      </c>
      <c r="S17">
        <v>2128.4069468179964</v>
      </c>
      <c r="T17">
        <v>1874.4589448624138</v>
      </c>
      <c r="U17">
        <v>1753.8871029170539</v>
      </c>
      <c r="V17">
        <v>1937.6839489822994</v>
      </c>
      <c r="W17">
        <v>1870.9692573599475</v>
      </c>
      <c r="X17">
        <v>2009.9613676167696</v>
      </c>
      <c r="Y17">
        <v>2049.0433578143688</v>
      </c>
      <c r="Z17">
        <v>1805.969516590457</v>
      </c>
      <c r="AA17">
        <v>1870.1547362436741</v>
      </c>
      <c r="AB17">
        <v>2127.4451684509304</v>
      </c>
      <c r="AC17">
        <v>2151.2943362897504</v>
      </c>
      <c r="AD17">
        <v>2244.5926767432361</v>
      </c>
      <c r="AE17">
        <v>2136.9881442874153</v>
      </c>
      <c r="AF17">
        <v>1929.9306366454832</v>
      </c>
      <c r="AG17">
        <v>2077.96068349607</v>
      </c>
      <c r="AH17">
        <v>1999.5741284179151</v>
      </c>
    </row>
    <row r="18" spans="1:34" x14ac:dyDescent="0.3">
      <c r="A18" s="56">
        <f ca="1">Exceedance!U18</f>
        <v>46569</v>
      </c>
      <c r="B18" s="1">
        <v>2268.5529436663664</v>
      </c>
      <c r="C18" s="1">
        <v>1879.1532253585192</v>
      </c>
      <c r="D18" s="1">
        <v>2204.1356212708884</v>
      </c>
      <c r="E18">
        <v>2063.8763952867434</v>
      </c>
      <c r="F18">
        <v>2133.9747048923141</v>
      </c>
      <c r="G18">
        <v>2050.6571282903801</v>
      </c>
      <c r="H18">
        <v>2253.6594229286529</v>
      </c>
      <c r="I18">
        <v>2325.1071244934519</v>
      </c>
      <c r="J18">
        <v>2490.85443186871</v>
      </c>
      <c r="K18">
        <v>2195.5368661288057</v>
      </c>
      <c r="L18">
        <v>2471.9121801128804</v>
      </c>
      <c r="M18">
        <v>1958.7851596069097</v>
      </c>
      <c r="N18">
        <v>1910.4148730199904</v>
      </c>
      <c r="O18">
        <v>1686.8025882495692</v>
      </c>
      <c r="P18">
        <v>1867.6898922518212</v>
      </c>
      <c r="Q18">
        <v>1949.9431400619699</v>
      </c>
      <c r="R18">
        <v>2204.6723485169086</v>
      </c>
      <c r="S18">
        <v>2081.0636054380043</v>
      </c>
      <c r="T18">
        <v>1842.3358825991788</v>
      </c>
      <c r="U18">
        <v>1862.7298874379633</v>
      </c>
      <c r="V18">
        <v>2167.8940300162844</v>
      </c>
      <c r="W18">
        <v>1914.7841367494846</v>
      </c>
      <c r="X18">
        <v>2532.8477718878507</v>
      </c>
      <c r="Y18">
        <v>2008.3141697690362</v>
      </c>
      <c r="Z18">
        <v>1774.9079627663134</v>
      </c>
      <c r="AA18">
        <v>2016.0841951630991</v>
      </c>
      <c r="AB18">
        <v>2134.0179771638786</v>
      </c>
      <c r="AC18">
        <v>2054.2847350326929</v>
      </c>
      <c r="AD18">
        <v>2432.4765203494048</v>
      </c>
      <c r="AE18">
        <v>2163.0617621663932</v>
      </c>
      <c r="AF18">
        <v>2028.9047264702695</v>
      </c>
      <c r="AG18">
        <v>2119.2973603396877</v>
      </c>
      <c r="AH18">
        <v>2048.8364155558643</v>
      </c>
    </row>
    <row r="19" spans="1:34" x14ac:dyDescent="0.3">
      <c r="A19" s="56">
        <f ca="1">Exceedance!U19</f>
        <v>46600</v>
      </c>
      <c r="B19" s="1">
        <v>2269.2693787254352</v>
      </c>
      <c r="C19" s="1">
        <v>1883.3443220969752</v>
      </c>
      <c r="D19" s="1">
        <v>2182.513504847826</v>
      </c>
      <c r="E19">
        <v>2026.974269611512</v>
      </c>
      <c r="F19">
        <v>2208.7102633718509</v>
      </c>
      <c r="G19">
        <v>1998.4055757440333</v>
      </c>
      <c r="H19">
        <v>2292.5738975267636</v>
      </c>
      <c r="I19">
        <v>2306.8763382809493</v>
      </c>
      <c r="J19">
        <v>2498.4902809306814</v>
      </c>
      <c r="K19">
        <v>2224.2571454004583</v>
      </c>
      <c r="L19">
        <v>2466.9654583819079</v>
      </c>
      <c r="M19">
        <v>1959.4748674828988</v>
      </c>
      <c r="N19">
        <v>1881.3283953931191</v>
      </c>
      <c r="O19">
        <v>1696.4997195832784</v>
      </c>
      <c r="P19">
        <v>1878.7251732913335</v>
      </c>
      <c r="Q19">
        <v>1948.2047515912491</v>
      </c>
      <c r="R19">
        <v>2196.3028430930608</v>
      </c>
      <c r="S19">
        <v>2040.2756495960709</v>
      </c>
      <c r="T19">
        <v>1810.3977852490393</v>
      </c>
      <c r="U19">
        <v>1855.3233526419608</v>
      </c>
      <c r="V19">
        <v>2185.4461622550493</v>
      </c>
      <c r="W19">
        <v>1918.0069298564817</v>
      </c>
      <c r="X19">
        <v>2563.7986363316695</v>
      </c>
      <c r="Y19">
        <v>2002.4520166861339</v>
      </c>
      <c r="Z19">
        <v>1743.0742918674709</v>
      </c>
      <c r="AA19">
        <v>2041.324618051327</v>
      </c>
      <c r="AB19">
        <v>2095.4877968731416</v>
      </c>
      <c r="AC19">
        <v>1972.8557522371545</v>
      </c>
      <c r="AD19">
        <v>2414.0437995056955</v>
      </c>
      <c r="AE19">
        <v>2126.922337752017</v>
      </c>
      <c r="AF19">
        <v>2042.9547384899399</v>
      </c>
      <c r="AG19">
        <v>2086.1844128529997</v>
      </c>
      <c r="AH19">
        <v>2038.5504915002055</v>
      </c>
    </row>
    <row r="20" spans="1:34" x14ac:dyDescent="0.3">
      <c r="A20" s="56">
        <f ca="1">Exceedance!U20</f>
        <v>46631</v>
      </c>
      <c r="B20" s="1">
        <v>2269.0221279431275</v>
      </c>
      <c r="C20" s="1">
        <v>1892.1703948318568</v>
      </c>
      <c r="D20" s="1">
        <v>2154.8811144842748</v>
      </c>
      <c r="E20">
        <v>1993.5863768261227</v>
      </c>
      <c r="F20">
        <v>2246.4069331408309</v>
      </c>
      <c r="G20">
        <v>1951.7202691263376</v>
      </c>
      <c r="H20">
        <v>2308.3566178294591</v>
      </c>
      <c r="I20">
        <v>2289.8447358401977</v>
      </c>
      <c r="J20">
        <v>2502.9861310878682</v>
      </c>
      <c r="K20">
        <v>2232.2804603140953</v>
      </c>
      <c r="L20">
        <v>2455.4345432234418</v>
      </c>
      <c r="M20">
        <v>1965.5035627509035</v>
      </c>
      <c r="N20">
        <v>1851.9731193553757</v>
      </c>
      <c r="O20">
        <v>1703.7074397955823</v>
      </c>
      <c r="P20">
        <v>1889.8212191696748</v>
      </c>
      <c r="Q20">
        <v>1952.2803259544496</v>
      </c>
      <c r="R20">
        <v>2180.9594207241353</v>
      </c>
      <c r="S20">
        <v>2011.5529155175586</v>
      </c>
      <c r="T20">
        <v>1779.5592548408542</v>
      </c>
      <c r="U20">
        <v>1842.9967140546191</v>
      </c>
      <c r="V20">
        <v>2185.4074003725586</v>
      </c>
      <c r="W20">
        <v>1923.4545778862798</v>
      </c>
      <c r="X20">
        <v>2555.9688107197758</v>
      </c>
      <c r="Y20">
        <v>2000.7929402270272</v>
      </c>
      <c r="Z20">
        <v>1711.5708270375135</v>
      </c>
      <c r="AA20">
        <v>2068.2742222985221</v>
      </c>
      <c r="AB20">
        <v>2053.6675355308707</v>
      </c>
      <c r="AC20">
        <v>1900.8861413399413</v>
      </c>
      <c r="AD20">
        <v>2386.9308881414249</v>
      </c>
      <c r="AE20">
        <v>2090.8028159936384</v>
      </c>
      <c r="AF20">
        <v>2039.9452523235884</v>
      </c>
      <c r="AG20">
        <v>2055.602226432864</v>
      </c>
      <c r="AH20">
        <v>2028.9478822404426</v>
      </c>
    </row>
    <row r="21" spans="1:34" x14ac:dyDescent="0.3">
      <c r="A21" s="56">
        <f ca="1">Exceedance!U21</f>
        <v>46661</v>
      </c>
      <c r="B21" s="1">
        <v>2285.5705808988018</v>
      </c>
      <c r="C21" s="1">
        <v>1899.5061070065544</v>
      </c>
      <c r="D21" s="1">
        <v>2152.1672095617469</v>
      </c>
      <c r="E21">
        <v>1967.4597594913021</v>
      </c>
      <c r="F21">
        <v>2263.069133690341</v>
      </c>
      <c r="G21">
        <v>1964.8144998758621</v>
      </c>
      <c r="H21">
        <v>2313.346971631654</v>
      </c>
      <c r="I21">
        <v>2287.9772762551524</v>
      </c>
      <c r="J21">
        <v>2516.3648962586499</v>
      </c>
      <c r="K21">
        <v>2249.1162680429456</v>
      </c>
      <c r="L21">
        <v>2400.9066801054582</v>
      </c>
      <c r="M21">
        <v>1968.066232525495</v>
      </c>
      <c r="N21">
        <v>1826.3235639061179</v>
      </c>
      <c r="O21">
        <v>1703.8938204622759</v>
      </c>
      <c r="P21">
        <v>1882.9776437890393</v>
      </c>
      <c r="Q21">
        <v>1970.7134140425856</v>
      </c>
      <c r="R21">
        <v>2178.2087547280721</v>
      </c>
      <c r="S21">
        <v>2030.6570101192983</v>
      </c>
      <c r="T21">
        <v>1761.2034342689881</v>
      </c>
      <c r="U21">
        <v>1850.9473149385383</v>
      </c>
      <c r="V21">
        <v>2192.6337615212483</v>
      </c>
      <c r="W21">
        <v>1920.6414979373462</v>
      </c>
      <c r="X21">
        <v>2517.2536331610495</v>
      </c>
      <c r="Y21">
        <v>1992.3290578817514</v>
      </c>
      <c r="Z21">
        <v>1697.8612653773523</v>
      </c>
      <c r="AA21">
        <v>2148.6966043144494</v>
      </c>
      <c r="AB21">
        <v>2034.7715483143736</v>
      </c>
      <c r="AC21">
        <v>1911.842170967805</v>
      </c>
      <c r="AD21">
        <v>2372.2135463229642</v>
      </c>
      <c r="AE21">
        <v>2078.5456934359941</v>
      </c>
      <c r="AF21">
        <v>2040.134964488678</v>
      </c>
      <c r="AG21">
        <v>2042.2901172176544</v>
      </c>
      <c r="AH21">
        <v>2008.8563575456369</v>
      </c>
    </row>
    <row r="22" spans="1:34" x14ac:dyDescent="0.3">
      <c r="A22" s="56">
        <f ca="1">Exceedance!U22</f>
        <v>46692</v>
      </c>
      <c r="B22" s="1">
        <v>2300.4106010884971</v>
      </c>
      <c r="C22" s="1">
        <v>1920.7244439029798</v>
      </c>
      <c r="D22" s="1">
        <v>2162.567177830284</v>
      </c>
      <c r="E22">
        <v>1963.6175459913322</v>
      </c>
      <c r="F22">
        <v>2280.5698487226164</v>
      </c>
      <c r="G22">
        <v>1986.9186986143698</v>
      </c>
      <c r="H22">
        <v>2325.6891508767285</v>
      </c>
      <c r="I22">
        <v>2302.737376576692</v>
      </c>
      <c r="J22">
        <v>2506.364716227446</v>
      </c>
      <c r="K22">
        <v>2268.892641518753</v>
      </c>
      <c r="L22">
        <v>2359.9340709096359</v>
      </c>
      <c r="M22">
        <v>1978.7861005184832</v>
      </c>
      <c r="N22">
        <v>1829.9799029589669</v>
      </c>
      <c r="O22">
        <v>1713.9663330194442</v>
      </c>
      <c r="P22">
        <v>1896.8626917601459</v>
      </c>
      <c r="Q22">
        <v>2010.904492915271</v>
      </c>
      <c r="R22">
        <v>2187.0574155986942</v>
      </c>
      <c r="S22">
        <v>2057.1603727836291</v>
      </c>
      <c r="T22">
        <v>1758.8531706880972</v>
      </c>
      <c r="U22">
        <v>1873.5022239620021</v>
      </c>
      <c r="V22">
        <v>2208.8497236854537</v>
      </c>
      <c r="W22">
        <v>1934.9871505330821</v>
      </c>
      <c r="X22">
        <v>2484.1714592475896</v>
      </c>
      <c r="Y22">
        <v>2004.8763460295465</v>
      </c>
      <c r="Z22">
        <v>1704.0690486069295</v>
      </c>
      <c r="AA22">
        <v>2181.8198008002682</v>
      </c>
      <c r="AB22">
        <v>2035.3387600451956</v>
      </c>
      <c r="AC22">
        <v>1923.7678514443414</v>
      </c>
      <c r="AD22">
        <v>2337.9319466496167</v>
      </c>
      <c r="AE22">
        <v>2082.2087006691436</v>
      </c>
      <c r="AF22">
        <v>2051.7655594821103</v>
      </c>
      <c r="AG22">
        <v>2063.069372118568</v>
      </c>
      <c r="AH22">
        <v>2017.573720481312</v>
      </c>
    </row>
    <row r="23" spans="1:34" x14ac:dyDescent="0.3">
      <c r="A23" s="56">
        <f ca="1">Exceedance!U23</f>
        <v>46722</v>
      </c>
      <c r="B23" s="1">
        <v>2247.9786789345162</v>
      </c>
      <c r="C23" s="1">
        <v>1937.8053303010486</v>
      </c>
      <c r="D23" s="1">
        <v>2135.1570335737829</v>
      </c>
      <c r="E23">
        <v>1959.7549395540229</v>
      </c>
      <c r="F23">
        <v>2240.5283610133583</v>
      </c>
      <c r="G23">
        <v>2007.0952360312731</v>
      </c>
      <c r="H23">
        <v>2307.6665271868487</v>
      </c>
      <c r="I23">
        <v>2290.8028805769231</v>
      </c>
      <c r="J23">
        <v>2443.4893827912715</v>
      </c>
      <c r="K23">
        <v>2238.2539303521253</v>
      </c>
      <c r="L23">
        <v>2281.9480711328147</v>
      </c>
      <c r="M23">
        <v>1989.1529840211467</v>
      </c>
      <c r="N23">
        <v>1834.5806371180618</v>
      </c>
      <c r="O23">
        <v>1724.5291974978561</v>
      </c>
      <c r="P23">
        <v>1911.5288042815073</v>
      </c>
      <c r="Q23">
        <v>2021.6731880763523</v>
      </c>
      <c r="R23">
        <v>2152.9774733937247</v>
      </c>
      <c r="S23">
        <v>2083.1682557829135</v>
      </c>
      <c r="T23">
        <v>1754.4904022646558</v>
      </c>
      <c r="U23">
        <v>1897.3485798161887</v>
      </c>
      <c r="V23">
        <v>2190.7633489064906</v>
      </c>
      <c r="W23">
        <v>1950.5544831544007</v>
      </c>
      <c r="X23">
        <v>2401.1157379152228</v>
      </c>
      <c r="Y23">
        <v>2017.9224791001084</v>
      </c>
      <c r="Z23">
        <v>1708.7032867590731</v>
      </c>
      <c r="AA23">
        <v>2157.6000883235874</v>
      </c>
      <c r="AB23">
        <v>2013.7321605812951</v>
      </c>
      <c r="AC23">
        <v>1915.093441793337</v>
      </c>
      <c r="AD23">
        <v>2258.9517712493875</v>
      </c>
      <c r="AE23">
        <v>2048.0963475005301</v>
      </c>
      <c r="AF23">
        <v>2041.7744311675249</v>
      </c>
      <c r="AG23">
        <v>2085.0055350361081</v>
      </c>
      <c r="AH23">
        <v>2043.1714633555491</v>
      </c>
    </row>
    <row r="24" spans="1:34" x14ac:dyDescent="0.3">
      <c r="A24" s="56">
        <f ca="1">Exceedance!U24</f>
        <v>46753</v>
      </c>
      <c r="B24" s="1">
        <v>2204.2194494769269</v>
      </c>
      <c r="C24" s="1">
        <v>1963.5317673644181</v>
      </c>
      <c r="D24" s="1">
        <v>2121.8880634567122</v>
      </c>
      <c r="E24">
        <v>1955.641940831754</v>
      </c>
      <c r="F24">
        <v>2198.7194042383835</v>
      </c>
      <c r="G24">
        <v>2028.3201018830214</v>
      </c>
      <c r="H24">
        <v>2280.3783460620198</v>
      </c>
      <c r="I24">
        <v>2282.2433767659818</v>
      </c>
      <c r="J24">
        <v>2413.3957087572057</v>
      </c>
      <c r="K24">
        <v>2197.7936854389723</v>
      </c>
      <c r="L24">
        <v>2242.2349963786678</v>
      </c>
      <c r="M24">
        <v>1999.5198760761148</v>
      </c>
      <c r="N24">
        <v>1838.7642391910415</v>
      </c>
      <c r="O24">
        <v>1735.4087652355679</v>
      </c>
      <c r="P24">
        <v>1926.1217344354488</v>
      </c>
      <c r="Q24">
        <v>2047.6557073752274</v>
      </c>
      <c r="R24">
        <v>2130.6148617254385</v>
      </c>
      <c r="S24">
        <v>2109.3395682276559</v>
      </c>
      <c r="T24">
        <v>1749.5526613394939</v>
      </c>
      <c r="U24">
        <v>1921.0227798246199</v>
      </c>
      <c r="V24">
        <v>2174.4227384326937</v>
      </c>
      <c r="W24">
        <v>1965.9283330584694</v>
      </c>
      <c r="X24">
        <v>2348.0880550955426</v>
      </c>
      <c r="Y24">
        <v>2030.4727108452371</v>
      </c>
      <c r="Z24">
        <v>1713.2817589819481</v>
      </c>
      <c r="AA24">
        <v>2142.5599614521243</v>
      </c>
      <c r="AB24">
        <v>2033.5653545877719</v>
      </c>
      <c r="AC24">
        <v>1868.3104608816889</v>
      </c>
      <c r="AD24">
        <v>2205.2817198202479</v>
      </c>
      <c r="AE24">
        <v>1952.0703943022513</v>
      </c>
      <c r="AF24">
        <v>2027.5838080128551</v>
      </c>
      <c r="AG24">
        <v>2105.6405350256186</v>
      </c>
      <c r="AH24">
        <v>2067.022770988247</v>
      </c>
    </row>
    <row r="25" spans="1:34" x14ac:dyDescent="0.3">
      <c r="A25" s="56">
        <f ca="1">Exceedance!U25</f>
        <v>46784</v>
      </c>
      <c r="B25" s="1">
        <v>2175.025788548247</v>
      </c>
      <c r="C25" s="1">
        <v>1955.392887791467</v>
      </c>
      <c r="D25" s="1">
        <v>2114.2275273852702</v>
      </c>
      <c r="E25">
        <v>1910.8021483753289</v>
      </c>
      <c r="F25">
        <v>2163.6337205007098</v>
      </c>
      <c r="G25">
        <v>2029.0498981149706</v>
      </c>
      <c r="H25">
        <v>2271.8439982517698</v>
      </c>
      <c r="I25">
        <v>2264.3728776460348</v>
      </c>
      <c r="J25">
        <v>2392.1866799623176</v>
      </c>
      <c r="K25">
        <v>2168.3282835133728</v>
      </c>
      <c r="L25">
        <v>2221.996001098943</v>
      </c>
      <c r="M25">
        <v>1970.5979340013516</v>
      </c>
      <c r="N25">
        <v>1830.5210074195925</v>
      </c>
      <c r="O25">
        <v>1716.6593089493251</v>
      </c>
      <c r="P25">
        <v>1904.6460446752321</v>
      </c>
      <c r="Q25">
        <v>2045.3398428726496</v>
      </c>
      <c r="R25">
        <v>2118.9209685728952</v>
      </c>
      <c r="S25">
        <v>2107.2732569425389</v>
      </c>
      <c r="T25">
        <v>1733.615344975432</v>
      </c>
      <c r="U25">
        <v>1914.5783863358936</v>
      </c>
      <c r="V25">
        <v>2161.8194170151437</v>
      </c>
      <c r="W25">
        <v>1944.5244444741604</v>
      </c>
      <c r="X25">
        <v>2300.3454684067465</v>
      </c>
      <c r="Y25">
        <v>2027.9963993470537</v>
      </c>
      <c r="Z25">
        <v>1688.1491936326995</v>
      </c>
      <c r="AA25">
        <v>2150.1891449899731</v>
      </c>
      <c r="AB25">
        <v>2023.5798860288651</v>
      </c>
      <c r="AC25">
        <v>1824.6561438045003</v>
      </c>
      <c r="AD25">
        <v>2200.7819088958095</v>
      </c>
      <c r="AE25">
        <v>1866.8576719787475</v>
      </c>
      <c r="AF25">
        <v>2016.6989985707589</v>
      </c>
      <c r="AG25">
        <v>2091.6131250404937</v>
      </c>
      <c r="AH25">
        <v>2054.1179950555293</v>
      </c>
    </row>
    <row r="26" spans="1:34" x14ac:dyDescent="0.3">
      <c r="A26" s="56">
        <f ca="1">Exceedance!U26</f>
        <v>46813</v>
      </c>
      <c r="B26" s="1">
        <v>2194.3472573778863</v>
      </c>
      <c r="C26" s="1">
        <v>2002.3379681127315</v>
      </c>
      <c r="D26" s="1">
        <v>2161.6576437503845</v>
      </c>
      <c r="E26">
        <v>1954.5857741781608</v>
      </c>
      <c r="F26">
        <v>2196.333170775732</v>
      </c>
      <c r="G26">
        <v>2087.2604846219506</v>
      </c>
      <c r="H26">
        <v>2232.8559951164311</v>
      </c>
      <c r="I26">
        <v>2240.8074701920523</v>
      </c>
      <c r="J26">
        <v>2259.8625399043653</v>
      </c>
      <c r="K26">
        <v>2189.7567084675661</v>
      </c>
      <c r="L26">
        <v>2219.7378943124936</v>
      </c>
      <c r="M26">
        <v>2005.5217615799188</v>
      </c>
      <c r="N26">
        <v>1852.7556621954425</v>
      </c>
      <c r="O26">
        <v>1750.3135769177434</v>
      </c>
      <c r="P26">
        <v>1955.9924776156779</v>
      </c>
      <c r="Q26">
        <v>2099.1186765533635</v>
      </c>
      <c r="R26">
        <v>2152.5300888311799</v>
      </c>
      <c r="S26">
        <v>2157.8469896685397</v>
      </c>
      <c r="T26">
        <v>1744.5803912758333</v>
      </c>
      <c r="U26">
        <v>1958.9015802054175</v>
      </c>
      <c r="V26">
        <v>2203.1561418559472</v>
      </c>
      <c r="W26">
        <v>1980.7738201657287</v>
      </c>
      <c r="X26">
        <v>2197.7640130802351</v>
      </c>
      <c r="Y26">
        <v>2061.0734627766578</v>
      </c>
      <c r="Z26">
        <v>1715.5465676317476</v>
      </c>
      <c r="AA26">
        <v>2190.7873648133177</v>
      </c>
      <c r="AB26">
        <v>2074.4117093031928</v>
      </c>
      <c r="AC26">
        <v>1806.3597589433489</v>
      </c>
      <c r="AD26">
        <v>2216.4067156892797</v>
      </c>
      <c r="AE26">
        <v>1909.9227059313346</v>
      </c>
      <c r="AF26">
        <v>2081.81936756192</v>
      </c>
      <c r="AG26">
        <v>2127.015815010956</v>
      </c>
      <c r="AH26">
        <v>2135.0923408847234</v>
      </c>
    </row>
    <row r="27" spans="1:34" x14ac:dyDescent="0.3">
      <c r="A27" s="56">
        <f ca="1">Exceedance!U27</f>
        <v>46844</v>
      </c>
      <c r="B27" s="1">
        <v>2231.4987665077329</v>
      </c>
      <c r="C27" s="1">
        <v>2067.4437824075972</v>
      </c>
      <c r="D27" s="1">
        <v>2226.5832462720964</v>
      </c>
      <c r="E27">
        <v>2062.423391590321</v>
      </c>
      <c r="F27">
        <v>2231.1131852352114</v>
      </c>
      <c r="G27">
        <v>2134.4444787616226</v>
      </c>
      <c r="H27">
        <v>2238.5574821279397</v>
      </c>
      <c r="I27">
        <v>2238.325790072201</v>
      </c>
      <c r="J27">
        <v>2180.082159135854</v>
      </c>
      <c r="K27">
        <v>2230.9375265134927</v>
      </c>
      <c r="L27">
        <v>2236.1451076386393</v>
      </c>
      <c r="M27">
        <v>2038.0747750475111</v>
      </c>
      <c r="N27">
        <v>1863.512517986343</v>
      </c>
      <c r="O27">
        <v>1777.1366488469851</v>
      </c>
      <c r="P27">
        <v>2030.0864145911921</v>
      </c>
      <c r="Q27">
        <v>2178.2305646930786</v>
      </c>
      <c r="R27">
        <v>2228.543328229935</v>
      </c>
      <c r="S27">
        <v>2172.7026261677042</v>
      </c>
      <c r="T27">
        <v>1752.7809271616775</v>
      </c>
      <c r="U27">
        <v>2036.6490217377786</v>
      </c>
      <c r="V27">
        <v>2217.3525323791005</v>
      </c>
      <c r="W27">
        <v>2129.2340317581575</v>
      </c>
      <c r="X27">
        <v>2232.2887879674117</v>
      </c>
      <c r="Y27">
        <v>2064.9386203508038</v>
      </c>
      <c r="Z27">
        <v>1761.4693353758487</v>
      </c>
      <c r="AA27">
        <v>2230.3133200585025</v>
      </c>
      <c r="AB27">
        <v>2168.6582482169415</v>
      </c>
      <c r="AC27">
        <v>1894.6920605166431</v>
      </c>
      <c r="AD27">
        <v>2235.0947349260914</v>
      </c>
      <c r="AE27">
        <v>2107.1894672343101</v>
      </c>
      <c r="AF27">
        <v>2161.3658120176547</v>
      </c>
      <c r="AG27">
        <v>2166.5540040101641</v>
      </c>
      <c r="AH27">
        <v>2161.2307890406928</v>
      </c>
    </row>
    <row r="28" spans="1:34" x14ac:dyDescent="0.3">
      <c r="A28" s="56">
        <f ca="1">Exceedance!U28</f>
        <v>46874</v>
      </c>
      <c r="B28" s="1">
        <v>2175.8665612102523</v>
      </c>
      <c r="C28" s="1">
        <v>2011.3964648825843</v>
      </c>
      <c r="D28" s="1">
        <v>2174.8098798383262</v>
      </c>
      <c r="E28">
        <v>2010.7160796957958</v>
      </c>
      <c r="F28">
        <v>2217.7722557116094</v>
      </c>
      <c r="G28">
        <v>1952.1774087971301</v>
      </c>
      <c r="H28">
        <v>2025.1884663816161</v>
      </c>
      <c r="I28">
        <v>2195.9378409317032</v>
      </c>
      <c r="J28">
        <v>1951.6801087280369</v>
      </c>
      <c r="K28">
        <v>2146.5804438496393</v>
      </c>
      <c r="L28">
        <v>2162.9012929222231</v>
      </c>
      <c r="M28">
        <v>2006.076251468171</v>
      </c>
      <c r="N28">
        <v>1780.21622083029</v>
      </c>
      <c r="O28">
        <v>1537.1632001920589</v>
      </c>
      <c r="P28">
        <v>1981.3164450961065</v>
      </c>
      <c r="Q28">
        <v>2046.4739302873652</v>
      </c>
      <c r="R28">
        <v>2124.0916862204913</v>
      </c>
      <c r="S28">
        <v>2202.142602374473</v>
      </c>
      <c r="T28">
        <v>1495.7406427023973</v>
      </c>
      <c r="U28">
        <v>1826.5497438866873</v>
      </c>
      <c r="V28">
        <v>1981.5902845219794</v>
      </c>
      <c r="W28">
        <v>1975.7979909006556</v>
      </c>
      <c r="X28">
        <v>2211.0082115186924</v>
      </c>
      <c r="Y28">
        <v>2010.7178839113267</v>
      </c>
      <c r="Z28">
        <v>1555.7830407063718</v>
      </c>
      <c r="AA28">
        <v>2183.3185155499064</v>
      </c>
      <c r="AB28">
        <v>2095.0232025799792</v>
      </c>
      <c r="AC28">
        <v>1888.1232529294098</v>
      </c>
      <c r="AD28">
        <v>2250.4135724204598</v>
      </c>
      <c r="AE28">
        <v>2224.8029537460038</v>
      </c>
      <c r="AF28">
        <v>2049.6106497487708</v>
      </c>
      <c r="AG28">
        <v>2090.9616194118985</v>
      </c>
      <c r="AH28">
        <v>2171.2371993816819</v>
      </c>
    </row>
    <row r="29" spans="1:34" x14ac:dyDescent="0.3">
      <c r="A29" s="56">
        <f ca="1">Exceedance!U29</f>
        <v>46905</v>
      </c>
      <c r="B29" s="1">
        <v>2321.7523408839788</v>
      </c>
      <c r="C29" s="1">
        <v>2174.0181534051339</v>
      </c>
      <c r="D29" s="1">
        <v>2322.0547663365674</v>
      </c>
      <c r="E29">
        <v>2064.0775147348672</v>
      </c>
      <c r="F29">
        <v>2216.5975617637037</v>
      </c>
      <c r="G29">
        <v>2102.2112021296689</v>
      </c>
      <c r="H29">
        <v>2361.1399086216575</v>
      </c>
      <c r="I29">
        <v>2598.6417168772691</v>
      </c>
      <c r="J29">
        <v>2029.6328485791448</v>
      </c>
      <c r="K29">
        <v>2377.0810217993831</v>
      </c>
      <c r="L29">
        <v>2203.3503560507925</v>
      </c>
      <c r="M29">
        <v>1992.5204347094957</v>
      </c>
      <c r="N29">
        <v>1737.1199618743415</v>
      </c>
      <c r="O29">
        <v>1554.3143946704272</v>
      </c>
      <c r="P29">
        <v>1958.1489306508174</v>
      </c>
      <c r="Q29">
        <v>2160.7981904159378</v>
      </c>
      <c r="R29">
        <v>2198.8770757625607</v>
      </c>
      <c r="S29">
        <v>2183.5050304606757</v>
      </c>
      <c r="T29">
        <v>1585.1311685225862</v>
      </c>
      <c r="U29">
        <v>1969.1428675729073</v>
      </c>
      <c r="V29">
        <v>1897.0271954920458</v>
      </c>
      <c r="W29">
        <v>1999.3329235054043</v>
      </c>
      <c r="X29">
        <v>2201.0009616563061</v>
      </c>
      <c r="Y29">
        <v>1987.9160817902771</v>
      </c>
      <c r="Z29">
        <v>1713.6309890657371</v>
      </c>
      <c r="AA29">
        <v>2297.31965937103</v>
      </c>
      <c r="AB29">
        <v>2157.1842544689407</v>
      </c>
      <c r="AC29">
        <v>2322.6018490949064</v>
      </c>
      <c r="AD29">
        <v>2458.6960179629568</v>
      </c>
      <c r="AE29">
        <v>2004.4515699887315</v>
      </c>
      <c r="AF29">
        <v>2198.2531818180523</v>
      </c>
      <c r="AG29">
        <v>2205.5078738235402</v>
      </c>
      <c r="AH29">
        <v>2147.3322028269795</v>
      </c>
    </row>
    <row r="30" spans="1:34" x14ac:dyDescent="0.3">
      <c r="A30" s="56">
        <f ca="1">Exceedance!U30</f>
        <v>46935</v>
      </c>
      <c r="B30" s="1">
        <v>2328.4931527253184</v>
      </c>
      <c r="C30" s="1">
        <v>2198.112652776651</v>
      </c>
      <c r="D30" s="1">
        <v>2330.2013908866479</v>
      </c>
      <c r="E30">
        <v>2158.799854722653</v>
      </c>
      <c r="F30">
        <v>2140.8633213846288</v>
      </c>
      <c r="G30">
        <v>2443.1135261155823</v>
      </c>
      <c r="H30">
        <v>2472.81939300258</v>
      </c>
      <c r="I30">
        <v>2691.6393781081915</v>
      </c>
      <c r="J30">
        <v>2284.2092996740776</v>
      </c>
      <c r="K30">
        <v>2551.0182312299735</v>
      </c>
      <c r="L30">
        <v>2133.8759326607301</v>
      </c>
      <c r="M30">
        <v>1953.1087813666479</v>
      </c>
      <c r="N30">
        <v>1704.4950115503211</v>
      </c>
      <c r="O30">
        <v>1550.3259498470575</v>
      </c>
      <c r="P30">
        <v>1989.3932427236343</v>
      </c>
      <c r="Q30">
        <v>2283.9261375178289</v>
      </c>
      <c r="R30">
        <v>2153.2027527044584</v>
      </c>
      <c r="S30">
        <v>2141.6747135343217</v>
      </c>
      <c r="T30">
        <v>1685.2543477180284</v>
      </c>
      <c r="U30">
        <v>2198.6540646054009</v>
      </c>
      <c r="V30">
        <v>1994.0199608960747</v>
      </c>
      <c r="W30">
        <v>2499.3244938675507</v>
      </c>
      <c r="X30">
        <v>2115.3703270111228</v>
      </c>
      <c r="Y30">
        <v>1957.6113496696796</v>
      </c>
      <c r="Z30">
        <v>1872.1955946218982</v>
      </c>
      <c r="AA30">
        <v>2298.4155684003827</v>
      </c>
      <c r="AB30">
        <v>2064.8769620521148</v>
      </c>
      <c r="AC30">
        <v>2497.6232180331913</v>
      </c>
      <c r="AD30">
        <v>2472.2939264794768</v>
      </c>
      <c r="AE30">
        <v>2078.7678322928209</v>
      </c>
      <c r="AF30">
        <v>2242.2010716383475</v>
      </c>
      <c r="AG30">
        <v>2235.8672990084242</v>
      </c>
      <c r="AH30">
        <v>2101.950455408095</v>
      </c>
    </row>
    <row r="31" spans="1:34" x14ac:dyDescent="0.3">
      <c r="A31" s="56">
        <f ca="1">Exceedance!U31</f>
        <v>46966</v>
      </c>
      <c r="B31" s="1">
        <v>2306.5230655445548</v>
      </c>
      <c r="C31" s="1">
        <v>2176.5077000182282</v>
      </c>
      <c r="D31" s="1">
        <v>2308.2266583644982</v>
      </c>
      <c r="E31">
        <v>2227.668969376728</v>
      </c>
      <c r="F31">
        <v>2082.5060301525596</v>
      </c>
      <c r="G31">
        <v>2458.1701428813576</v>
      </c>
      <c r="H31">
        <v>2441.3741153243845</v>
      </c>
      <c r="I31">
        <v>2679.1456495451589</v>
      </c>
      <c r="J31">
        <v>2304.6896834598419</v>
      </c>
      <c r="K31">
        <v>2546.0599766240166</v>
      </c>
      <c r="L31">
        <v>2112.5205581772448</v>
      </c>
      <c r="M31">
        <v>1924.1047881589468</v>
      </c>
      <c r="N31">
        <v>1713.8634889375526</v>
      </c>
      <c r="O31">
        <v>1565.0965463437301</v>
      </c>
      <c r="P31">
        <v>1967.2018047921995</v>
      </c>
      <c r="Q31">
        <v>2276.9470644075509</v>
      </c>
      <c r="R31">
        <v>2117.0773855461489</v>
      </c>
      <c r="S31">
        <v>2106.8783430501699</v>
      </c>
      <c r="T31">
        <v>1679.273982622982</v>
      </c>
      <c r="U31">
        <v>2217.0890513325876</v>
      </c>
      <c r="V31">
        <v>1986.7114814134695</v>
      </c>
      <c r="W31">
        <v>2529.647693583579</v>
      </c>
      <c r="X31">
        <v>2065.0523071187267</v>
      </c>
      <c r="Y31">
        <v>1925.594194072831</v>
      </c>
      <c r="Z31">
        <v>1906.8456931390012</v>
      </c>
      <c r="AA31">
        <v>2265.1409181637964</v>
      </c>
      <c r="AB31">
        <v>1985.4702186833972</v>
      </c>
      <c r="AC31">
        <v>2483.1831267390517</v>
      </c>
      <c r="AD31">
        <v>2428.4880175204262</v>
      </c>
      <c r="AE31">
        <v>2093.6543202467519</v>
      </c>
      <c r="AF31">
        <v>2215.7574533539455</v>
      </c>
      <c r="AG31">
        <v>2229.3529832636955</v>
      </c>
      <c r="AH31">
        <v>2059.2286534933487</v>
      </c>
    </row>
    <row r="32" spans="1:34" x14ac:dyDescent="0.3">
      <c r="A32" s="56">
        <f ca="1">Exceedance!U32</f>
        <v>46997</v>
      </c>
      <c r="B32" s="1">
        <v>2278.5784050619291</v>
      </c>
      <c r="C32" s="1">
        <v>2148.8909286853991</v>
      </c>
      <c r="D32" s="1">
        <v>2280.2779238472599</v>
      </c>
      <c r="E32">
        <v>2263.4654567813877</v>
      </c>
      <c r="F32">
        <v>2030.5468567988537</v>
      </c>
      <c r="G32">
        <v>2454.1306266340616</v>
      </c>
      <c r="H32">
        <v>2405.3705583404712</v>
      </c>
      <c r="I32">
        <v>2664.221877180833</v>
      </c>
      <c r="J32">
        <v>2314.9593940614768</v>
      </c>
      <c r="K32">
        <v>2538.9558062142901</v>
      </c>
      <c r="L32">
        <v>2100.8619514638631</v>
      </c>
      <c r="M32">
        <v>1894.7336020369062</v>
      </c>
      <c r="N32">
        <v>1721.9401135757259</v>
      </c>
      <c r="O32">
        <v>1577.9459458189112</v>
      </c>
      <c r="P32">
        <v>1954.3642691066464</v>
      </c>
      <c r="Q32">
        <v>2262.8512593174555</v>
      </c>
      <c r="R32">
        <v>2094.0021821001319</v>
      </c>
      <c r="S32">
        <v>2076.8191895842388</v>
      </c>
      <c r="T32">
        <v>1668.4634731636236</v>
      </c>
      <c r="U32">
        <v>2219.5458832225572</v>
      </c>
      <c r="V32">
        <v>1982.6660356542386</v>
      </c>
      <c r="W32">
        <v>2525.9511364208138</v>
      </c>
      <c r="X32">
        <v>2017.3693567597406</v>
      </c>
      <c r="Y32">
        <v>1894.6184012661161</v>
      </c>
      <c r="Z32">
        <v>1936.1150618157828</v>
      </c>
      <c r="AA32">
        <v>2228.7335152995397</v>
      </c>
      <c r="AB32">
        <v>1915.4725026288247</v>
      </c>
      <c r="AC32">
        <v>2460.4284158281835</v>
      </c>
      <c r="AD32">
        <v>2384.8111385201291</v>
      </c>
      <c r="AE32">
        <v>2093.3184291617863</v>
      </c>
      <c r="AF32">
        <v>2191.764274401186</v>
      </c>
      <c r="AG32">
        <v>2223.8482262346629</v>
      </c>
      <c r="AH32">
        <v>2021.090604697142</v>
      </c>
    </row>
    <row r="33" spans="1:34" x14ac:dyDescent="0.3">
      <c r="A33" s="56">
        <f ca="1">Exceedance!U33</f>
        <v>47027</v>
      </c>
      <c r="B33" s="1">
        <v>2295.4201071742486</v>
      </c>
      <c r="C33" s="1">
        <v>2131.7756864517455</v>
      </c>
      <c r="D33" s="1">
        <v>2277.35462922542</v>
      </c>
      <c r="E33">
        <v>2279.9451336404159</v>
      </c>
      <c r="F33">
        <v>2049.3851662990305</v>
      </c>
      <c r="G33">
        <v>2426.4616776054204</v>
      </c>
      <c r="H33">
        <v>2356.7596448750819</v>
      </c>
      <c r="I33">
        <v>2659.9398596192068</v>
      </c>
      <c r="J33">
        <v>2328.7155138983803</v>
      </c>
      <c r="K33">
        <v>2488.6120552815928</v>
      </c>
      <c r="L33">
        <v>2112.0921708230881</v>
      </c>
      <c r="M33">
        <v>1869.1894995868458</v>
      </c>
      <c r="N33">
        <v>1723.3533367130406</v>
      </c>
      <c r="O33">
        <v>1572.2257000528011</v>
      </c>
      <c r="P33">
        <v>1967.917544510889</v>
      </c>
      <c r="Q33">
        <v>2262.595490886787</v>
      </c>
      <c r="R33">
        <v>2116.771760905694</v>
      </c>
      <c r="S33">
        <v>2058.8034758435138</v>
      </c>
      <c r="T33">
        <v>1676.7652693843033</v>
      </c>
      <c r="U33">
        <v>2231.5524546229681</v>
      </c>
      <c r="V33">
        <v>1982.8636528932132</v>
      </c>
      <c r="W33">
        <v>2489.1608574738348</v>
      </c>
      <c r="X33">
        <v>2017.2588297571826</v>
      </c>
      <c r="Y33">
        <v>1880.9164543763286</v>
      </c>
      <c r="Z33">
        <v>2016.9402574889634</v>
      </c>
      <c r="AA33">
        <v>2215.5740105166733</v>
      </c>
      <c r="AB33">
        <v>1927.8195196999609</v>
      </c>
      <c r="AC33">
        <v>2450.4968514983789</v>
      </c>
      <c r="AD33">
        <v>2376.0072742283114</v>
      </c>
      <c r="AE33">
        <v>2096.2506686340907</v>
      </c>
      <c r="AF33">
        <v>2184.8994126955463</v>
      </c>
      <c r="AG33">
        <v>2208.565765268308</v>
      </c>
      <c r="AH33">
        <v>1995.5800519243539</v>
      </c>
    </row>
    <row r="34" spans="1:34" x14ac:dyDescent="0.3">
      <c r="A34" s="56">
        <f ca="1">Exceedance!U34</f>
        <v>47058</v>
      </c>
      <c r="B34" s="1">
        <v>2310.9745748396645</v>
      </c>
      <c r="C34" s="1">
        <v>2137.2242204963381</v>
      </c>
      <c r="D34" s="1">
        <v>2288.066999485573</v>
      </c>
      <c r="E34">
        <v>2297.5558552994039</v>
      </c>
      <c r="F34">
        <v>2075.2584510170168</v>
      </c>
      <c r="G34">
        <v>2409.0199693530035</v>
      </c>
      <c r="H34">
        <v>2354.6692989379781</v>
      </c>
      <c r="I34">
        <v>2629.2554704827862</v>
      </c>
      <c r="J34">
        <v>2343.9137363177579</v>
      </c>
      <c r="K34">
        <v>2452.0302657990983</v>
      </c>
      <c r="L34">
        <v>2127.9918165683002</v>
      </c>
      <c r="M34">
        <v>1875.2508399657622</v>
      </c>
      <c r="N34">
        <v>1734.4368773582275</v>
      </c>
      <c r="O34">
        <v>1586.9532966008405</v>
      </c>
      <c r="P34">
        <v>2010.3299793025458</v>
      </c>
      <c r="Q34">
        <v>2273.0805880665007</v>
      </c>
      <c r="R34">
        <v>2145.9339795592218</v>
      </c>
      <c r="S34">
        <v>2063.0352893235777</v>
      </c>
      <c r="T34">
        <v>1699.6350755258495</v>
      </c>
      <c r="U34">
        <v>2250.8776922640473</v>
      </c>
      <c r="V34">
        <v>1999.6101703456193</v>
      </c>
      <c r="W34">
        <v>2456.8548934733203</v>
      </c>
      <c r="X34">
        <v>2038.3017033823687</v>
      </c>
      <c r="Y34">
        <v>1892.468915857304</v>
      </c>
      <c r="Z34">
        <v>2050.6372239818229</v>
      </c>
      <c r="AA34">
        <v>2220.7791484529412</v>
      </c>
      <c r="AB34">
        <v>1940.1195012232554</v>
      </c>
      <c r="AC34">
        <v>2420.588039053845</v>
      </c>
      <c r="AD34">
        <v>2373.9348574573214</v>
      </c>
      <c r="AE34">
        <v>2109.8308078573173</v>
      </c>
      <c r="AF34">
        <v>2204.5786527277869</v>
      </c>
      <c r="AG34">
        <v>2221.4170353912928</v>
      </c>
      <c r="AH34">
        <v>1994.3567037121531</v>
      </c>
    </row>
    <row r="35" spans="1:34" x14ac:dyDescent="0.3">
      <c r="A35" s="56">
        <f ca="1">Exceedance!U35</f>
        <v>47088</v>
      </c>
      <c r="B35" s="1">
        <v>2258.9675410814211</v>
      </c>
      <c r="C35" s="1">
        <v>2115.1351530489296</v>
      </c>
      <c r="D35" s="1">
        <v>2235.4766759894751</v>
      </c>
      <c r="E35">
        <v>2258.7031142983683</v>
      </c>
      <c r="F35">
        <v>2078.6915357792341</v>
      </c>
      <c r="G35">
        <v>2356.2190341056539</v>
      </c>
      <c r="H35">
        <v>2311.2226015785795</v>
      </c>
      <c r="I35">
        <v>2539.6524446847602</v>
      </c>
      <c r="J35">
        <v>2319.7415522505407</v>
      </c>
      <c r="K35">
        <v>2378.2323417791918</v>
      </c>
      <c r="L35">
        <v>2127.2471013892018</v>
      </c>
      <c r="M35">
        <v>1882.1657374940421</v>
      </c>
      <c r="N35">
        <v>1745.9723323756823</v>
      </c>
      <c r="O35">
        <v>1602.2759716639607</v>
      </c>
      <c r="P35">
        <v>2037.3850589380631</v>
      </c>
      <c r="Q35">
        <v>2226.0376821404593</v>
      </c>
      <c r="R35">
        <v>2139.4054805482519</v>
      </c>
      <c r="S35">
        <v>2065.5884169853307</v>
      </c>
      <c r="T35">
        <v>1723.6202051257778</v>
      </c>
      <c r="U35">
        <v>2225.7804264716997</v>
      </c>
      <c r="V35">
        <v>2006.9514833481114</v>
      </c>
      <c r="W35">
        <v>2374.8512244309486</v>
      </c>
      <c r="X35">
        <v>2058.0524093448344</v>
      </c>
      <c r="Y35">
        <v>1902.7702537330247</v>
      </c>
      <c r="Z35">
        <v>2058.4074037343021</v>
      </c>
      <c r="AA35">
        <v>2178.6945573185872</v>
      </c>
      <c r="AB35">
        <v>1931.171088618293</v>
      </c>
      <c r="AC35">
        <v>2344.9668679780871</v>
      </c>
      <c r="AD35">
        <v>2327.001556978094</v>
      </c>
      <c r="AE35">
        <v>2096.682332232956</v>
      </c>
      <c r="AF35">
        <v>2185.2754753271824</v>
      </c>
      <c r="AG35">
        <v>2190.31266240063</v>
      </c>
      <c r="AH35">
        <v>1993.1065928624485</v>
      </c>
    </row>
    <row r="36" spans="1:34" x14ac:dyDescent="0.3">
      <c r="A36" s="56">
        <f ca="1">Exceedance!U36</f>
        <v>47119</v>
      </c>
      <c r="B36" s="1">
        <v>2216.3141722983401</v>
      </c>
      <c r="C36" s="1">
        <v>2101.7063842478688</v>
      </c>
      <c r="D36" s="1">
        <v>2199.9445621442242</v>
      </c>
      <c r="E36">
        <v>2218.0370911840182</v>
      </c>
      <c r="F36">
        <v>2062.624308004883</v>
      </c>
      <c r="G36">
        <v>2329.7888747680117</v>
      </c>
      <c r="H36">
        <v>2306.3279190800818</v>
      </c>
      <c r="I36">
        <v>2476.9990040030179</v>
      </c>
      <c r="J36">
        <v>2285.4274602213495</v>
      </c>
      <c r="K36">
        <v>2343.1241315543693</v>
      </c>
      <c r="L36">
        <v>2142.3593306220328</v>
      </c>
      <c r="M36">
        <v>1888.6951868996796</v>
      </c>
      <c r="N36">
        <v>1757.9192339893584</v>
      </c>
      <c r="O36">
        <v>1617.5625737680207</v>
      </c>
      <c r="P36">
        <v>2064.589982103214</v>
      </c>
      <c r="Q36">
        <v>2185.076351205546</v>
      </c>
      <c r="R36">
        <v>2128.2438032409482</v>
      </c>
      <c r="S36">
        <v>2067.5801164525878</v>
      </c>
      <c r="T36">
        <v>1747.4540390715727</v>
      </c>
      <c r="U36">
        <v>2210.2039233966088</v>
      </c>
      <c r="V36">
        <v>2024.629003105485</v>
      </c>
      <c r="W36">
        <v>2322.8681990973159</v>
      </c>
      <c r="X36">
        <v>2076.1913312346273</v>
      </c>
      <c r="Y36">
        <v>1913.0424033372904</v>
      </c>
      <c r="Z36">
        <v>2063.7011568979169</v>
      </c>
      <c r="AA36">
        <v>2144.984175322008</v>
      </c>
      <c r="AB36">
        <v>1884.1092466548212</v>
      </c>
      <c r="AC36">
        <v>2295.1481128514515</v>
      </c>
      <c r="AD36">
        <v>2241.3226024785804</v>
      </c>
      <c r="AE36">
        <v>2084.3876263005259</v>
      </c>
      <c r="AF36">
        <v>2170.0531917487519</v>
      </c>
      <c r="AG36">
        <v>2168.4926041817785</v>
      </c>
      <c r="AH36">
        <v>1991.6060228149943</v>
      </c>
    </row>
    <row r="37" spans="1:34" x14ac:dyDescent="0.3">
      <c r="A37" s="56">
        <f ca="1">Exceedance!U37</f>
        <v>47150</v>
      </c>
      <c r="B37" s="1">
        <v>2189.8578673316383</v>
      </c>
      <c r="C37" s="1">
        <v>2095.4088877002669</v>
      </c>
      <c r="D37" s="1">
        <v>2179.4230394292058</v>
      </c>
      <c r="E37">
        <v>2184.8428956645216</v>
      </c>
      <c r="F37">
        <v>2070.0041705644321</v>
      </c>
      <c r="G37">
        <v>2322.5777619605365</v>
      </c>
      <c r="H37">
        <v>2292.0751737778623</v>
      </c>
      <c r="I37">
        <v>2459.0106653331732</v>
      </c>
      <c r="J37">
        <v>2261.7114449720516</v>
      </c>
      <c r="K37">
        <v>2327.5270759166478</v>
      </c>
      <c r="L37">
        <v>2119.8182486391297</v>
      </c>
      <c r="M37">
        <v>1883.4339617143762</v>
      </c>
      <c r="N37">
        <v>1741.8409507095319</v>
      </c>
      <c r="O37">
        <v>1597.4001011927412</v>
      </c>
      <c r="P37">
        <v>2064.7214645486706</v>
      </c>
      <c r="Q37">
        <v>2160.1605809244866</v>
      </c>
      <c r="R37">
        <v>2129.4804226431565</v>
      </c>
      <c r="S37">
        <v>2059.5673335791389</v>
      </c>
      <c r="T37">
        <v>1740.6887059062001</v>
      </c>
      <c r="U37">
        <v>2200.4736358218347</v>
      </c>
      <c r="V37">
        <v>2009.206462308952</v>
      </c>
      <c r="W37">
        <v>2309.4741366917747</v>
      </c>
      <c r="X37">
        <v>2083.1065840814913</v>
      </c>
      <c r="Y37">
        <v>1893.6129541356117</v>
      </c>
      <c r="Z37">
        <v>2100.5533877377529</v>
      </c>
      <c r="AA37">
        <v>2131.2857676290564</v>
      </c>
      <c r="AB37">
        <v>1843.9949016971241</v>
      </c>
      <c r="AC37">
        <v>2294.5138714902691</v>
      </c>
      <c r="AD37">
        <v>2166.6934448106931</v>
      </c>
      <c r="AE37">
        <v>2075.513636216514</v>
      </c>
      <c r="AF37">
        <v>2160.3860626688511</v>
      </c>
      <c r="AG37">
        <v>2159.2152776755411</v>
      </c>
      <c r="AH37">
        <v>1951.6660889276498</v>
      </c>
    </row>
    <row r="38" spans="1:34" x14ac:dyDescent="0.3">
      <c r="A38" s="56">
        <f ca="1">Exceedance!U38</f>
        <v>47178</v>
      </c>
      <c r="B38" s="1">
        <v>2210.0248265054338</v>
      </c>
      <c r="C38" s="1">
        <v>2142.6846947784511</v>
      </c>
      <c r="D38" s="1">
        <v>2204.1045531689283</v>
      </c>
      <c r="E38">
        <v>2214.3400418071378</v>
      </c>
      <c r="F38">
        <v>2132.0952465913288</v>
      </c>
      <c r="G38">
        <v>2265.158446191755</v>
      </c>
      <c r="H38">
        <v>2265.2041912039131</v>
      </c>
      <c r="I38">
        <v>2302.0706600410422</v>
      </c>
      <c r="J38">
        <v>2247.4616235114968</v>
      </c>
      <c r="K38">
        <v>2281.4105226974903</v>
      </c>
      <c r="L38">
        <v>2158.6119585460956</v>
      </c>
      <c r="M38">
        <v>1908.0024210871297</v>
      </c>
      <c r="N38">
        <v>1776.4604679946096</v>
      </c>
      <c r="O38">
        <v>1649.5275213805176</v>
      </c>
      <c r="P38">
        <v>2118.5960367774346</v>
      </c>
      <c r="Q38">
        <v>2180.668295187872</v>
      </c>
      <c r="R38">
        <v>2183.9770021750624</v>
      </c>
      <c r="S38">
        <v>2077.2376882102503</v>
      </c>
      <c r="T38">
        <v>1785.2018962266648</v>
      </c>
      <c r="U38">
        <v>2236.4481254433676</v>
      </c>
      <c r="V38">
        <v>2033.4630016230617</v>
      </c>
      <c r="W38">
        <v>2209.6378416192706</v>
      </c>
      <c r="X38">
        <v>2121.5274732558041</v>
      </c>
      <c r="Y38">
        <v>1926.6837500696868</v>
      </c>
      <c r="Z38">
        <v>2162.7340051428723</v>
      </c>
      <c r="AA38">
        <v>2165.1256834726105</v>
      </c>
      <c r="AB38">
        <v>1821.1487094287736</v>
      </c>
      <c r="AC38">
        <v>2272.1500122467687</v>
      </c>
      <c r="AD38">
        <v>2077.9608430101794</v>
      </c>
      <c r="AE38">
        <v>2142.5986115424921</v>
      </c>
      <c r="AF38">
        <v>2198.7825016247757</v>
      </c>
      <c r="AG38">
        <v>2229.2175684214913</v>
      </c>
      <c r="AH38">
        <v>1997.850728665383</v>
      </c>
    </row>
    <row r="39" spans="1:34" x14ac:dyDescent="0.3">
      <c r="A39" s="56">
        <f ca="1">Exceedance!U39</f>
        <v>47209</v>
      </c>
      <c r="B39" s="1">
        <v>2247.5793028590242</v>
      </c>
      <c r="C39" s="1">
        <v>2207.6490798064133</v>
      </c>
      <c r="D39" s="1">
        <v>2246.6105783163698</v>
      </c>
      <c r="E39">
        <v>2246.3242381917266</v>
      </c>
      <c r="F39">
        <v>2183.2835271030317</v>
      </c>
      <c r="G39">
        <v>2256.6034971586455</v>
      </c>
      <c r="H39">
        <v>2256.0685333707415</v>
      </c>
      <c r="I39">
        <v>2199.4864553807033</v>
      </c>
      <c r="J39">
        <v>2254.0675607562084</v>
      </c>
      <c r="K39">
        <v>2256.5302247966579</v>
      </c>
      <c r="L39">
        <v>2192.2637674047542</v>
      </c>
      <c r="M39">
        <v>1919.9223487034403</v>
      </c>
      <c r="N39">
        <v>1804.7412182938017</v>
      </c>
      <c r="O39">
        <v>1710.487051036529</v>
      </c>
      <c r="P39">
        <v>2196.9498948841469</v>
      </c>
      <c r="Q39">
        <v>2245.0566697746572</v>
      </c>
      <c r="R39">
        <v>2201.7700193638993</v>
      </c>
      <c r="S39">
        <v>2087.4809216500284</v>
      </c>
      <c r="T39">
        <v>1859.761667746991</v>
      </c>
      <c r="U39">
        <v>2246.2446870004487</v>
      </c>
      <c r="V39">
        <v>2170.7200530925325</v>
      </c>
      <c r="W39">
        <v>2247.0745298513721</v>
      </c>
      <c r="X39">
        <v>2126.5864407553026</v>
      </c>
      <c r="Y39">
        <v>1974.4613254097021</v>
      </c>
      <c r="Z39">
        <v>2224.5329148156607</v>
      </c>
      <c r="AA39">
        <v>2244.1699682128792</v>
      </c>
      <c r="AB39">
        <v>1906.5691979834048</v>
      </c>
      <c r="AC39">
        <v>2255.1369896063347</v>
      </c>
      <c r="AD39">
        <v>2243.7454670118823</v>
      </c>
      <c r="AE39">
        <v>2224.5161493146775</v>
      </c>
      <c r="AF39">
        <v>2240.100906804631</v>
      </c>
      <c r="AG39">
        <v>2245.0524149054468</v>
      </c>
      <c r="AH39">
        <v>2107.4667903654959</v>
      </c>
    </row>
    <row r="40" spans="1:34" x14ac:dyDescent="0.3">
      <c r="A40" s="56">
        <f ca="1">Exceedance!U40</f>
        <v>47239</v>
      </c>
      <c r="B40" s="1">
        <v>2106.7379773209027</v>
      </c>
      <c r="C40" s="1">
        <v>2075.5034687010284</v>
      </c>
      <c r="D40" s="1">
        <v>2108.0179259034612</v>
      </c>
      <c r="E40">
        <v>2231.1796317143571</v>
      </c>
      <c r="F40">
        <v>1959.3203021072197</v>
      </c>
      <c r="G40">
        <v>2045.1217256164855</v>
      </c>
      <c r="H40">
        <v>2230.0612985569805</v>
      </c>
      <c r="I40">
        <v>1926.5289919218567</v>
      </c>
      <c r="J40">
        <v>2229.6188958027419</v>
      </c>
      <c r="K40">
        <v>2182.2366495513988</v>
      </c>
      <c r="L40">
        <v>2218.1735891048406</v>
      </c>
      <c r="M40">
        <v>1844.7774380397191</v>
      </c>
      <c r="N40">
        <v>1578.6008296398329</v>
      </c>
      <c r="O40">
        <v>1628.1413273507278</v>
      </c>
      <c r="P40">
        <v>2107.6277733051497</v>
      </c>
      <c r="Q40">
        <v>2120.3891616353371</v>
      </c>
      <c r="R40">
        <v>2240.1821283096742</v>
      </c>
      <c r="S40">
        <v>1838.938736353427</v>
      </c>
      <c r="T40">
        <v>1564.686965979633</v>
      </c>
      <c r="U40">
        <v>2050.6085930667059</v>
      </c>
      <c r="V40">
        <v>1976.0843061856663</v>
      </c>
      <c r="W40">
        <v>2223.6014553747714</v>
      </c>
      <c r="X40">
        <v>2103.7522494283635</v>
      </c>
      <c r="Y40">
        <v>1857.0584414779203</v>
      </c>
      <c r="Z40">
        <v>2198.1833949823194</v>
      </c>
      <c r="AA40">
        <v>2184.1180212830595</v>
      </c>
      <c r="AB40">
        <v>1887.8244921801149</v>
      </c>
      <c r="AC40">
        <v>2263.190425289356</v>
      </c>
      <c r="AD40">
        <v>2247.6481164584757</v>
      </c>
      <c r="AE40">
        <v>2064.843338240823</v>
      </c>
      <c r="AF40">
        <v>2208.4112712636934</v>
      </c>
      <c r="AG40">
        <v>2256.513887839752</v>
      </c>
      <c r="AH40">
        <v>2029.689760334029</v>
      </c>
    </row>
    <row r="41" spans="1:34" x14ac:dyDescent="0.3">
      <c r="A41" s="56">
        <f ca="1">Exceedance!U41</f>
        <v>47270</v>
      </c>
      <c r="B41" s="1">
        <v>2205.8699588549671</v>
      </c>
      <c r="C41" s="1">
        <v>2166.9050968256702</v>
      </c>
      <c r="D41" s="1">
        <v>2207.873122704691</v>
      </c>
      <c r="E41">
        <v>2218.2123555193007</v>
      </c>
      <c r="F41">
        <v>2110.260520078934</v>
      </c>
      <c r="G41">
        <v>2373.6464539529679</v>
      </c>
      <c r="H41">
        <v>2599.5741304729358</v>
      </c>
      <c r="I41">
        <v>2078.1942577313739</v>
      </c>
      <c r="J41">
        <v>2419.8378673885722</v>
      </c>
      <c r="K41">
        <v>2232.5068214270518</v>
      </c>
      <c r="L41">
        <v>2162.4056878048427</v>
      </c>
      <c r="M41">
        <v>1811.9702820830273</v>
      </c>
      <c r="N41">
        <v>1567.0366250420816</v>
      </c>
      <c r="O41">
        <v>1647.9486971081481</v>
      </c>
      <c r="P41">
        <v>2173.3255311813864</v>
      </c>
      <c r="Q41">
        <v>2211.2600995735438</v>
      </c>
      <c r="R41">
        <v>2222.2367415698545</v>
      </c>
      <c r="S41">
        <v>1912.1689695451589</v>
      </c>
      <c r="T41">
        <v>1799.7321766903051</v>
      </c>
      <c r="U41">
        <v>1926.2791065464153</v>
      </c>
      <c r="V41">
        <v>2014.8932336580285</v>
      </c>
      <c r="W41">
        <v>2223.1242539623167</v>
      </c>
      <c r="X41">
        <v>2053.509760124366</v>
      </c>
      <c r="Y41">
        <v>1937.0519985766484</v>
      </c>
      <c r="Z41">
        <v>2308.0060286665189</v>
      </c>
      <c r="AA41">
        <v>2254.1132374943313</v>
      </c>
      <c r="AB41">
        <v>2318.5089727682471</v>
      </c>
      <c r="AC41">
        <v>2472.9531812557379</v>
      </c>
      <c r="AD41">
        <v>2079.6806717880045</v>
      </c>
      <c r="AE41">
        <v>2139.0645786979562</v>
      </c>
      <c r="AF41">
        <v>2276.4121090080243</v>
      </c>
      <c r="AG41">
        <v>2238.9490531652336</v>
      </c>
      <c r="AH41">
        <v>2110.534405025528</v>
      </c>
    </row>
    <row r="42" spans="1:34" x14ac:dyDescent="0.3">
      <c r="A42" s="56">
        <f ca="1">Exceedance!U42</f>
        <v>47300</v>
      </c>
      <c r="B42" s="1">
        <v>2225.856192012337</v>
      </c>
      <c r="C42" s="1">
        <v>2193.1529532057129</v>
      </c>
      <c r="D42" s="1">
        <v>2229.0833360188585</v>
      </c>
      <c r="E42">
        <v>2144.4509656685391</v>
      </c>
      <c r="F42">
        <v>2454.3080148519516</v>
      </c>
      <c r="G42">
        <v>2483.5753124632015</v>
      </c>
      <c r="H42">
        <v>2703.0877697141855</v>
      </c>
      <c r="I42">
        <v>2327.7171442068188</v>
      </c>
      <c r="J42">
        <v>2594.0438731946019</v>
      </c>
      <c r="K42">
        <v>2160.5643300021411</v>
      </c>
      <c r="L42">
        <v>2128.6029632389082</v>
      </c>
      <c r="M42">
        <v>1790.333226047522</v>
      </c>
      <c r="N42">
        <v>1561.9547449849399</v>
      </c>
      <c r="O42">
        <v>1678.1550459126045</v>
      </c>
      <c r="P42">
        <v>2309.5111393027596</v>
      </c>
      <c r="Q42">
        <v>2155.0700496401992</v>
      </c>
      <c r="R42">
        <v>2176.5233252549606</v>
      </c>
      <c r="S42">
        <v>2014.2642732076511</v>
      </c>
      <c r="T42">
        <v>2050.014876439916</v>
      </c>
      <c r="U42">
        <v>2021.673930819471</v>
      </c>
      <c r="V42">
        <v>2493.0222238809029</v>
      </c>
      <c r="W42">
        <v>2135.2946939728267</v>
      </c>
      <c r="X42">
        <v>2018.9092380950717</v>
      </c>
      <c r="Y42">
        <v>2072.8922856425665</v>
      </c>
      <c r="Z42">
        <v>2307.6728749186614</v>
      </c>
      <c r="AA42">
        <v>2152.2496195917606</v>
      </c>
      <c r="AB42">
        <v>2504.5259137262788</v>
      </c>
      <c r="AC42">
        <v>2484.7109161789399</v>
      </c>
      <c r="AD42">
        <v>2176.7815853602578</v>
      </c>
      <c r="AE42">
        <v>2188.9455873483498</v>
      </c>
      <c r="AF42">
        <v>2305.4370775723237</v>
      </c>
      <c r="AG42">
        <v>2186.3272331106718</v>
      </c>
      <c r="AH42">
        <v>2200.7740088031137</v>
      </c>
    </row>
    <row r="43" spans="1:34" x14ac:dyDescent="0.3">
      <c r="A43" s="56">
        <f ca="1">Exceedance!U43</f>
        <v>47331</v>
      </c>
      <c r="B43" s="1">
        <v>2204.171959297802</v>
      </c>
      <c r="C43" s="1">
        <v>2171.5622447705928</v>
      </c>
      <c r="D43" s="1">
        <v>2207.3896883919329</v>
      </c>
      <c r="E43">
        <v>2086.4789903528404</v>
      </c>
      <c r="F43">
        <v>2469.3622820474425</v>
      </c>
      <c r="G43">
        <v>2451.9276498845402</v>
      </c>
      <c r="H43">
        <v>2692.2069132881761</v>
      </c>
      <c r="I43">
        <v>2345.2417731355672</v>
      </c>
      <c r="J43">
        <v>2586.4352727780679</v>
      </c>
      <c r="K43">
        <v>2136.422820003012</v>
      </c>
      <c r="L43">
        <v>2096.1670860634208</v>
      </c>
      <c r="M43">
        <v>1799.3315545191008</v>
      </c>
      <c r="N43">
        <v>1576.7715732643999</v>
      </c>
      <c r="O43">
        <v>1656.5604404185308</v>
      </c>
      <c r="P43">
        <v>2304.527580986125</v>
      </c>
      <c r="Q43">
        <v>2119.0609351569133</v>
      </c>
      <c r="R43">
        <v>2138.324104723963</v>
      </c>
      <c r="S43">
        <v>2007.721479667003</v>
      </c>
      <c r="T43">
        <v>2072.8423232573987</v>
      </c>
      <c r="U43">
        <v>2012.2361726780312</v>
      </c>
      <c r="V43">
        <v>2525.1704101203754</v>
      </c>
      <c r="W43">
        <v>2084.9058289584518</v>
      </c>
      <c r="X43">
        <v>1988.429697312278</v>
      </c>
      <c r="Y43">
        <v>2096.3831886958264</v>
      </c>
      <c r="Z43">
        <v>2274.3540994353984</v>
      </c>
      <c r="AA43">
        <v>2064.6625601175042</v>
      </c>
      <c r="AB43">
        <v>2491.7528785300024</v>
      </c>
      <c r="AC43">
        <v>2441.0985322382494</v>
      </c>
      <c r="AD43">
        <v>2190.8448716326748</v>
      </c>
      <c r="AE43">
        <v>2162.610101139082</v>
      </c>
      <c r="AF43">
        <v>2301.79828804417</v>
      </c>
      <c r="AG43">
        <v>2132.6703784659189</v>
      </c>
      <c r="AH43">
        <v>2266.3986300955066</v>
      </c>
    </row>
    <row r="44" spans="1:34" x14ac:dyDescent="0.3">
      <c r="A44" s="56">
        <f ca="1">Exceedance!U44</f>
        <v>47362</v>
      </c>
      <c r="B44" s="1">
        <v>2176.4835409599123</v>
      </c>
      <c r="C44" s="1">
        <v>2143.9581900831581</v>
      </c>
      <c r="D44" s="1">
        <v>2179.6930876630722</v>
      </c>
      <c r="E44">
        <v>2034.8055009197194</v>
      </c>
      <c r="F44">
        <v>2465.9535749504839</v>
      </c>
      <c r="G44">
        <v>2415.8049079009252</v>
      </c>
      <c r="H44">
        <v>2678.7994510575782</v>
      </c>
      <c r="I44">
        <v>2352.5945300231124</v>
      </c>
      <c r="J44">
        <v>2578.9874707948884</v>
      </c>
      <c r="K44">
        <v>2122.3158245317081</v>
      </c>
      <c r="L44">
        <v>2067.2153943962371</v>
      </c>
      <c r="M44">
        <v>1807.0548733081509</v>
      </c>
      <c r="N44">
        <v>1589.3503139607328</v>
      </c>
      <c r="O44">
        <v>1644.2652354741786</v>
      </c>
      <c r="P44">
        <v>2291.9255860649273</v>
      </c>
      <c r="Q44">
        <v>2096.1881706801705</v>
      </c>
      <c r="R44">
        <v>2106.3256636619653</v>
      </c>
      <c r="S44">
        <v>1996.5175879539354</v>
      </c>
      <c r="T44">
        <v>2077.660341737947</v>
      </c>
      <c r="U44">
        <v>2006.2285149352481</v>
      </c>
      <c r="V44">
        <v>2523.9077680077739</v>
      </c>
      <c r="W44">
        <v>2037.2059883352179</v>
      </c>
      <c r="X44">
        <v>1957.6088170623666</v>
      </c>
      <c r="Y44">
        <v>2119.7585704931307</v>
      </c>
      <c r="Z44">
        <v>2237.8803491815329</v>
      </c>
      <c r="AA44">
        <v>1986.7709639826626</v>
      </c>
      <c r="AB44">
        <v>2469.5044332014531</v>
      </c>
      <c r="AC44">
        <v>2397.64395551295</v>
      </c>
      <c r="AD44">
        <v>2192.7972354453173</v>
      </c>
      <c r="AE44">
        <v>2138.8489795613127</v>
      </c>
      <c r="AF44">
        <v>2298.9259112082177</v>
      </c>
      <c r="AG44">
        <v>2084.8370688266214</v>
      </c>
      <c r="AH44">
        <v>2299.3856042298466</v>
      </c>
    </row>
    <row r="45" spans="1:34" x14ac:dyDescent="0.3">
      <c r="A45" s="56">
        <f ca="1">Exceedance!U45</f>
        <v>47392</v>
      </c>
      <c r="B45" s="1">
        <v>2194.868002502561</v>
      </c>
      <c r="C45" s="1">
        <v>2126.8509233731188</v>
      </c>
      <c r="D45" s="1">
        <v>2176.9360761558114</v>
      </c>
      <c r="E45">
        <v>2053.7845060365403</v>
      </c>
      <c r="F45">
        <v>2439.4933160528617</v>
      </c>
      <c r="G45">
        <v>2367.200648935634</v>
      </c>
      <c r="H45">
        <v>2677.036506434828</v>
      </c>
      <c r="I45">
        <v>2364.6796279381952</v>
      </c>
      <c r="J45">
        <v>2529.9377445892765</v>
      </c>
      <c r="K45">
        <v>2134.1842085758094</v>
      </c>
      <c r="L45">
        <v>2042.0872523719679</v>
      </c>
      <c r="M45">
        <v>1808.4159676310853</v>
      </c>
      <c r="N45">
        <v>1583.621593994118</v>
      </c>
      <c r="O45">
        <v>1664.991262439401</v>
      </c>
      <c r="P45">
        <v>2291.9544694551009</v>
      </c>
      <c r="Q45">
        <v>2119.1075141041297</v>
      </c>
      <c r="R45">
        <v>2088.7753020936566</v>
      </c>
      <c r="S45">
        <v>2004.4971762155531</v>
      </c>
      <c r="T45">
        <v>2089.1869154165925</v>
      </c>
      <c r="U45">
        <v>2006.4534715644756</v>
      </c>
      <c r="V45">
        <v>2487.6950662753688</v>
      </c>
      <c r="W45">
        <v>2037.0123529581733</v>
      </c>
      <c r="X45">
        <v>1946.9768597621508</v>
      </c>
      <c r="Y45">
        <v>2200.2661245274344</v>
      </c>
      <c r="Z45">
        <v>2224.7332073545599</v>
      </c>
      <c r="AA45">
        <v>1994.4621745171319</v>
      </c>
      <c r="AB45">
        <v>2460.2585864039579</v>
      </c>
      <c r="AC45">
        <v>2389.2118068192622</v>
      </c>
      <c r="AD45">
        <v>2198.1343375088677</v>
      </c>
      <c r="AE45">
        <v>2132.1752975675095</v>
      </c>
      <c r="AF45">
        <v>2284.6491592949747</v>
      </c>
      <c r="AG45">
        <v>2059.5606143883833</v>
      </c>
      <c r="AH45">
        <v>2314.0778350872397</v>
      </c>
    </row>
    <row r="46" spans="1:34" x14ac:dyDescent="0.3">
      <c r="A46" s="56">
        <f ca="1">Exceedance!U46</f>
        <v>47423</v>
      </c>
      <c r="B46" s="1">
        <v>2214.8681158502982</v>
      </c>
      <c r="C46" s="1">
        <v>2132.303102632568</v>
      </c>
      <c r="D46" s="1">
        <v>2187.7270014984651</v>
      </c>
      <c r="E46">
        <v>2079.9159170508565</v>
      </c>
      <c r="F46">
        <v>2423.2955119221751</v>
      </c>
      <c r="G46">
        <v>2365.2766856232765</v>
      </c>
      <c r="H46">
        <v>2648.1206369845158</v>
      </c>
      <c r="I46">
        <v>2378.201452030426</v>
      </c>
      <c r="J46">
        <v>2494.589224553592</v>
      </c>
      <c r="K46">
        <v>2150.76789981614</v>
      </c>
      <c r="L46">
        <v>2050.5040864983257</v>
      </c>
      <c r="M46">
        <v>1819.5349991237856</v>
      </c>
      <c r="N46">
        <v>1598.532859421962</v>
      </c>
      <c r="O46">
        <v>1707.5371663547339</v>
      </c>
      <c r="P46">
        <v>2303.3305874354505</v>
      </c>
      <c r="Q46">
        <v>2148.4488157386818</v>
      </c>
      <c r="R46">
        <v>2093.3523080777077</v>
      </c>
      <c r="S46">
        <v>2027.3586791427267</v>
      </c>
      <c r="T46">
        <v>2109.1145459030377</v>
      </c>
      <c r="U46">
        <v>2023.3611829857302</v>
      </c>
      <c r="V46">
        <v>2455.9962471404015</v>
      </c>
      <c r="W46">
        <v>2058.1000842802573</v>
      </c>
      <c r="X46">
        <v>1962.215779630757</v>
      </c>
      <c r="Y46">
        <v>2233.94181659889</v>
      </c>
      <c r="Z46">
        <v>2230.2470790089565</v>
      </c>
      <c r="AA46">
        <v>2001.8352106569675</v>
      </c>
      <c r="AB46">
        <v>2430.579463527135</v>
      </c>
      <c r="AC46">
        <v>2387.5952138072698</v>
      </c>
      <c r="AD46">
        <v>2213.8288002830268</v>
      </c>
      <c r="AE46">
        <v>2152.1520093216022</v>
      </c>
      <c r="AF46">
        <v>2298.8673443026532</v>
      </c>
      <c r="AG46">
        <v>2058.4772206680359</v>
      </c>
      <c r="AH46">
        <v>2329.9106315231129</v>
      </c>
    </row>
    <row r="47" spans="1:34" x14ac:dyDescent="0.3">
      <c r="A47" s="56">
        <f ca="1">Exceedance!U47</f>
        <v>47453</v>
      </c>
      <c r="B47" s="1">
        <v>2182.0823910798417</v>
      </c>
      <c r="C47" s="1">
        <v>2110.2158277861527</v>
      </c>
      <c r="D47" s="1">
        <v>2161.5440984869747</v>
      </c>
      <c r="E47">
        <v>2083.7686693766864</v>
      </c>
      <c r="F47">
        <v>2371.4823830803539</v>
      </c>
      <c r="G47">
        <v>2322.1178602467844</v>
      </c>
      <c r="H47">
        <v>2559.4963442267699</v>
      </c>
      <c r="I47">
        <v>2354.7968338858154</v>
      </c>
      <c r="J47">
        <v>2422.1730917661303</v>
      </c>
      <c r="K47">
        <v>2148.014398914042</v>
      </c>
      <c r="L47">
        <v>2060.0748862438536</v>
      </c>
      <c r="M47">
        <v>1831.1779496168615</v>
      </c>
      <c r="N47">
        <v>1614.0689451749183</v>
      </c>
      <c r="O47">
        <v>1734.7496874501007</v>
      </c>
      <c r="P47">
        <v>2257.0192734649654</v>
      </c>
      <c r="Q47">
        <v>2142.3897603620057</v>
      </c>
      <c r="R47">
        <v>2096.3011890548919</v>
      </c>
      <c r="S47">
        <v>2051.546293881222</v>
      </c>
      <c r="T47">
        <v>2135.424759877902</v>
      </c>
      <c r="U47">
        <v>2031.7026749375677</v>
      </c>
      <c r="V47">
        <v>2374.4028810184104</v>
      </c>
      <c r="W47">
        <v>2077.7770720673789</v>
      </c>
      <c r="X47">
        <v>1976.0988437062758</v>
      </c>
      <c r="Y47">
        <v>2210.796139742718</v>
      </c>
      <c r="Z47">
        <v>2189.6948779580107</v>
      </c>
      <c r="AA47">
        <v>1993.678559682483</v>
      </c>
      <c r="AB47">
        <v>2355.9780438313915</v>
      </c>
      <c r="AC47">
        <v>2342.2476430080987</v>
      </c>
      <c r="AD47">
        <v>2179.1686146435673</v>
      </c>
      <c r="AE47">
        <v>2142.4441923454292</v>
      </c>
      <c r="AF47">
        <v>2254.5526178947307</v>
      </c>
      <c r="AG47">
        <v>2057.4142706357752</v>
      </c>
      <c r="AH47">
        <v>2291.3856748261287</v>
      </c>
    </row>
    <row r="48" spans="1:34" x14ac:dyDescent="0.3">
      <c r="A48" s="56">
        <f ca="1">Exceedance!U48</f>
        <v>47484</v>
      </c>
      <c r="B48" s="1">
        <v>2167.7578493915848</v>
      </c>
      <c r="C48" s="1">
        <v>2096.7888137712944</v>
      </c>
      <c r="D48" s="1">
        <v>2148.6898514235045</v>
      </c>
      <c r="E48">
        <v>2068.0565474502541</v>
      </c>
      <c r="F48">
        <v>2346.2498022710997</v>
      </c>
      <c r="G48">
        <v>2317.4676723227863</v>
      </c>
      <c r="H48">
        <v>2497.5530381989502</v>
      </c>
      <c r="I48">
        <v>2321.1346418601743</v>
      </c>
      <c r="J48">
        <v>2388.3908979180296</v>
      </c>
      <c r="K48">
        <v>2163.6702429352413</v>
      </c>
      <c r="L48">
        <v>2069.1499373332158</v>
      </c>
      <c r="M48">
        <v>1843.1979252443393</v>
      </c>
      <c r="N48">
        <v>1629.518970032125</v>
      </c>
      <c r="O48">
        <v>1762.0796903374685</v>
      </c>
      <c r="P48">
        <v>2214.8185085198993</v>
      </c>
      <c r="Q48">
        <v>2131.6291341169449</v>
      </c>
      <c r="R48">
        <v>2098.6193112306087</v>
      </c>
      <c r="S48">
        <v>2075.5453002459403</v>
      </c>
      <c r="T48">
        <v>2161.2692133104474</v>
      </c>
      <c r="U48">
        <v>2014.1181397623966</v>
      </c>
      <c r="V48">
        <v>2323.1030482562132</v>
      </c>
      <c r="W48">
        <v>2095.9816020502749</v>
      </c>
      <c r="X48">
        <v>1989.8093729753973</v>
      </c>
      <c r="Y48">
        <v>2188.302377316284</v>
      </c>
      <c r="Z48">
        <v>2157.2577397065411</v>
      </c>
      <c r="AA48">
        <v>1947.3479772497824</v>
      </c>
      <c r="AB48">
        <v>2306.5410993422738</v>
      </c>
      <c r="AC48">
        <v>2257.8872183854592</v>
      </c>
      <c r="AD48">
        <v>2154.5287144496524</v>
      </c>
      <c r="AE48">
        <v>2127.5469049065027</v>
      </c>
      <c r="AF48">
        <v>2217.1504138765313</v>
      </c>
      <c r="AG48">
        <v>2056.0374142782985</v>
      </c>
      <c r="AH48">
        <v>2250.9929567638928</v>
      </c>
    </row>
    <row r="49" spans="1:34" x14ac:dyDescent="0.3">
      <c r="A49" s="56">
        <f ca="1">Exceedance!U49</f>
        <v>47515</v>
      </c>
      <c r="B49" s="1">
        <v>2162.4986533108213</v>
      </c>
      <c r="C49" s="1">
        <v>2090.4935243434725</v>
      </c>
      <c r="D49" s="1">
        <v>2142.9057146303153</v>
      </c>
      <c r="E49">
        <v>2075.7703155934178</v>
      </c>
      <c r="F49">
        <v>2340.2130509686726</v>
      </c>
      <c r="G49">
        <v>2303.3979612674998</v>
      </c>
      <c r="H49">
        <v>2479.700819831166</v>
      </c>
      <c r="I49">
        <v>2297.3848907691154</v>
      </c>
      <c r="J49">
        <v>2374.0293153687658</v>
      </c>
      <c r="K49">
        <v>2142.2129291691631</v>
      </c>
      <c r="L49">
        <v>2066.6423491017881</v>
      </c>
      <c r="M49">
        <v>1827.6132325995272</v>
      </c>
      <c r="N49">
        <v>1609.7375439644286</v>
      </c>
      <c r="O49">
        <v>1762.4001261321614</v>
      </c>
      <c r="P49">
        <v>2185.7843113977665</v>
      </c>
      <c r="Q49">
        <v>2133.2301880836062</v>
      </c>
      <c r="R49">
        <v>2091.0900446780579</v>
      </c>
      <c r="S49">
        <v>2069.3978696286727</v>
      </c>
      <c r="T49">
        <v>2151.7331711084416</v>
      </c>
      <c r="U49">
        <v>1999.4262935313338</v>
      </c>
      <c r="V49">
        <v>2278.2551846650872</v>
      </c>
      <c r="W49">
        <v>2103.1704095484633</v>
      </c>
      <c r="X49">
        <v>1974.6309745355748</v>
      </c>
      <c r="Y49">
        <v>2197.1613618467372</v>
      </c>
      <c r="Z49">
        <v>2144.7394955651575</v>
      </c>
      <c r="AA49">
        <v>1907.9111111136019</v>
      </c>
      <c r="AB49">
        <v>2306.2132471823297</v>
      </c>
      <c r="AC49">
        <v>2184.5263045802039</v>
      </c>
      <c r="AD49">
        <v>2142.9776707068795</v>
      </c>
      <c r="AE49">
        <v>2118.1981083629203</v>
      </c>
      <c r="AF49">
        <v>2196.1498329345682</v>
      </c>
      <c r="AG49">
        <v>2016.7906485617184</v>
      </c>
      <c r="AH49">
        <v>2218.0267584976827</v>
      </c>
    </row>
    <row r="50" spans="1:34" x14ac:dyDescent="0.3">
      <c r="A50" s="56">
        <f ca="1">Exceedance!U50</f>
        <v>47543</v>
      </c>
      <c r="B50" s="1">
        <v>2202.7260222843588</v>
      </c>
      <c r="C50" s="1">
        <v>2137.7725394415324</v>
      </c>
      <c r="D50" s="1">
        <v>2190.7410938087346</v>
      </c>
      <c r="E50">
        <v>2138.1039973407997</v>
      </c>
      <c r="F50">
        <v>2247.0646916405176</v>
      </c>
      <c r="G50">
        <v>2278.5762549122687</v>
      </c>
      <c r="H50">
        <v>2355.1038638760037</v>
      </c>
      <c r="I50">
        <v>2274.2154637078797</v>
      </c>
      <c r="J50">
        <v>2314.4840406881362</v>
      </c>
      <c r="K50">
        <v>2181.5601694236648</v>
      </c>
      <c r="L50">
        <v>2093.3223127500837</v>
      </c>
      <c r="M50">
        <v>1862.2822474684028</v>
      </c>
      <c r="N50">
        <v>1662.1470775799296</v>
      </c>
      <c r="O50">
        <v>1816.486159744418</v>
      </c>
      <c r="P50">
        <v>2202.6779024703415</v>
      </c>
      <c r="Q50">
        <v>2187.8466046360295</v>
      </c>
      <c r="R50">
        <v>2109.044963890914</v>
      </c>
      <c r="S50">
        <v>2114.0200669027063</v>
      </c>
      <c r="T50">
        <v>2193.9756848819598</v>
      </c>
      <c r="U50">
        <v>2035.577054915894</v>
      </c>
      <c r="V50">
        <v>2200.2961167833864</v>
      </c>
      <c r="W50">
        <v>2141.6579268003566</v>
      </c>
      <c r="X50">
        <v>2011.2103245822345</v>
      </c>
      <c r="Y50">
        <v>2229.0512585982733</v>
      </c>
      <c r="Z50">
        <v>2179.5154686320202</v>
      </c>
      <c r="AA50">
        <v>1861.1409974870144</v>
      </c>
      <c r="AB50">
        <v>2286.604122074822</v>
      </c>
      <c r="AC50">
        <v>2094.4608523002362</v>
      </c>
      <c r="AD50">
        <v>2194.9877504411256</v>
      </c>
      <c r="AE50">
        <v>2156.8394049701701</v>
      </c>
      <c r="AF50">
        <v>2254.7554602873661</v>
      </c>
      <c r="AG50">
        <v>2063.0945675034855</v>
      </c>
      <c r="AH50">
        <v>2238.9738194358306</v>
      </c>
    </row>
    <row r="51" spans="1:34" x14ac:dyDescent="0.3">
      <c r="A51" s="56">
        <f ca="1">Exceedance!U51</f>
        <v>47574</v>
      </c>
      <c r="B51" s="1">
        <v>2259.6791465046131</v>
      </c>
      <c r="C51" s="1">
        <v>2202.7422406710621</v>
      </c>
      <c r="D51" s="1">
        <v>2255.6390578879282</v>
      </c>
      <c r="E51">
        <v>2187.084137179655</v>
      </c>
      <c r="F51">
        <v>2204.1253441347149</v>
      </c>
      <c r="G51">
        <v>2271.5103876650051</v>
      </c>
      <c r="H51">
        <v>2283.5639771496135</v>
      </c>
      <c r="I51">
        <v>2272.2057720606053</v>
      </c>
      <c r="J51">
        <v>2276.7675093966909</v>
      </c>
      <c r="K51">
        <v>2215.7837053949079</v>
      </c>
      <c r="L51">
        <v>2103.7438913979172</v>
      </c>
      <c r="M51">
        <v>1890.6170769404068</v>
      </c>
      <c r="N51">
        <v>1737.8238189089886</v>
      </c>
      <c r="O51">
        <v>1895.1751762771105</v>
      </c>
      <c r="P51">
        <v>2260.7816901534761</v>
      </c>
      <c r="Q51">
        <v>2205.8214433393882</v>
      </c>
      <c r="R51">
        <v>2119.8384358742069</v>
      </c>
      <c r="S51">
        <v>2172.700273509522</v>
      </c>
      <c r="T51">
        <v>2205.4720926225277</v>
      </c>
      <c r="U51">
        <v>2184.3909667136822</v>
      </c>
      <c r="V51">
        <v>2260.5575627465141</v>
      </c>
      <c r="W51">
        <v>2146.8532638829843</v>
      </c>
      <c r="X51">
        <v>2057.7420165727308</v>
      </c>
      <c r="Y51">
        <v>2260.8691793629541</v>
      </c>
      <c r="Z51">
        <v>2259.5226078153282</v>
      </c>
      <c r="AA51">
        <v>1946.1372772082798</v>
      </c>
      <c r="AB51">
        <v>2269.4183430229241</v>
      </c>
      <c r="AC51">
        <v>2259.2549549821797</v>
      </c>
      <c r="AD51">
        <v>2262.0341976217874</v>
      </c>
      <c r="AE51">
        <v>2198.4380170709333</v>
      </c>
      <c r="AF51">
        <v>2260.2580668508604</v>
      </c>
      <c r="AG51">
        <v>2173.2388369018249</v>
      </c>
      <c r="AH51">
        <v>2262.1956513521432</v>
      </c>
    </row>
    <row r="52" spans="1:34" x14ac:dyDescent="0.3">
      <c r="A52" s="56">
        <f ca="1">Exceedance!U52</f>
        <v>47604</v>
      </c>
      <c r="B52" s="1">
        <v>2206.6549572329313</v>
      </c>
      <c r="C52" s="1">
        <v>2145.9935563212225</v>
      </c>
      <c r="D52" s="1">
        <v>2203.8246607813226</v>
      </c>
      <c r="E52">
        <v>1888.8849809755084</v>
      </c>
      <c r="F52">
        <v>1986.944642521142</v>
      </c>
      <c r="G52">
        <v>2222.2117375735802</v>
      </c>
      <c r="H52">
        <v>2088.3127437083926</v>
      </c>
      <c r="I52">
        <v>2181.5591407270877</v>
      </c>
      <c r="J52">
        <v>2197.5692611020218</v>
      </c>
      <c r="K52">
        <v>2257.0735879207182</v>
      </c>
      <c r="L52">
        <v>2076.7620315319805</v>
      </c>
      <c r="M52">
        <v>1615.5721344705819</v>
      </c>
      <c r="N52">
        <v>1683.4994422355594</v>
      </c>
      <c r="O52">
        <v>1765.1064307961267</v>
      </c>
      <c r="P52">
        <v>2134.6321609613778</v>
      </c>
      <c r="Q52">
        <v>2236.7747204452789</v>
      </c>
      <c r="R52">
        <v>1864.9165894832706</v>
      </c>
      <c r="S52">
        <v>1851.279330391857</v>
      </c>
      <c r="T52">
        <v>1967.0774321030447</v>
      </c>
      <c r="U52">
        <v>1991.148671500672</v>
      </c>
      <c r="V52">
        <v>2242.2254350320345</v>
      </c>
      <c r="W52">
        <v>2095.0193699050478</v>
      </c>
      <c r="X52">
        <v>1910.7925419422961</v>
      </c>
      <c r="Y52">
        <v>2212.1558405681048</v>
      </c>
      <c r="Z52">
        <v>2188.956662774182</v>
      </c>
      <c r="AA52">
        <v>1932.1353771974022</v>
      </c>
      <c r="AB52">
        <v>2264.9206957873203</v>
      </c>
      <c r="AC52">
        <v>2340.796145899677</v>
      </c>
      <c r="AD52">
        <v>2159.7470773709651</v>
      </c>
      <c r="AE52">
        <v>2129.181663746444</v>
      </c>
      <c r="AF52">
        <v>2267.7484221299801</v>
      </c>
      <c r="AG52">
        <v>2111.07784939064</v>
      </c>
      <c r="AH52">
        <v>2243.8080544563422</v>
      </c>
    </row>
    <row r="53" spans="1:34" x14ac:dyDescent="0.3">
      <c r="A53" s="56">
        <f ca="1">Exceedance!U53</f>
        <v>47635</v>
      </c>
      <c r="B53" s="1">
        <v>2352.4394774576617</v>
      </c>
      <c r="C53" s="1">
        <v>2299.2153654909484</v>
      </c>
      <c r="D53" s="1">
        <v>2351.1181012871011</v>
      </c>
      <c r="E53">
        <v>2110.877604447568</v>
      </c>
      <c r="F53">
        <v>2333.9090587542901</v>
      </c>
      <c r="G53">
        <v>2605.8718239889263</v>
      </c>
      <c r="H53">
        <v>2120.3513491820981</v>
      </c>
      <c r="I53">
        <v>2431.3790477788143</v>
      </c>
      <c r="J53">
        <v>2238.0787358655957</v>
      </c>
      <c r="K53">
        <v>2182.1072579977072</v>
      </c>
      <c r="L53">
        <v>1983.9609081794013</v>
      </c>
      <c r="M53">
        <v>1637.714677859148</v>
      </c>
      <c r="N53">
        <v>1667.9857097947995</v>
      </c>
      <c r="O53">
        <v>1873.10671803064</v>
      </c>
      <c r="P53">
        <v>2218.5666762086707</v>
      </c>
      <c r="Q53">
        <v>2218.8480540125179</v>
      </c>
      <c r="R53">
        <v>1960.3385550162157</v>
      </c>
      <c r="S53">
        <v>2094.9973973637516</v>
      </c>
      <c r="T53">
        <v>1871.7235530640032</v>
      </c>
      <c r="U53">
        <v>2034.2279584684472</v>
      </c>
      <c r="V53">
        <v>2231.0987220490415</v>
      </c>
      <c r="W53">
        <v>2074.0281007740796</v>
      </c>
      <c r="X53">
        <v>2008.6933826154882</v>
      </c>
      <c r="Y53">
        <v>2325.1152081429886</v>
      </c>
      <c r="Z53">
        <v>2254.662053726563</v>
      </c>
      <c r="AA53">
        <v>2354.6910414347622</v>
      </c>
      <c r="AB53">
        <v>2480.8513375073398</v>
      </c>
      <c r="AC53">
        <v>2108.1635387396036</v>
      </c>
      <c r="AD53">
        <v>2307.1543385435334</v>
      </c>
      <c r="AE53">
        <v>2111.4076181526002</v>
      </c>
      <c r="AF53">
        <v>2253.2508287745854</v>
      </c>
      <c r="AG53">
        <v>2177.0031990026891</v>
      </c>
      <c r="AH53">
        <v>2242.59883357013</v>
      </c>
    </row>
    <row r="54" spans="1:34" x14ac:dyDescent="0.3">
      <c r="A54" s="56">
        <f ca="1">Exceedance!U54</f>
        <v>47665</v>
      </c>
      <c r="B54" s="1">
        <v>2359.0591677698776</v>
      </c>
      <c r="C54" s="1">
        <v>2313.5206987863985</v>
      </c>
      <c r="D54" s="1">
        <v>2359.2991131637905</v>
      </c>
      <c r="E54">
        <v>2456.2558812339339</v>
      </c>
      <c r="F54">
        <v>2449.3172937460945</v>
      </c>
      <c r="G54">
        <v>2710.3031368644747</v>
      </c>
      <c r="H54">
        <v>2374.2871033734009</v>
      </c>
      <c r="I54">
        <v>2606.1907511319664</v>
      </c>
      <c r="J54">
        <v>2167.7216622075957</v>
      </c>
      <c r="K54">
        <v>2146.5222133937623</v>
      </c>
      <c r="L54">
        <v>1964.3437887382597</v>
      </c>
      <c r="M54">
        <v>1632.4104945828674</v>
      </c>
      <c r="N54">
        <v>1698.3227898293437</v>
      </c>
      <c r="O54">
        <v>2041.3006725900134</v>
      </c>
      <c r="P54">
        <v>2176.8111862197738</v>
      </c>
      <c r="Q54">
        <v>2175.5740015198653</v>
      </c>
      <c r="R54">
        <v>2058.5759428752544</v>
      </c>
      <c r="S54">
        <v>2324.1678010994883</v>
      </c>
      <c r="T54">
        <v>1978.5602258723457</v>
      </c>
      <c r="U54">
        <v>2526.3165625747433</v>
      </c>
      <c r="V54">
        <v>2143.3937433032747</v>
      </c>
      <c r="W54">
        <v>2038.5554065400661</v>
      </c>
      <c r="X54">
        <v>2145.9918594057249</v>
      </c>
      <c r="Y54">
        <v>2324.4729431215555</v>
      </c>
      <c r="Z54">
        <v>2154.0510131385859</v>
      </c>
      <c r="AA54">
        <v>2538.6027577981595</v>
      </c>
      <c r="AB54">
        <v>2500.7439128435603</v>
      </c>
      <c r="AC54">
        <v>2182.3272818877949</v>
      </c>
      <c r="AD54">
        <v>2342.1257106732251</v>
      </c>
      <c r="AE54">
        <v>2158.5788661308216</v>
      </c>
      <c r="AF54">
        <v>2201.1526708288702</v>
      </c>
      <c r="AG54">
        <v>2262.0899095986902</v>
      </c>
      <c r="AH54">
        <v>2167.3978250491882</v>
      </c>
    </row>
    <row r="55" spans="1:34" x14ac:dyDescent="0.3">
      <c r="A55" s="56">
        <f ca="1">Exceedance!U55</f>
        <v>47696</v>
      </c>
      <c r="B55" s="1">
        <v>2337.0058391368007</v>
      </c>
      <c r="C55" s="1">
        <v>2291.5908826995628</v>
      </c>
      <c r="D55" s="1">
        <v>2337.2451356627689</v>
      </c>
      <c r="E55">
        <v>2472.7248702721622</v>
      </c>
      <c r="F55">
        <v>2418.295097712296</v>
      </c>
      <c r="G55">
        <v>2700.3336839586618</v>
      </c>
      <c r="H55">
        <v>2392.4196613592744</v>
      </c>
      <c r="I55">
        <v>2599.1106339168837</v>
      </c>
      <c r="J55">
        <v>2145.2869520797544</v>
      </c>
      <c r="K55">
        <v>2113.5041652921004</v>
      </c>
      <c r="L55">
        <v>1974.4024513780314</v>
      </c>
      <c r="M55">
        <v>1647.0312630398992</v>
      </c>
      <c r="N55">
        <v>1676.8424113258943</v>
      </c>
      <c r="O55">
        <v>2037.081452909694</v>
      </c>
      <c r="P55">
        <v>2141.035141250798</v>
      </c>
      <c r="Q55">
        <v>2139.724408304985</v>
      </c>
      <c r="R55">
        <v>2052.2858808655083</v>
      </c>
      <c r="S55">
        <v>2343.9950784735902</v>
      </c>
      <c r="T55">
        <v>1979.7032800796176</v>
      </c>
      <c r="U55">
        <v>2556.3912712855358</v>
      </c>
      <c r="V55">
        <v>2093.33363692185</v>
      </c>
      <c r="W55">
        <v>2007.5317002331467</v>
      </c>
      <c r="X55">
        <v>2162.4899334443053</v>
      </c>
      <c r="Y55">
        <v>2291.1727234364935</v>
      </c>
      <c r="Z55">
        <v>2067.9388694044692</v>
      </c>
      <c r="AA55">
        <v>2525.9642363193316</v>
      </c>
      <c r="AB55">
        <v>2458.6667177279219</v>
      </c>
      <c r="AC55">
        <v>2197.531897544663</v>
      </c>
      <c r="AD55">
        <v>2316.2533134935638</v>
      </c>
      <c r="AE55">
        <v>2155.4770565719145</v>
      </c>
      <c r="AF55">
        <v>2147.5155801284041</v>
      </c>
      <c r="AG55">
        <v>2322.4342607607409</v>
      </c>
      <c r="AH55">
        <v>2108.1099777115978</v>
      </c>
    </row>
    <row r="56" spans="1:34" x14ac:dyDescent="0.3">
      <c r="A56" s="56">
        <f ca="1">Exceedance!U56</f>
        <v>47727</v>
      </c>
      <c r="B56" s="1">
        <v>2308.9882482231442</v>
      </c>
      <c r="C56" s="1">
        <v>2263.6820740268558</v>
      </c>
      <c r="D56" s="1">
        <v>2309.2269691025303</v>
      </c>
      <c r="E56">
        <v>2470.6548477798715</v>
      </c>
      <c r="F56">
        <v>2382.7209400465522</v>
      </c>
      <c r="G56">
        <v>2687.8019947141356</v>
      </c>
      <c r="H56">
        <v>2399.8891602852768</v>
      </c>
      <c r="I56">
        <v>2592.1720604395737</v>
      </c>
      <c r="J56">
        <v>2132.7746301693096</v>
      </c>
      <c r="K56">
        <v>2084.3908197091537</v>
      </c>
      <c r="L56">
        <v>1982.4673955138364</v>
      </c>
      <c r="M56">
        <v>1659.434476838228</v>
      </c>
      <c r="N56">
        <v>1664.6647426886937</v>
      </c>
      <c r="O56">
        <v>2025.1551280216092</v>
      </c>
      <c r="P56">
        <v>2117.4116350191807</v>
      </c>
      <c r="Q56">
        <v>2109.9133040757165</v>
      </c>
      <c r="R56">
        <v>2041.346539601768</v>
      </c>
      <c r="S56">
        <v>2348.3176123331878</v>
      </c>
      <c r="T56">
        <v>1983.1520342921269</v>
      </c>
      <c r="U56">
        <v>2553.1192603509558</v>
      </c>
      <c r="V56">
        <v>2045.9186370936807</v>
      </c>
      <c r="W56">
        <v>1976.7165205247134</v>
      </c>
      <c r="X56">
        <v>2180.8548988107641</v>
      </c>
      <c r="Y56">
        <v>2254.7134405026459</v>
      </c>
      <c r="Z56">
        <v>1991.4741622610675</v>
      </c>
      <c r="AA56">
        <v>2503.8357786387542</v>
      </c>
      <c r="AB56">
        <v>2416.6313528205055</v>
      </c>
      <c r="AC56">
        <v>2200.0639743683314</v>
      </c>
      <c r="AD56">
        <v>2292.9713252175334</v>
      </c>
      <c r="AE56">
        <v>2153.0919221372069</v>
      </c>
      <c r="AF56">
        <v>2099.4913522902484</v>
      </c>
      <c r="AG56">
        <v>2350.3160976886752</v>
      </c>
      <c r="AH56">
        <v>2055.2377409357478</v>
      </c>
    </row>
    <row r="57" spans="1:34" x14ac:dyDescent="0.3">
      <c r="A57" s="56">
        <f ca="1">Exceedance!U57</f>
        <v>47757</v>
      </c>
      <c r="B57" s="1">
        <v>2325.7594604109695</v>
      </c>
      <c r="C57" s="1">
        <v>2246.3740671751889</v>
      </c>
      <c r="D57" s="1">
        <v>2306.2583966579928</v>
      </c>
      <c r="E57">
        <v>2444.337923860392</v>
      </c>
      <c r="F57">
        <v>2334.6237407710905</v>
      </c>
      <c r="G57">
        <v>2686.0898285115181</v>
      </c>
      <c r="H57">
        <v>2410.504522604796</v>
      </c>
      <c r="I57">
        <v>2543.3678146333004</v>
      </c>
      <c r="J57">
        <v>2144.8563319149821</v>
      </c>
      <c r="K57">
        <v>2059.3879270431812</v>
      </c>
      <c r="L57">
        <v>1983.89504847539</v>
      </c>
      <c r="M57">
        <v>1653.6037095189845</v>
      </c>
      <c r="N57">
        <v>1685.4436711961432</v>
      </c>
      <c r="O57">
        <v>2025.634147368861</v>
      </c>
      <c r="P57">
        <v>2140.5412905130124</v>
      </c>
      <c r="Q57">
        <v>2092.4555302702761</v>
      </c>
      <c r="R57">
        <v>2030.4587605083309</v>
      </c>
      <c r="S57">
        <v>2359.5662059204751</v>
      </c>
      <c r="T57">
        <v>1983.4159996347919</v>
      </c>
      <c r="U57">
        <v>2517.1226633491128</v>
      </c>
      <c r="V57">
        <v>2045.7954912794612</v>
      </c>
      <c r="W57">
        <v>1965.8699867808525</v>
      </c>
      <c r="X57">
        <v>2261.7091619688658</v>
      </c>
      <c r="Y57">
        <v>2241.575448126473</v>
      </c>
      <c r="Z57">
        <v>2000.0513531365946</v>
      </c>
      <c r="AA57">
        <v>2494.7442130828481</v>
      </c>
      <c r="AB57">
        <v>2408.198241478196</v>
      </c>
      <c r="AC57">
        <v>2205.9849009584491</v>
      </c>
      <c r="AD57">
        <v>2286.888178138176</v>
      </c>
      <c r="AE57">
        <v>2139.1631228790975</v>
      </c>
      <c r="AF57">
        <v>2074.2249029549521</v>
      </c>
      <c r="AG57">
        <v>2361.9228660498652</v>
      </c>
      <c r="AH57">
        <v>2074.2402447403642</v>
      </c>
    </row>
    <row r="58" spans="1:34" x14ac:dyDescent="0.3">
      <c r="A58" s="56">
        <f ca="1">Exceedance!U58</f>
        <v>47788</v>
      </c>
      <c r="B58" s="1">
        <v>2341.267440383675</v>
      </c>
      <c r="C58" s="1">
        <v>2251.7313393189816</v>
      </c>
      <c r="D58" s="1">
        <v>2316.9494745381107</v>
      </c>
      <c r="E58">
        <v>2428.2774754337811</v>
      </c>
      <c r="F58">
        <v>2333.1973127677234</v>
      </c>
      <c r="G58">
        <v>2657.2647837029485</v>
      </c>
      <c r="H58">
        <v>2422.4524978744448</v>
      </c>
      <c r="I58">
        <v>2508.2463618543338</v>
      </c>
      <c r="J58">
        <v>2161.7665383231088</v>
      </c>
      <c r="K58">
        <v>2068.0213736933106</v>
      </c>
      <c r="L58">
        <v>1995.3107280944146</v>
      </c>
      <c r="M58">
        <v>1668.4785483387323</v>
      </c>
      <c r="N58">
        <v>1727.9465308993781</v>
      </c>
      <c r="O58">
        <v>2037.2363240328532</v>
      </c>
      <c r="P58">
        <v>2169.9547564147219</v>
      </c>
      <c r="Q58">
        <v>2097.1073602213974</v>
      </c>
      <c r="R58">
        <v>2053.4841090607451</v>
      </c>
      <c r="S58">
        <v>2378.3606794015759</v>
      </c>
      <c r="T58">
        <v>2000.3310869671423</v>
      </c>
      <c r="U58">
        <v>2485.6311335509295</v>
      </c>
      <c r="V58">
        <v>2066.9501649520976</v>
      </c>
      <c r="W58">
        <v>1981.1430580056153</v>
      </c>
      <c r="X58">
        <v>2292.1065115970787</v>
      </c>
      <c r="Y58">
        <v>2247.1079128661786</v>
      </c>
      <c r="Z58">
        <v>2008.34817851445</v>
      </c>
      <c r="AA58">
        <v>2465.2034296758579</v>
      </c>
      <c r="AB58">
        <v>2406.9499570411667</v>
      </c>
      <c r="AC58">
        <v>2222.2172441586549</v>
      </c>
      <c r="AD58">
        <v>2307.4844194313646</v>
      </c>
      <c r="AE58">
        <v>2153.5903004172878</v>
      </c>
      <c r="AF58">
        <v>2073.9211932373137</v>
      </c>
      <c r="AG58">
        <v>2374.5962826355681</v>
      </c>
      <c r="AH58">
        <v>2100.3996832490984</v>
      </c>
    </row>
    <row r="59" spans="1:34" x14ac:dyDescent="0.3">
      <c r="A59" s="56">
        <f ca="1">Exceedance!U59</f>
        <v>47818</v>
      </c>
      <c r="B59" s="1">
        <v>2289.2488467625994</v>
      </c>
      <c r="C59" s="1">
        <v>2213.0662727146773</v>
      </c>
      <c r="D59" s="1">
        <v>2264.3481192882246</v>
      </c>
      <c r="E59">
        <v>2376.5963454224934</v>
      </c>
      <c r="F59">
        <v>2290.5138652365445</v>
      </c>
      <c r="G59">
        <v>2568.7283787855049</v>
      </c>
      <c r="H59">
        <v>2399.8796698047995</v>
      </c>
      <c r="I59">
        <v>2436.0550270718159</v>
      </c>
      <c r="J59">
        <v>2160.8407263714876</v>
      </c>
      <c r="K59">
        <v>2077.8144956604306</v>
      </c>
      <c r="L59">
        <v>2007.2608828507266</v>
      </c>
      <c r="M59">
        <v>1684.009447930503</v>
      </c>
      <c r="N59">
        <v>1755.2163446518382</v>
      </c>
      <c r="O59">
        <v>2063.7987968394286</v>
      </c>
      <c r="P59">
        <v>2164.4797448640988</v>
      </c>
      <c r="Q59">
        <v>2100.1270078360762</v>
      </c>
      <c r="R59">
        <v>2077.8378566670822</v>
      </c>
      <c r="S59">
        <v>2337.2146675795416</v>
      </c>
      <c r="T59">
        <v>2018.4703317474941</v>
      </c>
      <c r="U59">
        <v>2404.2502581604849</v>
      </c>
      <c r="V59">
        <v>2086.7247195084551</v>
      </c>
      <c r="W59">
        <v>1995.0642291815197</v>
      </c>
      <c r="X59">
        <v>2270.3751720801383</v>
      </c>
      <c r="Y59">
        <v>2205.7300577168162</v>
      </c>
      <c r="Z59">
        <v>2000.3098134381605</v>
      </c>
      <c r="AA59">
        <v>2390.7451786802831</v>
      </c>
      <c r="AB59">
        <v>2361.7106693024289</v>
      </c>
      <c r="AC59">
        <v>2189.3005026696146</v>
      </c>
      <c r="AD59">
        <v>2270.8804322880233</v>
      </c>
      <c r="AE59">
        <v>2140.4603033158533</v>
      </c>
      <c r="AF59">
        <v>2073.651924526559</v>
      </c>
      <c r="AG59">
        <v>2336.370422495494</v>
      </c>
      <c r="AH59">
        <v>2104.3438878754273</v>
      </c>
    </row>
    <row r="60" spans="1:34" x14ac:dyDescent="0.3">
      <c r="A60" s="56">
        <f ca="1">Exceedance!U60</f>
        <v>47849</v>
      </c>
      <c r="B60" s="1">
        <v>2246.5137821212111</v>
      </c>
      <c r="C60" s="1">
        <v>2193.1027097640049</v>
      </c>
      <c r="D60" s="1">
        <v>2229.1344692303478</v>
      </c>
      <c r="E60">
        <v>2351.4831210933348</v>
      </c>
      <c r="F60">
        <v>2286.3041726550591</v>
      </c>
      <c r="G60">
        <v>2506.8661576304885</v>
      </c>
      <c r="H60">
        <v>2366.6214005665242</v>
      </c>
      <c r="I60">
        <v>2402.4898550502362</v>
      </c>
      <c r="J60">
        <v>2176.6730466828449</v>
      </c>
      <c r="K60">
        <v>2087.1001691768042</v>
      </c>
      <c r="L60">
        <v>2019.4451810818989</v>
      </c>
      <c r="M60">
        <v>1699.4539627770416</v>
      </c>
      <c r="N60">
        <v>1782.5977606383422</v>
      </c>
      <c r="O60">
        <v>2091.7953966332748</v>
      </c>
      <c r="P60">
        <v>2153.8619850029322</v>
      </c>
      <c r="Q60">
        <v>2102.5110691718805</v>
      </c>
      <c r="R60">
        <v>2101.9941405269283</v>
      </c>
      <c r="S60">
        <v>2298.0351475215148</v>
      </c>
      <c r="T60">
        <v>2036.3416281719876</v>
      </c>
      <c r="U60">
        <v>2353.1524992027835</v>
      </c>
      <c r="V60">
        <v>2104.9941478680694</v>
      </c>
      <c r="W60">
        <v>2008.8092041816133</v>
      </c>
      <c r="X60">
        <v>2245.6470201960065</v>
      </c>
      <c r="Y60">
        <v>2172.4878139271732</v>
      </c>
      <c r="Z60">
        <v>1954.088709872922</v>
      </c>
      <c r="AA60">
        <v>2341.4438139711547</v>
      </c>
      <c r="AB60">
        <v>2277.5658150343656</v>
      </c>
      <c r="AC60">
        <v>2166.3072718224312</v>
      </c>
      <c r="AD60">
        <v>2244.038580404293</v>
      </c>
      <c r="AE60">
        <v>2124.992563789704</v>
      </c>
      <c r="AF60">
        <v>2073.0395311695224</v>
      </c>
      <c r="AG60">
        <v>2296.2582122984745</v>
      </c>
      <c r="AH60">
        <v>2088.7182929435016</v>
      </c>
    </row>
    <row r="61" spans="1:34" x14ac:dyDescent="0.3">
      <c r="A61" s="56">
        <f ca="1">Exceedance!U61</f>
        <v>47880</v>
      </c>
      <c r="B61" s="1">
        <v>2219.9838916441427</v>
      </c>
      <c r="C61" s="1">
        <v>2185.606235471455</v>
      </c>
      <c r="D61" s="1">
        <v>2208.8756472669038</v>
      </c>
      <c r="E61">
        <v>2345.5577887187646</v>
      </c>
      <c r="F61">
        <v>2272.5972569657024</v>
      </c>
      <c r="G61">
        <v>2489.0819601359804</v>
      </c>
      <c r="H61">
        <v>2343.3896286163003</v>
      </c>
      <c r="I61">
        <v>2388.3267593895903</v>
      </c>
      <c r="J61">
        <v>2155.6428331357893</v>
      </c>
      <c r="K61">
        <v>2085.0360928568784</v>
      </c>
      <c r="L61">
        <v>2004.7111723593709</v>
      </c>
      <c r="M61">
        <v>1679.7248740255457</v>
      </c>
      <c r="N61">
        <v>1783.0658925625135</v>
      </c>
      <c r="O61">
        <v>2082.2272175671364</v>
      </c>
      <c r="P61">
        <v>2155.1397993834903</v>
      </c>
      <c r="Q61">
        <v>2095.114413752588</v>
      </c>
      <c r="R61">
        <v>2096.1836622400751</v>
      </c>
      <c r="S61">
        <v>2274.1817985099219</v>
      </c>
      <c r="T61">
        <v>2021.6779310175962</v>
      </c>
      <c r="U61">
        <v>2308.4710242220117</v>
      </c>
      <c r="V61">
        <v>2112.4076623108408</v>
      </c>
      <c r="W61">
        <v>1993.7617589154197</v>
      </c>
      <c r="X61">
        <v>2255.6705379951923</v>
      </c>
      <c r="Y61">
        <v>2159.3156755115715</v>
      </c>
      <c r="Z61">
        <v>1914.7717478651916</v>
      </c>
      <c r="AA61">
        <v>2341.235397250618</v>
      </c>
      <c r="AB61">
        <v>2204.2000482616654</v>
      </c>
      <c r="AC61">
        <v>2156.139095696486</v>
      </c>
      <c r="AD61">
        <v>2230.6471517775772</v>
      </c>
      <c r="AE61">
        <v>2116.5626688103334</v>
      </c>
      <c r="AF61">
        <v>2034.7158447136278</v>
      </c>
      <c r="AG61">
        <v>2263.5247631142388</v>
      </c>
      <c r="AH61">
        <v>2096.5131884883531</v>
      </c>
    </row>
    <row r="62" spans="1:34" x14ac:dyDescent="0.3">
      <c r="A62" s="56">
        <f ca="1">Exceedance!U62</f>
        <v>47908</v>
      </c>
      <c r="B62" s="1">
        <v>2240.0832736142124</v>
      </c>
      <c r="C62" s="1">
        <v>2220.4013606117037</v>
      </c>
      <c r="D62" s="1">
        <v>2233.755564347593</v>
      </c>
      <c r="E62">
        <v>2256.7354432517659</v>
      </c>
      <c r="F62">
        <v>2269.1861991819446</v>
      </c>
      <c r="G62">
        <v>2367.3874268922314</v>
      </c>
      <c r="H62">
        <v>2311.8831602938667</v>
      </c>
      <c r="I62">
        <v>2330.0238970278519</v>
      </c>
      <c r="J62">
        <v>2195.1565630957857</v>
      </c>
      <c r="K62">
        <v>2111.9117893163016</v>
      </c>
      <c r="L62">
        <v>2039.0299062202359</v>
      </c>
      <c r="M62">
        <v>1732.1129495935568</v>
      </c>
      <c r="N62">
        <v>1837.196999907195</v>
      </c>
      <c r="O62">
        <v>2129.8218099708688</v>
      </c>
      <c r="P62">
        <v>2209.2016265382349</v>
      </c>
      <c r="Q62">
        <v>2113.1302430737392</v>
      </c>
      <c r="R62">
        <v>2140.9697568568704</v>
      </c>
      <c r="S62">
        <v>2291.3128981080863</v>
      </c>
      <c r="T62">
        <v>2056.189785486416</v>
      </c>
      <c r="U62">
        <v>2223.1132879687211</v>
      </c>
      <c r="V62">
        <v>2150.9591440677768</v>
      </c>
      <c r="W62">
        <v>2030.3721245488032</v>
      </c>
      <c r="X62">
        <v>2267.0006231294205</v>
      </c>
      <c r="Y62">
        <v>2193.5931857918786</v>
      </c>
      <c r="Z62">
        <v>1872.0336555813476</v>
      </c>
      <c r="AA62">
        <v>2312.0325817262228</v>
      </c>
      <c r="AB62">
        <v>2112.9506925604351</v>
      </c>
      <c r="AC62">
        <v>2209.2928750486453</v>
      </c>
      <c r="AD62">
        <v>2253.263830768557</v>
      </c>
      <c r="AE62">
        <v>2199.9629228852536</v>
      </c>
      <c r="AF62">
        <v>2076.9514144081108</v>
      </c>
      <c r="AG62">
        <v>2269.592184465816</v>
      </c>
      <c r="AH62">
        <v>2158.8730551822559</v>
      </c>
    </row>
    <row r="63" spans="1:34" x14ac:dyDescent="0.3">
      <c r="A63" s="56">
        <f ca="1">Exceedance!U63</f>
        <v>47939</v>
      </c>
      <c r="B63" s="1">
        <v>2277.5595514232573</v>
      </c>
      <c r="C63" s="1">
        <v>2273.2635648894393</v>
      </c>
      <c r="D63" s="1">
        <v>2276.440754581085</v>
      </c>
      <c r="E63">
        <v>2217.9674919367058</v>
      </c>
      <c r="F63">
        <v>2282.7769544043804</v>
      </c>
      <c r="G63">
        <v>2298.6580612047442</v>
      </c>
      <c r="H63">
        <v>2290.5581395242148</v>
      </c>
      <c r="I63">
        <v>2293.4893544116899</v>
      </c>
      <c r="J63">
        <v>2229.4771592762381</v>
      </c>
      <c r="K63">
        <v>2122.4657540652497</v>
      </c>
      <c r="L63">
        <v>2066.7368941157347</v>
      </c>
      <c r="M63">
        <v>1807.7302240031365</v>
      </c>
      <c r="N63">
        <v>1915.9233050769403</v>
      </c>
      <c r="O63">
        <v>2217.653466796769</v>
      </c>
      <c r="P63">
        <v>2227.1829668844625</v>
      </c>
      <c r="Q63">
        <v>2123.9722181441289</v>
      </c>
      <c r="R63">
        <v>2199.8447541310429</v>
      </c>
      <c r="S63">
        <v>2278.5535912638043</v>
      </c>
      <c r="T63">
        <v>2200.6487005247945</v>
      </c>
      <c r="U63">
        <v>2275.6880146676731</v>
      </c>
      <c r="V63">
        <v>2156.1948395529871</v>
      </c>
      <c r="W63">
        <v>2076.926486539624</v>
      </c>
      <c r="X63">
        <v>2279.6274720454053</v>
      </c>
      <c r="Y63">
        <v>2273.1189333510679</v>
      </c>
      <c r="Z63">
        <v>1957.2629926557515</v>
      </c>
      <c r="AA63">
        <v>2285.5675236773245</v>
      </c>
      <c r="AB63">
        <v>2273.6879030546693</v>
      </c>
      <c r="AC63">
        <v>2277.563342070458</v>
      </c>
      <c r="AD63">
        <v>2279.3545499332558</v>
      </c>
      <c r="AE63">
        <v>2229.4077890093658</v>
      </c>
      <c r="AF63">
        <v>2188.9931542702902</v>
      </c>
      <c r="AG63">
        <v>2278.3937706654556</v>
      </c>
      <c r="AH63">
        <v>2210.2799737449882</v>
      </c>
    </row>
    <row r="64" spans="1:34" x14ac:dyDescent="0.3">
      <c r="A64" s="56">
        <f ca="1">Exceedance!U64</f>
        <v>47969</v>
      </c>
      <c r="B64" s="1">
        <v>2222.1849151390456</v>
      </c>
      <c r="C64" s="1">
        <v>2214.5518925798565</v>
      </c>
      <c r="D64" s="1">
        <v>2221.7644799382142</v>
      </c>
      <c r="E64">
        <v>2001.30706717875</v>
      </c>
      <c r="F64">
        <v>2237.8867165128577</v>
      </c>
      <c r="G64">
        <v>2104.9503676290756</v>
      </c>
      <c r="H64">
        <v>2196.962951721523</v>
      </c>
      <c r="I64">
        <v>2221.4391710172486</v>
      </c>
      <c r="J64">
        <v>2270.8308749579819</v>
      </c>
      <c r="K64">
        <v>2088.2230569160088</v>
      </c>
      <c r="L64">
        <v>1816.5430461981482</v>
      </c>
      <c r="M64">
        <v>1753.2805985020705</v>
      </c>
      <c r="N64">
        <v>1785.7955615368473</v>
      </c>
      <c r="O64">
        <v>2091.5650288299512</v>
      </c>
      <c r="P64">
        <v>2257.3543717057978</v>
      </c>
      <c r="Q64">
        <v>1869.0461049435039</v>
      </c>
      <c r="R64">
        <v>1878.4738742766763</v>
      </c>
      <c r="S64">
        <v>2028.9974920298887</v>
      </c>
      <c r="T64">
        <v>2007.2680142582112</v>
      </c>
      <c r="U64">
        <v>2256.9517928570849</v>
      </c>
      <c r="V64">
        <v>2104.3448703126246</v>
      </c>
      <c r="W64">
        <v>1929.9442524896228</v>
      </c>
      <c r="X64">
        <v>2228.9199977179801</v>
      </c>
      <c r="Y64">
        <v>2202.4755448531614</v>
      </c>
      <c r="Z64">
        <v>1943.205791281868</v>
      </c>
      <c r="AA64">
        <v>2279.3388657405867</v>
      </c>
      <c r="AB64">
        <v>2355.3710050477025</v>
      </c>
      <c r="AC64">
        <v>2182.211211596828</v>
      </c>
      <c r="AD64">
        <v>2198.1404551735295</v>
      </c>
      <c r="AE64">
        <v>2245.7274951686632</v>
      </c>
      <c r="AF64">
        <v>2141.6689393250745</v>
      </c>
      <c r="AG64">
        <v>2255.4127580204931</v>
      </c>
      <c r="AH64">
        <v>2206.160361237979</v>
      </c>
    </row>
    <row r="65" spans="1:34" x14ac:dyDescent="0.3">
      <c r="A65" s="56">
        <f ca="1">Exceedance!U65</f>
        <v>48000</v>
      </c>
      <c r="B65" s="1">
        <v>2371.0671035127193</v>
      </c>
      <c r="C65" s="1">
        <v>2363.8880845569311</v>
      </c>
      <c r="D65" s="1">
        <v>2370.6374893883362</v>
      </c>
      <c r="E65">
        <v>2361.1885043234797</v>
      </c>
      <c r="F65">
        <v>2621.1228850776301</v>
      </c>
      <c r="G65">
        <v>2139.4775719084282</v>
      </c>
      <c r="H65">
        <v>2449.1111131555735</v>
      </c>
      <c r="I65">
        <v>2261.8941047125672</v>
      </c>
      <c r="J65">
        <v>2195.8369351229944</v>
      </c>
      <c r="K65">
        <v>1995.4072607056798</v>
      </c>
      <c r="L65">
        <v>1828.9014882063675</v>
      </c>
      <c r="M65">
        <v>1737.5986588323776</v>
      </c>
      <c r="N65">
        <v>1895.905109037499</v>
      </c>
      <c r="O65">
        <v>2172.8365583683972</v>
      </c>
      <c r="P65">
        <v>2239.3784417700572</v>
      </c>
      <c r="Q65">
        <v>1966.5257979190026</v>
      </c>
      <c r="R65">
        <v>2119.5702531053621</v>
      </c>
      <c r="S65">
        <v>1933.5146326535023</v>
      </c>
      <c r="T65">
        <v>2044.597324052703</v>
      </c>
      <c r="U65">
        <v>2245.7901303575759</v>
      </c>
      <c r="V65">
        <v>2083.333115361515</v>
      </c>
      <c r="W65">
        <v>2035.0046561685738</v>
      </c>
      <c r="X65">
        <v>2347.8836823414558</v>
      </c>
      <c r="Y65">
        <v>2333.9428295990465</v>
      </c>
      <c r="Z65">
        <v>2371.3082196723876</v>
      </c>
      <c r="AA65">
        <v>2510.657429581926</v>
      </c>
      <c r="AB65">
        <v>2121.815859739525</v>
      </c>
      <c r="AC65">
        <v>2328.1991416411697</v>
      </c>
      <c r="AD65">
        <v>2179.6489127451841</v>
      </c>
      <c r="AE65">
        <v>2225.6156012577771</v>
      </c>
      <c r="AF65">
        <v>2185.4498710674607</v>
      </c>
      <c r="AG65">
        <v>2254.1807222837115</v>
      </c>
      <c r="AH65">
        <v>2195.453448135951</v>
      </c>
    </row>
    <row r="66" spans="1:34" x14ac:dyDescent="0.3">
      <c r="A66" s="56">
        <f ca="1">Exceedance!U66</f>
        <v>48030</v>
      </c>
      <c r="B66" s="1">
        <v>2380.8790079013984</v>
      </c>
      <c r="C66" s="1">
        <v>2374.1713666631704</v>
      </c>
      <c r="D66" s="1">
        <v>2380.4400986010028</v>
      </c>
      <c r="E66">
        <v>2493.6096474576798</v>
      </c>
      <c r="F66">
        <v>2745.2342305749253</v>
      </c>
      <c r="G66">
        <v>2400.9723255952226</v>
      </c>
      <c r="H66">
        <v>2632.5368129069857</v>
      </c>
      <c r="I66">
        <v>2185.2130804672192</v>
      </c>
      <c r="J66">
        <v>2142.9479148029245</v>
      </c>
      <c r="K66">
        <v>1963.9197197803217</v>
      </c>
      <c r="L66">
        <v>1822.9815354924931</v>
      </c>
      <c r="M66">
        <v>1767.7111342198045</v>
      </c>
      <c r="N66">
        <v>2068.981787612704</v>
      </c>
      <c r="O66">
        <v>2132.4980421812397</v>
      </c>
      <c r="P66">
        <v>2180.794280680715</v>
      </c>
      <c r="Q66">
        <v>2064.7477192875199</v>
      </c>
      <c r="R66">
        <v>2345.4062659848373</v>
      </c>
      <c r="S66">
        <v>2040.1696423777537</v>
      </c>
      <c r="T66">
        <v>2547.0761969784312</v>
      </c>
      <c r="U66">
        <v>2158.0391299744592</v>
      </c>
      <c r="V66">
        <v>2042.2114935270099</v>
      </c>
      <c r="W66">
        <v>2190.3297903781904</v>
      </c>
      <c r="X66">
        <v>2353.4406928588455</v>
      </c>
      <c r="Y66">
        <v>2313.7888309867817</v>
      </c>
      <c r="Z66">
        <v>2561.1576811663554</v>
      </c>
      <c r="AA66">
        <v>2548.0506158899602</v>
      </c>
      <c r="AB66">
        <v>2203.291132814159</v>
      </c>
      <c r="AC66">
        <v>2361.6901628619066</v>
      </c>
      <c r="AD66">
        <v>2225.5448591912927</v>
      </c>
      <c r="AE66">
        <v>2174.3745679736148</v>
      </c>
      <c r="AF66">
        <v>2281.0510327482489</v>
      </c>
      <c r="AG66">
        <v>2185.0985243236319</v>
      </c>
      <c r="AH66">
        <v>2134.5431185104999</v>
      </c>
    </row>
    <row r="67" spans="1:34" x14ac:dyDescent="0.3">
      <c r="A67" s="56">
        <f ca="1">Exceedance!U67</f>
        <v>48061</v>
      </c>
      <c r="B67" s="1">
        <v>2358.7679274035399</v>
      </c>
      <c r="C67" s="1">
        <v>2352.0776886555282</v>
      </c>
      <c r="D67" s="1">
        <v>2358.3301496719987</v>
      </c>
      <c r="E67">
        <v>2462.4810387528664</v>
      </c>
      <c r="F67">
        <v>2754.9831503117566</v>
      </c>
      <c r="G67">
        <v>2426.678744317046</v>
      </c>
      <c r="H67">
        <v>2632.6363874719141</v>
      </c>
      <c r="I67">
        <v>2154.9121554617263</v>
      </c>
      <c r="J67">
        <v>2092.2554711915373</v>
      </c>
      <c r="K67">
        <v>1963.6549663298704</v>
      </c>
      <c r="L67">
        <v>1837.0312508381182</v>
      </c>
      <c r="M67">
        <v>1746.0221492524408</v>
      </c>
      <c r="N67">
        <v>2064.6898159938428</v>
      </c>
      <c r="O67">
        <v>2096.8445828325189</v>
      </c>
      <c r="P67">
        <v>2130.2620790980077</v>
      </c>
      <c r="Q67">
        <v>2058.4413472006227</v>
      </c>
      <c r="R67">
        <v>2361.8977566804433</v>
      </c>
      <c r="S67">
        <v>2042.8846291989373</v>
      </c>
      <c r="T67">
        <v>2600.8866031389939</v>
      </c>
      <c r="U67">
        <v>2107.9385087819292</v>
      </c>
      <c r="V67">
        <v>2005.7580430136973</v>
      </c>
      <c r="W67">
        <v>2223.9114487501729</v>
      </c>
      <c r="X67">
        <v>2320.0620465459342</v>
      </c>
      <c r="Y67">
        <v>2295.6072825179567</v>
      </c>
      <c r="Z67">
        <v>2548.4603141160173</v>
      </c>
      <c r="AA67">
        <v>2523.5182243429422</v>
      </c>
      <c r="AB67">
        <v>2221.1014782614325</v>
      </c>
      <c r="AC67">
        <v>2335.7647062210585</v>
      </c>
      <c r="AD67">
        <v>2222.2486959628768</v>
      </c>
      <c r="AE67">
        <v>2127.0165380101889</v>
      </c>
      <c r="AF67">
        <v>2351.9234354431514</v>
      </c>
      <c r="AG67">
        <v>2131.6560018050013</v>
      </c>
      <c r="AH67">
        <v>2088.8974978200704</v>
      </c>
    </row>
    <row r="68" spans="1:34" x14ac:dyDescent="0.3">
      <c r="A68" s="56">
        <f ca="1">Exceedance!U68</f>
        <v>48092</v>
      </c>
      <c r="B68" s="1">
        <v>2330.6982431501983</v>
      </c>
      <c r="C68" s="1">
        <v>2324.0239933971957</v>
      </c>
      <c r="D68" s="1">
        <v>2330.2615114628984</v>
      </c>
      <c r="E68">
        <v>2426.8117301216016</v>
      </c>
      <c r="F68">
        <v>2761.59984890446</v>
      </c>
      <c r="G68">
        <v>2441.5056083178138</v>
      </c>
      <c r="H68">
        <v>2627.054906756226</v>
      </c>
      <c r="I68">
        <v>2135.1192227105889</v>
      </c>
      <c r="J68">
        <v>2046.8022966309832</v>
      </c>
      <c r="K68">
        <v>1966.408640005707</v>
      </c>
      <c r="L68">
        <v>1848.9337736042887</v>
      </c>
      <c r="M68">
        <v>1733.6597305262931</v>
      </c>
      <c r="N68">
        <v>2052.6999546904385</v>
      </c>
      <c r="O68">
        <v>2073.3238166159308</v>
      </c>
      <c r="P68">
        <v>2086.8782237848827</v>
      </c>
      <c r="Q68">
        <v>2047.4877723179134</v>
      </c>
      <c r="R68">
        <v>2366.1784785463756</v>
      </c>
      <c r="S68">
        <v>2047.7868776426251</v>
      </c>
      <c r="T68">
        <v>2612.6250963473135</v>
      </c>
      <c r="U68">
        <v>2060.4898507721823</v>
      </c>
      <c r="V68">
        <v>1973.4308399872984</v>
      </c>
      <c r="W68">
        <v>2256.7935417957792</v>
      </c>
      <c r="X68">
        <v>2283.5335647253924</v>
      </c>
      <c r="Y68">
        <v>2279.5770787170027</v>
      </c>
      <c r="Z68">
        <v>2526.2803962031812</v>
      </c>
      <c r="AA68">
        <v>2498.5352692189908</v>
      </c>
      <c r="AB68">
        <v>2223.5740293722474</v>
      </c>
      <c r="AC68">
        <v>2312.4360043851361</v>
      </c>
      <c r="AD68">
        <v>2219.6917359729173</v>
      </c>
      <c r="AE68">
        <v>2084.7445561874283</v>
      </c>
      <c r="AF68">
        <v>2390.037121400424</v>
      </c>
      <c r="AG68">
        <v>2084.1595104473454</v>
      </c>
      <c r="AH68">
        <v>2048.5665356307322</v>
      </c>
    </row>
    <row r="69" spans="1:34" x14ac:dyDescent="0.3">
      <c r="A69" s="56" t="str">
        <f ca="1">Exceedance!U69</f>
        <v/>
      </c>
      <c r="B69" s="1"/>
      <c r="C69" s="1"/>
      <c r="D69" s="1"/>
    </row>
    <row r="70" spans="1:34" x14ac:dyDescent="0.3">
      <c r="A70" s="56" t="str">
        <f ca="1">Exceedance!U70</f>
        <v/>
      </c>
      <c r="B70" s="1"/>
      <c r="C70" s="1"/>
      <c r="D70" s="1"/>
    </row>
    <row r="71" spans="1:34" x14ac:dyDescent="0.3">
      <c r="A71" s="56" t="str">
        <f ca="1">Exceedance!U71</f>
        <v/>
      </c>
      <c r="B71" s="1"/>
      <c r="C71" s="1"/>
      <c r="D71" s="1"/>
    </row>
    <row r="72" spans="1:34" x14ac:dyDescent="0.3">
      <c r="A72" s="56" t="str">
        <f ca="1">Exceedance!U72</f>
        <v/>
      </c>
      <c r="B72" s="1"/>
      <c r="C72" s="1"/>
      <c r="D72" s="1"/>
    </row>
    <row r="73" spans="1:34" x14ac:dyDescent="0.3">
      <c r="A73" s="56" t="str">
        <f ca="1">Exceedance!U73</f>
        <v/>
      </c>
      <c r="B73" s="1"/>
      <c r="C73" s="1"/>
      <c r="D73" s="1"/>
    </row>
    <row r="74" spans="1:34" x14ac:dyDescent="0.3">
      <c r="A74" s="56" t="str">
        <f ca="1">Exceedance!U74</f>
        <v/>
      </c>
      <c r="B74" s="1"/>
      <c r="C74" s="1"/>
      <c r="D74" s="1"/>
    </row>
    <row r="75" spans="1:34" x14ac:dyDescent="0.3">
      <c r="A75" s="56" t="str">
        <f ca="1">Exceedance!U75</f>
        <v/>
      </c>
      <c r="B75" s="1"/>
      <c r="C75" s="1"/>
      <c r="D75" s="1"/>
    </row>
    <row r="76" spans="1:34" x14ac:dyDescent="0.3">
      <c r="A76" s="56" t="str">
        <f ca="1">Exceedance!U76</f>
        <v/>
      </c>
      <c r="B76" s="1"/>
      <c r="C76" s="1"/>
      <c r="D76" s="1"/>
    </row>
    <row r="77" spans="1:34" x14ac:dyDescent="0.3">
      <c r="A77" s="56" t="str">
        <f ca="1">Exceedance!U77</f>
        <v/>
      </c>
      <c r="B77" s="1"/>
      <c r="C77" s="1"/>
      <c r="D77" s="1"/>
    </row>
    <row r="78" spans="1:34" x14ac:dyDescent="0.3">
      <c r="A78" s="56" t="str">
        <f ca="1">Exceedance!U78</f>
        <v/>
      </c>
      <c r="B78" s="1"/>
      <c r="C78" s="1"/>
      <c r="D78" s="1"/>
    </row>
    <row r="79" spans="1:34" x14ac:dyDescent="0.3">
      <c r="A79" s="56" t="str">
        <f ca="1">Exceedance!U79</f>
        <v/>
      </c>
      <c r="B79" s="1"/>
      <c r="C79" s="1"/>
      <c r="D79" s="1"/>
    </row>
    <row r="80" spans="1:34" x14ac:dyDescent="0.3">
      <c r="A80" s="56" t="str">
        <f ca="1">Exceedance!U80</f>
        <v/>
      </c>
      <c r="B80" s="1"/>
      <c r="C80" s="1"/>
      <c r="D80" s="1"/>
    </row>
    <row r="81" spans="1:4" x14ac:dyDescent="0.3">
      <c r="A81" s="56" t="str">
        <f ca="1">Exceedance!U81</f>
        <v/>
      </c>
      <c r="B81" s="1"/>
      <c r="C81" s="1"/>
      <c r="D81" s="1"/>
    </row>
    <row r="82" spans="1:4" x14ac:dyDescent="0.3">
      <c r="A82" s="56" t="str">
        <f ca="1">Exceedance!U82</f>
        <v/>
      </c>
      <c r="B82" s="1"/>
      <c r="C82" s="1"/>
      <c r="D82" s="1"/>
    </row>
    <row r="83" spans="1:4" x14ac:dyDescent="0.3">
      <c r="A83" s="56" t="str">
        <f ca="1">Exceedance!U83</f>
        <v/>
      </c>
      <c r="B83" s="1"/>
      <c r="C83" s="1"/>
      <c r="D83" s="1"/>
    </row>
    <row r="84" spans="1:4" x14ac:dyDescent="0.3">
      <c r="A84" s="56" t="str">
        <f ca="1">Exceedance!U84</f>
        <v/>
      </c>
      <c r="B84" s="1"/>
      <c r="C84" s="1"/>
      <c r="D84" s="1"/>
    </row>
    <row r="85" spans="1:4" x14ac:dyDescent="0.3">
      <c r="A85" s="56" t="str">
        <f ca="1">Exceedance!U85</f>
        <v/>
      </c>
      <c r="B85" s="1"/>
      <c r="C85" s="1"/>
      <c r="D85" s="1"/>
    </row>
    <row r="86" spans="1:4" x14ac:dyDescent="0.3">
      <c r="A86" s="56" t="str">
        <f ca="1">Exceedance!U86</f>
        <v/>
      </c>
      <c r="B86" s="1"/>
      <c r="C86" s="1"/>
      <c r="D86" s="1"/>
    </row>
    <row r="87" spans="1:4" x14ac:dyDescent="0.3">
      <c r="A87" s="56" t="str">
        <f ca="1">Exceedance!U87</f>
        <v/>
      </c>
      <c r="B87" s="1"/>
      <c r="C87" s="1"/>
      <c r="D87" s="1"/>
    </row>
    <row r="88" spans="1:4" x14ac:dyDescent="0.3">
      <c r="A88" s="56" t="str">
        <f ca="1">Exceedance!U88</f>
        <v/>
      </c>
      <c r="B88" s="1"/>
      <c r="C88" s="1"/>
      <c r="D88" s="1"/>
    </row>
    <row r="89" spans="1:4" x14ac:dyDescent="0.3">
      <c r="A89" s="56" t="str">
        <f ca="1">Exceedance!U89</f>
        <v/>
      </c>
      <c r="B89" s="1"/>
      <c r="C89" s="1"/>
      <c r="D89" s="1"/>
    </row>
    <row r="90" spans="1:4" x14ac:dyDescent="0.3">
      <c r="A90" s="56" t="str">
        <f ca="1">Exceedance!U90</f>
        <v/>
      </c>
      <c r="B90" s="1"/>
      <c r="C90" s="1"/>
      <c r="D90" s="1"/>
    </row>
    <row r="91" spans="1:4" x14ac:dyDescent="0.3">
      <c r="A91" s="56" t="str">
        <f ca="1">Exceedance!U91</f>
        <v/>
      </c>
      <c r="B91" s="1"/>
      <c r="C91" s="1"/>
      <c r="D91" s="1"/>
    </row>
    <row r="92" spans="1:4" x14ac:dyDescent="0.3">
      <c r="A92" s="56" t="str">
        <f ca="1">Exceedance!U92</f>
        <v/>
      </c>
      <c r="B92" s="1"/>
      <c r="C92" s="1"/>
      <c r="D92" s="1"/>
    </row>
    <row r="93" spans="1:4" x14ac:dyDescent="0.3">
      <c r="A93" s="56" t="str">
        <f ca="1">Exceedance!U93</f>
        <v/>
      </c>
      <c r="B93" s="1"/>
      <c r="C93" s="1"/>
      <c r="D93" s="1"/>
    </row>
    <row r="94" spans="1:4" x14ac:dyDescent="0.3">
      <c r="A94" s="56" t="str">
        <f ca="1">Exceedance!U94</f>
        <v/>
      </c>
      <c r="B94" s="1"/>
      <c r="C94" s="1"/>
      <c r="D94" s="1"/>
    </row>
    <row r="95" spans="1:4" x14ac:dyDescent="0.3">
      <c r="A95" s="56" t="str">
        <f ca="1">Exceedance!U95</f>
        <v/>
      </c>
      <c r="B95" s="1"/>
      <c r="C95" s="1"/>
      <c r="D95" s="1"/>
    </row>
    <row r="96" spans="1:4" x14ac:dyDescent="0.3">
      <c r="A96" s="56" t="str">
        <f ca="1">Exceedance!U96</f>
        <v/>
      </c>
      <c r="B96" s="1"/>
      <c r="C96" s="1"/>
      <c r="D96" s="1"/>
    </row>
    <row r="97" spans="1:4" x14ac:dyDescent="0.3">
      <c r="A97" s="56" t="str">
        <f ca="1">Exceedance!U97</f>
        <v/>
      </c>
      <c r="B97" s="1"/>
      <c r="C97" s="1"/>
      <c r="D97" s="1"/>
    </row>
    <row r="98" spans="1:4" x14ac:dyDescent="0.3">
      <c r="A98" s="56" t="str">
        <f ca="1">Exceedance!U98</f>
        <v/>
      </c>
      <c r="B98" s="1"/>
      <c r="C98" s="1"/>
      <c r="D98" s="1"/>
    </row>
    <row r="99" spans="1:4" x14ac:dyDescent="0.3">
      <c r="A99" s="56" t="str">
        <f ca="1">Exceedance!U99</f>
        <v/>
      </c>
      <c r="B99" s="1"/>
      <c r="C99" s="1"/>
      <c r="D99" s="1"/>
    </row>
    <row r="100" spans="1:4" x14ac:dyDescent="0.3">
      <c r="A100" s="56"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E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70">
    <tabColor theme="5" tint="0.59999389629810485"/>
  </sheetPr>
  <dimension ref="A1:AH175"/>
  <sheetViews>
    <sheetView workbookViewId="0">
      <selection activeCell="B4" sqref="B4:AQ175"/>
    </sheetView>
  </sheetViews>
  <sheetFormatPr defaultRowHeight="14.4" x14ac:dyDescent="0.3"/>
  <cols>
    <col min="1" max="1" width="8.5546875" style="79"/>
    <col min="2" max="4" width="9.44140625" style="185"/>
  </cols>
  <sheetData>
    <row r="1" spans="1:34" s="79" customFormat="1" x14ac:dyDescent="0.3">
      <c r="A1" s="54"/>
      <c r="E1" s="855" t="s">
        <v>162</v>
      </c>
      <c r="F1" s="855"/>
      <c r="G1" s="855"/>
      <c r="H1" s="855"/>
      <c r="I1" s="855"/>
      <c r="J1" s="855"/>
      <c r="K1" s="855"/>
      <c r="L1" s="855"/>
      <c r="M1" s="855"/>
      <c r="N1" s="855"/>
      <c r="O1" s="855"/>
      <c r="P1" s="855"/>
      <c r="Q1" s="855"/>
      <c r="R1" s="855"/>
      <c r="S1" s="855"/>
      <c r="T1" s="855"/>
      <c r="U1" s="855"/>
      <c r="V1" s="855"/>
      <c r="W1" s="855"/>
      <c r="X1" s="855"/>
      <c r="Y1" s="855"/>
      <c r="Z1" s="855"/>
      <c r="AA1" s="855"/>
      <c r="AB1" s="855"/>
      <c r="AC1" s="855"/>
      <c r="AD1" s="855"/>
      <c r="AE1" s="855"/>
    </row>
    <row r="2" spans="1:34" s="79" customFormat="1" x14ac:dyDescent="0.3">
      <c r="A2" s="54"/>
      <c r="B2" s="79" t="s">
        <v>288</v>
      </c>
      <c r="C2" s="79" t="s">
        <v>287</v>
      </c>
      <c r="D2" s="79" t="s">
        <v>289</v>
      </c>
      <c r="E2" s="79">
        <v>1991</v>
      </c>
      <c r="F2" s="79">
        <v>1992</v>
      </c>
      <c r="G2" s="79">
        <v>1993</v>
      </c>
      <c r="H2" s="79">
        <v>1994</v>
      </c>
      <c r="I2" s="79">
        <v>1995</v>
      </c>
      <c r="J2" s="79">
        <v>1996</v>
      </c>
      <c r="K2" s="79">
        <v>1997</v>
      </c>
      <c r="L2" s="79">
        <v>1998</v>
      </c>
      <c r="M2" s="79">
        <v>1999</v>
      </c>
      <c r="N2" s="79">
        <v>2000</v>
      </c>
      <c r="O2" s="79">
        <v>2001</v>
      </c>
      <c r="P2" s="79">
        <v>2002</v>
      </c>
      <c r="Q2" s="79">
        <v>2003</v>
      </c>
      <c r="R2" s="79">
        <v>2004</v>
      </c>
      <c r="S2" s="79">
        <v>2005</v>
      </c>
      <c r="T2" s="79">
        <v>2006</v>
      </c>
      <c r="U2" s="79">
        <v>2007</v>
      </c>
      <c r="V2" s="79">
        <v>2008</v>
      </c>
      <c r="W2" s="79">
        <v>2009</v>
      </c>
      <c r="X2" s="79">
        <v>2010</v>
      </c>
      <c r="Y2" s="79">
        <v>2011</v>
      </c>
      <c r="Z2" s="79">
        <v>2012</v>
      </c>
      <c r="AA2" s="79">
        <v>2013</v>
      </c>
      <c r="AB2" s="79">
        <v>2014</v>
      </c>
      <c r="AC2" s="79">
        <v>2015</v>
      </c>
      <c r="AD2" s="79">
        <v>2016</v>
      </c>
      <c r="AE2" s="79">
        <v>2017</v>
      </c>
      <c r="AF2" s="79">
        <v>2018</v>
      </c>
      <c r="AG2" s="79">
        <v>2019</v>
      </c>
      <c r="AH2" s="79">
        <v>2020</v>
      </c>
    </row>
    <row r="3" spans="1:34" s="57" customFormat="1" x14ac:dyDescent="0.3">
      <c r="A3" s="55"/>
      <c r="B3" s="57" t="s">
        <v>323</v>
      </c>
      <c r="C3" s="57" t="s">
        <v>324</v>
      </c>
      <c r="D3" s="57" t="s">
        <v>325</v>
      </c>
      <c r="E3" s="57" t="s">
        <v>326</v>
      </c>
      <c r="F3" s="57" t="s">
        <v>327</v>
      </c>
      <c r="G3" s="57" t="s">
        <v>328</v>
      </c>
      <c r="H3" s="57" t="s">
        <v>329</v>
      </c>
      <c r="I3" s="57" t="s">
        <v>330</v>
      </c>
      <c r="J3" s="57" t="s">
        <v>331</v>
      </c>
      <c r="K3" s="57" t="s">
        <v>332</v>
      </c>
      <c r="L3" s="57" t="s">
        <v>333</v>
      </c>
      <c r="M3" s="57" t="s">
        <v>334</v>
      </c>
      <c r="N3" s="57" t="s">
        <v>335</v>
      </c>
      <c r="O3" s="57" t="s">
        <v>336</v>
      </c>
      <c r="P3" s="57" t="s">
        <v>337</v>
      </c>
      <c r="Q3" s="57" t="s">
        <v>338</v>
      </c>
      <c r="R3" s="57" t="s">
        <v>339</v>
      </c>
      <c r="S3" s="57" t="s">
        <v>340</v>
      </c>
      <c r="T3" s="57" t="s">
        <v>341</v>
      </c>
      <c r="U3" s="57" t="s">
        <v>342</v>
      </c>
      <c r="V3" s="57" t="s">
        <v>343</v>
      </c>
      <c r="W3" s="57" t="s">
        <v>344</v>
      </c>
      <c r="X3" s="57" t="s">
        <v>345</v>
      </c>
      <c r="Y3" s="57" t="s">
        <v>346</v>
      </c>
      <c r="Z3" s="57" t="s">
        <v>347</v>
      </c>
      <c r="AA3" s="57" t="s">
        <v>348</v>
      </c>
      <c r="AB3" s="57" t="s">
        <v>349</v>
      </c>
      <c r="AC3" s="57" t="s">
        <v>350</v>
      </c>
      <c r="AD3" s="57" t="s">
        <v>351</v>
      </c>
      <c r="AE3" s="57" t="s">
        <v>352</v>
      </c>
      <c r="AF3" s="57" t="s">
        <v>353</v>
      </c>
      <c r="AG3" s="57" t="s">
        <v>354</v>
      </c>
      <c r="AH3" s="57" t="s">
        <v>355</v>
      </c>
    </row>
    <row r="4" spans="1:34" x14ac:dyDescent="0.3">
      <c r="A4" s="56">
        <f ca="1">Exceedance!U4</f>
        <v>46143</v>
      </c>
      <c r="B4" s="1">
        <v>95.67797687055058</v>
      </c>
      <c r="C4" s="1">
        <v>83.825077232925807</v>
      </c>
      <c r="D4" s="1">
        <v>95.611242217265158</v>
      </c>
      <c r="E4">
        <v>94.588078908757467</v>
      </c>
      <c r="F4">
        <v>85.951003682673047</v>
      </c>
      <c r="G4">
        <v>92.93148313188739</v>
      </c>
      <c r="H4">
        <v>83.967897158212253</v>
      </c>
      <c r="I4">
        <v>90.961989480102346</v>
      </c>
      <c r="J4">
        <v>91.247737221242105</v>
      </c>
      <c r="K4">
        <v>95.651030224351658</v>
      </c>
      <c r="L4">
        <v>83.477902920030644</v>
      </c>
      <c r="M4">
        <v>95.526296386723629</v>
      </c>
      <c r="N4">
        <v>83.400978733938061</v>
      </c>
      <c r="O4">
        <v>83.942679857823862</v>
      </c>
      <c r="P4">
        <v>83.697320003805402</v>
      </c>
      <c r="Q4">
        <v>83.96192812052378</v>
      </c>
      <c r="R4">
        <v>95.508283732282379</v>
      </c>
      <c r="S4">
        <v>66.283165975018321</v>
      </c>
      <c r="T4">
        <v>83.949572129056747</v>
      </c>
      <c r="U4">
        <v>83.998841423808599</v>
      </c>
      <c r="V4">
        <v>95.60799609830579</v>
      </c>
      <c r="W4">
        <v>95.489369769579</v>
      </c>
      <c r="X4">
        <v>88.456393920805255</v>
      </c>
      <c r="Y4">
        <v>95.567809394478175</v>
      </c>
      <c r="Z4">
        <v>83.902043443967571</v>
      </c>
      <c r="AA4">
        <v>83.923209771886945</v>
      </c>
      <c r="AB4">
        <v>83.343082518071014</v>
      </c>
      <c r="AC4">
        <v>78.561041104434992</v>
      </c>
      <c r="AD4">
        <v>96.180751563930613</v>
      </c>
      <c r="AE4">
        <v>81.151462434010355</v>
      </c>
      <c r="AF4">
        <v>95.761890506789314</v>
      </c>
      <c r="AG4">
        <v>95.618253435583128</v>
      </c>
      <c r="AH4">
        <v>93.774852066052048</v>
      </c>
    </row>
    <row r="5" spans="1:34" x14ac:dyDescent="0.3">
      <c r="A5" s="56">
        <f ca="1">Exceedance!U5</f>
        <v>46174</v>
      </c>
      <c r="B5" s="1">
        <v>44.085982944375033</v>
      </c>
      <c r="C5" s="1">
        <v>39.629204348568983</v>
      </c>
      <c r="D5" s="1">
        <v>38.861231516992753</v>
      </c>
      <c r="E5">
        <v>49.99448579133287</v>
      </c>
      <c r="F5">
        <v>38.952747521300253</v>
      </c>
      <c r="G5">
        <v>48.670052681875276</v>
      </c>
      <c r="H5">
        <v>40.789281782027857</v>
      </c>
      <c r="I5">
        <v>62.011997158059941</v>
      </c>
      <c r="J5">
        <v>39.173049894733772</v>
      </c>
      <c r="K5">
        <v>38.837525705635834</v>
      </c>
      <c r="L5">
        <v>58.26829749210232</v>
      </c>
      <c r="M5">
        <v>38.705060714274651</v>
      </c>
      <c r="N5">
        <v>38.947177745524861</v>
      </c>
      <c r="O5">
        <v>40.684866849335073</v>
      </c>
      <c r="P5">
        <v>39.389236401109336</v>
      </c>
      <c r="Q5">
        <v>39.938790351550139</v>
      </c>
      <c r="R5">
        <v>49.646647240935287</v>
      </c>
      <c r="S5">
        <v>75.362671129617169</v>
      </c>
      <c r="T5">
        <v>40.691388304814339</v>
      </c>
      <c r="U5">
        <v>40.739539027414459</v>
      </c>
      <c r="V5">
        <v>39.066760912434454</v>
      </c>
      <c r="W5">
        <v>43.073021309373743</v>
      </c>
      <c r="X5">
        <v>51.42967787876573</v>
      </c>
      <c r="Y5">
        <v>42.74524213040057</v>
      </c>
      <c r="Z5">
        <v>40.635545527415857</v>
      </c>
      <c r="AA5">
        <v>40.663191129778255</v>
      </c>
      <c r="AB5">
        <v>38.903694975062756</v>
      </c>
      <c r="AC5">
        <v>68.298030309468942</v>
      </c>
      <c r="AD5">
        <v>44.188663855574866</v>
      </c>
      <c r="AE5">
        <v>41.231554198027034</v>
      </c>
      <c r="AF5">
        <v>47.234522022744159</v>
      </c>
      <c r="AG5">
        <v>38.658435899595084</v>
      </c>
      <c r="AH5">
        <v>40.564283228261566</v>
      </c>
    </row>
    <row r="6" spans="1:34" x14ac:dyDescent="0.3">
      <c r="A6" s="56">
        <f ca="1">Exceedance!U6</f>
        <v>46204</v>
      </c>
      <c r="B6" s="1">
        <v>64.456862787856409</v>
      </c>
      <c r="C6" s="1">
        <v>40.422119651205733</v>
      </c>
      <c r="D6" s="1">
        <v>46.399968649465684</v>
      </c>
      <c r="E6">
        <v>52.027014465460447</v>
      </c>
      <c r="F6">
        <v>44.510497276807008</v>
      </c>
      <c r="G6">
        <v>53.349375333321966</v>
      </c>
      <c r="H6">
        <v>42.484787934229018</v>
      </c>
      <c r="I6">
        <v>54.906620300281531</v>
      </c>
      <c r="J6">
        <v>50.227117809867416</v>
      </c>
      <c r="K6">
        <v>47.804163643088664</v>
      </c>
      <c r="L6">
        <v>52.043100005382087</v>
      </c>
      <c r="M6">
        <v>44.818529295672562</v>
      </c>
      <c r="N6">
        <v>40.756474806388866</v>
      </c>
      <c r="O6">
        <v>42.459983960683985</v>
      </c>
      <c r="P6">
        <v>40.423488507602976</v>
      </c>
      <c r="Q6">
        <v>42.370965869886966</v>
      </c>
      <c r="R6">
        <v>50.302234039318868</v>
      </c>
      <c r="S6">
        <v>49.148079208268442</v>
      </c>
      <c r="T6">
        <v>42.4633031628914</v>
      </c>
      <c r="U6">
        <v>42.513419711795336</v>
      </c>
      <c r="V6">
        <v>45.192961987142681</v>
      </c>
      <c r="W6">
        <v>47.921232864041315</v>
      </c>
      <c r="X6">
        <v>52.329699733033245</v>
      </c>
      <c r="Y6">
        <v>49.471944527088183</v>
      </c>
      <c r="Z6">
        <v>42.398003799150807</v>
      </c>
      <c r="AA6">
        <v>42.431460499941203</v>
      </c>
      <c r="AB6">
        <v>49.381006327172507</v>
      </c>
      <c r="AC6">
        <v>54.272182001170286</v>
      </c>
      <c r="AD6">
        <v>65.829180636334385</v>
      </c>
      <c r="AE6">
        <v>41.051464859719886</v>
      </c>
      <c r="AF6">
        <v>48.425828488066323</v>
      </c>
      <c r="AG6">
        <v>44.135781868327946</v>
      </c>
      <c r="AH6">
        <v>42.358508922950215</v>
      </c>
    </row>
    <row r="7" spans="1:34" x14ac:dyDescent="0.3">
      <c r="A7" s="56">
        <f ca="1">Exceedance!U7</f>
        <v>46235</v>
      </c>
      <c r="B7" s="1">
        <v>61.617945636063894</v>
      </c>
      <c r="C7" s="1">
        <v>40.093082697701831</v>
      </c>
      <c r="D7" s="1">
        <v>44.521596104639357</v>
      </c>
      <c r="E7">
        <v>49.856884303448744</v>
      </c>
      <c r="F7">
        <v>42.689638369789002</v>
      </c>
      <c r="G7">
        <v>51.147029290707756</v>
      </c>
      <c r="H7">
        <v>40.175474281291656</v>
      </c>
      <c r="I7">
        <v>61.12307266532045</v>
      </c>
      <c r="J7">
        <v>48.134974332404248</v>
      </c>
      <c r="K7">
        <v>45.880613058881963</v>
      </c>
      <c r="L7">
        <v>49.815494572073035</v>
      </c>
      <c r="M7">
        <v>43.009581415752479</v>
      </c>
      <c r="N7">
        <v>40.217163195777403</v>
      </c>
      <c r="O7">
        <v>40.159274627621109</v>
      </c>
      <c r="P7">
        <v>40.119081273981543</v>
      </c>
      <c r="Q7">
        <v>40.661341980855319</v>
      </c>
      <c r="R7">
        <v>48.198639179587346</v>
      </c>
      <c r="S7">
        <v>47.094655196282666</v>
      </c>
      <c r="T7">
        <v>40.158234777132677</v>
      </c>
      <c r="U7">
        <v>40.207285918157034</v>
      </c>
      <c r="V7">
        <v>43.358098427877593</v>
      </c>
      <c r="W7">
        <v>45.900498362499974</v>
      </c>
      <c r="X7">
        <v>50.097675347421323</v>
      </c>
      <c r="Y7">
        <v>47.400494343683519</v>
      </c>
      <c r="Z7">
        <v>40.092760908255705</v>
      </c>
      <c r="AA7">
        <v>40.125829533244548</v>
      </c>
      <c r="AB7">
        <v>47.339432464430338</v>
      </c>
      <c r="AC7">
        <v>51.946268723112212</v>
      </c>
      <c r="AD7">
        <v>65.417832885710922</v>
      </c>
      <c r="AE7">
        <v>40.126414568451985</v>
      </c>
      <c r="AF7">
        <v>46.433200370582753</v>
      </c>
      <c r="AG7">
        <v>45.714292584576889</v>
      </c>
      <c r="AH7">
        <v>40.116651716119421</v>
      </c>
    </row>
    <row r="8" spans="1:34" x14ac:dyDescent="0.3">
      <c r="A8" s="56">
        <f ca="1">Exceedance!U8</f>
        <v>46266</v>
      </c>
      <c r="B8" s="1">
        <v>56.899465056822393</v>
      </c>
      <c r="C8" s="1">
        <v>38.585486180240785</v>
      </c>
      <c r="D8" s="1">
        <v>41.297588092111376</v>
      </c>
      <c r="E8">
        <v>46.173909462059434</v>
      </c>
      <c r="F8">
        <v>39.617142808904667</v>
      </c>
      <c r="G8">
        <v>47.361352428500389</v>
      </c>
      <c r="H8">
        <v>38.662891311034535</v>
      </c>
      <c r="I8">
        <v>56.447453360839134</v>
      </c>
      <c r="J8">
        <v>44.595429043726277</v>
      </c>
      <c r="K8">
        <v>40.33145586871678</v>
      </c>
      <c r="L8">
        <v>46.133391767412924</v>
      </c>
      <c r="M8">
        <v>39.918827225176592</v>
      </c>
      <c r="N8">
        <v>38.736499609458377</v>
      </c>
      <c r="O8">
        <v>38.648768778385339</v>
      </c>
      <c r="P8">
        <v>38.648075841038604</v>
      </c>
      <c r="Q8">
        <v>38.683559931725547</v>
      </c>
      <c r="R8">
        <v>44.661559371592659</v>
      </c>
      <c r="S8">
        <v>43.648381540137557</v>
      </c>
      <c r="T8">
        <v>38.646850183392125</v>
      </c>
      <c r="U8">
        <v>38.697239634868765</v>
      </c>
      <c r="V8">
        <v>40.239463347181328</v>
      </c>
      <c r="W8">
        <v>42.55430648800467</v>
      </c>
      <c r="X8">
        <v>46.392069302853251</v>
      </c>
      <c r="Y8">
        <v>43.928536724625502</v>
      </c>
      <c r="Z8">
        <v>38.579364720646538</v>
      </c>
      <c r="AA8">
        <v>38.613813553094197</v>
      </c>
      <c r="AB8">
        <v>43.86954408498827</v>
      </c>
      <c r="AC8">
        <v>48.070997796981835</v>
      </c>
      <c r="AD8">
        <v>62.712728811977982</v>
      </c>
      <c r="AE8">
        <v>38.619559732405826</v>
      </c>
      <c r="AF8">
        <v>43.039054650351439</v>
      </c>
      <c r="AG8">
        <v>42.389379957662527</v>
      </c>
      <c r="AH8">
        <v>38.677974804974937</v>
      </c>
    </row>
    <row r="9" spans="1:34" x14ac:dyDescent="0.3">
      <c r="A9" s="56">
        <f ca="1">Exceedance!U9</f>
        <v>46296</v>
      </c>
      <c r="B9" s="1">
        <v>45.455747738212189</v>
      </c>
      <c r="C9" s="1">
        <v>44.944929503707975</v>
      </c>
      <c r="D9" s="1">
        <v>45.114314071562987</v>
      </c>
      <c r="E9">
        <v>45.35425039649666</v>
      </c>
      <c r="F9">
        <v>45.087889113418385</v>
      </c>
      <c r="G9">
        <v>45.455804547315864</v>
      </c>
      <c r="H9">
        <v>45.052062114109212</v>
      </c>
      <c r="I9">
        <v>45.552333965694309</v>
      </c>
      <c r="J9">
        <v>45.116373623293335</v>
      </c>
      <c r="K9">
        <v>45.216645588780004</v>
      </c>
      <c r="L9">
        <v>45.421343046471584</v>
      </c>
      <c r="M9">
        <v>45.296355051975752</v>
      </c>
      <c r="N9">
        <v>45.182147231896629</v>
      </c>
      <c r="O9">
        <v>45.011528637339595</v>
      </c>
      <c r="P9">
        <v>45.078059957796789</v>
      </c>
      <c r="Q9">
        <v>45.091932286638958</v>
      </c>
      <c r="R9">
        <v>45.152029327787055</v>
      </c>
      <c r="S9">
        <v>45.311134572016663</v>
      </c>
      <c r="T9">
        <v>45.015602152527165</v>
      </c>
      <c r="U9">
        <v>45.087336838965591</v>
      </c>
      <c r="V9">
        <v>45.169231046203649</v>
      </c>
      <c r="W9">
        <v>45.470141044050841</v>
      </c>
      <c r="X9">
        <v>45.223251025925698</v>
      </c>
      <c r="Y9">
        <v>45.247505211519545</v>
      </c>
      <c r="Z9">
        <v>44.944021169542616</v>
      </c>
      <c r="AA9">
        <v>44.993213653726592</v>
      </c>
      <c r="AB9">
        <v>45.114673799574796</v>
      </c>
      <c r="AC9">
        <v>47.822675071386335</v>
      </c>
      <c r="AD9">
        <v>57.790898078015822</v>
      </c>
      <c r="AE9">
        <v>45.03918612736004</v>
      </c>
      <c r="AF9">
        <v>45.033574758159986</v>
      </c>
      <c r="AG9">
        <v>45.224139216073382</v>
      </c>
      <c r="AH9">
        <v>45.119767861276252</v>
      </c>
    </row>
    <row r="10" spans="1:34" x14ac:dyDescent="0.3">
      <c r="A10" s="56">
        <f ca="1">Exceedance!U10</f>
        <v>46327</v>
      </c>
      <c r="B10" s="1">
        <v>40.618863219312296</v>
      </c>
      <c r="C10" s="1">
        <v>40.063493817331981</v>
      </c>
      <c r="D10" s="1">
        <v>40.266970586716027</v>
      </c>
      <c r="E10">
        <v>40.493056969657523</v>
      </c>
      <c r="F10">
        <v>40.20737743552025</v>
      </c>
      <c r="G10">
        <v>40.586304308752524</v>
      </c>
      <c r="H10">
        <v>40.183943256446042</v>
      </c>
      <c r="I10">
        <v>40.68810081949114</v>
      </c>
      <c r="J10">
        <v>40.267501791705591</v>
      </c>
      <c r="K10">
        <v>40.37593669822266</v>
      </c>
      <c r="L10">
        <v>40.555799585600688</v>
      </c>
      <c r="M10">
        <v>40.4178144914098</v>
      </c>
      <c r="N10">
        <v>40.315787568888652</v>
      </c>
      <c r="O10">
        <v>40.0998840048291</v>
      </c>
      <c r="P10">
        <v>40.219085324946512</v>
      </c>
      <c r="Q10">
        <v>40.223552653422651</v>
      </c>
      <c r="R10">
        <v>40.342681114046435</v>
      </c>
      <c r="S10">
        <v>40.438235732365037</v>
      </c>
      <c r="T10">
        <v>40.114401314287875</v>
      </c>
      <c r="U10">
        <v>40.193571326721468</v>
      </c>
      <c r="V10">
        <v>40.307916778933667</v>
      </c>
      <c r="W10">
        <v>40.590007500587653</v>
      </c>
      <c r="X10">
        <v>40.352951563233312</v>
      </c>
      <c r="Y10">
        <v>40.396965351298377</v>
      </c>
      <c r="Z10">
        <v>40.068506307687279</v>
      </c>
      <c r="AA10">
        <v>40.121617385913737</v>
      </c>
      <c r="AB10">
        <v>40.355434772193277</v>
      </c>
      <c r="AC10">
        <v>40.440902474329214</v>
      </c>
      <c r="AD10">
        <v>54.139146889249176</v>
      </c>
      <c r="AE10">
        <v>40.20799540933951</v>
      </c>
      <c r="AF10">
        <v>40.177878710163725</v>
      </c>
      <c r="AG10">
        <v>40.363544223130233</v>
      </c>
      <c r="AH10">
        <v>40.244120677339076</v>
      </c>
    </row>
    <row r="11" spans="1:34" x14ac:dyDescent="0.3">
      <c r="A11" s="56">
        <f ca="1">Exceedance!U11</f>
        <v>46357</v>
      </c>
      <c r="B11" s="1">
        <v>47.86036380673383</v>
      </c>
      <c r="C11" s="1">
        <v>41.102508056271759</v>
      </c>
      <c r="D11" s="1">
        <v>41.342592613449618</v>
      </c>
      <c r="E11">
        <v>41.59380136637705</v>
      </c>
      <c r="F11">
        <v>41.250663721228364</v>
      </c>
      <c r="G11">
        <v>41.677037145312241</v>
      </c>
      <c r="H11">
        <v>41.243613112181748</v>
      </c>
      <c r="I11">
        <v>45.663161441065675</v>
      </c>
      <c r="J11">
        <v>41.358595278117079</v>
      </c>
      <c r="K11">
        <v>41.441211150193446</v>
      </c>
      <c r="L11">
        <v>41.648909918350512</v>
      </c>
      <c r="M11">
        <v>41.484351687756579</v>
      </c>
      <c r="N11">
        <v>41.368209810209393</v>
      </c>
      <c r="O11">
        <v>41.107480442605301</v>
      </c>
      <c r="P11">
        <v>41.269119117858466</v>
      </c>
      <c r="Q11">
        <v>41.28245870962283</v>
      </c>
      <c r="R11">
        <v>41.459190482638178</v>
      </c>
      <c r="S11">
        <v>41.51241681848542</v>
      </c>
      <c r="T11">
        <v>41.132068899313438</v>
      </c>
      <c r="U11">
        <v>41.219427723349277</v>
      </c>
      <c r="V11">
        <v>41.380182918219418</v>
      </c>
      <c r="W11">
        <v>41.675840528882375</v>
      </c>
      <c r="X11">
        <v>41.422367270531495</v>
      </c>
      <c r="Y11">
        <v>41.487899693302573</v>
      </c>
      <c r="Z11">
        <v>41.104378579897165</v>
      </c>
      <c r="AA11">
        <v>41.161098153894173</v>
      </c>
      <c r="AB11">
        <v>41.463579586638929</v>
      </c>
      <c r="AC11">
        <v>41.53142623831404</v>
      </c>
      <c r="AD11">
        <v>49.840164075332645</v>
      </c>
      <c r="AE11">
        <v>41.277930484705735</v>
      </c>
      <c r="AF11">
        <v>41.230934331444644</v>
      </c>
      <c r="AG11">
        <v>41.432749927265895</v>
      </c>
      <c r="AH11">
        <v>41.29446195953691</v>
      </c>
    </row>
    <row r="12" spans="1:34" x14ac:dyDescent="0.3">
      <c r="A12" s="56">
        <f ca="1">Exceedance!U12</f>
        <v>46388</v>
      </c>
      <c r="B12" s="1">
        <v>55.77192108202108</v>
      </c>
      <c r="C12" s="1">
        <v>40.907442245478549</v>
      </c>
      <c r="D12" s="1">
        <v>41.181396034468719</v>
      </c>
      <c r="E12">
        <v>41.43338284979005</v>
      </c>
      <c r="F12">
        <v>41.047793347540079</v>
      </c>
      <c r="G12">
        <v>41.507969381837384</v>
      </c>
      <c r="H12">
        <v>41.057161466438082</v>
      </c>
      <c r="I12">
        <v>55.74217582417414</v>
      </c>
      <c r="J12">
        <v>41.224145195381006</v>
      </c>
      <c r="K12">
        <v>41.254470467802697</v>
      </c>
      <c r="L12">
        <v>41.485330019157402</v>
      </c>
      <c r="M12">
        <v>41.296423677761467</v>
      </c>
      <c r="N12">
        <v>41.168238437590766</v>
      </c>
      <c r="O12">
        <v>40.870861503878672</v>
      </c>
      <c r="P12">
        <v>41.072140784218547</v>
      </c>
      <c r="Q12">
        <v>41.0921452166411</v>
      </c>
      <c r="R12">
        <v>41.304677375578272</v>
      </c>
      <c r="S12">
        <v>41.334077120818534</v>
      </c>
      <c r="T12">
        <v>40.902937677347602</v>
      </c>
      <c r="U12">
        <v>40.992663333591466</v>
      </c>
      <c r="V12">
        <v>41.201549542789365</v>
      </c>
      <c r="W12">
        <v>41.505156450066742</v>
      </c>
      <c r="X12">
        <v>41.242856859570921</v>
      </c>
      <c r="Y12">
        <v>41.326774540528355</v>
      </c>
      <c r="Z12">
        <v>40.896033928331832</v>
      </c>
      <c r="AA12">
        <v>40.951804706292094</v>
      </c>
      <c r="AB12">
        <v>41.32484067738617</v>
      </c>
      <c r="AC12">
        <v>41.367569999299526</v>
      </c>
      <c r="AD12">
        <v>67.298611154054583</v>
      </c>
      <c r="AE12">
        <v>41.100665257683033</v>
      </c>
      <c r="AF12">
        <v>41.034154254332101</v>
      </c>
      <c r="AG12">
        <v>41.251918207848597</v>
      </c>
      <c r="AH12">
        <v>41.096553364926407</v>
      </c>
    </row>
    <row r="13" spans="1:34" x14ac:dyDescent="0.3">
      <c r="A13" s="56">
        <f ca="1">Exceedance!U13</f>
        <v>46419</v>
      </c>
      <c r="B13" s="1">
        <v>47.44790066026615</v>
      </c>
      <c r="C13" s="1">
        <v>47.096696450673534</v>
      </c>
      <c r="D13" s="1">
        <v>47.449012668326141</v>
      </c>
      <c r="E13">
        <v>51.105835248636502</v>
      </c>
      <c r="F13">
        <v>50.862467654070166</v>
      </c>
      <c r="G13">
        <v>51.41198868645133</v>
      </c>
      <c r="H13">
        <v>47.06032816526541</v>
      </c>
      <c r="I13">
        <v>47.293745170670746</v>
      </c>
      <c r="J13">
        <v>49.749989035588534</v>
      </c>
      <c r="K13">
        <v>49.17946579913346</v>
      </c>
      <c r="L13">
        <v>49.21483173455352</v>
      </c>
      <c r="M13">
        <v>46.997761870112626</v>
      </c>
      <c r="N13">
        <v>51.063591712767</v>
      </c>
      <c r="O13">
        <v>42.258383114646939</v>
      </c>
      <c r="P13">
        <v>47.634346024964003</v>
      </c>
      <c r="Q13">
        <v>50.398531645147898</v>
      </c>
      <c r="R13">
        <v>47.403977347792221</v>
      </c>
      <c r="S13">
        <v>50.52492100774441</v>
      </c>
      <c r="T13">
        <v>48.398417368562207</v>
      </c>
      <c r="U13">
        <v>41.855912046527116</v>
      </c>
      <c r="V13">
        <v>49.221014498272993</v>
      </c>
      <c r="W13">
        <v>42.771128554724775</v>
      </c>
      <c r="X13">
        <v>49.708856709349597</v>
      </c>
      <c r="Y13">
        <v>50.34156540339152</v>
      </c>
      <c r="Z13">
        <v>41.902436038372365</v>
      </c>
      <c r="AA13">
        <v>49.195942324028543</v>
      </c>
      <c r="AB13">
        <v>43.476958402515024</v>
      </c>
      <c r="AC13">
        <v>49.361978451158322</v>
      </c>
      <c r="AD13">
        <v>60.437973012283926</v>
      </c>
      <c r="AE13">
        <v>47.911474148416765</v>
      </c>
      <c r="AF13">
        <v>50.63782411552441</v>
      </c>
      <c r="AG13">
        <v>50.46458187527297</v>
      </c>
      <c r="AH13">
        <v>41.328967375469858</v>
      </c>
    </row>
    <row r="14" spans="1:34" x14ac:dyDescent="0.3">
      <c r="A14" s="56">
        <f ca="1">Exceedance!U14</f>
        <v>46447</v>
      </c>
      <c r="B14" s="1">
        <v>53.696759704106505</v>
      </c>
      <c r="C14" s="1">
        <v>38.588330622325991</v>
      </c>
      <c r="D14" s="1">
        <v>38.921806458008206</v>
      </c>
      <c r="E14">
        <v>39.162390560599967</v>
      </c>
      <c r="F14">
        <v>38.688366793894168</v>
      </c>
      <c r="G14">
        <v>39.183845017313416</v>
      </c>
      <c r="H14">
        <v>38.778285182390853</v>
      </c>
      <c r="I14">
        <v>42.499213060919921</v>
      </c>
      <c r="J14">
        <v>38.984228915090668</v>
      </c>
      <c r="K14">
        <v>38.915202713595072</v>
      </c>
      <c r="L14">
        <v>39.164641203665141</v>
      </c>
      <c r="M14">
        <v>38.960413696718938</v>
      </c>
      <c r="N14">
        <v>38.780508669287784</v>
      </c>
      <c r="O14">
        <v>38.493384607723719</v>
      </c>
      <c r="P14">
        <v>38.731775183012836</v>
      </c>
      <c r="Q14">
        <v>38.747842306096736</v>
      </c>
      <c r="R14">
        <v>39.034704594388295</v>
      </c>
      <c r="S14">
        <v>38.982130229644049</v>
      </c>
      <c r="T14">
        <v>38.503451245811291</v>
      </c>
      <c r="U14">
        <v>38.628490046555704</v>
      </c>
      <c r="V14">
        <v>38.869262989919498</v>
      </c>
      <c r="W14">
        <v>39.21018286609781</v>
      </c>
      <c r="X14">
        <v>38.896103302943175</v>
      </c>
      <c r="Y14">
        <v>39.012482721274502</v>
      </c>
      <c r="Z14">
        <v>38.581847639001985</v>
      </c>
      <c r="AA14">
        <v>38.578889122802131</v>
      </c>
      <c r="AB14">
        <v>39.120813797247472</v>
      </c>
      <c r="AC14">
        <v>39.078445395294786</v>
      </c>
      <c r="AD14">
        <v>68.453845582125467</v>
      </c>
      <c r="AE14">
        <v>38.786804910197567</v>
      </c>
      <c r="AF14">
        <v>38.656173925370574</v>
      </c>
      <c r="AG14">
        <v>38.919288434254874</v>
      </c>
      <c r="AH14">
        <v>38.80095810638538</v>
      </c>
    </row>
    <row r="15" spans="1:34" x14ac:dyDescent="0.3">
      <c r="A15" s="56">
        <f ca="1">Exceedance!U15</f>
        <v>46478</v>
      </c>
      <c r="B15" s="1">
        <v>51.808633693627584</v>
      </c>
      <c r="C15" s="1">
        <v>37.193210090036906</v>
      </c>
      <c r="D15" s="1">
        <v>37.58770794594853</v>
      </c>
      <c r="E15">
        <v>37.80639027759419</v>
      </c>
      <c r="F15">
        <v>37.427582017261123</v>
      </c>
      <c r="G15">
        <v>37.824028373354082</v>
      </c>
      <c r="H15">
        <v>37.422062690660248</v>
      </c>
      <c r="I15">
        <v>41.063220320960134</v>
      </c>
      <c r="J15">
        <v>37.684129561383926</v>
      </c>
      <c r="K15">
        <v>37.606728818595364</v>
      </c>
      <c r="L15">
        <v>37.789901185241781</v>
      </c>
      <c r="M15">
        <v>37.567518708578632</v>
      </c>
      <c r="N15">
        <v>37.375912390631996</v>
      </c>
      <c r="O15">
        <v>55.660676073917159</v>
      </c>
      <c r="P15">
        <v>37.315440341933581</v>
      </c>
      <c r="Q15">
        <v>39.772540012547815</v>
      </c>
      <c r="R15">
        <v>37.711742777366084</v>
      </c>
      <c r="S15">
        <v>37.641655258056218</v>
      </c>
      <c r="T15">
        <v>37.059934618493969</v>
      </c>
      <c r="U15">
        <v>37.16971074365317</v>
      </c>
      <c r="V15">
        <v>37.525905699333279</v>
      </c>
      <c r="W15">
        <v>37.7609084767616</v>
      </c>
      <c r="X15">
        <v>37.658787709046273</v>
      </c>
      <c r="Y15">
        <v>37.670923673090208</v>
      </c>
      <c r="Z15">
        <v>37.130037126670992</v>
      </c>
      <c r="AA15">
        <v>37.195481119226777</v>
      </c>
      <c r="AB15">
        <v>37.753618104593009</v>
      </c>
      <c r="AC15">
        <v>37.781198979994507</v>
      </c>
      <c r="AD15">
        <v>81.97885557837192</v>
      </c>
      <c r="AE15">
        <v>37.404474571049398</v>
      </c>
      <c r="AF15">
        <v>37.468898899829632</v>
      </c>
      <c r="AG15">
        <v>37.599233437057336</v>
      </c>
      <c r="AH15">
        <v>37.390194016192964</v>
      </c>
    </row>
    <row r="16" spans="1:34" x14ac:dyDescent="0.3">
      <c r="A16" s="56">
        <f ca="1">Exceedance!U16</f>
        <v>46508</v>
      </c>
      <c r="B16" s="1">
        <v>87.387914008169005</v>
      </c>
      <c r="C16" s="1">
        <v>41.214138324253419</v>
      </c>
      <c r="D16" s="1">
        <v>68.86697555342063</v>
      </c>
      <c r="E16">
        <v>44.142519589413951</v>
      </c>
      <c r="F16">
        <v>83.211223564387979</v>
      </c>
      <c r="G16">
        <v>48.95503338797154</v>
      </c>
      <c r="H16">
        <v>39.32951081083673</v>
      </c>
      <c r="I16">
        <v>87.044568074421903</v>
      </c>
      <c r="J16">
        <v>87.867349959579812</v>
      </c>
      <c r="K16">
        <v>63.91933902933151</v>
      </c>
      <c r="L16">
        <v>83.787757094628375</v>
      </c>
      <c r="M16">
        <v>50.887474087359216</v>
      </c>
      <c r="N16">
        <v>27.271310621927345</v>
      </c>
      <c r="O16">
        <v>27.564088690808912</v>
      </c>
      <c r="P16">
        <v>50.431445169519939</v>
      </c>
      <c r="Q16">
        <v>60.077505190898705</v>
      </c>
      <c r="R16">
        <v>87.060672867277873</v>
      </c>
      <c r="S16">
        <v>65.628025753637701</v>
      </c>
      <c r="T16">
        <v>33.911608299600474</v>
      </c>
      <c r="U16">
        <v>83.66536908338233</v>
      </c>
      <c r="V16">
        <v>84.896278924311531</v>
      </c>
      <c r="W16">
        <v>15.583387649526484</v>
      </c>
      <c r="X16">
        <v>87.169347591244218</v>
      </c>
      <c r="Y16">
        <v>44.194124588805437</v>
      </c>
      <c r="Z16">
        <v>31.505074577358666</v>
      </c>
      <c r="AA16">
        <v>84.163367096788605</v>
      </c>
      <c r="AB16">
        <v>62.266346060697401</v>
      </c>
      <c r="AC16">
        <v>87.856761492963884</v>
      </c>
      <c r="AD16">
        <v>84.366278465462898</v>
      </c>
      <c r="AE16">
        <v>41.525325013291898</v>
      </c>
      <c r="AF16">
        <v>59.062631769228595</v>
      </c>
      <c r="AG16">
        <v>62.645054183655731</v>
      </c>
      <c r="AH16">
        <v>50.778630374936739</v>
      </c>
    </row>
    <row r="17" spans="1:34" x14ac:dyDescent="0.3">
      <c r="A17" s="56">
        <f ca="1">Exceedance!U17</f>
        <v>46539</v>
      </c>
      <c r="B17" s="1">
        <v>84.633711620739248</v>
      </c>
      <c r="C17" s="1">
        <v>32.414779760706168</v>
      </c>
      <c r="D17" s="1">
        <v>26.478836358933005</v>
      </c>
      <c r="E17">
        <v>15.087549262865076</v>
      </c>
      <c r="F17">
        <v>83.735199755782986</v>
      </c>
      <c r="G17">
        <v>16.627951576643863</v>
      </c>
      <c r="H17">
        <v>82.917267299376391</v>
      </c>
      <c r="I17">
        <v>50.335768224661422</v>
      </c>
      <c r="J17">
        <v>86.464603889412174</v>
      </c>
      <c r="K17">
        <v>83.35121296238782</v>
      </c>
      <c r="L17">
        <v>85.60124025307779</v>
      </c>
      <c r="M17">
        <v>14.942011909446135</v>
      </c>
      <c r="N17">
        <v>33.653786948532392</v>
      </c>
      <c r="O17">
        <v>18.758356196480026</v>
      </c>
      <c r="P17">
        <v>14.793444827604656</v>
      </c>
      <c r="Q17">
        <v>14.85779741929632</v>
      </c>
      <c r="R17">
        <v>72.930724650539787</v>
      </c>
      <c r="S17">
        <v>23.326061596308811</v>
      </c>
      <c r="T17">
        <v>14.816158210973903</v>
      </c>
      <c r="U17">
        <v>34.69369590786301</v>
      </c>
      <c r="V17">
        <v>33.453291811749459</v>
      </c>
      <c r="W17">
        <v>83.309267808159518</v>
      </c>
      <c r="X17">
        <v>83.626908144600662</v>
      </c>
      <c r="Y17">
        <v>28.160800831006799</v>
      </c>
      <c r="Z17">
        <v>14.731130417266778</v>
      </c>
      <c r="AA17">
        <v>62.494260075983739</v>
      </c>
      <c r="AB17">
        <v>25.446961085895559</v>
      </c>
      <c r="AC17">
        <v>60.807876604967888</v>
      </c>
      <c r="AD17">
        <v>73.857063093018695</v>
      </c>
      <c r="AE17">
        <v>48.673256641914499</v>
      </c>
      <c r="AF17">
        <v>83.330404962270791</v>
      </c>
      <c r="AG17">
        <v>24.992755048658633</v>
      </c>
      <c r="AH17">
        <v>30.970523597474322</v>
      </c>
    </row>
    <row r="18" spans="1:34" x14ac:dyDescent="0.3">
      <c r="A18" s="56">
        <f ca="1">Exceedance!U18</f>
        <v>46569</v>
      </c>
      <c r="B18" s="1">
        <v>31.479728001784544</v>
      </c>
      <c r="C18" s="1">
        <v>19.71697013630008</v>
      </c>
      <c r="D18" s="1">
        <v>27.031800211378108</v>
      </c>
      <c r="E18">
        <v>19.901739164274275</v>
      </c>
      <c r="F18">
        <v>32.989608583764493</v>
      </c>
      <c r="G18">
        <v>24.42375876534852</v>
      </c>
      <c r="H18">
        <v>40.426535879225817</v>
      </c>
      <c r="I18">
        <v>38.927451755744471</v>
      </c>
      <c r="J18">
        <v>50.373453238290267</v>
      </c>
      <c r="K18">
        <v>31.271833474921511</v>
      </c>
      <c r="L18">
        <v>43.24257405443084</v>
      </c>
      <c r="M18">
        <v>18.002015031835992</v>
      </c>
      <c r="N18">
        <v>15.359852694043338</v>
      </c>
      <c r="O18">
        <v>16.20773159294502</v>
      </c>
      <c r="P18">
        <v>17.324307670485908</v>
      </c>
      <c r="Q18">
        <v>29.121208918265207</v>
      </c>
      <c r="R18">
        <v>29.759347005416544</v>
      </c>
      <c r="S18">
        <v>23.421924784085846</v>
      </c>
      <c r="T18">
        <v>15.275876049766845</v>
      </c>
      <c r="U18">
        <v>17.299992086120199</v>
      </c>
      <c r="V18">
        <v>26.297548286328659</v>
      </c>
      <c r="W18">
        <v>20.293596609889089</v>
      </c>
      <c r="X18">
        <v>63.610503647099037</v>
      </c>
      <c r="Y18">
        <v>19.827487898290194</v>
      </c>
      <c r="Z18">
        <v>15.185417887509416</v>
      </c>
      <c r="AA18">
        <v>28.803285224227857</v>
      </c>
      <c r="AB18">
        <v>27.87768805977294</v>
      </c>
      <c r="AC18">
        <v>53.344482792514931</v>
      </c>
      <c r="AD18">
        <v>48.60046193891278</v>
      </c>
      <c r="AE18">
        <v>35.329234979928891</v>
      </c>
      <c r="AF18">
        <v>23.867078355983114</v>
      </c>
      <c r="AG18">
        <v>24.405321922063706</v>
      </c>
      <c r="AH18">
        <v>22.469909646508242</v>
      </c>
    </row>
    <row r="19" spans="1:34" x14ac:dyDescent="0.3">
      <c r="A19" s="56">
        <f ca="1">Exceedance!U19</f>
        <v>46600</v>
      </c>
      <c r="B19" s="1">
        <v>30.984821690468447</v>
      </c>
      <c r="C19" s="1">
        <v>18.279911747048434</v>
      </c>
      <c r="D19" s="1">
        <v>32.167833016996823</v>
      </c>
      <c r="E19">
        <v>18.415309803555399</v>
      </c>
      <c r="F19">
        <v>32.621292390549037</v>
      </c>
      <c r="G19">
        <v>22.725042986099499</v>
      </c>
      <c r="H19">
        <v>38.846455785099849</v>
      </c>
      <c r="I19">
        <v>38.416244531003819</v>
      </c>
      <c r="J19">
        <v>49.888391860653208</v>
      </c>
      <c r="K19">
        <v>30.800478240560288</v>
      </c>
      <c r="L19">
        <v>45.388134709210235</v>
      </c>
      <c r="M19">
        <v>16.644797554406313</v>
      </c>
      <c r="N19">
        <v>15.324499252768637</v>
      </c>
      <c r="O19">
        <v>15.048175976230057</v>
      </c>
      <c r="P19">
        <v>15.989256885132502</v>
      </c>
      <c r="Q19">
        <v>27.197578528612009</v>
      </c>
      <c r="R19">
        <v>34.239842463571762</v>
      </c>
      <c r="S19">
        <v>33.646530700543636</v>
      </c>
      <c r="T19">
        <v>15.233616668180247</v>
      </c>
      <c r="U19">
        <v>28.516717730434543</v>
      </c>
      <c r="V19">
        <v>30.306886673946728</v>
      </c>
      <c r="W19">
        <v>23.025683628236912</v>
      </c>
      <c r="X19">
        <v>53.871672655248588</v>
      </c>
      <c r="Y19">
        <v>16.775706106575644</v>
      </c>
      <c r="Z19">
        <v>15.142492009142005</v>
      </c>
      <c r="AA19">
        <v>28.373152652473543</v>
      </c>
      <c r="AB19">
        <v>35.610364379719769</v>
      </c>
      <c r="AC19">
        <v>52.6819149638632</v>
      </c>
      <c r="AD19">
        <v>53.999196490311697</v>
      </c>
      <c r="AE19">
        <v>36.969601447651591</v>
      </c>
      <c r="AF19">
        <v>27.458358350722655</v>
      </c>
      <c r="AG19">
        <v>34.897223676422115</v>
      </c>
      <c r="AH19">
        <v>34.007220205929464</v>
      </c>
    </row>
    <row r="20" spans="1:34" x14ac:dyDescent="0.3">
      <c r="A20" s="56">
        <f ca="1">Exceedance!U20</f>
        <v>46631</v>
      </c>
      <c r="B20" s="1">
        <v>30.139123615171478</v>
      </c>
      <c r="C20" s="1">
        <v>16.202836173455779</v>
      </c>
      <c r="D20" s="1">
        <v>32.78914994588942</v>
      </c>
      <c r="E20">
        <v>16.332302936097715</v>
      </c>
      <c r="F20">
        <v>31.121013778627812</v>
      </c>
      <c r="G20">
        <v>20.292464468006479</v>
      </c>
      <c r="H20">
        <v>37.122707766063286</v>
      </c>
      <c r="I20">
        <v>36.663384375501174</v>
      </c>
      <c r="J20">
        <v>47.754859051057416</v>
      </c>
      <c r="K20">
        <v>32.715020934308889</v>
      </c>
      <c r="L20">
        <v>45.582637227589778</v>
      </c>
      <c r="M20">
        <v>14.911726132222137</v>
      </c>
      <c r="N20">
        <v>14.793550290831641</v>
      </c>
      <c r="O20">
        <v>14.574428933627141</v>
      </c>
      <c r="P20">
        <v>14.815733046036884</v>
      </c>
      <c r="Q20">
        <v>24.38594453513101</v>
      </c>
      <c r="R20">
        <v>34.296817023216754</v>
      </c>
      <c r="S20">
        <v>29.009860520683898</v>
      </c>
      <c r="T20">
        <v>14.701507611729012</v>
      </c>
      <c r="U20">
        <v>29.992311960245335</v>
      </c>
      <c r="V20">
        <v>32.514178109537333</v>
      </c>
      <c r="W20">
        <v>20.555059350187587</v>
      </c>
      <c r="X20">
        <v>51.581407773508879</v>
      </c>
      <c r="Y20">
        <v>14.958429748095611</v>
      </c>
      <c r="Z20">
        <v>14.611497979671766</v>
      </c>
      <c r="AA20">
        <v>27.035980155885124</v>
      </c>
      <c r="AB20">
        <v>34.536336227074145</v>
      </c>
      <c r="AC20">
        <v>50.363053592871893</v>
      </c>
      <c r="AD20">
        <v>52.736878882979219</v>
      </c>
      <c r="AE20">
        <v>35.323584034857014</v>
      </c>
      <c r="AF20">
        <v>31.438093152233879</v>
      </c>
      <c r="AG20">
        <v>33.556171462269567</v>
      </c>
      <c r="AH20">
        <v>32.657684110947905</v>
      </c>
    </row>
    <row r="21" spans="1:34" x14ac:dyDescent="0.3">
      <c r="A21" s="56">
        <f ca="1">Exceedance!U21</f>
        <v>46661</v>
      </c>
      <c r="B21" s="1">
        <v>17.975718453940019</v>
      </c>
      <c r="C21" s="1">
        <v>15.342766166317231</v>
      </c>
      <c r="D21" s="1">
        <v>21.077685798501864</v>
      </c>
      <c r="E21">
        <v>15.449074135233227</v>
      </c>
      <c r="F21">
        <v>19.019967514088513</v>
      </c>
      <c r="G21">
        <v>15.421546730473828</v>
      </c>
      <c r="H21">
        <v>22.729777600677266</v>
      </c>
      <c r="I21">
        <v>22.452436409564051</v>
      </c>
      <c r="J21">
        <v>30.061725135118543</v>
      </c>
      <c r="K21">
        <v>17.630916019342216</v>
      </c>
      <c r="L21">
        <v>41.785171609644458</v>
      </c>
      <c r="M21">
        <v>15.432122176037094</v>
      </c>
      <c r="N21">
        <v>15.26887873370589</v>
      </c>
      <c r="O21">
        <v>15.08385573565103</v>
      </c>
      <c r="P21">
        <v>15.330621081641846</v>
      </c>
      <c r="Q21">
        <v>15.425543291808642</v>
      </c>
      <c r="R21">
        <v>21.006289467112545</v>
      </c>
      <c r="S21">
        <v>15.498653795386176</v>
      </c>
      <c r="T21">
        <v>15.176491991862155</v>
      </c>
      <c r="U21">
        <v>15.279228455857217</v>
      </c>
      <c r="V21">
        <v>19.205080190238171</v>
      </c>
      <c r="W21">
        <v>15.37616368552427</v>
      </c>
      <c r="X21">
        <v>43.877237951414678</v>
      </c>
      <c r="Y21">
        <v>15.468804155620207</v>
      </c>
      <c r="Z21">
        <v>15.085138545041522</v>
      </c>
      <c r="AA21">
        <v>18.282618372599678</v>
      </c>
      <c r="AB21">
        <v>25.338879773189674</v>
      </c>
      <c r="AC21">
        <v>30.996877858400246</v>
      </c>
      <c r="AD21">
        <v>43.462361279721478</v>
      </c>
      <c r="AE21">
        <v>22.904934546861156</v>
      </c>
      <c r="AF21">
        <v>22.317640620357256</v>
      </c>
      <c r="AG21">
        <v>21.212037096355431</v>
      </c>
      <c r="AH21">
        <v>24.190088714465872</v>
      </c>
    </row>
    <row r="22" spans="1:34" x14ac:dyDescent="0.3">
      <c r="A22" s="56">
        <f ca="1">Exceedance!U22</f>
        <v>46692</v>
      </c>
      <c r="B22" s="1">
        <v>18.337884896857844</v>
      </c>
      <c r="C22" s="1">
        <v>14.847838423626474</v>
      </c>
      <c r="D22" s="1">
        <v>18.84205026332523</v>
      </c>
      <c r="E22">
        <v>14.91538913589857</v>
      </c>
      <c r="F22">
        <v>19.424121074864605</v>
      </c>
      <c r="G22">
        <v>14.927730021271049</v>
      </c>
      <c r="H22">
        <v>23.246343361831844</v>
      </c>
      <c r="I22">
        <v>22.970534212717538</v>
      </c>
      <c r="J22">
        <v>31.153235966215597</v>
      </c>
      <c r="K22">
        <v>17.990440642006082</v>
      </c>
      <c r="L22">
        <v>38.929590980649273</v>
      </c>
      <c r="M22">
        <v>14.924832465578906</v>
      </c>
      <c r="N22">
        <v>14.74456385317483</v>
      </c>
      <c r="O22">
        <v>14.586530914992618</v>
      </c>
      <c r="P22">
        <v>14.822783599033391</v>
      </c>
      <c r="Q22">
        <v>14.945513872132212</v>
      </c>
      <c r="R22">
        <v>20.10064951828263</v>
      </c>
      <c r="S22">
        <v>15.007999028755217</v>
      </c>
      <c r="T22">
        <v>14.655470833213686</v>
      </c>
      <c r="U22">
        <v>14.787979473444215</v>
      </c>
      <c r="V22">
        <v>17.906112045505548</v>
      </c>
      <c r="W22">
        <v>14.8696228856315</v>
      </c>
      <c r="X22">
        <v>41.37027981195542</v>
      </c>
      <c r="Y22">
        <v>14.954843056591681</v>
      </c>
      <c r="Z22">
        <v>14.575617040706408</v>
      </c>
      <c r="AA22">
        <v>17.810918846222759</v>
      </c>
      <c r="AB22">
        <v>21.872561776580454</v>
      </c>
      <c r="AC22">
        <v>31.823980707768932</v>
      </c>
      <c r="AD22">
        <v>44.338063052003342</v>
      </c>
      <c r="AE22">
        <v>21.250820571377144</v>
      </c>
      <c r="AF22">
        <v>19.362752661502448</v>
      </c>
      <c r="AG22">
        <v>15.01816468565505</v>
      </c>
      <c r="AH22">
        <v>21.088536646869674</v>
      </c>
    </row>
    <row r="23" spans="1:34" x14ac:dyDescent="0.3">
      <c r="A23" s="56">
        <f ca="1">Exceedance!U23</f>
        <v>46722</v>
      </c>
      <c r="B23" s="1">
        <v>39.299225381719779</v>
      </c>
      <c r="C23" s="1">
        <v>15.367107895975797</v>
      </c>
      <c r="D23" s="1">
        <v>30.502666353010021</v>
      </c>
      <c r="E23">
        <v>15.407787526647677</v>
      </c>
      <c r="F23">
        <v>38.974144339595703</v>
      </c>
      <c r="G23">
        <v>15.451369267292733</v>
      </c>
      <c r="H23">
        <v>34.914789813097649</v>
      </c>
      <c r="I23">
        <v>33.228585809723299</v>
      </c>
      <c r="J23">
        <v>49.562688545510781</v>
      </c>
      <c r="K23">
        <v>35.551855055437692</v>
      </c>
      <c r="L23">
        <v>52.215072869874916</v>
      </c>
      <c r="M23">
        <v>15.435346927953637</v>
      </c>
      <c r="N23">
        <v>15.241528316652529</v>
      </c>
      <c r="O23">
        <v>15.087285921643261</v>
      </c>
      <c r="P23">
        <v>15.33521309239566</v>
      </c>
      <c r="Q23">
        <v>20.400939039263154</v>
      </c>
      <c r="R23">
        <v>35.339436497088094</v>
      </c>
      <c r="S23">
        <v>15.539605340717495</v>
      </c>
      <c r="T23">
        <v>15.13936492972914</v>
      </c>
      <c r="U23">
        <v>15.31105334231216</v>
      </c>
      <c r="V23">
        <v>29.96093525647251</v>
      </c>
      <c r="W23">
        <v>15.384141372745171</v>
      </c>
      <c r="X23">
        <v>59.228563888814698</v>
      </c>
      <c r="Y23">
        <v>15.468980783863412</v>
      </c>
      <c r="Z23">
        <v>15.069157453486193</v>
      </c>
      <c r="AA23">
        <v>37.511161236182964</v>
      </c>
      <c r="AB23">
        <v>29.970420644408659</v>
      </c>
      <c r="AC23">
        <v>38.664765525016762</v>
      </c>
      <c r="AD23">
        <v>60.138902633996196</v>
      </c>
      <c r="AE23">
        <v>33.569085802819103</v>
      </c>
      <c r="AF23">
        <v>27.241882732973199</v>
      </c>
      <c r="AG23">
        <v>15.544215236689052</v>
      </c>
      <c r="AH23">
        <v>15.491996548721779</v>
      </c>
    </row>
    <row r="24" spans="1:34" x14ac:dyDescent="0.3">
      <c r="A24" s="56">
        <f ca="1">Exceedance!U24</f>
        <v>46753</v>
      </c>
      <c r="B24" s="1">
        <v>39.168757554189121</v>
      </c>
      <c r="C24" s="1">
        <v>15.394859157323769</v>
      </c>
      <c r="D24" s="1">
        <v>28.650248210373441</v>
      </c>
      <c r="E24">
        <v>15.40365579708708</v>
      </c>
      <c r="F24">
        <v>39.464544904182631</v>
      </c>
      <c r="G24">
        <v>15.477477276850919</v>
      </c>
      <c r="H24">
        <v>37.998369761397441</v>
      </c>
      <c r="I24">
        <v>36.946617152724514</v>
      </c>
      <c r="J24">
        <v>38.182173051212317</v>
      </c>
      <c r="K24">
        <v>38.577006708359967</v>
      </c>
      <c r="L24">
        <v>39.183533103273078</v>
      </c>
      <c r="M24">
        <v>15.448935054076406</v>
      </c>
      <c r="N24">
        <v>15.248176781526523</v>
      </c>
      <c r="O24">
        <v>15.103141324905874</v>
      </c>
      <c r="P24">
        <v>15.354704327874968</v>
      </c>
      <c r="Q24">
        <v>15.497991819925517</v>
      </c>
      <c r="R24">
        <v>31.892050978359887</v>
      </c>
      <c r="S24">
        <v>15.571231922043543</v>
      </c>
      <c r="T24">
        <v>15.13378198650638</v>
      </c>
      <c r="U24">
        <v>15.342403606094765</v>
      </c>
      <c r="V24">
        <v>29.216203190507489</v>
      </c>
      <c r="W24">
        <v>15.404320309107673</v>
      </c>
      <c r="X24">
        <v>49.029292128524943</v>
      </c>
      <c r="Y24">
        <v>15.485370766461907</v>
      </c>
      <c r="Z24">
        <v>15.076499668774806</v>
      </c>
      <c r="AA24">
        <v>34.609438458441289</v>
      </c>
      <c r="AB24">
        <v>15.484694835124623</v>
      </c>
      <c r="AC24">
        <v>50.342454580301315</v>
      </c>
      <c r="AD24">
        <v>51.06021394777234</v>
      </c>
      <c r="AE24">
        <v>52.929215550207608</v>
      </c>
      <c r="AF24">
        <v>28.451947785852006</v>
      </c>
      <c r="AG24">
        <v>15.570152264919029</v>
      </c>
      <c r="AH24">
        <v>15.522474183740309</v>
      </c>
    </row>
    <row r="25" spans="1:34" x14ac:dyDescent="0.3">
      <c r="A25" s="56">
        <f ca="1">Exceedance!U25</f>
        <v>46784</v>
      </c>
      <c r="B25" s="1">
        <v>33.758945249209063</v>
      </c>
      <c r="C25" s="1">
        <v>25.982691440974754</v>
      </c>
      <c r="D25" s="1">
        <v>26.303378055131081</v>
      </c>
      <c r="E25">
        <v>28.97568693081152</v>
      </c>
      <c r="F25">
        <v>36.96077386748965</v>
      </c>
      <c r="G25">
        <v>24.44224231841412</v>
      </c>
      <c r="H25">
        <v>33.13645898688408</v>
      </c>
      <c r="I25">
        <v>35.856787183724236</v>
      </c>
      <c r="J25">
        <v>34.735002560531441</v>
      </c>
      <c r="K25">
        <v>34.209621361541089</v>
      </c>
      <c r="L25">
        <v>33.261093598481921</v>
      </c>
      <c r="M25">
        <v>28.438712868385153</v>
      </c>
      <c r="N25">
        <v>19.521027562268394</v>
      </c>
      <c r="O25">
        <v>25.612630527153684</v>
      </c>
      <c r="P25">
        <v>27.170660133333133</v>
      </c>
      <c r="Q25">
        <v>24.538770420979137</v>
      </c>
      <c r="R25">
        <v>28.086332966553307</v>
      </c>
      <c r="S25">
        <v>25.467087349643457</v>
      </c>
      <c r="T25">
        <v>18.972621863134659</v>
      </c>
      <c r="U25">
        <v>24.694834412971467</v>
      </c>
      <c r="V25">
        <v>27.690710063767849</v>
      </c>
      <c r="W25">
        <v>26.86006205859897</v>
      </c>
      <c r="X25">
        <v>46.19544254462609</v>
      </c>
      <c r="Y25">
        <v>20.577070125581049</v>
      </c>
      <c r="Z25">
        <v>25.98082457906774</v>
      </c>
      <c r="AA25">
        <v>28.210800027701769</v>
      </c>
      <c r="AB25">
        <v>27.216900120266747</v>
      </c>
      <c r="AC25">
        <v>48.529933146713276</v>
      </c>
      <c r="AD25">
        <v>34.695332422801833</v>
      </c>
      <c r="AE25">
        <v>48.865072815186892</v>
      </c>
      <c r="AF25">
        <v>26.993396332780744</v>
      </c>
      <c r="AG25">
        <v>27.053406519665248</v>
      </c>
      <c r="AH25">
        <v>28.059872582260166</v>
      </c>
    </row>
    <row r="26" spans="1:34" x14ac:dyDescent="0.3">
      <c r="A26" s="56">
        <f ca="1">Exceedance!U26</f>
        <v>46813</v>
      </c>
      <c r="B26" s="1">
        <v>25.195983412647166</v>
      </c>
      <c r="C26" s="1">
        <v>15.445227583830889</v>
      </c>
      <c r="D26" s="1">
        <v>15.635002950686584</v>
      </c>
      <c r="E26">
        <v>15.387660110975467</v>
      </c>
      <c r="F26">
        <v>28.557470808891328</v>
      </c>
      <c r="G26">
        <v>15.541433049111632</v>
      </c>
      <c r="H26">
        <v>50.278235726471067</v>
      </c>
      <c r="I26">
        <v>49.076898882256323</v>
      </c>
      <c r="J26">
        <v>73.918808089162724</v>
      </c>
      <c r="K26">
        <v>25.533446461876594</v>
      </c>
      <c r="L26">
        <v>32.964505465271024</v>
      </c>
      <c r="M26">
        <v>15.456621105878266</v>
      </c>
      <c r="N26">
        <v>15.270214585722984</v>
      </c>
      <c r="O26">
        <v>15.123522735016365</v>
      </c>
      <c r="P26">
        <v>15.384620899212489</v>
      </c>
      <c r="Q26">
        <v>15.558216899123137</v>
      </c>
      <c r="R26">
        <v>20.028464188985325</v>
      </c>
      <c r="S26">
        <v>15.628766034848452</v>
      </c>
      <c r="T26">
        <v>15.131404703394601</v>
      </c>
      <c r="U26">
        <v>15.392761864581505</v>
      </c>
      <c r="V26">
        <v>15.685829465370995</v>
      </c>
      <c r="W26">
        <v>15.425159642135599</v>
      </c>
      <c r="X26">
        <v>73.221299226509501</v>
      </c>
      <c r="Y26">
        <v>15.525217549547394</v>
      </c>
      <c r="Z26">
        <v>15.079151558857658</v>
      </c>
      <c r="AA26">
        <v>22.735185637106628</v>
      </c>
      <c r="AB26">
        <v>15.530505249347254</v>
      </c>
      <c r="AC26">
        <v>68.94636158711161</v>
      </c>
      <c r="AD26">
        <v>34.706349291508673</v>
      </c>
      <c r="AE26">
        <v>15.331125388372932</v>
      </c>
      <c r="AF26">
        <v>15.530745137010687</v>
      </c>
      <c r="AG26">
        <v>15.601845589346429</v>
      </c>
      <c r="AH26">
        <v>15.584416680479334</v>
      </c>
    </row>
    <row r="27" spans="1:34" x14ac:dyDescent="0.3">
      <c r="A27" s="56">
        <f ca="1">Exceedance!U27</f>
        <v>46844</v>
      </c>
      <c r="B27" s="1">
        <v>24.40760151641528</v>
      </c>
      <c r="C27" s="1">
        <v>14.997363954209066</v>
      </c>
      <c r="D27" s="1">
        <v>15.176944114321106</v>
      </c>
      <c r="E27">
        <v>14.966041149667488</v>
      </c>
      <c r="F27">
        <v>27.674895959641873</v>
      </c>
      <c r="G27">
        <v>15.084576051828202</v>
      </c>
      <c r="H27">
        <v>48.551576066685001</v>
      </c>
      <c r="I27">
        <v>47.403434885807258</v>
      </c>
      <c r="J27">
        <v>79.614262434949936</v>
      </c>
      <c r="K27">
        <v>24.73998135381051</v>
      </c>
      <c r="L27">
        <v>31.885027785235728</v>
      </c>
      <c r="M27">
        <v>14.982183728962426</v>
      </c>
      <c r="N27">
        <v>14.782824096139672</v>
      </c>
      <c r="O27">
        <v>14.660340488950023</v>
      </c>
      <c r="P27">
        <v>14.947986721238156</v>
      </c>
      <c r="Q27">
        <v>15.115579002026202</v>
      </c>
      <c r="R27">
        <v>19.439714775245104</v>
      </c>
      <c r="S27">
        <v>15.14547681423668</v>
      </c>
      <c r="T27">
        <v>14.640317271267675</v>
      </c>
      <c r="U27">
        <v>14.953588811566147</v>
      </c>
      <c r="V27">
        <v>15.194641325030315</v>
      </c>
      <c r="W27">
        <v>15.019895267033144</v>
      </c>
      <c r="X27">
        <v>41.232617041591325</v>
      </c>
      <c r="Y27">
        <v>15.030108254307393</v>
      </c>
      <c r="Z27">
        <v>14.62652607962495</v>
      </c>
      <c r="AA27">
        <v>22.04267184589132</v>
      </c>
      <c r="AB27">
        <v>15.096301874496076</v>
      </c>
      <c r="AC27">
        <v>81.645200194911567</v>
      </c>
      <c r="AD27">
        <v>33.593762395057944</v>
      </c>
      <c r="AE27">
        <v>14.964829669146047</v>
      </c>
      <c r="AF27">
        <v>15.096477798779413</v>
      </c>
      <c r="AG27">
        <v>15.124854345875063</v>
      </c>
      <c r="AH27">
        <v>15.12643022053979</v>
      </c>
    </row>
    <row r="28" spans="1:34" x14ac:dyDescent="0.3">
      <c r="A28" s="56">
        <f ca="1">Exceedance!U28</f>
        <v>46874</v>
      </c>
      <c r="B28" s="1">
        <v>71.818640785469483</v>
      </c>
      <c r="C28" s="1">
        <v>71.172842213243499</v>
      </c>
      <c r="D28" s="1">
        <v>70.525107931139814</v>
      </c>
      <c r="E28">
        <v>86.669384389905403</v>
      </c>
      <c r="F28">
        <v>64.241325859439115</v>
      </c>
      <c r="G28">
        <v>86.73609153733284</v>
      </c>
      <c r="H28">
        <v>87.776078025334627</v>
      </c>
      <c r="I28">
        <v>88.776885698698734</v>
      </c>
      <c r="J28">
        <v>86.996654876723866</v>
      </c>
      <c r="K28">
        <v>88.450999002830486</v>
      </c>
      <c r="L28">
        <v>64.162954156598985</v>
      </c>
      <c r="M28">
        <v>47.944034614696179</v>
      </c>
      <c r="N28">
        <v>37.914665037804276</v>
      </c>
      <c r="O28">
        <v>81.769108901322383</v>
      </c>
      <c r="P28">
        <v>48.630240840668613</v>
      </c>
      <c r="Q28">
        <v>87.561017760571573</v>
      </c>
      <c r="R28">
        <v>88.306448359796207</v>
      </c>
      <c r="S28">
        <v>44.340004579548363</v>
      </c>
      <c r="T28">
        <v>81.305312151043196</v>
      </c>
      <c r="U28">
        <v>85.367719655644166</v>
      </c>
      <c r="V28">
        <v>87.3923307682076</v>
      </c>
      <c r="W28">
        <v>86.85061489302386</v>
      </c>
      <c r="X28">
        <v>67.62763012347385</v>
      </c>
      <c r="Y28">
        <v>31.970538191787881</v>
      </c>
      <c r="Z28">
        <v>81.800777708233525</v>
      </c>
      <c r="AA28">
        <v>70.272597786869937</v>
      </c>
      <c r="AB28">
        <v>87.794067633666344</v>
      </c>
      <c r="AC28">
        <v>84.889116776546828</v>
      </c>
      <c r="AD28">
        <v>80.283440688485825</v>
      </c>
      <c r="AE28">
        <v>15.650519268317433</v>
      </c>
      <c r="AF28">
        <v>70.663497569241244</v>
      </c>
      <c r="AG28">
        <v>56.264372773812013</v>
      </c>
      <c r="AH28">
        <v>46.670290124660745</v>
      </c>
    </row>
    <row r="29" spans="1:34" x14ac:dyDescent="0.3">
      <c r="A29" s="56">
        <f ca="1">Exceedance!U29</f>
        <v>46905</v>
      </c>
      <c r="B29" s="1">
        <v>31.211413214666077</v>
      </c>
      <c r="C29" s="1">
        <v>25.468101866618554</v>
      </c>
      <c r="D29" s="1">
        <v>30.758505973268083</v>
      </c>
      <c r="E29">
        <v>83.145865014110015</v>
      </c>
      <c r="F29">
        <v>16.169957797380544</v>
      </c>
      <c r="G29">
        <v>66.902241796006251</v>
      </c>
      <c r="H29">
        <v>50.902956255895539</v>
      </c>
      <c r="I29">
        <v>87.780879972542479</v>
      </c>
      <c r="J29">
        <v>75.085491986656237</v>
      </c>
      <c r="K29">
        <v>86.379208303881143</v>
      </c>
      <c r="L29">
        <v>18.530766541027518</v>
      </c>
      <c r="M29">
        <v>19.03488873212148</v>
      </c>
      <c r="N29">
        <v>23.530197182210244</v>
      </c>
      <c r="O29">
        <v>19.654686008303454</v>
      </c>
      <c r="P29">
        <v>32.654855766885362</v>
      </c>
      <c r="Q29">
        <v>65.589018663925117</v>
      </c>
      <c r="R29">
        <v>32.150291820511356</v>
      </c>
      <c r="S29">
        <v>15.175699601910525</v>
      </c>
      <c r="T29">
        <v>25.807794814086336</v>
      </c>
      <c r="U29">
        <v>75.605133717616567</v>
      </c>
      <c r="V29">
        <v>61.765729505186385</v>
      </c>
      <c r="W29">
        <v>83.30157590019428</v>
      </c>
      <c r="X29">
        <v>28.417703604478099</v>
      </c>
      <c r="Y29">
        <v>14.955673441066541</v>
      </c>
      <c r="Z29">
        <v>54.389489238156138</v>
      </c>
      <c r="AA29">
        <v>31.020383108003365</v>
      </c>
      <c r="AB29">
        <v>53.476423447812913</v>
      </c>
      <c r="AC29">
        <v>84.580617239232566</v>
      </c>
      <c r="AD29">
        <v>43.88915715931855</v>
      </c>
      <c r="AE29">
        <v>84.748433106523109</v>
      </c>
      <c r="AF29">
        <v>26.446746523163505</v>
      </c>
      <c r="AG29">
        <v>34.459218889475132</v>
      </c>
      <c r="AH29">
        <v>17.065615932795279</v>
      </c>
    </row>
    <row r="30" spans="1:34" x14ac:dyDescent="0.3">
      <c r="A30" s="56">
        <f ca="1">Exceedance!U30</f>
        <v>46935</v>
      </c>
      <c r="B30" s="1">
        <v>31.903944468719754</v>
      </c>
      <c r="C30" s="1">
        <v>25.983594285245168</v>
      </c>
      <c r="D30" s="1">
        <v>31.434663657132088</v>
      </c>
      <c r="E30">
        <v>33.437861539203574</v>
      </c>
      <c r="F30">
        <v>31.647271243665557</v>
      </c>
      <c r="G30">
        <v>46.321993911080092</v>
      </c>
      <c r="H30">
        <v>44.912271843160021</v>
      </c>
      <c r="I30">
        <v>58.555566696189715</v>
      </c>
      <c r="J30">
        <v>35.533065971569712</v>
      </c>
      <c r="K30">
        <v>46.660677681692967</v>
      </c>
      <c r="L30">
        <v>29.689425419489901</v>
      </c>
      <c r="M30">
        <v>19.573405061933649</v>
      </c>
      <c r="N30">
        <v>19.26233289831136</v>
      </c>
      <c r="O30">
        <v>14.841029154970821</v>
      </c>
      <c r="P30">
        <v>29.029016031644009</v>
      </c>
      <c r="Q30">
        <v>32.605048506031736</v>
      </c>
      <c r="R30">
        <v>23.833388358642512</v>
      </c>
      <c r="S30">
        <v>18.228304993661329</v>
      </c>
      <c r="T30">
        <v>20.318695045158229</v>
      </c>
      <c r="U30">
        <v>27.261899261761471</v>
      </c>
      <c r="V30">
        <v>15.387116215318777</v>
      </c>
      <c r="W30">
        <v>69.816980683781196</v>
      </c>
      <c r="X30">
        <v>37.071010637658873</v>
      </c>
      <c r="Y30">
        <v>15.421467027890166</v>
      </c>
      <c r="Z30">
        <v>22.901527014159424</v>
      </c>
      <c r="AA30">
        <v>31.710456667320937</v>
      </c>
      <c r="AB30">
        <v>52.98464172612308</v>
      </c>
      <c r="AC30">
        <v>51.28123059041863</v>
      </c>
      <c r="AD30">
        <v>44.186934064884461</v>
      </c>
      <c r="AE30">
        <v>34.231127146076588</v>
      </c>
      <c r="AF30">
        <v>27.019200979539772</v>
      </c>
      <c r="AG30">
        <v>29.793081311798929</v>
      </c>
      <c r="AH30">
        <v>22.045309385684142</v>
      </c>
    </row>
    <row r="31" spans="1:34" x14ac:dyDescent="0.3">
      <c r="A31" s="56">
        <f ca="1">Exceedance!U31</f>
        <v>46966</v>
      </c>
      <c r="B31" s="1">
        <v>32.447521738043882</v>
      </c>
      <c r="C31" s="1">
        <v>32.153916763914012</v>
      </c>
      <c r="D31" s="1">
        <v>32.451262372517846</v>
      </c>
      <c r="E31">
        <v>33.058949534336946</v>
      </c>
      <c r="F31">
        <v>29.587491633176384</v>
      </c>
      <c r="G31">
        <v>45.901033466806787</v>
      </c>
      <c r="H31">
        <v>44.387515928751078</v>
      </c>
      <c r="I31">
        <v>58.007800127848732</v>
      </c>
      <c r="J31">
        <v>35.063074512346077</v>
      </c>
      <c r="K31">
        <v>46.132289702721103</v>
      </c>
      <c r="L31">
        <v>27.761514305951575</v>
      </c>
      <c r="M31">
        <v>15.378869891764438</v>
      </c>
      <c r="N31">
        <v>15.073101466920924</v>
      </c>
      <c r="O31">
        <v>14.849347674158007</v>
      </c>
      <c r="P31">
        <v>34.851458593031957</v>
      </c>
      <c r="Q31">
        <v>34.076919943173408</v>
      </c>
      <c r="R31">
        <v>33.484017349687456</v>
      </c>
      <c r="S31">
        <v>16.810938742641106</v>
      </c>
      <c r="T31">
        <v>27.779129284033981</v>
      </c>
      <c r="U31">
        <v>29.767602893257799</v>
      </c>
      <c r="V31">
        <v>27.640697119454956</v>
      </c>
      <c r="W31">
        <v>51.893331219825527</v>
      </c>
      <c r="X31">
        <v>35.975347507310246</v>
      </c>
      <c r="Y31">
        <v>15.382630943368003</v>
      </c>
      <c r="Z31">
        <v>25.612907881273021</v>
      </c>
      <c r="AA31">
        <v>35.319531448823362</v>
      </c>
      <c r="AB31">
        <v>52.332418250107303</v>
      </c>
      <c r="AC31">
        <v>53.325746157544224</v>
      </c>
      <c r="AD31">
        <v>43.608996803675758</v>
      </c>
      <c r="AE31">
        <v>27.902009390303824</v>
      </c>
      <c r="AF31">
        <v>34.476017079852461</v>
      </c>
      <c r="AG31">
        <v>33.920316942007958</v>
      </c>
      <c r="AH31">
        <v>20.448278568290025</v>
      </c>
    </row>
    <row r="32" spans="1:34" x14ac:dyDescent="0.3">
      <c r="A32" s="56">
        <f ca="1">Exceedance!U32</f>
        <v>46997</v>
      </c>
      <c r="B32" s="1">
        <v>33.076996185935727</v>
      </c>
      <c r="C32" s="1">
        <v>32.774785692331768</v>
      </c>
      <c r="D32" s="1">
        <v>33.080844924587936</v>
      </c>
      <c r="E32">
        <v>31.541483052262894</v>
      </c>
      <c r="F32">
        <v>26.555042053010574</v>
      </c>
      <c r="G32">
        <v>43.889077214977739</v>
      </c>
      <c r="H32">
        <v>44.410270368962507</v>
      </c>
      <c r="I32">
        <v>55.551476655920133</v>
      </c>
      <c r="J32">
        <v>33.452302802494621</v>
      </c>
      <c r="K32">
        <v>44.861255096451309</v>
      </c>
      <c r="L32">
        <v>24.876031770335203</v>
      </c>
      <c r="M32">
        <v>14.846955654042938</v>
      </c>
      <c r="N32">
        <v>14.59877106236933</v>
      </c>
      <c r="O32">
        <v>14.390918759999373</v>
      </c>
      <c r="P32">
        <v>30.818918731335298</v>
      </c>
      <c r="Q32">
        <v>34.097981988820329</v>
      </c>
      <c r="R32">
        <v>28.418771113642535</v>
      </c>
      <c r="S32">
        <v>15.063125383427613</v>
      </c>
      <c r="T32">
        <v>29.219733038529299</v>
      </c>
      <c r="U32">
        <v>31.770600726799007</v>
      </c>
      <c r="V32">
        <v>24.777668937088801</v>
      </c>
      <c r="W32">
        <v>49.677603295406321</v>
      </c>
      <c r="X32">
        <v>34.157835861614501</v>
      </c>
      <c r="Y32">
        <v>14.847799147733536</v>
      </c>
      <c r="Z32">
        <v>25.948012227985842</v>
      </c>
      <c r="AA32">
        <v>34.290727371399861</v>
      </c>
      <c r="AB32">
        <v>50.032492469828512</v>
      </c>
      <c r="AC32">
        <v>52.029481779315546</v>
      </c>
      <c r="AD32">
        <v>41.633795287729313</v>
      </c>
      <c r="AE32">
        <v>31.425502717320118</v>
      </c>
      <c r="AF32">
        <v>33.187060424674058</v>
      </c>
      <c r="AG32">
        <v>32.39735982013076</v>
      </c>
      <c r="AH32">
        <v>18.189723054147521</v>
      </c>
    </row>
    <row r="33" spans="1:34" x14ac:dyDescent="0.3">
      <c r="A33" s="56">
        <f ca="1">Exceedance!U33</f>
        <v>47027</v>
      </c>
      <c r="B33" s="1">
        <v>17.8819776720918</v>
      </c>
      <c r="C33" s="1">
        <v>23.600718849217614</v>
      </c>
      <c r="D33" s="1">
        <v>21.265489381324418</v>
      </c>
      <c r="E33">
        <v>19.279583731571602</v>
      </c>
      <c r="F33">
        <v>15.521333835279881</v>
      </c>
      <c r="G33">
        <v>34.073729339864713</v>
      </c>
      <c r="H33">
        <v>39.205524086184298</v>
      </c>
      <c r="I33">
        <v>36.404807634735356</v>
      </c>
      <c r="J33">
        <v>20.459187698576674</v>
      </c>
      <c r="K33">
        <v>41.222914101370677</v>
      </c>
      <c r="L33">
        <v>15.599980847914562</v>
      </c>
      <c r="M33">
        <v>15.324850018682454</v>
      </c>
      <c r="N33">
        <v>15.110413333709273</v>
      </c>
      <c r="O33">
        <v>14.894880809065707</v>
      </c>
      <c r="P33">
        <v>17.609935016801376</v>
      </c>
      <c r="Q33">
        <v>20.64699506325417</v>
      </c>
      <c r="R33">
        <v>15.598695320459081</v>
      </c>
      <c r="S33">
        <v>15.554585877868695</v>
      </c>
      <c r="T33">
        <v>15.039256190069365</v>
      </c>
      <c r="U33">
        <v>18.287952374599879</v>
      </c>
      <c r="V33">
        <v>15.451869861374099</v>
      </c>
      <c r="W33">
        <v>43.484868666651465</v>
      </c>
      <c r="X33">
        <v>15.494089985962265</v>
      </c>
      <c r="Y33">
        <v>15.332377707409197</v>
      </c>
      <c r="Z33">
        <v>17.696008368707528</v>
      </c>
      <c r="AA33">
        <v>24.720153290304967</v>
      </c>
      <c r="AB33">
        <v>30.793665794346392</v>
      </c>
      <c r="AC33">
        <v>42.521783262609837</v>
      </c>
      <c r="AD33">
        <v>25.524157382440798</v>
      </c>
      <c r="AE33">
        <v>22.130543204754314</v>
      </c>
      <c r="AF33">
        <v>20.549866813640744</v>
      </c>
      <c r="AG33">
        <v>23.716844570047041</v>
      </c>
      <c r="AH33">
        <v>15.483152953096063</v>
      </c>
    </row>
    <row r="34" spans="1:34" x14ac:dyDescent="0.3">
      <c r="A34" s="56">
        <f ca="1">Exceedance!U34</f>
        <v>47058</v>
      </c>
      <c r="B34" s="1">
        <v>18.248145335026784</v>
      </c>
      <c r="C34" s="1">
        <v>20.397483289650868</v>
      </c>
      <c r="D34" s="1">
        <v>19.010390044998459</v>
      </c>
      <c r="E34">
        <v>19.697747895794723</v>
      </c>
      <c r="F34">
        <v>15.029289393052638</v>
      </c>
      <c r="G34">
        <v>33.704538698726807</v>
      </c>
      <c r="H34">
        <v>29.49229966190245</v>
      </c>
      <c r="I34">
        <v>39.02374067996741</v>
      </c>
      <c r="J34">
        <v>20.904289316827445</v>
      </c>
      <c r="K34">
        <v>38.436100577492013</v>
      </c>
      <c r="L34">
        <v>15.094996518798807</v>
      </c>
      <c r="M34">
        <v>14.800614276448323</v>
      </c>
      <c r="N34">
        <v>14.613684194093997</v>
      </c>
      <c r="O34">
        <v>14.402868198249898</v>
      </c>
      <c r="P34">
        <v>14.943498502213911</v>
      </c>
      <c r="Q34">
        <v>20.005187295513181</v>
      </c>
      <c r="R34">
        <v>15.107640651735029</v>
      </c>
      <c r="S34">
        <v>15.027698736050255</v>
      </c>
      <c r="T34">
        <v>14.557938474298098</v>
      </c>
      <c r="U34">
        <v>17.368917566428564</v>
      </c>
      <c r="V34">
        <v>14.946085607537213</v>
      </c>
      <c r="W34">
        <v>41.20730738026657</v>
      </c>
      <c r="X34">
        <v>14.989228260954954</v>
      </c>
      <c r="Y34">
        <v>14.81875727660181</v>
      </c>
      <c r="Z34">
        <v>17.481413773502247</v>
      </c>
      <c r="AA34">
        <v>21.406035072507237</v>
      </c>
      <c r="AB34">
        <v>31.624175693940916</v>
      </c>
      <c r="AC34">
        <v>43.661895862536689</v>
      </c>
      <c r="AD34">
        <v>26.129937695683537</v>
      </c>
      <c r="AE34">
        <v>19.310369283988951</v>
      </c>
      <c r="AF34">
        <v>16.631975436177342</v>
      </c>
      <c r="AG34">
        <v>20.791641170480201</v>
      </c>
      <c r="AH34">
        <v>14.950535275463817</v>
      </c>
    </row>
    <row r="35" spans="1:34" x14ac:dyDescent="0.3">
      <c r="A35" s="56">
        <f ca="1">Exceedance!U35</f>
        <v>47088</v>
      </c>
      <c r="B35" s="1">
        <v>39.328453254226105</v>
      </c>
      <c r="C35" s="1">
        <v>28.643736083594721</v>
      </c>
      <c r="D35" s="1">
        <v>39.265337813681633</v>
      </c>
      <c r="E35">
        <v>38.934490991505378</v>
      </c>
      <c r="F35">
        <v>22.3149745687187</v>
      </c>
      <c r="G35">
        <v>47.027106707192935</v>
      </c>
      <c r="H35">
        <v>44.592116896701867</v>
      </c>
      <c r="I35">
        <v>59.527264540487877</v>
      </c>
      <c r="J35">
        <v>34.857081742681714</v>
      </c>
      <c r="K35">
        <v>51.864064754518189</v>
      </c>
      <c r="L35">
        <v>20.900113955792854</v>
      </c>
      <c r="M35">
        <v>15.302391207460936</v>
      </c>
      <c r="N35">
        <v>15.116570166369849</v>
      </c>
      <c r="O35">
        <v>14.905760709875034</v>
      </c>
      <c r="P35">
        <v>15.48410288601085</v>
      </c>
      <c r="Q35">
        <v>40.169124206028748</v>
      </c>
      <c r="R35">
        <v>27.245583081306052</v>
      </c>
      <c r="S35">
        <v>15.532669071570663</v>
      </c>
      <c r="T35">
        <v>15.076524510840343</v>
      </c>
      <c r="U35">
        <v>32.798978775850237</v>
      </c>
      <c r="V35">
        <v>18.906737507519825</v>
      </c>
      <c r="W35">
        <v>58.976549998366508</v>
      </c>
      <c r="X35">
        <v>15.513390233087213</v>
      </c>
      <c r="Y35">
        <v>15.326787812937576</v>
      </c>
      <c r="Z35">
        <v>26.74226290940366</v>
      </c>
      <c r="AA35">
        <v>38.099345820423764</v>
      </c>
      <c r="AB35">
        <v>38.636125581461343</v>
      </c>
      <c r="AC35">
        <v>59.893796203398082</v>
      </c>
      <c r="AD35">
        <v>41.401484792105947</v>
      </c>
      <c r="AE35">
        <v>28.93564318088799</v>
      </c>
      <c r="AF35">
        <v>30.415801579286555</v>
      </c>
      <c r="AG35">
        <v>35.158004138573169</v>
      </c>
      <c r="AH35">
        <v>15.447367871375047</v>
      </c>
    </row>
    <row r="36" spans="1:34" x14ac:dyDescent="0.3">
      <c r="A36" s="56">
        <f ca="1">Exceedance!U36</f>
        <v>47119</v>
      </c>
      <c r="B36" s="1">
        <v>38.972599441577735</v>
      </c>
      <c r="C36" s="1">
        <v>28.605898011608581</v>
      </c>
      <c r="D36" s="1">
        <v>36.35857246847182</v>
      </c>
      <c r="E36">
        <v>39.431545508179838</v>
      </c>
      <c r="F36">
        <v>29.028540109518168</v>
      </c>
      <c r="G36">
        <v>38.050595320539266</v>
      </c>
      <c r="H36">
        <v>36.489248191063957</v>
      </c>
      <c r="I36">
        <v>49.941323013484549</v>
      </c>
      <c r="J36">
        <v>38.001670417433559</v>
      </c>
      <c r="K36">
        <v>38.612494929693192</v>
      </c>
      <c r="L36">
        <v>15.615237695221582</v>
      </c>
      <c r="M36">
        <v>15.311091025035626</v>
      </c>
      <c r="N36">
        <v>15.132836767438064</v>
      </c>
      <c r="O36">
        <v>14.9287416834569</v>
      </c>
      <c r="P36">
        <v>15.516734645012262</v>
      </c>
      <c r="Q36">
        <v>38.513710552746367</v>
      </c>
      <c r="R36">
        <v>28.800279852125634</v>
      </c>
      <c r="S36">
        <v>15.535376443507667</v>
      </c>
      <c r="T36">
        <v>15.11004571120375</v>
      </c>
      <c r="U36">
        <v>29.458293844147232</v>
      </c>
      <c r="V36">
        <v>15.47432234504126</v>
      </c>
      <c r="W36">
        <v>48.751972370357088</v>
      </c>
      <c r="X36">
        <v>15.536001493128776</v>
      </c>
      <c r="Y36">
        <v>15.339964549290764</v>
      </c>
      <c r="Z36">
        <v>27.784842989500707</v>
      </c>
      <c r="AA36">
        <v>34.444326098260774</v>
      </c>
      <c r="AB36">
        <v>50.332705617821603</v>
      </c>
      <c r="AC36">
        <v>50.621627437163816</v>
      </c>
      <c r="AD36">
        <v>53.436340851612528</v>
      </c>
      <c r="AE36">
        <v>28.485850434875555</v>
      </c>
      <c r="AF36">
        <v>28.804232639119896</v>
      </c>
      <c r="AG36">
        <v>31.679724349026092</v>
      </c>
      <c r="AH36">
        <v>15.44567816093735</v>
      </c>
    </row>
    <row r="37" spans="1:34" x14ac:dyDescent="0.3">
      <c r="A37" s="56">
        <f ca="1">Exceedance!U37</f>
        <v>47150</v>
      </c>
      <c r="B37" s="1">
        <v>32.314247913178626</v>
      </c>
      <c r="C37" s="1">
        <v>25.086190688882247</v>
      </c>
      <c r="D37" s="1">
        <v>30.13828799419899</v>
      </c>
      <c r="E37">
        <v>35.658041944230348</v>
      </c>
      <c r="F37">
        <v>22.525269311973744</v>
      </c>
      <c r="G37">
        <v>31.922001718871059</v>
      </c>
      <c r="H37">
        <v>34.24590340216929</v>
      </c>
      <c r="I37">
        <v>33.2365389756282</v>
      </c>
      <c r="J37">
        <v>33.234550126954062</v>
      </c>
      <c r="K37">
        <v>31.586913039326195</v>
      </c>
      <c r="L37">
        <v>27.268767123304873</v>
      </c>
      <c r="M37">
        <v>18.668461763531877</v>
      </c>
      <c r="N37">
        <v>24.316285134064032</v>
      </c>
      <c r="O37">
        <v>25.477238238732657</v>
      </c>
      <c r="P37">
        <v>23.222180520296245</v>
      </c>
      <c r="Q37">
        <v>31.930680174655524</v>
      </c>
      <c r="R37">
        <v>24.378039194193732</v>
      </c>
      <c r="S37">
        <v>18.357550375073</v>
      </c>
      <c r="T37">
        <v>23.538670833223346</v>
      </c>
      <c r="U37">
        <v>26.285998258592297</v>
      </c>
      <c r="V37">
        <v>25.304802632406378</v>
      </c>
      <c r="W37">
        <v>33.684143340116812</v>
      </c>
      <c r="X37">
        <v>18.426204055699667</v>
      </c>
      <c r="Y37">
        <v>25.566125147923188</v>
      </c>
      <c r="Z37">
        <v>17.405495316611304</v>
      </c>
      <c r="AA37">
        <v>28.560229991769774</v>
      </c>
      <c r="AB37">
        <v>46.95046709802282</v>
      </c>
      <c r="AC37">
        <v>32.897391554100096</v>
      </c>
      <c r="AD37">
        <v>47.716510391935351</v>
      </c>
      <c r="AE37">
        <v>26.081218335387749</v>
      </c>
      <c r="AF37">
        <v>25.779797725922453</v>
      </c>
      <c r="AG37">
        <v>26.785132076678277</v>
      </c>
      <c r="AH37">
        <v>27.658232276897284</v>
      </c>
    </row>
    <row r="38" spans="1:34" x14ac:dyDescent="0.3">
      <c r="A38" s="56">
        <f ca="1">Exceedance!U38</f>
        <v>47178</v>
      </c>
      <c r="B38" s="1">
        <v>25.083905085627435</v>
      </c>
      <c r="C38" s="1">
        <v>15.614483296392283</v>
      </c>
      <c r="D38" s="1">
        <v>23.376267775517025</v>
      </c>
      <c r="E38">
        <v>29.925358779036468</v>
      </c>
      <c r="F38">
        <v>15.593493058987329</v>
      </c>
      <c r="G38">
        <v>56.814557091823417</v>
      </c>
      <c r="H38">
        <v>50.976705972308615</v>
      </c>
      <c r="I38">
        <v>72.604734404934831</v>
      </c>
      <c r="J38">
        <v>39.154335838347258</v>
      </c>
      <c r="K38">
        <v>48.660747254281304</v>
      </c>
      <c r="L38">
        <v>15.637874373507163</v>
      </c>
      <c r="M38">
        <v>15.34258045227134</v>
      </c>
      <c r="N38">
        <v>15.161032594377435</v>
      </c>
      <c r="O38">
        <v>14.967352861482855</v>
      </c>
      <c r="P38">
        <v>15.582554862434584</v>
      </c>
      <c r="Q38">
        <v>24.780252910636513</v>
      </c>
      <c r="R38">
        <v>15.657923287919369</v>
      </c>
      <c r="S38">
        <v>15.555288219716616</v>
      </c>
      <c r="T38">
        <v>15.166193820329905</v>
      </c>
      <c r="U38">
        <v>17.919696121859861</v>
      </c>
      <c r="V38">
        <v>20.196745815341355</v>
      </c>
      <c r="W38">
        <v>71.544672069562395</v>
      </c>
      <c r="X38">
        <v>15.595076147226855</v>
      </c>
      <c r="Y38">
        <v>15.360992933778414</v>
      </c>
      <c r="Z38">
        <v>15.629014968554598</v>
      </c>
      <c r="AA38">
        <v>22.128837219262728</v>
      </c>
      <c r="AB38">
        <v>67.456909763036663</v>
      </c>
      <c r="AC38">
        <v>48.1116449881576</v>
      </c>
      <c r="AD38">
        <v>61.427351506926215</v>
      </c>
      <c r="AE38">
        <v>15.602791027545496</v>
      </c>
      <c r="AF38">
        <v>15.683955090488563</v>
      </c>
      <c r="AG38">
        <v>20.059433274852051</v>
      </c>
      <c r="AH38">
        <v>15.441885648952056</v>
      </c>
    </row>
    <row r="39" spans="1:34" x14ac:dyDescent="0.3">
      <c r="A39" s="56">
        <f ca="1">Exceedance!U39</f>
        <v>47209</v>
      </c>
      <c r="B39" s="1">
        <v>24.297659690120128</v>
      </c>
      <c r="C39" s="1">
        <v>15.156197348094555</v>
      </c>
      <c r="D39" s="1">
        <v>22.651260853950131</v>
      </c>
      <c r="E39">
        <v>28.99128138623794</v>
      </c>
      <c r="F39">
        <v>15.136950996983815</v>
      </c>
      <c r="G39">
        <v>54.798050509040564</v>
      </c>
      <c r="H39">
        <v>49.217435421402321</v>
      </c>
      <c r="I39">
        <v>86.27693215432042</v>
      </c>
      <c r="J39">
        <v>37.839799361885468</v>
      </c>
      <c r="K39">
        <v>46.926043784476526</v>
      </c>
      <c r="L39">
        <v>15.156635079920022</v>
      </c>
      <c r="M39">
        <v>14.852603161986597</v>
      </c>
      <c r="N39">
        <v>14.695788284472401</v>
      </c>
      <c r="O39">
        <v>19.152657731471997</v>
      </c>
      <c r="P39">
        <v>15.136884925652117</v>
      </c>
      <c r="Q39">
        <v>24.027170183781109</v>
      </c>
      <c r="R39">
        <v>15.175755029552562</v>
      </c>
      <c r="S39">
        <v>15.052347586447169</v>
      </c>
      <c r="T39">
        <v>14.736940981252706</v>
      </c>
      <c r="U39">
        <v>17.350618352353123</v>
      </c>
      <c r="V39">
        <v>19.642976683665825</v>
      </c>
      <c r="W39">
        <v>40.489939840525537</v>
      </c>
      <c r="X39">
        <v>15.099510447962469</v>
      </c>
      <c r="Y39">
        <v>14.89724901623371</v>
      </c>
      <c r="Z39">
        <v>15.176431100677114</v>
      </c>
      <c r="AA39">
        <v>21.478410727381373</v>
      </c>
      <c r="AB39">
        <v>81.809783509353949</v>
      </c>
      <c r="AC39">
        <v>46.445994554305955</v>
      </c>
      <c r="AD39">
        <v>28.933524455447376</v>
      </c>
      <c r="AE39">
        <v>15.16529191397971</v>
      </c>
      <c r="AF39">
        <v>15.204499121214592</v>
      </c>
      <c r="AG39">
        <v>19.171858137067392</v>
      </c>
      <c r="AH39">
        <v>15.017627319331726</v>
      </c>
    </row>
    <row r="40" spans="1:34" x14ac:dyDescent="0.3">
      <c r="A40" s="56">
        <f ca="1">Exceedance!U40</f>
        <v>47239</v>
      </c>
      <c r="B40" s="1">
        <v>88.312004172522009</v>
      </c>
      <c r="C40" s="1">
        <v>87.901804593022604</v>
      </c>
      <c r="D40" s="1">
        <v>88.314080760539554</v>
      </c>
      <c r="E40">
        <v>63.718307168204795</v>
      </c>
      <c r="F40">
        <v>87.061988050342322</v>
      </c>
      <c r="G40">
        <v>87.997112913106037</v>
      </c>
      <c r="H40">
        <v>89.070427097228361</v>
      </c>
      <c r="I40">
        <v>86.95200125641783</v>
      </c>
      <c r="J40">
        <v>89.056713290839355</v>
      </c>
      <c r="K40">
        <v>65.874240261792096</v>
      </c>
      <c r="L40">
        <v>30.125178070734997</v>
      </c>
      <c r="M40">
        <v>35.767259573999645</v>
      </c>
      <c r="N40">
        <v>82.247243608094607</v>
      </c>
      <c r="O40">
        <v>58.386597264395498</v>
      </c>
      <c r="P40">
        <v>88.030463505333472</v>
      </c>
      <c r="Q40">
        <v>88.377885065454791</v>
      </c>
      <c r="R40">
        <v>44.446345990380649</v>
      </c>
      <c r="S40">
        <v>85.749703210348741</v>
      </c>
      <c r="T40">
        <v>82.50123301578563</v>
      </c>
      <c r="U40">
        <v>85.157336245699312</v>
      </c>
      <c r="V40">
        <v>87.092584891232917</v>
      </c>
      <c r="W40">
        <v>68.899839968348275</v>
      </c>
      <c r="X40">
        <v>22.539953822927615</v>
      </c>
      <c r="Y40">
        <v>82.481438857109168</v>
      </c>
      <c r="Z40">
        <v>63.505840261195367</v>
      </c>
      <c r="AA40">
        <v>88.74214558959622</v>
      </c>
      <c r="AB40">
        <v>84.961678581402722</v>
      </c>
      <c r="AC40">
        <v>83.875745573223142</v>
      </c>
      <c r="AD40">
        <v>56.390605823896664</v>
      </c>
      <c r="AE40">
        <v>87.93539480987647</v>
      </c>
      <c r="AF40">
        <v>42.20695420161767</v>
      </c>
      <c r="AG40">
        <v>48.665022650847334</v>
      </c>
      <c r="AH40">
        <v>87.049790086885906</v>
      </c>
    </row>
    <row r="41" spans="1:34" x14ac:dyDescent="0.3">
      <c r="A41" s="56">
        <f ca="1">Exceedance!U41</f>
        <v>47270</v>
      </c>
      <c r="B41" s="1">
        <v>46.53675389967124</v>
      </c>
      <c r="C41" s="1">
        <v>48.992579832213551</v>
      </c>
      <c r="D41" s="1">
        <v>46.301944250407658</v>
      </c>
      <c r="E41">
        <v>20.076852336924027</v>
      </c>
      <c r="F41">
        <v>76.21025777704385</v>
      </c>
      <c r="G41">
        <v>55.447530412235686</v>
      </c>
      <c r="H41">
        <v>87.972793941519242</v>
      </c>
      <c r="I41">
        <v>51.710027649186813</v>
      </c>
      <c r="J41">
        <v>87.061983606263993</v>
      </c>
      <c r="K41">
        <v>15.191419040034443</v>
      </c>
      <c r="L41">
        <v>34.233661292347882</v>
      </c>
      <c r="M41">
        <v>20.550548585226913</v>
      </c>
      <c r="N41">
        <v>28.965606429260486</v>
      </c>
      <c r="O41">
        <v>18.577147765011517</v>
      </c>
      <c r="P41">
        <v>79.175958674325031</v>
      </c>
      <c r="Q41">
        <v>26.476909218673921</v>
      </c>
      <c r="R41">
        <v>15.217210964192963</v>
      </c>
      <c r="S41">
        <v>34.303738316777931</v>
      </c>
      <c r="T41">
        <v>38.053229892352377</v>
      </c>
      <c r="U41">
        <v>76.360062209093442</v>
      </c>
      <c r="V41">
        <v>83.394367177425622</v>
      </c>
      <c r="W41">
        <v>24.871227368257976</v>
      </c>
      <c r="X41">
        <v>24.641049675326357</v>
      </c>
      <c r="Y41">
        <v>81.074330454243238</v>
      </c>
      <c r="Z41">
        <v>31.805381770565354</v>
      </c>
      <c r="AA41">
        <v>57.423442554209863</v>
      </c>
      <c r="AB41">
        <v>84.55704817906215</v>
      </c>
      <c r="AC41">
        <v>43.126122179707302</v>
      </c>
      <c r="AD41">
        <v>85.309108931240971</v>
      </c>
      <c r="AE41">
        <v>52.622095276469693</v>
      </c>
      <c r="AF41">
        <v>48.286407306055409</v>
      </c>
      <c r="AG41">
        <v>15.234865690150237</v>
      </c>
      <c r="AH41">
        <v>75.131175198737793</v>
      </c>
    </row>
    <row r="42" spans="1:34" x14ac:dyDescent="0.3">
      <c r="A42" s="56">
        <f ca="1">Exceedance!U42</f>
        <v>47300</v>
      </c>
      <c r="B42" s="1">
        <v>27.373014181291346</v>
      </c>
      <c r="C42" s="1">
        <v>25.265242259366818</v>
      </c>
      <c r="D42" s="1">
        <v>26.96879979044412</v>
      </c>
      <c r="E42">
        <v>30.987900579459485</v>
      </c>
      <c r="F42">
        <v>46.424410715424884</v>
      </c>
      <c r="G42">
        <v>44.779646902730626</v>
      </c>
      <c r="H42">
        <v>58.466849367034989</v>
      </c>
      <c r="I42">
        <v>36.673195068416646</v>
      </c>
      <c r="J42">
        <v>47.896552575781236</v>
      </c>
      <c r="K42">
        <v>30.552244723710068</v>
      </c>
      <c r="L42">
        <v>18.319148226571198</v>
      </c>
      <c r="M42">
        <v>15.199912264645745</v>
      </c>
      <c r="N42">
        <v>14.859822183478705</v>
      </c>
      <c r="O42">
        <v>28.362081022216653</v>
      </c>
      <c r="P42">
        <v>33.021761039237774</v>
      </c>
      <c r="Q42">
        <v>26.76264121533012</v>
      </c>
      <c r="R42">
        <v>19.588049682669066</v>
      </c>
      <c r="S42">
        <v>19.487628811902312</v>
      </c>
      <c r="T42">
        <v>21.077816773496117</v>
      </c>
      <c r="U42">
        <v>15.422555651363211</v>
      </c>
      <c r="V42">
        <v>76.930765887526107</v>
      </c>
      <c r="W42">
        <v>37.131944396705869</v>
      </c>
      <c r="X42">
        <v>16.693824551672165</v>
      </c>
      <c r="Y42">
        <v>30.008581119563889</v>
      </c>
      <c r="Z42">
        <v>31.468946387418658</v>
      </c>
      <c r="AA42">
        <v>56.117162434782948</v>
      </c>
      <c r="AB42">
        <v>51.047351812717267</v>
      </c>
      <c r="AC42">
        <v>44.268214681118259</v>
      </c>
      <c r="AD42">
        <v>29.510241133386486</v>
      </c>
      <c r="AE42">
        <v>24.522793182389339</v>
      </c>
      <c r="AF42">
        <v>32.312279863280075</v>
      </c>
      <c r="AG42">
        <v>24.550536617451904</v>
      </c>
      <c r="AH42">
        <v>34.539736927725947</v>
      </c>
    </row>
    <row r="43" spans="1:34" x14ac:dyDescent="0.3">
      <c r="A43" s="56">
        <f ca="1">Exceedance!U43</f>
        <v>47331</v>
      </c>
      <c r="B43" s="1">
        <v>32.217718705608668</v>
      </c>
      <c r="C43" s="1">
        <v>32.142432047765993</v>
      </c>
      <c r="D43" s="1">
        <v>32.225089596766026</v>
      </c>
      <c r="E43">
        <v>28.961364393027146</v>
      </c>
      <c r="F43">
        <v>46.002053064234389</v>
      </c>
      <c r="G43">
        <v>44.466795833190375</v>
      </c>
      <c r="H43">
        <v>57.924144965462453</v>
      </c>
      <c r="I43">
        <v>36.189995092614801</v>
      </c>
      <c r="J43">
        <v>47.361021329769201</v>
      </c>
      <c r="K43">
        <v>28.580424761062886</v>
      </c>
      <c r="L43">
        <v>16.892689835717949</v>
      </c>
      <c r="M43">
        <v>15.191414587737899</v>
      </c>
      <c r="N43">
        <v>14.86729667394675</v>
      </c>
      <c r="O43">
        <v>33.96899571079156</v>
      </c>
      <c r="P43">
        <v>33.863829893357597</v>
      </c>
      <c r="Q43">
        <v>33.461796502754893</v>
      </c>
      <c r="R43">
        <v>18.104690189843033</v>
      </c>
      <c r="S43">
        <v>28.538776334655548</v>
      </c>
      <c r="T43">
        <v>29.162224481896171</v>
      </c>
      <c r="U43">
        <v>28.397100520717768</v>
      </c>
      <c r="V43">
        <v>51.15072973596299</v>
      </c>
      <c r="W43">
        <v>35.9917523332808</v>
      </c>
      <c r="X43">
        <v>15.459505677705506</v>
      </c>
      <c r="Y43">
        <v>29.572535899711596</v>
      </c>
      <c r="Z43">
        <v>35.288307252418328</v>
      </c>
      <c r="AA43">
        <v>55.427947616386518</v>
      </c>
      <c r="AB43">
        <v>53.271139659037978</v>
      </c>
      <c r="AC43">
        <v>43.690691995439416</v>
      </c>
      <c r="AD43">
        <v>29.047977909536066</v>
      </c>
      <c r="AE43">
        <v>34.386816733411841</v>
      </c>
      <c r="AF43">
        <v>33.856642921230694</v>
      </c>
      <c r="AG43">
        <v>24.271005823019266</v>
      </c>
      <c r="AH43">
        <v>34.155332663259522</v>
      </c>
    </row>
    <row r="44" spans="1:34" x14ac:dyDescent="0.3">
      <c r="A44" s="56">
        <f ca="1">Exceedance!U44</f>
        <v>47362</v>
      </c>
      <c r="B44" s="1">
        <v>32.840497776573876</v>
      </c>
      <c r="C44" s="1">
        <v>32.762919890838404</v>
      </c>
      <c r="D44" s="1">
        <v>32.848085429053356</v>
      </c>
      <c r="E44">
        <v>25.983873295641711</v>
      </c>
      <c r="F44">
        <v>43.987723508765157</v>
      </c>
      <c r="G44">
        <v>44.454379473678159</v>
      </c>
      <c r="H44">
        <v>55.473387485766736</v>
      </c>
      <c r="I44">
        <v>34.524789776305106</v>
      </c>
      <c r="J44">
        <v>45.281426320906753</v>
      </c>
      <c r="K44">
        <v>25.625869347591465</v>
      </c>
      <c r="L44">
        <v>15.051549979502274</v>
      </c>
      <c r="M44">
        <v>14.712274530653485</v>
      </c>
      <c r="N44">
        <v>14.40799809590861</v>
      </c>
      <c r="O44">
        <v>30.018053016123229</v>
      </c>
      <c r="P44">
        <v>34.046281632968245</v>
      </c>
      <c r="Q44">
        <v>28.367767167249013</v>
      </c>
      <c r="R44">
        <v>16.031151911264974</v>
      </c>
      <c r="S44">
        <v>30.008982342070283</v>
      </c>
      <c r="T44">
        <v>31.399767731990412</v>
      </c>
      <c r="U44">
        <v>25.469632325883513</v>
      </c>
      <c r="V44">
        <v>48.964865551723513</v>
      </c>
      <c r="W44">
        <v>34.154535036080738</v>
      </c>
      <c r="X44">
        <v>14.924304469037438</v>
      </c>
      <c r="Y44">
        <v>28.187855411464312</v>
      </c>
      <c r="Z44">
        <v>34.248998434148035</v>
      </c>
      <c r="AA44">
        <v>52.994652984206105</v>
      </c>
      <c r="AB44">
        <v>52.131808894641367</v>
      </c>
      <c r="AC44">
        <v>41.713398080073446</v>
      </c>
      <c r="AD44">
        <v>31.51545416088695</v>
      </c>
      <c r="AE44">
        <v>33.06700315029336</v>
      </c>
      <c r="AF44">
        <v>32.347259796256743</v>
      </c>
      <c r="AG44">
        <v>21.686546494895289</v>
      </c>
      <c r="AH44">
        <v>32.598338370485315</v>
      </c>
    </row>
    <row r="45" spans="1:34" x14ac:dyDescent="0.3">
      <c r="A45" s="56">
        <f ca="1">Exceedance!U45</f>
        <v>47392</v>
      </c>
      <c r="B45" s="1">
        <v>17.298986782645521</v>
      </c>
      <c r="C45" s="1">
        <v>23.592127339013619</v>
      </c>
      <c r="D45" s="1">
        <v>21.115634650614552</v>
      </c>
      <c r="E45">
        <v>15.526521329190269</v>
      </c>
      <c r="F45">
        <v>33.912949589044885</v>
      </c>
      <c r="G45">
        <v>39.255122081324899</v>
      </c>
      <c r="H45">
        <v>36.438058777440077</v>
      </c>
      <c r="I45">
        <v>21.119078706782645</v>
      </c>
      <c r="J45">
        <v>41.087390203280563</v>
      </c>
      <c r="K45">
        <v>15.625247799618601</v>
      </c>
      <c r="L45">
        <v>15.538902049554091</v>
      </c>
      <c r="M45">
        <v>15.227099514487627</v>
      </c>
      <c r="N45">
        <v>14.912184123822858</v>
      </c>
      <c r="O45">
        <v>15.013206484532427</v>
      </c>
      <c r="P45">
        <v>20.610991122229319</v>
      </c>
      <c r="Q45">
        <v>15.601326516546672</v>
      </c>
      <c r="R45">
        <v>15.589563219748927</v>
      </c>
      <c r="S45">
        <v>15.473630914980424</v>
      </c>
      <c r="T45">
        <v>18.219164213443563</v>
      </c>
      <c r="U45">
        <v>15.480753663297442</v>
      </c>
      <c r="V45">
        <v>43.364803923495877</v>
      </c>
      <c r="W45">
        <v>15.517925768204096</v>
      </c>
      <c r="X45">
        <v>15.414124590979219</v>
      </c>
      <c r="Y45">
        <v>18.032958646340376</v>
      </c>
      <c r="Z45">
        <v>24.678473019452124</v>
      </c>
      <c r="AA45">
        <v>32.61799849749913</v>
      </c>
      <c r="AB45">
        <v>42.62284564337628</v>
      </c>
      <c r="AC45">
        <v>25.573930254647728</v>
      </c>
      <c r="AD45">
        <v>22.140131308568876</v>
      </c>
      <c r="AE45">
        <v>20.499929228583415</v>
      </c>
      <c r="AF45">
        <v>23.732810198817216</v>
      </c>
      <c r="AG45">
        <v>15.559764919162685</v>
      </c>
      <c r="AH45">
        <v>19.932348967266424</v>
      </c>
    </row>
    <row r="46" spans="1:34" x14ac:dyDescent="0.3">
      <c r="A46" s="56">
        <f ca="1">Exceedance!U46</f>
        <v>47423</v>
      </c>
      <c r="B46" s="1">
        <v>16.673396091897995</v>
      </c>
      <c r="C46" s="1">
        <v>20.390060127268466</v>
      </c>
      <c r="D46" s="1">
        <v>18.876323619637464</v>
      </c>
      <c r="E46">
        <v>15.034511670319331</v>
      </c>
      <c r="F46">
        <v>33.509838961942322</v>
      </c>
      <c r="G46">
        <v>29.492164453557645</v>
      </c>
      <c r="H46">
        <v>38.544914354436045</v>
      </c>
      <c r="I46">
        <v>21.583386929895223</v>
      </c>
      <c r="J46">
        <v>38.2839516436621</v>
      </c>
      <c r="K46">
        <v>15.12009591950228</v>
      </c>
      <c r="L46">
        <v>15.010794009346686</v>
      </c>
      <c r="M46">
        <v>14.726267516168923</v>
      </c>
      <c r="N46">
        <v>14.419761030293786</v>
      </c>
      <c r="O46">
        <v>14.555161142808387</v>
      </c>
      <c r="P46">
        <v>19.772322908136619</v>
      </c>
      <c r="Q46">
        <v>15.110348871398362</v>
      </c>
      <c r="R46">
        <v>15.062272034833148</v>
      </c>
      <c r="S46">
        <v>14.97530343827083</v>
      </c>
      <c r="T46">
        <v>17.031813433612115</v>
      </c>
      <c r="U46">
        <v>14.974111951302957</v>
      </c>
      <c r="V46">
        <v>41.055524695032005</v>
      </c>
      <c r="W46">
        <v>15.012237110391167</v>
      </c>
      <c r="X46">
        <v>14.902214825533362</v>
      </c>
      <c r="Y46">
        <v>17.751001143499611</v>
      </c>
      <c r="Z46">
        <v>21.30893350939105</v>
      </c>
      <c r="AA46">
        <v>33.499112344696037</v>
      </c>
      <c r="AB46">
        <v>43.722509155882534</v>
      </c>
      <c r="AC46">
        <v>26.181663346132577</v>
      </c>
      <c r="AD46">
        <v>19.286846333998344</v>
      </c>
      <c r="AE46">
        <v>16.54804231343735</v>
      </c>
      <c r="AF46">
        <v>20.627261909465769</v>
      </c>
      <c r="AG46">
        <v>15.025503099168144</v>
      </c>
      <c r="AH46">
        <v>20.367465995119993</v>
      </c>
    </row>
    <row r="47" spans="1:34" x14ac:dyDescent="0.3">
      <c r="A47" s="56">
        <f ca="1">Exceedance!U47</f>
        <v>47453</v>
      </c>
      <c r="B47" s="1">
        <v>32.726509857188482</v>
      </c>
      <c r="C47" s="1">
        <v>28.633274244945575</v>
      </c>
      <c r="D47" s="1">
        <v>30.291204939750127</v>
      </c>
      <c r="E47">
        <v>22.281509719961583</v>
      </c>
      <c r="F47">
        <v>46.825455837127414</v>
      </c>
      <c r="G47">
        <v>44.580652885576249</v>
      </c>
      <c r="H47">
        <v>59.360847579308384</v>
      </c>
      <c r="I47">
        <v>34.767110976577037</v>
      </c>
      <c r="J47">
        <v>51.73882873655046</v>
      </c>
      <c r="K47">
        <v>21.800891814206331</v>
      </c>
      <c r="L47">
        <v>15.521899829411691</v>
      </c>
      <c r="M47">
        <v>15.232325796774905</v>
      </c>
      <c r="N47">
        <v>14.923323102808613</v>
      </c>
      <c r="O47">
        <v>15.089905063443229</v>
      </c>
      <c r="P47">
        <v>40.058095271217262</v>
      </c>
      <c r="Q47">
        <v>27.169792890805123</v>
      </c>
      <c r="R47">
        <v>15.568763788125805</v>
      </c>
      <c r="S47">
        <v>15.502925315198855</v>
      </c>
      <c r="T47">
        <v>15.600726981755509</v>
      </c>
      <c r="U47">
        <v>18.691566970112728</v>
      </c>
      <c r="V47">
        <v>58.811606443866332</v>
      </c>
      <c r="W47">
        <v>15.536970969003118</v>
      </c>
      <c r="X47">
        <v>15.417043010261189</v>
      </c>
      <c r="Y47">
        <v>37.407791347379529</v>
      </c>
      <c r="Z47">
        <v>37.630422834996033</v>
      </c>
      <c r="AA47">
        <v>38.711193170772944</v>
      </c>
      <c r="AB47">
        <v>59.697677204827201</v>
      </c>
      <c r="AC47">
        <v>41.092391141769788</v>
      </c>
      <c r="AD47">
        <v>36.818267807454241</v>
      </c>
      <c r="AE47">
        <v>27.231387346371015</v>
      </c>
      <c r="AF47">
        <v>40.016456746975152</v>
      </c>
      <c r="AG47">
        <v>15.525070857247036</v>
      </c>
      <c r="AH47">
        <v>38.961361085867956</v>
      </c>
    </row>
    <row r="48" spans="1:34" x14ac:dyDescent="0.3">
      <c r="A48" s="56">
        <f ca="1">Exceedance!U48</f>
        <v>47484</v>
      </c>
      <c r="B48" s="1">
        <v>29.426816807183826</v>
      </c>
      <c r="C48" s="1">
        <v>28.595361992983367</v>
      </c>
      <c r="D48" s="1">
        <v>28.705066949708918</v>
      </c>
      <c r="E48">
        <v>29.000373903984581</v>
      </c>
      <c r="F48">
        <v>37.878499214706189</v>
      </c>
      <c r="G48">
        <v>36.477882794380541</v>
      </c>
      <c r="H48">
        <v>49.8275787187725</v>
      </c>
      <c r="I48">
        <v>37.945673118902995</v>
      </c>
      <c r="J48">
        <v>38.4571576421231</v>
      </c>
      <c r="K48">
        <v>15.639508109875051</v>
      </c>
      <c r="L48">
        <v>15.533024002037079</v>
      </c>
      <c r="M48">
        <v>15.248019993441043</v>
      </c>
      <c r="N48">
        <v>14.946474590532119</v>
      </c>
      <c r="O48">
        <v>15.127914195585134</v>
      </c>
      <c r="P48">
        <v>39.054125128257212</v>
      </c>
      <c r="Q48">
        <v>28.733082176960913</v>
      </c>
      <c r="R48">
        <v>15.571850130953727</v>
      </c>
      <c r="S48">
        <v>15.531729841114348</v>
      </c>
      <c r="T48">
        <v>15.630859109853109</v>
      </c>
      <c r="U48">
        <v>27.089416993702681</v>
      </c>
      <c r="V48">
        <v>48.597921319544987</v>
      </c>
      <c r="W48">
        <v>15.559414861225239</v>
      </c>
      <c r="X48">
        <v>15.434089740547048</v>
      </c>
      <c r="Y48">
        <v>37.33829618216663</v>
      </c>
      <c r="Z48">
        <v>34.004470356174657</v>
      </c>
      <c r="AA48">
        <v>50.480719125397414</v>
      </c>
      <c r="AB48">
        <v>50.599964723544204</v>
      </c>
      <c r="AC48">
        <v>53.162772799114762</v>
      </c>
      <c r="AD48">
        <v>33.241734829414114</v>
      </c>
      <c r="AE48">
        <v>28.684353229379667</v>
      </c>
      <c r="AF48">
        <v>37.20078448885485</v>
      </c>
      <c r="AG48">
        <v>15.523616555254716</v>
      </c>
      <c r="AH48">
        <v>39.466826735711003</v>
      </c>
    </row>
    <row r="49" spans="1:34" x14ac:dyDescent="0.3">
      <c r="A49" s="56">
        <f ca="1">Exceedance!U49</f>
        <v>47515</v>
      </c>
      <c r="B49" s="1">
        <v>25.209698837234843</v>
      </c>
      <c r="C49" s="1">
        <v>25.07694468481774</v>
      </c>
      <c r="D49" s="1">
        <v>25.174229481572059</v>
      </c>
      <c r="E49">
        <v>22.495630467803217</v>
      </c>
      <c r="F49">
        <v>31.741619045257327</v>
      </c>
      <c r="G49">
        <v>34.240743303404635</v>
      </c>
      <c r="H49">
        <v>33.289663550221192</v>
      </c>
      <c r="I49">
        <v>33.185381214956834</v>
      </c>
      <c r="J49">
        <v>31.421194805398272</v>
      </c>
      <c r="K49">
        <v>27.106350953152457</v>
      </c>
      <c r="L49">
        <v>18.745682691302825</v>
      </c>
      <c r="M49">
        <v>24.359300289803677</v>
      </c>
      <c r="N49">
        <v>25.43028095962644</v>
      </c>
      <c r="O49">
        <v>22.63494402060299</v>
      </c>
      <c r="P49">
        <v>33.32620645123562</v>
      </c>
      <c r="Q49">
        <v>24.31518925036735</v>
      </c>
      <c r="R49">
        <v>18.328153376030215</v>
      </c>
      <c r="S49">
        <v>24.109874898415523</v>
      </c>
      <c r="T49">
        <v>26.143312982652791</v>
      </c>
      <c r="U49">
        <v>25.093606098566745</v>
      </c>
      <c r="V49">
        <v>44.235755322539958</v>
      </c>
      <c r="W49">
        <v>18.380293373517631</v>
      </c>
      <c r="X49">
        <v>25.270124174956567</v>
      </c>
      <c r="Y49">
        <v>26.884251599666296</v>
      </c>
      <c r="Z49">
        <v>28.194041445698794</v>
      </c>
      <c r="AA49">
        <v>47.071113710142455</v>
      </c>
      <c r="AB49">
        <v>32.889712668050386</v>
      </c>
      <c r="AC49">
        <v>47.480967750446929</v>
      </c>
      <c r="AD49">
        <v>27.534101212358138</v>
      </c>
      <c r="AE49">
        <v>25.674094299443734</v>
      </c>
      <c r="AF49">
        <v>30.839775760252021</v>
      </c>
      <c r="AG49">
        <v>27.598051743993413</v>
      </c>
      <c r="AH49">
        <v>35.694541520551006</v>
      </c>
    </row>
    <row r="50" spans="1:34" x14ac:dyDescent="0.3">
      <c r="A50" s="56">
        <f ca="1">Exceedance!U50</f>
        <v>47543</v>
      </c>
      <c r="B50" s="1">
        <v>18.403404084051552</v>
      </c>
      <c r="C50" s="1">
        <v>15.6087876478423</v>
      </c>
      <c r="D50" s="1">
        <v>15.669453899733911</v>
      </c>
      <c r="E50">
        <v>15.600353079126929</v>
      </c>
      <c r="F50">
        <v>68.951777259664695</v>
      </c>
      <c r="G50">
        <v>50.344204883972132</v>
      </c>
      <c r="H50">
        <v>72.924704375114672</v>
      </c>
      <c r="I50">
        <v>42.287202097722144</v>
      </c>
      <c r="J50">
        <v>53.488231005089716</v>
      </c>
      <c r="K50">
        <v>15.663871451641638</v>
      </c>
      <c r="L50">
        <v>15.56894011311697</v>
      </c>
      <c r="M50">
        <v>15.276496411158362</v>
      </c>
      <c r="N50">
        <v>14.985740355593718</v>
      </c>
      <c r="O50">
        <v>15.202262513659958</v>
      </c>
      <c r="P50">
        <v>25.876158476623036</v>
      </c>
      <c r="Q50">
        <v>15.662267983513724</v>
      </c>
      <c r="R50">
        <v>15.592501407586484</v>
      </c>
      <c r="S50">
        <v>15.582654591254055</v>
      </c>
      <c r="T50">
        <v>15.676323575436983</v>
      </c>
      <c r="U50">
        <v>16.360036354560823</v>
      </c>
      <c r="V50">
        <v>66.030982895300511</v>
      </c>
      <c r="W50">
        <v>15.618418416161038</v>
      </c>
      <c r="X50">
        <v>15.464283813138914</v>
      </c>
      <c r="Y50">
        <v>25.846505459571123</v>
      </c>
      <c r="Z50">
        <v>21.840214724340868</v>
      </c>
      <c r="AA50">
        <v>67.985571693411558</v>
      </c>
      <c r="AB50">
        <v>47.154017060534393</v>
      </c>
      <c r="AC50">
        <v>62.08584384265535</v>
      </c>
      <c r="AD50">
        <v>21.338689908298253</v>
      </c>
      <c r="AE50">
        <v>15.635916328228081</v>
      </c>
      <c r="AF50">
        <v>23.948644749622549</v>
      </c>
      <c r="AG50">
        <v>15.521224445147054</v>
      </c>
      <c r="AH50">
        <v>32.865863157679222</v>
      </c>
    </row>
    <row r="51" spans="1:34" x14ac:dyDescent="0.3">
      <c r="A51" s="56">
        <f ca="1">Exceedance!U51</f>
        <v>47574</v>
      </c>
      <c r="B51" s="1">
        <v>17.851689295554685</v>
      </c>
      <c r="C51" s="1">
        <v>15.150795791168807</v>
      </c>
      <c r="D51" s="1">
        <v>15.208428805934892</v>
      </c>
      <c r="E51">
        <v>15.94158796745689</v>
      </c>
      <c r="F51">
        <v>66.341783344336548</v>
      </c>
      <c r="G51">
        <v>48.614337292037128</v>
      </c>
      <c r="H51">
        <v>77.521017683499565</v>
      </c>
      <c r="I51">
        <v>40.843455123853431</v>
      </c>
      <c r="J51">
        <v>51.53841566237994</v>
      </c>
      <c r="K51">
        <v>15.182032971051466</v>
      </c>
      <c r="L51">
        <v>15.070743474174115</v>
      </c>
      <c r="M51">
        <v>14.805888290901917</v>
      </c>
      <c r="N51">
        <v>14.573875432898619</v>
      </c>
      <c r="O51">
        <v>14.779559909503323</v>
      </c>
      <c r="P51">
        <v>25.080333409646368</v>
      </c>
      <c r="Q51">
        <v>15.180069717621874</v>
      </c>
      <c r="R51">
        <v>15.088706660474278</v>
      </c>
      <c r="S51">
        <v>20.371270118503354</v>
      </c>
      <c r="T51">
        <v>15.183222018370406</v>
      </c>
      <c r="U51">
        <v>15.925511444740684</v>
      </c>
      <c r="V51">
        <v>33.006180131109566</v>
      </c>
      <c r="W51">
        <v>15.122097361802195</v>
      </c>
      <c r="X51">
        <v>14.99697251906081</v>
      </c>
      <c r="Y51">
        <v>25.041431357640917</v>
      </c>
      <c r="Z51">
        <v>21.199151639692598</v>
      </c>
      <c r="AA51">
        <v>82.295444009139857</v>
      </c>
      <c r="AB51">
        <v>45.526247639834182</v>
      </c>
      <c r="AC51">
        <v>29.565532726331412</v>
      </c>
      <c r="AD51">
        <v>20.715421132807759</v>
      </c>
      <c r="AE51">
        <v>15.159024897838338</v>
      </c>
      <c r="AF51">
        <v>23.194705146021612</v>
      </c>
      <c r="AG51">
        <v>15.092377460011438</v>
      </c>
      <c r="AH51">
        <v>31.820074264304054</v>
      </c>
    </row>
    <row r="52" spans="1:34" x14ac:dyDescent="0.3">
      <c r="A52" s="56">
        <f ca="1">Exceedance!U52</f>
        <v>47604</v>
      </c>
      <c r="B52" s="1">
        <v>71.084524485394482</v>
      </c>
      <c r="C52" s="1">
        <v>72.054558643046633</v>
      </c>
      <c r="D52" s="1">
        <v>70.667171079203285</v>
      </c>
      <c r="E52">
        <v>86.645878751647146</v>
      </c>
      <c r="F52">
        <v>87.349861757896335</v>
      </c>
      <c r="G52">
        <v>89.112350962718168</v>
      </c>
      <c r="H52">
        <v>88.404496132367157</v>
      </c>
      <c r="I52">
        <v>88.884466932189866</v>
      </c>
      <c r="J52">
        <v>67.494969052453314</v>
      </c>
      <c r="K52">
        <v>25.371236786235336</v>
      </c>
      <c r="L52">
        <v>20.332780765489293</v>
      </c>
      <c r="M52">
        <v>83.056924635623133</v>
      </c>
      <c r="N52">
        <v>49.72316931399709</v>
      </c>
      <c r="O52">
        <v>84.10021563937525</v>
      </c>
      <c r="P52">
        <v>88.549266200561689</v>
      </c>
      <c r="Q52">
        <v>46.855126220275331</v>
      </c>
      <c r="R52">
        <v>86.105436694461545</v>
      </c>
      <c r="S52">
        <v>86.325111128694317</v>
      </c>
      <c r="T52">
        <v>87.236196828572631</v>
      </c>
      <c r="U52">
        <v>87.262818085593466</v>
      </c>
      <c r="V52">
        <v>67.354975203196744</v>
      </c>
      <c r="W52">
        <v>32.173132357626173</v>
      </c>
      <c r="X52">
        <v>86.027890555360088</v>
      </c>
      <c r="Y52">
        <v>71.107286339218632</v>
      </c>
      <c r="Z52">
        <v>88.856008130674439</v>
      </c>
      <c r="AA52">
        <v>85.48426557824547</v>
      </c>
      <c r="AB52">
        <v>82.58384325827916</v>
      </c>
      <c r="AC52">
        <v>30.818642897460698</v>
      </c>
      <c r="AD52">
        <v>69.975554871833666</v>
      </c>
      <c r="AE52">
        <v>54.559183549546759</v>
      </c>
      <c r="AF52">
        <v>49.911891528212188</v>
      </c>
      <c r="AG52">
        <v>87.914816214807104</v>
      </c>
      <c r="AH52">
        <v>64.880257766794884</v>
      </c>
    </row>
    <row r="53" spans="1:34" x14ac:dyDescent="0.3">
      <c r="A53" s="56">
        <f ca="1">Exceedance!U53</f>
        <v>47635</v>
      </c>
      <c r="B53" s="1">
        <v>31.288160883289745</v>
      </c>
      <c r="C53" s="1">
        <v>28.736965005946146</v>
      </c>
      <c r="D53" s="1">
        <v>30.781988905409843</v>
      </c>
      <c r="E53">
        <v>52.636237254095107</v>
      </c>
      <c r="F53">
        <v>49.387265931730596</v>
      </c>
      <c r="G53">
        <v>87.960956501730905</v>
      </c>
      <c r="H53">
        <v>84.652566830323281</v>
      </c>
      <c r="I53">
        <v>86.856813706187594</v>
      </c>
      <c r="J53">
        <v>18.544955943761504</v>
      </c>
      <c r="K53">
        <v>40.766499607887788</v>
      </c>
      <c r="L53">
        <v>39.469203964632882</v>
      </c>
      <c r="M53">
        <v>18.46016759977962</v>
      </c>
      <c r="N53">
        <v>29.846598259443645</v>
      </c>
      <c r="O53">
        <v>64.105230779682685</v>
      </c>
      <c r="P53">
        <v>32.0459673184575</v>
      </c>
      <c r="Q53">
        <v>15.213564270357894</v>
      </c>
      <c r="R53">
        <v>27.320799745771566</v>
      </c>
      <c r="S53">
        <v>37.069151104398344</v>
      </c>
      <c r="T53">
        <v>61.664110529363704</v>
      </c>
      <c r="U53">
        <v>83.595808044736742</v>
      </c>
      <c r="V53">
        <v>28.479353451699435</v>
      </c>
      <c r="W53">
        <v>15.054808645817609</v>
      </c>
      <c r="X53">
        <v>78.029323067308624</v>
      </c>
      <c r="Y53">
        <v>30.956879232904914</v>
      </c>
      <c r="Z53">
        <v>55.829348365915777</v>
      </c>
      <c r="AA53">
        <v>85.016243729437974</v>
      </c>
      <c r="AB53">
        <v>43.866057300213171</v>
      </c>
      <c r="AC53">
        <v>85.971171908445925</v>
      </c>
      <c r="AD53">
        <v>29.238360695065168</v>
      </c>
      <c r="AE53">
        <v>76.395368198274326</v>
      </c>
      <c r="AF53">
        <v>15.248455423959417</v>
      </c>
      <c r="AG53">
        <v>80.575813854640415</v>
      </c>
      <c r="AH53">
        <v>16.196922172515212</v>
      </c>
    </row>
    <row r="54" spans="1:34" x14ac:dyDescent="0.3">
      <c r="A54" s="56">
        <f ca="1">Exceedance!U54</f>
        <v>47665</v>
      </c>
      <c r="B54" s="1">
        <v>31.979506377550802</v>
      </c>
      <c r="C54" s="1">
        <v>29.35348281220455</v>
      </c>
      <c r="D54" s="1">
        <v>31.455387473276744</v>
      </c>
      <c r="E54">
        <v>46.003936530326612</v>
      </c>
      <c r="F54">
        <v>42.964828347223772</v>
      </c>
      <c r="G54">
        <v>58.19704114003639</v>
      </c>
      <c r="H54">
        <v>37.693678980847451</v>
      </c>
      <c r="I54">
        <v>47.771729789284329</v>
      </c>
      <c r="J54">
        <v>30.066262374659644</v>
      </c>
      <c r="K54">
        <v>18.969856521879343</v>
      </c>
      <c r="L54">
        <v>16.366733050902418</v>
      </c>
      <c r="M54">
        <v>14.966142365701197</v>
      </c>
      <c r="N54">
        <v>28.367650601233247</v>
      </c>
      <c r="O54">
        <v>22.175736549642949</v>
      </c>
      <c r="P54">
        <v>23.509490264029605</v>
      </c>
      <c r="Q54">
        <v>18.789396849556621</v>
      </c>
      <c r="R54">
        <v>20.902677699117842</v>
      </c>
      <c r="S54">
        <v>31.040374048423391</v>
      </c>
      <c r="T54">
        <v>15.36128032407162</v>
      </c>
      <c r="U54">
        <v>72.433484025379641</v>
      </c>
      <c r="V54">
        <v>37.12897077097599</v>
      </c>
      <c r="W54">
        <v>16.994697242944675</v>
      </c>
      <c r="X54">
        <v>32.477136000564499</v>
      </c>
      <c r="Y54">
        <v>31.64051959325333</v>
      </c>
      <c r="Z54">
        <v>55.63136222231708</v>
      </c>
      <c r="AA54">
        <v>51.882052166443586</v>
      </c>
      <c r="AB54">
        <v>44.162561775373817</v>
      </c>
      <c r="AC54">
        <v>36.89479568705152</v>
      </c>
      <c r="AD54">
        <v>29.894708496025729</v>
      </c>
      <c r="AE54">
        <v>26.162487063301189</v>
      </c>
      <c r="AF54">
        <v>24.264309847914568</v>
      </c>
      <c r="AG54">
        <v>36.463462164408519</v>
      </c>
      <c r="AH54">
        <v>31.495655157317159</v>
      </c>
    </row>
    <row r="55" spans="1:34" x14ac:dyDescent="0.3">
      <c r="A55" s="56">
        <f ca="1">Exceedance!U55</f>
        <v>47696</v>
      </c>
      <c r="B55" s="1">
        <v>32.513971608087566</v>
      </c>
      <c r="C55" s="1">
        <v>32.414626119706966</v>
      </c>
      <c r="D55" s="1">
        <v>32.514489410488395</v>
      </c>
      <c r="E55">
        <v>45.579588166992473</v>
      </c>
      <c r="F55">
        <v>44.272459688931704</v>
      </c>
      <c r="G55">
        <v>57.655569794048425</v>
      </c>
      <c r="H55">
        <v>37.205068716329265</v>
      </c>
      <c r="I55">
        <v>47.235120353268265</v>
      </c>
      <c r="J55">
        <v>28.120016508173133</v>
      </c>
      <c r="K55">
        <v>17.158480255829694</v>
      </c>
      <c r="L55">
        <v>15.417314631573587</v>
      </c>
      <c r="M55">
        <v>14.972974695140355</v>
      </c>
      <c r="N55">
        <v>33.992358245952495</v>
      </c>
      <c r="O55">
        <v>33.205283448374793</v>
      </c>
      <c r="P55">
        <v>33.429279943787343</v>
      </c>
      <c r="Q55">
        <v>17.344975142194865</v>
      </c>
      <c r="R55">
        <v>28.601024873235158</v>
      </c>
      <c r="S55">
        <v>30.517449594042212</v>
      </c>
      <c r="T55">
        <v>25.29123113529317</v>
      </c>
      <c r="U55">
        <v>51.947150600839308</v>
      </c>
      <c r="V55">
        <v>35.928024983310785</v>
      </c>
      <c r="W55">
        <v>15.650528232223467</v>
      </c>
      <c r="X55">
        <v>32.031706793918673</v>
      </c>
      <c r="Y55">
        <v>35.33359425264927</v>
      </c>
      <c r="Z55">
        <v>54.950799005026653</v>
      </c>
      <c r="AA55">
        <v>53.330826751910621</v>
      </c>
      <c r="AB55">
        <v>43.586542239095522</v>
      </c>
      <c r="AC55">
        <v>28.755322109019232</v>
      </c>
      <c r="AD55">
        <v>34.687915187346604</v>
      </c>
      <c r="AE55">
        <v>33.49757555208086</v>
      </c>
      <c r="AF55">
        <v>24.370607024145372</v>
      </c>
      <c r="AG55">
        <v>36.070625120682031</v>
      </c>
      <c r="AH55">
        <v>29.443093172602794</v>
      </c>
    </row>
    <row r="56" spans="1:34" x14ac:dyDescent="0.3">
      <c r="A56" s="56">
        <f ca="1">Exceedance!U56</f>
        <v>47727</v>
      </c>
      <c r="B56" s="1">
        <v>33.145458241597765</v>
      </c>
      <c r="C56" s="1">
        <v>33.04312586255115</v>
      </c>
      <c r="D56" s="1">
        <v>33.145992328308864</v>
      </c>
      <c r="E56">
        <v>43.581765860454823</v>
      </c>
      <c r="F56">
        <v>44.27445309926798</v>
      </c>
      <c r="G56">
        <v>55.215847264191453</v>
      </c>
      <c r="H56">
        <v>35.499831026157715</v>
      </c>
      <c r="I56">
        <v>45.160438354709484</v>
      </c>
      <c r="J56">
        <v>25.20412297178439</v>
      </c>
      <c r="K56">
        <v>15.164592373650427</v>
      </c>
      <c r="L56">
        <v>14.930818436640385</v>
      </c>
      <c r="M56">
        <v>14.509101244442153</v>
      </c>
      <c r="N56">
        <v>30.03624269895144</v>
      </c>
      <c r="O56">
        <v>33.38296907921756</v>
      </c>
      <c r="P56">
        <v>28.746275568841988</v>
      </c>
      <c r="Q56">
        <v>15.334729465809579</v>
      </c>
      <c r="R56">
        <v>30.077800109821272</v>
      </c>
      <c r="S56">
        <v>31.98097987932637</v>
      </c>
      <c r="T56">
        <v>22.623660097128685</v>
      </c>
      <c r="U56">
        <v>49.72918051916362</v>
      </c>
      <c r="V56">
        <v>34.106234616621045</v>
      </c>
      <c r="W56">
        <v>14.947110250914228</v>
      </c>
      <c r="X56">
        <v>30.560220056482152</v>
      </c>
      <c r="Y56">
        <v>34.291986728068792</v>
      </c>
      <c r="Z56">
        <v>52.541043631668018</v>
      </c>
      <c r="AA56">
        <v>52.197025119545479</v>
      </c>
      <c r="AB56">
        <v>41.614208328346045</v>
      </c>
      <c r="AC56">
        <v>31.409084589376786</v>
      </c>
      <c r="AD56">
        <v>33.357098584325549</v>
      </c>
      <c r="AE56">
        <v>32.001833548888108</v>
      </c>
      <c r="AF56">
        <v>21.777305959188258</v>
      </c>
      <c r="AG56">
        <v>34.439100582929491</v>
      </c>
      <c r="AH56">
        <v>26.42412124382755</v>
      </c>
    </row>
    <row r="57" spans="1:34" x14ac:dyDescent="0.3">
      <c r="A57" s="56">
        <f ca="1">Exceedance!U57</f>
        <v>47757</v>
      </c>
      <c r="B57" s="1">
        <v>17.926626084738292</v>
      </c>
      <c r="C57" s="1">
        <v>23.794978540438517</v>
      </c>
      <c r="D57" s="1">
        <v>21.307422975580202</v>
      </c>
      <c r="E57">
        <v>33.908587019507308</v>
      </c>
      <c r="F57">
        <v>39.083948805787493</v>
      </c>
      <c r="G57">
        <v>36.456932315249411</v>
      </c>
      <c r="H57">
        <v>21.719111400178811</v>
      </c>
      <c r="I57">
        <v>41.053151610324953</v>
      </c>
      <c r="J57">
        <v>15.637474941113583</v>
      </c>
      <c r="K57">
        <v>15.559400030498871</v>
      </c>
      <c r="L57">
        <v>15.452382518874325</v>
      </c>
      <c r="M57">
        <v>15.015980831193145</v>
      </c>
      <c r="N57">
        <v>15.042746070173703</v>
      </c>
      <c r="O57">
        <v>20.20741148814551</v>
      </c>
      <c r="P57">
        <v>15.626073408587748</v>
      </c>
      <c r="Q57">
        <v>15.593805510018688</v>
      </c>
      <c r="R57">
        <v>21.757852975555416</v>
      </c>
      <c r="S57">
        <v>18.541951103659446</v>
      </c>
      <c r="T57">
        <v>15.452509079257819</v>
      </c>
      <c r="U57">
        <v>43.370850196926746</v>
      </c>
      <c r="V57">
        <v>15.528410182982586</v>
      </c>
      <c r="W57">
        <v>15.437702190547864</v>
      </c>
      <c r="X57">
        <v>18.72956904086762</v>
      </c>
      <c r="Y57">
        <v>24.71560877681225</v>
      </c>
      <c r="Z57">
        <v>32.339312113258558</v>
      </c>
      <c r="AA57">
        <v>42.664347968875738</v>
      </c>
      <c r="AB57">
        <v>25.511551578875434</v>
      </c>
      <c r="AC57">
        <v>22.023042363760066</v>
      </c>
      <c r="AD57">
        <v>20.642224358507388</v>
      </c>
      <c r="AE57">
        <v>23.476576680743779</v>
      </c>
      <c r="AF57">
        <v>15.5770266547181</v>
      </c>
      <c r="AG57">
        <v>21.062675532201176</v>
      </c>
      <c r="AH57">
        <v>15.550933908942959</v>
      </c>
    </row>
    <row r="58" spans="1:34" x14ac:dyDescent="0.3">
      <c r="A58" s="56">
        <f ca="1">Exceedance!U58</f>
        <v>47788</v>
      </c>
      <c r="B58" s="1">
        <v>18.293579989906245</v>
      </c>
      <c r="C58" s="1">
        <v>20.566337569495019</v>
      </c>
      <c r="D58" s="1">
        <v>19.047913258536457</v>
      </c>
      <c r="E58">
        <v>33.506118635065548</v>
      </c>
      <c r="F58">
        <v>29.334922417206464</v>
      </c>
      <c r="G58">
        <v>38.550831929634633</v>
      </c>
      <c r="H58">
        <v>22.200316229373051</v>
      </c>
      <c r="I58">
        <v>38.255324648703301</v>
      </c>
      <c r="J58">
        <v>15.132189159001566</v>
      </c>
      <c r="K58">
        <v>15.030911707767329</v>
      </c>
      <c r="L58">
        <v>14.944147497710137</v>
      </c>
      <c r="M58">
        <v>14.520080863212772</v>
      </c>
      <c r="N58">
        <v>14.583357173426128</v>
      </c>
      <c r="O58">
        <v>19.384768666042689</v>
      </c>
      <c r="P58">
        <v>15.134317834719065</v>
      </c>
      <c r="Q58">
        <v>15.066493570731263</v>
      </c>
      <c r="R58">
        <v>15.005759306920798</v>
      </c>
      <c r="S58">
        <v>17.688180056005059</v>
      </c>
      <c r="T58">
        <v>14.94684291361096</v>
      </c>
      <c r="U58">
        <v>41.066748566249039</v>
      </c>
      <c r="V58">
        <v>15.02242775797375</v>
      </c>
      <c r="W58">
        <v>14.924922411860367</v>
      </c>
      <c r="X58">
        <v>19.103723590021097</v>
      </c>
      <c r="Y58">
        <v>21.340911905941734</v>
      </c>
      <c r="Z58">
        <v>33.212715433821288</v>
      </c>
      <c r="AA58">
        <v>43.776233729086819</v>
      </c>
      <c r="AB58">
        <v>26.117100935121162</v>
      </c>
      <c r="AC58">
        <v>19.177635389697588</v>
      </c>
      <c r="AD58">
        <v>16.655078986678721</v>
      </c>
      <c r="AE58">
        <v>20.402685738860598</v>
      </c>
      <c r="AF58">
        <v>15.042851340995295</v>
      </c>
      <c r="AG58">
        <v>21.525642783525733</v>
      </c>
      <c r="AH58">
        <v>15.057984238562007</v>
      </c>
    </row>
    <row r="59" spans="1:34" x14ac:dyDescent="0.3">
      <c r="A59" s="56">
        <f ca="1">Exceedance!U59</f>
        <v>47818</v>
      </c>
      <c r="B59" s="1">
        <v>39.409726922435198</v>
      </c>
      <c r="C59" s="1">
        <v>34.361889450162423</v>
      </c>
      <c r="D59" s="1">
        <v>39.343759339677078</v>
      </c>
      <c r="E59">
        <v>46.826548952845307</v>
      </c>
      <c r="F59">
        <v>44.391811770994529</v>
      </c>
      <c r="G59">
        <v>59.379552579327672</v>
      </c>
      <c r="H59">
        <v>34.611267808434455</v>
      </c>
      <c r="I59">
        <v>51.725386278768333</v>
      </c>
      <c r="J59">
        <v>21.277074919300471</v>
      </c>
      <c r="K59">
        <v>15.54290402681122</v>
      </c>
      <c r="L59">
        <v>15.456625257201518</v>
      </c>
      <c r="M59">
        <v>15.026039715273589</v>
      </c>
      <c r="N59">
        <v>15.118441103602668</v>
      </c>
      <c r="O59">
        <v>15.51617458320243</v>
      </c>
      <c r="P59">
        <v>26.999504185595054</v>
      </c>
      <c r="Q59">
        <v>15.57320474794707</v>
      </c>
      <c r="R59">
        <v>15.534250098372157</v>
      </c>
      <c r="S59">
        <v>38.469647115461356</v>
      </c>
      <c r="T59">
        <v>15.46653536636118</v>
      </c>
      <c r="U59">
        <v>58.860470257564835</v>
      </c>
      <c r="V59">
        <v>15.547540801653337</v>
      </c>
      <c r="W59">
        <v>15.440437267590951</v>
      </c>
      <c r="X59">
        <v>37.218745753186653</v>
      </c>
      <c r="Y59">
        <v>37.963946821747761</v>
      </c>
      <c r="Z59">
        <v>38.692382019661871</v>
      </c>
      <c r="AA59">
        <v>59.792183327480579</v>
      </c>
      <c r="AB59">
        <v>41.113794343122905</v>
      </c>
      <c r="AC59">
        <v>36.320621358141679</v>
      </c>
      <c r="AD59">
        <v>36.63122259789084</v>
      </c>
      <c r="AE59">
        <v>29.379349347245306</v>
      </c>
      <c r="AF59">
        <v>15.543939584568221</v>
      </c>
      <c r="AG59">
        <v>39.017029878157729</v>
      </c>
      <c r="AH59">
        <v>22.29609924498574</v>
      </c>
    </row>
    <row r="60" spans="1:34" x14ac:dyDescent="0.3">
      <c r="A60" s="56">
        <f ca="1">Exceedance!U60</f>
        <v>47849</v>
      </c>
      <c r="B60" s="1">
        <v>39.078256855359115</v>
      </c>
      <c r="C60" s="1">
        <v>30.960790453015477</v>
      </c>
      <c r="D60" s="1">
        <v>36.323165731051823</v>
      </c>
      <c r="E60">
        <v>37.878865693179634</v>
      </c>
      <c r="F60">
        <v>36.318569308614705</v>
      </c>
      <c r="G60">
        <v>49.843131948969194</v>
      </c>
      <c r="H60">
        <v>37.939903136042538</v>
      </c>
      <c r="I60">
        <v>38.435157163234713</v>
      </c>
      <c r="J60">
        <v>15.654301100378792</v>
      </c>
      <c r="K60">
        <v>15.55420938857732</v>
      </c>
      <c r="L60">
        <v>15.471362247703501</v>
      </c>
      <c r="M60">
        <v>15.048280850225074</v>
      </c>
      <c r="N60">
        <v>15.156119576562851</v>
      </c>
      <c r="O60">
        <v>15.548659886370665</v>
      </c>
      <c r="P60">
        <v>28.696445440205817</v>
      </c>
      <c r="Q60">
        <v>15.576365773341069</v>
      </c>
      <c r="R60">
        <v>15.562973725540484</v>
      </c>
      <c r="S60">
        <v>37.560760633475191</v>
      </c>
      <c r="T60">
        <v>15.48842166222544</v>
      </c>
      <c r="U60">
        <v>48.634018709242767</v>
      </c>
      <c r="V60">
        <v>15.56996019041298</v>
      </c>
      <c r="W60">
        <v>15.457419884333246</v>
      </c>
      <c r="X60">
        <v>38.328097122366735</v>
      </c>
      <c r="Y60">
        <v>34.316068152861604</v>
      </c>
      <c r="Z60">
        <v>50.471383194218618</v>
      </c>
      <c r="AA60">
        <v>50.679816774924092</v>
      </c>
      <c r="AB60">
        <v>53.212839471838642</v>
      </c>
      <c r="AC60">
        <v>32.774511138330432</v>
      </c>
      <c r="AD60">
        <v>33.054113124152707</v>
      </c>
      <c r="AE60">
        <v>29.715214048114202</v>
      </c>
      <c r="AF60">
        <v>15.543416184969436</v>
      </c>
      <c r="AG60">
        <v>39.530980118770628</v>
      </c>
      <c r="AH60">
        <v>29.026710853812826</v>
      </c>
    </row>
    <row r="61" spans="1:34" x14ac:dyDescent="0.3">
      <c r="A61" s="56">
        <f ca="1">Exceedance!U61</f>
        <v>47880</v>
      </c>
      <c r="B61" s="1">
        <v>32.402543881326139</v>
      </c>
      <c r="C61" s="1">
        <v>25.637116367195361</v>
      </c>
      <c r="D61" s="1">
        <v>30.108893724426906</v>
      </c>
      <c r="E61">
        <v>31.740511135509781</v>
      </c>
      <c r="F61">
        <v>34.101592654494723</v>
      </c>
      <c r="G61">
        <v>33.297993201633879</v>
      </c>
      <c r="H61">
        <v>33.285423038953368</v>
      </c>
      <c r="I61">
        <v>31.397429679431742</v>
      </c>
      <c r="J61">
        <v>27.040629013912312</v>
      </c>
      <c r="K61">
        <v>18.684395009872439</v>
      </c>
      <c r="L61">
        <v>24.544141108276886</v>
      </c>
      <c r="M61">
        <v>25.581729060031581</v>
      </c>
      <c r="N61">
        <v>22.641687612620714</v>
      </c>
      <c r="O61">
        <v>26.656382980356089</v>
      </c>
      <c r="P61">
        <v>24.409065482168344</v>
      </c>
      <c r="Q61">
        <v>18.308230029951758</v>
      </c>
      <c r="R61">
        <v>24.131030531031577</v>
      </c>
      <c r="S61">
        <v>31.161714480696102</v>
      </c>
      <c r="T61">
        <v>25.140996916275778</v>
      </c>
      <c r="U61">
        <v>44.275056411460369</v>
      </c>
      <c r="V61">
        <v>18.336669630181305</v>
      </c>
      <c r="W61">
        <v>25.275009860466998</v>
      </c>
      <c r="X61">
        <v>26.712436704819865</v>
      </c>
      <c r="Y61">
        <v>28.453821816449935</v>
      </c>
      <c r="Z61">
        <v>47.0588528780453</v>
      </c>
      <c r="AA61">
        <v>32.932476808699533</v>
      </c>
      <c r="AB61">
        <v>47.548778902026797</v>
      </c>
      <c r="AC61">
        <v>27.143589037993578</v>
      </c>
      <c r="AD61">
        <v>27.386480713810158</v>
      </c>
      <c r="AE61">
        <v>26.534451107751824</v>
      </c>
      <c r="AF61">
        <v>27.553749871096507</v>
      </c>
      <c r="AG61">
        <v>35.757164834633933</v>
      </c>
      <c r="AH61">
        <v>22.512446035579373</v>
      </c>
    </row>
    <row r="62" spans="1:34" x14ac:dyDescent="0.3">
      <c r="A62" s="56">
        <f ca="1">Exceedance!U62</f>
        <v>47908</v>
      </c>
      <c r="B62" s="1">
        <v>25.152809307389848</v>
      </c>
      <c r="C62" s="1">
        <v>19.836405656946006</v>
      </c>
      <c r="D62" s="1">
        <v>23.352506813069759</v>
      </c>
      <c r="E62">
        <v>67.566345874408142</v>
      </c>
      <c r="F62">
        <v>43.220224168365547</v>
      </c>
      <c r="G62">
        <v>73.017546214399928</v>
      </c>
      <c r="H62">
        <v>45.043485635642234</v>
      </c>
      <c r="I62">
        <v>53.137817136914997</v>
      </c>
      <c r="J62">
        <v>15.679217050469566</v>
      </c>
      <c r="K62">
        <v>15.590623654481297</v>
      </c>
      <c r="L62">
        <v>15.499540775523089</v>
      </c>
      <c r="M62">
        <v>15.086661226485205</v>
      </c>
      <c r="N62">
        <v>15.23013385009404</v>
      </c>
      <c r="O62">
        <v>15.599361785568304</v>
      </c>
      <c r="P62">
        <v>15.686809825580891</v>
      </c>
      <c r="Q62">
        <v>15.597230312859958</v>
      </c>
      <c r="R62">
        <v>15.613949235370784</v>
      </c>
      <c r="S62">
        <v>24.177225961881735</v>
      </c>
      <c r="T62">
        <v>16.811014671024122</v>
      </c>
      <c r="U62">
        <v>68.627960409997627</v>
      </c>
      <c r="V62">
        <v>15.629167644443179</v>
      </c>
      <c r="W62">
        <v>15.487662487018566</v>
      </c>
      <c r="X62">
        <v>32.855620748967681</v>
      </c>
      <c r="Y62">
        <v>22.043993547406021</v>
      </c>
      <c r="Z62">
        <v>68.075191711324734</v>
      </c>
      <c r="AA62">
        <v>50.469579183872852</v>
      </c>
      <c r="AB62">
        <v>61.75696482109921</v>
      </c>
      <c r="AC62">
        <v>21.029921099180825</v>
      </c>
      <c r="AD62">
        <v>21.210504575284812</v>
      </c>
      <c r="AE62">
        <v>15.659489635432905</v>
      </c>
      <c r="AF62">
        <v>15.540260757035744</v>
      </c>
      <c r="AG62">
        <v>37.952382640033008</v>
      </c>
      <c r="AH62">
        <v>15.624435930279519</v>
      </c>
    </row>
    <row r="63" spans="1:34" x14ac:dyDescent="0.3">
      <c r="A63" s="56">
        <f ca="1">Exceedance!U63</f>
        <v>47939</v>
      </c>
      <c r="B63" s="1">
        <v>24.363774709967707</v>
      </c>
      <c r="C63" s="1">
        <v>19.234764190027661</v>
      </c>
      <c r="D63" s="1">
        <v>22.62793881069506</v>
      </c>
      <c r="E63">
        <v>65.029400433682781</v>
      </c>
      <c r="F63">
        <v>41.795268707511696</v>
      </c>
      <c r="G63">
        <v>76.665226139119582</v>
      </c>
      <c r="H63">
        <v>43.466108550210151</v>
      </c>
      <c r="I63">
        <v>51.206337070471605</v>
      </c>
      <c r="J63">
        <v>15.196830118594793</v>
      </c>
      <c r="K63">
        <v>15.091796713198823</v>
      </c>
      <c r="L63">
        <v>15.018384693039168</v>
      </c>
      <c r="M63">
        <v>14.668239333855063</v>
      </c>
      <c r="N63">
        <v>14.805723104340865</v>
      </c>
      <c r="O63">
        <v>15.154470012413691</v>
      </c>
      <c r="P63">
        <v>15.20321166652416</v>
      </c>
      <c r="Q63">
        <v>15.093327862784832</v>
      </c>
      <c r="R63">
        <v>20.411757003907823</v>
      </c>
      <c r="S63">
        <v>23.375529521266284</v>
      </c>
      <c r="T63">
        <v>16.359789084778633</v>
      </c>
      <c r="U63">
        <v>35.614694073818598</v>
      </c>
      <c r="V63">
        <v>15.132497066157041</v>
      </c>
      <c r="W63">
        <v>15.019207870924818</v>
      </c>
      <c r="X63">
        <v>31.787504438964692</v>
      </c>
      <c r="Y63">
        <v>21.395663335172227</v>
      </c>
      <c r="Z63">
        <v>82.428631977979876</v>
      </c>
      <c r="AA63">
        <v>48.697377060033851</v>
      </c>
      <c r="AB63">
        <v>29.199175956204162</v>
      </c>
      <c r="AC63">
        <v>20.393593812123214</v>
      </c>
      <c r="AD63">
        <v>20.53871619212854</v>
      </c>
      <c r="AE63">
        <v>15.199403089561388</v>
      </c>
      <c r="AF63">
        <v>15.108937547116284</v>
      </c>
      <c r="AG63">
        <v>36.707026467446276</v>
      </c>
      <c r="AH63">
        <v>15.166588899973124</v>
      </c>
    </row>
    <row r="64" spans="1:34" x14ac:dyDescent="0.3">
      <c r="A64" s="56">
        <f ca="1">Exceedance!U64</f>
        <v>47969</v>
      </c>
      <c r="B64" s="1">
        <v>71.940529987972667</v>
      </c>
      <c r="C64" s="1">
        <v>73.024332022173297</v>
      </c>
      <c r="D64" s="1">
        <v>71.704657690409348</v>
      </c>
      <c r="E64">
        <v>87.515660876187297</v>
      </c>
      <c r="F64">
        <v>89.26363450679213</v>
      </c>
      <c r="G64">
        <v>88.586255777735616</v>
      </c>
      <c r="H64">
        <v>89.074692236274345</v>
      </c>
      <c r="I64">
        <v>65.1986390352303</v>
      </c>
      <c r="J64">
        <v>25.395642239006225</v>
      </c>
      <c r="K64">
        <v>22.743261007244655</v>
      </c>
      <c r="L64">
        <v>85.482782227021701</v>
      </c>
      <c r="M64">
        <v>50.042487753262336</v>
      </c>
      <c r="N64">
        <v>84.365727340777397</v>
      </c>
      <c r="O64">
        <v>88.053701324928539</v>
      </c>
      <c r="P64">
        <v>46.924407474153902</v>
      </c>
      <c r="Q64">
        <v>86.15578480891908</v>
      </c>
      <c r="R64">
        <v>86.653065778473845</v>
      </c>
      <c r="S64">
        <v>88.022883072497294</v>
      </c>
      <c r="T64">
        <v>87.453390576429143</v>
      </c>
      <c r="U64">
        <v>67.553480314816056</v>
      </c>
      <c r="V64">
        <v>32.195410663615661</v>
      </c>
      <c r="W64">
        <v>86.26103376684388</v>
      </c>
      <c r="X64">
        <v>71.849368382434534</v>
      </c>
      <c r="Y64">
        <v>89.009176302068823</v>
      </c>
      <c r="Z64">
        <v>85.62127618214214</v>
      </c>
      <c r="AA64">
        <v>83.240048492460488</v>
      </c>
      <c r="AB64">
        <v>30.430472016674539</v>
      </c>
      <c r="AC64">
        <v>67.752871436969556</v>
      </c>
      <c r="AD64">
        <v>58.837048242237799</v>
      </c>
      <c r="AE64">
        <v>46.909017115752086</v>
      </c>
      <c r="AF64">
        <v>88.183957424087779</v>
      </c>
      <c r="AG64">
        <v>66.473454808352074</v>
      </c>
      <c r="AH64">
        <v>54.344646674329724</v>
      </c>
    </row>
    <row r="65" spans="1:34" x14ac:dyDescent="0.3">
      <c r="A65" s="56">
        <f ca="1">Exceedance!U65</f>
        <v>48000</v>
      </c>
      <c r="B65" s="1">
        <v>30.277452710848792</v>
      </c>
      <c r="C65" s="1">
        <v>30.116158765633241</v>
      </c>
      <c r="D65" s="1">
        <v>30.279961124137017</v>
      </c>
      <c r="E65">
        <v>45.16961942072728</v>
      </c>
      <c r="F65">
        <v>88.121569267362631</v>
      </c>
      <c r="G65">
        <v>84.855189175082671</v>
      </c>
      <c r="H65">
        <v>87.033467184215013</v>
      </c>
      <c r="I65">
        <v>18.575633797160329</v>
      </c>
      <c r="J65">
        <v>40.804607087245202</v>
      </c>
      <c r="K65">
        <v>39.504236969819239</v>
      </c>
      <c r="L65">
        <v>21.709339122197889</v>
      </c>
      <c r="M65">
        <v>30.041747310929924</v>
      </c>
      <c r="N65">
        <v>63.535913145646347</v>
      </c>
      <c r="O65">
        <v>32.853998615902512</v>
      </c>
      <c r="P65">
        <v>15.235540916147176</v>
      </c>
      <c r="Q65">
        <v>26.659809788518928</v>
      </c>
      <c r="R65">
        <v>37.951864623671717</v>
      </c>
      <c r="S65">
        <v>61.97509944633584</v>
      </c>
      <c r="T65">
        <v>83.750524505355529</v>
      </c>
      <c r="U65">
        <v>28.508678516934527</v>
      </c>
      <c r="V65">
        <v>15.065406172596681</v>
      </c>
      <c r="W65">
        <v>75.819057654680691</v>
      </c>
      <c r="X65">
        <v>28.979483017715737</v>
      </c>
      <c r="Y65">
        <v>34.058104716810575</v>
      </c>
      <c r="Z65">
        <v>85.169960760780114</v>
      </c>
      <c r="AA65">
        <v>38.740976196325924</v>
      </c>
      <c r="AB65">
        <v>86.125541993895411</v>
      </c>
      <c r="AC65">
        <v>29.739308249047976</v>
      </c>
      <c r="AD65">
        <v>76.91354929797393</v>
      </c>
      <c r="AE65">
        <v>17.10863223919046</v>
      </c>
      <c r="AF65">
        <v>85.319675395923127</v>
      </c>
      <c r="AG65">
        <v>16.208515940640972</v>
      </c>
      <c r="AH65">
        <v>19.332828227205656</v>
      </c>
    </row>
    <row r="66" spans="1:34" x14ac:dyDescent="0.3">
      <c r="A66" s="56">
        <f ca="1">Exceedance!U66</f>
        <v>48030</v>
      </c>
      <c r="B66" s="1">
        <v>30.931512351390481</v>
      </c>
      <c r="C66" s="1">
        <v>30.765633061573901</v>
      </c>
      <c r="D66" s="1">
        <v>30.934154031155192</v>
      </c>
      <c r="E66">
        <v>37.300247348749807</v>
      </c>
      <c r="F66">
        <v>51.525588002319061</v>
      </c>
      <c r="G66">
        <v>35.212980428598108</v>
      </c>
      <c r="H66">
        <v>44.894553393792151</v>
      </c>
      <c r="I66">
        <v>32.190457635373456</v>
      </c>
      <c r="J66">
        <v>24.69890713049309</v>
      </c>
      <c r="K66">
        <v>20.241271980081937</v>
      </c>
      <c r="L66">
        <v>15.233109848163576</v>
      </c>
      <c r="M66">
        <v>28.55222665476947</v>
      </c>
      <c r="N66">
        <v>20.603065080796313</v>
      </c>
      <c r="O66">
        <v>23.010487661179845</v>
      </c>
      <c r="P66">
        <v>23.87544230268815</v>
      </c>
      <c r="Q66">
        <v>20.912038624565405</v>
      </c>
      <c r="R66">
        <v>32.177606321951792</v>
      </c>
      <c r="S66">
        <v>15.438335919395401</v>
      </c>
      <c r="T66">
        <v>69.02771763193519</v>
      </c>
      <c r="U66">
        <v>37.168103461761248</v>
      </c>
      <c r="V66">
        <v>18.851887204659906</v>
      </c>
      <c r="W66">
        <v>26.586904911745524</v>
      </c>
      <c r="X66">
        <v>29.59155462196124</v>
      </c>
      <c r="Y66">
        <v>29.056630783818907</v>
      </c>
      <c r="Z66">
        <v>49.922815737204452</v>
      </c>
      <c r="AA66">
        <v>38.299255548534298</v>
      </c>
      <c r="AB66">
        <v>34.506075888236801</v>
      </c>
      <c r="AC66">
        <v>30.41183090994852</v>
      </c>
      <c r="AD66">
        <v>26.645887312551114</v>
      </c>
      <c r="AE66">
        <v>23.961052351765304</v>
      </c>
      <c r="AF66">
        <v>32.988916943743071</v>
      </c>
      <c r="AG66">
        <v>29.480883371828597</v>
      </c>
      <c r="AH66">
        <v>26.717692284176447</v>
      </c>
    </row>
    <row r="67" spans="1:34" x14ac:dyDescent="0.3">
      <c r="A67" s="56">
        <f ca="1">Exceedance!U67</f>
        <v>48061</v>
      </c>
      <c r="B67" s="1">
        <v>32.560858761733165</v>
      </c>
      <c r="C67" s="1">
        <v>32.546486390558307</v>
      </c>
      <c r="D67" s="1">
        <v>32.55991943082396</v>
      </c>
      <c r="E67">
        <v>44.39684551037643</v>
      </c>
      <c r="F67">
        <v>50.991867452168812</v>
      </c>
      <c r="G67">
        <v>34.703952322425636</v>
      </c>
      <c r="H67">
        <v>44.84500102784191</v>
      </c>
      <c r="I67">
        <v>30.738410394627287</v>
      </c>
      <c r="J67">
        <v>22.980962835938332</v>
      </c>
      <c r="K67">
        <v>18.77890952638116</v>
      </c>
      <c r="L67">
        <v>15.238500956369784</v>
      </c>
      <c r="M67">
        <v>34.21219032485979</v>
      </c>
      <c r="N67">
        <v>33.276049606360239</v>
      </c>
      <c r="O67">
        <v>33.32004681966464</v>
      </c>
      <c r="P67">
        <v>22.198699105498495</v>
      </c>
      <c r="Q67">
        <v>28.6145788505351</v>
      </c>
      <c r="R67">
        <v>31.657655643917064</v>
      </c>
      <c r="S67">
        <v>24.847474448492548</v>
      </c>
      <c r="T67">
        <v>43.952400412200973</v>
      </c>
      <c r="U67">
        <v>35.967015301511339</v>
      </c>
      <c r="V67">
        <v>17.428409917011468</v>
      </c>
      <c r="W67">
        <v>26.433363583745944</v>
      </c>
      <c r="X67">
        <v>35.402570422898847</v>
      </c>
      <c r="Y67">
        <v>32.836087882260109</v>
      </c>
      <c r="Z67">
        <v>53.404078260968163</v>
      </c>
      <c r="AA67">
        <v>37.740030333122768</v>
      </c>
      <c r="AB67">
        <v>27.914986639129388</v>
      </c>
      <c r="AC67">
        <v>34.733194873884976</v>
      </c>
      <c r="AD67">
        <v>33.659202679898499</v>
      </c>
      <c r="AE67">
        <v>22.27508049970897</v>
      </c>
      <c r="AF67">
        <v>32.586854824296189</v>
      </c>
      <c r="AG67">
        <v>27.536043122273558</v>
      </c>
      <c r="AH67">
        <v>24.914213714106051</v>
      </c>
    </row>
    <row r="68" spans="1:34" x14ac:dyDescent="0.3">
      <c r="A68" s="56">
        <f ca="1">Exceedance!U68</f>
        <v>48092</v>
      </c>
      <c r="B68" s="1">
        <v>33.193745030689819</v>
      </c>
      <c r="C68" s="1">
        <v>33.178961064641378</v>
      </c>
      <c r="D68" s="1">
        <v>33.19277879097622</v>
      </c>
      <c r="E68">
        <v>44.400040475390199</v>
      </c>
      <c r="F68">
        <v>48.789737872184098</v>
      </c>
      <c r="G68">
        <v>33.079475680743229</v>
      </c>
      <c r="H68">
        <v>44.764306834396436</v>
      </c>
      <c r="I68">
        <v>27.615667205438864</v>
      </c>
      <c r="J68">
        <v>20.521459419181124</v>
      </c>
      <c r="K68">
        <v>16.656055413747648</v>
      </c>
      <c r="L68">
        <v>14.763555374593786</v>
      </c>
      <c r="M68">
        <v>30.232093493117699</v>
      </c>
      <c r="N68">
        <v>33.454160511976902</v>
      </c>
      <c r="O68">
        <v>28.651447609274221</v>
      </c>
      <c r="P68">
        <v>19.800839767498129</v>
      </c>
      <c r="Q68">
        <v>30.092051284066336</v>
      </c>
      <c r="R68">
        <v>32.018884242676613</v>
      </c>
      <c r="S68">
        <v>22.21298865772664</v>
      </c>
      <c r="T68">
        <v>44.732147626490558</v>
      </c>
      <c r="U68">
        <v>34.144194203128848</v>
      </c>
      <c r="V68">
        <v>15.439697258731483</v>
      </c>
      <c r="W68">
        <v>25.822643649235367</v>
      </c>
      <c r="X68">
        <v>34.359965780926309</v>
      </c>
      <c r="Y68">
        <v>33.161125875802178</v>
      </c>
      <c r="Z68">
        <v>52.269105235591475</v>
      </c>
      <c r="AA68">
        <v>35.978559612390995</v>
      </c>
      <c r="AB68">
        <v>31.46178268852967</v>
      </c>
      <c r="AC68">
        <v>33.401137337498803</v>
      </c>
      <c r="AD68">
        <v>32.156065837499789</v>
      </c>
      <c r="AE68">
        <v>19.867598233679711</v>
      </c>
      <c r="AF68">
        <v>31.056626536538303</v>
      </c>
      <c r="AG68">
        <v>24.684880719287591</v>
      </c>
      <c r="AH68">
        <v>22.288011773803927</v>
      </c>
    </row>
    <row r="69" spans="1:34" x14ac:dyDescent="0.3">
      <c r="A69" s="56" t="str">
        <f ca="1">Exceedance!U69</f>
        <v/>
      </c>
      <c r="B69" s="1"/>
      <c r="C69" s="1"/>
      <c r="D69" s="1"/>
    </row>
    <row r="70" spans="1:34" x14ac:dyDescent="0.3">
      <c r="A70" s="56" t="str">
        <f ca="1">Exceedance!U70</f>
        <v/>
      </c>
      <c r="B70" s="1"/>
      <c r="C70" s="1"/>
      <c r="D70" s="1"/>
    </row>
    <row r="71" spans="1:34" x14ac:dyDescent="0.3">
      <c r="A71" s="56" t="str">
        <f ca="1">Exceedance!U71</f>
        <v/>
      </c>
      <c r="B71" s="1"/>
      <c r="C71" s="1"/>
      <c r="D71" s="1"/>
    </row>
    <row r="72" spans="1:34" x14ac:dyDescent="0.3">
      <c r="A72" s="56" t="str">
        <f ca="1">Exceedance!U72</f>
        <v/>
      </c>
      <c r="B72" s="1"/>
      <c r="C72" s="1"/>
      <c r="D72" s="1"/>
    </row>
    <row r="73" spans="1:34" x14ac:dyDescent="0.3">
      <c r="A73" s="56" t="str">
        <f ca="1">Exceedance!U73</f>
        <v/>
      </c>
      <c r="B73" s="1"/>
      <c r="C73" s="1"/>
      <c r="D73" s="1"/>
    </row>
    <row r="74" spans="1:34" x14ac:dyDescent="0.3">
      <c r="A74" s="56" t="str">
        <f ca="1">Exceedance!U74</f>
        <v/>
      </c>
      <c r="B74" s="1"/>
      <c r="C74" s="1"/>
      <c r="D74" s="1"/>
    </row>
    <row r="75" spans="1:34" x14ac:dyDescent="0.3">
      <c r="A75" s="56" t="str">
        <f ca="1">Exceedance!U75</f>
        <v/>
      </c>
      <c r="B75" s="1"/>
      <c r="C75" s="1"/>
      <c r="D75" s="1"/>
    </row>
    <row r="76" spans="1:34" x14ac:dyDescent="0.3">
      <c r="A76" s="56" t="str">
        <f ca="1">Exceedance!U76</f>
        <v/>
      </c>
      <c r="B76" s="1"/>
      <c r="C76" s="1"/>
      <c r="D76" s="1"/>
    </row>
    <row r="77" spans="1:34" x14ac:dyDescent="0.3">
      <c r="A77" s="56" t="str">
        <f ca="1">Exceedance!U77</f>
        <v/>
      </c>
      <c r="B77" s="1"/>
      <c r="C77" s="1"/>
      <c r="D77" s="1"/>
    </row>
    <row r="78" spans="1:34" x14ac:dyDescent="0.3">
      <c r="A78" s="56" t="str">
        <f ca="1">Exceedance!U78</f>
        <v/>
      </c>
      <c r="B78" s="1"/>
      <c r="C78" s="1"/>
      <c r="D78" s="1"/>
    </row>
    <row r="79" spans="1:34" x14ac:dyDescent="0.3">
      <c r="A79" s="56" t="str">
        <f ca="1">Exceedance!U79</f>
        <v/>
      </c>
      <c r="B79" s="1"/>
      <c r="C79" s="1"/>
      <c r="D79" s="1"/>
    </row>
    <row r="80" spans="1:34" x14ac:dyDescent="0.3">
      <c r="A80" s="56" t="str">
        <f ca="1">Exceedance!U80</f>
        <v/>
      </c>
      <c r="B80" s="1"/>
      <c r="C80" s="1"/>
      <c r="D80" s="1"/>
    </row>
    <row r="81" spans="1:4" x14ac:dyDescent="0.3">
      <c r="A81" s="56" t="str">
        <f ca="1">Exceedance!U81</f>
        <v/>
      </c>
      <c r="B81" s="1"/>
      <c r="C81" s="1"/>
      <c r="D81" s="1"/>
    </row>
    <row r="82" spans="1:4" x14ac:dyDescent="0.3">
      <c r="A82" s="56" t="str">
        <f ca="1">Exceedance!U82</f>
        <v/>
      </c>
      <c r="B82" s="1"/>
      <c r="C82" s="1"/>
      <c r="D82" s="1"/>
    </row>
    <row r="83" spans="1:4" x14ac:dyDescent="0.3">
      <c r="A83" s="56" t="str">
        <f ca="1">Exceedance!U83</f>
        <v/>
      </c>
      <c r="B83" s="1"/>
      <c r="C83" s="1"/>
      <c r="D83" s="1"/>
    </row>
    <row r="84" spans="1:4" x14ac:dyDescent="0.3">
      <c r="A84" s="56" t="str">
        <f ca="1">Exceedance!U84</f>
        <v/>
      </c>
      <c r="B84" s="1"/>
      <c r="C84" s="1"/>
      <c r="D84" s="1"/>
    </row>
    <row r="85" spans="1:4" x14ac:dyDescent="0.3">
      <c r="A85" s="56" t="str">
        <f ca="1">Exceedance!U85</f>
        <v/>
      </c>
      <c r="B85" s="1"/>
      <c r="C85" s="1"/>
      <c r="D85" s="1"/>
    </row>
    <row r="86" spans="1:4" x14ac:dyDescent="0.3">
      <c r="A86" s="56" t="str">
        <f ca="1">Exceedance!U86</f>
        <v/>
      </c>
      <c r="B86" s="1"/>
      <c r="C86" s="1"/>
      <c r="D86" s="1"/>
    </row>
    <row r="87" spans="1:4" x14ac:dyDescent="0.3">
      <c r="A87" s="56" t="str">
        <f ca="1">Exceedance!U87</f>
        <v/>
      </c>
      <c r="B87" s="1"/>
      <c r="C87" s="1"/>
      <c r="D87" s="1"/>
    </row>
    <row r="88" spans="1:4" x14ac:dyDescent="0.3">
      <c r="A88" s="56" t="str">
        <f ca="1">Exceedance!U88</f>
        <v/>
      </c>
      <c r="B88" s="1"/>
      <c r="C88" s="1"/>
      <c r="D88" s="1"/>
    </row>
    <row r="89" spans="1:4" x14ac:dyDescent="0.3">
      <c r="A89" s="56" t="str">
        <f ca="1">Exceedance!U89</f>
        <v/>
      </c>
      <c r="B89" s="1"/>
      <c r="C89" s="1"/>
      <c r="D89" s="1"/>
    </row>
    <row r="90" spans="1:4" x14ac:dyDescent="0.3">
      <c r="A90" s="56" t="str">
        <f ca="1">Exceedance!U90</f>
        <v/>
      </c>
      <c r="B90" s="1"/>
      <c r="C90" s="1"/>
      <c r="D90" s="1"/>
    </row>
    <row r="91" spans="1:4" x14ac:dyDescent="0.3">
      <c r="A91" s="56" t="str">
        <f ca="1">Exceedance!U91</f>
        <v/>
      </c>
      <c r="B91" s="1"/>
      <c r="C91" s="1"/>
      <c r="D91" s="1"/>
    </row>
    <row r="92" spans="1:4" x14ac:dyDescent="0.3">
      <c r="A92" s="56" t="str">
        <f ca="1">Exceedance!U92</f>
        <v/>
      </c>
      <c r="B92" s="1"/>
      <c r="C92" s="1"/>
      <c r="D92" s="1"/>
    </row>
    <row r="93" spans="1:4" x14ac:dyDescent="0.3">
      <c r="A93" s="56" t="str">
        <f ca="1">Exceedance!U93</f>
        <v/>
      </c>
      <c r="B93" s="1"/>
      <c r="C93" s="1"/>
      <c r="D93" s="1"/>
    </row>
    <row r="94" spans="1:4" x14ac:dyDescent="0.3">
      <c r="A94" s="56" t="str">
        <f ca="1">Exceedance!U94</f>
        <v/>
      </c>
      <c r="B94" s="1"/>
      <c r="C94" s="1"/>
      <c r="D94" s="1"/>
    </row>
    <row r="95" spans="1:4" x14ac:dyDescent="0.3">
      <c r="A95" s="56" t="str">
        <f ca="1">Exceedance!U95</f>
        <v/>
      </c>
      <c r="B95" s="1"/>
      <c r="C95" s="1"/>
      <c r="D95" s="1"/>
    </row>
    <row r="96" spans="1:4" x14ac:dyDescent="0.3">
      <c r="A96" s="56" t="str">
        <f ca="1">Exceedance!U96</f>
        <v/>
      </c>
      <c r="B96" s="1"/>
      <c r="C96" s="1"/>
      <c r="D96" s="1"/>
    </row>
    <row r="97" spans="1:4" x14ac:dyDescent="0.3">
      <c r="A97" s="56" t="str">
        <f ca="1">Exceedance!U97</f>
        <v/>
      </c>
      <c r="B97" s="1"/>
      <c r="C97" s="1"/>
      <c r="D97" s="1"/>
    </row>
    <row r="98" spans="1:4" x14ac:dyDescent="0.3">
      <c r="A98" s="56" t="str">
        <f ca="1">Exceedance!U98</f>
        <v/>
      </c>
      <c r="B98" s="1"/>
      <c r="C98" s="1"/>
      <c r="D98" s="1"/>
    </row>
    <row r="99" spans="1:4" x14ac:dyDescent="0.3">
      <c r="A99" s="56" t="str">
        <f ca="1">Exceedance!U99</f>
        <v/>
      </c>
      <c r="B99" s="1"/>
      <c r="C99" s="1"/>
      <c r="D99" s="1"/>
    </row>
    <row r="100" spans="1:4" x14ac:dyDescent="0.3">
      <c r="A100" s="56"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E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66">
    <tabColor theme="6" tint="0.59999389629810485"/>
  </sheetPr>
  <dimension ref="A1:AH175"/>
  <sheetViews>
    <sheetView workbookViewId="0">
      <selection activeCell="B4" sqref="B4:AQ175"/>
    </sheetView>
  </sheetViews>
  <sheetFormatPr defaultColWidth="8.5546875" defaultRowHeight="14.4" x14ac:dyDescent="0.3"/>
  <cols>
    <col min="1" max="1" width="8.5546875" style="90"/>
    <col min="2" max="4" width="8.5546875" style="185"/>
  </cols>
  <sheetData>
    <row r="1" spans="1:34" s="90" customFormat="1" x14ac:dyDescent="0.3">
      <c r="A1" s="87"/>
      <c r="E1" s="856" t="s">
        <v>230</v>
      </c>
      <c r="F1" s="856"/>
      <c r="G1" s="856"/>
      <c r="H1" s="856"/>
      <c r="I1" s="856"/>
      <c r="J1" s="856"/>
      <c r="K1" s="856"/>
      <c r="L1" s="856"/>
      <c r="M1" s="856"/>
      <c r="N1" s="856"/>
      <c r="O1" s="856"/>
      <c r="P1" s="856"/>
      <c r="Q1" s="856"/>
      <c r="R1" s="856"/>
      <c r="S1" s="856"/>
      <c r="T1" s="856"/>
      <c r="U1" s="856"/>
      <c r="V1" s="856"/>
      <c r="W1" s="856"/>
      <c r="X1" s="856"/>
      <c r="Y1" s="856"/>
      <c r="Z1" s="856"/>
      <c r="AA1" s="856"/>
      <c r="AB1" s="856"/>
      <c r="AC1" s="856"/>
      <c r="AD1" s="856"/>
      <c r="AE1" s="856"/>
    </row>
    <row r="2" spans="1:34" s="90" customFormat="1" x14ac:dyDescent="0.3">
      <c r="A2" s="87"/>
      <c r="B2" s="90" t="s">
        <v>288</v>
      </c>
      <c r="C2" s="90" t="s">
        <v>287</v>
      </c>
      <c r="D2" s="90" t="s">
        <v>289</v>
      </c>
      <c r="E2" s="90">
        <v>1991</v>
      </c>
      <c r="F2" s="90">
        <v>1992</v>
      </c>
      <c r="G2" s="90">
        <v>1993</v>
      </c>
      <c r="H2" s="90">
        <v>1994</v>
      </c>
      <c r="I2" s="90">
        <v>1995</v>
      </c>
      <c r="J2" s="90">
        <v>1996</v>
      </c>
      <c r="K2" s="90">
        <v>1997</v>
      </c>
      <c r="L2" s="90">
        <v>1998</v>
      </c>
      <c r="M2" s="90">
        <v>1999</v>
      </c>
      <c r="N2" s="90">
        <v>2000</v>
      </c>
      <c r="O2" s="90">
        <v>2001</v>
      </c>
      <c r="P2" s="90">
        <v>2002</v>
      </c>
      <c r="Q2" s="90">
        <v>2003</v>
      </c>
      <c r="R2" s="90">
        <v>2004</v>
      </c>
      <c r="S2" s="90">
        <v>2005</v>
      </c>
      <c r="T2" s="90">
        <v>2006</v>
      </c>
      <c r="U2" s="90">
        <v>2007</v>
      </c>
      <c r="V2" s="90">
        <v>2008</v>
      </c>
      <c r="W2" s="90">
        <v>2009</v>
      </c>
      <c r="X2" s="90">
        <v>2010</v>
      </c>
      <c r="Y2" s="90">
        <v>2011</v>
      </c>
      <c r="Z2" s="90">
        <v>2012</v>
      </c>
      <c r="AA2" s="90">
        <v>2013</v>
      </c>
      <c r="AB2" s="90">
        <v>2014</v>
      </c>
      <c r="AC2" s="90">
        <v>2015</v>
      </c>
      <c r="AD2" s="90">
        <v>2016</v>
      </c>
      <c r="AE2" s="90">
        <v>2017</v>
      </c>
      <c r="AF2" s="90">
        <v>2018</v>
      </c>
      <c r="AG2" s="90">
        <v>2019</v>
      </c>
      <c r="AH2" s="90">
        <v>2020</v>
      </c>
    </row>
    <row r="3" spans="1:34" s="91" customFormat="1" x14ac:dyDescent="0.3">
      <c r="A3" s="88"/>
      <c r="B3" s="91" t="s">
        <v>323</v>
      </c>
      <c r="C3" s="91" t="s">
        <v>324</v>
      </c>
      <c r="D3" s="91" t="s">
        <v>325</v>
      </c>
      <c r="E3" s="91" t="s">
        <v>326</v>
      </c>
      <c r="F3" s="91" t="s">
        <v>327</v>
      </c>
      <c r="G3" s="91" t="s">
        <v>328</v>
      </c>
      <c r="H3" s="91" t="s">
        <v>329</v>
      </c>
      <c r="I3" s="91" t="s">
        <v>330</v>
      </c>
      <c r="J3" s="91" t="s">
        <v>331</v>
      </c>
      <c r="K3" s="91" t="s">
        <v>332</v>
      </c>
      <c r="L3" s="91" t="s">
        <v>333</v>
      </c>
      <c r="M3" s="91" t="s">
        <v>334</v>
      </c>
      <c r="N3" s="91" t="s">
        <v>335</v>
      </c>
      <c r="O3" s="91" t="s">
        <v>336</v>
      </c>
      <c r="P3" s="91" t="s">
        <v>337</v>
      </c>
      <c r="Q3" s="91" t="s">
        <v>338</v>
      </c>
      <c r="R3" s="91" t="s">
        <v>339</v>
      </c>
      <c r="S3" s="91" t="s">
        <v>340</v>
      </c>
      <c r="T3" s="91" t="s">
        <v>341</v>
      </c>
      <c r="U3" s="91" t="s">
        <v>342</v>
      </c>
      <c r="V3" s="91" t="s">
        <v>343</v>
      </c>
      <c r="W3" s="91" t="s">
        <v>344</v>
      </c>
      <c r="X3" s="91" t="s">
        <v>345</v>
      </c>
      <c r="Y3" s="91" t="s">
        <v>346</v>
      </c>
      <c r="Z3" s="91" t="s">
        <v>347</v>
      </c>
      <c r="AA3" s="91" t="s">
        <v>348</v>
      </c>
      <c r="AB3" s="91" t="s">
        <v>349</v>
      </c>
      <c r="AC3" s="91" t="s">
        <v>350</v>
      </c>
      <c r="AD3" s="91" t="s">
        <v>351</v>
      </c>
      <c r="AE3" s="91" t="s">
        <v>352</v>
      </c>
      <c r="AF3" s="91" t="s">
        <v>353</v>
      </c>
      <c r="AG3" s="91" t="s">
        <v>354</v>
      </c>
      <c r="AH3" s="91" t="s">
        <v>355</v>
      </c>
    </row>
    <row r="4" spans="1:34" x14ac:dyDescent="0.3">
      <c r="A4" s="89">
        <f ca="1">Exceedance!U4</f>
        <v>46143</v>
      </c>
      <c r="B4" s="1">
        <v>17</v>
      </c>
      <c r="C4" s="1">
        <v>8</v>
      </c>
      <c r="D4" s="1">
        <v>12</v>
      </c>
      <c r="E4">
        <v>10.798</v>
      </c>
      <c r="F4">
        <v>13.61</v>
      </c>
      <c r="G4">
        <v>11.301</v>
      </c>
      <c r="H4">
        <v>11.989000000000001</v>
      </c>
      <c r="I4">
        <v>10.942</v>
      </c>
      <c r="J4">
        <v>11.13</v>
      </c>
      <c r="K4">
        <v>13.051</v>
      </c>
      <c r="L4">
        <v>9.7110000000000003</v>
      </c>
      <c r="M4">
        <v>12.13</v>
      </c>
      <c r="N4">
        <v>13.589</v>
      </c>
      <c r="O4">
        <v>13.260999999999997</v>
      </c>
      <c r="P4">
        <v>10.516999999999999</v>
      </c>
      <c r="Q4">
        <v>12.56</v>
      </c>
      <c r="R4">
        <v>11.723000000000001</v>
      </c>
      <c r="S4">
        <v>12.758999999999999</v>
      </c>
      <c r="T4">
        <v>11.885999999999999</v>
      </c>
      <c r="U4">
        <v>12.173</v>
      </c>
      <c r="V4">
        <v>11.590999999999999</v>
      </c>
      <c r="W4">
        <v>13.882</v>
      </c>
      <c r="X4">
        <v>10.138999999999998</v>
      </c>
      <c r="Y4">
        <v>9.9109999999999996</v>
      </c>
      <c r="Z4">
        <v>12.51</v>
      </c>
      <c r="AA4">
        <v>13.194000000000001</v>
      </c>
      <c r="AB4">
        <v>12.425000000000002</v>
      </c>
      <c r="AC4">
        <v>10.279</v>
      </c>
      <c r="AD4">
        <v>11.96</v>
      </c>
      <c r="AE4">
        <v>12.445</v>
      </c>
      <c r="AF4">
        <v>12.010999999999999</v>
      </c>
      <c r="AG4">
        <v>8.4480000000000004</v>
      </c>
      <c r="AH4">
        <v>12.315</v>
      </c>
    </row>
    <row r="5" spans="1:34" x14ac:dyDescent="0.3">
      <c r="A5" s="89">
        <f ca="1">Exceedance!U5</f>
        <v>46174</v>
      </c>
      <c r="B5" s="1">
        <v>13</v>
      </c>
      <c r="C5" s="1">
        <v>6</v>
      </c>
      <c r="D5" s="1">
        <v>9</v>
      </c>
      <c r="E5">
        <v>10.787000000000001</v>
      </c>
      <c r="F5">
        <v>12.189</v>
      </c>
      <c r="G5">
        <v>8.7170000000000005</v>
      </c>
      <c r="H5">
        <v>7.3319999999999999</v>
      </c>
      <c r="I5">
        <v>23.152999999999999</v>
      </c>
      <c r="J5">
        <v>6.7450000000000001</v>
      </c>
      <c r="K5">
        <v>14.205</v>
      </c>
      <c r="L5">
        <v>5.9539999999999997</v>
      </c>
      <c r="M5">
        <v>11.491</v>
      </c>
      <c r="N5">
        <v>7.8259999999999996</v>
      </c>
      <c r="O5">
        <v>7.9729999999999999</v>
      </c>
      <c r="P5">
        <v>6.0629999999999997</v>
      </c>
      <c r="Q5">
        <v>9.6890000000000001</v>
      </c>
      <c r="R5">
        <v>6.1920000000000002</v>
      </c>
      <c r="S5">
        <v>8.3979999999999997</v>
      </c>
      <c r="T5">
        <v>7.444</v>
      </c>
      <c r="U5">
        <v>7.524</v>
      </c>
      <c r="V5">
        <v>11.9</v>
      </c>
      <c r="W5">
        <v>9.7620000000000005</v>
      </c>
      <c r="X5">
        <v>9.7739999999999991</v>
      </c>
      <c r="Y5">
        <v>10.866</v>
      </c>
      <c r="Z5">
        <v>6.3380000000000001</v>
      </c>
      <c r="AA5">
        <v>9.6519999999999992</v>
      </c>
      <c r="AB5">
        <v>8.9190000000000005</v>
      </c>
      <c r="AC5">
        <v>20.967999999999996</v>
      </c>
      <c r="AD5">
        <v>9.7390000000000008</v>
      </c>
      <c r="AE5">
        <v>9.0809999999999995</v>
      </c>
      <c r="AF5">
        <v>6.0839999999999996</v>
      </c>
      <c r="AG5">
        <v>14.419</v>
      </c>
      <c r="AH5">
        <v>7.1890000000000001</v>
      </c>
    </row>
    <row r="6" spans="1:34" x14ac:dyDescent="0.3">
      <c r="A6" s="89">
        <f ca="1">Exceedance!U6</f>
        <v>46204</v>
      </c>
      <c r="B6" s="1">
        <v>8</v>
      </c>
      <c r="C6" s="1">
        <v>4</v>
      </c>
      <c r="D6" s="1">
        <v>6</v>
      </c>
      <c r="E6">
        <v>5.9889999999999999</v>
      </c>
      <c r="F6">
        <v>7.923</v>
      </c>
      <c r="G6">
        <v>5.3719999999999999</v>
      </c>
      <c r="H6">
        <v>4.8490000000000002</v>
      </c>
      <c r="I6">
        <v>15.5</v>
      </c>
      <c r="J6">
        <v>4.7139999999999995</v>
      </c>
      <c r="K6">
        <v>7.157</v>
      </c>
      <c r="L6">
        <v>4.7290000000000001</v>
      </c>
      <c r="M6">
        <v>6.6180000000000003</v>
      </c>
      <c r="N6">
        <v>5.8330000000000002</v>
      </c>
      <c r="O6">
        <v>5.1669999999999989</v>
      </c>
      <c r="P6">
        <v>4.601</v>
      </c>
      <c r="Q6">
        <v>5.6440000000000001</v>
      </c>
      <c r="R6">
        <v>4.5720000000000001</v>
      </c>
      <c r="S6">
        <v>5.4189999999999996</v>
      </c>
      <c r="T6">
        <v>5.22</v>
      </c>
      <c r="U6">
        <v>5.1970000000000001</v>
      </c>
      <c r="V6">
        <v>6.2679999999999989</v>
      </c>
      <c r="W6">
        <v>5.7140000000000004</v>
      </c>
      <c r="X6">
        <v>5.5860000000000003</v>
      </c>
      <c r="Y6">
        <v>6.343</v>
      </c>
      <c r="Z6">
        <v>5.1980000000000004</v>
      </c>
      <c r="AA6">
        <v>6.1189999999999998</v>
      </c>
      <c r="AB6">
        <v>5.4189999999999996</v>
      </c>
      <c r="AC6">
        <v>9.8149999999999995</v>
      </c>
      <c r="AD6">
        <v>5.6139999999999999</v>
      </c>
      <c r="AE6">
        <v>5.9139999999999997</v>
      </c>
      <c r="AF6">
        <v>4.4420000000000002</v>
      </c>
      <c r="AG6">
        <v>7.1710000000000003</v>
      </c>
      <c r="AH6">
        <v>5.0330000000000004</v>
      </c>
    </row>
    <row r="7" spans="1:34" x14ac:dyDescent="0.3">
      <c r="A7" s="89">
        <f ca="1">Exceedance!U7</f>
        <v>46235</v>
      </c>
      <c r="B7" s="1">
        <v>5.0000000000000009</v>
      </c>
      <c r="C7" s="1">
        <v>4</v>
      </c>
      <c r="D7" s="1">
        <v>5.0000000000000009</v>
      </c>
      <c r="E7">
        <v>4.6740000000000004</v>
      </c>
      <c r="F7">
        <v>7.1280000000000001</v>
      </c>
      <c r="G7">
        <v>4.5119999999999987</v>
      </c>
      <c r="H7">
        <v>4.1420000000000003</v>
      </c>
      <c r="I7">
        <v>8.5150000000000006</v>
      </c>
      <c r="J7">
        <v>4.0449999999999999</v>
      </c>
      <c r="K7">
        <v>6.3559999999999999</v>
      </c>
      <c r="L7">
        <v>4.1429999999999998</v>
      </c>
      <c r="M7">
        <v>5.5989999999999993</v>
      </c>
      <c r="N7">
        <v>5.0010000000000003</v>
      </c>
      <c r="O7">
        <v>5.1239999999999997</v>
      </c>
      <c r="P7">
        <v>3.931</v>
      </c>
      <c r="Q7">
        <v>4.6100000000000003</v>
      </c>
      <c r="R7">
        <v>4.1150000000000002</v>
      </c>
      <c r="S7">
        <v>5.569</v>
      </c>
      <c r="T7">
        <v>4.9589999999999996</v>
      </c>
      <c r="U7">
        <v>4.9989999999999997</v>
      </c>
      <c r="V7">
        <v>4.8609999999999998</v>
      </c>
      <c r="W7">
        <v>4.6539999999999999</v>
      </c>
      <c r="X7">
        <v>5.7279999999999998</v>
      </c>
      <c r="Y7">
        <v>5.2030000000000003</v>
      </c>
      <c r="Z7">
        <v>4.3789999999999996</v>
      </c>
      <c r="AA7">
        <v>5.8819999999999997</v>
      </c>
      <c r="AB7">
        <v>5.0650000000000004</v>
      </c>
      <c r="AC7">
        <v>6.2789999999999999</v>
      </c>
      <c r="AD7">
        <v>5.0979999999999999</v>
      </c>
      <c r="AE7">
        <v>6.0870000000000006</v>
      </c>
      <c r="AF7">
        <v>3.9359999999999999</v>
      </c>
      <c r="AG7">
        <v>5.3049999999999997</v>
      </c>
      <c r="AH7">
        <v>4.5400000000000009</v>
      </c>
    </row>
    <row r="8" spans="1:34" x14ac:dyDescent="0.3">
      <c r="A8" s="89">
        <f ca="1">Exceedance!U8</f>
        <v>46266</v>
      </c>
      <c r="B8" s="1">
        <v>6</v>
      </c>
      <c r="C8" s="1">
        <v>5</v>
      </c>
      <c r="D8" s="1">
        <v>4</v>
      </c>
      <c r="E8">
        <v>3.7120000000000002</v>
      </c>
      <c r="F8">
        <v>5.6779999999999999</v>
      </c>
      <c r="G8">
        <v>4.1459999999999999</v>
      </c>
      <c r="H8">
        <v>3.4849999999999999</v>
      </c>
      <c r="I8">
        <v>6.9290000000000003</v>
      </c>
      <c r="J8">
        <v>3.5739999999999998</v>
      </c>
      <c r="K8">
        <v>4.8769999999999998</v>
      </c>
      <c r="L8">
        <v>3.2050000000000001</v>
      </c>
      <c r="M8">
        <v>4.2930000000000001</v>
      </c>
      <c r="N8">
        <v>3.8420000000000001</v>
      </c>
      <c r="O8">
        <v>3.9420000000000002</v>
      </c>
      <c r="P8">
        <v>3.3</v>
      </c>
      <c r="Q8">
        <v>5.7619999999999996</v>
      </c>
      <c r="R8">
        <v>3.4340000000000002</v>
      </c>
      <c r="S8">
        <v>3.992</v>
      </c>
      <c r="T8">
        <v>4.4640000000000004</v>
      </c>
      <c r="U8">
        <v>4.6109999999999998</v>
      </c>
      <c r="V8">
        <v>3.8879999999999999</v>
      </c>
      <c r="W8">
        <v>3.7610000000000001</v>
      </c>
      <c r="X8">
        <v>3.93</v>
      </c>
      <c r="Y8">
        <v>3.8140000000000001</v>
      </c>
      <c r="Z8">
        <v>3.7639999999999998</v>
      </c>
      <c r="AA8">
        <v>5.3410000000000002</v>
      </c>
      <c r="AB8">
        <v>5.6660000000000004</v>
      </c>
      <c r="AC8">
        <v>5.0090000000000003</v>
      </c>
      <c r="AD8">
        <v>4.0819999999999999</v>
      </c>
      <c r="AE8">
        <v>4.0650000000000004</v>
      </c>
      <c r="AF8">
        <v>3.234</v>
      </c>
      <c r="AG8">
        <v>4.008</v>
      </c>
      <c r="AH8">
        <v>5.0869999999999997</v>
      </c>
    </row>
    <row r="9" spans="1:34" x14ac:dyDescent="0.3">
      <c r="A9" s="89">
        <f ca="1">Exceedance!U9</f>
        <v>46296</v>
      </c>
      <c r="B9" s="1">
        <v>7.0000000000000009</v>
      </c>
      <c r="C9" s="1">
        <v>6</v>
      </c>
      <c r="D9" s="1">
        <v>5.0000000000000009</v>
      </c>
      <c r="E9">
        <v>3.149</v>
      </c>
      <c r="F9">
        <v>3.9249999999999994</v>
      </c>
      <c r="G9">
        <v>4.0410000000000004</v>
      </c>
      <c r="H9">
        <v>4.2480000000000002</v>
      </c>
      <c r="I9">
        <v>6.1479999999999997</v>
      </c>
      <c r="J9">
        <v>3.4860000000000007</v>
      </c>
      <c r="K9">
        <v>4.476</v>
      </c>
      <c r="L9">
        <v>3.8580000000000001</v>
      </c>
      <c r="M9">
        <v>3.6789999999999998</v>
      </c>
      <c r="N9">
        <v>3.2930000000000001</v>
      </c>
      <c r="O9">
        <v>3.2080000000000002</v>
      </c>
      <c r="P9">
        <v>3.9860000000000002</v>
      </c>
      <c r="Q9">
        <v>4.0309999999999997</v>
      </c>
      <c r="R9">
        <v>3.4289999999999998</v>
      </c>
      <c r="S9">
        <v>4.5730000000000004</v>
      </c>
      <c r="T9">
        <v>5.9550000000000001</v>
      </c>
      <c r="U9">
        <v>4.43</v>
      </c>
      <c r="V9">
        <v>3.8180000000000001</v>
      </c>
      <c r="W9">
        <v>4.2430000000000003</v>
      </c>
      <c r="X9">
        <v>3.452</v>
      </c>
      <c r="Y9">
        <v>3.7309999999999999</v>
      </c>
      <c r="Z9">
        <v>3.1669999999999998</v>
      </c>
      <c r="AA9">
        <v>5.532</v>
      </c>
      <c r="AB9">
        <v>6.4989999999999997</v>
      </c>
      <c r="AC9">
        <v>4.0430000000000001</v>
      </c>
      <c r="AD9">
        <v>3.3130000000000002</v>
      </c>
      <c r="AE9">
        <v>4.3879999999999999</v>
      </c>
      <c r="AF9">
        <v>3.09</v>
      </c>
      <c r="AG9">
        <v>3.3569999999999998</v>
      </c>
      <c r="AH9">
        <v>4.5039999999999996</v>
      </c>
    </row>
    <row r="10" spans="1:34" x14ac:dyDescent="0.3">
      <c r="A10" s="89">
        <f ca="1">Exceedance!U10</f>
        <v>46327</v>
      </c>
      <c r="B10" s="1">
        <v>5</v>
      </c>
      <c r="C10" s="1">
        <v>4</v>
      </c>
      <c r="D10" s="1">
        <v>4</v>
      </c>
      <c r="E10">
        <v>2.7869999999999999</v>
      </c>
      <c r="F10">
        <v>3.278</v>
      </c>
      <c r="G10">
        <v>3.3439999999999999</v>
      </c>
      <c r="H10">
        <v>3.3719999999999999</v>
      </c>
      <c r="I10">
        <v>4.7350000000000012</v>
      </c>
      <c r="J10">
        <v>3.609</v>
      </c>
      <c r="K10">
        <v>3.7109999999999999</v>
      </c>
      <c r="L10">
        <v>3</v>
      </c>
      <c r="M10">
        <v>3.157</v>
      </c>
      <c r="N10">
        <v>2.7589999999999999</v>
      </c>
      <c r="O10">
        <v>3.4380000000000002</v>
      </c>
      <c r="P10">
        <v>2.7559999999999998</v>
      </c>
      <c r="Q10">
        <v>3.073</v>
      </c>
      <c r="R10">
        <v>2.984</v>
      </c>
      <c r="S10">
        <v>4.0519999999999996</v>
      </c>
      <c r="T10">
        <v>4.2569999999999997</v>
      </c>
      <c r="U10">
        <v>3.6859999999999999</v>
      </c>
      <c r="V10">
        <v>3.2879999999999998</v>
      </c>
      <c r="W10">
        <v>3.6989999999999998</v>
      </c>
      <c r="X10">
        <v>3.7610000000000001</v>
      </c>
      <c r="Y10">
        <v>3.1440000000000001</v>
      </c>
      <c r="Z10">
        <v>2.6880000000000002</v>
      </c>
      <c r="AA10">
        <v>3.6859999999999999</v>
      </c>
      <c r="AB10">
        <v>4.1399999999999997</v>
      </c>
      <c r="AC10">
        <v>3.496</v>
      </c>
      <c r="AD10">
        <v>2.81</v>
      </c>
      <c r="AE10">
        <v>3.69</v>
      </c>
      <c r="AF10">
        <v>2.956</v>
      </c>
      <c r="AG10">
        <v>3.0150000000000001</v>
      </c>
      <c r="AH10">
        <v>4.782</v>
      </c>
    </row>
    <row r="11" spans="1:34" x14ac:dyDescent="0.3">
      <c r="A11" s="89">
        <f ca="1">Exceedance!U11</f>
        <v>46357</v>
      </c>
      <c r="B11" s="1">
        <v>5.0000000000000009</v>
      </c>
      <c r="C11" s="1">
        <v>4</v>
      </c>
      <c r="D11" s="1">
        <v>4</v>
      </c>
      <c r="E11">
        <v>2.68</v>
      </c>
      <c r="F11">
        <v>3.032</v>
      </c>
      <c r="G11">
        <v>2.7389999999999999</v>
      </c>
      <c r="H11">
        <v>2.8340000000000001</v>
      </c>
      <c r="I11">
        <v>4.38</v>
      </c>
      <c r="J11">
        <v>3.0910000000000002</v>
      </c>
      <c r="K11">
        <v>3.2610000000000001</v>
      </c>
      <c r="L11">
        <v>3.01</v>
      </c>
      <c r="M11">
        <v>2.8380000000000005</v>
      </c>
      <c r="N11">
        <v>2.569</v>
      </c>
      <c r="O11">
        <v>2.8490000000000002</v>
      </c>
      <c r="P11">
        <v>2.4359999999999999</v>
      </c>
      <c r="Q11">
        <v>2.7919999999999998</v>
      </c>
      <c r="R11">
        <v>2.5339999999999998</v>
      </c>
      <c r="S11">
        <v>3.1579999999999999</v>
      </c>
      <c r="T11">
        <v>3.2839999999999998</v>
      </c>
      <c r="U11">
        <v>2.8719999999999999</v>
      </c>
      <c r="V11">
        <v>2.8620000000000001</v>
      </c>
      <c r="W11">
        <v>2.956</v>
      </c>
      <c r="X11">
        <v>3.0459999999999998</v>
      </c>
      <c r="Y11">
        <v>2.7639999999999998</v>
      </c>
      <c r="Z11">
        <v>2.4340000000000002</v>
      </c>
      <c r="AA11">
        <v>3.129</v>
      </c>
      <c r="AB11">
        <v>3.2130000000000001</v>
      </c>
      <c r="AC11">
        <v>3.339</v>
      </c>
      <c r="AD11">
        <v>2.5830000000000002</v>
      </c>
      <c r="AE11">
        <v>3.4710000000000001</v>
      </c>
      <c r="AF11">
        <v>2.4409999999999998</v>
      </c>
      <c r="AG11">
        <v>2.8719999999999999</v>
      </c>
      <c r="AH11">
        <v>3.6269999999999998</v>
      </c>
    </row>
    <row r="12" spans="1:34" x14ac:dyDescent="0.3">
      <c r="A12" s="89">
        <f ca="1">Exceedance!U12</f>
        <v>46388</v>
      </c>
      <c r="B12" s="1">
        <v>5.0000000000000009</v>
      </c>
      <c r="C12" s="1">
        <v>4</v>
      </c>
      <c r="D12" s="1">
        <v>5.0000000000000009</v>
      </c>
      <c r="E12">
        <v>2.4700000000000002</v>
      </c>
      <c r="F12">
        <v>2.8029999999999995</v>
      </c>
      <c r="G12">
        <v>2.4830000000000001</v>
      </c>
      <c r="H12">
        <v>2.5219999999999998</v>
      </c>
      <c r="I12">
        <v>3.73</v>
      </c>
      <c r="J12">
        <v>2.5409999999999999</v>
      </c>
      <c r="K12">
        <v>2.9460000000000006</v>
      </c>
      <c r="L12">
        <v>2.4609999999999999</v>
      </c>
      <c r="M12">
        <v>2.6419999999999999</v>
      </c>
      <c r="N12">
        <v>2.3860000000000001</v>
      </c>
      <c r="O12">
        <v>2.5369999999999999</v>
      </c>
      <c r="P12">
        <v>2.2489999999999997</v>
      </c>
      <c r="Q12">
        <v>2.5030000000000001</v>
      </c>
      <c r="R12">
        <v>2.3079999999999998</v>
      </c>
      <c r="S12">
        <v>2.7589999999999999</v>
      </c>
      <c r="T12">
        <v>2.8460000000000001</v>
      </c>
      <c r="U12">
        <v>2.4660000000000002</v>
      </c>
      <c r="V12">
        <v>2.569</v>
      </c>
      <c r="W12">
        <v>2.6539999999999999</v>
      </c>
      <c r="X12">
        <v>2.66</v>
      </c>
      <c r="Y12">
        <v>2.5830000000000002</v>
      </c>
      <c r="Z12">
        <v>2.226</v>
      </c>
      <c r="AA12">
        <v>2.863</v>
      </c>
      <c r="AB12">
        <v>2.88</v>
      </c>
      <c r="AC12">
        <v>3.0760000000000001</v>
      </c>
      <c r="AD12">
        <v>2.3180000000000001</v>
      </c>
      <c r="AE12">
        <v>2.86</v>
      </c>
      <c r="AF12">
        <v>2.2269999999999999</v>
      </c>
      <c r="AG12">
        <v>2.63</v>
      </c>
      <c r="AH12">
        <v>2.9109999999999996</v>
      </c>
    </row>
    <row r="13" spans="1:34" x14ac:dyDescent="0.3">
      <c r="A13" s="89">
        <f ca="1">Exceedance!U13</f>
        <v>46419</v>
      </c>
      <c r="B13" s="1">
        <v>4</v>
      </c>
      <c r="C13" s="1">
        <v>4</v>
      </c>
      <c r="D13" s="1">
        <v>4</v>
      </c>
      <c r="E13">
        <v>2.16</v>
      </c>
      <c r="F13">
        <v>2.3690000000000002</v>
      </c>
      <c r="G13">
        <v>2.0870000000000002</v>
      </c>
      <c r="H13">
        <v>2.2040000000000002</v>
      </c>
      <c r="I13">
        <v>3.0310000000000001</v>
      </c>
      <c r="J13">
        <v>2.0680000000000001</v>
      </c>
      <c r="K13">
        <v>2.4260000000000002</v>
      </c>
      <c r="L13">
        <v>2.0779999999999998</v>
      </c>
      <c r="M13">
        <v>2.2400000000000002</v>
      </c>
      <c r="N13">
        <v>2.0139999999999998</v>
      </c>
      <c r="O13">
        <v>2.09</v>
      </c>
      <c r="P13">
        <v>2.0249999999999999</v>
      </c>
      <c r="Q13">
        <v>2.0739999999999998</v>
      </c>
      <c r="R13">
        <v>1.919</v>
      </c>
      <c r="S13">
        <v>2.258</v>
      </c>
      <c r="T13">
        <v>2.3980000000000001</v>
      </c>
      <c r="U13">
        <v>2.0019999999999998</v>
      </c>
      <c r="V13">
        <v>2.145</v>
      </c>
      <c r="W13">
        <v>2.19</v>
      </c>
      <c r="X13">
        <v>2.1829999999999998</v>
      </c>
      <c r="Y13">
        <v>2.1259999999999999</v>
      </c>
      <c r="Z13">
        <v>1.9059999999999999</v>
      </c>
      <c r="AA13">
        <v>2.3650000000000002</v>
      </c>
      <c r="AB13">
        <v>2.9329999999999998</v>
      </c>
      <c r="AC13">
        <v>2.7120000000000002</v>
      </c>
      <c r="AD13">
        <v>1.954</v>
      </c>
      <c r="AE13">
        <v>2.4380000000000002</v>
      </c>
      <c r="AF13">
        <v>1.8759999999999999</v>
      </c>
      <c r="AG13">
        <v>2.173</v>
      </c>
      <c r="AH13">
        <v>2.4119999999999999</v>
      </c>
    </row>
    <row r="14" spans="1:34" x14ac:dyDescent="0.3">
      <c r="A14" s="89">
        <f ca="1">Exceedance!U14</f>
        <v>46447</v>
      </c>
      <c r="B14" s="1">
        <v>5.0000000000000009</v>
      </c>
      <c r="C14" s="1">
        <v>4</v>
      </c>
      <c r="D14" s="1">
        <v>5.0000000000000009</v>
      </c>
      <c r="E14">
        <v>2.6429999999999998</v>
      </c>
      <c r="F14">
        <v>2.85</v>
      </c>
      <c r="G14">
        <v>2.819</v>
      </c>
      <c r="H14">
        <v>3.508</v>
      </c>
      <c r="I14">
        <v>3.3290000000000002</v>
      </c>
      <c r="J14">
        <v>3.0910000000000002</v>
      </c>
      <c r="K14">
        <v>2.9670000000000001</v>
      </c>
      <c r="L14">
        <v>3.129</v>
      </c>
      <c r="M14">
        <v>2.581</v>
      </c>
      <c r="N14">
        <v>2.4660000000000002</v>
      </c>
      <c r="O14">
        <v>2.2489999999999997</v>
      </c>
      <c r="P14">
        <v>2.641</v>
      </c>
      <c r="Q14">
        <v>4.1109999999999998</v>
      </c>
      <c r="R14">
        <v>2.1259999999999999</v>
      </c>
      <c r="S14">
        <v>2.4660000000000002</v>
      </c>
      <c r="T14">
        <v>4.5250000000000004</v>
      </c>
      <c r="U14">
        <v>2.0350000000000001</v>
      </c>
      <c r="V14">
        <v>2.984</v>
      </c>
      <c r="W14">
        <v>2.2229999999999999</v>
      </c>
      <c r="X14">
        <v>2.5030000000000001</v>
      </c>
      <c r="Y14">
        <v>3.2109999999999999</v>
      </c>
      <c r="Z14">
        <v>2.0990000000000002</v>
      </c>
      <c r="AA14">
        <v>2.36</v>
      </c>
      <c r="AB14">
        <v>4.0579999999999998</v>
      </c>
      <c r="AC14">
        <v>3.45</v>
      </c>
      <c r="AD14">
        <v>3.79</v>
      </c>
      <c r="AE14">
        <v>2.6549999999999998</v>
      </c>
      <c r="AF14">
        <v>1.9019999999999999</v>
      </c>
      <c r="AG14">
        <v>2.5459999999999998</v>
      </c>
      <c r="AH14">
        <v>2.5939999999999994</v>
      </c>
    </row>
    <row r="15" spans="1:34" x14ac:dyDescent="0.3">
      <c r="A15" s="89">
        <f ca="1">Exceedance!U15</f>
        <v>46478</v>
      </c>
      <c r="B15" s="1">
        <v>10</v>
      </c>
      <c r="C15" s="1">
        <v>8</v>
      </c>
      <c r="D15" s="1">
        <v>9</v>
      </c>
      <c r="E15">
        <v>7.49</v>
      </c>
      <c r="F15">
        <v>6.0119999999999996</v>
      </c>
      <c r="G15">
        <v>6.2380000000000004</v>
      </c>
      <c r="H15">
        <v>4.9249999999999998</v>
      </c>
      <c r="I15">
        <v>7.1959999999999997</v>
      </c>
      <c r="J15">
        <v>5.43</v>
      </c>
      <c r="K15">
        <v>4.742</v>
      </c>
      <c r="L15">
        <v>5.1070000000000002</v>
      </c>
      <c r="M15">
        <v>7.4880000000000004</v>
      </c>
      <c r="N15">
        <v>6.0549999999999997</v>
      </c>
      <c r="O15">
        <v>6.4589999999999996</v>
      </c>
      <c r="P15">
        <v>5.5780000000000003</v>
      </c>
      <c r="Q15">
        <v>9.0129999999999999</v>
      </c>
      <c r="R15">
        <v>5.6040000000000001</v>
      </c>
      <c r="S15">
        <v>7.8470000000000004</v>
      </c>
      <c r="T15">
        <v>7.2030000000000003</v>
      </c>
      <c r="U15">
        <v>2.93</v>
      </c>
      <c r="V15">
        <v>4.7329999999999997</v>
      </c>
      <c r="W15">
        <v>5.3810000000000002</v>
      </c>
      <c r="X15">
        <v>5.52</v>
      </c>
      <c r="Y15">
        <v>9.3889999999999993</v>
      </c>
      <c r="Z15">
        <v>4.2089999999999996</v>
      </c>
      <c r="AA15">
        <v>4.7569999999999997</v>
      </c>
      <c r="AB15">
        <v>6.9420000000000002</v>
      </c>
      <c r="AC15">
        <v>6.31</v>
      </c>
      <c r="AD15">
        <v>8.4440000000000008</v>
      </c>
      <c r="AE15">
        <v>5.3559999999999999</v>
      </c>
      <c r="AF15">
        <v>5.5970000000000004</v>
      </c>
      <c r="AG15">
        <v>5.0860000000000003</v>
      </c>
      <c r="AH15">
        <v>5.7910000000000013</v>
      </c>
    </row>
    <row r="16" spans="1:34" x14ac:dyDescent="0.3">
      <c r="A16" s="89">
        <f ca="1">Exceedance!U16</f>
        <v>46508</v>
      </c>
      <c r="B16" s="1">
        <v>30</v>
      </c>
      <c r="C16" s="1">
        <v>23</v>
      </c>
      <c r="D16" s="1">
        <v>26</v>
      </c>
      <c r="E16">
        <v>23.14</v>
      </c>
      <c r="F16">
        <v>28.792999999999999</v>
      </c>
      <c r="G16">
        <v>22.001999999999999</v>
      </c>
      <c r="H16">
        <v>25.402999999999999</v>
      </c>
      <c r="I16">
        <v>45.264000000000003</v>
      </c>
      <c r="J16">
        <v>30.404</v>
      </c>
      <c r="K16">
        <v>17.113</v>
      </c>
      <c r="L16">
        <v>18.504000000000001</v>
      </c>
      <c r="M16">
        <v>27.809000000000001</v>
      </c>
      <c r="N16">
        <v>23.082000000000001</v>
      </c>
      <c r="O16">
        <v>15.417</v>
      </c>
      <c r="P16">
        <v>19.251999999999999</v>
      </c>
      <c r="Q16">
        <v>24.698</v>
      </c>
      <c r="R16">
        <v>21.641999999999999</v>
      </c>
      <c r="S16">
        <v>27.399000000000001</v>
      </c>
      <c r="T16">
        <v>25.719000000000001</v>
      </c>
      <c r="U16">
        <v>22.544</v>
      </c>
      <c r="V16">
        <v>29.265999999999998</v>
      </c>
      <c r="W16">
        <v>13.151999999999999</v>
      </c>
      <c r="X16">
        <v>17.936</v>
      </c>
      <c r="Y16">
        <v>19.385999999999996</v>
      </c>
      <c r="Z16">
        <v>15.233000000000001</v>
      </c>
      <c r="AA16">
        <v>24.164000000000001</v>
      </c>
      <c r="AB16">
        <v>16.213999999999999</v>
      </c>
      <c r="AC16">
        <v>15.162000000000001</v>
      </c>
      <c r="AD16">
        <v>28.007999999999999</v>
      </c>
      <c r="AE16">
        <v>24.785</v>
      </c>
      <c r="AF16">
        <v>18.959</v>
      </c>
      <c r="AG16">
        <v>21.6</v>
      </c>
      <c r="AH16">
        <v>18.684000000000001</v>
      </c>
    </row>
    <row r="17" spans="1:34" x14ac:dyDescent="0.3">
      <c r="A17" s="89">
        <f ca="1">Exceedance!U17</f>
        <v>46539</v>
      </c>
      <c r="B17" s="1">
        <v>51</v>
      </c>
      <c r="C17" s="1">
        <v>28</v>
      </c>
      <c r="D17" s="1">
        <v>40</v>
      </c>
      <c r="E17">
        <v>24.344999999999999</v>
      </c>
      <c r="F17">
        <v>60.805999999999997</v>
      </c>
      <c r="G17">
        <v>35.683999999999997</v>
      </c>
      <c r="H17">
        <v>75.671999999999997</v>
      </c>
      <c r="I17">
        <v>55.863</v>
      </c>
      <c r="J17">
        <v>64.486000000000004</v>
      </c>
      <c r="K17">
        <v>27.638000000000002</v>
      </c>
      <c r="L17">
        <v>42.673999999999999</v>
      </c>
      <c r="M17">
        <v>22.572999999999997</v>
      </c>
      <c r="N17">
        <v>24.19</v>
      </c>
      <c r="O17">
        <v>12.122999999999999</v>
      </c>
      <c r="P17">
        <v>33.612000000000002</v>
      </c>
      <c r="Q17">
        <v>20.248000000000001</v>
      </c>
      <c r="R17">
        <v>32.857999999999997</v>
      </c>
      <c r="S17">
        <v>33.747</v>
      </c>
      <c r="T17">
        <v>25.864000000000001</v>
      </c>
      <c r="U17">
        <v>70.152000000000001</v>
      </c>
      <c r="V17">
        <v>35.866999999999997</v>
      </c>
      <c r="W17">
        <v>37.098999999999997</v>
      </c>
      <c r="X17">
        <v>60.015000000000001</v>
      </c>
      <c r="Y17">
        <v>9.2520000000000007</v>
      </c>
      <c r="Z17">
        <v>28.128</v>
      </c>
      <c r="AA17">
        <v>48.191000000000003</v>
      </c>
      <c r="AB17">
        <v>45.991</v>
      </c>
      <c r="AC17">
        <v>39.042999999999999</v>
      </c>
      <c r="AD17">
        <v>49.151000000000003</v>
      </c>
      <c r="AE17">
        <v>16.308</v>
      </c>
      <c r="AF17">
        <v>52.765000000000008</v>
      </c>
      <c r="AG17">
        <v>29.332000000000001</v>
      </c>
      <c r="AH17">
        <v>39.350999999999992</v>
      </c>
    </row>
    <row r="18" spans="1:34" x14ac:dyDescent="0.3">
      <c r="A18" s="89">
        <f ca="1">Exceedance!U18</f>
        <v>46569</v>
      </c>
      <c r="B18" s="1">
        <v>24</v>
      </c>
      <c r="C18" s="1">
        <v>9</v>
      </c>
      <c r="D18" s="1">
        <v>15</v>
      </c>
      <c r="E18">
        <v>12.287000000000001</v>
      </c>
      <c r="F18">
        <v>31.623999999999999</v>
      </c>
      <c r="G18">
        <v>13.837999999999999</v>
      </c>
      <c r="H18">
        <v>72.394999999999996</v>
      </c>
      <c r="I18">
        <v>22.126999999999999</v>
      </c>
      <c r="J18">
        <v>25.795000000000002</v>
      </c>
      <c r="K18">
        <v>14.218</v>
      </c>
      <c r="L18">
        <v>28.317</v>
      </c>
      <c r="M18">
        <v>9.6180000000000003</v>
      </c>
      <c r="N18">
        <v>9.57</v>
      </c>
      <c r="O18">
        <v>5.718</v>
      </c>
      <c r="P18">
        <v>12.176</v>
      </c>
      <c r="Q18">
        <v>8.5370000000000008</v>
      </c>
      <c r="R18">
        <v>14.372999999999999</v>
      </c>
      <c r="S18">
        <v>12.244999999999999</v>
      </c>
      <c r="T18">
        <v>11.196</v>
      </c>
      <c r="U18">
        <v>35.92799999999999</v>
      </c>
      <c r="V18">
        <v>19.863</v>
      </c>
      <c r="W18">
        <v>13.013</v>
      </c>
      <c r="X18">
        <v>40.69</v>
      </c>
      <c r="Y18">
        <v>5.7290000000000001</v>
      </c>
      <c r="Z18">
        <v>11.621</v>
      </c>
      <c r="AA18">
        <v>18.036000000000001</v>
      </c>
      <c r="AB18">
        <v>17.23</v>
      </c>
      <c r="AC18">
        <v>14.510999999999999</v>
      </c>
      <c r="AD18">
        <v>19.547000000000001</v>
      </c>
      <c r="AE18">
        <v>7.1210000000000004</v>
      </c>
      <c r="AF18">
        <v>37.54</v>
      </c>
      <c r="AG18">
        <v>10.951000000000001</v>
      </c>
      <c r="AH18">
        <v>16.212</v>
      </c>
    </row>
    <row r="19" spans="1:34" x14ac:dyDescent="0.3">
      <c r="A19" s="89">
        <f ca="1">Exceedance!U19</f>
        <v>46600</v>
      </c>
      <c r="B19" s="1">
        <v>11</v>
      </c>
      <c r="C19" s="1">
        <v>7.0000000000000009</v>
      </c>
      <c r="D19" s="1">
        <v>8</v>
      </c>
      <c r="E19">
        <v>8.1039999999999992</v>
      </c>
      <c r="F19">
        <v>12.228</v>
      </c>
      <c r="G19">
        <v>6.9829999999999997</v>
      </c>
      <c r="H19">
        <v>23.422000000000001</v>
      </c>
      <c r="I19">
        <v>9.9469999999999992</v>
      </c>
      <c r="J19">
        <v>12.537000000000001</v>
      </c>
      <c r="K19">
        <v>7.1260000000000003</v>
      </c>
      <c r="L19">
        <v>11.912000000000001</v>
      </c>
      <c r="M19">
        <v>6.2939999999999996</v>
      </c>
      <c r="N19">
        <v>6.5940000000000003</v>
      </c>
      <c r="O19">
        <v>3.9369999999999998</v>
      </c>
      <c r="P19">
        <v>6.649</v>
      </c>
      <c r="Q19">
        <v>5.6260000000000003</v>
      </c>
      <c r="R19">
        <v>8.452</v>
      </c>
      <c r="S19">
        <v>7.6379999999999999</v>
      </c>
      <c r="T19">
        <v>6.9930000000000012</v>
      </c>
      <c r="U19">
        <v>12.894</v>
      </c>
      <c r="V19">
        <v>8.5839999999999996</v>
      </c>
      <c r="W19">
        <v>8.266</v>
      </c>
      <c r="X19">
        <v>14.442</v>
      </c>
      <c r="Y19">
        <v>4.2279999999999998</v>
      </c>
      <c r="Z19">
        <v>7.2460000000000004</v>
      </c>
      <c r="AA19">
        <v>9.4459999999999997</v>
      </c>
      <c r="AB19">
        <v>7.9409999999999998</v>
      </c>
      <c r="AC19">
        <v>8.0030000000000001</v>
      </c>
      <c r="AD19">
        <v>11.548999999999999</v>
      </c>
      <c r="AE19">
        <v>4.9029999999999996</v>
      </c>
      <c r="AF19">
        <v>13.259</v>
      </c>
      <c r="AG19">
        <v>6.5380000000000003</v>
      </c>
      <c r="AH19">
        <v>7.7430000000000003</v>
      </c>
    </row>
    <row r="20" spans="1:34" x14ac:dyDescent="0.3">
      <c r="A20" s="89">
        <f ca="1">Exceedance!U20</f>
        <v>46631</v>
      </c>
      <c r="B20" s="1">
        <v>8</v>
      </c>
      <c r="C20" s="1">
        <v>6</v>
      </c>
      <c r="D20" s="1">
        <v>7</v>
      </c>
      <c r="E20">
        <v>6.2489999999999997</v>
      </c>
      <c r="F20">
        <v>8.7579999999999991</v>
      </c>
      <c r="G20">
        <v>5.3959999999999999</v>
      </c>
      <c r="H20">
        <v>13.481</v>
      </c>
      <c r="I20">
        <v>7.4370000000000003</v>
      </c>
      <c r="J20">
        <v>8.4499999999999993</v>
      </c>
      <c r="K20">
        <v>4.95</v>
      </c>
      <c r="L20">
        <v>7.3570000000000002</v>
      </c>
      <c r="M20">
        <v>4.8419999999999996</v>
      </c>
      <c r="N20">
        <v>4.9119999999999999</v>
      </c>
      <c r="O20">
        <v>3.3130000000000002</v>
      </c>
      <c r="P20">
        <v>7.23</v>
      </c>
      <c r="Q20">
        <v>4.5990000000000002</v>
      </c>
      <c r="R20">
        <v>5.6280000000000001</v>
      </c>
      <c r="S20">
        <v>6.3230000000000004</v>
      </c>
      <c r="T20">
        <v>6.0179999999999998</v>
      </c>
      <c r="U20">
        <v>8.2029999999999994</v>
      </c>
      <c r="V20">
        <v>5.9509999999999996</v>
      </c>
      <c r="W20">
        <v>5.4210000000000003</v>
      </c>
      <c r="X20">
        <v>8.2360000000000007</v>
      </c>
      <c r="Y20">
        <v>3.7280000000000002</v>
      </c>
      <c r="Z20">
        <v>6.2629999999999999</v>
      </c>
      <c r="AA20">
        <v>8.8659999999999997</v>
      </c>
      <c r="AB20">
        <v>5.9809999999999999</v>
      </c>
      <c r="AC20">
        <v>5.85</v>
      </c>
      <c r="AD20">
        <v>7.2220000000000004</v>
      </c>
      <c r="AE20">
        <v>4.01</v>
      </c>
      <c r="AF20">
        <v>7.8209999999999997</v>
      </c>
      <c r="AG20">
        <v>6.5540000000000003</v>
      </c>
      <c r="AH20">
        <v>5.5670000000000002</v>
      </c>
    </row>
    <row r="21" spans="1:34" x14ac:dyDescent="0.3">
      <c r="A21" s="89">
        <f ca="1">Exceedance!U21</f>
        <v>46661</v>
      </c>
      <c r="B21" s="1">
        <v>8</v>
      </c>
      <c r="C21" s="1">
        <v>6</v>
      </c>
      <c r="D21" s="1">
        <v>7.0000000000000009</v>
      </c>
      <c r="E21">
        <v>4.7039999999999997</v>
      </c>
      <c r="F21">
        <v>8.1859999999999999</v>
      </c>
      <c r="G21">
        <v>6.359</v>
      </c>
      <c r="H21">
        <v>10.917</v>
      </c>
      <c r="I21">
        <v>7.2450000000000001</v>
      </c>
      <c r="J21">
        <v>7.8850000000000007</v>
      </c>
      <c r="K21">
        <v>5.702</v>
      </c>
      <c r="L21">
        <v>6.33</v>
      </c>
      <c r="M21">
        <v>4.4329999999999998</v>
      </c>
      <c r="N21">
        <v>4.2729999999999997</v>
      </c>
      <c r="O21">
        <v>4.2320000000000002</v>
      </c>
      <c r="P21">
        <v>5.4610000000000003</v>
      </c>
      <c r="Q21">
        <v>4.7539999999999996</v>
      </c>
      <c r="R21">
        <v>6.3410000000000002</v>
      </c>
      <c r="S21">
        <v>8.25</v>
      </c>
      <c r="T21">
        <v>5.9160000000000004</v>
      </c>
      <c r="U21">
        <v>7.8109999999999999</v>
      </c>
      <c r="V21">
        <v>6.5279999999999996</v>
      </c>
      <c r="W21">
        <v>4.9820000000000002</v>
      </c>
      <c r="X21">
        <v>7.6070000000000002</v>
      </c>
      <c r="Y21">
        <v>3.3820000000000001</v>
      </c>
      <c r="Z21">
        <v>6.6639999999999997</v>
      </c>
      <c r="AA21">
        <v>10.677</v>
      </c>
      <c r="AB21">
        <v>5.0940000000000003</v>
      </c>
      <c r="AC21">
        <v>5.0309999999999997</v>
      </c>
      <c r="AD21">
        <v>7.55</v>
      </c>
      <c r="AE21">
        <v>4.0170000000000003</v>
      </c>
      <c r="AF21">
        <v>6.6020000000000003</v>
      </c>
      <c r="AG21">
        <v>6.0469999999999997</v>
      </c>
      <c r="AH21">
        <v>4.9450000000000003</v>
      </c>
    </row>
    <row r="22" spans="1:34" x14ac:dyDescent="0.3">
      <c r="A22" s="89">
        <f ca="1">Exceedance!U22</f>
        <v>46692</v>
      </c>
      <c r="B22" s="1">
        <v>5</v>
      </c>
      <c r="C22" s="1">
        <v>5</v>
      </c>
      <c r="D22" s="1">
        <v>5</v>
      </c>
      <c r="E22">
        <v>3.93</v>
      </c>
      <c r="F22">
        <v>6.7350000000000003</v>
      </c>
      <c r="G22">
        <v>5.0830000000000002</v>
      </c>
      <c r="H22">
        <v>8.1329999999999991</v>
      </c>
      <c r="I22">
        <v>6.8449999999999998</v>
      </c>
      <c r="J22">
        <v>6.49</v>
      </c>
      <c r="K22">
        <v>4.4400000000000004</v>
      </c>
      <c r="L22">
        <v>5.3689999999999998</v>
      </c>
      <c r="M22">
        <v>3.7210000000000001</v>
      </c>
      <c r="N22">
        <v>4.4039999999999999</v>
      </c>
      <c r="O22">
        <v>2.93</v>
      </c>
      <c r="P22">
        <v>4.2350000000000003</v>
      </c>
      <c r="Q22">
        <v>4.09</v>
      </c>
      <c r="R22">
        <v>5.5339999999999998</v>
      </c>
      <c r="S22">
        <v>5.9109999999999996</v>
      </c>
      <c r="T22">
        <v>4.8819999999999997</v>
      </c>
      <c r="U22">
        <v>6.5629999999999997</v>
      </c>
      <c r="V22">
        <v>5.5410000000000004</v>
      </c>
      <c r="W22">
        <v>5.0860000000000003</v>
      </c>
      <c r="X22">
        <v>6.3339999999999996</v>
      </c>
      <c r="Y22">
        <v>2.867</v>
      </c>
      <c r="Z22">
        <v>4.5250000000000004</v>
      </c>
      <c r="AA22">
        <v>6.8310000000000004</v>
      </c>
      <c r="AB22">
        <v>4.375</v>
      </c>
      <c r="AC22">
        <v>4.2549999999999999</v>
      </c>
      <c r="AD22">
        <v>6.258</v>
      </c>
      <c r="AE22">
        <v>3.77</v>
      </c>
      <c r="AF22">
        <v>5.76</v>
      </c>
      <c r="AG22">
        <v>6.1150000000000002</v>
      </c>
      <c r="AH22">
        <v>4.3250000000000002</v>
      </c>
    </row>
    <row r="23" spans="1:34" x14ac:dyDescent="0.3">
      <c r="A23" s="89">
        <f ca="1">Exceedance!U23</f>
        <v>46722</v>
      </c>
      <c r="B23" s="1">
        <v>4</v>
      </c>
      <c r="C23" s="1">
        <v>4</v>
      </c>
      <c r="D23" s="1">
        <v>4</v>
      </c>
      <c r="E23">
        <v>3.6320000000000001</v>
      </c>
      <c r="F23">
        <v>5.7679999999999998</v>
      </c>
      <c r="G23">
        <v>4.3479999999999999</v>
      </c>
      <c r="H23">
        <v>7.4710000000000001</v>
      </c>
      <c r="I23">
        <v>5.9930000000000003</v>
      </c>
      <c r="J23">
        <v>5.7789999999999999</v>
      </c>
      <c r="K23">
        <v>4.3</v>
      </c>
      <c r="L23">
        <v>4.8440000000000003</v>
      </c>
      <c r="M23">
        <v>3.4569999999999999</v>
      </c>
      <c r="N23">
        <v>3.6859999999999999</v>
      </c>
      <c r="O23">
        <v>2.585</v>
      </c>
      <c r="P23">
        <v>3.8570000000000002</v>
      </c>
      <c r="Q23">
        <v>3.5150000000000001</v>
      </c>
      <c r="R23">
        <v>4.3979999999999997</v>
      </c>
      <c r="S23">
        <v>4.6870000000000003</v>
      </c>
      <c r="T23">
        <v>3.883</v>
      </c>
      <c r="U23">
        <v>5.8230000000000004</v>
      </c>
      <c r="V23">
        <v>4.532</v>
      </c>
      <c r="W23">
        <v>4.2169999999999996</v>
      </c>
      <c r="X23">
        <v>5.6480000000000006</v>
      </c>
      <c r="Y23">
        <v>2.5960000000000001</v>
      </c>
      <c r="Z23">
        <v>3.8690000000000002</v>
      </c>
      <c r="AA23">
        <v>5.2750000000000004</v>
      </c>
      <c r="AB23">
        <v>4.1479999999999997</v>
      </c>
      <c r="AC23">
        <v>3.9129999999999998</v>
      </c>
      <c r="AD23">
        <v>5.8019999999999996</v>
      </c>
      <c r="AE23">
        <v>3.1669999999999998</v>
      </c>
      <c r="AF23">
        <v>5.418000000000001</v>
      </c>
      <c r="AG23">
        <v>4.7439999999999998</v>
      </c>
      <c r="AH23">
        <v>4.101</v>
      </c>
    </row>
    <row r="24" spans="1:34" x14ac:dyDescent="0.3">
      <c r="A24" s="89">
        <f ca="1">Exceedance!U24</f>
        <v>46753</v>
      </c>
      <c r="B24" s="1">
        <v>5.0000000000000009</v>
      </c>
      <c r="C24" s="1">
        <v>5.0000000000000009</v>
      </c>
      <c r="D24" s="1">
        <v>5.0000000000000009</v>
      </c>
      <c r="E24">
        <v>3.34</v>
      </c>
      <c r="F24">
        <v>5.2060000000000004</v>
      </c>
      <c r="G24">
        <v>3.867</v>
      </c>
      <c r="H24">
        <v>6.4370000000000003</v>
      </c>
      <c r="I24">
        <v>5.0960000000000001</v>
      </c>
      <c r="J24">
        <v>5.2069999999999999</v>
      </c>
      <c r="K24">
        <v>3.6030000000000002</v>
      </c>
      <c r="L24">
        <v>4.45</v>
      </c>
      <c r="M24">
        <v>3.181</v>
      </c>
      <c r="N24">
        <v>3.2709999999999999</v>
      </c>
      <c r="O24">
        <v>2.3759999999999999</v>
      </c>
      <c r="P24">
        <v>3.4550000000000001</v>
      </c>
      <c r="Q24">
        <v>3.1789999999999998</v>
      </c>
      <c r="R24">
        <v>3.84</v>
      </c>
      <c r="S24">
        <v>4.07</v>
      </c>
      <c r="T24">
        <v>3.35</v>
      </c>
      <c r="U24">
        <v>5.2249999999999996</v>
      </c>
      <c r="V24">
        <v>4.0460000000000003</v>
      </c>
      <c r="W24">
        <v>3.698</v>
      </c>
      <c r="X24">
        <v>5.1820000000000004</v>
      </c>
      <c r="Y24">
        <v>2.3690000000000002</v>
      </c>
      <c r="Z24">
        <v>3.5209999999999999</v>
      </c>
      <c r="AA24">
        <v>4.6710000000000003</v>
      </c>
      <c r="AB24">
        <v>3.8010000000000002</v>
      </c>
      <c r="AC24">
        <v>3.5110000000000001</v>
      </c>
      <c r="AD24">
        <v>4.8979999999999997</v>
      </c>
      <c r="AE24">
        <v>2.8719999999999999</v>
      </c>
      <c r="AF24">
        <v>4.9210000000000003</v>
      </c>
      <c r="AG24">
        <v>3.875</v>
      </c>
      <c r="AH24">
        <v>3.746</v>
      </c>
    </row>
    <row r="25" spans="1:34" x14ac:dyDescent="0.3">
      <c r="A25" s="89">
        <f ca="1">Exceedance!U25</f>
        <v>46784</v>
      </c>
      <c r="B25" s="1">
        <v>4</v>
      </c>
      <c r="C25" s="1">
        <v>4</v>
      </c>
      <c r="D25" s="1">
        <v>4</v>
      </c>
      <c r="E25">
        <v>2.9020000000000001</v>
      </c>
      <c r="F25">
        <v>4.47</v>
      </c>
      <c r="G25">
        <v>3.4390000000000001</v>
      </c>
      <c r="H25">
        <v>5.4160000000000004</v>
      </c>
      <c r="I25">
        <v>4.29</v>
      </c>
      <c r="J25">
        <v>4.42</v>
      </c>
      <c r="K25">
        <v>3.11</v>
      </c>
      <c r="L25">
        <v>3.8460000000000001</v>
      </c>
      <c r="M25">
        <v>2.7530000000000001</v>
      </c>
      <c r="N25">
        <v>2.7759999999999998</v>
      </c>
      <c r="O25">
        <v>2.1930000000000001</v>
      </c>
      <c r="P25">
        <v>2.9489999999999998</v>
      </c>
      <c r="Q25">
        <v>2.7170000000000001</v>
      </c>
      <c r="R25">
        <v>3.24</v>
      </c>
      <c r="S25">
        <v>3.5089999999999999</v>
      </c>
      <c r="T25">
        <v>2.81</v>
      </c>
      <c r="U25">
        <v>4.4720000000000004</v>
      </c>
      <c r="V25">
        <v>3.4350000000000001</v>
      </c>
      <c r="W25">
        <v>3.129</v>
      </c>
      <c r="X25">
        <v>4.3920000000000003</v>
      </c>
      <c r="Y25">
        <v>2.09</v>
      </c>
      <c r="Z25">
        <v>2.9990000000000001</v>
      </c>
      <c r="AA25">
        <v>4.5780000000000003</v>
      </c>
      <c r="AB25">
        <v>3.427</v>
      </c>
      <c r="AC25">
        <v>3.0339999999999998</v>
      </c>
      <c r="AD25">
        <v>4.2450000000000001</v>
      </c>
      <c r="AE25">
        <v>2.4820000000000002</v>
      </c>
      <c r="AF25">
        <v>4.1840000000000002</v>
      </c>
      <c r="AG25">
        <v>3.3039999999999998</v>
      </c>
      <c r="AH25">
        <v>3.319</v>
      </c>
    </row>
    <row r="26" spans="1:34" x14ac:dyDescent="0.3">
      <c r="A26" s="89">
        <f ca="1">Exceedance!U26</f>
        <v>46813</v>
      </c>
      <c r="B26" s="1">
        <v>5.0000000000000009</v>
      </c>
      <c r="C26" s="1">
        <v>5.0000000000000009</v>
      </c>
      <c r="D26" s="1">
        <v>5.0000000000000009</v>
      </c>
      <c r="E26">
        <v>3.3569999999999998</v>
      </c>
      <c r="F26">
        <v>5.1809999999999992</v>
      </c>
      <c r="G26">
        <v>4.6559999999999997</v>
      </c>
      <c r="H26">
        <v>5.5910000000000002</v>
      </c>
      <c r="I26">
        <v>5.3540000000000001</v>
      </c>
      <c r="J26">
        <v>4.9379999999999997</v>
      </c>
      <c r="K26">
        <v>4.1449999999999996</v>
      </c>
      <c r="L26">
        <v>4.12</v>
      </c>
      <c r="M26">
        <v>3.153</v>
      </c>
      <c r="N26">
        <v>2.88</v>
      </c>
      <c r="O26">
        <v>2.746</v>
      </c>
      <c r="P26">
        <v>4.9269999999999996</v>
      </c>
      <c r="Q26">
        <v>2.8340000000000001</v>
      </c>
      <c r="R26">
        <v>3.3490000000000002</v>
      </c>
      <c r="S26">
        <v>5.9720000000000004</v>
      </c>
      <c r="T26">
        <v>2.74</v>
      </c>
      <c r="U26">
        <v>5.306</v>
      </c>
      <c r="V26">
        <v>3.3610000000000002</v>
      </c>
      <c r="W26">
        <v>3.3530000000000002</v>
      </c>
      <c r="X26">
        <v>5.4749999999999996</v>
      </c>
      <c r="Y26">
        <v>2.2269999999999999</v>
      </c>
      <c r="Z26">
        <v>2.8860000000000001</v>
      </c>
      <c r="AA26">
        <v>5.7750000000000004</v>
      </c>
      <c r="AB26">
        <v>4.0529999999999999</v>
      </c>
      <c r="AC26">
        <v>4.9029999999999996</v>
      </c>
      <c r="AD26">
        <v>4.3520000000000012</v>
      </c>
      <c r="AE26">
        <v>2.4289999999999998</v>
      </c>
      <c r="AF26">
        <v>4.43</v>
      </c>
      <c r="AG26">
        <v>3.4009999999999998</v>
      </c>
      <c r="AH26">
        <v>3.827</v>
      </c>
    </row>
    <row r="27" spans="1:34" x14ac:dyDescent="0.3">
      <c r="A27" s="89">
        <f ca="1">Exceedance!U27</f>
        <v>46844</v>
      </c>
      <c r="B27" s="1">
        <v>9</v>
      </c>
      <c r="C27" s="1">
        <v>9</v>
      </c>
      <c r="D27" s="1">
        <v>9</v>
      </c>
      <c r="E27">
        <v>6.5519999999999996</v>
      </c>
      <c r="F27">
        <v>9.0709999999999997</v>
      </c>
      <c r="G27">
        <v>6.1280000000000001</v>
      </c>
      <c r="H27">
        <v>9.9949999999999992</v>
      </c>
      <c r="I27">
        <v>7.75</v>
      </c>
      <c r="J27">
        <v>6.8049999999999997</v>
      </c>
      <c r="K27">
        <v>6.1239999999999997</v>
      </c>
      <c r="L27">
        <v>9.6110000000000007</v>
      </c>
      <c r="M27">
        <v>7</v>
      </c>
      <c r="N27">
        <v>7.4740000000000002</v>
      </c>
      <c r="O27">
        <v>5.7809999999999997</v>
      </c>
      <c r="P27">
        <v>9.9830000000000005</v>
      </c>
      <c r="Q27">
        <v>6.4710000000000001</v>
      </c>
      <c r="R27">
        <v>9.3859999999999992</v>
      </c>
      <c r="S27">
        <v>9.7759999999999998</v>
      </c>
      <c r="T27">
        <v>3.573</v>
      </c>
      <c r="U27">
        <v>7.3040000000000003</v>
      </c>
      <c r="V27">
        <v>6.6949999999999994</v>
      </c>
      <c r="W27">
        <v>6.39</v>
      </c>
      <c r="X27">
        <v>12.805999999999999</v>
      </c>
      <c r="Y27">
        <v>4.4649999999999999</v>
      </c>
      <c r="Z27">
        <v>5.3810000000000002</v>
      </c>
      <c r="AA27">
        <v>9.6980000000000004</v>
      </c>
      <c r="AB27">
        <v>6.867</v>
      </c>
      <c r="AC27">
        <v>9.6150000000000002</v>
      </c>
      <c r="AD27">
        <v>7.39</v>
      </c>
      <c r="AE27">
        <v>6.3540000000000001</v>
      </c>
      <c r="AF27">
        <v>7.0179999999999998</v>
      </c>
      <c r="AG27">
        <v>6.5640000000000001</v>
      </c>
      <c r="AH27">
        <v>9.1370000000000005</v>
      </c>
    </row>
    <row r="28" spans="1:34" x14ac:dyDescent="0.3">
      <c r="A28" s="89">
        <f ca="1">Exceedance!U28</f>
        <v>46874</v>
      </c>
      <c r="B28" s="1">
        <v>26</v>
      </c>
      <c r="C28" s="1">
        <v>26</v>
      </c>
      <c r="D28" s="1">
        <v>26</v>
      </c>
      <c r="E28">
        <v>32.429000000000002</v>
      </c>
      <c r="F28">
        <v>30.975000000000001</v>
      </c>
      <c r="G28">
        <v>29.117000000000001</v>
      </c>
      <c r="H28">
        <v>56.466999999999999</v>
      </c>
      <c r="I28">
        <v>39.299999999999997</v>
      </c>
      <c r="J28">
        <v>23.759</v>
      </c>
      <c r="K28">
        <v>22.440999999999999</v>
      </c>
      <c r="L28">
        <v>33.845999999999997</v>
      </c>
      <c r="M28">
        <v>25.861000000000001</v>
      </c>
      <c r="N28">
        <v>17.683</v>
      </c>
      <c r="O28">
        <v>21.231999999999999</v>
      </c>
      <c r="P28">
        <v>27.664000000000001</v>
      </c>
      <c r="Q28">
        <v>25.085999999999999</v>
      </c>
      <c r="R28">
        <v>32.317</v>
      </c>
      <c r="S28">
        <v>29.491</v>
      </c>
      <c r="T28">
        <v>24.474</v>
      </c>
      <c r="U28">
        <v>39.252000000000002</v>
      </c>
      <c r="V28">
        <v>16.870999999999999</v>
      </c>
      <c r="W28">
        <v>20.876999999999999</v>
      </c>
      <c r="X28">
        <v>24.463999999999999</v>
      </c>
      <c r="Y28">
        <v>16.077000000000002</v>
      </c>
      <c r="Z28">
        <v>28.367000000000001</v>
      </c>
      <c r="AA28">
        <v>20.309000000000001</v>
      </c>
      <c r="AB28">
        <v>17.04</v>
      </c>
      <c r="AC28">
        <v>32.579000000000001</v>
      </c>
      <c r="AD28">
        <v>30.798999999999999</v>
      </c>
      <c r="AE28">
        <v>20.321000000000002</v>
      </c>
      <c r="AF28">
        <v>26.507999999999999</v>
      </c>
      <c r="AG28">
        <v>22.116</v>
      </c>
      <c r="AH28">
        <v>26.847000000000001</v>
      </c>
    </row>
    <row r="29" spans="1:34" x14ac:dyDescent="0.3">
      <c r="A29" s="89">
        <f ca="1">Exceedance!U29</f>
        <v>46905</v>
      </c>
      <c r="B29" s="1">
        <v>40</v>
      </c>
      <c r="C29" s="1">
        <v>40</v>
      </c>
      <c r="D29" s="1">
        <v>40</v>
      </c>
      <c r="E29">
        <v>63.347000000000001</v>
      </c>
      <c r="F29">
        <v>41.180999999999997</v>
      </c>
      <c r="G29">
        <v>83.665999999999997</v>
      </c>
      <c r="H29">
        <v>61.616</v>
      </c>
      <c r="I29">
        <v>72.343000000000004</v>
      </c>
      <c r="J29">
        <v>31.614999999999998</v>
      </c>
      <c r="K29">
        <v>47.664000000000001</v>
      </c>
      <c r="L29">
        <v>25.594000000000001</v>
      </c>
      <c r="M29">
        <v>25.206</v>
      </c>
      <c r="N29">
        <v>12.641</v>
      </c>
      <c r="O29">
        <v>33.344000000000001</v>
      </c>
      <c r="P29">
        <v>22.029</v>
      </c>
      <c r="Q29">
        <v>34.917000000000002</v>
      </c>
      <c r="R29">
        <v>35.860999999999997</v>
      </c>
      <c r="S29">
        <v>27.823</v>
      </c>
      <c r="T29">
        <v>74.778999999999996</v>
      </c>
      <c r="U29">
        <v>41.284999999999997</v>
      </c>
      <c r="V29">
        <v>41.133000000000003</v>
      </c>
      <c r="W29">
        <v>66.174999999999997</v>
      </c>
      <c r="X29">
        <v>11.598000000000001</v>
      </c>
      <c r="Y29">
        <v>28.617000000000001</v>
      </c>
      <c r="Z29">
        <v>50.493000000000002</v>
      </c>
      <c r="AA29">
        <v>51.524999999999999</v>
      </c>
      <c r="AB29">
        <v>41.779000000000003</v>
      </c>
      <c r="AC29">
        <v>52.87</v>
      </c>
      <c r="AD29">
        <v>18.055</v>
      </c>
      <c r="AE29">
        <v>57.024999999999999</v>
      </c>
      <c r="AF29">
        <v>33.283000000000001</v>
      </c>
      <c r="AG29">
        <v>41.978999999999999</v>
      </c>
      <c r="AH29">
        <v>26.369</v>
      </c>
    </row>
    <row r="30" spans="1:34" x14ac:dyDescent="0.3">
      <c r="A30" s="89">
        <f ca="1">Exceedance!U30</f>
        <v>46935</v>
      </c>
      <c r="B30" s="1">
        <v>15</v>
      </c>
      <c r="C30" s="1">
        <v>15</v>
      </c>
      <c r="D30" s="1">
        <v>15</v>
      </c>
      <c r="E30">
        <v>31.082999999999998</v>
      </c>
      <c r="F30">
        <v>15.215</v>
      </c>
      <c r="G30">
        <v>72.397999999999996</v>
      </c>
      <c r="H30">
        <v>23.641999999999999</v>
      </c>
      <c r="I30">
        <v>26.385999999999999</v>
      </c>
      <c r="J30">
        <v>15.72</v>
      </c>
      <c r="K30">
        <v>29.036000000000001</v>
      </c>
      <c r="L30">
        <v>10.746</v>
      </c>
      <c r="M30">
        <v>9.8420000000000005</v>
      </c>
      <c r="N30">
        <v>6.1080000000000005</v>
      </c>
      <c r="O30">
        <v>11.976000000000001</v>
      </c>
      <c r="P30">
        <v>9.1389999999999993</v>
      </c>
      <c r="Q30">
        <v>14.625</v>
      </c>
      <c r="R30">
        <v>12.635</v>
      </c>
      <c r="S30">
        <v>11.691000000000001</v>
      </c>
      <c r="T30">
        <v>36.892000000000003</v>
      </c>
      <c r="U30">
        <v>21.306999999999999</v>
      </c>
      <c r="V30">
        <v>13.624000000000001</v>
      </c>
      <c r="W30">
        <v>40.670999999999999</v>
      </c>
      <c r="X30">
        <v>7.2169999999999996</v>
      </c>
      <c r="Y30">
        <v>11.579000000000001</v>
      </c>
      <c r="Z30">
        <v>18.119</v>
      </c>
      <c r="AA30">
        <v>17.893000000000001</v>
      </c>
      <c r="AB30">
        <v>15.07</v>
      </c>
      <c r="AC30">
        <v>19.899999999999999</v>
      </c>
      <c r="AD30">
        <v>8.11</v>
      </c>
      <c r="AE30">
        <v>36.853000000000002</v>
      </c>
      <c r="AF30">
        <v>12.234</v>
      </c>
      <c r="AG30">
        <v>16.452999999999999</v>
      </c>
      <c r="AH30">
        <v>12.939</v>
      </c>
    </row>
    <row r="31" spans="1:34" x14ac:dyDescent="0.3">
      <c r="A31" s="89">
        <f ca="1">Exceedance!U31</f>
        <v>46966</v>
      </c>
      <c r="B31" s="1">
        <v>8</v>
      </c>
      <c r="C31" s="1">
        <v>8</v>
      </c>
      <c r="D31" s="1">
        <v>8</v>
      </c>
      <c r="E31">
        <v>12.196999999999999</v>
      </c>
      <c r="F31">
        <v>7.74</v>
      </c>
      <c r="G31">
        <v>23.166</v>
      </c>
      <c r="H31">
        <v>10.782999999999999</v>
      </c>
      <c r="I31">
        <v>13.182</v>
      </c>
      <c r="J31">
        <v>8.0749999999999993</v>
      </c>
      <c r="K31">
        <v>12.144</v>
      </c>
      <c r="L31">
        <v>7.0350000000000001</v>
      </c>
      <c r="M31">
        <v>6.8380000000000001</v>
      </c>
      <c r="N31">
        <v>4.2460000000000004</v>
      </c>
      <c r="O31">
        <v>6.61</v>
      </c>
      <c r="P31">
        <v>5.9870000000000001</v>
      </c>
      <c r="Q31">
        <v>8.7289999999999992</v>
      </c>
      <c r="R31">
        <v>8.0069999999999997</v>
      </c>
      <c r="S31">
        <v>7.3650000000000002</v>
      </c>
      <c r="T31">
        <v>13.096</v>
      </c>
      <c r="U31">
        <v>9.5250000000000004</v>
      </c>
      <c r="V31">
        <v>8.7550000000000008</v>
      </c>
      <c r="W31">
        <v>14.459</v>
      </c>
      <c r="X31">
        <v>5.3879999999999999</v>
      </c>
      <c r="Y31">
        <v>7.1920000000000002</v>
      </c>
      <c r="Z31">
        <v>9.6300000000000008</v>
      </c>
      <c r="AA31">
        <v>8.48</v>
      </c>
      <c r="AB31">
        <v>8.1959999999999997</v>
      </c>
      <c r="AC31">
        <v>11.829000000000001</v>
      </c>
      <c r="AD31">
        <v>5.59</v>
      </c>
      <c r="AE31">
        <v>13.167</v>
      </c>
      <c r="AF31">
        <v>7.3949999999999996</v>
      </c>
      <c r="AG31">
        <v>7.9749999999999996</v>
      </c>
      <c r="AH31">
        <v>8.58</v>
      </c>
    </row>
    <row r="32" spans="1:34" x14ac:dyDescent="0.3">
      <c r="A32" s="89">
        <f ca="1">Exceedance!U32</f>
        <v>46997</v>
      </c>
      <c r="B32" s="1">
        <v>7</v>
      </c>
      <c r="C32" s="1">
        <v>7</v>
      </c>
      <c r="D32" s="1">
        <v>7</v>
      </c>
      <c r="E32">
        <v>8.8190000000000008</v>
      </c>
      <c r="F32">
        <v>6.2539999999999996</v>
      </c>
      <c r="G32">
        <v>13.356000000000002</v>
      </c>
      <c r="H32">
        <v>8.1539999999999999</v>
      </c>
      <c r="I32">
        <v>8.9489999999999998</v>
      </c>
      <c r="J32">
        <v>5.7439999999999998</v>
      </c>
      <c r="K32">
        <v>7.6029999999999998</v>
      </c>
      <c r="L32">
        <v>5.431</v>
      </c>
      <c r="M32">
        <v>5.093</v>
      </c>
      <c r="N32">
        <v>3.6259999999999999</v>
      </c>
      <c r="O32">
        <v>7.2619999999999996</v>
      </c>
      <c r="P32">
        <v>4.8840000000000003</v>
      </c>
      <c r="Q32">
        <v>5.8760000000000003</v>
      </c>
      <c r="R32">
        <v>6.6340000000000003</v>
      </c>
      <c r="S32">
        <v>6.3520000000000003</v>
      </c>
      <c r="T32">
        <v>8.3149999999999995</v>
      </c>
      <c r="U32">
        <v>6.782</v>
      </c>
      <c r="V32">
        <v>5.77</v>
      </c>
      <c r="W32">
        <v>8.3490000000000002</v>
      </c>
      <c r="X32">
        <v>4.7300000000000004</v>
      </c>
      <c r="Y32">
        <v>6.4279999999999999</v>
      </c>
      <c r="Z32">
        <v>9.18</v>
      </c>
      <c r="AA32">
        <v>6.4610000000000003</v>
      </c>
      <c r="AB32">
        <v>5.9720000000000004</v>
      </c>
      <c r="AC32">
        <v>7.4210000000000003</v>
      </c>
      <c r="AD32">
        <v>4.6639999999999997</v>
      </c>
      <c r="AE32">
        <v>7.8579999999999997</v>
      </c>
      <c r="AF32">
        <v>7.3150000000000004</v>
      </c>
      <c r="AG32">
        <v>5.7809999999999997</v>
      </c>
      <c r="AH32">
        <v>6.51</v>
      </c>
    </row>
    <row r="33" spans="1:34" x14ac:dyDescent="0.3">
      <c r="A33" s="89">
        <f ca="1">Exceedance!U33</f>
        <v>47027</v>
      </c>
      <c r="B33" s="1">
        <v>8</v>
      </c>
      <c r="C33" s="1">
        <v>6</v>
      </c>
      <c r="D33" s="1">
        <v>7.0000000000000009</v>
      </c>
      <c r="E33">
        <v>8.2739999999999991</v>
      </c>
      <c r="F33">
        <v>7.2370000000000001</v>
      </c>
      <c r="G33">
        <v>10.965999999999999</v>
      </c>
      <c r="H33">
        <v>7.915</v>
      </c>
      <c r="I33">
        <v>8.3469999999999995</v>
      </c>
      <c r="J33">
        <v>6.53</v>
      </c>
      <c r="K33">
        <v>6.5350000000000001</v>
      </c>
      <c r="L33">
        <v>4.9729999999999999</v>
      </c>
      <c r="M33">
        <v>4.46</v>
      </c>
      <c r="N33">
        <v>4.4539999999999997</v>
      </c>
      <c r="O33">
        <v>5.4089999999999998</v>
      </c>
      <c r="P33">
        <v>5.0270000000000001</v>
      </c>
      <c r="Q33">
        <v>6.5579999999999998</v>
      </c>
      <c r="R33">
        <v>8.5030000000000001</v>
      </c>
      <c r="S33">
        <v>6.22</v>
      </c>
      <c r="T33">
        <v>7.91</v>
      </c>
      <c r="U33">
        <v>7.298</v>
      </c>
      <c r="V33">
        <v>5.3280000000000003</v>
      </c>
      <c r="W33">
        <v>7.7590000000000003</v>
      </c>
      <c r="X33">
        <v>4.3019999999999996</v>
      </c>
      <c r="Y33">
        <v>6.5339999999999998</v>
      </c>
      <c r="Z33">
        <v>10.721</v>
      </c>
      <c r="AA33">
        <v>5.5309999999999997</v>
      </c>
      <c r="AB33">
        <v>5.1920000000000002</v>
      </c>
      <c r="AC33">
        <v>7.7830000000000004</v>
      </c>
      <c r="AD33">
        <v>4.6779999999999999</v>
      </c>
      <c r="AE33">
        <v>6.6639999999999997</v>
      </c>
      <c r="AF33">
        <v>6.7220000000000004</v>
      </c>
      <c r="AG33">
        <v>5.1470000000000002</v>
      </c>
      <c r="AH33">
        <v>4.9820000000000002</v>
      </c>
    </row>
    <row r="34" spans="1:34" x14ac:dyDescent="0.3">
      <c r="A34" s="89">
        <f ca="1">Exceedance!U34</f>
        <v>47058</v>
      </c>
      <c r="B34" s="1">
        <v>5</v>
      </c>
      <c r="C34" s="1">
        <v>5</v>
      </c>
      <c r="D34" s="1">
        <v>5</v>
      </c>
      <c r="E34">
        <v>6.7569999999999997</v>
      </c>
      <c r="F34">
        <v>5.7690000000000001</v>
      </c>
      <c r="G34">
        <v>8.1859999999999999</v>
      </c>
      <c r="H34">
        <v>7.4969999999999999</v>
      </c>
      <c r="I34">
        <v>6.8739999999999997</v>
      </c>
      <c r="J34">
        <v>5.0869999999999997</v>
      </c>
      <c r="K34">
        <v>5.5510000000000002</v>
      </c>
      <c r="L34">
        <v>4.1859999999999999</v>
      </c>
      <c r="M34">
        <v>4.5460000000000003</v>
      </c>
      <c r="N34">
        <v>3.1259999999999999</v>
      </c>
      <c r="O34">
        <v>4.2190000000000003</v>
      </c>
      <c r="P34">
        <v>4.3179999999999996</v>
      </c>
      <c r="Q34">
        <v>5.681</v>
      </c>
      <c r="R34">
        <v>6.0309999999999997</v>
      </c>
      <c r="S34">
        <v>5.07</v>
      </c>
      <c r="T34">
        <v>6.6449999999999996</v>
      </c>
      <c r="U34">
        <v>6.194</v>
      </c>
      <c r="V34">
        <v>5.3810000000000002</v>
      </c>
      <c r="W34">
        <v>6.4260000000000002</v>
      </c>
      <c r="X34">
        <v>3.6629999999999998</v>
      </c>
      <c r="Y34">
        <v>4.5019999999999998</v>
      </c>
      <c r="Z34">
        <v>6.8079999999999998</v>
      </c>
      <c r="AA34">
        <v>4.7560000000000002</v>
      </c>
      <c r="AB34">
        <v>4.4009999999999998</v>
      </c>
      <c r="AC34">
        <v>6.444</v>
      </c>
      <c r="AD34">
        <v>4.3029999999999999</v>
      </c>
      <c r="AE34">
        <v>5.8159999999999998</v>
      </c>
      <c r="AF34">
        <v>6.7270000000000003</v>
      </c>
      <c r="AG34">
        <v>4.5090000000000003</v>
      </c>
      <c r="AH34">
        <v>4.1769999999999996</v>
      </c>
    </row>
    <row r="35" spans="1:34" x14ac:dyDescent="0.3">
      <c r="A35" s="89">
        <f ca="1">Exceedance!U35</f>
        <v>47088</v>
      </c>
      <c r="B35" s="1">
        <v>4</v>
      </c>
      <c r="C35" s="1">
        <v>4</v>
      </c>
      <c r="D35" s="1">
        <v>4</v>
      </c>
      <c r="E35">
        <v>5.8159999999999998</v>
      </c>
      <c r="F35">
        <v>4.9909999999999997</v>
      </c>
      <c r="G35">
        <v>7.5410000000000004</v>
      </c>
      <c r="H35">
        <v>6.5720000000000001</v>
      </c>
      <c r="I35">
        <v>6.1580000000000004</v>
      </c>
      <c r="J35">
        <v>4.907</v>
      </c>
      <c r="K35">
        <v>5.0220000000000002</v>
      </c>
      <c r="L35">
        <v>3.891</v>
      </c>
      <c r="M35">
        <v>3.8119999999999998</v>
      </c>
      <c r="N35">
        <v>2.7730000000000001</v>
      </c>
      <c r="O35">
        <v>3.8460000000000001</v>
      </c>
      <c r="P35">
        <v>3.718</v>
      </c>
      <c r="Q35">
        <v>4.5449999999999999</v>
      </c>
      <c r="R35">
        <v>4.8390000000000004</v>
      </c>
      <c r="S35">
        <v>4.0839999999999996</v>
      </c>
      <c r="T35">
        <v>5.8959999999999999</v>
      </c>
      <c r="U35">
        <v>5.13</v>
      </c>
      <c r="V35">
        <v>4.4740000000000002</v>
      </c>
      <c r="W35">
        <v>5.7539999999999996</v>
      </c>
      <c r="X35">
        <v>3.3340000000000001</v>
      </c>
      <c r="Y35">
        <v>3.8660000000000001</v>
      </c>
      <c r="Z35">
        <v>5.3550000000000004</v>
      </c>
      <c r="AA35">
        <v>4.5</v>
      </c>
      <c r="AB35">
        <v>4.05</v>
      </c>
      <c r="AC35">
        <v>5.9409999999999998</v>
      </c>
      <c r="AD35">
        <v>3.6709999999999998</v>
      </c>
      <c r="AE35">
        <v>5.4669999999999996</v>
      </c>
      <c r="AF35">
        <v>5.27</v>
      </c>
      <c r="AG35">
        <v>4.2699999999999996</v>
      </c>
      <c r="AH35">
        <v>3.863</v>
      </c>
    </row>
    <row r="36" spans="1:34" x14ac:dyDescent="0.3">
      <c r="A36" s="89">
        <f ca="1">Exceedance!U36</f>
        <v>47119</v>
      </c>
      <c r="B36" s="1">
        <v>5.0000000000000009</v>
      </c>
      <c r="C36" s="1">
        <v>5.0000000000000009</v>
      </c>
      <c r="D36" s="1">
        <v>5.0000000000000009</v>
      </c>
      <c r="E36">
        <v>5.2519999999999998</v>
      </c>
      <c r="F36">
        <v>4.4569999999999999</v>
      </c>
      <c r="G36">
        <v>6.508</v>
      </c>
      <c r="H36">
        <v>5.5960000000000001</v>
      </c>
      <c r="I36">
        <v>5.5579999999999998</v>
      </c>
      <c r="J36">
        <v>4.1459999999999999</v>
      </c>
      <c r="K36">
        <v>4.62</v>
      </c>
      <c r="L36">
        <v>3.5750000000000002</v>
      </c>
      <c r="M36">
        <v>3.395</v>
      </c>
      <c r="N36">
        <v>2.5459999999999998</v>
      </c>
      <c r="O36">
        <v>3.4449999999999998</v>
      </c>
      <c r="P36">
        <v>3.36</v>
      </c>
      <c r="Q36">
        <v>3.9830000000000001</v>
      </c>
      <c r="R36">
        <v>4.2279999999999998</v>
      </c>
      <c r="S36">
        <v>3.5390000000000001</v>
      </c>
      <c r="T36">
        <v>5.2910000000000004</v>
      </c>
      <c r="U36">
        <v>4.5999999999999996</v>
      </c>
      <c r="V36">
        <v>3.9380000000000002</v>
      </c>
      <c r="W36">
        <v>5.282</v>
      </c>
      <c r="X36">
        <v>3.0379999999999998</v>
      </c>
      <c r="Y36">
        <v>3.5259999999999998</v>
      </c>
      <c r="Z36">
        <v>4.7670000000000003</v>
      </c>
      <c r="AA36">
        <v>4.1269999999999998</v>
      </c>
      <c r="AB36">
        <v>3.6339999999999999</v>
      </c>
      <c r="AC36">
        <v>5.0469999999999997</v>
      </c>
      <c r="AD36">
        <v>3.3290000000000002</v>
      </c>
      <c r="AE36">
        <v>4.9710000000000001</v>
      </c>
      <c r="AF36">
        <v>4.3330000000000002</v>
      </c>
      <c r="AG36">
        <v>3.903</v>
      </c>
      <c r="AH36">
        <v>3.55</v>
      </c>
    </row>
    <row r="37" spans="1:34" x14ac:dyDescent="0.3">
      <c r="A37" s="89">
        <f ca="1">Exceedance!U37</f>
        <v>47150</v>
      </c>
      <c r="B37" s="1">
        <v>4</v>
      </c>
      <c r="C37" s="1">
        <v>4</v>
      </c>
      <c r="D37" s="1">
        <v>4</v>
      </c>
      <c r="E37">
        <v>4.3630000000000004</v>
      </c>
      <c r="F37">
        <v>3.81</v>
      </c>
      <c r="G37">
        <v>5.3</v>
      </c>
      <c r="H37">
        <v>4.5570000000000004</v>
      </c>
      <c r="I37">
        <v>4.5650000000000004</v>
      </c>
      <c r="J37">
        <v>3.456</v>
      </c>
      <c r="K37">
        <v>3.8540000000000001</v>
      </c>
      <c r="L37">
        <v>2.9860000000000002</v>
      </c>
      <c r="M37">
        <v>2.7879999999999998</v>
      </c>
      <c r="N37">
        <v>2.2599999999999998</v>
      </c>
      <c r="O37">
        <v>2.843</v>
      </c>
      <c r="P37">
        <v>2.7749999999999999</v>
      </c>
      <c r="Q37">
        <v>3.2519999999999998</v>
      </c>
      <c r="R37">
        <v>3.5249999999999999</v>
      </c>
      <c r="S37">
        <v>2.8730000000000002</v>
      </c>
      <c r="T37">
        <v>4.3769999999999998</v>
      </c>
      <c r="U37">
        <v>3.782</v>
      </c>
      <c r="V37">
        <v>3.2240000000000002</v>
      </c>
      <c r="W37">
        <v>4.3319999999999999</v>
      </c>
      <c r="X37">
        <v>2.573</v>
      </c>
      <c r="Y37">
        <v>2.9060000000000001</v>
      </c>
      <c r="Z37">
        <v>4.516</v>
      </c>
      <c r="AA37">
        <v>3.59</v>
      </c>
      <c r="AB37">
        <v>3.03</v>
      </c>
      <c r="AC37">
        <v>4.2329999999999997</v>
      </c>
      <c r="AD37">
        <v>2.778</v>
      </c>
      <c r="AE37">
        <v>4.0880000000000001</v>
      </c>
      <c r="AF37">
        <v>3.5670000000000002</v>
      </c>
      <c r="AG37">
        <v>3.335</v>
      </c>
      <c r="AH37">
        <v>2.9780000000000002</v>
      </c>
    </row>
    <row r="38" spans="1:34" x14ac:dyDescent="0.3">
      <c r="A38" s="89">
        <f ca="1">Exceedance!U38</f>
        <v>47178</v>
      </c>
      <c r="B38" s="1">
        <v>5.0000000000000009</v>
      </c>
      <c r="C38" s="1">
        <v>5.0000000000000009</v>
      </c>
      <c r="D38" s="1">
        <v>5.0000000000000009</v>
      </c>
      <c r="E38">
        <v>5.237000000000001</v>
      </c>
      <c r="F38">
        <v>5.1989999999999998</v>
      </c>
      <c r="G38">
        <v>5.6669999999999998</v>
      </c>
      <c r="H38">
        <v>5.7480000000000002</v>
      </c>
      <c r="I38">
        <v>5.2610000000000001</v>
      </c>
      <c r="J38">
        <v>4.6319999999999997</v>
      </c>
      <c r="K38">
        <v>4.2699999999999996</v>
      </c>
      <c r="L38">
        <v>3.4510000000000001</v>
      </c>
      <c r="M38">
        <v>2.992</v>
      </c>
      <c r="N38">
        <v>2.8919999999999999</v>
      </c>
      <c r="O38">
        <v>4.9080000000000004</v>
      </c>
      <c r="P38">
        <v>2.9849999999999999</v>
      </c>
      <c r="Q38">
        <v>3.4729999999999999</v>
      </c>
      <c r="R38">
        <v>6.1630000000000003</v>
      </c>
      <c r="S38">
        <v>2.9039999999999999</v>
      </c>
      <c r="T38">
        <v>5.343</v>
      </c>
      <c r="U38">
        <v>3.8370000000000002</v>
      </c>
      <c r="V38">
        <v>3.5619999999999998</v>
      </c>
      <c r="W38">
        <v>5.577</v>
      </c>
      <c r="X38">
        <v>2.7719999999999998</v>
      </c>
      <c r="Y38">
        <v>2.9</v>
      </c>
      <c r="Z38">
        <v>5.8659999999999997</v>
      </c>
      <c r="AA38">
        <v>4.351</v>
      </c>
      <c r="AB38">
        <v>4.9119999999999999</v>
      </c>
      <c r="AC38">
        <v>4.4930000000000003</v>
      </c>
      <c r="AD38">
        <v>2.8159999999999998</v>
      </c>
      <c r="AE38">
        <v>4.5119999999999987</v>
      </c>
      <c r="AF38">
        <v>3.7559999999999998</v>
      </c>
      <c r="AG38">
        <v>3.9660000000000002</v>
      </c>
      <c r="AH38">
        <v>3.5390000000000001</v>
      </c>
    </row>
    <row r="39" spans="1:34" x14ac:dyDescent="0.3">
      <c r="A39" s="89">
        <f ca="1">Exceedance!U39</f>
        <v>47209</v>
      </c>
      <c r="B39" s="1">
        <v>9</v>
      </c>
      <c r="C39" s="1">
        <v>9</v>
      </c>
      <c r="D39" s="1">
        <v>9</v>
      </c>
      <c r="E39">
        <v>9.1150000000000002</v>
      </c>
      <c r="F39">
        <v>6.6580000000000004</v>
      </c>
      <c r="G39">
        <v>10.063000000000001</v>
      </c>
      <c r="H39">
        <v>8.1170000000000009</v>
      </c>
      <c r="I39">
        <v>7.141</v>
      </c>
      <c r="J39">
        <v>6.6109999999999998</v>
      </c>
      <c r="K39">
        <v>9.75</v>
      </c>
      <c r="L39">
        <v>7.0750000000000002</v>
      </c>
      <c r="M39">
        <v>7.5430000000000001</v>
      </c>
      <c r="N39">
        <v>5.9020000000000001</v>
      </c>
      <c r="O39">
        <v>9.9430000000000014</v>
      </c>
      <c r="P39">
        <v>6.46</v>
      </c>
      <c r="Q39">
        <v>9.4789999999999992</v>
      </c>
      <c r="R39">
        <v>9.93</v>
      </c>
      <c r="S39">
        <v>3.7189999999999999</v>
      </c>
      <c r="T39">
        <v>7.069</v>
      </c>
      <c r="U39">
        <v>7.2220000000000004</v>
      </c>
      <c r="V39">
        <v>6.5949999999999998</v>
      </c>
      <c r="W39">
        <v>12.881</v>
      </c>
      <c r="X39">
        <v>4.84</v>
      </c>
      <c r="Y39">
        <v>5.3680000000000003</v>
      </c>
      <c r="Z39">
        <v>9.7490000000000006</v>
      </c>
      <c r="AA39">
        <v>7.173</v>
      </c>
      <c r="AB39">
        <v>9.6989999999999998</v>
      </c>
      <c r="AC39">
        <v>7.5179999999999998</v>
      </c>
      <c r="AD39">
        <v>6.7649999999999997</v>
      </c>
      <c r="AE39">
        <v>7.0789999999999997</v>
      </c>
      <c r="AF39">
        <v>6.915</v>
      </c>
      <c r="AG39">
        <v>9.2789999999999999</v>
      </c>
      <c r="AH39">
        <v>6.726</v>
      </c>
    </row>
    <row r="40" spans="1:34" x14ac:dyDescent="0.3">
      <c r="A40" s="89">
        <f ca="1">Exceedance!U40</f>
        <v>47239</v>
      </c>
      <c r="B40" s="1">
        <v>26</v>
      </c>
      <c r="C40" s="1">
        <v>26</v>
      </c>
      <c r="D40" s="1">
        <v>26</v>
      </c>
      <c r="E40">
        <v>30.902000000000001</v>
      </c>
      <c r="F40">
        <v>30.276</v>
      </c>
      <c r="G40">
        <v>56.390999999999998</v>
      </c>
      <c r="H40">
        <v>38.697000000000003</v>
      </c>
      <c r="I40">
        <v>24.007000000000001</v>
      </c>
      <c r="J40">
        <v>23.22</v>
      </c>
      <c r="K40">
        <v>34.018000000000001</v>
      </c>
      <c r="L40">
        <v>25.849</v>
      </c>
      <c r="M40">
        <v>17.795999999999999</v>
      </c>
      <c r="N40">
        <v>21.491</v>
      </c>
      <c r="O40">
        <v>27.597000000000001</v>
      </c>
      <c r="P40">
        <v>24.51</v>
      </c>
      <c r="Q40">
        <v>32.494</v>
      </c>
      <c r="R40">
        <v>29.760999999999999</v>
      </c>
      <c r="S40">
        <v>24.709999999999997</v>
      </c>
      <c r="T40">
        <v>38.140999999999998</v>
      </c>
      <c r="U40">
        <v>17.434999999999995</v>
      </c>
      <c r="V40">
        <v>21.22</v>
      </c>
      <c r="W40">
        <v>24.541</v>
      </c>
      <c r="X40">
        <v>16.419</v>
      </c>
      <c r="Y40">
        <v>28.177</v>
      </c>
      <c r="Z40">
        <v>20.324999999999999</v>
      </c>
      <c r="AA40">
        <v>17.388000000000002</v>
      </c>
      <c r="AB40">
        <v>31.63</v>
      </c>
      <c r="AC40">
        <v>30.952000000000002</v>
      </c>
      <c r="AD40">
        <v>21.027999999999999</v>
      </c>
      <c r="AE40">
        <v>26.527999999999999</v>
      </c>
      <c r="AF40">
        <v>21.600999999999999</v>
      </c>
      <c r="AG40">
        <v>27.068000000000001</v>
      </c>
      <c r="AH40">
        <v>32.945999999999998</v>
      </c>
    </row>
    <row r="41" spans="1:34" x14ac:dyDescent="0.3">
      <c r="A41" s="89">
        <f ca="1">Exceedance!U41</f>
        <v>47270</v>
      </c>
      <c r="B41" s="1">
        <v>40</v>
      </c>
      <c r="C41" s="1">
        <v>40</v>
      </c>
      <c r="D41" s="1">
        <v>40</v>
      </c>
      <c r="E41">
        <v>41.17</v>
      </c>
      <c r="F41">
        <v>84.998999999999995</v>
      </c>
      <c r="G41">
        <v>61.582999999999998</v>
      </c>
      <c r="H41">
        <v>73.048000000000002</v>
      </c>
      <c r="I41">
        <v>31.835000000000001</v>
      </c>
      <c r="J41">
        <v>48.44</v>
      </c>
      <c r="K41">
        <v>25.683</v>
      </c>
      <c r="L41">
        <v>26.004000000000001</v>
      </c>
      <c r="M41">
        <v>12.728</v>
      </c>
      <c r="N41">
        <v>33.640999999999998</v>
      </c>
      <c r="O41">
        <v>22.021000000000001</v>
      </c>
      <c r="P41">
        <v>35.491999999999997</v>
      </c>
      <c r="Q41">
        <v>35.984000000000002</v>
      </c>
      <c r="R41">
        <v>27.882000000000001</v>
      </c>
      <c r="S41">
        <v>75.198999999999998</v>
      </c>
      <c r="T41">
        <v>41.593000000000004</v>
      </c>
      <c r="U41">
        <v>41.741999999999997</v>
      </c>
      <c r="V41">
        <v>66.757999999999996</v>
      </c>
      <c r="W41">
        <v>11.651</v>
      </c>
      <c r="X41">
        <v>29.608000000000001</v>
      </c>
      <c r="Y41">
        <v>50.448</v>
      </c>
      <c r="Z41">
        <v>51.587000000000003</v>
      </c>
      <c r="AA41">
        <v>42.204999999999998</v>
      </c>
      <c r="AB41">
        <v>53.323999999999998</v>
      </c>
      <c r="AC41">
        <v>18.143000000000001</v>
      </c>
      <c r="AD41">
        <v>58.027999999999999</v>
      </c>
      <c r="AE41">
        <v>33.338000000000001</v>
      </c>
      <c r="AF41">
        <v>42.878</v>
      </c>
      <c r="AG41">
        <v>26.547999999999998</v>
      </c>
      <c r="AH41">
        <v>63.817999999999998</v>
      </c>
    </row>
    <row r="42" spans="1:34" x14ac:dyDescent="0.3">
      <c r="A42" s="89">
        <f ca="1">Exceedance!U42</f>
        <v>47300</v>
      </c>
      <c r="B42" s="1">
        <v>15</v>
      </c>
      <c r="C42" s="1">
        <v>15</v>
      </c>
      <c r="D42" s="1">
        <v>15</v>
      </c>
      <c r="E42">
        <v>15.215</v>
      </c>
      <c r="F42">
        <v>72.787999999999997</v>
      </c>
      <c r="G42">
        <v>23.649000000000001</v>
      </c>
      <c r="H42">
        <v>27.605</v>
      </c>
      <c r="I42">
        <v>15.866999999999997</v>
      </c>
      <c r="J42">
        <v>29.381</v>
      </c>
      <c r="K42">
        <v>10.805999999999999</v>
      </c>
      <c r="L42">
        <v>10.193</v>
      </c>
      <c r="M42">
        <v>6.1609999999999996</v>
      </c>
      <c r="N42">
        <v>12.048</v>
      </c>
      <c r="O42">
        <v>9.1240000000000006</v>
      </c>
      <c r="P42">
        <v>15.105</v>
      </c>
      <c r="Q42">
        <v>12.673999999999999</v>
      </c>
      <c r="R42">
        <v>11.725</v>
      </c>
      <c r="S42">
        <v>37.012999999999998</v>
      </c>
      <c r="T42">
        <v>21.872</v>
      </c>
      <c r="U42">
        <v>13.898</v>
      </c>
      <c r="V42">
        <v>40.853000000000002</v>
      </c>
      <c r="W42">
        <v>7.2649999999999997</v>
      </c>
      <c r="X42">
        <v>12.148</v>
      </c>
      <c r="Y42">
        <v>18.079000000000001</v>
      </c>
      <c r="Z42">
        <v>17.916</v>
      </c>
      <c r="AA42">
        <v>15.25</v>
      </c>
      <c r="AB42">
        <v>20.405999999999999</v>
      </c>
      <c r="AC42">
        <v>8.1620000000000008</v>
      </c>
      <c r="AD42">
        <v>37.207000000000001</v>
      </c>
      <c r="AE42">
        <v>12.256</v>
      </c>
      <c r="AF42">
        <v>17.14</v>
      </c>
      <c r="AG42">
        <v>13.028</v>
      </c>
      <c r="AH42">
        <v>31.15</v>
      </c>
    </row>
    <row r="43" spans="1:34" x14ac:dyDescent="0.3">
      <c r="A43" s="89">
        <f ca="1">Exceedance!U43</f>
        <v>47331</v>
      </c>
      <c r="B43" s="1">
        <v>8</v>
      </c>
      <c r="C43" s="1">
        <v>8</v>
      </c>
      <c r="D43" s="1">
        <v>8</v>
      </c>
      <c r="E43">
        <v>7.742</v>
      </c>
      <c r="F43">
        <v>23.297999999999998</v>
      </c>
      <c r="G43">
        <v>10.798999999999999</v>
      </c>
      <c r="H43">
        <v>13.491</v>
      </c>
      <c r="I43">
        <v>8.2089999999999996</v>
      </c>
      <c r="J43">
        <v>12.332000000000001</v>
      </c>
      <c r="K43">
        <v>7.0869999999999997</v>
      </c>
      <c r="L43">
        <v>7.02</v>
      </c>
      <c r="M43">
        <v>4.2880000000000003</v>
      </c>
      <c r="N43">
        <v>6.649</v>
      </c>
      <c r="O43">
        <v>5.9729999999999999</v>
      </c>
      <c r="P43">
        <v>8.8659999999999997</v>
      </c>
      <c r="Q43">
        <v>8.0389999999999997</v>
      </c>
      <c r="R43">
        <v>7.4059999999999997</v>
      </c>
      <c r="S43">
        <v>13.137</v>
      </c>
      <c r="T43">
        <v>9.6449999999999996</v>
      </c>
      <c r="U43">
        <v>8.9920000000000009</v>
      </c>
      <c r="V43">
        <v>14.523999999999999</v>
      </c>
      <c r="W43">
        <v>5.4290000000000003</v>
      </c>
      <c r="X43">
        <v>7.58</v>
      </c>
      <c r="Y43">
        <v>9.6050000000000004</v>
      </c>
      <c r="Z43">
        <v>8.4979999999999993</v>
      </c>
      <c r="AA43">
        <v>8.3279999999999994</v>
      </c>
      <c r="AB43">
        <v>12.000999999999999</v>
      </c>
      <c r="AC43">
        <v>5.6390000000000002</v>
      </c>
      <c r="AD43">
        <v>13.304</v>
      </c>
      <c r="AE43">
        <v>7.4119999999999999</v>
      </c>
      <c r="AF43">
        <v>8.2289999999999992</v>
      </c>
      <c r="AG43">
        <v>8.641</v>
      </c>
      <c r="AH43">
        <v>12.234999999999999</v>
      </c>
    </row>
    <row r="44" spans="1:34" x14ac:dyDescent="0.3">
      <c r="A44" s="89">
        <f ca="1">Exceedance!U44</f>
        <v>47362</v>
      </c>
      <c r="B44" s="1">
        <v>7</v>
      </c>
      <c r="C44" s="1">
        <v>7</v>
      </c>
      <c r="D44" s="1">
        <v>7</v>
      </c>
      <c r="E44">
        <v>6.2590000000000003</v>
      </c>
      <c r="F44">
        <v>13.462</v>
      </c>
      <c r="G44">
        <v>8.1709999999999994</v>
      </c>
      <c r="H44">
        <v>9.1389999999999993</v>
      </c>
      <c r="I44">
        <v>5.8620000000000001</v>
      </c>
      <c r="J44">
        <v>7.75</v>
      </c>
      <c r="K44">
        <v>5.4749999999999996</v>
      </c>
      <c r="L44">
        <v>5.2430000000000003</v>
      </c>
      <c r="M44">
        <v>3.6619999999999999</v>
      </c>
      <c r="N44">
        <v>7.298</v>
      </c>
      <c r="O44">
        <v>4.8710000000000004</v>
      </c>
      <c r="P44">
        <v>5.915</v>
      </c>
      <c r="Q44">
        <v>6.6619999999999999</v>
      </c>
      <c r="R44">
        <v>6.391</v>
      </c>
      <c r="S44">
        <v>8.3450000000000006</v>
      </c>
      <c r="T44">
        <v>6.78</v>
      </c>
      <c r="U44">
        <v>5.9640000000000004</v>
      </c>
      <c r="V44">
        <v>8.3930000000000007</v>
      </c>
      <c r="W44">
        <v>4.7670000000000003</v>
      </c>
      <c r="X44">
        <v>6.5359999999999996</v>
      </c>
      <c r="Y44">
        <v>9.1590000000000007</v>
      </c>
      <c r="Z44">
        <v>6.476</v>
      </c>
      <c r="AA44">
        <v>6.0839999999999996</v>
      </c>
      <c r="AB44">
        <v>7.5019999999999998</v>
      </c>
      <c r="AC44">
        <v>4.7069999999999999</v>
      </c>
      <c r="AD44">
        <v>7.9619999999999997</v>
      </c>
      <c r="AE44">
        <v>7.3390000000000004</v>
      </c>
      <c r="AF44">
        <v>5.9370000000000003</v>
      </c>
      <c r="AG44">
        <v>6.5579999999999998</v>
      </c>
      <c r="AH44">
        <v>8.8529999999999998</v>
      </c>
    </row>
    <row r="45" spans="1:34" x14ac:dyDescent="0.3">
      <c r="A45" s="89">
        <f ca="1">Exceedance!U45</f>
        <v>47392</v>
      </c>
      <c r="B45" s="1">
        <v>8</v>
      </c>
      <c r="C45" s="1">
        <v>6</v>
      </c>
      <c r="D45" s="1">
        <v>7.0000000000000009</v>
      </c>
      <c r="E45">
        <v>7.2409999999999997</v>
      </c>
      <c r="F45">
        <v>11.055999999999999</v>
      </c>
      <c r="G45">
        <v>7.93</v>
      </c>
      <c r="H45">
        <v>8.5150000000000006</v>
      </c>
      <c r="I45">
        <v>6.65</v>
      </c>
      <c r="J45">
        <v>6.6680000000000001</v>
      </c>
      <c r="K45">
        <v>5.0149999999999997</v>
      </c>
      <c r="L45">
        <v>4.5709999999999997</v>
      </c>
      <c r="M45">
        <v>4.4909999999999988</v>
      </c>
      <c r="N45">
        <v>5.4370000000000003</v>
      </c>
      <c r="O45">
        <v>5.0140000000000011</v>
      </c>
      <c r="P45">
        <v>6.62</v>
      </c>
      <c r="Q45">
        <v>8.532</v>
      </c>
      <c r="R45">
        <v>6.2560000000000002</v>
      </c>
      <c r="S45">
        <v>7.9379999999999997</v>
      </c>
      <c r="T45">
        <v>7.3220000000000001</v>
      </c>
      <c r="U45">
        <v>5.5110000000000001</v>
      </c>
      <c r="V45">
        <v>7.8010000000000002</v>
      </c>
      <c r="W45">
        <v>4.3360000000000003</v>
      </c>
      <c r="X45">
        <v>6.9219999999999997</v>
      </c>
      <c r="Y45">
        <v>10.702999999999999</v>
      </c>
      <c r="Z45">
        <v>5.5439999999999996</v>
      </c>
      <c r="AA45">
        <v>5.2960000000000003</v>
      </c>
      <c r="AB45">
        <v>7.8179999999999996</v>
      </c>
      <c r="AC45">
        <v>4.72</v>
      </c>
      <c r="AD45">
        <v>6.7590000000000003</v>
      </c>
      <c r="AE45">
        <v>6.7359999999999998</v>
      </c>
      <c r="AF45">
        <v>5.282</v>
      </c>
      <c r="AG45">
        <v>5.0220000000000002</v>
      </c>
      <c r="AH45">
        <v>8.3070000000000004</v>
      </c>
    </row>
    <row r="46" spans="1:34" x14ac:dyDescent="0.3">
      <c r="A46" s="89">
        <f ca="1">Exceedance!U46</f>
        <v>47423</v>
      </c>
      <c r="B46" s="1">
        <v>5</v>
      </c>
      <c r="C46" s="1">
        <v>5</v>
      </c>
      <c r="D46" s="1">
        <v>5</v>
      </c>
      <c r="E46">
        <v>5.7729999999999997</v>
      </c>
      <c r="F46">
        <v>8.2650000000000006</v>
      </c>
      <c r="G46">
        <v>7.5129999999999999</v>
      </c>
      <c r="H46">
        <v>7.03</v>
      </c>
      <c r="I46">
        <v>5.1890000000000001</v>
      </c>
      <c r="J46">
        <v>5.6669999999999998</v>
      </c>
      <c r="K46">
        <v>4.2229999999999999</v>
      </c>
      <c r="L46">
        <v>4.6769999999999996</v>
      </c>
      <c r="M46">
        <v>3.1560000000000001</v>
      </c>
      <c r="N46">
        <v>4.242</v>
      </c>
      <c r="O46">
        <v>4.3070000000000004</v>
      </c>
      <c r="P46">
        <v>5.7720000000000002</v>
      </c>
      <c r="Q46">
        <v>6.0510000000000002</v>
      </c>
      <c r="R46">
        <v>5.1020000000000003</v>
      </c>
      <c r="S46">
        <v>6.6689999999999996</v>
      </c>
      <c r="T46">
        <v>6.2309999999999999</v>
      </c>
      <c r="U46">
        <v>5.5540000000000003</v>
      </c>
      <c r="V46">
        <v>6.4610000000000003</v>
      </c>
      <c r="W46">
        <v>3.6930000000000001</v>
      </c>
      <c r="X46">
        <v>4.726</v>
      </c>
      <c r="Y46">
        <v>6.7930000000000001</v>
      </c>
      <c r="Z46">
        <v>4.7679999999999998</v>
      </c>
      <c r="AA46">
        <v>4.4930000000000003</v>
      </c>
      <c r="AB46">
        <v>6.48</v>
      </c>
      <c r="AC46">
        <v>4.34</v>
      </c>
      <c r="AD46">
        <v>5.9</v>
      </c>
      <c r="AE46">
        <v>6.74</v>
      </c>
      <c r="AF46">
        <v>4.62</v>
      </c>
      <c r="AG46">
        <v>4.2119999999999997</v>
      </c>
      <c r="AH46">
        <v>6.7850000000000001</v>
      </c>
    </row>
    <row r="47" spans="1:34" x14ac:dyDescent="0.3">
      <c r="A47" s="89">
        <f ca="1">Exceedance!U47</f>
        <v>47453</v>
      </c>
      <c r="B47" s="1">
        <v>4</v>
      </c>
      <c r="C47" s="1">
        <v>4</v>
      </c>
      <c r="D47" s="1">
        <v>4</v>
      </c>
      <c r="E47">
        <v>4.9950000000000001</v>
      </c>
      <c r="F47">
        <v>7.617</v>
      </c>
      <c r="G47">
        <v>6.5860000000000003</v>
      </c>
      <c r="H47">
        <v>6.28</v>
      </c>
      <c r="I47">
        <v>5.0049999999999999</v>
      </c>
      <c r="J47">
        <v>5.1310000000000002</v>
      </c>
      <c r="K47">
        <v>3.9249999999999994</v>
      </c>
      <c r="L47">
        <v>3.93</v>
      </c>
      <c r="M47">
        <v>2.8</v>
      </c>
      <c r="N47">
        <v>3.867</v>
      </c>
      <c r="O47">
        <v>3.7080000000000002</v>
      </c>
      <c r="P47">
        <v>4.6029999999999998</v>
      </c>
      <c r="Q47">
        <v>4.8579999999999997</v>
      </c>
      <c r="R47">
        <v>4.1120000000000001</v>
      </c>
      <c r="S47">
        <v>5.9189999999999996</v>
      </c>
      <c r="T47">
        <v>5.1580000000000004</v>
      </c>
      <c r="U47">
        <v>4.6269999999999998</v>
      </c>
      <c r="V47">
        <v>5.7869999999999999</v>
      </c>
      <c r="W47">
        <v>3.363</v>
      </c>
      <c r="X47">
        <v>4.0510000000000002</v>
      </c>
      <c r="Y47">
        <v>5.34</v>
      </c>
      <c r="Z47">
        <v>4.5110000000000001</v>
      </c>
      <c r="AA47">
        <v>4.1369999999999996</v>
      </c>
      <c r="AB47">
        <v>6.0060000000000002</v>
      </c>
      <c r="AC47">
        <v>3.7050000000000001</v>
      </c>
      <c r="AD47">
        <v>5.5469999999999997</v>
      </c>
      <c r="AE47">
        <v>5.282</v>
      </c>
      <c r="AF47">
        <v>4.3789999999999996</v>
      </c>
      <c r="AG47">
        <v>3.8959999999999999</v>
      </c>
      <c r="AH47">
        <v>5.8419999999999996</v>
      </c>
    </row>
    <row r="48" spans="1:34" x14ac:dyDescent="0.3">
      <c r="A48" s="89">
        <f ca="1">Exceedance!U48</f>
        <v>47484</v>
      </c>
      <c r="B48" s="1">
        <v>5.0000000000000009</v>
      </c>
      <c r="C48" s="1">
        <v>5.0000000000000009</v>
      </c>
      <c r="D48" s="1">
        <v>5.0000000000000009</v>
      </c>
      <c r="E48">
        <v>4.46</v>
      </c>
      <c r="F48">
        <v>6.5750000000000002</v>
      </c>
      <c r="G48">
        <v>5.6079999999999997</v>
      </c>
      <c r="H48">
        <v>5.6609999999999996</v>
      </c>
      <c r="I48">
        <v>4.2320000000000002</v>
      </c>
      <c r="J48">
        <v>4.7209999999999992</v>
      </c>
      <c r="K48">
        <v>3.6059999999999999</v>
      </c>
      <c r="L48">
        <v>3.488</v>
      </c>
      <c r="M48">
        <v>2.5710000000000002</v>
      </c>
      <c r="N48">
        <v>3.4649999999999994</v>
      </c>
      <c r="O48">
        <v>3.35</v>
      </c>
      <c r="P48">
        <v>4.0209999999999999</v>
      </c>
      <c r="Q48">
        <v>4.2450000000000001</v>
      </c>
      <c r="R48">
        <v>3.5640000000000001</v>
      </c>
      <c r="S48">
        <v>5.3120000000000003</v>
      </c>
      <c r="T48">
        <v>4.6139999999999999</v>
      </c>
      <c r="U48">
        <v>4.0759999999999996</v>
      </c>
      <c r="V48">
        <v>5.3129999999999997</v>
      </c>
      <c r="W48">
        <v>3.0640000000000001</v>
      </c>
      <c r="X48">
        <v>3.6850000000000001</v>
      </c>
      <c r="Y48">
        <v>4.7539999999999996</v>
      </c>
      <c r="Z48">
        <v>4.1369999999999996</v>
      </c>
      <c r="AA48">
        <v>3.7130000000000001</v>
      </c>
      <c r="AB48">
        <v>5.077</v>
      </c>
      <c r="AC48">
        <v>3.36</v>
      </c>
      <c r="AD48">
        <v>5.0439999999999996</v>
      </c>
      <c r="AE48">
        <v>4.3419999999999996</v>
      </c>
      <c r="AF48">
        <v>3.9980000000000002</v>
      </c>
      <c r="AG48">
        <v>3.5799999999999996</v>
      </c>
      <c r="AH48">
        <v>5.2750000000000004</v>
      </c>
    </row>
    <row r="49" spans="1:34" x14ac:dyDescent="0.3">
      <c r="A49" s="89">
        <f ca="1">Exceedance!U49</f>
        <v>47515</v>
      </c>
      <c r="B49" s="1">
        <v>4</v>
      </c>
      <c r="C49" s="1">
        <v>4</v>
      </c>
      <c r="D49" s="1">
        <v>4</v>
      </c>
      <c r="E49">
        <v>3.8130000000000002</v>
      </c>
      <c r="F49">
        <v>5.3540000000000001</v>
      </c>
      <c r="G49">
        <v>4.5670000000000002</v>
      </c>
      <c r="H49">
        <v>4.6479999999999997</v>
      </c>
      <c r="I49">
        <v>3.5270000000000001</v>
      </c>
      <c r="J49">
        <v>3.9380000000000006</v>
      </c>
      <c r="K49">
        <v>3.012</v>
      </c>
      <c r="L49">
        <v>2.8620000000000001</v>
      </c>
      <c r="M49">
        <v>2.2810000000000001</v>
      </c>
      <c r="N49">
        <v>2.859</v>
      </c>
      <c r="O49">
        <v>2.7669999999999999</v>
      </c>
      <c r="P49">
        <v>3.2810000000000001</v>
      </c>
      <c r="Q49">
        <v>3.54</v>
      </c>
      <c r="R49">
        <v>2.8940000000000001</v>
      </c>
      <c r="S49">
        <v>4.3940000000000001</v>
      </c>
      <c r="T49">
        <v>3.7890000000000001</v>
      </c>
      <c r="U49">
        <v>3.3370000000000002</v>
      </c>
      <c r="V49">
        <v>4.3570000000000002</v>
      </c>
      <c r="W49">
        <v>2.5939999999999999</v>
      </c>
      <c r="X49">
        <v>3.0350000000000001</v>
      </c>
      <c r="Y49">
        <v>4.5039999999999996</v>
      </c>
      <c r="Z49">
        <v>3.5979999999999999</v>
      </c>
      <c r="AA49">
        <v>3.0960000000000001</v>
      </c>
      <c r="AB49">
        <v>4.2539999999999996</v>
      </c>
      <c r="AC49">
        <v>2.8029999999999999</v>
      </c>
      <c r="AD49">
        <v>4.1470000000000002</v>
      </c>
      <c r="AE49">
        <v>3.5750000000000002</v>
      </c>
      <c r="AF49">
        <v>3.4140000000000001</v>
      </c>
      <c r="AG49">
        <v>3.0030000000000001</v>
      </c>
      <c r="AH49">
        <v>4.3819999999999997</v>
      </c>
    </row>
    <row r="50" spans="1:34" x14ac:dyDescent="0.3">
      <c r="A50" s="89">
        <f ca="1">Exceedance!U50</f>
        <v>47543</v>
      </c>
      <c r="B50" s="1">
        <v>5.0000000000000009</v>
      </c>
      <c r="C50" s="1">
        <v>5.0000000000000009</v>
      </c>
      <c r="D50" s="1">
        <v>5.0000000000000009</v>
      </c>
      <c r="E50">
        <v>5.2020000000000008</v>
      </c>
      <c r="F50">
        <v>5.7240000000000002</v>
      </c>
      <c r="G50">
        <v>5.7590000000000003</v>
      </c>
      <c r="H50">
        <v>5.2859999999999996</v>
      </c>
      <c r="I50">
        <v>4.7110000000000003</v>
      </c>
      <c r="J50">
        <v>4.3579999999999997</v>
      </c>
      <c r="K50">
        <v>3.4780000000000002</v>
      </c>
      <c r="L50">
        <v>3.0219999999999998</v>
      </c>
      <c r="M50">
        <v>2.9119999999999999</v>
      </c>
      <c r="N50">
        <v>4.9249999999999998</v>
      </c>
      <c r="O50">
        <v>2.9769999999999999</v>
      </c>
      <c r="P50">
        <v>3.4940000000000002</v>
      </c>
      <c r="Q50">
        <v>6.1790000000000003</v>
      </c>
      <c r="R50">
        <v>2.9249999999999994</v>
      </c>
      <c r="S50">
        <v>5.3620000000000001</v>
      </c>
      <c r="T50">
        <v>3.8279999999999998</v>
      </c>
      <c r="U50">
        <v>3.68</v>
      </c>
      <c r="V50">
        <v>5.6050000000000004</v>
      </c>
      <c r="W50">
        <v>2.794</v>
      </c>
      <c r="X50">
        <v>3.0310000000000001</v>
      </c>
      <c r="Y50">
        <v>5.8529999999999998</v>
      </c>
      <c r="Z50">
        <v>4.3600000000000003</v>
      </c>
      <c r="AA50">
        <v>4.9909999999999997</v>
      </c>
      <c r="AB50">
        <v>4.4889999999999999</v>
      </c>
      <c r="AC50">
        <v>2.8420000000000001</v>
      </c>
      <c r="AD50">
        <v>4.5739999999999998</v>
      </c>
      <c r="AE50">
        <v>3.7639999999999998</v>
      </c>
      <c r="AF50">
        <v>4.0010000000000003</v>
      </c>
      <c r="AG50">
        <v>3.5649999999999999</v>
      </c>
      <c r="AH50">
        <v>5.2569999999999997</v>
      </c>
    </row>
    <row r="51" spans="1:34" x14ac:dyDescent="0.3">
      <c r="A51" s="89">
        <f ca="1">Exceedance!U51</f>
        <v>47574</v>
      </c>
      <c r="B51" s="1">
        <v>9</v>
      </c>
      <c r="C51" s="1">
        <v>9</v>
      </c>
      <c r="D51" s="1">
        <v>9</v>
      </c>
      <c r="E51">
        <v>6.6619999999999999</v>
      </c>
      <c r="F51">
        <v>10.141999999999999</v>
      </c>
      <c r="G51">
        <v>8.1300000000000008</v>
      </c>
      <c r="H51">
        <v>7.0810000000000004</v>
      </c>
      <c r="I51">
        <v>6.6949999999999994</v>
      </c>
      <c r="J51">
        <v>9.8569999999999993</v>
      </c>
      <c r="K51">
        <v>7.1059999999999999</v>
      </c>
      <c r="L51">
        <v>7.4299999999999988</v>
      </c>
      <c r="M51">
        <v>5.9210000000000003</v>
      </c>
      <c r="N51">
        <v>9.9610000000000003</v>
      </c>
      <c r="O51">
        <v>6.4489999999999998</v>
      </c>
      <c r="P51">
        <v>9.26</v>
      </c>
      <c r="Q51">
        <v>9.9459999999999997</v>
      </c>
      <c r="R51">
        <v>3.74</v>
      </c>
      <c r="S51">
        <v>7.0890000000000004</v>
      </c>
      <c r="T51">
        <v>7.0910000000000002</v>
      </c>
      <c r="U51">
        <v>6.73</v>
      </c>
      <c r="V51">
        <v>12.913</v>
      </c>
      <c r="W51">
        <v>4.8630000000000004</v>
      </c>
      <c r="X51">
        <v>5.4</v>
      </c>
      <c r="Y51">
        <v>9.7349999999999994</v>
      </c>
      <c r="Z51">
        <v>7.1829999999999998</v>
      </c>
      <c r="AA51">
        <v>9.7889999999999997</v>
      </c>
      <c r="AB51">
        <v>7.3019999999999996</v>
      </c>
      <c r="AC51">
        <v>6.7960000000000003</v>
      </c>
      <c r="AD51">
        <v>7.15</v>
      </c>
      <c r="AE51">
        <v>6.9240000000000004</v>
      </c>
      <c r="AF51">
        <v>8.9749999999999996</v>
      </c>
      <c r="AG51">
        <v>6.766</v>
      </c>
      <c r="AH51">
        <v>9.1389999999999993</v>
      </c>
    </row>
    <row r="52" spans="1:34" x14ac:dyDescent="0.3">
      <c r="A52" s="89">
        <f ca="1">Exceedance!U52</f>
        <v>47604</v>
      </c>
      <c r="B52" s="1">
        <v>26</v>
      </c>
      <c r="C52" s="1">
        <v>26</v>
      </c>
      <c r="D52" s="1">
        <v>26</v>
      </c>
      <c r="E52">
        <v>30.284999999999997</v>
      </c>
      <c r="F52">
        <v>56.534999999999997</v>
      </c>
      <c r="G52">
        <v>38.722999999999999</v>
      </c>
      <c r="H52">
        <v>23.248000000000001</v>
      </c>
      <c r="I52">
        <v>23.341999999999999</v>
      </c>
      <c r="J52">
        <v>34.134</v>
      </c>
      <c r="K52">
        <v>25.885000000000002</v>
      </c>
      <c r="L52">
        <v>17.47</v>
      </c>
      <c r="M52">
        <v>21.536999999999999</v>
      </c>
      <c r="N52">
        <v>27.646000000000001</v>
      </c>
      <c r="O52">
        <v>24.5</v>
      </c>
      <c r="P52">
        <v>31.852</v>
      </c>
      <c r="Q52">
        <v>29.784000000000002</v>
      </c>
      <c r="R52">
        <v>24.756</v>
      </c>
      <c r="S52">
        <v>38.176000000000002</v>
      </c>
      <c r="T52">
        <v>16.577000000000002</v>
      </c>
      <c r="U52">
        <v>21.459</v>
      </c>
      <c r="V52">
        <v>24.573</v>
      </c>
      <c r="W52">
        <v>16.449000000000002</v>
      </c>
      <c r="X52">
        <v>27.093</v>
      </c>
      <c r="Y52">
        <v>20.314</v>
      </c>
      <c r="Z52">
        <v>17.399999999999999</v>
      </c>
      <c r="AA52">
        <v>31.765999999999998</v>
      </c>
      <c r="AB52">
        <v>30.457999999999998</v>
      </c>
      <c r="AC52">
        <v>21.074000000000002</v>
      </c>
      <c r="AD52">
        <v>26.62</v>
      </c>
      <c r="AE52">
        <v>21.603000000000002</v>
      </c>
      <c r="AF52">
        <v>26.908000000000001</v>
      </c>
      <c r="AG52">
        <v>32.994</v>
      </c>
      <c r="AH52">
        <v>30.931999999999999</v>
      </c>
    </row>
    <row r="53" spans="1:34" x14ac:dyDescent="0.3">
      <c r="A53" s="89">
        <f ca="1">Exceedance!U53</f>
        <v>47635</v>
      </c>
      <c r="B53" s="1">
        <v>40</v>
      </c>
      <c r="C53" s="1">
        <v>40</v>
      </c>
      <c r="D53" s="1">
        <v>40</v>
      </c>
      <c r="E53">
        <v>85.006</v>
      </c>
      <c r="F53">
        <v>61.631999999999998</v>
      </c>
      <c r="G53">
        <v>73.056000000000012</v>
      </c>
      <c r="H53">
        <v>32.433</v>
      </c>
      <c r="I53">
        <v>48.517000000000003</v>
      </c>
      <c r="J53">
        <v>25.754999999999999</v>
      </c>
      <c r="K53">
        <v>26.03</v>
      </c>
      <c r="L53">
        <v>13.234</v>
      </c>
      <c r="M53">
        <v>33.691000000000003</v>
      </c>
      <c r="N53">
        <v>22.042000000000002</v>
      </c>
      <c r="O53">
        <v>35.488</v>
      </c>
      <c r="P53">
        <v>36.494999999999997</v>
      </c>
      <c r="Q53">
        <v>27.898</v>
      </c>
      <c r="R53">
        <v>75.245000000000005</v>
      </c>
      <c r="S53">
        <v>41.613999999999997</v>
      </c>
      <c r="T53">
        <v>42.116</v>
      </c>
      <c r="U53">
        <v>66.918000000000006</v>
      </c>
      <c r="V53">
        <v>11.67</v>
      </c>
      <c r="W53">
        <v>29.634</v>
      </c>
      <c r="X53">
        <v>51.250999999999998</v>
      </c>
      <c r="Y53">
        <v>51.581000000000003</v>
      </c>
      <c r="Z53">
        <v>42.22</v>
      </c>
      <c r="AA53">
        <v>53.411999999999999</v>
      </c>
      <c r="AB53">
        <v>18.661000000000001</v>
      </c>
      <c r="AC53">
        <v>58.076999999999998</v>
      </c>
      <c r="AD53">
        <v>33.401000000000003</v>
      </c>
      <c r="AE53">
        <v>42.887</v>
      </c>
      <c r="AF53">
        <v>26.704000000000001</v>
      </c>
      <c r="AG53">
        <v>63.87</v>
      </c>
      <c r="AH53">
        <v>41.192999999999998</v>
      </c>
    </row>
    <row r="54" spans="1:34" x14ac:dyDescent="0.3">
      <c r="A54" s="89">
        <f ca="1">Exceedance!U54</f>
        <v>47665</v>
      </c>
      <c r="B54" s="1">
        <v>15</v>
      </c>
      <c r="C54" s="1">
        <v>15</v>
      </c>
      <c r="D54" s="1">
        <v>15</v>
      </c>
      <c r="E54">
        <v>72.790000000000006</v>
      </c>
      <c r="F54">
        <v>23.677</v>
      </c>
      <c r="G54">
        <v>27.61</v>
      </c>
      <c r="H54">
        <v>16.222999999999999</v>
      </c>
      <c r="I54">
        <v>29.427</v>
      </c>
      <c r="J54">
        <v>10.859</v>
      </c>
      <c r="K54">
        <v>10.209000000000001</v>
      </c>
      <c r="L54">
        <v>6.2709999999999999</v>
      </c>
      <c r="M54">
        <v>12.058999999999999</v>
      </c>
      <c r="N54">
        <v>9.1329999999999991</v>
      </c>
      <c r="O54">
        <v>15.099</v>
      </c>
      <c r="P54">
        <v>12.955</v>
      </c>
      <c r="Q54">
        <v>11.734</v>
      </c>
      <c r="R54">
        <v>37.027999999999999</v>
      </c>
      <c r="S54">
        <v>21.882999999999999</v>
      </c>
      <c r="T54">
        <v>14.263999999999999</v>
      </c>
      <c r="U54">
        <v>40.923000000000002</v>
      </c>
      <c r="V54">
        <v>7.2809999999999997</v>
      </c>
      <c r="W54">
        <v>12.163</v>
      </c>
      <c r="X54">
        <v>18.683</v>
      </c>
      <c r="Y54">
        <v>17.908999999999995</v>
      </c>
      <c r="Z54">
        <v>15.256</v>
      </c>
      <c r="AA54">
        <v>20.444999999999997</v>
      </c>
      <c r="AB54">
        <v>8.2829999999999995</v>
      </c>
      <c r="AC54">
        <v>37.229999999999997</v>
      </c>
      <c r="AD54">
        <v>12.294</v>
      </c>
      <c r="AE54">
        <v>17.143999999999998</v>
      </c>
      <c r="AF54">
        <v>13.201000000000001</v>
      </c>
      <c r="AG54">
        <v>31.167999999999999</v>
      </c>
      <c r="AH54">
        <v>15.225</v>
      </c>
    </row>
    <row r="55" spans="1:34" x14ac:dyDescent="0.3">
      <c r="A55" s="89">
        <f ca="1">Exceedance!U55</f>
        <v>47696</v>
      </c>
      <c r="B55" s="1">
        <v>8</v>
      </c>
      <c r="C55" s="1">
        <v>8</v>
      </c>
      <c r="D55" s="1">
        <v>8</v>
      </c>
      <c r="E55">
        <v>23.298999999999999</v>
      </c>
      <c r="F55">
        <v>10.821999999999997</v>
      </c>
      <c r="G55">
        <v>13.494999999999999</v>
      </c>
      <c r="H55">
        <v>8.3580000000000005</v>
      </c>
      <c r="I55">
        <v>12.367000000000001</v>
      </c>
      <c r="J55">
        <v>7.1319999999999997</v>
      </c>
      <c r="K55">
        <v>7.0339999999999998</v>
      </c>
      <c r="L55">
        <v>4.3460000000000001</v>
      </c>
      <c r="M55">
        <v>6.6559999999999997</v>
      </c>
      <c r="N55">
        <v>5.9779999999999998</v>
      </c>
      <c r="O55">
        <v>8.8610000000000007</v>
      </c>
      <c r="P55">
        <v>8.0739999999999998</v>
      </c>
      <c r="Q55">
        <v>7.4130000000000003</v>
      </c>
      <c r="R55">
        <v>13.144</v>
      </c>
      <c r="S55">
        <v>9.6530000000000005</v>
      </c>
      <c r="T55">
        <v>9.0879999999999992</v>
      </c>
      <c r="U55">
        <v>14.573</v>
      </c>
      <c r="V55">
        <v>5.4429999999999996</v>
      </c>
      <c r="W55">
        <v>7.5919999999999987</v>
      </c>
      <c r="X55">
        <v>9.7799999999999994</v>
      </c>
      <c r="Y55">
        <v>8.4920000000000009</v>
      </c>
      <c r="Z55">
        <v>8.3320000000000007</v>
      </c>
      <c r="AA55">
        <v>12.032999999999999</v>
      </c>
      <c r="AB55">
        <v>5.6669999999999998</v>
      </c>
      <c r="AC55">
        <v>13.315</v>
      </c>
      <c r="AD55">
        <v>7.444</v>
      </c>
      <c r="AE55">
        <v>8.2319999999999993</v>
      </c>
      <c r="AF55">
        <v>8.6869999999999994</v>
      </c>
      <c r="AG55">
        <v>12.243</v>
      </c>
      <c r="AH55">
        <v>7.75</v>
      </c>
    </row>
    <row r="56" spans="1:34" x14ac:dyDescent="0.3">
      <c r="A56" s="89">
        <f ca="1">Exceedance!U56</f>
        <v>47727</v>
      </c>
      <c r="B56" s="1">
        <v>7</v>
      </c>
      <c r="C56" s="1">
        <v>7</v>
      </c>
      <c r="D56" s="1">
        <v>7</v>
      </c>
      <c r="E56">
        <v>13.462999999999999</v>
      </c>
      <c r="F56">
        <v>8.1910000000000007</v>
      </c>
      <c r="G56">
        <v>9.1430000000000007</v>
      </c>
      <c r="H56">
        <v>5.9269999999999996</v>
      </c>
      <c r="I56">
        <v>7.7789999999999999</v>
      </c>
      <c r="J56">
        <v>5.5140000000000002</v>
      </c>
      <c r="K56">
        <v>5.2549999999999999</v>
      </c>
      <c r="L56">
        <v>3.657</v>
      </c>
      <c r="M56">
        <v>7.3049999999999997</v>
      </c>
      <c r="N56">
        <v>4.875</v>
      </c>
      <c r="O56">
        <v>5.91</v>
      </c>
      <c r="P56">
        <v>6.6619999999999999</v>
      </c>
      <c r="Q56">
        <v>6.3970000000000002</v>
      </c>
      <c r="R56">
        <v>8.35</v>
      </c>
      <c r="S56">
        <v>6.7869999999999999</v>
      </c>
      <c r="T56">
        <v>6.008</v>
      </c>
      <c r="U56">
        <v>8.4329999999999998</v>
      </c>
      <c r="V56">
        <v>4.7789999999999999</v>
      </c>
      <c r="W56">
        <v>6.5460000000000003</v>
      </c>
      <c r="X56">
        <v>9.1490000000000027</v>
      </c>
      <c r="Y56">
        <v>6.47</v>
      </c>
      <c r="Z56">
        <v>6.0869999999999997</v>
      </c>
      <c r="AA56">
        <v>7.5279999999999996</v>
      </c>
      <c r="AB56">
        <v>4.7229999999999999</v>
      </c>
      <c r="AC56">
        <v>7.9710000000000001</v>
      </c>
      <c r="AD56">
        <v>7.3680000000000003</v>
      </c>
      <c r="AE56">
        <v>5.9390000000000001</v>
      </c>
      <c r="AF56">
        <v>6.6890000000000001</v>
      </c>
      <c r="AG56">
        <v>8.86</v>
      </c>
      <c r="AH56">
        <v>6.266</v>
      </c>
    </row>
    <row r="57" spans="1:34" x14ac:dyDescent="0.3">
      <c r="A57" s="89">
        <f ca="1">Exceedance!U57</f>
        <v>47757</v>
      </c>
      <c r="B57" s="1">
        <v>8</v>
      </c>
      <c r="C57" s="1">
        <v>6</v>
      </c>
      <c r="D57" s="1">
        <v>7.0000000000000009</v>
      </c>
      <c r="E57">
        <v>11.057</v>
      </c>
      <c r="F57">
        <v>7.9489999999999998</v>
      </c>
      <c r="G57">
        <v>8.5190000000000001</v>
      </c>
      <c r="H57">
        <v>6.68</v>
      </c>
      <c r="I57">
        <v>6.6950000000000003</v>
      </c>
      <c r="J57">
        <v>5.0510000000000002</v>
      </c>
      <c r="K57">
        <v>4.5819999999999999</v>
      </c>
      <c r="L57">
        <v>4.58</v>
      </c>
      <c r="M57">
        <v>5.4429999999999996</v>
      </c>
      <c r="N57">
        <v>5.0190000000000001</v>
      </c>
      <c r="O57">
        <v>6.6150000000000002</v>
      </c>
      <c r="P57">
        <v>8.6140000000000008</v>
      </c>
      <c r="Q57">
        <v>6.2619999999999996</v>
      </c>
      <c r="R57">
        <v>7.9429999999999996</v>
      </c>
      <c r="S57">
        <v>7.3289999999999997</v>
      </c>
      <c r="T57">
        <v>5.5220000000000002</v>
      </c>
      <c r="U57">
        <v>7.8390000000000004</v>
      </c>
      <c r="V57">
        <v>4.3470000000000004</v>
      </c>
      <c r="W57">
        <v>6.9320000000000004</v>
      </c>
      <c r="X57">
        <v>10.957000000000001</v>
      </c>
      <c r="Y57">
        <v>5.5389999999999997</v>
      </c>
      <c r="Z57">
        <v>5.2990000000000004</v>
      </c>
      <c r="AA57">
        <v>7.8419999999999996</v>
      </c>
      <c r="AB57">
        <v>4.7050000000000001</v>
      </c>
      <c r="AC57">
        <v>6.7670000000000003</v>
      </c>
      <c r="AD57">
        <v>6.7630000000000008</v>
      </c>
      <c r="AE57">
        <v>5.2839999999999998</v>
      </c>
      <c r="AF57">
        <v>5.0730000000000004</v>
      </c>
      <c r="AG57">
        <v>8.3140000000000001</v>
      </c>
      <c r="AH57">
        <v>7.2480000000000002</v>
      </c>
    </row>
    <row r="58" spans="1:34" x14ac:dyDescent="0.3">
      <c r="A58" s="89">
        <f ca="1">Exceedance!U58</f>
        <v>47788</v>
      </c>
      <c r="B58" s="1">
        <v>5</v>
      </c>
      <c r="C58" s="1">
        <v>5</v>
      </c>
      <c r="D58" s="1">
        <v>5</v>
      </c>
      <c r="E58">
        <v>8.266</v>
      </c>
      <c r="F58">
        <v>7.532</v>
      </c>
      <c r="G58">
        <v>7.0330000000000004</v>
      </c>
      <c r="H58">
        <v>5.2489999999999997</v>
      </c>
      <c r="I58">
        <v>5.6909999999999998</v>
      </c>
      <c r="J58">
        <v>4.2549999999999999</v>
      </c>
      <c r="K58">
        <v>4.6870000000000003</v>
      </c>
      <c r="L58">
        <v>3.206</v>
      </c>
      <c r="M58">
        <v>4.2469999999999999</v>
      </c>
      <c r="N58">
        <v>4.3109999999999999</v>
      </c>
      <c r="O58">
        <v>5.7690000000000001</v>
      </c>
      <c r="P58">
        <v>6.173</v>
      </c>
      <c r="Q58">
        <v>5.1070000000000002</v>
      </c>
      <c r="R58">
        <v>6.673</v>
      </c>
      <c r="S58">
        <v>6.2370000000000001</v>
      </c>
      <c r="T58">
        <v>5.5789999999999997</v>
      </c>
      <c r="U58">
        <v>6.4939999999999998</v>
      </c>
      <c r="V58">
        <v>3.7029999999999998</v>
      </c>
      <c r="W58">
        <v>4.734</v>
      </c>
      <c r="X58">
        <v>7.0190000000000001</v>
      </c>
      <c r="Y58">
        <v>4.7640000000000002</v>
      </c>
      <c r="Z58">
        <v>4.4960000000000004</v>
      </c>
      <c r="AA58">
        <v>6.5019999999999998</v>
      </c>
      <c r="AB58">
        <v>4.3810000000000002</v>
      </c>
      <c r="AC58">
        <v>5.907</v>
      </c>
      <c r="AD58">
        <v>6.7649999999999997</v>
      </c>
      <c r="AE58">
        <v>4.6219999999999999</v>
      </c>
      <c r="AF58">
        <v>4.245000000000001</v>
      </c>
      <c r="AG58">
        <v>6.7910000000000004</v>
      </c>
      <c r="AH58">
        <v>5.7789999999999999</v>
      </c>
    </row>
    <row r="59" spans="1:34" x14ac:dyDescent="0.3">
      <c r="A59" s="89">
        <f ca="1">Exceedance!U59</f>
        <v>47818</v>
      </c>
      <c r="B59" s="1">
        <v>4</v>
      </c>
      <c r="C59" s="1">
        <v>4</v>
      </c>
      <c r="D59" s="1">
        <v>4</v>
      </c>
      <c r="E59">
        <v>7.6180000000000003</v>
      </c>
      <c r="F59">
        <v>6.6029999999999998</v>
      </c>
      <c r="G59">
        <v>6.2830000000000004</v>
      </c>
      <c r="H59">
        <v>5.0659999999999998</v>
      </c>
      <c r="I59">
        <v>5.1529999999999987</v>
      </c>
      <c r="J59">
        <v>3.9550000000000001</v>
      </c>
      <c r="K59">
        <v>3.9390000000000005</v>
      </c>
      <c r="L59">
        <v>2.8359999999999999</v>
      </c>
      <c r="M59">
        <v>3.8719999999999999</v>
      </c>
      <c r="N59">
        <v>3.7109999999999999</v>
      </c>
      <c r="O59">
        <v>4.5990000000000002</v>
      </c>
      <c r="P59">
        <v>4.9169999999999998</v>
      </c>
      <c r="Q59">
        <v>4.117</v>
      </c>
      <c r="R59">
        <v>5.923</v>
      </c>
      <c r="S59">
        <v>5.1630000000000003</v>
      </c>
      <c r="T59">
        <v>4.6550000000000002</v>
      </c>
      <c r="U59">
        <v>5.8179999999999996</v>
      </c>
      <c r="V59">
        <v>3.3719999999999999</v>
      </c>
      <c r="W59">
        <v>4.0579999999999998</v>
      </c>
      <c r="X59">
        <v>5.4359999999999999</v>
      </c>
      <c r="Y59">
        <v>4.5069999999999997</v>
      </c>
      <c r="Z59">
        <v>4.1390000000000002</v>
      </c>
      <c r="AA59">
        <v>6.0270000000000001</v>
      </c>
      <c r="AB59">
        <v>3.722</v>
      </c>
      <c r="AC59">
        <v>5.5540000000000003</v>
      </c>
      <c r="AD59">
        <v>5.3029999999999999</v>
      </c>
      <c r="AE59">
        <v>4.3810000000000002</v>
      </c>
      <c r="AF59">
        <v>3.9260000000000002</v>
      </c>
      <c r="AG59">
        <v>5.8470000000000004</v>
      </c>
      <c r="AH59">
        <v>5.0010000000000003</v>
      </c>
    </row>
    <row r="60" spans="1:34" x14ac:dyDescent="0.3">
      <c r="A60" s="89">
        <f ca="1">Exceedance!U60</f>
        <v>47849</v>
      </c>
      <c r="B60" s="1">
        <v>5.0000000000000009</v>
      </c>
      <c r="C60" s="1">
        <v>5.0000000000000009</v>
      </c>
      <c r="D60" s="1">
        <v>5.0000000000000009</v>
      </c>
      <c r="E60">
        <v>6.5759999999999996</v>
      </c>
      <c r="F60">
        <v>5.6219999999999999</v>
      </c>
      <c r="G60">
        <v>5.6630000000000003</v>
      </c>
      <c r="H60">
        <v>4.274</v>
      </c>
      <c r="I60">
        <v>4.7409999999999997</v>
      </c>
      <c r="J60">
        <v>3.6339999999999999</v>
      </c>
      <c r="K60">
        <v>3.4969999999999999</v>
      </c>
      <c r="L60">
        <v>2.6019999999999999</v>
      </c>
      <c r="M60">
        <v>3.4689999999999999</v>
      </c>
      <c r="N60">
        <v>3.3530000000000002</v>
      </c>
      <c r="O60">
        <v>4.0179999999999998</v>
      </c>
      <c r="P60">
        <v>4.274</v>
      </c>
      <c r="Q60">
        <v>3.569</v>
      </c>
      <c r="R60">
        <v>5.3150000000000004</v>
      </c>
      <c r="S60">
        <v>4.6189999999999998</v>
      </c>
      <c r="T60">
        <v>4.0890000000000013</v>
      </c>
      <c r="U60">
        <v>5.3410000000000002</v>
      </c>
      <c r="V60">
        <v>3.073</v>
      </c>
      <c r="W60">
        <v>3.6920000000000002</v>
      </c>
      <c r="X60">
        <v>4.8150000000000004</v>
      </c>
      <c r="Y60">
        <v>4.133</v>
      </c>
      <c r="Z60">
        <v>3.7160000000000006</v>
      </c>
      <c r="AA60">
        <v>5.0949999999999998</v>
      </c>
      <c r="AB60">
        <v>3.3740000000000001</v>
      </c>
      <c r="AC60">
        <v>5.05</v>
      </c>
      <c r="AD60">
        <v>4.3609999999999998</v>
      </c>
      <c r="AE60">
        <v>4</v>
      </c>
      <c r="AF60">
        <v>3.6070000000000002</v>
      </c>
      <c r="AG60">
        <v>5.28</v>
      </c>
      <c r="AH60">
        <v>4.4649999999999999</v>
      </c>
    </row>
    <row r="61" spans="1:34" x14ac:dyDescent="0.3">
      <c r="A61" s="89">
        <f ca="1">Exceedance!U61</f>
        <v>47880</v>
      </c>
      <c r="B61" s="1">
        <v>4</v>
      </c>
      <c r="C61" s="1">
        <v>4</v>
      </c>
      <c r="D61" s="1">
        <v>4</v>
      </c>
      <c r="E61">
        <v>5.3550000000000004</v>
      </c>
      <c r="F61">
        <v>4.5789999999999997</v>
      </c>
      <c r="G61">
        <v>4.6500000000000004</v>
      </c>
      <c r="H61">
        <v>3.5590000000000002</v>
      </c>
      <c r="I61">
        <v>3.9549999999999996</v>
      </c>
      <c r="J61">
        <v>3.0350000000000001</v>
      </c>
      <c r="K61">
        <v>2.8690000000000002</v>
      </c>
      <c r="L61">
        <v>2.3069999999999999</v>
      </c>
      <c r="M61">
        <v>2.8620000000000001</v>
      </c>
      <c r="N61">
        <v>2.77</v>
      </c>
      <c r="O61">
        <v>3.278</v>
      </c>
      <c r="P61">
        <v>3.5609999999999999</v>
      </c>
      <c r="Q61">
        <v>2.8969999999999998</v>
      </c>
      <c r="R61">
        <v>4.3970000000000002</v>
      </c>
      <c r="S61">
        <v>3.7930000000000001</v>
      </c>
      <c r="T61">
        <v>3.3460000000000001</v>
      </c>
      <c r="U61">
        <v>4.3810000000000002</v>
      </c>
      <c r="V61">
        <v>2.601</v>
      </c>
      <c r="W61">
        <v>3.0409999999999999</v>
      </c>
      <c r="X61">
        <v>4.5540000000000003</v>
      </c>
      <c r="Y61">
        <v>3.5950000000000002</v>
      </c>
      <c r="Z61">
        <v>3.0979999999999999</v>
      </c>
      <c r="AA61">
        <v>4.2690000000000001</v>
      </c>
      <c r="AB61">
        <v>2.8130000000000002</v>
      </c>
      <c r="AC61">
        <v>4.1520000000000001</v>
      </c>
      <c r="AD61">
        <v>3.5910000000000002</v>
      </c>
      <c r="AE61">
        <v>3.415</v>
      </c>
      <c r="AF61">
        <v>3.0249999999999999</v>
      </c>
      <c r="AG61">
        <v>4.3860000000000001</v>
      </c>
      <c r="AH61">
        <v>3.8170000000000002</v>
      </c>
    </row>
    <row r="62" spans="1:34" x14ac:dyDescent="0.3">
      <c r="A62" s="89">
        <f ca="1">Exceedance!U62</f>
        <v>47908</v>
      </c>
      <c r="B62" s="1">
        <v>5.0000000000000009</v>
      </c>
      <c r="C62" s="1">
        <v>5.0000000000000009</v>
      </c>
      <c r="D62" s="1">
        <v>5.0000000000000009</v>
      </c>
      <c r="E62">
        <v>5.7240000000000002</v>
      </c>
      <c r="F62">
        <v>5.7729999999999997</v>
      </c>
      <c r="G62">
        <v>5.2880000000000003</v>
      </c>
      <c r="H62">
        <v>4.673</v>
      </c>
      <c r="I62">
        <v>4.3760000000000003</v>
      </c>
      <c r="J62">
        <v>3.5030000000000001</v>
      </c>
      <c r="K62">
        <v>3.0289999999999999</v>
      </c>
      <c r="L62">
        <v>2.9129999999999998</v>
      </c>
      <c r="M62">
        <v>4.9279999999999999</v>
      </c>
      <c r="N62">
        <v>2.9790000000000001</v>
      </c>
      <c r="O62">
        <v>3.4910000000000001</v>
      </c>
      <c r="P62">
        <v>6.085</v>
      </c>
      <c r="Q62">
        <v>2.9289999999999998</v>
      </c>
      <c r="R62">
        <v>5.3659999999999997</v>
      </c>
      <c r="S62">
        <v>3.8319999999999999</v>
      </c>
      <c r="T62">
        <v>3.6779999999999999</v>
      </c>
      <c r="U62">
        <v>5.6319999999999997</v>
      </c>
      <c r="V62">
        <v>2.8010000000000002</v>
      </c>
      <c r="W62">
        <v>3.036</v>
      </c>
      <c r="X62">
        <v>5.7640000000000002</v>
      </c>
      <c r="Y62">
        <v>4.3559999999999999</v>
      </c>
      <c r="Z62">
        <v>4.9930000000000012</v>
      </c>
      <c r="AA62">
        <v>4.5039999999999996</v>
      </c>
      <c r="AB62">
        <v>2.84</v>
      </c>
      <c r="AC62">
        <v>4.58</v>
      </c>
      <c r="AD62">
        <v>3.78</v>
      </c>
      <c r="AE62">
        <v>4.0019999999999998</v>
      </c>
      <c r="AF62">
        <v>3.5150000000000001</v>
      </c>
      <c r="AG62">
        <v>5.2619999999999996</v>
      </c>
      <c r="AH62">
        <v>5.2069999999999999</v>
      </c>
    </row>
    <row r="63" spans="1:34" x14ac:dyDescent="0.3">
      <c r="A63" s="89">
        <f ca="1">Exceedance!U63</f>
        <v>47939</v>
      </c>
      <c r="B63" s="1">
        <v>9</v>
      </c>
      <c r="C63" s="1">
        <v>9</v>
      </c>
      <c r="D63" s="1">
        <v>9</v>
      </c>
      <c r="E63">
        <v>10.141999999999999</v>
      </c>
      <c r="F63">
        <v>8.1449999999999996</v>
      </c>
      <c r="G63">
        <v>7.0830000000000002</v>
      </c>
      <c r="H63">
        <v>6.593</v>
      </c>
      <c r="I63">
        <v>9.8800000000000008</v>
      </c>
      <c r="J63">
        <v>7.1340000000000003</v>
      </c>
      <c r="K63">
        <v>7.4390000000000001</v>
      </c>
      <c r="L63">
        <v>5.7939999999999996</v>
      </c>
      <c r="M63">
        <v>9.9649999999999999</v>
      </c>
      <c r="N63">
        <v>6.452</v>
      </c>
      <c r="O63">
        <v>9.2560000000000002</v>
      </c>
      <c r="P63">
        <v>9.4939999999999998</v>
      </c>
      <c r="Q63">
        <v>3.7429999999999999</v>
      </c>
      <c r="R63">
        <v>7.093</v>
      </c>
      <c r="S63">
        <v>7.0960000000000001</v>
      </c>
      <c r="T63">
        <v>6.65</v>
      </c>
      <c r="U63">
        <v>12.943</v>
      </c>
      <c r="V63">
        <v>4.8710000000000004</v>
      </c>
      <c r="W63">
        <v>5.407</v>
      </c>
      <c r="X63">
        <v>9.7170000000000005</v>
      </c>
      <c r="Y63">
        <v>7.1790000000000003</v>
      </c>
      <c r="Z63">
        <v>9.7919999999999998</v>
      </c>
      <c r="AA63">
        <v>7.319</v>
      </c>
      <c r="AB63">
        <v>6.5419999999999998</v>
      </c>
      <c r="AC63">
        <v>7.1559999999999997</v>
      </c>
      <c r="AD63">
        <v>6.9429999999999996</v>
      </c>
      <c r="AE63">
        <v>8.9760000000000009</v>
      </c>
      <c r="AF63">
        <v>6.641</v>
      </c>
      <c r="AG63">
        <v>9.1440000000000001</v>
      </c>
      <c r="AH63">
        <v>6.6669999999999998</v>
      </c>
    </row>
    <row r="64" spans="1:34" x14ac:dyDescent="0.3">
      <c r="A64" s="89">
        <f ca="1">Exceedance!U64</f>
        <v>47969</v>
      </c>
      <c r="B64" s="1">
        <v>26</v>
      </c>
      <c r="C64" s="1">
        <v>26</v>
      </c>
      <c r="D64" s="1">
        <v>26</v>
      </c>
      <c r="E64">
        <v>56.534999999999997</v>
      </c>
      <c r="F64">
        <v>38.722999999999999</v>
      </c>
      <c r="G64">
        <v>23.248000000000001</v>
      </c>
      <c r="H64">
        <v>23.341999999999999</v>
      </c>
      <c r="I64">
        <v>34.134</v>
      </c>
      <c r="J64">
        <v>25.885000000000002</v>
      </c>
      <c r="K64">
        <v>17.47</v>
      </c>
      <c r="L64">
        <v>21.536999999999999</v>
      </c>
      <c r="M64">
        <v>27.646000000000001</v>
      </c>
      <c r="N64">
        <v>24.5</v>
      </c>
      <c r="O64">
        <v>31.852</v>
      </c>
      <c r="P64">
        <v>29.784000000000002</v>
      </c>
      <c r="Q64">
        <v>24.756</v>
      </c>
      <c r="R64">
        <v>38.176000000000002</v>
      </c>
      <c r="S64">
        <v>16.577000000000002</v>
      </c>
      <c r="T64">
        <v>21.459</v>
      </c>
      <c r="U64">
        <v>24.573</v>
      </c>
      <c r="V64">
        <v>16.449000000000002</v>
      </c>
      <c r="W64">
        <v>27.093</v>
      </c>
      <c r="X64">
        <v>20.314</v>
      </c>
      <c r="Y64">
        <v>17.399999999999999</v>
      </c>
      <c r="Z64">
        <v>31.765999999999998</v>
      </c>
      <c r="AA64">
        <v>30.457999999999998</v>
      </c>
      <c r="AB64">
        <v>21.074000000000002</v>
      </c>
      <c r="AC64">
        <v>26.62</v>
      </c>
      <c r="AD64">
        <v>21.603000000000002</v>
      </c>
      <c r="AE64">
        <v>26.908000000000001</v>
      </c>
      <c r="AF64">
        <v>32.994</v>
      </c>
      <c r="AG64">
        <v>30.931999999999999</v>
      </c>
      <c r="AH64">
        <v>30.931999999999999</v>
      </c>
    </row>
    <row r="65" spans="1:34" x14ac:dyDescent="0.3">
      <c r="A65" s="89">
        <f ca="1">Exceedance!U65</f>
        <v>48000</v>
      </c>
      <c r="B65" s="1">
        <v>40</v>
      </c>
      <c r="C65" s="1">
        <v>40</v>
      </c>
      <c r="D65" s="1">
        <v>40</v>
      </c>
      <c r="E65">
        <v>61.631999999999998</v>
      </c>
      <c r="F65">
        <v>73.056000000000012</v>
      </c>
      <c r="G65">
        <v>32.433</v>
      </c>
      <c r="H65">
        <v>48.517000000000003</v>
      </c>
      <c r="I65">
        <v>25.754999999999999</v>
      </c>
      <c r="J65">
        <v>26.03</v>
      </c>
      <c r="K65">
        <v>13.234</v>
      </c>
      <c r="L65">
        <v>33.691000000000003</v>
      </c>
      <c r="M65">
        <v>22.042000000000002</v>
      </c>
      <c r="N65">
        <v>35.488</v>
      </c>
      <c r="O65">
        <v>36.494999999999997</v>
      </c>
      <c r="P65">
        <v>27.898</v>
      </c>
      <c r="Q65">
        <v>75.245000000000005</v>
      </c>
      <c r="R65">
        <v>41.613999999999997</v>
      </c>
      <c r="S65">
        <v>42.116</v>
      </c>
      <c r="T65">
        <v>66.918000000000006</v>
      </c>
      <c r="U65">
        <v>11.67</v>
      </c>
      <c r="V65">
        <v>29.634</v>
      </c>
      <c r="W65">
        <v>51.250999999999998</v>
      </c>
      <c r="X65">
        <v>51.581000000000003</v>
      </c>
      <c r="Y65">
        <v>42.22</v>
      </c>
      <c r="Z65">
        <v>53.411999999999999</v>
      </c>
      <c r="AA65">
        <v>18.661000000000001</v>
      </c>
      <c r="AB65">
        <v>58.076999999999998</v>
      </c>
      <c r="AC65">
        <v>33.401000000000003</v>
      </c>
      <c r="AD65">
        <v>42.887</v>
      </c>
      <c r="AE65">
        <v>26.704000000000001</v>
      </c>
      <c r="AF65">
        <v>63.87</v>
      </c>
      <c r="AG65">
        <v>41.192999999999998</v>
      </c>
      <c r="AH65">
        <v>41.192999999999998</v>
      </c>
    </row>
    <row r="66" spans="1:34" x14ac:dyDescent="0.3">
      <c r="A66" s="89">
        <f ca="1">Exceedance!U66</f>
        <v>48030</v>
      </c>
      <c r="B66" s="1">
        <v>15</v>
      </c>
      <c r="C66" s="1">
        <v>15</v>
      </c>
      <c r="D66" s="1">
        <v>15</v>
      </c>
      <c r="E66">
        <v>23.677</v>
      </c>
      <c r="F66">
        <v>27.61</v>
      </c>
      <c r="G66">
        <v>16.222999999999999</v>
      </c>
      <c r="H66">
        <v>29.427</v>
      </c>
      <c r="I66">
        <v>10.859</v>
      </c>
      <c r="J66">
        <v>10.209000000000001</v>
      </c>
      <c r="K66">
        <v>6.2709999999999999</v>
      </c>
      <c r="L66">
        <v>12.058999999999999</v>
      </c>
      <c r="M66">
        <v>9.1329999999999991</v>
      </c>
      <c r="N66">
        <v>15.099</v>
      </c>
      <c r="O66">
        <v>12.955</v>
      </c>
      <c r="P66">
        <v>11.734</v>
      </c>
      <c r="Q66">
        <v>37.027999999999999</v>
      </c>
      <c r="R66">
        <v>21.882999999999999</v>
      </c>
      <c r="S66">
        <v>14.263999999999999</v>
      </c>
      <c r="T66">
        <v>40.923000000000002</v>
      </c>
      <c r="U66">
        <v>7.2809999999999997</v>
      </c>
      <c r="V66">
        <v>12.163</v>
      </c>
      <c r="W66">
        <v>18.683</v>
      </c>
      <c r="X66">
        <v>17.908999999999995</v>
      </c>
      <c r="Y66">
        <v>15.256</v>
      </c>
      <c r="Z66">
        <v>20.444999999999997</v>
      </c>
      <c r="AA66">
        <v>8.2829999999999995</v>
      </c>
      <c r="AB66">
        <v>37.229999999999997</v>
      </c>
      <c r="AC66">
        <v>12.294</v>
      </c>
      <c r="AD66">
        <v>17.143999999999998</v>
      </c>
      <c r="AE66">
        <v>13.201000000000001</v>
      </c>
      <c r="AF66">
        <v>31.167999999999999</v>
      </c>
      <c r="AG66">
        <v>15.225</v>
      </c>
      <c r="AH66">
        <v>15.225</v>
      </c>
    </row>
    <row r="67" spans="1:34" x14ac:dyDescent="0.3">
      <c r="A67" s="89">
        <f ca="1">Exceedance!U67</f>
        <v>48061</v>
      </c>
      <c r="B67" s="1">
        <v>8</v>
      </c>
      <c r="C67" s="1">
        <v>8</v>
      </c>
      <c r="D67" s="1">
        <v>8</v>
      </c>
      <c r="E67">
        <v>10.821999999999997</v>
      </c>
      <c r="F67">
        <v>13.494999999999999</v>
      </c>
      <c r="G67">
        <v>8.3580000000000005</v>
      </c>
      <c r="H67">
        <v>12.367000000000001</v>
      </c>
      <c r="I67">
        <v>7.1319999999999997</v>
      </c>
      <c r="J67">
        <v>7.0339999999999998</v>
      </c>
      <c r="K67">
        <v>4.3460000000000001</v>
      </c>
      <c r="L67">
        <v>6.6559999999999997</v>
      </c>
      <c r="M67">
        <v>5.9779999999999998</v>
      </c>
      <c r="N67">
        <v>8.8610000000000007</v>
      </c>
      <c r="O67">
        <v>8.0739999999999998</v>
      </c>
      <c r="P67">
        <v>7.4130000000000003</v>
      </c>
      <c r="Q67">
        <v>13.144</v>
      </c>
      <c r="R67">
        <v>9.6530000000000005</v>
      </c>
      <c r="S67">
        <v>9.0879999999999992</v>
      </c>
      <c r="T67">
        <v>14.573</v>
      </c>
      <c r="U67">
        <v>5.4429999999999996</v>
      </c>
      <c r="V67">
        <v>7.5919999999999987</v>
      </c>
      <c r="W67">
        <v>9.7799999999999994</v>
      </c>
      <c r="X67">
        <v>8.4920000000000009</v>
      </c>
      <c r="Y67">
        <v>8.3320000000000007</v>
      </c>
      <c r="Z67">
        <v>12.032999999999999</v>
      </c>
      <c r="AA67">
        <v>5.6669999999999998</v>
      </c>
      <c r="AB67">
        <v>13.315</v>
      </c>
      <c r="AC67">
        <v>7.444</v>
      </c>
      <c r="AD67">
        <v>8.2319999999999993</v>
      </c>
      <c r="AE67">
        <v>8.6869999999999994</v>
      </c>
      <c r="AF67">
        <v>12.243</v>
      </c>
      <c r="AG67">
        <v>7.75</v>
      </c>
      <c r="AH67">
        <v>7.75</v>
      </c>
    </row>
    <row r="68" spans="1:34" x14ac:dyDescent="0.3">
      <c r="A68" s="89">
        <f ca="1">Exceedance!U68</f>
        <v>48092</v>
      </c>
      <c r="B68" s="1">
        <v>7</v>
      </c>
      <c r="C68" s="1">
        <v>7</v>
      </c>
      <c r="D68" s="1">
        <v>7</v>
      </c>
      <c r="E68">
        <v>8.1910000000000007</v>
      </c>
      <c r="F68">
        <v>9.1430000000000007</v>
      </c>
      <c r="G68">
        <v>5.9269999999999996</v>
      </c>
      <c r="H68">
        <v>7.7789999999999999</v>
      </c>
      <c r="I68">
        <v>5.5140000000000002</v>
      </c>
      <c r="J68">
        <v>5.2549999999999999</v>
      </c>
      <c r="K68">
        <v>3.657</v>
      </c>
      <c r="L68">
        <v>7.3049999999999997</v>
      </c>
      <c r="M68">
        <v>4.875</v>
      </c>
      <c r="N68">
        <v>5.91</v>
      </c>
      <c r="O68">
        <v>6.6619999999999999</v>
      </c>
      <c r="P68">
        <v>6.3970000000000002</v>
      </c>
      <c r="Q68">
        <v>8.35</v>
      </c>
      <c r="R68">
        <v>6.7869999999999999</v>
      </c>
      <c r="S68">
        <v>6.008</v>
      </c>
      <c r="T68">
        <v>8.4329999999999998</v>
      </c>
      <c r="U68">
        <v>4.7789999999999999</v>
      </c>
      <c r="V68">
        <v>6.5460000000000003</v>
      </c>
      <c r="W68">
        <v>9.1490000000000027</v>
      </c>
      <c r="X68">
        <v>6.47</v>
      </c>
      <c r="Y68">
        <v>6.0869999999999997</v>
      </c>
      <c r="Z68">
        <v>7.5279999999999996</v>
      </c>
      <c r="AA68">
        <v>4.7229999999999999</v>
      </c>
      <c r="AB68">
        <v>7.9710000000000001</v>
      </c>
      <c r="AC68">
        <v>7.3680000000000003</v>
      </c>
      <c r="AD68">
        <v>5.9390000000000001</v>
      </c>
      <c r="AE68">
        <v>6.6890000000000001</v>
      </c>
      <c r="AF68">
        <v>8.86</v>
      </c>
      <c r="AG68">
        <v>6.266</v>
      </c>
      <c r="AH68">
        <v>6.266</v>
      </c>
    </row>
    <row r="69" spans="1:34" x14ac:dyDescent="0.3">
      <c r="A69" s="89" t="str">
        <f ca="1">Exceedance!U69</f>
        <v/>
      </c>
      <c r="B69" s="1"/>
      <c r="C69" s="1"/>
      <c r="D69" s="1"/>
    </row>
    <row r="70" spans="1:34" x14ac:dyDescent="0.3">
      <c r="A70" s="89" t="str">
        <f ca="1">Exceedance!U70</f>
        <v/>
      </c>
      <c r="B70" s="1"/>
      <c r="C70" s="1"/>
      <c r="D70" s="1"/>
    </row>
    <row r="71" spans="1:34" x14ac:dyDescent="0.3">
      <c r="A71" s="89" t="str">
        <f ca="1">Exceedance!U71</f>
        <v/>
      </c>
      <c r="B71" s="1"/>
      <c r="C71" s="1"/>
      <c r="D71" s="1"/>
    </row>
    <row r="72" spans="1:34" x14ac:dyDescent="0.3">
      <c r="A72" s="89" t="str">
        <f ca="1">Exceedance!U72</f>
        <v/>
      </c>
      <c r="B72" s="1"/>
      <c r="C72" s="1"/>
      <c r="D72" s="1"/>
    </row>
    <row r="73" spans="1:34" x14ac:dyDescent="0.3">
      <c r="A73" s="89" t="str">
        <f ca="1">Exceedance!U73</f>
        <v/>
      </c>
      <c r="B73" s="1"/>
      <c r="C73" s="1"/>
      <c r="D73" s="1"/>
    </row>
    <row r="74" spans="1:34" x14ac:dyDescent="0.3">
      <c r="A74" s="89" t="str">
        <f ca="1">Exceedance!U74</f>
        <v/>
      </c>
      <c r="B74" s="1"/>
      <c r="C74" s="1"/>
      <c r="D74" s="1"/>
    </row>
    <row r="75" spans="1:34" x14ac:dyDescent="0.3">
      <c r="A75" s="89" t="str">
        <f ca="1">Exceedance!U75</f>
        <v/>
      </c>
      <c r="B75" s="1"/>
      <c r="C75" s="1"/>
      <c r="D75" s="1"/>
    </row>
    <row r="76" spans="1:34" x14ac:dyDescent="0.3">
      <c r="A76" s="89" t="str">
        <f ca="1">Exceedance!U76</f>
        <v/>
      </c>
      <c r="B76" s="1"/>
      <c r="C76" s="1"/>
      <c r="D76" s="1"/>
    </row>
    <row r="77" spans="1:34" x14ac:dyDescent="0.3">
      <c r="A77" s="89" t="str">
        <f ca="1">Exceedance!U77</f>
        <v/>
      </c>
      <c r="B77" s="1"/>
      <c r="C77" s="1"/>
      <c r="D77" s="1"/>
    </row>
    <row r="78" spans="1:34" x14ac:dyDescent="0.3">
      <c r="A78" s="89" t="str">
        <f ca="1">Exceedance!U78</f>
        <v/>
      </c>
      <c r="B78" s="1"/>
      <c r="C78" s="1"/>
      <c r="D78" s="1"/>
    </row>
    <row r="79" spans="1:34" x14ac:dyDescent="0.3">
      <c r="A79" s="89" t="str">
        <f ca="1">Exceedance!U79</f>
        <v/>
      </c>
      <c r="B79" s="1"/>
      <c r="C79" s="1"/>
      <c r="D79" s="1"/>
    </row>
    <row r="80" spans="1:34" x14ac:dyDescent="0.3">
      <c r="A80" s="89" t="str">
        <f ca="1">Exceedance!U80</f>
        <v/>
      </c>
      <c r="B80" s="1"/>
      <c r="C80" s="1"/>
      <c r="D80" s="1"/>
    </row>
    <row r="81" spans="1:4" x14ac:dyDescent="0.3">
      <c r="A81" s="89" t="str">
        <f ca="1">Exceedance!U81</f>
        <v/>
      </c>
      <c r="B81" s="1"/>
      <c r="C81" s="1"/>
      <c r="D81" s="1"/>
    </row>
    <row r="82" spans="1:4" x14ac:dyDescent="0.3">
      <c r="A82" s="89" t="str">
        <f ca="1">Exceedance!U82</f>
        <v/>
      </c>
      <c r="B82" s="1"/>
      <c r="C82" s="1"/>
      <c r="D82" s="1"/>
    </row>
    <row r="83" spans="1:4" x14ac:dyDescent="0.3">
      <c r="A83" s="89" t="str">
        <f ca="1">Exceedance!U83</f>
        <v/>
      </c>
      <c r="B83" s="1"/>
      <c r="C83" s="1"/>
      <c r="D83" s="1"/>
    </row>
    <row r="84" spans="1:4" x14ac:dyDescent="0.3">
      <c r="A84" s="89" t="str">
        <f ca="1">Exceedance!U84</f>
        <v/>
      </c>
      <c r="B84" s="1"/>
      <c r="C84" s="1"/>
      <c r="D84" s="1"/>
    </row>
    <row r="85" spans="1:4" x14ac:dyDescent="0.3">
      <c r="A85" s="89" t="str">
        <f ca="1">Exceedance!U85</f>
        <v/>
      </c>
      <c r="B85" s="1"/>
      <c r="C85" s="1"/>
      <c r="D85" s="1"/>
    </row>
    <row r="86" spans="1:4" x14ac:dyDescent="0.3">
      <c r="A86" s="89" t="str">
        <f ca="1">Exceedance!U86</f>
        <v/>
      </c>
      <c r="B86" s="1"/>
      <c r="C86" s="1"/>
      <c r="D86" s="1"/>
    </row>
    <row r="87" spans="1:4" x14ac:dyDescent="0.3">
      <c r="A87" s="89" t="str">
        <f ca="1">Exceedance!U87</f>
        <v/>
      </c>
      <c r="B87" s="1"/>
      <c r="C87" s="1"/>
      <c r="D87" s="1"/>
    </row>
    <row r="88" spans="1:4" x14ac:dyDescent="0.3">
      <c r="A88" s="89" t="str">
        <f ca="1">Exceedance!U88</f>
        <v/>
      </c>
      <c r="B88" s="1"/>
      <c r="C88" s="1"/>
      <c r="D88" s="1"/>
    </row>
    <row r="89" spans="1:4" x14ac:dyDescent="0.3">
      <c r="A89" s="89" t="str">
        <f ca="1">Exceedance!U89</f>
        <v/>
      </c>
      <c r="B89" s="1"/>
      <c r="C89" s="1"/>
      <c r="D89" s="1"/>
    </row>
    <row r="90" spans="1:4" x14ac:dyDescent="0.3">
      <c r="A90" s="89" t="str">
        <f ca="1">Exceedance!U90</f>
        <v/>
      </c>
      <c r="B90" s="1"/>
      <c r="C90" s="1"/>
      <c r="D90" s="1"/>
    </row>
    <row r="91" spans="1:4" x14ac:dyDescent="0.3">
      <c r="A91" s="89" t="str">
        <f ca="1">Exceedance!U91</f>
        <v/>
      </c>
      <c r="B91" s="1"/>
      <c r="C91" s="1"/>
      <c r="D91" s="1"/>
    </row>
    <row r="92" spans="1:4" x14ac:dyDescent="0.3">
      <c r="A92" s="89" t="str">
        <f ca="1">Exceedance!U92</f>
        <v/>
      </c>
      <c r="B92" s="1"/>
      <c r="C92" s="1"/>
      <c r="D92" s="1"/>
    </row>
    <row r="93" spans="1:4" x14ac:dyDescent="0.3">
      <c r="A93" s="89" t="str">
        <f ca="1">Exceedance!U93</f>
        <v/>
      </c>
      <c r="B93" s="1"/>
      <c r="C93" s="1"/>
      <c r="D93" s="1"/>
    </row>
    <row r="94" spans="1:4" x14ac:dyDescent="0.3">
      <c r="A94" s="89" t="str">
        <f ca="1">Exceedance!U94</f>
        <v/>
      </c>
      <c r="B94" s="1"/>
      <c r="C94" s="1"/>
      <c r="D94" s="1"/>
    </row>
    <row r="95" spans="1:4" x14ac:dyDescent="0.3">
      <c r="A95" s="89" t="str">
        <f ca="1">Exceedance!U95</f>
        <v/>
      </c>
      <c r="B95" s="1"/>
      <c r="C95" s="1"/>
      <c r="D95" s="1"/>
    </row>
    <row r="96" spans="1:4" x14ac:dyDescent="0.3">
      <c r="A96" s="89" t="str">
        <f ca="1">Exceedance!U96</f>
        <v/>
      </c>
      <c r="B96" s="1"/>
      <c r="C96" s="1"/>
      <c r="D96" s="1"/>
    </row>
    <row r="97" spans="1:4" x14ac:dyDescent="0.3">
      <c r="A97" s="89" t="str">
        <f ca="1">Exceedance!U97</f>
        <v/>
      </c>
      <c r="B97" s="1"/>
      <c r="C97" s="1"/>
      <c r="D97" s="1"/>
    </row>
    <row r="98" spans="1:4" x14ac:dyDescent="0.3">
      <c r="A98" s="89" t="str">
        <f ca="1">Exceedance!U98</f>
        <v/>
      </c>
      <c r="B98" s="1"/>
      <c r="C98" s="1"/>
      <c r="D98" s="1"/>
    </row>
    <row r="99" spans="1:4" x14ac:dyDescent="0.3">
      <c r="A99" s="89" t="str">
        <f ca="1">Exceedance!U99</f>
        <v/>
      </c>
      <c r="B99" s="1"/>
      <c r="C99" s="1"/>
      <c r="D99" s="1"/>
    </row>
    <row r="100" spans="1:4" x14ac:dyDescent="0.3">
      <c r="A100" s="89"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E1:AE1"/>
  </mergeCell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10">
    <tabColor theme="6" tint="0.59999389629810485"/>
  </sheetPr>
  <dimension ref="A1:AH175"/>
  <sheetViews>
    <sheetView workbookViewId="0">
      <selection activeCell="B4" sqref="B4:AQ175"/>
    </sheetView>
  </sheetViews>
  <sheetFormatPr defaultColWidth="8.5546875" defaultRowHeight="14.4" x14ac:dyDescent="0.3"/>
  <cols>
    <col min="1" max="1" width="8.5546875" style="90"/>
    <col min="2" max="4" width="8.5546875" style="185"/>
    <col min="5" max="16384" width="8.5546875" style="1"/>
  </cols>
  <sheetData>
    <row r="1" spans="1:34" s="92" customFormat="1" x14ac:dyDescent="0.3">
      <c r="A1" s="87"/>
      <c r="B1" s="90"/>
      <c r="C1" s="90"/>
      <c r="D1" s="90"/>
      <c r="E1" s="856" t="s">
        <v>64</v>
      </c>
      <c r="F1" s="856"/>
      <c r="G1" s="856"/>
      <c r="H1" s="856"/>
      <c r="I1" s="856"/>
      <c r="J1" s="856"/>
      <c r="K1" s="856"/>
      <c r="L1" s="856"/>
      <c r="M1" s="856"/>
      <c r="N1" s="856"/>
      <c r="O1" s="856"/>
      <c r="P1" s="856"/>
      <c r="Q1" s="856"/>
      <c r="R1" s="856"/>
      <c r="S1" s="856"/>
      <c r="T1" s="856"/>
      <c r="U1" s="856"/>
      <c r="V1" s="856"/>
      <c r="W1" s="856"/>
      <c r="X1" s="856"/>
      <c r="Y1" s="856"/>
      <c r="Z1" s="856"/>
      <c r="AA1" s="856"/>
      <c r="AB1" s="856"/>
      <c r="AC1" s="856"/>
      <c r="AD1" s="856"/>
      <c r="AE1" s="856"/>
    </row>
    <row r="2" spans="1:34" s="90" customFormat="1" x14ac:dyDescent="0.3">
      <c r="A2" s="87"/>
      <c r="B2" s="90" t="s">
        <v>288</v>
      </c>
      <c r="C2" s="90" t="s">
        <v>287</v>
      </c>
      <c r="D2" s="90" t="s">
        <v>289</v>
      </c>
      <c r="E2" s="90">
        <v>1991</v>
      </c>
      <c r="F2" s="90">
        <v>1992</v>
      </c>
      <c r="G2" s="90">
        <v>1993</v>
      </c>
      <c r="H2" s="90">
        <v>1994</v>
      </c>
      <c r="I2" s="90">
        <v>1995</v>
      </c>
      <c r="J2" s="90">
        <v>1996</v>
      </c>
      <c r="K2" s="90">
        <v>1997</v>
      </c>
      <c r="L2" s="90">
        <v>1998</v>
      </c>
      <c r="M2" s="90">
        <v>1999</v>
      </c>
      <c r="N2" s="90">
        <v>2000</v>
      </c>
      <c r="O2" s="90">
        <v>2001</v>
      </c>
      <c r="P2" s="90">
        <v>2002</v>
      </c>
      <c r="Q2" s="90">
        <v>2003</v>
      </c>
      <c r="R2" s="90">
        <v>2004</v>
      </c>
      <c r="S2" s="90">
        <v>2005</v>
      </c>
      <c r="T2" s="90">
        <v>2006</v>
      </c>
      <c r="U2" s="90">
        <v>2007</v>
      </c>
      <c r="V2" s="90">
        <v>2008</v>
      </c>
      <c r="W2" s="90">
        <v>2009</v>
      </c>
      <c r="X2" s="90">
        <v>2010</v>
      </c>
      <c r="Y2" s="90">
        <v>2011</v>
      </c>
      <c r="Z2" s="90">
        <v>2012</v>
      </c>
      <c r="AA2" s="90">
        <v>2013</v>
      </c>
      <c r="AB2" s="90">
        <v>2014</v>
      </c>
      <c r="AC2" s="90">
        <v>2015</v>
      </c>
      <c r="AD2" s="90">
        <v>2016</v>
      </c>
      <c r="AE2" s="90">
        <v>2017</v>
      </c>
      <c r="AF2" s="90">
        <v>2018</v>
      </c>
      <c r="AG2" s="90">
        <v>2019</v>
      </c>
      <c r="AH2" s="90">
        <v>2020</v>
      </c>
    </row>
    <row r="3" spans="1:34" s="91" customFormat="1" x14ac:dyDescent="0.3">
      <c r="A3" s="88"/>
      <c r="B3" s="91" t="s">
        <v>323</v>
      </c>
      <c r="C3" s="91" t="s">
        <v>324</v>
      </c>
      <c r="D3" s="91" t="s">
        <v>325</v>
      </c>
      <c r="E3" s="91" t="s">
        <v>326</v>
      </c>
      <c r="F3" s="91" t="s">
        <v>327</v>
      </c>
      <c r="G3" s="91" t="s">
        <v>328</v>
      </c>
      <c r="H3" s="91" t="s">
        <v>329</v>
      </c>
      <c r="I3" s="91" t="s">
        <v>330</v>
      </c>
      <c r="J3" s="91" t="s">
        <v>331</v>
      </c>
      <c r="K3" s="91" t="s">
        <v>332</v>
      </c>
      <c r="L3" s="91" t="s">
        <v>333</v>
      </c>
      <c r="M3" s="91" t="s">
        <v>334</v>
      </c>
      <c r="N3" s="91" t="s">
        <v>335</v>
      </c>
      <c r="O3" s="91" t="s">
        <v>336</v>
      </c>
      <c r="P3" s="91" t="s">
        <v>337</v>
      </c>
      <c r="Q3" s="91" t="s">
        <v>338</v>
      </c>
      <c r="R3" s="91" t="s">
        <v>339</v>
      </c>
      <c r="S3" s="91" t="s">
        <v>340</v>
      </c>
      <c r="T3" s="91" t="s">
        <v>341</v>
      </c>
      <c r="U3" s="91" t="s">
        <v>342</v>
      </c>
      <c r="V3" s="91" t="s">
        <v>343</v>
      </c>
      <c r="W3" s="91" t="s">
        <v>344</v>
      </c>
      <c r="X3" s="91" t="s">
        <v>345</v>
      </c>
      <c r="Y3" s="91" t="s">
        <v>346</v>
      </c>
      <c r="Z3" s="91" t="s">
        <v>347</v>
      </c>
      <c r="AA3" s="91" t="s">
        <v>348</v>
      </c>
      <c r="AB3" s="91" t="s">
        <v>349</v>
      </c>
      <c r="AC3" s="91" t="s">
        <v>350</v>
      </c>
      <c r="AD3" s="91" t="s">
        <v>351</v>
      </c>
      <c r="AE3" s="91" t="s">
        <v>352</v>
      </c>
      <c r="AF3" s="91" t="s">
        <v>353</v>
      </c>
      <c r="AG3" s="91" t="s">
        <v>354</v>
      </c>
      <c r="AH3" s="91" t="s">
        <v>355</v>
      </c>
    </row>
    <row r="4" spans="1:34" x14ac:dyDescent="0.3">
      <c r="A4" s="89">
        <f ca="1">Exceedance!U4</f>
        <v>46143</v>
      </c>
      <c r="B4" s="1">
        <v>9313.3984637827907</v>
      </c>
      <c r="C4" s="1">
        <v>9307.7844495231366</v>
      </c>
      <c r="D4" s="1">
        <v>9310.3357305707523</v>
      </c>
      <c r="E4">
        <v>9309.579057429406</v>
      </c>
      <c r="F4">
        <v>9311.3364924020589</v>
      </c>
      <c r="G4">
        <v>9309.8967212576608</v>
      </c>
      <c r="H4">
        <v>9310.3288448117528</v>
      </c>
      <c r="I4">
        <v>9309.670142008712</v>
      </c>
      <c r="J4">
        <v>9309.788892837516</v>
      </c>
      <c r="K4">
        <v>9310.9906594593049</v>
      </c>
      <c r="L4">
        <v>9308.8875045340865</v>
      </c>
      <c r="M4">
        <v>9310.4170820593627</v>
      </c>
      <c r="N4">
        <v>9311.323534238416</v>
      </c>
      <c r="O4">
        <v>9311.1207732591447</v>
      </c>
      <c r="P4">
        <v>9309.4009637156123</v>
      </c>
      <c r="Q4">
        <v>9310.6854593872085</v>
      </c>
      <c r="R4">
        <v>9310.1620877561527</v>
      </c>
      <c r="S4">
        <v>9310.8093155097722</v>
      </c>
      <c r="T4">
        <v>9310.2643199315353</v>
      </c>
      <c r="U4">
        <v>9310.4439587391553</v>
      </c>
      <c r="V4">
        <v>9310.0791912911154</v>
      </c>
      <c r="W4">
        <v>9311.5041776930684</v>
      </c>
      <c r="X4">
        <v>9309.1606278022664</v>
      </c>
      <c r="Y4">
        <v>9309.0152768940334</v>
      </c>
      <c r="Z4">
        <v>9310.6542970313349</v>
      </c>
      <c r="AA4">
        <v>9311.0792846615295</v>
      </c>
      <c r="AB4">
        <v>9310.6013210263482</v>
      </c>
      <c r="AC4">
        <v>9309.2497325955828</v>
      </c>
      <c r="AD4">
        <v>9310.3106914471209</v>
      </c>
      <c r="AE4">
        <v>9310.6137859686987</v>
      </c>
      <c r="AF4" s="1">
        <v>9310.3426163297499</v>
      </c>
      <c r="AG4" s="1">
        <v>9308.0750159178933</v>
      </c>
      <c r="AH4" s="1">
        <v>9310.5326673241634</v>
      </c>
    </row>
    <row r="5" spans="1:34" x14ac:dyDescent="0.3">
      <c r="A5" s="89">
        <f ca="1">Exceedance!U5</f>
        <v>46174</v>
      </c>
      <c r="B5" s="1">
        <v>9312.2647353045722</v>
      </c>
      <c r="C5" s="1">
        <v>9301.7413253261802</v>
      </c>
      <c r="D5" s="1">
        <v>9306.5536467078964</v>
      </c>
      <c r="E5">
        <v>9306.9399095049212</v>
      </c>
      <c r="F5">
        <v>9309.6581071950222</v>
      </c>
      <c r="G5">
        <v>9305.9000979405955</v>
      </c>
      <c r="H5">
        <v>9305.4321746793248</v>
      </c>
      <c r="I5">
        <v>9314.716890246571</v>
      </c>
      <c r="J5">
        <v>9304.4504355014542</v>
      </c>
      <c r="K5">
        <v>9310.5732159087038</v>
      </c>
      <c r="L5">
        <v>9302.9199064673612</v>
      </c>
      <c r="M5">
        <v>9308.2669355337766</v>
      </c>
      <c r="N5">
        <v>9306.8278967162805</v>
      </c>
      <c r="O5">
        <v>9306.7084355796414</v>
      </c>
      <c r="P5">
        <v>9303.5581319606645</v>
      </c>
      <c r="Q5">
        <v>9307.3756127511933</v>
      </c>
      <c r="R5">
        <v>9304.4778027702014</v>
      </c>
      <c r="S5">
        <v>9306.6575325854155</v>
      </c>
      <c r="T5">
        <v>9305.4382369183113</v>
      </c>
      <c r="U5">
        <v>9305.6850174772899</v>
      </c>
      <c r="V5">
        <v>9308.1829949113835</v>
      </c>
      <c r="W5">
        <v>9308.2817819060965</v>
      </c>
      <c r="X5">
        <v>9305.8298122557881</v>
      </c>
      <c r="Y5">
        <v>9306.4058211374449</v>
      </c>
      <c r="Z5">
        <v>9305.1126998233249</v>
      </c>
      <c r="AA5">
        <v>9307.7649170973764</v>
      </c>
      <c r="AB5">
        <v>9306.7810620156652</v>
      </c>
      <c r="AC5">
        <v>9313.0203123856409</v>
      </c>
      <c r="AD5">
        <v>9307.0149293696941</v>
      </c>
      <c r="AE5">
        <v>9306.9010707187972</v>
      </c>
      <c r="AF5" s="1">
        <v>9304.6007956137801</v>
      </c>
      <c r="AG5" s="1">
        <v>9307.7785747456583</v>
      </c>
      <c r="AH5" s="1">
        <v>9305.5553544481318</v>
      </c>
    </row>
    <row r="6" spans="1:34" x14ac:dyDescent="0.3">
      <c r="A6" s="89">
        <f ca="1">Exceedance!U6</f>
        <v>46204</v>
      </c>
      <c r="B6" s="1">
        <v>9307.6230921600109</v>
      </c>
      <c r="C6" s="1">
        <v>9292.9417539562546</v>
      </c>
      <c r="D6" s="1">
        <v>9300.021714235023</v>
      </c>
      <c r="E6">
        <v>9300.4424242021905</v>
      </c>
      <c r="F6">
        <v>9304.7746651021298</v>
      </c>
      <c r="G6">
        <v>9298.8244669340747</v>
      </c>
      <c r="H6">
        <v>9297.8992079810687</v>
      </c>
      <c r="I6">
        <v>9314.7922870526654</v>
      </c>
      <c r="J6">
        <v>9296.6751671520815</v>
      </c>
      <c r="K6">
        <v>9305.2433079070797</v>
      </c>
      <c r="L6">
        <v>9294.9249904295284</v>
      </c>
      <c r="M6">
        <v>9302.3579334105707</v>
      </c>
      <c r="N6">
        <v>9300.2038655498818</v>
      </c>
      <c r="O6">
        <v>9299.5793424604781</v>
      </c>
      <c r="P6">
        <v>9295.5596087046069</v>
      </c>
      <c r="Q6">
        <v>9300.674953204134</v>
      </c>
      <c r="R6">
        <v>9296.5951894607479</v>
      </c>
      <c r="S6">
        <v>9299.708963411058</v>
      </c>
      <c r="T6">
        <v>9298.1891309696784</v>
      </c>
      <c r="U6">
        <v>9298.4502125406816</v>
      </c>
      <c r="V6">
        <v>9302.0173758817309</v>
      </c>
      <c r="W6">
        <v>9301.7313911973706</v>
      </c>
      <c r="X6">
        <v>9298.9063728921137</v>
      </c>
      <c r="Y6">
        <v>9300.1099205097471</v>
      </c>
      <c r="Z6">
        <v>9297.8042543092706</v>
      </c>
      <c r="AA6">
        <v>9301.4498030037921</v>
      </c>
      <c r="AB6">
        <v>9299.8471081697608</v>
      </c>
      <c r="AC6">
        <v>9309.5892316525096</v>
      </c>
      <c r="AD6">
        <v>9300.2514915756728</v>
      </c>
      <c r="AE6">
        <v>9300.3444738130784</v>
      </c>
      <c r="AF6" s="1">
        <v>9296.6343988259341</v>
      </c>
      <c r="AG6" s="1">
        <v>9302.2155614873336</v>
      </c>
      <c r="AH6" s="1">
        <v>9298.1792322412857</v>
      </c>
    </row>
    <row r="7" spans="1:34" x14ac:dyDescent="0.3">
      <c r="A7" s="89">
        <f ca="1">Exceedance!U7</f>
        <v>46235</v>
      </c>
      <c r="B7" s="1">
        <v>9302.6849975644818</v>
      </c>
      <c r="C7" s="1">
        <v>9285.3354231294834</v>
      </c>
      <c r="D7" s="1">
        <v>9294.360478805389</v>
      </c>
      <c r="E7">
        <v>9294.5636828668703</v>
      </c>
      <c r="F7">
        <v>9301.1528076804934</v>
      </c>
      <c r="G7">
        <v>9292.6059887982647</v>
      </c>
      <c r="H7">
        <v>9291.2309565961586</v>
      </c>
      <c r="I7">
        <v>9312.5326002798774</v>
      </c>
      <c r="J7">
        <v>9289.7330385862333</v>
      </c>
      <c r="K7">
        <v>9301.0943356284861</v>
      </c>
      <c r="L7">
        <v>9287.7927964490518</v>
      </c>
      <c r="M7">
        <v>9297.4153083594374</v>
      </c>
      <c r="N7">
        <v>9294.5645007289786</v>
      </c>
      <c r="O7">
        <v>9293.9688737402248</v>
      </c>
      <c r="P7">
        <v>9288.332495139799</v>
      </c>
      <c r="Q7">
        <v>9294.7717480176925</v>
      </c>
      <c r="R7">
        <v>9289.7040136429223</v>
      </c>
      <c r="S7">
        <v>9294.4793992634386</v>
      </c>
      <c r="T7">
        <v>9292.2699193279987</v>
      </c>
      <c r="U7">
        <v>9292.5983238431472</v>
      </c>
      <c r="V7">
        <v>9296.465891413869</v>
      </c>
      <c r="W7">
        <v>9295.9852254084763</v>
      </c>
      <c r="X7">
        <v>9293.7215592859229</v>
      </c>
      <c r="Y7">
        <v>9294.6249735052825</v>
      </c>
      <c r="Z7">
        <v>9291.3300543221449</v>
      </c>
      <c r="AA7">
        <v>9296.6441827058588</v>
      </c>
      <c r="AB7">
        <v>9294.2190560787767</v>
      </c>
      <c r="AC7">
        <v>9305.6679480570219</v>
      </c>
      <c r="AD7">
        <v>9294.6968043762317</v>
      </c>
      <c r="AE7">
        <v>9295.5984574415597</v>
      </c>
      <c r="AF7" s="1">
        <v>9289.5867544315843</v>
      </c>
      <c r="AG7" s="1">
        <v>9297.0315898275821</v>
      </c>
      <c r="AH7" s="1">
        <v>9291.8976834167497</v>
      </c>
    </row>
    <row r="8" spans="1:34" x14ac:dyDescent="0.3">
      <c r="A8" s="89">
        <f ca="1">Exceedance!U8</f>
        <v>46266</v>
      </c>
      <c r="B8" s="1">
        <v>9300.5904098612009</v>
      </c>
      <c r="C8" s="1">
        <v>9281.2480122409725</v>
      </c>
      <c r="D8" s="1">
        <v>9290.131002254755</v>
      </c>
      <c r="E8">
        <v>9290.095010553152</v>
      </c>
      <c r="F8">
        <v>9298.7604059985024</v>
      </c>
      <c r="G8">
        <v>9288.3421808403564</v>
      </c>
      <c r="H8">
        <v>9286.1940928433614</v>
      </c>
      <c r="I8">
        <v>9311.3105301780888</v>
      </c>
      <c r="J8">
        <v>9284.6159903126427</v>
      </c>
      <c r="K8">
        <v>9298.0923063828286</v>
      </c>
      <c r="L8">
        <v>9282.0507932768305</v>
      </c>
      <c r="M8">
        <v>9293.7035802133996</v>
      </c>
      <c r="N8">
        <v>9290.2128288671029</v>
      </c>
      <c r="O8">
        <v>9289.6489277529872</v>
      </c>
      <c r="P8">
        <v>9282.7628415462423</v>
      </c>
      <c r="Q8">
        <v>9292.1241160025911</v>
      </c>
      <c r="R8">
        <v>9284.4418249382416</v>
      </c>
      <c r="S8">
        <v>9290.2541103891344</v>
      </c>
      <c r="T8">
        <v>9288.2721413806557</v>
      </c>
      <c r="U8">
        <v>9288.765900237493</v>
      </c>
      <c r="V8">
        <v>9292.3328494873731</v>
      </c>
      <c r="W8">
        <v>9291.6985952210634</v>
      </c>
      <c r="X8">
        <v>9289.3663849379263</v>
      </c>
      <c r="Y8">
        <v>9290.2541103891344</v>
      </c>
      <c r="Z8">
        <v>9286.5752303135469</v>
      </c>
      <c r="AA8">
        <v>9293.7509814607984</v>
      </c>
      <c r="AB8">
        <v>9291.455478555361</v>
      </c>
      <c r="AC8">
        <v>9302.9829468862044</v>
      </c>
      <c r="AD8">
        <v>9290.5724175119085</v>
      </c>
      <c r="AE8">
        <v>9291.54101229763</v>
      </c>
      <c r="AF8" s="1">
        <v>9284.1068265154827</v>
      </c>
      <c r="AG8" s="1">
        <v>9293.0497891861014</v>
      </c>
      <c r="AH8" s="1">
        <v>9288.4503167954299</v>
      </c>
    </row>
    <row r="9" spans="1:34" x14ac:dyDescent="0.3">
      <c r="A9" s="89">
        <f ca="1">Exceedance!U9</f>
        <v>46296</v>
      </c>
      <c r="B9" s="1">
        <v>9301.2073748926596</v>
      </c>
      <c r="C9" s="1">
        <v>9281.0852100494285</v>
      </c>
      <c r="D9" s="1">
        <v>9289.086132716433</v>
      </c>
      <c r="E9">
        <v>9287.3162378546567</v>
      </c>
      <c r="F9">
        <v>9297.0592944512973</v>
      </c>
      <c r="G9">
        <v>9286.3337110791399</v>
      </c>
      <c r="H9">
        <v>9284.2998419521464</v>
      </c>
      <c r="I9">
        <v>9309.9999999999909</v>
      </c>
      <c r="J9">
        <v>9281.8394044105007</v>
      </c>
      <c r="K9">
        <v>9296.8012609323268</v>
      </c>
      <c r="L9">
        <v>9279.521179468702</v>
      </c>
      <c r="M9">
        <v>9291.6013700530966</v>
      </c>
      <c r="N9">
        <v>9287.5776822654716</v>
      </c>
      <c r="O9">
        <v>9286.9006963935371</v>
      </c>
      <c r="P9">
        <v>9280.4196846820723</v>
      </c>
      <c r="Q9">
        <v>9290.2632997182372</v>
      </c>
      <c r="R9">
        <v>9281.5920560416798</v>
      </c>
      <c r="S9">
        <v>9288.8188370518437</v>
      </c>
      <c r="T9">
        <v>9288.090728453697</v>
      </c>
      <c r="U9">
        <v>9287.1491006180368</v>
      </c>
      <c r="V9">
        <v>9290.2902224499976</v>
      </c>
      <c r="W9">
        <v>9290.0113899540538</v>
      </c>
      <c r="X9">
        <v>9286.8371569038536</v>
      </c>
      <c r="Y9">
        <v>9288.0343957149871</v>
      </c>
      <c r="Z9">
        <v>9283.5930388945599</v>
      </c>
      <c r="AA9">
        <v>9293.235309585707</v>
      </c>
      <c r="AB9">
        <v>9291.7604330145241</v>
      </c>
      <c r="AC9">
        <v>9301.4900925567599</v>
      </c>
      <c r="AD9">
        <v>9287.9761359262702</v>
      </c>
      <c r="AE9">
        <v>9289.9788913867851</v>
      </c>
      <c r="AF9" s="1">
        <v>9280.861977364104</v>
      </c>
      <c r="AG9" s="1">
        <v>9290.6313927564115</v>
      </c>
      <c r="AH9" s="1">
        <v>9286.8939586752967</v>
      </c>
    </row>
    <row r="10" spans="1:34" x14ac:dyDescent="0.3">
      <c r="A10" s="89">
        <f ca="1">Exceedance!U10</f>
        <v>46327</v>
      </c>
      <c r="B10" s="1">
        <v>9301.5934931947213</v>
      </c>
      <c r="C10" s="1">
        <v>9280.5745194519241</v>
      </c>
      <c r="D10" s="1">
        <v>9288.6588564951107</v>
      </c>
      <c r="E10">
        <v>9285.690946318955</v>
      </c>
      <c r="F10">
        <v>9296.1294361855071</v>
      </c>
      <c r="G10">
        <v>9285.2316740993301</v>
      </c>
      <c r="H10">
        <v>9283.1755405397234</v>
      </c>
      <c r="I10">
        <v>9308.4999999999891</v>
      </c>
      <c r="J10">
        <v>9280.9095884681246</v>
      </c>
      <c r="K10">
        <v>9296.2101817136936</v>
      </c>
      <c r="L10">
        <v>9277.8341744246809</v>
      </c>
      <c r="M10">
        <v>9290.4496783334926</v>
      </c>
      <c r="N10">
        <v>9285.9340710164652</v>
      </c>
      <c r="O10">
        <v>9285.9046274989469</v>
      </c>
      <c r="P10">
        <v>9278.479209076746</v>
      </c>
      <c r="Q10">
        <v>9288.9998386567222</v>
      </c>
      <c r="R10">
        <v>9279.958098465595</v>
      </c>
      <c r="S10">
        <v>9288.4376803786927</v>
      </c>
      <c r="T10">
        <v>9287.8972800590891</v>
      </c>
      <c r="U10">
        <v>9286.4000630728005</v>
      </c>
      <c r="V10">
        <v>9289.2249060546746</v>
      </c>
      <c r="W10">
        <v>9289.3174041864095</v>
      </c>
      <c r="X10">
        <v>9286.1564008195819</v>
      </c>
      <c r="Y10">
        <v>9286.7795320392452</v>
      </c>
      <c r="Z10">
        <v>9281.7177387573411</v>
      </c>
      <c r="AA10">
        <v>9292.5776891228161</v>
      </c>
      <c r="AB10">
        <v>9291.4794451364578</v>
      </c>
      <c r="AC10">
        <v>9300.7921855399818</v>
      </c>
      <c r="AD10">
        <v>9286.3961710213844</v>
      </c>
      <c r="AE10">
        <v>9289.2762115975056</v>
      </c>
      <c r="AF10" s="1">
        <v>9279.1681739751639</v>
      </c>
      <c r="AG10" s="1">
        <v>9289.324718806507</v>
      </c>
      <c r="AH10" s="1">
        <v>9287.1999856105231</v>
      </c>
    </row>
    <row r="11" spans="1:34" x14ac:dyDescent="0.3">
      <c r="A11" s="89">
        <f ca="1">Exceedance!U11</f>
        <v>46357</v>
      </c>
      <c r="B11" s="1">
        <v>9301.8711384110302</v>
      </c>
      <c r="C11" s="1">
        <v>9279.889808842303</v>
      </c>
      <c r="D11" s="1">
        <v>9288.0884937665414</v>
      </c>
      <c r="E11">
        <v>9283.7433433392507</v>
      </c>
      <c r="F11">
        <v>9294.8622244255403</v>
      </c>
      <c r="G11">
        <v>9283.3250230952926</v>
      </c>
      <c r="H11">
        <v>9281.2784431575565</v>
      </c>
      <c r="I11">
        <v>9308.3508893593207</v>
      </c>
      <c r="J11">
        <v>9279.201820238266</v>
      </c>
      <c r="K11">
        <v>9295.1304796887325</v>
      </c>
      <c r="L11">
        <v>9275.9245809596396</v>
      </c>
      <c r="M11">
        <v>9288.8378818793226</v>
      </c>
      <c r="N11">
        <v>9283.8832884864223</v>
      </c>
      <c r="O11">
        <v>9284.1393594513884</v>
      </c>
      <c r="P11">
        <v>9275.9003091149789</v>
      </c>
      <c r="Q11">
        <v>9287.2949066451001</v>
      </c>
      <c r="R11">
        <v>9277.5657968802916</v>
      </c>
      <c r="S11">
        <v>9287.0644758036087</v>
      </c>
      <c r="T11">
        <v>9286.630256899105</v>
      </c>
      <c r="U11">
        <v>9284.677445936326</v>
      </c>
      <c r="V11">
        <v>9287.594397790288</v>
      </c>
      <c r="W11">
        <v>9287.7788518759971</v>
      </c>
      <c r="X11">
        <v>9284.6007015154428</v>
      </c>
      <c r="Y11">
        <v>9284.9631404461252</v>
      </c>
      <c r="Z11">
        <v>9279.2976997040787</v>
      </c>
      <c r="AA11">
        <v>9291.296107688233</v>
      </c>
      <c r="AB11">
        <v>9290.241420363227</v>
      </c>
      <c r="AC11">
        <v>9299.860919878065</v>
      </c>
      <c r="AD11">
        <v>9284.3807814483516</v>
      </c>
      <c r="AE11">
        <v>9288.2205841147679</v>
      </c>
      <c r="AF11" s="1">
        <v>9276.6289003840775</v>
      </c>
      <c r="AG11" s="1">
        <v>9287.7070521594178</v>
      </c>
      <c r="AH11" s="1">
        <v>9286.2495511562574</v>
      </c>
    </row>
    <row r="12" spans="1:34" x14ac:dyDescent="0.3">
      <c r="A12" s="89">
        <f ca="1">Exceedance!U12</f>
        <v>46388</v>
      </c>
      <c r="B12" s="1">
        <v>9302.1475360048353</v>
      </c>
      <c r="C12" s="1">
        <v>9279.1954544509608</v>
      </c>
      <c r="D12" s="1">
        <v>9288.451517331976</v>
      </c>
      <c r="E12">
        <v>9281.4781872625372</v>
      </c>
      <c r="F12">
        <v>9293.3696641197548</v>
      </c>
      <c r="G12">
        <v>9281.0512396694212</v>
      </c>
      <c r="H12">
        <v>9278.9354882520183</v>
      </c>
      <c r="I12">
        <v>9307.780267627546</v>
      </c>
      <c r="J12">
        <v>9276.7837270978962</v>
      </c>
      <c r="K12">
        <v>9293.7653592206316</v>
      </c>
      <c r="L12">
        <v>9273.2445212630355</v>
      </c>
      <c r="M12">
        <v>9286.9833648408203</v>
      </c>
      <c r="N12">
        <v>9281.5346323205831</v>
      </c>
      <c r="O12">
        <v>9281.9674341635073</v>
      </c>
      <c r="P12">
        <v>9272.9466706963813</v>
      </c>
      <c r="Q12">
        <v>9285.2395061911411</v>
      </c>
      <c r="R12">
        <v>9274.7821940911817</v>
      </c>
      <c r="S12">
        <v>9285.2544538742495</v>
      </c>
      <c r="T12">
        <v>9284.8903231756394</v>
      </c>
      <c r="U12">
        <v>9282.4574630670013</v>
      </c>
      <c r="V12">
        <v>9285.6177066707605</v>
      </c>
      <c r="W12">
        <v>9285.8936800066967</v>
      </c>
      <c r="X12">
        <v>9282.5825489490617</v>
      </c>
      <c r="Y12">
        <v>9282.8810397210564</v>
      </c>
      <c r="Z12">
        <v>9276.5070847885872</v>
      </c>
      <c r="AA12">
        <v>9289.73636685969</v>
      </c>
      <c r="AB12">
        <v>9288.6615083583511</v>
      </c>
      <c r="AC12">
        <v>9298.7161994298694</v>
      </c>
      <c r="AD12">
        <v>9281.9867702898373</v>
      </c>
      <c r="AE12">
        <v>9286.5532259110641</v>
      </c>
      <c r="AF12" s="1">
        <v>9273.6905223597951</v>
      </c>
      <c r="AG12" s="1">
        <v>9285.7953124325359</v>
      </c>
      <c r="AH12" s="1">
        <v>9284.5606562724515</v>
      </c>
    </row>
    <row r="13" spans="1:34" x14ac:dyDescent="0.3">
      <c r="A13" s="89">
        <f ca="1">Exceedance!U13</f>
        <v>46419</v>
      </c>
      <c r="B13" s="1">
        <v>9302.030075522016</v>
      </c>
      <c r="C13" s="1">
        <v>9279.0062946238395</v>
      </c>
      <c r="D13" s="1">
        <v>9288.297386822449</v>
      </c>
      <c r="E13">
        <v>9279.2419303807928</v>
      </c>
      <c r="F13">
        <v>9291.8391228947876</v>
      </c>
      <c r="G13">
        <v>9278.7097261391355</v>
      </c>
      <c r="H13">
        <v>9276.636253390745</v>
      </c>
      <c r="I13">
        <v>9307.0387948527332</v>
      </c>
      <c r="J13">
        <v>9274.2163532889372</v>
      </c>
      <c r="K13">
        <v>9292.2968620302308</v>
      </c>
      <c r="L13">
        <v>9270.4965068601414</v>
      </c>
      <c r="M13">
        <v>9285.0974829412589</v>
      </c>
      <c r="N13">
        <v>9279.1345245902266</v>
      </c>
      <c r="O13">
        <v>9279.6774336618837</v>
      </c>
      <c r="P13">
        <v>9270.1086226196221</v>
      </c>
      <c r="Q13">
        <v>9283.105103109383</v>
      </c>
      <c r="R13">
        <v>9271.9129800297196</v>
      </c>
      <c r="S13">
        <v>9283.3126912827393</v>
      </c>
      <c r="T13">
        <v>9283.0789395943993</v>
      </c>
      <c r="U13">
        <v>9280.0960467963232</v>
      </c>
      <c r="V13">
        <v>9283.5751942931493</v>
      </c>
      <c r="W13">
        <v>9283.9101397134164</v>
      </c>
      <c r="X13">
        <v>9280.4305548575703</v>
      </c>
      <c r="Y13">
        <v>9280.6816083415833</v>
      </c>
      <c r="Z13">
        <v>9273.7205817897011</v>
      </c>
      <c r="AA13">
        <v>9288.0754813694584</v>
      </c>
      <c r="AB13">
        <v>9287.5053554753922</v>
      </c>
      <c r="AC13">
        <v>9297.609852546022</v>
      </c>
      <c r="AD13">
        <v>9279.5436139947906</v>
      </c>
      <c r="AE13">
        <v>9284.8488139203891</v>
      </c>
      <c r="AF13" s="1">
        <v>9270.6966570398636</v>
      </c>
      <c r="AG13" s="1">
        <v>9283.7898559573532</v>
      </c>
      <c r="AH13" s="1">
        <v>9282.7501899911549</v>
      </c>
    </row>
    <row r="14" spans="1:34" x14ac:dyDescent="0.3">
      <c r="A14" s="89">
        <f ca="1">Exceedance!U14</f>
        <v>46447</v>
      </c>
      <c r="B14" s="1">
        <v>9302.3057709706864</v>
      </c>
      <c r="C14" s="1">
        <v>9278.3006902873622</v>
      </c>
      <c r="D14" s="1">
        <v>9288.6588564951107</v>
      </c>
      <c r="E14">
        <v>9276.9472790648706</v>
      </c>
      <c r="F14">
        <v>9290.2868033372324</v>
      </c>
      <c r="G14">
        <v>9276.6032390835553</v>
      </c>
      <c r="H14">
        <v>9275.2974350580353</v>
      </c>
      <c r="I14">
        <v>9306.190244552532</v>
      </c>
      <c r="J14">
        <v>9272.2699999460183</v>
      </c>
      <c r="K14">
        <v>9290.8640681351717</v>
      </c>
      <c r="L14">
        <v>9268.4445330677736</v>
      </c>
      <c r="M14">
        <v>9283.0197099347479</v>
      </c>
      <c r="N14">
        <v>9276.6235959270471</v>
      </c>
      <c r="O14">
        <v>9276.9341807081164</v>
      </c>
      <c r="P14">
        <v>9267.3400302827285</v>
      </c>
      <c r="Q14">
        <v>9282.5784609243492</v>
      </c>
      <c r="R14">
        <v>9268.5264170314113</v>
      </c>
      <c r="S14">
        <v>9281.0195642176241</v>
      </c>
      <c r="T14">
        <v>9282.988272598046</v>
      </c>
      <c r="U14">
        <v>9277.120859974706</v>
      </c>
      <c r="V14">
        <v>9281.8579142442959</v>
      </c>
      <c r="W14">
        <v>9281.3859049348121</v>
      </c>
      <c r="X14">
        <v>9278.0235942121762</v>
      </c>
      <c r="Y14">
        <v>9279.1030013248092</v>
      </c>
      <c r="Z14">
        <v>9270.4265431538151</v>
      </c>
      <c r="AA14">
        <v>9285.9144420047869</v>
      </c>
      <c r="AB14">
        <v>9286.9767748666327</v>
      </c>
      <c r="AC14">
        <v>9296.7083052645939</v>
      </c>
      <c r="AD14">
        <v>9278.6029363778453</v>
      </c>
      <c r="AE14">
        <v>9282.8370095284281</v>
      </c>
      <c r="AF14" s="1">
        <v>9266.895787645899</v>
      </c>
      <c r="AG14" s="1">
        <v>9281.6095909971627</v>
      </c>
      <c r="AH14" s="1">
        <v>9280.5678535259158</v>
      </c>
    </row>
    <row r="15" spans="1:34" x14ac:dyDescent="0.3">
      <c r="A15" s="89">
        <f ca="1">Exceedance!U15</f>
        <v>46478</v>
      </c>
      <c r="B15" s="1">
        <v>9305.9999999999909</v>
      </c>
      <c r="C15" s="1">
        <v>9282.2471200440759</v>
      </c>
      <c r="D15" s="1">
        <v>9292.6894143537265</v>
      </c>
      <c r="E15">
        <v>9280.4368137223773</v>
      </c>
      <c r="F15">
        <v>9291.6547673260739</v>
      </c>
      <c r="G15">
        <v>9278.6896908288018</v>
      </c>
      <c r="H15">
        <v>9275.8623237370157</v>
      </c>
      <c r="I15">
        <v>9305.9999999999909</v>
      </c>
      <c r="J15">
        <v>9273.5168490539636</v>
      </c>
      <c r="K15">
        <v>9291.1105242689082</v>
      </c>
      <c r="L15">
        <v>9269.3465034568071</v>
      </c>
      <c r="M15">
        <v>9286.0812996193545</v>
      </c>
      <c r="N15">
        <v>9278.4979562775843</v>
      </c>
      <c r="O15">
        <v>9279.2609006292914</v>
      </c>
      <c r="P15">
        <v>9268.9256853724783</v>
      </c>
      <c r="Q15">
        <v>9287.15137763448</v>
      </c>
      <c r="R15">
        <v>9270.1108343000033</v>
      </c>
      <c r="S15">
        <v>9284.5832557851645</v>
      </c>
      <c r="T15">
        <v>9285.7719813122931</v>
      </c>
      <c r="U15">
        <v>9275.2693751277184</v>
      </c>
      <c r="V15">
        <v>9282.1477975423095</v>
      </c>
      <c r="W15">
        <v>9282.3738800056635</v>
      </c>
      <c r="X15">
        <v>9279.24377929611</v>
      </c>
      <c r="Y15">
        <v>9284.4160817946267</v>
      </c>
      <c r="Z15">
        <v>9270.080754024797</v>
      </c>
      <c r="AA15">
        <v>9286.2025110105533</v>
      </c>
      <c r="AB15">
        <v>9289.3002057614704</v>
      </c>
      <c r="AC15">
        <v>9298.1346722312664</v>
      </c>
      <c r="AD15">
        <v>9282.9926697883548</v>
      </c>
      <c r="AE15">
        <v>9283.7667955088327</v>
      </c>
      <c r="AF15" s="1">
        <v>9268.5224549370014</v>
      </c>
      <c r="AG15" s="1">
        <v>9282.2791200440752</v>
      </c>
      <c r="AH15" s="1">
        <v>9282.0171632636611</v>
      </c>
    </row>
    <row r="16" spans="1:34" x14ac:dyDescent="0.3">
      <c r="A16" s="89">
        <f ca="1">Exceedance!U16</f>
        <v>46508</v>
      </c>
      <c r="B16" s="1">
        <v>9315.4999999999891</v>
      </c>
      <c r="C16" s="1">
        <v>9296.2245947278552</v>
      </c>
      <c r="D16" s="1">
        <v>9306.3178931961065</v>
      </c>
      <c r="E16">
        <v>9295.0073379973273</v>
      </c>
      <c r="F16">
        <v>9307.3662095185155</v>
      </c>
      <c r="G16">
        <v>9292.7871609853883</v>
      </c>
      <c r="H16">
        <v>9293.6383070490028</v>
      </c>
      <c r="I16">
        <v>9315.4999999999891</v>
      </c>
      <c r="J16">
        <v>9296.1676337224635</v>
      </c>
      <c r="K16">
        <v>9298.7601570876432</v>
      </c>
      <c r="L16">
        <v>9282.4631751014949</v>
      </c>
      <c r="M16">
        <v>9302.5998269347565</v>
      </c>
      <c r="N16">
        <v>9293.5565466622957</v>
      </c>
      <c r="O16">
        <v>9287.3099786873372</v>
      </c>
      <c r="P16">
        <v>9282.9339538546519</v>
      </c>
      <c r="Q16">
        <v>9301.1701657366284</v>
      </c>
      <c r="R16">
        <v>9286.2181615096051</v>
      </c>
      <c r="S16">
        <v>9301.2343454590718</v>
      </c>
      <c r="T16">
        <v>9300.8808680023922</v>
      </c>
      <c r="U16">
        <v>9290.7641535434377</v>
      </c>
      <c r="V16">
        <v>9300.8902978587685</v>
      </c>
      <c r="W16">
        <v>9287.8381112737807</v>
      </c>
      <c r="X16">
        <v>9289.6404477216201</v>
      </c>
      <c r="Y16">
        <v>9295.0008618376905</v>
      </c>
      <c r="Z16">
        <v>9279.452336397655</v>
      </c>
      <c r="AA16">
        <v>9300.0662142538586</v>
      </c>
      <c r="AB16">
        <v>9296.5186274668904</v>
      </c>
      <c r="AC16">
        <v>9303.55995601617</v>
      </c>
      <c r="AD16">
        <v>9300.5559048101604</v>
      </c>
      <c r="AE16">
        <v>9298.7202504541056</v>
      </c>
      <c r="AF16" s="1">
        <v>9282.3207243036049</v>
      </c>
      <c r="AG16" s="1">
        <v>9295.1295181611858</v>
      </c>
      <c r="AH16" s="1">
        <v>9292.50453350516</v>
      </c>
    </row>
    <row r="17" spans="1:34" x14ac:dyDescent="0.3">
      <c r="A17" s="89">
        <f ca="1">Exceedance!U17</f>
        <v>46539</v>
      </c>
      <c r="B17" s="1">
        <v>9327.9999999999891</v>
      </c>
      <c r="C17" s="1">
        <v>9305.7330416159894</v>
      </c>
      <c r="D17" s="1">
        <v>9321.2966557890359</v>
      </c>
      <c r="E17">
        <v>9302.1634018958102</v>
      </c>
      <c r="F17">
        <v>9327.9999999999891</v>
      </c>
      <c r="G17">
        <v>9308.0294131621431</v>
      </c>
      <c r="H17">
        <v>9327.9999999999891</v>
      </c>
      <c r="I17">
        <v>9327.9999999999891</v>
      </c>
      <c r="J17">
        <v>9326.7593154983188</v>
      </c>
      <c r="K17">
        <v>9307.6664006579722</v>
      </c>
      <c r="L17">
        <v>9305.4393113096103</v>
      </c>
      <c r="M17">
        <v>9307.8043192014593</v>
      </c>
      <c r="N17">
        <v>9300.7857963890474</v>
      </c>
      <c r="O17">
        <v>9284.6085545493752</v>
      </c>
      <c r="P17">
        <v>9299.346374959232</v>
      </c>
      <c r="Q17">
        <v>9304.9286549251556</v>
      </c>
      <c r="R17">
        <v>9301.1730289211464</v>
      </c>
      <c r="S17">
        <v>9313.5712628314777</v>
      </c>
      <c r="T17">
        <v>9308.377588997193</v>
      </c>
      <c r="U17">
        <v>9326.3547228972984</v>
      </c>
      <c r="V17">
        <v>9314.5480415310703</v>
      </c>
      <c r="W17">
        <v>9305.3091692439084</v>
      </c>
      <c r="X17">
        <v>9320.3354288051669</v>
      </c>
      <c r="Y17">
        <v>9290.2089128333919</v>
      </c>
      <c r="Z17">
        <v>9292.4480905960918</v>
      </c>
      <c r="AA17">
        <v>9320.8818071721198</v>
      </c>
      <c r="AB17">
        <v>9317.0572497547073</v>
      </c>
      <c r="AC17">
        <v>9318.5363991103277</v>
      </c>
      <c r="AD17">
        <v>9321.7628069373277</v>
      </c>
      <c r="AE17">
        <v>9299.7884251701998</v>
      </c>
      <c r="AF17" s="1">
        <v>9311.8300769331236</v>
      </c>
      <c r="AG17" s="1">
        <v>9305.7075639089835</v>
      </c>
      <c r="AH17" s="1">
        <v>9310.1555349176033</v>
      </c>
    </row>
    <row r="18" spans="1:34" x14ac:dyDescent="0.3">
      <c r="A18" s="89">
        <f ca="1">Exceedance!U18</f>
        <v>46569</v>
      </c>
      <c r="B18" s="1">
        <v>9326.4999999999909</v>
      </c>
      <c r="C18" s="1">
        <v>9301.3085970389166</v>
      </c>
      <c r="D18" s="1">
        <v>9321.0952263569707</v>
      </c>
      <c r="E18">
        <v>9299.9330761112105</v>
      </c>
      <c r="F18">
        <v>9326.4999999999909</v>
      </c>
      <c r="G18">
        <v>9307.0285296686397</v>
      </c>
      <c r="H18">
        <v>9326.4999999999909</v>
      </c>
      <c r="I18">
        <v>9326.4999999999909</v>
      </c>
      <c r="J18">
        <v>9326.4999999999909</v>
      </c>
      <c r="K18">
        <v>9306.9107436928443</v>
      </c>
      <c r="L18">
        <v>9313.6382809008792</v>
      </c>
      <c r="M18">
        <v>9303.9542970646889</v>
      </c>
      <c r="N18">
        <v>9296.403802238332</v>
      </c>
      <c r="O18">
        <v>9273.6403081678327</v>
      </c>
      <c r="P18">
        <v>9296.911722191413</v>
      </c>
      <c r="Q18">
        <v>9300.1052192775987</v>
      </c>
      <c r="R18">
        <v>9300.4479704569894</v>
      </c>
      <c r="S18">
        <v>9311.676143243918</v>
      </c>
      <c r="T18">
        <v>9305.6310956448015</v>
      </c>
      <c r="U18">
        <v>9326.4999999999909</v>
      </c>
      <c r="V18">
        <v>9317.1525569992591</v>
      </c>
      <c r="W18">
        <v>9303.6965706373358</v>
      </c>
      <c r="X18">
        <v>9326.4999999999909</v>
      </c>
      <c r="Y18">
        <v>9280.6358758104871</v>
      </c>
      <c r="Z18">
        <v>9289.1233367702207</v>
      </c>
      <c r="AA18">
        <v>9322.3180451888402</v>
      </c>
      <c r="AB18">
        <v>9318.1104201326671</v>
      </c>
      <c r="AC18">
        <v>9318.0529720825871</v>
      </c>
      <c r="AD18">
        <v>9323.9813780352815</v>
      </c>
      <c r="AE18">
        <v>9293.3063067033963</v>
      </c>
      <c r="AF18" s="1">
        <v>9324.3213457083566</v>
      </c>
      <c r="AG18" s="1">
        <v>9302.6702913483568</v>
      </c>
      <c r="AH18" s="1">
        <v>9310.6808854744795</v>
      </c>
    </row>
    <row r="19" spans="1:34" x14ac:dyDescent="0.3">
      <c r="A19" s="89">
        <f ca="1">Exceedance!U19</f>
        <v>46600</v>
      </c>
      <c r="B19" s="1">
        <v>9319.9999999999891</v>
      </c>
      <c r="C19" s="1">
        <v>9297.361671756471</v>
      </c>
      <c r="D19" s="1">
        <v>9318.7318207650387</v>
      </c>
      <c r="E19">
        <v>9296.7511697696918</v>
      </c>
      <c r="F19">
        <v>9319.9999999999891</v>
      </c>
      <c r="G19">
        <v>9303.4366910550179</v>
      </c>
      <c r="H19">
        <v>9319.9999999999891</v>
      </c>
      <c r="I19">
        <v>9319.9999999999891</v>
      </c>
      <c r="J19">
        <v>9319.9999999999891</v>
      </c>
      <c r="K19">
        <v>9303.4116649861953</v>
      </c>
      <c r="L19">
        <v>9313.4075374970907</v>
      </c>
      <c r="M19">
        <v>9299.668303401204</v>
      </c>
      <c r="N19">
        <v>9291.6900827165264</v>
      </c>
      <c r="O19">
        <v>9261.6476745539549</v>
      </c>
      <c r="P19">
        <v>9292.2970465206854</v>
      </c>
      <c r="Q19">
        <v>9294.9639896833323</v>
      </c>
      <c r="R19">
        <v>9297.566132698641</v>
      </c>
      <c r="S19">
        <v>9308.7538092411378</v>
      </c>
      <c r="T19">
        <v>9301.9640359588611</v>
      </c>
      <c r="U19">
        <v>9319.9999999999891</v>
      </c>
      <c r="V19">
        <v>9315.0055572323381</v>
      </c>
      <c r="W19">
        <v>9300.8399173673606</v>
      </c>
      <c r="X19">
        <v>9319.9999999999891</v>
      </c>
      <c r="Y19">
        <v>9270.8007399551298</v>
      </c>
      <c r="Z19">
        <v>9284.2427611641815</v>
      </c>
      <c r="AA19">
        <v>9319.9999999999891</v>
      </c>
      <c r="AB19">
        <v>9315.617728853731</v>
      </c>
      <c r="AC19">
        <v>9315.5944626078053</v>
      </c>
      <c r="AD19">
        <v>9319.9999999999891</v>
      </c>
      <c r="AE19">
        <v>9286.6451030480948</v>
      </c>
      <c r="AF19" s="1">
        <v>9319.9999999999891</v>
      </c>
      <c r="AG19" s="1">
        <v>9298.4714697377476</v>
      </c>
      <c r="AH19" s="1">
        <v>9307.7832401682117</v>
      </c>
    </row>
    <row r="20" spans="1:34" x14ac:dyDescent="0.3">
      <c r="A20" s="89">
        <f ca="1">Exceedance!U20</f>
        <v>46631</v>
      </c>
      <c r="B20" s="1">
        <v>9311.4999999999891</v>
      </c>
      <c r="C20" s="1">
        <v>9295.0477537828338</v>
      </c>
      <c r="D20" s="1">
        <v>9311.4999999999891</v>
      </c>
      <c r="E20">
        <v>9294.6118931090805</v>
      </c>
      <c r="F20">
        <v>9311.4999999999891</v>
      </c>
      <c r="G20">
        <v>9300.9322617480866</v>
      </c>
      <c r="H20">
        <v>9311.4999999999891</v>
      </c>
      <c r="I20">
        <v>9311.4999999999891</v>
      </c>
      <c r="J20">
        <v>9311.4999999999891</v>
      </c>
      <c r="K20">
        <v>9300.5820953910716</v>
      </c>
      <c r="L20">
        <v>9311.4999999999891</v>
      </c>
      <c r="M20">
        <v>9296.5562722864925</v>
      </c>
      <c r="N20">
        <v>9288.0628957355493</v>
      </c>
      <c r="O20">
        <v>9251.4608507917255</v>
      </c>
      <c r="P20">
        <v>9290.8190617511573</v>
      </c>
      <c r="Q20">
        <v>9291.3195256526851</v>
      </c>
      <c r="R20">
        <v>9294.9610531742783</v>
      </c>
      <c r="S20">
        <v>9307.0652406992212</v>
      </c>
      <c r="T20">
        <v>9299.8570355256634</v>
      </c>
      <c r="U20">
        <v>9311.4999999999891</v>
      </c>
      <c r="V20">
        <v>9311.4999999999891</v>
      </c>
      <c r="W20">
        <v>9298.2388966772578</v>
      </c>
      <c r="X20">
        <v>9311.4999999999891</v>
      </c>
      <c r="Y20">
        <v>9263.2400540699928</v>
      </c>
      <c r="Z20">
        <v>9281.4415591346151</v>
      </c>
      <c r="AA20">
        <v>9311.4999999999891</v>
      </c>
      <c r="AB20">
        <v>9311.4999999999891</v>
      </c>
      <c r="AC20">
        <v>9311.4999999999891</v>
      </c>
      <c r="AD20">
        <v>9311.4999999999891</v>
      </c>
      <c r="AE20">
        <v>9281.6238345211877</v>
      </c>
      <c r="AF20" s="1">
        <v>9311.4999999999891</v>
      </c>
      <c r="AG20" s="1">
        <v>9296.6449472739587</v>
      </c>
      <c r="AH20" s="1">
        <v>9305.5631247884412</v>
      </c>
    </row>
    <row r="21" spans="1:34" x14ac:dyDescent="0.3">
      <c r="A21" s="89">
        <f ca="1">Exceedance!U21</f>
        <v>46661</v>
      </c>
      <c r="B21" s="1">
        <v>9309.9999999999909</v>
      </c>
      <c r="C21" s="1">
        <v>9294.9271760504216</v>
      </c>
      <c r="D21" s="1">
        <v>9309.9999999999909</v>
      </c>
      <c r="E21">
        <v>9293.4170473825052</v>
      </c>
      <c r="F21">
        <v>9309.9999999999909</v>
      </c>
      <c r="G21">
        <v>9301.0843695180411</v>
      </c>
      <c r="H21">
        <v>9309.9999999999909</v>
      </c>
      <c r="I21">
        <v>9309.9999999999909</v>
      </c>
      <c r="J21">
        <v>9309.9999999999909</v>
      </c>
      <c r="K21">
        <v>9300.255663772974</v>
      </c>
      <c r="L21">
        <v>9309.9999999999909</v>
      </c>
      <c r="M21">
        <v>9295.1902479739492</v>
      </c>
      <c r="N21">
        <v>9286.2690296609981</v>
      </c>
      <c r="O21">
        <v>9247.4278986080426</v>
      </c>
      <c r="P21">
        <v>9290.2055011373559</v>
      </c>
      <c r="Q21">
        <v>9290.0804380396239</v>
      </c>
      <c r="R21">
        <v>9295.1167245029937</v>
      </c>
      <c r="S21">
        <v>9308.4318122778714</v>
      </c>
      <c r="T21">
        <v>9299.6850551117204</v>
      </c>
      <c r="U21">
        <v>9309.9999999999909</v>
      </c>
      <c r="V21">
        <v>9309.9999999999909</v>
      </c>
      <c r="W21">
        <v>9297.3443670589622</v>
      </c>
      <c r="X21">
        <v>9309.9999999999909</v>
      </c>
      <c r="Y21">
        <v>9258.6377857820062</v>
      </c>
      <c r="Z21">
        <v>9281.9980985254642</v>
      </c>
      <c r="AA21">
        <v>9309.9999999999909</v>
      </c>
      <c r="AB21">
        <v>9309.9999999999909</v>
      </c>
      <c r="AC21">
        <v>9309.9999999999909</v>
      </c>
      <c r="AD21">
        <v>9309.9999999999909</v>
      </c>
      <c r="AE21">
        <v>9279.2508730936606</v>
      </c>
      <c r="AF21" s="1">
        <v>9309.9999999999909</v>
      </c>
      <c r="AG21" s="1">
        <v>9296.5651008698096</v>
      </c>
      <c r="AH21" s="1">
        <v>9304.7485801275816</v>
      </c>
    </row>
    <row r="22" spans="1:34" x14ac:dyDescent="0.3">
      <c r="A22" s="89">
        <f ca="1">Exceedance!U22</f>
        <v>46692</v>
      </c>
      <c r="B22" s="1">
        <v>9308.4999999999891</v>
      </c>
      <c r="C22" s="1">
        <v>9295.3612197280545</v>
      </c>
      <c r="D22" s="1">
        <v>9308.4999999999891</v>
      </c>
      <c r="E22">
        <v>9292.9687219825755</v>
      </c>
      <c r="F22">
        <v>9308.4999999999891</v>
      </c>
      <c r="G22">
        <v>9301.5308238330817</v>
      </c>
      <c r="H22">
        <v>9308.4999999999891</v>
      </c>
      <c r="I22">
        <v>9308.4999999999891</v>
      </c>
      <c r="J22">
        <v>9308.4999999999891</v>
      </c>
      <c r="K22">
        <v>9300.2389507620155</v>
      </c>
      <c r="L22">
        <v>9308.4999999999891</v>
      </c>
      <c r="M22">
        <v>9294.587732068374</v>
      </c>
      <c r="N22">
        <v>9286.21168210629</v>
      </c>
      <c r="O22">
        <v>9243.9120306146833</v>
      </c>
      <c r="P22">
        <v>9290.0003786171437</v>
      </c>
      <c r="Q22">
        <v>9289.7433832199549</v>
      </c>
      <c r="R22">
        <v>9295.9752126560143</v>
      </c>
      <c r="S22">
        <v>9308.4999999999891</v>
      </c>
      <c r="T22">
        <v>9299.994417439977</v>
      </c>
      <c r="U22">
        <v>9308.4999999999891</v>
      </c>
      <c r="V22">
        <v>9308.4999999999891</v>
      </c>
      <c r="W22">
        <v>9297.8240753503324</v>
      </c>
      <c r="X22">
        <v>9308.4999999999891</v>
      </c>
      <c r="Y22">
        <v>9255.7747739435308</v>
      </c>
      <c r="Z22">
        <v>9282.0647519022605</v>
      </c>
      <c r="AA22">
        <v>9308.4999999999891</v>
      </c>
      <c r="AB22">
        <v>9308.4999999999891</v>
      </c>
      <c r="AC22">
        <v>9308.4999999999891</v>
      </c>
      <c r="AD22">
        <v>9308.4999999999891</v>
      </c>
      <c r="AE22">
        <v>9278.4544233441393</v>
      </c>
      <c r="AF22" s="1">
        <v>9308.4999999999891</v>
      </c>
      <c r="AG22" s="1">
        <v>9297.8462822574456</v>
      </c>
      <c r="AH22" s="1">
        <v>9304.6546651207209</v>
      </c>
    </row>
    <row r="23" spans="1:34" x14ac:dyDescent="0.3">
      <c r="A23" s="89">
        <f ca="1">Exceedance!U23</f>
        <v>46722</v>
      </c>
      <c r="B23" s="1">
        <v>9308.1055273804304</v>
      </c>
      <c r="C23" s="1">
        <v>9294.8667721304282</v>
      </c>
      <c r="D23" s="1">
        <v>9308.1055273804304</v>
      </c>
      <c r="E23">
        <v>9292.1331122554566</v>
      </c>
      <c r="F23">
        <v>9308.4999999999891</v>
      </c>
      <c r="G23">
        <v>9301.341486045656</v>
      </c>
      <c r="H23">
        <v>9308.4999999999891</v>
      </c>
      <c r="I23">
        <v>9308.4999999999891</v>
      </c>
      <c r="J23">
        <v>9308.4999999999891</v>
      </c>
      <c r="K23">
        <v>9300.0101821438511</v>
      </c>
      <c r="L23">
        <v>9308.4999999999891</v>
      </c>
      <c r="M23">
        <v>9293.6347943595865</v>
      </c>
      <c r="N23">
        <v>9285.2994616363376</v>
      </c>
      <c r="O23">
        <v>9238.7300511373487</v>
      </c>
      <c r="P23">
        <v>9289.3146838731518</v>
      </c>
      <c r="Q23">
        <v>9288.7385559945087</v>
      </c>
      <c r="R23">
        <v>9295.8052487073401</v>
      </c>
      <c r="S23">
        <v>9308.4999999999891</v>
      </c>
      <c r="T23">
        <v>9299.4555966642383</v>
      </c>
      <c r="U23">
        <v>9308.4999999999891</v>
      </c>
      <c r="V23">
        <v>9308.4487899034957</v>
      </c>
      <c r="W23">
        <v>9297.5208732589272</v>
      </c>
      <c r="X23">
        <v>9308.4999999999891</v>
      </c>
      <c r="Y23">
        <v>9251.9116000639133</v>
      </c>
      <c r="Z23">
        <v>9281.2616163321291</v>
      </c>
      <c r="AA23">
        <v>9308.4999999999891</v>
      </c>
      <c r="AB23">
        <v>9308.2012069145712</v>
      </c>
      <c r="AC23">
        <v>9308.0492099909679</v>
      </c>
      <c r="AD23">
        <v>9308.4999999999891</v>
      </c>
      <c r="AE23">
        <v>9276.7552405307342</v>
      </c>
      <c r="AF23" s="1">
        <v>9308.4999999999891</v>
      </c>
      <c r="AG23" s="1">
        <v>9297.9476035710959</v>
      </c>
      <c r="AH23" s="1">
        <v>9304.3055165515798</v>
      </c>
    </row>
    <row r="24" spans="1:34" x14ac:dyDescent="0.3">
      <c r="A24" s="89">
        <f ca="1">Exceedance!U24</f>
        <v>46753</v>
      </c>
      <c r="B24" s="1">
        <v>9308.3563230012351</v>
      </c>
      <c r="C24" s="1">
        <v>9295.1814005850629</v>
      </c>
      <c r="D24" s="1">
        <v>9308.3563230012351</v>
      </c>
      <c r="E24">
        <v>9291.0252794218886</v>
      </c>
      <c r="F24">
        <v>9308.4999999999891</v>
      </c>
      <c r="G24">
        <v>9300.8034088960758</v>
      </c>
      <c r="H24">
        <v>9308.4999999999891</v>
      </c>
      <c r="I24">
        <v>9308.4999999999891</v>
      </c>
      <c r="J24">
        <v>9308.4999999999891</v>
      </c>
      <c r="K24">
        <v>9299.2630954898414</v>
      </c>
      <c r="L24">
        <v>9308.3960098956104</v>
      </c>
      <c r="M24">
        <v>9292.4269295581198</v>
      </c>
      <c r="N24">
        <v>9283.9448964038693</v>
      </c>
      <c r="O24">
        <v>9232.1470233657456</v>
      </c>
      <c r="P24">
        <v>9288.2449177224244</v>
      </c>
      <c r="Q24">
        <v>9287.3940168658955</v>
      </c>
      <c r="R24">
        <v>9295.1862482864453</v>
      </c>
      <c r="S24">
        <v>9308.1507820998522</v>
      </c>
      <c r="T24">
        <v>9298.5098167352862</v>
      </c>
      <c r="U24">
        <v>9308.4999999999891</v>
      </c>
      <c r="V24">
        <v>9308.0838013104476</v>
      </c>
      <c r="W24">
        <v>9296.8119149716022</v>
      </c>
      <c r="X24">
        <v>9308.4999999999891</v>
      </c>
      <c r="Y24">
        <v>9247.2051050047139</v>
      </c>
      <c r="Z24">
        <v>9280.0531768126548</v>
      </c>
      <c r="AA24">
        <v>9308.4999999999891</v>
      </c>
      <c r="AB24">
        <v>9307.675523970378</v>
      </c>
      <c r="AC24">
        <v>9307.3328248522084</v>
      </c>
      <c r="AD24">
        <v>9308.4999999999891</v>
      </c>
      <c r="AE24">
        <v>9274.6337517164066</v>
      </c>
      <c r="AF24" s="1">
        <v>9308.4999999999891</v>
      </c>
      <c r="AG24" s="1">
        <v>9297.3815197588574</v>
      </c>
      <c r="AH24" s="1">
        <v>9303.7091320770269</v>
      </c>
    </row>
    <row r="25" spans="1:34" x14ac:dyDescent="0.3">
      <c r="A25" s="89">
        <f ca="1">Exceedance!U25</f>
        <v>46784</v>
      </c>
      <c r="B25" s="1">
        <v>9307.9999999999891</v>
      </c>
      <c r="C25" s="1">
        <v>9294.9271760504216</v>
      </c>
      <c r="D25" s="1">
        <v>9307.9999999999891</v>
      </c>
      <c r="E25">
        <v>9289.76225842844</v>
      </c>
      <c r="F25">
        <v>9307.9999999999891</v>
      </c>
      <c r="G25">
        <v>9300.164745975746</v>
      </c>
      <c r="H25">
        <v>9307.9999999999891</v>
      </c>
      <c r="I25">
        <v>9307.9999999999891</v>
      </c>
      <c r="J25">
        <v>9307.9999999999891</v>
      </c>
      <c r="K25">
        <v>9298.3575285726729</v>
      </c>
      <c r="L25">
        <v>9307.9999999999891</v>
      </c>
      <c r="M25">
        <v>9291.0719523290918</v>
      </c>
      <c r="N25">
        <v>9282.3379269100296</v>
      </c>
      <c r="O25">
        <v>9229.8950311784101</v>
      </c>
      <c r="P25">
        <v>9286.9512248221308</v>
      </c>
      <c r="Q25">
        <v>9285.8489720835587</v>
      </c>
      <c r="R25">
        <v>9294.3113820459512</v>
      </c>
      <c r="S25">
        <v>9307.6283184611657</v>
      </c>
      <c r="T25">
        <v>9297.3598313750517</v>
      </c>
      <c r="U25">
        <v>9307.9999999999891</v>
      </c>
      <c r="V25">
        <v>9307.5125309310752</v>
      </c>
      <c r="W25">
        <v>9295.8772360950643</v>
      </c>
      <c r="X25">
        <v>9307.9999999999891</v>
      </c>
      <c r="Y25">
        <v>9241.9683612317021</v>
      </c>
      <c r="Z25">
        <v>9278.5536993264232</v>
      </c>
      <c r="AA25">
        <v>9307.9999999999891</v>
      </c>
      <c r="AB25">
        <v>9307.0954718173889</v>
      </c>
      <c r="AC25">
        <v>9306.4897591810968</v>
      </c>
      <c r="AD25">
        <v>9307.9999999999891</v>
      </c>
      <c r="AE25">
        <v>9272.299268344028</v>
      </c>
      <c r="AF25" s="1">
        <v>9307.9999999999891</v>
      </c>
      <c r="AG25" s="1">
        <v>9296.5949492713498</v>
      </c>
      <c r="AH25" s="1">
        <v>9303.0164415569543</v>
      </c>
    </row>
    <row r="26" spans="1:34" x14ac:dyDescent="0.3">
      <c r="A26" s="89">
        <f ca="1">Exceedance!U26</f>
        <v>46813</v>
      </c>
      <c r="B26" s="1">
        <v>9306.4999999999909</v>
      </c>
      <c r="C26" s="1">
        <v>9295.2414090699203</v>
      </c>
      <c r="D26" s="1">
        <v>9306.4999999999909</v>
      </c>
      <c r="E26">
        <v>9288.6114065375314</v>
      </c>
      <c r="F26">
        <v>9306.4999999999909</v>
      </c>
      <c r="G26">
        <v>9300.1973573615851</v>
      </c>
      <c r="H26">
        <v>9306.4999999999909</v>
      </c>
      <c r="I26">
        <v>9306.4999999999909</v>
      </c>
      <c r="J26">
        <v>9306.4999999999909</v>
      </c>
      <c r="K26">
        <v>9298.0024867786233</v>
      </c>
      <c r="L26">
        <v>9306.4999999999909</v>
      </c>
      <c r="M26">
        <v>9289.7680904031022</v>
      </c>
      <c r="N26">
        <v>9280.4531235877294</v>
      </c>
      <c r="O26">
        <v>9228.7516865800299</v>
      </c>
      <c r="P26">
        <v>9287.2532884672273</v>
      </c>
      <c r="Q26">
        <v>9284.066175078724</v>
      </c>
      <c r="R26">
        <v>9293.262223438458</v>
      </c>
      <c r="S26">
        <v>9306.4999999999909</v>
      </c>
      <c r="T26">
        <v>9295.8919153081788</v>
      </c>
      <c r="U26">
        <v>9306.4999999999909</v>
      </c>
      <c r="V26">
        <v>9306.4999999999909</v>
      </c>
      <c r="W26">
        <v>9294.8649920096086</v>
      </c>
      <c r="X26">
        <v>9306.4999999999909</v>
      </c>
      <c r="Y26">
        <v>9235.4739095094865</v>
      </c>
      <c r="Z26">
        <v>9276.521453886995</v>
      </c>
      <c r="AA26">
        <v>9306.4999999999909</v>
      </c>
      <c r="AB26">
        <v>9306.4999999999909</v>
      </c>
      <c r="AC26">
        <v>9306.4999999999909</v>
      </c>
      <c r="AD26">
        <v>9306.4999999999909</v>
      </c>
      <c r="AE26">
        <v>9269.3626608428203</v>
      </c>
      <c r="AF26" s="1">
        <v>9306.4999999999909</v>
      </c>
      <c r="AG26" s="1">
        <v>9295.6357671514215</v>
      </c>
      <c r="AH26" s="1">
        <v>9302.4647683994499</v>
      </c>
    </row>
    <row r="27" spans="1:34" x14ac:dyDescent="0.3">
      <c r="A27" s="89">
        <f ca="1">Exceedance!U27</f>
        <v>46844</v>
      </c>
      <c r="B27" s="1">
        <v>9305.9999999999909</v>
      </c>
      <c r="C27" s="1">
        <v>9298.7735484918794</v>
      </c>
      <c r="D27" s="1">
        <v>9305.9999999999909</v>
      </c>
      <c r="E27">
        <v>9290.5131025510873</v>
      </c>
      <c r="F27">
        <v>9305.9999999999909</v>
      </c>
      <c r="G27">
        <v>9301.4062192990987</v>
      </c>
      <c r="H27">
        <v>9305.9999999999909</v>
      </c>
      <c r="I27">
        <v>9305.9999999999909</v>
      </c>
      <c r="J27">
        <v>9305.9999999999909</v>
      </c>
      <c r="K27">
        <v>9299.2560609862485</v>
      </c>
      <c r="L27">
        <v>9305.9999999999909</v>
      </c>
      <c r="M27">
        <v>9292.0124599052051</v>
      </c>
      <c r="N27">
        <v>9283.6789938573456</v>
      </c>
      <c r="O27">
        <v>9237.5086393623696</v>
      </c>
      <c r="P27">
        <v>9292.252605608368</v>
      </c>
      <c r="Q27">
        <v>9286.0752617295711</v>
      </c>
      <c r="R27">
        <v>9297.2318197505738</v>
      </c>
      <c r="S27">
        <v>9305.9999999999909</v>
      </c>
      <c r="T27">
        <v>9295.1786295160928</v>
      </c>
      <c r="U27">
        <v>9305.9999999999909</v>
      </c>
      <c r="V27">
        <v>9305.9999999999909</v>
      </c>
      <c r="W27">
        <v>9296.4067294388551</v>
      </c>
      <c r="X27">
        <v>9305.9999999999909</v>
      </c>
      <c r="Y27">
        <v>9239.6466300388147</v>
      </c>
      <c r="Z27">
        <v>9277.6123983453599</v>
      </c>
      <c r="AA27">
        <v>9305.9999999999909</v>
      </c>
      <c r="AB27">
        <v>9305.9999999999909</v>
      </c>
      <c r="AC27">
        <v>9305.9999999999909</v>
      </c>
      <c r="AD27">
        <v>9305.9999999999909</v>
      </c>
      <c r="AE27">
        <v>9271.9175207046064</v>
      </c>
      <c r="AF27" s="1">
        <v>9305.9999999999909</v>
      </c>
      <c r="AG27" s="1">
        <v>9297.2891529806038</v>
      </c>
      <c r="AH27" s="1">
        <v>9305.6819376566618</v>
      </c>
    </row>
    <row r="28" spans="1:34" x14ac:dyDescent="0.3">
      <c r="A28" s="89">
        <f ca="1">Exceedance!U28</f>
        <v>46874</v>
      </c>
      <c r="B28" s="1">
        <v>9315.4999999999891</v>
      </c>
      <c r="C28" s="1">
        <v>9311.1996283037406</v>
      </c>
      <c r="D28" s="1">
        <v>9315.4999999999891</v>
      </c>
      <c r="E28">
        <v>9308.8794621489724</v>
      </c>
      <c r="F28">
        <v>9315.4999999999891</v>
      </c>
      <c r="G28">
        <v>9315.2265181752955</v>
      </c>
      <c r="H28">
        <v>9315.4999999999891</v>
      </c>
      <c r="I28">
        <v>9315.4999999999891</v>
      </c>
      <c r="J28">
        <v>9315.4999999999891</v>
      </c>
      <c r="K28">
        <v>9309.3732926890079</v>
      </c>
      <c r="L28">
        <v>9315.4999999999891</v>
      </c>
      <c r="M28">
        <v>9305.697414448965</v>
      </c>
      <c r="N28">
        <v>9292.9961933002123</v>
      </c>
      <c r="O28">
        <v>9264.8303565064853</v>
      </c>
      <c r="P28">
        <v>9307.0796394182726</v>
      </c>
      <c r="Q28">
        <v>9300.6453779758685</v>
      </c>
      <c r="R28">
        <v>9313.8088657205753</v>
      </c>
      <c r="S28">
        <v>9315.4999999999891</v>
      </c>
      <c r="T28">
        <v>9307.2934665741723</v>
      </c>
      <c r="U28">
        <v>9315.4999999999891</v>
      </c>
      <c r="V28">
        <v>9311.8692375853225</v>
      </c>
      <c r="W28">
        <v>9305.9324907017199</v>
      </c>
      <c r="X28">
        <v>9315.4999999999891</v>
      </c>
      <c r="Y28">
        <v>9257.6117841741634</v>
      </c>
      <c r="Z28">
        <v>9297.1962109609831</v>
      </c>
      <c r="AA28">
        <v>9313.9446888347302</v>
      </c>
      <c r="AB28">
        <v>9311.9726808533796</v>
      </c>
      <c r="AC28">
        <v>9315.4999999999891</v>
      </c>
      <c r="AD28">
        <v>9315.4999999999891</v>
      </c>
      <c r="AE28">
        <v>9286.2443289506027</v>
      </c>
      <c r="AF28" s="1">
        <v>9315.4999999999891</v>
      </c>
      <c r="AG28" s="1">
        <v>9307.4974647800645</v>
      </c>
      <c r="AH28" s="1">
        <v>9315.4999999999891</v>
      </c>
    </row>
    <row r="29" spans="1:34" x14ac:dyDescent="0.3">
      <c r="A29" s="89">
        <f ca="1">Exceedance!U29</f>
        <v>46905</v>
      </c>
      <c r="B29" s="1">
        <v>9327.9999999999891</v>
      </c>
      <c r="C29" s="1">
        <v>9325.3257515021924</v>
      </c>
      <c r="D29" s="1">
        <v>9327.9999999999891</v>
      </c>
      <c r="E29">
        <v>9327.9999999999891</v>
      </c>
      <c r="F29">
        <v>9327.9999999999891</v>
      </c>
      <c r="G29">
        <v>9327.9999999999891</v>
      </c>
      <c r="H29">
        <v>9327.9999999999891</v>
      </c>
      <c r="I29">
        <v>9327.9999999999891</v>
      </c>
      <c r="J29">
        <v>9324.6940072634188</v>
      </c>
      <c r="K29">
        <v>9327.7492098327675</v>
      </c>
      <c r="L29">
        <v>9321.5026953676734</v>
      </c>
      <c r="M29">
        <v>9312.2924127458209</v>
      </c>
      <c r="N29">
        <v>9291.0681060211464</v>
      </c>
      <c r="O29">
        <v>9287.0385676515725</v>
      </c>
      <c r="P29">
        <v>9311.622527820713</v>
      </c>
      <c r="Q29">
        <v>9313.7843942245909</v>
      </c>
      <c r="R29">
        <v>9325.4079350792617</v>
      </c>
      <c r="S29">
        <v>9322.697537127553</v>
      </c>
      <c r="T29">
        <v>9327.9999999999891</v>
      </c>
      <c r="U29">
        <v>9327.9999999999891</v>
      </c>
      <c r="V29">
        <v>9326.4670871578437</v>
      </c>
      <c r="W29">
        <v>9327.9999999999891</v>
      </c>
      <c r="X29">
        <v>9313.5648698271598</v>
      </c>
      <c r="Y29">
        <v>9277.3405753769603</v>
      </c>
      <c r="Z29">
        <v>9320.0619429674516</v>
      </c>
      <c r="AA29">
        <v>9327.9999999999891</v>
      </c>
      <c r="AB29">
        <v>9326.8823763051969</v>
      </c>
      <c r="AC29">
        <v>9327.9999999999891</v>
      </c>
      <c r="AD29">
        <v>9317.3297498107513</v>
      </c>
      <c r="AE29">
        <v>9316.6393827639386</v>
      </c>
      <c r="AF29" s="1">
        <v>9325.5583880652648</v>
      </c>
      <c r="AG29" s="1">
        <v>9323.3127563453254</v>
      </c>
      <c r="AH29" s="1">
        <v>9321.9199629179675</v>
      </c>
    </row>
    <row r="30" spans="1:34" x14ac:dyDescent="0.3">
      <c r="A30" s="89">
        <f ca="1">Exceedance!U30</f>
        <v>46935</v>
      </c>
      <c r="B30" s="1">
        <v>9326.4999999999909</v>
      </c>
      <c r="C30" s="1">
        <v>9325.1332394459077</v>
      </c>
      <c r="D30" s="1">
        <v>9326.4999999999909</v>
      </c>
      <c r="E30">
        <v>9326.4999999999909</v>
      </c>
      <c r="F30">
        <v>9326.4999999999909</v>
      </c>
      <c r="G30">
        <v>9326.4999999999909</v>
      </c>
      <c r="H30">
        <v>9326.4999999999909</v>
      </c>
      <c r="I30">
        <v>9326.4999999999909</v>
      </c>
      <c r="J30">
        <v>9324.8750694504306</v>
      </c>
      <c r="K30">
        <v>9326.4999999999909</v>
      </c>
      <c r="L30">
        <v>9318.9686389331873</v>
      </c>
      <c r="M30">
        <v>9308.8417565288182</v>
      </c>
      <c r="N30">
        <v>9282.1007007960507</v>
      </c>
      <c r="O30">
        <v>9283.6619323462855</v>
      </c>
      <c r="P30">
        <v>9307.6813374068952</v>
      </c>
      <c r="Q30">
        <v>9313.3375625214758</v>
      </c>
      <c r="R30">
        <v>9323.982866306791</v>
      </c>
      <c r="S30">
        <v>9320.7155458194175</v>
      </c>
      <c r="T30">
        <v>9326.4999999999909</v>
      </c>
      <c r="U30">
        <v>9326.4999999999909</v>
      </c>
      <c r="V30">
        <v>9325.570080828631</v>
      </c>
      <c r="W30">
        <v>9326.4999999999909</v>
      </c>
      <c r="X30">
        <v>9308.5104531300585</v>
      </c>
      <c r="Y30">
        <v>9272.6518460940533</v>
      </c>
      <c r="Z30">
        <v>9321.5564299339476</v>
      </c>
      <c r="AA30">
        <v>9326.4999999999909</v>
      </c>
      <c r="AB30">
        <v>9326.4999999999909</v>
      </c>
      <c r="AC30">
        <v>9326.4999999999909</v>
      </c>
      <c r="AD30">
        <v>9313.0817676460556</v>
      </c>
      <c r="AE30">
        <v>9326.4999999999909</v>
      </c>
      <c r="AF30" s="1">
        <v>9323.9253667851553</v>
      </c>
      <c r="AG30" s="1">
        <v>9323.8825697453849</v>
      </c>
      <c r="AH30" s="1">
        <v>9320.6032845237278</v>
      </c>
    </row>
    <row r="31" spans="1:34" x14ac:dyDescent="0.3">
      <c r="A31" s="89">
        <f ca="1">Exceedance!U31</f>
        <v>46966</v>
      </c>
      <c r="B31" s="1">
        <v>9319.9999999999891</v>
      </c>
      <c r="C31" s="1">
        <v>9319.9999999999891</v>
      </c>
      <c r="D31" s="1">
        <v>9319.9999999999891</v>
      </c>
      <c r="E31">
        <v>9319.9999999999891</v>
      </c>
      <c r="F31">
        <v>9319.9999999999891</v>
      </c>
      <c r="G31">
        <v>9319.9999999999891</v>
      </c>
      <c r="H31">
        <v>9319.9999999999891</v>
      </c>
      <c r="I31">
        <v>9319.9999999999891</v>
      </c>
      <c r="J31">
        <v>9319.9999999999891</v>
      </c>
      <c r="K31">
        <v>9319.9999999999891</v>
      </c>
      <c r="L31">
        <v>9315.9817707949296</v>
      </c>
      <c r="M31">
        <v>9305.2533816171544</v>
      </c>
      <c r="N31">
        <v>9272.6013535346392</v>
      </c>
      <c r="O31">
        <v>9277.3612438597702</v>
      </c>
      <c r="P31">
        <v>9303.4379664882781</v>
      </c>
      <c r="Q31">
        <v>9311.1634559365029</v>
      </c>
      <c r="R31">
        <v>9319.9999999999891</v>
      </c>
      <c r="S31">
        <v>9317.9835423108962</v>
      </c>
      <c r="T31">
        <v>9319.9999999999891</v>
      </c>
      <c r="U31">
        <v>9319.9999999999891</v>
      </c>
      <c r="V31">
        <v>9319.9999999999891</v>
      </c>
      <c r="W31">
        <v>9319.9999999999891</v>
      </c>
      <c r="X31">
        <v>9303.9107072100196</v>
      </c>
      <c r="Y31">
        <v>9265.5391855603229</v>
      </c>
      <c r="Z31">
        <v>9319.9999999999891</v>
      </c>
      <c r="AA31">
        <v>9319.9999999999891</v>
      </c>
      <c r="AB31">
        <v>9319.9999999999891</v>
      </c>
      <c r="AC31">
        <v>9319.9999999999891</v>
      </c>
      <c r="AD31">
        <v>9308.9223137327681</v>
      </c>
      <c r="AE31">
        <v>9319.9999999999891</v>
      </c>
      <c r="AF31" s="1">
        <v>9319.9999999999891</v>
      </c>
      <c r="AG31" s="1">
        <v>9319.9999999999891</v>
      </c>
      <c r="AH31" s="1">
        <v>9318.5503304351259</v>
      </c>
    </row>
    <row r="32" spans="1:34" x14ac:dyDescent="0.3">
      <c r="A32" s="89">
        <f ca="1">Exceedance!U32</f>
        <v>46997</v>
      </c>
      <c r="B32" s="1">
        <v>9311.4999999999891</v>
      </c>
      <c r="C32" s="1">
        <v>9311.4999999999891</v>
      </c>
      <c r="D32" s="1">
        <v>9311.4999999999891</v>
      </c>
      <c r="E32">
        <v>9311.4999999999891</v>
      </c>
      <c r="F32">
        <v>9311.4999999999891</v>
      </c>
      <c r="G32">
        <v>9311.4999999999891</v>
      </c>
      <c r="H32">
        <v>9311.4999999999891</v>
      </c>
      <c r="I32">
        <v>9311.4999999999891</v>
      </c>
      <c r="J32">
        <v>9311.4999999999891</v>
      </c>
      <c r="K32">
        <v>9311.4999999999891</v>
      </c>
      <c r="L32">
        <v>9311.4999999999891</v>
      </c>
      <c r="M32">
        <v>9302.6095169063283</v>
      </c>
      <c r="N32">
        <v>9265.1880202189768</v>
      </c>
      <c r="O32">
        <v>9275.3580461572019</v>
      </c>
      <c r="P32">
        <v>9300.5615622648365</v>
      </c>
      <c r="Q32">
        <v>9309.2505946817691</v>
      </c>
      <c r="R32">
        <v>9311.4999999999891</v>
      </c>
      <c r="S32">
        <v>9311.4999999999891</v>
      </c>
      <c r="T32">
        <v>9311.4999999999891</v>
      </c>
      <c r="U32">
        <v>9311.4999999999891</v>
      </c>
      <c r="V32">
        <v>9311.4999999999891</v>
      </c>
      <c r="W32">
        <v>9311.4999999999891</v>
      </c>
      <c r="X32">
        <v>9300.9455251066811</v>
      </c>
      <c r="Y32">
        <v>9261.6258426205914</v>
      </c>
      <c r="Z32">
        <v>9311.4999999999891</v>
      </c>
      <c r="AA32">
        <v>9311.4999999999891</v>
      </c>
      <c r="AB32">
        <v>9311.4999999999891</v>
      </c>
      <c r="AC32">
        <v>9311.4999999999891</v>
      </c>
      <c r="AD32">
        <v>9306.1416842938743</v>
      </c>
      <c r="AE32">
        <v>9311.4999999999891</v>
      </c>
      <c r="AF32" s="1">
        <v>9311.4999999999891</v>
      </c>
      <c r="AG32" s="1">
        <v>9311.4999999999891</v>
      </c>
      <c r="AH32" s="1">
        <v>9311.4999999999891</v>
      </c>
    </row>
    <row r="33" spans="1:34" x14ac:dyDescent="0.3">
      <c r="A33" s="89">
        <f ca="1">Exceedance!U33</f>
        <v>47027</v>
      </c>
      <c r="B33" s="1">
        <v>9309.9999999999909</v>
      </c>
      <c r="C33" s="1">
        <v>9309.9999999999909</v>
      </c>
      <c r="D33" s="1">
        <v>9309.9999999999909</v>
      </c>
      <c r="E33">
        <v>9309.9999999999909</v>
      </c>
      <c r="F33">
        <v>9309.9999999999909</v>
      </c>
      <c r="G33">
        <v>9309.9999999999909</v>
      </c>
      <c r="H33">
        <v>9309.9999999999909</v>
      </c>
      <c r="I33">
        <v>9309.9999999999909</v>
      </c>
      <c r="J33">
        <v>9309.9999999999909</v>
      </c>
      <c r="K33">
        <v>9309.9999999999909</v>
      </c>
      <c r="L33">
        <v>9309.9999999999909</v>
      </c>
      <c r="M33">
        <v>9301.4078099885792</v>
      </c>
      <c r="N33">
        <v>9262.5495261920096</v>
      </c>
      <c r="O33">
        <v>9274.441844638839</v>
      </c>
      <c r="P33">
        <v>9299.7381834920907</v>
      </c>
      <c r="Q33">
        <v>9309.5104075917279</v>
      </c>
      <c r="R33">
        <v>9309.9999999999909</v>
      </c>
      <c r="S33">
        <v>9309.9999999999909</v>
      </c>
      <c r="T33">
        <v>9309.9999999999909</v>
      </c>
      <c r="U33">
        <v>9309.9999999999909</v>
      </c>
      <c r="V33">
        <v>9309.9999999999909</v>
      </c>
      <c r="W33">
        <v>9309.9999999999909</v>
      </c>
      <c r="X33">
        <v>9299.5927036792345</v>
      </c>
      <c r="Y33">
        <v>9262.2525103756325</v>
      </c>
      <c r="Z33">
        <v>9309.9999999999909</v>
      </c>
      <c r="AA33">
        <v>9309.9999999999909</v>
      </c>
      <c r="AB33">
        <v>9309.9999999999909</v>
      </c>
      <c r="AC33">
        <v>9309.9999999999909</v>
      </c>
      <c r="AD33">
        <v>9305.154053792543</v>
      </c>
      <c r="AE33">
        <v>9309.9999999999909</v>
      </c>
      <c r="AF33" s="1">
        <v>9309.9999999999909</v>
      </c>
      <c r="AG33" s="1">
        <v>9309.9999999999909</v>
      </c>
      <c r="AH33" s="1">
        <v>9309.9999999999909</v>
      </c>
    </row>
    <row r="34" spans="1:34" x14ac:dyDescent="0.3">
      <c r="A34" s="89">
        <f ca="1">Exceedance!U34</f>
        <v>47058</v>
      </c>
      <c r="B34" s="1">
        <v>9308.4999999999891</v>
      </c>
      <c r="C34" s="1">
        <v>9308.4999999999891</v>
      </c>
      <c r="D34" s="1">
        <v>9308.4999999999891</v>
      </c>
      <c r="E34">
        <v>9308.4999999999891</v>
      </c>
      <c r="F34">
        <v>9308.4999999999891</v>
      </c>
      <c r="G34">
        <v>9308.4999999999891</v>
      </c>
      <c r="H34">
        <v>9308.4999999999891</v>
      </c>
      <c r="I34">
        <v>9308.4999999999891</v>
      </c>
      <c r="J34">
        <v>9308.4999999999891</v>
      </c>
      <c r="K34">
        <v>9308.4999999999891</v>
      </c>
      <c r="L34">
        <v>9308.4999999999891</v>
      </c>
      <c r="M34">
        <v>9301.4675558106464</v>
      </c>
      <c r="N34">
        <v>9260.349855930308</v>
      </c>
      <c r="O34">
        <v>9274.1362221557411</v>
      </c>
      <c r="P34">
        <v>9299.63101141283</v>
      </c>
      <c r="Q34">
        <v>9308.4999999999891</v>
      </c>
      <c r="R34">
        <v>9308.4999999999891</v>
      </c>
      <c r="S34">
        <v>9308.4999999999891</v>
      </c>
      <c r="T34">
        <v>9308.4999999999891</v>
      </c>
      <c r="U34">
        <v>9308.4999999999891</v>
      </c>
      <c r="V34">
        <v>9308.4999999999891</v>
      </c>
      <c r="W34">
        <v>9308.4999999999891</v>
      </c>
      <c r="X34">
        <v>9298.9965384231364</v>
      </c>
      <c r="Y34">
        <v>9262.3157738578757</v>
      </c>
      <c r="Z34">
        <v>9308.4999999999891</v>
      </c>
      <c r="AA34">
        <v>9308.4999999999891</v>
      </c>
      <c r="AB34">
        <v>9308.4999999999891</v>
      </c>
      <c r="AC34">
        <v>9308.4999999999891</v>
      </c>
      <c r="AD34">
        <v>9305.0458217241994</v>
      </c>
      <c r="AE34">
        <v>9308.4999999999891</v>
      </c>
      <c r="AF34" s="1">
        <v>9308.4999999999891</v>
      </c>
      <c r="AG34" s="1">
        <v>9308.4999999999891</v>
      </c>
      <c r="AH34" s="1">
        <v>9308.4999999999891</v>
      </c>
    </row>
    <row r="35" spans="1:34" x14ac:dyDescent="0.3">
      <c r="A35" s="89">
        <f ca="1">Exceedance!U35</f>
        <v>47088</v>
      </c>
      <c r="B35" s="1">
        <v>9308.1055273804304</v>
      </c>
      <c r="C35" s="1">
        <v>9308.1055273804304</v>
      </c>
      <c r="D35" s="1">
        <v>9308.1055273804304</v>
      </c>
      <c r="E35">
        <v>9308.4999999999891</v>
      </c>
      <c r="F35">
        <v>9308.4999999999891</v>
      </c>
      <c r="G35">
        <v>9308.4999999999891</v>
      </c>
      <c r="H35">
        <v>9308.4999999999891</v>
      </c>
      <c r="I35">
        <v>9308.4999999999891</v>
      </c>
      <c r="J35">
        <v>9308.4999999999891</v>
      </c>
      <c r="K35">
        <v>9308.4999999999891</v>
      </c>
      <c r="L35">
        <v>9308.0349668212148</v>
      </c>
      <c r="M35">
        <v>9300.8907474704847</v>
      </c>
      <c r="N35">
        <v>9257.1456437909674</v>
      </c>
      <c r="O35">
        <v>9273.1642832767047</v>
      </c>
      <c r="P35">
        <v>9298.9649947211838</v>
      </c>
      <c r="Q35">
        <v>9308.457156488641</v>
      </c>
      <c r="R35">
        <v>9308.4999999999891</v>
      </c>
      <c r="S35">
        <v>9308.1598330437355</v>
      </c>
      <c r="T35">
        <v>9308.4999999999891</v>
      </c>
      <c r="U35">
        <v>9308.4999999999891</v>
      </c>
      <c r="V35">
        <v>9308.4114620620749</v>
      </c>
      <c r="W35">
        <v>9308.4999999999891</v>
      </c>
      <c r="X35">
        <v>9298.0303365303243</v>
      </c>
      <c r="Y35">
        <v>9261.0963272562549</v>
      </c>
      <c r="Z35">
        <v>9308.4999999999891</v>
      </c>
      <c r="AA35">
        <v>9308.4281952323654</v>
      </c>
      <c r="AB35">
        <v>9308.1378521800161</v>
      </c>
      <c r="AC35">
        <v>9308.4999999999891</v>
      </c>
      <c r="AD35">
        <v>9304.4050938176988</v>
      </c>
      <c r="AE35">
        <v>9308.4999999999891</v>
      </c>
      <c r="AF35" s="1">
        <v>9308.4999999999891</v>
      </c>
      <c r="AG35" s="1">
        <v>9308.2799572373151</v>
      </c>
      <c r="AH35" s="1">
        <v>9308.0168391506213</v>
      </c>
    </row>
    <row r="36" spans="1:34" x14ac:dyDescent="0.3">
      <c r="A36" s="89">
        <f ca="1">Exceedance!U36</f>
        <v>47119</v>
      </c>
      <c r="B36" s="1">
        <v>9308.3563230012351</v>
      </c>
      <c r="C36" s="1">
        <v>9308.3563230012351</v>
      </c>
      <c r="D36" s="1">
        <v>9308.3563230012351</v>
      </c>
      <c r="E36" s="1">
        <v>9308.4999999999891</v>
      </c>
      <c r="F36" s="1">
        <v>9308.4005211430358</v>
      </c>
      <c r="G36" s="1">
        <v>9308.4999999999891</v>
      </c>
      <c r="H36" s="1">
        <v>9308.4999999999891</v>
      </c>
      <c r="I36" s="1">
        <v>9308.4999999999891</v>
      </c>
      <c r="J36" s="1">
        <v>9308.1999157952232</v>
      </c>
      <c r="K36" s="1">
        <v>9308.4999999999891</v>
      </c>
      <c r="L36" s="1">
        <v>9307.36030456956</v>
      </c>
      <c r="M36" s="1">
        <v>9300.0022895271832</v>
      </c>
      <c r="N36" s="1">
        <v>9253.294363171437</v>
      </c>
      <c r="O36" s="1">
        <v>9271.6453086248384</v>
      </c>
      <c r="P36" s="1">
        <v>9298.0180914059165</v>
      </c>
      <c r="Q36" s="1">
        <v>9308.0514304700991</v>
      </c>
      <c r="R36" s="1">
        <v>9308.2528464704683</v>
      </c>
      <c r="S36" s="1">
        <v>9307.4629316679402</v>
      </c>
      <c r="T36" s="1">
        <v>9308.4999999999891</v>
      </c>
      <c r="U36" s="1">
        <v>9308.4925535796428</v>
      </c>
      <c r="V36" s="1">
        <v>9307.9762932849917</v>
      </c>
      <c r="W36" s="1">
        <v>9308.4999999999891</v>
      </c>
      <c r="X36" s="1">
        <v>9296.8152845131681</v>
      </c>
      <c r="Y36" s="1">
        <v>9259.2566029361606</v>
      </c>
      <c r="Z36" s="1">
        <v>9308.4999999999891</v>
      </c>
      <c r="AA36" s="1">
        <v>9308.1155026532942</v>
      </c>
      <c r="AB36" s="1">
        <v>9307.5027785414968</v>
      </c>
      <c r="AC36" s="1">
        <v>9308.4999999999891</v>
      </c>
      <c r="AD36" s="1">
        <v>9303.5207626846295</v>
      </c>
      <c r="AE36" s="1">
        <v>9308.4999999999891</v>
      </c>
      <c r="AF36" s="1">
        <v>9308.3205941420965</v>
      </c>
      <c r="AG36" s="1">
        <v>9307.821207470206</v>
      </c>
      <c r="AH36" s="1">
        <v>9307.3256277833771</v>
      </c>
    </row>
    <row r="37" spans="1:34" x14ac:dyDescent="0.3">
      <c r="A37" s="89">
        <f ca="1">Exceedance!U37</f>
        <v>47150</v>
      </c>
      <c r="B37" s="1">
        <v>9307.9999999999891</v>
      </c>
      <c r="C37" s="1">
        <v>9307.9999999999891</v>
      </c>
      <c r="D37" s="1">
        <v>9307.9999999999891</v>
      </c>
      <c r="E37" s="1">
        <v>9307.9999999999891</v>
      </c>
      <c r="F37" s="1">
        <v>9307.9999999999891</v>
      </c>
      <c r="G37" s="1">
        <v>9307.9999999999891</v>
      </c>
      <c r="H37" s="1">
        <v>9307.9999999999891</v>
      </c>
      <c r="I37" s="1">
        <v>9307.9999999999891</v>
      </c>
      <c r="J37" s="1">
        <v>9307.7401277938698</v>
      </c>
      <c r="K37" s="1">
        <v>9307.9999999999891</v>
      </c>
      <c r="L37" s="1">
        <v>9306.5843180449792</v>
      </c>
      <c r="M37" s="1">
        <v>9298.9793526057128</v>
      </c>
      <c r="N37" s="1">
        <v>9249.4495580868443</v>
      </c>
      <c r="O37" s="1">
        <v>9269.8630648461676</v>
      </c>
      <c r="P37" s="1">
        <v>9296.9457758231456</v>
      </c>
      <c r="Q37" s="1">
        <v>9307.4575163310365</v>
      </c>
      <c r="R37" s="1">
        <v>9307.838273049254</v>
      </c>
      <c r="S37" s="1">
        <v>9306.6134366514052</v>
      </c>
      <c r="T37" s="1">
        <v>9307.9999999999891</v>
      </c>
      <c r="U37" s="1">
        <v>9307.9999999999891</v>
      </c>
      <c r="V37" s="1">
        <v>9307.3633867102308</v>
      </c>
      <c r="W37" s="1">
        <v>9307.9999999999891</v>
      </c>
      <c r="X37" s="1">
        <v>9295.5554175974175</v>
      </c>
      <c r="Y37" s="1">
        <v>9257.0370334787331</v>
      </c>
      <c r="Z37" s="1">
        <v>9307.9999999999891</v>
      </c>
      <c r="AA37" s="1">
        <v>9307.7423583818399</v>
      </c>
      <c r="AB37" s="1">
        <v>9306.7575004938062</v>
      </c>
      <c r="AC37" s="1">
        <v>9307.9999999999891</v>
      </c>
      <c r="AD37" s="1">
        <v>9302.5499193255855</v>
      </c>
      <c r="AE37" s="1">
        <v>9307.9999999999891</v>
      </c>
      <c r="AF37" s="1">
        <v>9307.9336794811643</v>
      </c>
      <c r="AG37" s="1">
        <v>9307.2796083139492</v>
      </c>
      <c r="AH37" s="1">
        <v>9306.5439206939845</v>
      </c>
    </row>
    <row r="38" spans="1:34" x14ac:dyDescent="0.3">
      <c r="A38" s="89">
        <f ca="1">Exceedance!U38</f>
        <v>47178</v>
      </c>
      <c r="B38" s="1">
        <v>9306.4999999999909</v>
      </c>
      <c r="C38" s="1">
        <v>9306.4999999999909</v>
      </c>
      <c r="D38" s="1">
        <v>9306.4999999999909</v>
      </c>
      <c r="E38" s="1">
        <v>9306.4999999999909</v>
      </c>
      <c r="F38" s="1">
        <v>9306.4999999999909</v>
      </c>
      <c r="G38" s="1">
        <v>9306.4999999999909</v>
      </c>
      <c r="H38" s="1">
        <v>9306.4999999999909</v>
      </c>
      <c r="I38" s="1">
        <v>9306.4999999999909</v>
      </c>
      <c r="J38" s="1">
        <v>9306.4999999999909</v>
      </c>
      <c r="K38" s="1">
        <v>9306.4999999999909</v>
      </c>
      <c r="L38" s="1">
        <v>9305.8115670392799</v>
      </c>
      <c r="M38" s="1">
        <v>9297.7511046656509</v>
      </c>
      <c r="N38" s="1">
        <v>9245.6756877254338</v>
      </c>
      <c r="O38" s="1">
        <v>9270.2685356957463</v>
      </c>
      <c r="P38" s="1">
        <v>9295.661836927733</v>
      </c>
      <c r="Q38" s="1">
        <v>9306.4999999999909</v>
      </c>
      <c r="R38" s="1">
        <v>9306.4999999999909</v>
      </c>
      <c r="S38" s="1">
        <v>9305.4737639768173</v>
      </c>
      <c r="T38" s="1">
        <v>9306.4999999999909</v>
      </c>
      <c r="U38" s="1">
        <v>9306.4999999999909</v>
      </c>
      <c r="V38" s="1">
        <v>9306.4999999999909</v>
      </c>
      <c r="W38" s="1">
        <v>9306.4999999999909</v>
      </c>
      <c r="X38" s="1">
        <v>9294.0587847052993</v>
      </c>
      <c r="Y38" s="1">
        <v>9253.8601365584473</v>
      </c>
      <c r="Z38" s="1">
        <v>9306.4999999999909</v>
      </c>
      <c r="AA38" s="1">
        <v>9306.4999999999909</v>
      </c>
      <c r="AB38" s="1">
        <v>9306.4999999999909</v>
      </c>
      <c r="AC38" s="1">
        <v>9306.4999999999909</v>
      </c>
      <c r="AD38" s="1">
        <v>9301.2701364547356</v>
      </c>
      <c r="AE38" s="1">
        <v>9306.4999999999909</v>
      </c>
      <c r="AF38" s="1">
        <v>9306.4999999999909</v>
      </c>
      <c r="AG38" s="1">
        <v>9306.4999999999909</v>
      </c>
      <c r="AH38" s="1">
        <v>9305.8296405381752</v>
      </c>
    </row>
    <row r="39" spans="1:34" x14ac:dyDescent="0.3">
      <c r="A39" s="89">
        <f ca="1">Exceedance!U39</f>
        <v>47209</v>
      </c>
      <c r="B39" s="1">
        <v>9305.9999999999909</v>
      </c>
      <c r="C39" s="1">
        <v>9305.9999999999909</v>
      </c>
      <c r="D39" s="1">
        <v>9305.9999999999909</v>
      </c>
      <c r="E39" s="1">
        <v>9305.9999999999909</v>
      </c>
      <c r="F39" s="1">
        <v>9305.9999999999909</v>
      </c>
      <c r="G39" s="1">
        <v>9305.9999999999909</v>
      </c>
      <c r="H39" s="1">
        <v>9305.9999999999909</v>
      </c>
      <c r="I39" s="1">
        <v>9305.9999999999909</v>
      </c>
      <c r="J39" s="1">
        <v>9305.9999999999909</v>
      </c>
      <c r="K39" s="1">
        <v>9305.9999999999909</v>
      </c>
      <c r="L39" s="1">
        <v>9305.9999999999909</v>
      </c>
      <c r="M39" s="1">
        <v>9300.06355300205</v>
      </c>
      <c r="N39" s="1">
        <v>9248.8557671500821</v>
      </c>
      <c r="O39" s="1">
        <v>9277.2133433152776</v>
      </c>
      <c r="P39" s="1">
        <v>9297.2338303195065</v>
      </c>
      <c r="Q39" s="1">
        <v>9305.9999999999909</v>
      </c>
      <c r="R39" s="1">
        <v>9305.9999999999909</v>
      </c>
      <c r="S39" s="1">
        <v>9304.9709728345861</v>
      </c>
      <c r="T39" s="1">
        <v>9305.9999999999909</v>
      </c>
      <c r="U39" s="1">
        <v>9305.9999999999909</v>
      </c>
      <c r="V39" s="1">
        <v>9305.9999999999909</v>
      </c>
      <c r="W39" s="1">
        <v>9305.9999999999909</v>
      </c>
      <c r="X39" s="1">
        <v>9294.3694386585594</v>
      </c>
      <c r="Y39" s="1">
        <v>9255.5649737707772</v>
      </c>
      <c r="Z39" s="1">
        <v>9305.9999999999909</v>
      </c>
      <c r="AA39" s="1">
        <v>9305.9999999999909</v>
      </c>
      <c r="AB39" s="1">
        <v>9305.9999999999909</v>
      </c>
      <c r="AC39" s="1">
        <v>9305.9999999999909</v>
      </c>
      <c r="AD39" s="1">
        <v>9302.9062336752122</v>
      </c>
      <c r="AE39" s="1">
        <v>9305.9999999999909</v>
      </c>
      <c r="AF39" s="1">
        <v>9305.9999999999909</v>
      </c>
      <c r="AG39" s="1">
        <v>9305.9999999999909</v>
      </c>
      <c r="AH39" s="1">
        <v>9305.9999999999909</v>
      </c>
    </row>
    <row r="40" spans="1:34" x14ac:dyDescent="0.3">
      <c r="A40" s="89">
        <f ca="1">Exceedance!U40</f>
        <v>47239</v>
      </c>
      <c r="B40" s="1">
        <v>9315.4999999999891</v>
      </c>
      <c r="C40" s="1">
        <v>9315.4999999999891</v>
      </c>
      <c r="D40" s="1">
        <v>9315.4999999999891</v>
      </c>
      <c r="E40" s="1">
        <v>9315.4999999999891</v>
      </c>
      <c r="F40" s="1">
        <v>9315.4999999999891</v>
      </c>
      <c r="G40" s="1">
        <v>9315.4999999999891</v>
      </c>
      <c r="H40" s="1">
        <v>9315.4999999999891</v>
      </c>
      <c r="I40" s="1">
        <v>9315.4999999999891</v>
      </c>
      <c r="J40" s="1">
        <v>9315.4999999999891</v>
      </c>
      <c r="K40" s="1">
        <v>9315.4999999999891</v>
      </c>
      <c r="L40" s="1">
        <v>9315.4999999999891</v>
      </c>
      <c r="M40" s="1">
        <v>9307.0780588723483</v>
      </c>
      <c r="N40" s="1">
        <v>9271.7959012540123</v>
      </c>
      <c r="O40" s="1">
        <v>9296.3294677206268</v>
      </c>
      <c r="P40" s="1">
        <v>9308.9967891516517</v>
      </c>
      <c r="Q40" s="1">
        <v>9315.4999999999891</v>
      </c>
      <c r="R40" s="1">
        <v>9315.4999999999891</v>
      </c>
      <c r="S40" s="1">
        <v>9315.4999999999891</v>
      </c>
      <c r="T40" s="1">
        <v>9315.4999999999891</v>
      </c>
      <c r="U40" s="1">
        <v>9312.2138720523726</v>
      </c>
      <c r="V40" s="1">
        <v>9314.4848233477696</v>
      </c>
      <c r="W40" s="1">
        <v>9315.4999999999891</v>
      </c>
      <c r="X40" s="1">
        <v>9301.0762326787917</v>
      </c>
      <c r="Y40" s="1">
        <v>9283.5768025314355</v>
      </c>
      <c r="Z40" s="1">
        <v>9313.9542098106303</v>
      </c>
      <c r="AA40" s="1">
        <v>9312.1852163433596</v>
      </c>
      <c r="AB40" s="1">
        <v>9315.4999999999891</v>
      </c>
      <c r="AC40" s="1">
        <v>9315.4999999999891</v>
      </c>
      <c r="AD40" s="1">
        <v>9311.6453275014173</v>
      </c>
      <c r="AE40" s="1">
        <v>9315.4999999999891</v>
      </c>
      <c r="AF40" s="1">
        <v>9314.7095406631925</v>
      </c>
      <c r="AG40" s="1">
        <v>9315.4999999999891</v>
      </c>
      <c r="AH40" s="1">
        <v>9315.4999999999891</v>
      </c>
    </row>
    <row r="41" spans="1:34" x14ac:dyDescent="0.3">
      <c r="A41" s="89">
        <f ca="1">Exceedance!U41</f>
        <v>47270</v>
      </c>
      <c r="B41" s="1">
        <v>9327.9999999999891</v>
      </c>
      <c r="C41" s="1">
        <v>9327.9999999999891</v>
      </c>
      <c r="D41" s="1">
        <v>9327.9999999999891</v>
      </c>
      <c r="E41" s="1">
        <v>9327.9999999999891</v>
      </c>
      <c r="F41" s="1">
        <v>9327.9999999999891</v>
      </c>
      <c r="G41" s="1">
        <v>9327.9999999999891</v>
      </c>
      <c r="H41" s="1">
        <v>9327.9999999999891</v>
      </c>
      <c r="I41" s="1">
        <v>9324.8084863777367</v>
      </c>
      <c r="J41" s="1">
        <v>9327.9999999999891</v>
      </c>
      <c r="K41" s="1">
        <v>9321.5507022720376</v>
      </c>
      <c r="L41" s="1">
        <v>9321.7236892213186</v>
      </c>
      <c r="M41" s="1">
        <v>9305.6514613055224</v>
      </c>
      <c r="N41" s="1">
        <v>9291.7967375421522</v>
      </c>
      <c r="O41" s="1">
        <v>9301.6858384930765</v>
      </c>
      <c r="P41" s="1">
        <v>9321.0829280759044</v>
      </c>
      <c r="Q41" s="1">
        <v>9326.9410389382374</v>
      </c>
      <c r="R41" s="1">
        <v>9322.7289346789403</v>
      </c>
      <c r="S41" s="1">
        <v>9327.9999999999891</v>
      </c>
      <c r="T41" s="1">
        <v>9327.9999999999891</v>
      </c>
      <c r="U41" s="1">
        <v>9327.0642052925214</v>
      </c>
      <c r="V41" s="1">
        <v>9327.9999999999891</v>
      </c>
      <c r="W41" s="1">
        <v>9313.5965816682419</v>
      </c>
      <c r="X41" s="1">
        <v>9310.9158579925843</v>
      </c>
      <c r="Y41" s="1">
        <v>9311.1402325914405</v>
      </c>
      <c r="Z41" s="1">
        <v>9327.9999999999891</v>
      </c>
      <c r="AA41" s="1">
        <v>9327.2750577449297</v>
      </c>
      <c r="AB41" s="1">
        <v>9327.9999999999891</v>
      </c>
      <c r="AC41" s="1">
        <v>9317.3797810802953</v>
      </c>
      <c r="AD41" s="1">
        <v>9327.9999999999891</v>
      </c>
      <c r="AE41" s="1">
        <v>9325.586757591238</v>
      </c>
      <c r="AF41" s="1">
        <v>9327.9999999999891</v>
      </c>
      <c r="AG41" s="1">
        <v>9322.0160616476969</v>
      </c>
      <c r="AH41" s="1">
        <v>9327.9999999999891</v>
      </c>
    </row>
    <row r="42" spans="1:34" x14ac:dyDescent="0.3">
      <c r="A42" s="89">
        <f ca="1">Exceedance!U42</f>
        <v>47300</v>
      </c>
      <c r="B42" s="1">
        <v>9326.4999999999909</v>
      </c>
      <c r="C42" s="1">
        <v>9326.4999999999909</v>
      </c>
      <c r="D42" s="1">
        <v>9326.4999999999909</v>
      </c>
      <c r="E42" s="1">
        <v>9326.4999999999909</v>
      </c>
      <c r="F42" s="1">
        <v>9326.4999999999909</v>
      </c>
      <c r="G42" s="1">
        <v>9326.4999999999909</v>
      </c>
      <c r="H42" s="1">
        <v>9326.4999999999909</v>
      </c>
      <c r="I42" s="1">
        <v>9325.0655806834111</v>
      </c>
      <c r="J42" s="1">
        <v>9326.4999999999909</v>
      </c>
      <c r="K42" s="1">
        <v>9319.051521247462</v>
      </c>
      <c r="L42" s="1">
        <v>9318.8890161746385</v>
      </c>
      <c r="M42" s="1">
        <v>9299.1378628519196</v>
      </c>
      <c r="N42" s="1">
        <v>9288.8196919699512</v>
      </c>
      <c r="O42" s="1">
        <v>9297.0322969061453</v>
      </c>
      <c r="P42" s="1">
        <v>9320.9380590385463</v>
      </c>
      <c r="Q42" s="1">
        <v>9325.5599866486227</v>
      </c>
      <c r="R42" s="1">
        <v>9320.7661745961595</v>
      </c>
      <c r="S42" s="1">
        <v>9326.4999999999909</v>
      </c>
      <c r="T42" s="1">
        <v>9326.4999999999909</v>
      </c>
      <c r="U42" s="1">
        <v>9326.3132973883858</v>
      </c>
      <c r="V42" s="1">
        <v>9326.4999999999909</v>
      </c>
      <c r="W42" s="1">
        <v>9308.5753589844389</v>
      </c>
      <c r="X42" s="1">
        <v>9308.8846712456871</v>
      </c>
      <c r="Y42" s="1">
        <v>9312.7961008175444</v>
      </c>
      <c r="Z42" s="1">
        <v>9326.4999999999909</v>
      </c>
      <c r="AA42" s="1">
        <v>9326.4999999999909</v>
      </c>
      <c r="AB42" s="1">
        <v>9326.4999999999909</v>
      </c>
      <c r="AC42" s="1">
        <v>9313.1660225712567</v>
      </c>
      <c r="AD42" s="1">
        <v>9326.4999999999909</v>
      </c>
      <c r="AE42" s="1">
        <v>9323.9657930990106</v>
      </c>
      <c r="AF42" s="1">
        <v>9326.4999999999909</v>
      </c>
      <c r="AG42" s="1">
        <v>9320.7492983372449</v>
      </c>
      <c r="AH42" s="1">
        <v>9326.4999999999909</v>
      </c>
    </row>
    <row r="43" spans="1:34" x14ac:dyDescent="0.3">
      <c r="A43" s="89">
        <f ca="1">Exceedance!U43</f>
        <v>47331</v>
      </c>
      <c r="B43" s="1">
        <v>9319.9999999999891</v>
      </c>
      <c r="C43" s="1">
        <v>9319.9999999999891</v>
      </c>
      <c r="D43" s="1">
        <v>9319.9999999999891</v>
      </c>
      <c r="E43" s="1">
        <v>9319.9999999999891</v>
      </c>
      <c r="F43" s="1">
        <v>9319.9999999999891</v>
      </c>
      <c r="G43" s="1">
        <v>9319.9999999999891</v>
      </c>
      <c r="H43" s="1">
        <v>9319.9999999999891</v>
      </c>
      <c r="I43" s="1">
        <v>9319.9999999999891</v>
      </c>
      <c r="J43" s="1">
        <v>9319.9999999999891</v>
      </c>
      <c r="K43" s="1">
        <v>9316.0980482675113</v>
      </c>
      <c r="L43" s="1">
        <v>9315.8902490457695</v>
      </c>
      <c r="M43" s="1">
        <v>9292.7710013035849</v>
      </c>
      <c r="N43" s="1">
        <v>9283.2883791919867</v>
      </c>
      <c r="O43" s="1">
        <v>9291.8477903101011</v>
      </c>
      <c r="P43" s="1">
        <v>9319.0529633240913</v>
      </c>
      <c r="Q43" s="1">
        <v>9319.9999999999891</v>
      </c>
      <c r="R43" s="1">
        <v>9318.0590532671558</v>
      </c>
      <c r="S43" s="1">
        <v>9319.9999999999891</v>
      </c>
      <c r="T43" s="1">
        <v>9319.9999999999891</v>
      </c>
      <c r="U43" s="1">
        <v>9319.9999999999891</v>
      </c>
      <c r="V43" s="1">
        <v>9319.9999999999891</v>
      </c>
      <c r="W43" s="1">
        <v>9304.0086239703451</v>
      </c>
      <c r="X43" s="1">
        <v>9305.7977341574588</v>
      </c>
      <c r="Y43" s="1">
        <v>9311.1492539481224</v>
      </c>
      <c r="Z43" s="1">
        <v>9319.9999999999891</v>
      </c>
      <c r="AA43" s="1">
        <v>9319.9999999999891</v>
      </c>
      <c r="AB43" s="1">
        <v>9319.9999999999891</v>
      </c>
      <c r="AC43" s="1">
        <v>9309.0429963988827</v>
      </c>
      <c r="AD43" s="1">
        <v>9319.9999999999891</v>
      </c>
      <c r="AE43" s="1">
        <v>9319.9999999999891</v>
      </c>
      <c r="AF43" s="1">
        <v>9319.9999999999891</v>
      </c>
      <c r="AG43" s="1">
        <v>9318.7342294343198</v>
      </c>
      <c r="AH43" s="1">
        <v>9319.9999999999891</v>
      </c>
    </row>
    <row r="44" spans="1:34" x14ac:dyDescent="0.3">
      <c r="A44" s="89">
        <f ca="1">Exceedance!U44</f>
        <v>47362</v>
      </c>
      <c r="B44" s="1">
        <v>9311.4999999999891</v>
      </c>
      <c r="C44" s="1">
        <v>9311.4999999999891</v>
      </c>
      <c r="D44" s="1">
        <v>9311.4999999999891</v>
      </c>
      <c r="E44" s="1">
        <v>9311.4999999999891</v>
      </c>
      <c r="F44" s="1">
        <v>9311.4999999999891</v>
      </c>
      <c r="G44" s="1">
        <v>9311.4999999999891</v>
      </c>
      <c r="H44" s="1">
        <v>9311.4999999999891</v>
      </c>
      <c r="I44" s="1">
        <v>9311.4999999999891</v>
      </c>
      <c r="J44" s="1">
        <v>9311.4999999999891</v>
      </c>
      <c r="K44" s="1">
        <v>9311.4999999999891</v>
      </c>
      <c r="L44" s="1">
        <v>9311.4999999999891</v>
      </c>
      <c r="M44" s="1">
        <v>9288.0708102525587</v>
      </c>
      <c r="N44" s="1">
        <v>9281.5592885804144</v>
      </c>
      <c r="O44" s="1">
        <v>9288.1948876945225</v>
      </c>
      <c r="P44" s="1">
        <v>9311.4999999999891</v>
      </c>
      <c r="Q44" s="1">
        <v>9311.4999999999891</v>
      </c>
      <c r="R44" s="1">
        <v>9311.4999999999891</v>
      </c>
      <c r="S44" s="1">
        <v>9311.4999999999891</v>
      </c>
      <c r="T44" s="1">
        <v>9311.4999999999891</v>
      </c>
      <c r="U44" s="1">
        <v>9311.4999999999891</v>
      </c>
      <c r="V44" s="1">
        <v>9311.4999999999891</v>
      </c>
      <c r="W44" s="1">
        <v>9301.0750257517484</v>
      </c>
      <c r="X44" s="1">
        <v>9304.1764888362031</v>
      </c>
      <c r="Y44" s="1">
        <v>9311.2935392358977</v>
      </c>
      <c r="Z44" s="1">
        <v>9311.4999999999891</v>
      </c>
      <c r="AA44" s="1">
        <v>9311.4999999999891</v>
      </c>
      <c r="AB44" s="1">
        <v>9311.4999999999891</v>
      </c>
      <c r="AC44" s="1">
        <v>9306.2961250880307</v>
      </c>
      <c r="AD44" s="1">
        <v>9311.4999999999891</v>
      </c>
      <c r="AE44" s="1">
        <v>9311.4999999999891</v>
      </c>
      <c r="AF44" s="1">
        <v>9311.4999999999891</v>
      </c>
      <c r="AG44" s="1">
        <v>9311.4999999999891</v>
      </c>
      <c r="AH44" s="1">
        <v>9311.4999999999891</v>
      </c>
    </row>
    <row r="45" spans="1:34" x14ac:dyDescent="0.3">
      <c r="A45" s="89">
        <f ca="1">Exceedance!U45</f>
        <v>47392</v>
      </c>
      <c r="B45" s="1">
        <v>9309.9999999999909</v>
      </c>
      <c r="C45" s="1">
        <v>9309.9999999999909</v>
      </c>
      <c r="D45" s="1">
        <v>9309.9999999999909</v>
      </c>
      <c r="E45" s="1">
        <v>9309.9999999999909</v>
      </c>
      <c r="F45" s="1">
        <v>9309.9999999999909</v>
      </c>
      <c r="G45" s="1">
        <v>9309.9999999999909</v>
      </c>
      <c r="H45" s="1">
        <v>9309.9999999999909</v>
      </c>
      <c r="I45" s="1">
        <v>9309.9999999999909</v>
      </c>
      <c r="J45" s="1">
        <v>9309.9999999999909</v>
      </c>
      <c r="K45" s="1">
        <v>9309.9999999999909</v>
      </c>
      <c r="L45" s="1">
        <v>9309.9999999999909</v>
      </c>
      <c r="M45" s="1">
        <v>9286.4892316432852</v>
      </c>
      <c r="N45" s="1">
        <v>9280.7803423653077</v>
      </c>
      <c r="O45" s="1">
        <v>9287.1207723197022</v>
      </c>
      <c r="P45" s="1">
        <v>9309.9999999999909</v>
      </c>
      <c r="Q45" s="1">
        <v>9309.9999999999909</v>
      </c>
      <c r="R45" s="1">
        <v>9309.9999999999909</v>
      </c>
      <c r="S45" s="1">
        <v>9309.9999999999909</v>
      </c>
      <c r="T45" s="1">
        <v>9309.9999999999909</v>
      </c>
      <c r="U45" s="1">
        <v>9309.9999999999909</v>
      </c>
      <c r="V45" s="1">
        <v>9309.9999999999909</v>
      </c>
      <c r="W45" s="1">
        <v>9299.7503661215542</v>
      </c>
      <c r="X45" s="1">
        <v>9304.7056182026299</v>
      </c>
      <c r="Y45" s="1">
        <v>9309.9999999999909</v>
      </c>
      <c r="Z45" s="1">
        <v>9309.9999999999909</v>
      </c>
      <c r="AA45" s="1">
        <v>9309.9999999999909</v>
      </c>
      <c r="AB45" s="1">
        <v>9309.9999999999909</v>
      </c>
      <c r="AC45" s="1">
        <v>9305.3391994125595</v>
      </c>
      <c r="AD45" s="1">
        <v>9309.9999999999909</v>
      </c>
      <c r="AE45" s="1">
        <v>9309.9999999999909</v>
      </c>
      <c r="AF45" s="1">
        <v>9309.9999999999909</v>
      </c>
      <c r="AG45" s="1">
        <v>9309.9999999999909</v>
      </c>
      <c r="AH45" s="1">
        <v>9309.9999999999909</v>
      </c>
    </row>
    <row r="46" spans="1:34" x14ac:dyDescent="0.3">
      <c r="A46" s="89">
        <f ca="1">Exceedance!U46</f>
        <v>47423</v>
      </c>
      <c r="B46" s="1">
        <v>9308.4999999999891</v>
      </c>
      <c r="C46" s="1">
        <v>9308.4999999999891</v>
      </c>
      <c r="D46" s="1">
        <v>9308.4999999999891</v>
      </c>
      <c r="E46" s="1">
        <v>9308.4999999999891</v>
      </c>
      <c r="F46" s="1">
        <v>9308.4999999999891</v>
      </c>
      <c r="G46" s="1">
        <v>9308.4999999999891</v>
      </c>
      <c r="H46" s="1">
        <v>9308.4999999999891</v>
      </c>
      <c r="I46" s="1">
        <v>9308.4999999999891</v>
      </c>
      <c r="J46" s="1">
        <v>9308.4999999999891</v>
      </c>
      <c r="K46" s="1">
        <v>9308.4999999999891</v>
      </c>
      <c r="L46" s="1">
        <v>9308.4999999999891</v>
      </c>
      <c r="M46" s="1">
        <v>9285.2037964644405</v>
      </c>
      <c r="N46" s="1">
        <v>9280.5356624286924</v>
      </c>
      <c r="O46" s="1">
        <v>9286.9713837913623</v>
      </c>
      <c r="P46" s="1">
        <v>9308.4999999999891</v>
      </c>
      <c r="Q46" s="1">
        <v>9308.4999999999891</v>
      </c>
      <c r="R46" s="1">
        <v>9308.4999999999891</v>
      </c>
      <c r="S46" s="1">
        <v>9308.4999999999891</v>
      </c>
      <c r="T46" s="1">
        <v>9308.4999999999891</v>
      </c>
      <c r="U46" s="1">
        <v>9308.4999999999891</v>
      </c>
      <c r="V46" s="1">
        <v>9308.4999999999891</v>
      </c>
      <c r="W46" s="1">
        <v>9299.1783522958776</v>
      </c>
      <c r="X46" s="1">
        <v>9304.8847092828437</v>
      </c>
      <c r="Y46" s="1">
        <v>9308.4999999999891</v>
      </c>
      <c r="Z46" s="1">
        <v>9308.4999999999891</v>
      </c>
      <c r="AA46" s="1">
        <v>9308.4999999999891</v>
      </c>
      <c r="AB46" s="1">
        <v>9308.4999999999891</v>
      </c>
      <c r="AC46" s="1">
        <v>9305.2562806566784</v>
      </c>
      <c r="AD46" s="1">
        <v>9308.4999999999891</v>
      </c>
      <c r="AE46" s="1">
        <v>9308.4999999999891</v>
      </c>
      <c r="AF46" s="1">
        <v>9308.4999999999891</v>
      </c>
      <c r="AG46" s="1">
        <v>9308.4999999999891</v>
      </c>
      <c r="AH46" s="1">
        <v>9308.4999999999891</v>
      </c>
    </row>
    <row r="47" spans="1:34" x14ac:dyDescent="0.3">
      <c r="A47" s="89">
        <f ca="1">Exceedance!U47</f>
        <v>47453</v>
      </c>
      <c r="B47" s="1">
        <v>9308.1055273804304</v>
      </c>
      <c r="C47" s="1">
        <v>9308.1055273804304</v>
      </c>
      <c r="D47" s="1">
        <v>9308.1055273804304</v>
      </c>
      <c r="E47" s="1">
        <v>9308.4999999999891</v>
      </c>
      <c r="F47" s="1">
        <v>9308.4999999999891</v>
      </c>
      <c r="G47" s="1">
        <v>9308.4999999999891</v>
      </c>
      <c r="H47" s="1">
        <v>9308.4999999999891</v>
      </c>
      <c r="I47" s="1">
        <v>9308.4999999999891</v>
      </c>
      <c r="J47" s="1">
        <v>9308.4999999999891</v>
      </c>
      <c r="K47" s="1">
        <v>9308.0569789926521</v>
      </c>
      <c r="L47" s="1">
        <v>9308.0602160766866</v>
      </c>
      <c r="M47" s="1">
        <v>9283.3593631112926</v>
      </c>
      <c r="N47" s="1">
        <v>9279.6999654437768</v>
      </c>
      <c r="O47" s="1">
        <v>9286.0956254436351</v>
      </c>
      <c r="P47" s="1">
        <v>9308.4944843300618</v>
      </c>
      <c r="Q47" s="1">
        <v>9308.4999999999891</v>
      </c>
      <c r="R47" s="1">
        <v>9308.1779349315038</v>
      </c>
      <c r="S47" s="1">
        <v>9308.4999999999891</v>
      </c>
      <c r="T47" s="1">
        <v>9308.4999999999891</v>
      </c>
      <c r="U47" s="1">
        <v>9308.4999999999891</v>
      </c>
      <c r="V47" s="1">
        <v>9308.4999999999891</v>
      </c>
      <c r="W47" s="1">
        <v>9298.2375095941243</v>
      </c>
      <c r="X47" s="1">
        <v>9304.5026505671649</v>
      </c>
      <c r="Y47" s="1">
        <v>9308.4999999999891</v>
      </c>
      <c r="Z47" s="1">
        <v>9308.4352746505665</v>
      </c>
      <c r="AA47" s="1">
        <v>9308.1940973312976</v>
      </c>
      <c r="AB47" s="1">
        <v>9308.4999999999891</v>
      </c>
      <c r="AC47" s="1">
        <v>9304.640850582422</v>
      </c>
      <c r="AD47" s="1">
        <v>9308.4999999999891</v>
      </c>
      <c r="AE47" s="1">
        <v>9308.4999999999891</v>
      </c>
      <c r="AF47" s="1">
        <v>9308.3502447802312</v>
      </c>
      <c r="AG47" s="1">
        <v>9308.0382039052511</v>
      </c>
      <c r="AH47" s="1">
        <v>9308.4999999999891</v>
      </c>
    </row>
    <row r="48" spans="1:34" x14ac:dyDescent="0.3">
      <c r="A48" s="89">
        <f ca="1">Exceedance!U48</f>
        <v>47484</v>
      </c>
      <c r="B48" s="1">
        <v>9308.3563230012351</v>
      </c>
      <c r="C48" s="1">
        <v>9308.3563230012351</v>
      </c>
      <c r="D48" s="1">
        <v>9308.3563230012351</v>
      </c>
      <c r="E48" s="1">
        <v>9308.4024518934548</v>
      </c>
      <c r="F48" s="1">
        <v>9308.4999999999891</v>
      </c>
      <c r="G48" s="1">
        <v>9308.4999999999891</v>
      </c>
      <c r="H48" s="1">
        <v>9308.4999999999891</v>
      </c>
      <c r="I48" s="1">
        <v>9308.255428448263</v>
      </c>
      <c r="J48" s="1">
        <v>9308.4999999999891</v>
      </c>
      <c r="K48" s="1">
        <v>9307.4028284471915</v>
      </c>
      <c r="L48" s="1">
        <v>9307.3288991783011</v>
      </c>
      <c r="M48" s="1">
        <v>9281.183870859737</v>
      </c>
      <c r="N48" s="1">
        <v>9278.3864128741134</v>
      </c>
      <c r="O48" s="1">
        <v>9284.8444685760151</v>
      </c>
      <c r="P48" s="1">
        <v>9308.1135631653196</v>
      </c>
      <c r="Q48" s="1">
        <v>9308.2638198760978</v>
      </c>
      <c r="R48" s="1">
        <v>9307.497556349459</v>
      </c>
      <c r="S48" s="1">
        <v>9308.4999999999891</v>
      </c>
      <c r="T48" s="1">
        <v>9308.4999999999891</v>
      </c>
      <c r="U48" s="1">
        <v>9308.1546610758032</v>
      </c>
      <c r="V48" s="1">
        <v>9308.4999999999891</v>
      </c>
      <c r="W48" s="1">
        <v>9297.0475965435289</v>
      </c>
      <c r="X48" s="1">
        <v>9303.8660104415922</v>
      </c>
      <c r="Y48" s="1">
        <v>9308.4999999999891</v>
      </c>
      <c r="Z48" s="1">
        <v>9308.1290790691219</v>
      </c>
      <c r="AA48" s="1">
        <v>9307.6110456585357</v>
      </c>
      <c r="AB48" s="1">
        <v>9308.4999999999891</v>
      </c>
      <c r="AC48" s="1">
        <v>9303.7813026677832</v>
      </c>
      <c r="AD48" s="1">
        <v>9308.4999999999891</v>
      </c>
      <c r="AE48" s="1">
        <v>9308.3263953539063</v>
      </c>
      <c r="AF48" s="1">
        <v>9307.9535984334816</v>
      </c>
      <c r="AG48" s="1">
        <v>9307.3668473594062</v>
      </c>
      <c r="AH48" s="1">
        <v>9308.4999999999891</v>
      </c>
    </row>
    <row r="49" spans="1:34" x14ac:dyDescent="0.3">
      <c r="A49" s="89">
        <f ca="1">Exceedance!U49</f>
        <v>47515</v>
      </c>
      <c r="B49" s="1">
        <v>9307.9999999999891</v>
      </c>
      <c r="C49" s="1">
        <v>9307.9999999999891</v>
      </c>
      <c r="D49" s="1">
        <v>9307.9999999999891</v>
      </c>
      <c r="E49" s="1">
        <v>9307.9999999999891</v>
      </c>
      <c r="F49" s="1">
        <v>9307.9999999999891</v>
      </c>
      <c r="G49" s="1">
        <v>9307.9999999999891</v>
      </c>
      <c r="H49" s="1">
        <v>9307.9999999999891</v>
      </c>
      <c r="I49" s="1">
        <v>9307.8421691531494</v>
      </c>
      <c r="J49" s="1">
        <v>9307.9999999999891</v>
      </c>
      <c r="K49" s="1">
        <v>9306.6445151411208</v>
      </c>
      <c r="L49" s="1">
        <v>9306.4703656217516</v>
      </c>
      <c r="M49" s="1">
        <v>9279.0716151202741</v>
      </c>
      <c r="N49" s="1">
        <v>9276.8502505368633</v>
      </c>
      <c r="O49" s="1">
        <v>9283.4160012826669</v>
      </c>
      <c r="P49" s="1">
        <v>9307.5391195354969</v>
      </c>
      <c r="Q49" s="1">
        <v>9307.8590522700324</v>
      </c>
      <c r="R49" s="1">
        <v>9306.6623687415977</v>
      </c>
      <c r="S49" s="1">
        <v>9307.9999999999891</v>
      </c>
      <c r="T49" s="1">
        <v>9307.9999999999891</v>
      </c>
      <c r="U49" s="1">
        <v>9307.6170903320635</v>
      </c>
      <c r="V49" s="1">
        <v>9307.9999999999891</v>
      </c>
      <c r="W49" s="1">
        <v>9295.8103907764362</v>
      </c>
      <c r="X49" s="1">
        <v>9303.0805783678297</v>
      </c>
      <c r="Y49" s="1">
        <v>9307.9999999999891</v>
      </c>
      <c r="Z49" s="1">
        <v>9307.761218943755</v>
      </c>
      <c r="AA49" s="1">
        <v>9306.9104932182981</v>
      </c>
      <c r="AB49" s="1">
        <v>9307.9999999999891</v>
      </c>
      <c r="AC49" s="1">
        <v>9302.8321089491237</v>
      </c>
      <c r="AD49" s="1">
        <v>9307.9999999999891</v>
      </c>
      <c r="AE49" s="1">
        <v>9307.9447026947546</v>
      </c>
      <c r="AF49" s="1">
        <v>9307.4647025856902</v>
      </c>
      <c r="AG49" s="1">
        <v>9306.6021954955486</v>
      </c>
      <c r="AH49" s="1">
        <v>9307.9999999999891</v>
      </c>
    </row>
    <row r="50" spans="1:34" x14ac:dyDescent="0.3">
      <c r="A50" s="89">
        <f ca="1">Exceedance!U50</f>
        <v>47543</v>
      </c>
      <c r="B50" s="1">
        <v>9306.4999999999909</v>
      </c>
      <c r="C50" s="1">
        <v>9306.4999999999909</v>
      </c>
      <c r="D50" s="1">
        <v>9306.4999999999909</v>
      </c>
      <c r="E50" s="1">
        <v>9306.4999999999909</v>
      </c>
      <c r="F50" s="1">
        <v>9306.4999999999909</v>
      </c>
      <c r="G50" s="1">
        <v>9306.4999999999909</v>
      </c>
      <c r="H50" s="1">
        <v>9306.4999999999909</v>
      </c>
      <c r="I50" s="1">
        <v>9306.4999999999909</v>
      </c>
      <c r="J50" s="1">
        <v>9306.4999999999909</v>
      </c>
      <c r="K50" s="1">
        <v>9305.8905549233423</v>
      </c>
      <c r="L50" s="1">
        <v>9305.4077529300721</v>
      </c>
      <c r="M50" s="1">
        <v>9277.0900282292223</v>
      </c>
      <c r="N50" s="1">
        <v>9277.2228653073616</v>
      </c>
      <c r="O50" s="1">
        <v>9281.6846623265501</v>
      </c>
      <c r="P50" s="1">
        <v>9306.4999999999909</v>
      </c>
      <c r="Q50" s="1">
        <v>9306.4999999999909</v>
      </c>
      <c r="R50" s="1">
        <v>9305.5376958773177</v>
      </c>
      <c r="S50" s="1">
        <v>9306.4999999999909</v>
      </c>
      <c r="T50" s="1">
        <v>9306.4999999999909</v>
      </c>
      <c r="U50" s="1">
        <v>9306.4999999999909</v>
      </c>
      <c r="V50" s="1">
        <v>9306.4999999999909</v>
      </c>
      <c r="W50" s="1">
        <v>9294.339718626823</v>
      </c>
      <c r="X50" s="1">
        <v>9301.9652613528069</v>
      </c>
      <c r="Y50" s="1">
        <v>9306.4999999999909</v>
      </c>
      <c r="Z50" s="1">
        <v>9306.4999999999909</v>
      </c>
      <c r="AA50" s="1">
        <v>9306.4999999999909</v>
      </c>
      <c r="AB50" s="1">
        <v>9306.4999999999909</v>
      </c>
      <c r="AC50" s="1">
        <v>9301.5769379593348</v>
      </c>
      <c r="AD50" s="1">
        <v>9306.4999999999909</v>
      </c>
      <c r="AE50" s="1">
        <v>9306.4999999999909</v>
      </c>
      <c r="AF50" s="1">
        <v>9306.4999999999909</v>
      </c>
      <c r="AG50" s="1">
        <v>9305.9059421161564</v>
      </c>
      <c r="AH50" s="1">
        <v>9306.4999999999909</v>
      </c>
    </row>
    <row r="51" spans="1:34" x14ac:dyDescent="0.3">
      <c r="A51" s="89">
        <f ca="1">Exceedance!U51</f>
        <v>47574</v>
      </c>
      <c r="B51" s="1">
        <v>9305.9999999999909</v>
      </c>
      <c r="C51" s="1">
        <v>9305.9999999999909</v>
      </c>
      <c r="D51" s="1">
        <v>9305.9999999999909</v>
      </c>
      <c r="E51" s="1">
        <v>9305.9999999999909</v>
      </c>
      <c r="F51" s="1">
        <v>9305.9999999999909</v>
      </c>
      <c r="G51" s="1">
        <v>9305.9999999999909</v>
      </c>
      <c r="H51" s="1">
        <v>9305.9999999999909</v>
      </c>
      <c r="I51" s="1">
        <v>9305.9999999999909</v>
      </c>
      <c r="J51" s="1">
        <v>9305.9999999999909</v>
      </c>
      <c r="K51" s="1">
        <v>9305.9999999999909</v>
      </c>
      <c r="L51" s="1">
        <v>9305.9999999999909</v>
      </c>
      <c r="M51" s="1">
        <v>9278.7945408668784</v>
      </c>
      <c r="N51" s="1">
        <v>9283.3445563426321</v>
      </c>
      <c r="O51" s="1">
        <v>9283.7795605060001</v>
      </c>
      <c r="P51" s="1">
        <v>9305.9999999999909</v>
      </c>
      <c r="Q51" s="1">
        <v>9305.9999999999909</v>
      </c>
      <c r="R51" s="1">
        <v>9305.0496408313884</v>
      </c>
      <c r="S51" s="1">
        <v>9305.9999999999909</v>
      </c>
      <c r="T51" s="1">
        <v>9305.9999999999909</v>
      </c>
      <c r="U51" s="1">
        <v>9305.9999999999909</v>
      </c>
      <c r="V51" s="1">
        <v>9305.9999999999909</v>
      </c>
      <c r="W51" s="1">
        <v>9294.6673458938258</v>
      </c>
      <c r="X51" s="1">
        <v>9302.6290194323301</v>
      </c>
      <c r="Y51" s="1">
        <v>9305.9999999999909</v>
      </c>
      <c r="Z51" s="1">
        <v>9305.9999999999909</v>
      </c>
      <c r="AA51" s="1">
        <v>9305.9999999999909</v>
      </c>
      <c r="AB51" s="1">
        <v>9305.9999999999909</v>
      </c>
      <c r="AC51" s="1">
        <v>9303.2265746945595</v>
      </c>
      <c r="AD51" s="1">
        <v>9305.9999999999909</v>
      </c>
      <c r="AE51" s="1">
        <v>9305.9999999999909</v>
      </c>
      <c r="AF51" s="1">
        <v>9305.9999999999909</v>
      </c>
      <c r="AG51" s="1">
        <v>9305.9999999999909</v>
      </c>
      <c r="AH51" s="1">
        <v>9305.9999999999909</v>
      </c>
    </row>
    <row r="52" spans="1:34" x14ac:dyDescent="0.3">
      <c r="A52" s="89">
        <f ca="1">Exceedance!U52</f>
        <v>47604</v>
      </c>
      <c r="B52" s="1">
        <v>9315.4999999999891</v>
      </c>
      <c r="C52" s="1">
        <v>9315.4999999999891</v>
      </c>
      <c r="D52" s="1">
        <v>9315.4999999999891</v>
      </c>
      <c r="E52" s="1">
        <v>9315.4999999999891</v>
      </c>
      <c r="F52" s="1">
        <v>9315.4999999999891</v>
      </c>
      <c r="G52" s="1">
        <v>9315.4999999999891</v>
      </c>
      <c r="H52" s="1">
        <v>9315.4999999999891</v>
      </c>
      <c r="I52" s="1">
        <v>9315.4999999999891</v>
      </c>
      <c r="J52" s="1">
        <v>9315.4999999999891</v>
      </c>
      <c r="K52" s="1">
        <v>9315.4999999999891</v>
      </c>
      <c r="L52" s="1">
        <v>9312.2351953130037</v>
      </c>
      <c r="M52" s="1">
        <v>9292.4686581358364</v>
      </c>
      <c r="N52" s="1">
        <v>9300.5376973255716</v>
      </c>
      <c r="O52" s="1">
        <v>9298.5144823593182</v>
      </c>
      <c r="P52" s="1">
        <v>9315.4999999999891</v>
      </c>
      <c r="Q52" s="1">
        <v>9315.4999999999891</v>
      </c>
      <c r="R52" s="1">
        <v>9315.4999999999891</v>
      </c>
      <c r="S52" s="1">
        <v>9315.4999999999891</v>
      </c>
      <c r="T52" s="1">
        <v>9311.6889343737803</v>
      </c>
      <c r="U52" s="1">
        <v>9314.6258617237945</v>
      </c>
      <c r="V52" s="1">
        <v>9315.4999999999891</v>
      </c>
      <c r="W52" s="1">
        <v>9301.3602798656957</v>
      </c>
      <c r="X52" s="1">
        <v>9315.0477402442266</v>
      </c>
      <c r="Y52" s="1">
        <v>9313.9476641396977</v>
      </c>
      <c r="Z52" s="1">
        <v>9312.1925378808828</v>
      </c>
      <c r="AA52" s="1">
        <v>9315.4999999999891</v>
      </c>
      <c r="AB52" s="1">
        <v>9315.4999999999891</v>
      </c>
      <c r="AC52" s="1">
        <v>9311.9543410678561</v>
      </c>
      <c r="AD52" s="1">
        <v>9315.4999999999891</v>
      </c>
      <c r="AE52" s="1">
        <v>9314.7107178262286</v>
      </c>
      <c r="AF52" s="1">
        <v>9315.4999999999891</v>
      </c>
      <c r="AG52" s="1">
        <v>9315.4999999999891</v>
      </c>
      <c r="AH52" s="1">
        <v>9315.4999999999891</v>
      </c>
    </row>
    <row r="53" spans="1:34" x14ac:dyDescent="0.3">
      <c r="A53" s="89">
        <f ca="1">Exceedance!U53</f>
        <v>47635</v>
      </c>
      <c r="B53" s="1">
        <v>9327.9999999999891</v>
      </c>
      <c r="C53" s="1">
        <v>9327.9999999999891</v>
      </c>
      <c r="D53" s="1">
        <v>9327.9999999999891</v>
      </c>
      <c r="E53" s="1">
        <v>9327.9999999999891</v>
      </c>
      <c r="F53" s="1">
        <v>9327.9999999999891</v>
      </c>
      <c r="G53" s="1">
        <v>9327.9999999999891</v>
      </c>
      <c r="H53" s="1">
        <v>9325.1189300772676</v>
      </c>
      <c r="I53" s="1">
        <v>9327.9999999999891</v>
      </c>
      <c r="J53" s="1">
        <v>9321.5895393182655</v>
      </c>
      <c r="K53" s="1">
        <v>9321.7376820096506</v>
      </c>
      <c r="L53" s="1">
        <v>9311.2274464122311</v>
      </c>
      <c r="M53" s="1">
        <v>9306.478527799718</v>
      </c>
      <c r="N53" s="1">
        <v>9305.5517360707763</v>
      </c>
      <c r="O53" s="1">
        <v>9312.3980165490393</v>
      </c>
      <c r="P53" s="1">
        <v>9327.200327615401</v>
      </c>
      <c r="Q53" s="1">
        <v>9322.7374484872726</v>
      </c>
      <c r="R53" s="1">
        <v>9327.9999999999891</v>
      </c>
      <c r="S53" s="1">
        <v>9327.9999999999891</v>
      </c>
      <c r="T53" s="1">
        <v>9326.8182965615179</v>
      </c>
      <c r="U53" s="1">
        <v>9327.9999999999891</v>
      </c>
      <c r="V53" s="1">
        <v>9313.6079386641159</v>
      </c>
      <c r="W53" s="1">
        <v>9311.1761398412473</v>
      </c>
      <c r="X53" s="1">
        <v>9327.9999999999891</v>
      </c>
      <c r="Y53" s="1">
        <v>9327.9999999999891</v>
      </c>
      <c r="Z53" s="1">
        <v>9327.2887307079109</v>
      </c>
      <c r="AA53" s="1">
        <v>9327.9999999999891</v>
      </c>
      <c r="AB53" s="1">
        <v>9317.6735981324709</v>
      </c>
      <c r="AC53" s="1">
        <v>9327.9999999999891</v>
      </c>
      <c r="AD53" s="1">
        <v>9325.6192337518078</v>
      </c>
      <c r="AE53" s="1">
        <v>9327.9999999999891</v>
      </c>
      <c r="AF53" s="1">
        <v>9322.0997301915431</v>
      </c>
      <c r="AG53" s="1">
        <v>9327.9999999999891</v>
      </c>
      <c r="AH53" s="1">
        <v>9327.9999999999891</v>
      </c>
    </row>
    <row r="54" spans="1:34" x14ac:dyDescent="0.3">
      <c r="A54" s="89">
        <f ca="1">Exceedance!U54</f>
        <v>47665</v>
      </c>
      <c r="B54" s="1">
        <v>9326.4999999999909</v>
      </c>
      <c r="C54" s="1">
        <v>9326.4999999999909</v>
      </c>
      <c r="D54" s="1">
        <v>9326.4999999999909</v>
      </c>
      <c r="E54" s="1">
        <v>9326.4999999999909</v>
      </c>
      <c r="F54" s="1">
        <v>9326.4999999999909</v>
      </c>
      <c r="G54" s="1">
        <v>9326.4999999999909</v>
      </c>
      <c r="H54" s="1">
        <v>9325.5589550294972</v>
      </c>
      <c r="I54" s="1">
        <v>9326.4999999999909</v>
      </c>
      <c r="J54" s="1">
        <v>9319.1209917355282</v>
      </c>
      <c r="K54" s="1">
        <v>9318.9124122449939</v>
      </c>
      <c r="L54" s="1">
        <v>9305.3563824478624</v>
      </c>
      <c r="M54" s="1">
        <v>9304.2439639925815</v>
      </c>
      <c r="N54" s="1">
        <v>9301.2099117575945</v>
      </c>
      <c r="O54" s="1">
        <v>9312.2318869096835</v>
      </c>
      <c r="P54" s="1">
        <v>9325.9675651562247</v>
      </c>
      <c r="Q54" s="1">
        <v>9320.7797844823799</v>
      </c>
      <c r="R54" s="1">
        <v>9326.4999999999909</v>
      </c>
      <c r="S54" s="1">
        <v>9326.4999999999909</v>
      </c>
      <c r="T54" s="1">
        <v>9326.2529079613341</v>
      </c>
      <c r="U54" s="1">
        <v>9326.4999999999909</v>
      </c>
      <c r="V54" s="1">
        <v>9308.5978511121939</v>
      </c>
      <c r="W54" s="1">
        <v>9309.1622658494234</v>
      </c>
      <c r="X54" s="1">
        <v>9326.4999999999909</v>
      </c>
      <c r="Y54" s="1">
        <v>9326.4999999999909</v>
      </c>
      <c r="Z54" s="1">
        <v>9326.4999999999909</v>
      </c>
      <c r="AA54" s="1">
        <v>9326.4999999999909</v>
      </c>
      <c r="AB54" s="1">
        <v>9313.5493724140997</v>
      </c>
      <c r="AC54" s="1">
        <v>9326.4999999999909</v>
      </c>
      <c r="AD54" s="1">
        <v>9324.018798109857</v>
      </c>
      <c r="AE54" s="1">
        <v>9326.4999999999909</v>
      </c>
      <c r="AF54" s="1">
        <v>9320.9282201486531</v>
      </c>
      <c r="AG54" s="1">
        <v>9326.4999999999909</v>
      </c>
      <c r="AH54" s="1">
        <v>9326.4999999999909</v>
      </c>
    </row>
    <row r="55" spans="1:34" x14ac:dyDescent="0.3">
      <c r="A55" s="89">
        <f ca="1">Exceedance!U55</f>
        <v>47696</v>
      </c>
      <c r="B55" s="1">
        <v>9319.9999999999891</v>
      </c>
      <c r="C55" s="1">
        <v>9319.9999999999891</v>
      </c>
      <c r="D55" s="1">
        <v>9319.9999999999891</v>
      </c>
      <c r="E55" s="1">
        <v>9319.9999999999891</v>
      </c>
      <c r="F55" s="1">
        <v>9319.9999999999891</v>
      </c>
      <c r="G55" s="1">
        <v>9319.9999999999891</v>
      </c>
      <c r="H55" s="1">
        <v>9319.9999999999891</v>
      </c>
      <c r="I55" s="1">
        <v>9319.9999999999891</v>
      </c>
      <c r="J55" s="1">
        <v>9316.1962485296499</v>
      </c>
      <c r="K55" s="1">
        <v>9315.9226951549444</v>
      </c>
      <c r="L55" s="1">
        <v>9299.7481113551967</v>
      </c>
      <c r="M55" s="1">
        <v>9300.2449698681376</v>
      </c>
      <c r="N55" s="1">
        <v>9296.4577212719669</v>
      </c>
      <c r="O55" s="1">
        <v>9310.1059190861924</v>
      </c>
      <c r="P55" s="1">
        <v>9319.9999999999891</v>
      </c>
      <c r="Q55" s="1">
        <v>9318.0770804205549</v>
      </c>
      <c r="R55" s="1">
        <v>9319.9999999999891</v>
      </c>
      <c r="S55" s="1">
        <v>9319.9999999999891</v>
      </c>
      <c r="T55" s="1">
        <v>9319.9999999999891</v>
      </c>
      <c r="U55" s="1">
        <v>9319.9999999999891</v>
      </c>
      <c r="V55" s="1">
        <v>9304.042361232805</v>
      </c>
      <c r="W55" s="1">
        <v>9306.0965101740749</v>
      </c>
      <c r="X55" s="1">
        <v>9319.9999999999891</v>
      </c>
      <c r="Y55" s="1">
        <v>9319.9999999999891</v>
      </c>
      <c r="Z55" s="1">
        <v>9319.9999999999891</v>
      </c>
      <c r="AA55" s="1">
        <v>9319.9999999999891</v>
      </c>
      <c r="AB55" s="1">
        <v>9309.4672091923676</v>
      </c>
      <c r="AC55" s="1">
        <v>9319.9999999999891</v>
      </c>
      <c r="AD55" s="1">
        <v>9319.9999999999891</v>
      </c>
      <c r="AE55" s="1">
        <v>9319.9999999999891</v>
      </c>
      <c r="AF55" s="1">
        <v>9318.943297586442</v>
      </c>
      <c r="AG55" s="1">
        <v>9319.9999999999891</v>
      </c>
      <c r="AH55" s="1">
        <v>9319.9999999999891</v>
      </c>
    </row>
    <row r="56" spans="1:34" x14ac:dyDescent="0.3">
      <c r="A56" s="89">
        <f ca="1">Exceedance!U56</f>
        <v>47727</v>
      </c>
      <c r="B56" s="1">
        <v>9311.4999999999891</v>
      </c>
      <c r="C56" s="1">
        <v>9311.4999999999891</v>
      </c>
      <c r="D56" s="1">
        <v>9311.4999999999891</v>
      </c>
      <c r="E56" s="1">
        <v>9311.4999999999891</v>
      </c>
      <c r="F56" s="1">
        <v>9311.4999999999891</v>
      </c>
      <c r="G56" s="1">
        <v>9311.4999999999891</v>
      </c>
      <c r="H56" s="1">
        <v>9311.4999999999891</v>
      </c>
      <c r="I56" s="1">
        <v>9311.4999999999891</v>
      </c>
      <c r="J56" s="1">
        <v>9311.4999999999891</v>
      </c>
      <c r="K56" s="1">
        <v>9311.4999999999891</v>
      </c>
      <c r="L56" s="1">
        <v>9295.7031169339934</v>
      </c>
      <c r="M56" s="1">
        <v>9299.044676182195</v>
      </c>
      <c r="N56" s="1">
        <v>9293.1624316022262</v>
      </c>
      <c r="O56" s="1">
        <v>9308.1848969987623</v>
      </c>
      <c r="P56" s="1">
        <v>9311.4999999999891</v>
      </c>
      <c r="Q56" s="1">
        <v>9311.4999999999891</v>
      </c>
      <c r="R56" s="1">
        <v>9311.4999999999891</v>
      </c>
      <c r="S56" s="1">
        <v>9311.4999999999891</v>
      </c>
      <c r="T56" s="1">
        <v>9311.4999999999891</v>
      </c>
      <c r="U56" s="1">
        <v>9311.4999999999891</v>
      </c>
      <c r="V56" s="1">
        <v>9301.1190946371826</v>
      </c>
      <c r="W56" s="1">
        <v>9304.489751410194</v>
      </c>
      <c r="X56" s="1">
        <v>9311.4999999999891</v>
      </c>
      <c r="Y56" s="1">
        <v>9311.4999999999891</v>
      </c>
      <c r="Z56" s="1">
        <v>9311.4999999999891</v>
      </c>
      <c r="AA56" s="1">
        <v>9311.4999999999891</v>
      </c>
      <c r="AB56" s="1">
        <v>9306.7486238081456</v>
      </c>
      <c r="AC56" s="1">
        <v>9311.4999999999891</v>
      </c>
      <c r="AD56" s="1">
        <v>9311.4999999999891</v>
      </c>
      <c r="AE56" s="1">
        <v>9311.4999999999891</v>
      </c>
      <c r="AF56" s="1">
        <v>9311.4999999999891</v>
      </c>
      <c r="AG56" s="1">
        <v>9311.4999999999891</v>
      </c>
      <c r="AH56" s="1">
        <v>9311.4999999999891</v>
      </c>
    </row>
    <row r="57" spans="1:34" x14ac:dyDescent="0.3">
      <c r="A57" s="89">
        <f ca="1">Exceedance!U57</f>
        <v>47757</v>
      </c>
      <c r="B57" s="1">
        <v>9309.9999999999909</v>
      </c>
      <c r="C57" s="1">
        <v>9309.9999999999909</v>
      </c>
      <c r="D57" s="1">
        <v>9309.9999999999909</v>
      </c>
      <c r="E57" s="1">
        <v>9309.9999999999909</v>
      </c>
      <c r="F57" s="1">
        <v>9309.9999999999909</v>
      </c>
      <c r="G57" s="1">
        <v>9309.9999999999909</v>
      </c>
      <c r="H57" s="1">
        <v>9309.9999999999909</v>
      </c>
      <c r="I57" s="1">
        <v>9309.9999999999909</v>
      </c>
      <c r="J57" s="1">
        <v>9309.9999999999909</v>
      </c>
      <c r="K57" s="1">
        <v>9309.9999999999909</v>
      </c>
      <c r="L57" s="1">
        <v>9294.4335832112283</v>
      </c>
      <c r="M57" s="1">
        <v>9298.5135767160991</v>
      </c>
      <c r="N57" s="1">
        <v>9292.2014378902259</v>
      </c>
      <c r="O57" s="1">
        <v>9308.4854796930795</v>
      </c>
      <c r="P57" s="1">
        <v>9309.9999999999909</v>
      </c>
      <c r="Q57" s="1">
        <v>9309.9999999999909</v>
      </c>
      <c r="R57" s="1">
        <v>9309.9999999999909</v>
      </c>
      <c r="S57" s="1">
        <v>9309.9999999999909</v>
      </c>
      <c r="T57" s="1">
        <v>9309.9999999999909</v>
      </c>
      <c r="U57" s="1">
        <v>9309.9999999999909</v>
      </c>
      <c r="V57" s="1">
        <v>9299.8035824461276</v>
      </c>
      <c r="W57" s="1">
        <v>9305.0230515999465</v>
      </c>
      <c r="X57" s="1">
        <v>9309.9999999999909</v>
      </c>
      <c r="Y57" s="1">
        <v>9309.9999999999909</v>
      </c>
      <c r="Z57" s="1">
        <v>9309.9999999999909</v>
      </c>
      <c r="AA57" s="1">
        <v>9309.9999999999909</v>
      </c>
      <c r="AB57" s="1">
        <v>9305.7883642569468</v>
      </c>
      <c r="AC57" s="1">
        <v>9309.9999999999909</v>
      </c>
      <c r="AD57" s="1">
        <v>9309.9999999999909</v>
      </c>
      <c r="AE57" s="1">
        <v>9309.9999999999909</v>
      </c>
      <c r="AF57" s="1">
        <v>9309.9999999999909</v>
      </c>
      <c r="AG57" s="1">
        <v>9309.9999999999909</v>
      </c>
      <c r="AH57" s="1">
        <v>9309.9999999999909</v>
      </c>
    </row>
    <row r="58" spans="1:34" x14ac:dyDescent="0.3">
      <c r="A58" s="89">
        <f ca="1">Exceedance!U58</f>
        <v>47788</v>
      </c>
      <c r="B58" s="1">
        <v>9308.4999999999891</v>
      </c>
      <c r="C58" s="1">
        <v>9308.4999999999891</v>
      </c>
      <c r="D58" s="1">
        <v>9308.4999999999891</v>
      </c>
      <c r="E58" s="1">
        <v>9308.4999999999891</v>
      </c>
      <c r="F58" s="1">
        <v>9308.4999999999891</v>
      </c>
      <c r="G58" s="1">
        <v>9308.4999999999891</v>
      </c>
      <c r="H58" s="1">
        <v>9308.4999999999891</v>
      </c>
      <c r="I58" s="1">
        <v>9308.4999999999891</v>
      </c>
      <c r="J58" s="1">
        <v>9308.4999999999891</v>
      </c>
      <c r="K58" s="1">
        <v>9308.4999999999891</v>
      </c>
      <c r="L58" s="1">
        <v>9293.3919873867198</v>
      </c>
      <c r="M58" s="1">
        <v>9298.3501060406488</v>
      </c>
      <c r="N58" s="1">
        <v>9292.0707465666874</v>
      </c>
      <c r="O58" s="1">
        <v>9308.4999999999891</v>
      </c>
      <c r="P58" s="1">
        <v>9308.4999999999891</v>
      </c>
      <c r="Q58" s="1">
        <v>9308.4999999999891</v>
      </c>
      <c r="R58" s="1">
        <v>9308.4999999999891</v>
      </c>
      <c r="S58" s="1">
        <v>9308.4999999999891</v>
      </c>
      <c r="T58" s="1">
        <v>9308.4999999999891</v>
      </c>
      <c r="U58" s="1">
        <v>9308.4999999999891</v>
      </c>
      <c r="V58" s="1">
        <v>9299.2395638730941</v>
      </c>
      <c r="W58" s="1">
        <v>9305.2066827116269</v>
      </c>
      <c r="X58" s="1">
        <v>9308.4999999999891</v>
      </c>
      <c r="Y58" s="1">
        <v>9308.4999999999891</v>
      </c>
      <c r="Z58" s="1">
        <v>9308.4999999999891</v>
      </c>
      <c r="AA58" s="1">
        <v>9308.4999999999891</v>
      </c>
      <c r="AB58" s="1">
        <v>9305.7335134910372</v>
      </c>
      <c r="AC58" s="1">
        <v>9308.4999999999891</v>
      </c>
      <c r="AD58" s="1">
        <v>9308.4999999999891</v>
      </c>
      <c r="AE58" s="1">
        <v>9308.4999999999891</v>
      </c>
      <c r="AF58" s="1">
        <v>9308.4999999999891</v>
      </c>
      <c r="AG58" s="1">
        <v>9308.4999999999891</v>
      </c>
      <c r="AH58" s="1">
        <v>9308.4999999999891</v>
      </c>
    </row>
    <row r="59" spans="1:34" x14ac:dyDescent="0.3">
      <c r="A59" s="89">
        <f ca="1">Exceedance!U59</f>
        <v>47818</v>
      </c>
      <c r="B59" s="1">
        <v>9308.1055273804304</v>
      </c>
      <c r="C59" s="1">
        <v>9308.1055273804304</v>
      </c>
      <c r="D59" s="1">
        <v>9308.1055273804304</v>
      </c>
      <c r="E59" s="1">
        <v>9308.4999999999891</v>
      </c>
      <c r="F59" s="1">
        <v>9308.4999999999891</v>
      </c>
      <c r="G59" s="1">
        <v>9308.4999999999891</v>
      </c>
      <c r="H59" s="1">
        <v>9308.4999999999891</v>
      </c>
      <c r="I59" s="1">
        <v>9308.4999999999891</v>
      </c>
      <c r="J59" s="1">
        <v>9308.076401496859</v>
      </c>
      <c r="K59" s="1">
        <v>9308.066042827948</v>
      </c>
      <c r="L59" s="1">
        <v>9291.8801201270726</v>
      </c>
      <c r="M59" s="1">
        <v>9297.7861079916001</v>
      </c>
      <c r="N59" s="1">
        <v>9291.2878758626193</v>
      </c>
      <c r="O59" s="1">
        <v>9308.4919099961699</v>
      </c>
      <c r="P59" s="1">
        <v>9308.4999999999891</v>
      </c>
      <c r="Q59" s="1">
        <v>9308.1811674114633</v>
      </c>
      <c r="R59" s="1">
        <v>9308.4999999999891</v>
      </c>
      <c r="S59" s="1">
        <v>9308.4999999999891</v>
      </c>
      <c r="T59" s="1">
        <v>9308.4999999999891</v>
      </c>
      <c r="U59" s="1">
        <v>9308.4999999999891</v>
      </c>
      <c r="V59" s="1">
        <v>9298.3066563938009</v>
      </c>
      <c r="W59" s="1">
        <v>9304.8312892067388</v>
      </c>
      <c r="X59" s="1">
        <v>9308.4999999999891</v>
      </c>
      <c r="Y59" s="1">
        <v>9308.4327003166763</v>
      </c>
      <c r="Z59" s="1">
        <v>9308.1953903232807</v>
      </c>
      <c r="AA59" s="1">
        <v>9308.4999999999891</v>
      </c>
      <c r="AB59" s="1">
        <v>9305.1341714312457</v>
      </c>
      <c r="AC59" s="1">
        <v>9308.4999999999891</v>
      </c>
      <c r="AD59" s="1">
        <v>9308.4999999999891</v>
      </c>
      <c r="AE59" s="1">
        <v>9308.3515339384103</v>
      </c>
      <c r="AF59" s="1">
        <v>9308.0576264094598</v>
      </c>
      <c r="AG59" s="1">
        <v>9308.4999999999891</v>
      </c>
      <c r="AH59" s="1">
        <v>9308.4999999999891</v>
      </c>
    </row>
    <row r="60" spans="1:34" x14ac:dyDescent="0.3">
      <c r="A60" s="89">
        <f ca="1">Exceedance!U60</f>
        <v>47849</v>
      </c>
      <c r="B60" s="1">
        <v>9308.3563230012351</v>
      </c>
      <c r="C60" s="1">
        <v>9308.3563230012351</v>
      </c>
      <c r="D60" s="1">
        <v>9308.3563230012351</v>
      </c>
      <c r="E60" s="1">
        <v>9308.4999999999891</v>
      </c>
      <c r="F60" s="1">
        <v>9308.4999999999891</v>
      </c>
      <c r="G60" s="1">
        <v>9308.4999999999891</v>
      </c>
      <c r="H60" s="1">
        <v>9308.2825392151099</v>
      </c>
      <c r="I60" s="1">
        <v>9308.4999999999891</v>
      </c>
      <c r="J60" s="1">
        <v>9307.4407196080992</v>
      </c>
      <c r="K60" s="1">
        <v>9307.3406762000232</v>
      </c>
      <c r="L60" s="1">
        <v>9290.1065075675069</v>
      </c>
      <c r="M60" s="1">
        <v>9296.902505102893</v>
      </c>
      <c r="N60" s="1">
        <v>9290.1704995030323</v>
      </c>
      <c r="O60" s="1">
        <v>9308.1090376933771</v>
      </c>
      <c r="P60" s="1">
        <v>9308.2825392151099</v>
      </c>
      <c r="Q60" s="1">
        <v>9307.5040831729402</v>
      </c>
      <c r="R60" s="1">
        <v>9308.4999999999891</v>
      </c>
      <c r="S60" s="1">
        <v>9308.4999999999891</v>
      </c>
      <c r="T60" s="1">
        <v>9308.163065523695</v>
      </c>
      <c r="U60" s="1">
        <v>9308.4999999999891</v>
      </c>
      <c r="V60" s="1">
        <v>9297.1253279062312</v>
      </c>
      <c r="W60" s="1">
        <v>9304.2028070812212</v>
      </c>
      <c r="X60" s="1">
        <v>9308.4999999999891</v>
      </c>
      <c r="Y60" s="1">
        <v>9308.123907101186</v>
      </c>
      <c r="Z60" s="1">
        <v>9307.6143021389325</v>
      </c>
      <c r="AA60" s="1">
        <v>9308.4999999999891</v>
      </c>
      <c r="AB60" s="1">
        <v>9304.2909367714583</v>
      </c>
      <c r="AC60" s="1">
        <v>9308.4999999999891</v>
      </c>
      <c r="AD60" s="1">
        <v>9308.3386423566135</v>
      </c>
      <c r="AE60" s="1">
        <v>9307.9561921307977</v>
      </c>
      <c r="AF60" s="1">
        <v>9307.4041350389471</v>
      </c>
      <c r="AG60" s="1">
        <v>9308.4999999999891</v>
      </c>
      <c r="AH60" s="1">
        <v>9308.4056698108179</v>
      </c>
    </row>
    <row r="61" spans="1:34" x14ac:dyDescent="0.3">
      <c r="A61" s="89">
        <f ca="1">Exceedance!U61</f>
        <v>47880</v>
      </c>
      <c r="B61" s="1">
        <v>9307.9999999999891</v>
      </c>
      <c r="C61" s="1">
        <v>9307.9999999999891</v>
      </c>
      <c r="D61" s="1">
        <v>9307.9999999999891</v>
      </c>
      <c r="E61" s="1">
        <v>9307.9999999999891</v>
      </c>
      <c r="F61" s="1">
        <v>9307.9999999999891</v>
      </c>
      <c r="G61" s="1">
        <v>9307.9999999999891</v>
      </c>
      <c r="H61" s="1">
        <v>9307.890221101201</v>
      </c>
      <c r="I61" s="1">
        <v>9307.9999999999891</v>
      </c>
      <c r="J61" s="1">
        <v>9306.6980759425496</v>
      </c>
      <c r="K61" s="1">
        <v>9306.4869471698057</v>
      </c>
      <c r="L61" s="1">
        <v>9288.4042044944581</v>
      </c>
      <c r="M61" s="1">
        <v>9295.8754719564477</v>
      </c>
      <c r="N61" s="1">
        <v>9288.8995428478083</v>
      </c>
      <c r="O61" s="1">
        <v>9307.5325963782889</v>
      </c>
      <c r="P61" s="1">
        <v>9307.8915198025006</v>
      </c>
      <c r="Q61" s="1">
        <v>9306.6709649196036</v>
      </c>
      <c r="R61" s="1">
        <v>9307.9999999999891</v>
      </c>
      <c r="S61" s="1">
        <v>9307.9999999999891</v>
      </c>
      <c r="T61" s="1">
        <v>9307.6314188458073</v>
      </c>
      <c r="U61" s="1">
        <v>9307.9999999999891</v>
      </c>
      <c r="V61" s="1">
        <v>9295.8956157863922</v>
      </c>
      <c r="W61" s="1">
        <v>9303.4257703588028</v>
      </c>
      <c r="X61" s="1">
        <v>9307.9999999999891</v>
      </c>
      <c r="Y61" s="1">
        <v>9307.7540649375114</v>
      </c>
      <c r="Z61" s="1">
        <v>9306.9151012098719</v>
      </c>
      <c r="AA61" s="1">
        <v>9307.9999999999891</v>
      </c>
      <c r="AB61" s="1">
        <v>9303.3564654085894</v>
      </c>
      <c r="AC61" s="1">
        <v>9307.9999999999891</v>
      </c>
      <c r="AD61" s="1">
        <v>9307.9673975462665</v>
      </c>
      <c r="AE61" s="1">
        <v>9307.4679690650792</v>
      </c>
      <c r="AF61" s="1">
        <v>9306.654433808053</v>
      </c>
      <c r="AG61" s="1">
        <v>9307.9999999999891</v>
      </c>
      <c r="AH61" s="1">
        <v>9307.9999999999891</v>
      </c>
    </row>
    <row r="62" spans="1:34" x14ac:dyDescent="0.3">
      <c r="A62" s="89">
        <f ca="1">Exceedance!U62</f>
        <v>47908</v>
      </c>
      <c r="B62" s="1">
        <v>9306.4999999999909</v>
      </c>
      <c r="C62" s="1">
        <v>9306.4999999999909</v>
      </c>
      <c r="D62" s="1">
        <v>9306.4999999999909</v>
      </c>
      <c r="E62" s="1">
        <v>9306.4999999999909</v>
      </c>
      <c r="F62" s="1">
        <v>9306.4999999999909</v>
      </c>
      <c r="G62" s="1">
        <v>9306.4999999999909</v>
      </c>
      <c r="H62" s="1">
        <v>9306.4999999999909</v>
      </c>
      <c r="I62" s="1">
        <v>9306.4999999999909</v>
      </c>
      <c r="J62" s="1">
        <v>9305.9614196911862</v>
      </c>
      <c r="K62" s="1">
        <v>9305.4293075575806</v>
      </c>
      <c r="L62" s="1">
        <v>9286.7944669162225</v>
      </c>
      <c r="M62" s="1">
        <v>9296.1267596748658</v>
      </c>
      <c r="N62" s="1">
        <v>9287.369405347612</v>
      </c>
      <c r="O62" s="1">
        <v>9306.4999999999909</v>
      </c>
      <c r="P62" s="1">
        <v>9306.4999999999909</v>
      </c>
      <c r="Q62" s="1">
        <v>9305.5491290604514</v>
      </c>
      <c r="R62" s="1">
        <v>9306.4999999999909</v>
      </c>
      <c r="S62" s="1">
        <v>9306.4999999999909</v>
      </c>
      <c r="T62" s="1">
        <v>9306.4999999999909</v>
      </c>
      <c r="U62" s="1">
        <v>9306.4999999999909</v>
      </c>
      <c r="V62" s="1">
        <v>9294.4332721677583</v>
      </c>
      <c r="W62" s="1">
        <v>9302.3202819426842</v>
      </c>
      <c r="X62" s="1">
        <v>9306.4999999999909</v>
      </c>
      <c r="Y62" s="1">
        <v>9306.4999999999909</v>
      </c>
      <c r="Z62" s="1">
        <v>9306.4999999999909</v>
      </c>
      <c r="AA62" s="1">
        <v>9306.4999999999909</v>
      </c>
      <c r="AB62" s="1">
        <v>9302.1106534411665</v>
      </c>
      <c r="AC62" s="1">
        <v>9306.4999999999909</v>
      </c>
      <c r="AD62" s="1">
        <v>9306.4999999999909</v>
      </c>
      <c r="AE62" s="1">
        <v>9306.4999999999909</v>
      </c>
      <c r="AF62" s="1">
        <v>9305.9253258471927</v>
      </c>
      <c r="AG62" s="1">
        <v>9306.4999999999909</v>
      </c>
      <c r="AH62" s="1">
        <v>9306.4999999999909</v>
      </c>
    </row>
    <row r="63" spans="1:34" x14ac:dyDescent="0.3">
      <c r="A63" s="89">
        <f ca="1">Exceedance!U63</f>
        <v>47939</v>
      </c>
      <c r="B63" s="1">
        <v>9305.9999999999909</v>
      </c>
      <c r="C63" s="1">
        <v>9305.9999999999909</v>
      </c>
      <c r="D63" s="1">
        <v>9305.9999999999909</v>
      </c>
      <c r="E63" s="1">
        <v>9305.9999999999909</v>
      </c>
      <c r="F63" s="1">
        <v>9305.9999999999909</v>
      </c>
      <c r="G63" s="1">
        <v>9305.9999999999909</v>
      </c>
      <c r="H63" s="1">
        <v>9305.9999999999909</v>
      </c>
      <c r="I63" s="1">
        <v>9305.9999999999909</v>
      </c>
      <c r="J63" s="1">
        <v>9305.9999999999909</v>
      </c>
      <c r="K63" s="1">
        <v>9305.9999999999909</v>
      </c>
      <c r="L63" s="1">
        <v>9288.0605530385037</v>
      </c>
      <c r="M63" s="1">
        <v>9300.3116275611064</v>
      </c>
      <c r="N63" s="1">
        <v>9289.2274804178032</v>
      </c>
      <c r="O63" s="1">
        <v>9305.9999999999909</v>
      </c>
      <c r="P63" s="1">
        <v>9305.9999999999909</v>
      </c>
      <c r="Q63" s="1">
        <v>9305.0631964773147</v>
      </c>
      <c r="R63" s="1">
        <v>9305.9999999999909</v>
      </c>
      <c r="S63" s="1">
        <v>9305.9999999999909</v>
      </c>
      <c r="T63" s="1">
        <v>9305.9999999999909</v>
      </c>
      <c r="U63" s="1">
        <v>9305.9999999999909</v>
      </c>
      <c r="V63" s="1">
        <v>9294.7667878590273</v>
      </c>
      <c r="W63" s="1">
        <v>9302.9851369977932</v>
      </c>
      <c r="X63" s="1">
        <v>9305.9999999999909</v>
      </c>
      <c r="Y63" s="1">
        <v>9305.9999999999909</v>
      </c>
      <c r="Z63" s="1">
        <v>9305.9999999999909</v>
      </c>
      <c r="AA63" s="1">
        <v>9305.9999999999909</v>
      </c>
      <c r="AB63" s="1">
        <v>9303.5702703043644</v>
      </c>
      <c r="AC63" s="1">
        <v>9305.9999999999909</v>
      </c>
      <c r="AD63" s="1">
        <v>9305.9999999999909</v>
      </c>
      <c r="AE63" s="1">
        <v>9305.9999999999909</v>
      </c>
      <c r="AF63" s="1">
        <v>9305.9999999999909</v>
      </c>
      <c r="AG63" s="1">
        <v>9305.9999999999909</v>
      </c>
      <c r="AH63" s="1">
        <v>9305.9999999999909</v>
      </c>
    </row>
    <row r="64" spans="1:34" x14ac:dyDescent="0.3">
      <c r="A64" s="89">
        <f ca="1">Exceedance!U64</f>
        <v>47969</v>
      </c>
      <c r="B64" s="1">
        <v>9315.4999999999891</v>
      </c>
      <c r="C64" s="1">
        <v>9315.4999999999891</v>
      </c>
      <c r="D64" s="1">
        <v>9315.4999999999891</v>
      </c>
      <c r="E64" s="1">
        <v>9315.4999999999891</v>
      </c>
      <c r="F64" s="1">
        <v>9315.4999999999891</v>
      </c>
      <c r="G64" s="1">
        <v>9315.4999999999891</v>
      </c>
      <c r="H64" s="1">
        <v>9315.4999999999891</v>
      </c>
      <c r="I64" s="1">
        <v>9315.4999999999891</v>
      </c>
      <c r="J64" s="1">
        <v>9315.4999999999891</v>
      </c>
      <c r="K64" s="1">
        <v>9312.2351953130037</v>
      </c>
      <c r="L64" s="1">
        <v>9299.560059817557</v>
      </c>
      <c r="M64" s="1">
        <v>9313.4627048908387</v>
      </c>
      <c r="N64" s="1">
        <v>9302.6101221483059</v>
      </c>
      <c r="O64" s="1">
        <v>9315.4999999999891</v>
      </c>
      <c r="P64" s="1">
        <v>9315.4999999999891</v>
      </c>
      <c r="Q64" s="1">
        <v>9315.4999999999891</v>
      </c>
      <c r="R64" s="1">
        <v>9315.4999999999891</v>
      </c>
      <c r="S64" s="1">
        <v>9311.6889343737803</v>
      </c>
      <c r="T64" s="1">
        <v>9314.6258617237945</v>
      </c>
      <c r="U64" s="1">
        <v>9315.4999999999891</v>
      </c>
      <c r="V64" s="1">
        <v>9301.4479639768051</v>
      </c>
      <c r="W64" s="1">
        <v>9315.3443601603376</v>
      </c>
      <c r="X64" s="1">
        <v>9313.9476641396977</v>
      </c>
      <c r="Y64" s="1">
        <v>9312.1925378808828</v>
      </c>
      <c r="Z64" s="1">
        <v>9315.4999999999891</v>
      </c>
      <c r="AA64" s="1">
        <v>9315.4999999999891</v>
      </c>
      <c r="AB64" s="1">
        <v>9312.2559248454399</v>
      </c>
      <c r="AC64" s="1">
        <v>9315.4999999999891</v>
      </c>
      <c r="AD64" s="1">
        <v>9314.7107178262286</v>
      </c>
      <c r="AE64" s="1">
        <v>9315.4999999999891</v>
      </c>
      <c r="AF64" s="1">
        <v>9315.4999999999891</v>
      </c>
      <c r="AG64" s="1">
        <v>9315.4999999999891</v>
      </c>
      <c r="AH64" s="1">
        <v>9315.4999999999891</v>
      </c>
    </row>
    <row r="65" spans="1:34" x14ac:dyDescent="0.3">
      <c r="A65" s="89">
        <f ca="1">Exceedance!U65</f>
        <v>48000</v>
      </c>
      <c r="B65" s="1">
        <v>9327.9999999999891</v>
      </c>
      <c r="C65" s="1">
        <v>9327.9999999999891</v>
      </c>
      <c r="D65" s="1">
        <v>9327.9999999999891</v>
      </c>
      <c r="E65" s="1">
        <v>9327.9999999999891</v>
      </c>
      <c r="F65" s="1">
        <v>9327.9999999999891</v>
      </c>
      <c r="G65" s="1">
        <v>9325.1189300772676</v>
      </c>
      <c r="H65" s="1">
        <v>9327.9999999999891</v>
      </c>
      <c r="I65" s="1">
        <v>9321.5895393182655</v>
      </c>
      <c r="J65" s="1">
        <v>9321.7376820096506</v>
      </c>
      <c r="K65" s="1">
        <v>9311.2274464122311</v>
      </c>
      <c r="L65" s="1">
        <v>9312.1538325626825</v>
      </c>
      <c r="M65" s="1">
        <v>9317.6352632679991</v>
      </c>
      <c r="N65" s="1">
        <v>9315.7351634175138</v>
      </c>
      <c r="O65" s="1">
        <v>9327.200327615401</v>
      </c>
      <c r="P65" s="1">
        <v>9322.7374484872726</v>
      </c>
      <c r="Q65" s="1">
        <v>9327.9999999999891</v>
      </c>
      <c r="R65" s="1">
        <v>9327.9999999999891</v>
      </c>
      <c r="S65" s="1">
        <v>9326.8182965615179</v>
      </c>
      <c r="T65" s="1">
        <v>9327.9999999999891</v>
      </c>
      <c r="U65" s="1">
        <v>9313.6079386641159</v>
      </c>
      <c r="V65" s="1">
        <v>9311.2515615049469</v>
      </c>
      <c r="W65" s="1">
        <v>9327.9999999999891</v>
      </c>
      <c r="X65" s="1">
        <v>9327.9999999999891</v>
      </c>
      <c r="Y65" s="1">
        <v>9327.2887307079109</v>
      </c>
      <c r="Z65" s="1">
        <v>9327.9999999999891</v>
      </c>
      <c r="AA65" s="1">
        <v>9317.6735981324709</v>
      </c>
      <c r="AB65" s="1">
        <v>9327.9999999999891</v>
      </c>
      <c r="AC65" s="1">
        <v>9325.6192337518078</v>
      </c>
      <c r="AD65" s="1">
        <v>9327.9999999999891</v>
      </c>
      <c r="AE65" s="1">
        <v>9322.0997301915431</v>
      </c>
      <c r="AF65" s="1">
        <v>9327.9999999999891</v>
      </c>
      <c r="AG65" s="1">
        <v>9327.9999999999891</v>
      </c>
      <c r="AH65" s="1">
        <v>9327.9999999999891</v>
      </c>
    </row>
    <row r="66" spans="1:34" x14ac:dyDescent="0.3">
      <c r="A66" s="89">
        <f ca="1">Exceedance!U66</f>
        <v>48030</v>
      </c>
      <c r="B66" s="1">
        <v>9326.4999999999909</v>
      </c>
      <c r="C66" s="1">
        <v>9326.4999999999909</v>
      </c>
      <c r="D66" s="1">
        <v>9326.4999999999909</v>
      </c>
      <c r="E66" s="1">
        <v>9326.4999999999909</v>
      </c>
      <c r="F66" s="1">
        <v>9326.4999999999909</v>
      </c>
      <c r="G66" s="1">
        <v>9325.5589550294972</v>
      </c>
      <c r="H66" s="1">
        <v>9326.4999999999909</v>
      </c>
      <c r="I66" s="1">
        <v>9319.1209917355282</v>
      </c>
      <c r="J66" s="1">
        <v>9318.9124122449939</v>
      </c>
      <c r="K66" s="1">
        <v>9305.3563824478624</v>
      </c>
      <c r="L66" s="1">
        <v>9310.1031645073708</v>
      </c>
      <c r="M66" s="1">
        <v>9314.0159549459331</v>
      </c>
      <c r="N66" s="1">
        <v>9315.5764938735956</v>
      </c>
      <c r="O66" s="1">
        <v>9325.9675651562247</v>
      </c>
      <c r="P66" s="1">
        <v>9320.7797844823799</v>
      </c>
      <c r="Q66" s="1">
        <v>9326.4999999999909</v>
      </c>
      <c r="R66" s="1">
        <v>9326.4999999999909</v>
      </c>
      <c r="S66" s="1">
        <v>9326.2529079613341</v>
      </c>
      <c r="T66" s="1">
        <v>9326.4999999999909</v>
      </c>
      <c r="U66" s="1">
        <v>9308.5978511121939</v>
      </c>
      <c r="V66" s="1">
        <v>9309.2399193213369</v>
      </c>
      <c r="W66" s="1">
        <v>9326.4999999999909</v>
      </c>
      <c r="X66" s="1">
        <v>9326.4999999999909</v>
      </c>
      <c r="Y66" s="1">
        <v>9326.4999999999909</v>
      </c>
      <c r="Z66" s="1">
        <v>9326.4999999999909</v>
      </c>
      <c r="AA66" s="1">
        <v>9313.5493724140997</v>
      </c>
      <c r="AB66" s="1">
        <v>9326.4999999999909</v>
      </c>
      <c r="AC66" s="1">
        <v>9324.018798109857</v>
      </c>
      <c r="AD66" s="1">
        <v>9326.4999999999909</v>
      </c>
      <c r="AE66" s="1">
        <v>9320.9282201486531</v>
      </c>
      <c r="AF66" s="1">
        <v>9326.4999999999909</v>
      </c>
      <c r="AG66" s="1">
        <v>9326.4999999999909</v>
      </c>
      <c r="AH66" s="1">
        <v>9326.4999999999909</v>
      </c>
    </row>
    <row r="67" spans="1:34" x14ac:dyDescent="0.3">
      <c r="A67" s="89">
        <f ca="1">Exceedance!U67</f>
        <v>48061</v>
      </c>
      <c r="B67" s="1">
        <v>9319.9999999999891</v>
      </c>
      <c r="C67" s="1">
        <v>9319.9999999999891</v>
      </c>
      <c r="D67" s="1">
        <v>9319.9999999999891</v>
      </c>
      <c r="E67" s="1">
        <v>9319.9999999999891</v>
      </c>
      <c r="F67" s="1">
        <v>9319.9999999999891</v>
      </c>
      <c r="G67" s="1">
        <v>9319.9999999999891</v>
      </c>
      <c r="H67" s="1">
        <v>9319.9999999999891</v>
      </c>
      <c r="I67" s="1">
        <v>9316.1962485296499</v>
      </c>
      <c r="J67" s="1">
        <v>9315.9226951549444</v>
      </c>
      <c r="K67" s="1">
        <v>9299.7481113551967</v>
      </c>
      <c r="L67" s="1">
        <v>9306.4632951400345</v>
      </c>
      <c r="M67" s="1">
        <v>9310.156915008698</v>
      </c>
      <c r="N67" s="1">
        <v>9313.5486447180974</v>
      </c>
      <c r="O67" s="1">
        <v>9319.9999999999891</v>
      </c>
      <c r="P67" s="1">
        <v>9318.0770804205549</v>
      </c>
      <c r="Q67" s="1">
        <v>9319.9999999999891</v>
      </c>
      <c r="R67" s="1">
        <v>9319.9999999999891</v>
      </c>
      <c r="S67" s="1">
        <v>9319.9999999999891</v>
      </c>
      <c r="T67" s="1">
        <v>9319.9999999999891</v>
      </c>
      <c r="U67" s="1">
        <v>9304.042361232805</v>
      </c>
      <c r="V67" s="1">
        <v>9306.17781068558</v>
      </c>
      <c r="W67" s="1">
        <v>9319.9999999999891</v>
      </c>
      <c r="X67" s="1">
        <v>9319.9999999999891</v>
      </c>
      <c r="Y67" s="1">
        <v>9319.9999999999891</v>
      </c>
      <c r="Z67" s="1">
        <v>9319.9999999999891</v>
      </c>
      <c r="AA67" s="1">
        <v>9309.4672091923676</v>
      </c>
      <c r="AB67" s="1">
        <v>9319.9999999999891</v>
      </c>
      <c r="AC67" s="1">
        <v>9319.9999999999891</v>
      </c>
      <c r="AD67" s="1">
        <v>9319.9999999999891</v>
      </c>
      <c r="AE67" s="1">
        <v>9318.943297586442</v>
      </c>
      <c r="AF67" s="1">
        <v>9319.9999999999891</v>
      </c>
      <c r="AG67" s="1">
        <v>9319.9999999999891</v>
      </c>
      <c r="AH67" s="1">
        <v>9319.9999999999891</v>
      </c>
    </row>
    <row r="68" spans="1:34" x14ac:dyDescent="0.3">
      <c r="A68" s="89">
        <f ca="1">Exceedance!U68</f>
        <v>48092</v>
      </c>
      <c r="B68" s="1">
        <v>9311.4999999999891</v>
      </c>
      <c r="C68" s="1">
        <v>9311.4999999999891</v>
      </c>
      <c r="D68" s="1">
        <v>9311.4999999999891</v>
      </c>
      <c r="E68" s="1">
        <v>9311.4999999999891</v>
      </c>
      <c r="F68" s="1">
        <v>9311.4999999999891</v>
      </c>
      <c r="G68" s="1">
        <v>9311.4999999999891</v>
      </c>
      <c r="H68" s="1">
        <v>9311.4999999999891</v>
      </c>
      <c r="I68" s="1">
        <v>9311.4999999999891</v>
      </c>
      <c r="J68" s="1">
        <v>9311.4999999999891</v>
      </c>
      <c r="K68" s="1">
        <v>9295.7031169339934</v>
      </c>
      <c r="L68" s="1">
        <v>9305.3796264237462</v>
      </c>
      <c r="M68" s="1">
        <v>9307.5657730480398</v>
      </c>
      <c r="N68" s="1">
        <v>9311.4999999999891</v>
      </c>
      <c r="O68" s="1">
        <v>9311.4999999999891</v>
      </c>
      <c r="P68" s="1">
        <v>9311.4999999999891</v>
      </c>
      <c r="Q68" s="1">
        <v>9311.4999999999891</v>
      </c>
      <c r="R68" s="1">
        <v>9311.4999999999891</v>
      </c>
      <c r="S68" s="1">
        <v>9311.4999999999891</v>
      </c>
      <c r="T68" s="1">
        <v>9311.4999999999891</v>
      </c>
      <c r="U68" s="1">
        <v>9301.1190946371826</v>
      </c>
      <c r="V68" s="1">
        <v>9304.5731065381096</v>
      </c>
      <c r="W68" s="1">
        <v>9311.4999999999891</v>
      </c>
      <c r="X68" s="1">
        <v>9311.4999999999891</v>
      </c>
      <c r="Y68" s="1">
        <v>9311.4999999999891</v>
      </c>
      <c r="Z68" s="1">
        <v>9311.4999999999891</v>
      </c>
      <c r="AA68" s="1">
        <v>9306.7486238081456</v>
      </c>
      <c r="AB68" s="1">
        <v>9311.4999999999891</v>
      </c>
      <c r="AC68" s="1">
        <v>9311.4999999999891</v>
      </c>
      <c r="AD68" s="1">
        <v>9311.4999999999891</v>
      </c>
      <c r="AE68" s="1">
        <v>9311.4999999999891</v>
      </c>
      <c r="AF68" s="1">
        <v>9311.4999999999891</v>
      </c>
      <c r="AG68" s="1">
        <v>9311.4999999999891</v>
      </c>
      <c r="AH68" s="1">
        <v>9311.4999999999891</v>
      </c>
    </row>
    <row r="69" spans="1:34" x14ac:dyDescent="0.3">
      <c r="A69" s="89" t="str">
        <f ca="1">Exceedance!U69</f>
        <v/>
      </c>
      <c r="B69" s="1"/>
      <c r="C69" s="1"/>
      <c r="D69" s="1"/>
    </row>
    <row r="70" spans="1:34" x14ac:dyDescent="0.3">
      <c r="A70" s="89" t="str">
        <f ca="1">Exceedance!U70</f>
        <v/>
      </c>
      <c r="B70" s="1"/>
      <c r="C70" s="1"/>
      <c r="D70" s="1"/>
    </row>
    <row r="71" spans="1:34" x14ac:dyDescent="0.3">
      <c r="A71" s="89" t="str">
        <f ca="1">Exceedance!U71</f>
        <v/>
      </c>
      <c r="B71" s="1"/>
      <c r="C71" s="1"/>
      <c r="D71" s="1"/>
    </row>
    <row r="72" spans="1:34" x14ac:dyDescent="0.3">
      <c r="A72" s="89" t="str">
        <f ca="1">Exceedance!U72</f>
        <v/>
      </c>
      <c r="B72" s="1"/>
      <c r="C72" s="1"/>
      <c r="D72" s="1"/>
    </row>
    <row r="73" spans="1:34" x14ac:dyDescent="0.3">
      <c r="A73" s="89" t="str">
        <f ca="1">Exceedance!U73</f>
        <v/>
      </c>
      <c r="B73" s="1"/>
      <c r="C73" s="1"/>
      <c r="D73" s="1"/>
    </row>
    <row r="74" spans="1:34" x14ac:dyDescent="0.3">
      <c r="A74" s="89" t="str">
        <f ca="1">Exceedance!U74</f>
        <v/>
      </c>
      <c r="B74" s="1"/>
      <c r="C74" s="1"/>
      <c r="D74" s="1"/>
    </row>
    <row r="75" spans="1:34" x14ac:dyDescent="0.3">
      <c r="A75" s="89" t="str">
        <f ca="1">Exceedance!U75</f>
        <v/>
      </c>
      <c r="B75" s="1"/>
      <c r="C75" s="1"/>
      <c r="D75" s="1"/>
    </row>
    <row r="76" spans="1:34" x14ac:dyDescent="0.3">
      <c r="A76" s="89" t="str">
        <f ca="1">Exceedance!U76</f>
        <v/>
      </c>
      <c r="B76" s="1"/>
      <c r="C76" s="1"/>
      <c r="D76" s="1"/>
    </row>
    <row r="77" spans="1:34" x14ac:dyDescent="0.3">
      <c r="A77" s="89" t="str">
        <f ca="1">Exceedance!U77</f>
        <v/>
      </c>
      <c r="B77" s="1"/>
      <c r="C77" s="1"/>
      <c r="D77" s="1"/>
    </row>
    <row r="78" spans="1:34" x14ac:dyDescent="0.3">
      <c r="A78" s="89" t="str">
        <f ca="1">Exceedance!U78</f>
        <v/>
      </c>
      <c r="B78" s="1"/>
      <c r="C78" s="1"/>
      <c r="D78" s="1"/>
    </row>
    <row r="79" spans="1:34" x14ac:dyDescent="0.3">
      <c r="A79" s="89" t="str">
        <f ca="1">Exceedance!U79</f>
        <v/>
      </c>
      <c r="B79" s="1"/>
      <c r="C79" s="1"/>
      <c r="D79" s="1"/>
    </row>
    <row r="80" spans="1:34" x14ac:dyDescent="0.3">
      <c r="A80" s="89" t="str">
        <f ca="1">Exceedance!U80</f>
        <v/>
      </c>
      <c r="B80" s="1"/>
      <c r="C80" s="1"/>
      <c r="D80" s="1"/>
    </row>
    <row r="81" spans="1:4" x14ac:dyDescent="0.3">
      <c r="A81" s="89" t="str">
        <f ca="1">Exceedance!U81</f>
        <v/>
      </c>
      <c r="B81" s="1"/>
      <c r="C81" s="1"/>
      <c r="D81" s="1"/>
    </row>
    <row r="82" spans="1:4" x14ac:dyDescent="0.3">
      <c r="A82" s="89" t="str">
        <f ca="1">Exceedance!U82</f>
        <v/>
      </c>
      <c r="B82" s="1"/>
      <c r="C82" s="1"/>
      <c r="D82" s="1"/>
    </row>
    <row r="83" spans="1:4" x14ac:dyDescent="0.3">
      <c r="A83" s="89" t="str">
        <f ca="1">Exceedance!U83</f>
        <v/>
      </c>
      <c r="B83" s="1"/>
      <c r="C83" s="1"/>
      <c r="D83" s="1"/>
    </row>
    <row r="84" spans="1:4" x14ac:dyDescent="0.3">
      <c r="A84" s="89" t="str">
        <f ca="1">Exceedance!U84</f>
        <v/>
      </c>
      <c r="B84" s="1"/>
      <c r="C84" s="1"/>
      <c r="D84" s="1"/>
    </row>
    <row r="85" spans="1:4" x14ac:dyDescent="0.3">
      <c r="A85" s="89" t="str">
        <f ca="1">Exceedance!U85</f>
        <v/>
      </c>
      <c r="B85" s="1"/>
      <c r="C85" s="1"/>
      <c r="D85" s="1"/>
    </row>
    <row r="86" spans="1:4" x14ac:dyDescent="0.3">
      <c r="A86" s="89" t="str">
        <f ca="1">Exceedance!U86</f>
        <v/>
      </c>
      <c r="B86" s="1"/>
      <c r="C86" s="1"/>
      <c r="D86" s="1"/>
    </row>
    <row r="87" spans="1:4" x14ac:dyDescent="0.3">
      <c r="A87" s="89" t="str">
        <f ca="1">Exceedance!U87</f>
        <v/>
      </c>
      <c r="B87" s="1"/>
      <c r="C87" s="1"/>
      <c r="D87" s="1"/>
    </row>
    <row r="88" spans="1:4" x14ac:dyDescent="0.3">
      <c r="A88" s="89" t="str">
        <f ca="1">Exceedance!U88</f>
        <v/>
      </c>
      <c r="B88" s="1"/>
      <c r="C88" s="1"/>
      <c r="D88" s="1"/>
    </row>
    <row r="89" spans="1:4" x14ac:dyDescent="0.3">
      <c r="A89" s="89" t="str">
        <f ca="1">Exceedance!U89</f>
        <v/>
      </c>
      <c r="B89" s="1"/>
      <c r="C89" s="1"/>
      <c r="D89" s="1"/>
    </row>
    <row r="90" spans="1:4" x14ac:dyDescent="0.3">
      <c r="A90" s="89" t="str">
        <f ca="1">Exceedance!U90</f>
        <v/>
      </c>
      <c r="B90" s="1"/>
      <c r="C90" s="1"/>
      <c r="D90" s="1"/>
    </row>
    <row r="91" spans="1:4" x14ac:dyDescent="0.3">
      <c r="A91" s="89" t="str">
        <f ca="1">Exceedance!U91</f>
        <v/>
      </c>
      <c r="B91" s="1"/>
      <c r="C91" s="1"/>
      <c r="D91" s="1"/>
    </row>
    <row r="92" spans="1:4" x14ac:dyDescent="0.3">
      <c r="A92" s="89" t="str">
        <f ca="1">Exceedance!U92</f>
        <v/>
      </c>
      <c r="B92" s="1"/>
      <c r="C92" s="1"/>
      <c r="D92" s="1"/>
    </row>
    <row r="93" spans="1:4" x14ac:dyDescent="0.3">
      <c r="A93" s="89" t="str">
        <f ca="1">Exceedance!U93</f>
        <v/>
      </c>
      <c r="B93" s="1"/>
      <c r="C93" s="1"/>
      <c r="D93" s="1"/>
    </row>
    <row r="94" spans="1:4" x14ac:dyDescent="0.3">
      <c r="A94" s="89" t="str">
        <f ca="1">Exceedance!U94</f>
        <v/>
      </c>
      <c r="B94" s="1"/>
      <c r="C94" s="1"/>
      <c r="D94" s="1"/>
    </row>
    <row r="95" spans="1:4" x14ac:dyDescent="0.3">
      <c r="A95" s="89" t="str">
        <f ca="1">Exceedance!U95</f>
        <v/>
      </c>
      <c r="B95" s="1"/>
      <c r="C95" s="1"/>
      <c r="D95" s="1"/>
    </row>
    <row r="96" spans="1:4" x14ac:dyDescent="0.3">
      <c r="A96" s="89" t="str">
        <f ca="1">Exceedance!U96</f>
        <v/>
      </c>
      <c r="B96" s="1"/>
      <c r="C96" s="1"/>
      <c r="D96" s="1"/>
    </row>
    <row r="97" spans="1:4" x14ac:dyDescent="0.3">
      <c r="A97" s="89" t="str">
        <f ca="1">Exceedance!U97</f>
        <v/>
      </c>
      <c r="B97" s="1"/>
      <c r="C97" s="1"/>
      <c r="D97" s="1"/>
    </row>
    <row r="98" spans="1:4" x14ac:dyDescent="0.3">
      <c r="A98" s="89" t="str">
        <f ca="1">Exceedance!U98</f>
        <v/>
      </c>
      <c r="B98" s="1"/>
      <c r="C98" s="1"/>
      <c r="D98" s="1"/>
    </row>
    <row r="99" spans="1:4" x14ac:dyDescent="0.3">
      <c r="A99" s="89" t="str">
        <f ca="1">Exceedance!U99</f>
        <v/>
      </c>
      <c r="B99" s="1"/>
      <c r="C99" s="1"/>
      <c r="D99" s="1"/>
    </row>
    <row r="100" spans="1:4" x14ac:dyDescent="0.3">
      <c r="A100" s="89"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E1:AE1"/>
  </mergeCell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11">
    <tabColor theme="6" tint="0.59999389629810485"/>
  </sheetPr>
  <dimension ref="A1:AH175"/>
  <sheetViews>
    <sheetView workbookViewId="0">
      <selection activeCell="B4" sqref="B4:AQ175"/>
    </sheetView>
  </sheetViews>
  <sheetFormatPr defaultColWidth="8.5546875" defaultRowHeight="14.4" x14ac:dyDescent="0.3"/>
  <cols>
    <col min="1" max="1" width="8.5546875" style="90"/>
    <col min="2" max="4" width="8.5546875" style="185"/>
    <col min="5" max="16384" width="8.5546875" style="1"/>
  </cols>
  <sheetData>
    <row r="1" spans="1:34" s="92" customFormat="1" x14ac:dyDescent="0.3">
      <c r="A1" s="87"/>
      <c r="B1" s="90"/>
      <c r="C1" s="90"/>
      <c r="D1" s="90"/>
      <c r="E1" s="856" t="s">
        <v>66</v>
      </c>
      <c r="F1" s="856"/>
      <c r="G1" s="856"/>
      <c r="H1" s="856"/>
      <c r="I1" s="856"/>
      <c r="J1" s="856"/>
      <c r="K1" s="856"/>
      <c r="L1" s="856"/>
      <c r="M1" s="856"/>
      <c r="N1" s="856"/>
      <c r="O1" s="856"/>
      <c r="P1" s="856"/>
      <c r="Q1" s="856"/>
      <c r="R1" s="856"/>
      <c r="S1" s="856"/>
      <c r="T1" s="856"/>
      <c r="U1" s="856"/>
      <c r="V1" s="856"/>
      <c r="W1" s="856"/>
      <c r="X1" s="856"/>
      <c r="Y1" s="856"/>
      <c r="Z1" s="856"/>
      <c r="AA1" s="856"/>
      <c r="AB1" s="856"/>
      <c r="AC1" s="856"/>
      <c r="AD1" s="856"/>
      <c r="AE1" s="856"/>
    </row>
    <row r="2" spans="1:34" s="90" customFormat="1" x14ac:dyDescent="0.3">
      <c r="A2" s="87"/>
      <c r="B2" s="90" t="s">
        <v>288</v>
      </c>
      <c r="C2" s="90" t="s">
        <v>287</v>
      </c>
      <c r="D2" s="90" t="s">
        <v>289</v>
      </c>
      <c r="E2" s="90">
        <v>1991</v>
      </c>
      <c r="F2" s="90">
        <v>1992</v>
      </c>
      <c r="G2" s="90">
        <v>1993</v>
      </c>
      <c r="H2" s="90">
        <v>1994</v>
      </c>
      <c r="I2" s="90">
        <v>1995</v>
      </c>
      <c r="J2" s="90">
        <v>1996</v>
      </c>
      <c r="K2" s="90">
        <v>1997</v>
      </c>
      <c r="L2" s="90">
        <v>1998</v>
      </c>
      <c r="M2" s="90">
        <v>1999</v>
      </c>
      <c r="N2" s="90">
        <v>2000</v>
      </c>
      <c r="O2" s="90">
        <v>2001</v>
      </c>
      <c r="P2" s="90">
        <v>2002</v>
      </c>
      <c r="Q2" s="90">
        <v>2003</v>
      </c>
      <c r="R2" s="90">
        <v>2004</v>
      </c>
      <c r="S2" s="90">
        <v>2005</v>
      </c>
      <c r="T2" s="90">
        <v>2006</v>
      </c>
      <c r="U2" s="90">
        <v>2007</v>
      </c>
      <c r="V2" s="90">
        <v>2008</v>
      </c>
      <c r="W2" s="90">
        <v>2009</v>
      </c>
      <c r="X2" s="90">
        <v>2010</v>
      </c>
      <c r="Y2" s="90">
        <v>2011</v>
      </c>
      <c r="Z2" s="90">
        <v>2012</v>
      </c>
      <c r="AA2" s="90">
        <v>2013</v>
      </c>
      <c r="AB2" s="90">
        <v>2014</v>
      </c>
      <c r="AC2" s="90">
        <v>2015</v>
      </c>
      <c r="AD2" s="90">
        <v>2016</v>
      </c>
      <c r="AE2" s="90">
        <v>2017</v>
      </c>
      <c r="AF2" s="90">
        <v>2018</v>
      </c>
      <c r="AG2" s="90">
        <v>2019</v>
      </c>
      <c r="AH2" s="90">
        <v>2020</v>
      </c>
    </row>
    <row r="3" spans="1:34" s="91" customFormat="1" x14ac:dyDescent="0.3">
      <c r="A3" s="88"/>
      <c r="B3" s="91" t="s">
        <v>323</v>
      </c>
      <c r="C3" s="91" t="s">
        <v>324</v>
      </c>
      <c r="D3" s="91" t="s">
        <v>325</v>
      </c>
      <c r="E3" s="91" t="s">
        <v>326</v>
      </c>
      <c r="F3" s="91" t="s">
        <v>327</v>
      </c>
      <c r="G3" s="91" t="s">
        <v>328</v>
      </c>
      <c r="H3" s="91" t="s">
        <v>329</v>
      </c>
      <c r="I3" s="91" t="s">
        <v>330</v>
      </c>
      <c r="J3" s="91" t="s">
        <v>331</v>
      </c>
      <c r="K3" s="91" t="s">
        <v>332</v>
      </c>
      <c r="L3" s="91" t="s">
        <v>333</v>
      </c>
      <c r="M3" s="91" t="s">
        <v>334</v>
      </c>
      <c r="N3" s="91" t="s">
        <v>335</v>
      </c>
      <c r="O3" s="91" t="s">
        <v>336</v>
      </c>
      <c r="P3" s="91" t="s">
        <v>337</v>
      </c>
      <c r="Q3" s="91" t="s">
        <v>338</v>
      </c>
      <c r="R3" s="91" t="s">
        <v>339</v>
      </c>
      <c r="S3" s="91" t="s">
        <v>340</v>
      </c>
      <c r="T3" s="91" t="s">
        <v>341</v>
      </c>
      <c r="U3" s="91" t="s">
        <v>342</v>
      </c>
      <c r="V3" s="91" t="s">
        <v>343</v>
      </c>
      <c r="W3" s="91" t="s">
        <v>344</v>
      </c>
      <c r="X3" s="91" t="s">
        <v>345</v>
      </c>
      <c r="Y3" s="91" t="s">
        <v>346</v>
      </c>
      <c r="Z3" s="91" t="s">
        <v>347</v>
      </c>
      <c r="AA3" s="91" t="s">
        <v>348</v>
      </c>
      <c r="AB3" s="91" t="s">
        <v>349</v>
      </c>
      <c r="AC3" s="91" t="s">
        <v>350</v>
      </c>
      <c r="AD3" s="91" t="s">
        <v>351</v>
      </c>
      <c r="AE3" s="91" t="s">
        <v>352</v>
      </c>
      <c r="AF3" s="91" t="s">
        <v>353</v>
      </c>
      <c r="AG3" s="91" t="s">
        <v>354</v>
      </c>
      <c r="AH3" s="91" t="s">
        <v>355</v>
      </c>
    </row>
    <row r="4" spans="1:34" x14ac:dyDescent="0.3">
      <c r="A4" s="89">
        <f ca="1">Exceedance!U4</f>
        <v>46143</v>
      </c>
      <c r="B4" s="1">
        <v>7.685950413223134</v>
      </c>
      <c r="C4" s="1">
        <v>7.685950413223134</v>
      </c>
      <c r="D4" s="1">
        <v>7.685950413223134</v>
      </c>
      <c r="E4">
        <v>7.685950413223134</v>
      </c>
      <c r="F4">
        <v>7.685950413223134</v>
      </c>
      <c r="G4">
        <v>7.685950413223134</v>
      </c>
      <c r="H4">
        <v>7.685950413223134</v>
      </c>
      <c r="I4">
        <v>7.685950413223134</v>
      </c>
      <c r="J4">
        <v>7.685950413223134</v>
      </c>
      <c r="K4">
        <v>7.685950413223134</v>
      </c>
      <c r="L4">
        <v>7.685950413223134</v>
      </c>
      <c r="M4">
        <v>7.685950413223134</v>
      </c>
      <c r="N4">
        <v>7.685950413223134</v>
      </c>
      <c r="O4">
        <v>7.685950413223134</v>
      </c>
      <c r="P4">
        <v>7.685950413223134</v>
      </c>
      <c r="Q4">
        <v>7.685950413223134</v>
      </c>
      <c r="R4">
        <v>7.685950413223134</v>
      </c>
      <c r="S4">
        <v>7.685950413223134</v>
      </c>
      <c r="T4">
        <v>7.685950413223134</v>
      </c>
      <c r="U4">
        <v>7.685950413223134</v>
      </c>
      <c r="V4">
        <v>7.685950413223134</v>
      </c>
      <c r="W4">
        <v>7.685950413223134</v>
      </c>
      <c r="X4">
        <v>7.685950413223134</v>
      </c>
      <c r="Y4">
        <v>7.685950413223134</v>
      </c>
      <c r="Z4">
        <v>7.685950413223134</v>
      </c>
      <c r="AA4">
        <v>7.685950413223134</v>
      </c>
      <c r="AB4">
        <v>7.685950413223134</v>
      </c>
      <c r="AC4">
        <v>7.685950413223134</v>
      </c>
      <c r="AD4">
        <v>7.685950413223134</v>
      </c>
      <c r="AE4">
        <v>7.685950413223134</v>
      </c>
      <c r="AF4" s="1">
        <v>7.685950413223134</v>
      </c>
      <c r="AG4" s="1">
        <v>7.685950413223134</v>
      </c>
      <c r="AH4" s="1">
        <v>7.685950413223134</v>
      </c>
    </row>
    <row r="5" spans="1:34" x14ac:dyDescent="0.3">
      <c r="A5" s="89">
        <f ca="1">Exceedance!U5</f>
        <v>46174</v>
      </c>
      <c r="B5" s="1">
        <v>14.876033057851227</v>
      </c>
      <c r="C5" s="1">
        <v>14.876033057851227</v>
      </c>
      <c r="D5" s="1">
        <v>14.876033057851227</v>
      </c>
      <c r="E5">
        <v>14.876033057851227</v>
      </c>
      <c r="F5">
        <v>14.876033057851227</v>
      </c>
      <c r="G5">
        <v>14.876033057851227</v>
      </c>
      <c r="H5">
        <v>14.876033057851227</v>
      </c>
      <c r="I5">
        <v>14.876033057851227</v>
      </c>
      <c r="J5">
        <v>14.876033057851227</v>
      </c>
      <c r="K5">
        <v>14.876033057851227</v>
      </c>
      <c r="L5">
        <v>14.876033057851227</v>
      </c>
      <c r="M5">
        <v>14.876033057851227</v>
      </c>
      <c r="N5">
        <v>14.876033057851227</v>
      </c>
      <c r="O5">
        <v>14.876033057851227</v>
      </c>
      <c r="P5">
        <v>14.876033057851227</v>
      </c>
      <c r="Q5">
        <v>14.876033057851227</v>
      </c>
      <c r="R5">
        <v>14.876033057851227</v>
      </c>
      <c r="S5">
        <v>14.876033057851227</v>
      </c>
      <c r="T5">
        <v>14.876033057851227</v>
      </c>
      <c r="U5">
        <v>14.876033057851227</v>
      </c>
      <c r="V5">
        <v>14.876033057851227</v>
      </c>
      <c r="W5">
        <v>14.876033057851227</v>
      </c>
      <c r="X5">
        <v>14.876033057851227</v>
      </c>
      <c r="Y5">
        <v>14.876033057851227</v>
      </c>
      <c r="Z5">
        <v>14.876033057851227</v>
      </c>
      <c r="AA5">
        <v>14.876033057851227</v>
      </c>
      <c r="AB5">
        <v>14.876033057851227</v>
      </c>
      <c r="AC5">
        <v>14.876033057851227</v>
      </c>
      <c r="AD5">
        <v>14.876033057851227</v>
      </c>
      <c r="AE5">
        <v>14.876033057851227</v>
      </c>
      <c r="AF5" s="1">
        <v>14.876033057851227</v>
      </c>
      <c r="AG5" s="1">
        <v>14.876033057851227</v>
      </c>
      <c r="AH5" s="1">
        <v>14.876033057851227</v>
      </c>
    </row>
    <row r="6" spans="1:34" x14ac:dyDescent="0.3">
      <c r="A6" s="89">
        <f ca="1">Exceedance!U6</f>
        <v>46204</v>
      </c>
      <c r="B6" s="1">
        <v>15.371900826446268</v>
      </c>
      <c r="C6" s="1">
        <v>15.371900826446268</v>
      </c>
      <c r="D6" s="1">
        <v>15.371900826446268</v>
      </c>
      <c r="E6">
        <v>15.371900826446268</v>
      </c>
      <c r="F6">
        <v>15.371900826446268</v>
      </c>
      <c r="G6">
        <v>15.371900826446268</v>
      </c>
      <c r="H6">
        <v>15.371900826446268</v>
      </c>
      <c r="I6">
        <v>15.371900826446268</v>
      </c>
      <c r="J6">
        <v>15.371900826446268</v>
      </c>
      <c r="K6">
        <v>15.371900826446268</v>
      </c>
      <c r="L6">
        <v>15.371900826446268</v>
      </c>
      <c r="M6">
        <v>15.371900826446268</v>
      </c>
      <c r="N6">
        <v>15.371900826446268</v>
      </c>
      <c r="O6">
        <v>15.371900826446268</v>
      </c>
      <c r="P6">
        <v>15.371900826446268</v>
      </c>
      <c r="Q6">
        <v>15.371900826446268</v>
      </c>
      <c r="R6">
        <v>15.371900826446268</v>
      </c>
      <c r="S6">
        <v>15.371900826446268</v>
      </c>
      <c r="T6">
        <v>15.371900826446268</v>
      </c>
      <c r="U6">
        <v>15.371900826446268</v>
      </c>
      <c r="V6">
        <v>15.371900826446268</v>
      </c>
      <c r="W6">
        <v>15.371900826446268</v>
      </c>
      <c r="X6">
        <v>15.371900826446268</v>
      </c>
      <c r="Y6">
        <v>15.371900826446268</v>
      </c>
      <c r="Z6">
        <v>15.371900826446268</v>
      </c>
      <c r="AA6">
        <v>15.371900826446268</v>
      </c>
      <c r="AB6">
        <v>15.371900826446268</v>
      </c>
      <c r="AC6">
        <v>15.371900826446268</v>
      </c>
      <c r="AD6">
        <v>15.371900826446268</v>
      </c>
      <c r="AE6">
        <v>15.371900826446268</v>
      </c>
      <c r="AF6" s="1">
        <v>15.371900826446268</v>
      </c>
      <c r="AG6" s="1">
        <v>15.371900826446268</v>
      </c>
      <c r="AH6" s="1">
        <v>15.371900826446268</v>
      </c>
    </row>
    <row r="7" spans="1:34" x14ac:dyDescent="0.3">
      <c r="A7" s="89">
        <f ca="1">Exceedance!U7</f>
        <v>46235</v>
      </c>
      <c r="B7" s="1">
        <v>12.29752066115701</v>
      </c>
      <c r="C7" s="1">
        <v>12.29752066115701</v>
      </c>
      <c r="D7" s="1">
        <v>12.29752066115701</v>
      </c>
      <c r="E7">
        <v>12.29752066115701</v>
      </c>
      <c r="F7">
        <v>12.29752066115701</v>
      </c>
      <c r="G7">
        <v>12.29752066115701</v>
      </c>
      <c r="H7">
        <v>12.29752066115701</v>
      </c>
      <c r="I7">
        <v>12.29752066115701</v>
      </c>
      <c r="J7">
        <v>12.29752066115701</v>
      </c>
      <c r="K7">
        <v>12.29752066115701</v>
      </c>
      <c r="L7">
        <v>12.29752066115701</v>
      </c>
      <c r="M7">
        <v>12.29752066115701</v>
      </c>
      <c r="N7">
        <v>12.29752066115701</v>
      </c>
      <c r="O7">
        <v>12.29752066115701</v>
      </c>
      <c r="P7">
        <v>12.29752066115701</v>
      </c>
      <c r="Q7">
        <v>12.29752066115701</v>
      </c>
      <c r="R7">
        <v>12.29752066115701</v>
      </c>
      <c r="S7">
        <v>12.29752066115701</v>
      </c>
      <c r="T7">
        <v>12.29752066115701</v>
      </c>
      <c r="U7">
        <v>12.29752066115701</v>
      </c>
      <c r="V7">
        <v>12.29752066115701</v>
      </c>
      <c r="W7">
        <v>12.29752066115701</v>
      </c>
      <c r="X7">
        <v>12.29752066115701</v>
      </c>
      <c r="Y7">
        <v>12.29752066115701</v>
      </c>
      <c r="Z7">
        <v>12.29752066115701</v>
      </c>
      <c r="AA7">
        <v>12.29752066115701</v>
      </c>
      <c r="AB7">
        <v>12.29752066115701</v>
      </c>
      <c r="AC7">
        <v>12.29752066115701</v>
      </c>
      <c r="AD7">
        <v>12.29752066115701</v>
      </c>
      <c r="AE7">
        <v>12.29752066115701</v>
      </c>
      <c r="AF7" s="1">
        <v>12.29752066115701</v>
      </c>
      <c r="AG7" s="1">
        <v>12.29752066115701</v>
      </c>
      <c r="AH7" s="1">
        <v>12.29752066115701</v>
      </c>
    </row>
    <row r="8" spans="1:34" x14ac:dyDescent="0.3">
      <c r="A8" s="89">
        <f ca="1">Exceedance!U8</f>
        <v>46266</v>
      </c>
      <c r="B8" s="1">
        <v>8.9256198347107354</v>
      </c>
      <c r="C8" s="1">
        <v>8.9256198347107354</v>
      </c>
      <c r="D8" s="1">
        <v>8.9256198347107354</v>
      </c>
      <c r="E8">
        <v>8.9256198347107354</v>
      </c>
      <c r="F8">
        <v>8.9256198347107354</v>
      </c>
      <c r="G8">
        <v>8.9256198347107354</v>
      </c>
      <c r="H8">
        <v>8.9256198347107354</v>
      </c>
      <c r="I8">
        <v>8.9256198347107354</v>
      </c>
      <c r="J8">
        <v>8.9256198347107354</v>
      </c>
      <c r="K8">
        <v>8.9256198347107354</v>
      </c>
      <c r="L8">
        <v>8.9256198347107354</v>
      </c>
      <c r="M8">
        <v>8.9256198347107354</v>
      </c>
      <c r="N8">
        <v>8.9256198347107354</v>
      </c>
      <c r="O8">
        <v>8.9256198347107354</v>
      </c>
      <c r="P8">
        <v>8.9256198347107354</v>
      </c>
      <c r="Q8">
        <v>8.9256198347107354</v>
      </c>
      <c r="R8">
        <v>8.9256198347107354</v>
      </c>
      <c r="S8">
        <v>8.9256198347107354</v>
      </c>
      <c r="T8">
        <v>8.9256198347107354</v>
      </c>
      <c r="U8">
        <v>8.9256198347107354</v>
      </c>
      <c r="V8">
        <v>8.9256198347107354</v>
      </c>
      <c r="W8">
        <v>8.9256198347107354</v>
      </c>
      <c r="X8">
        <v>8.9256198347107354</v>
      </c>
      <c r="Y8">
        <v>8.9256198347107354</v>
      </c>
      <c r="Z8">
        <v>8.9256198347107354</v>
      </c>
      <c r="AA8">
        <v>8.9256198347107354</v>
      </c>
      <c r="AB8">
        <v>8.9256198347107354</v>
      </c>
      <c r="AC8">
        <v>8.9256198347107354</v>
      </c>
      <c r="AD8">
        <v>8.9256198347107354</v>
      </c>
      <c r="AE8">
        <v>8.9256198347107354</v>
      </c>
      <c r="AF8" s="1">
        <v>8.9256198347107354</v>
      </c>
      <c r="AG8" s="1">
        <v>8.9256198347107354</v>
      </c>
      <c r="AH8" s="1">
        <v>8.9256198347107354</v>
      </c>
    </row>
    <row r="9" spans="1:34" x14ac:dyDescent="0.3">
      <c r="A9" s="89">
        <f ca="1">Exceedance!U9</f>
        <v>46296</v>
      </c>
      <c r="B9" s="1">
        <v>6.1487603305785079</v>
      </c>
      <c r="C9" s="1">
        <v>6.1487603305785079</v>
      </c>
      <c r="D9" s="1">
        <v>6.1487603305785079</v>
      </c>
      <c r="E9">
        <v>6.1487603305785079</v>
      </c>
      <c r="F9">
        <v>6.1487603305785079</v>
      </c>
      <c r="G9">
        <v>6.1487603305785079</v>
      </c>
      <c r="H9">
        <v>6.1487603305785079</v>
      </c>
      <c r="I9">
        <v>8.250895206625362</v>
      </c>
      <c r="J9">
        <v>6.1487603305785079</v>
      </c>
      <c r="K9">
        <v>6.1487603305785079</v>
      </c>
      <c r="L9">
        <v>6.1487603305785079</v>
      </c>
      <c r="M9">
        <v>6.1487603305785079</v>
      </c>
      <c r="N9">
        <v>6.1487603305785079</v>
      </c>
      <c r="O9">
        <v>6.1487603305785079</v>
      </c>
      <c r="P9">
        <v>6.1487603305785079</v>
      </c>
      <c r="Q9">
        <v>6.1487603305785079</v>
      </c>
      <c r="R9">
        <v>6.1487603305785079</v>
      </c>
      <c r="S9">
        <v>6.1487603305785079</v>
      </c>
      <c r="T9">
        <v>6.1487603305785079</v>
      </c>
      <c r="U9">
        <v>6.1487603305785079</v>
      </c>
      <c r="V9">
        <v>6.1487603305785079</v>
      </c>
      <c r="W9">
        <v>6.1487603305785079</v>
      </c>
      <c r="X9">
        <v>6.1487603305785079</v>
      </c>
      <c r="Y9">
        <v>6.1487603305785079</v>
      </c>
      <c r="Z9">
        <v>6.1487603305785079</v>
      </c>
      <c r="AA9">
        <v>6.1487603305785079</v>
      </c>
      <c r="AB9">
        <v>6.1487603305785079</v>
      </c>
      <c r="AC9">
        <v>6.1487603305785079</v>
      </c>
      <c r="AD9">
        <v>6.1487603305785079</v>
      </c>
      <c r="AE9">
        <v>6.1487603305785079</v>
      </c>
      <c r="AF9" s="1">
        <v>6.1487603305785079</v>
      </c>
      <c r="AG9" s="1">
        <v>6.1487603305785079</v>
      </c>
      <c r="AH9" s="1">
        <v>6.1487603305785079</v>
      </c>
    </row>
    <row r="10" spans="1:34" x14ac:dyDescent="0.3">
      <c r="A10" s="89">
        <f ca="1">Exceedance!U10</f>
        <v>46327</v>
      </c>
      <c r="B10" s="1">
        <v>4.4628099173553686</v>
      </c>
      <c r="C10" s="1">
        <v>4.4628099173553686</v>
      </c>
      <c r="D10" s="1">
        <v>4.4628099173553686</v>
      </c>
      <c r="E10">
        <v>4.4628099173553686</v>
      </c>
      <c r="F10">
        <v>4.4628099173553686</v>
      </c>
      <c r="G10">
        <v>4.4628099173553686</v>
      </c>
      <c r="H10">
        <v>4.4628099173553686</v>
      </c>
      <c r="I10">
        <v>7.0933200000020253</v>
      </c>
      <c r="J10">
        <v>4.4628099173553686</v>
      </c>
      <c r="K10">
        <v>4.4628099173553686</v>
      </c>
      <c r="L10">
        <v>4.4628099173553686</v>
      </c>
      <c r="M10">
        <v>4.4628099173553686</v>
      </c>
      <c r="N10">
        <v>4.4628099173553686</v>
      </c>
      <c r="O10">
        <v>4.4628099173553686</v>
      </c>
      <c r="P10">
        <v>4.4628099173553686</v>
      </c>
      <c r="Q10">
        <v>4.4628099173553686</v>
      </c>
      <c r="R10">
        <v>4.4628099173553686</v>
      </c>
      <c r="S10">
        <v>4.4628099173553686</v>
      </c>
      <c r="T10">
        <v>4.4628099173553686</v>
      </c>
      <c r="U10">
        <v>4.4628099173553686</v>
      </c>
      <c r="V10">
        <v>4.4628099173553686</v>
      </c>
      <c r="W10">
        <v>4.4628099173553686</v>
      </c>
      <c r="X10">
        <v>4.4628099173553686</v>
      </c>
      <c r="Y10">
        <v>4.4628099173553686</v>
      </c>
      <c r="Z10">
        <v>4.4628099173553686</v>
      </c>
      <c r="AA10">
        <v>4.4628099173553686</v>
      </c>
      <c r="AB10">
        <v>4.4628099173553686</v>
      </c>
      <c r="AC10">
        <v>4.4628099173553686</v>
      </c>
      <c r="AD10">
        <v>4.4628099173553686</v>
      </c>
      <c r="AE10">
        <v>4.4628099173553686</v>
      </c>
      <c r="AF10" s="1">
        <v>4.4628099173553686</v>
      </c>
      <c r="AG10" s="1">
        <v>4.4628099173553686</v>
      </c>
      <c r="AH10" s="1">
        <v>4.4628099173553686</v>
      </c>
    </row>
    <row r="11" spans="1:34" x14ac:dyDescent="0.3">
      <c r="A11" s="89">
        <f ca="1">Exceedance!U11</f>
        <v>46357</v>
      </c>
      <c r="B11" s="1">
        <v>4.6115702479338809</v>
      </c>
      <c r="C11" s="1">
        <v>4.6115702479338809</v>
      </c>
      <c r="D11" s="1">
        <v>4.6115702479338809</v>
      </c>
      <c r="E11">
        <v>4.6115702479338809</v>
      </c>
      <c r="F11">
        <v>4.6115702479338809</v>
      </c>
      <c r="G11">
        <v>4.6115702479338809</v>
      </c>
      <c r="H11">
        <v>4.6115702479338809</v>
      </c>
      <c r="I11">
        <v>4.6115702479338809</v>
      </c>
      <c r="J11">
        <v>4.6115702479338809</v>
      </c>
      <c r="K11">
        <v>4.6115702479338809</v>
      </c>
      <c r="L11">
        <v>4.6115702479338809</v>
      </c>
      <c r="M11">
        <v>4.6115702479338809</v>
      </c>
      <c r="N11">
        <v>4.6115702479338809</v>
      </c>
      <c r="O11">
        <v>4.6115702479338809</v>
      </c>
      <c r="P11">
        <v>4.6115702479338809</v>
      </c>
      <c r="Q11">
        <v>4.6115702479338809</v>
      </c>
      <c r="R11">
        <v>4.6115702479338809</v>
      </c>
      <c r="S11">
        <v>4.6115702479338809</v>
      </c>
      <c r="T11">
        <v>4.6115702479338809</v>
      </c>
      <c r="U11">
        <v>4.6115702479338809</v>
      </c>
      <c r="V11">
        <v>4.6115702479338809</v>
      </c>
      <c r="W11">
        <v>4.6115702479338809</v>
      </c>
      <c r="X11">
        <v>4.6115702479338809</v>
      </c>
      <c r="Y11">
        <v>4.6115702479338809</v>
      </c>
      <c r="Z11">
        <v>4.6115702479338809</v>
      </c>
      <c r="AA11">
        <v>4.6115702479338809</v>
      </c>
      <c r="AB11">
        <v>4.6115702479338809</v>
      </c>
      <c r="AC11">
        <v>4.6115702479338809</v>
      </c>
      <c r="AD11">
        <v>4.6115702479338809</v>
      </c>
      <c r="AE11">
        <v>4.6115702479338809</v>
      </c>
      <c r="AF11" s="1">
        <v>4.6115702479338809</v>
      </c>
      <c r="AG11" s="1">
        <v>4.6115702479338809</v>
      </c>
      <c r="AH11" s="1">
        <v>4.6115702479338809</v>
      </c>
    </row>
    <row r="12" spans="1:34" x14ac:dyDescent="0.3">
      <c r="A12" s="89">
        <f ca="1">Exceedance!U12</f>
        <v>46388</v>
      </c>
      <c r="B12" s="1">
        <v>4.6115702479338809</v>
      </c>
      <c r="C12" s="1">
        <v>4.6115702479338809</v>
      </c>
      <c r="D12" s="1">
        <v>4.6115702479338809</v>
      </c>
      <c r="E12">
        <v>4.6115702479338809</v>
      </c>
      <c r="F12">
        <v>4.6115702479338809</v>
      </c>
      <c r="G12">
        <v>4.6115702479338809</v>
      </c>
      <c r="H12">
        <v>4.6115702479338809</v>
      </c>
      <c r="I12">
        <v>4.6115702479338809</v>
      </c>
      <c r="J12">
        <v>4.6115702479338809</v>
      </c>
      <c r="K12">
        <v>4.6115702479338809</v>
      </c>
      <c r="L12">
        <v>4.6115702479338809</v>
      </c>
      <c r="M12">
        <v>4.6115702479338809</v>
      </c>
      <c r="N12">
        <v>4.6115702479338809</v>
      </c>
      <c r="O12">
        <v>4.6115702479338809</v>
      </c>
      <c r="P12">
        <v>4.6115702479338809</v>
      </c>
      <c r="Q12">
        <v>4.6115702479338809</v>
      </c>
      <c r="R12">
        <v>4.6115702479338809</v>
      </c>
      <c r="S12">
        <v>4.6115702479338809</v>
      </c>
      <c r="T12">
        <v>4.6115702479338809</v>
      </c>
      <c r="U12">
        <v>4.6115702479338809</v>
      </c>
      <c r="V12">
        <v>4.6115702479338809</v>
      </c>
      <c r="W12">
        <v>4.6115702479338809</v>
      </c>
      <c r="X12">
        <v>4.6115702479338809</v>
      </c>
      <c r="Y12">
        <v>4.6115702479338809</v>
      </c>
      <c r="Z12">
        <v>4.6115702479338809</v>
      </c>
      <c r="AA12">
        <v>4.6115702479338809</v>
      </c>
      <c r="AB12">
        <v>4.6115702479338809</v>
      </c>
      <c r="AC12">
        <v>4.6115702479338809</v>
      </c>
      <c r="AD12">
        <v>4.6115702479338809</v>
      </c>
      <c r="AE12">
        <v>4.6115702479338809</v>
      </c>
      <c r="AF12" s="1">
        <v>4.6115702479338809</v>
      </c>
      <c r="AG12" s="1">
        <v>4.6115702479338809</v>
      </c>
      <c r="AH12" s="1">
        <v>4.6115702479338809</v>
      </c>
    </row>
    <row r="13" spans="1:34" x14ac:dyDescent="0.3">
      <c r="A13" s="89">
        <f ca="1">Exceedance!U13</f>
        <v>46419</v>
      </c>
      <c r="B13" s="1">
        <v>4.1652892561983439</v>
      </c>
      <c r="C13" s="1">
        <v>4.1652892561983439</v>
      </c>
      <c r="D13" s="1">
        <v>4.1652892561983439</v>
      </c>
      <c r="E13">
        <v>4.1652892561983439</v>
      </c>
      <c r="F13">
        <v>4.1652892561983439</v>
      </c>
      <c r="G13">
        <v>4.1652892561983439</v>
      </c>
      <c r="H13">
        <v>4.1652892561983439</v>
      </c>
      <c r="I13">
        <v>4.1652892561983439</v>
      </c>
      <c r="J13">
        <v>4.1652892561983439</v>
      </c>
      <c r="K13">
        <v>4.1652892561983439</v>
      </c>
      <c r="L13">
        <v>4.1652892561983439</v>
      </c>
      <c r="M13">
        <v>4.1652892561983439</v>
      </c>
      <c r="N13">
        <v>4.1652892561983439</v>
      </c>
      <c r="O13">
        <v>4.1652892561983439</v>
      </c>
      <c r="P13">
        <v>4.1652892561983439</v>
      </c>
      <c r="Q13">
        <v>4.1652892561983439</v>
      </c>
      <c r="R13">
        <v>4.1652892561983439</v>
      </c>
      <c r="S13">
        <v>4.1652892561983439</v>
      </c>
      <c r="T13">
        <v>4.1652892561983439</v>
      </c>
      <c r="U13">
        <v>4.1652892561983439</v>
      </c>
      <c r="V13">
        <v>4.1652892561983439</v>
      </c>
      <c r="W13">
        <v>4.1652892561983439</v>
      </c>
      <c r="X13">
        <v>4.1652892561983439</v>
      </c>
      <c r="Y13">
        <v>4.1652892561983439</v>
      </c>
      <c r="Z13">
        <v>4.1652892561983439</v>
      </c>
      <c r="AA13">
        <v>4.1652892561983439</v>
      </c>
      <c r="AB13">
        <v>4.1652892561983439</v>
      </c>
      <c r="AC13">
        <v>4.1652892561983439</v>
      </c>
      <c r="AD13">
        <v>4.1652892561983439</v>
      </c>
      <c r="AE13">
        <v>4.1652892561983439</v>
      </c>
      <c r="AF13" s="1">
        <v>4.1652892561983439</v>
      </c>
      <c r="AG13" s="1">
        <v>4.1652892561983439</v>
      </c>
      <c r="AH13" s="1">
        <v>4.1652892561983439</v>
      </c>
    </row>
    <row r="14" spans="1:34" x14ac:dyDescent="0.3">
      <c r="A14" s="89">
        <f ca="1">Exceedance!U14</f>
        <v>46447</v>
      </c>
      <c r="B14" s="1">
        <v>4.6115702479338809</v>
      </c>
      <c r="C14" s="1">
        <v>4.6115702479338809</v>
      </c>
      <c r="D14" s="1">
        <v>4.6115702479338809</v>
      </c>
      <c r="E14">
        <v>4.6115702479338809</v>
      </c>
      <c r="F14">
        <v>4.6115702479338809</v>
      </c>
      <c r="G14">
        <v>4.6115702479338809</v>
      </c>
      <c r="H14">
        <v>4.6115702479338809</v>
      </c>
      <c r="I14">
        <v>4.6115702479338809</v>
      </c>
      <c r="J14">
        <v>4.6115702479338809</v>
      </c>
      <c r="K14">
        <v>4.6115702479338809</v>
      </c>
      <c r="L14">
        <v>4.6115702479338809</v>
      </c>
      <c r="M14">
        <v>4.6115702479338809</v>
      </c>
      <c r="N14">
        <v>4.6115702479338809</v>
      </c>
      <c r="O14">
        <v>4.6115702479338809</v>
      </c>
      <c r="P14">
        <v>4.6115702479338809</v>
      </c>
      <c r="Q14">
        <v>4.6115702479338809</v>
      </c>
      <c r="R14">
        <v>4.6115702479338809</v>
      </c>
      <c r="S14">
        <v>4.6115702479338809</v>
      </c>
      <c r="T14">
        <v>4.6115702479338809</v>
      </c>
      <c r="U14">
        <v>4.6115702479338809</v>
      </c>
      <c r="V14">
        <v>4.6115702479338809</v>
      </c>
      <c r="W14">
        <v>4.6115702479338809</v>
      </c>
      <c r="X14">
        <v>4.6115702479338809</v>
      </c>
      <c r="Y14">
        <v>4.6115702479338809</v>
      </c>
      <c r="Z14">
        <v>4.6115702479338809</v>
      </c>
      <c r="AA14">
        <v>4.6115702479338809</v>
      </c>
      <c r="AB14">
        <v>4.6115702479338809</v>
      </c>
      <c r="AC14">
        <v>4.6115702479338809</v>
      </c>
      <c r="AD14">
        <v>4.6115702479338809</v>
      </c>
      <c r="AE14">
        <v>4.6115702479338809</v>
      </c>
      <c r="AF14" s="1">
        <v>4.6115702479338809</v>
      </c>
      <c r="AG14" s="1">
        <v>4.6115702479338809</v>
      </c>
      <c r="AH14" s="1">
        <v>4.6115702479338809</v>
      </c>
    </row>
    <row r="15" spans="1:34" x14ac:dyDescent="0.3">
      <c r="A15" s="89">
        <f ca="1">Exceedance!U15</f>
        <v>46478</v>
      </c>
      <c r="B15" s="1">
        <v>4.6259249586906774</v>
      </c>
      <c r="C15" s="1">
        <v>4.4628099173553686</v>
      </c>
      <c r="D15" s="1">
        <v>4.4628099173553686</v>
      </c>
      <c r="E15">
        <v>4.4628099173553686</v>
      </c>
      <c r="F15">
        <v>4.4628099173553686</v>
      </c>
      <c r="G15">
        <v>4.4628099173553686</v>
      </c>
      <c r="H15">
        <v>4.4628099173553686</v>
      </c>
      <c r="I15">
        <v>7.4812799999971578</v>
      </c>
      <c r="J15">
        <v>4.4628099173553686</v>
      </c>
      <c r="K15">
        <v>4.4628099173553686</v>
      </c>
      <c r="L15">
        <v>4.4628099173553686</v>
      </c>
      <c r="M15">
        <v>4.4628099173553686</v>
      </c>
      <c r="N15">
        <v>4.4628099173553686</v>
      </c>
      <c r="O15">
        <v>4.4628099173553686</v>
      </c>
      <c r="P15">
        <v>4.4628099173553686</v>
      </c>
      <c r="Q15">
        <v>4.4628099173553686</v>
      </c>
      <c r="R15">
        <v>4.4628099173553686</v>
      </c>
      <c r="S15">
        <v>4.4628099173553686</v>
      </c>
      <c r="T15">
        <v>4.4628099173553686</v>
      </c>
      <c r="U15">
        <v>4.4628099173553686</v>
      </c>
      <c r="V15">
        <v>4.4628099173553686</v>
      </c>
      <c r="W15">
        <v>4.4628099173553686</v>
      </c>
      <c r="X15">
        <v>4.4628099173553686</v>
      </c>
      <c r="Y15">
        <v>4.4628099173553686</v>
      </c>
      <c r="Z15">
        <v>4.4628099173553686</v>
      </c>
      <c r="AA15">
        <v>4.4628099173553686</v>
      </c>
      <c r="AB15">
        <v>4.4628099173553686</v>
      </c>
      <c r="AC15">
        <v>4.4628099173553686</v>
      </c>
      <c r="AD15">
        <v>4.4628099173553686</v>
      </c>
      <c r="AE15">
        <v>4.4628099173553686</v>
      </c>
      <c r="AF15" s="1">
        <v>4.4628099173553686</v>
      </c>
      <c r="AG15" s="1">
        <v>4.4628099173553686</v>
      </c>
      <c r="AH15" s="1">
        <v>4.4628099173553686</v>
      </c>
    </row>
    <row r="16" spans="1:34" x14ac:dyDescent="0.3">
      <c r="A16" s="89">
        <f ca="1">Exceedance!U16</f>
        <v>46508</v>
      </c>
      <c r="B16" s="1">
        <v>14.735520000004524</v>
      </c>
      <c r="C16" s="1">
        <v>7.685950413223134</v>
      </c>
      <c r="D16" s="1">
        <v>7.685950413223134</v>
      </c>
      <c r="E16">
        <v>7.685950413223134</v>
      </c>
      <c r="F16">
        <v>7.685950413223134</v>
      </c>
      <c r="G16">
        <v>7.685950413223134</v>
      </c>
      <c r="H16">
        <v>7.685950413223134</v>
      </c>
      <c r="I16">
        <v>29.999520000004527</v>
      </c>
      <c r="J16">
        <v>7.685950413223134</v>
      </c>
      <c r="K16">
        <v>7.685950413223134</v>
      </c>
      <c r="L16">
        <v>7.685950413223134</v>
      </c>
      <c r="M16">
        <v>7.685950413223134</v>
      </c>
      <c r="N16">
        <v>7.685950413223134</v>
      </c>
      <c r="O16">
        <v>7.685950413223134</v>
      </c>
      <c r="P16">
        <v>7.685950413223134</v>
      </c>
      <c r="Q16">
        <v>7.685950413223134</v>
      </c>
      <c r="R16">
        <v>7.685950413223134</v>
      </c>
      <c r="S16">
        <v>7.685950413223134</v>
      </c>
      <c r="T16">
        <v>7.685950413223134</v>
      </c>
      <c r="U16">
        <v>7.685950413223134</v>
      </c>
      <c r="V16">
        <v>7.685950413223134</v>
      </c>
      <c r="W16">
        <v>7.685950413223134</v>
      </c>
      <c r="X16">
        <v>7.685950413223134</v>
      </c>
      <c r="Y16">
        <v>7.685950413223134</v>
      </c>
      <c r="Z16">
        <v>7.685950413223134</v>
      </c>
      <c r="AA16">
        <v>7.685950413223134</v>
      </c>
      <c r="AB16">
        <v>7.685950413223134</v>
      </c>
      <c r="AC16">
        <v>7.685950413223134</v>
      </c>
      <c r="AD16">
        <v>7.685950413223134</v>
      </c>
      <c r="AE16">
        <v>7.685950413223134</v>
      </c>
      <c r="AF16" s="1">
        <v>7.685950413223134</v>
      </c>
      <c r="AG16" s="1">
        <v>7.685950413223134</v>
      </c>
      <c r="AH16" s="1">
        <v>7.685950413223134</v>
      </c>
    </row>
    <row r="17" spans="1:34" x14ac:dyDescent="0.3">
      <c r="A17" s="89">
        <f ca="1">Exceedance!U17</f>
        <v>46539</v>
      </c>
      <c r="B17" s="1">
        <v>27.795980000002878</v>
      </c>
      <c r="C17" s="1">
        <v>14.876033057851227</v>
      </c>
      <c r="D17" s="1">
        <v>14.876033057851227</v>
      </c>
      <c r="E17">
        <v>14.876033057851227</v>
      </c>
      <c r="F17">
        <v>24.404664628119576</v>
      </c>
      <c r="G17">
        <v>14.876033057851227</v>
      </c>
      <c r="H17">
        <v>20.493664628119564</v>
      </c>
      <c r="I17">
        <v>32.658980000002863</v>
      </c>
      <c r="J17">
        <v>14.876033057851227</v>
      </c>
      <c r="K17">
        <v>14.876033057851227</v>
      </c>
      <c r="L17">
        <v>14.876033057851227</v>
      </c>
      <c r="M17">
        <v>14.876033057851227</v>
      </c>
      <c r="N17">
        <v>14.876033057851227</v>
      </c>
      <c r="O17">
        <v>14.876033057851227</v>
      </c>
      <c r="P17">
        <v>14.876033057851227</v>
      </c>
      <c r="Q17">
        <v>14.876033057851227</v>
      </c>
      <c r="R17">
        <v>14.876033057851227</v>
      </c>
      <c r="S17">
        <v>14.876033057851227</v>
      </c>
      <c r="T17">
        <v>14.876033057851227</v>
      </c>
      <c r="U17">
        <v>14.876033057851227</v>
      </c>
      <c r="V17">
        <v>14.876033057851227</v>
      </c>
      <c r="W17">
        <v>14.876033057851227</v>
      </c>
      <c r="X17">
        <v>14.876033057851227</v>
      </c>
      <c r="Y17">
        <v>14.876033057851227</v>
      </c>
      <c r="Z17">
        <v>14.876033057851227</v>
      </c>
      <c r="AA17">
        <v>14.876033057851227</v>
      </c>
      <c r="AB17">
        <v>14.876033057851227</v>
      </c>
      <c r="AC17">
        <v>14.876033057851227</v>
      </c>
      <c r="AD17">
        <v>14.876033057851227</v>
      </c>
      <c r="AE17">
        <v>14.876033057851227</v>
      </c>
      <c r="AF17" s="1">
        <v>14.876033057851227</v>
      </c>
      <c r="AG17" s="1">
        <v>14.876033057851227</v>
      </c>
      <c r="AH17" s="1">
        <v>14.876033057851227</v>
      </c>
    </row>
    <row r="18" spans="1:34" x14ac:dyDescent="0.3">
      <c r="A18" s="89">
        <f ca="1">Exceedance!U18</f>
        <v>46569</v>
      </c>
      <c r="B18" s="1">
        <v>26.96204999999674</v>
      </c>
      <c r="C18" s="1">
        <v>15.371900826446268</v>
      </c>
      <c r="D18" s="1">
        <v>15.371900826446268</v>
      </c>
      <c r="E18">
        <v>15.371900826446268</v>
      </c>
      <c r="F18">
        <v>34.586049999996746</v>
      </c>
      <c r="G18">
        <v>15.371900826446268</v>
      </c>
      <c r="H18">
        <v>75.357049999996747</v>
      </c>
      <c r="I18">
        <v>25.089049999996739</v>
      </c>
      <c r="J18">
        <v>26.303681570265088</v>
      </c>
      <c r="K18">
        <v>15.371900826446268</v>
      </c>
      <c r="L18">
        <v>15.371900826446268</v>
      </c>
      <c r="M18">
        <v>15.371900826446268</v>
      </c>
      <c r="N18">
        <v>15.371900826446268</v>
      </c>
      <c r="O18">
        <v>15.371900826446268</v>
      </c>
      <c r="P18">
        <v>15.371900826446268</v>
      </c>
      <c r="Q18">
        <v>15.371900826446268</v>
      </c>
      <c r="R18">
        <v>15.371900826446268</v>
      </c>
      <c r="S18">
        <v>15.371900826446268</v>
      </c>
      <c r="T18">
        <v>15.371900826446268</v>
      </c>
      <c r="U18">
        <v>35.643681570265088</v>
      </c>
      <c r="V18">
        <v>15.371900826446268</v>
      </c>
      <c r="W18">
        <v>15.371900826446268</v>
      </c>
      <c r="X18">
        <v>29.017681570265079</v>
      </c>
      <c r="Y18">
        <v>15.371900826446268</v>
      </c>
      <c r="Z18">
        <v>15.371900826446268</v>
      </c>
      <c r="AA18">
        <v>15.371900826446268</v>
      </c>
      <c r="AB18">
        <v>15.371900826446268</v>
      </c>
      <c r="AC18">
        <v>15.371900826446268</v>
      </c>
      <c r="AD18">
        <v>15.371900826446268</v>
      </c>
      <c r="AE18">
        <v>15.371900826446268</v>
      </c>
      <c r="AF18" s="1">
        <v>15.371900826446268</v>
      </c>
      <c r="AG18" s="1">
        <v>15.371900826446268</v>
      </c>
      <c r="AH18" s="1">
        <v>15.371900826446268</v>
      </c>
    </row>
    <row r="19" spans="1:34" x14ac:dyDescent="0.3">
      <c r="A19" s="89">
        <f ca="1">Exceedance!U19</f>
        <v>46600</v>
      </c>
      <c r="B19" s="1">
        <v>23.284350000001474</v>
      </c>
      <c r="C19" s="1">
        <v>12.29752066115701</v>
      </c>
      <c r="D19" s="1">
        <v>12.29752066115701</v>
      </c>
      <c r="E19">
        <v>12.29752066115701</v>
      </c>
      <c r="F19">
        <v>24.512350000001476</v>
      </c>
      <c r="G19">
        <v>12.29752066115701</v>
      </c>
      <c r="H19">
        <v>35.706350000001493</v>
      </c>
      <c r="I19">
        <v>22.231350000001495</v>
      </c>
      <c r="J19">
        <v>24.821350000001509</v>
      </c>
      <c r="K19">
        <v>12.29752066115701</v>
      </c>
      <c r="L19">
        <v>12.29752066115701</v>
      </c>
      <c r="M19">
        <v>12.29752066115701</v>
      </c>
      <c r="N19">
        <v>12.29752066115701</v>
      </c>
      <c r="O19">
        <v>12.29752066115701</v>
      </c>
      <c r="P19">
        <v>12.29752066115701</v>
      </c>
      <c r="Q19">
        <v>12.29752066115701</v>
      </c>
      <c r="R19">
        <v>12.29752066115701</v>
      </c>
      <c r="S19">
        <v>12.29752066115701</v>
      </c>
      <c r="T19">
        <v>12.29752066115701</v>
      </c>
      <c r="U19">
        <v>25.178350000001508</v>
      </c>
      <c r="V19">
        <v>12.29752066115701</v>
      </c>
      <c r="W19">
        <v>12.29752066115701</v>
      </c>
      <c r="X19">
        <v>26.72635000000151</v>
      </c>
      <c r="Y19">
        <v>12.29752066115701</v>
      </c>
      <c r="Z19">
        <v>12.29752066115701</v>
      </c>
      <c r="AA19">
        <v>13.724130743820288</v>
      </c>
      <c r="AB19">
        <v>12.29752066115701</v>
      </c>
      <c r="AC19">
        <v>12.29752066115701</v>
      </c>
      <c r="AD19">
        <v>18.967130743820302</v>
      </c>
      <c r="AE19">
        <v>12.29752066115701</v>
      </c>
      <c r="AF19" s="1">
        <v>21.326130743820304</v>
      </c>
      <c r="AG19" s="1">
        <v>12.29752066115701</v>
      </c>
      <c r="AH19" s="1">
        <v>12.29752066115701</v>
      </c>
    </row>
    <row r="20" spans="1:34" x14ac:dyDescent="0.3">
      <c r="A20" s="89">
        <f ca="1">Exceedance!U20</f>
        <v>46631</v>
      </c>
      <c r="B20" s="1">
        <v>22.638319999997943</v>
      </c>
      <c r="C20" s="1">
        <v>8.9256198347107354</v>
      </c>
      <c r="D20" s="1">
        <v>19.347930082661218</v>
      </c>
      <c r="E20">
        <v>8.9256198347107354</v>
      </c>
      <c r="F20">
        <v>23.396319999997949</v>
      </c>
      <c r="G20">
        <v>8.9256198347107354</v>
      </c>
      <c r="H20">
        <v>28.119319999997948</v>
      </c>
      <c r="I20">
        <v>22.07531999999793</v>
      </c>
      <c r="J20">
        <v>23.088319999997928</v>
      </c>
      <c r="K20">
        <v>8.9256198347107354</v>
      </c>
      <c r="L20">
        <v>10.496930082661233</v>
      </c>
      <c r="M20">
        <v>8.9256198347107354</v>
      </c>
      <c r="N20">
        <v>8.9256198347107354</v>
      </c>
      <c r="O20">
        <v>8.9256198347107354</v>
      </c>
      <c r="P20">
        <v>8.9256198347107354</v>
      </c>
      <c r="Q20">
        <v>8.9256198347107354</v>
      </c>
      <c r="R20">
        <v>8.9256198347107354</v>
      </c>
      <c r="S20">
        <v>8.9256198347107354</v>
      </c>
      <c r="T20">
        <v>8.9256198347107354</v>
      </c>
      <c r="U20">
        <v>22.841319999997946</v>
      </c>
      <c r="V20">
        <v>11.785930082661226</v>
      </c>
      <c r="W20">
        <v>8.9256198347107354</v>
      </c>
      <c r="X20">
        <v>22.87431999999793</v>
      </c>
      <c r="Y20">
        <v>8.9256198347107354</v>
      </c>
      <c r="Z20">
        <v>8.9256198347107354</v>
      </c>
      <c r="AA20">
        <v>23.504319999997943</v>
      </c>
      <c r="AB20">
        <v>12.863930082661236</v>
      </c>
      <c r="AC20">
        <v>12.692930082661233</v>
      </c>
      <c r="AD20">
        <v>21.860319999997945</v>
      </c>
      <c r="AE20">
        <v>8.9256198347107354</v>
      </c>
      <c r="AF20" s="1">
        <v>22.459319999997945</v>
      </c>
      <c r="AG20" s="1">
        <v>8.9256198347107354</v>
      </c>
      <c r="AH20" s="1">
        <v>8.9256198347107354</v>
      </c>
    </row>
    <row r="21" spans="1:34" x14ac:dyDescent="0.3">
      <c r="A21" s="89">
        <f ca="1">Exceedance!U21</f>
        <v>46661</v>
      </c>
      <c r="B21" s="1">
        <v>10.410179999997274</v>
      </c>
      <c r="C21" s="1">
        <v>6.1487603305785079</v>
      </c>
      <c r="D21" s="1">
        <v>9.4101799999972719</v>
      </c>
      <c r="E21">
        <v>6.1487603305785079</v>
      </c>
      <c r="F21">
        <v>10.596179999997259</v>
      </c>
      <c r="G21">
        <v>6.1487603305785079</v>
      </c>
      <c r="H21">
        <v>13.327179999997272</v>
      </c>
      <c r="I21">
        <v>9.6551799999972729</v>
      </c>
      <c r="J21">
        <v>10.295179999997274</v>
      </c>
      <c r="K21">
        <v>6.1487603305785079</v>
      </c>
      <c r="L21">
        <v>8.7401799999972578</v>
      </c>
      <c r="M21">
        <v>6.1487603305785079</v>
      </c>
      <c r="N21">
        <v>6.1487603305785079</v>
      </c>
      <c r="O21">
        <v>6.1487603305785079</v>
      </c>
      <c r="P21">
        <v>6.1487603305785079</v>
      </c>
      <c r="Q21">
        <v>6.1487603305785079</v>
      </c>
      <c r="R21">
        <v>6.1487603305785079</v>
      </c>
      <c r="S21">
        <v>6.1487603305785079</v>
      </c>
      <c r="T21">
        <v>6.1487603305785079</v>
      </c>
      <c r="U21">
        <v>10.221179999997258</v>
      </c>
      <c r="V21">
        <v>8.9381799999972564</v>
      </c>
      <c r="W21">
        <v>6.1487603305785079</v>
      </c>
      <c r="X21">
        <v>10.017179999997257</v>
      </c>
      <c r="Y21">
        <v>6.1487603305785079</v>
      </c>
      <c r="Z21">
        <v>6.1487603305785079</v>
      </c>
      <c r="AA21">
        <v>13.087179999997257</v>
      </c>
      <c r="AB21">
        <v>7.5041799999972731</v>
      </c>
      <c r="AC21">
        <v>7.4411799999972574</v>
      </c>
      <c r="AD21">
        <v>9.9601799999972567</v>
      </c>
      <c r="AE21">
        <v>6.1487603305785079</v>
      </c>
      <c r="AF21" s="1">
        <v>9.012179999997274</v>
      </c>
      <c r="AG21" s="1">
        <v>6.1487603305785079</v>
      </c>
      <c r="AH21" s="1">
        <v>6.1487603305785079</v>
      </c>
    </row>
    <row r="22" spans="1:34" x14ac:dyDescent="0.3">
      <c r="A22" s="89">
        <f ca="1">Exceedance!U22</f>
        <v>46692</v>
      </c>
      <c r="B22" s="1">
        <v>7.3583200000020099</v>
      </c>
      <c r="C22" s="1">
        <v>4.4628099173553686</v>
      </c>
      <c r="D22" s="1">
        <v>7.3583200000020241</v>
      </c>
      <c r="E22">
        <v>4.4628099173553686</v>
      </c>
      <c r="F22">
        <v>9.0933200000020076</v>
      </c>
      <c r="G22">
        <v>4.4628099173553686</v>
      </c>
      <c r="H22">
        <v>10.491320000002007</v>
      </c>
      <c r="I22">
        <v>9.2033200000020106</v>
      </c>
      <c r="J22">
        <v>8.8483200000020101</v>
      </c>
      <c r="K22">
        <v>4.4628099173553686</v>
      </c>
      <c r="L22">
        <v>7.7273200000020088</v>
      </c>
      <c r="M22">
        <v>4.4628099173553686</v>
      </c>
      <c r="N22">
        <v>4.4628099173553686</v>
      </c>
      <c r="O22">
        <v>4.4628099173553686</v>
      </c>
      <c r="P22">
        <v>4.4628099173553686</v>
      </c>
      <c r="Q22">
        <v>4.4628099173553686</v>
      </c>
      <c r="R22">
        <v>4.4628099173553686</v>
      </c>
      <c r="S22">
        <v>5.805049917371262</v>
      </c>
      <c r="T22">
        <v>4.4628099173553686</v>
      </c>
      <c r="U22">
        <v>8.921320000002023</v>
      </c>
      <c r="V22">
        <v>7.8993200000020245</v>
      </c>
      <c r="W22">
        <v>4.4628099173553686</v>
      </c>
      <c r="X22">
        <v>8.6923200000020238</v>
      </c>
      <c r="Y22">
        <v>4.4628099173553686</v>
      </c>
      <c r="Z22">
        <v>4.4628099173553686</v>
      </c>
      <c r="AA22">
        <v>9.1893200000020219</v>
      </c>
      <c r="AB22">
        <v>6.7333200000020099</v>
      </c>
      <c r="AC22">
        <v>6.6133200000020089</v>
      </c>
      <c r="AD22">
        <v>8.616320000002009</v>
      </c>
      <c r="AE22">
        <v>4.4628099173553686</v>
      </c>
      <c r="AF22" s="1">
        <v>8.1183200000020079</v>
      </c>
      <c r="AG22" s="1">
        <v>4.4628099173553686</v>
      </c>
      <c r="AH22" s="1">
        <v>4.4628099173553686</v>
      </c>
    </row>
    <row r="23" spans="1:34" x14ac:dyDescent="0.3">
      <c r="A23" s="89">
        <f ca="1">Exceedance!U23</f>
        <v>46722</v>
      </c>
      <c r="B23" s="1">
        <v>4.6115702479338809</v>
      </c>
      <c r="C23" s="1">
        <v>4.6115702479338809</v>
      </c>
      <c r="D23" s="1">
        <v>4.6115702479338809</v>
      </c>
      <c r="E23">
        <v>4.6115702479338809</v>
      </c>
      <c r="F23">
        <v>5.7679999999999998</v>
      </c>
      <c r="G23">
        <v>4.6115702479338809</v>
      </c>
      <c r="H23">
        <v>7.4710000000000001</v>
      </c>
      <c r="I23">
        <v>5.9930000000000003</v>
      </c>
      <c r="J23">
        <v>5.7789999999999999</v>
      </c>
      <c r="K23">
        <v>4.6115702479338809</v>
      </c>
      <c r="L23">
        <v>4.8440000000000003</v>
      </c>
      <c r="M23">
        <v>4.6115702479338809</v>
      </c>
      <c r="N23">
        <v>4.6115702479338809</v>
      </c>
      <c r="O23">
        <v>4.6115702479338809</v>
      </c>
      <c r="P23">
        <v>4.6115702479338809</v>
      </c>
      <c r="Q23">
        <v>4.6115702479338809</v>
      </c>
      <c r="R23">
        <v>4.6115702479338809</v>
      </c>
      <c r="S23">
        <v>4.6870000000000003</v>
      </c>
      <c r="T23">
        <v>4.6115702479338809</v>
      </c>
      <c r="U23">
        <v>5.8230000000000004</v>
      </c>
      <c r="V23">
        <v>4.6115702479338809</v>
      </c>
      <c r="W23">
        <v>4.6115702479338809</v>
      </c>
      <c r="X23">
        <v>5.6479999999999855</v>
      </c>
      <c r="Y23">
        <v>4.6115702479338809</v>
      </c>
      <c r="Z23">
        <v>4.6115702479338809</v>
      </c>
      <c r="AA23">
        <v>5.2750000000000004</v>
      </c>
      <c r="AB23">
        <v>4.6115702479338809</v>
      </c>
      <c r="AC23">
        <v>4.6115702479338809</v>
      </c>
      <c r="AD23">
        <v>5.8019999999999996</v>
      </c>
      <c r="AE23">
        <v>4.6115702479338809</v>
      </c>
      <c r="AF23" s="1">
        <v>5.418000000000001</v>
      </c>
      <c r="AG23" s="1">
        <v>4.6115702479338809</v>
      </c>
      <c r="AH23" s="1">
        <v>4.6115702479338809</v>
      </c>
    </row>
    <row r="24" spans="1:34" x14ac:dyDescent="0.3">
      <c r="A24" s="89">
        <f ca="1">Exceedance!U24</f>
        <v>46753</v>
      </c>
      <c r="B24" s="1">
        <v>4.6115702479338809</v>
      </c>
      <c r="C24" s="1">
        <v>4.6115702479338809</v>
      </c>
      <c r="D24" s="1">
        <v>4.6115702479338809</v>
      </c>
      <c r="E24">
        <v>4.6115702479338809</v>
      </c>
      <c r="F24">
        <v>5.2060000000000004</v>
      </c>
      <c r="G24">
        <v>4.6115702479338809</v>
      </c>
      <c r="H24">
        <v>6.4370000000000003</v>
      </c>
      <c r="I24">
        <v>5.0960000000000001</v>
      </c>
      <c r="J24">
        <v>5.2069999999999999</v>
      </c>
      <c r="K24">
        <v>4.6115702479338809</v>
      </c>
      <c r="L24">
        <v>4.6115702479338809</v>
      </c>
      <c r="M24">
        <v>4.6115702479338809</v>
      </c>
      <c r="N24">
        <v>4.6115702479338809</v>
      </c>
      <c r="O24">
        <v>4.6115702479338809</v>
      </c>
      <c r="P24">
        <v>4.6115702479338809</v>
      </c>
      <c r="Q24">
        <v>4.6115702479338809</v>
      </c>
      <c r="R24">
        <v>4.6115702479338809</v>
      </c>
      <c r="S24">
        <v>4.6115702479338809</v>
      </c>
      <c r="T24">
        <v>4.6115702479338809</v>
      </c>
      <c r="U24">
        <v>5.2249999999999996</v>
      </c>
      <c r="V24">
        <v>4.6115702479338809</v>
      </c>
      <c r="W24">
        <v>4.6115702479338809</v>
      </c>
      <c r="X24">
        <v>5.1820000000000004</v>
      </c>
      <c r="Y24">
        <v>4.6115702479338809</v>
      </c>
      <c r="Z24">
        <v>4.6115702479338809</v>
      </c>
      <c r="AA24">
        <v>4.6710000000000003</v>
      </c>
      <c r="AB24">
        <v>4.6115702479338809</v>
      </c>
      <c r="AC24">
        <v>4.6115702479338809</v>
      </c>
      <c r="AD24">
        <v>4.8979999999999997</v>
      </c>
      <c r="AE24">
        <v>4.6115702479338809</v>
      </c>
      <c r="AF24" s="1">
        <v>4.9210000000000003</v>
      </c>
      <c r="AG24" s="1">
        <v>4.6115702479338809</v>
      </c>
      <c r="AH24" s="1">
        <v>4.6115702479338809</v>
      </c>
    </row>
    <row r="25" spans="1:34" x14ac:dyDescent="0.3">
      <c r="A25" s="89">
        <f ca="1">Exceedance!U25</f>
        <v>46784</v>
      </c>
      <c r="B25" s="1">
        <v>4.5514395041320999</v>
      </c>
      <c r="C25" s="1">
        <v>4.3140495867768562</v>
      </c>
      <c r="D25" s="1">
        <v>4.5514395041320999</v>
      </c>
      <c r="E25">
        <v>4.3140495867768562</v>
      </c>
      <c r="F25">
        <v>5.2445799999998606</v>
      </c>
      <c r="G25">
        <v>4.3140495867768562</v>
      </c>
      <c r="H25">
        <v>6.1905799999998603</v>
      </c>
      <c r="I25">
        <v>5.0645799999998609</v>
      </c>
      <c r="J25">
        <v>5.1945799999998608</v>
      </c>
      <c r="K25">
        <v>4.3140495867768562</v>
      </c>
      <c r="L25">
        <v>4.4590097520659713</v>
      </c>
      <c r="M25">
        <v>4.3140495867768562</v>
      </c>
      <c r="N25">
        <v>4.3140495867768562</v>
      </c>
      <c r="O25">
        <v>2.8761768595041297</v>
      </c>
      <c r="P25">
        <v>4.3140495867768562</v>
      </c>
      <c r="Q25">
        <v>4.3140495867768562</v>
      </c>
      <c r="R25">
        <v>4.3140495867768562</v>
      </c>
      <c r="S25">
        <v>4.3140495867768562</v>
      </c>
      <c r="T25">
        <v>4.3140495867768562</v>
      </c>
      <c r="U25">
        <v>5.2465799999998604</v>
      </c>
      <c r="V25">
        <v>4.3140495867768562</v>
      </c>
      <c r="W25">
        <v>4.3140495867768562</v>
      </c>
      <c r="X25">
        <v>5.1665799999998603</v>
      </c>
      <c r="Y25">
        <v>4.3140495867768562</v>
      </c>
      <c r="Z25">
        <v>4.3140495867768562</v>
      </c>
      <c r="AA25">
        <v>5.3525799999998611</v>
      </c>
      <c r="AB25">
        <v>4.3140495867768562</v>
      </c>
      <c r="AC25">
        <v>4.3140495867768562</v>
      </c>
      <c r="AD25">
        <v>5.0195799999998609</v>
      </c>
      <c r="AE25">
        <v>4.3140495867768562</v>
      </c>
      <c r="AF25" s="1">
        <v>4.958579999999861</v>
      </c>
      <c r="AG25" s="1">
        <v>4.3140495867768562</v>
      </c>
      <c r="AH25" s="1">
        <v>4.3140495867768562</v>
      </c>
    </row>
    <row r="26" spans="1:34" x14ac:dyDescent="0.3">
      <c r="A26" s="89">
        <f ca="1">Exceedance!U26</f>
        <v>46813</v>
      </c>
      <c r="B26" s="1">
        <v>7.289169999997398</v>
      </c>
      <c r="C26" s="1">
        <v>4.6115702479338809</v>
      </c>
      <c r="D26" s="1">
        <v>7.289169999997398</v>
      </c>
      <c r="E26">
        <v>4.6115702479338809</v>
      </c>
      <c r="F26">
        <v>7.4701699999973972</v>
      </c>
      <c r="G26">
        <v>4.6115702479338809</v>
      </c>
      <c r="H26">
        <v>7.8801699999973973</v>
      </c>
      <c r="I26">
        <v>7.6431699999973972</v>
      </c>
      <c r="J26">
        <v>7.2271699999973977</v>
      </c>
      <c r="K26">
        <v>4.6115702479338809</v>
      </c>
      <c r="L26">
        <v>6.4091699999974123</v>
      </c>
      <c r="M26">
        <v>4.6115702479338809</v>
      </c>
      <c r="N26">
        <v>4.6115702479338809</v>
      </c>
      <c r="O26">
        <v>3.0745338842975176</v>
      </c>
      <c r="P26">
        <v>4.6115702479338809</v>
      </c>
      <c r="Q26">
        <v>4.6115702479338809</v>
      </c>
      <c r="R26">
        <v>4.6115702479338809</v>
      </c>
      <c r="S26">
        <v>7.6891301652865058</v>
      </c>
      <c r="T26">
        <v>4.6115702479338809</v>
      </c>
      <c r="U26">
        <v>7.5951699999973972</v>
      </c>
      <c r="V26">
        <v>4.9005599173526235</v>
      </c>
      <c r="W26">
        <v>4.6115702479338809</v>
      </c>
      <c r="X26">
        <v>7.7641699999973977</v>
      </c>
      <c r="Y26">
        <v>4.6115702479338809</v>
      </c>
      <c r="Z26">
        <v>4.6115702479338809</v>
      </c>
      <c r="AA26">
        <v>8.0641699999973984</v>
      </c>
      <c r="AB26">
        <v>4.9555599173526472</v>
      </c>
      <c r="AC26">
        <v>4.8875599173526201</v>
      </c>
      <c r="AD26">
        <v>6.6411699999973983</v>
      </c>
      <c r="AE26">
        <v>4.6115702479338809</v>
      </c>
      <c r="AF26" s="1">
        <v>6.7191699999973977</v>
      </c>
      <c r="AG26" s="1">
        <v>4.6115702479338809</v>
      </c>
      <c r="AH26" s="1">
        <v>4.6115702479338809</v>
      </c>
    </row>
    <row r="27" spans="1:34" x14ac:dyDescent="0.3">
      <c r="A27" s="89">
        <f ca="1">Exceedance!U27</f>
        <v>46844</v>
      </c>
      <c r="B27" s="1">
        <v>9.7515299999999048</v>
      </c>
      <c r="C27" s="1">
        <v>4.4628099173553686</v>
      </c>
      <c r="D27" s="1">
        <v>9.7515299999999048</v>
      </c>
      <c r="E27">
        <v>4.4628099173553686</v>
      </c>
      <c r="F27">
        <v>9.8225299999999063</v>
      </c>
      <c r="G27">
        <v>4.4628099173553686</v>
      </c>
      <c r="H27">
        <v>10.746529999999904</v>
      </c>
      <c r="I27">
        <v>8.5015299999998923</v>
      </c>
      <c r="J27">
        <v>7.5565299999999054</v>
      </c>
      <c r="K27">
        <v>4.4628099173553686</v>
      </c>
      <c r="L27">
        <v>10.362529999999889</v>
      </c>
      <c r="M27">
        <v>4.4628099173553686</v>
      </c>
      <c r="N27">
        <v>4.4628099173553686</v>
      </c>
      <c r="O27">
        <v>2.9753553719008243</v>
      </c>
      <c r="P27">
        <v>4.4628099173553686</v>
      </c>
      <c r="Q27">
        <v>4.4628099173553686</v>
      </c>
      <c r="R27">
        <v>4.4628099173553686</v>
      </c>
      <c r="S27">
        <v>10.527529999999905</v>
      </c>
      <c r="T27">
        <v>4.4628099173553686</v>
      </c>
      <c r="U27">
        <v>8.055529999999905</v>
      </c>
      <c r="V27">
        <v>7.4465299999999051</v>
      </c>
      <c r="W27">
        <v>4.4628099173553686</v>
      </c>
      <c r="X27">
        <v>13.557529999999906</v>
      </c>
      <c r="Y27">
        <v>2.9753553719008243</v>
      </c>
      <c r="Z27">
        <v>4.4628099173553686</v>
      </c>
      <c r="AA27">
        <v>10.449529999999907</v>
      </c>
      <c r="AB27">
        <v>7.6185299999998906</v>
      </c>
      <c r="AC27">
        <v>10.366529999999907</v>
      </c>
      <c r="AD27">
        <v>8.1415299999999053</v>
      </c>
      <c r="AE27">
        <v>4.4628099173553686</v>
      </c>
      <c r="AF27" s="1">
        <v>7.7695299999999055</v>
      </c>
      <c r="AG27" s="1">
        <v>4.4628099173553686</v>
      </c>
      <c r="AH27" s="1">
        <v>4.4628099173553686</v>
      </c>
    </row>
    <row r="28" spans="1:34" x14ac:dyDescent="0.3">
      <c r="A28" s="89">
        <f ca="1">Exceedance!U28</f>
        <v>46874</v>
      </c>
      <c r="B28" s="1">
        <v>10.735520000004525</v>
      </c>
      <c r="C28" s="1">
        <v>7.685950413223134</v>
      </c>
      <c r="D28" s="1">
        <v>10.735520000004525</v>
      </c>
      <c r="E28">
        <v>7.685950413223134</v>
      </c>
      <c r="F28">
        <v>15.710520000004525</v>
      </c>
      <c r="G28">
        <v>7.685950413223134</v>
      </c>
      <c r="H28">
        <v>41.202520000004526</v>
      </c>
      <c r="I28">
        <v>24.035520000004524</v>
      </c>
      <c r="J28">
        <v>8.4945200000045222</v>
      </c>
      <c r="K28">
        <v>7.685950413223134</v>
      </c>
      <c r="L28">
        <v>18.581520000004524</v>
      </c>
      <c r="M28">
        <v>7.685950413223134</v>
      </c>
      <c r="N28">
        <v>7.685950413223134</v>
      </c>
      <c r="O28">
        <v>7.685950413223134</v>
      </c>
      <c r="P28">
        <v>7.685950413223134</v>
      </c>
      <c r="Q28">
        <v>7.685950413223134</v>
      </c>
      <c r="R28">
        <v>7.685950413223134</v>
      </c>
      <c r="S28">
        <v>14.226520000004525</v>
      </c>
      <c r="T28">
        <v>7.685950413223134</v>
      </c>
      <c r="U28">
        <v>23.987520000004523</v>
      </c>
      <c r="V28">
        <v>7.685950413223134</v>
      </c>
      <c r="W28">
        <v>7.685950413223134</v>
      </c>
      <c r="X28">
        <v>9.1995200000045259</v>
      </c>
      <c r="Y28">
        <v>7.685950413223134</v>
      </c>
      <c r="Z28">
        <v>7.685950413223134</v>
      </c>
      <c r="AA28">
        <v>7.685950413223134</v>
      </c>
      <c r="AB28">
        <v>7.685950413223134</v>
      </c>
      <c r="AC28">
        <v>17.314520000004528</v>
      </c>
      <c r="AD28">
        <v>15.534520000004525</v>
      </c>
      <c r="AE28">
        <v>7.685950413223134</v>
      </c>
      <c r="AF28" s="1">
        <v>11.243520000004525</v>
      </c>
      <c r="AG28" s="1">
        <v>7.685950413223134</v>
      </c>
      <c r="AH28" s="1">
        <v>11.10746975208373</v>
      </c>
    </row>
    <row r="29" spans="1:34" x14ac:dyDescent="0.3">
      <c r="A29" s="89">
        <f ca="1">Exceedance!U29</f>
        <v>46905</v>
      </c>
      <c r="B29" s="1">
        <v>16.795980000002867</v>
      </c>
      <c r="C29" s="1">
        <v>14.876033057851227</v>
      </c>
      <c r="D29" s="1">
        <v>16.795980000002867</v>
      </c>
      <c r="E29">
        <v>29.285499338863435</v>
      </c>
      <c r="F29">
        <v>17.976980000002865</v>
      </c>
      <c r="G29">
        <v>59.993499338863458</v>
      </c>
      <c r="H29">
        <v>38.411980000002849</v>
      </c>
      <c r="I29">
        <v>49.13898000000286</v>
      </c>
      <c r="J29">
        <v>14.876033057851227</v>
      </c>
      <c r="K29">
        <v>14.876033057851227</v>
      </c>
      <c r="L29">
        <v>14.876033057851227</v>
      </c>
      <c r="M29">
        <v>14.876033057851227</v>
      </c>
      <c r="N29">
        <v>14.876033057851227</v>
      </c>
      <c r="O29">
        <v>14.876033057851227</v>
      </c>
      <c r="P29">
        <v>14.876033057851227</v>
      </c>
      <c r="Q29">
        <v>14.876033057851227</v>
      </c>
      <c r="R29">
        <v>14.876033057851227</v>
      </c>
      <c r="S29">
        <v>14.876033057851227</v>
      </c>
      <c r="T29">
        <v>38.266499338863447</v>
      </c>
      <c r="U29">
        <v>18.080980000002864</v>
      </c>
      <c r="V29">
        <v>14.876033057851227</v>
      </c>
      <c r="W29">
        <v>27.605499338863467</v>
      </c>
      <c r="X29">
        <v>14.876033057851227</v>
      </c>
      <c r="Y29">
        <v>14.876033057851227</v>
      </c>
      <c r="Z29">
        <v>14.876033057851227</v>
      </c>
      <c r="AA29">
        <v>25.679549586784262</v>
      </c>
      <c r="AB29">
        <v>14.876033057851227</v>
      </c>
      <c r="AC29">
        <v>29.665980000002882</v>
      </c>
      <c r="AD29">
        <v>14.876033057851227</v>
      </c>
      <c r="AE29">
        <v>14.876033057851227</v>
      </c>
      <c r="AF29" s="1">
        <v>14.876033057851227</v>
      </c>
      <c r="AG29" s="1">
        <v>14.876033057851227</v>
      </c>
      <c r="AH29" s="1">
        <v>14.876033057851227</v>
      </c>
    </row>
    <row r="30" spans="1:34" x14ac:dyDescent="0.3">
      <c r="A30" s="89">
        <f ca="1">Exceedance!U30</f>
        <v>46935</v>
      </c>
      <c r="B30" s="1">
        <v>17.96204999999674</v>
      </c>
      <c r="C30" s="1">
        <v>15.371900826446268</v>
      </c>
      <c r="D30" s="1">
        <v>17.96204999999674</v>
      </c>
      <c r="E30">
        <v>34.045049999996735</v>
      </c>
      <c r="F30">
        <v>18.17704999999674</v>
      </c>
      <c r="G30">
        <v>75.360049999996747</v>
      </c>
      <c r="H30">
        <v>26.604049999996739</v>
      </c>
      <c r="I30">
        <v>29.348049999996739</v>
      </c>
      <c r="J30">
        <v>15.371900826446268</v>
      </c>
      <c r="K30">
        <v>31.499516281008972</v>
      </c>
      <c r="L30">
        <v>15.371900826446268</v>
      </c>
      <c r="M30">
        <v>15.371900826446268</v>
      </c>
      <c r="N30">
        <v>15.371900826446268</v>
      </c>
      <c r="O30">
        <v>15.371900826446268</v>
      </c>
      <c r="P30">
        <v>15.371900826446268</v>
      </c>
      <c r="Q30">
        <v>15.371900826446268</v>
      </c>
      <c r="R30">
        <v>15.371900826446268</v>
      </c>
      <c r="S30">
        <v>15.371900826446268</v>
      </c>
      <c r="T30">
        <v>39.854049999996747</v>
      </c>
      <c r="U30">
        <v>24.269049999996735</v>
      </c>
      <c r="V30">
        <v>15.371900826446268</v>
      </c>
      <c r="W30">
        <v>43.633049999996736</v>
      </c>
      <c r="X30">
        <v>15.371900826446268</v>
      </c>
      <c r="Y30">
        <v>15.371900826446268</v>
      </c>
      <c r="Z30">
        <v>15.371900826446268</v>
      </c>
      <c r="AA30">
        <v>20.855049999996741</v>
      </c>
      <c r="AB30">
        <v>15.820566528929744</v>
      </c>
      <c r="AC30">
        <v>22.862049999996739</v>
      </c>
      <c r="AD30">
        <v>15.371900826446268</v>
      </c>
      <c r="AE30">
        <v>18.58151628100898</v>
      </c>
      <c r="AF30" s="1">
        <v>15.371900826446268</v>
      </c>
      <c r="AG30" s="1">
        <v>15.371900826446268</v>
      </c>
      <c r="AH30" s="1">
        <v>15.371900826446268</v>
      </c>
    </row>
    <row r="31" spans="1:34" x14ac:dyDescent="0.3">
      <c r="A31" s="89">
        <f ca="1">Exceedance!U31</f>
        <v>46966</v>
      </c>
      <c r="B31" s="1">
        <v>20.284350000001478</v>
      </c>
      <c r="C31" s="1">
        <v>17.626965454564168</v>
      </c>
      <c r="D31" s="1">
        <v>20.284350000001478</v>
      </c>
      <c r="E31">
        <v>24.481350000001477</v>
      </c>
      <c r="F31">
        <v>20.02435000000148</v>
      </c>
      <c r="G31">
        <v>35.450350000001507</v>
      </c>
      <c r="H31">
        <v>23.067350000001507</v>
      </c>
      <c r="I31">
        <v>25.46635000000148</v>
      </c>
      <c r="J31">
        <v>17.204446115703615</v>
      </c>
      <c r="K31">
        <v>24.428350000001494</v>
      </c>
      <c r="L31">
        <v>12.29752066115701</v>
      </c>
      <c r="M31">
        <v>12.29752066115701</v>
      </c>
      <c r="N31">
        <v>12.29752066115701</v>
      </c>
      <c r="O31">
        <v>12.29752066115701</v>
      </c>
      <c r="P31">
        <v>12.29752066115701</v>
      </c>
      <c r="Q31">
        <v>12.29752066115701</v>
      </c>
      <c r="R31">
        <v>15.427965454564202</v>
      </c>
      <c r="S31">
        <v>12.29752066115701</v>
      </c>
      <c r="T31">
        <v>25.380350000001492</v>
      </c>
      <c r="U31">
        <v>21.809350000001491</v>
      </c>
      <c r="V31">
        <v>19.227015702484994</v>
      </c>
      <c r="W31">
        <v>26.743350000001495</v>
      </c>
      <c r="X31">
        <v>12.29752066115701</v>
      </c>
      <c r="Y31">
        <v>12.29752066115701</v>
      </c>
      <c r="Z31">
        <v>12.489965454564182</v>
      </c>
      <c r="AA31">
        <v>20.764350000001475</v>
      </c>
      <c r="AB31">
        <v>20.480350000001508</v>
      </c>
      <c r="AC31">
        <v>24.113350000001496</v>
      </c>
      <c r="AD31">
        <v>12.29752066115701</v>
      </c>
      <c r="AE31">
        <v>25.451350000001511</v>
      </c>
      <c r="AF31" s="1">
        <v>14.706446115703592</v>
      </c>
      <c r="AG31" s="1">
        <v>15.204965454564189</v>
      </c>
      <c r="AH31" s="1">
        <v>12.29752066115701</v>
      </c>
    </row>
    <row r="32" spans="1:34" x14ac:dyDescent="0.3">
      <c r="A32" s="89">
        <f ca="1">Exceedance!U32</f>
        <v>46997</v>
      </c>
      <c r="B32" s="1">
        <v>21.638319999997947</v>
      </c>
      <c r="C32" s="1">
        <v>21.638319999997947</v>
      </c>
      <c r="D32" s="1">
        <v>21.638319999997947</v>
      </c>
      <c r="E32">
        <v>23.457319999997946</v>
      </c>
      <c r="F32">
        <v>20.89231999999793</v>
      </c>
      <c r="G32">
        <v>27.994319999997948</v>
      </c>
      <c r="H32">
        <v>22.792319999997932</v>
      </c>
      <c r="I32">
        <v>23.587319999997948</v>
      </c>
      <c r="J32">
        <v>20.382319999997929</v>
      </c>
      <c r="K32">
        <v>22.241319999997945</v>
      </c>
      <c r="L32">
        <v>12.941245454544534</v>
      </c>
      <c r="M32">
        <v>8.9256198347107354</v>
      </c>
      <c r="N32">
        <v>8.9256198347107354</v>
      </c>
      <c r="O32">
        <v>8.9256198347107354</v>
      </c>
      <c r="P32">
        <v>8.9256198347107354</v>
      </c>
      <c r="Q32">
        <v>8.9256198347107354</v>
      </c>
      <c r="R32">
        <v>21.272319999997961</v>
      </c>
      <c r="S32">
        <v>17.366245454544519</v>
      </c>
      <c r="T32">
        <v>22.953319999997948</v>
      </c>
      <c r="U32">
        <v>21.420319999997943</v>
      </c>
      <c r="V32">
        <v>20.408319999997943</v>
      </c>
      <c r="W32">
        <v>22.987319999997947</v>
      </c>
      <c r="X32">
        <v>8.9256198347107354</v>
      </c>
      <c r="Y32">
        <v>8.9256198347107354</v>
      </c>
      <c r="Z32">
        <v>23.818319999997943</v>
      </c>
      <c r="AA32">
        <v>21.099319999997945</v>
      </c>
      <c r="AB32">
        <v>20.61031999999793</v>
      </c>
      <c r="AC32">
        <v>22.059319999997946</v>
      </c>
      <c r="AD32">
        <v>8.9256198347107354</v>
      </c>
      <c r="AE32">
        <v>22.496319999997944</v>
      </c>
      <c r="AF32" s="1">
        <v>21.953319999997944</v>
      </c>
      <c r="AG32" s="1">
        <v>20.419319999997949</v>
      </c>
      <c r="AH32" s="1">
        <v>18.533245454544545</v>
      </c>
    </row>
    <row r="33" spans="1:34" x14ac:dyDescent="0.3">
      <c r="A33" s="89">
        <f ca="1">Exceedance!U33</f>
        <v>47027</v>
      </c>
      <c r="B33" s="1">
        <v>10.410179999997258</v>
      </c>
      <c r="C33" s="1">
        <v>8.4101799999972577</v>
      </c>
      <c r="D33" s="1">
        <v>9.4101799999972577</v>
      </c>
      <c r="E33">
        <v>10.684179999997257</v>
      </c>
      <c r="F33">
        <v>9.6471799999972738</v>
      </c>
      <c r="G33">
        <v>13.376179999997257</v>
      </c>
      <c r="H33">
        <v>10.325179999997257</v>
      </c>
      <c r="I33">
        <v>10.757179999997257</v>
      </c>
      <c r="J33">
        <v>8.9401799999972713</v>
      </c>
      <c r="K33">
        <v>8.9451799999972579</v>
      </c>
      <c r="L33">
        <v>7.3831799999972736</v>
      </c>
      <c r="M33">
        <v>6.1487603305785079</v>
      </c>
      <c r="N33">
        <v>6.1487603305785079</v>
      </c>
      <c r="O33">
        <v>6.1487603305785079</v>
      </c>
      <c r="P33">
        <v>6.1487603305785079</v>
      </c>
      <c r="Q33">
        <v>6.1487603305785079</v>
      </c>
      <c r="R33">
        <v>10.913179999997258</v>
      </c>
      <c r="S33">
        <v>8.6301799999972566</v>
      </c>
      <c r="T33">
        <v>10.32017999999726</v>
      </c>
      <c r="U33">
        <v>9.7081799999972596</v>
      </c>
      <c r="V33">
        <v>7.738179999997258</v>
      </c>
      <c r="W33">
        <v>10.169179999997256</v>
      </c>
      <c r="X33">
        <v>6.1487603305785079</v>
      </c>
      <c r="Y33">
        <v>6.1487603305785079</v>
      </c>
      <c r="Z33">
        <v>13.131179999997272</v>
      </c>
      <c r="AA33">
        <v>7.9411799999972583</v>
      </c>
      <c r="AB33">
        <v>7.602179999997273</v>
      </c>
      <c r="AC33">
        <v>10.193179999997257</v>
      </c>
      <c r="AD33">
        <v>6.1487603305785079</v>
      </c>
      <c r="AE33">
        <v>9.0741799999972574</v>
      </c>
      <c r="AF33" s="1">
        <v>9.1321799999972715</v>
      </c>
      <c r="AG33" s="1">
        <v>7.557179999997258</v>
      </c>
      <c r="AH33" s="1">
        <v>7.3921799999972571</v>
      </c>
    </row>
    <row r="34" spans="1:34" x14ac:dyDescent="0.3">
      <c r="A34" s="89">
        <f ca="1">Exceedance!U34</f>
        <v>47058</v>
      </c>
      <c r="B34" s="1">
        <v>7.3583200000020099</v>
      </c>
      <c r="C34" s="1">
        <v>7.3583200000020241</v>
      </c>
      <c r="D34" s="1">
        <v>7.3583200000020241</v>
      </c>
      <c r="E34">
        <v>9.1153200000020238</v>
      </c>
      <c r="F34">
        <v>8.1273200000020243</v>
      </c>
      <c r="G34">
        <v>10.54432000000201</v>
      </c>
      <c r="H34">
        <v>9.8553200000020116</v>
      </c>
      <c r="I34">
        <v>9.2323200000020105</v>
      </c>
      <c r="J34">
        <v>7.4453200000020239</v>
      </c>
      <c r="K34">
        <v>7.9093200000020243</v>
      </c>
      <c r="L34">
        <v>6.544320000002009</v>
      </c>
      <c r="M34">
        <v>4.4628099173553686</v>
      </c>
      <c r="N34">
        <v>4.4628099173553686</v>
      </c>
      <c r="O34">
        <v>4.4628099173553686</v>
      </c>
      <c r="P34">
        <v>4.4628099173553686</v>
      </c>
      <c r="Q34">
        <v>7.2638846281151475</v>
      </c>
      <c r="R34">
        <v>8.3893200000020105</v>
      </c>
      <c r="S34">
        <v>7.4283200000020093</v>
      </c>
      <c r="T34">
        <v>9.0033200000020095</v>
      </c>
      <c r="U34">
        <v>8.5523200000020267</v>
      </c>
      <c r="V34">
        <v>7.7393200000020244</v>
      </c>
      <c r="W34">
        <v>8.7843200000020243</v>
      </c>
      <c r="X34">
        <v>4.4628099173553686</v>
      </c>
      <c r="Y34">
        <v>4.4628099173553686</v>
      </c>
      <c r="Z34">
        <v>9.166320000002024</v>
      </c>
      <c r="AA34">
        <v>7.1143200000020244</v>
      </c>
      <c r="AB34">
        <v>6.7593200000020097</v>
      </c>
      <c r="AC34">
        <v>8.8023200000020072</v>
      </c>
      <c r="AD34">
        <v>4.4628099173553686</v>
      </c>
      <c r="AE34">
        <v>8.1743200000020249</v>
      </c>
      <c r="AF34" s="1">
        <v>9.0853200000020244</v>
      </c>
      <c r="AG34" s="1">
        <v>6.8673200000020245</v>
      </c>
      <c r="AH34" s="1">
        <v>6.5353200000020095</v>
      </c>
    </row>
    <row r="35" spans="1:34" x14ac:dyDescent="0.3">
      <c r="A35" s="89">
        <f ca="1">Exceedance!U35</f>
        <v>47088</v>
      </c>
      <c r="B35" s="1">
        <v>4.6115702479338809</v>
      </c>
      <c r="C35" s="1">
        <v>4.6115702479338809</v>
      </c>
      <c r="D35" s="1">
        <v>4.6115702479338809</v>
      </c>
      <c r="E35">
        <v>5.8159999999999998</v>
      </c>
      <c r="F35">
        <v>4.9909999999999997</v>
      </c>
      <c r="G35">
        <v>7.5410000000000004</v>
      </c>
      <c r="H35">
        <v>6.5720000000000001</v>
      </c>
      <c r="I35">
        <v>6.1580000000000004</v>
      </c>
      <c r="J35">
        <v>4.907</v>
      </c>
      <c r="K35">
        <v>5.0220000000000002</v>
      </c>
      <c r="L35">
        <v>4.6115702479338809</v>
      </c>
      <c r="M35">
        <v>4.6115702479338809</v>
      </c>
      <c r="N35">
        <v>4.6115702479338809</v>
      </c>
      <c r="O35">
        <v>4.6115702479338809</v>
      </c>
      <c r="P35">
        <v>4.6115702479338809</v>
      </c>
      <c r="Q35">
        <v>4.6115702479338809</v>
      </c>
      <c r="R35">
        <v>4.8390000000000004</v>
      </c>
      <c r="S35">
        <v>4.6115702479338809</v>
      </c>
      <c r="T35">
        <v>5.8959999999999999</v>
      </c>
      <c r="U35">
        <v>5.13</v>
      </c>
      <c r="V35">
        <v>4.6115702479338809</v>
      </c>
      <c r="W35">
        <v>5.7539999999999845</v>
      </c>
      <c r="X35">
        <v>4.6115702479338809</v>
      </c>
      <c r="Y35">
        <v>4.6115702479338809</v>
      </c>
      <c r="Z35">
        <v>5.3550000000000004</v>
      </c>
      <c r="AA35">
        <v>4.6115702479338809</v>
      </c>
      <c r="AB35">
        <v>4.6115702479338809</v>
      </c>
      <c r="AC35">
        <v>5.9409999999999998</v>
      </c>
      <c r="AD35">
        <v>4.6115702479338809</v>
      </c>
      <c r="AE35">
        <v>5.4669999999999996</v>
      </c>
      <c r="AF35" s="1">
        <v>5.27</v>
      </c>
      <c r="AG35" s="1">
        <v>4.6115702479338809</v>
      </c>
      <c r="AH35" s="1">
        <v>4.6115702479338809</v>
      </c>
    </row>
    <row r="36" spans="1:34" x14ac:dyDescent="0.3">
      <c r="A36" s="89">
        <f ca="1">Exceedance!U36</f>
        <v>47119</v>
      </c>
      <c r="B36" s="1">
        <v>4.6115702479338809</v>
      </c>
      <c r="C36" s="1">
        <v>4.6115702479338809</v>
      </c>
      <c r="D36" s="1">
        <v>4.6115702479338809</v>
      </c>
      <c r="E36" s="1">
        <v>5.2519999999999998</v>
      </c>
      <c r="F36" s="1">
        <v>4.6115702479338809</v>
      </c>
      <c r="G36" s="1">
        <v>6.508</v>
      </c>
      <c r="H36" s="1">
        <v>5.5960000000000001</v>
      </c>
      <c r="I36" s="1">
        <v>5.5579999999999998</v>
      </c>
      <c r="J36" s="1">
        <v>4.6115702479338809</v>
      </c>
      <c r="K36" s="1">
        <v>4.62</v>
      </c>
      <c r="L36" s="1">
        <v>4.6115702479338809</v>
      </c>
      <c r="M36" s="1">
        <v>4.6115702479338809</v>
      </c>
      <c r="N36" s="1">
        <v>4.6115702479338809</v>
      </c>
      <c r="O36" s="1">
        <v>4.6115702479338809</v>
      </c>
      <c r="P36" s="1">
        <v>4.6115702479338809</v>
      </c>
      <c r="Q36" s="1">
        <v>4.6115702479338809</v>
      </c>
      <c r="R36" s="1">
        <v>4.6115702479338809</v>
      </c>
      <c r="S36" s="1">
        <v>4.6115702479338809</v>
      </c>
      <c r="T36" s="1">
        <v>5.2910000000000004</v>
      </c>
      <c r="U36" s="1">
        <v>4.6115702479338809</v>
      </c>
      <c r="V36" s="1">
        <v>4.6115702479338809</v>
      </c>
      <c r="W36" s="1">
        <v>5.282</v>
      </c>
      <c r="X36" s="1">
        <v>4.6115702479338809</v>
      </c>
      <c r="Y36" s="1">
        <v>4.6115702479338809</v>
      </c>
      <c r="Z36" s="1">
        <v>4.7670000000000003</v>
      </c>
      <c r="AA36" s="1">
        <v>4.6115702479338809</v>
      </c>
      <c r="AB36" s="1">
        <v>4.6115702479338809</v>
      </c>
      <c r="AC36" s="1">
        <v>5.0469999999999997</v>
      </c>
      <c r="AD36" s="1">
        <v>4.6115702479338809</v>
      </c>
      <c r="AE36" s="1">
        <v>4.9710000000000001</v>
      </c>
      <c r="AF36" s="1">
        <v>4.6115702479338809</v>
      </c>
      <c r="AG36" s="1">
        <v>4.6115702479338809</v>
      </c>
      <c r="AH36" s="1">
        <v>4.6115702479338809</v>
      </c>
    </row>
    <row r="37" spans="1:34" x14ac:dyDescent="0.3">
      <c r="A37" s="89">
        <f ca="1">Exceedance!U37</f>
        <v>47150</v>
      </c>
      <c r="B37" s="1">
        <v>4.5514395041320999</v>
      </c>
      <c r="C37" s="1">
        <v>4.5514395041320999</v>
      </c>
      <c r="D37" s="1">
        <v>4.5514395041320999</v>
      </c>
      <c r="E37" s="1">
        <v>5.1375799999998675</v>
      </c>
      <c r="F37" s="1">
        <v>4.4300097520659847</v>
      </c>
      <c r="G37" s="1">
        <v>6.0745799999998669</v>
      </c>
      <c r="H37" s="1">
        <v>5.3315799999998665</v>
      </c>
      <c r="I37" s="1">
        <v>5.3395799999998665</v>
      </c>
      <c r="J37" s="1">
        <v>4.1652892561983439</v>
      </c>
      <c r="K37" s="1">
        <v>4.6285799999998671</v>
      </c>
      <c r="L37" s="1">
        <v>4.1652892561983439</v>
      </c>
      <c r="M37" s="1">
        <v>4.1652892561983439</v>
      </c>
      <c r="N37" s="1">
        <v>4.1652892561983439</v>
      </c>
      <c r="O37" s="1">
        <v>4.1652892561983439</v>
      </c>
      <c r="P37" s="1">
        <v>4.1652892561983439</v>
      </c>
      <c r="Q37" s="1">
        <v>4.1652892561983439</v>
      </c>
      <c r="R37" s="1">
        <v>4.1652892561983439</v>
      </c>
      <c r="S37" s="1">
        <v>4.1652892561983439</v>
      </c>
      <c r="T37" s="1">
        <v>5.1515799999998668</v>
      </c>
      <c r="U37" s="1">
        <v>4.5450097520659831</v>
      </c>
      <c r="V37" s="1">
        <v>4.1652892561983439</v>
      </c>
      <c r="W37" s="1">
        <v>5.1065799999998669</v>
      </c>
      <c r="X37" s="1">
        <v>4.1652892561983439</v>
      </c>
      <c r="Y37" s="1">
        <v>4.1652892561983439</v>
      </c>
      <c r="Z37" s="1">
        <v>5.2905799999998662</v>
      </c>
      <c r="AA37" s="1">
        <v>4.1652892561983439</v>
      </c>
      <c r="AB37" s="1">
        <v>4.1652892561983439</v>
      </c>
      <c r="AC37" s="1">
        <v>5.0075799999998658</v>
      </c>
      <c r="AD37" s="1">
        <v>4.1652892561983439</v>
      </c>
      <c r="AE37" s="1">
        <v>4.8625799999998671</v>
      </c>
      <c r="AF37" s="1">
        <v>4.1652892561983439</v>
      </c>
      <c r="AG37" s="1">
        <v>4.1652892561983439</v>
      </c>
      <c r="AH37" s="1">
        <v>4.1652892561983439</v>
      </c>
    </row>
    <row r="38" spans="1:34" x14ac:dyDescent="0.3">
      <c r="A38" s="89">
        <f ca="1">Exceedance!U38</f>
        <v>47178</v>
      </c>
      <c r="B38" s="1">
        <v>7.289169999997398</v>
      </c>
      <c r="C38" s="1">
        <v>7.289169999997398</v>
      </c>
      <c r="D38" s="1">
        <v>7.289169999997398</v>
      </c>
      <c r="E38" s="1">
        <v>7.5261699999973981</v>
      </c>
      <c r="F38" s="1">
        <v>7.4881699999973899</v>
      </c>
      <c r="G38" s="1">
        <v>7.9561699999973898</v>
      </c>
      <c r="H38" s="1">
        <v>8.0371699999973973</v>
      </c>
      <c r="I38" s="1">
        <v>7.5501699999973901</v>
      </c>
      <c r="J38" s="1">
        <v>6.5208904958650429</v>
      </c>
      <c r="K38" s="1">
        <v>6.5591699999973976</v>
      </c>
      <c r="L38" s="1">
        <v>4.6115702479338809</v>
      </c>
      <c r="M38" s="1">
        <v>4.6115702479338809</v>
      </c>
      <c r="N38" s="1">
        <v>4.6115702479338809</v>
      </c>
      <c r="O38" s="1">
        <v>4.6115702479338809</v>
      </c>
      <c r="P38" s="1">
        <v>4.6115702479338809</v>
      </c>
      <c r="Q38" s="1">
        <v>4.9283202479311505</v>
      </c>
      <c r="R38" s="1">
        <v>8.2028904958650486</v>
      </c>
      <c r="S38" s="1">
        <v>4.6115702479338809</v>
      </c>
      <c r="T38" s="1">
        <v>7.6321699999973909</v>
      </c>
      <c r="U38" s="1">
        <v>6.1261699999973898</v>
      </c>
      <c r="V38" s="1">
        <v>4.8733202479311464</v>
      </c>
      <c r="W38" s="1">
        <v>7.86616999999739</v>
      </c>
      <c r="X38" s="1">
        <v>4.6115702479338809</v>
      </c>
      <c r="Y38" s="1">
        <v>4.6115702479338809</v>
      </c>
      <c r="Z38" s="1">
        <v>8.1551699999973906</v>
      </c>
      <c r="AA38" s="1">
        <v>6.2433202479311474</v>
      </c>
      <c r="AB38" s="1">
        <v>5.3013202479311516</v>
      </c>
      <c r="AC38" s="1">
        <v>6.7821699999973983</v>
      </c>
      <c r="AD38" s="1">
        <v>4.6115702479338809</v>
      </c>
      <c r="AE38" s="1">
        <v>6.8011699999973896</v>
      </c>
      <c r="AF38" s="1">
        <v>5.9428904958650399</v>
      </c>
      <c r="AG38" s="1">
        <v>5.1493202479311568</v>
      </c>
      <c r="AH38" s="1">
        <v>4.6115702479338809</v>
      </c>
    </row>
    <row r="39" spans="1:34" x14ac:dyDescent="0.3">
      <c r="A39" s="89">
        <f ca="1">Exceedance!U39</f>
        <v>47209</v>
      </c>
      <c r="B39" s="1">
        <v>9.7515299999999048</v>
      </c>
      <c r="C39" s="1">
        <v>9.7515299999999048</v>
      </c>
      <c r="D39" s="1">
        <v>9.7515299999999048</v>
      </c>
      <c r="E39" s="1">
        <v>9.8665299999999068</v>
      </c>
      <c r="F39" s="1">
        <v>7.4095299999998909</v>
      </c>
      <c r="G39" s="1">
        <v>10.814529999999889</v>
      </c>
      <c r="H39" s="1">
        <v>8.8685299999999057</v>
      </c>
      <c r="I39" s="1">
        <v>7.8925299999999057</v>
      </c>
      <c r="J39" s="1">
        <v>7.3625299999999054</v>
      </c>
      <c r="K39" s="1">
        <v>10.501529999999907</v>
      </c>
      <c r="L39" s="1">
        <v>6.79327999999719</v>
      </c>
      <c r="M39" s="1">
        <v>4.4628099173553686</v>
      </c>
      <c r="N39" s="1">
        <v>4.4628099173553686</v>
      </c>
      <c r="O39" s="1">
        <v>4.4628099173553686</v>
      </c>
      <c r="P39" s="1">
        <v>4.4628099173553686</v>
      </c>
      <c r="Q39" s="1">
        <v>10.230529999999906</v>
      </c>
      <c r="R39" s="1">
        <v>10.681529999999904</v>
      </c>
      <c r="S39" s="1">
        <v>4.4628099173553686</v>
      </c>
      <c r="T39" s="1">
        <v>7.8205299999999047</v>
      </c>
      <c r="U39" s="1">
        <v>7.9735299999999052</v>
      </c>
      <c r="V39" s="1">
        <v>7.3465299999998903</v>
      </c>
      <c r="W39" s="1">
        <v>13.632529999999907</v>
      </c>
      <c r="X39" s="1">
        <v>4.4628099173553686</v>
      </c>
      <c r="Y39" s="1">
        <v>4.4628099173553686</v>
      </c>
      <c r="Z39" s="1">
        <v>10.500529999999891</v>
      </c>
      <c r="AA39" s="1">
        <v>7.9245299999998906</v>
      </c>
      <c r="AB39" s="1">
        <v>10.450529999999906</v>
      </c>
      <c r="AC39" s="1">
        <v>8.2695299999999055</v>
      </c>
      <c r="AD39" s="1">
        <v>4.4628099173553686</v>
      </c>
      <c r="AE39" s="1">
        <v>7.8305299999998903</v>
      </c>
      <c r="AF39" s="1">
        <v>7.6665299999999048</v>
      </c>
      <c r="AG39" s="1">
        <v>10.030529999999892</v>
      </c>
      <c r="AH39" s="1">
        <v>6.4712799999971731</v>
      </c>
    </row>
    <row r="40" spans="1:34" x14ac:dyDescent="0.3">
      <c r="A40" s="89">
        <f ca="1">Exceedance!U40</f>
        <v>47239</v>
      </c>
      <c r="B40" s="1">
        <v>10.735520000004525</v>
      </c>
      <c r="C40" s="1">
        <v>10.735520000004525</v>
      </c>
      <c r="D40" s="1">
        <v>10.735520000004525</v>
      </c>
      <c r="E40" s="1">
        <v>15.637520000004526</v>
      </c>
      <c r="F40" s="1">
        <v>15.011520000004523</v>
      </c>
      <c r="G40" s="1">
        <v>41.126520000004525</v>
      </c>
      <c r="H40" s="1">
        <v>23.432520000004526</v>
      </c>
      <c r="I40" s="1">
        <v>8.7425200000045251</v>
      </c>
      <c r="J40" s="1">
        <v>7.9555200000045243</v>
      </c>
      <c r="K40" s="1">
        <v>18.753520000004521</v>
      </c>
      <c r="L40" s="1">
        <v>10.584520000004508</v>
      </c>
      <c r="M40" s="1">
        <v>7.685950413223134</v>
      </c>
      <c r="N40" s="1">
        <v>7.685950413223134</v>
      </c>
      <c r="O40" s="1">
        <v>7.685950413223134</v>
      </c>
      <c r="P40" s="1">
        <v>7.685950413223134</v>
      </c>
      <c r="Q40" s="1">
        <v>17.229520000004527</v>
      </c>
      <c r="R40" s="1">
        <v>14.496520000004526</v>
      </c>
      <c r="S40" s="1">
        <v>7.9169900826463033</v>
      </c>
      <c r="T40" s="1">
        <v>22.876520000004525</v>
      </c>
      <c r="U40" s="1">
        <v>7.685950413223134</v>
      </c>
      <c r="V40" s="1">
        <v>7.685950413223134</v>
      </c>
      <c r="W40" s="1">
        <v>9.2765200000045223</v>
      </c>
      <c r="X40" s="1">
        <v>7.685950413223134</v>
      </c>
      <c r="Y40" s="1">
        <v>7.685950413223134</v>
      </c>
      <c r="Z40" s="1">
        <v>7.685950413223134</v>
      </c>
      <c r="AA40" s="1">
        <v>7.685950413223134</v>
      </c>
      <c r="AB40" s="1">
        <v>16.365520000004508</v>
      </c>
      <c r="AC40" s="1">
        <v>15.687520000004522</v>
      </c>
      <c r="AD40" s="1">
        <v>7.685950413223134</v>
      </c>
      <c r="AE40" s="1">
        <v>11.263520000004526</v>
      </c>
      <c r="AF40" s="1">
        <v>7.685950413223134</v>
      </c>
      <c r="AG40" s="1">
        <v>11.803520000004525</v>
      </c>
      <c r="AH40" s="1">
        <v>17.681520000004525</v>
      </c>
    </row>
    <row r="41" spans="1:34" x14ac:dyDescent="0.3">
      <c r="A41" s="89">
        <f ca="1">Exceedance!U41</f>
        <v>47270</v>
      </c>
      <c r="B41" s="1">
        <v>16.795980000002867</v>
      </c>
      <c r="C41" s="1">
        <v>16.795980000002867</v>
      </c>
      <c r="D41" s="1">
        <v>16.795980000002867</v>
      </c>
      <c r="E41" s="1">
        <v>17.965980000002876</v>
      </c>
      <c r="F41" s="1">
        <v>61.794980000002873</v>
      </c>
      <c r="G41" s="1">
        <v>38.378980000002883</v>
      </c>
      <c r="H41" s="1">
        <v>49.843980000002887</v>
      </c>
      <c r="I41" s="1">
        <v>14.876033057851227</v>
      </c>
      <c r="J41" s="1">
        <v>25.235980000002861</v>
      </c>
      <c r="K41" s="1">
        <v>14.876033057851227</v>
      </c>
      <c r="L41" s="1">
        <v>14.876033057851227</v>
      </c>
      <c r="M41" s="1">
        <v>14.876033057851227</v>
      </c>
      <c r="N41" s="1">
        <v>14.876033057851227</v>
      </c>
      <c r="O41" s="1">
        <v>14.876033057851227</v>
      </c>
      <c r="P41" s="1">
        <v>14.876033057851227</v>
      </c>
      <c r="Q41" s="1">
        <v>14.876033057851227</v>
      </c>
      <c r="R41" s="1">
        <v>14.876033057851227</v>
      </c>
      <c r="S41" s="1">
        <v>51.994980000002862</v>
      </c>
      <c r="T41" s="1">
        <v>18.388980000002867</v>
      </c>
      <c r="U41" s="1">
        <v>14.876033057851227</v>
      </c>
      <c r="V41" s="1">
        <v>41.823549586784253</v>
      </c>
      <c r="W41" s="1">
        <v>14.876033057851227</v>
      </c>
      <c r="X41" s="1">
        <v>14.876033057851227</v>
      </c>
      <c r="Y41" s="1">
        <v>14.876033057851227</v>
      </c>
      <c r="Z41" s="1">
        <v>25.757549586784258</v>
      </c>
      <c r="AA41" s="1">
        <v>14.876033057851227</v>
      </c>
      <c r="AB41" s="1">
        <v>30.119980000002879</v>
      </c>
      <c r="AC41" s="1">
        <v>14.876033057851227</v>
      </c>
      <c r="AD41" s="1">
        <v>28.379575041325243</v>
      </c>
      <c r="AE41" s="1">
        <v>14.876033057851227</v>
      </c>
      <c r="AF41" s="1">
        <v>18.324549586784261</v>
      </c>
      <c r="AG41" s="1">
        <v>14.876033057851227</v>
      </c>
      <c r="AH41" s="1">
        <v>40.613980000002876</v>
      </c>
    </row>
    <row r="42" spans="1:34" x14ac:dyDescent="0.3">
      <c r="A42" s="89">
        <f ca="1">Exceedance!U42</f>
        <v>47300</v>
      </c>
      <c r="B42" s="1">
        <v>17.96204999999674</v>
      </c>
      <c r="C42" s="1">
        <v>17.96204999999674</v>
      </c>
      <c r="D42" s="1">
        <v>17.96204999999674</v>
      </c>
      <c r="E42" s="1">
        <v>18.17704999999674</v>
      </c>
      <c r="F42" s="1">
        <v>75.750049999996747</v>
      </c>
      <c r="G42" s="1">
        <v>26.611049999996737</v>
      </c>
      <c r="H42" s="1">
        <v>30.567049999996737</v>
      </c>
      <c r="I42" s="1">
        <v>15.371900826446268</v>
      </c>
      <c r="J42" s="1">
        <v>32.343049999996737</v>
      </c>
      <c r="K42" s="1">
        <v>15.371900826446268</v>
      </c>
      <c r="L42" s="1">
        <v>15.371900826446268</v>
      </c>
      <c r="M42" s="1">
        <v>15.371900826446268</v>
      </c>
      <c r="N42" s="1">
        <v>15.371900826446268</v>
      </c>
      <c r="O42" s="1">
        <v>15.371900826446268</v>
      </c>
      <c r="P42" s="1">
        <v>15.371900826446268</v>
      </c>
      <c r="Q42" s="1">
        <v>15.371900826446268</v>
      </c>
      <c r="R42" s="1">
        <v>15.371900826446268</v>
      </c>
      <c r="S42" s="1">
        <v>39.975049999996735</v>
      </c>
      <c r="T42" s="1">
        <v>24.83404999999674</v>
      </c>
      <c r="U42" s="1">
        <v>15.371900826446268</v>
      </c>
      <c r="V42" s="1">
        <v>43.815049999996738</v>
      </c>
      <c r="W42" s="1">
        <v>15.371900826446268</v>
      </c>
      <c r="X42" s="1">
        <v>15.371900826446268</v>
      </c>
      <c r="Y42" s="1">
        <v>15.371900826446268</v>
      </c>
      <c r="Z42" s="1">
        <v>20.87804999999674</v>
      </c>
      <c r="AA42" s="1">
        <v>16.774566528929768</v>
      </c>
      <c r="AB42" s="1">
        <v>23.368049999996739</v>
      </c>
      <c r="AC42" s="1">
        <v>15.371900826446268</v>
      </c>
      <c r="AD42" s="1">
        <v>40.169049999996744</v>
      </c>
      <c r="AE42" s="1">
        <v>15.371900826446268</v>
      </c>
      <c r="AF42" s="1">
        <v>20.102049999996741</v>
      </c>
      <c r="AG42" s="1">
        <v>15.371900826446268</v>
      </c>
      <c r="AH42" s="1">
        <v>34.112049999996742</v>
      </c>
    </row>
    <row r="43" spans="1:34" x14ac:dyDescent="0.3">
      <c r="A43" s="89">
        <f ca="1">Exceedance!U43</f>
        <v>47331</v>
      </c>
      <c r="B43" s="1">
        <v>20.284350000001478</v>
      </c>
      <c r="C43" s="1">
        <v>20.284350000001478</v>
      </c>
      <c r="D43" s="1">
        <v>20.284350000001478</v>
      </c>
      <c r="E43" s="1">
        <v>20.026350000001479</v>
      </c>
      <c r="F43" s="1">
        <v>35.582350000001476</v>
      </c>
      <c r="G43" s="1">
        <v>23.083350000001477</v>
      </c>
      <c r="H43" s="1">
        <v>25.775350000001477</v>
      </c>
      <c r="I43" s="1">
        <v>17.705446115703605</v>
      </c>
      <c r="J43" s="1">
        <v>24.616350000001493</v>
      </c>
      <c r="K43" s="1">
        <v>12.29752066115701</v>
      </c>
      <c r="L43" s="1">
        <v>12.29752066115701</v>
      </c>
      <c r="M43" s="1">
        <v>12.29752066115701</v>
      </c>
      <c r="N43" s="1">
        <v>12.29752066115701</v>
      </c>
      <c r="O43" s="1">
        <v>12.29752066115701</v>
      </c>
      <c r="P43" s="1">
        <v>12.29752066115701</v>
      </c>
      <c r="Q43" s="1">
        <v>18.491446115703614</v>
      </c>
      <c r="R43" s="1">
        <v>12.29752066115701</v>
      </c>
      <c r="S43" s="1">
        <v>25.421350000001475</v>
      </c>
      <c r="T43" s="1">
        <v>21.929350000001495</v>
      </c>
      <c r="U43" s="1">
        <v>20.911015702484992</v>
      </c>
      <c r="V43" s="1">
        <v>26.808350000001479</v>
      </c>
      <c r="W43" s="1">
        <v>12.29752066115701</v>
      </c>
      <c r="X43" s="1">
        <v>12.29752066115701</v>
      </c>
      <c r="Y43" s="1">
        <v>12.29752066115701</v>
      </c>
      <c r="Z43" s="1">
        <v>20.782350000001493</v>
      </c>
      <c r="AA43" s="1">
        <v>20.612350000001509</v>
      </c>
      <c r="AB43" s="1">
        <v>24.285350000001493</v>
      </c>
      <c r="AC43" s="1">
        <v>12.29752066115701</v>
      </c>
      <c r="AD43" s="1">
        <v>25.588350000001512</v>
      </c>
      <c r="AE43" s="1">
        <v>14.800446115703588</v>
      </c>
      <c r="AF43" s="1">
        <v>20.513350000001477</v>
      </c>
      <c r="AG43" s="1">
        <v>12.29752066115701</v>
      </c>
      <c r="AH43" s="1">
        <v>24.519350000001481</v>
      </c>
    </row>
    <row r="44" spans="1:34" x14ac:dyDescent="0.3">
      <c r="A44" s="89">
        <f ca="1">Exceedance!U44</f>
        <v>47362</v>
      </c>
      <c r="B44" s="1">
        <v>21.638319999997947</v>
      </c>
      <c r="C44" s="1">
        <v>21.638319999997947</v>
      </c>
      <c r="D44" s="1">
        <v>21.638319999997947</v>
      </c>
      <c r="E44" s="1">
        <v>20.897319999997944</v>
      </c>
      <c r="F44" s="1">
        <v>28.100319999997943</v>
      </c>
      <c r="G44" s="1">
        <v>22.809319999997946</v>
      </c>
      <c r="H44" s="1">
        <v>23.777319999997943</v>
      </c>
      <c r="I44" s="1">
        <v>20.500319999997949</v>
      </c>
      <c r="J44" s="1">
        <v>22.388319999997947</v>
      </c>
      <c r="K44" s="1">
        <v>13.186245454544533</v>
      </c>
      <c r="L44" s="1">
        <v>12.595245454544527</v>
      </c>
      <c r="M44" s="1">
        <v>8.9256198347107354</v>
      </c>
      <c r="N44" s="1">
        <v>8.9256198347107354</v>
      </c>
      <c r="O44" s="1">
        <v>8.9256198347107354</v>
      </c>
      <c r="P44" s="1">
        <v>18.83935983472751</v>
      </c>
      <c r="Q44" s="1">
        <v>21.300319999997932</v>
      </c>
      <c r="R44" s="1">
        <v>17.53924545454452</v>
      </c>
      <c r="S44" s="1">
        <v>22.983319999997949</v>
      </c>
      <c r="T44" s="1">
        <v>21.41831999999793</v>
      </c>
      <c r="U44" s="1">
        <v>20.602319999997949</v>
      </c>
      <c r="V44" s="1">
        <v>23.031319999997944</v>
      </c>
      <c r="W44" s="1">
        <v>8.9256198347107354</v>
      </c>
      <c r="X44" s="1">
        <v>8.9256198347107354</v>
      </c>
      <c r="Y44" s="1">
        <v>8.9256198347107354</v>
      </c>
      <c r="Z44" s="1">
        <v>21.114319999997946</v>
      </c>
      <c r="AA44" s="1">
        <v>20.722319999997929</v>
      </c>
      <c r="AB44" s="1">
        <v>22.140319999997946</v>
      </c>
      <c r="AC44" s="1">
        <v>8.9256198347107354</v>
      </c>
      <c r="AD44" s="1">
        <v>22.600319999997932</v>
      </c>
      <c r="AE44" s="1">
        <v>21.977319999997931</v>
      </c>
      <c r="AF44" s="1">
        <v>20.575319999997948</v>
      </c>
      <c r="AG44" s="1">
        <v>18.91024545454453</v>
      </c>
      <c r="AH44" s="1">
        <v>23.491319999997931</v>
      </c>
    </row>
    <row r="45" spans="1:34" x14ac:dyDescent="0.3">
      <c r="A45" s="89">
        <f ca="1">Exceedance!U45</f>
        <v>47392</v>
      </c>
      <c r="B45" s="1">
        <v>10.410179999997258</v>
      </c>
      <c r="C45" s="1">
        <v>8.4101799999972577</v>
      </c>
      <c r="D45" s="1">
        <v>9.4101799999972577</v>
      </c>
      <c r="E45" s="1">
        <v>9.6511799999972734</v>
      </c>
      <c r="F45" s="1">
        <v>13.466179999997257</v>
      </c>
      <c r="G45" s="1">
        <v>10.340179999997257</v>
      </c>
      <c r="H45" s="1">
        <v>10.925179999997257</v>
      </c>
      <c r="I45" s="1">
        <v>9.0601799999972403</v>
      </c>
      <c r="J45" s="1">
        <v>9.078179999997257</v>
      </c>
      <c r="K45" s="1">
        <v>7.4251799999972583</v>
      </c>
      <c r="L45" s="1">
        <v>6.9811799999972575</v>
      </c>
      <c r="M45" s="1">
        <v>6.1487603305785079</v>
      </c>
      <c r="N45" s="1">
        <v>6.1487603305785079</v>
      </c>
      <c r="O45" s="1">
        <v>6.1487603305785079</v>
      </c>
      <c r="P45" s="1">
        <v>9.0301799999972729</v>
      </c>
      <c r="Q45" s="1">
        <v>10.942179999997272</v>
      </c>
      <c r="R45" s="1">
        <v>8.666179999997274</v>
      </c>
      <c r="S45" s="1">
        <v>10.348179999997274</v>
      </c>
      <c r="T45" s="1">
        <v>9.7321799999972729</v>
      </c>
      <c r="U45" s="1">
        <v>7.921179999997257</v>
      </c>
      <c r="V45" s="1">
        <v>10.211179999997258</v>
      </c>
      <c r="W45" s="1">
        <v>6.1487603305785079</v>
      </c>
      <c r="X45" s="1">
        <v>6.1487603305785079</v>
      </c>
      <c r="Y45" s="1">
        <v>12.7783745454686</v>
      </c>
      <c r="Z45" s="1">
        <v>7.9541799999972582</v>
      </c>
      <c r="AA45" s="1">
        <v>7.7061799999972731</v>
      </c>
      <c r="AB45" s="1">
        <v>10.228179999997257</v>
      </c>
      <c r="AC45" s="1">
        <v>6.1487603305785079</v>
      </c>
      <c r="AD45" s="1">
        <v>9.1691799999972741</v>
      </c>
      <c r="AE45" s="1">
        <v>9.1461799999972584</v>
      </c>
      <c r="AF45" s="1">
        <v>7.6921799999972569</v>
      </c>
      <c r="AG45" s="1">
        <v>7.432179999997258</v>
      </c>
      <c r="AH45" s="1">
        <v>10.717179999997274</v>
      </c>
    </row>
    <row r="46" spans="1:34" x14ac:dyDescent="0.3">
      <c r="A46" s="89">
        <f ca="1">Exceedance!U46</f>
        <v>47423</v>
      </c>
      <c r="B46" s="1">
        <v>7.3583200000020099</v>
      </c>
      <c r="C46" s="1">
        <v>7.3583200000020241</v>
      </c>
      <c r="D46" s="1">
        <v>7.3583200000020241</v>
      </c>
      <c r="E46" s="1">
        <v>8.1313200000020096</v>
      </c>
      <c r="F46" s="1">
        <v>10.62332000000201</v>
      </c>
      <c r="G46" s="1">
        <v>9.871320000002008</v>
      </c>
      <c r="H46" s="1">
        <v>9.3883200000020093</v>
      </c>
      <c r="I46" s="1">
        <v>7.54732000000201</v>
      </c>
      <c r="J46" s="1">
        <v>8.025320000002008</v>
      </c>
      <c r="K46" s="1">
        <v>6.5813200000020098</v>
      </c>
      <c r="L46" s="1">
        <v>7.0353200000020246</v>
      </c>
      <c r="M46" s="1">
        <v>4.4628099173553686</v>
      </c>
      <c r="N46" s="1">
        <v>4.4628099173553686</v>
      </c>
      <c r="O46" s="1">
        <v>4.4628099173553686</v>
      </c>
      <c r="P46" s="1">
        <v>8.1303200000020102</v>
      </c>
      <c r="Q46" s="1">
        <v>8.4093200000020101</v>
      </c>
      <c r="R46" s="1">
        <v>7.4603200000020093</v>
      </c>
      <c r="S46" s="1">
        <v>9.0273200000020246</v>
      </c>
      <c r="T46" s="1">
        <v>8.589320000002024</v>
      </c>
      <c r="U46" s="1">
        <v>7.9123200000020253</v>
      </c>
      <c r="V46" s="1">
        <v>8.8193200000020084</v>
      </c>
      <c r="W46" s="1">
        <v>4.4628099173553686</v>
      </c>
      <c r="X46" s="1">
        <v>4.4628099173553686</v>
      </c>
      <c r="Y46" s="1">
        <v>9.1513200000020234</v>
      </c>
      <c r="Z46" s="1">
        <v>7.1263200000020097</v>
      </c>
      <c r="AA46" s="1">
        <v>6.8513200000020245</v>
      </c>
      <c r="AB46" s="1">
        <v>8.8383200000020086</v>
      </c>
      <c r="AC46" s="1">
        <v>4.4628099173553686</v>
      </c>
      <c r="AD46" s="1">
        <v>8.2583200000020103</v>
      </c>
      <c r="AE46" s="1">
        <v>9.0983200000020243</v>
      </c>
      <c r="AF46" s="1">
        <v>6.97832000000201</v>
      </c>
      <c r="AG46" s="1">
        <v>6.5703200000020088</v>
      </c>
      <c r="AH46" s="1">
        <v>9.143320000002026</v>
      </c>
    </row>
    <row r="47" spans="1:34" x14ac:dyDescent="0.3">
      <c r="A47" s="89">
        <f ca="1">Exceedance!U47</f>
        <v>47453</v>
      </c>
      <c r="B47" s="1">
        <v>4.6115702479338809</v>
      </c>
      <c r="C47" s="1">
        <v>4.6115702479338809</v>
      </c>
      <c r="D47" s="1">
        <v>4.6115702479338809</v>
      </c>
      <c r="E47" s="1">
        <v>4.9950000000000001</v>
      </c>
      <c r="F47" s="1">
        <v>7.617</v>
      </c>
      <c r="G47" s="1">
        <v>6.5860000000000003</v>
      </c>
      <c r="H47" s="1">
        <v>6.28</v>
      </c>
      <c r="I47" s="1">
        <v>5.0049999999999999</v>
      </c>
      <c r="J47" s="1">
        <v>5.1310000000000002</v>
      </c>
      <c r="K47" s="1">
        <v>4.6115702479338809</v>
      </c>
      <c r="L47" s="1">
        <v>4.6115702479338809</v>
      </c>
      <c r="M47" s="1">
        <v>4.6115702479338809</v>
      </c>
      <c r="N47" s="1">
        <v>4.6115702479338809</v>
      </c>
      <c r="O47" s="1">
        <v>4.6115702479338809</v>
      </c>
      <c r="P47" s="1">
        <v>4.6115702479338809</v>
      </c>
      <c r="Q47" s="1">
        <v>4.8579999999999997</v>
      </c>
      <c r="R47" s="1">
        <v>4.6115702479338809</v>
      </c>
      <c r="S47" s="1">
        <v>5.9189999999999996</v>
      </c>
      <c r="T47" s="1">
        <v>5.1579999999999844</v>
      </c>
      <c r="U47" s="1">
        <v>4.6269999999999998</v>
      </c>
      <c r="V47" s="1">
        <v>5.7869999999999999</v>
      </c>
      <c r="W47" s="1">
        <v>4.6115702479338809</v>
      </c>
      <c r="X47" s="1">
        <v>4.6115702479338809</v>
      </c>
      <c r="Y47" s="1">
        <v>5.34</v>
      </c>
      <c r="Z47" s="1">
        <v>4.6115702479338809</v>
      </c>
      <c r="AA47" s="1">
        <v>4.6115702479338809</v>
      </c>
      <c r="AB47" s="1">
        <v>6.0060000000000002</v>
      </c>
      <c r="AC47" s="1">
        <v>4.6115702479338809</v>
      </c>
      <c r="AD47" s="1">
        <v>5.5469999999999846</v>
      </c>
      <c r="AE47" s="1">
        <v>5.282</v>
      </c>
      <c r="AF47" s="1">
        <v>4.6115702479338809</v>
      </c>
      <c r="AG47" s="1">
        <v>4.6115702479338809</v>
      </c>
      <c r="AH47" s="1">
        <v>5.8419999999999996</v>
      </c>
    </row>
    <row r="48" spans="1:34" x14ac:dyDescent="0.3">
      <c r="A48" s="89">
        <f ca="1">Exceedance!U48</f>
        <v>47484</v>
      </c>
      <c r="B48" s="1">
        <v>4.6115702479338809</v>
      </c>
      <c r="C48" s="1">
        <v>4.6115702479338809</v>
      </c>
      <c r="D48" s="1">
        <v>4.6115702479338809</v>
      </c>
      <c r="E48" s="1">
        <v>4.6115702479338809</v>
      </c>
      <c r="F48" s="1">
        <v>6.5750000000000002</v>
      </c>
      <c r="G48" s="1">
        <v>5.6079999999999997</v>
      </c>
      <c r="H48" s="1">
        <v>5.6609999999999996</v>
      </c>
      <c r="I48" s="1">
        <v>4.6115702479338809</v>
      </c>
      <c r="J48" s="1">
        <v>4.7209999999999992</v>
      </c>
      <c r="K48" s="1">
        <v>4.6115702479338809</v>
      </c>
      <c r="L48" s="1">
        <v>4.6115702479338809</v>
      </c>
      <c r="M48" s="1">
        <v>4.6115702479338809</v>
      </c>
      <c r="N48" s="1">
        <v>4.6115702479338809</v>
      </c>
      <c r="O48" s="1">
        <v>4.6115702479338809</v>
      </c>
      <c r="P48" s="1">
        <v>4.6115702479338809</v>
      </c>
      <c r="Q48" s="1">
        <v>4.6115702479338809</v>
      </c>
      <c r="R48" s="1">
        <v>4.6115702479338809</v>
      </c>
      <c r="S48" s="1">
        <v>5.3120000000000003</v>
      </c>
      <c r="T48" s="1">
        <v>4.6139999999999999</v>
      </c>
      <c r="U48" s="1">
        <v>4.6115702479338809</v>
      </c>
      <c r="V48" s="1">
        <v>5.3129999999999997</v>
      </c>
      <c r="W48" s="1">
        <v>4.6115702479338809</v>
      </c>
      <c r="X48" s="1">
        <v>4.6115702479338809</v>
      </c>
      <c r="Y48" s="1">
        <v>4.7539999999999996</v>
      </c>
      <c r="Z48" s="1">
        <v>4.6115702479338809</v>
      </c>
      <c r="AA48" s="1">
        <v>4.6115702479338809</v>
      </c>
      <c r="AB48" s="1">
        <v>5.077</v>
      </c>
      <c r="AC48" s="1">
        <v>4.6115702479338809</v>
      </c>
      <c r="AD48" s="1">
        <v>5.0440000000000156</v>
      </c>
      <c r="AE48" s="1">
        <v>4.6115702479338809</v>
      </c>
      <c r="AF48" s="1">
        <v>4.6115702479338809</v>
      </c>
      <c r="AG48" s="1">
        <v>4.6115702479338809</v>
      </c>
      <c r="AH48" s="1">
        <v>5.2750000000000004</v>
      </c>
    </row>
    <row r="49" spans="1:34" x14ac:dyDescent="0.3">
      <c r="A49" s="89">
        <f ca="1">Exceedance!U49</f>
        <v>47515</v>
      </c>
      <c r="B49" s="1">
        <v>4.5514395041320999</v>
      </c>
      <c r="C49" s="1">
        <v>4.5514395041320999</v>
      </c>
      <c r="D49" s="1">
        <v>4.5514395041320999</v>
      </c>
      <c r="E49" s="1">
        <v>4.4360097520659796</v>
      </c>
      <c r="F49" s="1">
        <v>6.1285799999998662</v>
      </c>
      <c r="G49" s="1">
        <v>5.3415799999998672</v>
      </c>
      <c r="H49" s="1">
        <v>5.4225799999998667</v>
      </c>
      <c r="I49" s="1">
        <v>4.1652892561983439</v>
      </c>
      <c r="J49" s="1">
        <v>4.7125799999998668</v>
      </c>
      <c r="K49" s="1">
        <v>4.1652892561983439</v>
      </c>
      <c r="L49" s="1">
        <v>4.1652892561983439</v>
      </c>
      <c r="M49" s="1">
        <v>4.1652892561983439</v>
      </c>
      <c r="N49" s="1">
        <v>4.1652892561983439</v>
      </c>
      <c r="O49" s="1">
        <v>4.1652892561983439</v>
      </c>
      <c r="P49" s="1">
        <v>4.1652892561983439</v>
      </c>
      <c r="Q49" s="1">
        <v>4.1652892561983439</v>
      </c>
      <c r="R49" s="1">
        <v>4.1652892561983439</v>
      </c>
      <c r="S49" s="1">
        <v>5.1685799999998672</v>
      </c>
      <c r="T49" s="1">
        <v>4.5635799999998659</v>
      </c>
      <c r="U49" s="1">
        <v>4.1652892561983439</v>
      </c>
      <c r="V49" s="1">
        <v>5.1315799999998664</v>
      </c>
      <c r="W49" s="1">
        <v>4.1652892561983439</v>
      </c>
      <c r="X49" s="1">
        <v>4.1652892561983439</v>
      </c>
      <c r="Y49" s="1">
        <v>5.2785799999998675</v>
      </c>
      <c r="Z49" s="1">
        <v>4.1652892561983439</v>
      </c>
      <c r="AA49" s="1">
        <v>4.1652892561983439</v>
      </c>
      <c r="AB49" s="1">
        <v>5.0285799999998675</v>
      </c>
      <c r="AC49" s="1">
        <v>4.1652892561983439</v>
      </c>
      <c r="AD49" s="1">
        <v>4.9215799999998664</v>
      </c>
      <c r="AE49" s="1">
        <v>4.1652892561983439</v>
      </c>
      <c r="AF49" s="1">
        <v>4.1652892561983439</v>
      </c>
      <c r="AG49" s="1">
        <v>4.1652892561983439</v>
      </c>
      <c r="AH49" s="1">
        <v>5.1565799999998658</v>
      </c>
    </row>
    <row r="50" spans="1:34" x14ac:dyDescent="0.3">
      <c r="A50" s="89">
        <f ca="1">Exceedance!U50</f>
        <v>47543</v>
      </c>
      <c r="B50" s="1">
        <v>7.289169999997398</v>
      </c>
      <c r="C50" s="1">
        <v>7.289169999997398</v>
      </c>
      <c r="D50" s="1">
        <v>7.289169999997398</v>
      </c>
      <c r="E50" s="1">
        <v>7.4911699999973909</v>
      </c>
      <c r="F50" s="1">
        <v>8.0131699999973964</v>
      </c>
      <c r="G50" s="1">
        <v>8.0481699999973966</v>
      </c>
      <c r="H50" s="1">
        <v>7.5751699999973905</v>
      </c>
      <c r="I50" s="1">
        <v>6.7568904958650249</v>
      </c>
      <c r="J50" s="1">
        <v>6.6471699999973897</v>
      </c>
      <c r="K50" s="1">
        <v>4.6115702479338809</v>
      </c>
      <c r="L50" s="1">
        <v>4.6115702479338809</v>
      </c>
      <c r="M50" s="1">
        <v>4.6115702479338809</v>
      </c>
      <c r="N50" s="1">
        <v>4.6115702479338809</v>
      </c>
      <c r="O50" s="1">
        <v>4.6115702479338809</v>
      </c>
      <c r="P50" s="1">
        <v>5.0743202479311531</v>
      </c>
      <c r="Q50" s="1">
        <v>8.2508904958650291</v>
      </c>
      <c r="R50" s="1">
        <v>4.6115702479338809</v>
      </c>
      <c r="S50" s="1">
        <v>7.6511699999973972</v>
      </c>
      <c r="T50" s="1">
        <v>6.1171699999973983</v>
      </c>
      <c r="U50" s="1">
        <v>5.3798904958650491</v>
      </c>
      <c r="V50" s="1">
        <v>7.8941699999973896</v>
      </c>
      <c r="W50" s="1">
        <v>4.6115702479338809</v>
      </c>
      <c r="X50" s="1">
        <v>4.6115702479338809</v>
      </c>
      <c r="Y50" s="1">
        <v>8.1421699999973978</v>
      </c>
      <c r="Z50" s="1">
        <v>6.2813202479311627</v>
      </c>
      <c r="AA50" s="1">
        <v>5.6123202479311578</v>
      </c>
      <c r="AB50" s="1">
        <v>6.7781699999973899</v>
      </c>
      <c r="AC50" s="1">
        <v>4.6115702479338809</v>
      </c>
      <c r="AD50" s="1">
        <v>6.8631699999973899</v>
      </c>
      <c r="AE50" s="1">
        <v>5.9678904958650412</v>
      </c>
      <c r="AF50" s="1">
        <v>5.467320247931152</v>
      </c>
      <c r="AG50" s="1">
        <v>4.6115702479338809</v>
      </c>
      <c r="AH50" s="1">
        <v>7.5461699999973897</v>
      </c>
    </row>
    <row r="51" spans="1:34" x14ac:dyDescent="0.3">
      <c r="A51" s="89">
        <f ca="1">Exceedance!U51</f>
        <v>47574</v>
      </c>
      <c r="B51" s="1">
        <v>9.7515299999999048</v>
      </c>
      <c r="C51" s="1">
        <v>9.7515299999999048</v>
      </c>
      <c r="D51" s="1">
        <v>9.7515299999999048</v>
      </c>
      <c r="E51" s="1">
        <v>7.4135299999999056</v>
      </c>
      <c r="F51" s="1">
        <v>10.893529999999906</v>
      </c>
      <c r="G51" s="1">
        <v>8.8815299999998931</v>
      </c>
      <c r="H51" s="1">
        <v>7.832529999999891</v>
      </c>
      <c r="I51" s="1">
        <v>7.4465299999999051</v>
      </c>
      <c r="J51" s="1">
        <v>10.608529999999906</v>
      </c>
      <c r="K51" s="1">
        <v>6.9422799999971776</v>
      </c>
      <c r="L51" s="1">
        <v>6.54727999999717</v>
      </c>
      <c r="M51" s="1">
        <v>4.4628099173553686</v>
      </c>
      <c r="N51" s="1">
        <v>4.4628099173553686</v>
      </c>
      <c r="O51" s="1">
        <v>4.4628099173553686</v>
      </c>
      <c r="P51" s="1">
        <v>10.011529999999906</v>
      </c>
      <c r="Q51" s="1">
        <v>10.697529999999905</v>
      </c>
      <c r="R51" s="1">
        <v>4.4628099173553686</v>
      </c>
      <c r="S51" s="1">
        <v>7.8405299999999061</v>
      </c>
      <c r="T51" s="1">
        <v>7.8425299999999059</v>
      </c>
      <c r="U51" s="1">
        <v>7.4815299999999052</v>
      </c>
      <c r="V51" s="1">
        <v>13.664529999999907</v>
      </c>
      <c r="W51" s="1">
        <v>4.4628099173553686</v>
      </c>
      <c r="X51" s="1">
        <v>4.4628099173553686</v>
      </c>
      <c r="Y51" s="1">
        <v>10.486529999999892</v>
      </c>
      <c r="Z51" s="1">
        <v>7.9345299999999064</v>
      </c>
      <c r="AA51" s="1">
        <v>10.540529999999892</v>
      </c>
      <c r="AB51" s="1">
        <v>8.0535299999998902</v>
      </c>
      <c r="AC51" s="1">
        <v>4.4628099173553686</v>
      </c>
      <c r="AD51" s="1">
        <v>7.901529999999906</v>
      </c>
      <c r="AE51" s="1">
        <v>7.6755299999999052</v>
      </c>
      <c r="AF51" s="1">
        <v>9.7265299999999062</v>
      </c>
      <c r="AG51" s="1">
        <v>6.6252799999971508</v>
      </c>
      <c r="AH51" s="1">
        <v>9.8905299999998899</v>
      </c>
    </row>
    <row r="52" spans="1:34" x14ac:dyDescent="0.3">
      <c r="A52" s="89">
        <f ca="1">Exceedance!U52</f>
        <v>47604</v>
      </c>
      <c r="B52" s="1">
        <v>10.735520000004525</v>
      </c>
      <c r="C52" s="1">
        <v>10.735520000004525</v>
      </c>
      <c r="D52" s="1">
        <v>10.735520000004525</v>
      </c>
      <c r="E52" s="1">
        <v>15.020520000004522</v>
      </c>
      <c r="F52" s="1">
        <v>41.270520000004531</v>
      </c>
      <c r="G52" s="1">
        <v>23.458520000004523</v>
      </c>
      <c r="H52" s="1">
        <v>7.9835200000045239</v>
      </c>
      <c r="I52" s="1">
        <v>8.0775200000045242</v>
      </c>
      <c r="J52" s="1">
        <v>18.869520000004528</v>
      </c>
      <c r="K52" s="1">
        <v>10.620520000004525</v>
      </c>
      <c r="L52" s="1">
        <v>7.685950413223134</v>
      </c>
      <c r="M52" s="1">
        <v>7.685950413223134</v>
      </c>
      <c r="N52" s="1">
        <v>7.685950413223134</v>
      </c>
      <c r="O52" s="1">
        <v>7.685950413223134</v>
      </c>
      <c r="P52" s="1">
        <v>16.58752000000451</v>
      </c>
      <c r="Q52" s="1">
        <v>14.519520000004526</v>
      </c>
      <c r="R52" s="1">
        <v>8.0789900826463512</v>
      </c>
      <c r="S52" s="1">
        <v>22.911520000004526</v>
      </c>
      <c r="T52" s="1">
        <v>7.685950413223134</v>
      </c>
      <c r="U52" s="1">
        <v>7.685950413223134</v>
      </c>
      <c r="V52" s="1">
        <v>9.3085200000045258</v>
      </c>
      <c r="W52" s="1">
        <v>7.685950413223134</v>
      </c>
      <c r="X52" s="1">
        <v>7.685950413223134</v>
      </c>
      <c r="Y52" s="1">
        <v>7.685950413223134</v>
      </c>
      <c r="Z52" s="1">
        <v>7.685950413223134</v>
      </c>
      <c r="AA52" s="1">
        <v>16.501520000004525</v>
      </c>
      <c r="AB52" s="1">
        <v>15.193520000004526</v>
      </c>
      <c r="AC52" s="1">
        <v>7.685950413223134</v>
      </c>
      <c r="AD52" s="1">
        <v>11.355520000004525</v>
      </c>
      <c r="AE52" s="1">
        <v>7.685950413223134</v>
      </c>
      <c r="AF52" s="1">
        <v>11.643520000004525</v>
      </c>
      <c r="AG52" s="1">
        <v>17.729520000004513</v>
      </c>
      <c r="AH52" s="1">
        <v>15.667520000004526</v>
      </c>
    </row>
    <row r="53" spans="1:34" x14ac:dyDescent="0.3">
      <c r="A53" s="89">
        <f ca="1">Exceedance!U53</f>
        <v>47635</v>
      </c>
      <c r="B53" s="1">
        <v>16.795980000002867</v>
      </c>
      <c r="C53" s="1">
        <v>16.795980000002867</v>
      </c>
      <c r="D53" s="1">
        <v>16.795980000002867</v>
      </c>
      <c r="E53" s="1">
        <v>61.801980000002871</v>
      </c>
      <c r="F53" s="1">
        <v>38.427980000002862</v>
      </c>
      <c r="G53" s="1">
        <v>49.851980000002889</v>
      </c>
      <c r="H53" s="1">
        <v>14.876033057851227</v>
      </c>
      <c r="I53" s="1">
        <v>25.312980000002863</v>
      </c>
      <c r="J53" s="1">
        <v>14.876033057851227</v>
      </c>
      <c r="K53" s="1">
        <v>14.876033057851227</v>
      </c>
      <c r="L53" s="1">
        <v>14.876033057851227</v>
      </c>
      <c r="M53" s="1">
        <v>14.876033057851227</v>
      </c>
      <c r="N53" s="1">
        <v>14.876033057851227</v>
      </c>
      <c r="O53" s="1">
        <v>14.876033057851227</v>
      </c>
      <c r="P53" s="1">
        <v>14.876033057851227</v>
      </c>
      <c r="Q53" s="1">
        <v>14.876033057851227</v>
      </c>
      <c r="R53" s="1">
        <v>52.040980000002875</v>
      </c>
      <c r="S53" s="1">
        <v>18.409980000002868</v>
      </c>
      <c r="T53" s="1">
        <v>14.876033057851227</v>
      </c>
      <c r="U53" s="1">
        <v>42.222549586784254</v>
      </c>
      <c r="V53" s="1">
        <v>14.876033057851227</v>
      </c>
      <c r="W53" s="1">
        <v>14.876033057851227</v>
      </c>
      <c r="X53" s="1">
        <v>27.273170082647681</v>
      </c>
      <c r="Y53" s="1">
        <v>25.740549586784258</v>
      </c>
      <c r="Z53" s="1">
        <v>14.876033057851227</v>
      </c>
      <c r="AA53" s="1">
        <v>30.207980000002884</v>
      </c>
      <c r="AB53" s="1">
        <v>14.876033057851227</v>
      </c>
      <c r="AC53" s="1">
        <v>28.932575041325272</v>
      </c>
      <c r="AD53" s="1">
        <v>14.876033057851227</v>
      </c>
      <c r="AE53" s="1">
        <v>18.335549586784254</v>
      </c>
      <c r="AF53" s="1">
        <v>14.876033057851227</v>
      </c>
      <c r="AG53" s="1">
        <v>40.665980000002875</v>
      </c>
      <c r="AH53" s="1">
        <v>17.988980000002869</v>
      </c>
    </row>
    <row r="54" spans="1:34" x14ac:dyDescent="0.3">
      <c r="A54" s="89">
        <f ca="1">Exceedance!U54</f>
        <v>47665</v>
      </c>
      <c r="B54" s="1">
        <v>17.96204999999674</v>
      </c>
      <c r="C54" s="1">
        <v>17.96204999999674</v>
      </c>
      <c r="D54" s="1">
        <v>17.96204999999674</v>
      </c>
      <c r="E54" s="1">
        <v>75.752049999996729</v>
      </c>
      <c r="F54" s="1">
        <v>26.639049999996736</v>
      </c>
      <c r="G54" s="1">
        <v>30.572049999996739</v>
      </c>
      <c r="H54" s="1">
        <v>15.371900826446268</v>
      </c>
      <c r="I54" s="1">
        <v>32.389049999996743</v>
      </c>
      <c r="J54" s="1">
        <v>15.371900826446268</v>
      </c>
      <c r="K54" s="1">
        <v>15.371900826446268</v>
      </c>
      <c r="L54" s="1">
        <v>15.371900826446268</v>
      </c>
      <c r="M54" s="1">
        <v>15.371900826446268</v>
      </c>
      <c r="N54" s="1">
        <v>15.371900826446268</v>
      </c>
      <c r="O54" s="1">
        <v>15.371900826446268</v>
      </c>
      <c r="P54" s="1">
        <v>15.371900826446268</v>
      </c>
      <c r="Q54" s="1">
        <v>15.371900826446268</v>
      </c>
      <c r="R54" s="1">
        <v>39.990049999996735</v>
      </c>
      <c r="S54" s="1">
        <v>24.845049999996739</v>
      </c>
      <c r="T54" s="1">
        <v>15.371900826446268</v>
      </c>
      <c r="U54" s="1">
        <v>43.885049999996745</v>
      </c>
      <c r="V54" s="1">
        <v>15.371900826446268</v>
      </c>
      <c r="W54" s="1">
        <v>15.371900826446268</v>
      </c>
      <c r="X54" s="1">
        <v>21.64504999999674</v>
      </c>
      <c r="Y54" s="1">
        <v>20.871049999996735</v>
      </c>
      <c r="Z54" s="1">
        <v>16.807566528929748</v>
      </c>
      <c r="AA54" s="1">
        <v>23.407049999996737</v>
      </c>
      <c r="AB54" s="1">
        <v>15.371900826446268</v>
      </c>
      <c r="AC54" s="1">
        <v>40.19204999999674</v>
      </c>
      <c r="AD54" s="1">
        <v>15.371900826446268</v>
      </c>
      <c r="AE54" s="1">
        <v>20.106049999996738</v>
      </c>
      <c r="AF54" s="1">
        <v>15.371900826446268</v>
      </c>
      <c r="AG54" s="1">
        <v>34.130049999996736</v>
      </c>
      <c r="AH54" s="1">
        <v>18.187049999996738</v>
      </c>
    </row>
    <row r="55" spans="1:34" x14ac:dyDescent="0.3">
      <c r="A55" s="89">
        <f ca="1">Exceedance!U55</f>
        <v>47696</v>
      </c>
      <c r="B55" s="1">
        <v>20.284350000001478</v>
      </c>
      <c r="C55" s="1">
        <v>20.284350000001478</v>
      </c>
      <c r="D55" s="1">
        <v>20.284350000001478</v>
      </c>
      <c r="E55" s="1">
        <v>35.583350000001474</v>
      </c>
      <c r="F55" s="1">
        <v>23.106350000001495</v>
      </c>
      <c r="G55" s="1">
        <v>25.779350000001493</v>
      </c>
      <c r="H55" s="1">
        <v>18.808446115703603</v>
      </c>
      <c r="I55" s="1">
        <v>24.651350000001475</v>
      </c>
      <c r="J55" s="1">
        <v>12.29752066115701</v>
      </c>
      <c r="K55" s="1">
        <v>12.29752066115701</v>
      </c>
      <c r="L55" s="1">
        <v>12.29752066115701</v>
      </c>
      <c r="M55" s="1">
        <v>12.29752066115701</v>
      </c>
      <c r="N55" s="1">
        <v>12.29752066115701</v>
      </c>
      <c r="O55" s="1">
        <v>12.29752066115701</v>
      </c>
      <c r="P55" s="1">
        <v>19.318446115703608</v>
      </c>
      <c r="Q55" s="1">
        <v>12.29752066115701</v>
      </c>
      <c r="R55" s="1">
        <v>25.42835000000148</v>
      </c>
      <c r="S55" s="1">
        <v>21.937350000001498</v>
      </c>
      <c r="T55" s="1">
        <v>20.889015702484969</v>
      </c>
      <c r="U55" s="1">
        <v>26.857350000001507</v>
      </c>
      <c r="V55" s="1">
        <v>12.29752066115701</v>
      </c>
      <c r="W55" s="1">
        <v>12.29752066115701</v>
      </c>
      <c r="X55" s="1">
        <v>22.064350000001493</v>
      </c>
      <c r="Y55" s="1">
        <v>20.776350000001479</v>
      </c>
      <c r="Z55" s="1">
        <v>20.616350000001507</v>
      </c>
      <c r="AA55" s="1">
        <v>24.317350000001476</v>
      </c>
      <c r="AB55" s="1">
        <v>12.29752066115701</v>
      </c>
      <c r="AC55" s="1">
        <v>25.599350000001476</v>
      </c>
      <c r="AD55" s="1">
        <v>14.933446115703592</v>
      </c>
      <c r="AE55" s="1">
        <v>20.516350000001495</v>
      </c>
      <c r="AF55" s="1">
        <v>12.29752066115701</v>
      </c>
      <c r="AG55" s="1">
        <v>24.527350000001476</v>
      </c>
      <c r="AH55" s="1">
        <v>20.034350000001492</v>
      </c>
    </row>
    <row r="56" spans="1:34" x14ac:dyDescent="0.3">
      <c r="A56" s="89">
        <f ca="1">Exceedance!U56</f>
        <v>47727</v>
      </c>
      <c r="B56" s="1">
        <v>21.638319999997947</v>
      </c>
      <c r="C56" s="1">
        <v>21.638319999997947</v>
      </c>
      <c r="D56" s="1">
        <v>21.638319999997947</v>
      </c>
      <c r="E56" s="1">
        <v>28.101319999997944</v>
      </c>
      <c r="F56" s="1">
        <v>22.829319999997946</v>
      </c>
      <c r="G56" s="1">
        <v>23.781319999997947</v>
      </c>
      <c r="H56" s="1">
        <v>20.565319999997943</v>
      </c>
      <c r="I56" s="1">
        <v>22.417319999997943</v>
      </c>
      <c r="J56" s="1">
        <v>13.395245454544533</v>
      </c>
      <c r="K56" s="1">
        <v>12.663245454544535</v>
      </c>
      <c r="L56" s="1">
        <v>8.9256198347107354</v>
      </c>
      <c r="M56" s="1">
        <v>8.9256198347107354</v>
      </c>
      <c r="N56" s="1">
        <v>8.9256198347107354</v>
      </c>
      <c r="O56" s="1">
        <v>8.9256198347107354</v>
      </c>
      <c r="P56" s="1">
        <v>21.300319999997949</v>
      </c>
      <c r="Q56" s="1">
        <v>17.57724545454451</v>
      </c>
      <c r="R56" s="1">
        <v>22.98831999999793</v>
      </c>
      <c r="S56" s="1">
        <v>21.425319999997949</v>
      </c>
      <c r="T56" s="1">
        <v>20.646319999997946</v>
      </c>
      <c r="U56" s="1">
        <v>23.071319999997947</v>
      </c>
      <c r="V56" s="1">
        <v>8.9256198347107354</v>
      </c>
      <c r="W56" s="1">
        <v>8.9256198347107354</v>
      </c>
      <c r="X56" s="1">
        <v>23.787319999997948</v>
      </c>
      <c r="Y56" s="1">
        <v>21.108319999997935</v>
      </c>
      <c r="Z56" s="1">
        <v>20.725319999997943</v>
      </c>
      <c r="AA56" s="1">
        <v>22.166319999997945</v>
      </c>
      <c r="AB56" s="1">
        <v>8.9256198347107354</v>
      </c>
      <c r="AC56" s="1">
        <v>22.609319999997947</v>
      </c>
      <c r="AD56" s="1">
        <v>22.006319999997931</v>
      </c>
      <c r="AE56" s="1">
        <v>20.577319999997933</v>
      </c>
      <c r="AF56" s="1">
        <v>19.416245454544519</v>
      </c>
      <c r="AG56" s="1">
        <v>23.498319999997946</v>
      </c>
      <c r="AH56" s="1">
        <v>20.904319999997949</v>
      </c>
    </row>
    <row r="57" spans="1:34" x14ac:dyDescent="0.3">
      <c r="A57" s="89">
        <f ca="1">Exceedance!U57</f>
        <v>47757</v>
      </c>
      <c r="B57" s="1">
        <v>10.410179999997258</v>
      </c>
      <c r="C57" s="1">
        <v>8.4101799999972577</v>
      </c>
      <c r="D57" s="1">
        <v>9.4101799999972577</v>
      </c>
      <c r="E57" s="1">
        <v>13.467179999997272</v>
      </c>
      <c r="F57" s="1">
        <v>10.359179999997258</v>
      </c>
      <c r="G57" s="1">
        <v>10.92917999999726</v>
      </c>
      <c r="H57" s="1">
        <v>9.0901799999972592</v>
      </c>
      <c r="I57" s="1">
        <v>9.105179999997258</v>
      </c>
      <c r="J57" s="1">
        <v>7.461179999997257</v>
      </c>
      <c r="K57" s="1">
        <v>6.9921799999972585</v>
      </c>
      <c r="L57" s="1">
        <v>6.1487603305785079</v>
      </c>
      <c r="M57" s="1">
        <v>6.1487603305785079</v>
      </c>
      <c r="N57" s="1">
        <v>6.1487603305785079</v>
      </c>
      <c r="O57" s="1">
        <v>6.1487603305785079</v>
      </c>
      <c r="P57" s="1">
        <v>11.024179999997257</v>
      </c>
      <c r="Q57" s="1">
        <v>8.6721799999972564</v>
      </c>
      <c r="R57" s="1">
        <v>10.353179999997273</v>
      </c>
      <c r="S57" s="1">
        <v>9.7391799999972744</v>
      </c>
      <c r="T57" s="1">
        <v>7.9321799999972731</v>
      </c>
      <c r="U57" s="1">
        <v>10.249179999997256</v>
      </c>
      <c r="V57" s="1">
        <v>6.1487603305785079</v>
      </c>
      <c r="W57" s="1">
        <v>6.1487603305785079</v>
      </c>
      <c r="X57" s="1">
        <v>13.367179999997257</v>
      </c>
      <c r="Y57" s="1">
        <v>7.9491799999972574</v>
      </c>
      <c r="Z57" s="1">
        <v>7.7091799999972572</v>
      </c>
      <c r="AA57" s="1">
        <v>10.252179999997255</v>
      </c>
      <c r="AB57" s="1">
        <v>6.1487603305785079</v>
      </c>
      <c r="AC57" s="1">
        <v>9.177179999997243</v>
      </c>
      <c r="AD57" s="1">
        <v>9.1731799999972594</v>
      </c>
      <c r="AE57" s="1">
        <v>7.6941799999972575</v>
      </c>
      <c r="AF57" s="1">
        <v>7.4831799999972723</v>
      </c>
      <c r="AG57" s="1">
        <v>10.724179999997272</v>
      </c>
      <c r="AH57" s="1">
        <v>9.6581799999972571</v>
      </c>
    </row>
    <row r="58" spans="1:34" x14ac:dyDescent="0.3">
      <c r="A58" s="89">
        <f ca="1">Exceedance!U58</f>
        <v>47788</v>
      </c>
      <c r="B58" s="1">
        <v>7.3583200000020099</v>
      </c>
      <c r="C58" s="1">
        <v>7.3583200000020241</v>
      </c>
      <c r="D58" s="1">
        <v>7.3583200000020241</v>
      </c>
      <c r="E58" s="1">
        <v>10.624320000002024</v>
      </c>
      <c r="F58" s="1">
        <v>9.8903200000020242</v>
      </c>
      <c r="G58" s="1">
        <v>9.3913200000020076</v>
      </c>
      <c r="H58" s="1">
        <v>7.6073200000020247</v>
      </c>
      <c r="I58" s="1">
        <v>8.0493200000020249</v>
      </c>
      <c r="J58" s="1">
        <v>6.6133200000020089</v>
      </c>
      <c r="K58" s="1">
        <v>7.0453200000020244</v>
      </c>
      <c r="L58" s="1">
        <v>4.4628099173553686</v>
      </c>
      <c r="M58" s="1">
        <v>4.4628099173553686</v>
      </c>
      <c r="N58" s="1">
        <v>4.4628099173553686</v>
      </c>
      <c r="O58" s="1">
        <v>5.7464383471235827</v>
      </c>
      <c r="P58" s="1">
        <v>8.5313200000020242</v>
      </c>
      <c r="Q58" s="1">
        <v>7.4653200000020243</v>
      </c>
      <c r="R58" s="1">
        <v>9.03132000000201</v>
      </c>
      <c r="S58" s="1">
        <v>8.5953200000020242</v>
      </c>
      <c r="T58" s="1">
        <v>7.9373200000020239</v>
      </c>
      <c r="U58" s="1">
        <v>8.8523200000020097</v>
      </c>
      <c r="V58" s="1">
        <v>4.4628099173553686</v>
      </c>
      <c r="W58" s="1">
        <v>4.4628099173553686</v>
      </c>
      <c r="X58" s="1">
        <v>9.37732000000201</v>
      </c>
      <c r="Y58" s="1">
        <v>7.1223200000020093</v>
      </c>
      <c r="Z58" s="1">
        <v>6.8543200000020246</v>
      </c>
      <c r="AA58" s="1">
        <v>8.8603200000020248</v>
      </c>
      <c r="AB58" s="1">
        <v>4.4628099173553686</v>
      </c>
      <c r="AC58" s="1">
        <v>8.2653200000020242</v>
      </c>
      <c r="AD58" s="1">
        <v>9.1233200000020229</v>
      </c>
      <c r="AE58" s="1">
        <v>6.9803200000020098</v>
      </c>
      <c r="AF58" s="1">
        <v>6.60332000000201</v>
      </c>
      <c r="AG58" s="1">
        <v>9.1493200000020245</v>
      </c>
      <c r="AH58" s="1">
        <v>8.1373200000020098</v>
      </c>
    </row>
    <row r="59" spans="1:34" x14ac:dyDescent="0.3">
      <c r="A59" s="89">
        <f ca="1">Exceedance!U59</f>
        <v>47818</v>
      </c>
      <c r="B59" s="1">
        <v>4.6115702479338809</v>
      </c>
      <c r="C59" s="1">
        <v>4.6115702479338809</v>
      </c>
      <c r="D59" s="1">
        <v>4.6115702479338809</v>
      </c>
      <c r="E59" s="1">
        <v>7.6180000000000003</v>
      </c>
      <c r="F59" s="1">
        <v>6.6029999999999855</v>
      </c>
      <c r="G59" s="1">
        <v>6.2830000000000004</v>
      </c>
      <c r="H59" s="1">
        <v>5.0659999999999998</v>
      </c>
      <c r="I59" s="1">
        <v>5.1529999999999987</v>
      </c>
      <c r="J59" s="1">
        <v>4.6115702479338809</v>
      </c>
      <c r="K59" s="1">
        <v>4.6115702479338809</v>
      </c>
      <c r="L59" s="1">
        <v>4.6115702479338809</v>
      </c>
      <c r="M59" s="1">
        <v>4.6115702479338809</v>
      </c>
      <c r="N59" s="1">
        <v>4.6115702479338809</v>
      </c>
      <c r="O59" s="1">
        <v>4.6115702479338809</v>
      </c>
      <c r="P59" s="1">
        <v>4.9169999999999847</v>
      </c>
      <c r="Q59" s="1">
        <v>4.6115702479338809</v>
      </c>
      <c r="R59" s="1">
        <v>5.923</v>
      </c>
      <c r="S59" s="1">
        <v>5.1630000000000003</v>
      </c>
      <c r="T59" s="1">
        <v>4.6550000000000002</v>
      </c>
      <c r="U59" s="1">
        <v>5.8179999999999996</v>
      </c>
      <c r="V59" s="1">
        <v>4.6115702479338809</v>
      </c>
      <c r="W59" s="1">
        <v>4.6115702479338809</v>
      </c>
      <c r="X59" s="1">
        <v>5.4359999999999999</v>
      </c>
      <c r="Y59" s="1">
        <v>4.6115702479338809</v>
      </c>
      <c r="Z59" s="1">
        <v>4.6115702479338809</v>
      </c>
      <c r="AA59" s="1">
        <v>6.0270000000000001</v>
      </c>
      <c r="AB59" s="1">
        <v>4.6115702479338809</v>
      </c>
      <c r="AC59" s="1">
        <v>5.5540000000000003</v>
      </c>
      <c r="AD59" s="1">
        <v>5.3029999999999999</v>
      </c>
      <c r="AE59" s="1">
        <v>4.6115702479338809</v>
      </c>
      <c r="AF59" s="1">
        <v>4.6115702479338809</v>
      </c>
      <c r="AG59" s="1">
        <v>5.8469999999999844</v>
      </c>
      <c r="AH59" s="1">
        <v>5.0010000000000003</v>
      </c>
    </row>
    <row r="60" spans="1:34" x14ac:dyDescent="0.3">
      <c r="A60" s="89">
        <f ca="1">Exceedance!U60</f>
        <v>47849</v>
      </c>
      <c r="B60" s="1">
        <v>4.6115702479338809</v>
      </c>
      <c r="C60" s="1">
        <v>4.6115702479338809</v>
      </c>
      <c r="D60" s="1">
        <v>4.6115702479338809</v>
      </c>
      <c r="E60" s="1">
        <v>6.5759999999999996</v>
      </c>
      <c r="F60" s="1">
        <v>5.6219999999999999</v>
      </c>
      <c r="G60" s="1">
        <v>5.6630000000000003</v>
      </c>
      <c r="H60" s="1">
        <v>4.6115702479338809</v>
      </c>
      <c r="I60" s="1">
        <v>4.7409999999999997</v>
      </c>
      <c r="J60" s="1">
        <v>4.6115702479338809</v>
      </c>
      <c r="K60" s="1">
        <v>4.6115702479338809</v>
      </c>
      <c r="L60" s="1">
        <v>4.6115702479338809</v>
      </c>
      <c r="M60" s="1">
        <v>4.6115702479338809</v>
      </c>
      <c r="N60" s="1">
        <v>4.6115702479338809</v>
      </c>
      <c r="O60" s="1">
        <v>4.6115702479338809</v>
      </c>
      <c r="P60" s="1">
        <v>4.6115702479338809</v>
      </c>
      <c r="Q60" s="1">
        <v>4.6115702479338809</v>
      </c>
      <c r="R60" s="1">
        <v>5.3150000000000004</v>
      </c>
      <c r="S60" s="1">
        <v>4.6189999999999998</v>
      </c>
      <c r="T60" s="1">
        <v>4.6115702479338809</v>
      </c>
      <c r="U60" s="1">
        <v>5.3410000000000002</v>
      </c>
      <c r="V60" s="1">
        <v>4.6115702479338809</v>
      </c>
      <c r="W60" s="1">
        <v>4.6115702479338809</v>
      </c>
      <c r="X60" s="1">
        <v>4.8150000000000004</v>
      </c>
      <c r="Y60" s="1">
        <v>4.6115702479338809</v>
      </c>
      <c r="Z60" s="1">
        <v>4.6115702479338809</v>
      </c>
      <c r="AA60" s="1">
        <v>5.0949999999999998</v>
      </c>
      <c r="AB60" s="1">
        <v>4.6115702479338809</v>
      </c>
      <c r="AC60" s="1">
        <v>5.05</v>
      </c>
      <c r="AD60" s="1">
        <v>4.6115702479338809</v>
      </c>
      <c r="AE60" s="1">
        <v>4.6115702479338809</v>
      </c>
      <c r="AF60" s="1">
        <v>4.6115702479338809</v>
      </c>
      <c r="AG60" s="1">
        <v>5.2800000000000153</v>
      </c>
      <c r="AH60" s="1">
        <v>4.6115702479338809</v>
      </c>
    </row>
    <row r="61" spans="1:34" x14ac:dyDescent="0.3">
      <c r="A61" s="89">
        <f ca="1">Exceedance!U61</f>
        <v>47880</v>
      </c>
      <c r="B61" s="1">
        <v>4.5514395041320999</v>
      </c>
      <c r="C61" s="1">
        <v>4.5514395041320999</v>
      </c>
      <c r="D61" s="1">
        <v>4.5514395041320999</v>
      </c>
      <c r="E61" s="1">
        <v>6.1295799999998675</v>
      </c>
      <c r="F61" s="1">
        <v>5.3535799999998659</v>
      </c>
      <c r="G61" s="1">
        <v>5.4245799999998665</v>
      </c>
      <c r="H61" s="1">
        <v>4.1652892561983439</v>
      </c>
      <c r="I61" s="1">
        <v>4.7295799999998662</v>
      </c>
      <c r="J61" s="1">
        <v>4.1652892561983439</v>
      </c>
      <c r="K61" s="1">
        <v>4.1652892561983439</v>
      </c>
      <c r="L61" s="1">
        <v>4.1652892561983439</v>
      </c>
      <c r="M61" s="1">
        <v>4.1652892561983439</v>
      </c>
      <c r="N61" s="1">
        <v>4.1652892561983439</v>
      </c>
      <c r="O61" s="1">
        <v>4.1652892561983439</v>
      </c>
      <c r="P61" s="1">
        <v>4.1652892561983439</v>
      </c>
      <c r="Q61" s="1">
        <v>4.1652892561983439</v>
      </c>
      <c r="R61" s="1">
        <v>5.1715799999998664</v>
      </c>
      <c r="S61" s="1">
        <v>4.5675799999998663</v>
      </c>
      <c r="T61" s="1">
        <v>4.1652892561983439</v>
      </c>
      <c r="U61" s="1">
        <v>5.1555799999998664</v>
      </c>
      <c r="V61" s="1">
        <v>4.1652892561983439</v>
      </c>
      <c r="W61" s="1">
        <v>4.1652892561983439</v>
      </c>
      <c r="X61" s="1">
        <v>5.3285799999998673</v>
      </c>
      <c r="Y61" s="1">
        <v>4.1652892561983439</v>
      </c>
      <c r="Z61" s="1">
        <v>4.1652892561983439</v>
      </c>
      <c r="AA61" s="1">
        <v>5.0435799999998672</v>
      </c>
      <c r="AB61" s="1">
        <v>4.1652892561983439</v>
      </c>
      <c r="AC61" s="1">
        <v>4.9265799999998663</v>
      </c>
      <c r="AD61" s="1">
        <v>4.1652892561983439</v>
      </c>
      <c r="AE61" s="1">
        <v>4.1652892561983439</v>
      </c>
      <c r="AF61" s="1">
        <v>4.1652892561983439</v>
      </c>
      <c r="AG61" s="1">
        <v>5.1605799999998672</v>
      </c>
      <c r="AH61" s="1">
        <v>4.4450097520659781</v>
      </c>
    </row>
    <row r="62" spans="1:34" x14ac:dyDescent="0.3">
      <c r="A62" s="89">
        <f ca="1">Exceedance!U62</f>
        <v>47908</v>
      </c>
      <c r="B62" s="1">
        <v>7.289169999997398</v>
      </c>
      <c r="C62" s="1">
        <v>7.289169999997398</v>
      </c>
      <c r="D62" s="1">
        <v>7.289169999997398</v>
      </c>
      <c r="E62" s="1">
        <v>8.0131699999973964</v>
      </c>
      <c r="F62" s="1">
        <v>8.0621699999973906</v>
      </c>
      <c r="G62" s="1">
        <v>7.5771699999973894</v>
      </c>
      <c r="H62" s="1">
        <v>6.7928904958650387</v>
      </c>
      <c r="I62" s="1">
        <v>6.6651699999973983</v>
      </c>
      <c r="J62" s="1">
        <v>4.6115702479338809</v>
      </c>
      <c r="K62" s="1">
        <v>4.6115702479338809</v>
      </c>
      <c r="L62" s="1">
        <v>4.6115702479338809</v>
      </c>
      <c r="M62" s="1">
        <v>4.6115702479338809</v>
      </c>
      <c r="N62" s="1">
        <v>4.6115702479338809</v>
      </c>
      <c r="O62" s="1">
        <v>5.0613202479311461</v>
      </c>
      <c r="P62" s="1">
        <v>8.2068904958650357</v>
      </c>
      <c r="Q62" s="1">
        <v>4.6115702479338809</v>
      </c>
      <c r="R62" s="1">
        <v>7.6551699999973897</v>
      </c>
      <c r="S62" s="1">
        <v>6.1211699999973899</v>
      </c>
      <c r="T62" s="1">
        <v>5.399890495865046</v>
      </c>
      <c r="U62" s="1">
        <v>7.9211699999973977</v>
      </c>
      <c r="V62" s="1">
        <v>4.6115702479338809</v>
      </c>
      <c r="W62" s="1">
        <v>4.6115702479338809</v>
      </c>
      <c r="X62" s="1">
        <v>8.0531699999973902</v>
      </c>
      <c r="Y62" s="1">
        <v>6.2663202479311604</v>
      </c>
      <c r="Z62" s="1">
        <v>5.6213202479311688</v>
      </c>
      <c r="AA62" s="1">
        <v>6.7931699999973967</v>
      </c>
      <c r="AB62" s="1">
        <v>4.6115702479338809</v>
      </c>
      <c r="AC62" s="1">
        <v>6.8691699999973981</v>
      </c>
      <c r="AD62" s="1">
        <v>6.0188904958650324</v>
      </c>
      <c r="AE62" s="1">
        <v>5.4733202479311629</v>
      </c>
      <c r="AF62" s="1">
        <v>4.6115702479338809</v>
      </c>
      <c r="AG62" s="1">
        <v>7.5511699999973896</v>
      </c>
      <c r="AH62" s="1">
        <v>7.4961699999973899</v>
      </c>
    </row>
    <row r="63" spans="1:34" x14ac:dyDescent="0.3">
      <c r="A63" s="89">
        <f ca="1">Exceedance!U63</f>
        <v>47939</v>
      </c>
      <c r="B63" s="1">
        <v>9.7515299999999048</v>
      </c>
      <c r="C63" s="1">
        <v>9.7515299999999048</v>
      </c>
      <c r="D63" s="1">
        <v>9.7515299999999048</v>
      </c>
      <c r="E63" s="1">
        <v>10.893529999999906</v>
      </c>
      <c r="F63" s="1">
        <v>8.8965299999999061</v>
      </c>
      <c r="G63" s="1">
        <v>7.8345299999998907</v>
      </c>
      <c r="H63" s="1">
        <v>7.3445299999998905</v>
      </c>
      <c r="I63" s="1">
        <v>10.631529999999904</v>
      </c>
      <c r="J63" s="1">
        <v>7.0762799999972001</v>
      </c>
      <c r="K63" s="1">
        <v>6.588279999997174</v>
      </c>
      <c r="L63" s="1">
        <v>4.4628099173553686</v>
      </c>
      <c r="M63" s="1">
        <v>4.4628099173553686</v>
      </c>
      <c r="N63" s="1">
        <v>4.4628099173553686</v>
      </c>
      <c r="O63" s="1">
        <v>10.007529999999889</v>
      </c>
      <c r="P63" s="1">
        <v>10.245529999999906</v>
      </c>
      <c r="Q63" s="1">
        <v>4.4628099173553686</v>
      </c>
      <c r="R63" s="1">
        <v>7.8445299999999047</v>
      </c>
      <c r="S63" s="1">
        <v>7.8475299999999049</v>
      </c>
      <c r="T63" s="1">
        <v>7.401529999999906</v>
      </c>
      <c r="U63" s="1">
        <v>13.694529999999906</v>
      </c>
      <c r="V63" s="1">
        <v>4.4628099173553686</v>
      </c>
      <c r="W63" s="1">
        <v>4.4628099173553686</v>
      </c>
      <c r="X63" s="1">
        <v>10.468529999999905</v>
      </c>
      <c r="Y63" s="1">
        <v>7.930529999999905</v>
      </c>
      <c r="Z63" s="1">
        <v>10.54352999999989</v>
      </c>
      <c r="AA63" s="1">
        <v>8.0705299999999056</v>
      </c>
      <c r="AB63" s="1">
        <v>4.4628099173553686</v>
      </c>
      <c r="AC63" s="1">
        <v>7.9075299999999054</v>
      </c>
      <c r="AD63" s="1">
        <v>7.6945299999999053</v>
      </c>
      <c r="AE63" s="1">
        <v>9.7275299999999056</v>
      </c>
      <c r="AF63" s="1">
        <v>6.5292799999971605</v>
      </c>
      <c r="AG63" s="1">
        <v>9.8955299999998907</v>
      </c>
      <c r="AH63" s="1">
        <v>7.4185299999999064</v>
      </c>
    </row>
    <row r="64" spans="1:34" x14ac:dyDescent="0.3">
      <c r="A64" s="89">
        <f ca="1">Exceedance!U64</f>
        <v>47969</v>
      </c>
      <c r="B64" s="1">
        <v>10.735520000004525</v>
      </c>
      <c r="C64" s="1">
        <v>10.735520000004525</v>
      </c>
      <c r="D64" s="1">
        <v>10.735520000004525</v>
      </c>
      <c r="E64" s="1">
        <v>41.270520000004531</v>
      </c>
      <c r="F64" s="1">
        <v>23.458520000004508</v>
      </c>
      <c r="G64" s="1">
        <v>7.9835200000045239</v>
      </c>
      <c r="H64" s="1">
        <v>8.0775200000045242</v>
      </c>
      <c r="I64" s="1">
        <v>18.869520000004528</v>
      </c>
      <c r="J64" s="1">
        <v>10.620520000004525</v>
      </c>
      <c r="K64" s="1">
        <v>7.685950413223134</v>
      </c>
      <c r="L64" s="1">
        <v>7.685950413223134</v>
      </c>
      <c r="M64" s="1">
        <v>7.685950413223134</v>
      </c>
      <c r="N64" s="1">
        <v>7.685950413223134</v>
      </c>
      <c r="O64" s="1">
        <v>16.587520000004528</v>
      </c>
      <c r="P64" s="1">
        <v>14.519520000004526</v>
      </c>
      <c r="Q64" s="1">
        <v>8.098990082646333</v>
      </c>
      <c r="R64" s="1">
        <v>22.911520000004511</v>
      </c>
      <c r="S64" s="1">
        <v>7.685950413223134</v>
      </c>
      <c r="T64" s="1">
        <v>7.685950413223134</v>
      </c>
      <c r="U64" s="1">
        <v>9.3085200000045116</v>
      </c>
      <c r="V64" s="1">
        <v>7.685950413223134</v>
      </c>
      <c r="W64" s="1">
        <v>7.685950413223134</v>
      </c>
      <c r="X64" s="1">
        <v>7.685950413223134</v>
      </c>
      <c r="Y64" s="1">
        <v>7.685950413223134</v>
      </c>
      <c r="Z64" s="1">
        <v>16.501520000004525</v>
      </c>
      <c r="AA64" s="1">
        <v>15.19352000000451</v>
      </c>
      <c r="AB64" s="1">
        <v>7.685950413223134</v>
      </c>
      <c r="AC64" s="1">
        <v>11.355520000004525</v>
      </c>
      <c r="AD64" s="1">
        <v>7.685950413223134</v>
      </c>
      <c r="AE64" s="1">
        <v>11.643520000004525</v>
      </c>
      <c r="AF64" s="1">
        <v>17.729520000004527</v>
      </c>
      <c r="AG64" s="1">
        <v>15.667520000004526</v>
      </c>
      <c r="AH64" s="1">
        <v>15.667520000004526</v>
      </c>
    </row>
    <row r="65" spans="1:34" x14ac:dyDescent="0.3">
      <c r="A65" s="89">
        <f ca="1">Exceedance!U65</f>
        <v>48000</v>
      </c>
      <c r="B65" s="1">
        <v>16.795980000002867</v>
      </c>
      <c r="C65" s="1">
        <v>16.795980000002867</v>
      </c>
      <c r="D65" s="1">
        <v>16.795980000002867</v>
      </c>
      <c r="E65" s="1">
        <v>38.427980000002862</v>
      </c>
      <c r="F65" s="1">
        <v>49.851980000002889</v>
      </c>
      <c r="G65" s="1">
        <v>14.876033057851227</v>
      </c>
      <c r="H65" s="1">
        <v>25.312980000002863</v>
      </c>
      <c r="I65" s="1">
        <v>14.876033057851227</v>
      </c>
      <c r="J65" s="1">
        <v>14.876033057851227</v>
      </c>
      <c r="K65" s="1">
        <v>14.876033057851227</v>
      </c>
      <c r="L65" s="1">
        <v>14.876033057851227</v>
      </c>
      <c r="M65" s="1">
        <v>14.876033057851227</v>
      </c>
      <c r="N65" s="1">
        <v>14.876033057851227</v>
      </c>
      <c r="O65" s="1">
        <v>14.876033057851227</v>
      </c>
      <c r="P65" s="1">
        <v>14.876033057851227</v>
      </c>
      <c r="Q65" s="1">
        <v>52.040980000002861</v>
      </c>
      <c r="R65" s="1">
        <v>18.409980000002886</v>
      </c>
      <c r="S65" s="1">
        <v>14.876033057851227</v>
      </c>
      <c r="T65" s="1">
        <v>42.22254958678424</v>
      </c>
      <c r="U65" s="1">
        <v>14.876033057851227</v>
      </c>
      <c r="V65" s="1">
        <v>14.876033057851227</v>
      </c>
      <c r="W65" s="1">
        <v>27.780170082647633</v>
      </c>
      <c r="X65" s="1">
        <v>25.740549586784244</v>
      </c>
      <c r="Y65" s="1">
        <v>14.876033057851227</v>
      </c>
      <c r="Z65" s="1">
        <v>30.207980000002884</v>
      </c>
      <c r="AA65" s="1">
        <v>14.876033057851227</v>
      </c>
      <c r="AB65" s="1">
        <v>29.426575041325286</v>
      </c>
      <c r="AC65" s="1">
        <v>14.876033057851227</v>
      </c>
      <c r="AD65" s="1">
        <v>18.335549586784239</v>
      </c>
      <c r="AE65" s="1">
        <v>14.876033057851227</v>
      </c>
      <c r="AF65" s="1">
        <v>40.665980000002861</v>
      </c>
      <c r="AG65" s="1">
        <v>17.988980000002869</v>
      </c>
      <c r="AH65" s="1">
        <v>17.988980000002869</v>
      </c>
    </row>
    <row r="66" spans="1:34" x14ac:dyDescent="0.3">
      <c r="A66" s="89">
        <f ca="1">Exceedance!U66</f>
        <v>48030</v>
      </c>
      <c r="B66" s="1">
        <v>17.96204999999674</v>
      </c>
      <c r="C66" s="1">
        <v>17.96204999999674</v>
      </c>
      <c r="D66" s="1">
        <v>17.96204999999674</v>
      </c>
      <c r="E66" s="1">
        <v>26.639049999996736</v>
      </c>
      <c r="F66" s="1">
        <v>30.572049999996739</v>
      </c>
      <c r="G66" s="1">
        <v>15.371900826446268</v>
      </c>
      <c r="H66" s="1">
        <v>32.389049999996743</v>
      </c>
      <c r="I66" s="1">
        <v>15.371900826446268</v>
      </c>
      <c r="J66" s="1">
        <v>15.371900826446268</v>
      </c>
      <c r="K66" s="1">
        <v>15.371900826446268</v>
      </c>
      <c r="L66" s="1">
        <v>15.371900826446268</v>
      </c>
      <c r="M66" s="1">
        <v>15.371900826446268</v>
      </c>
      <c r="N66" s="1">
        <v>15.371900826446268</v>
      </c>
      <c r="O66" s="1">
        <v>15.371900826446268</v>
      </c>
      <c r="P66" s="1">
        <v>15.371900826446268</v>
      </c>
      <c r="Q66" s="1">
        <v>39.990049999996735</v>
      </c>
      <c r="R66" s="1">
        <v>24.845049999996739</v>
      </c>
      <c r="S66" s="1">
        <v>15.371900826446268</v>
      </c>
      <c r="T66" s="1">
        <v>43.885049999996745</v>
      </c>
      <c r="U66" s="1">
        <v>15.371900826446268</v>
      </c>
      <c r="V66" s="1">
        <v>15.371900826446268</v>
      </c>
      <c r="W66" s="1">
        <v>21.64504999999674</v>
      </c>
      <c r="X66" s="1">
        <v>20.871049999996735</v>
      </c>
      <c r="Y66" s="1">
        <v>16.807566528929748</v>
      </c>
      <c r="Z66" s="1">
        <v>23.407049999996737</v>
      </c>
      <c r="AA66" s="1">
        <v>15.371900826446268</v>
      </c>
      <c r="AB66" s="1">
        <v>40.19204999999674</v>
      </c>
      <c r="AC66" s="1">
        <v>15.371900826446268</v>
      </c>
      <c r="AD66" s="1">
        <v>20.106049999996738</v>
      </c>
      <c r="AE66" s="1">
        <v>15.371900826446268</v>
      </c>
      <c r="AF66" s="1">
        <v>34.130049999996736</v>
      </c>
      <c r="AG66" s="1">
        <v>18.187049999996738</v>
      </c>
      <c r="AH66" s="1">
        <v>18.187049999996738</v>
      </c>
    </row>
    <row r="67" spans="1:34" x14ac:dyDescent="0.3">
      <c r="A67" s="89">
        <f ca="1">Exceedance!U67</f>
        <v>48061</v>
      </c>
      <c r="B67" s="1">
        <v>20.284350000001478</v>
      </c>
      <c r="C67" s="1">
        <v>20.284350000001478</v>
      </c>
      <c r="D67" s="1">
        <v>20.284350000001478</v>
      </c>
      <c r="E67" s="1">
        <v>23.106350000001495</v>
      </c>
      <c r="F67" s="1">
        <v>25.779350000001493</v>
      </c>
      <c r="G67" s="1">
        <v>18.808446115703603</v>
      </c>
      <c r="H67" s="1">
        <v>24.651350000001475</v>
      </c>
      <c r="I67" s="1">
        <v>12.29752066115701</v>
      </c>
      <c r="J67" s="1">
        <v>12.29752066115701</v>
      </c>
      <c r="K67" s="1">
        <v>12.29752066115701</v>
      </c>
      <c r="L67" s="1">
        <v>12.29752066115701</v>
      </c>
      <c r="M67" s="1">
        <v>12.29752066115701</v>
      </c>
      <c r="N67" s="1">
        <v>12.29752066115701</v>
      </c>
      <c r="O67" s="1">
        <v>19.318446115703608</v>
      </c>
      <c r="P67" s="1">
        <v>12.29752066115701</v>
      </c>
      <c r="Q67" s="1">
        <v>25.42835000000148</v>
      </c>
      <c r="R67" s="1">
        <v>21.937350000001498</v>
      </c>
      <c r="S67" s="1">
        <v>20.889015702484969</v>
      </c>
      <c r="T67" s="1">
        <v>26.857350000001492</v>
      </c>
      <c r="U67" s="1">
        <v>12.29752066115701</v>
      </c>
      <c r="V67" s="1">
        <v>12.29752066115701</v>
      </c>
      <c r="W67" s="1">
        <v>22.064350000001493</v>
      </c>
      <c r="X67" s="1">
        <v>20.776350000001479</v>
      </c>
      <c r="Y67" s="1">
        <v>20.616350000001507</v>
      </c>
      <c r="Z67" s="1">
        <v>24.317350000001476</v>
      </c>
      <c r="AA67" s="1">
        <v>12.29752066115701</v>
      </c>
      <c r="AB67" s="1">
        <v>25.599350000001476</v>
      </c>
      <c r="AC67" s="1">
        <v>14.933446115703592</v>
      </c>
      <c r="AD67" s="1">
        <v>20.516350000001495</v>
      </c>
      <c r="AE67" s="1">
        <v>12.29752066115701</v>
      </c>
      <c r="AF67" s="1">
        <v>24.527350000001476</v>
      </c>
      <c r="AG67" s="1">
        <v>20.034350000001492</v>
      </c>
      <c r="AH67" s="1">
        <v>20.034350000001492</v>
      </c>
    </row>
    <row r="68" spans="1:34" x14ac:dyDescent="0.3">
      <c r="A68" s="89">
        <f ca="1">Exceedance!U68</f>
        <v>48092</v>
      </c>
      <c r="B68" s="1">
        <v>21.638319999997947</v>
      </c>
      <c r="C68" s="1">
        <v>21.638319999997947</v>
      </c>
      <c r="D68" s="1">
        <v>21.638319999997947</v>
      </c>
      <c r="E68" s="1">
        <v>22.829319999997946</v>
      </c>
      <c r="F68" s="1">
        <v>23.781319999997947</v>
      </c>
      <c r="G68" s="1">
        <v>20.565319999997943</v>
      </c>
      <c r="H68" s="1">
        <v>22.417319999997943</v>
      </c>
      <c r="I68" s="1">
        <v>13.395245454544533</v>
      </c>
      <c r="J68" s="1">
        <v>12.663245454544535</v>
      </c>
      <c r="K68" s="1">
        <v>8.9256198347107354</v>
      </c>
      <c r="L68" s="1">
        <v>8.9256198347107354</v>
      </c>
      <c r="M68" s="1">
        <v>8.9256198347107354</v>
      </c>
      <c r="N68" s="1">
        <v>9.2855499173722897</v>
      </c>
      <c r="O68" s="1">
        <v>21.300319999997949</v>
      </c>
      <c r="P68" s="1">
        <v>17.57724545454451</v>
      </c>
      <c r="Q68" s="1">
        <v>22.98831999999793</v>
      </c>
      <c r="R68" s="1">
        <v>21.425319999997949</v>
      </c>
      <c r="S68" s="1">
        <v>20.646319999997946</v>
      </c>
      <c r="T68" s="1">
        <v>23.071319999997947</v>
      </c>
      <c r="U68" s="1">
        <v>8.9256198347107354</v>
      </c>
      <c r="V68" s="1">
        <v>8.9256198347107354</v>
      </c>
      <c r="W68" s="1">
        <v>23.787319999997948</v>
      </c>
      <c r="X68" s="1">
        <v>21.108319999997935</v>
      </c>
      <c r="Y68" s="1">
        <v>20.725319999997943</v>
      </c>
      <c r="Z68" s="1">
        <v>22.166319999997945</v>
      </c>
      <c r="AA68" s="1">
        <v>8.9256198347107354</v>
      </c>
      <c r="AB68" s="1">
        <v>22.609319999997947</v>
      </c>
      <c r="AC68" s="1">
        <v>22.006319999997931</v>
      </c>
      <c r="AD68" s="1">
        <v>20.577319999997933</v>
      </c>
      <c r="AE68" s="1">
        <v>19.416245454544519</v>
      </c>
      <c r="AF68" s="1">
        <v>23.498319999997946</v>
      </c>
      <c r="AG68" s="1">
        <v>20.904319999997949</v>
      </c>
      <c r="AH68" s="1">
        <v>20.904319999997949</v>
      </c>
    </row>
    <row r="69" spans="1:34" x14ac:dyDescent="0.3">
      <c r="A69" s="89" t="str">
        <f ca="1">Exceedance!U69</f>
        <v/>
      </c>
      <c r="B69" s="1"/>
      <c r="C69" s="1"/>
      <c r="D69" s="1"/>
    </row>
    <row r="70" spans="1:34" x14ac:dyDescent="0.3">
      <c r="A70" s="89" t="str">
        <f ca="1">Exceedance!U70</f>
        <v/>
      </c>
      <c r="B70" s="1"/>
      <c r="C70" s="1"/>
      <c r="D70" s="1"/>
    </row>
    <row r="71" spans="1:34" x14ac:dyDescent="0.3">
      <c r="A71" s="89" t="str">
        <f ca="1">Exceedance!U71</f>
        <v/>
      </c>
      <c r="B71" s="1"/>
      <c r="C71" s="1"/>
      <c r="D71" s="1"/>
    </row>
    <row r="72" spans="1:34" x14ac:dyDescent="0.3">
      <c r="A72" s="89" t="str">
        <f ca="1">Exceedance!U72</f>
        <v/>
      </c>
      <c r="B72" s="1"/>
      <c r="C72" s="1"/>
      <c r="D72" s="1"/>
    </row>
    <row r="73" spans="1:34" x14ac:dyDescent="0.3">
      <c r="A73" s="89" t="str">
        <f ca="1">Exceedance!U73</f>
        <v/>
      </c>
      <c r="B73" s="1"/>
      <c r="C73" s="1"/>
      <c r="D73" s="1"/>
    </row>
    <row r="74" spans="1:34" x14ac:dyDescent="0.3">
      <c r="A74" s="89" t="str">
        <f ca="1">Exceedance!U74</f>
        <v/>
      </c>
      <c r="B74" s="1"/>
      <c r="C74" s="1"/>
      <c r="D74" s="1"/>
    </row>
    <row r="75" spans="1:34" x14ac:dyDescent="0.3">
      <c r="A75" s="89" t="str">
        <f ca="1">Exceedance!U75</f>
        <v/>
      </c>
      <c r="B75" s="1"/>
      <c r="C75" s="1"/>
      <c r="D75" s="1"/>
    </row>
    <row r="76" spans="1:34" x14ac:dyDescent="0.3">
      <c r="A76" s="89" t="str">
        <f ca="1">Exceedance!U76</f>
        <v/>
      </c>
      <c r="B76" s="1"/>
      <c r="C76" s="1"/>
      <c r="D76" s="1"/>
    </row>
    <row r="77" spans="1:34" x14ac:dyDescent="0.3">
      <c r="A77" s="89" t="str">
        <f ca="1">Exceedance!U77</f>
        <v/>
      </c>
      <c r="B77" s="1"/>
      <c r="C77" s="1"/>
      <c r="D77" s="1"/>
    </row>
    <row r="78" spans="1:34" x14ac:dyDescent="0.3">
      <c r="A78" s="89" t="str">
        <f ca="1">Exceedance!U78</f>
        <v/>
      </c>
      <c r="B78" s="1"/>
      <c r="C78" s="1"/>
      <c r="D78" s="1"/>
    </row>
    <row r="79" spans="1:34" x14ac:dyDescent="0.3">
      <c r="A79" s="89" t="str">
        <f ca="1">Exceedance!U79</f>
        <v/>
      </c>
      <c r="B79" s="1"/>
      <c r="C79" s="1"/>
      <c r="D79" s="1"/>
    </row>
    <row r="80" spans="1:34" x14ac:dyDescent="0.3">
      <c r="A80" s="89" t="str">
        <f ca="1">Exceedance!U80</f>
        <v/>
      </c>
      <c r="B80" s="1"/>
      <c r="C80" s="1"/>
      <c r="D80" s="1"/>
    </row>
    <row r="81" spans="1:4" x14ac:dyDescent="0.3">
      <c r="A81" s="89" t="str">
        <f ca="1">Exceedance!U81</f>
        <v/>
      </c>
      <c r="B81" s="1"/>
      <c r="C81" s="1"/>
      <c r="D81" s="1"/>
    </row>
    <row r="82" spans="1:4" x14ac:dyDescent="0.3">
      <c r="A82" s="89" t="str">
        <f ca="1">Exceedance!U82</f>
        <v/>
      </c>
      <c r="B82" s="1"/>
      <c r="C82" s="1"/>
      <c r="D82" s="1"/>
    </row>
    <row r="83" spans="1:4" x14ac:dyDescent="0.3">
      <c r="A83" s="89" t="str">
        <f ca="1">Exceedance!U83</f>
        <v/>
      </c>
      <c r="B83" s="1"/>
      <c r="C83" s="1"/>
      <c r="D83" s="1"/>
    </row>
    <row r="84" spans="1:4" x14ac:dyDescent="0.3">
      <c r="A84" s="89" t="str">
        <f ca="1">Exceedance!U84</f>
        <v/>
      </c>
      <c r="B84" s="1"/>
      <c r="C84" s="1"/>
      <c r="D84" s="1"/>
    </row>
    <row r="85" spans="1:4" x14ac:dyDescent="0.3">
      <c r="A85" s="89" t="str">
        <f ca="1">Exceedance!U85</f>
        <v/>
      </c>
      <c r="B85" s="1"/>
      <c r="C85" s="1"/>
      <c r="D85" s="1"/>
    </row>
    <row r="86" spans="1:4" x14ac:dyDescent="0.3">
      <c r="A86" s="89" t="str">
        <f ca="1">Exceedance!U86</f>
        <v/>
      </c>
      <c r="B86" s="1"/>
      <c r="C86" s="1"/>
      <c r="D86" s="1"/>
    </row>
    <row r="87" spans="1:4" x14ac:dyDescent="0.3">
      <c r="A87" s="89" t="str">
        <f ca="1">Exceedance!U87</f>
        <v/>
      </c>
      <c r="B87" s="1"/>
      <c r="C87" s="1"/>
      <c r="D87" s="1"/>
    </row>
    <row r="88" spans="1:4" x14ac:dyDescent="0.3">
      <c r="A88" s="89" t="str">
        <f ca="1">Exceedance!U88</f>
        <v/>
      </c>
      <c r="B88" s="1"/>
      <c r="C88" s="1"/>
      <c r="D88" s="1"/>
    </row>
    <row r="89" spans="1:4" x14ac:dyDescent="0.3">
      <c r="A89" s="89" t="str">
        <f ca="1">Exceedance!U89</f>
        <v/>
      </c>
      <c r="B89" s="1"/>
      <c r="C89" s="1"/>
      <c r="D89" s="1"/>
    </row>
    <row r="90" spans="1:4" x14ac:dyDescent="0.3">
      <c r="A90" s="89" t="str">
        <f ca="1">Exceedance!U90</f>
        <v/>
      </c>
      <c r="B90" s="1"/>
      <c r="C90" s="1"/>
      <c r="D90" s="1"/>
    </row>
    <row r="91" spans="1:4" x14ac:dyDescent="0.3">
      <c r="A91" s="89" t="str">
        <f ca="1">Exceedance!U91</f>
        <v/>
      </c>
      <c r="B91" s="1"/>
      <c r="C91" s="1"/>
      <c r="D91" s="1"/>
    </row>
    <row r="92" spans="1:4" x14ac:dyDescent="0.3">
      <c r="A92" s="89" t="str">
        <f ca="1">Exceedance!U92</f>
        <v/>
      </c>
      <c r="B92" s="1"/>
      <c r="C92" s="1"/>
      <c r="D92" s="1"/>
    </row>
    <row r="93" spans="1:4" x14ac:dyDescent="0.3">
      <c r="A93" s="89" t="str">
        <f ca="1">Exceedance!U93</f>
        <v/>
      </c>
      <c r="B93" s="1"/>
      <c r="C93" s="1"/>
      <c r="D93" s="1"/>
    </row>
    <row r="94" spans="1:4" x14ac:dyDescent="0.3">
      <c r="A94" s="89" t="str">
        <f ca="1">Exceedance!U94</f>
        <v/>
      </c>
      <c r="B94" s="1"/>
      <c r="C94" s="1"/>
      <c r="D94" s="1"/>
    </row>
    <row r="95" spans="1:4" x14ac:dyDescent="0.3">
      <c r="A95" s="89" t="str">
        <f ca="1">Exceedance!U95</f>
        <v/>
      </c>
      <c r="B95" s="1"/>
      <c r="C95" s="1"/>
      <c r="D95" s="1"/>
    </row>
    <row r="96" spans="1:4" x14ac:dyDescent="0.3">
      <c r="A96" s="89" t="str">
        <f ca="1">Exceedance!U96</f>
        <v/>
      </c>
      <c r="B96" s="1"/>
      <c r="C96" s="1"/>
      <c r="D96" s="1"/>
    </row>
    <row r="97" spans="1:4" x14ac:dyDescent="0.3">
      <c r="A97" s="89" t="str">
        <f ca="1">Exceedance!U97</f>
        <v/>
      </c>
      <c r="B97" s="1"/>
      <c r="C97" s="1"/>
      <c r="D97" s="1"/>
    </row>
    <row r="98" spans="1:4" x14ac:dyDescent="0.3">
      <c r="A98" s="89" t="str">
        <f ca="1">Exceedance!U98</f>
        <v/>
      </c>
      <c r="B98" s="1"/>
      <c r="C98" s="1"/>
      <c r="D98" s="1"/>
    </row>
    <row r="99" spans="1:4" x14ac:dyDescent="0.3">
      <c r="A99" s="89" t="str">
        <f ca="1">Exceedance!U99</f>
        <v/>
      </c>
      <c r="B99" s="1"/>
      <c r="C99" s="1"/>
      <c r="D99" s="1"/>
    </row>
    <row r="100" spans="1:4" x14ac:dyDescent="0.3">
      <c r="A100" s="89"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E1:AE1"/>
  </mergeCell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56">
    <tabColor theme="6" tint="0.59999389629810485"/>
  </sheetPr>
  <dimension ref="A1:AH175"/>
  <sheetViews>
    <sheetView workbookViewId="0">
      <selection activeCell="B4" sqref="B4:AQ175"/>
    </sheetView>
  </sheetViews>
  <sheetFormatPr defaultRowHeight="14.4" x14ac:dyDescent="0.3"/>
  <cols>
    <col min="1" max="1" width="8.5546875" style="90"/>
    <col min="2" max="4" width="9.44140625" style="185"/>
  </cols>
  <sheetData>
    <row r="1" spans="1:34" s="90" customFormat="1" x14ac:dyDescent="0.3">
      <c r="A1" s="87"/>
      <c r="E1" s="856" t="s">
        <v>159</v>
      </c>
      <c r="F1" s="856"/>
      <c r="G1" s="856"/>
      <c r="H1" s="856"/>
      <c r="I1" s="856"/>
      <c r="J1" s="856"/>
      <c r="K1" s="856"/>
      <c r="L1" s="856"/>
      <c r="M1" s="856"/>
      <c r="N1" s="856"/>
      <c r="O1" s="856"/>
      <c r="P1" s="856"/>
      <c r="Q1" s="856"/>
      <c r="R1" s="856"/>
      <c r="S1" s="856"/>
      <c r="T1" s="856"/>
      <c r="U1" s="856"/>
      <c r="V1" s="856"/>
      <c r="W1" s="856"/>
      <c r="X1" s="856"/>
      <c r="Y1" s="856"/>
      <c r="Z1" s="856"/>
      <c r="AA1" s="856"/>
      <c r="AB1" s="856"/>
      <c r="AC1" s="856"/>
      <c r="AD1" s="856"/>
      <c r="AE1" s="856"/>
    </row>
    <row r="2" spans="1:34" s="90" customFormat="1" x14ac:dyDescent="0.3">
      <c r="A2" s="87"/>
      <c r="B2" s="90" t="s">
        <v>288</v>
      </c>
      <c r="C2" s="90" t="s">
        <v>287</v>
      </c>
      <c r="D2" s="90" t="s">
        <v>289</v>
      </c>
      <c r="E2" s="90">
        <v>1991</v>
      </c>
      <c r="F2" s="90">
        <v>1992</v>
      </c>
      <c r="G2" s="90">
        <v>1993</v>
      </c>
      <c r="H2" s="90">
        <v>1994</v>
      </c>
      <c r="I2" s="90">
        <v>1995</v>
      </c>
      <c r="J2" s="90">
        <v>1996</v>
      </c>
      <c r="K2" s="90">
        <v>1997</v>
      </c>
      <c r="L2" s="90">
        <v>1998</v>
      </c>
      <c r="M2" s="90">
        <v>1999</v>
      </c>
      <c r="N2" s="90">
        <v>2000</v>
      </c>
      <c r="O2" s="90">
        <v>2001</v>
      </c>
      <c r="P2" s="90">
        <v>2002</v>
      </c>
      <c r="Q2" s="90">
        <v>2003</v>
      </c>
      <c r="R2" s="90">
        <v>2004</v>
      </c>
      <c r="S2" s="90">
        <v>2005</v>
      </c>
      <c r="T2" s="90">
        <v>2006</v>
      </c>
      <c r="U2" s="90">
        <v>2007</v>
      </c>
      <c r="V2" s="90">
        <v>2008</v>
      </c>
      <c r="W2" s="90">
        <v>2009</v>
      </c>
      <c r="X2" s="90">
        <v>2010</v>
      </c>
      <c r="Y2" s="90">
        <v>2011</v>
      </c>
      <c r="Z2" s="90">
        <v>2012</v>
      </c>
      <c r="AA2" s="90">
        <v>2013</v>
      </c>
      <c r="AB2" s="90">
        <v>2014</v>
      </c>
      <c r="AC2" s="90">
        <v>2015</v>
      </c>
      <c r="AD2" s="90">
        <v>2016</v>
      </c>
      <c r="AE2" s="90">
        <v>2017</v>
      </c>
      <c r="AF2" s="90">
        <v>2018</v>
      </c>
      <c r="AG2" s="90">
        <v>2019</v>
      </c>
      <c r="AH2" s="90">
        <v>2020</v>
      </c>
    </row>
    <row r="3" spans="1:34" s="91" customFormat="1" x14ac:dyDescent="0.3">
      <c r="A3" s="88"/>
      <c r="B3" s="91" t="s">
        <v>323</v>
      </c>
      <c r="C3" s="91" t="s">
        <v>324</v>
      </c>
      <c r="D3" s="91" t="s">
        <v>325</v>
      </c>
      <c r="E3" s="91" t="s">
        <v>326</v>
      </c>
      <c r="F3" s="91" t="s">
        <v>327</v>
      </c>
      <c r="G3" s="91" t="s">
        <v>328</v>
      </c>
      <c r="H3" s="91" t="s">
        <v>329</v>
      </c>
      <c r="I3" s="91" t="s">
        <v>330</v>
      </c>
      <c r="J3" s="91" t="s">
        <v>331</v>
      </c>
      <c r="K3" s="91" t="s">
        <v>332</v>
      </c>
      <c r="L3" s="91" t="s">
        <v>333</v>
      </c>
      <c r="M3" s="91" t="s">
        <v>334</v>
      </c>
      <c r="N3" s="91" t="s">
        <v>335</v>
      </c>
      <c r="O3" s="91" t="s">
        <v>336</v>
      </c>
      <c r="P3" s="91" t="s">
        <v>337</v>
      </c>
      <c r="Q3" s="91" t="s">
        <v>338</v>
      </c>
      <c r="R3" s="91" t="s">
        <v>339</v>
      </c>
      <c r="S3" s="91" t="s">
        <v>340</v>
      </c>
      <c r="T3" s="91" t="s">
        <v>341</v>
      </c>
      <c r="U3" s="91" t="s">
        <v>342</v>
      </c>
      <c r="V3" s="91" t="s">
        <v>343</v>
      </c>
      <c r="W3" s="91" t="s">
        <v>344</v>
      </c>
      <c r="X3" s="91" t="s">
        <v>345</v>
      </c>
      <c r="Y3" s="91" t="s">
        <v>346</v>
      </c>
      <c r="Z3" s="91" t="s">
        <v>347</v>
      </c>
      <c r="AA3" s="91" t="s">
        <v>348</v>
      </c>
      <c r="AB3" s="91" t="s">
        <v>349</v>
      </c>
      <c r="AC3" s="91" t="s">
        <v>350</v>
      </c>
      <c r="AD3" s="91" t="s">
        <v>351</v>
      </c>
      <c r="AE3" s="91" t="s">
        <v>352</v>
      </c>
      <c r="AF3" s="91" t="s">
        <v>353</v>
      </c>
      <c r="AG3" s="91" t="s">
        <v>354</v>
      </c>
      <c r="AH3" s="91" t="s">
        <v>355</v>
      </c>
    </row>
    <row r="4" spans="1:34" x14ac:dyDescent="0.3">
      <c r="A4" s="89">
        <f ca="1">Exceedance!U4</f>
        <v>46143</v>
      </c>
      <c r="B4" s="1">
        <v>75.430469586776411</v>
      </c>
      <c r="C4" s="1">
        <v>66.430469586776411</v>
      </c>
      <c r="D4" s="1">
        <v>70.430469586776411</v>
      </c>
      <c r="E4">
        <v>69.228469586776413</v>
      </c>
      <c r="F4">
        <v>72.04046958677641</v>
      </c>
      <c r="G4">
        <v>69.731469586776413</v>
      </c>
      <c r="H4">
        <v>70.419469586776415</v>
      </c>
      <c r="I4">
        <v>69.372469586776404</v>
      </c>
      <c r="J4">
        <v>69.560469586776406</v>
      </c>
      <c r="K4">
        <v>71.481469586776413</v>
      </c>
      <c r="L4">
        <v>68.14146958677641</v>
      </c>
      <c r="M4">
        <v>70.560469586776406</v>
      </c>
      <c r="N4">
        <v>72.01946958677641</v>
      </c>
      <c r="O4">
        <v>71.691469586776407</v>
      </c>
      <c r="P4">
        <v>68.947469586776407</v>
      </c>
      <c r="Q4">
        <v>70.990469586776413</v>
      </c>
      <c r="R4">
        <v>70.15346958677641</v>
      </c>
      <c r="S4">
        <v>71.189469586776411</v>
      </c>
      <c r="T4">
        <v>70.316469586776407</v>
      </c>
      <c r="U4">
        <v>70.603469586776413</v>
      </c>
      <c r="V4">
        <v>70.021469586776405</v>
      </c>
      <c r="W4">
        <v>72.312469586776416</v>
      </c>
      <c r="X4">
        <v>68.569469586776407</v>
      </c>
      <c r="Y4">
        <v>68.341469586776412</v>
      </c>
      <c r="Z4">
        <v>70.940469586776416</v>
      </c>
      <c r="AA4">
        <v>71.624469586776414</v>
      </c>
      <c r="AB4">
        <v>70.855469586776408</v>
      </c>
      <c r="AC4">
        <v>68.709469586776407</v>
      </c>
      <c r="AD4">
        <v>70.390469586776405</v>
      </c>
      <c r="AE4">
        <v>70.875469586776404</v>
      </c>
      <c r="AF4">
        <v>70.441469586776407</v>
      </c>
      <c r="AG4">
        <v>66.87846958677639</v>
      </c>
      <c r="AH4">
        <v>70.745469586776409</v>
      </c>
    </row>
    <row r="5" spans="1:34" x14ac:dyDescent="0.3">
      <c r="A5" s="89">
        <f ca="1">Exceedance!U5</f>
        <v>46174</v>
      </c>
      <c r="B5" s="1">
        <v>73.554436528925166</v>
      </c>
      <c r="C5" s="1">
        <v>57.554436528925173</v>
      </c>
      <c r="D5" s="1">
        <v>64.554436528925166</v>
      </c>
      <c r="E5">
        <v>65.139436528925174</v>
      </c>
      <c r="F5">
        <v>69.353436528925172</v>
      </c>
      <c r="G5">
        <v>63.572436528925181</v>
      </c>
      <c r="H5">
        <v>62.875436528925171</v>
      </c>
      <c r="I5">
        <v>77.649436528925193</v>
      </c>
      <c r="J5">
        <v>61.42943652892518</v>
      </c>
      <c r="K5">
        <v>70.81043652892518</v>
      </c>
      <c r="L5">
        <v>59.219436528925172</v>
      </c>
      <c r="M5">
        <v>67.175436528925175</v>
      </c>
      <c r="N5">
        <v>64.969436528925186</v>
      </c>
      <c r="O5">
        <v>64.78843652892516</v>
      </c>
      <c r="P5">
        <v>60.134436528925178</v>
      </c>
      <c r="Q5">
        <v>65.803436528925175</v>
      </c>
      <c r="R5">
        <v>61.469436528925172</v>
      </c>
      <c r="S5">
        <v>64.711436528925177</v>
      </c>
      <c r="T5">
        <v>62.884436528925171</v>
      </c>
      <c r="U5">
        <v>63.251436528925176</v>
      </c>
      <c r="V5">
        <v>67.04543652892518</v>
      </c>
      <c r="W5">
        <v>67.198436528925171</v>
      </c>
      <c r="X5">
        <v>63.467436528925177</v>
      </c>
      <c r="Y5">
        <v>64.331436528925181</v>
      </c>
      <c r="Z5">
        <v>62.402436528925172</v>
      </c>
      <c r="AA5">
        <v>66.400436528925169</v>
      </c>
      <c r="AB5">
        <v>64.898436528925174</v>
      </c>
      <c r="AC5">
        <v>74.801436528925166</v>
      </c>
      <c r="AD5">
        <v>65.253436528925178</v>
      </c>
      <c r="AE5">
        <v>65.080436528925176</v>
      </c>
      <c r="AF5">
        <v>61.649436528925179</v>
      </c>
      <c r="AG5">
        <v>66.42143652892517</v>
      </c>
      <c r="AH5">
        <v>63.058436528925171</v>
      </c>
    </row>
    <row r="6" spans="1:34" x14ac:dyDescent="0.3">
      <c r="A6" s="89">
        <f ca="1">Exceedance!U6</f>
        <v>46204</v>
      </c>
      <c r="B6" s="1">
        <v>66.182535702478901</v>
      </c>
      <c r="C6" s="1">
        <v>46.182535702478894</v>
      </c>
      <c r="D6" s="1">
        <v>55.182535702478894</v>
      </c>
      <c r="E6">
        <v>55.756535702478899</v>
      </c>
      <c r="F6">
        <v>61.904535702478903</v>
      </c>
      <c r="G6">
        <v>53.572535702478902</v>
      </c>
      <c r="H6">
        <v>52.352535702478896</v>
      </c>
      <c r="I6">
        <v>77.777535702478914</v>
      </c>
      <c r="J6">
        <v>50.771535702478914</v>
      </c>
      <c r="K6">
        <v>62.595535702478912</v>
      </c>
      <c r="L6">
        <v>48.576535702478907</v>
      </c>
      <c r="M6">
        <v>58.421535702478906</v>
      </c>
      <c r="N6">
        <v>55.430535702478906</v>
      </c>
      <c r="O6">
        <v>54.583535702478898</v>
      </c>
      <c r="P6">
        <v>49.363535702478906</v>
      </c>
      <c r="Q6">
        <v>56.075535702478902</v>
      </c>
      <c r="R6">
        <v>50.669535702478896</v>
      </c>
      <c r="S6">
        <v>54.758535702478902</v>
      </c>
      <c r="T6">
        <v>52.732535702478899</v>
      </c>
      <c r="U6">
        <v>53.076535702478907</v>
      </c>
      <c r="V6">
        <v>57.941535702478902</v>
      </c>
      <c r="W6">
        <v>57.540535702478898</v>
      </c>
      <c r="X6">
        <v>53.681535702478904</v>
      </c>
      <c r="Y6">
        <v>55.302535702478906</v>
      </c>
      <c r="Z6">
        <v>52.228535702478908</v>
      </c>
      <c r="AA6">
        <v>57.147535702478891</v>
      </c>
      <c r="AB6">
        <v>54.945535702478914</v>
      </c>
      <c r="AC6">
        <v>69.244535702478899</v>
      </c>
      <c r="AD6">
        <v>55.495535702478904</v>
      </c>
      <c r="AE6">
        <v>55.622535702478906</v>
      </c>
      <c r="AF6">
        <v>50.719535702478908</v>
      </c>
      <c r="AG6">
        <v>58.220535702478898</v>
      </c>
      <c r="AH6">
        <v>52.719535702478908</v>
      </c>
    </row>
    <row r="7" spans="1:34" x14ac:dyDescent="0.3">
      <c r="A7" s="89">
        <f ca="1">Exceedance!U7</f>
        <v>46235</v>
      </c>
      <c r="B7" s="1">
        <v>58.885015041321878</v>
      </c>
      <c r="C7" s="1">
        <v>37.885015041321893</v>
      </c>
      <c r="D7" s="1">
        <v>47.885015041321886</v>
      </c>
      <c r="E7">
        <v>48.13301504132189</v>
      </c>
      <c r="F7">
        <v>56.735015041321894</v>
      </c>
      <c r="G7">
        <v>45.787015041321894</v>
      </c>
      <c r="H7">
        <v>44.19701504132189</v>
      </c>
      <c r="I7">
        <v>73.995015041321892</v>
      </c>
      <c r="J7">
        <v>42.5190150413219</v>
      </c>
      <c r="K7">
        <v>56.654015041321891</v>
      </c>
      <c r="L7">
        <v>40.422015041321885</v>
      </c>
      <c r="M7">
        <v>51.723015041321894</v>
      </c>
      <c r="N7">
        <v>48.134015041321895</v>
      </c>
      <c r="O7">
        <v>47.410015041321884</v>
      </c>
      <c r="P7">
        <v>40.997015041321895</v>
      </c>
      <c r="Q7">
        <v>48.388015041321886</v>
      </c>
      <c r="R7">
        <v>42.487015041321889</v>
      </c>
      <c r="S7">
        <v>48.030015041321896</v>
      </c>
      <c r="T7">
        <v>45.394015041321886</v>
      </c>
      <c r="U7">
        <v>45.778015041321893</v>
      </c>
      <c r="V7">
        <v>50.505015041321904</v>
      </c>
      <c r="W7">
        <v>49.897015041321886</v>
      </c>
      <c r="X7">
        <v>47.112015041321897</v>
      </c>
      <c r="Y7">
        <v>48.208015041321893</v>
      </c>
      <c r="Z7">
        <v>44.310015041321897</v>
      </c>
      <c r="AA7">
        <v>50.73201504132188</v>
      </c>
      <c r="AB7">
        <v>47.713015041321903</v>
      </c>
      <c r="AC7">
        <v>63.226015041321894</v>
      </c>
      <c r="AD7">
        <v>48.296015041321887</v>
      </c>
      <c r="AE7">
        <v>49.412015041321894</v>
      </c>
      <c r="AF7">
        <v>42.358015041321892</v>
      </c>
      <c r="AG7">
        <v>51.228015041321889</v>
      </c>
      <c r="AH7">
        <v>44.962015041321891</v>
      </c>
    </row>
    <row r="8" spans="1:34" x14ac:dyDescent="0.3">
      <c r="A8" s="89">
        <f ca="1">Exceedance!U8</f>
        <v>46266</v>
      </c>
      <c r="B8" s="1">
        <v>55.959395206611148</v>
      </c>
      <c r="C8" s="1">
        <v>33.959395206611163</v>
      </c>
      <c r="D8" s="1">
        <v>42.959395206611156</v>
      </c>
      <c r="E8">
        <v>42.919395206611142</v>
      </c>
      <c r="F8">
        <v>53.487395206611154</v>
      </c>
      <c r="G8">
        <v>41.007395206611157</v>
      </c>
      <c r="H8">
        <v>38.756395206611145</v>
      </c>
      <c r="I8">
        <v>71.99839520661115</v>
      </c>
      <c r="J8">
        <v>37.167395206611168</v>
      </c>
      <c r="K8">
        <v>52.605395206611156</v>
      </c>
      <c r="L8">
        <v>34.701395206611153</v>
      </c>
      <c r="M8">
        <v>47.090395206611156</v>
      </c>
      <c r="N8">
        <v>43.050395206611149</v>
      </c>
      <c r="O8">
        <v>42.426395206611154</v>
      </c>
      <c r="P8">
        <v>35.371395206611155</v>
      </c>
      <c r="Q8">
        <v>45.224395206611149</v>
      </c>
      <c r="R8">
        <v>36.99539520661115</v>
      </c>
      <c r="S8">
        <v>43.096395206611149</v>
      </c>
      <c r="T8">
        <v>40.932395206611154</v>
      </c>
      <c r="U8">
        <v>41.463395206611153</v>
      </c>
      <c r="V8">
        <v>45.467395206611158</v>
      </c>
      <c r="W8">
        <v>44.732395206611152</v>
      </c>
      <c r="X8">
        <v>42.116395206611159</v>
      </c>
      <c r="Y8">
        <v>43.096395206611149</v>
      </c>
      <c r="Z8">
        <v>39.148395206611163</v>
      </c>
      <c r="AA8">
        <v>47.147395206611144</v>
      </c>
      <c r="AB8">
        <v>44.453395206611169</v>
      </c>
      <c r="AC8">
        <v>59.30939520661115</v>
      </c>
      <c r="AD8">
        <v>43.452395206611151</v>
      </c>
      <c r="AE8">
        <v>44.551395206611161</v>
      </c>
      <c r="AF8">
        <v>36.666395206611149</v>
      </c>
      <c r="AG8">
        <v>46.310395206611155</v>
      </c>
      <c r="AH8">
        <v>41.123395206611157</v>
      </c>
    </row>
    <row r="9" spans="1:34" x14ac:dyDescent="0.3">
      <c r="A9" s="89">
        <f ca="1">Exceedance!U9</f>
        <v>46296</v>
      </c>
      <c r="B9" s="1">
        <v>56.810634876032637</v>
      </c>
      <c r="C9" s="1">
        <v>33.810634876032651</v>
      </c>
      <c r="D9" s="1">
        <v>41.810634876032644</v>
      </c>
      <c r="E9">
        <v>39.919634876032646</v>
      </c>
      <c r="F9">
        <v>51.263634876032654</v>
      </c>
      <c r="G9">
        <v>38.899634876032657</v>
      </c>
      <c r="H9">
        <v>36.855634876032646</v>
      </c>
      <c r="I9">
        <v>69.895499999985788</v>
      </c>
      <c r="J9">
        <v>34.504634876032661</v>
      </c>
      <c r="K9">
        <v>50.932634876032658</v>
      </c>
      <c r="L9">
        <v>32.410634876032645</v>
      </c>
      <c r="M9">
        <v>44.620634876032653</v>
      </c>
      <c r="N9">
        <v>40.194634876032652</v>
      </c>
      <c r="O9">
        <v>39.485634876032641</v>
      </c>
      <c r="P9">
        <v>33.208634876032654</v>
      </c>
      <c r="Q9">
        <v>43.106634876032651</v>
      </c>
      <c r="R9">
        <v>34.27563487603264</v>
      </c>
      <c r="S9">
        <v>41.520634876032645</v>
      </c>
      <c r="T9">
        <v>40.738634876032641</v>
      </c>
      <c r="U9">
        <v>39.744634876032649</v>
      </c>
      <c r="V9">
        <v>43.136634876032659</v>
      </c>
      <c r="W9">
        <v>42.826634876032649</v>
      </c>
      <c r="X9">
        <v>39.419634876032653</v>
      </c>
      <c r="Y9">
        <v>40.678634876032653</v>
      </c>
      <c r="Z9">
        <v>36.166634876032653</v>
      </c>
      <c r="AA9">
        <v>46.530634876032636</v>
      </c>
      <c r="AB9">
        <v>44.80363487603266</v>
      </c>
      <c r="AC9">
        <v>57.203634876032638</v>
      </c>
      <c r="AD9">
        <v>40.616634876032649</v>
      </c>
      <c r="AE9">
        <v>42.790634876032655</v>
      </c>
      <c r="AF9">
        <v>33.607634876032641</v>
      </c>
      <c r="AG9">
        <v>43.51863487603265</v>
      </c>
      <c r="AH9">
        <v>39.47863487603265</v>
      </c>
    </row>
    <row r="10" spans="1:34" x14ac:dyDescent="0.3">
      <c r="A10" s="89">
        <f ca="1">Exceedance!U10</f>
        <v>46327</v>
      </c>
      <c r="B10" s="1">
        <v>57.347824958677265</v>
      </c>
      <c r="C10" s="1">
        <v>33.347824958677279</v>
      </c>
      <c r="D10" s="1">
        <v>41.347824958677272</v>
      </c>
      <c r="E10">
        <v>38.243824958677273</v>
      </c>
      <c r="F10">
        <v>50.078824958677281</v>
      </c>
      <c r="G10">
        <v>37.780824958677286</v>
      </c>
      <c r="H10">
        <v>35.764824958677274</v>
      </c>
      <c r="I10">
        <v>67.537179999983763</v>
      </c>
      <c r="J10">
        <v>33.650824958677291</v>
      </c>
      <c r="K10">
        <v>50.180824958677285</v>
      </c>
      <c r="L10">
        <v>30.94782495867728</v>
      </c>
      <c r="M10">
        <v>43.314824958677278</v>
      </c>
      <c r="N10">
        <v>38.49082495867728</v>
      </c>
      <c r="O10">
        <v>38.460824958677271</v>
      </c>
      <c r="P10">
        <v>31.501824958677279</v>
      </c>
      <c r="Q10">
        <v>41.716824958677279</v>
      </c>
      <c r="R10">
        <v>32.79682495867727</v>
      </c>
      <c r="S10">
        <v>41.109824958677279</v>
      </c>
      <c r="T10">
        <v>40.532824958677274</v>
      </c>
      <c r="U10">
        <v>38.967824958677276</v>
      </c>
      <c r="V10">
        <v>41.96182495867729</v>
      </c>
      <c r="W10">
        <v>42.062824958677282</v>
      </c>
      <c r="X10">
        <v>38.717824958677291</v>
      </c>
      <c r="Y10">
        <v>39.359824958677279</v>
      </c>
      <c r="Z10">
        <v>34.391824958677283</v>
      </c>
      <c r="AA10">
        <v>45.753824958677264</v>
      </c>
      <c r="AB10">
        <v>44.480824958677296</v>
      </c>
      <c r="AC10">
        <v>56.236824958677275</v>
      </c>
      <c r="AD10">
        <v>38.963824958677279</v>
      </c>
      <c r="AE10">
        <v>42.017824958677288</v>
      </c>
      <c r="AF10">
        <v>32.100824958677279</v>
      </c>
      <c r="AG10">
        <v>42.070824958677271</v>
      </c>
      <c r="AH10">
        <v>39.797824958677289</v>
      </c>
    </row>
    <row r="11" spans="1:34" x14ac:dyDescent="0.3">
      <c r="A11" s="89">
        <f ca="1">Exceedance!U11</f>
        <v>46357</v>
      </c>
      <c r="B11" s="1">
        <v>57.736254710743388</v>
      </c>
      <c r="C11" s="1">
        <v>32.736254710743395</v>
      </c>
      <c r="D11" s="1">
        <v>40.736254710743395</v>
      </c>
      <c r="E11">
        <v>36.312254710743396</v>
      </c>
      <c r="F11">
        <v>48.499254710743401</v>
      </c>
      <c r="G11">
        <v>35.908254710743407</v>
      </c>
      <c r="H11">
        <v>33.987254710743393</v>
      </c>
      <c r="I11">
        <v>67.305609752049875</v>
      </c>
      <c r="J11">
        <v>32.130254710743401</v>
      </c>
      <c r="K11">
        <v>48.830254710743411</v>
      </c>
      <c r="L11">
        <v>29.346254710743402</v>
      </c>
      <c r="M11">
        <v>41.541254710743402</v>
      </c>
      <c r="N11">
        <v>36.448254710743399</v>
      </c>
      <c r="O11">
        <v>36.698254710743392</v>
      </c>
      <c r="P11">
        <v>29.326254710743399</v>
      </c>
      <c r="Q11">
        <v>39.89725471074339</v>
      </c>
      <c r="R11">
        <v>30.719254710743396</v>
      </c>
      <c r="S11">
        <v>39.656254710743397</v>
      </c>
      <c r="T11">
        <v>39.205254710743404</v>
      </c>
      <c r="U11">
        <v>37.2282547107434</v>
      </c>
      <c r="V11">
        <v>40.212254710743409</v>
      </c>
      <c r="W11">
        <v>40.407254710743409</v>
      </c>
      <c r="X11">
        <v>37.152254710743399</v>
      </c>
      <c r="Y11">
        <v>37.512254710743399</v>
      </c>
      <c r="Z11">
        <v>32.214254710743397</v>
      </c>
      <c r="AA11">
        <v>44.271254710743385</v>
      </c>
      <c r="AB11">
        <v>43.082254710743413</v>
      </c>
      <c r="AC11">
        <v>54.96425471074339</v>
      </c>
      <c r="AD11">
        <v>36.935254710743401</v>
      </c>
      <c r="AE11">
        <v>40.877254710743408</v>
      </c>
      <c r="AF11">
        <v>29.930254710743402</v>
      </c>
      <c r="AG11">
        <v>40.331254710743401</v>
      </c>
      <c r="AH11">
        <v>38.813254710743401</v>
      </c>
    </row>
    <row r="12" spans="1:34" x14ac:dyDescent="0.3">
      <c r="A12" s="89">
        <f ca="1">Exceedance!U12</f>
        <v>46388</v>
      </c>
      <c r="B12" s="1">
        <v>58.124684462809505</v>
      </c>
      <c r="C12" s="1">
        <v>32.124684462809512</v>
      </c>
      <c r="D12" s="1">
        <v>41.124684462809512</v>
      </c>
      <c r="E12">
        <v>34.170684462809511</v>
      </c>
      <c r="F12">
        <v>46.690684462809521</v>
      </c>
      <c r="G12">
        <v>33.77968446280952</v>
      </c>
      <c r="H12">
        <v>31.897684462809512</v>
      </c>
      <c r="I12">
        <v>66.424039504115996</v>
      </c>
      <c r="J12">
        <v>30.059684462809525</v>
      </c>
      <c r="K12">
        <v>47.164684462809525</v>
      </c>
      <c r="L12">
        <v>27.195684462809517</v>
      </c>
      <c r="M12">
        <v>39.571684462809515</v>
      </c>
      <c r="N12">
        <v>34.222684462809525</v>
      </c>
      <c r="O12">
        <v>34.623684462809514</v>
      </c>
      <c r="P12">
        <v>26.963684462809518</v>
      </c>
      <c r="Q12">
        <v>37.788684462809513</v>
      </c>
      <c r="R12">
        <v>28.415684462809516</v>
      </c>
      <c r="S12">
        <v>37.803684462809521</v>
      </c>
      <c r="T12">
        <v>37.439684462809517</v>
      </c>
      <c r="U12">
        <v>35.082684462809517</v>
      </c>
      <c r="V12">
        <v>38.169684462809528</v>
      </c>
      <c r="W12">
        <v>38.449684462809522</v>
      </c>
      <c r="X12">
        <v>35.200684462809519</v>
      </c>
      <c r="Y12">
        <v>35.483684462809521</v>
      </c>
      <c r="Z12">
        <v>29.82868446280952</v>
      </c>
      <c r="AA12">
        <v>42.522684462809508</v>
      </c>
      <c r="AB12">
        <v>41.350684462809532</v>
      </c>
      <c r="AC12">
        <v>53.428684462809507</v>
      </c>
      <c r="AD12">
        <v>34.641684462809522</v>
      </c>
      <c r="AE12">
        <v>39.125684462809524</v>
      </c>
      <c r="AF12">
        <v>27.545684462809518</v>
      </c>
      <c r="AG12">
        <v>38.34968446280952</v>
      </c>
      <c r="AH12">
        <v>37.112684462809526</v>
      </c>
    </row>
    <row r="13" spans="1:34" x14ac:dyDescent="0.3">
      <c r="A13" s="89">
        <f ca="1">Exceedance!U13</f>
        <v>46419</v>
      </c>
      <c r="B13" s="1">
        <v>57.959395206611163</v>
      </c>
      <c r="C13" s="1">
        <v>31.959395206611166</v>
      </c>
      <c r="D13" s="1">
        <v>40.95939520661117</v>
      </c>
      <c r="E13">
        <v>32.165395206611173</v>
      </c>
      <c r="F13">
        <v>44.894395206611172</v>
      </c>
      <c r="G13">
        <v>31.701395206611181</v>
      </c>
      <c r="H13">
        <v>29.936395206611166</v>
      </c>
      <c r="I13">
        <v>65.289750247917652</v>
      </c>
      <c r="J13">
        <v>27.96239520661118</v>
      </c>
      <c r="K13">
        <v>45.425395206611185</v>
      </c>
      <c r="L13">
        <v>25.108395206611174</v>
      </c>
      <c r="M13">
        <v>37.646395206611167</v>
      </c>
      <c r="N13">
        <v>32.071395206611179</v>
      </c>
      <c r="O13">
        <v>32.548395206611168</v>
      </c>
      <c r="P13">
        <v>24.82339520661117</v>
      </c>
      <c r="Q13">
        <v>35.697395206611176</v>
      </c>
      <c r="R13">
        <v>26.169395206611174</v>
      </c>
      <c r="S13">
        <v>35.896395206611174</v>
      </c>
      <c r="T13">
        <v>35.672395206611164</v>
      </c>
      <c r="U13">
        <v>32.919395206611185</v>
      </c>
      <c r="V13">
        <v>36.149395206611182</v>
      </c>
      <c r="W13">
        <v>36.474395206611185</v>
      </c>
      <c r="X13">
        <v>33.218395206611177</v>
      </c>
      <c r="Y13">
        <v>33.444395206611176</v>
      </c>
      <c r="Z13">
        <v>27.569395206611176</v>
      </c>
      <c r="AA13">
        <v>40.722395206611168</v>
      </c>
      <c r="AB13">
        <v>40.11839520661119</v>
      </c>
      <c r="AC13">
        <v>51.975395206611168</v>
      </c>
      <c r="AD13">
        <v>32.43039520661118</v>
      </c>
      <c r="AE13">
        <v>37.398395206611184</v>
      </c>
      <c r="AF13">
        <v>25.256395206611174</v>
      </c>
      <c r="AG13">
        <v>36.357395206611173</v>
      </c>
      <c r="AH13">
        <v>35.359395206611183</v>
      </c>
    </row>
    <row r="14" spans="1:34" x14ac:dyDescent="0.3">
      <c r="A14" s="89">
        <f ca="1">Exceedance!U14</f>
        <v>46447</v>
      </c>
      <c r="B14" s="1">
        <v>58.347824958677279</v>
      </c>
      <c r="C14" s="1">
        <v>31.347824958677283</v>
      </c>
      <c r="D14" s="1">
        <v>41.347824958677286</v>
      </c>
      <c r="E14">
        <v>30.19682495867729</v>
      </c>
      <c r="F14">
        <v>43.13282495867729</v>
      </c>
      <c r="G14">
        <v>29.908824958677297</v>
      </c>
      <c r="H14">
        <v>28.832824958677286</v>
      </c>
      <c r="I14">
        <v>64.007179999983762</v>
      </c>
      <c r="J14">
        <v>26.441824958677302</v>
      </c>
      <c r="K14">
        <v>43.7808249586773</v>
      </c>
      <c r="L14">
        <v>23.625824958677295</v>
      </c>
      <c r="M14">
        <v>35.615824958677294</v>
      </c>
      <c r="N14">
        <v>29.9258249586773</v>
      </c>
      <c r="O14">
        <v>30.185824958677284</v>
      </c>
      <c r="P14">
        <v>22.852824958677292</v>
      </c>
      <c r="Q14">
        <v>35.196824958677297</v>
      </c>
      <c r="R14">
        <v>23.683824958677295</v>
      </c>
      <c r="S14">
        <v>33.750824958677292</v>
      </c>
      <c r="T14">
        <v>35.585824958677286</v>
      </c>
      <c r="U14">
        <v>30.342824958677301</v>
      </c>
      <c r="V14">
        <v>34.5218249586773</v>
      </c>
      <c r="W14">
        <v>34.0858249586773</v>
      </c>
      <c r="X14">
        <v>31.109824958677294</v>
      </c>
      <c r="Y14">
        <v>32.043824958677298</v>
      </c>
      <c r="Z14">
        <v>25.056824958677293</v>
      </c>
      <c r="AA14">
        <v>38.470824958677277</v>
      </c>
      <c r="AB14">
        <v>39.564824958677299</v>
      </c>
      <c r="AC14">
        <v>50.813824958677287</v>
      </c>
      <c r="AD14">
        <v>31.608824958677303</v>
      </c>
      <c r="AE14">
        <v>35.441824958677302</v>
      </c>
      <c r="AF14">
        <v>22.546824958677291</v>
      </c>
      <c r="AG14">
        <v>34.291824958677296</v>
      </c>
      <c r="AH14">
        <v>33.3418249586773</v>
      </c>
    </row>
    <row r="15" spans="1:34" x14ac:dyDescent="0.3">
      <c r="A15" s="89">
        <f ca="1">Exceedance!U15</f>
        <v>46478</v>
      </c>
      <c r="B15" s="1">
        <v>63.721899999986604</v>
      </c>
      <c r="C15" s="1">
        <v>34.885015041321914</v>
      </c>
      <c r="D15" s="1">
        <v>45.885015041321914</v>
      </c>
      <c r="E15">
        <v>33.224015041321927</v>
      </c>
      <c r="F15">
        <v>44.682015041321925</v>
      </c>
      <c r="G15">
        <v>31.684015041321931</v>
      </c>
      <c r="H15">
        <v>29.295015041321921</v>
      </c>
      <c r="I15">
        <v>63.721899999986604</v>
      </c>
      <c r="J15">
        <v>27.409015041321933</v>
      </c>
      <c r="K15">
        <v>44.060015041321932</v>
      </c>
      <c r="L15">
        <v>24.270015041321926</v>
      </c>
      <c r="M15">
        <v>38.641015041321921</v>
      </c>
      <c r="N15">
        <v>31.518015041321927</v>
      </c>
      <c r="O15">
        <v>32.182015041321918</v>
      </c>
      <c r="P15">
        <v>23.968015041321927</v>
      </c>
      <c r="Q15">
        <v>39.747015041321923</v>
      </c>
      <c r="R15">
        <v>24.825015041321926</v>
      </c>
      <c r="S15">
        <v>37.135015041321921</v>
      </c>
      <c r="T15">
        <v>38.326015041321916</v>
      </c>
      <c r="U15">
        <v>28.810015041321936</v>
      </c>
      <c r="V15">
        <v>34.792015041321932</v>
      </c>
      <c r="W15">
        <v>35.004015041321928</v>
      </c>
      <c r="X15">
        <v>32.167015041321925</v>
      </c>
      <c r="Y15">
        <v>36.970015041321929</v>
      </c>
      <c r="Z15">
        <v>24.803015041321927</v>
      </c>
      <c r="AA15">
        <v>38.765015041321917</v>
      </c>
      <c r="AB15">
        <v>42.044015041321941</v>
      </c>
      <c r="AC15">
        <v>52.661015041321917</v>
      </c>
      <c r="AD15">
        <v>35.590015041321934</v>
      </c>
      <c r="AE15">
        <v>36.335015041321931</v>
      </c>
      <c r="AF15">
        <v>23.681015041321924</v>
      </c>
      <c r="AG15">
        <v>34.915015041321929</v>
      </c>
      <c r="AH15">
        <v>34.670015041321932</v>
      </c>
    </row>
    <row r="16" spans="1:34" x14ac:dyDescent="0.3">
      <c r="A16" s="89">
        <f ca="1">Exceedance!U16</f>
        <v>46508</v>
      </c>
      <c r="B16" s="1">
        <v>78.986379999982091</v>
      </c>
      <c r="C16" s="1">
        <v>50.199064628098782</v>
      </c>
      <c r="D16" s="1">
        <v>64.199064628098782</v>
      </c>
      <c r="E16">
        <v>48.678064628098795</v>
      </c>
      <c r="F16">
        <v>65.789064628098785</v>
      </c>
      <c r="G16">
        <v>46.000064628098791</v>
      </c>
      <c r="H16">
        <v>47.012064628098784</v>
      </c>
      <c r="I16">
        <v>78.986379999982077</v>
      </c>
      <c r="J16">
        <v>50.1270646280988</v>
      </c>
      <c r="K16">
        <v>53.4870646280988</v>
      </c>
      <c r="L16">
        <v>35.088064628098792</v>
      </c>
      <c r="M16">
        <v>58.764064628098794</v>
      </c>
      <c r="N16">
        <v>46.914064628098792</v>
      </c>
      <c r="O16">
        <v>39.91306462809878</v>
      </c>
      <c r="P16">
        <v>35.53406462809879</v>
      </c>
      <c r="Q16">
        <v>56.759064628098798</v>
      </c>
      <c r="R16">
        <v>38.78106462809879</v>
      </c>
      <c r="S16">
        <v>56.848064628098783</v>
      </c>
      <c r="T16">
        <v>56.359064628098778</v>
      </c>
      <c r="U16">
        <v>43.668064628098797</v>
      </c>
      <c r="V16">
        <v>56.372064628098791</v>
      </c>
      <c r="W16">
        <v>40.47006462809879</v>
      </c>
      <c r="X16">
        <v>42.417064628098785</v>
      </c>
      <c r="Y16">
        <v>48.6700646280988</v>
      </c>
      <c r="Z16">
        <v>32.350064628098792</v>
      </c>
      <c r="AA16">
        <v>55.243064628098786</v>
      </c>
      <c r="AB16">
        <v>50.572064628098801</v>
      </c>
      <c r="AC16">
        <v>60.137064628098784</v>
      </c>
      <c r="AD16">
        <v>55.912064628098797</v>
      </c>
      <c r="AE16">
        <v>53.434064628098803</v>
      </c>
      <c r="AF16">
        <v>34.954064628098784</v>
      </c>
      <c r="AG16">
        <v>48.829064628098799</v>
      </c>
      <c r="AH16">
        <v>45.668064628098797</v>
      </c>
    </row>
    <row r="17" spans="1:34" x14ac:dyDescent="0.3">
      <c r="A17" s="89">
        <f ca="1">Exceedance!U17</f>
        <v>46539</v>
      </c>
      <c r="B17" s="1">
        <v>102.19039999997922</v>
      </c>
      <c r="C17" s="1">
        <v>63.323031570247558</v>
      </c>
      <c r="D17" s="1">
        <v>89.323031570247551</v>
      </c>
      <c r="E17">
        <v>58.147031570247556</v>
      </c>
      <c r="F17">
        <v>102.19039999997922</v>
      </c>
      <c r="G17">
        <v>66.808031570247579</v>
      </c>
      <c r="H17">
        <v>102.19039999997922</v>
      </c>
      <c r="I17">
        <v>102.19039999997922</v>
      </c>
      <c r="J17">
        <v>99.737031570247581</v>
      </c>
      <c r="K17">
        <v>66.249031570247567</v>
      </c>
      <c r="L17">
        <v>62.886031570247567</v>
      </c>
      <c r="M17">
        <v>66.46103157024757</v>
      </c>
      <c r="N17">
        <v>56.228031570247559</v>
      </c>
      <c r="O17">
        <v>37.160031570247547</v>
      </c>
      <c r="P17">
        <v>54.270031570247561</v>
      </c>
      <c r="Q17">
        <v>62.131031570247565</v>
      </c>
      <c r="R17">
        <v>56.76303157024757</v>
      </c>
      <c r="S17">
        <v>75.719031570247566</v>
      </c>
      <c r="T17">
        <v>67.347031570247552</v>
      </c>
      <c r="U17">
        <v>98.944031570247574</v>
      </c>
      <c r="V17">
        <v>77.363031570247557</v>
      </c>
      <c r="W17">
        <v>62.69303157024757</v>
      </c>
      <c r="X17">
        <v>87.556031570247569</v>
      </c>
      <c r="Y17">
        <v>43.046031570247564</v>
      </c>
      <c r="Z17">
        <v>45.602031570247568</v>
      </c>
      <c r="AA17">
        <v>88.558031570247564</v>
      </c>
      <c r="AB17">
        <v>81.687031570247584</v>
      </c>
      <c r="AC17">
        <v>84.30403157024756</v>
      </c>
      <c r="AD17">
        <v>90.187031570247569</v>
      </c>
      <c r="AE17">
        <v>54.866031570247571</v>
      </c>
      <c r="AF17">
        <v>72.843031570247561</v>
      </c>
      <c r="AG17">
        <v>63.285031570247568</v>
      </c>
      <c r="AH17">
        <v>70.143031570247558</v>
      </c>
    </row>
    <row r="18" spans="1:34" x14ac:dyDescent="0.3">
      <c r="A18" s="89">
        <f ca="1">Exceedance!U18</f>
        <v>46569</v>
      </c>
      <c r="B18" s="1">
        <v>99.22834999998247</v>
      </c>
      <c r="C18" s="1">
        <v>56.951130743801279</v>
      </c>
      <c r="D18" s="1">
        <v>88.951130743801272</v>
      </c>
      <c r="E18">
        <v>55.062130743801283</v>
      </c>
      <c r="F18">
        <v>99.22834999998247</v>
      </c>
      <c r="G18">
        <v>65.274130743801294</v>
      </c>
      <c r="H18">
        <v>99.228349999982484</v>
      </c>
      <c r="I18">
        <v>99.228349999982484</v>
      </c>
      <c r="J18">
        <v>99.228349999982498</v>
      </c>
      <c r="K18">
        <v>65.095130743801292</v>
      </c>
      <c r="L18">
        <v>75.831130743801282</v>
      </c>
      <c r="M18">
        <v>60.707130743801287</v>
      </c>
      <c r="N18">
        <v>50.426130743801288</v>
      </c>
      <c r="O18">
        <v>27.506130743801283</v>
      </c>
      <c r="P18">
        <v>51.074130743801298</v>
      </c>
      <c r="Q18">
        <v>55.296130743801285</v>
      </c>
      <c r="R18">
        <v>55.764130743801296</v>
      </c>
      <c r="S18">
        <v>72.592130743801292</v>
      </c>
      <c r="T18">
        <v>63.171130743801278</v>
      </c>
      <c r="U18">
        <v>99.228349999982498</v>
      </c>
      <c r="V18">
        <v>81.854130743801292</v>
      </c>
      <c r="W18">
        <v>60.334130743801303</v>
      </c>
      <c r="X18">
        <v>99.228349999982498</v>
      </c>
      <c r="Y18">
        <v>33.403130743801299</v>
      </c>
      <c r="Z18">
        <v>41.851130743801306</v>
      </c>
      <c r="AA18">
        <v>91.222130743801287</v>
      </c>
      <c r="AB18">
        <v>83.545130743801309</v>
      </c>
      <c r="AC18">
        <v>83.443130743801291</v>
      </c>
      <c r="AD18">
        <v>94.362130743801288</v>
      </c>
      <c r="AE18">
        <v>46.615130743801302</v>
      </c>
      <c r="AF18">
        <v>95.011130743801289</v>
      </c>
      <c r="AG18">
        <v>58.864130743801304</v>
      </c>
      <c r="AH18">
        <v>70.983130743801283</v>
      </c>
    </row>
    <row r="19" spans="1:34" x14ac:dyDescent="0.3">
      <c r="A19" s="89">
        <f ca="1">Exceedance!U19</f>
        <v>46600</v>
      </c>
      <c r="B19" s="1">
        <v>86.943999999980988</v>
      </c>
      <c r="C19" s="1">
        <v>51.653610082644278</v>
      </c>
      <c r="D19" s="1">
        <v>84.653610082644278</v>
      </c>
      <c r="E19">
        <v>50.868610082644274</v>
      </c>
      <c r="F19">
        <v>86.943999999980988</v>
      </c>
      <c r="G19">
        <v>59.959610082644282</v>
      </c>
      <c r="H19">
        <v>86.943999999980988</v>
      </c>
      <c r="I19">
        <v>86.943999999980974</v>
      </c>
      <c r="J19">
        <v>86.943999999980974</v>
      </c>
      <c r="K19">
        <v>59.923610082644288</v>
      </c>
      <c r="L19">
        <v>75.445610082644279</v>
      </c>
      <c r="M19">
        <v>54.703610082644268</v>
      </c>
      <c r="N19">
        <v>44.72261008264428</v>
      </c>
      <c r="O19">
        <v>19.145610082644268</v>
      </c>
      <c r="P19">
        <v>45.425610082644283</v>
      </c>
      <c r="Q19">
        <v>48.624610082644274</v>
      </c>
      <c r="R19">
        <v>51.918610082644285</v>
      </c>
      <c r="S19">
        <v>67.932610082644288</v>
      </c>
      <c r="T19">
        <v>57.866610082644272</v>
      </c>
      <c r="U19">
        <v>86.943999999980988</v>
      </c>
      <c r="V19">
        <v>78.140610082644272</v>
      </c>
      <c r="W19">
        <v>56.302610082644293</v>
      </c>
      <c r="X19">
        <v>86.943999999980974</v>
      </c>
      <c r="Y19">
        <v>25.333610082644284</v>
      </c>
      <c r="Z19">
        <v>36.799610082644293</v>
      </c>
      <c r="AA19">
        <v>86.943999999980988</v>
      </c>
      <c r="AB19">
        <v>79.188610082644288</v>
      </c>
      <c r="AC19">
        <v>79.148610082644282</v>
      </c>
      <c r="AD19">
        <v>86.943999999980988</v>
      </c>
      <c r="AE19">
        <v>39.220610082644292</v>
      </c>
      <c r="AF19">
        <v>86.943999999980988</v>
      </c>
      <c r="AG19">
        <v>53.104610082644292</v>
      </c>
      <c r="AH19">
        <v>66.428610082644283</v>
      </c>
    </row>
    <row r="20" spans="1:34" x14ac:dyDescent="0.3">
      <c r="A20" s="89">
        <f ca="1">Exceedance!U20</f>
        <v>46631</v>
      </c>
      <c r="B20" s="1">
        <v>72.305679999983056</v>
      </c>
      <c r="C20" s="1">
        <v>48.727990247933533</v>
      </c>
      <c r="D20" s="1">
        <v>72.305679999983056</v>
      </c>
      <c r="E20">
        <v>48.191990247933539</v>
      </c>
      <c r="F20">
        <v>72.305679999983042</v>
      </c>
      <c r="G20">
        <v>56.429990247933546</v>
      </c>
      <c r="H20">
        <v>72.305679999983056</v>
      </c>
      <c r="I20">
        <v>72.305679999983056</v>
      </c>
      <c r="J20">
        <v>72.305679999983056</v>
      </c>
      <c r="K20">
        <v>55.947990247933554</v>
      </c>
      <c r="L20">
        <v>72.305679999983042</v>
      </c>
      <c r="M20">
        <v>50.619990247933536</v>
      </c>
      <c r="N20">
        <v>40.708990247933542</v>
      </c>
      <c r="O20">
        <v>13.532990247933533</v>
      </c>
      <c r="P20">
        <v>43.72999024793355</v>
      </c>
      <c r="Q20">
        <v>44.297990247933541</v>
      </c>
      <c r="R20">
        <v>48.620990247933548</v>
      </c>
      <c r="S20">
        <v>65.329990247933537</v>
      </c>
      <c r="T20">
        <v>54.958990247933535</v>
      </c>
      <c r="U20">
        <v>72.305679999983042</v>
      </c>
      <c r="V20">
        <v>72.305679999983042</v>
      </c>
      <c r="W20">
        <v>52.797990247933555</v>
      </c>
      <c r="X20">
        <v>72.305679999983042</v>
      </c>
      <c r="Y20">
        <v>20.135990247933545</v>
      </c>
      <c r="Z20">
        <v>34.136990247933554</v>
      </c>
      <c r="AA20">
        <v>72.305679999983042</v>
      </c>
      <c r="AB20">
        <v>72.305679999983056</v>
      </c>
      <c r="AC20">
        <v>72.305679999983042</v>
      </c>
      <c r="AD20">
        <v>72.305679999983042</v>
      </c>
      <c r="AE20">
        <v>34.304990247933553</v>
      </c>
      <c r="AF20">
        <v>72.305679999983056</v>
      </c>
      <c r="AG20">
        <v>50.732990247933557</v>
      </c>
      <c r="AH20">
        <v>63.069990247933553</v>
      </c>
    </row>
    <row r="21" spans="1:34" x14ac:dyDescent="0.3">
      <c r="A21" s="89">
        <f ca="1">Exceedance!U21</f>
        <v>46661</v>
      </c>
      <c r="B21" s="1">
        <v>69.895499999985788</v>
      </c>
      <c r="C21" s="1">
        <v>48.579229917355036</v>
      </c>
      <c r="D21" s="1">
        <v>69.895499999985788</v>
      </c>
      <c r="E21">
        <v>46.747229917355028</v>
      </c>
      <c r="F21">
        <v>69.895499999985788</v>
      </c>
      <c r="G21">
        <v>56.640229917355043</v>
      </c>
      <c r="H21">
        <v>69.895499999985788</v>
      </c>
      <c r="I21">
        <v>69.895499999985788</v>
      </c>
      <c r="J21">
        <v>69.895499999985788</v>
      </c>
      <c r="K21">
        <v>55.50122991735504</v>
      </c>
      <c r="L21">
        <v>69.895499999985788</v>
      </c>
      <c r="M21">
        <v>48.904229917355025</v>
      </c>
      <c r="N21">
        <v>38.833229917355034</v>
      </c>
      <c r="O21">
        <v>11.616229917355025</v>
      </c>
      <c r="P21">
        <v>43.042229917355051</v>
      </c>
      <c r="Q21">
        <v>42.903229917355034</v>
      </c>
      <c r="R21">
        <v>48.813229917355052</v>
      </c>
      <c r="S21">
        <v>67.431229917355026</v>
      </c>
      <c r="T21">
        <v>54.726229917355028</v>
      </c>
      <c r="U21">
        <v>69.895499999985788</v>
      </c>
      <c r="V21">
        <v>69.895499999985788</v>
      </c>
      <c r="W21">
        <v>51.63122991735505</v>
      </c>
      <c r="X21">
        <v>69.895499999985788</v>
      </c>
      <c r="Y21">
        <v>17.369229917355042</v>
      </c>
      <c r="Z21">
        <v>34.652229917355051</v>
      </c>
      <c r="AA21">
        <v>69.895499999985788</v>
      </c>
      <c r="AB21">
        <v>69.895499999985788</v>
      </c>
      <c r="AC21">
        <v>69.895499999985788</v>
      </c>
      <c r="AD21">
        <v>69.895499999985788</v>
      </c>
      <c r="AE21">
        <v>32.173229917355052</v>
      </c>
      <c r="AF21">
        <v>69.895499999985788</v>
      </c>
      <c r="AG21">
        <v>50.63122991735505</v>
      </c>
      <c r="AH21">
        <v>61.866229917355035</v>
      </c>
    </row>
    <row r="22" spans="1:34" x14ac:dyDescent="0.3">
      <c r="A22" s="89">
        <f ca="1">Exceedance!U22</f>
        <v>46692</v>
      </c>
      <c r="B22" s="1">
        <v>67.537179999983763</v>
      </c>
      <c r="C22" s="1">
        <v>49.116419999999664</v>
      </c>
      <c r="D22" s="1">
        <v>67.537179999983749</v>
      </c>
      <c r="E22">
        <v>46.214419999999663</v>
      </c>
      <c r="F22">
        <v>67.537179999983763</v>
      </c>
      <c r="G22">
        <v>57.260419999999669</v>
      </c>
      <c r="H22">
        <v>67.537179999983763</v>
      </c>
      <c r="I22">
        <v>67.537179999983763</v>
      </c>
      <c r="J22">
        <v>67.537179999983763</v>
      </c>
      <c r="K22">
        <v>55.478419999999673</v>
      </c>
      <c r="L22">
        <v>67.537179999983763</v>
      </c>
      <c r="M22">
        <v>48.162419999999656</v>
      </c>
      <c r="N22">
        <v>38.774419999999665</v>
      </c>
      <c r="O22">
        <v>10.083419999999654</v>
      </c>
      <c r="P22">
        <v>42.814419999999679</v>
      </c>
      <c r="Q22">
        <v>42.530419999999673</v>
      </c>
      <c r="R22">
        <v>49.884419999999679</v>
      </c>
      <c r="S22">
        <v>67.537179999983763</v>
      </c>
      <c r="T22">
        <v>55.145419999999653</v>
      </c>
      <c r="U22">
        <v>67.537179999983763</v>
      </c>
      <c r="V22">
        <v>67.537179999983763</v>
      </c>
      <c r="W22">
        <v>52.254419999999683</v>
      </c>
      <c r="X22">
        <v>67.537179999983749</v>
      </c>
      <c r="Y22">
        <v>15.773419999999675</v>
      </c>
      <c r="Z22">
        <v>34.714419999999677</v>
      </c>
      <c r="AA22">
        <v>67.537179999983763</v>
      </c>
      <c r="AB22">
        <v>67.537179999983763</v>
      </c>
      <c r="AC22">
        <v>67.537179999983763</v>
      </c>
      <c r="AD22">
        <v>67.537179999983763</v>
      </c>
      <c r="AE22">
        <v>31.480419999999683</v>
      </c>
      <c r="AF22">
        <v>67.537179999983763</v>
      </c>
      <c r="AG22">
        <v>52.28341999999968</v>
      </c>
      <c r="AH22">
        <v>61.72841999999968</v>
      </c>
    </row>
    <row r="23" spans="1:34" x14ac:dyDescent="0.3">
      <c r="A23" s="89">
        <f ca="1">Exceedance!U23</f>
        <v>46722</v>
      </c>
      <c r="B23" s="1">
        <v>66.925609752049894</v>
      </c>
      <c r="C23" s="1">
        <v>48.50484975206578</v>
      </c>
      <c r="D23" s="1">
        <v>66.925609752049894</v>
      </c>
      <c r="E23">
        <v>45.234849752065784</v>
      </c>
      <c r="F23">
        <v>67.537179999983763</v>
      </c>
      <c r="G23">
        <v>56.996849752065799</v>
      </c>
      <c r="H23">
        <v>67.537179999983763</v>
      </c>
      <c r="I23">
        <v>67.537179999983763</v>
      </c>
      <c r="J23">
        <v>67.537179999983763</v>
      </c>
      <c r="K23">
        <v>55.166849752065794</v>
      </c>
      <c r="L23">
        <v>67.537179999983763</v>
      </c>
      <c r="M23">
        <v>47.007849752065773</v>
      </c>
      <c r="N23">
        <v>37.848849752065782</v>
      </c>
      <c r="O23">
        <v>8.0568497520657747</v>
      </c>
      <c r="P23">
        <v>42.059849752065809</v>
      </c>
      <c r="Q23">
        <v>41.433849752065782</v>
      </c>
      <c r="R23">
        <v>49.670849752065799</v>
      </c>
      <c r="S23">
        <v>67.537179999983763</v>
      </c>
      <c r="T23">
        <v>54.416849752065779</v>
      </c>
      <c r="U23">
        <v>67.537179999983763</v>
      </c>
      <c r="V23">
        <v>67.457609752049876</v>
      </c>
      <c r="W23">
        <v>51.859849752065806</v>
      </c>
      <c r="X23">
        <v>67.537179999983763</v>
      </c>
      <c r="Y23">
        <v>13.757849752065793</v>
      </c>
      <c r="Z23">
        <v>33.971849752065793</v>
      </c>
      <c r="AA23">
        <v>67.537179999983763</v>
      </c>
      <c r="AB23">
        <v>67.07360975204989</v>
      </c>
      <c r="AC23">
        <v>66.838609752049891</v>
      </c>
      <c r="AD23">
        <v>67.537179999983763</v>
      </c>
      <c r="AE23">
        <v>30.035849752065797</v>
      </c>
      <c r="AF23">
        <v>67.537179999983763</v>
      </c>
      <c r="AG23">
        <v>52.415849752065796</v>
      </c>
      <c r="AH23">
        <v>61.217849752065788</v>
      </c>
    </row>
    <row r="24" spans="1:34" x14ac:dyDescent="0.3">
      <c r="A24" s="89">
        <f ca="1">Exceedance!U24</f>
        <v>46753</v>
      </c>
      <c r="B24" s="1">
        <v>67.31403950411601</v>
      </c>
      <c r="C24" s="1">
        <v>48.893279504131911</v>
      </c>
      <c r="D24" s="1">
        <v>67.31403950411601</v>
      </c>
      <c r="E24">
        <v>43.963279504131904</v>
      </c>
      <c r="F24">
        <v>67.537179999983763</v>
      </c>
      <c r="G24">
        <v>56.25227950413192</v>
      </c>
      <c r="H24">
        <v>67.537179999983763</v>
      </c>
      <c r="I24">
        <v>67.537179999983763</v>
      </c>
      <c r="J24">
        <v>67.537179999983763</v>
      </c>
      <c r="K24">
        <v>54.158279504131912</v>
      </c>
      <c r="L24">
        <v>67.375609752049883</v>
      </c>
      <c r="M24">
        <v>45.577279504131894</v>
      </c>
      <c r="N24">
        <v>36.508279504131906</v>
      </c>
      <c r="O24">
        <v>5.8212795041318941</v>
      </c>
      <c r="P24">
        <v>40.903279504131923</v>
      </c>
      <c r="Q24">
        <v>40.001279504131901</v>
      </c>
      <c r="R24">
        <v>48.899279504131925</v>
      </c>
      <c r="S24">
        <v>66.995609752049887</v>
      </c>
      <c r="T24">
        <v>53.155279504131897</v>
      </c>
      <c r="U24">
        <v>67.537179999983763</v>
      </c>
      <c r="V24">
        <v>66.892039504115999</v>
      </c>
      <c r="W24">
        <v>50.946279504131923</v>
      </c>
      <c r="X24">
        <v>67.537179999983763</v>
      </c>
      <c r="Y24">
        <v>11.515279504131913</v>
      </c>
      <c r="Z24">
        <v>32.881279504131918</v>
      </c>
      <c r="AA24">
        <v>67.537179999983763</v>
      </c>
      <c r="AB24">
        <v>66.263039504116009</v>
      </c>
      <c r="AC24">
        <v>65.738039504115989</v>
      </c>
      <c r="AD24">
        <v>67.537179999983763</v>
      </c>
      <c r="AE24">
        <v>28.296279504131924</v>
      </c>
      <c r="AF24">
        <v>67.537179999983763</v>
      </c>
      <c r="AG24">
        <v>51.67927950413192</v>
      </c>
      <c r="AH24">
        <v>60.352279504131907</v>
      </c>
    </row>
    <row r="25" spans="1:34" x14ac:dyDescent="0.3">
      <c r="A25" s="89">
        <f ca="1">Exceedance!U25</f>
        <v>46784</v>
      </c>
      <c r="B25" s="1">
        <v>66.762599999983905</v>
      </c>
      <c r="C25" s="1">
        <v>48.57922991735505</v>
      </c>
      <c r="D25" s="1">
        <v>66.762599999983905</v>
      </c>
      <c r="E25">
        <v>42.551229917355045</v>
      </c>
      <c r="F25">
        <v>66.762599999983905</v>
      </c>
      <c r="G25">
        <v>55.377229917355073</v>
      </c>
      <c r="H25">
        <v>66.762599999983905</v>
      </c>
      <c r="I25">
        <v>66.762599999983905</v>
      </c>
      <c r="J25">
        <v>66.762599999983905</v>
      </c>
      <c r="K25">
        <v>52.954229917355057</v>
      </c>
      <c r="L25">
        <v>66.762599999983919</v>
      </c>
      <c r="M25">
        <v>44.016229917355041</v>
      </c>
      <c r="N25">
        <v>34.970229917355049</v>
      </c>
      <c r="O25">
        <v>5.1381026446277627</v>
      </c>
      <c r="P25">
        <v>39.538229917355061</v>
      </c>
      <c r="Q25">
        <v>38.404229917355046</v>
      </c>
      <c r="R25">
        <v>47.825229917355074</v>
      </c>
      <c r="S25">
        <v>66.190560165273013</v>
      </c>
      <c r="T25">
        <v>51.651229917355039</v>
      </c>
      <c r="U25">
        <v>66.762599999983905</v>
      </c>
      <c r="V25">
        <v>66.012989917339127</v>
      </c>
      <c r="W25">
        <v>49.761229917355074</v>
      </c>
      <c r="X25">
        <v>66.762599999983905</v>
      </c>
      <c r="Y25">
        <v>9.2912299173550572</v>
      </c>
      <c r="Z25">
        <v>31.566229917355056</v>
      </c>
      <c r="AA25">
        <v>66.762599999983905</v>
      </c>
      <c r="AB25">
        <v>65.375989917339155</v>
      </c>
      <c r="AC25">
        <v>64.457989917339134</v>
      </c>
      <c r="AD25">
        <v>66.762599999983905</v>
      </c>
      <c r="AE25">
        <v>26.464229917355066</v>
      </c>
      <c r="AF25">
        <v>66.762599999983905</v>
      </c>
      <c r="AG25">
        <v>50.669229917355061</v>
      </c>
      <c r="AH25">
        <v>59.357229917355056</v>
      </c>
    </row>
    <row r="26" spans="1:34" x14ac:dyDescent="0.3">
      <c r="A26" s="89">
        <f ca="1">Exceedance!U26</f>
        <v>46813</v>
      </c>
      <c r="B26" s="1">
        <v>64.473429999986507</v>
      </c>
      <c r="C26" s="1">
        <v>48.967659669421167</v>
      </c>
      <c r="D26" s="1">
        <v>64.473429999986507</v>
      </c>
      <c r="E26">
        <v>41.29665966942116</v>
      </c>
      <c r="F26">
        <v>64.473429999986507</v>
      </c>
      <c r="G26">
        <v>55.421659669421182</v>
      </c>
      <c r="H26">
        <v>64.473429999986507</v>
      </c>
      <c r="I26">
        <v>64.473429999986493</v>
      </c>
      <c r="J26">
        <v>64.473429999986507</v>
      </c>
      <c r="K26">
        <v>52.48765966942117</v>
      </c>
      <c r="L26">
        <v>64.473429999986493</v>
      </c>
      <c r="M26">
        <v>42.557659669421163</v>
      </c>
      <c r="N26">
        <v>33.238659669421168</v>
      </c>
      <c r="O26">
        <v>4.8095687603302455</v>
      </c>
      <c r="P26">
        <v>39.853659669421191</v>
      </c>
      <c r="Q26">
        <v>36.626659669421173</v>
      </c>
      <c r="R26">
        <v>46.562659669421194</v>
      </c>
      <c r="S26">
        <v>64.473429999986507</v>
      </c>
      <c r="T26">
        <v>49.779659669421164</v>
      </c>
      <c r="U26">
        <v>64.473429999986507</v>
      </c>
      <c r="V26">
        <v>64.473429999986507</v>
      </c>
      <c r="W26">
        <v>48.502659669421185</v>
      </c>
      <c r="X26">
        <v>64.473429999986507</v>
      </c>
      <c r="Y26">
        <v>6.9066596694211748</v>
      </c>
      <c r="Z26">
        <v>29.840659669421175</v>
      </c>
      <c r="AA26">
        <v>64.473429999986507</v>
      </c>
      <c r="AB26">
        <v>64.473429999986493</v>
      </c>
      <c r="AC26">
        <v>64.473429999986507</v>
      </c>
      <c r="AD26">
        <v>64.473429999986507</v>
      </c>
      <c r="AE26">
        <v>24.281659669421185</v>
      </c>
      <c r="AF26">
        <v>64.473429999986507</v>
      </c>
      <c r="AG26">
        <v>49.458659669421181</v>
      </c>
      <c r="AH26">
        <v>58.572659669421178</v>
      </c>
    </row>
    <row r="27" spans="1:34" x14ac:dyDescent="0.3">
      <c r="A27" s="89">
        <f ca="1">Exceedance!U27</f>
        <v>46844</v>
      </c>
      <c r="B27" s="1">
        <v>63.721899999986604</v>
      </c>
      <c r="C27" s="1">
        <v>53.504849752065802</v>
      </c>
      <c r="D27" s="1">
        <v>63.721899999986604</v>
      </c>
      <c r="E27">
        <v>43.385849752065788</v>
      </c>
      <c r="F27">
        <v>63.721899999986604</v>
      </c>
      <c r="G27">
        <v>57.086849752065817</v>
      </c>
      <c r="H27">
        <v>63.721899999986604</v>
      </c>
      <c r="I27">
        <v>63.721899999986604</v>
      </c>
      <c r="J27">
        <v>63.721899999986604</v>
      </c>
      <c r="K27">
        <v>54.148849752065807</v>
      </c>
      <c r="L27">
        <v>63.721899999986604</v>
      </c>
      <c r="M27">
        <v>45.094849752065791</v>
      </c>
      <c r="N27">
        <v>36.249849752065799</v>
      </c>
      <c r="O27">
        <v>7.6152133884294226</v>
      </c>
      <c r="P27">
        <v>45.373849752065823</v>
      </c>
      <c r="Q27">
        <v>38.634849752065797</v>
      </c>
      <c r="R27">
        <v>51.485849752065818</v>
      </c>
      <c r="S27">
        <v>63.721899999986604</v>
      </c>
      <c r="T27">
        <v>48.889849752065793</v>
      </c>
      <c r="U27">
        <v>63.721899999986604</v>
      </c>
      <c r="V27">
        <v>63.721899999986604</v>
      </c>
      <c r="W27">
        <v>50.42984975206582</v>
      </c>
      <c r="X27">
        <v>63.721899999986604</v>
      </c>
      <c r="Y27">
        <v>8.3963042975203503</v>
      </c>
      <c r="Z27">
        <v>30.758849752065807</v>
      </c>
      <c r="AA27">
        <v>63.721899999986604</v>
      </c>
      <c r="AB27">
        <v>63.721899999986597</v>
      </c>
      <c r="AC27">
        <v>63.721899999986604</v>
      </c>
      <c r="AD27">
        <v>63.721899999986604</v>
      </c>
      <c r="AE27">
        <v>26.172849752065815</v>
      </c>
      <c r="AF27">
        <v>63.721899999986604</v>
      </c>
      <c r="AG27">
        <v>51.559849752065816</v>
      </c>
      <c r="AH27">
        <v>63.246849752065813</v>
      </c>
    </row>
    <row r="28" spans="1:34" x14ac:dyDescent="0.3">
      <c r="A28" s="89">
        <f ca="1">Exceedance!U28</f>
        <v>46874</v>
      </c>
      <c r="B28" s="1">
        <v>78.986379999982077</v>
      </c>
      <c r="C28" s="1">
        <v>71.818899338842655</v>
      </c>
      <c r="D28" s="1">
        <v>78.986379999982077</v>
      </c>
      <c r="E28">
        <v>68.128899338842658</v>
      </c>
      <c r="F28">
        <v>78.986379999982077</v>
      </c>
      <c r="G28">
        <v>78.517899338842696</v>
      </c>
      <c r="H28">
        <v>78.986379999982077</v>
      </c>
      <c r="I28">
        <v>78.986379999982077</v>
      </c>
      <c r="J28">
        <v>78.986379999982091</v>
      </c>
      <c r="K28">
        <v>68.903899338842677</v>
      </c>
      <c r="L28">
        <v>78.986379999982091</v>
      </c>
      <c r="M28">
        <v>63.269899338842663</v>
      </c>
      <c r="N28">
        <v>46.24689933884266</v>
      </c>
      <c r="O28">
        <v>21.161262975206292</v>
      </c>
      <c r="P28">
        <v>65.351899338842685</v>
      </c>
      <c r="Q28">
        <v>56.034899338842671</v>
      </c>
      <c r="R28">
        <v>76.116899338842686</v>
      </c>
      <c r="S28">
        <v>78.986379999982077</v>
      </c>
      <c r="T28">
        <v>65.677899338842664</v>
      </c>
      <c r="U28">
        <v>78.986379999982077</v>
      </c>
      <c r="V28">
        <v>72.906949586763474</v>
      </c>
      <c r="W28">
        <v>63.62089933884269</v>
      </c>
      <c r="X28">
        <v>78.986379999982091</v>
      </c>
      <c r="Y28">
        <v>16.787353884297215</v>
      </c>
      <c r="Z28">
        <v>51.439899338842672</v>
      </c>
      <c r="AA28">
        <v>76.344949586763477</v>
      </c>
      <c r="AB28">
        <v>73.075949586763457</v>
      </c>
      <c r="AC28">
        <v>78.986379999982091</v>
      </c>
      <c r="AD28">
        <v>78.986379999982091</v>
      </c>
      <c r="AE28">
        <v>38.807899338842681</v>
      </c>
      <c r="AF28">
        <v>78.986379999982077</v>
      </c>
      <c r="AG28">
        <v>65.98989933884269</v>
      </c>
      <c r="AH28">
        <v>78.986379999982077</v>
      </c>
    </row>
    <row r="29" spans="1:34" x14ac:dyDescent="0.3">
      <c r="A29" s="89">
        <f ca="1">Exceedance!U29</f>
        <v>46905</v>
      </c>
      <c r="B29" s="1">
        <v>102.19039999997922</v>
      </c>
      <c r="C29" s="1">
        <v>96.942866280991439</v>
      </c>
      <c r="D29" s="1">
        <v>102.19039999997922</v>
      </c>
      <c r="E29">
        <v>102.19039999997922</v>
      </c>
      <c r="F29">
        <v>102.19039999997922</v>
      </c>
      <c r="G29">
        <v>102.19039999997923</v>
      </c>
      <c r="H29">
        <v>102.19039999997923</v>
      </c>
      <c r="I29">
        <v>102.19039999997922</v>
      </c>
      <c r="J29">
        <v>95.725346942130869</v>
      </c>
      <c r="K29">
        <v>101.69186628099145</v>
      </c>
      <c r="L29">
        <v>89.704346942130854</v>
      </c>
      <c r="M29">
        <v>73.599866280991421</v>
      </c>
      <c r="N29">
        <v>44.011866280991441</v>
      </c>
      <c r="O29">
        <v>39.629229917355062</v>
      </c>
      <c r="P29">
        <v>72.50486628099145</v>
      </c>
      <c r="Q29">
        <v>76.075866280991434</v>
      </c>
      <c r="R29">
        <v>97.101866280991473</v>
      </c>
      <c r="S29">
        <v>91.933346942130854</v>
      </c>
      <c r="T29">
        <v>102.19039999997923</v>
      </c>
      <c r="U29">
        <v>102.19039999997922</v>
      </c>
      <c r="V29">
        <v>99.163916528912267</v>
      </c>
      <c r="W29">
        <v>102.19039999997922</v>
      </c>
      <c r="X29">
        <v>75.708346942130873</v>
      </c>
      <c r="Y29">
        <v>30.528320826445992</v>
      </c>
      <c r="Z29">
        <v>87.056866280991443</v>
      </c>
      <c r="AA29">
        <v>102.19039999997922</v>
      </c>
      <c r="AB29">
        <v>99.978916528912237</v>
      </c>
      <c r="AC29">
        <v>102.19039999997922</v>
      </c>
      <c r="AD29">
        <v>82.165346942130867</v>
      </c>
      <c r="AE29">
        <v>80.956866280991463</v>
      </c>
      <c r="AF29">
        <v>97.393346942130862</v>
      </c>
      <c r="AG29">
        <v>93.092866280991458</v>
      </c>
      <c r="AH29">
        <v>90.47934694213086</v>
      </c>
    </row>
    <row r="30" spans="1:34" x14ac:dyDescent="0.3">
      <c r="A30" s="89">
        <f ca="1">Exceedance!U30</f>
        <v>46935</v>
      </c>
      <c r="B30" s="1">
        <v>99.22834999998247</v>
      </c>
      <c r="C30" s="1">
        <v>96.57096545454516</v>
      </c>
      <c r="D30" s="1">
        <v>99.22834999998247</v>
      </c>
      <c r="E30">
        <v>99.22834999998247</v>
      </c>
      <c r="F30">
        <v>99.22834999998247</v>
      </c>
      <c r="G30">
        <v>99.228349999982498</v>
      </c>
      <c r="H30">
        <v>99.228349999982498</v>
      </c>
      <c r="I30">
        <v>99.22834999998247</v>
      </c>
      <c r="J30">
        <v>96.07344611568459</v>
      </c>
      <c r="K30">
        <v>99.228349999982484</v>
      </c>
      <c r="L30">
        <v>85.078446115684599</v>
      </c>
      <c r="M30">
        <v>68.069965454545155</v>
      </c>
      <c r="N30">
        <v>34.747965454545174</v>
      </c>
      <c r="O30">
        <v>36.233329090908796</v>
      </c>
      <c r="P30">
        <v>66.271965454545182</v>
      </c>
      <c r="Q30">
        <v>75.328965454545184</v>
      </c>
      <c r="R30">
        <v>94.364965454545214</v>
      </c>
      <c r="S30">
        <v>88.252446115684577</v>
      </c>
      <c r="T30">
        <v>99.228349999982484</v>
      </c>
      <c r="U30">
        <v>99.228349999982484</v>
      </c>
      <c r="V30">
        <v>97.416015702465984</v>
      </c>
      <c r="W30">
        <v>99.228349999982484</v>
      </c>
      <c r="X30">
        <v>67.553446115684594</v>
      </c>
      <c r="Y30">
        <v>26.735419999999724</v>
      </c>
      <c r="Z30">
        <v>89.803965454545164</v>
      </c>
      <c r="AA30">
        <v>99.22834999998247</v>
      </c>
      <c r="AB30">
        <v>99.228349999982498</v>
      </c>
      <c r="AC30">
        <v>99.228349999982484</v>
      </c>
      <c r="AD30">
        <v>74.903446115684588</v>
      </c>
      <c r="AE30">
        <v>99.228349999982498</v>
      </c>
      <c r="AF30">
        <v>94.255446115684592</v>
      </c>
      <c r="AG30">
        <v>94.173965454545183</v>
      </c>
      <c r="AH30">
        <v>88.046446115684589</v>
      </c>
    </row>
    <row r="31" spans="1:34" x14ac:dyDescent="0.3">
      <c r="A31" s="89">
        <f ca="1">Exceedance!U31</f>
        <v>46966</v>
      </c>
      <c r="B31" s="1">
        <v>86.943999999980988</v>
      </c>
      <c r="C31" s="1">
        <v>86.943999999980988</v>
      </c>
      <c r="D31" s="1">
        <v>86.943999999980988</v>
      </c>
      <c r="E31">
        <v>86.943999999980988</v>
      </c>
      <c r="F31">
        <v>86.943999999980974</v>
      </c>
      <c r="G31">
        <v>86.943999999980988</v>
      </c>
      <c r="H31">
        <v>86.943999999980974</v>
      </c>
      <c r="I31">
        <v>86.943999999980988</v>
      </c>
      <c r="J31">
        <v>86.943999999980974</v>
      </c>
      <c r="K31">
        <v>86.943999999980988</v>
      </c>
      <c r="L31">
        <v>79.815925454527587</v>
      </c>
      <c r="M31">
        <v>62.61044479338814</v>
      </c>
      <c r="N31">
        <v>26.69644479338816</v>
      </c>
      <c r="O31">
        <v>30.54580842975178</v>
      </c>
      <c r="P31">
        <v>59.961444793388168</v>
      </c>
      <c r="Q31">
        <v>71.76044479338816</v>
      </c>
      <c r="R31">
        <v>86.943999999981003</v>
      </c>
      <c r="S31">
        <v>83.319925454527578</v>
      </c>
      <c r="T31">
        <v>86.943999999980988</v>
      </c>
      <c r="U31">
        <v>86.943999999980988</v>
      </c>
      <c r="V31">
        <v>86.943999999980988</v>
      </c>
      <c r="W31">
        <v>86.943999999980988</v>
      </c>
      <c r="X31">
        <v>60.64392545452759</v>
      </c>
      <c r="Y31">
        <v>21.629899338842712</v>
      </c>
      <c r="Z31">
        <v>86.943999999980988</v>
      </c>
      <c r="AA31">
        <v>86.943999999980988</v>
      </c>
      <c r="AB31">
        <v>86.943999999980974</v>
      </c>
      <c r="AC31">
        <v>86.943999999980988</v>
      </c>
      <c r="AD31">
        <v>68.195925454527597</v>
      </c>
      <c r="AE31">
        <v>86.943999999980988</v>
      </c>
      <c r="AF31">
        <v>86.943999999980988</v>
      </c>
      <c r="AG31">
        <v>86.943999999980988</v>
      </c>
      <c r="AH31">
        <v>84.328925454527592</v>
      </c>
    </row>
    <row r="32" spans="1:34" x14ac:dyDescent="0.3">
      <c r="A32" s="89">
        <f ca="1">Exceedance!U32</f>
        <v>46997</v>
      </c>
      <c r="B32" s="1">
        <v>72.305679999983042</v>
      </c>
      <c r="C32" s="1">
        <v>72.305679999983042</v>
      </c>
      <c r="D32" s="1">
        <v>72.305679999983042</v>
      </c>
      <c r="E32">
        <v>72.305679999983042</v>
      </c>
      <c r="F32">
        <v>72.305679999983056</v>
      </c>
      <c r="G32">
        <v>72.305679999983042</v>
      </c>
      <c r="H32">
        <v>72.305679999983042</v>
      </c>
      <c r="I32">
        <v>72.305679999983042</v>
      </c>
      <c r="J32">
        <v>72.305679999983056</v>
      </c>
      <c r="K32">
        <v>72.305679999983042</v>
      </c>
      <c r="L32">
        <v>72.305679999983056</v>
      </c>
      <c r="M32">
        <v>58.777824958677407</v>
      </c>
      <c r="N32">
        <v>21.396824958677424</v>
      </c>
      <c r="O32">
        <v>28.88218859504104</v>
      </c>
      <c r="P32">
        <v>55.919824958677431</v>
      </c>
      <c r="Q32">
        <v>68.710824958677435</v>
      </c>
      <c r="R32">
        <v>72.305679999983042</v>
      </c>
      <c r="S32">
        <v>72.305679999983042</v>
      </c>
      <c r="T32">
        <v>72.305679999983042</v>
      </c>
      <c r="U32">
        <v>72.305679999983042</v>
      </c>
      <c r="V32">
        <v>72.305679999983042</v>
      </c>
      <c r="W32">
        <v>72.305679999983042</v>
      </c>
      <c r="X32">
        <v>56.448305619816857</v>
      </c>
      <c r="Y32">
        <v>19.132279504131979</v>
      </c>
      <c r="Z32">
        <v>72.305679999983056</v>
      </c>
      <c r="AA32">
        <v>72.305679999983042</v>
      </c>
      <c r="AB32">
        <v>72.305679999983056</v>
      </c>
      <c r="AC32">
        <v>72.305679999983042</v>
      </c>
      <c r="AD32">
        <v>63.934305619816847</v>
      </c>
      <c r="AE32">
        <v>72.305679999983042</v>
      </c>
      <c r="AF32">
        <v>72.305679999983056</v>
      </c>
      <c r="AG32">
        <v>72.305679999983042</v>
      </c>
      <c r="AH32">
        <v>72.305679999983042</v>
      </c>
    </row>
    <row r="33" spans="1:34" x14ac:dyDescent="0.3">
      <c r="A33" s="89">
        <f ca="1">Exceedance!U33</f>
        <v>47027</v>
      </c>
      <c r="B33" s="1">
        <v>69.895499999985788</v>
      </c>
      <c r="C33" s="1">
        <v>69.895499999985788</v>
      </c>
      <c r="D33" s="1">
        <v>69.895499999985788</v>
      </c>
      <c r="E33">
        <v>69.895499999985788</v>
      </c>
      <c r="F33">
        <v>69.895499999985788</v>
      </c>
      <c r="G33">
        <v>69.895499999985788</v>
      </c>
      <c r="H33">
        <v>69.895499999985788</v>
      </c>
      <c r="I33">
        <v>69.895499999985788</v>
      </c>
      <c r="J33">
        <v>69.895499999985788</v>
      </c>
      <c r="K33">
        <v>69.895499999985788</v>
      </c>
      <c r="L33">
        <v>69.895499999985788</v>
      </c>
      <c r="M33">
        <v>57.089064628098903</v>
      </c>
      <c r="N33">
        <v>19.702064628098917</v>
      </c>
      <c r="O33">
        <v>28.142428264462534</v>
      </c>
      <c r="P33">
        <v>54.798064628098935</v>
      </c>
      <c r="Q33">
        <v>69.120064628098916</v>
      </c>
      <c r="R33">
        <v>69.895499999985788</v>
      </c>
      <c r="S33">
        <v>69.895499999985788</v>
      </c>
      <c r="T33">
        <v>69.895499999985788</v>
      </c>
      <c r="U33">
        <v>69.895499999985788</v>
      </c>
      <c r="V33">
        <v>69.895499999985788</v>
      </c>
      <c r="W33">
        <v>69.895499999985788</v>
      </c>
      <c r="X33">
        <v>54.601545289238352</v>
      </c>
      <c r="Y33">
        <v>19.51751917355347</v>
      </c>
      <c r="Z33">
        <v>69.895499999985788</v>
      </c>
      <c r="AA33">
        <v>69.895499999985788</v>
      </c>
      <c r="AB33">
        <v>69.895499999985788</v>
      </c>
      <c r="AC33">
        <v>69.895499999985788</v>
      </c>
      <c r="AD33">
        <v>62.46354528923834</v>
      </c>
      <c r="AE33">
        <v>69.895499999985788</v>
      </c>
      <c r="AF33">
        <v>69.895499999985788</v>
      </c>
      <c r="AG33">
        <v>69.895499999985788</v>
      </c>
      <c r="AH33">
        <v>69.895499999985788</v>
      </c>
    </row>
    <row r="34" spans="1:34" x14ac:dyDescent="0.3">
      <c r="A34" s="89">
        <f ca="1">Exceedance!U34</f>
        <v>47058</v>
      </c>
      <c r="B34" s="1">
        <v>67.537179999983763</v>
      </c>
      <c r="C34" s="1">
        <v>67.537179999983749</v>
      </c>
      <c r="D34" s="1">
        <v>67.537179999983749</v>
      </c>
      <c r="E34">
        <v>67.537179999983763</v>
      </c>
      <c r="F34">
        <v>67.537179999983763</v>
      </c>
      <c r="G34">
        <v>67.537179999983763</v>
      </c>
      <c r="H34">
        <v>67.537179999983763</v>
      </c>
      <c r="I34">
        <v>67.537179999983763</v>
      </c>
      <c r="J34">
        <v>67.537179999983763</v>
      </c>
      <c r="K34">
        <v>67.537179999983763</v>
      </c>
      <c r="L34">
        <v>67.537179999983763</v>
      </c>
      <c r="M34">
        <v>57.17225471074353</v>
      </c>
      <c r="N34">
        <v>18.365254710743546</v>
      </c>
      <c r="O34">
        <v>27.898618347107167</v>
      </c>
      <c r="P34">
        <v>54.65325471074356</v>
      </c>
      <c r="Q34">
        <v>67.537179999983763</v>
      </c>
      <c r="R34">
        <v>67.537179999983763</v>
      </c>
      <c r="S34">
        <v>67.537179999983763</v>
      </c>
      <c r="T34">
        <v>67.537179999983763</v>
      </c>
      <c r="U34">
        <v>67.537179999983763</v>
      </c>
      <c r="V34">
        <v>67.537179999983763</v>
      </c>
      <c r="W34">
        <v>67.537179999983749</v>
      </c>
      <c r="X34">
        <v>53.801735371882984</v>
      </c>
      <c r="Y34">
        <v>19.556709256198104</v>
      </c>
      <c r="Z34">
        <v>67.537179999983763</v>
      </c>
      <c r="AA34">
        <v>67.537179999983749</v>
      </c>
      <c r="AB34">
        <v>67.537179999983763</v>
      </c>
      <c r="AC34">
        <v>67.537179999983763</v>
      </c>
      <c r="AD34">
        <v>62.303735371882972</v>
      </c>
      <c r="AE34">
        <v>67.537179999983763</v>
      </c>
      <c r="AF34">
        <v>67.537179999983763</v>
      </c>
      <c r="AG34">
        <v>67.537179999983763</v>
      </c>
      <c r="AH34">
        <v>67.537179999983763</v>
      </c>
    </row>
    <row r="35" spans="1:34" x14ac:dyDescent="0.3">
      <c r="A35" s="89">
        <f ca="1">Exceedance!U35</f>
        <v>47088</v>
      </c>
      <c r="B35" s="1">
        <v>66.925609752049894</v>
      </c>
      <c r="C35" s="1">
        <v>66.925609752049894</v>
      </c>
      <c r="D35" s="1">
        <v>66.925609752049894</v>
      </c>
      <c r="E35">
        <v>67.537179999983763</v>
      </c>
      <c r="F35">
        <v>67.537179999983763</v>
      </c>
      <c r="G35">
        <v>67.537179999983763</v>
      </c>
      <c r="H35">
        <v>67.537179999983763</v>
      </c>
      <c r="I35">
        <v>67.537179999983763</v>
      </c>
      <c r="J35">
        <v>67.537179999983763</v>
      </c>
      <c r="K35">
        <v>67.537179999983763</v>
      </c>
      <c r="L35">
        <v>66.816609752049885</v>
      </c>
      <c r="M35">
        <v>56.372684462809652</v>
      </c>
      <c r="N35">
        <v>16.526684462809666</v>
      </c>
      <c r="O35">
        <v>27.133048099173287</v>
      </c>
      <c r="P35">
        <v>53.759684462809673</v>
      </c>
      <c r="Q35">
        <v>67.470609752049867</v>
      </c>
      <c r="R35">
        <v>67.537179999983763</v>
      </c>
      <c r="S35">
        <v>67.009609752049869</v>
      </c>
      <c r="T35">
        <v>67.537179999983763</v>
      </c>
      <c r="U35">
        <v>67.537179999983763</v>
      </c>
      <c r="V35">
        <v>67.399609752049869</v>
      </c>
      <c r="W35">
        <v>67.537179999983763</v>
      </c>
      <c r="X35">
        <v>52.524165123949096</v>
      </c>
      <c r="Y35">
        <v>18.811139008264224</v>
      </c>
      <c r="Z35">
        <v>67.537179999983763</v>
      </c>
      <c r="AA35">
        <v>67.425609752049894</v>
      </c>
      <c r="AB35">
        <v>66.975609752049891</v>
      </c>
      <c r="AC35">
        <v>67.537179999983763</v>
      </c>
      <c r="AD35">
        <v>61.363165123949081</v>
      </c>
      <c r="AE35">
        <v>67.537179999983763</v>
      </c>
      <c r="AF35">
        <v>67.537179999983763</v>
      </c>
      <c r="AG35">
        <v>67.195609752049876</v>
      </c>
      <c r="AH35">
        <v>66.788609752049894</v>
      </c>
    </row>
    <row r="36" spans="1:34" x14ac:dyDescent="0.3">
      <c r="A36" s="89">
        <f ca="1">Exceedance!U36</f>
        <v>47119</v>
      </c>
      <c r="B36" s="1">
        <v>67.31403950411601</v>
      </c>
      <c r="C36" s="1">
        <v>67.31403950411601</v>
      </c>
      <c r="D36" s="1">
        <v>67.31403950411601</v>
      </c>
      <c r="E36">
        <v>67.537179999983763</v>
      </c>
      <c r="F36">
        <v>67.382609752049888</v>
      </c>
      <c r="G36">
        <v>67.537179999983763</v>
      </c>
      <c r="H36">
        <v>67.537179999983763</v>
      </c>
      <c r="I36">
        <v>67.537179999983763</v>
      </c>
      <c r="J36">
        <v>67.071609752049895</v>
      </c>
      <c r="K36">
        <v>67.537179999983763</v>
      </c>
      <c r="L36">
        <v>65.78003950411599</v>
      </c>
      <c r="M36">
        <v>55.156114214875764</v>
      </c>
      <c r="N36">
        <v>14.461114214875787</v>
      </c>
      <c r="O36">
        <v>25.966477851239404</v>
      </c>
      <c r="P36">
        <v>52.508114214875796</v>
      </c>
      <c r="Q36">
        <v>66.842039504115988</v>
      </c>
      <c r="R36">
        <v>67.153609752049888</v>
      </c>
      <c r="S36">
        <v>65.937039504115987</v>
      </c>
      <c r="T36">
        <v>67.537179999983763</v>
      </c>
      <c r="U36">
        <v>67.525609752049888</v>
      </c>
      <c r="V36">
        <v>66.726039504115988</v>
      </c>
      <c r="W36">
        <v>67.537179999983763</v>
      </c>
      <c r="X36">
        <v>50.950594876015217</v>
      </c>
      <c r="Y36">
        <v>17.725568760330344</v>
      </c>
      <c r="Z36">
        <v>67.537179999983763</v>
      </c>
      <c r="AA36">
        <v>66.941039504115992</v>
      </c>
      <c r="AB36">
        <v>65.998039504116008</v>
      </c>
      <c r="AC36">
        <v>67.537179999983763</v>
      </c>
      <c r="AD36">
        <v>60.080594876015198</v>
      </c>
      <c r="AE36">
        <v>67.537179999983763</v>
      </c>
      <c r="AF36">
        <v>67.258609752049892</v>
      </c>
      <c r="AG36">
        <v>66.487039504115998</v>
      </c>
      <c r="AH36">
        <v>65.727039504116007</v>
      </c>
    </row>
    <row r="37" spans="1:34" x14ac:dyDescent="0.3">
      <c r="A37" s="89">
        <f ca="1">Exceedance!U37</f>
        <v>47150</v>
      </c>
      <c r="B37" s="1">
        <v>66.762599999983905</v>
      </c>
      <c r="C37" s="1">
        <v>66.762599999983905</v>
      </c>
      <c r="D37" s="1">
        <v>66.762599999983905</v>
      </c>
      <c r="E37">
        <v>66.762599999983905</v>
      </c>
      <c r="F37">
        <v>66.762599999983891</v>
      </c>
      <c r="G37">
        <v>66.762599999983891</v>
      </c>
      <c r="H37">
        <v>66.762599999983905</v>
      </c>
      <c r="I37">
        <v>66.762599999983891</v>
      </c>
      <c r="J37">
        <v>66.362320495851549</v>
      </c>
      <c r="K37">
        <v>66.762599999983905</v>
      </c>
      <c r="L37">
        <v>64.600750247917659</v>
      </c>
      <c r="M37">
        <v>53.778824958677426</v>
      </c>
      <c r="N37">
        <v>12.555824958677443</v>
      </c>
      <c r="O37">
        <v>24.644188595041062</v>
      </c>
      <c r="P37">
        <v>51.117824958677446</v>
      </c>
      <c r="Q37">
        <v>65.928750247917662</v>
      </c>
      <c r="R37">
        <v>66.513320495851559</v>
      </c>
      <c r="S37">
        <v>64.644750247917656</v>
      </c>
      <c r="T37">
        <v>66.762599999983891</v>
      </c>
      <c r="U37">
        <v>66.762599999983891</v>
      </c>
      <c r="V37">
        <v>65.784750247917643</v>
      </c>
      <c r="W37">
        <v>66.762599999983891</v>
      </c>
      <c r="X37">
        <v>49.358305619816875</v>
      </c>
      <c r="Y37">
        <v>16.466279504132004</v>
      </c>
      <c r="Z37">
        <v>66.762599999983891</v>
      </c>
      <c r="AA37">
        <v>66.36575024791766</v>
      </c>
      <c r="AB37">
        <v>64.86275024791766</v>
      </c>
      <c r="AC37">
        <v>66.762599999983905</v>
      </c>
      <c r="AD37">
        <v>58.693305619816861</v>
      </c>
      <c r="AE37">
        <v>66.762599999983891</v>
      </c>
      <c r="AF37">
        <v>66.660320495851536</v>
      </c>
      <c r="AG37">
        <v>65.656750247917657</v>
      </c>
      <c r="AH37">
        <v>64.539750247917667</v>
      </c>
    </row>
    <row r="38" spans="1:34" x14ac:dyDescent="0.3">
      <c r="A38" s="89">
        <f ca="1">Exceedance!U38</f>
        <v>47178</v>
      </c>
      <c r="B38" s="1">
        <v>64.473429999986507</v>
      </c>
      <c r="C38" s="1">
        <v>64.473429999986507</v>
      </c>
      <c r="D38" s="1">
        <v>64.473429999986507</v>
      </c>
      <c r="E38">
        <v>64.473429999986507</v>
      </c>
      <c r="F38">
        <v>64.473429999986493</v>
      </c>
      <c r="G38">
        <v>64.473429999986493</v>
      </c>
      <c r="H38">
        <v>64.473429999986507</v>
      </c>
      <c r="I38">
        <v>64.473429999986507</v>
      </c>
      <c r="J38">
        <v>64.473429999986507</v>
      </c>
      <c r="K38">
        <v>64.473429999986507</v>
      </c>
      <c r="L38">
        <v>63.440179999983791</v>
      </c>
      <c r="M38">
        <v>52.159254710743546</v>
      </c>
      <c r="N38">
        <v>10.83625471074356</v>
      </c>
      <c r="O38">
        <v>24.940618347107183</v>
      </c>
      <c r="P38">
        <v>49.491254710743576</v>
      </c>
      <c r="Q38">
        <v>64.473429999986507</v>
      </c>
      <c r="R38">
        <v>64.473429999986507</v>
      </c>
      <c r="S38">
        <v>62.937179999983769</v>
      </c>
      <c r="T38">
        <v>64.473429999986507</v>
      </c>
      <c r="U38">
        <v>64.473429999986507</v>
      </c>
      <c r="V38">
        <v>64.473429999986493</v>
      </c>
      <c r="W38">
        <v>64.473429999986507</v>
      </c>
      <c r="X38">
        <v>47.51873537188299</v>
      </c>
      <c r="Y38">
        <v>14.754709256198122</v>
      </c>
      <c r="Z38">
        <v>64.473429999986493</v>
      </c>
      <c r="AA38">
        <v>64.473429999986493</v>
      </c>
      <c r="AB38">
        <v>64.473429999986507</v>
      </c>
      <c r="AC38">
        <v>64.473429999986507</v>
      </c>
      <c r="AD38">
        <v>56.897735371882973</v>
      </c>
      <c r="AE38">
        <v>64.473429999986493</v>
      </c>
      <c r="AF38">
        <v>64.473429999986507</v>
      </c>
      <c r="AG38">
        <v>64.473429999986493</v>
      </c>
      <c r="AH38">
        <v>63.467179999983784</v>
      </c>
    </row>
    <row r="39" spans="1:34" x14ac:dyDescent="0.3">
      <c r="A39" s="89">
        <f ca="1">Exceedance!U39</f>
        <v>47209</v>
      </c>
      <c r="B39" s="1">
        <v>63.721899999986604</v>
      </c>
      <c r="C39" s="1">
        <v>63.721899999986604</v>
      </c>
      <c r="D39" s="1">
        <v>63.721899999986604</v>
      </c>
      <c r="E39">
        <v>63.721899999986604</v>
      </c>
      <c r="F39">
        <v>63.721899999986604</v>
      </c>
      <c r="G39">
        <v>63.721899999986604</v>
      </c>
      <c r="H39">
        <v>63.721899999986604</v>
      </c>
      <c r="I39">
        <v>63.721899999986604</v>
      </c>
      <c r="J39">
        <v>63.721899999986604</v>
      </c>
      <c r="K39">
        <v>63.721899999986604</v>
      </c>
      <c r="L39">
        <v>63.721899999986597</v>
      </c>
      <c r="M39">
        <v>55.239444793388181</v>
      </c>
      <c r="N39">
        <v>12.275444793388193</v>
      </c>
      <c r="O39">
        <v>30.420808429751816</v>
      </c>
      <c r="P39">
        <v>51.488444793388204</v>
      </c>
      <c r="Q39">
        <v>63.721899999986604</v>
      </c>
      <c r="R39">
        <v>63.721899999986604</v>
      </c>
      <c r="S39">
        <v>62.193370082628391</v>
      </c>
      <c r="T39">
        <v>63.721899999986604</v>
      </c>
      <c r="U39">
        <v>63.721899999986604</v>
      </c>
      <c r="V39">
        <v>63.721899999986604</v>
      </c>
      <c r="W39">
        <v>63.721899999986604</v>
      </c>
      <c r="X39">
        <v>47.895925454527628</v>
      </c>
      <c r="Y39">
        <v>15.659899338842754</v>
      </c>
      <c r="Z39">
        <v>63.721899999986604</v>
      </c>
      <c r="AA39">
        <v>63.721899999986604</v>
      </c>
      <c r="AB39">
        <v>63.721899999986597</v>
      </c>
      <c r="AC39">
        <v>63.721899999986604</v>
      </c>
      <c r="AD39">
        <v>59.199925454527609</v>
      </c>
      <c r="AE39">
        <v>63.721899999986604</v>
      </c>
      <c r="AF39">
        <v>63.721899999986604</v>
      </c>
      <c r="AG39">
        <v>63.721899999986604</v>
      </c>
      <c r="AH39">
        <v>63.721899999986604</v>
      </c>
    </row>
    <row r="40" spans="1:34" x14ac:dyDescent="0.3">
      <c r="A40" s="89">
        <f ca="1">Exceedance!U40</f>
        <v>47239</v>
      </c>
      <c r="B40" s="1">
        <v>78.986379999982077</v>
      </c>
      <c r="C40" s="1">
        <v>78.986379999982077</v>
      </c>
      <c r="D40" s="1">
        <v>78.986379999982077</v>
      </c>
      <c r="E40">
        <v>78.986379999982091</v>
      </c>
      <c r="F40">
        <v>78.986379999982077</v>
      </c>
      <c r="G40">
        <v>78.986379999982091</v>
      </c>
      <c r="H40">
        <v>78.986379999982091</v>
      </c>
      <c r="I40">
        <v>78.986379999982091</v>
      </c>
      <c r="J40">
        <v>78.986379999982077</v>
      </c>
      <c r="K40">
        <v>78.986379999982077</v>
      </c>
      <c r="L40">
        <v>78.986379999982077</v>
      </c>
      <c r="M40">
        <v>65.349494380165041</v>
      </c>
      <c r="N40">
        <v>26.08049438016506</v>
      </c>
      <c r="O40">
        <v>50.331858016528685</v>
      </c>
      <c r="P40">
        <v>68.312494380165077</v>
      </c>
      <c r="Q40">
        <v>78.986379999982091</v>
      </c>
      <c r="R40">
        <v>78.986379999982091</v>
      </c>
      <c r="S40">
        <v>78.986379999982077</v>
      </c>
      <c r="T40">
        <v>78.986379999982077</v>
      </c>
      <c r="U40">
        <v>73.470949586763467</v>
      </c>
      <c r="V40">
        <v>77.255949586763464</v>
      </c>
      <c r="W40">
        <v>78.986379999982077</v>
      </c>
      <c r="X40">
        <v>56.6289750413045</v>
      </c>
      <c r="Y40">
        <v>36.150948925619623</v>
      </c>
      <c r="Z40">
        <v>76.360949586763482</v>
      </c>
      <c r="AA40">
        <v>73.42394958676347</v>
      </c>
      <c r="AB40">
        <v>78.986379999982091</v>
      </c>
      <c r="AC40">
        <v>78.986379999982091</v>
      </c>
      <c r="AD40">
        <v>72.541975041304468</v>
      </c>
      <c r="AE40">
        <v>78.986379999982077</v>
      </c>
      <c r="AF40">
        <v>77.636949586763478</v>
      </c>
      <c r="AG40">
        <v>78.986379999982077</v>
      </c>
      <c r="AH40">
        <v>78.986379999982091</v>
      </c>
    </row>
    <row r="41" spans="1:34" x14ac:dyDescent="0.3">
      <c r="A41" s="89">
        <f ca="1">Exceedance!U41</f>
        <v>47270</v>
      </c>
      <c r="B41" s="1">
        <v>102.19039999997922</v>
      </c>
      <c r="C41" s="1">
        <v>102.19039999997922</v>
      </c>
      <c r="D41" s="1">
        <v>102.19039999997922</v>
      </c>
      <c r="E41">
        <v>102.19039999997922</v>
      </c>
      <c r="F41">
        <v>102.19039999997922</v>
      </c>
      <c r="G41">
        <v>102.19039999997922</v>
      </c>
      <c r="H41">
        <v>102.19039999997922</v>
      </c>
      <c r="I41">
        <v>95.945346942130868</v>
      </c>
      <c r="J41">
        <v>102.19039999997922</v>
      </c>
      <c r="K41">
        <v>89.793346942130853</v>
      </c>
      <c r="L41">
        <v>90.114346942130851</v>
      </c>
      <c r="M41">
        <v>63.201461322313804</v>
      </c>
      <c r="N41">
        <v>44.845461322313838</v>
      </c>
      <c r="O41">
        <v>57.476824958677462</v>
      </c>
      <c r="P41">
        <v>88.928461322313851</v>
      </c>
      <c r="Q41">
        <v>100.09434694213087</v>
      </c>
      <c r="R41">
        <v>91.992346942130851</v>
      </c>
      <c r="S41">
        <v>102.19039999997922</v>
      </c>
      <c r="T41">
        <v>102.19039999997922</v>
      </c>
      <c r="U41">
        <v>100.33691652891225</v>
      </c>
      <c r="V41">
        <v>102.19039999997922</v>
      </c>
      <c r="W41">
        <v>75.761346942130857</v>
      </c>
      <c r="X41">
        <v>71.360941983453273</v>
      </c>
      <c r="Y41">
        <v>71.722915867768407</v>
      </c>
      <c r="Z41">
        <v>102.19039999997922</v>
      </c>
      <c r="AA41">
        <v>100.75291652891227</v>
      </c>
      <c r="AB41">
        <v>102.19039999997922</v>
      </c>
      <c r="AC41">
        <v>82.253346942130875</v>
      </c>
      <c r="AD41">
        <v>102.19039999997923</v>
      </c>
      <c r="AE41">
        <v>97.448346942130854</v>
      </c>
      <c r="AF41">
        <v>102.19039999997922</v>
      </c>
      <c r="AG41">
        <v>90.658346942130848</v>
      </c>
      <c r="AH41">
        <v>102.19039999997922</v>
      </c>
    </row>
    <row r="42" spans="1:34" x14ac:dyDescent="0.3">
      <c r="A42" s="89">
        <f ca="1">Exceedance!U42</f>
        <v>47300</v>
      </c>
      <c r="B42" s="1">
        <v>99.22834999998247</v>
      </c>
      <c r="C42" s="1">
        <v>99.22834999998247</v>
      </c>
      <c r="D42" s="1">
        <v>99.22834999998247</v>
      </c>
      <c r="E42">
        <v>99.22834999998247</v>
      </c>
      <c r="F42">
        <v>99.22834999998247</v>
      </c>
      <c r="G42">
        <v>99.22834999998247</v>
      </c>
      <c r="H42">
        <v>99.22834999998247</v>
      </c>
      <c r="I42">
        <v>96.440446115684594</v>
      </c>
      <c r="J42">
        <v>99.228349999982484</v>
      </c>
      <c r="K42">
        <v>85.227446115684586</v>
      </c>
      <c r="L42">
        <v>84.935446115684584</v>
      </c>
      <c r="M42">
        <v>53.990560495867534</v>
      </c>
      <c r="N42">
        <v>41.521560495867561</v>
      </c>
      <c r="O42">
        <v>51.228924132231192</v>
      </c>
      <c r="P42">
        <v>88.661560495867576</v>
      </c>
      <c r="Q42">
        <v>97.396446115684597</v>
      </c>
      <c r="R42">
        <v>88.345446115684581</v>
      </c>
      <c r="S42">
        <v>99.22834999998247</v>
      </c>
      <c r="T42">
        <v>99.228349999982484</v>
      </c>
      <c r="U42">
        <v>98.863015702465987</v>
      </c>
      <c r="V42">
        <v>99.22834999998247</v>
      </c>
      <c r="W42">
        <v>67.654446115684578</v>
      </c>
      <c r="X42">
        <v>68.137041157007005</v>
      </c>
      <c r="Y42">
        <v>74.430015041322136</v>
      </c>
      <c r="Z42">
        <v>99.228349999982484</v>
      </c>
      <c r="AA42">
        <v>99.228349999982498</v>
      </c>
      <c r="AB42">
        <v>99.228349999982484</v>
      </c>
      <c r="AC42">
        <v>75.043446115684588</v>
      </c>
      <c r="AD42">
        <v>99.228349999982498</v>
      </c>
      <c r="AE42">
        <v>94.332446115684562</v>
      </c>
      <c r="AF42">
        <v>99.22834999998247</v>
      </c>
      <c r="AG42">
        <v>88.314446115684575</v>
      </c>
      <c r="AH42">
        <v>99.22834999998247</v>
      </c>
    </row>
    <row r="43" spans="1:34" x14ac:dyDescent="0.3">
      <c r="A43" s="89">
        <f ca="1">Exceedance!U43</f>
        <v>47331</v>
      </c>
      <c r="B43" s="1">
        <v>86.943999999980988</v>
      </c>
      <c r="C43" s="1">
        <v>86.943999999980988</v>
      </c>
      <c r="D43" s="1">
        <v>86.943999999980988</v>
      </c>
      <c r="E43">
        <v>86.943999999980988</v>
      </c>
      <c r="F43">
        <v>86.943999999980988</v>
      </c>
      <c r="G43">
        <v>86.943999999980988</v>
      </c>
      <c r="H43">
        <v>86.943999999980988</v>
      </c>
      <c r="I43">
        <v>86.943999999980988</v>
      </c>
      <c r="J43">
        <v>86.943999999980988</v>
      </c>
      <c r="K43">
        <v>80.016925454527581</v>
      </c>
      <c r="L43">
        <v>79.657925454527557</v>
      </c>
      <c r="M43">
        <v>45.981039834710529</v>
      </c>
      <c r="N43">
        <v>35.873039834710553</v>
      </c>
      <c r="O43">
        <v>44.904403471074183</v>
      </c>
      <c r="P43">
        <v>85.230039834710567</v>
      </c>
      <c r="Q43">
        <v>86.943999999980974</v>
      </c>
      <c r="R43">
        <v>83.453925454527578</v>
      </c>
      <c r="S43">
        <v>86.943999999980988</v>
      </c>
      <c r="T43">
        <v>86.943999999980974</v>
      </c>
      <c r="U43">
        <v>86.943999999980988</v>
      </c>
      <c r="V43">
        <v>86.943999999980988</v>
      </c>
      <c r="W43">
        <v>60.785925454527565</v>
      </c>
      <c r="X43">
        <v>63.419520495849987</v>
      </c>
      <c r="Y43">
        <v>71.737494380165131</v>
      </c>
      <c r="Z43">
        <v>86.943999999980988</v>
      </c>
      <c r="AA43">
        <v>86.943999999980974</v>
      </c>
      <c r="AB43">
        <v>86.943999999980988</v>
      </c>
      <c r="AC43">
        <v>68.38492545452759</v>
      </c>
      <c r="AD43">
        <v>86.943999999980974</v>
      </c>
      <c r="AE43">
        <v>86.943999999980974</v>
      </c>
      <c r="AF43">
        <v>86.943999999980988</v>
      </c>
      <c r="AG43">
        <v>84.657925454527572</v>
      </c>
      <c r="AH43">
        <v>86.943999999980974</v>
      </c>
    </row>
    <row r="44" spans="1:34" x14ac:dyDescent="0.3">
      <c r="A44" s="89">
        <f ca="1">Exceedance!U44</f>
        <v>47362</v>
      </c>
      <c r="B44" s="1">
        <v>72.305679999983042</v>
      </c>
      <c r="C44" s="1">
        <v>72.305679999983042</v>
      </c>
      <c r="D44" s="1">
        <v>72.305679999983042</v>
      </c>
      <c r="E44">
        <v>72.305679999983056</v>
      </c>
      <c r="F44">
        <v>72.305679999983042</v>
      </c>
      <c r="G44">
        <v>72.305679999983042</v>
      </c>
      <c r="H44">
        <v>72.305679999983042</v>
      </c>
      <c r="I44">
        <v>72.305679999983028</v>
      </c>
      <c r="J44">
        <v>72.305679999983042</v>
      </c>
      <c r="K44">
        <v>72.305679999983042</v>
      </c>
      <c r="L44">
        <v>72.305679999983042</v>
      </c>
      <c r="M44">
        <v>40.717419999999784</v>
      </c>
      <c r="N44">
        <v>34.245419999999818</v>
      </c>
      <c r="O44">
        <v>40.849783636363441</v>
      </c>
      <c r="P44">
        <v>72.305679999983056</v>
      </c>
      <c r="Q44">
        <v>72.305679999983056</v>
      </c>
      <c r="R44">
        <v>72.305679999983056</v>
      </c>
      <c r="S44">
        <v>72.305679999983056</v>
      </c>
      <c r="T44">
        <v>72.305679999983056</v>
      </c>
      <c r="U44">
        <v>72.305679999983042</v>
      </c>
      <c r="V44">
        <v>72.305679999983042</v>
      </c>
      <c r="W44">
        <v>56.627305619816816</v>
      </c>
      <c r="X44">
        <v>61.029900661139258</v>
      </c>
      <c r="Y44">
        <v>71.970874545454379</v>
      </c>
      <c r="Z44">
        <v>72.305679999983042</v>
      </c>
      <c r="AA44">
        <v>72.305679999983056</v>
      </c>
      <c r="AB44">
        <v>72.305679999983042</v>
      </c>
      <c r="AC44">
        <v>64.166305619816853</v>
      </c>
      <c r="AD44">
        <v>72.305679999983056</v>
      </c>
      <c r="AE44">
        <v>72.305679999983042</v>
      </c>
      <c r="AF44">
        <v>72.305679999983042</v>
      </c>
      <c r="AG44">
        <v>72.305679999983042</v>
      </c>
      <c r="AH44">
        <v>72.305679999983056</v>
      </c>
    </row>
    <row r="45" spans="1:34" x14ac:dyDescent="0.3">
      <c r="A45" s="89">
        <f ca="1">Exceedance!U45</f>
        <v>47392</v>
      </c>
      <c r="B45" s="1">
        <v>69.895499999985788</v>
      </c>
      <c r="C45" s="1">
        <v>69.895499999985788</v>
      </c>
      <c r="D45" s="1">
        <v>69.895499999985788</v>
      </c>
      <c r="E45">
        <v>69.895499999985788</v>
      </c>
      <c r="F45">
        <v>69.895499999985788</v>
      </c>
      <c r="G45">
        <v>69.895499999985788</v>
      </c>
      <c r="H45">
        <v>69.895499999985788</v>
      </c>
      <c r="I45">
        <v>69.895499999985788</v>
      </c>
      <c r="J45">
        <v>69.895499999985788</v>
      </c>
      <c r="K45">
        <v>69.895499999985788</v>
      </c>
      <c r="L45">
        <v>69.895499999985788</v>
      </c>
      <c r="M45">
        <v>39.059659669421279</v>
      </c>
      <c r="N45">
        <v>33.533659669421304</v>
      </c>
      <c r="O45">
        <v>39.715023305784932</v>
      </c>
      <c r="P45">
        <v>69.895499999985788</v>
      </c>
      <c r="Q45">
        <v>69.895499999985788</v>
      </c>
      <c r="R45">
        <v>69.895499999985788</v>
      </c>
      <c r="S45">
        <v>69.895499999985788</v>
      </c>
      <c r="T45">
        <v>69.895499999985788</v>
      </c>
      <c r="U45">
        <v>69.895499999985788</v>
      </c>
      <c r="V45">
        <v>69.895499999985788</v>
      </c>
      <c r="W45">
        <v>54.81454528923831</v>
      </c>
      <c r="X45">
        <v>61.803140330560744</v>
      </c>
      <c r="Y45">
        <v>69.895499999985788</v>
      </c>
      <c r="Z45">
        <v>69.895499999985788</v>
      </c>
      <c r="AA45">
        <v>69.895499999985788</v>
      </c>
      <c r="AB45">
        <v>69.895499999985788</v>
      </c>
      <c r="AC45">
        <v>62.737545289238341</v>
      </c>
      <c r="AD45">
        <v>69.895499999985788</v>
      </c>
      <c r="AE45">
        <v>69.895499999985788</v>
      </c>
      <c r="AF45">
        <v>69.895499999985788</v>
      </c>
      <c r="AG45">
        <v>69.895499999985788</v>
      </c>
      <c r="AH45">
        <v>69.895499999985788</v>
      </c>
    </row>
    <row r="46" spans="1:34" x14ac:dyDescent="0.3">
      <c r="A46" s="89">
        <f ca="1">Exceedance!U46</f>
        <v>47423</v>
      </c>
      <c r="B46" s="1">
        <v>67.537179999983763</v>
      </c>
      <c r="C46" s="1">
        <v>67.537179999983749</v>
      </c>
      <c r="D46" s="1">
        <v>67.537179999983749</v>
      </c>
      <c r="E46">
        <v>67.537179999983763</v>
      </c>
      <c r="F46">
        <v>67.537179999983763</v>
      </c>
      <c r="G46">
        <v>67.537179999983763</v>
      </c>
      <c r="H46">
        <v>67.537179999983763</v>
      </c>
      <c r="I46">
        <v>67.537179999983763</v>
      </c>
      <c r="J46">
        <v>67.537179999983763</v>
      </c>
      <c r="K46">
        <v>67.537179999983763</v>
      </c>
      <c r="L46">
        <v>67.537179999983763</v>
      </c>
      <c r="M46">
        <v>37.752849752065906</v>
      </c>
      <c r="N46">
        <v>33.312849752065944</v>
      </c>
      <c r="O46">
        <v>39.559213388429569</v>
      </c>
      <c r="P46">
        <v>67.537179999983763</v>
      </c>
      <c r="Q46">
        <v>67.537179999983763</v>
      </c>
      <c r="R46">
        <v>67.537179999983763</v>
      </c>
      <c r="S46">
        <v>67.537179999983763</v>
      </c>
      <c r="T46">
        <v>67.537179999983749</v>
      </c>
      <c r="U46">
        <v>67.537179999983763</v>
      </c>
      <c r="V46">
        <v>67.537179999983763</v>
      </c>
      <c r="W46">
        <v>54.04473537188295</v>
      </c>
      <c r="X46">
        <v>62.066330413205371</v>
      </c>
      <c r="Y46">
        <v>67.537179999983763</v>
      </c>
      <c r="Z46">
        <v>67.537179999983763</v>
      </c>
      <c r="AA46">
        <v>67.537179999983763</v>
      </c>
      <c r="AB46">
        <v>67.537179999983763</v>
      </c>
      <c r="AC46">
        <v>62.614735371882972</v>
      </c>
      <c r="AD46">
        <v>67.537179999983749</v>
      </c>
      <c r="AE46">
        <v>67.537179999983763</v>
      </c>
      <c r="AF46">
        <v>67.537179999983763</v>
      </c>
      <c r="AG46">
        <v>67.537179999983763</v>
      </c>
      <c r="AH46">
        <v>67.537179999983763</v>
      </c>
    </row>
    <row r="47" spans="1:34" x14ac:dyDescent="0.3">
      <c r="A47" s="89">
        <f ca="1">Exceedance!U47</f>
        <v>47453</v>
      </c>
      <c r="B47" s="1">
        <v>66.925609752049894</v>
      </c>
      <c r="C47" s="1">
        <v>66.925609752049894</v>
      </c>
      <c r="D47" s="1">
        <v>66.925609752049894</v>
      </c>
      <c r="E47">
        <v>67.537179999983763</v>
      </c>
      <c r="F47">
        <v>67.537179999983763</v>
      </c>
      <c r="G47">
        <v>67.537179999983763</v>
      </c>
      <c r="H47">
        <v>67.537179999983763</v>
      </c>
      <c r="I47">
        <v>67.537179999983763</v>
      </c>
      <c r="J47">
        <v>67.537179999983763</v>
      </c>
      <c r="K47">
        <v>66.850609752049877</v>
      </c>
      <c r="L47">
        <v>66.855609752049872</v>
      </c>
      <c r="M47">
        <v>35.941279504132027</v>
      </c>
      <c r="N47">
        <v>32.568279504132065</v>
      </c>
      <c r="O47">
        <v>38.655643140495691</v>
      </c>
      <c r="P47">
        <v>67.528609752049888</v>
      </c>
      <c r="Q47">
        <v>67.537179999983763</v>
      </c>
      <c r="R47">
        <v>67.037609752049889</v>
      </c>
      <c r="S47">
        <v>67.537179999983763</v>
      </c>
      <c r="T47">
        <v>67.537179999983763</v>
      </c>
      <c r="U47">
        <v>67.537179999983763</v>
      </c>
      <c r="V47">
        <v>67.537179999983763</v>
      </c>
      <c r="W47">
        <v>52.796165123949059</v>
      </c>
      <c r="X47">
        <v>61.505760165271511</v>
      </c>
      <c r="Y47">
        <v>67.537179999983763</v>
      </c>
      <c r="Z47">
        <v>67.43660975204989</v>
      </c>
      <c r="AA47">
        <v>67.062609752049894</v>
      </c>
      <c r="AB47">
        <v>67.537179999983763</v>
      </c>
      <c r="AC47">
        <v>61.708165123949094</v>
      </c>
      <c r="AD47">
        <v>67.537179999983778</v>
      </c>
      <c r="AE47">
        <v>67.537179999983763</v>
      </c>
      <c r="AF47">
        <v>67.304609752049885</v>
      </c>
      <c r="AG47">
        <v>66.821609752049866</v>
      </c>
      <c r="AH47">
        <v>67.537179999983763</v>
      </c>
    </row>
    <row r="48" spans="1:34" x14ac:dyDescent="0.3">
      <c r="A48" s="89">
        <f ca="1">Exceedance!U48</f>
        <v>47484</v>
      </c>
      <c r="B48" s="1">
        <v>67.31403950411601</v>
      </c>
      <c r="C48" s="1">
        <v>67.31403950411601</v>
      </c>
      <c r="D48" s="1">
        <v>67.31403950411601</v>
      </c>
      <c r="E48">
        <v>67.385609752049874</v>
      </c>
      <c r="F48">
        <v>67.537179999983763</v>
      </c>
      <c r="G48">
        <v>67.537179999983763</v>
      </c>
      <c r="H48">
        <v>67.537179999983763</v>
      </c>
      <c r="I48">
        <v>67.157609752049879</v>
      </c>
      <c r="J48">
        <v>67.537179999983763</v>
      </c>
      <c r="K48">
        <v>65.845039504116002</v>
      </c>
      <c r="L48">
        <v>65.732039504116003</v>
      </c>
      <c r="M48">
        <v>33.900709256198148</v>
      </c>
      <c r="N48">
        <v>31.421709256198181</v>
      </c>
      <c r="O48">
        <v>37.394072892561809</v>
      </c>
      <c r="P48">
        <v>66.938039504115991</v>
      </c>
      <c r="Q48">
        <v>67.17060975204987</v>
      </c>
      <c r="R48">
        <v>65.990039504116012</v>
      </c>
      <c r="S48">
        <v>67.537179999983763</v>
      </c>
      <c r="T48">
        <v>67.537179999983763</v>
      </c>
      <c r="U48">
        <v>67.001609752049887</v>
      </c>
      <c r="V48">
        <v>67.537179999983763</v>
      </c>
      <c r="W48">
        <v>51.248594876015183</v>
      </c>
      <c r="X48">
        <v>60.579189917337622</v>
      </c>
      <c r="Y48">
        <v>67.537179999983763</v>
      </c>
      <c r="Z48">
        <v>66.962039504116007</v>
      </c>
      <c r="AA48">
        <v>66.164039504116005</v>
      </c>
      <c r="AB48">
        <v>67.537179999983763</v>
      </c>
      <c r="AC48">
        <v>60.456594876015224</v>
      </c>
      <c r="AD48">
        <v>67.537179999983763</v>
      </c>
      <c r="AE48">
        <v>67.267609752049893</v>
      </c>
      <c r="AF48">
        <v>66.691039504115992</v>
      </c>
      <c r="AG48">
        <v>65.790039504115995</v>
      </c>
      <c r="AH48">
        <v>67.537179999983763</v>
      </c>
    </row>
    <row r="49" spans="1:34" x14ac:dyDescent="0.3">
      <c r="A49" s="89">
        <f ca="1">Exceedance!U49</f>
        <v>47515</v>
      </c>
      <c r="B49" s="1">
        <v>66.762599999983905</v>
      </c>
      <c r="C49" s="1">
        <v>66.762599999983905</v>
      </c>
      <c r="D49" s="1">
        <v>66.762599999983905</v>
      </c>
      <c r="E49">
        <v>66.762599999983891</v>
      </c>
      <c r="F49">
        <v>66.762599999983905</v>
      </c>
      <c r="G49">
        <v>66.762599999983905</v>
      </c>
      <c r="H49">
        <v>66.762599999983891</v>
      </c>
      <c r="I49">
        <v>66.519320495851531</v>
      </c>
      <c r="J49">
        <v>66.762599999983891</v>
      </c>
      <c r="K49">
        <v>64.691750247917668</v>
      </c>
      <c r="L49">
        <v>64.428750247917662</v>
      </c>
      <c r="M49">
        <v>32.016419999999805</v>
      </c>
      <c r="N49">
        <v>30.115419999999833</v>
      </c>
      <c r="O49">
        <v>35.995783636363463</v>
      </c>
      <c r="P49">
        <v>66.053750247917662</v>
      </c>
      <c r="Q49">
        <v>66.545320495851541</v>
      </c>
      <c r="R49">
        <v>64.718750247917683</v>
      </c>
      <c r="S49">
        <v>66.762599999983905</v>
      </c>
      <c r="T49">
        <v>66.762599999983905</v>
      </c>
      <c r="U49">
        <v>66.173320495851556</v>
      </c>
      <c r="V49">
        <v>66.762599999983891</v>
      </c>
      <c r="W49">
        <v>49.677305619816835</v>
      </c>
      <c r="X49">
        <v>59.448900661139284</v>
      </c>
      <c r="Y49">
        <v>66.762599999983905</v>
      </c>
      <c r="Z49">
        <v>66.394750247917656</v>
      </c>
      <c r="AA49">
        <v>65.094750247917659</v>
      </c>
      <c r="AB49">
        <v>66.762599999983891</v>
      </c>
      <c r="AC49">
        <v>59.094305619816886</v>
      </c>
      <c r="AD49">
        <v>66.762599999983891</v>
      </c>
      <c r="AE49">
        <v>66.677320495851561</v>
      </c>
      <c r="AF49">
        <v>65.939750247917658</v>
      </c>
      <c r="AG49">
        <v>64.627750247917646</v>
      </c>
      <c r="AH49">
        <v>66.762599999983891</v>
      </c>
    </row>
    <row r="50" spans="1:34" x14ac:dyDescent="0.3">
      <c r="A50" s="89">
        <f ca="1">Exceedance!U50</f>
        <v>47543</v>
      </c>
      <c r="B50" s="1">
        <v>64.473429999986507</v>
      </c>
      <c r="C50" s="1">
        <v>64.473429999986507</v>
      </c>
      <c r="D50" s="1">
        <v>64.473429999986507</v>
      </c>
      <c r="E50">
        <v>64.473429999986507</v>
      </c>
      <c r="F50">
        <v>64.473429999986507</v>
      </c>
      <c r="G50">
        <v>64.473429999986493</v>
      </c>
      <c r="H50">
        <v>64.473429999986493</v>
      </c>
      <c r="I50">
        <v>64.473429999986507</v>
      </c>
      <c r="J50">
        <v>64.473429999986507</v>
      </c>
      <c r="K50">
        <v>63.558179999983786</v>
      </c>
      <c r="L50">
        <v>62.839179999983777</v>
      </c>
      <c r="M50">
        <v>30.316849752065924</v>
      </c>
      <c r="N50">
        <v>30.428849752065954</v>
      </c>
      <c r="O50">
        <v>34.361213388429583</v>
      </c>
      <c r="P50">
        <v>64.473429999986507</v>
      </c>
      <c r="Q50">
        <v>64.473429999986507</v>
      </c>
      <c r="R50">
        <v>63.032179999983803</v>
      </c>
      <c r="S50">
        <v>64.473429999986507</v>
      </c>
      <c r="T50">
        <v>64.473429999986507</v>
      </c>
      <c r="U50">
        <v>64.473429999986507</v>
      </c>
      <c r="V50">
        <v>64.473429999986507</v>
      </c>
      <c r="W50">
        <v>47.859735371882955</v>
      </c>
      <c r="X50">
        <v>57.868330413205406</v>
      </c>
      <c r="Y50">
        <v>64.473429999986493</v>
      </c>
      <c r="Z50">
        <v>64.473429999986507</v>
      </c>
      <c r="AA50">
        <v>64.473429999986493</v>
      </c>
      <c r="AB50">
        <v>64.473429999986493</v>
      </c>
      <c r="AC50">
        <v>57.324735371883008</v>
      </c>
      <c r="AD50">
        <v>64.473429999986507</v>
      </c>
      <c r="AE50">
        <v>64.473429999986507</v>
      </c>
      <c r="AF50">
        <v>64.473429999986507</v>
      </c>
      <c r="AG50">
        <v>63.581179999983753</v>
      </c>
      <c r="AH50">
        <v>64.473429999986493</v>
      </c>
    </row>
    <row r="51" spans="1:34" x14ac:dyDescent="0.3">
      <c r="A51" s="89">
        <f ca="1">Exceedance!U51</f>
        <v>47574</v>
      </c>
      <c r="B51" s="1">
        <v>63.721899999986604</v>
      </c>
      <c r="C51" s="1">
        <v>63.721899999986604</v>
      </c>
      <c r="D51" s="1">
        <v>63.721899999986604</v>
      </c>
      <c r="E51">
        <v>63.721899999986604</v>
      </c>
      <c r="F51">
        <v>63.721899999986604</v>
      </c>
      <c r="G51">
        <v>63.721899999986604</v>
      </c>
      <c r="H51">
        <v>63.721899999986604</v>
      </c>
      <c r="I51">
        <v>63.721899999986604</v>
      </c>
      <c r="J51">
        <v>63.721899999986604</v>
      </c>
      <c r="K51">
        <v>63.721899999986604</v>
      </c>
      <c r="L51">
        <v>63.721899999986604</v>
      </c>
      <c r="M51">
        <v>31.775039834710554</v>
      </c>
      <c r="N51">
        <v>35.927039834710584</v>
      </c>
      <c r="O51">
        <v>36.347403471074216</v>
      </c>
      <c r="P51">
        <v>63.721899999986597</v>
      </c>
      <c r="Q51">
        <v>63.721899999986604</v>
      </c>
      <c r="R51">
        <v>62.30937008262844</v>
      </c>
      <c r="S51">
        <v>63.721899999986604</v>
      </c>
      <c r="T51">
        <v>63.721899999986604</v>
      </c>
      <c r="U51">
        <v>63.721899999986604</v>
      </c>
      <c r="V51">
        <v>63.721899999986604</v>
      </c>
      <c r="W51">
        <v>48.259925454527583</v>
      </c>
      <c r="X51">
        <v>58.80552049585004</v>
      </c>
      <c r="Y51">
        <v>63.721899999986604</v>
      </c>
      <c r="Z51">
        <v>63.721899999986604</v>
      </c>
      <c r="AA51">
        <v>63.721899999986604</v>
      </c>
      <c r="AB51">
        <v>63.721899999986604</v>
      </c>
      <c r="AC51">
        <v>59.657925454527636</v>
      </c>
      <c r="AD51">
        <v>63.721899999986604</v>
      </c>
      <c r="AE51">
        <v>63.721899999986604</v>
      </c>
      <c r="AF51">
        <v>63.721899999986604</v>
      </c>
      <c r="AG51">
        <v>63.721899999986597</v>
      </c>
      <c r="AH51">
        <v>63.721899999986604</v>
      </c>
    </row>
    <row r="52" spans="1:34" x14ac:dyDescent="0.3">
      <c r="A52" s="89">
        <f ca="1">Exceedance!U52</f>
        <v>47604</v>
      </c>
      <c r="B52" s="1">
        <v>78.986379999982077</v>
      </c>
      <c r="C52" s="1">
        <v>78.986379999982077</v>
      </c>
      <c r="D52" s="1">
        <v>78.986379999982077</v>
      </c>
      <c r="E52">
        <v>78.986379999982077</v>
      </c>
      <c r="F52">
        <v>78.986379999982077</v>
      </c>
      <c r="G52">
        <v>78.986379999982091</v>
      </c>
      <c r="H52">
        <v>78.986379999982091</v>
      </c>
      <c r="I52">
        <v>78.986379999982077</v>
      </c>
      <c r="J52">
        <v>78.986379999982077</v>
      </c>
      <c r="K52">
        <v>78.986379999982091</v>
      </c>
      <c r="L52">
        <v>73.505949586763478</v>
      </c>
      <c r="M52">
        <v>45.626089421487428</v>
      </c>
      <c r="N52">
        <v>55.88708942148746</v>
      </c>
      <c r="O52">
        <v>53.161453057851084</v>
      </c>
      <c r="P52">
        <v>78.986379999982091</v>
      </c>
      <c r="Q52">
        <v>78.986379999982077</v>
      </c>
      <c r="R52">
        <v>78.986379999982091</v>
      </c>
      <c r="S52">
        <v>78.986379999982077</v>
      </c>
      <c r="T52">
        <v>72.612949586763463</v>
      </c>
      <c r="U52">
        <v>77.494949586763482</v>
      </c>
      <c r="V52">
        <v>78.986379999982091</v>
      </c>
      <c r="W52">
        <v>57.022975041304448</v>
      </c>
      <c r="X52">
        <v>78.212570082626897</v>
      </c>
      <c r="Y52">
        <v>76.349949586763472</v>
      </c>
      <c r="Z52">
        <v>73.435949586763471</v>
      </c>
      <c r="AA52">
        <v>78.986379999982091</v>
      </c>
      <c r="AB52">
        <v>78.986379999982077</v>
      </c>
      <c r="AC52">
        <v>73.045975041304501</v>
      </c>
      <c r="AD52">
        <v>78.986379999982077</v>
      </c>
      <c r="AE52">
        <v>77.638949586763488</v>
      </c>
      <c r="AF52">
        <v>78.986379999982077</v>
      </c>
      <c r="AG52">
        <v>78.986379999982091</v>
      </c>
      <c r="AH52">
        <v>78.986379999982077</v>
      </c>
    </row>
    <row r="53" spans="1:34" x14ac:dyDescent="0.3">
      <c r="A53" s="89">
        <f ca="1">Exceedance!U53</f>
        <v>47635</v>
      </c>
      <c r="B53" s="1">
        <v>102.19039999997922</v>
      </c>
      <c r="C53" s="1">
        <v>102.19039999997922</v>
      </c>
      <c r="D53" s="1">
        <v>102.19039999997922</v>
      </c>
      <c r="E53">
        <v>102.19039999997922</v>
      </c>
      <c r="F53">
        <v>102.19039999997922</v>
      </c>
      <c r="G53">
        <v>102.19039999997922</v>
      </c>
      <c r="H53">
        <v>96.543346942130867</v>
      </c>
      <c r="I53">
        <v>102.19039999997922</v>
      </c>
      <c r="J53">
        <v>89.865346942130856</v>
      </c>
      <c r="K53">
        <v>90.140346942130876</v>
      </c>
      <c r="L53">
        <v>71.863916528912242</v>
      </c>
      <c r="M53">
        <v>64.441056363636193</v>
      </c>
      <c r="N53">
        <v>63.05305636363623</v>
      </c>
      <c r="O53">
        <v>73.773419999999859</v>
      </c>
      <c r="P53">
        <v>100.60534694213086</v>
      </c>
      <c r="Q53">
        <v>92.008346942130856</v>
      </c>
      <c r="R53">
        <v>102.19039999997922</v>
      </c>
      <c r="S53">
        <v>102.19039999997922</v>
      </c>
      <c r="T53">
        <v>99.852916528912232</v>
      </c>
      <c r="U53">
        <v>102.19039999997923</v>
      </c>
      <c r="V53">
        <v>75.780346942130876</v>
      </c>
      <c r="W53">
        <v>71.780941983453218</v>
      </c>
      <c r="X53">
        <v>102.19039999997922</v>
      </c>
      <c r="Y53">
        <v>102.19039999997922</v>
      </c>
      <c r="Z53">
        <v>100.77991652891224</v>
      </c>
      <c r="AA53">
        <v>102.19039999997922</v>
      </c>
      <c r="AB53">
        <v>82.771346942130833</v>
      </c>
      <c r="AC53">
        <v>102.19039999997922</v>
      </c>
      <c r="AD53">
        <v>97.511346942130857</v>
      </c>
      <c r="AE53">
        <v>102.19039999997922</v>
      </c>
      <c r="AF53">
        <v>90.814346942130854</v>
      </c>
      <c r="AG53">
        <v>102.19039999997922</v>
      </c>
      <c r="AH53">
        <v>102.19039999997922</v>
      </c>
    </row>
    <row r="54" spans="1:34" x14ac:dyDescent="0.3">
      <c r="A54" s="89">
        <f ca="1">Exceedance!U54</f>
        <v>47665</v>
      </c>
      <c r="B54" s="1">
        <v>99.22834999998247</v>
      </c>
      <c r="C54" s="1">
        <v>99.22834999998247</v>
      </c>
      <c r="D54" s="1">
        <v>99.22834999998247</v>
      </c>
      <c r="E54">
        <v>99.22834999998247</v>
      </c>
      <c r="F54">
        <v>99.228349999982484</v>
      </c>
      <c r="G54">
        <v>99.228349999982484</v>
      </c>
      <c r="H54">
        <v>97.394446115684588</v>
      </c>
      <c r="I54">
        <v>99.22834999998247</v>
      </c>
      <c r="J54">
        <v>85.352446115684586</v>
      </c>
      <c r="K54">
        <v>84.9774461156846</v>
      </c>
      <c r="L54">
        <v>62.763015702465971</v>
      </c>
      <c r="M54">
        <v>61.128155537189919</v>
      </c>
      <c r="N54">
        <v>56.814155537189954</v>
      </c>
      <c r="O54">
        <v>73.500519173553599</v>
      </c>
      <c r="P54">
        <v>98.188446115684613</v>
      </c>
      <c r="Q54">
        <v>88.370446115684558</v>
      </c>
      <c r="R54">
        <v>99.22834999998247</v>
      </c>
      <c r="S54">
        <v>99.228349999982484</v>
      </c>
      <c r="T54">
        <v>98.745015702465977</v>
      </c>
      <c r="U54">
        <v>99.228349999982498</v>
      </c>
      <c r="V54">
        <v>67.689446115684589</v>
      </c>
      <c r="W54">
        <v>68.572041157006936</v>
      </c>
      <c r="X54">
        <v>99.228349999982484</v>
      </c>
      <c r="Y54">
        <v>99.22834999998247</v>
      </c>
      <c r="Z54">
        <v>99.228349999982498</v>
      </c>
      <c r="AA54">
        <v>99.22834999998247</v>
      </c>
      <c r="AB54">
        <v>75.682446115684584</v>
      </c>
      <c r="AC54">
        <v>99.22834999998247</v>
      </c>
      <c r="AD54">
        <v>94.433446115684575</v>
      </c>
      <c r="AE54">
        <v>99.228349999982484</v>
      </c>
      <c r="AF54">
        <v>88.643446115684583</v>
      </c>
      <c r="AG54">
        <v>99.22834999998247</v>
      </c>
      <c r="AH54">
        <v>99.228349999982484</v>
      </c>
    </row>
    <row r="55" spans="1:34" x14ac:dyDescent="0.3">
      <c r="A55" s="89">
        <f ca="1">Exceedance!U55</f>
        <v>47696</v>
      </c>
      <c r="B55" s="1">
        <v>86.943999999980988</v>
      </c>
      <c r="C55" s="1">
        <v>86.943999999980988</v>
      </c>
      <c r="D55" s="1">
        <v>86.943999999980988</v>
      </c>
      <c r="E55">
        <v>86.943999999980988</v>
      </c>
      <c r="F55">
        <v>86.943999999980988</v>
      </c>
      <c r="G55">
        <v>86.943999999980988</v>
      </c>
      <c r="H55">
        <v>86.943999999980988</v>
      </c>
      <c r="I55">
        <v>86.943999999980988</v>
      </c>
      <c r="J55">
        <v>80.186925454527582</v>
      </c>
      <c r="K55">
        <v>79.713925454527583</v>
      </c>
      <c r="L55">
        <v>54.811495041308952</v>
      </c>
      <c r="M55">
        <v>55.486634876032909</v>
      </c>
      <c r="N55">
        <v>50.494634876032933</v>
      </c>
      <c r="O55">
        <v>70.06399851239658</v>
      </c>
      <c r="P55">
        <v>86.943999999980988</v>
      </c>
      <c r="Q55">
        <v>83.48592545452756</v>
      </c>
      <c r="R55">
        <v>86.943999999980974</v>
      </c>
      <c r="S55">
        <v>86.943999999980988</v>
      </c>
      <c r="T55">
        <v>86.943999999980988</v>
      </c>
      <c r="U55">
        <v>86.943999999980988</v>
      </c>
      <c r="V55">
        <v>60.834925454527578</v>
      </c>
      <c r="W55">
        <v>63.866520495849933</v>
      </c>
      <c r="X55">
        <v>86.943999999980988</v>
      </c>
      <c r="Y55">
        <v>86.943999999980974</v>
      </c>
      <c r="Z55">
        <v>86.943999999980988</v>
      </c>
      <c r="AA55">
        <v>86.943999999980988</v>
      </c>
      <c r="AB55">
        <v>69.051925454527563</v>
      </c>
      <c r="AC55">
        <v>86.943999999980988</v>
      </c>
      <c r="AD55">
        <v>86.943999999980974</v>
      </c>
      <c r="AE55">
        <v>86.943999999980974</v>
      </c>
      <c r="AF55">
        <v>85.032925454527572</v>
      </c>
      <c r="AG55">
        <v>86.943999999980988</v>
      </c>
      <c r="AH55">
        <v>86.943999999980988</v>
      </c>
    </row>
    <row r="56" spans="1:34" x14ac:dyDescent="0.3">
      <c r="A56" s="89">
        <f ca="1">Exceedance!U56</f>
        <v>47727</v>
      </c>
      <c r="B56" s="1">
        <v>72.305679999983042</v>
      </c>
      <c r="C56" s="1">
        <v>72.305679999983042</v>
      </c>
      <c r="D56" s="1">
        <v>72.305679999983042</v>
      </c>
      <c r="E56">
        <v>72.305679999983056</v>
      </c>
      <c r="F56">
        <v>72.305679999983042</v>
      </c>
      <c r="G56">
        <v>72.305679999983042</v>
      </c>
      <c r="H56">
        <v>72.305679999983042</v>
      </c>
      <c r="I56">
        <v>72.305679999983042</v>
      </c>
      <c r="J56">
        <v>72.305679999983042</v>
      </c>
      <c r="K56">
        <v>72.305679999983042</v>
      </c>
      <c r="L56">
        <v>49.542875206598218</v>
      </c>
      <c r="M56">
        <v>53.866015041322171</v>
      </c>
      <c r="N56">
        <v>46.444015041322203</v>
      </c>
      <c r="O56">
        <v>67.048378677685847</v>
      </c>
      <c r="P56">
        <v>72.305679999983042</v>
      </c>
      <c r="Q56">
        <v>72.305679999983042</v>
      </c>
      <c r="R56">
        <v>72.305679999983056</v>
      </c>
      <c r="S56">
        <v>72.305679999983056</v>
      </c>
      <c r="T56">
        <v>72.305679999983056</v>
      </c>
      <c r="U56">
        <v>72.305679999983042</v>
      </c>
      <c r="V56">
        <v>56.688305619816845</v>
      </c>
      <c r="W56">
        <v>61.486900661139195</v>
      </c>
      <c r="X56">
        <v>72.305679999983042</v>
      </c>
      <c r="Y56">
        <v>72.305679999983042</v>
      </c>
      <c r="Z56">
        <v>72.305679999983042</v>
      </c>
      <c r="AA56">
        <v>72.305679999983042</v>
      </c>
      <c r="AB56">
        <v>64.849305619816832</v>
      </c>
      <c r="AC56">
        <v>72.305679999983028</v>
      </c>
      <c r="AD56">
        <v>72.305679999983042</v>
      </c>
      <c r="AE56">
        <v>72.305679999983042</v>
      </c>
      <c r="AF56">
        <v>72.305679999983056</v>
      </c>
      <c r="AG56">
        <v>72.305679999983056</v>
      </c>
      <c r="AH56">
        <v>72.305679999983042</v>
      </c>
    </row>
    <row r="57" spans="1:34" x14ac:dyDescent="0.3">
      <c r="A57" s="89">
        <f ca="1">Exceedance!U57</f>
        <v>47757</v>
      </c>
      <c r="B57" s="1">
        <v>69.895499999985788</v>
      </c>
      <c r="C57" s="1">
        <v>69.895499999985788</v>
      </c>
      <c r="D57" s="1">
        <v>69.895499999985788</v>
      </c>
      <c r="E57">
        <v>69.895499999985788</v>
      </c>
      <c r="F57">
        <v>69.895499999985788</v>
      </c>
      <c r="G57">
        <v>69.895499999985788</v>
      </c>
      <c r="H57">
        <v>69.895499999985788</v>
      </c>
      <c r="I57">
        <v>69.895499999985788</v>
      </c>
      <c r="J57">
        <v>69.895499999985788</v>
      </c>
      <c r="K57">
        <v>69.895499999985788</v>
      </c>
      <c r="L57">
        <v>47.974114876019719</v>
      </c>
      <c r="M57">
        <v>53.160254710743665</v>
      </c>
      <c r="N57">
        <v>45.314254710743697</v>
      </c>
      <c r="O57">
        <v>67.51461834710733</v>
      </c>
      <c r="P57">
        <v>69.895499999985788</v>
      </c>
      <c r="Q57">
        <v>69.895499999985788</v>
      </c>
      <c r="R57">
        <v>69.895499999985788</v>
      </c>
      <c r="S57">
        <v>69.895499999985788</v>
      </c>
      <c r="T57">
        <v>69.895499999985788</v>
      </c>
      <c r="U57">
        <v>69.895499999985788</v>
      </c>
      <c r="V57">
        <v>54.886545289238335</v>
      </c>
      <c r="W57">
        <v>62.270140330560679</v>
      </c>
      <c r="X57">
        <v>69.895499999985788</v>
      </c>
      <c r="Y57">
        <v>69.895499999985788</v>
      </c>
      <c r="Z57">
        <v>69.895499999985788</v>
      </c>
      <c r="AA57">
        <v>69.895499999985788</v>
      </c>
      <c r="AB57">
        <v>63.405545289238319</v>
      </c>
      <c r="AC57">
        <v>69.895499999985788</v>
      </c>
      <c r="AD57">
        <v>69.895499999985788</v>
      </c>
      <c r="AE57">
        <v>69.895499999985788</v>
      </c>
      <c r="AF57">
        <v>69.895499999985788</v>
      </c>
      <c r="AG57">
        <v>69.895499999985788</v>
      </c>
      <c r="AH57">
        <v>69.895499999985788</v>
      </c>
    </row>
    <row r="58" spans="1:34" x14ac:dyDescent="0.3">
      <c r="A58" s="89">
        <f ca="1">Exceedance!U58</f>
        <v>47788</v>
      </c>
      <c r="B58" s="1">
        <v>67.537179999983763</v>
      </c>
      <c r="C58" s="1">
        <v>67.537179999983749</v>
      </c>
      <c r="D58" s="1">
        <v>67.537179999983749</v>
      </c>
      <c r="E58">
        <v>67.537179999983763</v>
      </c>
      <c r="F58">
        <v>67.537179999983749</v>
      </c>
      <c r="G58">
        <v>67.537179999983763</v>
      </c>
      <c r="H58">
        <v>67.537179999983763</v>
      </c>
      <c r="I58">
        <v>67.537179999983763</v>
      </c>
      <c r="J58">
        <v>67.537179999983763</v>
      </c>
      <c r="K58">
        <v>67.537179999983763</v>
      </c>
      <c r="L58">
        <v>46.717304958664343</v>
      </c>
      <c r="M58">
        <v>52.9444447933883</v>
      </c>
      <c r="N58">
        <v>45.162444793388325</v>
      </c>
      <c r="O58">
        <v>67.537179999983749</v>
      </c>
      <c r="P58">
        <v>67.537179999983749</v>
      </c>
      <c r="Q58">
        <v>67.537179999983763</v>
      </c>
      <c r="R58">
        <v>67.537179999983763</v>
      </c>
      <c r="S58">
        <v>67.537179999983763</v>
      </c>
      <c r="T58">
        <v>67.537179999983763</v>
      </c>
      <c r="U58">
        <v>67.537179999983763</v>
      </c>
      <c r="V58">
        <v>54.126735371882972</v>
      </c>
      <c r="W58">
        <v>62.541330413205323</v>
      </c>
      <c r="X58">
        <v>67.537179999983763</v>
      </c>
      <c r="Y58">
        <v>67.537179999983763</v>
      </c>
      <c r="Z58">
        <v>67.537179999983763</v>
      </c>
      <c r="AA58">
        <v>67.537179999983763</v>
      </c>
      <c r="AB58">
        <v>63.323735371882961</v>
      </c>
      <c r="AC58">
        <v>67.537179999983763</v>
      </c>
      <c r="AD58">
        <v>67.537179999983763</v>
      </c>
      <c r="AE58">
        <v>67.537179999983763</v>
      </c>
      <c r="AF58">
        <v>67.537179999983763</v>
      </c>
      <c r="AG58">
        <v>67.537179999983749</v>
      </c>
      <c r="AH58">
        <v>67.537179999983763</v>
      </c>
    </row>
    <row r="59" spans="1:34" x14ac:dyDescent="0.3">
      <c r="A59" s="89">
        <f ca="1">Exceedance!U59</f>
        <v>47818</v>
      </c>
      <c r="B59" s="1">
        <v>66.925609752049894</v>
      </c>
      <c r="C59" s="1">
        <v>66.925609752049894</v>
      </c>
      <c r="D59" s="1">
        <v>66.925609752049894</v>
      </c>
      <c r="E59">
        <v>67.537179999983763</v>
      </c>
      <c r="F59">
        <v>67.537179999983763</v>
      </c>
      <c r="G59">
        <v>67.537179999983763</v>
      </c>
      <c r="H59">
        <v>67.537179999983763</v>
      </c>
      <c r="I59">
        <v>67.537179999983763</v>
      </c>
      <c r="J59">
        <v>66.880609752049892</v>
      </c>
      <c r="K59">
        <v>66.864609752049887</v>
      </c>
      <c r="L59">
        <v>44.941734710730465</v>
      </c>
      <c r="M59">
        <v>52.204874545454416</v>
      </c>
      <c r="N59">
        <v>44.261874545454447</v>
      </c>
      <c r="O59">
        <v>67.524609752049869</v>
      </c>
      <c r="P59">
        <v>67.537179999983763</v>
      </c>
      <c r="Q59">
        <v>67.042609752049884</v>
      </c>
      <c r="R59">
        <v>67.537179999983763</v>
      </c>
      <c r="S59">
        <v>67.537179999983763</v>
      </c>
      <c r="T59">
        <v>67.537179999983763</v>
      </c>
      <c r="U59">
        <v>67.537179999983763</v>
      </c>
      <c r="V59">
        <v>52.887165123949082</v>
      </c>
      <c r="W59">
        <v>61.987760165271453</v>
      </c>
      <c r="X59">
        <v>67.537179999983763</v>
      </c>
      <c r="Y59">
        <v>67.432609752049871</v>
      </c>
      <c r="Z59">
        <v>67.06460975204989</v>
      </c>
      <c r="AA59">
        <v>67.537179999983763</v>
      </c>
      <c r="AB59">
        <v>62.434165123949086</v>
      </c>
      <c r="AC59">
        <v>67.537179999983763</v>
      </c>
      <c r="AD59">
        <v>67.537179999983763</v>
      </c>
      <c r="AE59">
        <v>67.306609752049894</v>
      </c>
      <c r="AF59">
        <v>66.851609752049882</v>
      </c>
      <c r="AG59">
        <v>67.537179999983778</v>
      </c>
      <c r="AH59">
        <v>67.537179999983763</v>
      </c>
    </row>
    <row r="60" spans="1:34" x14ac:dyDescent="0.3">
      <c r="A60" s="89">
        <f ca="1">Exceedance!U60</f>
        <v>47849</v>
      </c>
      <c r="B60" s="1">
        <v>67.31403950411601</v>
      </c>
      <c r="C60" s="1">
        <v>67.31403950411601</v>
      </c>
      <c r="D60" s="1">
        <v>67.31403950411601</v>
      </c>
      <c r="E60">
        <v>67.537179999983763</v>
      </c>
      <c r="F60">
        <v>67.537179999983763</v>
      </c>
      <c r="G60">
        <v>67.537179999983763</v>
      </c>
      <c r="H60">
        <v>67.199609752049867</v>
      </c>
      <c r="I60">
        <v>67.537179999983763</v>
      </c>
      <c r="J60">
        <v>65.903039504116009</v>
      </c>
      <c r="K60">
        <v>65.750039504116003</v>
      </c>
      <c r="L60">
        <v>42.932164462796585</v>
      </c>
      <c r="M60">
        <v>51.062304297520534</v>
      </c>
      <c r="N60">
        <v>43.003304297520557</v>
      </c>
      <c r="O60">
        <v>66.931039504116001</v>
      </c>
      <c r="P60">
        <v>67.199609752049867</v>
      </c>
      <c r="Q60">
        <v>66.000039504116003</v>
      </c>
      <c r="R60">
        <v>67.537179999983763</v>
      </c>
      <c r="S60">
        <v>67.537179999983763</v>
      </c>
      <c r="T60">
        <v>67.014609752049893</v>
      </c>
      <c r="U60">
        <v>67.537179999983763</v>
      </c>
      <c r="V60">
        <v>51.348594876015206</v>
      </c>
      <c r="W60">
        <v>61.068189917337577</v>
      </c>
      <c r="X60">
        <v>67.537179999983763</v>
      </c>
      <c r="Y60">
        <v>66.954039504116011</v>
      </c>
      <c r="Z60">
        <v>66.169039504116014</v>
      </c>
      <c r="AA60">
        <v>67.537179999983763</v>
      </c>
      <c r="AB60">
        <v>61.196594876015219</v>
      </c>
      <c r="AC60">
        <v>67.537179999983763</v>
      </c>
      <c r="AD60">
        <v>67.286609752049884</v>
      </c>
      <c r="AE60">
        <v>66.695039504116011</v>
      </c>
      <c r="AF60">
        <v>65.847039504115997</v>
      </c>
      <c r="AG60">
        <v>67.537179999983763</v>
      </c>
      <c r="AH60">
        <v>67.390609752049869</v>
      </c>
    </row>
    <row r="61" spans="1:34" x14ac:dyDescent="0.3">
      <c r="A61" s="89">
        <f ca="1">Exceedance!U61</f>
        <v>47880</v>
      </c>
      <c r="B61" s="1">
        <v>66.762599999983905</v>
      </c>
      <c r="C61" s="1">
        <v>66.762599999983905</v>
      </c>
      <c r="D61" s="1">
        <v>66.762599999983905</v>
      </c>
      <c r="E61">
        <v>66.762599999983905</v>
      </c>
      <c r="F61">
        <v>66.762599999983891</v>
      </c>
      <c r="G61">
        <v>66.762599999983891</v>
      </c>
      <c r="H61">
        <v>66.593320495851543</v>
      </c>
      <c r="I61">
        <v>66.762599999983905</v>
      </c>
      <c r="J61">
        <v>64.772750247917671</v>
      </c>
      <c r="K61">
        <v>64.453750247917668</v>
      </c>
      <c r="L61">
        <v>41.073875206598245</v>
      </c>
      <c r="M61">
        <v>49.759015041322193</v>
      </c>
      <c r="N61">
        <v>41.608015041322219</v>
      </c>
      <c r="O61">
        <v>66.043750247917643</v>
      </c>
      <c r="P61">
        <v>66.595320495851539</v>
      </c>
      <c r="Q61">
        <v>64.731750247917674</v>
      </c>
      <c r="R61">
        <v>66.762599999983891</v>
      </c>
      <c r="S61">
        <v>66.762599999983891</v>
      </c>
      <c r="T61">
        <v>66.195320495851561</v>
      </c>
      <c r="U61">
        <v>66.762599999983905</v>
      </c>
      <c r="V61">
        <v>49.784305619816855</v>
      </c>
      <c r="W61">
        <v>59.943900661139232</v>
      </c>
      <c r="X61">
        <v>66.762599999983891</v>
      </c>
      <c r="Y61">
        <v>66.383750247917661</v>
      </c>
      <c r="Z61">
        <v>65.101750247917678</v>
      </c>
      <c r="AA61">
        <v>66.762599999983905</v>
      </c>
      <c r="AB61">
        <v>59.844305619816886</v>
      </c>
      <c r="AC61">
        <v>66.762599999983905</v>
      </c>
      <c r="AD61">
        <v>66.712320495851543</v>
      </c>
      <c r="AE61">
        <v>65.944750247917668</v>
      </c>
      <c r="AF61">
        <v>64.706750247917654</v>
      </c>
      <c r="AG61">
        <v>66.762599999983891</v>
      </c>
      <c r="AH61">
        <v>66.762599999983891</v>
      </c>
    </row>
    <row r="62" spans="1:34" x14ac:dyDescent="0.3">
      <c r="A62" s="89">
        <f ca="1">Exceedance!U62</f>
        <v>47908</v>
      </c>
      <c r="B62" s="1">
        <v>64.473429999986507</v>
      </c>
      <c r="C62" s="1">
        <v>64.473429999986507</v>
      </c>
      <c r="D62" s="1">
        <v>64.473429999986507</v>
      </c>
      <c r="E62">
        <v>64.473429999986507</v>
      </c>
      <c r="F62">
        <v>64.473429999986507</v>
      </c>
      <c r="G62">
        <v>64.473429999986493</v>
      </c>
      <c r="H62">
        <v>64.473429999986493</v>
      </c>
      <c r="I62">
        <v>64.473429999986507</v>
      </c>
      <c r="J62">
        <v>63.664179999983801</v>
      </c>
      <c r="K62">
        <v>62.871179999983781</v>
      </c>
      <c r="L62">
        <v>39.375304958664358</v>
      </c>
      <c r="M62">
        <v>50.075444793388307</v>
      </c>
      <c r="N62">
        <v>39.975444793388334</v>
      </c>
      <c r="O62">
        <v>64.473429999986493</v>
      </c>
      <c r="P62">
        <v>64.473429999986507</v>
      </c>
      <c r="Q62">
        <v>63.049179999983778</v>
      </c>
      <c r="R62">
        <v>64.473429999986507</v>
      </c>
      <c r="S62">
        <v>64.473429999986507</v>
      </c>
      <c r="T62">
        <v>64.473429999986507</v>
      </c>
      <c r="U62">
        <v>64.473429999986507</v>
      </c>
      <c r="V62">
        <v>47.973735371882974</v>
      </c>
      <c r="W62">
        <v>58.368330413205356</v>
      </c>
      <c r="X62">
        <v>64.473429999986507</v>
      </c>
      <c r="Y62">
        <v>64.473429999986507</v>
      </c>
      <c r="Z62">
        <v>64.473429999986493</v>
      </c>
      <c r="AA62">
        <v>64.473429999986507</v>
      </c>
      <c r="AB62">
        <v>58.072735371883006</v>
      </c>
      <c r="AC62">
        <v>64.473429999986507</v>
      </c>
      <c r="AD62">
        <v>64.473429999986507</v>
      </c>
      <c r="AE62">
        <v>64.473429999986507</v>
      </c>
      <c r="AF62">
        <v>63.610179999983771</v>
      </c>
      <c r="AG62">
        <v>64.473429999986493</v>
      </c>
      <c r="AH62">
        <v>64.473429999986507</v>
      </c>
    </row>
    <row r="63" spans="1:34" x14ac:dyDescent="0.3">
      <c r="A63" s="89">
        <f ca="1">Exceedance!U63</f>
        <v>47939</v>
      </c>
      <c r="B63" s="1">
        <v>63.721899999986604</v>
      </c>
      <c r="C63" s="1">
        <v>63.721899999986604</v>
      </c>
      <c r="D63" s="1">
        <v>63.721899999986604</v>
      </c>
      <c r="E63">
        <v>63.721899999986604</v>
      </c>
      <c r="F63">
        <v>63.721899999986597</v>
      </c>
      <c r="G63">
        <v>63.721899999986604</v>
      </c>
      <c r="H63">
        <v>63.721899999986604</v>
      </c>
      <c r="I63">
        <v>63.721899999986604</v>
      </c>
      <c r="J63">
        <v>63.721899999986604</v>
      </c>
      <c r="K63">
        <v>63.721899999986604</v>
      </c>
      <c r="L63">
        <v>40.706495041308997</v>
      </c>
      <c r="M63">
        <v>55.577634876032945</v>
      </c>
      <c r="N63">
        <v>41.964634876032974</v>
      </c>
      <c r="O63">
        <v>63.721899999986604</v>
      </c>
      <c r="P63">
        <v>63.721899999986604</v>
      </c>
      <c r="Q63">
        <v>62.329370082628408</v>
      </c>
      <c r="R63">
        <v>63.721899999986597</v>
      </c>
      <c r="S63">
        <v>63.721899999986604</v>
      </c>
      <c r="T63">
        <v>63.721899999986597</v>
      </c>
      <c r="U63">
        <v>63.721899999986597</v>
      </c>
      <c r="V63">
        <v>48.381925454527604</v>
      </c>
      <c r="W63">
        <v>59.312520495849995</v>
      </c>
      <c r="X63">
        <v>63.721899999986597</v>
      </c>
      <c r="Y63">
        <v>63.721899999986604</v>
      </c>
      <c r="Z63">
        <v>63.721899999986604</v>
      </c>
      <c r="AA63">
        <v>63.721899999986597</v>
      </c>
      <c r="AB63">
        <v>60.151925454527635</v>
      </c>
      <c r="AC63">
        <v>63.721899999986604</v>
      </c>
      <c r="AD63">
        <v>63.721899999986597</v>
      </c>
      <c r="AE63">
        <v>63.721899999986604</v>
      </c>
      <c r="AF63">
        <v>63.721899999986604</v>
      </c>
      <c r="AG63">
        <v>63.721899999986604</v>
      </c>
      <c r="AH63">
        <v>63.721899999986604</v>
      </c>
    </row>
    <row r="64" spans="1:34" x14ac:dyDescent="0.3">
      <c r="A64" s="89">
        <f ca="1">Exceedance!U64</f>
        <v>47969</v>
      </c>
      <c r="B64" s="1">
        <v>78.986379999982077</v>
      </c>
      <c r="C64" s="1">
        <v>78.986379999982077</v>
      </c>
      <c r="D64" s="1">
        <v>78.986379999982077</v>
      </c>
      <c r="E64">
        <v>78.986379999982077</v>
      </c>
      <c r="F64">
        <v>78.986379999982091</v>
      </c>
      <c r="G64">
        <v>78.986379999982091</v>
      </c>
      <c r="H64">
        <v>78.986379999982077</v>
      </c>
      <c r="I64">
        <v>78.986379999982077</v>
      </c>
      <c r="J64">
        <v>78.986379999982091</v>
      </c>
      <c r="K64">
        <v>73.505949586763478</v>
      </c>
      <c r="L64">
        <v>54.557544628085857</v>
      </c>
      <c r="M64">
        <v>75.537684462809821</v>
      </c>
      <c r="N64">
        <v>58.778684462809835</v>
      </c>
      <c r="O64">
        <v>78.986379999982091</v>
      </c>
      <c r="P64">
        <v>78.986379999982077</v>
      </c>
      <c r="Q64">
        <v>78.986379999982077</v>
      </c>
      <c r="R64">
        <v>78.986379999982091</v>
      </c>
      <c r="S64">
        <v>72.612949586763463</v>
      </c>
      <c r="T64">
        <v>77.494949586763454</v>
      </c>
      <c r="U64">
        <v>78.986379999982091</v>
      </c>
      <c r="V64">
        <v>57.14497504130447</v>
      </c>
      <c r="W64">
        <v>78.719570082626859</v>
      </c>
      <c r="X64">
        <v>76.349949586763472</v>
      </c>
      <c r="Y64">
        <v>73.435949586763471</v>
      </c>
      <c r="Z64">
        <v>78.986379999982091</v>
      </c>
      <c r="AA64">
        <v>78.986379999982077</v>
      </c>
      <c r="AB64">
        <v>73.539975041304501</v>
      </c>
      <c r="AC64">
        <v>78.986379999982077</v>
      </c>
      <c r="AD64">
        <v>77.638949586763474</v>
      </c>
      <c r="AE64">
        <v>78.986379999982077</v>
      </c>
      <c r="AF64">
        <v>78.986379999982077</v>
      </c>
      <c r="AG64">
        <v>78.986379999982077</v>
      </c>
      <c r="AH64">
        <v>78.986379999982077</v>
      </c>
    </row>
    <row r="65" spans="1:34" x14ac:dyDescent="0.3">
      <c r="A65" s="89">
        <f ca="1">Exceedance!U65</f>
        <v>48000</v>
      </c>
      <c r="B65" s="1">
        <v>102.19039999997922</v>
      </c>
      <c r="C65" s="1">
        <v>102.19039999997922</v>
      </c>
      <c r="D65" s="1">
        <v>102.19039999997922</v>
      </c>
      <c r="E65">
        <v>102.19039999997922</v>
      </c>
      <c r="F65">
        <v>102.19039999997922</v>
      </c>
      <c r="G65">
        <v>96.543346942130867</v>
      </c>
      <c r="H65">
        <v>102.19039999997922</v>
      </c>
      <c r="I65">
        <v>89.865346942130856</v>
      </c>
      <c r="J65">
        <v>90.140346942130876</v>
      </c>
      <c r="K65">
        <v>71.863916528912242</v>
      </c>
      <c r="L65">
        <v>73.372511570234622</v>
      </c>
      <c r="M65">
        <v>82.703651404958578</v>
      </c>
      <c r="N65">
        <v>79.390651404958618</v>
      </c>
      <c r="O65">
        <v>100.60534694213086</v>
      </c>
      <c r="P65">
        <v>92.008346942130856</v>
      </c>
      <c r="Q65">
        <v>102.19039999997922</v>
      </c>
      <c r="R65">
        <v>102.19039999997922</v>
      </c>
      <c r="S65">
        <v>99.852916528912232</v>
      </c>
      <c r="T65">
        <v>102.19039999997922</v>
      </c>
      <c r="U65">
        <v>75.780346942130876</v>
      </c>
      <c r="V65">
        <v>71.902941983453232</v>
      </c>
      <c r="W65">
        <v>102.19039999997923</v>
      </c>
      <c r="X65">
        <v>102.19039999997922</v>
      </c>
      <c r="Y65">
        <v>100.77991652891224</v>
      </c>
      <c r="Z65">
        <v>102.19039999997922</v>
      </c>
      <c r="AA65">
        <v>82.771346942130833</v>
      </c>
      <c r="AB65">
        <v>102.19039999997922</v>
      </c>
      <c r="AC65">
        <v>97.511346942130857</v>
      </c>
      <c r="AD65">
        <v>102.19039999997922</v>
      </c>
      <c r="AE65">
        <v>90.814346942130854</v>
      </c>
      <c r="AF65">
        <v>102.19039999997922</v>
      </c>
      <c r="AG65">
        <v>102.19039999997922</v>
      </c>
      <c r="AH65">
        <v>102.19039999997922</v>
      </c>
    </row>
    <row r="66" spans="1:34" x14ac:dyDescent="0.3">
      <c r="A66" s="89">
        <f ca="1">Exceedance!U66</f>
        <v>48030</v>
      </c>
      <c r="B66" s="1">
        <v>99.22834999998247</v>
      </c>
      <c r="C66" s="1">
        <v>99.22834999998247</v>
      </c>
      <c r="D66" s="1">
        <v>99.22834999998247</v>
      </c>
      <c r="E66">
        <v>99.228349999982484</v>
      </c>
      <c r="F66">
        <v>99.228349999982484</v>
      </c>
      <c r="G66">
        <v>97.394446115684588</v>
      </c>
      <c r="H66">
        <v>99.22834999998247</v>
      </c>
      <c r="I66">
        <v>85.352446115684586</v>
      </c>
      <c r="J66">
        <v>84.9774461156846</v>
      </c>
      <c r="K66">
        <v>62.763015702465971</v>
      </c>
      <c r="L66">
        <v>70.05961074378834</v>
      </c>
      <c r="M66">
        <v>76.464750578512309</v>
      </c>
      <c r="N66">
        <v>79.117750578512329</v>
      </c>
      <c r="O66">
        <v>98.188446115684613</v>
      </c>
      <c r="P66">
        <v>88.370446115684558</v>
      </c>
      <c r="Q66">
        <v>99.22834999998247</v>
      </c>
      <c r="R66">
        <v>99.228349999982484</v>
      </c>
      <c r="S66">
        <v>98.745015702465977</v>
      </c>
      <c r="T66">
        <v>99.228349999982484</v>
      </c>
      <c r="U66">
        <v>67.689446115684589</v>
      </c>
      <c r="V66">
        <v>68.694041157006964</v>
      </c>
      <c r="W66">
        <v>99.228349999982484</v>
      </c>
      <c r="X66">
        <v>99.22834999998247</v>
      </c>
      <c r="Y66">
        <v>99.228349999982498</v>
      </c>
      <c r="Z66">
        <v>99.22834999998247</v>
      </c>
      <c r="AA66">
        <v>75.682446115684584</v>
      </c>
      <c r="AB66">
        <v>99.22834999998247</v>
      </c>
      <c r="AC66">
        <v>94.433446115684575</v>
      </c>
      <c r="AD66">
        <v>99.228349999982484</v>
      </c>
      <c r="AE66">
        <v>88.643446115684583</v>
      </c>
      <c r="AF66">
        <v>99.22834999998247</v>
      </c>
      <c r="AG66">
        <v>99.228349999982484</v>
      </c>
      <c r="AH66">
        <v>99.228349999982484</v>
      </c>
    </row>
    <row r="67" spans="1:34" x14ac:dyDescent="0.3">
      <c r="A67" s="89">
        <f ca="1">Exceedance!U67</f>
        <v>48061</v>
      </c>
      <c r="B67" s="1">
        <v>86.943999999980988</v>
      </c>
      <c r="C67" s="1">
        <v>86.943999999980988</v>
      </c>
      <c r="D67" s="1">
        <v>86.943999999980988</v>
      </c>
      <c r="E67">
        <v>86.943999999980988</v>
      </c>
      <c r="F67">
        <v>86.943999999980988</v>
      </c>
      <c r="G67">
        <v>86.943999999980988</v>
      </c>
      <c r="H67">
        <v>86.943999999980988</v>
      </c>
      <c r="I67">
        <v>80.186925454527582</v>
      </c>
      <c r="J67">
        <v>79.713925454527583</v>
      </c>
      <c r="K67">
        <v>54.811495041308952</v>
      </c>
      <c r="L67">
        <v>64.418090082631338</v>
      </c>
      <c r="M67">
        <v>70.145229917355294</v>
      </c>
      <c r="N67">
        <v>75.681229917355338</v>
      </c>
      <c r="O67">
        <v>86.943999999980988</v>
      </c>
      <c r="P67">
        <v>83.48592545452756</v>
      </c>
      <c r="Q67">
        <v>86.943999999980974</v>
      </c>
      <c r="R67">
        <v>86.943999999980988</v>
      </c>
      <c r="S67">
        <v>86.943999999980988</v>
      </c>
      <c r="T67">
        <v>86.943999999980988</v>
      </c>
      <c r="U67">
        <v>60.834925454527578</v>
      </c>
      <c r="V67">
        <v>63.988520495849954</v>
      </c>
      <c r="W67">
        <v>86.943999999980988</v>
      </c>
      <c r="X67">
        <v>86.943999999980974</v>
      </c>
      <c r="Y67">
        <v>86.943999999980988</v>
      </c>
      <c r="Z67">
        <v>86.943999999980988</v>
      </c>
      <c r="AA67">
        <v>69.051925454527563</v>
      </c>
      <c r="AB67">
        <v>86.943999999980988</v>
      </c>
      <c r="AC67">
        <v>86.943999999980974</v>
      </c>
      <c r="AD67">
        <v>86.943999999980974</v>
      </c>
      <c r="AE67">
        <v>85.032925454527572</v>
      </c>
      <c r="AF67">
        <v>86.943999999980988</v>
      </c>
      <c r="AG67">
        <v>86.943999999980988</v>
      </c>
      <c r="AH67">
        <v>86.943999999980988</v>
      </c>
    </row>
    <row r="68" spans="1:34" x14ac:dyDescent="0.3">
      <c r="A68" s="89">
        <f ca="1">Exceedance!U68</f>
        <v>48092</v>
      </c>
      <c r="B68" s="1">
        <v>72.305679999983042</v>
      </c>
      <c r="C68" s="1">
        <v>72.305679999983042</v>
      </c>
      <c r="D68" s="1">
        <v>72.305679999983042</v>
      </c>
      <c r="E68">
        <v>72.305679999983042</v>
      </c>
      <c r="F68">
        <v>72.305679999983042</v>
      </c>
      <c r="G68">
        <v>72.305679999983042</v>
      </c>
      <c r="H68">
        <v>72.305679999983042</v>
      </c>
      <c r="I68">
        <v>72.305679999983042</v>
      </c>
      <c r="J68">
        <v>72.305679999983042</v>
      </c>
      <c r="K68">
        <v>49.542875206598218</v>
      </c>
      <c r="L68">
        <v>62.7974702479206</v>
      </c>
      <c r="M68">
        <v>66.094610082644564</v>
      </c>
      <c r="N68">
        <v>72.305679999983042</v>
      </c>
      <c r="O68">
        <v>72.305679999983042</v>
      </c>
      <c r="P68">
        <v>72.305679999983042</v>
      </c>
      <c r="Q68">
        <v>72.305679999983056</v>
      </c>
      <c r="R68">
        <v>72.305679999983056</v>
      </c>
      <c r="S68">
        <v>72.305679999983056</v>
      </c>
      <c r="T68">
        <v>72.305679999983042</v>
      </c>
      <c r="U68">
        <v>56.688305619816845</v>
      </c>
      <c r="V68">
        <v>61.608900661139216</v>
      </c>
      <c r="W68">
        <v>72.305679999983042</v>
      </c>
      <c r="X68">
        <v>72.305679999983042</v>
      </c>
      <c r="Y68">
        <v>72.305679999983042</v>
      </c>
      <c r="Z68">
        <v>72.305679999983042</v>
      </c>
      <c r="AA68">
        <v>64.849305619816832</v>
      </c>
      <c r="AB68">
        <v>72.305679999983028</v>
      </c>
      <c r="AC68">
        <v>72.305679999983042</v>
      </c>
      <c r="AD68">
        <v>72.305679999983042</v>
      </c>
      <c r="AE68">
        <v>72.305679999983056</v>
      </c>
      <c r="AF68">
        <v>72.305679999983056</v>
      </c>
      <c r="AG68">
        <v>72.305679999983042</v>
      </c>
      <c r="AH68">
        <v>72.305679999983042</v>
      </c>
    </row>
    <row r="69" spans="1:34" x14ac:dyDescent="0.3">
      <c r="A69" s="89" t="str">
        <f ca="1">Exceedance!U69</f>
        <v/>
      </c>
      <c r="B69" s="1"/>
      <c r="C69" s="1"/>
      <c r="D69" s="1"/>
    </row>
    <row r="70" spans="1:34" x14ac:dyDescent="0.3">
      <c r="A70" s="89" t="str">
        <f ca="1">Exceedance!U70</f>
        <v/>
      </c>
      <c r="B70" s="1"/>
      <c r="C70" s="1"/>
      <c r="D70" s="1"/>
    </row>
    <row r="71" spans="1:34" x14ac:dyDescent="0.3">
      <c r="A71" s="89" t="str">
        <f ca="1">Exceedance!U71</f>
        <v/>
      </c>
      <c r="B71" s="1"/>
      <c r="C71" s="1"/>
      <c r="D71" s="1"/>
    </row>
    <row r="72" spans="1:34" x14ac:dyDescent="0.3">
      <c r="A72" s="89" t="str">
        <f ca="1">Exceedance!U72</f>
        <v/>
      </c>
      <c r="B72" s="1"/>
      <c r="C72" s="1"/>
      <c r="D72" s="1"/>
    </row>
    <row r="73" spans="1:34" x14ac:dyDescent="0.3">
      <c r="A73" s="89" t="str">
        <f ca="1">Exceedance!U73</f>
        <v/>
      </c>
      <c r="B73" s="1"/>
      <c r="C73" s="1"/>
      <c r="D73" s="1"/>
    </row>
    <row r="74" spans="1:34" x14ac:dyDescent="0.3">
      <c r="A74" s="89" t="str">
        <f ca="1">Exceedance!U74</f>
        <v/>
      </c>
      <c r="B74" s="1"/>
      <c r="C74" s="1"/>
      <c r="D74" s="1"/>
    </row>
    <row r="75" spans="1:34" x14ac:dyDescent="0.3">
      <c r="A75" s="89" t="str">
        <f ca="1">Exceedance!U75</f>
        <v/>
      </c>
      <c r="B75" s="1"/>
      <c r="C75" s="1"/>
      <c r="D75" s="1"/>
    </row>
    <row r="76" spans="1:34" x14ac:dyDescent="0.3">
      <c r="A76" s="89" t="str">
        <f ca="1">Exceedance!U76</f>
        <v/>
      </c>
      <c r="B76" s="1"/>
      <c r="C76" s="1"/>
      <c r="D76" s="1"/>
    </row>
    <row r="77" spans="1:34" x14ac:dyDescent="0.3">
      <c r="A77" s="89" t="str">
        <f ca="1">Exceedance!U77</f>
        <v/>
      </c>
      <c r="B77" s="1"/>
      <c r="C77" s="1"/>
      <c r="D77" s="1"/>
    </row>
    <row r="78" spans="1:34" x14ac:dyDescent="0.3">
      <c r="A78" s="89" t="str">
        <f ca="1">Exceedance!U78</f>
        <v/>
      </c>
      <c r="B78" s="1"/>
      <c r="C78" s="1"/>
      <c r="D78" s="1"/>
    </row>
    <row r="79" spans="1:34" x14ac:dyDescent="0.3">
      <c r="A79" s="89" t="str">
        <f ca="1">Exceedance!U79</f>
        <v/>
      </c>
      <c r="B79" s="1"/>
      <c r="C79" s="1"/>
      <c r="D79" s="1"/>
    </row>
    <row r="80" spans="1:34" x14ac:dyDescent="0.3">
      <c r="A80" s="89" t="str">
        <f ca="1">Exceedance!U80</f>
        <v/>
      </c>
      <c r="B80" s="1"/>
      <c r="C80" s="1"/>
      <c r="D80" s="1"/>
    </row>
    <row r="81" spans="1:4" x14ac:dyDescent="0.3">
      <c r="A81" s="89" t="str">
        <f ca="1">Exceedance!U81</f>
        <v/>
      </c>
      <c r="B81" s="1"/>
      <c r="C81" s="1"/>
      <c r="D81" s="1"/>
    </row>
    <row r="82" spans="1:4" x14ac:dyDescent="0.3">
      <c r="A82" s="89" t="str">
        <f ca="1">Exceedance!U82</f>
        <v/>
      </c>
      <c r="B82" s="1"/>
      <c r="C82" s="1"/>
      <c r="D82" s="1"/>
    </row>
    <row r="83" spans="1:4" x14ac:dyDescent="0.3">
      <c r="A83" s="89" t="str">
        <f ca="1">Exceedance!U83</f>
        <v/>
      </c>
      <c r="B83" s="1"/>
      <c r="C83" s="1"/>
      <c r="D83" s="1"/>
    </row>
    <row r="84" spans="1:4" x14ac:dyDescent="0.3">
      <c r="A84" s="89" t="str">
        <f ca="1">Exceedance!U84</f>
        <v/>
      </c>
      <c r="B84" s="1"/>
      <c r="C84" s="1"/>
      <c r="D84" s="1"/>
    </row>
    <row r="85" spans="1:4" x14ac:dyDescent="0.3">
      <c r="A85" s="89" t="str">
        <f ca="1">Exceedance!U85</f>
        <v/>
      </c>
      <c r="B85" s="1"/>
      <c r="C85" s="1"/>
      <c r="D85" s="1"/>
    </row>
    <row r="86" spans="1:4" x14ac:dyDescent="0.3">
      <c r="A86" s="89" t="str">
        <f ca="1">Exceedance!U86</f>
        <v/>
      </c>
      <c r="B86" s="1"/>
      <c r="C86" s="1"/>
      <c r="D86" s="1"/>
    </row>
    <row r="87" spans="1:4" x14ac:dyDescent="0.3">
      <c r="A87" s="89" t="str">
        <f ca="1">Exceedance!U87</f>
        <v/>
      </c>
      <c r="B87" s="1"/>
      <c r="C87" s="1"/>
      <c r="D87" s="1"/>
    </row>
    <row r="88" spans="1:4" x14ac:dyDescent="0.3">
      <c r="A88" s="89" t="str">
        <f ca="1">Exceedance!U88</f>
        <v/>
      </c>
      <c r="B88" s="1"/>
      <c r="C88" s="1"/>
      <c r="D88" s="1"/>
    </row>
    <row r="89" spans="1:4" x14ac:dyDescent="0.3">
      <c r="A89" s="89" t="str">
        <f ca="1">Exceedance!U89</f>
        <v/>
      </c>
      <c r="B89" s="1"/>
      <c r="C89" s="1"/>
      <c r="D89" s="1"/>
    </row>
    <row r="90" spans="1:4" x14ac:dyDescent="0.3">
      <c r="A90" s="89" t="str">
        <f ca="1">Exceedance!U90</f>
        <v/>
      </c>
      <c r="B90" s="1"/>
      <c r="C90" s="1"/>
      <c r="D90" s="1"/>
    </row>
    <row r="91" spans="1:4" x14ac:dyDescent="0.3">
      <c r="A91" s="89" t="str">
        <f ca="1">Exceedance!U91</f>
        <v/>
      </c>
      <c r="B91" s="1"/>
      <c r="C91" s="1"/>
      <c r="D91" s="1"/>
    </row>
    <row r="92" spans="1:4" x14ac:dyDescent="0.3">
      <c r="A92" s="89" t="str">
        <f ca="1">Exceedance!U92</f>
        <v/>
      </c>
      <c r="B92" s="1"/>
      <c r="C92" s="1"/>
      <c r="D92" s="1"/>
    </row>
    <row r="93" spans="1:4" x14ac:dyDescent="0.3">
      <c r="A93" s="89" t="str">
        <f ca="1">Exceedance!U93</f>
        <v/>
      </c>
      <c r="B93" s="1"/>
      <c r="C93" s="1"/>
      <c r="D93" s="1"/>
    </row>
    <row r="94" spans="1:4" x14ac:dyDescent="0.3">
      <c r="A94" s="89" t="str">
        <f ca="1">Exceedance!U94</f>
        <v/>
      </c>
      <c r="B94" s="1"/>
      <c r="C94" s="1"/>
      <c r="D94" s="1"/>
    </row>
    <row r="95" spans="1:4" x14ac:dyDescent="0.3">
      <c r="A95" s="89" t="str">
        <f ca="1">Exceedance!U95</f>
        <v/>
      </c>
      <c r="B95" s="1"/>
      <c r="C95" s="1"/>
      <c r="D95" s="1"/>
    </row>
    <row r="96" spans="1:4" x14ac:dyDescent="0.3">
      <c r="A96" s="89" t="str">
        <f ca="1">Exceedance!U96</f>
        <v/>
      </c>
      <c r="B96" s="1"/>
      <c r="C96" s="1"/>
      <c r="D96" s="1"/>
    </row>
    <row r="97" spans="1:4" x14ac:dyDescent="0.3">
      <c r="A97" s="89" t="str">
        <f ca="1">Exceedance!U97</f>
        <v/>
      </c>
      <c r="B97" s="1"/>
      <c r="C97" s="1"/>
      <c r="D97" s="1"/>
    </row>
    <row r="98" spans="1:4" x14ac:dyDescent="0.3">
      <c r="A98" s="89" t="str">
        <f ca="1">Exceedance!U98</f>
        <v/>
      </c>
      <c r="B98" s="1"/>
      <c r="C98" s="1"/>
      <c r="D98" s="1"/>
    </row>
    <row r="99" spans="1:4" x14ac:dyDescent="0.3">
      <c r="A99" s="89" t="str">
        <f ca="1">Exceedance!U99</f>
        <v/>
      </c>
      <c r="B99" s="1"/>
      <c r="C99" s="1"/>
      <c r="D99" s="1"/>
    </row>
    <row r="100" spans="1:4" x14ac:dyDescent="0.3">
      <c r="A100" s="89"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E1:AE1"/>
  </mergeCell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75">
    <tabColor theme="3" tint="0.39997558519241921"/>
  </sheetPr>
  <dimension ref="A1:AH175"/>
  <sheetViews>
    <sheetView workbookViewId="0">
      <selection activeCell="B4" sqref="B4:AQ175"/>
    </sheetView>
  </sheetViews>
  <sheetFormatPr defaultColWidth="8.5546875" defaultRowHeight="14.4" x14ac:dyDescent="0.3"/>
  <cols>
    <col min="1" max="1" width="8.5546875" style="84"/>
    <col min="2" max="4" width="8.5546875" style="185"/>
  </cols>
  <sheetData>
    <row r="1" spans="1:34" s="84" customFormat="1" x14ac:dyDescent="0.3">
      <c r="A1" s="46"/>
      <c r="E1" s="857" t="s">
        <v>225</v>
      </c>
      <c r="F1" s="857"/>
      <c r="G1" s="857"/>
      <c r="H1" s="857"/>
      <c r="I1" s="857"/>
      <c r="J1" s="857"/>
      <c r="K1" s="857"/>
      <c r="L1" s="857"/>
      <c r="M1" s="857"/>
      <c r="N1" s="857"/>
      <c r="O1" s="857"/>
      <c r="P1" s="857"/>
      <c r="Q1" s="857"/>
      <c r="R1" s="857"/>
      <c r="S1" s="857"/>
      <c r="T1" s="857"/>
      <c r="U1" s="857"/>
      <c r="V1" s="857"/>
      <c r="W1" s="857"/>
      <c r="X1" s="857"/>
      <c r="Y1" s="857"/>
      <c r="Z1" s="857"/>
      <c r="AA1" s="857"/>
      <c r="AB1" s="857"/>
      <c r="AC1" s="857"/>
      <c r="AD1" s="857"/>
      <c r="AE1" s="857"/>
    </row>
    <row r="2" spans="1:34" s="84" customFormat="1" x14ac:dyDescent="0.3">
      <c r="A2" s="46"/>
      <c r="B2" s="84" t="s">
        <v>288</v>
      </c>
      <c r="C2" s="84" t="s">
        <v>287</v>
      </c>
      <c r="D2" s="84" t="s">
        <v>289</v>
      </c>
      <c r="E2" s="84">
        <v>1991</v>
      </c>
      <c r="F2" s="84">
        <v>1992</v>
      </c>
      <c r="G2" s="84">
        <v>1993</v>
      </c>
      <c r="H2" s="84">
        <v>1994</v>
      </c>
      <c r="I2" s="84">
        <v>1995</v>
      </c>
      <c r="J2" s="84">
        <v>1996</v>
      </c>
      <c r="K2" s="84">
        <v>1997</v>
      </c>
      <c r="L2" s="84">
        <v>1998</v>
      </c>
      <c r="M2" s="84">
        <v>1999</v>
      </c>
      <c r="N2" s="84">
        <v>2000</v>
      </c>
      <c r="O2" s="84">
        <v>2001</v>
      </c>
      <c r="P2" s="84">
        <v>2002</v>
      </c>
      <c r="Q2" s="84">
        <v>2003</v>
      </c>
      <c r="R2" s="84">
        <v>2004</v>
      </c>
      <c r="S2" s="84">
        <v>2005</v>
      </c>
      <c r="T2" s="84">
        <v>2006</v>
      </c>
      <c r="U2" s="84">
        <v>2007</v>
      </c>
      <c r="V2" s="84">
        <v>2008</v>
      </c>
      <c r="W2" s="84">
        <v>2009</v>
      </c>
      <c r="X2" s="84">
        <v>2010</v>
      </c>
      <c r="Y2" s="84">
        <v>2011</v>
      </c>
      <c r="Z2" s="84">
        <v>2012</v>
      </c>
      <c r="AA2" s="84">
        <v>2013</v>
      </c>
      <c r="AB2" s="84">
        <v>2014</v>
      </c>
      <c r="AC2" s="84">
        <v>2015</v>
      </c>
      <c r="AD2" s="84">
        <v>2016</v>
      </c>
      <c r="AE2" s="84">
        <v>2017</v>
      </c>
      <c r="AF2" s="84">
        <v>2018</v>
      </c>
      <c r="AG2" s="84">
        <v>2019</v>
      </c>
      <c r="AH2" s="84">
        <v>2020</v>
      </c>
    </row>
    <row r="3" spans="1:34" s="49" customFormat="1" x14ac:dyDescent="0.3">
      <c r="A3" s="47"/>
      <c r="B3" s="49" t="s">
        <v>323</v>
      </c>
      <c r="C3" s="49" t="s">
        <v>324</v>
      </c>
      <c r="D3" s="49" t="s">
        <v>325</v>
      </c>
      <c r="E3" s="49" t="s">
        <v>326</v>
      </c>
      <c r="F3" s="49" t="s">
        <v>327</v>
      </c>
      <c r="G3" s="49" t="s">
        <v>328</v>
      </c>
      <c r="H3" s="49" t="s">
        <v>329</v>
      </c>
      <c r="I3" s="49" t="s">
        <v>330</v>
      </c>
      <c r="J3" s="49" t="s">
        <v>331</v>
      </c>
      <c r="K3" s="49" t="s">
        <v>332</v>
      </c>
      <c r="L3" s="49" t="s">
        <v>333</v>
      </c>
      <c r="M3" s="49" t="s">
        <v>334</v>
      </c>
      <c r="N3" s="49" t="s">
        <v>335</v>
      </c>
      <c r="O3" s="49" t="s">
        <v>336</v>
      </c>
      <c r="P3" s="49" t="s">
        <v>337</v>
      </c>
      <c r="Q3" s="49" t="s">
        <v>338</v>
      </c>
      <c r="R3" s="49" t="s">
        <v>339</v>
      </c>
      <c r="S3" s="49" t="s">
        <v>340</v>
      </c>
      <c r="T3" s="49" t="s">
        <v>341</v>
      </c>
      <c r="U3" s="49" t="s">
        <v>342</v>
      </c>
      <c r="V3" s="49" t="s">
        <v>343</v>
      </c>
      <c r="W3" s="49" t="s">
        <v>344</v>
      </c>
      <c r="X3" s="49" t="s">
        <v>345</v>
      </c>
      <c r="Y3" s="49" t="s">
        <v>346</v>
      </c>
      <c r="Z3" s="49" t="s">
        <v>347</v>
      </c>
      <c r="AA3" s="49" t="s">
        <v>348</v>
      </c>
      <c r="AB3" s="49" t="s">
        <v>349</v>
      </c>
      <c r="AC3" s="49" t="s">
        <v>350</v>
      </c>
      <c r="AD3" s="49" t="s">
        <v>351</v>
      </c>
      <c r="AE3" s="49" t="s">
        <v>352</v>
      </c>
      <c r="AF3" s="49" t="s">
        <v>353</v>
      </c>
      <c r="AG3" s="49" t="s">
        <v>354</v>
      </c>
      <c r="AH3" s="49" t="s">
        <v>355</v>
      </c>
    </row>
    <row r="4" spans="1:34" x14ac:dyDescent="0.3">
      <c r="A4" s="48">
        <f ca="1">Exceedance!U4</f>
        <v>46143</v>
      </c>
      <c r="B4" s="1">
        <v>94.685950413223125</v>
      </c>
      <c r="C4" s="1">
        <v>33.685950413223139</v>
      </c>
      <c r="D4" s="1">
        <v>57.685950413223132</v>
      </c>
      <c r="E4">
        <v>48.079950413223131</v>
      </c>
      <c r="F4">
        <v>71.931950413223134</v>
      </c>
      <c r="G4">
        <v>65.562950413223135</v>
      </c>
      <c r="H4">
        <v>56.829950413223138</v>
      </c>
      <c r="I4">
        <v>72.028950413223143</v>
      </c>
      <c r="J4">
        <v>51.232950413223122</v>
      </c>
      <c r="K4">
        <v>55.414950413223139</v>
      </c>
      <c r="L4">
        <v>45.419950413223134</v>
      </c>
      <c r="M4">
        <v>69.487950413223132</v>
      </c>
      <c r="N4">
        <v>66.906950413223143</v>
      </c>
      <c r="O4">
        <v>75.258950413223133</v>
      </c>
      <c r="P4">
        <v>44.499950413223139</v>
      </c>
      <c r="Q4">
        <v>70.475950413223131</v>
      </c>
      <c r="R4">
        <v>55.298950413223132</v>
      </c>
      <c r="S4">
        <v>71.236950413223141</v>
      </c>
      <c r="T4">
        <v>54.95195041322313</v>
      </c>
      <c r="U4">
        <v>61.592950413223129</v>
      </c>
      <c r="V4">
        <v>58.961950413223128</v>
      </c>
      <c r="W4">
        <v>65.806950413223134</v>
      </c>
      <c r="X4">
        <v>52.000950413223137</v>
      </c>
      <c r="Y4">
        <v>50.534950413223129</v>
      </c>
      <c r="Z4">
        <v>54.897950413223121</v>
      </c>
      <c r="AA4">
        <v>60.528950413223129</v>
      </c>
      <c r="AB4">
        <v>66.697950413223126</v>
      </c>
      <c r="AC4">
        <v>56.452950413223128</v>
      </c>
      <c r="AD4">
        <v>59.853950413223131</v>
      </c>
      <c r="AE4">
        <v>52.56495041322313</v>
      </c>
      <c r="AF4">
        <v>59.337950413223133</v>
      </c>
      <c r="AG4">
        <v>43.185950413223125</v>
      </c>
      <c r="AH4">
        <v>56.421950413223129</v>
      </c>
    </row>
    <row r="5" spans="1:34" x14ac:dyDescent="0.3">
      <c r="A5" s="48">
        <f ca="1">Exceedance!U5</f>
        <v>46174</v>
      </c>
      <c r="B5" s="1">
        <v>80.876033057851217</v>
      </c>
      <c r="C5" s="1">
        <v>34.876033057851231</v>
      </c>
      <c r="D5" s="1">
        <v>52.876033057851231</v>
      </c>
      <c r="E5">
        <v>54.539033057851228</v>
      </c>
      <c r="F5">
        <v>69.107033057851226</v>
      </c>
      <c r="G5">
        <v>60.798033057851228</v>
      </c>
      <c r="H5">
        <v>43.230033057851223</v>
      </c>
      <c r="I5">
        <v>142.83203305785125</v>
      </c>
      <c r="J5">
        <v>34.597033057851228</v>
      </c>
      <c r="K5">
        <v>71.442033057851219</v>
      </c>
      <c r="L5">
        <v>41.819033057851229</v>
      </c>
      <c r="M5">
        <v>74.95703305785122</v>
      </c>
      <c r="N5">
        <v>44.423033057851221</v>
      </c>
      <c r="O5">
        <v>51.821033057851231</v>
      </c>
      <c r="P5">
        <v>35.064033057851226</v>
      </c>
      <c r="Q5">
        <v>59.070033057851219</v>
      </c>
      <c r="R5">
        <v>37.759033057851227</v>
      </c>
      <c r="S5">
        <v>48.504033057851238</v>
      </c>
      <c r="T5">
        <v>37.228033057851228</v>
      </c>
      <c r="U5">
        <v>48.772033057851232</v>
      </c>
      <c r="V5">
        <v>61.658033057851227</v>
      </c>
      <c r="W5">
        <v>46.728033057851228</v>
      </c>
      <c r="X5">
        <v>54.184033057851231</v>
      </c>
      <c r="Y5">
        <v>70.019033057851232</v>
      </c>
      <c r="Z5">
        <v>32.734033057851228</v>
      </c>
      <c r="AA5">
        <v>49.184033057851238</v>
      </c>
      <c r="AB5">
        <v>61.929033057851228</v>
      </c>
      <c r="AC5">
        <v>133.48203305785123</v>
      </c>
      <c r="AD5">
        <v>62.327033057851224</v>
      </c>
      <c r="AE5">
        <v>61.383033057851222</v>
      </c>
      <c r="AF5">
        <v>35.028033057851232</v>
      </c>
      <c r="AG5">
        <v>87.882033057851217</v>
      </c>
      <c r="AH5">
        <v>44.144033057851232</v>
      </c>
    </row>
    <row r="6" spans="1:34" x14ac:dyDescent="0.3">
      <c r="A6" s="48">
        <f ca="1">Exceedance!U6</f>
        <v>46204</v>
      </c>
      <c r="B6" s="1">
        <v>47.371900826446272</v>
      </c>
      <c r="C6" s="1">
        <v>24.371900826446268</v>
      </c>
      <c r="D6" s="1">
        <v>33.371900826446272</v>
      </c>
      <c r="E6">
        <v>36.784900826446268</v>
      </c>
      <c r="F6">
        <v>43.150900826446268</v>
      </c>
      <c r="G6">
        <v>36.172900826446266</v>
      </c>
      <c r="H6">
        <v>30.30390082644627</v>
      </c>
      <c r="I6">
        <v>81.839900826446268</v>
      </c>
      <c r="J6">
        <v>28.432900826446271</v>
      </c>
      <c r="K6">
        <v>39.475900826446271</v>
      </c>
      <c r="L6">
        <v>29.78090082644627</v>
      </c>
      <c r="M6">
        <v>46.171900826446269</v>
      </c>
      <c r="N6">
        <v>31.343900826446269</v>
      </c>
      <c r="O6">
        <v>33.833900826446268</v>
      </c>
      <c r="P6">
        <v>28.666900826446273</v>
      </c>
      <c r="Q6">
        <v>32.611900826446266</v>
      </c>
      <c r="R6">
        <v>30.30390082644627</v>
      </c>
      <c r="S6">
        <v>32.628900826446269</v>
      </c>
      <c r="T6">
        <v>32.932900826446271</v>
      </c>
      <c r="U6">
        <v>34.545900826446271</v>
      </c>
      <c r="V6">
        <v>36.02790082644627</v>
      </c>
      <c r="W6">
        <v>33.032900826446266</v>
      </c>
      <c r="X6">
        <v>33.08890082644627</v>
      </c>
      <c r="Y6">
        <v>38.364900826446267</v>
      </c>
      <c r="Z6">
        <v>28.053900826446267</v>
      </c>
      <c r="AA6">
        <v>36.227900826446266</v>
      </c>
      <c r="AB6">
        <v>35.814900826446269</v>
      </c>
      <c r="AC6">
        <v>62.44890082644627</v>
      </c>
      <c r="AD6">
        <v>37.022900826446268</v>
      </c>
      <c r="AE6">
        <v>37.966900826446278</v>
      </c>
      <c r="AF6">
        <v>28.791900826446273</v>
      </c>
      <c r="AG6">
        <v>45.321900826446267</v>
      </c>
      <c r="AH6">
        <v>31.762900826446273</v>
      </c>
    </row>
    <row r="7" spans="1:34" x14ac:dyDescent="0.3">
      <c r="A7" s="48">
        <f ca="1">Exceedance!U7</f>
        <v>46235</v>
      </c>
      <c r="B7" s="1">
        <v>45.297520661157009</v>
      </c>
      <c r="C7" s="1">
        <v>30.297520661157009</v>
      </c>
      <c r="D7" s="1">
        <v>34.297520661157009</v>
      </c>
      <c r="E7">
        <v>33.509520661157012</v>
      </c>
      <c r="F7">
        <v>44.230520661157009</v>
      </c>
      <c r="G7">
        <v>31.792520661157006</v>
      </c>
      <c r="H7">
        <v>29.44652066115701</v>
      </c>
      <c r="I7">
        <v>43.44652066115701</v>
      </c>
      <c r="J7">
        <v>26.424520661157011</v>
      </c>
      <c r="K7">
        <v>36.396520661157012</v>
      </c>
      <c r="L7">
        <v>28.959520661157011</v>
      </c>
      <c r="M7">
        <v>40.619520661157011</v>
      </c>
      <c r="N7">
        <v>34.789520661157006</v>
      </c>
      <c r="O7">
        <v>39.005520661157007</v>
      </c>
      <c r="P7">
        <v>27.322520661157011</v>
      </c>
      <c r="Q7">
        <v>33.848520661157011</v>
      </c>
      <c r="R7">
        <v>29.216520661157013</v>
      </c>
      <c r="S7">
        <v>33.623520661157009</v>
      </c>
      <c r="T7">
        <v>35.133520661157007</v>
      </c>
      <c r="U7">
        <v>35.113520661157018</v>
      </c>
      <c r="V7">
        <v>33.190520661157009</v>
      </c>
      <c r="W7">
        <v>29.89752066115701</v>
      </c>
      <c r="X7">
        <v>34.112520661157014</v>
      </c>
      <c r="Y7">
        <v>30.920520661157013</v>
      </c>
      <c r="Z7">
        <v>28.886520661157011</v>
      </c>
      <c r="AA7">
        <v>35.054520661157014</v>
      </c>
      <c r="AB7">
        <v>34.337520661157001</v>
      </c>
      <c r="AC7">
        <v>40.485520661157011</v>
      </c>
      <c r="AD7">
        <v>35.198520661157012</v>
      </c>
      <c r="AE7">
        <v>33.473520661157011</v>
      </c>
      <c r="AF7">
        <v>27.108520661157012</v>
      </c>
      <c r="AG7">
        <v>35.224520661157008</v>
      </c>
      <c r="AH7">
        <v>28.930520661157011</v>
      </c>
    </row>
    <row r="8" spans="1:34" x14ac:dyDescent="0.3">
      <c r="A8" s="48">
        <f ca="1">Exceedance!U8</f>
        <v>46266</v>
      </c>
      <c r="B8" s="1">
        <v>33.92561983471073</v>
      </c>
      <c r="C8" s="1">
        <v>26.92561983471073</v>
      </c>
      <c r="D8" s="1">
        <v>25.925619834710734</v>
      </c>
      <c r="E8">
        <v>24.55961983471073</v>
      </c>
      <c r="F8">
        <v>33.976619834710732</v>
      </c>
      <c r="G8">
        <v>27.382619834710738</v>
      </c>
      <c r="H8">
        <v>25.86661983471074</v>
      </c>
      <c r="I8">
        <v>31.751619834710734</v>
      </c>
      <c r="J8">
        <v>22.503619834710733</v>
      </c>
      <c r="K8">
        <v>30.206619834710736</v>
      </c>
      <c r="L8">
        <v>22.441619834710735</v>
      </c>
      <c r="M8">
        <v>29.254619834710731</v>
      </c>
      <c r="N8">
        <v>27.197619834710739</v>
      </c>
      <c r="O8">
        <v>25.48961983471073</v>
      </c>
      <c r="P8">
        <v>24.542619834710738</v>
      </c>
      <c r="Q8">
        <v>46.117619834710737</v>
      </c>
      <c r="R8">
        <v>26.939619834710733</v>
      </c>
      <c r="S8">
        <v>25.839619834710732</v>
      </c>
      <c r="T8">
        <v>27.597619834710731</v>
      </c>
      <c r="U8">
        <v>32.526619834710736</v>
      </c>
      <c r="V8">
        <v>24.383619834710732</v>
      </c>
      <c r="W8">
        <v>23.470619834710735</v>
      </c>
      <c r="X8">
        <v>23.343619834710729</v>
      </c>
      <c r="Y8">
        <v>23.593619834710736</v>
      </c>
      <c r="Z8">
        <v>23.600619834710734</v>
      </c>
      <c r="AA8">
        <v>47.738619834710725</v>
      </c>
      <c r="AB8">
        <v>34.994619834710733</v>
      </c>
      <c r="AC8">
        <v>31.68961983471074</v>
      </c>
      <c r="AD8">
        <v>25.937619834710734</v>
      </c>
      <c r="AE8">
        <v>24.081619834710732</v>
      </c>
      <c r="AF8">
        <v>21.854619834710736</v>
      </c>
      <c r="AG8">
        <v>24.414619834710738</v>
      </c>
      <c r="AH8">
        <v>27.856619834710735</v>
      </c>
    </row>
    <row r="9" spans="1:34" x14ac:dyDescent="0.3">
      <c r="A9" s="48">
        <f ca="1">Exceedance!U9</f>
        <v>46296</v>
      </c>
      <c r="B9" s="1">
        <v>39.148760330578511</v>
      </c>
      <c r="C9" s="1">
        <v>32.148760330578511</v>
      </c>
      <c r="D9" s="1">
        <v>27.148760330578511</v>
      </c>
      <c r="E9">
        <v>21.267760330578504</v>
      </c>
      <c r="F9">
        <v>25.285760330578505</v>
      </c>
      <c r="G9">
        <v>25.688760330578507</v>
      </c>
      <c r="H9">
        <v>28.262760330578512</v>
      </c>
      <c r="I9">
        <v>36.088895206625352</v>
      </c>
      <c r="J9">
        <v>27.471760330578508</v>
      </c>
      <c r="K9">
        <v>32.230760330578512</v>
      </c>
      <c r="L9">
        <v>28.012760330578512</v>
      </c>
      <c r="M9">
        <v>25.175760330578509</v>
      </c>
      <c r="N9">
        <v>23.617760330578509</v>
      </c>
      <c r="O9">
        <v>23.625760330578508</v>
      </c>
      <c r="P9">
        <v>28.706760330578508</v>
      </c>
      <c r="Q9">
        <v>28.516760330578506</v>
      </c>
      <c r="R9">
        <v>24.59776033057851</v>
      </c>
      <c r="S9">
        <v>34.473760330578507</v>
      </c>
      <c r="T9">
        <v>41.983760330578519</v>
      </c>
      <c r="U9">
        <v>31.164760330578506</v>
      </c>
      <c r="V9">
        <v>22.94676033057851</v>
      </c>
      <c r="W9">
        <v>23.907760330578508</v>
      </c>
      <c r="X9">
        <v>23.239760330578509</v>
      </c>
      <c r="Y9">
        <v>23.855760330578509</v>
      </c>
      <c r="Z9">
        <v>21.124760330578507</v>
      </c>
      <c r="AA9">
        <v>41.711760330578514</v>
      </c>
      <c r="AB9">
        <v>38.729760330578507</v>
      </c>
      <c r="AC9">
        <v>26.80176033057851</v>
      </c>
      <c r="AD9">
        <v>22.846760330578508</v>
      </c>
      <c r="AE9">
        <v>24.494760330578508</v>
      </c>
      <c r="AF9">
        <v>21.73476033057851</v>
      </c>
      <c r="AG9">
        <v>22.632760330578506</v>
      </c>
      <c r="AH9">
        <v>26.358760330578512</v>
      </c>
    </row>
    <row r="10" spans="1:34" x14ac:dyDescent="0.3">
      <c r="A10" s="48">
        <f ca="1">Exceedance!U10</f>
        <v>46327</v>
      </c>
      <c r="B10" s="1">
        <v>30.462809917355372</v>
      </c>
      <c r="C10" s="1">
        <v>29.462809917355369</v>
      </c>
      <c r="D10" s="1">
        <v>27.462809917355369</v>
      </c>
      <c r="E10">
        <v>19.50480991735537</v>
      </c>
      <c r="F10">
        <v>20.333809917355371</v>
      </c>
      <c r="G10">
        <v>20.68180991735537</v>
      </c>
      <c r="H10">
        <v>21.999809917355371</v>
      </c>
      <c r="I10">
        <v>28.043320000002023</v>
      </c>
      <c r="J10">
        <v>22.948809917355366</v>
      </c>
      <c r="K10">
        <v>24.166809917355373</v>
      </c>
      <c r="L10">
        <v>23.825809917355372</v>
      </c>
      <c r="M10">
        <v>20.004809917355367</v>
      </c>
      <c r="N10">
        <v>19.48980991735537</v>
      </c>
      <c r="O10">
        <v>22.310809917355371</v>
      </c>
      <c r="P10">
        <v>19.349809917355365</v>
      </c>
      <c r="Q10">
        <v>20.687809917355366</v>
      </c>
      <c r="R10">
        <v>21.324809917355367</v>
      </c>
      <c r="S10">
        <v>26.705809917355367</v>
      </c>
      <c r="T10">
        <v>30.752809917355371</v>
      </c>
      <c r="U10">
        <v>25.766809917355367</v>
      </c>
      <c r="V10">
        <v>19.050809917355366</v>
      </c>
      <c r="W10">
        <v>21.160809917355373</v>
      </c>
      <c r="X10">
        <v>22.156809917355371</v>
      </c>
      <c r="Y10">
        <v>19.445809917355369</v>
      </c>
      <c r="Z10">
        <v>16.863809917355368</v>
      </c>
      <c r="AA10">
        <v>27.207809917355366</v>
      </c>
      <c r="AB10">
        <v>24.730809917355366</v>
      </c>
      <c r="AC10">
        <v>23.724809917355373</v>
      </c>
      <c r="AD10">
        <v>18.437809917355366</v>
      </c>
      <c r="AE10">
        <v>20.055809917355369</v>
      </c>
      <c r="AF10">
        <v>19.068809917355367</v>
      </c>
      <c r="AG10">
        <v>19.12380991735537</v>
      </c>
      <c r="AH10">
        <v>26.984809917355367</v>
      </c>
    </row>
    <row r="11" spans="1:34" x14ac:dyDescent="0.3">
      <c r="A11" s="48">
        <f ca="1">Exceedance!U11</f>
        <v>46357</v>
      </c>
      <c r="B11" s="1">
        <v>25.611570247933884</v>
      </c>
      <c r="C11" s="1">
        <v>25.611570247933884</v>
      </c>
      <c r="D11" s="1">
        <v>26.611570247933884</v>
      </c>
      <c r="E11">
        <v>18.276570247933879</v>
      </c>
      <c r="F11">
        <v>18.824570247933885</v>
      </c>
      <c r="G11">
        <v>17.862570247933881</v>
      </c>
      <c r="H11">
        <v>18.460570247933884</v>
      </c>
      <c r="I11">
        <v>24.351570247933878</v>
      </c>
      <c r="J11">
        <v>19.270570247933883</v>
      </c>
      <c r="K11">
        <v>19.917570247933881</v>
      </c>
      <c r="L11">
        <v>22.222570247933884</v>
      </c>
      <c r="M11">
        <v>18.188570247933878</v>
      </c>
      <c r="N11">
        <v>17.688570247933878</v>
      </c>
      <c r="O11">
        <v>18.61757024793388</v>
      </c>
      <c r="P11">
        <v>17.42557024793388</v>
      </c>
      <c r="Q11">
        <v>19.266570247933885</v>
      </c>
      <c r="R11">
        <v>18.147570247933881</v>
      </c>
      <c r="S11">
        <v>20.363570247933879</v>
      </c>
      <c r="T11">
        <v>22.144570247933881</v>
      </c>
      <c r="U11">
        <v>19.607570247933879</v>
      </c>
      <c r="V11">
        <v>17.403570247933878</v>
      </c>
      <c r="W11">
        <v>17.936570247933876</v>
      </c>
      <c r="X11">
        <v>19.565570247933884</v>
      </c>
      <c r="Y11">
        <v>17.55957024793388</v>
      </c>
      <c r="Z11">
        <v>15.732570247933882</v>
      </c>
      <c r="AA11">
        <v>21.545570247933885</v>
      </c>
      <c r="AB11">
        <v>20.94857024793388</v>
      </c>
      <c r="AC11">
        <v>21.202570247933881</v>
      </c>
      <c r="AD11">
        <v>17.649570247933884</v>
      </c>
      <c r="AE11">
        <v>19.517570247933879</v>
      </c>
      <c r="AF11">
        <v>16.23057024793388</v>
      </c>
      <c r="AG11">
        <v>18.20457024793388</v>
      </c>
      <c r="AH11">
        <v>22.267570247933882</v>
      </c>
    </row>
    <row r="12" spans="1:34" x14ac:dyDescent="0.3">
      <c r="A12" s="48">
        <f ca="1">Exceedance!U12</f>
        <v>46388</v>
      </c>
      <c r="B12" s="1">
        <v>24.611570247933884</v>
      </c>
      <c r="C12" s="1">
        <v>24.611570247933884</v>
      </c>
      <c r="D12" s="1">
        <v>24.611570247933884</v>
      </c>
      <c r="E12">
        <v>16.911570247933881</v>
      </c>
      <c r="F12">
        <v>18.098570247933882</v>
      </c>
      <c r="G12">
        <v>16.883570247933879</v>
      </c>
      <c r="H12">
        <v>17.368570247933881</v>
      </c>
      <c r="I12">
        <v>21.375570247933879</v>
      </c>
      <c r="J12">
        <v>17.061570247933883</v>
      </c>
      <c r="K12">
        <v>18.484570247933885</v>
      </c>
      <c r="L12">
        <v>20.002570247933878</v>
      </c>
      <c r="M12">
        <v>19.060570247933878</v>
      </c>
      <c r="N12">
        <v>16.922570247933884</v>
      </c>
      <c r="O12">
        <v>16.792570247933881</v>
      </c>
      <c r="P12">
        <v>17.026570247933879</v>
      </c>
      <c r="Q12">
        <v>17.948570247933883</v>
      </c>
      <c r="R12">
        <v>18.150570247933885</v>
      </c>
      <c r="S12">
        <v>18.22757024793388</v>
      </c>
      <c r="T12">
        <v>19.526570247933879</v>
      </c>
      <c r="U12">
        <v>17.030570247933881</v>
      </c>
      <c r="V12">
        <v>16.540570247933879</v>
      </c>
      <c r="W12">
        <v>16.554570247933881</v>
      </c>
      <c r="X12">
        <v>18.68157024793388</v>
      </c>
      <c r="Y12">
        <v>17.38757024793388</v>
      </c>
      <c r="Z12">
        <v>15.027570247933879</v>
      </c>
      <c r="AA12">
        <v>19.375570247933879</v>
      </c>
      <c r="AB12">
        <v>19.01257024793388</v>
      </c>
      <c r="AC12">
        <v>20.089570247933878</v>
      </c>
      <c r="AD12">
        <v>16.842570247933882</v>
      </c>
      <c r="AE12">
        <v>17.60557024793388</v>
      </c>
      <c r="AF12">
        <v>15.40957024793388</v>
      </c>
      <c r="AG12">
        <v>17.23057024793388</v>
      </c>
      <c r="AH12">
        <v>18.664570247933881</v>
      </c>
    </row>
    <row r="13" spans="1:34" x14ac:dyDescent="0.3">
      <c r="A13" s="48">
        <f ca="1">Exceedance!U13</f>
        <v>46419</v>
      </c>
      <c r="B13" s="1">
        <v>23.165289256198346</v>
      </c>
      <c r="C13" s="1">
        <v>23.165289256198346</v>
      </c>
      <c r="D13" s="1">
        <v>23.165289256198346</v>
      </c>
      <c r="E13">
        <v>16.100289256198344</v>
      </c>
      <c r="F13">
        <v>16.959289256198346</v>
      </c>
      <c r="G13">
        <v>14.693289256198343</v>
      </c>
      <c r="H13">
        <v>20.086289256198345</v>
      </c>
      <c r="I13">
        <v>22.049289256198342</v>
      </c>
      <c r="J13">
        <v>14.491289256198344</v>
      </c>
      <c r="K13">
        <v>16.734289256198345</v>
      </c>
      <c r="L13">
        <v>19.875289256198343</v>
      </c>
      <c r="M13">
        <v>20.020289256198343</v>
      </c>
      <c r="N13">
        <v>16.737289256198341</v>
      </c>
      <c r="O13">
        <v>14.650289256198345</v>
      </c>
      <c r="P13">
        <v>19.195289256198343</v>
      </c>
      <c r="Q13">
        <v>15.831289256198346</v>
      </c>
      <c r="R13">
        <v>16.665289256198342</v>
      </c>
      <c r="S13">
        <v>15.375289256198345</v>
      </c>
      <c r="T13">
        <v>18.783289256198344</v>
      </c>
      <c r="U13">
        <v>14.331289256198342</v>
      </c>
      <c r="V13">
        <v>15.165289256198342</v>
      </c>
      <c r="W13">
        <v>14.176289256198343</v>
      </c>
      <c r="X13">
        <v>16.096289256198343</v>
      </c>
      <c r="Y13">
        <v>15.082289256198344</v>
      </c>
      <c r="Z13">
        <v>13.409289256198344</v>
      </c>
      <c r="AA13">
        <v>19.365289256198341</v>
      </c>
      <c r="AB13">
        <v>23.055289256198346</v>
      </c>
      <c r="AC13">
        <v>18.844289256198344</v>
      </c>
      <c r="AD13">
        <v>21.882289256198341</v>
      </c>
      <c r="AE13">
        <v>19.705289256198345</v>
      </c>
      <c r="AF13">
        <v>13.557289256198343</v>
      </c>
      <c r="AG13">
        <v>15.74528925619834</v>
      </c>
      <c r="AH13">
        <v>18.205289256198341</v>
      </c>
    </row>
    <row r="14" spans="1:34" x14ac:dyDescent="0.3">
      <c r="A14" s="48">
        <f ca="1">Exceedance!U14</f>
        <v>46447</v>
      </c>
      <c r="B14" s="1">
        <v>40.611570247933869</v>
      </c>
      <c r="C14" s="1">
        <v>35.611570247933876</v>
      </c>
      <c r="D14" s="1">
        <v>37.611570247933876</v>
      </c>
      <c r="E14">
        <v>27.330570247933881</v>
      </c>
      <c r="F14">
        <v>30.414570247933884</v>
      </c>
      <c r="G14">
        <v>30.023570247933883</v>
      </c>
      <c r="H14">
        <v>39.238570247933879</v>
      </c>
      <c r="I14">
        <v>31.500570247933883</v>
      </c>
      <c r="J14">
        <v>32.285570247933883</v>
      </c>
      <c r="K14">
        <v>30.830570247933885</v>
      </c>
      <c r="L14">
        <v>28.524570247933884</v>
      </c>
      <c r="M14">
        <v>25.23357024793388</v>
      </c>
      <c r="N14">
        <v>26.066570247933878</v>
      </c>
      <c r="O14">
        <v>19.307570247933878</v>
      </c>
      <c r="P14">
        <v>29.142570247933879</v>
      </c>
      <c r="Q14">
        <v>40.766570247933878</v>
      </c>
      <c r="R14">
        <v>22.360570247933882</v>
      </c>
      <c r="S14">
        <v>23.691570247933878</v>
      </c>
      <c r="T14">
        <v>42.772570247933878</v>
      </c>
      <c r="U14">
        <v>15.784570247933882</v>
      </c>
      <c r="V14">
        <v>30.89657024793388</v>
      </c>
      <c r="W14">
        <v>17.894570247933885</v>
      </c>
      <c r="X14">
        <v>27.629570247933884</v>
      </c>
      <c r="Y14">
        <v>28.486570247933884</v>
      </c>
      <c r="Z14">
        <v>20.564570247933879</v>
      </c>
      <c r="AA14">
        <v>26.232570247933879</v>
      </c>
      <c r="AB14">
        <v>39.465570247933876</v>
      </c>
      <c r="AC14">
        <v>32.862570247933881</v>
      </c>
      <c r="AD14">
        <v>50.37657024793387</v>
      </c>
      <c r="AE14">
        <v>21.800570247933884</v>
      </c>
      <c r="AF14">
        <v>19.070570247933883</v>
      </c>
      <c r="AG14">
        <v>26.77457024793388</v>
      </c>
      <c r="AH14">
        <v>24.668570247933882</v>
      </c>
    </row>
    <row r="15" spans="1:34" x14ac:dyDescent="0.3">
      <c r="A15" s="48">
        <f ca="1">Exceedance!U15</f>
        <v>46478</v>
      </c>
      <c r="B15" s="1">
        <v>87.625924958690661</v>
      </c>
      <c r="C15" s="1">
        <v>60.462809917355365</v>
      </c>
      <c r="D15" s="1">
        <v>73.462809917355372</v>
      </c>
      <c r="E15">
        <v>56.094809917355363</v>
      </c>
      <c r="F15">
        <v>60.798809917355364</v>
      </c>
      <c r="G15">
        <v>51.765809917355362</v>
      </c>
      <c r="H15">
        <v>47.107809917355368</v>
      </c>
      <c r="I15">
        <v>76.219279999997156</v>
      </c>
      <c r="J15">
        <v>60.585809917355363</v>
      </c>
      <c r="K15">
        <v>45.103809917355363</v>
      </c>
      <c r="L15">
        <v>37.817809917355362</v>
      </c>
      <c r="M15">
        <v>65.506809917355355</v>
      </c>
      <c r="N15">
        <v>49.708809917355367</v>
      </c>
      <c r="O15">
        <v>44.851809917355368</v>
      </c>
      <c r="P15">
        <v>47.601809917355361</v>
      </c>
      <c r="Q15">
        <v>80.261809917355379</v>
      </c>
      <c r="R15">
        <v>52.247809917355362</v>
      </c>
      <c r="S15">
        <v>67.873809917355359</v>
      </c>
      <c r="T15">
        <v>68.550809917355366</v>
      </c>
      <c r="U15">
        <v>44.145809917355372</v>
      </c>
      <c r="V15">
        <v>45.227809917355366</v>
      </c>
      <c r="W15">
        <v>40.317809917355362</v>
      </c>
      <c r="X15">
        <v>56.102809917355366</v>
      </c>
      <c r="Y15">
        <v>55.735809917355368</v>
      </c>
      <c r="Z15">
        <v>35.375809917355362</v>
      </c>
      <c r="AA15">
        <v>59.389809917355365</v>
      </c>
      <c r="AB15">
        <v>57.238809917355361</v>
      </c>
      <c r="AC15">
        <v>51.899809917355363</v>
      </c>
      <c r="AD15">
        <v>90.241809917355368</v>
      </c>
      <c r="AE15">
        <v>33.90080991735536</v>
      </c>
      <c r="AF15">
        <v>65.423809917355371</v>
      </c>
      <c r="AG15">
        <v>37.555809917355369</v>
      </c>
      <c r="AH15">
        <v>42.645809917355365</v>
      </c>
    </row>
    <row r="16" spans="1:34" x14ac:dyDescent="0.3">
      <c r="A16" s="48">
        <f ca="1">Exceedance!U16</f>
        <v>46508</v>
      </c>
      <c r="B16" s="1">
        <v>231.7355200000045</v>
      </c>
      <c r="C16" s="1">
        <v>143.68595041322314</v>
      </c>
      <c r="D16" s="1">
        <v>185.68595041322314</v>
      </c>
      <c r="E16">
        <v>165.24095041322315</v>
      </c>
      <c r="F16">
        <v>227.83595041322315</v>
      </c>
      <c r="G16">
        <v>149.87195041322315</v>
      </c>
      <c r="H16">
        <v>188.55895041322319</v>
      </c>
      <c r="I16">
        <v>283.35752000000457</v>
      </c>
      <c r="J16">
        <v>234.86495041322314</v>
      </c>
      <c r="K16">
        <v>140.42795041322313</v>
      </c>
      <c r="L16">
        <v>151.81295041322312</v>
      </c>
      <c r="M16">
        <v>185.61995041322317</v>
      </c>
      <c r="N16">
        <v>201.34095041322314</v>
      </c>
      <c r="O16">
        <v>74.815950413223135</v>
      </c>
      <c r="P16">
        <v>140.33795041322313</v>
      </c>
      <c r="Q16">
        <v>188.20095041322315</v>
      </c>
      <c r="R16">
        <v>215.75695041322317</v>
      </c>
      <c r="S16">
        <v>180.76595041322315</v>
      </c>
      <c r="T16">
        <v>181.64795041322313</v>
      </c>
      <c r="U16">
        <v>204.00395041322315</v>
      </c>
      <c r="V16">
        <v>216.70495041322314</v>
      </c>
      <c r="W16">
        <v>87.17295041322312</v>
      </c>
      <c r="X16">
        <v>113.36295041322312</v>
      </c>
      <c r="Y16">
        <v>103.62695041322314</v>
      </c>
      <c r="Z16">
        <v>88.882950413223142</v>
      </c>
      <c r="AA16">
        <v>197.44695041322316</v>
      </c>
      <c r="AB16">
        <v>121.72995041322315</v>
      </c>
      <c r="AC16">
        <v>138.25495041322313</v>
      </c>
      <c r="AD16">
        <v>193.01795041322313</v>
      </c>
      <c r="AE16">
        <v>114.45795041322313</v>
      </c>
      <c r="AF16">
        <v>158.33595041322312</v>
      </c>
      <c r="AG16">
        <v>133.62095041322311</v>
      </c>
      <c r="AH16">
        <v>102.00195041322313</v>
      </c>
    </row>
    <row r="17" spans="1:34" x14ac:dyDescent="0.3">
      <c r="A17" s="48">
        <f ca="1">Exceedance!U17</f>
        <v>46539</v>
      </c>
      <c r="B17" s="1">
        <v>311.79598000000288</v>
      </c>
      <c r="C17" s="1">
        <v>151.87603305785123</v>
      </c>
      <c r="D17" s="1">
        <v>225.87603305785123</v>
      </c>
      <c r="E17">
        <v>137.87303305785119</v>
      </c>
      <c r="F17">
        <v>356.08466462811964</v>
      </c>
      <c r="G17">
        <v>171.60903305785126</v>
      </c>
      <c r="H17">
        <v>476.65666462811953</v>
      </c>
      <c r="I17">
        <v>260.84698000000282</v>
      </c>
      <c r="J17">
        <v>396.16003305785125</v>
      </c>
      <c r="K17">
        <v>173.10203305785123</v>
      </c>
      <c r="L17">
        <v>259.54103305785122</v>
      </c>
      <c r="M17">
        <v>125.23903305785123</v>
      </c>
      <c r="N17">
        <v>165.86803305785122</v>
      </c>
      <c r="O17">
        <v>55.121033057851228</v>
      </c>
      <c r="P17">
        <v>187.72003305785125</v>
      </c>
      <c r="Q17">
        <v>121.60403305785124</v>
      </c>
      <c r="R17">
        <v>247.26903305785123</v>
      </c>
      <c r="S17">
        <v>150.78603305785123</v>
      </c>
      <c r="T17">
        <v>143.95903305785123</v>
      </c>
      <c r="U17">
        <v>390.45203305785128</v>
      </c>
      <c r="V17">
        <v>209.70803305785122</v>
      </c>
      <c r="W17">
        <v>213.80703305785121</v>
      </c>
      <c r="X17">
        <v>341.60903305785126</v>
      </c>
      <c r="Y17">
        <v>48.496033057851236</v>
      </c>
      <c r="Z17">
        <v>129.45103305785122</v>
      </c>
      <c r="AA17">
        <v>282.37103305785126</v>
      </c>
      <c r="AB17">
        <v>288.08403305785129</v>
      </c>
      <c r="AC17">
        <v>244.85503305785119</v>
      </c>
      <c r="AD17">
        <v>328.22503305785125</v>
      </c>
      <c r="AE17">
        <v>64.100033057851221</v>
      </c>
      <c r="AF17">
        <v>339.77603305785118</v>
      </c>
      <c r="AG17">
        <v>154.52403305785123</v>
      </c>
      <c r="AH17">
        <v>223.21103305785124</v>
      </c>
    </row>
    <row r="18" spans="1:34" x14ac:dyDescent="0.3">
      <c r="A18" s="48">
        <f ca="1">Exceedance!U18</f>
        <v>46569</v>
      </c>
      <c r="B18" s="1">
        <v>142.96204999999676</v>
      </c>
      <c r="C18" s="1">
        <v>59.371900826446279</v>
      </c>
      <c r="D18" s="1">
        <v>86.37190082644625</v>
      </c>
      <c r="E18">
        <v>63.784900826446268</v>
      </c>
      <c r="F18">
        <v>183.10204999999672</v>
      </c>
      <c r="G18">
        <v>59.987900826446278</v>
      </c>
      <c r="H18">
        <v>427.71804999999677</v>
      </c>
      <c r="I18">
        <v>104.24804999999674</v>
      </c>
      <c r="J18">
        <v>161.4466815702651</v>
      </c>
      <c r="K18">
        <v>92.140900826446256</v>
      </c>
      <c r="L18">
        <v>190.39890082644627</v>
      </c>
      <c r="M18">
        <v>50.921900826446269</v>
      </c>
      <c r="N18">
        <v>60.404900826446266</v>
      </c>
      <c r="O18">
        <v>31.532900826446269</v>
      </c>
      <c r="P18">
        <v>59.048900826446264</v>
      </c>
      <c r="Q18">
        <v>56.602900826446266</v>
      </c>
      <c r="R18">
        <v>108.27190082644626</v>
      </c>
      <c r="S18">
        <v>68.676900826446271</v>
      </c>
      <c r="T18">
        <v>64.382900826446274</v>
      </c>
      <c r="U18">
        <v>200.19568157026509</v>
      </c>
      <c r="V18">
        <v>118.32090082644626</v>
      </c>
      <c r="W18">
        <v>66.918900826446276</v>
      </c>
      <c r="X18">
        <v>208.88368157026508</v>
      </c>
      <c r="Y18">
        <v>31.575900826446269</v>
      </c>
      <c r="Z18">
        <v>57.141900826446268</v>
      </c>
      <c r="AA18">
        <v>95.656900826446261</v>
      </c>
      <c r="AB18">
        <v>110.59790082644628</v>
      </c>
      <c r="AC18">
        <v>87.683900826446276</v>
      </c>
      <c r="AD18">
        <v>120.37790082644626</v>
      </c>
      <c r="AE18">
        <v>35.059900826446267</v>
      </c>
      <c r="AF18">
        <v>231.28590082644627</v>
      </c>
      <c r="AG18">
        <v>57.199900826446267</v>
      </c>
      <c r="AH18">
        <v>109.42690082644626</v>
      </c>
    </row>
    <row r="19" spans="1:34" x14ac:dyDescent="0.3">
      <c r="A19" s="48">
        <f ca="1">Exceedance!U19</f>
        <v>46600</v>
      </c>
      <c r="B19" s="1">
        <v>81.284350000001481</v>
      </c>
      <c r="C19" s="1">
        <v>47.297520661157002</v>
      </c>
      <c r="D19" s="1">
        <v>59.297520661157016</v>
      </c>
      <c r="E19">
        <v>54.576520661157012</v>
      </c>
      <c r="F19">
        <v>79.375350000001475</v>
      </c>
      <c r="G19">
        <v>43.090520661157008</v>
      </c>
      <c r="H19">
        <v>136.26835000000153</v>
      </c>
      <c r="I19">
        <v>61.065350000001494</v>
      </c>
      <c r="J19">
        <v>89.775350000001509</v>
      </c>
      <c r="K19">
        <v>50.544520661157001</v>
      </c>
      <c r="L19">
        <v>85.290520661157004</v>
      </c>
      <c r="M19">
        <v>46.535520661157008</v>
      </c>
      <c r="N19">
        <v>55.21152066115701</v>
      </c>
      <c r="O19">
        <v>27.062520661157013</v>
      </c>
      <c r="P19">
        <v>47.187520661157009</v>
      </c>
      <c r="Q19">
        <v>42.012520661157005</v>
      </c>
      <c r="R19">
        <v>59.52552066115701</v>
      </c>
      <c r="S19">
        <v>51.189520661157012</v>
      </c>
      <c r="T19">
        <v>49.351520661157011</v>
      </c>
      <c r="U19">
        <v>87.595350000001517</v>
      </c>
      <c r="V19">
        <v>53.119520661157011</v>
      </c>
      <c r="W19">
        <v>49.443520661157017</v>
      </c>
      <c r="X19">
        <v>80.521350000001519</v>
      </c>
      <c r="Y19">
        <v>31.567520661157012</v>
      </c>
      <c r="Z19">
        <v>43.362520661157014</v>
      </c>
      <c r="AA19">
        <v>59.566130743820295</v>
      </c>
      <c r="AB19">
        <v>54.832520661157005</v>
      </c>
      <c r="AC19">
        <v>55.174520661157011</v>
      </c>
      <c r="AD19">
        <v>68.236130743820311</v>
      </c>
      <c r="AE19">
        <v>30.26652066115701</v>
      </c>
      <c r="AF19">
        <v>88.884130743820307</v>
      </c>
      <c r="AG19">
        <v>40.463520661157013</v>
      </c>
      <c r="AH19">
        <v>56.489520661157009</v>
      </c>
    </row>
    <row r="20" spans="1:34" x14ac:dyDescent="0.3">
      <c r="A20" s="48">
        <f ca="1">Exceedance!U20</f>
        <v>46631</v>
      </c>
      <c r="B20" s="1">
        <v>55.63831999999794</v>
      </c>
      <c r="C20" s="1">
        <v>30.92561983471073</v>
      </c>
      <c r="D20" s="1">
        <v>47.347930082661215</v>
      </c>
      <c r="E20">
        <v>38.68661983471074</v>
      </c>
      <c r="F20">
        <v>61.90231999999795</v>
      </c>
      <c r="G20">
        <v>33.227619834710737</v>
      </c>
      <c r="H20">
        <v>76.277319999997957</v>
      </c>
      <c r="I20">
        <v>49.655319999997936</v>
      </c>
      <c r="J20">
        <v>66.498319999997946</v>
      </c>
      <c r="K20">
        <v>32.298619834710728</v>
      </c>
      <c r="L20">
        <v>47.509930082661228</v>
      </c>
      <c r="M20">
        <v>33.949619834710738</v>
      </c>
      <c r="N20">
        <v>32.630619834710735</v>
      </c>
      <c r="O20">
        <v>24.060619834710732</v>
      </c>
      <c r="P20">
        <v>55.927619834710733</v>
      </c>
      <c r="Q20">
        <v>35.923619834710728</v>
      </c>
      <c r="R20">
        <v>38.92261983471073</v>
      </c>
      <c r="S20">
        <v>36.730619834710744</v>
      </c>
      <c r="T20">
        <v>40.917619834710734</v>
      </c>
      <c r="U20">
        <v>57.131319999997949</v>
      </c>
      <c r="V20">
        <v>38.081930082661231</v>
      </c>
      <c r="W20">
        <v>29.146619834710734</v>
      </c>
      <c r="X20">
        <v>53.054319999997936</v>
      </c>
      <c r="Y20">
        <v>24.283619834710734</v>
      </c>
      <c r="Z20">
        <v>54.347619834710734</v>
      </c>
      <c r="AA20">
        <v>64.543319999997948</v>
      </c>
      <c r="AB20">
        <v>42.835930082661235</v>
      </c>
      <c r="AC20">
        <v>39.809930082661232</v>
      </c>
      <c r="AD20">
        <v>51.337319999997945</v>
      </c>
      <c r="AE20">
        <v>22.947619834710732</v>
      </c>
      <c r="AF20">
        <v>56.705319999997933</v>
      </c>
      <c r="AG20">
        <v>35.024619834710734</v>
      </c>
      <c r="AH20">
        <v>35.004619834710738</v>
      </c>
    </row>
    <row r="21" spans="1:34" x14ac:dyDescent="0.3">
      <c r="A21" s="48">
        <f ca="1">Exceedance!U21</f>
        <v>46661</v>
      </c>
      <c r="B21" s="1">
        <v>42.410179999997283</v>
      </c>
      <c r="C21" s="1">
        <v>31.148760330578508</v>
      </c>
      <c r="D21" s="1">
        <v>38.410179999997268</v>
      </c>
      <c r="E21">
        <v>28.068760330578506</v>
      </c>
      <c r="F21">
        <v>45.665179999997257</v>
      </c>
      <c r="G21">
        <v>35.574760330578499</v>
      </c>
      <c r="H21">
        <v>60.184179999997269</v>
      </c>
      <c r="I21">
        <v>44.448179999997279</v>
      </c>
      <c r="J21">
        <v>55.277179999997273</v>
      </c>
      <c r="K21">
        <v>37.647760330578507</v>
      </c>
      <c r="L21">
        <v>37.936179999997258</v>
      </c>
      <c r="M21">
        <v>28.258760330578507</v>
      </c>
      <c r="N21">
        <v>29.20276033057851</v>
      </c>
      <c r="O21">
        <v>28.244760330578508</v>
      </c>
      <c r="P21">
        <v>33.976760330578507</v>
      </c>
      <c r="Q21">
        <v>31.030760330578506</v>
      </c>
      <c r="R21">
        <v>47.283760330578517</v>
      </c>
      <c r="S21">
        <v>53.184760330578506</v>
      </c>
      <c r="T21">
        <v>38.668760330578507</v>
      </c>
      <c r="U21">
        <v>41.117179999997255</v>
      </c>
      <c r="V21">
        <v>36.661179999997259</v>
      </c>
      <c r="W21">
        <v>27.89176033057851</v>
      </c>
      <c r="X21">
        <v>39.674179999997257</v>
      </c>
      <c r="Y21">
        <v>21.322760330578504</v>
      </c>
      <c r="Z21">
        <v>46.241760330578501</v>
      </c>
      <c r="AA21">
        <v>59.820179999997258</v>
      </c>
      <c r="AB21">
        <v>33.179179999997274</v>
      </c>
      <c r="AC21">
        <v>31.251179999997259</v>
      </c>
      <c r="AD21">
        <v>40.428179999997255</v>
      </c>
      <c r="AE21">
        <v>22.73176033057851</v>
      </c>
      <c r="AF21">
        <v>38.59117999999728</v>
      </c>
      <c r="AG21">
        <v>32.065760330578506</v>
      </c>
      <c r="AH21">
        <v>28.022760330578507</v>
      </c>
    </row>
    <row r="22" spans="1:34" x14ac:dyDescent="0.3">
      <c r="A22" s="48">
        <f ca="1">Exceedance!U22</f>
        <v>46692</v>
      </c>
      <c r="B22" s="1">
        <v>35.358320000002017</v>
      </c>
      <c r="C22" s="1">
        <v>28.462809917355372</v>
      </c>
      <c r="D22" s="1">
        <v>33.358320000002024</v>
      </c>
      <c r="E22">
        <v>23.070809917355369</v>
      </c>
      <c r="F22">
        <v>37.331320000002009</v>
      </c>
      <c r="G22">
        <v>27.247809917355369</v>
      </c>
      <c r="H22">
        <v>44.988320000002005</v>
      </c>
      <c r="I22">
        <v>38.068320000002011</v>
      </c>
      <c r="J22">
        <v>42.332320000002007</v>
      </c>
      <c r="K22">
        <v>30.863809917355372</v>
      </c>
      <c r="L22">
        <v>30.51532000000201</v>
      </c>
      <c r="M22">
        <v>24.054809917355371</v>
      </c>
      <c r="N22">
        <v>27.083809917355367</v>
      </c>
      <c r="O22">
        <v>18.688809917355368</v>
      </c>
      <c r="P22">
        <v>24.916809917355373</v>
      </c>
      <c r="Q22">
        <v>27.238809917355368</v>
      </c>
      <c r="R22">
        <v>35.407809917355372</v>
      </c>
      <c r="S22">
        <v>39.459049917371267</v>
      </c>
      <c r="T22">
        <v>31.407809917355372</v>
      </c>
      <c r="U22">
        <v>35.276320000002023</v>
      </c>
      <c r="V22">
        <v>32.657320000002024</v>
      </c>
      <c r="W22">
        <v>26.413809917355373</v>
      </c>
      <c r="X22">
        <v>33.05532000000202</v>
      </c>
      <c r="Y22">
        <v>16.956809917355368</v>
      </c>
      <c r="Z22">
        <v>30.005809917355371</v>
      </c>
      <c r="AA22">
        <v>38.571320000002025</v>
      </c>
      <c r="AB22">
        <v>30.066320000002008</v>
      </c>
      <c r="AC22">
        <v>27.181320000002014</v>
      </c>
      <c r="AD22">
        <v>34.482320000002012</v>
      </c>
      <c r="AE22">
        <v>19.846809917355369</v>
      </c>
      <c r="AF22">
        <v>33.587320000002009</v>
      </c>
      <c r="AG22">
        <v>31.712809917355369</v>
      </c>
      <c r="AH22">
        <v>25.46980991735537</v>
      </c>
    </row>
    <row r="23" spans="1:34" x14ac:dyDescent="0.3">
      <c r="A23" s="48">
        <f ca="1">Exceedance!U23</f>
        <v>46722</v>
      </c>
      <c r="B23" s="1">
        <v>26.611570247933884</v>
      </c>
      <c r="C23" s="1">
        <v>26.611570247933884</v>
      </c>
      <c r="D23" s="1">
        <v>26.611570247933884</v>
      </c>
      <c r="E23">
        <v>21.147570247933885</v>
      </c>
      <c r="F23">
        <v>29.53</v>
      </c>
      <c r="G23">
        <v>22.918570247933882</v>
      </c>
      <c r="H23">
        <v>38.673000000000002</v>
      </c>
      <c r="I23">
        <v>29.541</v>
      </c>
      <c r="J23">
        <v>31.724</v>
      </c>
      <c r="K23">
        <v>28.199570247933885</v>
      </c>
      <c r="L23">
        <v>24.744</v>
      </c>
      <c r="M23">
        <v>21.582570247933884</v>
      </c>
      <c r="N23">
        <v>22.586570247933885</v>
      </c>
      <c r="O23">
        <v>16.727570247933883</v>
      </c>
      <c r="P23">
        <v>22.944570247933882</v>
      </c>
      <c r="Q23">
        <v>23.108570247933883</v>
      </c>
      <c r="R23">
        <v>27.147570247933881</v>
      </c>
      <c r="S23">
        <v>27.440999999999999</v>
      </c>
      <c r="T23">
        <v>23.588570247933884</v>
      </c>
      <c r="U23">
        <v>28.956</v>
      </c>
      <c r="V23">
        <v>24.632570247933884</v>
      </c>
      <c r="W23">
        <v>22.900570247933878</v>
      </c>
      <c r="X23">
        <v>26.715999999999983</v>
      </c>
      <c r="Y23">
        <v>15.782570247933881</v>
      </c>
      <c r="Z23">
        <v>23.53857024793388</v>
      </c>
      <c r="AA23">
        <v>28.879000000000001</v>
      </c>
      <c r="AB23">
        <v>24.772570247933881</v>
      </c>
      <c r="AC23">
        <v>23.366570247933883</v>
      </c>
      <c r="AD23">
        <v>29.672999999999998</v>
      </c>
      <c r="AE23">
        <v>16.825570247933879</v>
      </c>
      <c r="AF23">
        <v>28.582999999999998</v>
      </c>
      <c r="AG23">
        <v>26.087570247933883</v>
      </c>
      <c r="AH23">
        <v>23.319570247933878</v>
      </c>
    </row>
    <row r="24" spans="1:34" x14ac:dyDescent="0.3">
      <c r="A24" s="48">
        <f ca="1">Exceedance!U24</f>
        <v>46753</v>
      </c>
      <c r="B24" s="1">
        <v>24.611570247933884</v>
      </c>
      <c r="C24" s="1">
        <v>24.611570247933884</v>
      </c>
      <c r="D24" s="1">
        <v>24.611570247933884</v>
      </c>
      <c r="E24">
        <v>20.15257024793388</v>
      </c>
      <c r="F24">
        <v>26.841000000000001</v>
      </c>
      <c r="G24">
        <v>21.267570247933879</v>
      </c>
      <c r="H24">
        <v>32.887</v>
      </c>
      <c r="I24">
        <v>25.324000000000005</v>
      </c>
      <c r="J24">
        <v>28.074999999999999</v>
      </c>
      <c r="K24">
        <v>25.139570247933882</v>
      </c>
      <c r="L24">
        <v>24.686570247933879</v>
      </c>
      <c r="M24">
        <v>20.388570247933881</v>
      </c>
      <c r="N24">
        <v>20.243570247933881</v>
      </c>
      <c r="O24">
        <v>16.356570247933881</v>
      </c>
      <c r="P24">
        <v>21.179570247933881</v>
      </c>
      <c r="Q24">
        <v>22.54157024793388</v>
      </c>
      <c r="R24">
        <v>24.069570247933878</v>
      </c>
      <c r="S24">
        <v>23.77157024793388</v>
      </c>
      <c r="T24">
        <v>20.27757024793388</v>
      </c>
      <c r="U24">
        <v>26.403999999999996</v>
      </c>
      <c r="V24">
        <v>22.390570247933884</v>
      </c>
      <c r="W24">
        <v>21.575570247933879</v>
      </c>
      <c r="X24">
        <v>25.2</v>
      </c>
      <c r="Y24">
        <v>15.045570247933879</v>
      </c>
      <c r="Z24">
        <v>21.125570247933879</v>
      </c>
      <c r="AA24">
        <v>25.273999999999997</v>
      </c>
      <c r="AB24">
        <v>23.223570247933882</v>
      </c>
      <c r="AC24">
        <v>21.93157024793388</v>
      </c>
      <c r="AD24">
        <v>25.712999999999997</v>
      </c>
      <c r="AE24">
        <v>15.896570247933882</v>
      </c>
      <c r="AF24">
        <v>26.03</v>
      </c>
      <c r="AG24">
        <v>21.936570247933883</v>
      </c>
      <c r="AH24">
        <v>21.45457024793388</v>
      </c>
    </row>
    <row r="25" spans="1:34" x14ac:dyDescent="0.3">
      <c r="A25" s="48">
        <f ca="1">Exceedance!U25</f>
        <v>46784</v>
      </c>
      <c r="B25" s="1">
        <v>23.551439504132102</v>
      </c>
      <c r="C25" s="1">
        <v>23.314049586776857</v>
      </c>
      <c r="D25" s="1">
        <v>23.551439504132102</v>
      </c>
      <c r="E25">
        <v>19.286049586776855</v>
      </c>
      <c r="F25">
        <v>24.082579999999865</v>
      </c>
      <c r="G25">
        <v>24.32804958677686</v>
      </c>
      <c r="H25">
        <v>33.324579999999855</v>
      </c>
      <c r="I25">
        <v>22.247579999999861</v>
      </c>
      <c r="J25">
        <v>25.680579999999861</v>
      </c>
      <c r="K25">
        <v>24.964049586776856</v>
      </c>
      <c r="L25">
        <v>25.724009752065971</v>
      </c>
      <c r="M25">
        <v>20.289049586776855</v>
      </c>
      <c r="N25">
        <v>18.075049586776856</v>
      </c>
      <c r="O25">
        <v>17.757176859504131</v>
      </c>
      <c r="P25">
        <v>19.189049586776857</v>
      </c>
      <c r="Q25">
        <v>20.973049586776856</v>
      </c>
      <c r="R25">
        <v>20.780049586776855</v>
      </c>
      <c r="S25">
        <v>22.985049586776857</v>
      </c>
      <c r="T25">
        <v>17.494049586776853</v>
      </c>
      <c r="U25">
        <v>24.766579999999859</v>
      </c>
      <c r="V25">
        <v>19.541049586776854</v>
      </c>
      <c r="W25">
        <v>19.089049586776856</v>
      </c>
      <c r="X25">
        <v>22.546579999999864</v>
      </c>
      <c r="Y25">
        <v>13.865049586776857</v>
      </c>
      <c r="Z25">
        <v>21.755049586776856</v>
      </c>
      <c r="AA25">
        <v>30.518579999999865</v>
      </c>
      <c r="AB25">
        <v>22.290049586776856</v>
      </c>
      <c r="AC25">
        <v>27.234049586776859</v>
      </c>
      <c r="AD25">
        <v>27.839579999999859</v>
      </c>
      <c r="AE25">
        <v>14.410049586776855</v>
      </c>
      <c r="AF25">
        <v>24.115579999999859</v>
      </c>
      <c r="AG25">
        <v>21.648049586776857</v>
      </c>
      <c r="AH25">
        <v>20.605049586776854</v>
      </c>
    </row>
    <row r="26" spans="1:34" x14ac:dyDescent="0.3">
      <c r="A26" s="48">
        <f ca="1">Exceedance!U26</f>
        <v>46813</v>
      </c>
      <c r="B26" s="1">
        <v>40.289169999997398</v>
      </c>
      <c r="C26" s="1">
        <v>37.611570247933876</v>
      </c>
      <c r="D26" s="1">
        <v>40.289169999997398</v>
      </c>
      <c r="E26">
        <v>33.252570247933882</v>
      </c>
      <c r="F26">
        <v>42.187169999997401</v>
      </c>
      <c r="G26">
        <v>42.677570247933879</v>
      </c>
      <c r="H26">
        <v>43.040169999997396</v>
      </c>
      <c r="I26">
        <v>44.5411699999974</v>
      </c>
      <c r="J26">
        <v>42.799169999997403</v>
      </c>
      <c r="K26">
        <v>34.031570247933878</v>
      </c>
      <c r="L26">
        <v>31.976169999997413</v>
      </c>
      <c r="M26">
        <v>29.402570247933884</v>
      </c>
      <c r="N26">
        <v>22.488570247933882</v>
      </c>
      <c r="O26">
        <v>27.122533884297514</v>
      </c>
      <c r="P26">
        <v>44.18457024793387</v>
      </c>
      <c r="Q26">
        <v>26.103570247933881</v>
      </c>
      <c r="R26">
        <v>28.817570247933883</v>
      </c>
      <c r="S26">
        <v>53.114130165286504</v>
      </c>
      <c r="T26">
        <v>18.476570247933878</v>
      </c>
      <c r="U26">
        <v>43.250169999997397</v>
      </c>
      <c r="V26">
        <v>23.34255991735262</v>
      </c>
      <c r="W26">
        <v>30.228570247933881</v>
      </c>
      <c r="X26">
        <v>39.351169999997403</v>
      </c>
      <c r="Y26">
        <v>21.00657024793388</v>
      </c>
      <c r="Z26">
        <v>27.716570247933884</v>
      </c>
      <c r="AA26">
        <v>52.647169999997395</v>
      </c>
      <c r="AB26">
        <v>36.256559917352639</v>
      </c>
      <c r="AC26">
        <v>58.142559917352621</v>
      </c>
      <c r="AD26">
        <v>30.617169999997397</v>
      </c>
      <c r="AE26">
        <v>19.866570247933879</v>
      </c>
      <c r="AF26">
        <v>36.583169999997395</v>
      </c>
      <c r="AG26">
        <v>27.539570247933884</v>
      </c>
      <c r="AH26">
        <v>32.350570247933881</v>
      </c>
    </row>
    <row r="27" spans="1:34" x14ac:dyDescent="0.3">
      <c r="A27" s="48">
        <f ca="1">Exceedance!U27</f>
        <v>46844</v>
      </c>
      <c r="B27" s="1">
        <v>78.751529999999917</v>
      </c>
      <c r="C27" s="1">
        <v>73.462809917355372</v>
      </c>
      <c r="D27" s="1">
        <v>78.751529999999917</v>
      </c>
      <c r="E27">
        <v>64.798809917355371</v>
      </c>
      <c r="F27">
        <v>73.715529999999916</v>
      </c>
      <c r="G27">
        <v>54.816809917355371</v>
      </c>
      <c r="H27">
        <v>95.391529999999918</v>
      </c>
      <c r="I27">
        <v>77.481529999999907</v>
      </c>
      <c r="J27">
        <v>60.55952999999991</v>
      </c>
      <c r="K27">
        <v>45.720809917355361</v>
      </c>
      <c r="L27">
        <v>84.176529999999886</v>
      </c>
      <c r="M27">
        <v>57.136809917355372</v>
      </c>
      <c r="N27">
        <v>50.413809917355366</v>
      </c>
      <c r="O27">
        <v>46.07835537190082</v>
      </c>
      <c r="P27">
        <v>87.554809917355385</v>
      </c>
      <c r="Q27">
        <v>59.400809917355375</v>
      </c>
      <c r="R27">
        <v>82.898809917355365</v>
      </c>
      <c r="S27">
        <v>88.230529999999902</v>
      </c>
      <c r="T27">
        <v>46.726809917355368</v>
      </c>
      <c r="U27">
        <v>64.549529999999905</v>
      </c>
      <c r="V27">
        <v>51.352529999999909</v>
      </c>
      <c r="W27">
        <v>59.60080991735537</v>
      </c>
      <c r="X27">
        <v>81.075529999999901</v>
      </c>
      <c r="Y27">
        <v>34.079355371900817</v>
      </c>
      <c r="Z27">
        <v>63.963809917355363</v>
      </c>
      <c r="AA27">
        <v>75.799529999999905</v>
      </c>
      <c r="AB27">
        <v>58.397529999999897</v>
      </c>
      <c r="AC27">
        <v>105.25552999999991</v>
      </c>
      <c r="AD27">
        <v>47.680529999999905</v>
      </c>
      <c r="AE27">
        <v>69.649809917355384</v>
      </c>
      <c r="AF27">
        <v>50.037529999999904</v>
      </c>
      <c r="AG27">
        <v>45.889809917355365</v>
      </c>
      <c r="AH27">
        <v>67.665809917355361</v>
      </c>
    </row>
    <row r="28" spans="1:34" x14ac:dyDescent="0.3">
      <c r="A28" s="48">
        <f ca="1">Exceedance!U28</f>
        <v>46874</v>
      </c>
      <c r="B28" s="1">
        <v>188.73552000000453</v>
      </c>
      <c r="C28" s="1">
        <v>185.68595041322314</v>
      </c>
      <c r="D28" s="1">
        <v>188.73552000000453</v>
      </c>
      <c r="E28">
        <v>251.38495041322312</v>
      </c>
      <c r="F28">
        <v>198.23252000000454</v>
      </c>
      <c r="G28">
        <v>213.31695041322314</v>
      </c>
      <c r="H28">
        <v>340.75052000000454</v>
      </c>
      <c r="I28">
        <v>300.41252000000458</v>
      </c>
      <c r="J28">
        <v>177.51052000000453</v>
      </c>
      <c r="K28">
        <v>184.51295041322311</v>
      </c>
      <c r="L28">
        <v>224.25052000000454</v>
      </c>
      <c r="M28">
        <v>221.17295041322316</v>
      </c>
      <c r="N28">
        <v>83.772950413223143</v>
      </c>
      <c r="O28">
        <v>150.76995041322314</v>
      </c>
      <c r="P28">
        <v>201.22695041322314</v>
      </c>
      <c r="Q28">
        <v>241.89995041322311</v>
      </c>
      <c r="R28">
        <v>206.83395041322316</v>
      </c>
      <c r="S28">
        <v>201.95352000000452</v>
      </c>
      <c r="T28">
        <v>213.79495041322315</v>
      </c>
      <c r="U28">
        <v>285.07452000000455</v>
      </c>
      <c r="V28">
        <v>110.00195041322313</v>
      </c>
      <c r="W28">
        <v>129.85695041322313</v>
      </c>
      <c r="X28">
        <v>124.88452000000453</v>
      </c>
      <c r="Y28">
        <v>91.624950413223118</v>
      </c>
      <c r="Z28">
        <v>216.32095041322319</v>
      </c>
      <c r="AA28">
        <v>146.18695041322312</v>
      </c>
      <c r="AB28">
        <v>147.4179504132232</v>
      </c>
      <c r="AC28">
        <v>232.67152000000453</v>
      </c>
      <c r="AD28">
        <v>145.79452000000452</v>
      </c>
      <c r="AE28">
        <v>157.54895041322314</v>
      </c>
      <c r="AF28">
        <v>164.64252000000451</v>
      </c>
      <c r="AG28">
        <v>117.77095041322312</v>
      </c>
      <c r="AH28">
        <v>191.20646975208371</v>
      </c>
    </row>
    <row r="29" spans="1:34" x14ac:dyDescent="0.3">
      <c r="A29" s="48">
        <f ca="1">Exceedance!U29</f>
        <v>46905</v>
      </c>
      <c r="B29" s="1">
        <v>227.79598000000288</v>
      </c>
      <c r="C29" s="1">
        <v>225.87603305785123</v>
      </c>
      <c r="D29" s="1">
        <v>227.79598000000288</v>
      </c>
      <c r="E29">
        <v>366.10549933886341</v>
      </c>
      <c r="F29">
        <v>184.61698000000283</v>
      </c>
      <c r="G29">
        <v>545.3084993388635</v>
      </c>
      <c r="H29">
        <v>282.06498000000283</v>
      </c>
      <c r="I29">
        <v>453.22998000000291</v>
      </c>
      <c r="J29">
        <v>184.40203305785121</v>
      </c>
      <c r="K29">
        <v>283.99103305785127</v>
      </c>
      <c r="L29">
        <v>135.60703305785123</v>
      </c>
      <c r="M29">
        <v>166.9830330578512</v>
      </c>
      <c r="N29">
        <v>55.554033057851228</v>
      </c>
      <c r="O29">
        <v>179.60303305785121</v>
      </c>
      <c r="P29">
        <v>127.58803305785122</v>
      </c>
      <c r="Q29">
        <v>253.27403305785117</v>
      </c>
      <c r="R29">
        <v>155.80003305785121</v>
      </c>
      <c r="S29">
        <v>146.67103305785122</v>
      </c>
      <c r="T29">
        <v>429.7244993388635</v>
      </c>
      <c r="U29">
        <v>228.80398000000284</v>
      </c>
      <c r="V29">
        <v>225.71103305785121</v>
      </c>
      <c r="W29">
        <v>376.9814993388635</v>
      </c>
      <c r="X29">
        <v>55.094033057851227</v>
      </c>
      <c r="Y29">
        <v>130.10903305785124</v>
      </c>
      <c r="Z29">
        <v>281.61303305785117</v>
      </c>
      <c r="AA29">
        <v>315.29654958678424</v>
      </c>
      <c r="AB29">
        <v>252.94803305785126</v>
      </c>
      <c r="AC29">
        <v>355.90498000000287</v>
      </c>
      <c r="AD29">
        <v>68.154033057851208</v>
      </c>
      <c r="AE29">
        <v>354.89503305785126</v>
      </c>
      <c r="AF29">
        <v>167.76703305785122</v>
      </c>
      <c r="AG29">
        <v>233.96303305785119</v>
      </c>
      <c r="AH29">
        <v>142.00403305785122</v>
      </c>
    </row>
    <row r="30" spans="1:34" x14ac:dyDescent="0.3">
      <c r="A30" s="48">
        <f ca="1">Exceedance!U30</f>
        <v>46935</v>
      </c>
      <c r="B30" s="1">
        <v>88.962049999996708</v>
      </c>
      <c r="C30" s="1">
        <v>86.37190082644625</v>
      </c>
      <c r="D30" s="1">
        <v>88.962049999996708</v>
      </c>
      <c r="E30">
        <v>178.19004999999672</v>
      </c>
      <c r="F30">
        <v>66.300049999996745</v>
      </c>
      <c r="G30">
        <v>421.34004999999672</v>
      </c>
      <c r="H30">
        <v>111.17604999999676</v>
      </c>
      <c r="I30">
        <v>164.44104999999672</v>
      </c>
      <c r="J30">
        <v>95.068900826446281</v>
      </c>
      <c r="K30">
        <v>207.18351628100899</v>
      </c>
      <c r="L30">
        <v>54.042900826446271</v>
      </c>
      <c r="M30">
        <v>61.456900826446265</v>
      </c>
      <c r="N30">
        <v>32.809900826446274</v>
      </c>
      <c r="O30">
        <v>58.400900826446268</v>
      </c>
      <c r="P30">
        <v>59.053900826446267</v>
      </c>
      <c r="Q30">
        <v>106.88790082644626</v>
      </c>
      <c r="R30">
        <v>71.880900826446279</v>
      </c>
      <c r="S30">
        <v>65.491900826446269</v>
      </c>
      <c r="T30">
        <v>207.49504999999675</v>
      </c>
      <c r="U30">
        <v>129.20404999999676</v>
      </c>
      <c r="V30">
        <v>68.597900826446278</v>
      </c>
      <c r="W30">
        <v>218.13004999999674</v>
      </c>
      <c r="X30">
        <v>35.63790082644627</v>
      </c>
      <c r="Y30">
        <v>56.821900826446274</v>
      </c>
      <c r="Z30">
        <v>94.727900826446245</v>
      </c>
      <c r="AA30">
        <v>116.46304999999674</v>
      </c>
      <c r="AB30">
        <v>89.995566528929743</v>
      </c>
      <c r="AC30">
        <v>127.87104999999676</v>
      </c>
      <c r="AD30">
        <v>38.721900826446273</v>
      </c>
      <c r="AE30">
        <v>225.30251628100899</v>
      </c>
      <c r="AF30">
        <v>61.481900826446271</v>
      </c>
      <c r="AG30">
        <v>108.83590082644628</v>
      </c>
      <c r="AH30">
        <v>65.533900826446271</v>
      </c>
    </row>
    <row r="31" spans="1:34" x14ac:dyDescent="0.3">
      <c r="A31" s="48">
        <f ca="1">Exceedance!U31</f>
        <v>46966</v>
      </c>
      <c r="B31" s="1">
        <v>67.284350000001496</v>
      </c>
      <c r="C31" s="1">
        <v>64.626965454564186</v>
      </c>
      <c r="D31" s="1">
        <v>67.284350000001496</v>
      </c>
      <c r="E31">
        <v>79.417350000001477</v>
      </c>
      <c r="F31">
        <v>54.353350000001477</v>
      </c>
      <c r="G31">
        <v>133.65235000000152</v>
      </c>
      <c r="H31">
        <v>65.455350000001502</v>
      </c>
      <c r="I31">
        <v>91.380350000001471</v>
      </c>
      <c r="J31">
        <v>58.00044611570361</v>
      </c>
      <c r="K31">
        <v>96.990350000001484</v>
      </c>
      <c r="L31">
        <v>48.919520661157009</v>
      </c>
      <c r="M31">
        <v>56.215520661157001</v>
      </c>
      <c r="N31">
        <v>28.80752066115701</v>
      </c>
      <c r="O31">
        <v>46.530520661157013</v>
      </c>
      <c r="P31">
        <v>43.180520661157004</v>
      </c>
      <c r="Q31">
        <v>60.308520661157011</v>
      </c>
      <c r="R31">
        <v>55.743965454564204</v>
      </c>
      <c r="S31">
        <v>50.082520661157012</v>
      </c>
      <c r="T31">
        <v>88.735350000001489</v>
      </c>
      <c r="U31">
        <v>64.931350000001501</v>
      </c>
      <c r="V31">
        <v>58.252015702485004</v>
      </c>
      <c r="W31">
        <v>80.082350000001512</v>
      </c>
      <c r="X31">
        <v>34.857520661157011</v>
      </c>
      <c r="Y31">
        <v>42.637520661157012</v>
      </c>
      <c r="Z31">
        <v>58.255965454564183</v>
      </c>
      <c r="AA31">
        <v>64.772350000001481</v>
      </c>
      <c r="AB31">
        <v>64.277350000001505</v>
      </c>
      <c r="AC31">
        <v>73.922350000001487</v>
      </c>
      <c r="AD31">
        <v>32.808520661157004</v>
      </c>
      <c r="AE31">
        <v>91.344350000001498</v>
      </c>
      <c r="AF31">
        <v>46.040446115703588</v>
      </c>
      <c r="AG31">
        <v>59.855965454564199</v>
      </c>
      <c r="AH31">
        <v>56.359520661157006</v>
      </c>
    </row>
    <row r="32" spans="1:34" x14ac:dyDescent="0.3">
      <c r="A32" s="48">
        <f ca="1">Exceedance!U32</f>
        <v>46997</v>
      </c>
      <c r="B32" s="1">
        <v>49.638319999997947</v>
      </c>
      <c r="C32" s="1">
        <v>49.638319999997947</v>
      </c>
      <c r="D32" s="1">
        <v>49.638319999997947</v>
      </c>
      <c r="E32">
        <v>62.084319999997938</v>
      </c>
      <c r="F32">
        <v>48.274319999997928</v>
      </c>
      <c r="G32">
        <v>77.882319999997961</v>
      </c>
      <c r="H32">
        <v>53.385319999997925</v>
      </c>
      <c r="I32">
        <v>68.790319999997962</v>
      </c>
      <c r="J32">
        <v>46.27031999999793</v>
      </c>
      <c r="K32">
        <v>60.156319999997947</v>
      </c>
      <c r="L32">
        <v>39.739245454544537</v>
      </c>
      <c r="M32">
        <v>33.206619834710736</v>
      </c>
      <c r="N32">
        <v>25.718619834710729</v>
      </c>
      <c r="O32">
        <v>55.520619834710729</v>
      </c>
      <c r="P32">
        <v>36.927619834710725</v>
      </c>
      <c r="Q32">
        <v>40.320619834710733</v>
      </c>
      <c r="R32">
        <v>50.939319999997963</v>
      </c>
      <c r="S32">
        <v>50.522245454544517</v>
      </c>
      <c r="T32">
        <v>57.915319999997948</v>
      </c>
      <c r="U32">
        <v>50.328319999997937</v>
      </c>
      <c r="V32">
        <v>42.056319999997946</v>
      </c>
      <c r="W32">
        <v>53.443319999997946</v>
      </c>
      <c r="X32">
        <v>27.147619834710735</v>
      </c>
      <c r="Y32">
        <v>54.881619834710733</v>
      </c>
      <c r="Z32">
        <v>66.190319999997939</v>
      </c>
      <c r="AA32">
        <v>52.566319999997951</v>
      </c>
      <c r="AB32">
        <v>48.45031999999793</v>
      </c>
      <c r="AC32">
        <v>52.777319999997943</v>
      </c>
      <c r="AD32">
        <v>25.571619834710731</v>
      </c>
      <c r="AE32">
        <v>56.23431999999795</v>
      </c>
      <c r="AF32">
        <v>50.904319999997945</v>
      </c>
      <c r="AG32">
        <v>47.151319999997945</v>
      </c>
      <c r="AH32">
        <v>48.850245454544542</v>
      </c>
    </row>
    <row r="33" spans="1:34" x14ac:dyDescent="0.3">
      <c r="A33" s="48">
        <f ca="1">Exceedance!U33</f>
        <v>47027</v>
      </c>
      <c r="B33" s="1">
        <v>42.410179999997261</v>
      </c>
      <c r="C33" s="1">
        <v>33.410179999997254</v>
      </c>
      <c r="D33" s="1">
        <v>38.410179999997254</v>
      </c>
      <c r="E33">
        <v>46.204179999997272</v>
      </c>
      <c r="F33">
        <v>42.334179999997275</v>
      </c>
      <c r="G33">
        <v>59.358179999997262</v>
      </c>
      <c r="H33">
        <v>48.131179999997258</v>
      </c>
      <c r="I33">
        <v>57.143179999997258</v>
      </c>
      <c r="J33">
        <v>43.474179999997276</v>
      </c>
      <c r="K33">
        <v>39.18217999999726</v>
      </c>
      <c r="L33">
        <v>31.099179999997272</v>
      </c>
      <c r="M33">
        <v>30.09776033057851</v>
      </c>
      <c r="N33">
        <v>29.22876033057851</v>
      </c>
      <c r="O33">
        <v>33.250760330578508</v>
      </c>
      <c r="P33">
        <v>31.914760330578513</v>
      </c>
      <c r="Q33">
        <v>47.645760330578511</v>
      </c>
      <c r="R33">
        <v>59.448179999997258</v>
      </c>
      <c r="S33">
        <v>41.787179999997257</v>
      </c>
      <c r="T33">
        <v>41.857179999997257</v>
      </c>
      <c r="U33">
        <v>39.730179999997254</v>
      </c>
      <c r="V33">
        <v>31.046179999997257</v>
      </c>
      <c r="W33">
        <v>40.349179999997254</v>
      </c>
      <c r="X33">
        <v>23.928760330578509</v>
      </c>
      <c r="Y33">
        <v>44.927760330578508</v>
      </c>
      <c r="Z33">
        <v>58.942179999997272</v>
      </c>
      <c r="AA33">
        <v>35.189179999997265</v>
      </c>
      <c r="AB33">
        <v>32.089179999997278</v>
      </c>
      <c r="AC33">
        <v>41.632179999997255</v>
      </c>
      <c r="AD33">
        <v>25.40076033057851</v>
      </c>
      <c r="AE33">
        <v>38.49017999999726</v>
      </c>
      <c r="AF33">
        <v>37.712179999997275</v>
      </c>
      <c r="AG33">
        <v>30.073179999997258</v>
      </c>
      <c r="AH33">
        <v>30.126179999997259</v>
      </c>
    </row>
    <row r="34" spans="1:34" x14ac:dyDescent="0.3">
      <c r="A34" s="48">
        <f ca="1">Exceedance!U34</f>
        <v>47058</v>
      </c>
      <c r="B34" s="1">
        <v>35.358320000002017</v>
      </c>
      <c r="C34" s="1">
        <v>31.358320000002028</v>
      </c>
      <c r="D34" s="1">
        <v>33.358320000002024</v>
      </c>
      <c r="E34">
        <v>37.467320000002033</v>
      </c>
      <c r="F34">
        <v>33.112320000002022</v>
      </c>
      <c r="G34">
        <v>45.462320000002009</v>
      </c>
      <c r="H34">
        <v>41.325320000002009</v>
      </c>
      <c r="I34">
        <v>43.866320000002005</v>
      </c>
      <c r="J34">
        <v>35.83732000000203</v>
      </c>
      <c r="K34">
        <v>31.653320000002026</v>
      </c>
      <c r="L34">
        <v>27.417320000002007</v>
      </c>
      <c r="M34">
        <v>27.481809917355367</v>
      </c>
      <c r="N34">
        <v>19.504809917355367</v>
      </c>
      <c r="O34">
        <v>24.494809917355369</v>
      </c>
      <c r="P34">
        <v>27.94380991735537</v>
      </c>
      <c r="Q34">
        <v>38.431884628115149</v>
      </c>
      <c r="R34">
        <v>42.616320000002013</v>
      </c>
      <c r="S34">
        <v>34.327320000002011</v>
      </c>
      <c r="T34">
        <v>35.827320000002011</v>
      </c>
      <c r="U34">
        <v>35.343320000002024</v>
      </c>
      <c r="V34">
        <v>30.896320000002021</v>
      </c>
      <c r="W34">
        <v>33.386320000002023</v>
      </c>
      <c r="X34">
        <v>19.142809917355372</v>
      </c>
      <c r="Y34">
        <v>29.264809917355368</v>
      </c>
      <c r="Z34">
        <v>38.286320000002021</v>
      </c>
      <c r="AA34">
        <v>31.600320000002025</v>
      </c>
      <c r="AB34">
        <v>27.816320000002012</v>
      </c>
      <c r="AC34">
        <v>35.648320000002009</v>
      </c>
      <c r="AD34">
        <v>22.036809917355367</v>
      </c>
      <c r="AE34">
        <v>33.326320000002021</v>
      </c>
      <c r="AF34">
        <v>38.655320000002021</v>
      </c>
      <c r="AG34">
        <v>28.422320000002028</v>
      </c>
      <c r="AH34">
        <v>25.937320000002011</v>
      </c>
    </row>
    <row r="35" spans="1:34" x14ac:dyDescent="0.3">
      <c r="A35" s="48">
        <f ca="1">Exceedance!U35</f>
        <v>47088</v>
      </c>
      <c r="B35" s="1">
        <v>26.611570247933884</v>
      </c>
      <c r="C35" s="1">
        <v>26.611570247933884</v>
      </c>
      <c r="D35" s="1">
        <v>26.611570247933884</v>
      </c>
      <c r="E35">
        <v>29.824999999999999</v>
      </c>
      <c r="F35">
        <v>25.483000000000001</v>
      </c>
      <c r="G35">
        <v>39.161999999999992</v>
      </c>
      <c r="H35">
        <v>32.423000000000002</v>
      </c>
      <c r="I35">
        <v>33.341999999999999</v>
      </c>
      <c r="J35">
        <v>30.306999999999999</v>
      </c>
      <c r="K35">
        <v>25.879000000000001</v>
      </c>
      <c r="L35">
        <v>22.798570247933881</v>
      </c>
      <c r="M35">
        <v>23.080570247933881</v>
      </c>
      <c r="N35">
        <v>17.537570247933878</v>
      </c>
      <c r="O35">
        <v>22.574570247933881</v>
      </c>
      <c r="P35">
        <v>23.745570247933884</v>
      </c>
      <c r="Q35">
        <v>27.58557024793388</v>
      </c>
      <c r="R35">
        <v>28.353000000000002</v>
      </c>
      <c r="S35">
        <v>23.964570247933885</v>
      </c>
      <c r="T35">
        <v>29.491000000000003</v>
      </c>
      <c r="U35">
        <v>26.992999999999999</v>
      </c>
      <c r="V35">
        <v>24.07357024793388</v>
      </c>
      <c r="W35">
        <v>27.098999999999979</v>
      </c>
      <c r="X35">
        <v>17.839570247933878</v>
      </c>
      <c r="Y35">
        <v>23.103570247933881</v>
      </c>
      <c r="Z35">
        <v>28.994</v>
      </c>
      <c r="AA35">
        <v>25.868570247933885</v>
      </c>
      <c r="AB35">
        <v>23.846570247933879</v>
      </c>
      <c r="AC35">
        <v>30.513999999999999</v>
      </c>
      <c r="AD35">
        <v>18.848570247933878</v>
      </c>
      <c r="AE35">
        <v>28.372</v>
      </c>
      <c r="AF35">
        <v>28.798999999999999</v>
      </c>
      <c r="AG35">
        <v>23.726570247933882</v>
      </c>
      <c r="AH35">
        <v>21.85257024793388</v>
      </c>
    </row>
    <row r="36" spans="1:34" x14ac:dyDescent="0.3">
      <c r="A36" s="48">
        <f ca="1">Exceedance!U36</f>
        <v>47119</v>
      </c>
      <c r="B36" s="1">
        <v>24.611570247933884</v>
      </c>
      <c r="C36" s="1">
        <v>24.611570247933884</v>
      </c>
      <c r="D36" s="1">
        <v>24.611570247933884</v>
      </c>
      <c r="E36">
        <v>27.119</v>
      </c>
      <c r="F36">
        <v>23.278570247933882</v>
      </c>
      <c r="G36">
        <v>33.406999999999996</v>
      </c>
      <c r="H36">
        <v>27.858000000000001</v>
      </c>
      <c r="I36">
        <v>29.645000000000007</v>
      </c>
      <c r="J36">
        <v>26.87357024793388</v>
      </c>
      <c r="K36">
        <v>25.748000000000001</v>
      </c>
      <c r="L36">
        <v>21.493570247933885</v>
      </c>
      <c r="M36">
        <v>20.747570247933883</v>
      </c>
      <c r="N36">
        <v>17.32657024793388</v>
      </c>
      <c r="O36">
        <v>20.863570247933879</v>
      </c>
      <c r="P36">
        <v>23.11457024793388</v>
      </c>
      <c r="Q36">
        <v>24.56757024793388</v>
      </c>
      <c r="R36">
        <v>24.594570247933884</v>
      </c>
      <c r="S36">
        <v>20.745570247933884</v>
      </c>
      <c r="T36">
        <v>26.893999999999998</v>
      </c>
      <c r="U36">
        <v>24.109570247933885</v>
      </c>
      <c r="V36">
        <v>22.566570247933878</v>
      </c>
      <c r="W36">
        <v>25.558000000000003</v>
      </c>
      <c r="X36">
        <v>16.92257024793388</v>
      </c>
      <c r="Y36">
        <v>20.687570247933881</v>
      </c>
      <c r="Z36">
        <v>25.521000000000001</v>
      </c>
      <c r="AA36">
        <v>24.225570247933884</v>
      </c>
      <c r="AB36">
        <v>22.365570247933881</v>
      </c>
      <c r="AC36">
        <v>26.638000000000002</v>
      </c>
      <c r="AD36">
        <v>17.726570247933878</v>
      </c>
      <c r="AE36">
        <v>25.863</v>
      </c>
      <c r="AF36">
        <v>23.73357024793388</v>
      </c>
      <c r="AG36">
        <v>21.940570247933884</v>
      </c>
      <c r="AH36">
        <v>20.810570247933878</v>
      </c>
    </row>
    <row r="37" spans="1:34" x14ac:dyDescent="0.3">
      <c r="A37" s="48">
        <f ca="1">Exceedance!U37</f>
        <v>47150</v>
      </c>
      <c r="B37" s="1">
        <v>23.551439504132102</v>
      </c>
      <c r="C37" s="1">
        <v>23.551439504132102</v>
      </c>
      <c r="D37" s="1">
        <v>23.551439504132102</v>
      </c>
      <c r="E37">
        <v>23.553579999999869</v>
      </c>
      <c r="F37">
        <v>25.660009752065985</v>
      </c>
      <c r="G37">
        <v>32.791579999999868</v>
      </c>
      <c r="H37">
        <v>23.613579999999867</v>
      </c>
      <c r="I37">
        <v>26.186579999999868</v>
      </c>
      <c r="J37">
        <v>25.643289256198347</v>
      </c>
      <c r="K37">
        <v>25.937579999999866</v>
      </c>
      <c r="L37">
        <v>20.461289256198341</v>
      </c>
      <c r="M37">
        <v>17.887289256198343</v>
      </c>
      <c r="N37">
        <v>19.121289256198342</v>
      </c>
      <c r="O37">
        <v>18.300289256198344</v>
      </c>
      <c r="P37">
        <v>20.698289256198343</v>
      </c>
      <c r="Q37">
        <v>20.527289256198348</v>
      </c>
      <c r="R37">
        <v>23.022289256198345</v>
      </c>
      <c r="S37">
        <v>17.309289256198344</v>
      </c>
      <c r="T37">
        <v>24.168579999999864</v>
      </c>
      <c r="U37">
        <v>20.722009752065983</v>
      </c>
      <c r="V37">
        <v>19.339289256198342</v>
      </c>
      <c r="W37">
        <v>22.113579999999867</v>
      </c>
      <c r="X37">
        <v>14.956289256198346</v>
      </c>
      <c r="Y37">
        <v>20.794289256198343</v>
      </c>
      <c r="Z37">
        <v>29.828579999999864</v>
      </c>
      <c r="AA37">
        <v>22.429289256198341</v>
      </c>
      <c r="AB37">
        <v>26.561289256198339</v>
      </c>
      <c r="AC37">
        <v>27.809579999999865</v>
      </c>
      <c r="AD37">
        <v>15.441289256198342</v>
      </c>
      <c r="AE37">
        <v>23.213579999999862</v>
      </c>
      <c r="AF37">
        <v>22.376289256198344</v>
      </c>
      <c r="AG37">
        <v>20.293289256198346</v>
      </c>
      <c r="AH37">
        <v>19.192289256198343</v>
      </c>
    </row>
    <row r="38" spans="1:34" x14ac:dyDescent="0.3">
      <c r="A38" s="48">
        <f ca="1">Exceedance!U38</f>
        <v>47178</v>
      </c>
      <c r="B38" s="1">
        <v>40.289169999997398</v>
      </c>
      <c r="C38" s="1">
        <v>40.289169999997398</v>
      </c>
      <c r="D38" s="1">
        <v>40.289169999997398</v>
      </c>
      <c r="E38">
        <v>42.496169999997399</v>
      </c>
      <c r="F38">
        <v>47.83816999999739</v>
      </c>
      <c r="G38">
        <v>43.565169999997387</v>
      </c>
      <c r="H38">
        <v>46.149169999997397</v>
      </c>
      <c r="I38">
        <v>44.477169999997393</v>
      </c>
      <c r="J38">
        <v>37.886890495865046</v>
      </c>
      <c r="K38">
        <v>33.043169999997396</v>
      </c>
      <c r="L38">
        <v>30.063570247933878</v>
      </c>
      <c r="M38">
        <v>23.015570247933884</v>
      </c>
      <c r="N38">
        <v>29.371570247933878</v>
      </c>
      <c r="O38">
        <v>43.677570247933879</v>
      </c>
      <c r="P38">
        <v>26.487570247933885</v>
      </c>
      <c r="Q38">
        <v>29.677320247931149</v>
      </c>
      <c r="R38">
        <v>54.752890495865046</v>
      </c>
      <c r="S38">
        <v>18.933570247933883</v>
      </c>
      <c r="T38">
        <v>43.495169999997387</v>
      </c>
      <c r="U38">
        <v>26.23016999999739</v>
      </c>
      <c r="V38">
        <v>31.533320247931147</v>
      </c>
      <c r="W38">
        <v>39.757169999997387</v>
      </c>
      <c r="X38">
        <v>22.150570247933878</v>
      </c>
      <c r="Y38">
        <v>27.460570247933884</v>
      </c>
      <c r="Z38">
        <v>52.774169999997383</v>
      </c>
      <c r="AA38">
        <v>38.573320247931143</v>
      </c>
      <c r="AB38">
        <v>57.435320247931152</v>
      </c>
      <c r="AC38">
        <v>31.523169999997396</v>
      </c>
      <c r="AD38">
        <v>21.513570247933881</v>
      </c>
      <c r="AE38">
        <v>36.519169999997395</v>
      </c>
      <c r="AF38">
        <v>30.284890495865039</v>
      </c>
      <c r="AG38">
        <v>33.354320247931156</v>
      </c>
      <c r="AH38">
        <v>33.830570247933885</v>
      </c>
    </row>
    <row r="39" spans="1:34" x14ac:dyDescent="0.3">
      <c r="A39" s="48">
        <f ca="1">Exceedance!U39</f>
        <v>47209</v>
      </c>
      <c r="B39" s="1">
        <v>78.751529999999917</v>
      </c>
      <c r="C39" s="1">
        <v>78.751529999999917</v>
      </c>
      <c r="D39" s="1">
        <v>78.751529999999917</v>
      </c>
      <c r="E39">
        <v>74.167529999999914</v>
      </c>
      <c r="F39">
        <v>60.521529999999892</v>
      </c>
      <c r="G39">
        <v>96.083529999999882</v>
      </c>
      <c r="H39">
        <v>78.885529999999918</v>
      </c>
      <c r="I39">
        <v>62.679529999999914</v>
      </c>
      <c r="J39">
        <v>50.964529999999904</v>
      </c>
      <c r="K39">
        <v>85.529529999999909</v>
      </c>
      <c r="L39">
        <v>58.62527999999719</v>
      </c>
      <c r="M39">
        <v>51.149809917355363</v>
      </c>
      <c r="N39">
        <v>48.732809917355368</v>
      </c>
      <c r="O39">
        <v>86.600809917355363</v>
      </c>
      <c r="P39">
        <v>58.564809917355362</v>
      </c>
      <c r="Q39">
        <v>89.450529999999915</v>
      </c>
      <c r="R39">
        <v>89.719529999999907</v>
      </c>
      <c r="S39">
        <v>47.440809917355367</v>
      </c>
      <c r="T39">
        <v>62.094529999999907</v>
      </c>
      <c r="U39">
        <v>54.509529999999906</v>
      </c>
      <c r="V39">
        <v>64.170529999999886</v>
      </c>
      <c r="W39">
        <v>81.688529999999915</v>
      </c>
      <c r="X39">
        <v>36.760809917355374</v>
      </c>
      <c r="Y39">
        <v>63.484809917355363</v>
      </c>
      <c r="Z39">
        <v>75.722529999999878</v>
      </c>
      <c r="AA39">
        <v>60.544529999999895</v>
      </c>
      <c r="AB39">
        <v>106.97352999999991</v>
      </c>
      <c r="AC39">
        <v>48.956529999999901</v>
      </c>
      <c r="AD39">
        <v>72.798809917355385</v>
      </c>
      <c r="AE39">
        <v>50.177529999999891</v>
      </c>
      <c r="AF39">
        <v>51.377529999999908</v>
      </c>
      <c r="AG39">
        <v>74.138529999999903</v>
      </c>
      <c r="AH39">
        <v>67.933279999997183</v>
      </c>
    </row>
    <row r="40" spans="1:34" x14ac:dyDescent="0.3">
      <c r="A40" s="48">
        <f ca="1">Exceedance!U40</f>
        <v>47239</v>
      </c>
      <c r="B40" s="1">
        <v>188.73552000000453</v>
      </c>
      <c r="C40" s="1">
        <v>188.73552000000453</v>
      </c>
      <c r="D40" s="1">
        <v>188.73552000000453</v>
      </c>
      <c r="E40">
        <v>198.17952000000452</v>
      </c>
      <c r="F40">
        <v>226.27152000000453</v>
      </c>
      <c r="G40">
        <v>340.26252000000449</v>
      </c>
      <c r="H40">
        <v>296.38252000000449</v>
      </c>
      <c r="I40">
        <v>179.00052000000454</v>
      </c>
      <c r="J40">
        <v>189.35552000000453</v>
      </c>
      <c r="K40">
        <v>225.19652000000454</v>
      </c>
      <c r="L40">
        <v>222.14652000000447</v>
      </c>
      <c r="M40">
        <v>84.025950413223143</v>
      </c>
      <c r="N40">
        <v>152.45195041322313</v>
      </c>
      <c r="O40">
        <v>200.54095041322316</v>
      </c>
      <c r="P40">
        <v>235.09295041322315</v>
      </c>
      <c r="Q40">
        <v>216.89252000000451</v>
      </c>
      <c r="R40">
        <v>204.03252000000452</v>
      </c>
      <c r="S40">
        <v>215.62899008264631</v>
      </c>
      <c r="T40">
        <v>278.91052000000451</v>
      </c>
      <c r="U40">
        <v>111.93395041322316</v>
      </c>
      <c r="V40">
        <v>132.01495041322312</v>
      </c>
      <c r="W40">
        <v>125.24952000000452</v>
      </c>
      <c r="X40">
        <v>92.594950413223117</v>
      </c>
      <c r="Y40">
        <v>215.51495041322315</v>
      </c>
      <c r="Z40">
        <v>146.21095041322312</v>
      </c>
      <c r="AA40">
        <v>148.93895041322315</v>
      </c>
      <c r="AB40">
        <v>224.28752000000452</v>
      </c>
      <c r="AC40">
        <v>146.25252000000452</v>
      </c>
      <c r="AD40">
        <v>162.21895041322313</v>
      </c>
      <c r="AE40">
        <v>164.26152000000451</v>
      </c>
      <c r="AF40">
        <v>115.14495041322316</v>
      </c>
      <c r="AG40">
        <v>192.6465200000045</v>
      </c>
      <c r="AH40">
        <v>263.70752000000454</v>
      </c>
    </row>
    <row r="41" spans="1:34" x14ac:dyDescent="0.3">
      <c r="A41" s="48">
        <f ca="1">Exceedance!U41</f>
        <v>47270</v>
      </c>
      <c r="B41" s="1">
        <v>227.79598000000288</v>
      </c>
      <c r="C41" s="1">
        <v>227.79598000000288</v>
      </c>
      <c r="D41" s="1">
        <v>227.79598000000288</v>
      </c>
      <c r="E41">
        <v>184.00798000000287</v>
      </c>
      <c r="F41">
        <v>550.96798000000285</v>
      </c>
      <c r="G41">
        <v>281.48798000000289</v>
      </c>
      <c r="H41">
        <v>456.55298000000283</v>
      </c>
      <c r="I41">
        <v>184.4180330578512</v>
      </c>
      <c r="J41">
        <v>296.43598000000287</v>
      </c>
      <c r="K41">
        <v>135.82503305785121</v>
      </c>
      <c r="L41">
        <v>172.05703305785121</v>
      </c>
      <c r="M41">
        <v>55.610033057851226</v>
      </c>
      <c r="N41">
        <v>180.15803305785124</v>
      </c>
      <c r="O41">
        <v>126.96003305785122</v>
      </c>
      <c r="P41">
        <v>256.78703305785126</v>
      </c>
      <c r="Q41">
        <v>155.51403305785124</v>
      </c>
      <c r="R41">
        <v>146.47503305785122</v>
      </c>
      <c r="S41">
        <v>444.42698000000286</v>
      </c>
      <c r="T41">
        <v>230.4899800000029</v>
      </c>
      <c r="U41">
        <v>226.5060330578512</v>
      </c>
      <c r="V41">
        <v>392.5625495867842</v>
      </c>
      <c r="W41">
        <v>54.950033057851236</v>
      </c>
      <c r="X41">
        <v>132.96403305785122</v>
      </c>
      <c r="Y41">
        <v>280.62903305785125</v>
      </c>
      <c r="Z41">
        <v>314.95854958678427</v>
      </c>
      <c r="AA41">
        <v>253.24003305785121</v>
      </c>
      <c r="AB41">
        <v>357.79198000000287</v>
      </c>
      <c r="AC41">
        <v>68.265033057851227</v>
      </c>
      <c r="AD41">
        <v>372.34857504132526</v>
      </c>
      <c r="AE41">
        <v>167.01003305785122</v>
      </c>
      <c r="AF41">
        <v>238.57054958678427</v>
      </c>
      <c r="AG41">
        <v>141.99903305785122</v>
      </c>
      <c r="AH41">
        <v>378.18498000000289</v>
      </c>
    </row>
    <row r="42" spans="1:34" x14ac:dyDescent="0.3">
      <c r="A42" s="48">
        <f ca="1">Exceedance!U42</f>
        <v>47300</v>
      </c>
      <c r="B42" s="1">
        <v>88.962049999996708</v>
      </c>
      <c r="C42" s="1">
        <v>88.962049999996708</v>
      </c>
      <c r="D42" s="1">
        <v>88.962049999996708</v>
      </c>
      <c r="E42">
        <v>65.919049999996744</v>
      </c>
      <c r="F42">
        <v>422.25604999999666</v>
      </c>
      <c r="G42">
        <v>110.76104999999674</v>
      </c>
      <c r="H42">
        <v>170.79904999999673</v>
      </c>
      <c r="I42">
        <v>94.935900826446257</v>
      </c>
      <c r="J42">
        <v>208.69604999999675</v>
      </c>
      <c r="K42">
        <v>54.061900826446269</v>
      </c>
      <c r="L42">
        <v>62.243900826446279</v>
      </c>
      <c r="M42">
        <v>32.767900826446272</v>
      </c>
      <c r="N42">
        <v>58.294900826446273</v>
      </c>
      <c r="O42">
        <v>58.475900826446271</v>
      </c>
      <c r="P42">
        <v>110.57690082644628</v>
      </c>
      <c r="Q42">
        <v>71.52190082644627</v>
      </c>
      <c r="R42">
        <v>65.219900826446263</v>
      </c>
      <c r="S42">
        <v>207.42104999999677</v>
      </c>
      <c r="T42">
        <v>133.21204999999676</v>
      </c>
      <c r="U42">
        <v>68.88790082644627</v>
      </c>
      <c r="V42">
        <v>218.24304999999669</v>
      </c>
      <c r="W42">
        <v>35.345900826446268</v>
      </c>
      <c r="X42">
        <v>58.075900826446265</v>
      </c>
      <c r="Y42">
        <v>93.962900826446273</v>
      </c>
      <c r="Z42">
        <v>116.06504999999675</v>
      </c>
      <c r="AA42">
        <v>90.920566528929783</v>
      </c>
      <c r="AB42">
        <v>131.32904999999676</v>
      </c>
      <c r="AC42">
        <v>38.656900826446268</v>
      </c>
      <c r="AD42">
        <v>247.35804999999672</v>
      </c>
      <c r="AE42">
        <v>61.016900826446268</v>
      </c>
      <c r="AF42">
        <v>117.27104999999675</v>
      </c>
      <c r="AG42">
        <v>65.330900826446268</v>
      </c>
      <c r="AH42">
        <v>178.15404999999674</v>
      </c>
    </row>
    <row r="43" spans="1:34" x14ac:dyDescent="0.3">
      <c r="A43" s="48">
        <f ca="1">Exceedance!U43</f>
        <v>47331</v>
      </c>
      <c r="B43" s="1">
        <v>67.284350000001496</v>
      </c>
      <c r="C43" s="1">
        <v>67.284350000001496</v>
      </c>
      <c r="D43" s="1">
        <v>67.284350000001496</v>
      </c>
      <c r="E43">
        <v>54.423350000001477</v>
      </c>
      <c r="F43">
        <v>134.29335000000148</v>
      </c>
      <c r="G43">
        <v>65.591350000001469</v>
      </c>
      <c r="H43">
        <v>93.874350000001471</v>
      </c>
      <c r="I43">
        <v>58.986446115703608</v>
      </c>
      <c r="J43">
        <v>97.888350000001495</v>
      </c>
      <c r="K43">
        <v>49.311520661157012</v>
      </c>
      <c r="L43">
        <v>56.774520661157005</v>
      </c>
      <c r="M43">
        <v>28.951520661157009</v>
      </c>
      <c r="N43">
        <v>46.773520661157001</v>
      </c>
      <c r="O43">
        <v>43.01652066115701</v>
      </c>
      <c r="P43">
        <v>60.926520661157014</v>
      </c>
      <c r="Q43">
        <v>58.976446115703602</v>
      </c>
      <c r="R43">
        <v>50.346520661157008</v>
      </c>
      <c r="S43">
        <v>88.962350000001479</v>
      </c>
      <c r="T43">
        <v>65.956350000001493</v>
      </c>
      <c r="U43">
        <v>60.726015702484993</v>
      </c>
      <c r="V43">
        <v>80.452350000001474</v>
      </c>
      <c r="W43">
        <v>34.939520661157012</v>
      </c>
      <c r="X43">
        <v>43.972520661157013</v>
      </c>
      <c r="Y43">
        <v>57.895520661157008</v>
      </c>
      <c r="Z43">
        <v>64.843350000001493</v>
      </c>
      <c r="AA43">
        <v>64.749350000001513</v>
      </c>
      <c r="AB43">
        <v>75.30235000000151</v>
      </c>
      <c r="AC43">
        <v>33.122520661157012</v>
      </c>
      <c r="AD43">
        <v>92.0173500000015</v>
      </c>
      <c r="AE43">
        <v>46.026446115703585</v>
      </c>
      <c r="AF43">
        <v>66.546350000001482</v>
      </c>
      <c r="AG43">
        <v>56.58652066115701</v>
      </c>
      <c r="AH43">
        <v>79.691350000001478</v>
      </c>
    </row>
    <row r="44" spans="1:34" x14ac:dyDescent="0.3">
      <c r="A44" s="48">
        <f ca="1">Exceedance!U44</f>
        <v>47362</v>
      </c>
      <c r="B44" s="1">
        <v>49.638319999997947</v>
      </c>
      <c r="C44" s="1">
        <v>49.638319999997947</v>
      </c>
      <c r="D44" s="1">
        <v>49.638319999997947</v>
      </c>
      <c r="E44">
        <v>48.28031999999795</v>
      </c>
      <c r="F44">
        <v>78.374319999997937</v>
      </c>
      <c r="G44">
        <v>53.474319999997938</v>
      </c>
      <c r="H44">
        <v>69.697319999997944</v>
      </c>
      <c r="I44">
        <v>46.796319999997948</v>
      </c>
      <c r="J44">
        <v>60.810319999997951</v>
      </c>
      <c r="K44">
        <v>40.281245454544539</v>
      </c>
      <c r="L44">
        <v>37.449245454544531</v>
      </c>
      <c r="M44">
        <v>25.87361983471073</v>
      </c>
      <c r="N44">
        <v>55.759619834710733</v>
      </c>
      <c r="O44">
        <v>36.738619834710732</v>
      </c>
      <c r="P44">
        <v>49.883359834727514</v>
      </c>
      <c r="Q44">
        <v>51.093319999997924</v>
      </c>
      <c r="R44">
        <v>50.901245454544522</v>
      </c>
      <c r="S44">
        <v>58.03331999999795</v>
      </c>
      <c r="T44">
        <v>50.428319999997932</v>
      </c>
      <c r="U44">
        <v>42.858319999997946</v>
      </c>
      <c r="V44">
        <v>53.711319999997947</v>
      </c>
      <c r="W44">
        <v>27.157619834710729</v>
      </c>
      <c r="X44">
        <v>55.020619834710743</v>
      </c>
      <c r="Y44">
        <v>51.096619834710737</v>
      </c>
      <c r="Z44">
        <v>52.572319999997951</v>
      </c>
      <c r="AA44">
        <v>48.821319999997932</v>
      </c>
      <c r="AB44">
        <v>52.935319999997951</v>
      </c>
      <c r="AC44">
        <v>25.784619834710735</v>
      </c>
      <c r="AD44">
        <v>56.735319999997927</v>
      </c>
      <c r="AE44">
        <v>50.789319999997936</v>
      </c>
      <c r="AF44">
        <v>47.992319999997946</v>
      </c>
      <c r="AG44">
        <v>49.309245454544524</v>
      </c>
      <c r="AH44">
        <v>62.240319999997936</v>
      </c>
    </row>
    <row r="45" spans="1:34" x14ac:dyDescent="0.3">
      <c r="A45" s="48">
        <f ca="1">Exceedance!U45</f>
        <v>47392</v>
      </c>
      <c r="B45" s="1">
        <v>42.410179999997261</v>
      </c>
      <c r="C45" s="1">
        <v>33.410179999997254</v>
      </c>
      <c r="D45" s="1">
        <v>38.410179999997254</v>
      </c>
      <c r="E45">
        <v>42.314179999997272</v>
      </c>
      <c r="F45">
        <v>59.771179999997258</v>
      </c>
      <c r="G45">
        <v>48.190179999997255</v>
      </c>
      <c r="H45">
        <v>58.25217999999726</v>
      </c>
      <c r="I45">
        <v>43.98617999999724</v>
      </c>
      <c r="J45">
        <v>39.760179999997256</v>
      </c>
      <c r="K45">
        <v>31.368179999997256</v>
      </c>
      <c r="L45">
        <v>31.095179999997256</v>
      </c>
      <c r="M45">
        <v>29.361760330578509</v>
      </c>
      <c r="N45">
        <v>33.35376033057851</v>
      </c>
      <c r="O45">
        <v>31.704760330578509</v>
      </c>
      <c r="P45">
        <v>51.248179999997269</v>
      </c>
      <c r="Q45">
        <v>59.57117999999727</v>
      </c>
      <c r="R45">
        <v>41.942179999997272</v>
      </c>
      <c r="S45">
        <v>41.944179999997274</v>
      </c>
      <c r="T45">
        <v>39.978179999997273</v>
      </c>
      <c r="U45">
        <v>31.80417999999726</v>
      </c>
      <c r="V45">
        <v>40.572179999997267</v>
      </c>
      <c r="W45">
        <v>23.963760330578509</v>
      </c>
      <c r="X45">
        <v>46.74076033057851</v>
      </c>
      <c r="Y45">
        <v>58.3583745454686</v>
      </c>
      <c r="Z45">
        <v>35.162179999997264</v>
      </c>
      <c r="AA45">
        <v>32.375179999997272</v>
      </c>
      <c r="AB45">
        <v>41.925179999997255</v>
      </c>
      <c r="AC45">
        <v>25.633760330578507</v>
      </c>
      <c r="AD45">
        <v>38.96417999999727</v>
      </c>
      <c r="AE45">
        <v>37.519179999997256</v>
      </c>
      <c r="AF45">
        <v>30.768179999997262</v>
      </c>
      <c r="AG45">
        <v>30.227179999997258</v>
      </c>
      <c r="AH45">
        <v>46.309179999997269</v>
      </c>
    </row>
    <row r="46" spans="1:34" x14ac:dyDescent="0.3">
      <c r="A46" s="48">
        <f ca="1">Exceedance!U46</f>
        <v>47423</v>
      </c>
      <c r="B46" s="1">
        <v>35.358320000002017</v>
      </c>
      <c r="C46" s="1">
        <v>31.358320000002028</v>
      </c>
      <c r="D46" s="1">
        <v>33.358320000002024</v>
      </c>
      <c r="E46">
        <v>33.17832000000201</v>
      </c>
      <c r="F46">
        <v>45.927320000002013</v>
      </c>
      <c r="G46">
        <v>41.460320000002007</v>
      </c>
      <c r="H46">
        <v>44.871320000002008</v>
      </c>
      <c r="I46">
        <v>36.391320000002018</v>
      </c>
      <c r="J46">
        <v>32.24232000000201</v>
      </c>
      <c r="K46">
        <v>27.763320000002008</v>
      </c>
      <c r="L46">
        <v>30.593320000002027</v>
      </c>
      <c r="M46">
        <v>19.686809917355369</v>
      </c>
      <c r="N46">
        <v>24.666809917355366</v>
      </c>
      <c r="O46">
        <v>27.828809917355372</v>
      </c>
      <c r="P46">
        <v>39.948320000002006</v>
      </c>
      <c r="Q46">
        <v>42.799320000002005</v>
      </c>
      <c r="R46">
        <v>34.575320000002009</v>
      </c>
      <c r="S46">
        <v>35.991320000002027</v>
      </c>
      <c r="T46">
        <v>35.617320000002032</v>
      </c>
      <c r="U46">
        <v>31.670320000002025</v>
      </c>
      <c r="V46">
        <v>33.667320000002007</v>
      </c>
      <c r="W46">
        <v>19.215809917355372</v>
      </c>
      <c r="X46">
        <v>30.362809917355371</v>
      </c>
      <c r="Y46">
        <v>38.178320000002024</v>
      </c>
      <c r="Z46">
        <v>31.664320000002011</v>
      </c>
      <c r="AA46">
        <v>28.169320000002028</v>
      </c>
      <c r="AB46">
        <v>35.777320000002014</v>
      </c>
      <c r="AC46">
        <v>22.295809917355367</v>
      </c>
      <c r="AD46">
        <v>33.782320000002009</v>
      </c>
      <c r="AE46">
        <v>38.609320000002022</v>
      </c>
      <c r="AF46">
        <v>29.07932000000201</v>
      </c>
      <c r="AG46">
        <v>26.078320000002009</v>
      </c>
      <c r="AH46">
        <v>37.63632000000203</v>
      </c>
    </row>
    <row r="47" spans="1:34" x14ac:dyDescent="0.3">
      <c r="A47" s="48">
        <f ca="1">Exceedance!U47</f>
        <v>47453</v>
      </c>
      <c r="B47" s="1">
        <v>26.611570247933884</v>
      </c>
      <c r="C47" s="1">
        <v>26.611570247933884</v>
      </c>
      <c r="D47" s="1">
        <v>26.611570247933884</v>
      </c>
      <c r="E47">
        <v>25.521000000000001</v>
      </c>
      <c r="F47">
        <v>39.585999999999999</v>
      </c>
      <c r="G47">
        <v>32.53</v>
      </c>
      <c r="H47">
        <v>34.091999999999999</v>
      </c>
      <c r="I47">
        <v>30.805999999999997</v>
      </c>
      <c r="J47">
        <v>26.422000000000001</v>
      </c>
      <c r="K47">
        <v>23.06757024793388</v>
      </c>
      <c r="L47">
        <v>23.445570247933883</v>
      </c>
      <c r="M47">
        <v>17.690570247933881</v>
      </c>
      <c r="N47">
        <v>22.711570247933881</v>
      </c>
      <c r="O47">
        <v>23.626570247933881</v>
      </c>
      <c r="P47">
        <v>27.906570247933882</v>
      </c>
      <c r="Q47">
        <v>28.504999999999999</v>
      </c>
      <c r="R47">
        <v>24.151570247933883</v>
      </c>
      <c r="S47">
        <v>29.623999999999999</v>
      </c>
      <c r="T47">
        <v>27.245999999999981</v>
      </c>
      <c r="U47">
        <v>24.645</v>
      </c>
      <c r="V47">
        <v>27.341999999999995</v>
      </c>
      <c r="W47">
        <v>17.896570247933884</v>
      </c>
      <c r="X47">
        <v>23.835570247933884</v>
      </c>
      <c r="Y47">
        <v>28.865000000000006</v>
      </c>
      <c r="Z47">
        <v>25.89657024793388</v>
      </c>
      <c r="AA47">
        <v>24.071570247933884</v>
      </c>
      <c r="AB47">
        <v>30.871000000000006</v>
      </c>
      <c r="AC47">
        <v>19.075570247933882</v>
      </c>
      <c r="AD47">
        <v>28.804999999999982</v>
      </c>
      <c r="AE47">
        <v>28.732000000000003</v>
      </c>
      <c r="AF47">
        <v>24.336570247933885</v>
      </c>
      <c r="AG47">
        <v>21.942570247933883</v>
      </c>
      <c r="AH47">
        <v>29.962000000000003</v>
      </c>
    </row>
    <row r="48" spans="1:34" x14ac:dyDescent="0.3">
      <c r="A48" s="48">
        <f ca="1">Exceedance!U48</f>
        <v>47484</v>
      </c>
      <c r="B48" s="1">
        <v>24.611570247933884</v>
      </c>
      <c r="C48" s="1">
        <v>24.611570247933884</v>
      </c>
      <c r="D48" s="1">
        <v>24.611570247933884</v>
      </c>
      <c r="E48">
        <v>23.310570247933882</v>
      </c>
      <c r="F48">
        <v>33.783000000000001</v>
      </c>
      <c r="G48">
        <v>27.951000000000001</v>
      </c>
      <c r="H48">
        <v>30.245000000000001</v>
      </c>
      <c r="I48">
        <v>27.229570247933879</v>
      </c>
      <c r="J48">
        <v>26.260999999999999</v>
      </c>
      <c r="K48">
        <v>21.744570247933879</v>
      </c>
      <c r="L48">
        <v>21.018570247933884</v>
      </c>
      <c r="M48">
        <v>17.468570247933879</v>
      </c>
      <c r="N48">
        <v>20.989570247933884</v>
      </c>
      <c r="O48">
        <v>23.002570247933882</v>
      </c>
      <c r="P48">
        <v>24.755570247933882</v>
      </c>
      <c r="Q48">
        <v>24.721570247933883</v>
      </c>
      <c r="R48">
        <v>20.91957024793388</v>
      </c>
      <c r="S48">
        <v>27.017999999999997</v>
      </c>
      <c r="T48">
        <v>24.278000000000002</v>
      </c>
      <c r="U48">
        <v>23.078570247933882</v>
      </c>
      <c r="V48">
        <v>25.786999999999999</v>
      </c>
      <c r="W48">
        <v>16.97457024793388</v>
      </c>
      <c r="X48">
        <v>21.342570247933878</v>
      </c>
      <c r="Y48">
        <v>25.401999999999997</v>
      </c>
      <c r="Z48">
        <v>24.252570247933882</v>
      </c>
      <c r="AA48">
        <v>22.572570247933882</v>
      </c>
      <c r="AB48">
        <v>26.777000000000001</v>
      </c>
      <c r="AC48">
        <v>17.936570247933879</v>
      </c>
      <c r="AD48">
        <v>26.262000000000015</v>
      </c>
      <c r="AE48">
        <v>23.665570247933879</v>
      </c>
      <c r="AF48">
        <v>22.381570247933883</v>
      </c>
      <c r="AG48">
        <v>20.894570247933881</v>
      </c>
      <c r="AH48">
        <v>27.245000000000001</v>
      </c>
    </row>
    <row r="49" spans="1:34" x14ac:dyDescent="0.3">
      <c r="A49" s="48">
        <f ca="1">Exceedance!U49</f>
        <v>47515</v>
      </c>
      <c r="B49" s="1">
        <v>23.551439504132102</v>
      </c>
      <c r="C49" s="1">
        <v>23.551439504132102</v>
      </c>
      <c r="D49" s="1">
        <v>23.551439504132102</v>
      </c>
      <c r="E49">
        <v>25.692009752065982</v>
      </c>
      <c r="F49">
        <v>33.120579999999862</v>
      </c>
      <c r="G49">
        <v>23.689579999999868</v>
      </c>
      <c r="H49">
        <v>26.612579999999866</v>
      </c>
      <c r="I49">
        <v>25.957289256198344</v>
      </c>
      <c r="J49">
        <v>26.381579999999868</v>
      </c>
      <c r="K49">
        <v>20.684289256198348</v>
      </c>
      <c r="L49">
        <v>18.080289256198341</v>
      </c>
      <c r="M49">
        <v>19.241289256198343</v>
      </c>
      <c r="N49">
        <v>18.405289256198348</v>
      </c>
      <c r="O49">
        <v>20.603289256198341</v>
      </c>
      <c r="P49">
        <v>20.634289256198343</v>
      </c>
      <c r="Q49">
        <v>23.135289256198341</v>
      </c>
      <c r="R49">
        <v>17.455289256198341</v>
      </c>
      <c r="S49">
        <v>24.273579999999868</v>
      </c>
      <c r="T49">
        <v>20.851579999999867</v>
      </c>
      <c r="U49">
        <v>19.767289256198342</v>
      </c>
      <c r="V49">
        <v>22.304579999999866</v>
      </c>
      <c r="W49">
        <v>15.001289256198342</v>
      </c>
      <c r="X49">
        <v>21.056289256198344</v>
      </c>
      <c r="Y49">
        <v>29.716579999999865</v>
      </c>
      <c r="Z49">
        <v>22.453289256198346</v>
      </c>
      <c r="AA49">
        <v>26.750289256198343</v>
      </c>
      <c r="AB49">
        <v>27.875579999999868</v>
      </c>
      <c r="AC49">
        <v>15.618289256198345</v>
      </c>
      <c r="AD49">
        <v>23.551579999999866</v>
      </c>
      <c r="AE49">
        <v>22.316289256198345</v>
      </c>
      <c r="AF49">
        <v>20.599289256198347</v>
      </c>
      <c r="AG49">
        <v>19.262289256198343</v>
      </c>
      <c r="AH49">
        <v>23.657579999999868</v>
      </c>
    </row>
    <row r="50" spans="1:34" x14ac:dyDescent="0.3">
      <c r="A50" s="48">
        <f ca="1">Exceedance!U50</f>
        <v>47543</v>
      </c>
      <c r="B50" s="1">
        <v>40.289169999997398</v>
      </c>
      <c r="C50" s="1">
        <v>40.289169999997398</v>
      </c>
      <c r="D50" s="1">
        <v>40.289169999997398</v>
      </c>
      <c r="E50">
        <v>47.870169999997387</v>
      </c>
      <c r="F50">
        <v>43.95116999999739</v>
      </c>
      <c r="G50">
        <v>46.245169999997394</v>
      </c>
      <c r="H50">
        <v>44.199169999997395</v>
      </c>
      <c r="I50">
        <v>38.507890495865027</v>
      </c>
      <c r="J50">
        <v>33.538169999997386</v>
      </c>
      <c r="K50">
        <v>30.324570247933881</v>
      </c>
      <c r="L50">
        <v>22.819570247933882</v>
      </c>
      <c r="M50">
        <v>29.509570247933883</v>
      </c>
      <c r="N50">
        <v>43.83257024793388</v>
      </c>
      <c r="O50">
        <v>26.380570247933878</v>
      </c>
      <c r="P50">
        <v>29.641320247931155</v>
      </c>
      <c r="Q50">
        <v>54.967890495865028</v>
      </c>
      <c r="R50">
        <v>19.084570247933879</v>
      </c>
      <c r="S50">
        <v>43.621169999997392</v>
      </c>
      <c r="T50">
        <v>25.826169999997401</v>
      </c>
      <c r="U50">
        <v>32.600890495865052</v>
      </c>
      <c r="V50">
        <v>40.009169999997397</v>
      </c>
      <c r="W50">
        <v>22.190570247933884</v>
      </c>
      <c r="X50">
        <v>27.97757024793388</v>
      </c>
      <c r="Y50">
        <v>52.618169999997392</v>
      </c>
      <c r="Z50">
        <v>38.643320247931165</v>
      </c>
      <c r="AA50">
        <v>58.066320247931159</v>
      </c>
      <c r="AB50">
        <v>31.479169999997389</v>
      </c>
      <c r="AC50">
        <v>21.705570247933881</v>
      </c>
      <c r="AD50">
        <v>36.940169999997387</v>
      </c>
      <c r="AE50">
        <v>30.244890495865043</v>
      </c>
      <c r="AF50">
        <v>33.553320247931154</v>
      </c>
      <c r="AG50">
        <v>33.906570247933878</v>
      </c>
      <c r="AH50">
        <v>42.615169999997384</v>
      </c>
    </row>
    <row r="51" spans="1:34" x14ac:dyDescent="0.3">
      <c r="A51" s="48">
        <f ca="1">Exceedance!U51</f>
        <v>47574</v>
      </c>
      <c r="B51" s="1">
        <v>78.751529999999917</v>
      </c>
      <c r="C51" s="1">
        <v>78.751529999999917</v>
      </c>
      <c r="D51" s="1">
        <v>78.751529999999917</v>
      </c>
      <c r="E51">
        <v>60.569529999999901</v>
      </c>
      <c r="F51">
        <v>96.684529999999896</v>
      </c>
      <c r="G51">
        <v>79.001529999999889</v>
      </c>
      <c r="H51">
        <v>61.444529999999887</v>
      </c>
      <c r="I51">
        <v>51.461529999999904</v>
      </c>
      <c r="J51">
        <v>86.332529999999906</v>
      </c>
      <c r="K51">
        <v>59.127279999997178</v>
      </c>
      <c r="L51">
        <v>52.476279999997175</v>
      </c>
      <c r="M51">
        <v>48.933809917355354</v>
      </c>
      <c r="N51">
        <v>86.799809917355361</v>
      </c>
      <c r="O51">
        <v>58.416809917355366</v>
      </c>
      <c r="P51">
        <v>87.708529999999911</v>
      </c>
      <c r="Q51">
        <v>89.892529999999908</v>
      </c>
      <c r="R51">
        <v>47.65380991735536</v>
      </c>
      <c r="S51">
        <v>62.253529999999905</v>
      </c>
      <c r="T51">
        <v>53.539529999999907</v>
      </c>
      <c r="U51">
        <v>65.133529999999908</v>
      </c>
      <c r="V51">
        <v>81.973529999999911</v>
      </c>
      <c r="W51">
        <v>36.802809917355361</v>
      </c>
      <c r="X51">
        <v>63.122809917355362</v>
      </c>
      <c r="Y51">
        <v>75.564529999999891</v>
      </c>
      <c r="Z51">
        <v>60.589529999999904</v>
      </c>
      <c r="AA51">
        <v>107.46952999999988</v>
      </c>
      <c r="AB51">
        <v>47.065529999999896</v>
      </c>
      <c r="AC51">
        <v>73.115809917355364</v>
      </c>
      <c r="AD51">
        <v>50.691529999999901</v>
      </c>
      <c r="AE51">
        <v>51.296529999999898</v>
      </c>
      <c r="AF51">
        <v>70.606529999999907</v>
      </c>
      <c r="AG51">
        <v>68.20327999999715</v>
      </c>
      <c r="AH51">
        <v>74.343529999999902</v>
      </c>
    </row>
    <row r="52" spans="1:34" x14ac:dyDescent="0.3">
      <c r="A52" s="48">
        <f ca="1">Exceedance!U52</f>
        <v>47604</v>
      </c>
      <c r="B52" s="1">
        <v>188.73552000000453</v>
      </c>
      <c r="C52" s="1">
        <v>188.73552000000453</v>
      </c>
      <c r="D52" s="1">
        <v>188.73552000000453</v>
      </c>
      <c r="E52">
        <v>226.34952000000453</v>
      </c>
      <c r="F52">
        <v>340.90052000000458</v>
      </c>
      <c r="G52">
        <v>296.48652000000448</v>
      </c>
      <c r="H52">
        <v>172.52152000000453</v>
      </c>
      <c r="I52">
        <v>190.06452000000453</v>
      </c>
      <c r="J52">
        <v>225.84652000000449</v>
      </c>
      <c r="K52">
        <v>222.59152000000455</v>
      </c>
      <c r="L52">
        <v>82.401950413223119</v>
      </c>
      <c r="M52">
        <v>152.69595041322316</v>
      </c>
      <c r="N52">
        <v>200.86295041322316</v>
      </c>
      <c r="O52">
        <v>234.90295041322315</v>
      </c>
      <c r="P52">
        <v>213.20452000000452</v>
      </c>
      <c r="Q52">
        <v>204.18652000000452</v>
      </c>
      <c r="R52">
        <v>216.52999008264638</v>
      </c>
      <c r="S52">
        <v>279.17752000000456</v>
      </c>
      <c r="T52">
        <v>105.72295041322313</v>
      </c>
      <c r="U52">
        <v>132.91095041322313</v>
      </c>
      <c r="V52">
        <v>125.47252000000454</v>
      </c>
      <c r="W52">
        <v>92.678950413223134</v>
      </c>
      <c r="X52">
        <v>206.10295041322314</v>
      </c>
      <c r="Y52">
        <v>146.04195041322316</v>
      </c>
      <c r="Z52">
        <v>148.97795041322314</v>
      </c>
      <c r="AA52">
        <v>224.84752000000452</v>
      </c>
      <c r="AB52">
        <v>144.57052000000451</v>
      </c>
      <c r="AC52">
        <v>162.70495041322314</v>
      </c>
      <c r="AD52">
        <v>164.84452000000454</v>
      </c>
      <c r="AE52">
        <v>115.04895041322314</v>
      </c>
      <c r="AF52">
        <v>190.92852000000454</v>
      </c>
      <c r="AG52">
        <v>264.07352000000452</v>
      </c>
      <c r="AH52">
        <v>198.39952000000454</v>
      </c>
    </row>
    <row r="53" spans="1:34" x14ac:dyDescent="0.3">
      <c r="A53" s="48">
        <f ca="1">Exceedance!U53</f>
        <v>47635</v>
      </c>
      <c r="B53" s="1">
        <v>227.79598000000288</v>
      </c>
      <c r="C53" s="1">
        <v>227.79598000000288</v>
      </c>
      <c r="D53" s="1">
        <v>227.79598000000288</v>
      </c>
      <c r="E53">
        <v>551.01598000000286</v>
      </c>
      <c r="F53">
        <v>281.73898000000281</v>
      </c>
      <c r="G53">
        <v>456.59098000000284</v>
      </c>
      <c r="H53">
        <v>188.56703305785123</v>
      </c>
      <c r="I53">
        <v>296.71998000000292</v>
      </c>
      <c r="J53">
        <v>136.07803305785123</v>
      </c>
      <c r="K53">
        <v>172.23503305785121</v>
      </c>
      <c r="L53">
        <v>58.063033057851221</v>
      </c>
      <c r="M53">
        <v>180.30103305785121</v>
      </c>
      <c r="N53">
        <v>127.06903305785123</v>
      </c>
      <c r="O53">
        <v>256.70503305785121</v>
      </c>
      <c r="P53">
        <v>158.55103305785121</v>
      </c>
      <c r="Q53">
        <v>146.54903305785123</v>
      </c>
      <c r="R53">
        <v>444.91198000000287</v>
      </c>
      <c r="S53">
        <v>230.59098000000284</v>
      </c>
      <c r="T53">
        <v>231.12803305785118</v>
      </c>
      <c r="U53">
        <v>393.5505495867842</v>
      </c>
      <c r="V53">
        <v>55.03803305785123</v>
      </c>
      <c r="W53">
        <v>133.02103305785121</v>
      </c>
      <c r="X53">
        <v>300.82217008264763</v>
      </c>
      <c r="Y53">
        <v>314.87154958678423</v>
      </c>
      <c r="Z53">
        <v>253.26403305785124</v>
      </c>
      <c r="AA53">
        <v>358.08998000000281</v>
      </c>
      <c r="AB53">
        <v>70.090033057851215</v>
      </c>
      <c r="AC53">
        <v>373.1755750413252</v>
      </c>
      <c r="AD53">
        <v>167.25203305785124</v>
      </c>
      <c r="AE53">
        <v>238.52254958678424</v>
      </c>
      <c r="AF53">
        <v>145.46603305785126</v>
      </c>
      <c r="AG53">
        <v>378.39498000000293</v>
      </c>
      <c r="AH53">
        <v>184.10498000000283</v>
      </c>
    </row>
    <row r="54" spans="1:34" x14ac:dyDescent="0.3">
      <c r="A54" s="48">
        <f ca="1">Exceedance!U54</f>
        <v>47665</v>
      </c>
      <c r="B54" s="1">
        <v>88.962049999996708</v>
      </c>
      <c r="C54" s="1">
        <v>88.962049999996708</v>
      </c>
      <c r="D54" s="1">
        <v>88.962049999996708</v>
      </c>
      <c r="E54">
        <v>422.26704999999674</v>
      </c>
      <c r="F54">
        <v>110.94204999999673</v>
      </c>
      <c r="G54">
        <v>170.83604999999676</v>
      </c>
      <c r="H54">
        <v>97.990900826446264</v>
      </c>
      <c r="I54">
        <v>208.91804999999673</v>
      </c>
      <c r="J54">
        <v>54.253900826446277</v>
      </c>
      <c r="K54">
        <v>62.378900826446269</v>
      </c>
      <c r="L54">
        <v>33.13790082644627</v>
      </c>
      <c r="M54">
        <v>58.354900826446269</v>
      </c>
      <c r="N54">
        <v>58.534900826446275</v>
      </c>
      <c r="O54">
        <v>110.52190082644626</v>
      </c>
      <c r="P54">
        <v>71.87990082644626</v>
      </c>
      <c r="Q54">
        <v>65.284900826446261</v>
      </c>
      <c r="R54">
        <v>207.55904999999669</v>
      </c>
      <c r="S54">
        <v>133.27704999999673</v>
      </c>
      <c r="T54">
        <v>70.805900826446262</v>
      </c>
      <c r="U54">
        <v>218.59604999999675</v>
      </c>
      <c r="V54">
        <v>35.44890082644627</v>
      </c>
      <c r="W54">
        <v>58.105900826446266</v>
      </c>
      <c r="X54">
        <v>102.89704999999674</v>
      </c>
      <c r="Y54">
        <v>116.00204999999674</v>
      </c>
      <c r="Z54">
        <v>90.970566528929751</v>
      </c>
      <c r="AA54">
        <v>131.47804999999673</v>
      </c>
      <c r="AB54">
        <v>39.224900826446273</v>
      </c>
      <c r="AC54">
        <v>247.49504999999672</v>
      </c>
      <c r="AD54">
        <v>61.170900826446271</v>
      </c>
      <c r="AE54">
        <v>117.23404999999674</v>
      </c>
      <c r="AF54">
        <v>66.218900826446273</v>
      </c>
      <c r="AG54">
        <v>178.22204999999673</v>
      </c>
      <c r="AH54">
        <v>65.974049999996737</v>
      </c>
    </row>
    <row r="55" spans="1:34" x14ac:dyDescent="0.3">
      <c r="A55" s="48">
        <f ca="1">Exceedance!U55</f>
        <v>47696</v>
      </c>
      <c r="B55" s="1">
        <v>67.284350000001496</v>
      </c>
      <c r="C55" s="1">
        <v>67.284350000001496</v>
      </c>
      <c r="D55" s="1">
        <v>67.284350000001496</v>
      </c>
      <c r="E55">
        <v>134.29535000000149</v>
      </c>
      <c r="F55">
        <v>65.749350000001485</v>
      </c>
      <c r="G55">
        <v>93.908350000001491</v>
      </c>
      <c r="H55">
        <v>61.051446115703598</v>
      </c>
      <c r="I55">
        <v>98.074350000001473</v>
      </c>
      <c r="J55">
        <v>49.517520661157008</v>
      </c>
      <c r="K55">
        <v>56.90652066115701</v>
      </c>
      <c r="L55">
        <v>29.095520661157014</v>
      </c>
      <c r="M55">
        <v>46.837520661157008</v>
      </c>
      <c r="N55">
        <v>43.065520661157009</v>
      </c>
      <c r="O55">
        <v>60.876520661157009</v>
      </c>
      <c r="P55">
        <v>60.42744611570361</v>
      </c>
      <c r="Q55">
        <v>50.409520661157011</v>
      </c>
      <c r="R55">
        <v>89.033350000001477</v>
      </c>
      <c r="S55">
        <v>66.010350000001495</v>
      </c>
      <c r="T55">
        <v>61.182015702484968</v>
      </c>
      <c r="U55">
        <v>80.725350000001512</v>
      </c>
      <c r="V55">
        <v>35.040520661157011</v>
      </c>
      <c r="W55">
        <v>43.993520661157007</v>
      </c>
      <c r="X55">
        <v>68.432350000001506</v>
      </c>
      <c r="Y55">
        <v>64.789350000001477</v>
      </c>
      <c r="Z55">
        <v>64.769350000001523</v>
      </c>
      <c r="AA55">
        <v>75.421350000001482</v>
      </c>
      <c r="AB55">
        <v>33.33952066115701</v>
      </c>
      <c r="AC55">
        <v>92.108350000001479</v>
      </c>
      <c r="AD55">
        <v>46.317446115703589</v>
      </c>
      <c r="AE55">
        <v>66.514350000001485</v>
      </c>
      <c r="AF55">
        <v>56.562520661157009</v>
      </c>
      <c r="AG55">
        <v>79.732350000001475</v>
      </c>
      <c r="AH55">
        <v>54.472350000001498</v>
      </c>
    </row>
    <row r="56" spans="1:34" x14ac:dyDescent="0.3">
      <c r="A56" s="48">
        <f ca="1">Exceedance!U56</f>
        <v>47727</v>
      </c>
      <c r="B56" s="1">
        <v>49.638319999997947</v>
      </c>
      <c r="C56" s="1">
        <v>49.638319999997947</v>
      </c>
      <c r="D56" s="1">
        <v>49.638319999997947</v>
      </c>
      <c r="E56">
        <v>78.376319999997961</v>
      </c>
      <c r="F56">
        <v>53.618319999997944</v>
      </c>
      <c r="G56">
        <v>69.72831999999795</v>
      </c>
      <c r="H56">
        <v>47.220319999997947</v>
      </c>
      <c r="I56">
        <v>60.971319999997938</v>
      </c>
      <c r="J56">
        <v>40.669245454544537</v>
      </c>
      <c r="K56">
        <v>37.630245454544529</v>
      </c>
      <c r="L56">
        <v>25.657619834710736</v>
      </c>
      <c r="M56">
        <v>55.828619834710743</v>
      </c>
      <c r="N56">
        <v>36.782619834710736</v>
      </c>
      <c r="O56">
        <v>39.926619834710742</v>
      </c>
      <c r="P56">
        <v>50.931319999997939</v>
      </c>
      <c r="Q56">
        <v>51.00124545454451</v>
      </c>
      <c r="R56">
        <v>58.092319999997933</v>
      </c>
      <c r="S56">
        <v>50.47531999999795</v>
      </c>
      <c r="T56">
        <v>43.191319999997951</v>
      </c>
      <c r="U56">
        <v>53.952319999997947</v>
      </c>
      <c r="V56">
        <v>27.248619834710734</v>
      </c>
      <c r="W56">
        <v>55.045619834710735</v>
      </c>
      <c r="X56">
        <v>65.277319999997943</v>
      </c>
      <c r="Y56">
        <v>52.523319999997931</v>
      </c>
      <c r="Z56">
        <v>48.839319999997947</v>
      </c>
      <c r="AA56">
        <v>53.036319999997943</v>
      </c>
      <c r="AB56">
        <v>25.861619834710734</v>
      </c>
      <c r="AC56">
        <v>56.812319999997939</v>
      </c>
      <c r="AD56">
        <v>50.969319999997929</v>
      </c>
      <c r="AE56">
        <v>47.964319999997926</v>
      </c>
      <c r="AF56">
        <v>50.644245454544517</v>
      </c>
      <c r="AG56">
        <v>62.27531999999794</v>
      </c>
      <c r="AH56">
        <v>48.325319999997937</v>
      </c>
    </row>
    <row r="57" spans="1:34" x14ac:dyDescent="0.3">
      <c r="A57" s="48">
        <f ca="1">Exceedance!U57</f>
        <v>47757</v>
      </c>
      <c r="B57" s="1">
        <v>42.410179999997261</v>
      </c>
      <c r="C57" s="1">
        <v>33.410179999997254</v>
      </c>
      <c r="D57" s="1">
        <v>38.410179999997254</v>
      </c>
      <c r="E57">
        <v>59.77217999999727</v>
      </c>
      <c r="F57">
        <v>48.332179999997258</v>
      </c>
      <c r="G57">
        <v>58.281179999997264</v>
      </c>
      <c r="H57">
        <v>44.00217999999726</v>
      </c>
      <c r="I57">
        <v>39.914179999997259</v>
      </c>
      <c r="J57">
        <v>31.571179999997256</v>
      </c>
      <c r="K57">
        <v>31.215179999997257</v>
      </c>
      <c r="L57">
        <v>29.928760330578509</v>
      </c>
      <c r="M57">
        <v>33.405760330578516</v>
      </c>
      <c r="N57">
        <v>31.745760330578509</v>
      </c>
      <c r="O57">
        <v>48.324760330578506</v>
      </c>
      <c r="P57">
        <v>60.073179999997265</v>
      </c>
      <c r="Q57">
        <v>42.00217999999726</v>
      </c>
      <c r="R57">
        <v>42.002179999997274</v>
      </c>
      <c r="S57">
        <v>40.023179999997275</v>
      </c>
      <c r="T57">
        <v>31.842179999997271</v>
      </c>
      <c r="U57">
        <v>40.803179999997255</v>
      </c>
      <c r="V57">
        <v>24.050760330578509</v>
      </c>
      <c r="W57">
        <v>46.761760330578511</v>
      </c>
      <c r="X57">
        <v>60.528179999997263</v>
      </c>
      <c r="Y57">
        <v>35.11517999999726</v>
      </c>
      <c r="Z57">
        <v>32.392179999997261</v>
      </c>
      <c r="AA57">
        <v>42.021179999997258</v>
      </c>
      <c r="AB57">
        <v>25.529760330578508</v>
      </c>
      <c r="AC57">
        <v>39.037179999997242</v>
      </c>
      <c r="AD57">
        <v>37.683179999997257</v>
      </c>
      <c r="AE57">
        <v>30.742179999997258</v>
      </c>
      <c r="AF57">
        <v>30.497179999997275</v>
      </c>
      <c r="AG57">
        <v>46.342179999997271</v>
      </c>
      <c r="AH57">
        <v>42.357179999997257</v>
      </c>
    </row>
    <row r="58" spans="1:34" x14ac:dyDescent="0.3">
      <c r="A58" s="48">
        <f ca="1">Exceedance!U58</f>
        <v>47788</v>
      </c>
      <c r="B58" s="1">
        <v>35.358320000002017</v>
      </c>
      <c r="C58" s="1">
        <v>31.358320000002028</v>
      </c>
      <c r="D58" s="1">
        <v>33.358320000002024</v>
      </c>
      <c r="E58">
        <v>45.928320000002024</v>
      </c>
      <c r="F58">
        <v>41.593320000002024</v>
      </c>
      <c r="G58">
        <v>44.896320000002007</v>
      </c>
      <c r="H58">
        <v>36.889320000002023</v>
      </c>
      <c r="I58">
        <v>32.378320000002027</v>
      </c>
      <c r="J58">
        <v>27.945320000002006</v>
      </c>
      <c r="K58">
        <v>30.701320000002028</v>
      </c>
      <c r="L58">
        <v>19.979809917355368</v>
      </c>
      <c r="M58">
        <v>24.71080991735537</v>
      </c>
      <c r="N58">
        <v>27.86780991735537</v>
      </c>
      <c r="O58">
        <v>37.526438347123587</v>
      </c>
      <c r="P58">
        <v>43.722320000002021</v>
      </c>
      <c r="Q58">
        <v>34.627320000002022</v>
      </c>
      <c r="R58">
        <v>36.043320000002005</v>
      </c>
      <c r="S58">
        <v>35.658320000002021</v>
      </c>
      <c r="T58">
        <v>31.979320000002026</v>
      </c>
      <c r="U58">
        <v>33.873320000002018</v>
      </c>
      <c r="V58">
        <v>19.293809917355372</v>
      </c>
      <c r="W58">
        <v>30.378809917355369</v>
      </c>
      <c r="X58">
        <v>39.05932000000201</v>
      </c>
      <c r="Y58">
        <v>31.622320000002009</v>
      </c>
      <c r="Z58">
        <v>28.184320000002025</v>
      </c>
      <c r="AA58">
        <v>35.86332000000202</v>
      </c>
      <c r="AB58">
        <v>22.498809917355366</v>
      </c>
      <c r="AC58">
        <v>33.848320000002019</v>
      </c>
      <c r="AD58">
        <v>38.768320000002028</v>
      </c>
      <c r="AE58">
        <v>29.054320000002008</v>
      </c>
      <c r="AF58">
        <v>26.337320000002013</v>
      </c>
      <c r="AG58">
        <v>37.665320000002019</v>
      </c>
      <c r="AH58">
        <v>33.214320000002004</v>
      </c>
    </row>
    <row r="59" spans="1:34" x14ac:dyDescent="0.3">
      <c r="A59" s="48">
        <f ca="1">Exceedance!U59</f>
        <v>47818</v>
      </c>
      <c r="B59" s="1">
        <v>26.611570247933884</v>
      </c>
      <c r="C59" s="1">
        <v>26.611570247933884</v>
      </c>
      <c r="D59" s="1">
        <v>26.611570247933884</v>
      </c>
      <c r="E59">
        <v>39.587000000000003</v>
      </c>
      <c r="F59">
        <v>32.649999999999984</v>
      </c>
      <c r="G59">
        <v>34.116</v>
      </c>
      <c r="H59">
        <v>31.335000000000001</v>
      </c>
      <c r="I59">
        <v>26.552</v>
      </c>
      <c r="J59">
        <v>23.21057024793388</v>
      </c>
      <c r="K59">
        <v>23.540570247933879</v>
      </c>
      <c r="L59">
        <v>17.910570247933883</v>
      </c>
      <c r="M59">
        <v>22.753570247933883</v>
      </c>
      <c r="N59">
        <v>23.661570247933884</v>
      </c>
      <c r="O59">
        <v>27.871570247933878</v>
      </c>
      <c r="P59">
        <v>28.93099999999999</v>
      </c>
      <c r="Q59">
        <v>24.196570247933881</v>
      </c>
      <c r="R59">
        <v>29.674000000000007</v>
      </c>
      <c r="S59">
        <v>27.285</v>
      </c>
      <c r="T59">
        <v>24.806000000000001</v>
      </c>
      <c r="U59">
        <v>27.54</v>
      </c>
      <c r="V59">
        <v>17.971570247933879</v>
      </c>
      <c r="W59">
        <v>23.850570247933881</v>
      </c>
      <c r="X59">
        <v>29.315000000000001</v>
      </c>
      <c r="Y59">
        <v>25.860570247933879</v>
      </c>
      <c r="Z59">
        <v>24.084570247933883</v>
      </c>
      <c r="AA59">
        <v>30.952999999999999</v>
      </c>
      <c r="AB59">
        <v>19.168570247933879</v>
      </c>
      <c r="AC59">
        <v>28.867999999999999</v>
      </c>
      <c r="AD59">
        <v>28.876000000000001</v>
      </c>
      <c r="AE59">
        <v>24.311570247933883</v>
      </c>
      <c r="AF59">
        <v>22.130570247933878</v>
      </c>
      <c r="AG59">
        <v>29.988999999999987</v>
      </c>
      <c r="AH59">
        <v>25.555</v>
      </c>
    </row>
    <row r="60" spans="1:34" x14ac:dyDescent="0.3">
      <c r="A60" s="48">
        <f ca="1">Exceedance!U60</f>
        <v>47849</v>
      </c>
      <c r="B60" s="1">
        <v>24.611570247933884</v>
      </c>
      <c r="C60" s="1">
        <v>24.611570247933884</v>
      </c>
      <c r="D60" s="1">
        <v>24.611570247933884</v>
      </c>
      <c r="E60">
        <v>33.783999999999999</v>
      </c>
      <c r="F60">
        <v>28.058</v>
      </c>
      <c r="G60">
        <v>30.265999999999998</v>
      </c>
      <c r="H60">
        <v>27.464570247933885</v>
      </c>
      <c r="I60">
        <v>26.385000000000002</v>
      </c>
      <c r="J60">
        <v>21.87857024793388</v>
      </c>
      <c r="K60">
        <v>21.106570247933881</v>
      </c>
      <c r="L60">
        <v>17.426570247933881</v>
      </c>
      <c r="M60">
        <v>21.028570247933875</v>
      </c>
      <c r="N60">
        <v>23.034570247933878</v>
      </c>
      <c r="O60">
        <v>24.722570247933884</v>
      </c>
      <c r="P60">
        <v>24.90257024793388</v>
      </c>
      <c r="Q60">
        <v>20.961570247933885</v>
      </c>
      <c r="R60">
        <v>27.065000000000001</v>
      </c>
      <c r="S60">
        <v>24.314</v>
      </c>
      <c r="T60">
        <v>23.263570247933881</v>
      </c>
      <c r="U60">
        <v>25.974</v>
      </c>
      <c r="V60">
        <v>17.043570247933879</v>
      </c>
      <c r="W60">
        <v>21.35257024793388</v>
      </c>
      <c r="X60">
        <v>25.667000000000002</v>
      </c>
      <c r="Y60">
        <v>24.219570247933884</v>
      </c>
      <c r="Z60">
        <v>22.583570247933885</v>
      </c>
      <c r="AA60">
        <v>26.852</v>
      </c>
      <c r="AB60">
        <v>18.02457024793388</v>
      </c>
      <c r="AC60">
        <v>26.32</v>
      </c>
      <c r="AD60">
        <v>23.77457024793388</v>
      </c>
      <c r="AE60">
        <v>22.357570247933879</v>
      </c>
      <c r="AF60">
        <v>21.05057024793388</v>
      </c>
      <c r="AG60">
        <v>27.270000000000014</v>
      </c>
      <c r="AH60">
        <v>23.336570247933885</v>
      </c>
    </row>
    <row r="61" spans="1:34" x14ac:dyDescent="0.3">
      <c r="A61" s="48">
        <f ca="1">Exceedance!U61</f>
        <v>47880</v>
      </c>
      <c r="B61" s="1">
        <v>23.551439504132102</v>
      </c>
      <c r="C61" s="1">
        <v>23.551439504132102</v>
      </c>
      <c r="D61" s="1">
        <v>23.551439504132102</v>
      </c>
      <c r="E61">
        <v>33.120579999999862</v>
      </c>
      <c r="F61">
        <v>23.779579999999864</v>
      </c>
      <c r="G61">
        <v>26.630579999999867</v>
      </c>
      <c r="H61">
        <v>26.104289256198342</v>
      </c>
      <c r="I61">
        <v>26.491579999999868</v>
      </c>
      <c r="J61">
        <v>20.799289256198346</v>
      </c>
      <c r="K61">
        <v>18.156289256198342</v>
      </c>
      <c r="L61">
        <v>19.469289256198344</v>
      </c>
      <c r="M61">
        <v>18.439289256198343</v>
      </c>
      <c r="N61">
        <v>20.629289256198344</v>
      </c>
      <c r="O61">
        <v>20.607289256198342</v>
      </c>
      <c r="P61">
        <v>23.167289256198341</v>
      </c>
      <c r="Q61">
        <v>17.491289256198339</v>
      </c>
      <c r="R61">
        <v>24.314579999999868</v>
      </c>
      <c r="S61">
        <v>20.881579999999868</v>
      </c>
      <c r="T61">
        <v>19.808289256198343</v>
      </c>
      <c r="U61">
        <v>22.462579999999864</v>
      </c>
      <c r="V61">
        <v>15.060289256198343</v>
      </c>
      <c r="W61">
        <v>21.065289256198344</v>
      </c>
      <c r="X61">
        <v>29.911579999999866</v>
      </c>
      <c r="Y61">
        <v>22.424289256198346</v>
      </c>
      <c r="Z61">
        <v>26.762289256198347</v>
      </c>
      <c r="AA61">
        <v>27.941579999999863</v>
      </c>
      <c r="AB61">
        <v>15.686289256198345</v>
      </c>
      <c r="AC61">
        <v>23.600579999999866</v>
      </c>
      <c r="AD61">
        <v>22.413289256198343</v>
      </c>
      <c r="AE61">
        <v>20.579289256198347</v>
      </c>
      <c r="AF61">
        <v>19.349289256198343</v>
      </c>
      <c r="AG61">
        <v>23.678579999999869</v>
      </c>
      <c r="AH61">
        <v>25.722009752065979</v>
      </c>
    </row>
    <row r="62" spans="1:34" x14ac:dyDescent="0.3">
      <c r="A62" s="48">
        <f ca="1">Exceedance!U62</f>
        <v>47908</v>
      </c>
      <c r="B62" s="1">
        <v>40.289169999997398</v>
      </c>
      <c r="C62" s="1">
        <v>40.289169999997398</v>
      </c>
      <c r="D62" s="1">
        <v>40.289169999997398</v>
      </c>
      <c r="E62">
        <v>43.950169999997399</v>
      </c>
      <c r="F62">
        <v>46.376169999997387</v>
      </c>
      <c r="G62">
        <v>44.220169999997395</v>
      </c>
      <c r="H62">
        <v>38.206890495865039</v>
      </c>
      <c r="I62">
        <v>33.659169999997395</v>
      </c>
      <c r="J62">
        <v>30.464570247933878</v>
      </c>
      <c r="K62">
        <v>22.907570247933879</v>
      </c>
      <c r="L62">
        <v>29.255570247933878</v>
      </c>
      <c r="M62">
        <v>43.886570247933882</v>
      </c>
      <c r="N62">
        <v>26.408570247933881</v>
      </c>
      <c r="O62">
        <v>29.595320247931145</v>
      </c>
      <c r="P62">
        <v>54.582890495865037</v>
      </c>
      <c r="Q62">
        <v>19.122570247933883</v>
      </c>
      <c r="R62">
        <v>43.671169999997389</v>
      </c>
      <c r="S62">
        <v>25.858169999997397</v>
      </c>
      <c r="T62">
        <v>32.29089049586505</v>
      </c>
      <c r="U62">
        <v>40.223169999997396</v>
      </c>
      <c r="V62">
        <v>22.260570247933881</v>
      </c>
      <c r="W62">
        <v>27.985570247933879</v>
      </c>
      <c r="X62">
        <v>51.153169999997395</v>
      </c>
      <c r="Y62">
        <v>38.592320247931156</v>
      </c>
      <c r="Z62">
        <v>58.095320247931163</v>
      </c>
      <c r="AA62">
        <v>31.548169999997405</v>
      </c>
      <c r="AB62">
        <v>21.249570247933882</v>
      </c>
      <c r="AC62">
        <v>36.998169999997394</v>
      </c>
      <c r="AD62">
        <v>30.405890495865034</v>
      </c>
      <c r="AE62">
        <v>33.535320247931168</v>
      </c>
      <c r="AF62">
        <v>32.821570247933877</v>
      </c>
      <c r="AG62">
        <v>42.640169999997383</v>
      </c>
      <c r="AH62">
        <v>47.899169999997383</v>
      </c>
    </row>
    <row r="63" spans="1:34" x14ac:dyDescent="0.3">
      <c r="A63" s="48">
        <f ca="1">Exceedance!U63</f>
        <v>47939</v>
      </c>
      <c r="B63" s="1">
        <v>78.751529999999917</v>
      </c>
      <c r="C63" s="1">
        <v>78.751529999999917</v>
      </c>
      <c r="D63" s="1">
        <v>78.751529999999917</v>
      </c>
      <c r="E63">
        <v>96.689529999999891</v>
      </c>
      <c r="F63">
        <v>79.163529999999895</v>
      </c>
      <c r="G63">
        <v>61.471529999999895</v>
      </c>
      <c r="H63">
        <v>49.254529999999889</v>
      </c>
      <c r="I63">
        <v>86.516529999999918</v>
      </c>
      <c r="J63">
        <v>59.458279999997195</v>
      </c>
      <c r="K63">
        <v>52.617279999997173</v>
      </c>
      <c r="L63">
        <v>47.765809917355362</v>
      </c>
      <c r="M63">
        <v>86.870809917355373</v>
      </c>
      <c r="N63">
        <v>58.462809917355372</v>
      </c>
      <c r="O63">
        <v>87.655529999999899</v>
      </c>
      <c r="P63">
        <v>85.541529999999881</v>
      </c>
      <c r="Q63">
        <v>47.731809917355363</v>
      </c>
      <c r="R63">
        <v>62.327529999999904</v>
      </c>
      <c r="S63">
        <v>53.586529999999904</v>
      </c>
      <c r="T63">
        <v>63.88252999999991</v>
      </c>
      <c r="U63">
        <v>82.1735299999999</v>
      </c>
      <c r="V63">
        <v>36.885809917355374</v>
      </c>
      <c r="W63">
        <v>63.141809917355367</v>
      </c>
      <c r="X63">
        <v>76.501529999999903</v>
      </c>
      <c r="Y63">
        <v>60.536529999999921</v>
      </c>
      <c r="Z63">
        <v>107.49152999999991</v>
      </c>
      <c r="AA63">
        <v>47.155529999999906</v>
      </c>
      <c r="AB63">
        <v>68.133809917355364</v>
      </c>
      <c r="AC63">
        <v>50.766529999999904</v>
      </c>
      <c r="AD63">
        <v>51.456529999999901</v>
      </c>
      <c r="AE63">
        <v>70.574529999999911</v>
      </c>
      <c r="AF63">
        <v>66.057279999997164</v>
      </c>
      <c r="AG63">
        <v>74.379529999999903</v>
      </c>
      <c r="AH63">
        <v>60.610529999999905</v>
      </c>
    </row>
    <row r="64" spans="1:34" x14ac:dyDescent="0.3">
      <c r="A64" s="48">
        <f ca="1">Exceedance!U64</f>
        <v>47969</v>
      </c>
      <c r="B64" s="1">
        <v>188.73552000000453</v>
      </c>
      <c r="C64" s="1">
        <v>188.73552000000453</v>
      </c>
      <c r="D64" s="1">
        <v>188.73552000000453</v>
      </c>
      <c r="E64">
        <v>340.90052000000458</v>
      </c>
      <c r="F64">
        <v>296.48652000000448</v>
      </c>
      <c r="G64">
        <v>172.52152000000453</v>
      </c>
      <c r="H64">
        <v>190.06452000000453</v>
      </c>
      <c r="I64">
        <v>225.84652000000449</v>
      </c>
      <c r="J64">
        <v>222.59152000000455</v>
      </c>
      <c r="K64">
        <v>82.401950413223119</v>
      </c>
      <c r="L64">
        <v>152.69595041322316</v>
      </c>
      <c r="M64">
        <v>200.86295041322316</v>
      </c>
      <c r="N64">
        <v>234.90295041322315</v>
      </c>
      <c r="O64">
        <v>213.20452000000452</v>
      </c>
      <c r="P64">
        <v>204.18652000000452</v>
      </c>
      <c r="Q64">
        <v>216.54999008264633</v>
      </c>
      <c r="R64">
        <v>279.17752000000456</v>
      </c>
      <c r="S64">
        <v>105.72295041322313</v>
      </c>
      <c r="T64">
        <v>132.91095041322313</v>
      </c>
      <c r="U64">
        <v>125.47252000000452</v>
      </c>
      <c r="V64">
        <v>92.678950413223134</v>
      </c>
      <c r="W64">
        <v>206.10295041322314</v>
      </c>
      <c r="X64">
        <v>146.04195041322316</v>
      </c>
      <c r="Y64">
        <v>148.97795041322314</v>
      </c>
      <c r="Z64">
        <v>224.84752000000452</v>
      </c>
      <c r="AA64">
        <v>144.57052000000448</v>
      </c>
      <c r="AB64">
        <v>162.70495041322314</v>
      </c>
      <c r="AC64">
        <v>164.84452000000454</v>
      </c>
      <c r="AD64">
        <v>115.04895041322314</v>
      </c>
      <c r="AE64">
        <v>190.92852000000454</v>
      </c>
      <c r="AF64">
        <v>264.07352000000458</v>
      </c>
      <c r="AG64">
        <v>198.39952000000454</v>
      </c>
      <c r="AH64">
        <v>198.39952000000454</v>
      </c>
    </row>
    <row r="65" spans="1:34" x14ac:dyDescent="0.3">
      <c r="A65" s="48">
        <f ca="1">Exceedance!U65</f>
        <v>48000</v>
      </c>
      <c r="B65" s="1">
        <v>227.79598000000288</v>
      </c>
      <c r="C65" s="1">
        <v>227.79598000000288</v>
      </c>
      <c r="D65" s="1">
        <v>227.79598000000288</v>
      </c>
      <c r="E65">
        <v>281.73898000000281</v>
      </c>
      <c r="F65">
        <v>456.59098000000284</v>
      </c>
      <c r="G65">
        <v>188.56703305785123</v>
      </c>
      <c r="H65">
        <v>296.71998000000292</v>
      </c>
      <c r="I65">
        <v>136.07803305785123</v>
      </c>
      <c r="J65">
        <v>172.23503305785121</v>
      </c>
      <c r="K65">
        <v>58.063033057851221</v>
      </c>
      <c r="L65">
        <v>180.30103305785121</v>
      </c>
      <c r="M65">
        <v>127.06903305785123</v>
      </c>
      <c r="N65">
        <v>256.70503305785121</v>
      </c>
      <c r="O65">
        <v>158.55103305785121</v>
      </c>
      <c r="P65">
        <v>146.54903305785123</v>
      </c>
      <c r="Q65">
        <v>444.91198000000281</v>
      </c>
      <c r="R65">
        <v>230.5909800000029</v>
      </c>
      <c r="S65">
        <v>231.12803305785118</v>
      </c>
      <c r="T65">
        <v>393.5505495867842</v>
      </c>
      <c r="U65">
        <v>55.03803305785123</v>
      </c>
      <c r="V65">
        <v>133.02103305785121</v>
      </c>
      <c r="W65">
        <v>301.32917008264758</v>
      </c>
      <c r="X65">
        <v>314.87154958678423</v>
      </c>
      <c r="Y65">
        <v>253.26403305785124</v>
      </c>
      <c r="Z65">
        <v>358.08998000000281</v>
      </c>
      <c r="AA65">
        <v>70.090033057851215</v>
      </c>
      <c r="AB65">
        <v>373.66957504132523</v>
      </c>
      <c r="AC65">
        <v>167.25203305785124</v>
      </c>
      <c r="AD65">
        <v>238.52254958678421</v>
      </c>
      <c r="AE65">
        <v>145.46603305785126</v>
      </c>
      <c r="AF65">
        <v>378.39498000000293</v>
      </c>
      <c r="AG65">
        <v>184.10498000000283</v>
      </c>
      <c r="AH65">
        <v>184.10498000000283</v>
      </c>
    </row>
    <row r="66" spans="1:34" x14ac:dyDescent="0.3">
      <c r="A66" s="48">
        <f ca="1">Exceedance!U66</f>
        <v>48030</v>
      </c>
      <c r="B66" s="1">
        <v>88.962049999996708</v>
      </c>
      <c r="C66" s="1">
        <v>88.962049999996708</v>
      </c>
      <c r="D66" s="1">
        <v>88.962049999996708</v>
      </c>
      <c r="E66">
        <v>110.94204999999673</v>
      </c>
      <c r="F66">
        <v>170.83604999999676</v>
      </c>
      <c r="G66">
        <v>97.990900826446264</v>
      </c>
      <c r="H66">
        <v>208.91804999999673</v>
      </c>
      <c r="I66">
        <v>54.253900826446277</v>
      </c>
      <c r="J66">
        <v>62.378900826446269</v>
      </c>
      <c r="K66">
        <v>33.13790082644627</v>
      </c>
      <c r="L66">
        <v>58.354900826446269</v>
      </c>
      <c r="M66">
        <v>58.534900826446275</v>
      </c>
      <c r="N66">
        <v>110.52190082644626</v>
      </c>
      <c r="O66">
        <v>71.87990082644626</v>
      </c>
      <c r="P66">
        <v>65.284900826446261</v>
      </c>
      <c r="Q66">
        <v>207.55904999999669</v>
      </c>
      <c r="R66">
        <v>133.27704999999673</v>
      </c>
      <c r="S66">
        <v>70.805900826446262</v>
      </c>
      <c r="T66">
        <v>218.59604999999675</v>
      </c>
      <c r="U66">
        <v>35.44890082644627</v>
      </c>
      <c r="V66">
        <v>58.105900826446266</v>
      </c>
      <c r="W66">
        <v>102.89704999999674</v>
      </c>
      <c r="X66">
        <v>116.00204999999674</v>
      </c>
      <c r="Y66">
        <v>90.970566528929751</v>
      </c>
      <c r="Z66">
        <v>131.47804999999673</v>
      </c>
      <c r="AA66">
        <v>39.224900826446273</v>
      </c>
      <c r="AB66">
        <v>247.49504999999672</v>
      </c>
      <c r="AC66">
        <v>61.170900826446271</v>
      </c>
      <c r="AD66">
        <v>117.23404999999674</v>
      </c>
      <c r="AE66">
        <v>66.218900826446273</v>
      </c>
      <c r="AF66">
        <v>178.22204999999673</v>
      </c>
      <c r="AG66">
        <v>65.974049999996737</v>
      </c>
      <c r="AH66">
        <v>65.974049999996737</v>
      </c>
    </row>
    <row r="67" spans="1:34" x14ac:dyDescent="0.3">
      <c r="A67" s="48">
        <f ca="1">Exceedance!U67</f>
        <v>48061</v>
      </c>
      <c r="B67" s="1">
        <v>67.284350000001496</v>
      </c>
      <c r="C67" s="1">
        <v>67.284350000001496</v>
      </c>
      <c r="D67" s="1">
        <v>67.284350000001496</v>
      </c>
      <c r="E67">
        <v>65.749350000001485</v>
      </c>
      <c r="F67">
        <v>93.908350000001491</v>
      </c>
      <c r="G67">
        <v>61.051446115703598</v>
      </c>
      <c r="H67">
        <v>98.074350000001473</v>
      </c>
      <c r="I67">
        <v>49.517520661157008</v>
      </c>
      <c r="J67">
        <v>56.90652066115701</v>
      </c>
      <c r="K67">
        <v>29.095520661157014</v>
      </c>
      <c r="L67">
        <v>46.837520661157008</v>
      </c>
      <c r="M67">
        <v>43.065520661157009</v>
      </c>
      <c r="N67">
        <v>60.876520661157009</v>
      </c>
      <c r="O67">
        <v>60.42744611570361</v>
      </c>
      <c r="P67">
        <v>50.409520661157011</v>
      </c>
      <c r="Q67">
        <v>89.033350000001477</v>
      </c>
      <c r="R67">
        <v>66.010350000001495</v>
      </c>
      <c r="S67">
        <v>61.182015702484968</v>
      </c>
      <c r="T67">
        <v>80.725350000001484</v>
      </c>
      <c r="U67">
        <v>35.040520661157011</v>
      </c>
      <c r="V67">
        <v>43.993520661157007</v>
      </c>
      <c r="W67">
        <v>68.432350000001506</v>
      </c>
      <c r="X67">
        <v>64.789350000001477</v>
      </c>
      <c r="Y67">
        <v>64.769350000001523</v>
      </c>
      <c r="Z67">
        <v>75.421350000001482</v>
      </c>
      <c r="AA67">
        <v>33.33952066115701</v>
      </c>
      <c r="AB67">
        <v>92.108350000001479</v>
      </c>
      <c r="AC67">
        <v>46.317446115703589</v>
      </c>
      <c r="AD67">
        <v>66.514350000001485</v>
      </c>
      <c r="AE67">
        <v>56.562520661157009</v>
      </c>
      <c r="AF67">
        <v>79.732350000001475</v>
      </c>
      <c r="AG67">
        <v>54.472350000001498</v>
      </c>
      <c r="AH67">
        <v>54.472350000001498</v>
      </c>
    </row>
    <row r="68" spans="1:34" x14ac:dyDescent="0.3">
      <c r="A68" s="48">
        <f ca="1">Exceedance!U68</f>
        <v>48092</v>
      </c>
      <c r="B68" s="1">
        <v>49.638319999997947</v>
      </c>
      <c r="C68" s="1">
        <v>49.638319999997947</v>
      </c>
      <c r="D68" s="1">
        <v>49.638319999997947</v>
      </c>
      <c r="E68">
        <v>53.618319999997944</v>
      </c>
      <c r="F68">
        <v>69.72831999999795</v>
      </c>
      <c r="G68">
        <v>47.220319999997947</v>
      </c>
      <c r="H68">
        <v>60.971319999997938</v>
      </c>
      <c r="I68">
        <v>40.669245454544537</v>
      </c>
      <c r="J68">
        <v>37.630245454544529</v>
      </c>
      <c r="K68">
        <v>25.657619834710736</v>
      </c>
      <c r="L68">
        <v>55.828619834710743</v>
      </c>
      <c r="M68">
        <v>36.782619834710736</v>
      </c>
      <c r="N68">
        <v>40.286549917372291</v>
      </c>
      <c r="O68">
        <v>50.931319999997939</v>
      </c>
      <c r="P68">
        <v>51.00124545454451</v>
      </c>
      <c r="Q68">
        <v>58.092319999997933</v>
      </c>
      <c r="R68">
        <v>50.47531999999795</v>
      </c>
      <c r="S68">
        <v>43.191319999997951</v>
      </c>
      <c r="T68">
        <v>53.952319999997947</v>
      </c>
      <c r="U68">
        <v>27.248619834710734</v>
      </c>
      <c r="V68">
        <v>55.045619834710735</v>
      </c>
      <c r="W68">
        <v>65.277319999997943</v>
      </c>
      <c r="X68">
        <v>52.523319999997931</v>
      </c>
      <c r="Y68">
        <v>48.839319999997947</v>
      </c>
      <c r="Z68">
        <v>53.036319999997943</v>
      </c>
      <c r="AA68">
        <v>25.861619834710734</v>
      </c>
      <c r="AB68">
        <v>56.812319999997939</v>
      </c>
      <c r="AC68">
        <v>50.969319999997929</v>
      </c>
      <c r="AD68">
        <v>47.964319999997926</v>
      </c>
      <c r="AE68">
        <v>50.644245454544517</v>
      </c>
      <c r="AF68">
        <v>62.27531999999794</v>
      </c>
      <c r="AG68">
        <v>48.325319999997937</v>
      </c>
      <c r="AH68">
        <v>48.325319999997937</v>
      </c>
    </row>
    <row r="69" spans="1:34" x14ac:dyDescent="0.3">
      <c r="A69" s="48" t="str">
        <f ca="1">Exceedance!U69</f>
        <v/>
      </c>
      <c r="B69" s="1"/>
      <c r="C69" s="1"/>
      <c r="D69" s="1"/>
    </row>
    <row r="70" spans="1:34" x14ac:dyDescent="0.3">
      <c r="A70" s="48" t="str">
        <f ca="1">Exceedance!U70</f>
        <v/>
      </c>
      <c r="B70" s="1"/>
      <c r="C70" s="1"/>
      <c r="D70" s="1"/>
    </row>
    <row r="71" spans="1:34" x14ac:dyDescent="0.3">
      <c r="A71" s="48" t="str">
        <f ca="1">Exceedance!U71</f>
        <v/>
      </c>
      <c r="B71" s="1"/>
      <c r="C71" s="1"/>
      <c r="D71" s="1"/>
    </row>
    <row r="72" spans="1:34" x14ac:dyDescent="0.3">
      <c r="A72" s="48" t="str">
        <f ca="1">Exceedance!U72</f>
        <v/>
      </c>
      <c r="B72" s="1"/>
      <c r="C72" s="1"/>
      <c r="D72" s="1"/>
    </row>
    <row r="73" spans="1:34" x14ac:dyDescent="0.3">
      <c r="A73" s="48" t="str">
        <f ca="1">Exceedance!U73</f>
        <v/>
      </c>
      <c r="B73" s="1"/>
      <c r="C73" s="1"/>
      <c r="D73" s="1"/>
    </row>
    <row r="74" spans="1:34" x14ac:dyDescent="0.3">
      <c r="A74" s="48" t="str">
        <f ca="1">Exceedance!U74</f>
        <v/>
      </c>
      <c r="B74" s="1"/>
      <c r="C74" s="1"/>
      <c r="D74" s="1"/>
    </row>
    <row r="75" spans="1:34" x14ac:dyDescent="0.3">
      <c r="A75" s="48" t="str">
        <f ca="1">Exceedance!U75</f>
        <v/>
      </c>
      <c r="B75" s="1"/>
      <c r="C75" s="1"/>
      <c r="D75" s="1"/>
    </row>
    <row r="76" spans="1:34" x14ac:dyDescent="0.3">
      <c r="A76" s="48" t="str">
        <f ca="1">Exceedance!U76</f>
        <v/>
      </c>
      <c r="B76" s="1"/>
      <c r="C76" s="1"/>
      <c r="D76" s="1"/>
    </row>
    <row r="77" spans="1:34" x14ac:dyDescent="0.3">
      <c r="A77" s="48" t="str">
        <f ca="1">Exceedance!U77</f>
        <v/>
      </c>
      <c r="B77" s="1"/>
      <c r="C77" s="1"/>
      <c r="D77" s="1"/>
    </row>
    <row r="78" spans="1:34" x14ac:dyDescent="0.3">
      <c r="A78" s="48" t="str">
        <f ca="1">Exceedance!U78</f>
        <v/>
      </c>
      <c r="B78" s="1"/>
      <c r="C78" s="1"/>
      <c r="D78" s="1"/>
    </row>
    <row r="79" spans="1:34" x14ac:dyDescent="0.3">
      <c r="A79" s="48" t="str">
        <f ca="1">Exceedance!U79</f>
        <v/>
      </c>
      <c r="B79" s="1"/>
      <c r="C79" s="1"/>
      <c r="D79" s="1"/>
    </row>
    <row r="80" spans="1:34" x14ac:dyDescent="0.3">
      <c r="A80" s="48" t="str">
        <f ca="1">Exceedance!U80</f>
        <v/>
      </c>
      <c r="B80" s="1"/>
      <c r="C80" s="1"/>
      <c r="D80" s="1"/>
    </row>
    <row r="81" spans="1:4" x14ac:dyDescent="0.3">
      <c r="A81" s="48" t="str">
        <f ca="1">Exceedance!U81</f>
        <v/>
      </c>
      <c r="B81" s="1"/>
      <c r="C81" s="1"/>
      <c r="D81" s="1"/>
    </row>
    <row r="82" spans="1:4" x14ac:dyDescent="0.3">
      <c r="A82" s="48" t="str">
        <f ca="1">Exceedance!U82</f>
        <v/>
      </c>
      <c r="B82" s="1"/>
      <c r="C82" s="1"/>
      <c r="D82" s="1"/>
    </row>
    <row r="83" spans="1:4" x14ac:dyDescent="0.3">
      <c r="A83" s="48" t="str">
        <f ca="1">Exceedance!U83</f>
        <v/>
      </c>
      <c r="B83" s="1"/>
      <c r="C83" s="1"/>
      <c r="D83" s="1"/>
    </row>
    <row r="84" spans="1:4" x14ac:dyDescent="0.3">
      <c r="A84" s="48" t="str">
        <f ca="1">Exceedance!U84</f>
        <v/>
      </c>
      <c r="B84" s="1"/>
      <c r="C84" s="1"/>
      <c r="D84" s="1"/>
    </row>
    <row r="85" spans="1:4" x14ac:dyDescent="0.3">
      <c r="A85" s="48" t="str">
        <f ca="1">Exceedance!U85</f>
        <v/>
      </c>
      <c r="B85" s="1"/>
      <c r="C85" s="1"/>
      <c r="D85" s="1"/>
    </row>
    <row r="86" spans="1:4" x14ac:dyDescent="0.3">
      <c r="A86" s="48" t="str">
        <f ca="1">Exceedance!U86</f>
        <v/>
      </c>
      <c r="B86" s="1"/>
      <c r="C86" s="1"/>
      <c r="D86" s="1"/>
    </row>
    <row r="87" spans="1:4" x14ac:dyDescent="0.3">
      <c r="A87" s="48" t="str">
        <f ca="1">Exceedance!U87</f>
        <v/>
      </c>
      <c r="B87" s="1"/>
      <c r="C87" s="1"/>
      <c r="D87" s="1"/>
    </row>
    <row r="88" spans="1:4" x14ac:dyDescent="0.3">
      <c r="A88" s="48" t="str">
        <f ca="1">Exceedance!U88</f>
        <v/>
      </c>
      <c r="B88" s="1"/>
      <c r="C88" s="1"/>
      <c r="D88" s="1"/>
    </row>
    <row r="89" spans="1:4" x14ac:dyDescent="0.3">
      <c r="A89" s="48" t="str">
        <f ca="1">Exceedance!U89</f>
        <v/>
      </c>
      <c r="B89" s="1"/>
      <c r="C89" s="1"/>
      <c r="D89" s="1"/>
    </row>
    <row r="90" spans="1:4" x14ac:dyDescent="0.3">
      <c r="A90" s="48" t="str">
        <f ca="1">Exceedance!U90</f>
        <v/>
      </c>
      <c r="B90" s="1"/>
      <c r="C90" s="1"/>
      <c r="D90" s="1"/>
    </row>
    <row r="91" spans="1:4" x14ac:dyDescent="0.3">
      <c r="A91" s="48" t="str">
        <f ca="1">Exceedance!U91</f>
        <v/>
      </c>
      <c r="B91" s="1"/>
      <c r="C91" s="1"/>
      <c r="D91" s="1"/>
    </row>
    <row r="92" spans="1:4" x14ac:dyDescent="0.3">
      <c r="A92" s="48" t="str">
        <f ca="1">Exceedance!U92</f>
        <v/>
      </c>
      <c r="B92" s="1"/>
      <c r="C92" s="1"/>
      <c r="D92" s="1"/>
    </row>
    <row r="93" spans="1:4" x14ac:dyDescent="0.3">
      <c r="A93" s="48" t="str">
        <f ca="1">Exceedance!U93</f>
        <v/>
      </c>
      <c r="B93" s="1"/>
      <c r="C93" s="1"/>
      <c r="D93" s="1"/>
    </row>
    <row r="94" spans="1:4" x14ac:dyDescent="0.3">
      <c r="A94" s="48" t="str">
        <f ca="1">Exceedance!U94</f>
        <v/>
      </c>
      <c r="B94" s="1"/>
      <c r="C94" s="1"/>
      <c r="D94" s="1"/>
    </row>
    <row r="95" spans="1:4" x14ac:dyDescent="0.3">
      <c r="A95" s="48" t="str">
        <f ca="1">Exceedance!U95</f>
        <v/>
      </c>
      <c r="B95" s="1"/>
      <c r="C95" s="1"/>
      <c r="D95" s="1"/>
    </row>
    <row r="96" spans="1:4" x14ac:dyDescent="0.3">
      <c r="A96" s="48" t="str">
        <f ca="1">Exceedance!U96</f>
        <v/>
      </c>
      <c r="B96" s="1"/>
      <c r="C96" s="1"/>
      <c r="D96" s="1"/>
    </row>
    <row r="97" spans="1:4" x14ac:dyDescent="0.3">
      <c r="A97" s="48" t="str">
        <f ca="1">Exceedance!U97</f>
        <v/>
      </c>
      <c r="B97" s="1"/>
      <c r="C97" s="1"/>
      <c r="D97" s="1"/>
    </row>
    <row r="98" spans="1:4" x14ac:dyDescent="0.3">
      <c r="A98" s="48" t="str">
        <f ca="1">Exceedance!U98</f>
        <v/>
      </c>
      <c r="B98" s="1"/>
      <c r="C98" s="1"/>
      <c r="D98" s="1"/>
    </row>
    <row r="99" spans="1:4" x14ac:dyDescent="0.3">
      <c r="A99" s="48" t="str">
        <f ca="1">Exceedance!U99</f>
        <v/>
      </c>
      <c r="B99" s="1"/>
      <c r="C99" s="1"/>
      <c r="D99" s="1"/>
    </row>
    <row r="100" spans="1:4" x14ac:dyDescent="0.3">
      <c r="A100" s="48"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E1:AE1"/>
  </mergeCell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77">
    <tabColor theme="3" tint="0.39997558519241921"/>
  </sheetPr>
  <dimension ref="A1:AH175"/>
  <sheetViews>
    <sheetView workbookViewId="0">
      <selection activeCell="B4" sqref="B4:AQ175"/>
    </sheetView>
  </sheetViews>
  <sheetFormatPr defaultRowHeight="14.4" x14ac:dyDescent="0.3"/>
  <cols>
    <col min="1" max="1" width="8.5546875" style="84"/>
    <col min="2" max="4" width="9.44140625" style="185"/>
  </cols>
  <sheetData>
    <row r="1" spans="1:34" s="84" customFormat="1" x14ac:dyDescent="0.3">
      <c r="A1" s="46"/>
      <c r="E1" s="857" t="s">
        <v>216</v>
      </c>
      <c r="F1" s="857"/>
      <c r="G1" s="857"/>
      <c r="H1" s="857"/>
      <c r="I1" s="857"/>
      <c r="J1" s="857"/>
      <c r="K1" s="857"/>
      <c r="L1" s="857"/>
      <c r="M1" s="857"/>
      <c r="N1" s="857"/>
      <c r="O1" s="857"/>
      <c r="P1" s="857"/>
      <c r="Q1" s="857"/>
      <c r="R1" s="857"/>
      <c r="S1" s="857"/>
      <c r="T1" s="857"/>
      <c r="U1" s="857"/>
      <c r="V1" s="857"/>
      <c r="W1" s="857"/>
      <c r="X1" s="857"/>
      <c r="Y1" s="857"/>
      <c r="Z1" s="857"/>
      <c r="AA1" s="857"/>
      <c r="AB1" s="857"/>
      <c r="AC1" s="857"/>
      <c r="AD1" s="857"/>
      <c r="AE1" s="857"/>
    </row>
    <row r="2" spans="1:34" s="84" customFormat="1" x14ac:dyDescent="0.3">
      <c r="A2" s="46"/>
      <c r="B2" s="84" t="s">
        <v>288</v>
      </c>
      <c r="C2" s="84" t="s">
        <v>287</v>
      </c>
      <c r="D2" s="84" t="s">
        <v>289</v>
      </c>
      <c r="E2" s="84">
        <v>1991</v>
      </c>
      <c r="F2" s="84">
        <v>1992</v>
      </c>
      <c r="G2" s="84">
        <v>1993</v>
      </c>
      <c r="H2" s="84">
        <v>1994</v>
      </c>
      <c r="I2" s="84">
        <v>1995</v>
      </c>
      <c r="J2" s="84">
        <v>1996</v>
      </c>
      <c r="K2" s="84">
        <v>1997</v>
      </c>
      <c r="L2" s="84">
        <v>1998</v>
      </c>
      <c r="M2" s="84">
        <v>1999</v>
      </c>
      <c r="N2" s="84">
        <v>2000</v>
      </c>
      <c r="O2" s="84">
        <v>2001</v>
      </c>
      <c r="P2" s="84">
        <v>2002</v>
      </c>
      <c r="Q2" s="84">
        <v>2003</v>
      </c>
      <c r="R2" s="84">
        <v>2004</v>
      </c>
      <c r="S2" s="84">
        <v>2005</v>
      </c>
      <c r="T2" s="84">
        <v>2006</v>
      </c>
      <c r="U2" s="84">
        <v>2007</v>
      </c>
      <c r="V2" s="84">
        <v>2008</v>
      </c>
      <c r="W2" s="84">
        <v>2009</v>
      </c>
      <c r="X2" s="84">
        <v>2010</v>
      </c>
      <c r="Y2" s="84">
        <v>2011</v>
      </c>
      <c r="Z2" s="84">
        <v>2012</v>
      </c>
      <c r="AA2" s="84">
        <v>2013</v>
      </c>
      <c r="AB2" s="84">
        <v>2014</v>
      </c>
      <c r="AC2" s="84">
        <v>2015</v>
      </c>
      <c r="AD2" s="84">
        <v>2016</v>
      </c>
      <c r="AE2" s="84">
        <v>2017</v>
      </c>
      <c r="AF2" s="84">
        <v>2018</v>
      </c>
      <c r="AG2" s="84">
        <v>2019</v>
      </c>
      <c r="AH2" s="84">
        <v>2020</v>
      </c>
    </row>
    <row r="3" spans="1:34" s="49" customFormat="1" x14ac:dyDescent="0.3">
      <c r="A3" s="47"/>
      <c r="B3" s="49" t="s">
        <v>323</v>
      </c>
      <c r="C3" s="49" t="s">
        <v>324</v>
      </c>
      <c r="D3" s="49" t="s">
        <v>325</v>
      </c>
      <c r="E3" s="49" t="s">
        <v>326</v>
      </c>
      <c r="F3" s="49" t="s">
        <v>327</v>
      </c>
      <c r="G3" s="49" t="s">
        <v>328</v>
      </c>
      <c r="H3" s="49" t="s">
        <v>329</v>
      </c>
      <c r="I3" s="49" t="s">
        <v>330</v>
      </c>
      <c r="J3" s="49" t="s">
        <v>331</v>
      </c>
      <c r="K3" s="49" t="s">
        <v>332</v>
      </c>
      <c r="L3" s="49" t="s">
        <v>333</v>
      </c>
      <c r="M3" s="49" t="s">
        <v>334</v>
      </c>
      <c r="N3" s="49" t="s">
        <v>335</v>
      </c>
      <c r="O3" s="49" t="s">
        <v>336</v>
      </c>
      <c r="P3" s="49" t="s">
        <v>337</v>
      </c>
      <c r="Q3" s="49" t="s">
        <v>338</v>
      </c>
      <c r="R3" s="49" t="s">
        <v>339</v>
      </c>
      <c r="S3" s="49" t="s">
        <v>340</v>
      </c>
      <c r="T3" s="49" t="s">
        <v>341</v>
      </c>
      <c r="U3" s="49" t="s">
        <v>342</v>
      </c>
      <c r="V3" s="49" t="s">
        <v>343</v>
      </c>
      <c r="W3" s="49" t="s">
        <v>344</v>
      </c>
      <c r="X3" s="49" t="s">
        <v>345</v>
      </c>
      <c r="Y3" s="49" t="s">
        <v>346</v>
      </c>
      <c r="Z3" s="49" t="s">
        <v>347</v>
      </c>
      <c r="AA3" s="49" t="s">
        <v>348</v>
      </c>
      <c r="AB3" s="49" t="s">
        <v>349</v>
      </c>
      <c r="AC3" s="49" t="s">
        <v>350</v>
      </c>
      <c r="AD3" s="49" t="s">
        <v>351</v>
      </c>
      <c r="AE3" s="49" t="s">
        <v>352</v>
      </c>
      <c r="AF3" s="49" t="s">
        <v>353</v>
      </c>
      <c r="AG3" s="49" t="s">
        <v>354</v>
      </c>
      <c r="AH3" s="49" t="s">
        <v>355</v>
      </c>
    </row>
    <row r="4" spans="1:34" x14ac:dyDescent="0.3">
      <c r="A4" s="48">
        <f ca="1">Exceedance!U4</f>
        <v>46143</v>
      </c>
      <c r="B4" s="1">
        <v>104</v>
      </c>
      <c r="C4" s="1">
        <v>34</v>
      </c>
      <c r="D4" s="1">
        <v>62</v>
      </c>
      <c r="E4">
        <v>51.192</v>
      </c>
      <c r="F4">
        <v>77.855999999999995</v>
      </c>
      <c r="G4">
        <v>69.177999999999997</v>
      </c>
      <c r="H4">
        <v>61.133000000000003</v>
      </c>
      <c r="I4">
        <v>75.284999999999997</v>
      </c>
      <c r="J4">
        <v>54.677</v>
      </c>
      <c r="K4">
        <v>60.78</v>
      </c>
      <c r="L4">
        <v>47.445</v>
      </c>
      <c r="M4">
        <v>73.932000000000002</v>
      </c>
      <c r="N4">
        <v>72.81</v>
      </c>
      <c r="O4">
        <v>80.833999999999989</v>
      </c>
      <c r="P4">
        <v>47.33100000000001</v>
      </c>
      <c r="Q4">
        <v>75.349999999999994</v>
      </c>
      <c r="R4">
        <v>59.335999999999999</v>
      </c>
      <c r="S4">
        <v>76.31</v>
      </c>
      <c r="T4">
        <v>59.152000000000001</v>
      </c>
      <c r="U4">
        <v>66.08</v>
      </c>
      <c r="V4">
        <v>62.866999999999997</v>
      </c>
      <c r="W4">
        <v>72.003</v>
      </c>
      <c r="X4">
        <v>54.454000000000001</v>
      </c>
      <c r="Y4">
        <v>52.76</v>
      </c>
      <c r="Z4">
        <v>59.722000000000001</v>
      </c>
      <c r="AA4">
        <v>66.037000000000006</v>
      </c>
      <c r="AB4">
        <v>71.436999999999998</v>
      </c>
      <c r="AC4">
        <v>59.045999999999999</v>
      </c>
      <c r="AD4">
        <v>64.128</v>
      </c>
      <c r="AE4">
        <v>57.323999999999998</v>
      </c>
      <c r="AF4">
        <v>63.66299999999999</v>
      </c>
      <c r="AG4">
        <v>43.948</v>
      </c>
      <c r="AH4">
        <v>61.051000000000002</v>
      </c>
    </row>
    <row r="5" spans="1:34" x14ac:dyDescent="0.3">
      <c r="A5" s="48">
        <f ca="1">Exceedance!U5</f>
        <v>46174</v>
      </c>
      <c r="B5" s="1">
        <v>79</v>
      </c>
      <c r="C5" s="1">
        <v>26</v>
      </c>
      <c r="D5" s="1">
        <v>47</v>
      </c>
      <c r="E5">
        <v>50.45</v>
      </c>
      <c r="F5">
        <v>66.42</v>
      </c>
      <c r="G5">
        <v>54.639000000000003</v>
      </c>
      <c r="H5">
        <v>35.686</v>
      </c>
      <c r="I5">
        <v>151.10900000000001</v>
      </c>
      <c r="J5">
        <v>26.466000000000001</v>
      </c>
      <c r="K5">
        <v>70.771000000000001</v>
      </c>
      <c r="L5">
        <v>32.896999999999998</v>
      </c>
      <c r="M5">
        <v>71.572000000000003</v>
      </c>
      <c r="N5">
        <v>37.372999999999998</v>
      </c>
      <c r="O5">
        <v>44.917999999999999</v>
      </c>
      <c r="P5">
        <v>26.251000000000001</v>
      </c>
      <c r="Q5">
        <v>53.883000000000003</v>
      </c>
      <c r="R5">
        <v>29.074999999999999</v>
      </c>
      <c r="S5">
        <v>42.026000000000003</v>
      </c>
      <c r="T5">
        <v>29.795999999999999</v>
      </c>
      <c r="U5">
        <v>41.42</v>
      </c>
      <c r="V5">
        <v>58.682000000000002</v>
      </c>
      <c r="W5">
        <v>41.613999999999997</v>
      </c>
      <c r="X5">
        <v>49.082000000000001</v>
      </c>
      <c r="Y5">
        <v>66.009</v>
      </c>
      <c r="Z5">
        <v>24.196000000000002</v>
      </c>
      <c r="AA5">
        <v>43.96</v>
      </c>
      <c r="AB5">
        <v>55.972000000000001</v>
      </c>
      <c r="AC5">
        <v>139.57400000000001</v>
      </c>
      <c r="AD5">
        <v>57.19</v>
      </c>
      <c r="AE5">
        <v>55.587999999999994</v>
      </c>
      <c r="AF5">
        <v>26.236000000000001</v>
      </c>
      <c r="AG5">
        <v>87.424999999999997</v>
      </c>
      <c r="AH5">
        <v>36.457000000000001</v>
      </c>
    </row>
    <row r="6" spans="1:34" x14ac:dyDescent="0.3">
      <c r="A6" s="48">
        <f ca="1">Exceedance!U6</f>
        <v>46204</v>
      </c>
      <c r="B6" s="1">
        <v>40.000000000000007</v>
      </c>
      <c r="C6" s="1">
        <v>13</v>
      </c>
      <c r="D6" s="1">
        <v>24</v>
      </c>
      <c r="E6">
        <v>27.402000000000001</v>
      </c>
      <c r="F6">
        <v>35.701999999999998</v>
      </c>
      <c r="G6">
        <v>26.172999999999998</v>
      </c>
      <c r="H6">
        <v>19.780999999999999</v>
      </c>
      <c r="I6">
        <v>81.968000000000004</v>
      </c>
      <c r="J6">
        <v>17.774999999999999</v>
      </c>
      <c r="K6">
        <v>31.261000000000003</v>
      </c>
      <c r="L6">
        <v>19.138000000000002</v>
      </c>
      <c r="M6">
        <v>37.417999999999999</v>
      </c>
      <c r="N6">
        <v>21.805</v>
      </c>
      <c r="O6">
        <v>23.629000000000001</v>
      </c>
      <c r="P6">
        <v>17.896000000000001</v>
      </c>
      <c r="Q6">
        <v>22.884</v>
      </c>
      <c r="R6">
        <v>19.504000000000001</v>
      </c>
      <c r="S6">
        <v>22.676000000000002</v>
      </c>
      <c r="T6">
        <v>22.780999999999999</v>
      </c>
      <c r="U6">
        <v>24.370999999999999</v>
      </c>
      <c r="V6">
        <v>26.923999999999999</v>
      </c>
      <c r="W6">
        <v>23.375</v>
      </c>
      <c r="X6">
        <v>23.303000000000001</v>
      </c>
      <c r="Y6">
        <v>29.335999999999999</v>
      </c>
      <c r="Z6">
        <v>17.88</v>
      </c>
      <c r="AA6">
        <v>26.975000000000001</v>
      </c>
      <c r="AB6">
        <v>25.861999999999998</v>
      </c>
      <c r="AC6">
        <v>56.89200000000001</v>
      </c>
      <c r="AD6">
        <v>27.265000000000001</v>
      </c>
      <c r="AE6">
        <v>28.509</v>
      </c>
      <c r="AF6">
        <v>17.861999999999998</v>
      </c>
      <c r="AG6">
        <v>37.121000000000002</v>
      </c>
      <c r="AH6">
        <v>21.423999999999999</v>
      </c>
    </row>
    <row r="7" spans="1:34" x14ac:dyDescent="0.3">
      <c r="A7" s="48">
        <f ca="1">Exceedance!U7</f>
        <v>46235</v>
      </c>
      <c r="B7" s="1">
        <v>38</v>
      </c>
      <c r="C7" s="1">
        <v>22</v>
      </c>
      <c r="D7" s="1">
        <v>27</v>
      </c>
      <c r="E7">
        <v>25.885999999999999</v>
      </c>
      <c r="F7">
        <v>39.061</v>
      </c>
      <c r="G7">
        <v>24.007000000000001</v>
      </c>
      <c r="H7">
        <v>21.291</v>
      </c>
      <c r="I7">
        <v>39.663999999999994</v>
      </c>
      <c r="J7">
        <v>18.172000000000001</v>
      </c>
      <c r="K7">
        <v>30.454999999999998</v>
      </c>
      <c r="L7">
        <v>20.805</v>
      </c>
      <c r="M7">
        <v>33.920999999999999</v>
      </c>
      <c r="N7">
        <v>27.492999999999999</v>
      </c>
      <c r="O7">
        <v>31.832000000000001</v>
      </c>
      <c r="P7">
        <v>18.956</v>
      </c>
      <c r="Q7">
        <v>26.161000000000001</v>
      </c>
      <c r="R7">
        <v>21.033999999999999</v>
      </c>
      <c r="S7">
        <v>26.895</v>
      </c>
      <c r="T7">
        <v>27.795000000000002</v>
      </c>
      <c r="U7">
        <v>27.815000000000001</v>
      </c>
      <c r="V7">
        <v>25.754000000000001</v>
      </c>
      <c r="W7">
        <v>22.254000000000001</v>
      </c>
      <c r="X7">
        <v>27.542999999999999</v>
      </c>
      <c r="Y7">
        <v>23.826000000000001</v>
      </c>
      <c r="Z7">
        <v>20.968</v>
      </c>
      <c r="AA7">
        <v>28.638999999999999</v>
      </c>
      <c r="AB7">
        <v>27.105</v>
      </c>
      <c r="AC7">
        <v>34.466999999999999</v>
      </c>
      <c r="AD7">
        <v>27.998999999999995</v>
      </c>
      <c r="AE7">
        <v>27.263000000000002</v>
      </c>
      <c r="AF7">
        <v>18.747</v>
      </c>
      <c r="AG7">
        <v>28.231999999999999</v>
      </c>
      <c r="AH7">
        <v>21.172999999999998</v>
      </c>
    </row>
    <row r="8" spans="1:34" x14ac:dyDescent="0.3">
      <c r="A8" s="48">
        <f ca="1">Exceedance!U8</f>
        <v>46266</v>
      </c>
      <c r="B8" s="1">
        <v>31</v>
      </c>
      <c r="C8" s="1">
        <v>23</v>
      </c>
      <c r="D8" s="1">
        <v>21</v>
      </c>
      <c r="E8">
        <v>19.345999999999997</v>
      </c>
      <c r="F8">
        <v>30.728999999999999</v>
      </c>
      <c r="G8">
        <v>22.603000000000002</v>
      </c>
      <c r="H8">
        <v>20.425999999999998</v>
      </c>
      <c r="I8">
        <v>29.754999999999999</v>
      </c>
      <c r="J8">
        <v>17.152000000000001</v>
      </c>
      <c r="K8">
        <v>26.158000000000001</v>
      </c>
      <c r="L8">
        <v>16.721</v>
      </c>
      <c r="M8">
        <v>24.622</v>
      </c>
      <c r="N8">
        <v>22.114000000000001</v>
      </c>
      <c r="O8">
        <v>20.506</v>
      </c>
      <c r="P8">
        <v>18.917000000000002</v>
      </c>
      <c r="Q8">
        <v>42.954000000000001</v>
      </c>
      <c r="R8">
        <v>21.448</v>
      </c>
      <c r="S8">
        <v>20.905999999999999</v>
      </c>
      <c r="T8">
        <v>23.135999999999999</v>
      </c>
      <c r="U8">
        <v>28.212</v>
      </c>
      <c r="V8">
        <v>19.345999999999997</v>
      </c>
      <c r="W8">
        <v>18.306000000000001</v>
      </c>
      <c r="X8">
        <v>18.347999999999999</v>
      </c>
      <c r="Y8">
        <v>18.481999999999999</v>
      </c>
      <c r="Z8">
        <v>18.439</v>
      </c>
      <c r="AA8">
        <v>44.154000000000003</v>
      </c>
      <c r="AB8">
        <v>31.734999999999999</v>
      </c>
      <c r="AC8">
        <v>27.773</v>
      </c>
      <c r="AD8">
        <v>21.094000000000001</v>
      </c>
      <c r="AE8">
        <v>19.221</v>
      </c>
      <c r="AF8">
        <v>16.163</v>
      </c>
      <c r="AG8">
        <v>19.497</v>
      </c>
      <c r="AH8">
        <v>24.018000000000001</v>
      </c>
    </row>
    <row r="9" spans="1:34" x14ac:dyDescent="0.3">
      <c r="A9" s="48">
        <f ca="1">Exceedance!U9</f>
        <v>46296</v>
      </c>
      <c r="B9" s="1">
        <v>40.000000000000007</v>
      </c>
      <c r="C9" s="1">
        <v>32</v>
      </c>
      <c r="D9" s="1">
        <v>26</v>
      </c>
      <c r="E9">
        <v>18.268000000000001</v>
      </c>
      <c r="F9">
        <v>23.062000000000001</v>
      </c>
      <c r="G9">
        <v>23.581</v>
      </c>
      <c r="H9">
        <v>26.361999999999998</v>
      </c>
      <c r="I9">
        <v>33.985999999999997</v>
      </c>
      <c r="J9">
        <v>24.809000000000001</v>
      </c>
      <c r="K9">
        <v>30.558</v>
      </c>
      <c r="L9">
        <v>25.722000000000001</v>
      </c>
      <c r="M9">
        <v>22.706</v>
      </c>
      <c r="N9">
        <v>20.762</v>
      </c>
      <c r="O9">
        <v>20.684999999999999</v>
      </c>
      <c r="P9">
        <v>26.544</v>
      </c>
      <c r="Q9">
        <v>26.399000000000001</v>
      </c>
      <c r="R9">
        <v>21.878</v>
      </c>
      <c r="S9">
        <v>32.898000000000003</v>
      </c>
      <c r="T9">
        <v>41.79</v>
      </c>
      <c r="U9">
        <v>29.446000000000002</v>
      </c>
      <c r="V9">
        <v>20.616</v>
      </c>
      <c r="W9">
        <v>22.001999999999999</v>
      </c>
      <c r="X9">
        <v>20.542999999999999</v>
      </c>
      <c r="Y9">
        <v>21.437999999999999</v>
      </c>
      <c r="Z9">
        <v>18.143000000000001</v>
      </c>
      <c r="AA9">
        <v>41.094999999999999</v>
      </c>
      <c r="AB9">
        <v>39.08</v>
      </c>
      <c r="AC9">
        <v>24.696000000000002</v>
      </c>
      <c r="AD9">
        <v>20.010999999999999</v>
      </c>
      <c r="AE9">
        <v>22.734000000000002</v>
      </c>
      <c r="AF9">
        <v>18.675999999999998</v>
      </c>
      <c r="AG9">
        <v>19.841000000000001</v>
      </c>
      <c r="AH9">
        <v>24.713999999999999</v>
      </c>
    </row>
    <row r="10" spans="1:34" x14ac:dyDescent="0.3">
      <c r="A10" s="48">
        <f ca="1">Exceedance!U10</f>
        <v>46327</v>
      </c>
      <c r="B10" s="1">
        <v>31</v>
      </c>
      <c r="C10" s="1">
        <v>29</v>
      </c>
      <c r="D10" s="1">
        <v>27</v>
      </c>
      <c r="E10">
        <v>17.829000000000001</v>
      </c>
      <c r="F10">
        <v>19.149000000000001</v>
      </c>
      <c r="G10">
        <v>19.562999999999999</v>
      </c>
      <c r="H10">
        <v>20.908999999999999</v>
      </c>
      <c r="I10">
        <v>25.684999999999999</v>
      </c>
      <c r="J10">
        <v>22.094999999999999</v>
      </c>
      <c r="K10">
        <v>23.414999999999999</v>
      </c>
      <c r="L10">
        <v>22.363</v>
      </c>
      <c r="M10">
        <v>18.699000000000002</v>
      </c>
      <c r="N10">
        <v>17.786000000000001</v>
      </c>
      <c r="O10">
        <v>21.286000000000001</v>
      </c>
      <c r="P10">
        <v>17.643000000000001</v>
      </c>
      <c r="Q10">
        <v>19.297999999999998</v>
      </c>
      <c r="R10">
        <v>19.846</v>
      </c>
      <c r="S10">
        <v>26.295000000000002</v>
      </c>
      <c r="T10">
        <v>30.547000000000001</v>
      </c>
      <c r="U10">
        <v>24.99</v>
      </c>
      <c r="V10">
        <v>17.876000000000001</v>
      </c>
      <c r="W10">
        <v>20.396999999999998</v>
      </c>
      <c r="X10">
        <v>21.454999999999998</v>
      </c>
      <c r="Y10">
        <v>18.126999999999999</v>
      </c>
      <c r="Z10">
        <v>15.089</v>
      </c>
      <c r="AA10">
        <v>26.431000000000001</v>
      </c>
      <c r="AB10">
        <v>24.408000000000001</v>
      </c>
      <c r="AC10">
        <v>22.757999999999999</v>
      </c>
      <c r="AD10">
        <v>16.785</v>
      </c>
      <c r="AE10">
        <v>19.283000000000001</v>
      </c>
      <c r="AF10">
        <v>17.562000000000001</v>
      </c>
      <c r="AG10">
        <v>17.675999999999998</v>
      </c>
      <c r="AH10">
        <v>27.303999999999998</v>
      </c>
    </row>
    <row r="11" spans="1:34" x14ac:dyDescent="0.3">
      <c r="A11" s="48">
        <f ca="1">Exceedance!U11</f>
        <v>46357</v>
      </c>
      <c r="B11" s="1">
        <v>26</v>
      </c>
      <c r="C11" s="1">
        <v>25</v>
      </c>
      <c r="D11" s="1">
        <v>26</v>
      </c>
      <c r="E11">
        <v>16.344999999999999</v>
      </c>
      <c r="F11">
        <v>17.245000000000001</v>
      </c>
      <c r="G11">
        <v>15.99</v>
      </c>
      <c r="H11">
        <v>16.683</v>
      </c>
      <c r="I11">
        <v>24.12</v>
      </c>
      <c r="J11">
        <v>17.75</v>
      </c>
      <c r="K11">
        <v>18.567</v>
      </c>
      <c r="L11">
        <v>20.620999999999999</v>
      </c>
      <c r="M11">
        <v>16.414999999999999</v>
      </c>
      <c r="N11">
        <v>15.646000000000001</v>
      </c>
      <c r="O11">
        <v>16.855</v>
      </c>
      <c r="P11">
        <v>15.25</v>
      </c>
      <c r="Q11">
        <v>17.446999999999999</v>
      </c>
      <c r="R11">
        <v>16.07</v>
      </c>
      <c r="S11">
        <v>18.91</v>
      </c>
      <c r="T11">
        <v>20.817</v>
      </c>
      <c r="U11">
        <v>17.867999999999999</v>
      </c>
      <c r="V11">
        <v>15.654</v>
      </c>
      <c r="W11">
        <v>16.280999999999999</v>
      </c>
      <c r="X11">
        <v>18</v>
      </c>
      <c r="Y11">
        <v>15.712</v>
      </c>
      <c r="Z11">
        <v>13.555</v>
      </c>
      <c r="AA11">
        <v>20.062999999999999</v>
      </c>
      <c r="AB11">
        <v>19.55</v>
      </c>
      <c r="AC11">
        <v>19.93</v>
      </c>
      <c r="AD11">
        <v>15.621</v>
      </c>
      <c r="AE11">
        <v>18.376999999999999</v>
      </c>
      <c r="AF11">
        <v>14.06</v>
      </c>
      <c r="AG11">
        <v>16.465</v>
      </c>
      <c r="AH11">
        <v>21.283000000000001</v>
      </c>
    </row>
    <row r="12" spans="1:34" x14ac:dyDescent="0.3">
      <c r="A12" s="48">
        <f ca="1">Exceedance!U12</f>
        <v>46388</v>
      </c>
      <c r="B12" s="1">
        <v>25</v>
      </c>
      <c r="C12" s="1">
        <v>24</v>
      </c>
      <c r="D12" s="1">
        <v>25</v>
      </c>
      <c r="E12">
        <v>14.77</v>
      </c>
      <c r="F12">
        <v>16.29</v>
      </c>
      <c r="G12">
        <v>14.755000000000001</v>
      </c>
      <c r="H12">
        <v>15.279</v>
      </c>
      <c r="I12">
        <v>20.494</v>
      </c>
      <c r="J12">
        <v>14.991</v>
      </c>
      <c r="K12">
        <v>16.818999999999999</v>
      </c>
      <c r="L12">
        <v>17.852</v>
      </c>
      <c r="M12">
        <v>17.091000000000001</v>
      </c>
      <c r="N12">
        <v>14.696999999999999</v>
      </c>
      <c r="O12">
        <v>14.718</v>
      </c>
      <c r="P12">
        <v>14.664</v>
      </c>
      <c r="Q12">
        <v>15.84</v>
      </c>
      <c r="R12">
        <v>15.847</v>
      </c>
      <c r="S12">
        <v>16.375</v>
      </c>
      <c r="T12">
        <v>17.760999999999999</v>
      </c>
      <c r="U12">
        <v>14.885</v>
      </c>
      <c r="V12">
        <v>14.497999999999999</v>
      </c>
      <c r="W12">
        <v>14.597</v>
      </c>
      <c r="X12">
        <v>16.73</v>
      </c>
      <c r="Y12">
        <v>15.359</v>
      </c>
      <c r="Z12">
        <v>12.641999999999999</v>
      </c>
      <c r="AA12">
        <v>17.626999999999999</v>
      </c>
      <c r="AB12">
        <v>17.280999999999999</v>
      </c>
      <c r="AC12">
        <v>18.553999999999998</v>
      </c>
      <c r="AD12">
        <v>14.548999999999999</v>
      </c>
      <c r="AE12">
        <v>15.853999999999999</v>
      </c>
      <c r="AF12">
        <v>13.025</v>
      </c>
      <c r="AG12">
        <v>15.249000000000001</v>
      </c>
      <c r="AH12">
        <v>16.963999999999999</v>
      </c>
    </row>
    <row r="13" spans="1:34" x14ac:dyDescent="0.3">
      <c r="A13" s="48">
        <f ca="1">Exceedance!U13</f>
        <v>46419</v>
      </c>
      <c r="B13" s="1">
        <v>23</v>
      </c>
      <c r="C13" s="1">
        <v>23</v>
      </c>
      <c r="D13" s="1">
        <v>23</v>
      </c>
      <c r="E13">
        <v>14.095000000000001</v>
      </c>
      <c r="F13">
        <v>15.163</v>
      </c>
      <c r="G13">
        <v>12.615</v>
      </c>
      <c r="H13">
        <v>18.125</v>
      </c>
      <c r="I13">
        <v>20.914999999999999</v>
      </c>
      <c r="J13">
        <v>12.394</v>
      </c>
      <c r="K13">
        <v>14.994999999999999</v>
      </c>
      <c r="L13">
        <v>17.788</v>
      </c>
      <c r="M13">
        <v>18.094999999999999</v>
      </c>
      <c r="N13">
        <v>14.586</v>
      </c>
      <c r="O13">
        <v>12.574999999999999</v>
      </c>
      <c r="P13">
        <v>17.055</v>
      </c>
      <c r="Q13">
        <v>13.74</v>
      </c>
      <c r="R13">
        <v>14.419</v>
      </c>
      <c r="S13">
        <v>13.468</v>
      </c>
      <c r="T13">
        <v>17.015999999999998</v>
      </c>
      <c r="U13">
        <v>12.167999999999999</v>
      </c>
      <c r="V13">
        <v>13.145</v>
      </c>
      <c r="W13">
        <v>12.201000000000001</v>
      </c>
      <c r="X13">
        <v>14.114000000000001</v>
      </c>
      <c r="Y13">
        <v>13.042999999999999</v>
      </c>
      <c r="Z13">
        <v>11.15</v>
      </c>
      <c r="AA13">
        <v>17.565000000000001</v>
      </c>
      <c r="AB13">
        <v>21.823</v>
      </c>
      <c r="AC13">
        <v>17.390999999999998</v>
      </c>
      <c r="AD13">
        <v>19.670999999999999</v>
      </c>
      <c r="AE13">
        <v>17.978000000000002</v>
      </c>
      <c r="AF13">
        <v>11.268000000000001</v>
      </c>
      <c r="AG13">
        <v>13.753</v>
      </c>
      <c r="AH13">
        <v>16.452000000000002</v>
      </c>
    </row>
    <row r="14" spans="1:34" x14ac:dyDescent="0.3">
      <c r="A14" s="48">
        <f ca="1">Exceedance!U14</f>
        <v>46447</v>
      </c>
      <c r="B14" s="1">
        <v>41</v>
      </c>
      <c r="C14" s="1">
        <v>35</v>
      </c>
      <c r="D14" s="1">
        <v>38</v>
      </c>
      <c r="E14">
        <v>25.361999999999998</v>
      </c>
      <c r="F14">
        <v>28.652999999999999</v>
      </c>
      <c r="G14">
        <v>28.231000000000002</v>
      </c>
      <c r="H14">
        <v>38.134999999999998</v>
      </c>
      <c r="I14">
        <v>30.218</v>
      </c>
      <c r="J14">
        <v>30.765000000000001</v>
      </c>
      <c r="K14">
        <v>29.186</v>
      </c>
      <c r="L14">
        <v>27.042000000000002</v>
      </c>
      <c r="M14">
        <v>23.202999999999999</v>
      </c>
      <c r="N14">
        <v>23.920999999999999</v>
      </c>
      <c r="O14">
        <v>16.945</v>
      </c>
      <c r="P14">
        <v>27.172000000000001</v>
      </c>
      <c r="Q14">
        <v>40.265999999999998</v>
      </c>
      <c r="R14">
        <v>19.875</v>
      </c>
      <c r="S14">
        <v>21.545999999999999</v>
      </c>
      <c r="T14">
        <v>42.686</v>
      </c>
      <c r="U14">
        <v>13.208</v>
      </c>
      <c r="V14">
        <v>29.268999999999998</v>
      </c>
      <c r="W14">
        <v>15.506</v>
      </c>
      <c r="X14">
        <v>25.521000000000001</v>
      </c>
      <c r="Y14">
        <v>27.085999999999999</v>
      </c>
      <c r="Z14">
        <v>18.052</v>
      </c>
      <c r="AA14">
        <v>23.981000000000002</v>
      </c>
      <c r="AB14">
        <v>38.911999999999999</v>
      </c>
      <c r="AC14">
        <v>31.701000000000001</v>
      </c>
      <c r="AD14">
        <v>49.555</v>
      </c>
      <c r="AE14">
        <v>19.844000000000001</v>
      </c>
      <c r="AF14">
        <v>16.361000000000001</v>
      </c>
      <c r="AG14">
        <v>24.709</v>
      </c>
      <c r="AH14">
        <v>22.651</v>
      </c>
    </row>
    <row r="15" spans="1:34" x14ac:dyDescent="0.3">
      <c r="A15" s="48">
        <f ca="1">Exceedance!U15</f>
        <v>46478</v>
      </c>
      <c r="B15" s="1">
        <v>93</v>
      </c>
      <c r="C15" s="1">
        <v>64</v>
      </c>
      <c r="D15" s="1">
        <v>78</v>
      </c>
      <c r="E15">
        <v>59.122</v>
      </c>
      <c r="F15">
        <v>62.347999999999999</v>
      </c>
      <c r="G15">
        <v>53.540999999999997</v>
      </c>
      <c r="H15">
        <v>47.57</v>
      </c>
      <c r="I15">
        <v>75.933999999999997</v>
      </c>
      <c r="J15">
        <v>61.552999999999997</v>
      </c>
      <c r="K15">
        <v>45.383000000000003</v>
      </c>
      <c r="L15">
        <v>38.462000000000003</v>
      </c>
      <c r="M15">
        <v>68.531999999999996</v>
      </c>
      <c r="N15">
        <v>51.301000000000002</v>
      </c>
      <c r="O15">
        <v>46.847999999999999</v>
      </c>
      <c r="P15">
        <v>48.716999999999999</v>
      </c>
      <c r="Q15">
        <v>84.811999999999998</v>
      </c>
      <c r="R15">
        <v>53.389000000000003</v>
      </c>
      <c r="S15">
        <v>71.257999999999996</v>
      </c>
      <c r="T15">
        <v>71.290999999999997</v>
      </c>
      <c r="U15">
        <v>42.613</v>
      </c>
      <c r="V15">
        <v>45.497999999999998</v>
      </c>
      <c r="W15">
        <v>41.235999999999997</v>
      </c>
      <c r="X15">
        <v>57.16</v>
      </c>
      <c r="Y15">
        <v>60.661999999999999</v>
      </c>
      <c r="Z15">
        <v>35.122</v>
      </c>
      <c r="AA15">
        <v>59.683999999999997</v>
      </c>
      <c r="AB15">
        <v>59.718000000000004</v>
      </c>
      <c r="AC15">
        <v>53.747</v>
      </c>
      <c r="AD15">
        <v>94.222999999999999</v>
      </c>
      <c r="AE15">
        <v>34.793999999999997</v>
      </c>
      <c r="AF15">
        <v>66.558000000000007</v>
      </c>
      <c r="AG15">
        <v>38.179000000000002</v>
      </c>
      <c r="AH15">
        <v>43.973999999999997</v>
      </c>
    </row>
    <row r="16" spans="1:34" x14ac:dyDescent="0.3">
      <c r="A16" s="48">
        <f ca="1">Exceedance!U16</f>
        <v>46508</v>
      </c>
      <c r="B16" s="1">
        <v>247</v>
      </c>
      <c r="C16" s="1">
        <v>159</v>
      </c>
      <c r="D16" s="1">
        <v>204</v>
      </c>
      <c r="E16">
        <v>180.69499999999999</v>
      </c>
      <c r="F16">
        <v>248.94300000000004</v>
      </c>
      <c r="G16">
        <v>164.18799999999999</v>
      </c>
      <c r="H16">
        <v>206.27600000000001</v>
      </c>
      <c r="I16">
        <v>298.62200000000001</v>
      </c>
      <c r="J16">
        <v>257.58300000000003</v>
      </c>
      <c r="K16">
        <v>149.85499999999999</v>
      </c>
      <c r="L16">
        <v>162.631</v>
      </c>
      <c r="M16">
        <v>205.74299999999999</v>
      </c>
      <c r="N16">
        <v>216.73699999999999</v>
      </c>
      <c r="O16">
        <v>82.546999999999997</v>
      </c>
      <c r="P16">
        <v>151.904</v>
      </c>
      <c r="Q16">
        <v>205.21299999999999</v>
      </c>
      <c r="R16">
        <v>229.71299999999999</v>
      </c>
      <c r="S16">
        <v>200.47900000000001</v>
      </c>
      <c r="T16">
        <v>199.68100000000001</v>
      </c>
      <c r="U16">
        <v>218.86199999999999</v>
      </c>
      <c r="V16">
        <v>238.285</v>
      </c>
      <c r="W16">
        <v>92.638999999999996</v>
      </c>
      <c r="X16">
        <v>123.613</v>
      </c>
      <c r="Y16">
        <v>115.327</v>
      </c>
      <c r="Z16">
        <v>96.43</v>
      </c>
      <c r="AA16">
        <v>213.92500000000001</v>
      </c>
      <c r="AB16">
        <v>130.25800000000001</v>
      </c>
      <c r="AC16">
        <v>145.73099999999999</v>
      </c>
      <c r="AD16">
        <v>213.34</v>
      </c>
      <c r="AE16">
        <v>131.55699999999999</v>
      </c>
      <c r="AF16">
        <v>169.60899999999998</v>
      </c>
      <c r="AG16">
        <v>147.535</v>
      </c>
      <c r="AH16">
        <v>112.99999999999999</v>
      </c>
    </row>
    <row r="17" spans="1:34" x14ac:dyDescent="0.3">
      <c r="A17" s="48">
        <f ca="1">Exceedance!U17</f>
        <v>46539</v>
      </c>
      <c r="B17" s="1">
        <v>335</v>
      </c>
      <c r="C17" s="1">
        <v>165</v>
      </c>
      <c r="D17" s="1">
        <v>251</v>
      </c>
      <c r="E17">
        <v>147.34200000000001</v>
      </c>
      <c r="F17">
        <v>392.48599999999999</v>
      </c>
      <c r="G17">
        <v>192.417</v>
      </c>
      <c r="H17">
        <v>531.83500000000004</v>
      </c>
      <c r="I17">
        <v>284.05099999999999</v>
      </c>
      <c r="J17">
        <v>445.77</v>
      </c>
      <c r="K17">
        <v>185.864</v>
      </c>
      <c r="L17">
        <v>287.339</v>
      </c>
      <c r="M17">
        <v>132.93600000000001</v>
      </c>
      <c r="N17">
        <v>175.18199999999999</v>
      </c>
      <c r="O17">
        <v>52.368000000000002</v>
      </c>
      <c r="P17">
        <v>206.45599999999999</v>
      </c>
      <c r="Q17">
        <v>126.976</v>
      </c>
      <c r="R17">
        <v>265.25099999999998</v>
      </c>
      <c r="S17">
        <v>169.65700000000001</v>
      </c>
      <c r="T17">
        <v>154.947</v>
      </c>
      <c r="U17">
        <v>445.72800000000001</v>
      </c>
      <c r="V17">
        <v>230.69900000000001</v>
      </c>
      <c r="W17">
        <v>236.03</v>
      </c>
      <c r="X17">
        <v>386.74799999999999</v>
      </c>
      <c r="Y17">
        <v>42.872</v>
      </c>
      <c r="Z17">
        <v>142.703</v>
      </c>
      <c r="AA17">
        <v>315.68599999999998</v>
      </c>
      <c r="AB17">
        <v>319.19900000000001</v>
      </c>
      <c r="AC17">
        <v>269.02199999999999</v>
      </c>
      <c r="AD17">
        <v>362.5</v>
      </c>
      <c r="AE17">
        <v>65.531999999999996</v>
      </c>
      <c r="AF17">
        <v>377.66500000000002</v>
      </c>
      <c r="AG17">
        <v>168.98</v>
      </c>
      <c r="AH17">
        <v>247.68600000000001</v>
      </c>
    </row>
    <row r="18" spans="1:34" x14ac:dyDescent="0.3">
      <c r="A18" s="48">
        <f ca="1">Exceedance!U18</f>
        <v>46569</v>
      </c>
      <c r="B18" s="1">
        <v>140</v>
      </c>
      <c r="C18" s="1">
        <v>53</v>
      </c>
      <c r="D18" s="1">
        <v>86</v>
      </c>
      <c r="E18">
        <v>60.7</v>
      </c>
      <c r="F18">
        <v>180.14</v>
      </c>
      <c r="G18">
        <v>58.454000000000001</v>
      </c>
      <c r="H18">
        <v>424.75599999999997</v>
      </c>
      <c r="I18">
        <v>101.286</v>
      </c>
      <c r="J18">
        <v>160.93799999999996</v>
      </c>
      <c r="K18">
        <v>90.986999999999995</v>
      </c>
      <c r="L18">
        <v>203.34399999999999</v>
      </c>
      <c r="M18">
        <v>45.167999999999999</v>
      </c>
      <c r="N18">
        <v>54.603000000000002</v>
      </c>
      <c r="O18">
        <v>21.879000000000001</v>
      </c>
      <c r="P18">
        <v>55.853000000000002</v>
      </c>
      <c r="Q18">
        <v>49.768000000000001</v>
      </c>
      <c r="R18">
        <v>107.273</v>
      </c>
      <c r="S18">
        <v>65.55</v>
      </c>
      <c r="T18">
        <v>60.206999999999994</v>
      </c>
      <c r="U18">
        <v>200.48</v>
      </c>
      <c r="V18">
        <v>122.81199999999998</v>
      </c>
      <c r="W18">
        <v>64.56</v>
      </c>
      <c r="X18">
        <v>220.55600000000001</v>
      </c>
      <c r="Y18">
        <v>21.933</v>
      </c>
      <c r="Z18">
        <v>53.390999999999998</v>
      </c>
      <c r="AA18">
        <v>98.320999999999998</v>
      </c>
      <c r="AB18">
        <v>112.456</v>
      </c>
      <c r="AC18">
        <v>86.822999999999993</v>
      </c>
      <c r="AD18">
        <v>124.553</v>
      </c>
      <c r="AE18">
        <v>26.809000000000001</v>
      </c>
      <c r="AF18">
        <v>253.45400000000001</v>
      </c>
      <c r="AG18">
        <v>52.779000000000003</v>
      </c>
      <c r="AH18">
        <v>110.267</v>
      </c>
    </row>
    <row r="19" spans="1:34" x14ac:dyDescent="0.3">
      <c r="A19" s="48">
        <f ca="1">Exceedance!U19</f>
        <v>46600</v>
      </c>
      <c r="B19" s="1">
        <v>69</v>
      </c>
      <c r="C19" s="1">
        <v>42</v>
      </c>
      <c r="D19" s="1">
        <v>55</v>
      </c>
      <c r="E19">
        <v>50.383000000000003</v>
      </c>
      <c r="F19">
        <v>67.090999999999994</v>
      </c>
      <c r="G19">
        <v>37.776000000000003</v>
      </c>
      <c r="H19">
        <v>123.98399999999999</v>
      </c>
      <c r="I19">
        <v>48.780999999999999</v>
      </c>
      <c r="J19">
        <v>77.491</v>
      </c>
      <c r="K19">
        <v>45.372999999999998</v>
      </c>
      <c r="L19">
        <v>84.905000000000001</v>
      </c>
      <c r="M19">
        <v>40.531999999999996</v>
      </c>
      <c r="N19">
        <v>49.508000000000003</v>
      </c>
      <c r="O19">
        <v>18.702000000000002</v>
      </c>
      <c r="P19">
        <v>41.539000000000001</v>
      </c>
      <c r="Q19">
        <v>35.341000000000001</v>
      </c>
      <c r="R19">
        <v>55.68</v>
      </c>
      <c r="S19">
        <v>46.53</v>
      </c>
      <c r="T19">
        <v>44.046999999999997</v>
      </c>
      <c r="U19">
        <v>75.311000000000007</v>
      </c>
      <c r="V19">
        <v>49.405999999999999</v>
      </c>
      <c r="W19">
        <v>45.411999999999999</v>
      </c>
      <c r="X19">
        <v>68.236999999999995</v>
      </c>
      <c r="Y19">
        <v>23.498000000000001</v>
      </c>
      <c r="Z19">
        <v>38.311</v>
      </c>
      <c r="AA19">
        <v>55.287999999999997</v>
      </c>
      <c r="AB19">
        <v>50.475999999999999</v>
      </c>
      <c r="AC19">
        <v>50.88</v>
      </c>
      <c r="AD19">
        <v>60.817999999999998</v>
      </c>
      <c r="AE19">
        <v>22.872</v>
      </c>
      <c r="AF19">
        <v>80.816999999999993</v>
      </c>
      <c r="AG19">
        <v>34.704000000000001</v>
      </c>
      <c r="AH19">
        <v>51.935000000000002</v>
      </c>
    </row>
    <row r="20" spans="1:34" x14ac:dyDescent="0.3">
      <c r="A20" s="48">
        <f ca="1">Exceedance!U20</f>
        <v>46631</v>
      </c>
      <c r="B20" s="1">
        <v>41</v>
      </c>
      <c r="C20" s="1">
        <v>28</v>
      </c>
      <c r="D20" s="1">
        <v>35</v>
      </c>
      <c r="E20">
        <v>36.01</v>
      </c>
      <c r="F20">
        <v>47.264000000000003</v>
      </c>
      <c r="G20">
        <v>29.698</v>
      </c>
      <c r="H20">
        <v>61.639000000000003</v>
      </c>
      <c r="I20">
        <v>35.017000000000003</v>
      </c>
      <c r="J20">
        <v>51.86</v>
      </c>
      <c r="K20">
        <v>28.323</v>
      </c>
      <c r="L20">
        <v>44.37</v>
      </c>
      <c r="M20">
        <v>29.866</v>
      </c>
      <c r="N20">
        <v>28.617000000000001</v>
      </c>
      <c r="O20">
        <v>18.448</v>
      </c>
      <c r="P20">
        <v>54.231999999999999</v>
      </c>
      <c r="Q20">
        <v>31.597000000000001</v>
      </c>
      <c r="R20">
        <v>35.625</v>
      </c>
      <c r="S20">
        <v>34.128</v>
      </c>
      <c r="T20">
        <v>38.01</v>
      </c>
      <c r="U20">
        <v>42.492999999999995</v>
      </c>
      <c r="V20">
        <v>32.247</v>
      </c>
      <c r="W20">
        <v>25.641999999999999</v>
      </c>
      <c r="X20">
        <v>38.415999999999997</v>
      </c>
      <c r="Y20">
        <v>19.085999999999999</v>
      </c>
      <c r="Z20">
        <v>51.684999999999995</v>
      </c>
      <c r="AA20">
        <v>49.905000000000001</v>
      </c>
      <c r="AB20">
        <v>35.953000000000003</v>
      </c>
      <c r="AC20">
        <v>32.966999999999999</v>
      </c>
      <c r="AD20">
        <v>36.698999999999998</v>
      </c>
      <c r="AE20">
        <v>18.032</v>
      </c>
      <c r="AF20">
        <v>42.067</v>
      </c>
      <c r="AG20">
        <v>32.652999999999999</v>
      </c>
      <c r="AH20">
        <v>31.645999999999997</v>
      </c>
    </row>
    <row r="21" spans="1:34" x14ac:dyDescent="0.3">
      <c r="A21" s="48">
        <f ca="1">Exceedance!U21</f>
        <v>46661</v>
      </c>
      <c r="B21" s="1">
        <v>40.000000000000007</v>
      </c>
      <c r="C21" s="1">
        <v>31</v>
      </c>
      <c r="D21" s="1">
        <v>36</v>
      </c>
      <c r="E21">
        <v>26.623999999999999</v>
      </c>
      <c r="F21">
        <v>43.255000000000003</v>
      </c>
      <c r="G21">
        <v>35.784999999999997</v>
      </c>
      <c r="H21">
        <v>57.774000000000001</v>
      </c>
      <c r="I21">
        <v>42.037999999999997</v>
      </c>
      <c r="J21">
        <v>52.866999999999997</v>
      </c>
      <c r="K21">
        <v>37.201000000000001</v>
      </c>
      <c r="L21">
        <v>35.526000000000003</v>
      </c>
      <c r="M21">
        <v>26.542999999999999</v>
      </c>
      <c r="N21">
        <v>27.327000000000002</v>
      </c>
      <c r="O21">
        <v>26.327999999999999</v>
      </c>
      <c r="P21">
        <v>33.289000000000001</v>
      </c>
      <c r="Q21">
        <v>29.635999999999999</v>
      </c>
      <c r="R21">
        <v>47.475999999999999</v>
      </c>
      <c r="S21">
        <v>55.286000000000001</v>
      </c>
      <c r="T21">
        <v>38.436</v>
      </c>
      <c r="U21">
        <v>38.707000000000001</v>
      </c>
      <c r="V21">
        <v>34.250999999999998</v>
      </c>
      <c r="W21">
        <v>26.725000000000001</v>
      </c>
      <c r="X21">
        <v>37.264000000000003</v>
      </c>
      <c r="Y21">
        <v>18.556000000000001</v>
      </c>
      <c r="Z21">
        <v>46.756999999999998</v>
      </c>
      <c r="AA21">
        <v>57.41</v>
      </c>
      <c r="AB21">
        <v>30.768999999999998</v>
      </c>
      <c r="AC21">
        <v>28.841000000000001</v>
      </c>
      <c r="AD21">
        <v>38.018000000000001</v>
      </c>
      <c r="AE21">
        <v>20.6</v>
      </c>
      <c r="AF21">
        <v>36.181000000000004</v>
      </c>
      <c r="AG21">
        <v>31.963999999999999</v>
      </c>
      <c r="AH21">
        <v>26.818999999999999</v>
      </c>
    </row>
    <row r="22" spans="1:34" x14ac:dyDescent="0.3">
      <c r="A22" s="48">
        <f ca="1">Exceedance!U22</f>
        <v>46692</v>
      </c>
      <c r="B22" s="1">
        <v>33</v>
      </c>
      <c r="C22" s="1">
        <v>29</v>
      </c>
      <c r="D22" s="1">
        <v>31</v>
      </c>
      <c r="E22">
        <v>22.538</v>
      </c>
      <c r="F22">
        <v>34.972999999999999</v>
      </c>
      <c r="G22">
        <v>27.867999999999999</v>
      </c>
      <c r="H22">
        <v>42.63</v>
      </c>
      <c r="I22">
        <v>35.71</v>
      </c>
      <c r="J22">
        <v>39.973999999999997</v>
      </c>
      <c r="K22">
        <v>30.841000000000001</v>
      </c>
      <c r="L22">
        <v>28.157</v>
      </c>
      <c r="M22">
        <v>23.312999999999999</v>
      </c>
      <c r="N22">
        <v>27.024999999999999</v>
      </c>
      <c r="O22">
        <v>17.155999999999999</v>
      </c>
      <c r="P22">
        <v>24.689</v>
      </c>
      <c r="Q22">
        <v>26.866</v>
      </c>
      <c r="R22">
        <v>36.478999999999999</v>
      </c>
      <c r="S22">
        <v>39.564999999999998</v>
      </c>
      <c r="T22">
        <v>31.827000000000002</v>
      </c>
      <c r="U22">
        <v>32.917999999999999</v>
      </c>
      <c r="V22">
        <v>30.298999999999999</v>
      </c>
      <c r="W22">
        <v>27.036999999999999</v>
      </c>
      <c r="X22">
        <v>30.696999999999999</v>
      </c>
      <c r="Y22">
        <v>15.361000000000001</v>
      </c>
      <c r="Z22">
        <v>30.068000000000001</v>
      </c>
      <c r="AA22">
        <v>36.213000000000001</v>
      </c>
      <c r="AB22">
        <v>27.707999999999998</v>
      </c>
      <c r="AC22">
        <v>24.823</v>
      </c>
      <c r="AD22">
        <v>32.124000000000002</v>
      </c>
      <c r="AE22">
        <v>19.154</v>
      </c>
      <c r="AF22">
        <v>31.228999999999999</v>
      </c>
      <c r="AG22">
        <v>33.365000000000002</v>
      </c>
      <c r="AH22">
        <v>25.332000000000001</v>
      </c>
    </row>
    <row r="23" spans="1:34" x14ac:dyDescent="0.3">
      <c r="A23" s="48">
        <f ca="1">Exceedance!U23</f>
        <v>46722</v>
      </c>
      <c r="B23" s="1">
        <v>26</v>
      </c>
      <c r="C23" s="1">
        <v>26</v>
      </c>
      <c r="D23" s="1">
        <v>26</v>
      </c>
      <c r="E23">
        <v>20.167999999999999</v>
      </c>
      <c r="F23">
        <v>29.53</v>
      </c>
      <c r="G23">
        <v>22.655000000000001</v>
      </c>
      <c r="H23">
        <v>38.673000000000002</v>
      </c>
      <c r="I23">
        <v>29.541</v>
      </c>
      <c r="J23">
        <v>31.724</v>
      </c>
      <c r="K23">
        <v>27.888000000000005</v>
      </c>
      <c r="L23">
        <v>24.744</v>
      </c>
      <c r="M23">
        <v>20.428000000000001</v>
      </c>
      <c r="N23">
        <v>21.661000000000001</v>
      </c>
      <c r="O23">
        <v>14.701000000000001</v>
      </c>
      <c r="P23">
        <v>22.19</v>
      </c>
      <c r="Q23">
        <v>22.012</v>
      </c>
      <c r="R23">
        <v>26.934000000000001</v>
      </c>
      <c r="S23">
        <v>27.440999999999999</v>
      </c>
      <c r="T23">
        <v>22.86</v>
      </c>
      <c r="U23">
        <v>28.956</v>
      </c>
      <c r="V23">
        <v>24.553000000000001</v>
      </c>
      <c r="W23">
        <v>22.506</v>
      </c>
      <c r="X23">
        <v>26.716000000000001</v>
      </c>
      <c r="Y23">
        <v>13.766999999999999</v>
      </c>
      <c r="Z23">
        <v>22.795999999999999</v>
      </c>
      <c r="AA23">
        <v>28.879000000000001</v>
      </c>
      <c r="AB23">
        <v>24.309000000000001</v>
      </c>
      <c r="AC23">
        <v>22.667999999999999</v>
      </c>
      <c r="AD23">
        <v>29.672999999999998</v>
      </c>
      <c r="AE23">
        <v>15.381</v>
      </c>
      <c r="AF23">
        <v>28.582999999999998</v>
      </c>
      <c r="AG23">
        <v>26.22</v>
      </c>
      <c r="AH23">
        <v>22.809000000000001</v>
      </c>
    </row>
    <row r="24" spans="1:34" x14ac:dyDescent="0.3">
      <c r="A24" s="48">
        <f ca="1">Exceedance!U24</f>
        <v>46753</v>
      </c>
      <c r="B24" s="1">
        <v>25</v>
      </c>
      <c r="C24" s="1">
        <v>25</v>
      </c>
      <c r="D24" s="1">
        <v>25</v>
      </c>
      <c r="E24">
        <v>18.881</v>
      </c>
      <c r="F24">
        <v>26.841000000000001</v>
      </c>
      <c r="G24">
        <v>20.523</v>
      </c>
      <c r="H24">
        <v>32.887</v>
      </c>
      <c r="I24">
        <v>25.324000000000005</v>
      </c>
      <c r="J24">
        <v>28.074999999999999</v>
      </c>
      <c r="K24">
        <v>24.131</v>
      </c>
      <c r="L24">
        <v>24.524999999999999</v>
      </c>
      <c r="M24">
        <v>18.957999999999998</v>
      </c>
      <c r="N24">
        <v>18.902999999999999</v>
      </c>
      <c r="O24">
        <v>14.121</v>
      </c>
      <c r="P24">
        <v>20.023</v>
      </c>
      <c r="Q24">
        <v>21.109000000000002</v>
      </c>
      <c r="R24">
        <v>23.297999999999998</v>
      </c>
      <c r="S24">
        <v>23.23</v>
      </c>
      <c r="T24">
        <v>19.015999999999998</v>
      </c>
      <c r="U24">
        <v>26.404</v>
      </c>
      <c r="V24">
        <v>21.824999999999999</v>
      </c>
      <c r="W24">
        <v>20.661999999999999</v>
      </c>
      <c r="X24">
        <v>25.2</v>
      </c>
      <c r="Y24">
        <v>12.803000000000001</v>
      </c>
      <c r="Z24">
        <v>20.035</v>
      </c>
      <c r="AA24">
        <v>25.274000000000001</v>
      </c>
      <c r="AB24">
        <v>22.413</v>
      </c>
      <c r="AC24">
        <v>20.831</v>
      </c>
      <c r="AD24">
        <v>25.712999999999997</v>
      </c>
      <c r="AE24">
        <v>14.157</v>
      </c>
      <c r="AF24">
        <v>26.03</v>
      </c>
      <c r="AG24">
        <v>21.2</v>
      </c>
      <c r="AH24">
        <v>20.588999999999999</v>
      </c>
    </row>
    <row r="25" spans="1:34" x14ac:dyDescent="0.3">
      <c r="A25" s="48">
        <f ca="1">Exceedance!U25</f>
        <v>46784</v>
      </c>
      <c r="B25" s="1">
        <v>23</v>
      </c>
      <c r="C25" s="1">
        <v>23</v>
      </c>
      <c r="D25" s="1">
        <v>23</v>
      </c>
      <c r="E25">
        <v>17.873999999999999</v>
      </c>
      <c r="F25">
        <v>23.308</v>
      </c>
      <c r="G25">
        <v>23.452999999999999</v>
      </c>
      <c r="H25">
        <v>32.549999999999997</v>
      </c>
      <c r="I25">
        <v>21.472999999999999</v>
      </c>
      <c r="J25">
        <v>24.905999999999999</v>
      </c>
      <c r="K25">
        <v>23.76</v>
      </c>
      <c r="L25">
        <v>25.111000000000001</v>
      </c>
      <c r="M25">
        <v>18.728000000000002</v>
      </c>
      <c r="N25">
        <v>16.536999999999999</v>
      </c>
      <c r="O25">
        <v>17.074000000000002</v>
      </c>
      <c r="P25">
        <v>17.824000000000002</v>
      </c>
      <c r="Q25">
        <v>19.376000000000001</v>
      </c>
      <c r="R25">
        <v>19.706</v>
      </c>
      <c r="S25">
        <v>22.18</v>
      </c>
      <c r="T25">
        <v>15.99</v>
      </c>
      <c r="U25">
        <v>23.992000000000001</v>
      </c>
      <c r="V25">
        <v>18.661999999999999</v>
      </c>
      <c r="W25">
        <v>17.904</v>
      </c>
      <c r="X25">
        <v>21.771999999999998</v>
      </c>
      <c r="Y25">
        <v>11.641</v>
      </c>
      <c r="Z25">
        <v>20.440000000000001</v>
      </c>
      <c r="AA25">
        <v>29.744</v>
      </c>
      <c r="AB25">
        <v>21.402999999999999</v>
      </c>
      <c r="AC25">
        <v>25.954000000000001</v>
      </c>
      <c r="AD25">
        <v>27.065000000000001</v>
      </c>
      <c r="AE25">
        <v>12.577999999999999</v>
      </c>
      <c r="AF25">
        <v>23.341000000000001</v>
      </c>
      <c r="AG25">
        <v>20.638000000000002</v>
      </c>
      <c r="AH25">
        <v>19.61</v>
      </c>
    </row>
    <row r="26" spans="1:34" x14ac:dyDescent="0.3">
      <c r="A26" s="48">
        <f ca="1">Exceedance!U26</f>
        <v>46813</v>
      </c>
      <c r="B26" s="1">
        <v>38</v>
      </c>
      <c r="C26" s="1">
        <v>38</v>
      </c>
      <c r="D26" s="1">
        <v>38</v>
      </c>
      <c r="E26">
        <v>31.998000000000001</v>
      </c>
      <c r="F26">
        <v>39.898000000000003</v>
      </c>
      <c r="G26">
        <v>42.722000000000001</v>
      </c>
      <c r="H26">
        <v>40.750999999999991</v>
      </c>
      <c r="I26">
        <v>42.252000000000002</v>
      </c>
      <c r="J26">
        <v>40.51</v>
      </c>
      <c r="K26">
        <v>33.564999999999998</v>
      </c>
      <c r="L26">
        <v>29.687000000000001</v>
      </c>
      <c r="M26">
        <v>27.944000000000003</v>
      </c>
      <c r="N26">
        <v>20.757000000000001</v>
      </c>
      <c r="O26">
        <v>26.794</v>
      </c>
      <c r="P26">
        <v>44.5</v>
      </c>
      <c r="Q26">
        <v>24.326000000000001</v>
      </c>
      <c r="R26">
        <v>27.555</v>
      </c>
      <c r="S26">
        <v>51.396999999999998</v>
      </c>
      <c r="T26">
        <v>16.605</v>
      </c>
      <c r="U26">
        <v>40.960999999999999</v>
      </c>
      <c r="V26">
        <v>21.803000000000001</v>
      </c>
      <c r="W26">
        <v>28.97</v>
      </c>
      <c r="X26">
        <v>37.061999999999998</v>
      </c>
      <c r="Y26">
        <v>18.622</v>
      </c>
      <c r="Z26">
        <v>25.991</v>
      </c>
      <c r="AA26">
        <v>50.357999999999997</v>
      </c>
      <c r="AB26">
        <v>35.353999999999999</v>
      </c>
      <c r="AC26">
        <v>58.158000000000001</v>
      </c>
      <c r="AD26">
        <v>28.327999999999999</v>
      </c>
      <c r="AE26">
        <v>17.684000000000001</v>
      </c>
      <c r="AF26">
        <v>34.293999999999997</v>
      </c>
      <c r="AG26">
        <v>26.329000000000001</v>
      </c>
      <c r="AH26">
        <v>31.565999999999999</v>
      </c>
    </row>
    <row r="27" spans="1:34" x14ac:dyDescent="0.3">
      <c r="A27" s="48">
        <f ca="1">Exceedance!U27</f>
        <v>46844</v>
      </c>
      <c r="B27" s="1">
        <v>78</v>
      </c>
      <c r="C27" s="1">
        <v>78</v>
      </c>
      <c r="D27" s="1">
        <v>78</v>
      </c>
      <c r="E27">
        <v>66.888000000000005</v>
      </c>
      <c r="F27">
        <v>72.963999999999999</v>
      </c>
      <c r="G27">
        <v>56.481999999999999</v>
      </c>
      <c r="H27">
        <v>94.64</v>
      </c>
      <c r="I27">
        <v>76.73</v>
      </c>
      <c r="J27">
        <v>59.808</v>
      </c>
      <c r="K27">
        <v>47.381999999999998</v>
      </c>
      <c r="L27">
        <v>83.424999999999997</v>
      </c>
      <c r="M27">
        <v>59.673999999999999</v>
      </c>
      <c r="N27">
        <v>53.424999999999997</v>
      </c>
      <c r="O27">
        <v>48.884</v>
      </c>
      <c r="P27">
        <v>93.075000000000003</v>
      </c>
      <c r="Q27">
        <v>61.408999999999999</v>
      </c>
      <c r="R27">
        <v>87.822000000000003</v>
      </c>
      <c r="S27">
        <v>87.478999999999999</v>
      </c>
      <c r="T27">
        <v>45.837000000000003</v>
      </c>
      <c r="U27">
        <v>63.798000000000009</v>
      </c>
      <c r="V27">
        <v>50.600999999999999</v>
      </c>
      <c r="W27">
        <v>61.527999999999999</v>
      </c>
      <c r="X27">
        <v>80.323999999999998</v>
      </c>
      <c r="Y27">
        <v>35.569000000000003</v>
      </c>
      <c r="Z27">
        <v>64.882000000000005</v>
      </c>
      <c r="AA27">
        <v>75.048000000000002</v>
      </c>
      <c r="AB27">
        <v>57.646000000000001</v>
      </c>
      <c r="AC27">
        <v>104.504</v>
      </c>
      <c r="AD27">
        <v>46.929000000000002</v>
      </c>
      <c r="AE27">
        <v>71.540999999999997</v>
      </c>
      <c r="AF27">
        <v>49.286000000000001</v>
      </c>
      <c r="AG27">
        <v>47.991</v>
      </c>
      <c r="AH27">
        <v>72.34</v>
      </c>
    </row>
    <row r="28" spans="1:34" x14ac:dyDescent="0.3">
      <c r="A28" s="48">
        <f ca="1">Exceedance!U28</f>
        <v>46874</v>
      </c>
      <c r="B28" s="1">
        <v>204</v>
      </c>
      <c r="C28" s="1">
        <v>204</v>
      </c>
      <c r="D28" s="1">
        <v>204</v>
      </c>
      <c r="E28">
        <v>276.12799999999999</v>
      </c>
      <c r="F28">
        <v>213.49700000000001</v>
      </c>
      <c r="G28">
        <v>234.74799999999999</v>
      </c>
      <c r="H28">
        <v>356.01499999999999</v>
      </c>
      <c r="I28">
        <v>315.67700000000008</v>
      </c>
      <c r="J28">
        <v>192.77500000000001</v>
      </c>
      <c r="K28">
        <v>199.268</v>
      </c>
      <c r="L28">
        <v>239.51499999999999</v>
      </c>
      <c r="M28">
        <v>239.34800000000001</v>
      </c>
      <c r="N28">
        <v>93.77000000000001</v>
      </c>
      <c r="O28">
        <v>164.316</v>
      </c>
      <c r="P28">
        <v>221.20500000000001</v>
      </c>
      <c r="Q28">
        <v>259.3</v>
      </c>
      <c r="R28">
        <v>231.465</v>
      </c>
      <c r="S28">
        <v>217.21799999999999</v>
      </c>
      <c r="T28">
        <v>230.583</v>
      </c>
      <c r="U28">
        <v>300.339</v>
      </c>
      <c r="V28">
        <v>119.187</v>
      </c>
      <c r="W28">
        <v>143.04799999999997</v>
      </c>
      <c r="X28">
        <v>140.149</v>
      </c>
      <c r="Y28">
        <v>100.01600000000001</v>
      </c>
      <c r="Z28">
        <v>237.00200000000001</v>
      </c>
      <c r="AA28">
        <v>158.81</v>
      </c>
      <c r="AB28">
        <v>156.77199999999999</v>
      </c>
      <c r="AC28">
        <v>247.93600000000001</v>
      </c>
      <c r="AD28">
        <v>161.059</v>
      </c>
      <c r="AE28">
        <v>170.184</v>
      </c>
      <c r="AF28">
        <v>179.90700000000001</v>
      </c>
      <c r="AG28">
        <v>132.20099999999999</v>
      </c>
      <c r="AH28">
        <v>206.946</v>
      </c>
    </row>
    <row r="29" spans="1:34" x14ac:dyDescent="0.3">
      <c r="A29" s="48">
        <f ca="1">Exceedance!U29</f>
        <v>46905</v>
      </c>
      <c r="B29" s="1">
        <v>251</v>
      </c>
      <c r="C29" s="1">
        <v>251</v>
      </c>
      <c r="D29" s="1">
        <v>251</v>
      </c>
      <c r="E29">
        <v>400.16699999999997</v>
      </c>
      <c r="F29">
        <v>207.821</v>
      </c>
      <c r="G29">
        <v>568.98099999999999</v>
      </c>
      <c r="H29">
        <v>305.26900000000001</v>
      </c>
      <c r="I29">
        <v>476.43400000000003</v>
      </c>
      <c r="J29">
        <v>201.14099999999999</v>
      </c>
      <c r="K29">
        <v>316.779</v>
      </c>
      <c r="L29">
        <v>146.32499999999999</v>
      </c>
      <c r="M29">
        <v>177.31299999999999</v>
      </c>
      <c r="N29">
        <v>53.319000000000003</v>
      </c>
      <c r="O29">
        <v>198.07099999999997</v>
      </c>
      <c r="P29">
        <v>134.74100000000001</v>
      </c>
      <c r="Q29">
        <v>273.315</v>
      </c>
      <c r="R29">
        <v>176.785</v>
      </c>
      <c r="S29">
        <v>159.61799999999999</v>
      </c>
      <c r="T29">
        <v>466.23700000000002</v>
      </c>
      <c r="U29">
        <v>252.00800000000001</v>
      </c>
      <c r="V29">
        <v>251.96799999999999</v>
      </c>
      <c r="W29">
        <v>415.55099999999999</v>
      </c>
      <c r="X29">
        <v>51.816000000000003</v>
      </c>
      <c r="Y29">
        <v>143.85</v>
      </c>
      <c r="Z29">
        <v>317.23</v>
      </c>
      <c r="AA29">
        <v>341.142</v>
      </c>
      <c r="AB29">
        <v>279.851</v>
      </c>
      <c r="AC29">
        <v>379.10899999999998</v>
      </c>
      <c r="AD29">
        <v>71.332999999999998</v>
      </c>
      <c r="AE29">
        <v>397.04399999999998</v>
      </c>
      <c r="AF29">
        <v>186.17400000000001</v>
      </c>
      <c r="AG29">
        <v>261.06599999999997</v>
      </c>
      <c r="AH29">
        <v>153.49700000000001</v>
      </c>
    </row>
    <row r="30" spans="1:34" x14ac:dyDescent="0.3">
      <c r="A30" s="48">
        <f ca="1">Exceedance!U30</f>
        <v>46935</v>
      </c>
      <c r="B30" s="1">
        <v>86</v>
      </c>
      <c r="C30" s="1">
        <v>86</v>
      </c>
      <c r="D30" s="1">
        <v>86</v>
      </c>
      <c r="E30">
        <v>175.22800000000001</v>
      </c>
      <c r="F30">
        <v>63.338000000000001</v>
      </c>
      <c r="G30">
        <v>418.37799999999993</v>
      </c>
      <c r="H30">
        <v>108.214</v>
      </c>
      <c r="I30">
        <v>161.47900000000001</v>
      </c>
      <c r="J30">
        <v>95.417000000000002</v>
      </c>
      <c r="K30">
        <v>204.72</v>
      </c>
      <c r="L30">
        <v>49.417000000000002</v>
      </c>
      <c r="M30">
        <v>55.927</v>
      </c>
      <c r="N30">
        <v>23.545999999999999</v>
      </c>
      <c r="O30">
        <v>55.005000000000003</v>
      </c>
      <c r="P30">
        <v>52.820999999999998</v>
      </c>
      <c r="Q30">
        <v>106.14100000000001</v>
      </c>
      <c r="R30">
        <v>69.144000000000005</v>
      </c>
      <c r="S30">
        <v>61.811</v>
      </c>
      <c r="T30">
        <v>204.53299999999999</v>
      </c>
      <c r="U30">
        <v>126.242</v>
      </c>
      <c r="V30">
        <v>66.849999999999994</v>
      </c>
      <c r="W30">
        <v>215.16800000000001</v>
      </c>
      <c r="X30">
        <v>27.483000000000001</v>
      </c>
      <c r="Y30">
        <v>53.029000000000003</v>
      </c>
      <c r="Z30">
        <v>97.47499999999998</v>
      </c>
      <c r="AA30">
        <v>113.501</v>
      </c>
      <c r="AB30">
        <v>89.245000000000005</v>
      </c>
      <c r="AC30">
        <v>124.90900000000001</v>
      </c>
      <c r="AD30">
        <v>31.46</v>
      </c>
      <c r="AE30">
        <v>243.57400000000001</v>
      </c>
      <c r="AF30">
        <v>58.344000000000001</v>
      </c>
      <c r="AG30">
        <v>109.917</v>
      </c>
      <c r="AH30">
        <v>63.100999999999999</v>
      </c>
    </row>
    <row r="31" spans="1:34" x14ac:dyDescent="0.3">
      <c r="A31" s="48">
        <f ca="1">Exceedance!U31</f>
        <v>46966</v>
      </c>
      <c r="B31" s="1">
        <v>55</v>
      </c>
      <c r="C31" s="1">
        <v>55</v>
      </c>
      <c r="D31" s="1">
        <v>55</v>
      </c>
      <c r="E31">
        <v>67.132999999999996</v>
      </c>
      <c r="F31">
        <v>42.069000000000003</v>
      </c>
      <c r="G31">
        <v>121.36799999999999</v>
      </c>
      <c r="H31">
        <v>53.170999999999999</v>
      </c>
      <c r="I31">
        <v>79.096000000000004</v>
      </c>
      <c r="J31">
        <v>48.871000000000002</v>
      </c>
      <c r="K31">
        <v>84.706000000000003</v>
      </c>
      <c r="L31">
        <v>43.656999999999996</v>
      </c>
      <c r="M31">
        <v>50.756</v>
      </c>
      <c r="N31">
        <v>20.756</v>
      </c>
      <c r="O31">
        <v>40.843000000000004</v>
      </c>
      <c r="P31">
        <v>36.869999999999997</v>
      </c>
      <c r="Q31">
        <v>56.74</v>
      </c>
      <c r="R31">
        <v>48.323</v>
      </c>
      <c r="S31">
        <v>45.15</v>
      </c>
      <c r="T31">
        <v>76.450999999999993</v>
      </c>
      <c r="U31">
        <v>52.646999999999998</v>
      </c>
      <c r="V31">
        <v>47.78</v>
      </c>
      <c r="W31">
        <v>67.798000000000002</v>
      </c>
      <c r="X31">
        <v>27.948</v>
      </c>
      <c r="Y31">
        <v>37.531999999999996</v>
      </c>
      <c r="Z31">
        <v>55.396000000000001</v>
      </c>
      <c r="AA31">
        <v>52.488000000000007</v>
      </c>
      <c r="AB31">
        <v>51.993000000000002</v>
      </c>
      <c r="AC31">
        <v>61.637999999999998</v>
      </c>
      <c r="AD31">
        <v>26.100999999999999</v>
      </c>
      <c r="AE31">
        <v>79.06</v>
      </c>
      <c r="AF31">
        <v>38.728999999999999</v>
      </c>
      <c r="AG31">
        <v>52.625999999999998</v>
      </c>
      <c r="AH31">
        <v>52.642000000000003</v>
      </c>
    </row>
    <row r="32" spans="1:34" x14ac:dyDescent="0.3">
      <c r="A32" s="48">
        <f ca="1">Exceedance!U32</f>
        <v>46997</v>
      </c>
      <c r="B32" s="1">
        <v>35</v>
      </c>
      <c r="C32" s="1">
        <v>35</v>
      </c>
      <c r="D32" s="1">
        <v>35</v>
      </c>
      <c r="E32">
        <v>47.445999999999998</v>
      </c>
      <c r="F32">
        <v>33.636000000000003</v>
      </c>
      <c r="G32">
        <v>63.244</v>
      </c>
      <c r="H32">
        <v>38.747</v>
      </c>
      <c r="I32">
        <v>54.152000000000001</v>
      </c>
      <c r="J32">
        <v>31.632000000000001</v>
      </c>
      <c r="K32">
        <v>45.518000000000001</v>
      </c>
      <c r="L32">
        <v>32.228999999999999</v>
      </c>
      <c r="M32">
        <v>29.373999999999999</v>
      </c>
      <c r="N32">
        <v>20.419</v>
      </c>
      <c r="O32">
        <v>53.856999999999999</v>
      </c>
      <c r="P32">
        <v>32.886000000000003</v>
      </c>
      <c r="Q32">
        <v>37.271000000000001</v>
      </c>
      <c r="R32">
        <v>36.301000000000002</v>
      </c>
      <c r="S32">
        <v>39.508000000000003</v>
      </c>
      <c r="T32">
        <v>43.277000000000001</v>
      </c>
      <c r="U32">
        <v>35.69</v>
      </c>
      <c r="V32">
        <v>27.417999999999999</v>
      </c>
      <c r="W32">
        <v>38.805</v>
      </c>
      <c r="X32">
        <v>22.952000000000002</v>
      </c>
      <c r="Y32">
        <v>52.384</v>
      </c>
      <c r="Z32">
        <v>51.552</v>
      </c>
      <c r="AA32">
        <v>37.927999999999997</v>
      </c>
      <c r="AB32">
        <v>33.811999999999998</v>
      </c>
      <c r="AC32">
        <v>38.139000000000003</v>
      </c>
      <c r="AD32">
        <v>21.31</v>
      </c>
      <c r="AE32">
        <v>41.595999999999997</v>
      </c>
      <c r="AF32">
        <v>36.265999999999998</v>
      </c>
      <c r="AG32">
        <v>32.512999999999998</v>
      </c>
      <c r="AH32">
        <v>36.826999999999998</v>
      </c>
    </row>
    <row r="33" spans="1:34" x14ac:dyDescent="0.3">
      <c r="A33" s="48">
        <f ca="1">Exceedance!U33</f>
        <v>47027</v>
      </c>
      <c r="B33" s="1">
        <v>40.000000000000007</v>
      </c>
      <c r="C33" s="1">
        <v>31</v>
      </c>
      <c r="D33" s="1">
        <v>36</v>
      </c>
      <c r="E33">
        <v>43.793999999999997</v>
      </c>
      <c r="F33">
        <v>39.923999999999999</v>
      </c>
      <c r="G33">
        <v>56.948000000000008</v>
      </c>
      <c r="H33">
        <v>45.720999999999997</v>
      </c>
      <c r="I33">
        <v>54.732999999999997</v>
      </c>
      <c r="J33">
        <v>41.064</v>
      </c>
      <c r="K33">
        <v>36.771999999999998</v>
      </c>
      <c r="L33">
        <v>28.689</v>
      </c>
      <c r="M33">
        <v>28.408999999999999</v>
      </c>
      <c r="N33">
        <v>27.533999999999999</v>
      </c>
      <c r="O33">
        <v>32.511000000000003</v>
      </c>
      <c r="P33">
        <v>30.792999999999999</v>
      </c>
      <c r="Q33">
        <v>48.055000000000007</v>
      </c>
      <c r="R33">
        <v>57.037999999999997</v>
      </c>
      <c r="S33">
        <v>39.377000000000002</v>
      </c>
      <c r="T33">
        <v>39.447000000000003</v>
      </c>
      <c r="U33">
        <v>37.32</v>
      </c>
      <c r="V33">
        <v>28.635999999999999</v>
      </c>
      <c r="W33">
        <v>37.939</v>
      </c>
      <c r="X33">
        <v>22.082000000000001</v>
      </c>
      <c r="Y33">
        <v>45.313000000000002</v>
      </c>
      <c r="Z33">
        <v>56.531999999999996</v>
      </c>
      <c r="AA33">
        <v>32.779000000000003</v>
      </c>
      <c r="AB33">
        <v>29.678999999999998</v>
      </c>
      <c r="AC33">
        <v>39.222000000000001</v>
      </c>
      <c r="AD33">
        <v>23.930000000000003</v>
      </c>
      <c r="AE33">
        <v>36.08</v>
      </c>
      <c r="AF33">
        <v>35.302</v>
      </c>
      <c r="AG33">
        <v>27.663</v>
      </c>
      <c r="AH33">
        <v>27.716000000000001</v>
      </c>
    </row>
    <row r="34" spans="1:34" x14ac:dyDescent="0.3">
      <c r="A34" s="48">
        <f ca="1">Exceedance!U34</f>
        <v>47058</v>
      </c>
      <c r="B34" s="1">
        <v>33</v>
      </c>
      <c r="C34" s="1">
        <v>29</v>
      </c>
      <c r="D34" s="1">
        <v>31</v>
      </c>
      <c r="E34">
        <v>35.109000000000002</v>
      </c>
      <c r="F34">
        <v>30.754000000000001</v>
      </c>
      <c r="G34">
        <v>43.103999999999999</v>
      </c>
      <c r="H34">
        <v>38.966999999999999</v>
      </c>
      <c r="I34">
        <v>41.508000000000003</v>
      </c>
      <c r="J34">
        <v>33.478999999999999</v>
      </c>
      <c r="K34">
        <v>29.295000000000002</v>
      </c>
      <c r="L34">
        <v>25.059000000000001</v>
      </c>
      <c r="M34">
        <v>27.565000000000001</v>
      </c>
      <c r="N34">
        <v>18.167999999999999</v>
      </c>
      <c r="O34">
        <v>24.251000000000001</v>
      </c>
      <c r="P34">
        <v>27.798999999999999</v>
      </c>
      <c r="Q34">
        <v>36.848999999999997</v>
      </c>
      <c r="R34">
        <v>40.258000000000003</v>
      </c>
      <c r="S34">
        <v>31.969000000000001</v>
      </c>
      <c r="T34">
        <v>33.469000000000001</v>
      </c>
      <c r="U34">
        <v>32.984999999999999</v>
      </c>
      <c r="V34">
        <v>28.538</v>
      </c>
      <c r="W34">
        <v>31.027999999999999</v>
      </c>
      <c r="X34">
        <v>18.343</v>
      </c>
      <c r="Y34">
        <v>29.303999999999998</v>
      </c>
      <c r="Z34">
        <v>35.927999999999997</v>
      </c>
      <c r="AA34">
        <v>29.242000000000001</v>
      </c>
      <c r="AB34">
        <v>25.457999999999998</v>
      </c>
      <c r="AC34">
        <v>33.29</v>
      </c>
      <c r="AD34">
        <v>21.876999999999999</v>
      </c>
      <c r="AE34">
        <v>30.968</v>
      </c>
      <c r="AF34">
        <v>36.296999999999997</v>
      </c>
      <c r="AG34">
        <v>26.064</v>
      </c>
      <c r="AH34">
        <v>23.579000000000001</v>
      </c>
    </row>
    <row r="35" spans="1:34" x14ac:dyDescent="0.3">
      <c r="A35" s="48">
        <f ca="1">Exceedance!U35</f>
        <v>47088</v>
      </c>
      <c r="B35" s="1">
        <v>26</v>
      </c>
      <c r="C35" s="1">
        <v>26</v>
      </c>
      <c r="D35" s="1">
        <v>26</v>
      </c>
      <c r="E35">
        <v>29.824999999999999</v>
      </c>
      <c r="F35">
        <v>25.483000000000001</v>
      </c>
      <c r="G35">
        <v>39.161999999999992</v>
      </c>
      <c r="H35">
        <v>32.423000000000002</v>
      </c>
      <c r="I35">
        <v>33.341999999999999</v>
      </c>
      <c r="J35">
        <v>30.306999999999999</v>
      </c>
      <c r="K35">
        <v>25.879000000000001</v>
      </c>
      <c r="L35">
        <v>22.077999999999999</v>
      </c>
      <c r="M35">
        <v>22.280999999999999</v>
      </c>
      <c r="N35">
        <v>15.699</v>
      </c>
      <c r="O35">
        <v>21.809000000000001</v>
      </c>
      <c r="P35">
        <v>22.852</v>
      </c>
      <c r="Q35">
        <v>27.518999999999998</v>
      </c>
      <c r="R35">
        <v>28.353000000000002</v>
      </c>
      <c r="S35">
        <v>23.437000000000001</v>
      </c>
      <c r="T35">
        <v>29.491</v>
      </c>
      <c r="U35">
        <v>26.992999999999999</v>
      </c>
      <c r="V35">
        <v>23.936</v>
      </c>
      <c r="W35">
        <v>27.099</v>
      </c>
      <c r="X35">
        <v>16.562000000000001</v>
      </c>
      <c r="Y35">
        <v>22.358000000000001</v>
      </c>
      <c r="Z35">
        <v>28.994</v>
      </c>
      <c r="AA35">
        <v>25.757000000000001</v>
      </c>
      <c r="AB35">
        <v>23.285</v>
      </c>
      <c r="AC35">
        <v>30.513999999999999</v>
      </c>
      <c r="AD35">
        <v>17.908000000000001</v>
      </c>
      <c r="AE35">
        <v>28.372</v>
      </c>
      <c r="AF35">
        <v>28.798999999999999</v>
      </c>
      <c r="AG35">
        <v>23.385000000000002</v>
      </c>
      <c r="AH35">
        <v>21.103999999999999</v>
      </c>
    </row>
    <row r="36" spans="1:34" x14ac:dyDescent="0.3">
      <c r="A36" s="48">
        <f ca="1">Exceedance!U36</f>
        <v>47119</v>
      </c>
      <c r="B36" s="1">
        <v>25</v>
      </c>
      <c r="C36" s="1">
        <v>25</v>
      </c>
      <c r="D36" s="1">
        <v>25</v>
      </c>
      <c r="E36">
        <v>27.119</v>
      </c>
      <c r="F36">
        <v>23.123999999999999</v>
      </c>
      <c r="G36">
        <v>33.406999999999996</v>
      </c>
      <c r="H36">
        <v>27.858000000000001</v>
      </c>
      <c r="I36">
        <v>29.645</v>
      </c>
      <c r="J36">
        <v>26.408000000000001</v>
      </c>
      <c r="K36">
        <v>25.748000000000001</v>
      </c>
      <c r="L36">
        <v>20.457000000000001</v>
      </c>
      <c r="M36">
        <v>19.530999999999999</v>
      </c>
      <c r="N36">
        <v>15.260999999999999</v>
      </c>
      <c r="O36">
        <v>19.696999999999999</v>
      </c>
      <c r="P36">
        <v>21.863</v>
      </c>
      <c r="Q36">
        <v>23.939</v>
      </c>
      <c r="R36">
        <v>24.210999999999999</v>
      </c>
      <c r="S36">
        <v>19.672999999999998</v>
      </c>
      <c r="T36">
        <v>26.893999999999998</v>
      </c>
      <c r="U36">
        <v>24.097999999999999</v>
      </c>
      <c r="V36">
        <v>21.893000000000001</v>
      </c>
      <c r="W36">
        <v>25.558</v>
      </c>
      <c r="X36">
        <v>15.349</v>
      </c>
      <c r="Y36">
        <v>19.602</v>
      </c>
      <c r="Z36">
        <v>25.521000000000001</v>
      </c>
      <c r="AA36">
        <v>23.741</v>
      </c>
      <c r="AB36">
        <v>21.388000000000002</v>
      </c>
      <c r="AC36">
        <v>26.638000000000002</v>
      </c>
      <c r="AD36">
        <v>16.443999999999999</v>
      </c>
      <c r="AE36">
        <v>25.863</v>
      </c>
      <c r="AF36">
        <v>23.454999999999998</v>
      </c>
      <c r="AG36">
        <v>21.231999999999999</v>
      </c>
      <c r="AH36">
        <v>19.749000000000002</v>
      </c>
    </row>
    <row r="37" spans="1:34" x14ac:dyDescent="0.3">
      <c r="A37" s="48">
        <f ca="1">Exceedance!U37</f>
        <v>47150</v>
      </c>
      <c r="B37" s="1">
        <v>23</v>
      </c>
      <c r="C37" s="1">
        <v>23</v>
      </c>
      <c r="D37" s="1">
        <v>23</v>
      </c>
      <c r="E37">
        <v>22.779</v>
      </c>
      <c r="F37">
        <v>25.04</v>
      </c>
      <c r="G37">
        <v>32.01700000000001</v>
      </c>
      <c r="H37">
        <v>22.838999999999999</v>
      </c>
      <c r="I37">
        <v>25.411999999999999</v>
      </c>
      <c r="J37">
        <v>24.934000000000001</v>
      </c>
      <c r="K37">
        <v>25.163</v>
      </c>
      <c r="L37">
        <v>19.282</v>
      </c>
      <c r="M37">
        <v>16.510000000000002</v>
      </c>
      <c r="N37">
        <v>17.216000000000001</v>
      </c>
      <c r="O37">
        <v>16.978000000000002</v>
      </c>
      <c r="P37">
        <v>19.308</v>
      </c>
      <c r="Q37">
        <v>19.614000000000001</v>
      </c>
      <c r="R37">
        <v>22.382000000000001</v>
      </c>
      <c r="S37">
        <v>16.016999999999999</v>
      </c>
      <c r="T37">
        <v>23.393999999999998</v>
      </c>
      <c r="U37">
        <v>19.959</v>
      </c>
      <c r="V37">
        <v>18.398</v>
      </c>
      <c r="W37">
        <v>21.338999999999999</v>
      </c>
      <c r="X37">
        <v>13.364000000000001</v>
      </c>
      <c r="Y37">
        <v>19.535</v>
      </c>
      <c r="Z37">
        <v>29.053999999999998</v>
      </c>
      <c r="AA37">
        <v>21.853999999999999</v>
      </c>
      <c r="AB37">
        <v>25.425999999999998</v>
      </c>
      <c r="AC37">
        <v>27.035</v>
      </c>
      <c r="AD37">
        <v>14.054</v>
      </c>
      <c r="AE37">
        <v>22.439</v>
      </c>
      <c r="AF37">
        <v>21.777999999999999</v>
      </c>
      <c r="AG37">
        <v>19.463000000000001</v>
      </c>
      <c r="AH37">
        <v>18.004999999999999</v>
      </c>
    </row>
    <row r="38" spans="1:34" x14ac:dyDescent="0.3">
      <c r="A38" s="48">
        <f ca="1">Exceedance!U38</f>
        <v>47178</v>
      </c>
      <c r="B38" s="1">
        <v>38</v>
      </c>
      <c r="C38" s="1">
        <v>38</v>
      </c>
      <c r="D38" s="1">
        <v>38</v>
      </c>
      <c r="E38">
        <v>40.207000000000001</v>
      </c>
      <c r="F38">
        <v>45.548999999999999</v>
      </c>
      <c r="G38">
        <v>41.276000000000003</v>
      </c>
      <c r="H38">
        <v>43.86</v>
      </c>
      <c r="I38">
        <v>42.188000000000002</v>
      </c>
      <c r="J38">
        <v>35.997999999999998</v>
      </c>
      <c r="K38">
        <v>30.754000000000001</v>
      </c>
      <c r="L38">
        <v>28.902999999999999</v>
      </c>
      <c r="M38">
        <v>21.396000000000001</v>
      </c>
      <c r="N38">
        <v>27.652000000000001</v>
      </c>
      <c r="O38">
        <v>43.973999999999997</v>
      </c>
      <c r="P38">
        <v>24.861000000000001</v>
      </c>
      <c r="Q38">
        <v>28.221999999999998</v>
      </c>
      <c r="R38">
        <v>52.713000000000001</v>
      </c>
      <c r="S38">
        <v>17.225999999999999</v>
      </c>
      <c r="T38">
        <v>41.206000000000003</v>
      </c>
      <c r="U38">
        <v>23.940999999999999</v>
      </c>
      <c r="V38">
        <v>30.222000000000001</v>
      </c>
      <c r="W38">
        <v>37.468000000000004</v>
      </c>
      <c r="X38">
        <v>20.311</v>
      </c>
      <c r="Y38">
        <v>25.748999999999999</v>
      </c>
      <c r="Z38">
        <v>50.484999999999999</v>
      </c>
      <c r="AA38">
        <v>36.68099999999999</v>
      </c>
      <c r="AB38">
        <v>57.045999999999999</v>
      </c>
      <c r="AC38">
        <v>29.234000000000002</v>
      </c>
      <c r="AD38">
        <v>19.718</v>
      </c>
      <c r="AE38">
        <v>34.229999999999997</v>
      </c>
      <c r="AF38">
        <v>28.097999999999999</v>
      </c>
      <c r="AG38">
        <v>32.170999999999999</v>
      </c>
      <c r="AH38">
        <v>32.758000000000003</v>
      </c>
    </row>
    <row r="39" spans="1:34" x14ac:dyDescent="0.3">
      <c r="A39" s="48">
        <f ca="1">Exceedance!U39</f>
        <v>47209</v>
      </c>
      <c r="B39" s="1">
        <v>78</v>
      </c>
      <c r="C39" s="1">
        <v>78</v>
      </c>
      <c r="D39" s="1">
        <v>78</v>
      </c>
      <c r="E39">
        <v>73.415999999999997</v>
      </c>
      <c r="F39">
        <v>59.77</v>
      </c>
      <c r="G39">
        <v>95.331999999999994</v>
      </c>
      <c r="H39">
        <v>78.134</v>
      </c>
      <c r="I39">
        <v>61.927999999999997</v>
      </c>
      <c r="J39">
        <v>50.213000000000001</v>
      </c>
      <c r="K39">
        <v>84.778000000000006</v>
      </c>
      <c r="L39">
        <v>58.906999999999996</v>
      </c>
      <c r="M39">
        <v>54.23</v>
      </c>
      <c r="N39">
        <v>50.171999999999997</v>
      </c>
      <c r="O39">
        <v>92.081000000000003</v>
      </c>
      <c r="P39">
        <v>60.561999999999998</v>
      </c>
      <c r="Q39">
        <v>88.698999999999998</v>
      </c>
      <c r="R39">
        <v>88.968000000000004</v>
      </c>
      <c r="S39">
        <v>46.697000000000003</v>
      </c>
      <c r="T39">
        <v>61.343000000000004</v>
      </c>
      <c r="U39">
        <v>53.758000000000003</v>
      </c>
      <c r="V39">
        <v>63.418999999999997</v>
      </c>
      <c r="W39">
        <v>80.936999999999998</v>
      </c>
      <c r="X39">
        <v>37.137999999999998</v>
      </c>
      <c r="Y39">
        <v>64.39</v>
      </c>
      <c r="Z39">
        <v>74.971000000000004</v>
      </c>
      <c r="AA39">
        <v>59.792999999999999</v>
      </c>
      <c r="AB39">
        <v>106.22199999999999</v>
      </c>
      <c r="AC39">
        <v>48.204999999999998</v>
      </c>
      <c r="AD39">
        <v>75.101000000000013</v>
      </c>
      <c r="AE39">
        <v>49.426000000000002</v>
      </c>
      <c r="AF39">
        <v>50.625999999999998</v>
      </c>
      <c r="AG39">
        <v>73.387</v>
      </c>
      <c r="AH39">
        <v>68.188000000000002</v>
      </c>
    </row>
    <row r="40" spans="1:34" x14ac:dyDescent="0.3">
      <c r="A40" s="48">
        <f ca="1">Exceedance!U40</f>
        <v>47239</v>
      </c>
      <c r="B40" s="1">
        <v>204</v>
      </c>
      <c r="C40" s="1">
        <v>204</v>
      </c>
      <c r="D40" s="1">
        <v>204</v>
      </c>
      <c r="E40">
        <v>213.44399999999999</v>
      </c>
      <c r="F40">
        <v>241.536</v>
      </c>
      <c r="G40">
        <v>355.52699999999999</v>
      </c>
      <c r="H40">
        <v>311.64699999999999</v>
      </c>
      <c r="I40">
        <v>194.26499999999999</v>
      </c>
      <c r="J40">
        <v>204.62</v>
      </c>
      <c r="K40">
        <v>240.46100000000001</v>
      </c>
      <c r="L40">
        <v>237.411</v>
      </c>
      <c r="M40">
        <v>94.135999999999996</v>
      </c>
      <c r="N40">
        <v>166.25700000000001</v>
      </c>
      <c r="O40">
        <v>220.452</v>
      </c>
      <c r="P40">
        <v>251.917</v>
      </c>
      <c r="Q40">
        <v>232.15699999999998</v>
      </c>
      <c r="R40">
        <v>219.297</v>
      </c>
      <c r="S40">
        <v>232.422</v>
      </c>
      <c r="T40">
        <v>294.17500000000001</v>
      </c>
      <c r="U40">
        <v>121.68300000000001</v>
      </c>
      <c r="V40">
        <v>145.54900000000001</v>
      </c>
      <c r="W40">
        <v>140.51400000000001</v>
      </c>
      <c r="X40">
        <v>101.328</v>
      </c>
      <c r="Y40">
        <v>236.006</v>
      </c>
      <c r="Z40">
        <v>158.85</v>
      </c>
      <c r="AA40">
        <v>158.64099999999999</v>
      </c>
      <c r="AB40">
        <v>239.55199999999999</v>
      </c>
      <c r="AC40">
        <v>161.517</v>
      </c>
      <c r="AD40">
        <v>175.56100000000001</v>
      </c>
      <c r="AE40">
        <v>179.52600000000001</v>
      </c>
      <c r="AF40">
        <v>129.06</v>
      </c>
      <c r="AG40">
        <v>207.91099999999997</v>
      </c>
      <c r="AH40">
        <v>278.97199999999998</v>
      </c>
    </row>
    <row r="41" spans="1:34" x14ac:dyDescent="0.3">
      <c r="A41" s="48">
        <f ca="1">Exceedance!U41</f>
        <v>47270</v>
      </c>
      <c r="B41" s="1">
        <v>251</v>
      </c>
      <c r="C41" s="1">
        <v>251</v>
      </c>
      <c r="D41" s="1">
        <v>251</v>
      </c>
      <c r="E41">
        <v>207.21199999999999</v>
      </c>
      <c r="F41">
        <v>574.17200000000003</v>
      </c>
      <c r="G41">
        <v>304.69200000000001</v>
      </c>
      <c r="H41">
        <v>479.75700000000001</v>
      </c>
      <c r="I41">
        <v>201.37700000000001</v>
      </c>
      <c r="J41">
        <v>319.64</v>
      </c>
      <c r="K41">
        <v>146.63200000000001</v>
      </c>
      <c r="L41">
        <v>183.185</v>
      </c>
      <c r="M41">
        <v>53.462000000000003</v>
      </c>
      <c r="N41">
        <v>198.923</v>
      </c>
      <c r="O41">
        <v>134.10499999999999</v>
      </c>
      <c r="P41">
        <v>277.40300000000002</v>
      </c>
      <c r="Q41">
        <v>176.62200000000001</v>
      </c>
      <c r="R41">
        <v>159.48099999999999</v>
      </c>
      <c r="S41">
        <v>467.63099999999997</v>
      </c>
      <c r="T41">
        <v>253.69399999999999</v>
      </c>
      <c r="U41">
        <v>253.37199999999996</v>
      </c>
      <c r="V41">
        <v>417.49700000000001</v>
      </c>
      <c r="W41">
        <v>51.725000000000001</v>
      </c>
      <c r="X41">
        <v>147.696</v>
      </c>
      <c r="Y41">
        <v>316.20100000000002</v>
      </c>
      <c r="Z41">
        <v>340.78800000000001</v>
      </c>
      <c r="AA41">
        <v>280.56900000000002</v>
      </c>
      <c r="AB41">
        <v>380.99599999999998</v>
      </c>
      <c r="AC41">
        <v>71.531999999999996</v>
      </c>
      <c r="AD41">
        <v>401.99700000000001</v>
      </c>
      <c r="AE41">
        <v>185.47200000000001</v>
      </c>
      <c r="AF41">
        <v>263.12400000000002</v>
      </c>
      <c r="AG41">
        <v>153.67099999999999</v>
      </c>
      <c r="AH41">
        <v>401.38900000000001</v>
      </c>
    </row>
    <row r="42" spans="1:34" x14ac:dyDescent="0.3">
      <c r="A42" s="48">
        <f ca="1">Exceedance!U42</f>
        <v>47300</v>
      </c>
      <c r="B42" s="1">
        <v>86</v>
      </c>
      <c r="C42" s="1">
        <v>86</v>
      </c>
      <c r="D42" s="1">
        <v>86</v>
      </c>
      <c r="E42">
        <v>62.957000000000001</v>
      </c>
      <c r="F42">
        <v>419.29399999999998</v>
      </c>
      <c r="G42">
        <v>107.79900000000001</v>
      </c>
      <c r="H42">
        <v>167.83699999999999</v>
      </c>
      <c r="I42">
        <v>95.430999999999997</v>
      </c>
      <c r="J42">
        <v>205.73400000000001</v>
      </c>
      <c r="K42">
        <v>49.496000000000002</v>
      </c>
      <c r="L42">
        <v>57.064999999999998</v>
      </c>
      <c r="M42">
        <v>23.556999999999999</v>
      </c>
      <c r="N42">
        <v>54.970999999999997</v>
      </c>
      <c r="O42">
        <v>52.228000000000002</v>
      </c>
      <c r="P42">
        <v>110.31</v>
      </c>
      <c r="Q42">
        <v>68.823999999999998</v>
      </c>
      <c r="R42">
        <v>61.573</v>
      </c>
      <c r="S42">
        <v>204.45900000000003</v>
      </c>
      <c r="T42">
        <v>130.25</v>
      </c>
      <c r="U42">
        <v>67.414000000000001</v>
      </c>
      <c r="V42">
        <v>215.28100000000001</v>
      </c>
      <c r="W42">
        <v>27.239000000000001</v>
      </c>
      <c r="X42">
        <v>54.851999999999997</v>
      </c>
      <c r="Y42">
        <v>96.670000000000016</v>
      </c>
      <c r="Z42">
        <v>113.10299999999999</v>
      </c>
      <c r="AA42">
        <v>89.396000000000001</v>
      </c>
      <c r="AB42">
        <v>128.36699999999999</v>
      </c>
      <c r="AC42">
        <v>31.446999999999999</v>
      </c>
      <c r="AD42">
        <v>244.39599999999996</v>
      </c>
      <c r="AE42">
        <v>57.901000000000003</v>
      </c>
      <c r="AF42">
        <v>114.309</v>
      </c>
      <c r="AG42">
        <v>62.987000000000002</v>
      </c>
      <c r="AH42">
        <v>175.19200000000001</v>
      </c>
    </row>
    <row r="43" spans="1:34" x14ac:dyDescent="0.3">
      <c r="A43" s="48">
        <f ca="1">Exceedance!U43</f>
        <v>47331</v>
      </c>
      <c r="B43" s="1">
        <v>55</v>
      </c>
      <c r="C43" s="1">
        <v>55</v>
      </c>
      <c r="D43" s="1">
        <v>55</v>
      </c>
      <c r="E43">
        <v>42.139000000000003</v>
      </c>
      <c r="F43">
        <v>122.009</v>
      </c>
      <c r="G43">
        <v>53.307000000000002</v>
      </c>
      <c r="H43">
        <v>81.59</v>
      </c>
      <c r="I43">
        <v>49.49</v>
      </c>
      <c r="J43">
        <v>85.603999999999999</v>
      </c>
      <c r="K43">
        <v>44.100999999999999</v>
      </c>
      <c r="L43">
        <v>51.497</v>
      </c>
      <c r="M43">
        <v>20.942</v>
      </c>
      <c r="N43">
        <v>41.125</v>
      </c>
      <c r="O43">
        <v>36.692</v>
      </c>
      <c r="P43">
        <v>57.494999999999997</v>
      </c>
      <c r="Q43">
        <v>48.524000000000001</v>
      </c>
      <c r="R43">
        <v>45.454999999999998</v>
      </c>
      <c r="S43">
        <v>76.677999999999997</v>
      </c>
      <c r="T43">
        <v>53.671999999999997</v>
      </c>
      <c r="U43">
        <v>48.807000000000002</v>
      </c>
      <c r="V43">
        <v>68.168000000000006</v>
      </c>
      <c r="W43">
        <v>28.071000000000002</v>
      </c>
      <c r="X43">
        <v>39.255000000000003</v>
      </c>
      <c r="Y43">
        <v>55.203000000000003</v>
      </c>
      <c r="Z43">
        <v>52.558999999999997</v>
      </c>
      <c r="AA43">
        <v>52.465000000000003</v>
      </c>
      <c r="AB43">
        <v>63.018000000000001</v>
      </c>
      <c r="AC43">
        <v>26.463999999999999</v>
      </c>
      <c r="AD43">
        <v>79.733000000000004</v>
      </c>
      <c r="AE43">
        <v>38.637999999999998</v>
      </c>
      <c r="AF43">
        <v>54.262</v>
      </c>
      <c r="AG43">
        <v>52.93</v>
      </c>
      <c r="AH43">
        <v>67.406999999999996</v>
      </c>
    </row>
    <row r="44" spans="1:34" x14ac:dyDescent="0.3">
      <c r="A44" s="48">
        <f ca="1">Exceedance!U44</f>
        <v>47362</v>
      </c>
      <c r="B44" s="1">
        <v>35</v>
      </c>
      <c r="C44" s="1">
        <v>35</v>
      </c>
      <c r="D44" s="1">
        <v>35</v>
      </c>
      <c r="E44">
        <v>33.642000000000003</v>
      </c>
      <c r="F44">
        <v>63.735999999999997</v>
      </c>
      <c r="G44">
        <v>38.835999999999999</v>
      </c>
      <c r="H44">
        <v>55.058999999999997</v>
      </c>
      <c r="I44">
        <v>32.158000000000001</v>
      </c>
      <c r="J44">
        <v>46.171999999999997</v>
      </c>
      <c r="K44">
        <v>32.57</v>
      </c>
      <c r="L44">
        <v>30.097000000000001</v>
      </c>
      <c r="M44">
        <v>20.61</v>
      </c>
      <c r="N44">
        <v>54.131999999999998</v>
      </c>
      <c r="O44">
        <v>32.683999999999997</v>
      </c>
      <c r="P44">
        <v>36.959000000000003</v>
      </c>
      <c r="Q44">
        <v>36.454999999999998</v>
      </c>
      <c r="R44">
        <v>39.753</v>
      </c>
      <c r="S44">
        <v>43.395000000000003</v>
      </c>
      <c r="T44">
        <v>35.79</v>
      </c>
      <c r="U44">
        <v>28.22</v>
      </c>
      <c r="V44">
        <v>39.073</v>
      </c>
      <c r="W44">
        <v>22.998999999999999</v>
      </c>
      <c r="X44">
        <v>52.631</v>
      </c>
      <c r="Y44">
        <v>51.33</v>
      </c>
      <c r="Z44">
        <v>37.933999999999997</v>
      </c>
      <c r="AA44">
        <v>34.183</v>
      </c>
      <c r="AB44">
        <v>38.296999999999997</v>
      </c>
      <c r="AC44">
        <v>21.565999999999999</v>
      </c>
      <c r="AD44">
        <v>42.097000000000001</v>
      </c>
      <c r="AE44">
        <v>36.151000000000003</v>
      </c>
      <c r="AF44">
        <v>33.353999999999999</v>
      </c>
      <c r="AG44">
        <v>36.957000000000001</v>
      </c>
      <c r="AH44">
        <v>47.601999999999997</v>
      </c>
    </row>
    <row r="45" spans="1:34" x14ac:dyDescent="0.3">
      <c r="A45" s="48">
        <f ca="1">Exceedance!U45</f>
        <v>47392</v>
      </c>
      <c r="B45" s="1">
        <v>40.000000000000007</v>
      </c>
      <c r="C45" s="1">
        <v>31</v>
      </c>
      <c r="D45" s="1">
        <v>36</v>
      </c>
      <c r="E45">
        <v>39.904000000000003</v>
      </c>
      <c r="F45">
        <v>57.360999999999997</v>
      </c>
      <c r="G45">
        <v>45.78</v>
      </c>
      <c r="H45">
        <v>55.841999999999999</v>
      </c>
      <c r="I45">
        <v>41.576000000000001</v>
      </c>
      <c r="J45">
        <v>37.35</v>
      </c>
      <c r="K45">
        <v>28.957999999999998</v>
      </c>
      <c r="L45">
        <v>28.684999999999999</v>
      </c>
      <c r="M45">
        <v>27.704000000000001</v>
      </c>
      <c r="N45">
        <v>32.642000000000003</v>
      </c>
      <c r="O45">
        <v>30.57</v>
      </c>
      <c r="P45">
        <v>48.838000000000001</v>
      </c>
      <c r="Q45">
        <v>57.161000000000001</v>
      </c>
      <c r="R45">
        <v>39.531999999999996</v>
      </c>
      <c r="S45">
        <v>39.533999999999999</v>
      </c>
      <c r="T45">
        <v>37.567999999999998</v>
      </c>
      <c r="U45">
        <v>29.393999999999998</v>
      </c>
      <c r="V45">
        <v>38.161999999999999</v>
      </c>
      <c r="W45">
        <v>22.151</v>
      </c>
      <c r="X45">
        <v>47.514000000000003</v>
      </c>
      <c r="Y45">
        <v>56.283000000000001</v>
      </c>
      <c r="Z45">
        <v>32.752000000000002</v>
      </c>
      <c r="AA45">
        <v>29.965</v>
      </c>
      <c r="AB45">
        <v>39.515000000000001</v>
      </c>
      <c r="AC45">
        <v>24.204999999999998</v>
      </c>
      <c r="AD45">
        <v>36.554000000000002</v>
      </c>
      <c r="AE45">
        <v>35.109000000000002</v>
      </c>
      <c r="AF45">
        <v>28.358000000000001</v>
      </c>
      <c r="AG45">
        <v>27.817</v>
      </c>
      <c r="AH45">
        <v>43.899000000000001</v>
      </c>
    </row>
    <row r="46" spans="1:34" x14ac:dyDescent="0.3">
      <c r="A46" s="48">
        <f ca="1">Exceedance!U46</f>
        <v>47423</v>
      </c>
      <c r="B46" s="1">
        <v>33</v>
      </c>
      <c r="C46" s="1">
        <v>29</v>
      </c>
      <c r="D46" s="1">
        <v>31</v>
      </c>
      <c r="E46">
        <v>30.82</v>
      </c>
      <c r="F46">
        <v>43.569000000000003</v>
      </c>
      <c r="G46">
        <v>39.101999999999997</v>
      </c>
      <c r="H46">
        <v>42.512999999999998</v>
      </c>
      <c r="I46">
        <v>34.033000000000001</v>
      </c>
      <c r="J46">
        <v>29.884</v>
      </c>
      <c r="K46">
        <v>25.405000000000001</v>
      </c>
      <c r="L46">
        <v>28.234999999999999</v>
      </c>
      <c r="M46">
        <v>18.38</v>
      </c>
      <c r="N46">
        <v>24.446000000000002</v>
      </c>
      <c r="O46">
        <v>27.672999999999998</v>
      </c>
      <c r="P46">
        <v>37.590000000000003</v>
      </c>
      <c r="Q46">
        <v>40.441000000000003</v>
      </c>
      <c r="R46">
        <v>32.216999999999999</v>
      </c>
      <c r="S46">
        <v>33.633000000000003</v>
      </c>
      <c r="T46">
        <v>33.259</v>
      </c>
      <c r="U46">
        <v>29.312000000000001</v>
      </c>
      <c r="V46">
        <v>31.309000000000001</v>
      </c>
      <c r="W46">
        <v>18.446000000000002</v>
      </c>
      <c r="X46">
        <v>30.626000000000001</v>
      </c>
      <c r="Y46">
        <v>35.82</v>
      </c>
      <c r="Z46">
        <v>29.306000000000001</v>
      </c>
      <c r="AA46">
        <v>25.811</v>
      </c>
      <c r="AB46">
        <v>33.418999999999997</v>
      </c>
      <c r="AC46">
        <v>22.172999999999998</v>
      </c>
      <c r="AD46">
        <v>31.423999999999999</v>
      </c>
      <c r="AE46">
        <v>36.250999999999998</v>
      </c>
      <c r="AF46">
        <v>26.721</v>
      </c>
      <c r="AG46">
        <v>23.72</v>
      </c>
      <c r="AH46">
        <v>35.278000000000006</v>
      </c>
    </row>
    <row r="47" spans="1:34" x14ac:dyDescent="0.3">
      <c r="A47" s="48">
        <f ca="1">Exceedance!U47</f>
        <v>47453</v>
      </c>
      <c r="B47" s="1">
        <v>26</v>
      </c>
      <c r="C47" s="1">
        <v>26</v>
      </c>
      <c r="D47" s="1">
        <v>26</v>
      </c>
      <c r="E47">
        <v>25.521000000000001</v>
      </c>
      <c r="F47">
        <v>39.585999999999999</v>
      </c>
      <c r="G47">
        <v>32.53</v>
      </c>
      <c r="H47">
        <v>34.091999999999999</v>
      </c>
      <c r="I47">
        <v>30.806000000000001</v>
      </c>
      <c r="J47">
        <v>26.422000000000001</v>
      </c>
      <c r="K47">
        <v>22.381</v>
      </c>
      <c r="L47">
        <v>22.763999999999999</v>
      </c>
      <c r="M47">
        <v>15.879</v>
      </c>
      <c r="N47">
        <v>21.966999999999999</v>
      </c>
      <c r="O47">
        <v>22.722999999999999</v>
      </c>
      <c r="P47">
        <v>27.898</v>
      </c>
      <c r="Q47">
        <v>28.504999999999999</v>
      </c>
      <c r="R47">
        <v>23.652000000000001</v>
      </c>
      <c r="S47">
        <v>29.623999999999999</v>
      </c>
      <c r="T47">
        <v>27.245999999999995</v>
      </c>
      <c r="U47">
        <v>24.645</v>
      </c>
      <c r="V47">
        <v>27.341999999999999</v>
      </c>
      <c r="W47">
        <v>16.648</v>
      </c>
      <c r="X47">
        <v>23.274999999999999</v>
      </c>
      <c r="Y47">
        <v>28.864999999999998</v>
      </c>
      <c r="Z47">
        <v>25.795999999999999</v>
      </c>
      <c r="AA47">
        <v>23.597000000000001</v>
      </c>
      <c r="AB47">
        <v>30.871000000000002</v>
      </c>
      <c r="AC47">
        <v>18.169</v>
      </c>
      <c r="AD47">
        <v>28.805</v>
      </c>
      <c r="AE47">
        <v>28.731999999999999</v>
      </c>
      <c r="AF47">
        <v>24.103999999999999</v>
      </c>
      <c r="AG47">
        <v>21.227</v>
      </c>
      <c r="AH47">
        <v>29.962</v>
      </c>
    </row>
    <row r="48" spans="1:34" x14ac:dyDescent="0.3">
      <c r="A48" s="48">
        <f ca="1">Exceedance!U48</f>
        <v>47484</v>
      </c>
      <c r="B48" s="1">
        <v>25</v>
      </c>
      <c r="C48" s="1">
        <v>25</v>
      </c>
      <c r="D48" s="1">
        <v>25</v>
      </c>
      <c r="E48">
        <v>23.158999999999999</v>
      </c>
      <c r="F48">
        <v>33.783000000000001</v>
      </c>
      <c r="G48">
        <v>27.951000000000001</v>
      </c>
      <c r="H48">
        <v>30.245000000000001</v>
      </c>
      <c r="I48">
        <v>26.85</v>
      </c>
      <c r="J48">
        <v>26.260999999999999</v>
      </c>
      <c r="K48">
        <v>20.739000000000001</v>
      </c>
      <c r="L48">
        <v>19.895</v>
      </c>
      <c r="M48">
        <v>15.428000000000001</v>
      </c>
      <c r="N48">
        <v>19.843</v>
      </c>
      <c r="O48">
        <v>21.741</v>
      </c>
      <c r="P48">
        <v>24.164999999999999</v>
      </c>
      <c r="Q48">
        <v>24.355</v>
      </c>
      <c r="R48">
        <v>19.872</v>
      </c>
      <c r="S48">
        <v>27.018000000000001</v>
      </c>
      <c r="T48">
        <v>24.277999999999999</v>
      </c>
      <c r="U48">
        <v>22.542999999999999</v>
      </c>
      <c r="V48">
        <v>25.786999999999999</v>
      </c>
      <c r="W48">
        <v>15.427</v>
      </c>
      <c r="X48">
        <v>20.416</v>
      </c>
      <c r="Y48">
        <v>25.402000000000001</v>
      </c>
      <c r="Z48">
        <v>23.777999999999999</v>
      </c>
      <c r="AA48">
        <v>21.673999999999999</v>
      </c>
      <c r="AB48">
        <v>26.777000000000001</v>
      </c>
      <c r="AC48">
        <v>16.684999999999999</v>
      </c>
      <c r="AD48">
        <v>26.262</v>
      </c>
      <c r="AE48">
        <v>23.396000000000001</v>
      </c>
      <c r="AF48">
        <v>21.768000000000001</v>
      </c>
      <c r="AG48">
        <v>19.863</v>
      </c>
      <c r="AH48">
        <v>27.245000000000001</v>
      </c>
    </row>
    <row r="49" spans="1:34" x14ac:dyDescent="0.3">
      <c r="A49" s="48">
        <f ca="1">Exceedance!U49</f>
        <v>47515</v>
      </c>
      <c r="B49" s="1">
        <v>23</v>
      </c>
      <c r="C49" s="1">
        <v>23</v>
      </c>
      <c r="D49" s="1">
        <v>23</v>
      </c>
      <c r="E49">
        <v>25.068999999999999</v>
      </c>
      <c r="F49">
        <v>32.345999999999997</v>
      </c>
      <c r="G49">
        <v>22.914999999999999</v>
      </c>
      <c r="H49">
        <v>25.838000000000001</v>
      </c>
      <c r="I49">
        <v>25.318999999999999</v>
      </c>
      <c r="J49">
        <v>25.606999999999999</v>
      </c>
      <c r="K49">
        <v>19.530999999999999</v>
      </c>
      <c r="L49">
        <v>16.777000000000001</v>
      </c>
      <c r="M49">
        <v>17.356999999999999</v>
      </c>
      <c r="N49">
        <v>17.099</v>
      </c>
      <c r="O49">
        <v>19.204999999999998</v>
      </c>
      <c r="P49">
        <v>19.75</v>
      </c>
      <c r="Q49">
        <v>22.51</v>
      </c>
      <c r="R49">
        <v>16.184000000000001</v>
      </c>
      <c r="S49">
        <v>23.498999999999999</v>
      </c>
      <c r="T49">
        <v>20.077000000000002</v>
      </c>
      <c r="U49">
        <v>18.939</v>
      </c>
      <c r="V49">
        <v>21.53</v>
      </c>
      <c r="W49">
        <v>13.43</v>
      </c>
      <c r="X49">
        <v>19.925999999999998</v>
      </c>
      <c r="Y49">
        <v>28.942</v>
      </c>
      <c r="Z49">
        <v>21.885999999999999</v>
      </c>
      <c r="AA49">
        <v>25.681000000000001</v>
      </c>
      <c r="AB49">
        <v>27.100999999999999</v>
      </c>
      <c r="AC49">
        <v>14.256</v>
      </c>
      <c r="AD49">
        <v>22.777000000000001</v>
      </c>
      <c r="AE49">
        <v>21.725999999999999</v>
      </c>
      <c r="AF49">
        <v>19.847999999999999</v>
      </c>
      <c r="AG49">
        <v>18.100000000000001</v>
      </c>
      <c r="AH49">
        <v>22.882999999999999</v>
      </c>
    </row>
    <row r="50" spans="1:34" x14ac:dyDescent="0.3">
      <c r="A50" s="48">
        <f ca="1">Exceedance!U50</f>
        <v>47543</v>
      </c>
      <c r="B50" s="1">
        <v>38</v>
      </c>
      <c r="C50" s="1">
        <v>38</v>
      </c>
      <c r="D50" s="1">
        <v>38</v>
      </c>
      <c r="E50">
        <v>45.581000000000003</v>
      </c>
      <c r="F50">
        <v>41.661999999999999</v>
      </c>
      <c r="G50">
        <v>43.955999999999996</v>
      </c>
      <c r="H50">
        <v>41.91</v>
      </c>
      <c r="I50">
        <v>36.462000000000003</v>
      </c>
      <c r="J50">
        <v>31.248999999999999</v>
      </c>
      <c r="K50">
        <v>29.190999999999999</v>
      </c>
      <c r="L50">
        <v>21.23</v>
      </c>
      <c r="M50">
        <v>27.81</v>
      </c>
      <c r="N50">
        <v>44.146000000000001</v>
      </c>
      <c r="O50">
        <v>24.745999999999999</v>
      </c>
      <c r="P50">
        <v>28.061</v>
      </c>
      <c r="Q50">
        <v>52.896000000000001</v>
      </c>
      <c r="R50">
        <v>17.398</v>
      </c>
      <c r="S50">
        <v>41.332000000000001</v>
      </c>
      <c r="T50">
        <v>23.536999999999999</v>
      </c>
      <c r="U50">
        <v>30.901</v>
      </c>
      <c r="V50">
        <v>37.72</v>
      </c>
      <c r="W50">
        <v>20.373000000000001</v>
      </c>
      <c r="X50">
        <v>26.396999999999998</v>
      </c>
      <c r="Y50">
        <v>50.329000000000001</v>
      </c>
      <c r="Z50">
        <v>36.722000000000001</v>
      </c>
      <c r="AA50">
        <v>57.445</v>
      </c>
      <c r="AB50">
        <v>29.19</v>
      </c>
      <c r="AC50">
        <v>19.936</v>
      </c>
      <c r="AD50">
        <v>34.651000000000003</v>
      </c>
      <c r="AE50">
        <v>28.041</v>
      </c>
      <c r="AF50">
        <v>32.087000000000003</v>
      </c>
      <c r="AG50">
        <v>32.86</v>
      </c>
      <c r="AH50">
        <v>40.326000000000001</v>
      </c>
    </row>
    <row r="51" spans="1:34" x14ac:dyDescent="0.3">
      <c r="A51" s="48">
        <f ca="1">Exceedance!U51</f>
        <v>47574</v>
      </c>
      <c r="B51" s="1">
        <v>78</v>
      </c>
      <c r="C51" s="1">
        <v>78</v>
      </c>
      <c r="D51" s="1">
        <v>78</v>
      </c>
      <c r="E51">
        <v>59.817999999999998</v>
      </c>
      <c r="F51">
        <v>95.933000000000007</v>
      </c>
      <c r="G51">
        <v>78.25</v>
      </c>
      <c r="H51">
        <v>60.692999999999998</v>
      </c>
      <c r="I51">
        <v>50.71</v>
      </c>
      <c r="J51">
        <v>85.581000000000003</v>
      </c>
      <c r="K51">
        <v>59.290999999999997</v>
      </c>
      <c r="L51">
        <v>53.359000000000002</v>
      </c>
      <c r="M51">
        <v>50.392000000000003</v>
      </c>
      <c r="N51">
        <v>92.298000000000002</v>
      </c>
      <c r="O51">
        <v>60.402999999999999</v>
      </c>
      <c r="P51">
        <v>86.956999999999994</v>
      </c>
      <c r="Q51">
        <v>89.141000000000005</v>
      </c>
      <c r="R51">
        <v>46.930999999999997</v>
      </c>
      <c r="S51">
        <v>61.502000000000002</v>
      </c>
      <c r="T51">
        <v>52.787999999999997</v>
      </c>
      <c r="U51">
        <v>64.382000000000005</v>
      </c>
      <c r="V51">
        <v>81.221999999999994</v>
      </c>
      <c r="W51">
        <v>37.203000000000003</v>
      </c>
      <c r="X51">
        <v>64.06</v>
      </c>
      <c r="Y51">
        <v>74.813000000000002</v>
      </c>
      <c r="Z51">
        <v>59.838000000000001</v>
      </c>
      <c r="AA51">
        <v>106.718</v>
      </c>
      <c r="AB51">
        <v>46.314</v>
      </c>
      <c r="AC51">
        <v>75.448999999999998</v>
      </c>
      <c r="AD51">
        <v>49.94</v>
      </c>
      <c r="AE51">
        <v>50.545000000000002</v>
      </c>
      <c r="AF51">
        <v>69.855000000000004</v>
      </c>
      <c r="AG51">
        <v>68.343999999999994</v>
      </c>
      <c r="AH51">
        <v>73.591999999999999</v>
      </c>
    </row>
    <row r="52" spans="1:34" x14ac:dyDescent="0.3">
      <c r="A52" s="48">
        <f ca="1">Exceedance!U52</f>
        <v>47604</v>
      </c>
      <c r="B52" s="1">
        <v>204</v>
      </c>
      <c r="C52" s="1">
        <v>204</v>
      </c>
      <c r="D52" s="1">
        <v>204</v>
      </c>
      <c r="E52">
        <v>241.614</v>
      </c>
      <c r="F52">
        <v>356.16500000000002</v>
      </c>
      <c r="G52">
        <v>311.75099999999998</v>
      </c>
      <c r="H52">
        <v>187.786</v>
      </c>
      <c r="I52">
        <v>205.32900000000001</v>
      </c>
      <c r="J52">
        <v>241.11099999999999</v>
      </c>
      <c r="K52">
        <v>237.85599999999999</v>
      </c>
      <c r="L52">
        <v>92.186000000000007</v>
      </c>
      <c r="M52">
        <v>166.54700000000003</v>
      </c>
      <c r="N52">
        <v>220.82300000000001</v>
      </c>
      <c r="O52">
        <v>251.71700000000001</v>
      </c>
      <c r="P52">
        <v>228.46899999999999</v>
      </c>
      <c r="Q52">
        <v>219.45099999999999</v>
      </c>
      <c r="R52">
        <v>233.20699999999999</v>
      </c>
      <c r="S52">
        <v>294.44200000000001</v>
      </c>
      <c r="T52">
        <v>114.614</v>
      </c>
      <c r="U52">
        <v>146.684</v>
      </c>
      <c r="V52">
        <v>140.73699999999999</v>
      </c>
      <c r="W52">
        <v>101.44199999999999</v>
      </c>
      <c r="X52">
        <v>225.51</v>
      </c>
      <c r="Y52">
        <v>158.66999999999999</v>
      </c>
      <c r="Z52">
        <v>158.69200000000001</v>
      </c>
      <c r="AA52">
        <v>240.11199999999999</v>
      </c>
      <c r="AB52">
        <v>159.83500000000001</v>
      </c>
      <c r="AC52">
        <v>176.09299999999999</v>
      </c>
      <c r="AD52">
        <v>180.10900000000001</v>
      </c>
      <c r="AE52">
        <v>128.96600000000001</v>
      </c>
      <c r="AF52">
        <v>206.19300000000001</v>
      </c>
      <c r="AG52">
        <v>279.33800000000002</v>
      </c>
      <c r="AH52">
        <v>213.66399999999999</v>
      </c>
    </row>
    <row r="53" spans="1:34" x14ac:dyDescent="0.3">
      <c r="A53" s="48">
        <f ca="1">Exceedance!U53</f>
        <v>47635</v>
      </c>
      <c r="B53" s="1">
        <v>251</v>
      </c>
      <c r="C53" s="1">
        <v>251</v>
      </c>
      <c r="D53" s="1">
        <v>251</v>
      </c>
      <c r="E53">
        <v>574.22</v>
      </c>
      <c r="F53">
        <v>304.94299999999998</v>
      </c>
      <c r="G53">
        <v>479.79500000000002</v>
      </c>
      <c r="H53">
        <v>206.124</v>
      </c>
      <c r="I53">
        <v>319.92399999999998</v>
      </c>
      <c r="J53">
        <v>146.95699999999999</v>
      </c>
      <c r="K53">
        <v>183.38900000000001</v>
      </c>
      <c r="L53">
        <v>56.420999999999999</v>
      </c>
      <c r="M53">
        <v>199.11600000000001</v>
      </c>
      <c r="N53">
        <v>134.23500000000001</v>
      </c>
      <c r="O53">
        <v>277.31700000000001</v>
      </c>
      <c r="P53">
        <v>180.17</v>
      </c>
      <c r="Q53">
        <v>159.571</v>
      </c>
      <c r="R53">
        <v>468.11599999999999</v>
      </c>
      <c r="S53">
        <v>253.79499999999999</v>
      </c>
      <c r="T53">
        <v>258.36799999999999</v>
      </c>
      <c r="U53">
        <v>418.24599999999998</v>
      </c>
      <c r="V53">
        <v>51.832000000000001</v>
      </c>
      <c r="W53">
        <v>147.779</v>
      </c>
      <c r="X53">
        <v>324.8</v>
      </c>
      <c r="Y53">
        <v>340.71199999999999</v>
      </c>
      <c r="Z53">
        <v>280.608</v>
      </c>
      <c r="AA53">
        <v>381.29399999999998</v>
      </c>
      <c r="AB53">
        <v>73.875</v>
      </c>
      <c r="AC53">
        <v>402.32</v>
      </c>
      <c r="AD53">
        <v>185.77699999999999</v>
      </c>
      <c r="AE53">
        <v>263.07400000000001</v>
      </c>
      <c r="AF53">
        <v>157.29400000000001</v>
      </c>
      <c r="AG53">
        <v>401.59899999999999</v>
      </c>
      <c r="AH53">
        <v>207.309</v>
      </c>
    </row>
    <row r="54" spans="1:34" x14ac:dyDescent="0.3">
      <c r="A54" s="48">
        <f ca="1">Exceedance!U54</f>
        <v>47665</v>
      </c>
      <c r="B54" s="1">
        <v>86</v>
      </c>
      <c r="C54" s="1">
        <v>86</v>
      </c>
      <c r="D54" s="1">
        <v>86</v>
      </c>
      <c r="E54">
        <v>419.30500000000001</v>
      </c>
      <c r="F54">
        <v>107.98</v>
      </c>
      <c r="G54">
        <v>167.874</v>
      </c>
      <c r="H54">
        <v>98.841999999999999</v>
      </c>
      <c r="I54">
        <v>205.95599999999999</v>
      </c>
      <c r="J54">
        <v>49.741</v>
      </c>
      <c r="K54">
        <v>57.216000000000001</v>
      </c>
      <c r="L54">
        <v>24.036999999999999</v>
      </c>
      <c r="M54">
        <v>55.042000000000002</v>
      </c>
      <c r="N54">
        <v>52.295999999999999</v>
      </c>
      <c r="O54">
        <v>110.249</v>
      </c>
      <c r="P54">
        <v>69.462999999999994</v>
      </c>
      <c r="Q54">
        <v>61.646999999999998</v>
      </c>
      <c r="R54">
        <v>204.59700000000001</v>
      </c>
      <c r="S54">
        <v>130.315</v>
      </c>
      <c r="T54">
        <v>69.697999999999993</v>
      </c>
      <c r="U54">
        <v>215.63399999999999</v>
      </c>
      <c r="V54">
        <v>27.357999999999997</v>
      </c>
      <c r="W54">
        <v>54.896999999999998</v>
      </c>
      <c r="X54">
        <v>99.935000000000002</v>
      </c>
      <c r="Y54">
        <v>113.04</v>
      </c>
      <c r="Z54">
        <v>89.418999999999997</v>
      </c>
      <c r="AA54">
        <v>128.51599999999999</v>
      </c>
      <c r="AB54">
        <v>32.136000000000003</v>
      </c>
      <c r="AC54">
        <v>244.53299999999999</v>
      </c>
      <c r="AD54">
        <v>58.093000000000004</v>
      </c>
      <c r="AE54">
        <v>114.27200000000001</v>
      </c>
      <c r="AF54">
        <v>64.048000000000002</v>
      </c>
      <c r="AG54">
        <v>175.26</v>
      </c>
      <c r="AH54">
        <v>63.012</v>
      </c>
    </row>
    <row r="55" spans="1:34" x14ac:dyDescent="0.3">
      <c r="A55" s="48">
        <f ca="1">Exceedance!U55</f>
        <v>47696</v>
      </c>
      <c r="B55" s="1">
        <v>55</v>
      </c>
      <c r="C55" s="1">
        <v>55</v>
      </c>
      <c r="D55" s="1">
        <v>55</v>
      </c>
      <c r="E55">
        <v>122.011</v>
      </c>
      <c r="F55">
        <v>53.465000000000003</v>
      </c>
      <c r="G55">
        <v>81.623999999999995</v>
      </c>
      <c r="H55">
        <v>50.600999999999999</v>
      </c>
      <c r="I55">
        <v>85.79</v>
      </c>
      <c r="J55">
        <v>44.351999999999997</v>
      </c>
      <c r="K55">
        <v>51.643000000000001</v>
      </c>
      <c r="L55">
        <v>21.143999999999998</v>
      </c>
      <c r="M55">
        <v>41.195999999999998</v>
      </c>
      <c r="N55">
        <v>36.746000000000002</v>
      </c>
      <c r="O55">
        <v>57.44</v>
      </c>
      <c r="P55">
        <v>49.183</v>
      </c>
      <c r="Q55">
        <v>45.524999999999999</v>
      </c>
      <c r="R55">
        <v>76.748999999999995</v>
      </c>
      <c r="S55">
        <v>53.725999999999999</v>
      </c>
      <c r="T55">
        <v>49.381</v>
      </c>
      <c r="U55">
        <v>68.441000000000003</v>
      </c>
      <c r="V55">
        <v>28.186</v>
      </c>
      <c r="W55">
        <v>39.287999999999997</v>
      </c>
      <c r="X55">
        <v>56.148000000000003</v>
      </c>
      <c r="Y55">
        <v>52.505000000000003</v>
      </c>
      <c r="Z55">
        <v>52.484999999999999</v>
      </c>
      <c r="AA55">
        <v>63.137</v>
      </c>
      <c r="AB55">
        <v>26.709</v>
      </c>
      <c r="AC55">
        <v>79.823999999999998</v>
      </c>
      <c r="AD55">
        <v>38.827999999999996</v>
      </c>
      <c r="AE55">
        <v>54.23</v>
      </c>
      <c r="AF55">
        <v>52.951999999999998</v>
      </c>
      <c r="AG55">
        <v>67.447999999999993</v>
      </c>
      <c r="AH55">
        <v>42.188000000000002</v>
      </c>
    </row>
    <row r="56" spans="1:34" x14ac:dyDescent="0.3">
      <c r="A56" s="48">
        <f ca="1">Exceedance!U56</f>
        <v>47727</v>
      </c>
      <c r="B56" s="1">
        <v>35</v>
      </c>
      <c r="C56" s="1">
        <v>35</v>
      </c>
      <c r="D56" s="1">
        <v>35</v>
      </c>
      <c r="E56">
        <v>63.738</v>
      </c>
      <c r="F56">
        <v>38.979999999999997</v>
      </c>
      <c r="G56">
        <v>55.09</v>
      </c>
      <c r="H56">
        <v>32.582000000000001</v>
      </c>
      <c r="I56">
        <v>46.332999999999998</v>
      </c>
      <c r="J56">
        <v>32.787999999999997</v>
      </c>
      <c r="K56">
        <v>30.222000000000001</v>
      </c>
      <c r="L56">
        <v>20.388999999999999</v>
      </c>
      <c r="M56">
        <v>54.207999999999998</v>
      </c>
      <c r="N56">
        <v>32.731999999999999</v>
      </c>
      <c r="O56">
        <v>36.911000000000001</v>
      </c>
      <c r="P56">
        <v>36.292999999999999</v>
      </c>
      <c r="Q56">
        <v>39.820999999999998</v>
      </c>
      <c r="R56">
        <v>43.454000000000001</v>
      </c>
      <c r="S56">
        <v>35.837000000000003</v>
      </c>
      <c r="T56">
        <v>28.553000000000001</v>
      </c>
      <c r="U56">
        <v>39.314</v>
      </c>
      <c r="V56">
        <v>23.102</v>
      </c>
      <c r="W56">
        <v>52.665999999999997</v>
      </c>
      <c r="X56">
        <v>50.639000000000003</v>
      </c>
      <c r="Y56">
        <v>37.884999999999998</v>
      </c>
      <c r="Z56">
        <v>34.201000000000001</v>
      </c>
      <c r="AA56">
        <v>38.398000000000003</v>
      </c>
      <c r="AB56">
        <v>21.658999999999999</v>
      </c>
      <c r="AC56">
        <v>42.173999999999999</v>
      </c>
      <c r="AD56">
        <v>36.331000000000003</v>
      </c>
      <c r="AE56">
        <v>33.326000000000001</v>
      </c>
      <c r="AF56">
        <v>37.917000000000002</v>
      </c>
      <c r="AG56">
        <v>47.637</v>
      </c>
      <c r="AH56">
        <v>33.686999999999998</v>
      </c>
    </row>
    <row r="57" spans="1:34" x14ac:dyDescent="0.3">
      <c r="A57" s="48">
        <f ca="1">Exceedance!U57</f>
        <v>47757</v>
      </c>
      <c r="B57" s="1">
        <v>40.000000000000007</v>
      </c>
      <c r="C57" s="1">
        <v>31</v>
      </c>
      <c r="D57" s="1">
        <v>36</v>
      </c>
      <c r="E57">
        <v>57.362000000000002</v>
      </c>
      <c r="F57">
        <v>45.921999999999997</v>
      </c>
      <c r="G57">
        <v>55.871000000000002</v>
      </c>
      <c r="H57">
        <v>41.591999999999999</v>
      </c>
      <c r="I57">
        <v>37.503999999999998</v>
      </c>
      <c r="J57">
        <v>29.161000000000001</v>
      </c>
      <c r="K57">
        <v>28.805</v>
      </c>
      <c r="L57">
        <v>28.36</v>
      </c>
      <c r="M57">
        <v>32.700000000000003</v>
      </c>
      <c r="N57">
        <v>30.616</v>
      </c>
      <c r="O57">
        <v>48.790999999999997</v>
      </c>
      <c r="P57">
        <v>57.662999999999997</v>
      </c>
      <c r="Q57">
        <v>39.591999999999999</v>
      </c>
      <c r="R57">
        <v>39.591999999999999</v>
      </c>
      <c r="S57">
        <v>37.613</v>
      </c>
      <c r="T57">
        <v>29.431999999999999</v>
      </c>
      <c r="U57">
        <v>38.393000000000001</v>
      </c>
      <c r="V57">
        <v>22.248999999999999</v>
      </c>
      <c r="W57">
        <v>47.545000000000002</v>
      </c>
      <c r="X57">
        <v>58.118000000000009</v>
      </c>
      <c r="Y57">
        <v>32.704999999999998</v>
      </c>
      <c r="Z57">
        <v>29.981999999999999</v>
      </c>
      <c r="AA57">
        <v>39.610999999999997</v>
      </c>
      <c r="AB57">
        <v>24.085999999999999</v>
      </c>
      <c r="AC57">
        <v>36.62700000000001</v>
      </c>
      <c r="AD57">
        <v>35.273000000000003</v>
      </c>
      <c r="AE57">
        <v>28.332000000000001</v>
      </c>
      <c r="AF57">
        <v>28.087</v>
      </c>
      <c r="AG57">
        <v>43.932000000000002</v>
      </c>
      <c r="AH57">
        <v>39.947000000000003</v>
      </c>
    </row>
    <row r="58" spans="1:34" x14ac:dyDescent="0.3">
      <c r="A58" s="48">
        <f ca="1">Exceedance!U58</f>
        <v>47788</v>
      </c>
      <c r="B58" s="1">
        <v>33</v>
      </c>
      <c r="C58" s="1">
        <v>29</v>
      </c>
      <c r="D58" s="1">
        <v>31</v>
      </c>
      <c r="E58">
        <v>43.57</v>
      </c>
      <c r="F58">
        <v>39.234999999999999</v>
      </c>
      <c r="G58">
        <v>42.537999999999997</v>
      </c>
      <c r="H58">
        <v>34.530999999999999</v>
      </c>
      <c r="I58">
        <v>30.02</v>
      </c>
      <c r="J58">
        <v>25.587</v>
      </c>
      <c r="K58">
        <v>28.343</v>
      </c>
      <c r="L58">
        <v>18.722999999999999</v>
      </c>
      <c r="M58">
        <v>24.495000000000001</v>
      </c>
      <c r="N58">
        <v>27.716000000000001</v>
      </c>
      <c r="O58">
        <v>37.548999999999999</v>
      </c>
      <c r="P58">
        <v>41.363999999999997</v>
      </c>
      <c r="Q58">
        <v>32.268999999999998</v>
      </c>
      <c r="R58">
        <v>33.685000000000002</v>
      </c>
      <c r="S58">
        <v>33.299999999999997</v>
      </c>
      <c r="T58">
        <v>29.620999999999999</v>
      </c>
      <c r="U58">
        <v>31.515000000000001</v>
      </c>
      <c r="V58">
        <v>18.533999999999999</v>
      </c>
      <c r="W58">
        <v>30.65</v>
      </c>
      <c r="X58">
        <v>36.701000000000001</v>
      </c>
      <c r="Y58">
        <v>29.263999999999999</v>
      </c>
      <c r="Z58">
        <v>25.826000000000001</v>
      </c>
      <c r="AA58">
        <v>33.505000000000003</v>
      </c>
      <c r="AB58">
        <v>22.417000000000002</v>
      </c>
      <c r="AC58">
        <v>31.49</v>
      </c>
      <c r="AD58">
        <v>36.409999999999997</v>
      </c>
      <c r="AE58">
        <v>26.696000000000002</v>
      </c>
      <c r="AF58">
        <v>23.978999999999999</v>
      </c>
      <c r="AG58">
        <v>35.307000000000002</v>
      </c>
      <c r="AH58">
        <v>30.856000000000002</v>
      </c>
    </row>
    <row r="59" spans="1:34" x14ac:dyDescent="0.3">
      <c r="A59" s="48">
        <f ca="1">Exceedance!U59</f>
        <v>47818</v>
      </c>
      <c r="B59" s="1">
        <v>26</v>
      </c>
      <c r="C59" s="1">
        <v>26</v>
      </c>
      <c r="D59" s="1">
        <v>26</v>
      </c>
      <c r="E59">
        <v>39.587000000000003</v>
      </c>
      <c r="F59">
        <v>32.65</v>
      </c>
      <c r="G59">
        <v>34.116</v>
      </c>
      <c r="H59">
        <v>31.335000000000001</v>
      </c>
      <c r="I59">
        <v>26.552</v>
      </c>
      <c r="J59">
        <v>22.553999999999998</v>
      </c>
      <c r="K59">
        <v>22.867999999999999</v>
      </c>
      <c r="L59">
        <v>16.135000000000002</v>
      </c>
      <c r="M59">
        <v>22.013999999999999</v>
      </c>
      <c r="N59">
        <v>22.760999999999999</v>
      </c>
      <c r="O59">
        <v>27.859000000000002</v>
      </c>
      <c r="P59">
        <v>28.931000000000001</v>
      </c>
      <c r="Q59">
        <v>23.702000000000002</v>
      </c>
      <c r="R59">
        <v>29.673999999999999</v>
      </c>
      <c r="S59">
        <v>27.285</v>
      </c>
      <c r="T59">
        <v>24.806000000000001</v>
      </c>
      <c r="U59">
        <v>27.54</v>
      </c>
      <c r="V59">
        <v>16.731999999999999</v>
      </c>
      <c r="W59">
        <v>23.297000000000001</v>
      </c>
      <c r="X59">
        <v>29.315000000000001</v>
      </c>
      <c r="Y59">
        <v>25.756</v>
      </c>
      <c r="Z59">
        <v>23.611999999999998</v>
      </c>
      <c r="AA59">
        <v>30.952999999999999</v>
      </c>
      <c r="AB59">
        <v>18.279</v>
      </c>
      <c r="AC59">
        <v>28.867999999999999</v>
      </c>
      <c r="AD59">
        <v>28.876000000000001</v>
      </c>
      <c r="AE59">
        <v>24.081</v>
      </c>
      <c r="AF59">
        <v>21.445</v>
      </c>
      <c r="AG59">
        <v>29.989000000000001</v>
      </c>
      <c r="AH59">
        <v>25.555</v>
      </c>
    </row>
    <row r="60" spans="1:34" x14ac:dyDescent="0.3">
      <c r="A60" s="48">
        <f ca="1">Exceedance!U60</f>
        <v>47849</v>
      </c>
      <c r="B60" s="1">
        <v>25</v>
      </c>
      <c r="C60" s="1">
        <v>25</v>
      </c>
      <c r="D60" s="1">
        <v>25</v>
      </c>
      <c r="E60">
        <v>33.783999999999999</v>
      </c>
      <c r="F60">
        <v>28.058</v>
      </c>
      <c r="G60">
        <v>30.265999999999998</v>
      </c>
      <c r="H60">
        <v>27.126999999999999</v>
      </c>
      <c r="I60">
        <v>26.385000000000002</v>
      </c>
      <c r="J60">
        <v>20.901</v>
      </c>
      <c r="K60">
        <v>19.992000000000001</v>
      </c>
      <c r="L60">
        <v>15.417</v>
      </c>
      <c r="M60">
        <v>19.885999999999999</v>
      </c>
      <c r="N60">
        <v>21.776</v>
      </c>
      <c r="O60">
        <v>24.129000000000001</v>
      </c>
      <c r="P60">
        <v>24.565000000000001</v>
      </c>
      <c r="Q60">
        <v>19.919</v>
      </c>
      <c r="R60">
        <v>27.065000000000001</v>
      </c>
      <c r="S60">
        <v>24.314</v>
      </c>
      <c r="T60">
        <v>22.741</v>
      </c>
      <c r="U60">
        <v>25.974</v>
      </c>
      <c r="V60">
        <v>15.505000000000003</v>
      </c>
      <c r="W60">
        <v>20.433</v>
      </c>
      <c r="X60">
        <v>25.667000000000002</v>
      </c>
      <c r="Y60">
        <v>23.741</v>
      </c>
      <c r="Z60">
        <v>21.687999999999999</v>
      </c>
      <c r="AA60">
        <v>26.852</v>
      </c>
      <c r="AB60">
        <v>16.786999999999999</v>
      </c>
      <c r="AC60">
        <v>26.32</v>
      </c>
      <c r="AD60">
        <v>23.524000000000001</v>
      </c>
      <c r="AE60">
        <v>21.745999999999999</v>
      </c>
      <c r="AF60">
        <v>20.045999999999999</v>
      </c>
      <c r="AG60">
        <v>27.27</v>
      </c>
      <c r="AH60">
        <v>23.19</v>
      </c>
    </row>
    <row r="61" spans="1:34" x14ac:dyDescent="0.3">
      <c r="A61" s="48">
        <f ca="1">Exceedance!U61</f>
        <v>47880</v>
      </c>
      <c r="B61" s="1">
        <v>23</v>
      </c>
      <c r="C61" s="1">
        <v>23</v>
      </c>
      <c r="D61" s="1">
        <v>23</v>
      </c>
      <c r="E61">
        <v>32.345999999999997</v>
      </c>
      <c r="F61">
        <v>23.004999999999999</v>
      </c>
      <c r="G61">
        <v>25.856000000000002</v>
      </c>
      <c r="H61">
        <v>25.498000000000001</v>
      </c>
      <c r="I61">
        <v>25.716999999999999</v>
      </c>
      <c r="J61">
        <v>19.669</v>
      </c>
      <c r="K61">
        <v>16.86</v>
      </c>
      <c r="L61">
        <v>17.611000000000001</v>
      </c>
      <c r="M61">
        <v>17.135999999999999</v>
      </c>
      <c r="N61">
        <v>19.234000000000002</v>
      </c>
      <c r="O61">
        <v>19.72</v>
      </c>
      <c r="P61">
        <v>22.562999999999999</v>
      </c>
      <c r="Q61">
        <v>16.222999999999999</v>
      </c>
      <c r="R61">
        <v>23.54</v>
      </c>
      <c r="S61">
        <v>20.106999999999999</v>
      </c>
      <c r="T61">
        <v>18.989000000000001</v>
      </c>
      <c r="U61">
        <v>21.687999999999999</v>
      </c>
      <c r="V61">
        <v>13.496</v>
      </c>
      <c r="W61">
        <v>19.940999999999999</v>
      </c>
      <c r="X61">
        <v>29.137</v>
      </c>
      <c r="Y61">
        <v>21.853999999999999</v>
      </c>
      <c r="Z61">
        <v>25.695</v>
      </c>
      <c r="AA61">
        <v>27.167000000000002</v>
      </c>
      <c r="AB61">
        <v>14.334</v>
      </c>
      <c r="AC61">
        <v>22.826000000000001</v>
      </c>
      <c r="AD61">
        <v>21.838999999999999</v>
      </c>
      <c r="AE61">
        <v>19.829000000000001</v>
      </c>
      <c r="AF61">
        <v>18.209</v>
      </c>
      <c r="AG61">
        <v>22.904</v>
      </c>
      <c r="AH61">
        <v>25.094000000000001</v>
      </c>
    </row>
    <row r="62" spans="1:34" x14ac:dyDescent="0.3">
      <c r="A62" s="48">
        <f ca="1">Exceedance!U62</f>
        <v>47908</v>
      </c>
      <c r="B62" s="1">
        <v>38</v>
      </c>
      <c r="C62" s="1">
        <v>38</v>
      </c>
      <c r="D62" s="1">
        <v>38</v>
      </c>
      <c r="E62">
        <v>41.661000000000001</v>
      </c>
      <c r="F62">
        <v>44.087000000000003</v>
      </c>
      <c r="G62">
        <v>41.930999999999997</v>
      </c>
      <c r="H62">
        <v>36.087000000000003</v>
      </c>
      <c r="I62">
        <v>31.37</v>
      </c>
      <c r="J62">
        <v>29.356000000000002</v>
      </c>
      <c r="K62">
        <v>21.324999999999999</v>
      </c>
      <c r="L62">
        <v>27.556999999999999</v>
      </c>
      <c r="M62">
        <v>44.203000000000003</v>
      </c>
      <c r="N62">
        <v>24.776</v>
      </c>
      <c r="O62">
        <v>28.024999999999999</v>
      </c>
      <c r="P62">
        <v>52.460999999999999</v>
      </c>
      <c r="Q62">
        <v>17.440000000000001</v>
      </c>
      <c r="R62">
        <v>41.381999999999998</v>
      </c>
      <c r="S62">
        <v>23.568999999999999</v>
      </c>
      <c r="T62">
        <v>30.568999999999999</v>
      </c>
      <c r="U62">
        <v>37.933999999999997</v>
      </c>
      <c r="V62">
        <v>20.45</v>
      </c>
      <c r="W62">
        <v>26.409999999999997</v>
      </c>
      <c r="X62">
        <v>48.864000000000004</v>
      </c>
      <c r="Y62">
        <v>36.682000000000002</v>
      </c>
      <c r="Z62">
        <v>57.466999999999999</v>
      </c>
      <c r="AA62">
        <v>29.259</v>
      </c>
      <c r="AB62">
        <v>19.478000000000002</v>
      </c>
      <c r="AC62">
        <v>34.709000000000003</v>
      </c>
      <c r="AD62">
        <v>28.167000000000005</v>
      </c>
      <c r="AE62">
        <v>32.064</v>
      </c>
      <c r="AF62">
        <v>31.725000000000001</v>
      </c>
      <c r="AG62">
        <v>40.350999999999999</v>
      </c>
      <c r="AH62">
        <v>45.61</v>
      </c>
    </row>
    <row r="63" spans="1:34" x14ac:dyDescent="0.3">
      <c r="A63" s="48">
        <f ca="1">Exceedance!U63</f>
        <v>47939</v>
      </c>
      <c r="B63" s="1">
        <v>78</v>
      </c>
      <c r="C63" s="1">
        <v>78</v>
      </c>
      <c r="D63" s="1">
        <v>78</v>
      </c>
      <c r="E63">
        <v>95.938000000000002</v>
      </c>
      <c r="F63">
        <v>78.412000000000006</v>
      </c>
      <c r="G63">
        <v>60.72</v>
      </c>
      <c r="H63">
        <v>48.503</v>
      </c>
      <c r="I63">
        <v>85.765000000000001</v>
      </c>
      <c r="J63">
        <v>59.515999999999998</v>
      </c>
      <c r="K63">
        <v>53.468000000000004</v>
      </c>
      <c r="L63">
        <v>49.097000000000001</v>
      </c>
      <c r="M63">
        <v>92.373000000000005</v>
      </c>
      <c r="N63">
        <v>60.451999999999998</v>
      </c>
      <c r="O63">
        <v>86.903999999999996</v>
      </c>
      <c r="P63">
        <v>84.79</v>
      </c>
      <c r="Q63">
        <v>47.012</v>
      </c>
      <c r="R63">
        <v>61.576000000000001</v>
      </c>
      <c r="S63">
        <v>52.835000000000001</v>
      </c>
      <c r="T63">
        <v>63.131</v>
      </c>
      <c r="U63">
        <v>81.421999999999997</v>
      </c>
      <c r="V63">
        <v>37.293999999999997</v>
      </c>
      <c r="W63">
        <v>64.085999999999999</v>
      </c>
      <c r="X63">
        <v>75.75</v>
      </c>
      <c r="Y63">
        <v>59.784999999999997</v>
      </c>
      <c r="Z63">
        <v>106.74</v>
      </c>
      <c r="AA63">
        <v>46.404000000000003</v>
      </c>
      <c r="AB63">
        <v>70.212999999999994</v>
      </c>
      <c r="AC63">
        <v>50.015000000000001</v>
      </c>
      <c r="AD63">
        <v>50.704999999999998</v>
      </c>
      <c r="AE63">
        <v>69.822999999999993</v>
      </c>
      <c r="AF63">
        <v>66.168999999999997</v>
      </c>
      <c r="AG63">
        <v>73.628</v>
      </c>
      <c r="AH63">
        <v>59.859000000000002</v>
      </c>
    </row>
    <row r="64" spans="1:34" x14ac:dyDescent="0.3">
      <c r="A64" s="48">
        <f ca="1">Exceedance!U64</f>
        <v>47969</v>
      </c>
      <c r="B64" s="1">
        <v>204</v>
      </c>
      <c r="C64" s="1">
        <v>204</v>
      </c>
      <c r="D64" s="1">
        <v>204</v>
      </c>
      <c r="E64">
        <v>356.16500000000002</v>
      </c>
      <c r="F64">
        <v>311.75099999999998</v>
      </c>
      <c r="G64">
        <v>187.786</v>
      </c>
      <c r="H64">
        <v>205.32900000000001</v>
      </c>
      <c r="I64">
        <v>241.11099999999999</v>
      </c>
      <c r="J64">
        <v>237.85599999999999</v>
      </c>
      <c r="K64">
        <v>92.186000000000007</v>
      </c>
      <c r="L64">
        <v>166.54700000000003</v>
      </c>
      <c r="M64">
        <v>220.82300000000001</v>
      </c>
      <c r="N64">
        <v>251.71700000000001</v>
      </c>
      <c r="O64">
        <v>228.46899999999999</v>
      </c>
      <c r="P64">
        <v>219.45099999999999</v>
      </c>
      <c r="Q64">
        <v>233.20699999999999</v>
      </c>
      <c r="R64">
        <v>294.44200000000001</v>
      </c>
      <c r="S64">
        <v>114.614</v>
      </c>
      <c r="T64">
        <v>146.684</v>
      </c>
      <c r="U64">
        <v>140.73699999999999</v>
      </c>
      <c r="V64">
        <v>101.44199999999999</v>
      </c>
      <c r="W64">
        <v>225.51</v>
      </c>
      <c r="X64">
        <v>158.66999999999999</v>
      </c>
      <c r="Y64">
        <v>158.69200000000001</v>
      </c>
      <c r="Z64">
        <v>240.11199999999999</v>
      </c>
      <c r="AA64">
        <v>159.83500000000001</v>
      </c>
      <c r="AB64">
        <v>176.09299999999999</v>
      </c>
      <c r="AC64">
        <v>180.10900000000001</v>
      </c>
      <c r="AD64">
        <v>128.96600000000001</v>
      </c>
      <c r="AE64">
        <v>206.19300000000001</v>
      </c>
      <c r="AF64">
        <v>279.33800000000002</v>
      </c>
      <c r="AG64">
        <v>213.66399999999999</v>
      </c>
      <c r="AH64">
        <v>213.66399999999999</v>
      </c>
    </row>
    <row r="65" spans="1:34" x14ac:dyDescent="0.3">
      <c r="A65" s="48">
        <f ca="1">Exceedance!U65</f>
        <v>48000</v>
      </c>
      <c r="B65" s="1">
        <v>251</v>
      </c>
      <c r="C65" s="1">
        <v>251</v>
      </c>
      <c r="D65" s="1">
        <v>251</v>
      </c>
      <c r="E65">
        <v>304.94299999999998</v>
      </c>
      <c r="F65">
        <v>479.79500000000002</v>
      </c>
      <c r="G65">
        <v>206.124</v>
      </c>
      <c r="H65">
        <v>319.92399999999998</v>
      </c>
      <c r="I65">
        <v>146.95699999999999</v>
      </c>
      <c r="J65">
        <v>183.38900000000001</v>
      </c>
      <c r="K65">
        <v>56.420999999999999</v>
      </c>
      <c r="L65">
        <v>199.11600000000001</v>
      </c>
      <c r="M65">
        <v>134.23500000000001</v>
      </c>
      <c r="N65">
        <v>277.31700000000001</v>
      </c>
      <c r="O65">
        <v>180.17</v>
      </c>
      <c r="P65">
        <v>159.571</v>
      </c>
      <c r="Q65">
        <v>468.11599999999999</v>
      </c>
      <c r="R65">
        <v>253.79499999999999</v>
      </c>
      <c r="S65">
        <v>258.36799999999999</v>
      </c>
      <c r="T65">
        <v>418.24599999999998</v>
      </c>
      <c r="U65">
        <v>51.832000000000001</v>
      </c>
      <c r="V65">
        <v>147.779</v>
      </c>
      <c r="W65">
        <v>324.8</v>
      </c>
      <c r="X65">
        <v>340.71199999999999</v>
      </c>
      <c r="Y65">
        <v>280.608</v>
      </c>
      <c r="Z65">
        <v>381.29399999999998</v>
      </c>
      <c r="AA65">
        <v>73.875</v>
      </c>
      <c r="AB65">
        <v>402.32</v>
      </c>
      <c r="AC65">
        <v>185.77699999999999</v>
      </c>
      <c r="AD65">
        <v>263.07400000000001</v>
      </c>
      <c r="AE65">
        <v>157.29400000000001</v>
      </c>
      <c r="AF65">
        <v>401.59899999999999</v>
      </c>
      <c r="AG65">
        <v>207.309</v>
      </c>
      <c r="AH65">
        <v>207.309</v>
      </c>
    </row>
    <row r="66" spans="1:34" x14ac:dyDescent="0.3">
      <c r="A66" s="48">
        <f ca="1">Exceedance!U66</f>
        <v>48030</v>
      </c>
      <c r="B66" s="1">
        <v>86</v>
      </c>
      <c r="C66" s="1">
        <v>86</v>
      </c>
      <c r="D66" s="1">
        <v>86</v>
      </c>
      <c r="E66">
        <v>107.98</v>
      </c>
      <c r="F66">
        <v>167.874</v>
      </c>
      <c r="G66">
        <v>98.841999999999999</v>
      </c>
      <c r="H66">
        <v>205.95599999999999</v>
      </c>
      <c r="I66">
        <v>49.741</v>
      </c>
      <c r="J66">
        <v>57.216000000000001</v>
      </c>
      <c r="K66">
        <v>24.036999999999999</v>
      </c>
      <c r="L66">
        <v>55.042000000000002</v>
      </c>
      <c r="M66">
        <v>52.295999999999999</v>
      </c>
      <c r="N66">
        <v>110.249</v>
      </c>
      <c r="O66">
        <v>69.462999999999994</v>
      </c>
      <c r="P66">
        <v>61.646999999999998</v>
      </c>
      <c r="Q66">
        <v>204.59700000000001</v>
      </c>
      <c r="R66">
        <v>130.315</v>
      </c>
      <c r="S66">
        <v>69.697999999999993</v>
      </c>
      <c r="T66">
        <v>215.63399999999999</v>
      </c>
      <c r="U66">
        <v>27.357999999999997</v>
      </c>
      <c r="V66">
        <v>54.896999999999998</v>
      </c>
      <c r="W66">
        <v>99.935000000000002</v>
      </c>
      <c r="X66">
        <v>113.04</v>
      </c>
      <c r="Y66">
        <v>89.418999999999997</v>
      </c>
      <c r="Z66">
        <v>128.51599999999999</v>
      </c>
      <c r="AA66">
        <v>32.136000000000003</v>
      </c>
      <c r="AB66">
        <v>244.53299999999999</v>
      </c>
      <c r="AC66">
        <v>58.093000000000004</v>
      </c>
      <c r="AD66">
        <v>114.27200000000001</v>
      </c>
      <c r="AE66">
        <v>64.048000000000002</v>
      </c>
      <c r="AF66">
        <v>175.26</v>
      </c>
      <c r="AG66">
        <v>63.012</v>
      </c>
      <c r="AH66">
        <v>63.012</v>
      </c>
    </row>
    <row r="67" spans="1:34" x14ac:dyDescent="0.3">
      <c r="A67" s="48">
        <f ca="1">Exceedance!U67</f>
        <v>48061</v>
      </c>
      <c r="B67" s="1">
        <v>55</v>
      </c>
      <c r="C67" s="1">
        <v>55</v>
      </c>
      <c r="D67" s="1">
        <v>55</v>
      </c>
      <c r="E67">
        <v>53.465000000000003</v>
      </c>
      <c r="F67">
        <v>81.623999999999995</v>
      </c>
      <c r="G67">
        <v>50.600999999999999</v>
      </c>
      <c r="H67">
        <v>85.79</v>
      </c>
      <c r="I67">
        <v>44.351999999999997</v>
      </c>
      <c r="J67">
        <v>51.643000000000001</v>
      </c>
      <c r="K67">
        <v>21.143999999999998</v>
      </c>
      <c r="L67">
        <v>41.195999999999998</v>
      </c>
      <c r="M67">
        <v>36.746000000000002</v>
      </c>
      <c r="N67">
        <v>57.44</v>
      </c>
      <c r="O67">
        <v>49.183</v>
      </c>
      <c r="P67">
        <v>45.524999999999999</v>
      </c>
      <c r="Q67">
        <v>76.748999999999995</v>
      </c>
      <c r="R67">
        <v>53.725999999999999</v>
      </c>
      <c r="S67">
        <v>49.381</v>
      </c>
      <c r="T67">
        <v>68.441000000000003</v>
      </c>
      <c r="U67">
        <v>28.186</v>
      </c>
      <c r="V67">
        <v>39.287999999999997</v>
      </c>
      <c r="W67">
        <v>56.148000000000003</v>
      </c>
      <c r="X67">
        <v>52.505000000000003</v>
      </c>
      <c r="Y67">
        <v>52.484999999999999</v>
      </c>
      <c r="Z67">
        <v>63.137</v>
      </c>
      <c r="AA67">
        <v>26.709</v>
      </c>
      <c r="AB67">
        <v>79.823999999999998</v>
      </c>
      <c r="AC67">
        <v>38.827999999999996</v>
      </c>
      <c r="AD67">
        <v>54.23</v>
      </c>
      <c r="AE67">
        <v>52.951999999999998</v>
      </c>
      <c r="AF67">
        <v>67.447999999999993</v>
      </c>
      <c r="AG67">
        <v>42.188000000000002</v>
      </c>
      <c r="AH67">
        <v>42.188000000000002</v>
      </c>
    </row>
    <row r="68" spans="1:34" x14ac:dyDescent="0.3">
      <c r="A68" s="48">
        <f ca="1">Exceedance!U68</f>
        <v>48092</v>
      </c>
      <c r="B68" s="1">
        <v>35</v>
      </c>
      <c r="C68" s="1">
        <v>35</v>
      </c>
      <c r="D68" s="1">
        <v>35</v>
      </c>
      <c r="E68">
        <v>38.979999999999997</v>
      </c>
      <c r="F68">
        <v>55.09</v>
      </c>
      <c r="G68">
        <v>32.582000000000001</v>
      </c>
      <c r="H68">
        <v>46.332999999999998</v>
      </c>
      <c r="I68">
        <v>32.787999999999997</v>
      </c>
      <c r="J68">
        <v>30.222000000000001</v>
      </c>
      <c r="K68">
        <v>20.388999999999999</v>
      </c>
      <c r="L68">
        <v>54.207999999999998</v>
      </c>
      <c r="M68">
        <v>32.731999999999999</v>
      </c>
      <c r="N68">
        <v>36.911000000000001</v>
      </c>
      <c r="O68">
        <v>36.292999999999999</v>
      </c>
      <c r="P68">
        <v>39.820999999999998</v>
      </c>
      <c r="Q68">
        <v>43.454000000000001</v>
      </c>
      <c r="R68">
        <v>35.837000000000003</v>
      </c>
      <c r="S68">
        <v>28.553000000000001</v>
      </c>
      <c r="T68">
        <v>39.314</v>
      </c>
      <c r="U68">
        <v>23.102</v>
      </c>
      <c r="V68">
        <v>52.665999999999997</v>
      </c>
      <c r="W68">
        <v>50.639000000000003</v>
      </c>
      <c r="X68">
        <v>37.884999999999998</v>
      </c>
      <c r="Y68">
        <v>34.201000000000001</v>
      </c>
      <c r="Z68">
        <v>38.398000000000003</v>
      </c>
      <c r="AA68">
        <v>21.658999999999999</v>
      </c>
      <c r="AB68">
        <v>42.173999999999999</v>
      </c>
      <c r="AC68">
        <v>36.331000000000003</v>
      </c>
      <c r="AD68">
        <v>33.326000000000001</v>
      </c>
      <c r="AE68">
        <v>37.917000000000002</v>
      </c>
      <c r="AF68">
        <v>47.637</v>
      </c>
      <c r="AG68">
        <v>33.686999999999998</v>
      </c>
      <c r="AH68">
        <v>33.686999999999998</v>
      </c>
    </row>
    <row r="69" spans="1:34" x14ac:dyDescent="0.3">
      <c r="A69" s="48" t="str">
        <f ca="1">Exceedance!U69</f>
        <v/>
      </c>
      <c r="B69" s="1"/>
      <c r="C69" s="1"/>
      <c r="D69" s="1"/>
    </row>
    <row r="70" spans="1:34" x14ac:dyDescent="0.3">
      <c r="A70" s="48" t="str">
        <f ca="1">Exceedance!U70</f>
        <v/>
      </c>
      <c r="B70" s="1"/>
      <c r="C70" s="1"/>
      <c r="D70" s="1"/>
    </row>
    <row r="71" spans="1:34" x14ac:dyDescent="0.3">
      <c r="A71" s="48" t="str">
        <f ca="1">Exceedance!U71</f>
        <v/>
      </c>
      <c r="B71" s="1"/>
      <c r="C71" s="1"/>
      <c r="D71" s="1"/>
    </row>
    <row r="72" spans="1:34" x14ac:dyDescent="0.3">
      <c r="A72" s="48" t="str">
        <f ca="1">Exceedance!U72</f>
        <v/>
      </c>
      <c r="B72" s="1"/>
      <c r="C72" s="1"/>
      <c r="D72" s="1"/>
    </row>
    <row r="73" spans="1:34" x14ac:dyDescent="0.3">
      <c r="A73" s="48" t="str">
        <f ca="1">Exceedance!U73</f>
        <v/>
      </c>
      <c r="B73" s="1"/>
      <c r="C73" s="1"/>
      <c r="D73" s="1"/>
    </row>
    <row r="74" spans="1:34" x14ac:dyDescent="0.3">
      <c r="A74" s="48" t="str">
        <f ca="1">Exceedance!U74</f>
        <v/>
      </c>
      <c r="B74" s="1"/>
      <c r="C74" s="1"/>
      <c r="D74" s="1"/>
    </row>
    <row r="75" spans="1:34" x14ac:dyDescent="0.3">
      <c r="A75" s="48" t="str">
        <f ca="1">Exceedance!U75</f>
        <v/>
      </c>
      <c r="B75" s="1"/>
      <c r="C75" s="1"/>
      <c r="D75" s="1"/>
    </row>
    <row r="76" spans="1:34" x14ac:dyDescent="0.3">
      <c r="A76" s="48" t="str">
        <f ca="1">Exceedance!U76</f>
        <v/>
      </c>
      <c r="B76" s="1"/>
      <c r="C76" s="1"/>
      <c r="D76" s="1"/>
    </row>
    <row r="77" spans="1:34" x14ac:dyDescent="0.3">
      <c r="A77" s="48" t="str">
        <f ca="1">Exceedance!U77</f>
        <v/>
      </c>
      <c r="B77" s="1"/>
      <c r="C77" s="1"/>
      <c r="D77" s="1"/>
    </row>
    <row r="78" spans="1:34" x14ac:dyDescent="0.3">
      <c r="A78" s="48" t="str">
        <f ca="1">Exceedance!U78</f>
        <v/>
      </c>
      <c r="B78" s="1"/>
      <c r="C78" s="1"/>
      <c r="D78" s="1"/>
    </row>
    <row r="79" spans="1:34" x14ac:dyDescent="0.3">
      <c r="A79" s="48" t="str">
        <f ca="1">Exceedance!U79</f>
        <v/>
      </c>
      <c r="B79" s="1"/>
      <c r="C79" s="1"/>
      <c r="D79" s="1"/>
    </row>
    <row r="80" spans="1:34" x14ac:dyDescent="0.3">
      <c r="A80" s="48" t="str">
        <f ca="1">Exceedance!U80</f>
        <v/>
      </c>
      <c r="B80" s="1"/>
      <c r="C80" s="1"/>
      <c r="D80" s="1"/>
    </row>
    <row r="81" spans="1:4" x14ac:dyDescent="0.3">
      <c r="A81" s="48" t="str">
        <f ca="1">Exceedance!U81</f>
        <v/>
      </c>
      <c r="B81" s="1"/>
      <c r="C81" s="1"/>
      <c r="D81" s="1"/>
    </row>
    <row r="82" spans="1:4" x14ac:dyDescent="0.3">
      <c r="A82" s="48" t="str">
        <f ca="1">Exceedance!U82</f>
        <v/>
      </c>
      <c r="B82" s="1"/>
      <c r="C82" s="1"/>
      <c r="D82" s="1"/>
    </row>
    <row r="83" spans="1:4" x14ac:dyDescent="0.3">
      <c r="A83" s="48" t="str">
        <f ca="1">Exceedance!U83</f>
        <v/>
      </c>
      <c r="B83" s="1"/>
      <c r="C83" s="1"/>
      <c r="D83" s="1"/>
    </row>
    <row r="84" spans="1:4" x14ac:dyDescent="0.3">
      <c r="A84" s="48" t="str">
        <f ca="1">Exceedance!U84</f>
        <v/>
      </c>
      <c r="B84" s="1"/>
      <c r="C84" s="1"/>
      <c r="D84" s="1"/>
    </row>
    <row r="85" spans="1:4" x14ac:dyDescent="0.3">
      <c r="A85" s="48" t="str">
        <f ca="1">Exceedance!U85</f>
        <v/>
      </c>
      <c r="B85" s="1"/>
      <c r="C85" s="1"/>
      <c r="D85" s="1"/>
    </row>
    <row r="86" spans="1:4" x14ac:dyDescent="0.3">
      <c r="A86" s="48" t="str">
        <f ca="1">Exceedance!U86</f>
        <v/>
      </c>
      <c r="B86" s="1"/>
      <c r="C86" s="1"/>
      <c r="D86" s="1"/>
    </row>
    <row r="87" spans="1:4" x14ac:dyDescent="0.3">
      <c r="A87" s="48" t="str">
        <f ca="1">Exceedance!U87</f>
        <v/>
      </c>
      <c r="B87" s="1"/>
      <c r="C87" s="1"/>
      <c r="D87" s="1"/>
    </row>
    <row r="88" spans="1:4" x14ac:dyDescent="0.3">
      <c r="A88" s="48" t="str">
        <f ca="1">Exceedance!U88</f>
        <v/>
      </c>
      <c r="B88" s="1"/>
      <c r="C88" s="1"/>
      <c r="D88" s="1"/>
    </row>
    <row r="89" spans="1:4" x14ac:dyDescent="0.3">
      <c r="A89" s="48" t="str">
        <f ca="1">Exceedance!U89</f>
        <v/>
      </c>
      <c r="B89" s="1"/>
      <c r="C89" s="1"/>
      <c r="D89" s="1"/>
    </row>
    <row r="90" spans="1:4" x14ac:dyDescent="0.3">
      <c r="A90" s="48" t="str">
        <f ca="1">Exceedance!U90</f>
        <v/>
      </c>
      <c r="B90" s="1"/>
      <c r="C90" s="1"/>
      <c r="D90" s="1"/>
    </row>
    <row r="91" spans="1:4" x14ac:dyDescent="0.3">
      <c r="A91" s="48" t="str">
        <f ca="1">Exceedance!U91</f>
        <v/>
      </c>
      <c r="B91" s="1"/>
      <c r="C91" s="1"/>
      <c r="D91" s="1"/>
    </row>
    <row r="92" spans="1:4" x14ac:dyDescent="0.3">
      <c r="A92" s="48" t="str">
        <f ca="1">Exceedance!U92</f>
        <v/>
      </c>
      <c r="B92" s="1"/>
      <c r="C92" s="1"/>
      <c r="D92" s="1"/>
    </row>
    <row r="93" spans="1:4" x14ac:dyDescent="0.3">
      <c r="A93" s="48" t="str">
        <f ca="1">Exceedance!U93</f>
        <v/>
      </c>
      <c r="B93" s="1"/>
      <c r="C93" s="1"/>
      <c r="D93" s="1"/>
    </row>
    <row r="94" spans="1:4" x14ac:dyDescent="0.3">
      <c r="A94" s="48" t="str">
        <f ca="1">Exceedance!U94</f>
        <v/>
      </c>
      <c r="B94" s="1"/>
      <c r="C94" s="1"/>
      <c r="D94" s="1"/>
    </row>
    <row r="95" spans="1:4" x14ac:dyDescent="0.3">
      <c r="A95" s="48" t="str">
        <f ca="1">Exceedance!U95</f>
        <v/>
      </c>
      <c r="B95" s="1"/>
      <c r="C95" s="1"/>
      <c r="D95" s="1"/>
    </row>
    <row r="96" spans="1:4" x14ac:dyDescent="0.3">
      <c r="A96" s="48" t="str">
        <f ca="1">Exceedance!U96</f>
        <v/>
      </c>
      <c r="B96" s="1"/>
      <c r="C96" s="1"/>
      <c r="D96" s="1"/>
    </row>
    <row r="97" spans="1:4" x14ac:dyDescent="0.3">
      <c r="A97" s="48" t="str">
        <f ca="1">Exceedance!U97</f>
        <v/>
      </c>
      <c r="B97" s="1"/>
      <c r="C97" s="1"/>
      <c r="D97" s="1"/>
    </row>
    <row r="98" spans="1:4" x14ac:dyDescent="0.3">
      <c r="A98" s="48" t="str">
        <f ca="1">Exceedance!U98</f>
        <v/>
      </c>
      <c r="B98" s="1"/>
      <c r="C98" s="1"/>
      <c r="D98" s="1"/>
    </row>
    <row r="99" spans="1:4" x14ac:dyDescent="0.3">
      <c r="A99" s="48" t="str">
        <f ca="1">Exceedance!U99</f>
        <v/>
      </c>
      <c r="B99" s="1"/>
      <c r="C99" s="1"/>
      <c r="D99" s="1"/>
    </row>
    <row r="100" spans="1:4" x14ac:dyDescent="0.3">
      <c r="A100" s="48"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E1:AE1"/>
  </mergeCells>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2">
    <tabColor theme="3" tint="0.39997558519241921"/>
  </sheetPr>
  <dimension ref="A1:AH175"/>
  <sheetViews>
    <sheetView workbookViewId="0">
      <selection activeCell="B4" sqref="B4:AQ175"/>
    </sheetView>
  </sheetViews>
  <sheetFormatPr defaultColWidth="8.5546875" defaultRowHeight="14.4" x14ac:dyDescent="0.3"/>
  <cols>
    <col min="1" max="1" width="8.5546875" style="84"/>
    <col min="2" max="4" width="8.5546875" style="185"/>
    <col min="5" max="16384" width="8.5546875" style="1"/>
  </cols>
  <sheetData>
    <row r="1" spans="1:34" s="93" customFormat="1" x14ac:dyDescent="0.3">
      <c r="A1" s="46"/>
      <c r="B1" s="84"/>
      <c r="C1" s="84"/>
      <c r="D1" s="84"/>
      <c r="E1" s="857" t="s">
        <v>68</v>
      </c>
      <c r="F1" s="857"/>
      <c r="G1" s="857"/>
      <c r="H1" s="857"/>
      <c r="I1" s="857"/>
      <c r="J1" s="857"/>
      <c r="K1" s="857"/>
      <c r="L1" s="857"/>
      <c r="M1" s="857"/>
      <c r="N1" s="857"/>
      <c r="O1" s="857"/>
      <c r="P1" s="857"/>
      <c r="Q1" s="857"/>
      <c r="R1" s="857"/>
      <c r="S1" s="857"/>
      <c r="T1" s="857"/>
      <c r="U1" s="857"/>
      <c r="V1" s="857"/>
      <c r="W1" s="857"/>
      <c r="X1" s="857"/>
      <c r="Y1" s="857"/>
      <c r="Z1" s="857"/>
      <c r="AA1" s="857"/>
      <c r="AB1" s="857"/>
      <c r="AC1" s="857"/>
      <c r="AD1" s="857"/>
      <c r="AE1" s="857"/>
    </row>
    <row r="2" spans="1:34" s="84" customFormat="1" x14ac:dyDescent="0.3">
      <c r="A2" s="46"/>
      <c r="B2" s="84" t="s">
        <v>288</v>
      </c>
      <c r="C2" s="84" t="s">
        <v>287</v>
      </c>
      <c r="D2" s="84" t="s">
        <v>289</v>
      </c>
      <c r="E2" s="84">
        <v>1991</v>
      </c>
      <c r="F2" s="84">
        <v>1992</v>
      </c>
      <c r="G2" s="84">
        <v>1993</v>
      </c>
      <c r="H2" s="84">
        <v>1994</v>
      </c>
      <c r="I2" s="84">
        <v>1995</v>
      </c>
      <c r="J2" s="84">
        <v>1996</v>
      </c>
      <c r="K2" s="84">
        <v>1997</v>
      </c>
      <c r="L2" s="84">
        <v>1998</v>
      </c>
      <c r="M2" s="84">
        <v>1999</v>
      </c>
      <c r="N2" s="84">
        <v>2000</v>
      </c>
      <c r="O2" s="84">
        <v>2001</v>
      </c>
      <c r="P2" s="84">
        <v>2002</v>
      </c>
      <c r="Q2" s="84">
        <v>2003</v>
      </c>
      <c r="R2" s="84">
        <v>2004</v>
      </c>
      <c r="S2" s="84">
        <v>2005</v>
      </c>
      <c r="T2" s="84">
        <v>2006</v>
      </c>
      <c r="U2" s="84">
        <v>2007</v>
      </c>
      <c r="V2" s="84">
        <v>2008</v>
      </c>
      <c r="W2" s="84">
        <v>2009</v>
      </c>
      <c r="X2" s="84">
        <v>2010</v>
      </c>
      <c r="Y2" s="84">
        <v>2011</v>
      </c>
      <c r="Z2" s="84">
        <v>2012</v>
      </c>
      <c r="AA2" s="84">
        <v>2013</v>
      </c>
      <c r="AB2" s="84">
        <v>2014</v>
      </c>
      <c r="AC2" s="84">
        <v>2015</v>
      </c>
      <c r="AD2" s="84">
        <v>2016</v>
      </c>
      <c r="AE2" s="84">
        <v>2017</v>
      </c>
      <c r="AF2" s="84">
        <v>2018</v>
      </c>
      <c r="AG2" s="84">
        <v>2019</v>
      </c>
      <c r="AH2" s="84">
        <v>2020</v>
      </c>
    </row>
    <row r="3" spans="1:34" s="49" customFormat="1" x14ac:dyDescent="0.3">
      <c r="A3" s="47"/>
      <c r="B3" s="49" t="s">
        <v>323</v>
      </c>
      <c r="C3" s="49" t="s">
        <v>324</v>
      </c>
      <c r="D3" s="49" t="s">
        <v>325</v>
      </c>
      <c r="E3" s="49" t="s">
        <v>326</v>
      </c>
      <c r="F3" s="49" t="s">
        <v>327</v>
      </c>
      <c r="G3" s="49" t="s">
        <v>328</v>
      </c>
      <c r="H3" s="49" t="s">
        <v>329</v>
      </c>
      <c r="I3" s="49" t="s">
        <v>330</v>
      </c>
      <c r="J3" s="49" t="s">
        <v>331</v>
      </c>
      <c r="K3" s="49" t="s">
        <v>332</v>
      </c>
      <c r="L3" s="49" t="s">
        <v>333</v>
      </c>
      <c r="M3" s="49" t="s">
        <v>334</v>
      </c>
      <c r="N3" s="49" t="s">
        <v>335</v>
      </c>
      <c r="O3" s="49" t="s">
        <v>336</v>
      </c>
      <c r="P3" s="49" t="s">
        <v>337</v>
      </c>
      <c r="Q3" s="49" t="s">
        <v>338</v>
      </c>
      <c r="R3" s="49" t="s">
        <v>339</v>
      </c>
      <c r="S3" s="49" t="s">
        <v>340</v>
      </c>
      <c r="T3" s="49" t="s">
        <v>341</v>
      </c>
      <c r="U3" s="49" t="s">
        <v>342</v>
      </c>
      <c r="V3" s="49" t="s">
        <v>343</v>
      </c>
      <c r="W3" s="49" t="s">
        <v>344</v>
      </c>
      <c r="X3" s="49" t="s">
        <v>345</v>
      </c>
      <c r="Y3" s="49" t="s">
        <v>346</v>
      </c>
      <c r="Z3" s="49" t="s">
        <v>347</v>
      </c>
      <c r="AA3" s="49" t="s">
        <v>348</v>
      </c>
      <c r="AB3" s="49" t="s">
        <v>349</v>
      </c>
      <c r="AC3" s="49" t="s">
        <v>350</v>
      </c>
      <c r="AD3" s="49" t="s">
        <v>351</v>
      </c>
      <c r="AE3" s="49" t="s">
        <v>352</v>
      </c>
      <c r="AF3" s="49" t="s">
        <v>353</v>
      </c>
      <c r="AG3" s="49" t="s">
        <v>354</v>
      </c>
      <c r="AH3" s="49" t="s">
        <v>355</v>
      </c>
    </row>
    <row r="4" spans="1:34" x14ac:dyDescent="0.3">
      <c r="A4" s="48">
        <f ca="1">Exceedance!U4</f>
        <v>46143</v>
      </c>
      <c r="B4" s="1">
        <v>7463.8966448628544</v>
      </c>
      <c r="C4" s="1">
        <v>7449.9155412277487</v>
      </c>
      <c r="D4" s="1">
        <v>7456.7930689261211</v>
      </c>
      <c r="E4">
        <v>7454.4251662987263</v>
      </c>
      <c r="F4">
        <v>7459.7244078658905</v>
      </c>
      <c r="G4">
        <v>7458.6795253120454</v>
      </c>
      <c r="H4">
        <v>7456.8157717940921</v>
      </c>
      <c r="I4">
        <v>7459.0597860108373</v>
      </c>
      <c r="J4">
        <v>7455.6920637435951</v>
      </c>
      <c r="K4">
        <v>7456.0655468815239</v>
      </c>
      <c r="L4">
        <v>7454.1508113259006</v>
      </c>
      <c r="M4">
        <v>7459.470436342287</v>
      </c>
      <c r="N4">
        <v>7458.800861429052</v>
      </c>
      <c r="O4">
        <v>7460.9115685617617</v>
      </c>
      <c r="P4">
        <v>7454.1775281334722</v>
      </c>
      <c r="Q4">
        <v>7458.7350817335355</v>
      </c>
      <c r="R4">
        <v>7456.2775771912902</v>
      </c>
      <c r="S4">
        <v>7458.9876733315832</v>
      </c>
      <c r="T4">
        <v>7456.2317393221965</v>
      </c>
      <c r="U4">
        <v>7458.1150613009549</v>
      </c>
      <c r="V4">
        <v>7456.8433324152875</v>
      </c>
      <c r="W4">
        <v>7458.3221755816166</v>
      </c>
      <c r="X4">
        <v>7455.0179926112605</v>
      </c>
      <c r="Y4">
        <v>7455.878652796323</v>
      </c>
      <c r="Z4">
        <v>7456.2877285518061</v>
      </c>
      <c r="AA4">
        <v>7456.8511101918793</v>
      </c>
      <c r="AB4">
        <v>7458.3534809652156</v>
      </c>
      <c r="AC4">
        <v>7456.6338318436674</v>
      </c>
      <c r="AD4">
        <v>7456.7159208901658</v>
      </c>
      <c r="AE4">
        <v>7455.8137952691322</v>
      </c>
      <c r="AF4" s="1">
        <v>7457.2002047528731</v>
      </c>
      <c r="AG4" s="1">
        <v>7453.5302455427445</v>
      </c>
      <c r="AH4" s="1">
        <v>7456.3272981920936</v>
      </c>
    </row>
    <row r="5" spans="1:34" x14ac:dyDescent="0.3">
      <c r="A5" s="48">
        <f ca="1">Exceedance!U5</f>
        <v>46174</v>
      </c>
      <c r="B5" s="1">
        <v>7464.8050834483283</v>
      </c>
      <c r="C5" s="1">
        <v>7439.1251584072197</v>
      </c>
      <c r="D5" s="1">
        <v>7452.4327726568054</v>
      </c>
      <c r="E5">
        <v>7450.3830751750611</v>
      </c>
      <c r="F5">
        <v>7459.7227350134781</v>
      </c>
      <c r="G5">
        <v>7456.0680204006012</v>
      </c>
      <c r="H5">
        <v>7450.5688813523848</v>
      </c>
      <c r="I5">
        <v>7471.4227982981183</v>
      </c>
      <c r="J5">
        <v>7446.8073267122754</v>
      </c>
      <c r="K5">
        <v>7455.3788719300182</v>
      </c>
      <c r="L5">
        <v>7447.3678122220826</v>
      </c>
      <c r="M5">
        <v>7460.17185146068</v>
      </c>
      <c r="N5">
        <v>7452.8513276929762</v>
      </c>
      <c r="O5">
        <v>7456.5493034627743</v>
      </c>
      <c r="P5">
        <v>7445.9692087777212</v>
      </c>
      <c r="Q5">
        <v>7455.3886613890272</v>
      </c>
      <c r="R5">
        <v>7448.2515095895906</v>
      </c>
      <c r="S5">
        <v>7453.6707568370302</v>
      </c>
      <c r="T5">
        <v>7448.5934116577109</v>
      </c>
      <c r="U5">
        <v>7453.3866405483077</v>
      </c>
      <c r="V5">
        <v>7454.6796646845414</v>
      </c>
      <c r="W5">
        <v>7452.7529138917789</v>
      </c>
      <c r="X5">
        <v>7450.8279870962369</v>
      </c>
      <c r="Y5">
        <v>7455.9900697604335</v>
      </c>
      <c r="Z5">
        <v>7447.7526866642975</v>
      </c>
      <c r="AA5">
        <v>7451.5423485898782</v>
      </c>
      <c r="AB5">
        <v>7456.1725163371793</v>
      </c>
      <c r="AC5">
        <v>7468.5860828480636</v>
      </c>
      <c r="AD5">
        <v>7454.4332175637155</v>
      </c>
      <c r="AE5">
        <v>7453.6522448459264</v>
      </c>
      <c r="AF5" s="1">
        <v>7449.174524538239</v>
      </c>
      <c r="AG5" s="1">
        <v>7456.840659090657</v>
      </c>
      <c r="AH5" s="1">
        <v>7450.1190380106282</v>
      </c>
    </row>
    <row r="6" spans="1:34" x14ac:dyDescent="0.3">
      <c r="A6" s="48">
        <f ca="1">Exceedance!U6</f>
        <v>46204</v>
      </c>
      <c r="B6" s="1">
        <v>7457.1096702003833</v>
      </c>
      <c r="C6" s="1">
        <v>7418.3943717692227</v>
      </c>
      <c r="D6" s="1">
        <v>7438.5690542316488</v>
      </c>
      <c r="E6">
        <v>7436.5859346978905</v>
      </c>
      <c r="F6">
        <v>7449.088117375848</v>
      </c>
      <c r="G6">
        <v>7443.1356847989491</v>
      </c>
      <c r="H6">
        <v>7435.7768461218539</v>
      </c>
      <c r="I6">
        <v>7470.9333347516658</v>
      </c>
      <c r="J6">
        <v>7430.0277352307176</v>
      </c>
      <c r="K6">
        <v>7442.6803916712233</v>
      </c>
      <c r="L6">
        <v>7431.0061919747832</v>
      </c>
      <c r="M6">
        <v>7450.5467210611932</v>
      </c>
      <c r="N6">
        <v>7437.8750401905554</v>
      </c>
      <c r="O6">
        <v>7442.7919796124288</v>
      </c>
      <c r="P6">
        <v>7429.4839311333417</v>
      </c>
      <c r="Q6">
        <v>7441.4386667586532</v>
      </c>
      <c r="R6">
        <v>7432.4680380184946</v>
      </c>
      <c r="S6">
        <v>7439.1477543620276</v>
      </c>
      <c r="T6">
        <v>7433.4687067965842</v>
      </c>
      <c r="U6">
        <v>7439.3011102836144</v>
      </c>
      <c r="V6">
        <v>7441.1454891832418</v>
      </c>
      <c r="W6">
        <v>7439.0287759319517</v>
      </c>
      <c r="X6">
        <v>7436.5068131718808</v>
      </c>
      <c r="Y6">
        <v>7444.1198475609799</v>
      </c>
      <c r="Z6">
        <v>7433.0091808630214</v>
      </c>
      <c r="AA6">
        <v>7439.896039477062</v>
      </c>
      <c r="AB6">
        <v>7445.2283277543311</v>
      </c>
      <c r="AC6">
        <v>7464.6069255306265</v>
      </c>
      <c r="AD6">
        <v>7442.5325319005287</v>
      </c>
      <c r="AE6">
        <v>7441.2084566334479</v>
      </c>
      <c r="AF6" s="1">
        <v>7433.9918065647635</v>
      </c>
      <c r="AG6" s="1">
        <v>7446.3424999855597</v>
      </c>
      <c r="AH6" s="1">
        <v>7435.7448814966046</v>
      </c>
    </row>
    <row r="7" spans="1:34" x14ac:dyDescent="0.3">
      <c r="A7" s="48">
        <f ca="1">Exceedance!U7</f>
        <v>46235</v>
      </c>
      <c r="B7" s="1">
        <v>7450.6061297277975</v>
      </c>
      <c r="C7" s="1">
        <v>7400.2306494931254</v>
      </c>
      <c r="D7" s="1">
        <v>7425.9089077106119</v>
      </c>
      <c r="E7">
        <v>7422.8116589008359</v>
      </c>
      <c r="F7">
        <v>7440.6983175775267</v>
      </c>
      <c r="G7">
        <v>7430.4198267087022</v>
      </c>
      <c r="H7">
        <v>7421.0074225639028</v>
      </c>
      <c r="I7">
        <v>7464.1871696403496</v>
      </c>
      <c r="J7">
        <v>7412.163511980908</v>
      </c>
      <c r="K7">
        <v>7430.1542440136545</v>
      </c>
      <c r="L7">
        <v>7414.4203189241098</v>
      </c>
      <c r="M7">
        <v>7442.7882566816306</v>
      </c>
      <c r="N7">
        <v>7424.5298882650159</v>
      </c>
      <c r="O7">
        <v>7431.2316154313194</v>
      </c>
      <c r="P7">
        <v>7412.826881801976</v>
      </c>
      <c r="Q7">
        <v>7428.6286849379258</v>
      </c>
      <c r="R7">
        <v>7417.0495003662927</v>
      </c>
      <c r="S7">
        <v>7425.4984040979234</v>
      </c>
      <c r="T7">
        <v>7420.1008310065181</v>
      </c>
      <c r="U7">
        <v>7426.5613695692873</v>
      </c>
      <c r="V7">
        <v>7428.1277962534969</v>
      </c>
      <c r="W7">
        <v>7425.3098511284761</v>
      </c>
      <c r="X7">
        <v>7423.8079347569692</v>
      </c>
      <c r="Y7">
        <v>7432.5131613130079</v>
      </c>
      <c r="Z7">
        <v>7418.4116157705084</v>
      </c>
      <c r="AA7">
        <v>7429.609845098581</v>
      </c>
      <c r="AB7">
        <v>7435.4861258684805</v>
      </c>
      <c r="AC7">
        <v>7457.7251547002097</v>
      </c>
      <c r="AD7">
        <v>7432.4346034406735</v>
      </c>
      <c r="AE7">
        <v>7429.2700152989819</v>
      </c>
      <c r="AF7" s="1">
        <v>7420.607516903714</v>
      </c>
      <c r="AG7" s="1">
        <v>7435.4210324769292</v>
      </c>
      <c r="AH7" s="1">
        <v>7421.9422506256578</v>
      </c>
    </row>
    <row r="8" spans="1:34" x14ac:dyDescent="0.3">
      <c r="A8" s="48">
        <f ca="1">Exceedance!U8</f>
        <v>46266</v>
      </c>
      <c r="B8" s="1">
        <v>7443.9044385828947</v>
      </c>
      <c r="C8" s="1">
        <v>7392.9999999974762</v>
      </c>
      <c r="D8" s="1">
        <v>7414.040931446566</v>
      </c>
      <c r="E8">
        <v>7409.3212035856113</v>
      </c>
      <c r="F8">
        <v>7432.8790512997693</v>
      </c>
      <c r="G8">
        <v>7419.7033086493411</v>
      </c>
      <c r="H8">
        <v>7408.4008012788045</v>
      </c>
      <c r="I8">
        <v>7457.7522857188105</v>
      </c>
      <c r="J8">
        <v>7396.52711873931</v>
      </c>
      <c r="K8">
        <v>7420.849907878197</v>
      </c>
      <c r="L8">
        <v>7399.0888264030855</v>
      </c>
      <c r="M8">
        <v>7434.1581580770435</v>
      </c>
      <c r="N8">
        <v>7412.7663922996226</v>
      </c>
      <c r="O8">
        <v>7420.0690999794879</v>
      </c>
      <c r="P8">
        <v>7398.1129506256666</v>
      </c>
      <c r="Q8">
        <v>7424.16050667743</v>
      </c>
      <c r="R8">
        <v>7404.793551929477</v>
      </c>
      <c r="S8">
        <v>7413.3513318194891</v>
      </c>
      <c r="T8">
        <v>7407.940816638823</v>
      </c>
      <c r="U8">
        <v>7417.8148889588301</v>
      </c>
      <c r="V8">
        <v>7416.1154068216938</v>
      </c>
      <c r="W8">
        <v>7412.4578586073603</v>
      </c>
      <c r="X8">
        <v>7410.6775718154386</v>
      </c>
      <c r="Y8">
        <v>7420.9492620983274</v>
      </c>
      <c r="Z8">
        <v>7404.2714513635137</v>
      </c>
      <c r="AA8">
        <v>7424.9698274965149</v>
      </c>
      <c r="AB8">
        <v>7427.8826425318393</v>
      </c>
      <c r="AC8">
        <v>7450.6075434496452</v>
      </c>
      <c r="AD8">
        <v>7421.5393705968218</v>
      </c>
      <c r="AE8">
        <v>7417.3356866259892</v>
      </c>
      <c r="AF8" s="1">
        <v>7406.3357404744265</v>
      </c>
      <c r="AG8" s="1">
        <v>7424.3991390493748</v>
      </c>
      <c r="AH8" s="1">
        <v>7409.9109666762042</v>
      </c>
    </row>
    <row r="9" spans="1:34" x14ac:dyDescent="0.3">
      <c r="A9" s="48">
        <f ca="1">Exceedance!U9</f>
        <v>46296</v>
      </c>
      <c r="B9" s="1">
        <v>7442.8199364213742</v>
      </c>
      <c r="C9" s="1">
        <v>7388.8616980051575</v>
      </c>
      <c r="D9" s="1">
        <v>7408.1712627234947</v>
      </c>
      <c r="E9">
        <v>7400.6133117274849</v>
      </c>
      <c r="F9">
        <v>7427.5987796937561</v>
      </c>
      <c r="G9">
        <v>7413.7877793766347</v>
      </c>
      <c r="H9">
        <v>7403.7137933204503</v>
      </c>
      <c r="I9">
        <v>7456.1176875894116</v>
      </c>
      <c r="J9">
        <v>7392.9999999997935</v>
      </c>
      <c r="K9">
        <v>7418.9059765241136</v>
      </c>
      <c r="L9">
        <v>7393.4286511682594</v>
      </c>
      <c r="M9">
        <v>7429.0328356052087</v>
      </c>
      <c r="N9">
        <v>7405.9566780151008</v>
      </c>
      <c r="O9">
        <v>7413.4222400211793</v>
      </c>
      <c r="P9">
        <v>7393.2002869975786</v>
      </c>
      <c r="Q9">
        <v>7419.5710304303475</v>
      </c>
      <c r="R9">
        <v>7398.2924985727614</v>
      </c>
      <c r="S9">
        <v>7410.6417216044547</v>
      </c>
      <c r="T9">
        <v>7411.2676812595846</v>
      </c>
      <c r="U9">
        <v>7415.5430022349419</v>
      </c>
      <c r="V9">
        <v>7408.8767440031688</v>
      </c>
      <c r="W9">
        <v>7405.3286742018827</v>
      </c>
      <c r="X9">
        <v>7403.2788857556616</v>
      </c>
      <c r="Y9">
        <v>7414.9299825252047</v>
      </c>
      <c r="Z9">
        <v>7394.8729913777706</v>
      </c>
      <c r="AA9">
        <v>7425.1552918900188</v>
      </c>
      <c r="AB9">
        <v>7427.5775056336724</v>
      </c>
      <c r="AC9">
        <v>7446.7391339231954</v>
      </c>
      <c r="AD9">
        <v>7414.7450049915724</v>
      </c>
      <c r="AE9">
        <v>7410.7299096956012</v>
      </c>
      <c r="AF9" s="1">
        <v>7397.7923495588784</v>
      </c>
      <c r="AG9" s="1">
        <v>7417.6921854111833</v>
      </c>
      <c r="AH9" s="1">
        <v>7403.6161458588203</v>
      </c>
    </row>
    <row r="10" spans="1:34" x14ac:dyDescent="0.3">
      <c r="A10" s="48">
        <f ca="1">Exceedance!U10</f>
        <v>46327</v>
      </c>
      <c r="B10" s="1">
        <v>7445.9437710346665</v>
      </c>
      <c r="C10" s="1">
        <v>7395.1172538276414</v>
      </c>
      <c r="D10" s="1">
        <v>7411.4262617029099</v>
      </c>
      <c r="E10">
        <v>7401.4984907671333</v>
      </c>
      <c r="F10">
        <v>7428.3419740166773</v>
      </c>
      <c r="G10">
        <v>7414.8492247864615</v>
      </c>
      <c r="H10">
        <v>7406.1588277586934</v>
      </c>
      <c r="I10">
        <v>7458.1785993466174</v>
      </c>
      <c r="J10">
        <v>7397.3295112592377</v>
      </c>
      <c r="K10">
        <v>7421.8581330814459</v>
      </c>
      <c r="L10">
        <v>7397.2058444397389</v>
      </c>
      <c r="M10">
        <v>7429.7062375682135</v>
      </c>
      <c r="N10">
        <v>7407.2285510846259</v>
      </c>
      <c r="O10">
        <v>7414.8458993571094</v>
      </c>
      <c r="P10">
        <v>7394.6819208149163</v>
      </c>
      <c r="Q10">
        <v>7420.585981794904</v>
      </c>
      <c r="R10">
        <v>7400.923525127927</v>
      </c>
      <c r="S10">
        <v>7414.2895160502621</v>
      </c>
      <c r="T10">
        <v>7417.2561444549456</v>
      </c>
      <c r="U10">
        <v>7419.1907860940182</v>
      </c>
      <c r="V10">
        <v>7409.6042483452711</v>
      </c>
      <c r="W10">
        <v>7406.9856285136248</v>
      </c>
      <c r="X10">
        <v>7405.3512645134733</v>
      </c>
      <c r="Y10">
        <v>7415.8537210933555</v>
      </c>
      <c r="Z10">
        <v>7394.5145846025698</v>
      </c>
      <c r="AA10">
        <v>7428.3245168593012</v>
      </c>
      <c r="AB10">
        <v>7429.8352827018289</v>
      </c>
      <c r="AC10">
        <v>7448.2657214258252</v>
      </c>
      <c r="AD10">
        <v>7414.9949298158108</v>
      </c>
      <c r="AE10">
        <v>7411.6887880086979</v>
      </c>
      <c r="AF10" s="1">
        <v>7398.6942829841064</v>
      </c>
      <c r="AG10" s="1">
        <v>7418.1261024753539</v>
      </c>
      <c r="AH10" s="1">
        <v>7407.6896287269747</v>
      </c>
    </row>
    <row r="11" spans="1:34" x14ac:dyDescent="0.3">
      <c r="A11" s="48">
        <f ca="1">Exceedance!U11</f>
        <v>46357</v>
      </c>
      <c r="B11" s="1">
        <v>7447.751473593672</v>
      </c>
      <c r="C11" s="1">
        <v>7398.4269343032865</v>
      </c>
      <c r="D11" s="1">
        <v>7414.4100556101885</v>
      </c>
      <c r="E11">
        <v>7401.6588404659324</v>
      </c>
      <c r="F11">
        <v>7428.5228072968594</v>
      </c>
      <c r="G11">
        <v>7414.7821274515773</v>
      </c>
      <c r="H11">
        <v>7406.516311929252</v>
      </c>
      <c r="I11">
        <v>7459.5103582782685</v>
      </c>
      <c r="J11">
        <v>7398.29306558807</v>
      </c>
      <c r="K11">
        <v>7422.65818710031</v>
      </c>
      <c r="L11">
        <v>7399.5578931808814</v>
      </c>
      <c r="M11">
        <v>7429.7534801120573</v>
      </c>
      <c r="N11">
        <v>7407.3451937326781</v>
      </c>
      <c r="O11">
        <v>7414.9415116637283</v>
      </c>
      <c r="P11">
        <v>7394.7775322665057</v>
      </c>
      <c r="Q11">
        <v>7421.0644892366381</v>
      </c>
      <c r="R11">
        <v>7401.3418018020802</v>
      </c>
      <c r="S11">
        <v>7415.1412055621686</v>
      </c>
      <c r="T11">
        <v>7419.3509173419498</v>
      </c>
      <c r="U11">
        <v>7420.032093077335</v>
      </c>
      <c r="V11">
        <v>7409.5487547130115</v>
      </c>
      <c r="W11">
        <v>7407.0088634078566</v>
      </c>
      <c r="X11">
        <v>7406.1180546865626</v>
      </c>
      <c r="Y11">
        <v>7415.8729106792207</v>
      </c>
      <c r="Z11">
        <v>7393.4961436964832</v>
      </c>
      <c r="AA11">
        <v>7429.4193012769247</v>
      </c>
      <c r="AB11">
        <v>7430.8517576984505</v>
      </c>
      <c r="AC11">
        <v>7449.0617832439402</v>
      </c>
      <c r="AD11">
        <v>7414.902458002507</v>
      </c>
      <c r="AE11">
        <v>7412.2227372215611</v>
      </c>
      <c r="AF11" s="1">
        <v>7398.0369430640048</v>
      </c>
      <c r="AG11" s="1">
        <v>7418.1863500212976</v>
      </c>
      <c r="AH11" s="1">
        <v>7409.4184893471929</v>
      </c>
    </row>
    <row r="12" spans="1:34" x14ac:dyDescent="0.3">
      <c r="A12" s="48">
        <f ca="1">Exceedance!U12</f>
        <v>46388</v>
      </c>
      <c r="B12" s="1">
        <v>7447.5457688809447</v>
      </c>
      <c r="C12" s="1">
        <v>7401.3957725836735</v>
      </c>
      <c r="D12" s="1">
        <v>7414.3938316058429</v>
      </c>
      <c r="E12">
        <v>7401.2585326636772</v>
      </c>
      <c r="F12">
        <v>7425.1480255664719</v>
      </c>
      <c r="G12">
        <v>7414.3428213720445</v>
      </c>
      <c r="H12">
        <v>7401.2000527917216</v>
      </c>
      <c r="I12">
        <v>7457.6056980499934</v>
      </c>
      <c r="J12">
        <v>7393.1740792191167</v>
      </c>
      <c r="K12">
        <v>7423.0512213976181</v>
      </c>
      <c r="L12">
        <v>7395.2539256172367</v>
      </c>
      <c r="M12">
        <v>7430.1722776482075</v>
      </c>
      <c r="N12">
        <v>7406.8849768237742</v>
      </c>
      <c r="O12">
        <v>7414.5125105448114</v>
      </c>
      <c r="P12">
        <v>7394.7118066331896</v>
      </c>
      <c r="Q12">
        <v>7421.1372366872656</v>
      </c>
      <c r="R12">
        <v>7399.2621156955211</v>
      </c>
      <c r="S12">
        <v>7415.2918514973207</v>
      </c>
      <c r="T12">
        <v>7420.4395589610422</v>
      </c>
      <c r="U12">
        <v>7416.2716754465628</v>
      </c>
      <c r="V12">
        <v>7403.5977522899484</v>
      </c>
      <c r="W12">
        <v>7406.2537144809858</v>
      </c>
      <c r="X12">
        <v>7401.9397518732248</v>
      </c>
      <c r="Y12">
        <v>7415.9910766634348</v>
      </c>
      <c r="Z12">
        <v>7392.9999999999891</v>
      </c>
      <c r="AA12">
        <v>7425.9713235295712</v>
      </c>
      <c r="AB12">
        <v>7427.6671421738201</v>
      </c>
      <c r="AC12">
        <v>7446.5803723243007</v>
      </c>
      <c r="AD12">
        <v>7410.9038226522762</v>
      </c>
      <c r="AE12">
        <v>7411.9246191175889</v>
      </c>
      <c r="AF12" s="1">
        <v>7392.9999999999773</v>
      </c>
      <c r="AG12" s="1">
        <v>7417.9909787863362</v>
      </c>
      <c r="AH12" s="1">
        <v>7409.6568724753179</v>
      </c>
    </row>
    <row r="13" spans="1:34" x14ac:dyDescent="0.3">
      <c r="A13" s="48">
        <f ca="1">Exceedance!U13</f>
        <v>46419</v>
      </c>
      <c r="B13" s="1">
        <v>7447.6721257981526</v>
      </c>
      <c r="C13" s="1">
        <v>7404.1335720142179</v>
      </c>
      <c r="D13" s="1">
        <v>7414.5926746138684</v>
      </c>
      <c r="E13">
        <v>7400.7820924934795</v>
      </c>
      <c r="F13">
        <v>7421.8326800847763</v>
      </c>
      <c r="G13">
        <v>7413.2451999469913</v>
      </c>
      <c r="H13">
        <v>7398.0253622539967</v>
      </c>
      <c r="I13">
        <v>7457.4072590398873</v>
      </c>
      <c r="J13">
        <v>7393.0000000044529</v>
      </c>
      <c r="K13">
        <v>7423.3610184684467</v>
      </c>
      <c r="L13">
        <v>7392.99999999998</v>
      </c>
      <c r="M13">
        <v>7431.3800550958704</v>
      </c>
      <c r="N13">
        <v>7406.638320238224</v>
      </c>
      <c r="O13">
        <v>7413.1127777574638</v>
      </c>
      <c r="P13">
        <v>7396.0902898807135</v>
      </c>
      <c r="Q13">
        <v>7420.605506871686</v>
      </c>
      <c r="R13">
        <v>7395.2484658090871</v>
      </c>
      <c r="S13">
        <v>7414.5545445931666</v>
      </c>
      <c r="T13">
        <v>7422.2175002307285</v>
      </c>
      <c r="U13">
        <v>7411.6873455012274</v>
      </c>
      <c r="V13">
        <v>7397.9701604174261</v>
      </c>
      <c r="W13">
        <v>7404.479055558766</v>
      </c>
      <c r="X13">
        <v>7396.3235437276644</v>
      </c>
      <c r="Y13">
        <v>7415.5279159574302</v>
      </c>
      <c r="Z13">
        <v>7392.8631702221946</v>
      </c>
      <c r="AA13">
        <v>7423.9903418182412</v>
      </c>
      <c r="AB13">
        <v>7427.2487874509216</v>
      </c>
      <c r="AC13">
        <v>7444.5904255771502</v>
      </c>
      <c r="AD13">
        <v>7410.2613426936259</v>
      </c>
      <c r="AE13">
        <v>7412.7447259576584</v>
      </c>
      <c r="AF13" s="1">
        <v>7393.0404540981972</v>
      </c>
      <c r="AG13" s="1">
        <v>7417.4400423219513</v>
      </c>
      <c r="AH13" s="1">
        <v>7410.1666921356073</v>
      </c>
    </row>
    <row r="14" spans="1:34" x14ac:dyDescent="0.3">
      <c r="A14" s="48">
        <f ca="1">Exceedance!U14</f>
        <v>46447</v>
      </c>
      <c r="B14" s="1">
        <v>7451.8283609214532</v>
      </c>
      <c r="C14" s="1">
        <v>7408.9434933018829</v>
      </c>
      <c r="D14" s="1">
        <v>7419.5890090445037</v>
      </c>
      <c r="E14">
        <v>7404.1513035080879</v>
      </c>
      <c r="F14">
        <v>7424.8017501265895</v>
      </c>
      <c r="G14">
        <v>7416.3575307650026</v>
      </c>
      <c r="H14">
        <v>7406.7050435211595</v>
      </c>
      <c r="I14">
        <v>7459.3064499528164</v>
      </c>
      <c r="J14">
        <v>7400.4345828221158</v>
      </c>
      <c r="K14">
        <v>7426.3911040171988</v>
      </c>
      <c r="L14">
        <v>7399.0233985323966</v>
      </c>
      <c r="M14">
        <v>7432.6078965742527</v>
      </c>
      <c r="N14">
        <v>7408.5464762077963</v>
      </c>
      <c r="O14">
        <v>7412.3444224808345</v>
      </c>
      <c r="P14">
        <v>7400.5685810246923</v>
      </c>
      <c r="Q14">
        <v>7427.3831233706023</v>
      </c>
      <c r="R14">
        <v>7393.4057070487752</v>
      </c>
      <c r="S14">
        <v>7415.3745205544692</v>
      </c>
      <c r="T14">
        <v>7432.084493409553</v>
      </c>
      <c r="U14">
        <v>7406.4664092718776</v>
      </c>
      <c r="V14">
        <v>7400.9049300131655</v>
      </c>
      <c r="W14">
        <v>7402.2694613926787</v>
      </c>
      <c r="X14">
        <v>7396.6660481579911</v>
      </c>
      <c r="Y14">
        <v>7418.8412378541061</v>
      </c>
      <c r="Z14">
        <v>7393.4848931040897</v>
      </c>
      <c r="AA14">
        <v>7423.3742072904552</v>
      </c>
      <c r="AB14">
        <v>7432.6639694012792</v>
      </c>
      <c r="AC14">
        <v>7445.7629322708553</v>
      </c>
      <c r="AD14">
        <v>7421.585229389545</v>
      </c>
      <c r="AE14">
        <v>7412.8769767521862</v>
      </c>
      <c r="AF14" s="1">
        <v>7393.0000000041382</v>
      </c>
      <c r="AG14" s="1">
        <v>7419.3650450467376</v>
      </c>
      <c r="AH14" s="1">
        <v>7411.7950266815706</v>
      </c>
    </row>
    <row r="15" spans="1:34" x14ac:dyDescent="0.3">
      <c r="A15" s="48">
        <f ca="1">Exceedance!U15</f>
        <v>46478</v>
      </c>
      <c r="B15" s="1">
        <v>7460.0735193676346</v>
      </c>
      <c r="C15" s="1">
        <v>7413.317058946157</v>
      </c>
      <c r="D15" s="1">
        <v>7427.4330726702701</v>
      </c>
      <c r="E15">
        <v>7409.2276676415186</v>
      </c>
      <c r="F15">
        <v>7430.4694846805032</v>
      </c>
      <c r="G15">
        <v>7418.0202453061802</v>
      </c>
      <c r="H15">
        <v>7407.1948282525673</v>
      </c>
      <c r="I15">
        <v>7465.3226084989628</v>
      </c>
      <c r="J15">
        <v>7409.1258332282177</v>
      </c>
      <c r="K15">
        <v>7427.2933904226556</v>
      </c>
      <c r="L15">
        <v>7397.6526057667797</v>
      </c>
      <c r="M15">
        <v>7437.4670481516769</v>
      </c>
      <c r="N15">
        <v>7410.493531251127</v>
      </c>
      <c r="O15">
        <v>7410.3044245530236</v>
      </c>
      <c r="P15">
        <v>7402.9279208809421</v>
      </c>
      <c r="Q15">
        <v>7440.4326325389593</v>
      </c>
      <c r="R15">
        <v>7396.4770359845015</v>
      </c>
      <c r="S15">
        <v>7423.0086163666447</v>
      </c>
      <c r="T15">
        <v>7442.3844343471774</v>
      </c>
      <c r="U15">
        <v>7408.249038521175</v>
      </c>
      <c r="V15">
        <v>7401.2046615843628</v>
      </c>
      <c r="W15">
        <v>7399.9152322106975</v>
      </c>
      <c r="X15">
        <v>7404.1533451002151</v>
      </c>
      <c r="Y15">
        <v>7423.9241801150129</v>
      </c>
      <c r="Z15">
        <v>7392.9999999999154</v>
      </c>
      <c r="AA15">
        <v>7426.8883088818229</v>
      </c>
      <c r="AB15">
        <v>7436.2243274061257</v>
      </c>
      <c r="AC15">
        <v>7448.0869017676978</v>
      </c>
      <c r="AD15">
        <v>7435.170796350415</v>
      </c>
      <c r="AE15">
        <v>7408.7610368849837</v>
      </c>
      <c r="AF15" s="1">
        <v>7406.4327461832399</v>
      </c>
      <c r="AG15" s="1">
        <v>7416.0316226007926</v>
      </c>
      <c r="AH15" s="1">
        <v>7409.9264848073008</v>
      </c>
    </row>
    <row r="16" spans="1:34" x14ac:dyDescent="0.3">
      <c r="A16" s="48">
        <f ca="1">Exceedance!U16</f>
        <v>46508</v>
      </c>
      <c r="B16" s="1">
        <v>7472.3281019139504</v>
      </c>
      <c r="C16" s="1">
        <v>7430.438178891709</v>
      </c>
      <c r="D16" s="1">
        <v>7440.9405981984482</v>
      </c>
      <c r="E16">
        <v>7432.8745381696635</v>
      </c>
      <c r="F16">
        <v>7452.2816274449333</v>
      </c>
      <c r="G16">
        <v>7435.7298680766617</v>
      </c>
      <c r="H16">
        <v>7404.0554724414533</v>
      </c>
      <c r="I16">
        <v>7482.0751000587497</v>
      </c>
      <c r="J16">
        <v>7424.853050850933</v>
      </c>
      <c r="K16">
        <v>7443.5586176506004</v>
      </c>
      <c r="L16">
        <v>7407.0155457141764</v>
      </c>
      <c r="M16">
        <v>7459.6092989986328</v>
      </c>
      <c r="N16">
        <v>7444.0400923426832</v>
      </c>
      <c r="O16">
        <v>7410.4617067366671</v>
      </c>
      <c r="P16">
        <v>7418.7405106525148</v>
      </c>
      <c r="Q16">
        <v>7462.3588096600142</v>
      </c>
      <c r="R16">
        <v>7422.2991091006315</v>
      </c>
      <c r="S16">
        <v>7444.7719525633565</v>
      </c>
      <c r="T16">
        <v>7464.9530791378584</v>
      </c>
      <c r="U16">
        <v>7415.4547603844512</v>
      </c>
      <c r="V16">
        <v>7430.4745824919919</v>
      </c>
      <c r="W16">
        <v>7403.4837149506548</v>
      </c>
      <c r="X16">
        <v>7392.9999999941183</v>
      </c>
      <c r="Y16">
        <v>7435.0918635284388</v>
      </c>
      <c r="Z16">
        <v>7403.0414791298344</v>
      </c>
      <c r="AA16">
        <v>7439.4826282163904</v>
      </c>
      <c r="AB16">
        <v>7435.6337700534459</v>
      </c>
      <c r="AC16">
        <v>7454.5790492526394</v>
      </c>
      <c r="AD16">
        <v>7433.8970965438803</v>
      </c>
      <c r="AE16">
        <v>7423.5071291032891</v>
      </c>
      <c r="AF16" s="1">
        <v>7396.8549222103529</v>
      </c>
      <c r="AG16" s="1">
        <v>7432.2764951163508</v>
      </c>
      <c r="AH16" s="1">
        <v>7411.306316043203</v>
      </c>
    </row>
    <row r="17" spans="1:34" x14ac:dyDescent="0.3">
      <c r="A17" s="48">
        <f ca="1">Exceedance!U17</f>
        <v>46539</v>
      </c>
      <c r="B17" s="1">
        <v>7508.9393265934787</v>
      </c>
      <c r="C17" s="1">
        <v>7449.5750363613433</v>
      </c>
      <c r="D17" s="1">
        <v>7472.26957065443</v>
      </c>
      <c r="E17">
        <v>7451.0854645245327</v>
      </c>
      <c r="F17">
        <v>7490.6948762555703</v>
      </c>
      <c r="G17">
        <v>7458.8001771875806</v>
      </c>
      <c r="H17">
        <v>7445.7306631731917</v>
      </c>
      <c r="I17">
        <v>7508.8132709018519</v>
      </c>
      <c r="J17">
        <v>7479.1142878742203</v>
      </c>
      <c r="K17">
        <v>7466.954266825006</v>
      </c>
      <c r="L17">
        <v>7461.8732071828008</v>
      </c>
      <c r="M17">
        <v>7470.8980313246439</v>
      </c>
      <c r="N17">
        <v>7465.8555822120406</v>
      </c>
      <c r="O17">
        <v>7404.4154092143344</v>
      </c>
      <c r="P17">
        <v>7448.9768311406251</v>
      </c>
      <c r="Q17">
        <v>7472.5329304682627</v>
      </c>
      <c r="R17">
        <v>7464.8629777255028</v>
      </c>
      <c r="S17">
        <v>7462.3132258779997</v>
      </c>
      <c r="T17">
        <v>7481.0338240594529</v>
      </c>
      <c r="U17">
        <v>7477.2136553196024</v>
      </c>
      <c r="V17">
        <v>7463.1130082495511</v>
      </c>
      <c r="W17">
        <v>7449.4327979892596</v>
      </c>
      <c r="X17">
        <v>7468.414599528659</v>
      </c>
      <c r="Y17">
        <v>7430.084582012285</v>
      </c>
      <c r="Z17">
        <v>7422.6453686636023</v>
      </c>
      <c r="AA17">
        <v>7482.4106000357287</v>
      </c>
      <c r="AB17">
        <v>7481.6055806248023</v>
      </c>
      <c r="AC17">
        <v>7488.5324908385865</v>
      </c>
      <c r="AD17">
        <v>7485.6582865563532</v>
      </c>
      <c r="AE17">
        <v>7421.0467535516482</v>
      </c>
      <c r="AF17" s="1">
        <v>7456.6715944268517</v>
      </c>
      <c r="AG17" s="1">
        <v>7453.1508157945336</v>
      </c>
      <c r="AH17" s="1">
        <v>7453.728040183988</v>
      </c>
    </row>
    <row r="18" spans="1:34" x14ac:dyDescent="0.3">
      <c r="A18" s="48">
        <f ca="1">Exceedance!U18</f>
        <v>46569</v>
      </c>
      <c r="B18" s="1">
        <v>7516.4000000008709</v>
      </c>
      <c r="C18" s="1">
        <v>7442.2639141736136</v>
      </c>
      <c r="D18" s="1">
        <v>7470.624840878917</v>
      </c>
      <c r="E18">
        <v>7447.0847065184444</v>
      </c>
      <c r="F18">
        <v>7504.4732785498327</v>
      </c>
      <c r="G18">
        <v>7452.8288303703303</v>
      </c>
      <c r="H18">
        <v>7503.8933553016377</v>
      </c>
      <c r="I18">
        <v>7507.3971168172075</v>
      </c>
      <c r="J18">
        <v>7491.4139040723012</v>
      </c>
      <c r="K18">
        <v>7470.3283640590416</v>
      </c>
      <c r="L18">
        <v>7483.2512961564335</v>
      </c>
      <c r="M18">
        <v>7462.7841526348639</v>
      </c>
      <c r="N18">
        <v>7459.9081590478945</v>
      </c>
      <c r="O18">
        <v>7392.9999999860538</v>
      </c>
      <c r="P18">
        <v>7442.1251190095982</v>
      </c>
      <c r="Q18">
        <v>7466.4095267529565</v>
      </c>
      <c r="R18">
        <v>7468.8206601176153</v>
      </c>
      <c r="S18">
        <v>7458.4728306971419</v>
      </c>
      <c r="T18">
        <v>7477.7581878092788</v>
      </c>
      <c r="U18">
        <v>7495.7510530866966</v>
      </c>
      <c r="V18">
        <v>7469.26419299601</v>
      </c>
      <c r="W18">
        <v>7447.1998573528999</v>
      </c>
      <c r="X18">
        <v>7489.6453997814115</v>
      </c>
      <c r="Y18">
        <v>7414.3011685137699</v>
      </c>
      <c r="Z18">
        <v>7415.2885321003714</v>
      </c>
      <c r="AA18">
        <v>7483.8257475271912</v>
      </c>
      <c r="AB18">
        <v>7485.0109286283268</v>
      </c>
      <c r="AC18">
        <v>7488.4790689538995</v>
      </c>
      <c r="AD18">
        <v>7488.6937974768107</v>
      </c>
      <c r="AE18">
        <v>7401.9020309621983</v>
      </c>
      <c r="AF18" s="1">
        <v>7485.0728754452675</v>
      </c>
      <c r="AG18" s="1">
        <v>7446.0130270548661</v>
      </c>
      <c r="AH18" s="1">
        <v>7460.5717210146804</v>
      </c>
    </row>
    <row r="19" spans="1:34" x14ac:dyDescent="0.3">
      <c r="A19" s="48">
        <f ca="1">Exceedance!U19</f>
        <v>46600</v>
      </c>
      <c r="B19" s="1">
        <v>7513.1013000915527</v>
      </c>
      <c r="C19" s="1">
        <v>7435.2092657388484</v>
      </c>
      <c r="D19" s="1">
        <v>7467.5994117398286</v>
      </c>
      <c r="E19">
        <v>7440.3913959866313</v>
      </c>
      <c r="F19">
        <v>7501.1868980675681</v>
      </c>
      <c r="G19">
        <v>7442.134891776177</v>
      </c>
      <c r="H19">
        <v>7507.0000000001419</v>
      </c>
      <c r="I19">
        <v>7502.5289739619893</v>
      </c>
      <c r="J19">
        <v>7489.1084670914242</v>
      </c>
      <c r="K19">
        <v>7463.2975912698494</v>
      </c>
      <c r="L19">
        <v>7484.702048373194</v>
      </c>
      <c r="M19">
        <v>7453.4591019877525</v>
      </c>
      <c r="N19">
        <v>7452.383830050353</v>
      </c>
      <c r="O19">
        <v>7370.9261411758835</v>
      </c>
      <c r="P19">
        <v>7430.5419095299676</v>
      </c>
      <c r="Q19">
        <v>7457.265373673903</v>
      </c>
      <c r="R19">
        <v>7463.8920464512948</v>
      </c>
      <c r="S19">
        <v>7450.4539165395317</v>
      </c>
      <c r="T19">
        <v>7471.3032062362163</v>
      </c>
      <c r="U19">
        <v>7493.4208077276453</v>
      </c>
      <c r="V19">
        <v>7463.2560805652356</v>
      </c>
      <c r="W19">
        <v>7440.0639425552572</v>
      </c>
      <c r="X19">
        <v>7489.6192457350226</v>
      </c>
      <c r="Y19">
        <v>7397.0979503075532</v>
      </c>
      <c r="Z19">
        <v>7403.8115612832644</v>
      </c>
      <c r="AA19">
        <v>7481.0959870188181</v>
      </c>
      <c r="AB19">
        <v>7481.2655015289774</v>
      </c>
      <c r="AC19">
        <v>7484.9725637626825</v>
      </c>
      <c r="AD19">
        <v>7486.3013945329876</v>
      </c>
      <c r="AE19">
        <v>7392.9999999952352</v>
      </c>
      <c r="AF19" s="1">
        <v>7483.5063493644539</v>
      </c>
      <c r="AG19" s="1">
        <v>7434.7797362445881</v>
      </c>
      <c r="AH19" s="1">
        <v>7453.3060802828604</v>
      </c>
    </row>
    <row r="20" spans="1:34" x14ac:dyDescent="0.3">
      <c r="A20" s="48">
        <f ca="1">Exceedance!U20</f>
        <v>46631</v>
      </c>
      <c r="B20" s="1">
        <v>7507.0175727135775</v>
      </c>
      <c r="C20" s="1">
        <v>7426.3181671276334</v>
      </c>
      <c r="D20" s="1">
        <v>7464.154011782286</v>
      </c>
      <c r="E20">
        <v>7433.5070574974125</v>
      </c>
      <c r="F20">
        <v>7497.9999999998709</v>
      </c>
      <c r="G20">
        <v>7434.1170776805911</v>
      </c>
      <c r="H20">
        <v>7503.0075236469511</v>
      </c>
      <c r="I20">
        <v>7497.9999999998199</v>
      </c>
      <c r="J20">
        <v>7489.1590713346977</v>
      </c>
      <c r="K20">
        <v>7456.7252836160487</v>
      </c>
      <c r="L20">
        <v>7481.8423727637473</v>
      </c>
      <c r="M20">
        <v>7446.373223262487</v>
      </c>
      <c r="N20">
        <v>7445.0316947191104</v>
      </c>
      <c r="O20">
        <v>7358</v>
      </c>
      <c r="P20">
        <v>7428.5454075319303</v>
      </c>
      <c r="Q20">
        <v>7451.6701869297385</v>
      </c>
      <c r="R20">
        <v>7458.3808369050939</v>
      </c>
      <c r="S20">
        <v>7443.935064549426</v>
      </c>
      <c r="T20">
        <v>7467.5437104688535</v>
      </c>
      <c r="U20">
        <v>7491.6515861340295</v>
      </c>
      <c r="V20">
        <v>7457.638790900427</v>
      </c>
      <c r="W20">
        <v>7430.7462492984887</v>
      </c>
      <c r="X20">
        <v>7487.1762065199218</v>
      </c>
      <c r="Y20">
        <v>7392.9999999986358</v>
      </c>
      <c r="Z20">
        <v>7399.2739634133932</v>
      </c>
      <c r="AA20">
        <v>7480.5638199371106</v>
      </c>
      <c r="AB20">
        <v>7477.095917819137</v>
      </c>
      <c r="AC20">
        <v>7480.6680730209537</v>
      </c>
      <c r="AD20">
        <v>7483.5425567193588</v>
      </c>
      <c r="AE20">
        <v>7373.8698830989988</v>
      </c>
      <c r="AF20" s="1">
        <v>7481.5004604839642</v>
      </c>
      <c r="AG20" s="1">
        <v>7426.2298027807437</v>
      </c>
      <c r="AH20" s="1">
        <v>7446.4504503107182</v>
      </c>
    </row>
    <row r="21" spans="1:34" x14ac:dyDescent="0.3">
      <c r="A21" s="48">
        <f ca="1">Exceedance!U21</f>
        <v>46661</v>
      </c>
      <c r="B21" s="1">
        <v>7498.7097166235926</v>
      </c>
      <c r="C21" s="1">
        <v>7418.1815688695369</v>
      </c>
      <c r="D21" s="1">
        <v>7460.0379080933653</v>
      </c>
      <c r="E21">
        <v>7424.8811433629162</v>
      </c>
      <c r="F21">
        <v>7495.8120437386333</v>
      </c>
      <c r="G21">
        <v>7428.7468792752788</v>
      </c>
      <c r="H21">
        <v>7497.0900611261532</v>
      </c>
      <c r="I21">
        <v>7496.4999999999818</v>
      </c>
      <c r="J21">
        <v>7489.5681025261583</v>
      </c>
      <c r="K21">
        <v>7453.1578585358156</v>
      </c>
      <c r="L21">
        <v>7478.240459049277</v>
      </c>
      <c r="M21">
        <v>7439.4440616569045</v>
      </c>
      <c r="N21">
        <v>7437.778572911232</v>
      </c>
      <c r="O21">
        <v>7358</v>
      </c>
      <c r="P21">
        <v>7421.3956392943546</v>
      </c>
      <c r="Q21">
        <v>7446.2724944929178</v>
      </c>
      <c r="R21">
        <v>7456.5031110497148</v>
      </c>
      <c r="S21">
        <v>7445.6832292145191</v>
      </c>
      <c r="T21">
        <v>7465.2442484246612</v>
      </c>
      <c r="U21">
        <v>7488.8588866617347</v>
      </c>
      <c r="V21">
        <v>7452.9402380376932</v>
      </c>
      <c r="W21">
        <v>7422.2294813128728</v>
      </c>
      <c r="X21">
        <v>7484.2793132178685</v>
      </c>
      <c r="Y21">
        <v>7376.1766768874977</v>
      </c>
      <c r="Z21">
        <v>7395.4067097410189</v>
      </c>
      <c r="AA21">
        <v>7481.2879233623935</v>
      </c>
      <c r="AB21">
        <v>7472.6072428577008</v>
      </c>
      <c r="AC21">
        <v>7475.9935464085693</v>
      </c>
      <c r="AD21">
        <v>7480.3295516948501</v>
      </c>
      <c r="AE21">
        <v>7358</v>
      </c>
      <c r="AF21" s="1">
        <v>7477.990701763556</v>
      </c>
      <c r="AG21" s="1">
        <v>7418.265894558499</v>
      </c>
      <c r="AH21" s="1">
        <v>7438.9111113250447</v>
      </c>
    </row>
    <row r="22" spans="1:34" x14ac:dyDescent="0.3">
      <c r="A22" s="48">
        <f ca="1">Exceedance!U22</f>
        <v>46692</v>
      </c>
      <c r="B22" s="1">
        <v>7494.9999999999909</v>
      </c>
      <c r="C22" s="1">
        <v>7421.5357813523951</v>
      </c>
      <c r="D22" s="1">
        <v>7462.929534716136</v>
      </c>
      <c r="E22">
        <v>7426.5393503676614</v>
      </c>
      <c r="F22">
        <v>7495.000000006251</v>
      </c>
      <c r="G22">
        <v>7432.0275517043619</v>
      </c>
      <c r="H22">
        <v>7494.9999999999909</v>
      </c>
      <c r="I22">
        <v>7494.9999999999927</v>
      </c>
      <c r="J22">
        <v>7493.8046988670503</v>
      </c>
      <c r="K22">
        <v>7456.7563323988725</v>
      </c>
      <c r="L22">
        <v>7480.231224605458</v>
      </c>
      <c r="M22">
        <v>7441.5191093613621</v>
      </c>
      <c r="N22">
        <v>7440.1244919416149</v>
      </c>
      <c r="O22">
        <v>7361.2990342223075</v>
      </c>
      <c r="P22">
        <v>7423.7189616905625</v>
      </c>
      <c r="Q22">
        <v>7449.2821977898311</v>
      </c>
      <c r="R22">
        <v>7460.482788622131</v>
      </c>
      <c r="S22">
        <v>7451.717187035636</v>
      </c>
      <c r="T22">
        <v>7468.6396228111507</v>
      </c>
      <c r="U22">
        <v>7491.7102847440638</v>
      </c>
      <c r="V22">
        <v>7456.3177410212666</v>
      </c>
      <c r="W22">
        <v>7425.3773569991245</v>
      </c>
      <c r="X22">
        <v>7486.8738171438308</v>
      </c>
      <c r="Y22">
        <v>7377.4341116601645</v>
      </c>
      <c r="Z22">
        <v>7401.2017017574208</v>
      </c>
      <c r="AA22">
        <v>7484.7142016635971</v>
      </c>
      <c r="AB22">
        <v>7474.7388960722155</v>
      </c>
      <c r="AC22">
        <v>7477.4333289411634</v>
      </c>
      <c r="AD22">
        <v>7483.0486837030921</v>
      </c>
      <c r="AE22">
        <v>7361.6251989306411</v>
      </c>
      <c r="AF22" s="1">
        <v>7480.6445109835004</v>
      </c>
      <c r="AG22" s="1">
        <v>7423.1379363766719</v>
      </c>
      <c r="AH22" s="1">
        <v>7441.0418279720461</v>
      </c>
    </row>
    <row r="23" spans="1:34" x14ac:dyDescent="0.3">
      <c r="A23" s="48">
        <f ca="1">Exceedance!U23</f>
        <v>46722</v>
      </c>
      <c r="B23" s="1">
        <v>7489.99999999999</v>
      </c>
      <c r="C23" s="1">
        <v>7424.1422240549809</v>
      </c>
      <c r="D23" s="1">
        <v>7464.1135051759538</v>
      </c>
      <c r="E23">
        <v>7427.4875530701329</v>
      </c>
      <c r="F23">
        <v>7489.9999999999909</v>
      </c>
      <c r="G23">
        <v>7433.4916876066636</v>
      </c>
      <c r="H23">
        <v>7489.99999999999</v>
      </c>
      <c r="I23">
        <v>7489.99999999999</v>
      </c>
      <c r="J23">
        <v>7489.9999999999909</v>
      </c>
      <c r="K23">
        <v>7459.3465418552423</v>
      </c>
      <c r="L23">
        <v>7479.7568381752171</v>
      </c>
      <c r="M23">
        <v>7442.5958175517526</v>
      </c>
      <c r="N23">
        <v>7441.2644365251599</v>
      </c>
      <c r="O23">
        <v>7362.5311577780158</v>
      </c>
      <c r="P23">
        <v>7425.3243083119078</v>
      </c>
      <c r="Q23">
        <v>7450.7214605473628</v>
      </c>
      <c r="R23">
        <v>7461.5950196104332</v>
      </c>
      <c r="S23">
        <v>7454.302442926316</v>
      </c>
      <c r="T23">
        <v>7470.035369961498</v>
      </c>
      <c r="U23">
        <v>7489.9999999999927</v>
      </c>
      <c r="V23">
        <v>7455.8902624090733</v>
      </c>
      <c r="W23">
        <v>7427.1115484585798</v>
      </c>
      <c r="X23">
        <v>7487.3564895809532</v>
      </c>
      <c r="Y23">
        <v>7377.8860749262649</v>
      </c>
      <c r="Z23">
        <v>7403.5426504197767</v>
      </c>
      <c r="AA23">
        <v>7485.5879589398619</v>
      </c>
      <c r="AB23">
        <v>7474.4382719976138</v>
      </c>
      <c r="AC23">
        <v>7477.1087666719995</v>
      </c>
      <c r="AD23">
        <v>7483.5048156002485</v>
      </c>
      <c r="AE23">
        <v>7362.6819258368596</v>
      </c>
      <c r="AF23" s="1">
        <v>7481.5178086963324</v>
      </c>
      <c r="AG23" s="1">
        <v>7425.6825088821988</v>
      </c>
      <c r="AH23" s="1">
        <v>7442.4504745992326</v>
      </c>
    </row>
    <row r="24" spans="1:34" x14ac:dyDescent="0.3">
      <c r="A24" s="48">
        <f ca="1">Exceedance!U24</f>
        <v>46753</v>
      </c>
      <c r="B24" s="1">
        <v>7486.9999999999909</v>
      </c>
      <c r="C24" s="1">
        <v>7424.125173393787</v>
      </c>
      <c r="D24" s="1">
        <v>7464.0943616554632</v>
      </c>
      <c r="E24">
        <v>7425.5273495853962</v>
      </c>
      <c r="F24">
        <v>7486.9999999999909</v>
      </c>
      <c r="G24">
        <v>7431.4556049777957</v>
      </c>
      <c r="H24">
        <v>7486.9999999999909</v>
      </c>
      <c r="I24">
        <v>7486.9999999999909</v>
      </c>
      <c r="J24">
        <v>7486.9999999999909</v>
      </c>
      <c r="K24">
        <v>7459.3866052969488</v>
      </c>
      <c r="L24">
        <v>7479.0370493035871</v>
      </c>
      <c r="M24">
        <v>7439.7774412398239</v>
      </c>
      <c r="N24">
        <v>7441.9044263749865</v>
      </c>
      <c r="O24">
        <v>7363.5406104081912</v>
      </c>
      <c r="P24">
        <v>7426.3850231275173</v>
      </c>
      <c r="Q24">
        <v>7451.4390480020675</v>
      </c>
      <c r="R24">
        <v>7461.4379643751945</v>
      </c>
      <c r="S24">
        <v>7454.1652067448558</v>
      </c>
      <c r="T24">
        <v>7469.2176592072701</v>
      </c>
      <c r="U24">
        <v>7486.9999999999909</v>
      </c>
      <c r="V24">
        <v>7456.8880940654317</v>
      </c>
      <c r="W24">
        <v>7425.8097066867003</v>
      </c>
      <c r="X24">
        <v>7487.0000000020718</v>
      </c>
      <c r="Y24">
        <v>7378.0696974447856</v>
      </c>
      <c r="Z24">
        <v>7399.9324268740038</v>
      </c>
      <c r="AA24">
        <v>7485.2200334037216</v>
      </c>
      <c r="AB24">
        <v>7473.2616934386078</v>
      </c>
      <c r="AC24">
        <v>7476.6016556330405</v>
      </c>
      <c r="AD24">
        <v>7484.8477806166184</v>
      </c>
      <c r="AE24">
        <v>7363.2797907975755</v>
      </c>
      <c r="AF24" s="1">
        <v>7482.9734640577726</v>
      </c>
      <c r="AG24" s="1">
        <v>7422.6161243807901</v>
      </c>
      <c r="AH24" s="1">
        <v>7443.4064370199894</v>
      </c>
    </row>
    <row r="25" spans="1:34" x14ac:dyDescent="0.3">
      <c r="A25" s="48">
        <f ca="1">Exceedance!U25</f>
        <v>46784</v>
      </c>
      <c r="B25" s="1">
        <v>7484.99999999999</v>
      </c>
      <c r="C25" s="1">
        <v>7423.8277274802085</v>
      </c>
      <c r="D25" s="1">
        <v>7463.929180015064</v>
      </c>
      <c r="E25">
        <v>7423.4046169851563</v>
      </c>
      <c r="F25">
        <v>7484.99999999999</v>
      </c>
      <c r="G25">
        <v>7430.8956316834292</v>
      </c>
      <c r="H25">
        <v>7484.99999999999</v>
      </c>
      <c r="I25">
        <v>7484.99999999999</v>
      </c>
      <c r="J25">
        <v>7484.99999999999</v>
      </c>
      <c r="K25">
        <v>7459.5172902792256</v>
      </c>
      <c r="L25">
        <v>7478.8007760227547</v>
      </c>
      <c r="M25">
        <v>7437.0790418664292</v>
      </c>
      <c r="N25">
        <v>7441.8790315114602</v>
      </c>
      <c r="O25">
        <v>7366.4072606883237</v>
      </c>
      <c r="P25">
        <v>7427.1519588817318</v>
      </c>
      <c r="Q25">
        <v>7450.7897357486454</v>
      </c>
      <c r="R25">
        <v>7460.1537327034603</v>
      </c>
      <c r="S25">
        <v>7454.5403896512425</v>
      </c>
      <c r="T25">
        <v>7467.8272260493422</v>
      </c>
      <c r="U25">
        <v>7484.99999999999</v>
      </c>
      <c r="V25">
        <v>7457.4191840962085</v>
      </c>
      <c r="W25">
        <v>7423.1727720948256</v>
      </c>
      <c r="X25">
        <v>7484.99999999999</v>
      </c>
      <c r="Y25">
        <v>7378.1494089934395</v>
      </c>
      <c r="Z25">
        <v>7398.3873169881654</v>
      </c>
      <c r="AA25">
        <v>7485.0000000017762</v>
      </c>
      <c r="AB25">
        <v>7472.3802748422386</v>
      </c>
      <c r="AC25">
        <v>7477.6719343996701</v>
      </c>
      <c r="AD25">
        <v>7484.9999999987576</v>
      </c>
      <c r="AE25">
        <v>7363.6488823529744</v>
      </c>
      <c r="AF25" s="1">
        <v>7484.3213950843265</v>
      </c>
      <c r="AG25" s="1">
        <v>7419.8189680387268</v>
      </c>
      <c r="AH25" s="1">
        <v>7444.4403805460424</v>
      </c>
    </row>
    <row r="26" spans="1:34" x14ac:dyDescent="0.3">
      <c r="A26" s="48">
        <f ca="1">Exceedance!U26</f>
        <v>46813</v>
      </c>
      <c r="B26" s="1">
        <v>7484.4999999999891</v>
      </c>
      <c r="C26" s="1">
        <v>7428.2756534844384</v>
      </c>
      <c r="D26" s="1">
        <v>7467.2276221307866</v>
      </c>
      <c r="E26">
        <v>7427.4270560297855</v>
      </c>
      <c r="F26">
        <v>7484.4999999999891</v>
      </c>
      <c r="G26">
        <v>7437.8625543830995</v>
      </c>
      <c r="H26">
        <v>7484.4999999999891</v>
      </c>
      <c r="I26">
        <v>7484.4999999999891</v>
      </c>
      <c r="J26">
        <v>7484.4999999999891</v>
      </c>
      <c r="K26">
        <v>7463.2326643162505</v>
      </c>
      <c r="L26">
        <v>7479.831958234814</v>
      </c>
      <c r="M26">
        <v>7437.9194788231334</v>
      </c>
      <c r="N26">
        <v>7442.2109506130482</v>
      </c>
      <c r="O26">
        <v>7373.1468884226197</v>
      </c>
      <c r="P26">
        <v>7434.603362340973</v>
      </c>
      <c r="Q26">
        <v>7451.7812936737637</v>
      </c>
      <c r="R26">
        <v>7460.6470940972667</v>
      </c>
      <c r="S26">
        <v>7463.2789096998076</v>
      </c>
      <c r="T26">
        <v>7466.3801113542686</v>
      </c>
      <c r="U26">
        <v>7484.4999999999891</v>
      </c>
      <c r="V26">
        <v>7457.8117055115135</v>
      </c>
      <c r="W26">
        <v>7425.4950081807792</v>
      </c>
      <c r="X26">
        <v>7484.49999999999</v>
      </c>
      <c r="Y26">
        <v>7379.4457725865677</v>
      </c>
      <c r="Z26">
        <v>7398.7989327351934</v>
      </c>
      <c r="AA26">
        <v>7484.49999999999</v>
      </c>
      <c r="AB26">
        <v>7474.0697711052017</v>
      </c>
      <c r="AC26">
        <v>7484.5000000000337</v>
      </c>
      <c r="AD26">
        <v>7484.4999999999891</v>
      </c>
      <c r="AE26">
        <v>7366.0299802072595</v>
      </c>
      <c r="AF26" s="1">
        <v>7484.4999999941565</v>
      </c>
      <c r="AG26" s="1">
        <v>7418.9008298044209</v>
      </c>
      <c r="AH26" s="1">
        <v>7447.8844884214423</v>
      </c>
    </row>
    <row r="27" spans="1:34" x14ac:dyDescent="0.3">
      <c r="A27" s="48">
        <f ca="1">Exceedance!U27</f>
        <v>46844</v>
      </c>
      <c r="B27" s="1">
        <v>7489.3439181305021</v>
      </c>
      <c r="C27" s="1">
        <v>7435.4146425645204</v>
      </c>
      <c r="D27" s="1">
        <v>7472.7347480201333</v>
      </c>
      <c r="E27">
        <v>7434.5987309416314</v>
      </c>
      <c r="F27">
        <v>7488.798982056107</v>
      </c>
      <c r="G27">
        <v>7440.4168259415665</v>
      </c>
      <c r="H27">
        <v>7491.0000000001473</v>
      </c>
      <c r="I27">
        <v>7491.0000000001473</v>
      </c>
      <c r="J27">
        <v>7487.9049686690305</v>
      </c>
      <c r="K27">
        <v>7464.8618921367579</v>
      </c>
      <c r="L27">
        <v>7485.8770355269398</v>
      </c>
      <c r="M27">
        <v>7441.6447384543962</v>
      </c>
      <c r="N27">
        <v>7442.3213556125793</v>
      </c>
      <c r="O27">
        <v>7377.0542744603817</v>
      </c>
      <c r="P27">
        <v>7448.8447352229723</v>
      </c>
      <c r="Q27">
        <v>7455.2415984482841</v>
      </c>
      <c r="R27">
        <v>7468.4816519900996</v>
      </c>
      <c r="S27">
        <v>7474.5844537340336</v>
      </c>
      <c r="T27">
        <v>7468.3857864659576</v>
      </c>
      <c r="U27">
        <v>7487.9907834105343</v>
      </c>
      <c r="V27">
        <v>7459.0440549968462</v>
      </c>
      <c r="W27">
        <v>7432.3820263584757</v>
      </c>
      <c r="X27">
        <v>7491.0000000001464</v>
      </c>
      <c r="Y27">
        <v>7374.0297833780969</v>
      </c>
      <c r="Z27">
        <v>7405.5817671632694</v>
      </c>
      <c r="AA27">
        <v>7489.5472421482682</v>
      </c>
      <c r="AB27">
        <v>7476.9646571000903</v>
      </c>
      <c r="AC27">
        <v>7491.0000000001464</v>
      </c>
      <c r="AD27">
        <v>7484.9687967680611</v>
      </c>
      <c r="AE27">
        <v>7387.3602774538876</v>
      </c>
      <c r="AF27" s="1">
        <v>7484.974877797833</v>
      </c>
      <c r="AG27" s="1">
        <v>7418.4396323882147</v>
      </c>
      <c r="AH27" s="1">
        <v>7453.8149385877268</v>
      </c>
    </row>
    <row r="28" spans="1:34" x14ac:dyDescent="0.3">
      <c r="A28" s="48">
        <f ca="1">Exceedance!U28</f>
        <v>46874</v>
      </c>
      <c r="B28" s="1">
        <v>7495.0000000003292</v>
      </c>
      <c r="C28" s="1">
        <v>7447.8715164928781</v>
      </c>
      <c r="D28" s="1">
        <v>7481.7880574299852</v>
      </c>
      <c r="E28">
        <v>7461.6884623816641</v>
      </c>
      <c r="F28">
        <v>7495.0000000003638</v>
      </c>
      <c r="G28">
        <v>7447.5746625259799</v>
      </c>
      <c r="H28">
        <v>7495.0000000002265</v>
      </c>
      <c r="I28">
        <v>7495.0000000002256</v>
      </c>
      <c r="J28">
        <v>7495.0000000004211</v>
      </c>
      <c r="K28">
        <v>7468.0812942679249</v>
      </c>
      <c r="L28">
        <v>7495.0000000005493</v>
      </c>
      <c r="M28">
        <v>7468.4026139461084</v>
      </c>
      <c r="N28">
        <v>7444.6710751513046</v>
      </c>
      <c r="O28">
        <v>7413.6204023222181</v>
      </c>
      <c r="P28">
        <v>7469.7739375275178</v>
      </c>
      <c r="Q28">
        <v>7473.0500224230273</v>
      </c>
      <c r="R28">
        <v>7484.5641575008767</v>
      </c>
      <c r="S28">
        <v>7492.8854695242035</v>
      </c>
      <c r="T28">
        <v>7476.2386777463671</v>
      </c>
      <c r="U28">
        <v>7495.0000000004147</v>
      </c>
      <c r="V28">
        <v>7462.7453295594159</v>
      </c>
      <c r="W28">
        <v>7410.9345390083308</v>
      </c>
      <c r="X28">
        <v>7495.0000000002265</v>
      </c>
      <c r="Y28">
        <v>7388.5022358789984</v>
      </c>
      <c r="Z28">
        <v>7424.061450317352</v>
      </c>
      <c r="AA28">
        <v>7489.864979020057</v>
      </c>
      <c r="AB28">
        <v>7481.5615497591371</v>
      </c>
      <c r="AC28">
        <v>7485.3886105976817</v>
      </c>
      <c r="AD28">
        <v>7495.0000000006039</v>
      </c>
      <c r="AE28">
        <v>7432.0774252806705</v>
      </c>
      <c r="AF28" s="1">
        <v>7495.0000000006039</v>
      </c>
      <c r="AG28" s="1">
        <v>7421.3144276155572</v>
      </c>
      <c r="AH28" s="1">
        <v>7471.6204609530105</v>
      </c>
    </row>
    <row r="29" spans="1:34" x14ac:dyDescent="0.3">
      <c r="A29" s="48">
        <f ca="1">Exceedance!U29</f>
        <v>46905</v>
      </c>
      <c r="B29" s="1">
        <v>7516.4000000020469</v>
      </c>
      <c r="C29" s="1">
        <v>7477.3280214109145</v>
      </c>
      <c r="D29" s="1">
        <v>7505.16625156596</v>
      </c>
      <c r="E29">
        <v>7498.6496761155577</v>
      </c>
      <c r="F29">
        <v>7511.1503467722905</v>
      </c>
      <c r="G29">
        <v>7486.5484820827796</v>
      </c>
      <c r="H29">
        <v>7496.6141455975612</v>
      </c>
      <c r="I29">
        <v>7516.4000000020478</v>
      </c>
      <c r="J29">
        <v>7512.5590271614301</v>
      </c>
      <c r="K29">
        <v>7504.7554725931886</v>
      </c>
      <c r="L29">
        <v>7505.205714351865</v>
      </c>
      <c r="M29">
        <v>7486.0737345712423</v>
      </c>
      <c r="N29">
        <v>7440.7511019807143</v>
      </c>
      <c r="O29">
        <v>7443.4340389888057</v>
      </c>
      <c r="P29">
        <v>7480.2940456312253</v>
      </c>
      <c r="Q29">
        <v>7502.3308751316354</v>
      </c>
      <c r="R29">
        <v>7497.9454394243039</v>
      </c>
      <c r="S29">
        <v>7506.6280372263082</v>
      </c>
      <c r="T29">
        <v>7516.4000000038968</v>
      </c>
      <c r="U29">
        <v>7516.4000000020469</v>
      </c>
      <c r="V29">
        <v>7491.9312501818631</v>
      </c>
      <c r="W29">
        <v>7477.2877993687607</v>
      </c>
      <c r="X29">
        <v>7493.1231452541551</v>
      </c>
      <c r="Y29">
        <v>7412.8665891057208</v>
      </c>
      <c r="Z29">
        <v>7471.8774712535605</v>
      </c>
      <c r="AA29">
        <v>7516.4000000025317</v>
      </c>
      <c r="AB29">
        <v>7511.2109580114711</v>
      </c>
      <c r="AC29">
        <v>7506.9571577423303</v>
      </c>
      <c r="AD29">
        <v>7494.2313676385975</v>
      </c>
      <c r="AE29">
        <v>7479.285365769917</v>
      </c>
      <c r="AF29" s="1">
        <v>7509.4233560410348</v>
      </c>
      <c r="AG29" s="1">
        <v>7462.1092487164833</v>
      </c>
      <c r="AH29" s="1">
        <v>7484.9228661954812</v>
      </c>
    </row>
    <row r="30" spans="1:34" x14ac:dyDescent="0.3">
      <c r="A30" s="48">
        <f ca="1">Exceedance!U30</f>
        <v>46935</v>
      </c>
      <c r="B30" s="1">
        <v>7515.3995486640433</v>
      </c>
      <c r="C30" s="1">
        <v>7475.7440283635378</v>
      </c>
      <c r="D30" s="1">
        <v>7504.1125007956871</v>
      </c>
      <c r="E30">
        <v>7511.1804114515026</v>
      </c>
      <c r="F30">
        <v>7504.8876813095849</v>
      </c>
      <c r="G30">
        <v>7516.4000000033593</v>
      </c>
      <c r="H30">
        <v>7496.1909035576855</v>
      </c>
      <c r="I30">
        <v>7516.3999999999905</v>
      </c>
      <c r="J30">
        <v>7514.7272525832077</v>
      </c>
      <c r="K30">
        <v>7516.4000000013248</v>
      </c>
      <c r="L30">
        <v>7495.9218780988267</v>
      </c>
      <c r="M30">
        <v>7477.4000655694726</v>
      </c>
      <c r="N30">
        <v>7424.8730423839161</v>
      </c>
      <c r="O30">
        <v>7435.7984618503979</v>
      </c>
      <c r="P30">
        <v>7475.0388447507521</v>
      </c>
      <c r="Q30">
        <v>7504.9962687131347</v>
      </c>
      <c r="R30">
        <v>7492.1502495299401</v>
      </c>
      <c r="S30">
        <v>7500.5678499190744</v>
      </c>
      <c r="T30">
        <v>7516.3999999999905</v>
      </c>
      <c r="U30">
        <v>7516.3999999999924</v>
      </c>
      <c r="V30">
        <v>7490.5954958205712</v>
      </c>
      <c r="W30">
        <v>7498.2720998341129</v>
      </c>
      <c r="X30">
        <v>7485.6863249469689</v>
      </c>
      <c r="Y30">
        <v>7404.466492833958</v>
      </c>
      <c r="Z30">
        <v>7473.1821083901204</v>
      </c>
      <c r="AA30">
        <v>7516.3999999999905</v>
      </c>
      <c r="AB30">
        <v>7511.4917198374724</v>
      </c>
      <c r="AC30">
        <v>7510.4776062947403</v>
      </c>
      <c r="AD30">
        <v>7486.1192092754491</v>
      </c>
      <c r="AE30">
        <v>7502.6421570602324</v>
      </c>
      <c r="AF30" s="1">
        <v>7505.6453749229522</v>
      </c>
      <c r="AG30" s="1">
        <v>7465.442236100379</v>
      </c>
      <c r="AH30" s="1">
        <v>7482.3045089568923</v>
      </c>
    </row>
    <row r="31" spans="1:34" x14ac:dyDescent="0.3">
      <c r="A31" s="48">
        <f ca="1">Exceedance!U31</f>
        <v>46966</v>
      </c>
      <c r="B31" s="1">
        <v>7510.268351276105</v>
      </c>
      <c r="C31" s="1">
        <v>7473.6158706524866</v>
      </c>
      <c r="D31" s="1">
        <v>7502.6308647137876</v>
      </c>
      <c r="E31">
        <v>7507.1217223039876</v>
      </c>
      <c r="F31">
        <v>7499.6172399010748</v>
      </c>
      <c r="G31">
        <v>7518.9277517309283</v>
      </c>
      <c r="H31">
        <v>7489.8409628399168</v>
      </c>
      <c r="I31">
        <v>7514.1572182421314</v>
      </c>
      <c r="J31">
        <v>7508.3041262356965</v>
      </c>
      <c r="K31">
        <v>7515.2055523696972</v>
      </c>
      <c r="L31">
        <v>7489.2292244142063</v>
      </c>
      <c r="M31">
        <v>7471.3378659508089</v>
      </c>
      <c r="N31">
        <v>7407.5516826516514</v>
      </c>
      <c r="O31">
        <v>7423.20503456184</v>
      </c>
      <c r="P31">
        <v>7466.9671915726858</v>
      </c>
      <c r="Q31">
        <v>7501.3334784035324</v>
      </c>
      <c r="R31">
        <v>7486.99451431329</v>
      </c>
      <c r="S31">
        <v>7495.1350387556658</v>
      </c>
      <c r="T31">
        <v>7513.7266897136215</v>
      </c>
      <c r="U31">
        <v>7510.786055230039</v>
      </c>
      <c r="V31">
        <v>7487.1933720188108</v>
      </c>
      <c r="W31">
        <v>7495.1267483774145</v>
      </c>
      <c r="X31">
        <v>7478.7590649676931</v>
      </c>
      <c r="Y31">
        <v>7392.9999999938109</v>
      </c>
      <c r="Z31">
        <v>7470.044741003715</v>
      </c>
      <c r="AA31">
        <v>7510.6749786146074</v>
      </c>
      <c r="AB31">
        <v>7506.9999999997644</v>
      </c>
      <c r="AC31">
        <v>7505.9185061266853</v>
      </c>
      <c r="AD31">
        <v>7479.1820331831423</v>
      </c>
      <c r="AE31">
        <v>7501.3562352611316</v>
      </c>
      <c r="AF31" s="1">
        <v>7499.9011822826269</v>
      </c>
      <c r="AG31" s="1">
        <v>7459.1081367528577</v>
      </c>
      <c r="AH31" s="1">
        <v>7478.0070972531194</v>
      </c>
    </row>
    <row r="32" spans="1:34" x14ac:dyDescent="0.3">
      <c r="A32" s="48">
        <f ca="1">Exceedance!U32</f>
        <v>46997</v>
      </c>
      <c r="B32" s="1">
        <v>7503.2617893307615</v>
      </c>
      <c r="C32" s="1">
        <v>7470.6960698881539</v>
      </c>
      <c r="D32" s="1">
        <v>7497.9999999998172</v>
      </c>
      <c r="E32">
        <v>7501.3030404503988</v>
      </c>
      <c r="F32">
        <v>7496.7767446274283</v>
      </c>
      <c r="G32">
        <v>7515.4378697093935</v>
      </c>
      <c r="H32">
        <v>7487.4668923363424</v>
      </c>
      <c r="I32">
        <v>7509.9671282088066</v>
      </c>
      <c r="J32">
        <v>7500.5262246265811</v>
      </c>
      <c r="K32">
        <v>7509.716993135029</v>
      </c>
      <c r="L32">
        <v>7484.9334462096085</v>
      </c>
      <c r="M32">
        <v>7465.448944404935</v>
      </c>
      <c r="N32">
        <v>7392.9999999947267</v>
      </c>
      <c r="O32">
        <v>7420.9178952532393</v>
      </c>
      <c r="P32">
        <v>7462.1283772088673</v>
      </c>
      <c r="Q32">
        <v>7497.3807141405641</v>
      </c>
      <c r="R32">
        <v>7484.3338589666646</v>
      </c>
      <c r="S32">
        <v>7493.2162043733815</v>
      </c>
      <c r="T32">
        <v>7507.6865745552677</v>
      </c>
      <c r="U32">
        <v>7503.5843541573204</v>
      </c>
      <c r="V32">
        <v>7483.1520940810315</v>
      </c>
      <c r="W32">
        <v>7492.8273176913635</v>
      </c>
      <c r="X32">
        <v>7472.2439269428842</v>
      </c>
      <c r="Y32">
        <v>7389.3649778393292</v>
      </c>
      <c r="Z32">
        <v>7469.824500331878</v>
      </c>
      <c r="AA32">
        <v>7503.650982118289</v>
      </c>
      <c r="AB32">
        <v>7499.4835373710293</v>
      </c>
      <c r="AC32">
        <v>7498.8648058751478</v>
      </c>
      <c r="AD32">
        <v>7472.3775961216907</v>
      </c>
      <c r="AE32">
        <v>7497.9999999998627</v>
      </c>
      <c r="AF32" s="1">
        <v>7497.2379109246494</v>
      </c>
      <c r="AG32" s="1">
        <v>7454.1749567160405</v>
      </c>
      <c r="AH32" s="1">
        <v>7474.8451002365928</v>
      </c>
    </row>
    <row r="33" spans="1:34" x14ac:dyDescent="0.3">
      <c r="A33" s="48">
        <f ca="1">Exceedance!U33</f>
        <v>47027</v>
      </c>
      <c r="B33" s="1">
        <v>7496.4999999999472</v>
      </c>
      <c r="C33" s="1">
        <v>7466.074576998335</v>
      </c>
      <c r="D33" s="1">
        <v>7494.8173840752743</v>
      </c>
      <c r="E33">
        <v>7496.4999999999591</v>
      </c>
      <c r="F33">
        <v>7494.6922717071002</v>
      </c>
      <c r="G33">
        <v>7509.7334386233824</v>
      </c>
      <c r="H33">
        <v>7486.5216965320978</v>
      </c>
      <c r="I33">
        <v>7504.8880136494627</v>
      </c>
      <c r="J33">
        <v>7496.4999999999654</v>
      </c>
      <c r="K33">
        <v>7501.0403308757495</v>
      </c>
      <c r="L33">
        <v>7480.6616279236514</v>
      </c>
      <c r="M33">
        <v>7459.8656169076066</v>
      </c>
      <c r="N33">
        <v>7382.0523305718525</v>
      </c>
      <c r="O33">
        <v>7412.7177567917679</v>
      </c>
      <c r="P33">
        <v>7457.5063416846651</v>
      </c>
      <c r="Q33">
        <v>7496.0903455873058</v>
      </c>
      <c r="R33">
        <v>7486.4163224400681</v>
      </c>
      <c r="S33">
        <v>7491.7133225484413</v>
      </c>
      <c r="T33">
        <v>7499.4082525003714</v>
      </c>
      <c r="U33">
        <v>7496.4999999999454</v>
      </c>
      <c r="V33">
        <v>7478.7179618087021</v>
      </c>
      <c r="W33">
        <v>7490.1505950243481</v>
      </c>
      <c r="X33">
        <v>7465.8791018336506</v>
      </c>
      <c r="Y33">
        <v>7385.6811199940248</v>
      </c>
      <c r="Z33">
        <v>7470.4076137960656</v>
      </c>
      <c r="AA33">
        <v>7496.4999999999445</v>
      </c>
      <c r="AB33">
        <v>7495.4559261913091</v>
      </c>
      <c r="AC33">
        <v>7496.1101029585398</v>
      </c>
      <c r="AD33">
        <v>7466.3529928551734</v>
      </c>
      <c r="AE33">
        <v>7494.8237224443283</v>
      </c>
      <c r="AF33" s="1">
        <v>7494.0476815554503</v>
      </c>
      <c r="AG33" s="1">
        <v>7447.6939566024494</v>
      </c>
      <c r="AH33" s="1">
        <v>7469.6890000769308</v>
      </c>
    </row>
    <row r="34" spans="1:34" x14ac:dyDescent="0.3">
      <c r="A34" s="48">
        <f ca="1">Exceedance!U34</f>
        <v>47058</v>
      </c>
      <c r="B34" s="1">
        <v>7494.9999999999909</v>
      </c>
      <c r="C34" s="1">
        <v>7468.4969434685108</v>
      </c>
      <c r="D34" s="1">
        <v>7494.999999998583</v>
      </c>
      <c r="E34">
        <v>7494.9999999999927</v>
      </c>
      <c r="F34">
        <v>7494.9999999976171</v>
      </c>
      <c r="G34">
        <v>7502.4310440072131</v>
      </c>
      <c r="H34">
        <v>7490.4571512650364</v>
      </c>
      <c r="I34">
        <v>7497.7143102622595</v>
      </c>
      <c r="J34">
        <v>7494.9999999999909</v>
      </c>
      <c r="K34">
        <v>7494.9999999999882</v>
      </c>
      <c r="L34">
        <v>7482.1882423003381</v>
      </c>
      <c r="M34">
        <v>7461.3899120193328</v>
      </c>
      <c r="N34">
        <v>7384.9730193041423</v>
      </c>
      <c r="O34">
        <v>7415.1886273438213</v>
      </c>
      <c r="P34">
        <v>7460.3250921179388</v>
      </c>
      <c r="Q34">
        <v>7494.9999999999927</v>
      </c>
      <c r="R34">
        <v>7491.0127800191758</v>
      </c>
      <c r="S34">
        <v>7494.8388396197643</v>
      </c>
      <c r="T34">
        <v>7494.9999999999891</v>
      </c>
      <c r="U34">
        <v>7494.9999999999909</v>
      </c>
      <c r="V34">
        <v>7481.1156403355644</v>
      </c>
      <c r="W34">
        <v>7492.6984676884422</v>
      </c>
      <c r="X34">
        <v>7466.2825406025477</v>
      </c>
      <c r="Y34">
        <v>7393.001114178659</v>
      </c>
      <c r="Z34">
        <v>7474.0647711643505</v>
      </c>
      <c r="AA34">
        <v>7494.9999999999927</v>
      </c>
      <c r="AB34">
        <v>7495.0000000035061</v>
      </c>
      <c r="AC34">
        <v>7494.9999999999909</v>
      </c>
      <c r="AD34">
        <v>7467.3167055966132</v>
      </c>
      <c r="AE34">
        <v>7494.9999999986321</v>
      </c>
      <c r="AF34" s="1">
        <v>7494.9999999999927</v>
      </c>
      <c r="AG34" s="1">
        <v>7449.9670057620442</v>
      </c>
      <c r="AH34" s="1">
        <v>7471.1708427213589</v>
      </c>
    </row>
    <row r="35" spans="1:34" x14ac:dyDescent="0.3">
      <c r="A35" s="48">
        <f ca="1">Exceedance!U35</f>
        <v>47088</v>
      </c>
      <c r="B35" s="1">
        <v>7489.99999999999</v>
      </c>
      <c r="C35" s="1">
        <v>7469.6164685725316</v>
      </c>
      <c r="D35" s="1">
        <v>7489.99999999999</v>
      </c>
      <c r="E35">
        <v>7489.99999999999</v>
      </c>
      <c r="F35">
        <v>7489.99999999999</v>
      </c>
      <c r="G35">
        <v>7493.5383534816374</v>
      </c>
      <c r="H35">
        <v>7490.0000000030095</v>
      </c>
      <c r="I35">
        <v>7489.99999999999</v>
      </c>
      <c r="J35">
        <v>7489.9999999999909</v>
      </c>
      <c r="K35">
        <v>7489.9999999999909</v>
      </c>
      <c r="L35">
        <v>7481.3396592379177</v>
      </c>
      <c r="M35">
        <v>7460.3385654148869</v>
      </c>
      <c r="N35">
        <v>7386.3329387297708</v>
      </c>
      <c r="O35">
        <v>7416.8594618608595</v>
      </c>
      <c r="P35">
        <v>7461.7301995397675</v>
      </c>
      <c r="Q35">
        <v>7489.99999999999</v>
      </c>
      <c r="R35">
        <v>7490.0000000066766</v>
      </c>
      <c r="S35">
        <v>7489.9999999999909</v>
      </c>
      <c r="T35">
        <v>7489.99999999999</v>
      </c>
      <c r="U35">
        <v>7489.99999999999</v>
      </c>
      <c r="V35">
        <v>7482.301927441943</v>
      </c>
      <c r="W35">
        <v>7489.9999999999909</v>
      </c>
      <c r="X35">
        <v>7466.3661661361903</v>
      </c>
      <c r="Y35">
        <v>7395.4694068875542</v>
      </c>
      <c r="Z35">
        <v>7475.0493839824458</v>
      </c>
      <c r="AA35">
        <v>7489.99999999999</v>
      </c>
      <c r="AB35">
        <v>7489.9999999999909</v>
      </c>
      <c r="AC35">
        <v>7489.9999999999909</v>
      </c>
      <c r="AD35">
        <v>7467.5183188275114</v>
      </c>
      <c r="AE35">
        <v>7489.99999999999</v>
      </c>
      <c r="AF35" s="1">
        <v>7489.9999999999909</v>
      </c>
      <c r="AG35" s="1">
        <v>7449.3008729876556</v>
      </c>
      <c r="AH35" s="1">
        <v>7471.8931125192394</v>
      </c>
    </row>
    <row r="36" spans="1:34" x14ac:dyDescent="0.3">
      <c r="A36" s="48">
        <f ca="1">Exceedance!U36</f>
        <v>47119</v>
      </c>
      <c r="B36" s="1">
        <v>7486.9999999999909</v>
      </c>
      <c r="C36" s="1">
        <v>7469.5971237717349</v>
      </c>
      <c r="D36" s="1">
        <v>7486.9999999999909</v>
      </c>
      <c r="E36" s="1">
        <v>7486.9999999999909</v>
      </c>
      <c r="F36" s="1">
        <v>7486.9999999999909</v>
      </c>
      <c r="G36" s="1">
        <v>7486.9999999999891</v>
      </c>
      <c r="H36" s="1">
        <v>7486.9999999999909</v>
      </c>
      <c r="I36" s="1">
        <v>7486.9999999999909</v>
      </c>
      <c r="J36" s="1">
        <v>7486.9999999999909</v>
      </c>
      <c r="K36" s="1">
        <v>7486.9999999999909</v>
      </c>
      <c r="L36" s="1">
        <v>7479.7135075932956</v>
      </c>
      <c r="M36" s="1">
        <v>7460.9561042064297</v>
      </c>
      <c r="N36" s="1">
        <v>7387.6012575215545</v>
      </c>
      <c r="O36" s="1">
        <v>7417.9389268273007</v>
      </c>
      <c r="P36" s="1">
        <v>7462.5788762244119</v>
      </c>
      <c r="Q36" s="1">
        <v>7486.9999999999909</v>
      </c>
      <c r="R36" s="1">
        <v>7486.9999999999909</v>
      </c>
      <c r="S36" s="1">
        <v>7486.9999999999909</v>
      </c>
      <c r="T36" s="1">
        <v>7486.9999999999909</v>
      </c>
      <c r="U36" s="1">
        <v>7486.9999999999909</v>
      </c>
      <c r="V36" s="1">
        <v>7481.7789055681915</v>
      </c>
      <c r="W36" s="1">
        <v>7486.9999999999909</v>
      </c>
      <c r="X36" s="1">
        <v>7466.3184602314504</v>
      </c>
      <c r="Y36" s="1">
        <v>7392.9999999999845</v>
      </c>
      <c r="Z36" s="1">
        <v>7474.7418000697699</v>
      </c>
      <c r="AA36" s="1">
        <v>7486.9999999999909</v>
      </c>
      <c r="AB36" s="1">
        <v>7486.9999999999909</v>
      </c>
      <c r="AC36" s="1">
        <v>7486.9999999999909</v>
      </c>
      <c r="AD36" s="1">
        <v>7464.7270435554465</v>
      </c>
      <c r="AE36" s="1">
        <v>7486.9999999999909</v>
      </c>
      <c r="AF36" s="1">
        <v>7486.9999999999909</v>
      </c>
      <c r="AG36" s="1">
        <v>7450.2968343004841</v>
      </c>
      <c r="AH36" s="1">
        <v>7470.879754984956</v>
      </c>
    </row>
    <row r="37" spans="1:34" x14ac:dyDescent="0.3">
      <c r="A37" s="48">
        <f ca="1">Exceedance!U37</f>
        <v>47150</v>
      </c>
      <c r="B37" s="1">
        <v>7484.99999999999</v>
      </c>
      <c r="C37" s="1">
        <v>7469.7487449486653</v>
      </c>
      <c r="D37" s="1">
        <v>7484.99999999999</v>
      </c>
      <c r="E37" s="1">
        <v>7484.99999999999</v>
      </c>
      <c r="F37" s="1">
        <v>7484.99999999999</v>
      </c>
      <c r="G37" s="1">
        <v>7484.99999999999</v>
      </c>
      <c r="H37" s="1">
        <v>7484.99999999999</v>
      </c>
      <c r="I37" s="1">
        <v>7484.99999999999</v>
      </c>
      <c r="J37" s="1">
        <v>7484.99999999999</v>
      </c>
      <c r="K37" s="1">
        <v>7484.99999999999</v>
      </c>
      <c r="L37" s="1">
        <v>7478.2136832344813</v>
      </c>
      <c r="M37" s="1">
        <v>7461.0633788302212</v>
      </c>
      <c r="N37" s="1">
        <v>7390.536318586167</v>
      </c>
      <c r="O37" s="1">
        <v>7418.6906997987771</v>
      </c>
      <c r="P37" s="1">
        <v>7462.1963189133112</v>
      </c>
      <c r="Q37" s="1">
        <v>7484.99999999999</v>
      </c>
      <c r="R37" s="1">
        <v>7484.99999999999</v>
      </c>
      <c r="S37" s="1">
        <v>7484.99999999999</v>
      </c>
      <c r="T37" s="1">
        <v>7484.99999999999</v>
      </c>
      <c r="U37" s="1">
        <v>7484.99999999999</v>
      </c>
      <c r="V37" s="1">
        <v>7480.572723888964</v>
      </c>
      <c r="W37" s="1">
        <v>7484.99999999999</v>
      </c>
      <c r="X37" s="1">
        <v>7466.2139888965266</v>
      </c>
      <c r="Y37" s="1">
        <v>7396.7346467904172</v>
      </c>
      <c r="Z37" s="1">
        <v>7476.2480782676948</v>
      </c>
      <c r="AA37" s="1">
        <v>7484.99999999999</v>
      </c>
      <c r="AB37" s="1">
        <v>7484.99999999999</v>
      </c>
      <c r="AC37" s="1">
        <v>7484.99999999999</v>
      </c>
      <c r="AD37" s="1">
        <v>7461.7504441830561</v>
      </c>
      <c r="AE37" s="1">
        <v>7484.99999999999</v>
      </c>
      <c r="AF37" s="1">
        <v>7484.99999999999</v>
      </c>
      <c r="AG37" s="1">
        <v>7451.3110243878054</v>
      </c>
      <c r="AH37" s="1">
        <v>7469.8110274144074</v>
      </c>
    </row>
    <row r="38" spans="1:34" x14ac:dyDescent="0.3">
      <c r="A38" s="48">
        <f ca="1">Exceedance!U38</f>
        <v>47178</v>
      </c>
      <c r="B38" s="1">
        <v>7484.4999999999891</v>
      </c>
      <c r="C38" s="1">
        <v>7472.8673215846666</v>
      </c>
      <c r="D38" s="1">
        <v>7484.49999999999</v>
      </c>
      <c r="E38" s="1">
        <v>7484.4999999999891</v>
      </c>
      <c r="F38" s="1">
        <v>7484.4999999999891</v>
      </c>
      <c r="G38" s="1">
        <v>7484.49999999999</v>
      </c>
      <c r="H38" s="1">
        <v>7484.4999999999891</v>
      </c>
      <c r="I38" s="1">
        <v>7484.4999999999891</v>
      </c>
      <c r="J38" s="1">
        <v>7484.4999999999891</v>
      </c>
      <c r="K38" s="1">
        <v>7484.4999999999891</v>
      </c>
      <c r="L38" s="1">
        <v>7478.8265437915215</v>
      </c>
      <c r="M38" s="1">
        <v>7461.4274706405631</v>
      </c>
      <c r="N38" s="1">
        <v>7396.5688256990934</v>
      </c>
      <c r="O38" s="1">
        <v>7426.7046462921635</v>
      </c>
      <c r="P38" s="1">
        <v>7463.0670592188908</v>
      </c>
      <c r="Q38" s="1">
        <v>7484.49999999999</v>
      </c>
      <c r="R38" s="1">
        <v>7484.4999999999891</v>
      </c>
      <c r="S38" s="1">
        <v>7483.8422174051393</v>
      </c>
      <c r="T38" s="1">
        <v>7484.4999999999891</v>
      </c>
      <c r="U38" s="1">
        <v>7484.49999999999</v>
      </c>
      <c r="V38" s="1">
        <v>7482.1686195783686</v>
      </c>
      <c r="W38" s="1">
        <v>7484.4999999999891</v>
      </c>
      <c r="X38" s="1">
        <v>7466.3947067864601</v>
      </c>
      <c r="Y38" s="1">
        <v>7397.0716181927446</v>
      </c>
      <c r="Z38" s="1">
        <v>7482.1222186471414</v>
      </c>
      <c r="AA38" s="1">
        <v>7484.4999999999891</v>
      </c>
      <c r="AB38" s="1">
        <v>7484.4999999999891</v>
      </c>
      <c r="AC38" s="1">
        <v>7484.4999999999891</v>
      </c>
      <c r="AD38" s="1">
        <v>7460.4646476248545</v>
      </c>
      <c r="AE38" s="1">
        <v>7484.4999999999891</v>
      </c>
      <c r="AF38" s="1">
        <v>7484.4999999999891</v>
      </c>
      <c r="AG38" s="1">
        <v>7454.7019871871444</v>
      </c>
      <c r="AH38" s="1">
        <v>7472.3850326839993</v>
      </c>
    </row>
    <row r="39" spans="1:34" x14ac:dyDescent="0.3">
      <c r="A39" s="48">
        <f ca="1">Exceedance!U39</f>
        <v>47209</v>
      </c>
      <c r="B39" s="1">
        <v>7489.3439181305021</v>
      </c>
      <c r="C39" s="1">
        <v>7478.1135506930486</v>
      </c>
      <c r="D39" s="1">
        <v>7489.3439181305021</v>
      </c>
      <c r="E39" s="1">
        <v>7488.8720478811074</v>
      </c>
      <c r="F39" s="1">
        <v>7486.9096109550201</v>
      </c>
      <c r="G39" s="1">
        <v>7491.0000000001464</v>
      </c>
      <c r="H39" s="1">
        <v>7491.0000000001464</v>
      </c>
      <c r="I39" s="1">
        <v>7488.1894506534136</v>
      </c>
      <c r="J39" s="1">
        <v>7486.6122398681218</v>
      </c>
      <c r="K39" s="1">
        <v>7490.5711946102301</v>
      </c>
      <c r="L39" s="1">
        <v>7481.3591673467427</v>
      </c>
      <c r="M39" s="1">
        <v>7461.6424927836006</v>
      </c>
      <c r="N39" s="1">
        <v>7399.5670633990558</v>
      </c>
      <c r="O39" s="1">
        <v>7441.85020009035</v>
      </c>
      <c r="P39" s="1">
        <v>7465.9293266141985</v>
      </c>
      <c r="Q39" s="1">
        <v>7491.0000000001464</v>
      </c>
      <c r="R39" s="1">
        <v>7491.0000000001464</v>
      </c>
      <c r="S39" s="1">
        <v>7485.6720595254601</v>
      </c>
      <c r="T39" s="1">
        <v>7487.589417316959</v>
      </c>
      <c r="U39" s="1">
        <v>7485.9759909648301</v>
      </c>
      <c r="V39" s="1">
        <v>7486.7910882829128</v>
      </c>
      <c r="W39" s="1">
        <v>7491.0000000001464</v>
      </c>
      <c r="X39" s="1">
        <v>7464.3747326119792</v>
      </c>
      <c r="Y39" s="1">
        <v>7403.8890022848418</v>
      </c>
      <c r="Z39" s="1">
        <v>7487.230077593531</v>
      </c>
      <c r="AA39" s="1">
        <v>7487.5139029190314</v>
      </c>
      <c r="AB39" s="1">
        <v>7491.0000000001464</v>
      </c>
      <c r="AC39" s="1">
        <v>7485.1686575268104</v>
      </c>
      <c r="AD39" s="1">
        <v>7468.2800234131682</v>
      </c>
      <c r="AE39" s="1">
        <v>7485.0002593999934</v>
      </c>
      <c r="AF39" s="1">
        <v>7485.0468946335168</v>
      </c>
      <c r="AG39" s="1">
        <v>7461.309821097313</v>
      </c>
      <c r="AH39" s="1">
        <v>7477.3929022199973</v>
      </c>
    </row>
    <row r="40" spans="1:34" x14ac:dyDescent="0.3">
      <c r="A40" s="48">
        <f ca="1">Exceedance!U40</f>
        <v>47239</v>
      </c>
      <c r="B40" s="1">
        <v>7495.0000000003283</v>
      </c>
      <c r="C40" s="1">
        <v>7486.8394173358683</v>
      </c>
      <c r="D40" s="1">
        <v>7495.0000000003283</v>
      </c>
      <c r="E40" s="1">
        <v>7495.0000000003583</v>
      </c>
      <c r="F40" s="1">
        <v>7493.9547471276665</v>
      </c>
      <c r="G40" s="1">
        <v>7495.0000000002265</v>
      </c>
      <c r="H40" s="1">
        <v>7495.0000000002265</v>
      </c>
      <c r="I40" s="1">
        <v>7495.0000000004029</v>
      </c>
      <c r="J40" s="1">
        <v>7489.9005954265958</v>
      </c>
      <c r="K40" s="1">
        <v>7495.000000000251</v>
      </c>
      <c r="L40" s="1">
        <v>7495.0000000008249</v>
      </c>
      <c r="M40" s="1">
        <v>7463.5707497775857</v>
      </c>
      <c r="N40" s="1">
        <v>7419.4827273830133</v>
      </c>
      <c r="O40" s="1">
        <v>7464.164399010685</v>
      </c>
      <c r="P40" s="1">
        <v>7481.0083683080447</v>
      </c>
      <c r="Q40" s="1">
        <v>7495.0000000002265</v>
      </c>
      <c r="R40" s="1">
        <v>7495.0000000002265</v>
      </c>
      <c r="S40" s="1">
        <v>7492.899820078258</v>
      </c>
      <c r="T40" s="1">
        <v>7495.0000000004402</v>
      </c>
      <c r="U40" s="1">
        <v>7489.0781031662718</v>
      </c>
      <c r="V40" s="1">
        <v>7475.6135147830792</v>
      </c>
      <c r="W40" s="1">
        <v>7495.0000000002265</v>
      </c>
      <c r="X40" s="1">
        <v>7468.2467482155162</v>
      </c>
      <c r="Y40" s="1">
        <v>7422.7824707885675</v>
      </c>
      <c r="Z40" s="1">
        <v>7487.5814906750611</v>
      </c>
      <c r="AA40" s="1">
        <v>7491.9069607318443</v>
      </c>
      <c r="AB40" s="1">
        <v>7483.4560503306366</v>
      </c>
      <c r="AC40" s="1">
        <v>7495.0000000005921</v>
      </c>
      <c r="AD40" s="1">
        <v>7464.5923482984854</v>
      </c>
      <c r="AE40" s="1">
        <v>7495.000000000603</v>
      </c>
      <c r="AF40" s="1">
        <v>7485.9320296646965</v>
      </c>
      <c r="AG40" s="1">
        <v>7478.0938421635883</v>
      </c>
      <c r="AH40" s="1">
        <v>7495.0000000010768</v>
      </c>
    </row>
    <row r="41" spans="1:34" x14ac:dyDescent="0.3">
      <c r="A41" s="48">
        <f ca="1">Exceedance!U41</f>
        <v>47270</v>
      </c>
      <c r="B41" s="1">
        <v>7516.4000000020478</v>
      </c>
      <c r="C41" s="1">
        <v>7509.5697658276422</v>
      </c>
      <c r="D41" s="1">
        <v>7516.4000000020478</v>
      </c>
      <c r="E41" s="1">
        <v>7511.0810459844788</v>
      </c>
      <c r="F41" s="1">
        <v>7516.4000000021433</v>
      </c>
      <c r="G41" s="1">
        <v>7496.5568262682282</v>
      </c>
      <c r="H41" s="1">
        <v>7516.4000000020469</v>
      </c>
      <c r="I41" s="1">
        <v>7512.5538522504194</v>
      </c>
      <c r="J41" s="1">
        <v>7516.4000000025271</v>
      </c>
      <c r="K41" s="1">
        <v>7505.2401531851647</v>
      </c>
      <c r="L41" s="1">
        <v>7510.8104924937788</v>
      </c>
      <c r="M41" s="1">
        <v>7460.383771327668</v>
      </c>
      <c r="N41" s="1">
        <v>7447.7566397883702</v>
      </c>
      <c r="O41" s="1">
        <v>7475.0963763167128</v>
      </c>
      <c r="P41" s="1">
        <v>7509.5216852149852</v>
      </c>
      <c r="Q41" s="1">
        <v>7507.5818098123818</v>
      </c>
      <c r="R41" s="1">
        <v>7508.5582271508665</v>
      </c>
      <c r="S41" s="1">
        <v>7516.4000000022406</v>
      </c>
      <c r="T41" s="1">
        <v>7516.4000000020469</v>
      </c>
      <c r="U41" s="1">
        <v>7514.1254678575342</v>
      </c>
      <c r="V41" s="1">
        <v>7516.400000003965</v>
      </c>
      <c r="W41" s="1">
        <v>7493.1112260655618</v>
      </c>
      <c r="X41" s="1">
        <v>7478.9559122097407</v>
      </c>
      <c r="Y41" s="1">
        <v>7470.985617273931</v>
      </c>
      <c r="Z41" s="1">
        <v>7516.4000000027645</v>
      </c>
      <c r="AA41" s="1">
        <v>7516.4000000023343</v>
      </c>
      <c r="AB41" s="1">
        <v>7505.7839157431972</v>
      </c>
      <c r="AC41" s="1">
        <v>7494.2529378156541</v>
      </c>
      <c r="AD41" s="1">
        <v>7503.9177950429012</v>
      </c>
      <c r="AE41" s="1">
        <v>7509.3330828328117</v>
      </c>
      <c r="AF41" s="1">
        <v>7511.4784411255214</v>
      </c>
      <c r="AG41" s="1">
        <v>7490.8377408007318</v>
      </c>
      <c r="AH41" s="1">
        <v>7516.4000000020469</v>
      </c>
    </row>
    <row r="42" spans="1:34" x14ac:dyDescent="0.3">
      <c r="A42" s="48">
        <f ca="1">Exceedance!U42</f>
        <v>47300</v>
      </c>
      <c r="B42" s="1">
        <v>7515.3995486640451</v>
      </c>
      <c r="C42" s="1">
        <v>7508.5366813797782</v>
      </c>
      <c r="D42" s="1">
        <v>7515.3995486640451</v>
      </c>
      <c r="E42" s="1">
        <v>7504.7819735312414</v>
      </c>
      <c r="F42" s="1">
        <v>7516.3999999999905</v>
      </c>
      <c r="G42" s="1">
        <v>7496.0791119455262</v>
      </c>
      <c r="H42" s="1">
        <v>7516.3999999999924</v>
      </c>
      <c r="I42" s="1">
        <v>7514.6903663660869</v>
      </c>
      <c r="J42" s="1">
        <v>7516.3999999999924</v>
      </c>
      <c r="K42" s="1">
        <v>7495.9915918015058</v>
      </c>
      <c r="L42" s="1">
        <v>7503.5125038516717</v>
      </c>
      <c r="M42" s="1">
        <v>7447.7622354750984</v>
      </c>
      <c r="N42" s="1">
        <v>7440.4855876378542</v>
      </c>
      <c r="O42" s="1">
        <v>7469.5221644744524</v>
      </c>
      <c r="P42" s="1">
        <v>7512.8786622230382</v>
      </c>
      <c r="Q42" s="1">
        <v>7502.057863647995</v>
      </c>
      <c r="R42" s="1">
        <v>7502.5499839470986</v>
      </c>
      <c r="S42" s="1">
        <v>7516.3999999999924</v>
      </c>
      <c r="T42" s="1">
        <v>7516.3999999999924</v>
      </c>
      <c r="U42" s="1">
        <v>7513.0262244689629</v>
      </c>
      <c r="V42" s="1">
        <v>7516.3999999999896</v>
      </c>
      <c r="W42" s="1">
        <v>7485.6489716078486</v>
      </c>
      <c r="X42" s="1">
        <v>7475.2604889778477</v>
      </c>
      <c r="Y42" s="1">
        <v>7472.1720759315349</v>
      </c>
      <c r="Z42" s="1">
        <v>7516.3999999999905</v>
      </c>
      <c r="AA42" s="1">
        <v>7516.3999999999905</v>
      </c>
      <c r="AB42" s="1">
        <v>7509.9472191420455</v>
      </c>
      <c r="AC42" s="1">
        <v>7486.1574830727268</v>
      </c>
      <c r="AD42" s="1">
        <v>7516.4000000014157</v>
      </c>
      <c r="AE42" s="1">
        <v>7505.4830398586419</v>
      </c>
      <c r="AF42" s="1">
        <v>7515.199131949661</v>
      </c>
      <c r="AG42" s="1">
        <v>7488.2576196048294</v>
      </c>
      <c r="AH42" s="1">
        <v>7516.3999999999905</v>
      </c>
    </row>
    <row r="43" spans="1:34" x14ac:dyDescent="0.3">
      <c r="A43" s="48">
        <f ca="1">Exceedance!U43</f>
        <v>47331</v>
      </c>
      <c r="B43" s="1">
        <v>7510.268351276105</v>
      </c>
      <c r="C43" s="1">
        <v>7506.9999999999163</v>
      </c>
      <c r="D43" s="1">
        <v>7510.268351276105</v>
      </c>
      <c r="E43" s="1">
        <v>7499.5171658238214</v>
      </c>
      <c r="F43" s="1">
        <v>7518.9995005307464</v>
      </c>
      <c r="G43" s="1">
        <v>7489.7425242163472</v>
      </c>
      <c r="H43" s="1">
        <v>7514.4744513206706</v>
      </c>
      <c r="I43" s="1">
        <v>7508.3812397801503</v>
      </c>
      <c r="J43" s="1">
        <v>7515.3099233466892</v>
      </c>
      <c r="K43" s="1">
        <v>7489.3679982722497</v>
      </c>
      <c r="L43" s="1">
        <v>7498.4760207445042</v>
      </c>
      <c r="M43" s="1">
        <v>7434.7715645361104</v>
      </c>
      <c r="N43" s="1">
        <v>7428.5934799754095</v>
      </c>
      <c r="O43" s="1">
        <v>7460.9454227097731</v>
      </c>
      <c r="P43" s="1">
        <v>7506.9999999996899</v>
      </c>
      <c r="Q43" s="1">
        <v>7497.5899583679602</v>
      </c>
      <c r="R43" s="1">
        <v>7497.2194515073106</v>
      </c>
      <c r="S43" s="1">
        <v>7513.7513852188649</v>
      </c>
      <c r="T43" s="1">
        <v>7510.9189780368961</v>
      </c>
      <c r="U43" s="1">
        <v>7507.0056062994554</v>
      </c>
      <c r="V43" s="1">
        <v>7512.6824521754406</v>
      </c>
      <c r="W43" s="1">
        <v>7478.7380420313903</v>
      </c>
      <c r="X43" s="1">
        <v>7469.6568272419745</v>
      </c>
      <c r="Y43" s="1">
        <v>7468.9525472217128</v>
      </c>
      <c r="Z43" s="1">
        <v>7510.6839643656904</v>
      </c>
      <c r="AA43" s="1">
        <v>7510.7644567212319</v>
      </c>
      <c r="AB43" s="1">
        <v>7505.5892081211186</v>
      </c>
      <c r="AC43" s="1">
        <v>7479.271334057581</v>
      </c>
      <c r="AD43" s="1">
        <v>7514.2626542380058</v>
      </c>
      <c r="AE43" s="1">
        <v>7499.7136413039198</v>
      </c>
      <c r="AF43" s="1">
        <v>7509.7110472872218</v>
      </c>
      <c r="AG43" s="1">
        <v>7484.1080720497093</v>
      </c>
      <c r="AH43" s="1">
        <v>7512.4901029777402</v>
      </c>
    </row>
    <row r="44" spans="1:34" x14ac:dyDescent="0.3">
      <c r="A44" s="48">
        <f ca="1">Exceedance!U44</f>
        <v>47362</v>
      </c>
      <c r="B44" s="1">
        <v>7503.2617893307633</v>
      </c>
      <c r="C44" s="1">
        <v>7499.8674668127896</v>
      </c>
      <c r="D44" s="1">
        <v>7503.2617893307633</v>
      </c>
      <c r="E44" s="1">
        <v>7496.6790245331576</v>
      </c>
      <c r="F44" s="1">
        <v>7515.5718172115521</v>
      </c>
      <c r="G44" s="1">
        <v>7487.3784336378139</v>
      </c>
      <c r="H44" s="1">
        <v>7510.3933648938137</v>
      </c>
      <c r="I44" s="1">
        <v>7500.6722403686363</v>
      </c>
      <c r="J44" s="1">
        <v>7509.9039262728284</v>
      </c>
      <c r="K44" s="1">
        <v>7485.1530517281808</v>
      </c>
      <c r="L44" s="1">
        <v>7494.159109709778</v>
      </c>
      <c r="M44" s="1">
        <v>7423.9648591830291</v>
      </c>
      <c r="N44" s="1">
        <v>7426.5124205798884</v>
      </c>
      <c r="O44" s="1">
        <v>7455.7452352026439</v>
      </c>
      <c r="P44" s="1">
        <v>7499.5240642200424</v>
      </c>
      <c r="Q44" s="1">
        <v>7495.1155779580322</v>
      </c>
      <c r="R44" s="1">
        <v>7495.3699481910799</v>
      </c>
      <c r="S44" s="1">
        <v>7507.7265587608963</v>
      </c>
      <c r="T44" s="1">
        <v>7503.7437829784803</v>
      </c>
      <c r="U44" s="1">
        <v>7498.7194915004138</v>
      </c>
      <c r="V44" s="1">
        <v>7506.0169378367136</v>
      </c>
      <c r="W44" s="1">
        <v>7472.2268986666459</v>
      </c>
      <c r="X44" s="1">
        <v>7467.6522864927474</v>
      </c>
      <c r="Y44" s="1">
        <v>7466.4474900797841</v>
      </c>
      <c r="Z44" s="1">
        <v>7503.6622025410124</v>
      </c>
      <c r="AA44" s="1">
        <v>7503.4472951118496</v>
      </c>
      <c r="AB44" s="1">
        <v>7498.537216668632</v>
      </c>
      <c r="AC44" s="1">
        <v>7472.5086805111969</v>
      </c>
      <c r="AD44" s="1">
        <v>7508.0207460062811</v>
      </c>
      <c r="AE44" s="1">
        <v>7497.0336254688409</v>
      </c>
      <c r="AF44" s="1">
        <v>7502.1663807286432</v>
      </c>
      <c r="AG44" s="1">
        <v>7481.1392247479134</v>
      </c>
      <c r="AH44" s="1">
        <v>7506.8597690082934</v>
      </c>
    </row>
    <row r="45" spans="1:34" x14ac:dyDescent="0.3">
      <c r="A45" s="48">
        <f ca="1">Exceedance!U45</f>
        <v>47392</v>
      </c>
      <c r="B45" s="1">
        <v>7496.4999999999454</v>
      </c>
      <c r="C45" s="1">
        <v>7496.1028244002064</v>
      </c>
      <c r="D45" s="1">
        <v>7496.4999999999454</v>
      </c>
      <c r="E45" s="1">
        <v>7494.5946385656734</v>
      </c>
      <c r="F45" s="1">
        <v>7509.925702934459</v>
      </c>
      <c r="G45" s="1">
        <v>7486.4399167600995</v>
      </c>
      <c r="H45" s="1">
        <v>7505.4610921457461</v>
      </c>
      <c r="I45" s="1">
        <v>7496.4999999999636</v>
      </c>
      <c r="J45" s="1">
        <v>7501.3141889383724</v>
      </c>
      <c r="K45" s="1">
        <v>7480.9324027092516</v>
      </c>
      <c r="L45" s="1">
        <v>7489.8485917632452</v>
      </c>
      <c r="M45" s="1">
        <v>7415.8947563179345</v>
      </c>
      <c r="N45" s="1">
        <v>7418.9669833541602</v>
      </c>
      <c r="O45" s="1">
        <v>7450.7407008992632</v>
      </c>
      <c r="P45" s="1">
        <v>7496.4999999999727</v>
      </c>
      <c r="Q45" s="1">
        <v>7496.5000000000009</v>
      </c>
      <c r="R45" s="1">
        <v>7493.9048996743259</v>
      </c>
      <c r="S45" s="1">
        <v>7499.460614729981</v>
      </c>
      <c r="T45" s="1">
        <v>7496.4999999999445</v>
      </c>
      <c r="U45" s="1">
        <v>7494.8141581449654</v>
      </c>
      <c r="V45" s="1">
        <v>7497.6568421505544</v>
      </c>
      <c r="W45" s="1">
        <v>7465.871800487138</v>
      </c>
      <c r="X45" s="1">
        <v>7466.0343668100913</v>
      </c>
      <c r="Y45" s="1">
        <v>7466.9639709805479</v>
      </c>
      <c r="Z45" s="1">
        <v>7496.4999999999445</v>
      </c>
      <c r="AA45" s="1">
        <v>7496.4999999999454</v>
      </c>
      <c r="AB45" s="1">
        <v>7495.8271839087647</v>
      </c>
      <c r="AC45" s="1">
        <v>7466.5371280368581</v>
      </c>
      <c r="AD45" s="1">
        <v>7499.2222366170809</v>
      </c>
      <c r="AE45" s="1">
        <v>7493.8159348348418</v>
      </c>
      <c r="AF45" s="1">
        <v>7496.4999999999545</v>
      </c>
      <c r="AG45" s="1">
        <v>7476.2508316109834</v>
      </c>
      <c r="AH45" s="1">
        <v>7499.0194216461277</v>
      </c>
    </row>
    <row r="46" spans="1:34" x14ac:dyDescent="0.3">
      <c r="A46" s="48">
        <f ca="1">Exceedance!U46</f>
        <v>47423</v>
      </c>
      <c r="B46" s="1">
        <v>7494.9999999999909</v>
      </c>
      <c r="C46" s="1">
        <v>7494.9999999999927</v>
      </c>
      <c r="D46" s="1">
        <v>7494.9999999999909</v>
      </c>
      <c r="E46" s="1">
        <v>7494.9999999968622</v>
      </c>
      <c r="F46" s="1">
        <v>7502.6928444092173</v>
      </c>
      <c r="G46" s="1">
        <v>7490.3956050007228</v>
      </c>
      <c r="H46" s="1">
        <v>7498.4718771524858</v>
      </c>
      <c r="I46" s="1">
        <v>7494.9999999999909</v>
      </c>
      <c r="J46" s="1">
        <v>7494.9999999999882</v>
      </c>
      <c r="K46" s="1">
        <v>7482.5657366254045</v>
      </c>
      <c r="L46" s="1">
        <v>7491.5260647730047</v>
      </c>
      <c r="M46" s="1">
        <v>7417.0905595857666</v>
      </c>
      <c r="N46" s="1">
        <v>7421.2896927262509</v>
      </c>
      <c r="O46" s="1">
        <v>7453.7448916388903</v>
      </c>
      <c r="P46" s="1">
        <v>7494.9999999999909</v>
      </c>
      <c r="Q46" s="1">
        <v>7494.9999999999909</v>
      </c>
      <c r="R46" s="1">
        <v>7494.9999999999927</v>
      </c>
      <c r="S46" s="1">
        <v>7494.9999999999891</v>
      </c>
      <c r="T46" s="1">
        <v>7494.9999999999909</v>
      </c>
      <c r="U46" s="1">
        <v>7494.9999999985575</v>
      </c>
      <c r="V46" s="1">
        <v>7494.9999999999909</v>
      </c>
      <c r="W46" s="1">
        <v>7466.2918470497689</v>
      </c>
      <c r="X46" s="1">
        <v>7468.7340541715921</v>
      </c>
      <c r="Y46" s="1">
        <v>7470.7245232389541</v>
      </c>
      <c r="Z46" s="1">
        <v>7494.9999999999909</v>
      </c>
      <c r="AA46" s="1">
        <v>7494.9999999999909</v>
      </c>
      <c r="AB46" s="1">
        <v>7495.0000000063674</v>
      </c>
      <c r="AC46" s="1">
        <v>7467.5481537541928</v>
      </c>
      <c r="AD46" s="1">
        <v>7494.9999999999891</v>
      </c>
      <c r="AE46" s="1">
        <v>7494.9999999999936</v>
      </c>
      <c r="AF46" s="1">
        <v>7494.9999999999909</v>
      </c>
      <c r="AG46" s="1">
        <v>7477.6749759447293</v>
      </c>
      <c r="AH46" s="1">
        <v>7494.9999999999891</v>
      </c>
    </row>
    <row r="47" spans="1:34" x14ac:dyDescent="0.3">
      <c r="A47" s="48">
        <f ca="1">Exceedance!U47</f>
        <v>47453</v>
      </c>
      <c r="B47" s="1">
        <v>7489.9999999999909</v>
      </c>
      <c r="C47" s="1">
        <v>7489.99999999999</v>
      </c>
      <c r="D47" s="1">
        <v>7489.9999999999909</v>
      </c>
      <c r="E47" s="1">
        <v>7489.99999999999</v>
      </c>
      <c r="F47" s="1">
        <v>7493.8736631987913</v>
      </c>
      <c r="G47" s="1">
        <v>7490.0000000026039</v>
      </c>
      <c r="H47" s="1">
        <v>7489.9999999999882</v>
      </c>
      <c r="I47" s="1">
        <v>7489.9999999999909</v>
      </c>
      <c r="J47" s="1">
        <v>7489.9999999999909</v>
      </c>
      <c r="K47" s="1">
        <v>7481.816132390205</v>
      </c>
      <c r="L47" s="1">
        <v>7489.9999999999927</v>
      </c>
      <c r="M47" s="1">
        <v>7417.2339415046627</v>
      </c>
      <c r="N47" s="1">
        <v>7422.8734408925375</v>
      </c>
      <c r="O47" s="1">
        <v>7455.2332720248323</v>
      </c>
      <c r="P47" s="1">
        <v>7489.99999999999</v>
      </c>
      <c r="Q47" s="1">
        <v>7489.9999999999909</v>
      </c>
      <c r="R47" s="1">
        <v>7489.9999999999909</v>
      </c>
      <c r="S47" s="1">
        <v>7489.99999999999</v>
      </c>
      <c r="T47" s="1">
        <v>7489.9999999999909</v>
      </c>
      <c r="U47" s="1">
        <v>7489.99999999999</v>
      </c>
      <c r="V47" s="1">
        <v>7489.99999999999</v>
      </c>
      <c r="W47" s="1">
        <v>7466.389261820751</v>
      </c>
      <c r="X47" s="1">
        <v>7469.9009834268481</v>
      </c>
      <c r="Y47" s="1">
        <v>7471.7215588023309</v>
      </c>
      <c r="Z47" s="1">
        <v>7489.9999999999909</v>
      </c>
      <c r="AA47" s="1">
        <v>7489.9999999999909</v>
      </c>
      <c r="AB47" s="1">
        <v>7489.9999999999909</v>
      </c>
      <c r="AC47" s="1">
        <v>7467.7925144818764</v>
      </c>
      <c r="AD47" s="1">
        <v>7489.9999999999909</v>
      </c>
      <c r="AE47" s="1">
        <v>7489.99999999999</v>
      </c>
      <c r="AF47" s="1">
        <v>7489.99999999999</v>
      </c>
      <c r="AG47" s="1">
        <v>7478.3749655457923</v>
      </c>
      <c r="AH47" s="1">
        <v>7489.99999999999</v>
      </c>
    </row>
    <row r="48" spans="1:34" x14ac:dyDescent="0.3">
      <c r="A48" s="48">
        <f ca="1">Exceedance!U48</f>
        <v>47484</v>
      </c>
      <c r="B48" s="1">
        <v>7486.9999999999909</v>
      </c>
      <c r="C48" s="1">
        <v>7486.9999999999909</v>
      </c>
      <c r="D48" s="1">
        <v>7486.9999999999909</v>
      </c>
      <c r="E48" s="1">
        <v>7486.9999999999909</v>
      </c>
      <c r="F48" s="1">
        <v>7486.9999999999891</v>
      </c>
      <c r="G48" s="1">
        <v>7486.9999999999909</v>
      </c>
      <c r="H48" s="1">
        <v>7486.9999999999909</v>
      </c>
      <c r="I48" s="1">
        <v>7486.9999999999909</v>
      </c>
      <c r="J48" s="1">
        <v>7486.9999999999909</v>
      </c>
      <c r="K48" s="1">
        <v>7480.2857109877295</v>
      </c>
      <c r="L48" s="1">
        <v>7486.9999999999909</v>
      </c>
      <c r="M48" s="1">
        <v>7417.32375981519</v>
      </c>
      <c r="N48" s="1">
        <v>7423.9107344229442</v>
      </c>
      <c r="O48" s="1">
        <v>7456.1172646219493</v>
      </c>
      <c r="P48" s="1">
        <v>7486.9999999999909</v>
      </c>
      <c r="Q48" s="1">
        <v>7486.9999999999909</v>
      </c>
      <c r="R48" s="1">
        <v>7486.9999999999909</v>
      </c>
      <c r="S48" s="1">
        <v>7486.9999999999909</v>
      </c>
      <c r="T48" s="1">
        <v>7486.9999999999909</v>
      </c>
      <c r="U48" s="1">
        <v>7486.9999999999909</v>
      </c>
      <c r="V48" s="1">
        <v>7486.9999999999927</v>
      </c>
      <c r="W48" s="1">
        <v>7466.3542778984574</v>
      </c>
      <c r="X48" s="1">
        <v>7468.3844126413933</v>
      </c>
      <c r="Y48" s="1">
        <v>7471.3897866339112</v>
      </c>
      <c r="Z48" s="1">
        <v>7486.9999999999909</v>
      </c>
      <c r="AA48" s="1">
        <v>7486.9999999999909</v>
      </c>
      <c r="AB48" s="1">
        <v>7486.9999999999909</v>
      </c>
      <c r="AC48" s="1">
        <v>7465.0904138685673</v>
      </c>
      <c r="AD48" s="1">
        <v>7486.9999999999909</v>
      </c>
      <c r="AE48" s="1">
        <v>7486.9999999999909</v>
      </c>
      <c r="AF48" s="1">
        <v>7486.9999999999909</v>
      </c>
      <c r="AG48" s="1">
        <v>7477.4244653038522</v>
      </c>
      <c r="AH48" s="1">
        <v>7486.9999999999909</v>
      </c>
    </row>
    <row r="49" spans="1:34" x14ac:dyDescent="0.3">
      <c r="A49" s="48">
        <f ca="1">Exceedance!U49</f>
        <v>47515</v>
      </c>
      <c r="B49" s="1">
        <v>7484.99999999999</v>
      </c>
      <c r="C49" s="1">
        <v>7484.99999999999</v>
      </c>
      <c r="D49" s="1">
        <v>7484.99999999999</v>
      </c>
      <c r="E49" s="1">
        <v>7484.99999999999</v>
      </c>
      <c r="F49" s="1">
        <v>7484.99999999999</v>
      </c>
      <c r="G49" s="1">
        <v>7484.99999999999</v>
      </c>
      <c r="H49" s="1">
        <v>7484.99999999999</v>
      </c>
      <c r="I49" s="1">
        <v>7484.99999999999</v>
      </c>
      <c r="J49" s="1">
        <v>7484.99999999999</v>
      </c>
      <c r="K49" s="1">
        <v>7478.8713915394019</v>
      </c>
      <c r="L49" s="1">
        <v>7484.99999999999</v>
      </c>
      <c r="M49" s="1">
        <v>7418.3737113954203</v>
      </c>
      <c r="N49" s="1">
        <v>7424.6394298738505</v>
      </c>
      <c r="O49" s="1">
        <v>7455.6840891507954</v>
      </c>
      <c r="P49" s="1">
        <v>7484.9999999999918</v>
      </c>
      <c r="Q49" s="1">
        <v>7484.99999999999</v>
      </c>
      <c r="R49" s="1">
        <v>7484.99999999999</v>
      </c>
      <c r="S49" s="1">
        <v>7484.99999999999</v>
      </c>
      <c r="T49" s="1">
        <v>7484.99999999999</v>
      </c>
      <c r="U49" s="1">
        <v>7484.99999999999</v>
      </c>
      <c r="V49" s="1">
        <v>7484.99999999999</v>
      </c>
      <c r="W49" s="1">
        <v>7466.2605766173538</v>
      </c>
      <c r="X49" s="1">
        <v>7467.7928272344188</v>
      </c>
      <c r="Y49" s="1">
        <v>7472.9240385323328</v>
      </c>
      <c r="Z49" s="1">
        <v>7484.99999999999</v>
      </c>
      <c r="AA49" s="1">
        <v>7484.99999999999</v>
      </c>
      <c r="AB49" s="1">
        <v>7484.99999999999</v>
      </c>
      <c r="AC49" s="1">
        <v>7462.1956348322929</v>
      </c>
      <c r="AD49" s="1">
        <v>7484.99999999999</v>
      </c>
      <c r="AE49" s="1">
        <v>7484.99999999999</v>
      </c>
      <c r="AF49" s="1">
        <v>7484.99999999999</v>
      </c>
      <c r="AG49" s="1">
        <v>7476.4212546513381</v>
      </c>
      <c r="AH49" s="1">
        <v>7484.99999999999</v>
      </c>
    </row>
    <row r="50" spans="1:34" x14ac:dyDescent="0.3">
      <c r="A50" s="48">
        <f ca="1">Exceedance!U50</f>
        <v>47543</v>
      </c>
      <c r="B50" s="1">
        <v>7484.4999999999891</v>
      </c>
      <c r="C50" s="1">
        <v>7484.4999999999891</v>
      </c>
      <c r="D50" s="1">
        <v>7484.4999999999891</v>
      </c>
      <c r="E50" s="1">
        <v>7484.4999999999891</v>
      </c>
      <c r="F50" s="1">
        <v>7484.4999999999891</v>
      </c>
      <c r="G50" s="1">
        <v>7484.4999999999891</v>
      </c>
      <c r="H50" s="1">
        <v>7484.4999999999891</v>
      </c>
      <c r="I50" s="1">
        <v>7484.4999999999891</v>
      </c>
      <c r="J50" s="1">
        <v>7484.4999999999891</v>
      </c>
      <c r="K50" s="1">
        <v>7479.576504026787</v>
      </c>
      <c r="L50" s="1">
        <v>7484.4999999999891</v>
      </c>
      <c r="M50" s="1">
        <v>7421.9015062529525</v>
      </c>
      <c r="N50" s="1">
        <v>7432.1855817597507</v>
      </c>
      <c r="O50" s="1">
        <v>7456.5962337302099</v>
      </c>
      <c r="P50" s="1">
        <v>7484.4999999999891</v>
      </c>
      <c r="Q50" s="1">
        <v>7484.4999999999891</v>
      </c>
      <c r="R50" s="1">
        <v>7483.9043978243017</v>
      </c>
      <c r="S50" s="1">
        <v>7484.49999999999</v>
      </c>
      <c r="T50" s="1">
        <v>7484.4999999999891</v>
      </c>
      <c r="U50" s="1">
        <v>7484.4999999999891</v>
      </c>
      <c r="V50" s="1">
        <v>7484.4999999999891</v>
      </c>
      <c r="W50" s="1">
        <v>7466.4517494206793</v>
      </c>
      <c r="X50" s="1">
        <v>7468.1453337497551</v>
      </c>
      <c r="Y50" s="1">
        <v>7478.9221012595381</v>
      </c>
      <c r="Z50" s="1">
        <v>7484.4999999999891</v>
      </c>
      <c r="AA50" s="1">
        <v>7484.4999999999891</v>
      </c>
      <c r="AB50" s="1">
        <v>7484.4999999999891</v>
      </c>
      <c r="AC50" s="1">
        <v>7461.0079586059746</v>
      </c>
      <c r="AD50" s="1">
        <v>7484.4999999999891</v>
      </c>
      <c r="AE50" s="1">
        <v>7484.4999999999891</v>
      </c>
      <c r="AF50" s="1">
        <v>7484.4999999999891</v>
      </c>
      <c r="AG50" s="1">
        <v>7478.8720244440183</v>
      </c>
      <c r="AH50" s="1">
        <v>7484.4999999999891</v>
      </c>
    </row>
    <row r="51" spans="1:34" x14ac:dyDescent="0.3">
      <c r="A51" s="48">
        <f ca="1">Exceedance!U51</f>
        <v>47574</v>
      </c>
      <c r="B51" s="1">
        <v>7489.3439181305002</v>
      </c>
      <c r="C51" s="1">
        <v>7489.3439181305002</v>
      </c>
      <c r="D51" s="1">
        <v>7489.3439181305002</v>
      </c>
      <c r="E51" s="1">
        <v>7486.9200500599109</v>
      </c>
      <c r="F51" s="1">
        <v>7491.0000000001464</v>
      </c>
      <c r="G51" s="1">
        <v>7491.0000000001464</v>
      </c>
      <c r="H51" s="1">
        <v>7487.9006908949068</v>
      </c>
      <c r="I51" s="1">
        <v>7486.6798384246522</v>
      </c>
      <c r="J51" s="1">
        <v>7490.6821588962275</v>
      </c>
      <c r="K51" s="1">
        <v>7482.171990312956</v>
      </c>
      <c r="L51" s="1">
        <v>7484.836658207857</v>
      </c>
      <c r="M51" s="1">
        <v>7424.1180117073709</v>
      </c>
      <c r="N51" s="1">
        <v>7446.5841950086597</v>
      </c>
      <c r="O51" s="1">
        <v>7459.6405042759616</v>
      </c>
      <c r="P51" s="1">
        <v>7491.0000000001464</v>
      </c>
      <c r="Q51" s="1">
        <v>7491.0000000001464</v>
      </c>
      <c r="R51" s="1">
        <v>7485.760428550966</v>
      </c>
      <c r="S51" s="1">
        <v>7487.6115049830732</v>
      </c>
      <c r="T51" s="1">
        <v>7485.7967515597275</v>
      </c>
      <c r="U51" s="1">
        <v>7489.2071946461901</v>
      </c>
      <c r="V51" s="1">
        <v>7491.0000000001464</v>
      </c>
      <c r="W51" s="1">
        <v>7464.4447658717045</v>
      </c>
      <c r="X51" s="1">
        <v>7471.1201975596068</v>
      </c>
      <c r="Y51" s="1">
        <v>7484.119563130881</v>
      </c>
      <c r="Z51" s="1">
        <v>7487.5220912272398</v>
      </c>
      <c r="AA51" s="1">
        <v>7491.0000000001464</v>
      </c>
      <c r="AB51" s="1">
        <v>7484.8163197876684</v>
      </c>
      <c r="AC51" s="1">
        <v>7468.8444115176726</v>
      </c>
      <c r="AD51" s="1">
        <v>7485.0742416401436</v>
      </c>
      <c r="AE51" s="1">
        <v>7485.0365899643539</v>
      </c>
      <c r="AF51" s="1">
        <v>7489.060358998986</v>
      </c>
      <c r="AG51" s="1">
        <v>7483.6908951937348</v>
      </c>
      <c r="AH51" s="1">
        <v>7488.9000110815914</v>
      </c>
    </row>
    <row r="52" spans="1:34" x14ac:dyDescent="0.3">
      <c r="A52" s="48">
        <f ca="1">Exceedance!U52</f>
        <v>47604</v>
      </c>
      <c r="B52" s="1">
        <v>7495.0000000003292</v>
      </c>
      <c r="C52" s="1">
        <v>7495.0000000003292</v>
      </c>
      <c r="D52" s="1">
        <v>7495.0000000003292</v>
      </c>
      <c r="E52" s="1">
        <v>7493.9940772814998</v>
      </c>
      <c r="F52" s="1">
        <v>7495.0000000002265</v>
      </c>
      <c r="G52" s="1">
        <v>7495.0000000002265</v>
      </c>
      <c r="H52" s="1">
        <v>7495.0000000004211</v>
      </c>
      <c r="I52" s="1">
        <v>7490.0278754407364</v>
      </c>
      <c r="J52" s="1">
        <v>7495.0000000002447</v>
      </c>
      <c r="K52" s="1">
        <v>7495.000000000774</v>
      </c>
      <c r="L52" s="1">
        <v>7486.1104552929728</v>
      </c>
      <c r="M52" s="1">
        <v>7439.3135313031698</v>
      </c>
      <c r="N52" s="1">
        <v>7467.9393675416368</v>
      </c>
      <c r="O52" s="1">
        <v>7475.5246705467262</v>
      </c>
      <c r="P52" s="1">
        <v>7495.0000000002265</v>
      </c>
      <c r="Q52" s="1">
        <v>7495.0000000002265</v>
      </c>
      <c r="R52" s="1">
        <v>7493.2061978063175</v>
      </c>
      <c r="S52" s="1">
        <v>7495.0000000004384</v>
      </c>
      <c r="T52" s="1">
        <v>7487.8380040490747</v>
      </c>
      <c r="U52" s="1">
        <v>7478.4652102284626</v>
      </c>
      <c r="V52" s="1">
        <v>7495.0000000002265</v>
      </c>
      <c r="W52" s="1">
        <v>7468.3306024518588</v>
      </c>
      <c r="X52" s="1">
        <v>7478.173596029791</v>
      </c>
      <c r="Y52" s="1">
        <v>7484.4722453105906</v>
      </c>
      <c r="Z52" s="1">
        <v>7491.9173838660663</v>
      </c>
      <c r="AA52" s="1">
        <v>7483.5715867492172</v>
      </c>
      <c r="AB52" s="1">
        <v>7495.0000000006148</v>
      </c>
      <c r="AC52" s="1">
        <v>7465.3747937228254</v>
      </c>
      <c r="AD52" s="1">
        <v>7495.0000000005984</v>
      </c>
      <c r="AE52" s="1">
        <v>7485.9141978680846</v>
      </c>
      <c r="AF52" s="1">
        <v>7495.0000000003474</v>
      </c>
      <c r="AG52" s="1">
        <v>7495.0000000006821</v>
      </c>
      <c r="AH52" s="1">
        <v>7495.0000000003583</v>
      </c>
    </row>
    <row r="53" spans="1:34" x14ac:dyDescent="0.3">
      <c r="A53" s="48">
        <f ca="1">Exceedance!U53</f>
        <v>47635</v>
      </c>
      <c r="B53" s="1">
        <v>7516.4000000020469</v>
      </c>
      <c r="C53" s="1">
        <v>7516.4000000020469</v>
      </c>
      <c r="D53" s="1">
        <v>7516.4000000020469</v>
      </c>
      <c r="E53" s="1">
        <v>7516.4000000021406</v>
      </c>
      <c r="F53" s="1">
        <v>7496.6248421879836</v>
      </c>
      <c r="G53" s="1">
        <v>7516.4000000020469</v>
      </c>
      <c r="H53" s="1">
        <v>7513.1245199425621</v>
      </c>
      <c r="I53" s="1">
        <v>7516.4000000025126</v>
      </c>
      <c r="J53" s="1">
        <v>7505.2733034912826</v>
      </c>
      <c r="K53" s="1">
        <v>7510.8337807144308</v>
      </c>
      <c r="L53" s="1">
        <v>7483.8546422652253</v>
      </c>
      <c r="M53" s="1">
        <v>7462.7232273368991</v>
      </c>
      <c r="N53" s="1">
        <v>7478.5390986109542</v>
      </c>
      <c r="O53" s="1">
        <v>7504.9177128286065</v>
      </c>
      <c r="P53" s="1">
        <v>7508.0414169750211</v>
      </c>
      <c r="Q53" s="1">
        <v>7508.5684687593803</v>
      </c>
      <c r="R53" s="1">
        <v>7516.4000000022124</v>
      </c>
      <c r="S53" s="1">
        <v>7516.4000000020478</v>
      </c>
      <c r="T53" s="1">
        <v>7513.8003441459123</v>
      </c>
      <c r="U53" s="1">
        <v>7516.4000000036658</v>
      </c>
      <c r="V53" s="1">
        <v>7493.1235216495852</v>
      </c>
      <c r="W53" s="1">
        <v>7479.0426410154196</v>
      </c>
      <c r="X53" s="1">
        <v>7512.8200908763301</v>
      </c>
      <c r="Y53" s="1">
        <v>7516.4000000030728</v>
      </c>
      <c r="Z53" s="1">
        <v>7516.4000000023343</v>
      </c>
      <c r="AA53" s="1">
        <v>7505.9368914919387</v>
      </c>
      <c r="AB53" s="1">
        <v>7494.5519100996935</v>
      </c>
      <c r="AC53" s="1">
        <v>7504.6375252745602</v>
      </c>
      <c r="AD53" s="1">
        <v>7509.3631017107564</v>
      </c>
      <c r="AE53" s="1">
        <v>7511.4575374938058</v>
      </c>
      <c r="AF53" s="1">
        <v>7507.1023743827982</v>
      </c>
      <c r="AG53" s="1">
        <v>7516.4000000020478</v>
      </c>
      <c r="AH53" s="1">
        <v>7511.0936411096454</v>
      </c>
    </row>
    <row r="54" spans="1:34" x14ac:dyDescent="0.3">
      <c r="A54" s="48">
        <f ca="1">Exceedance!U54</f>
        <v>47665</v>
      </c>
      <c r="B54" s="1">
        <v>7515.3995486640433</v>
      </c>
      <c r="C54" s="1">
        <v>7515.3995486640433</v>
      </c>
      <c r="D54" s="1">
        <v>7515.3995486640433</v>
      </c>
      <c r="E54" s="1">
        <v>7516.3999999999924</v>
      </c>
      <c r="F54" s="1">
        <v>7496.1886734339432</v>
      </c>
      <c r="G54" s="1">
        <v>7516.3999999999924</v>
      </c>
      <c r="H54" s="1">
        <v>7516.1053075828759</v>
      </c>
      <c r="I54" s="1">
        <v>7516.3999999999905</v>
      </c>
      <c r="J54" s="1">
        <v>7496.06139452973</v>
      </c>
      <c r="K54" s="1">
        <v>7503.5643810834918</v>
      </c>
      <c r="L54" s="1">
        <v>7473.9276388565995</v>
      </c>
      <c r="M54" s="1">
        <v>7456.5712407248711</v>
      </c>
      <c r="N54" s="1">
        <v>7473.1298270386869</v>
      </c>
      <c r="O54" s="1">
        <v>7508.357648290098</v>
      </c>
      <c r="P54" s="1">
        <v>7502.6236974359135</v>
      </c>
      <c r="Q54" s="1">
        <v>7502.5732742100727</v>
      </c>
      <c r="R54" s="1">
        <v>7516.3999999999924</v>
      </c>
      <c r="S54" s="1">
        <v>7516.3999999999905</v>
      </c>
      <c r="T54" s="1">
        <v>7512.9721162256556</v>
      </c>
      <c r="U54" s="1">
        <v>7516.3999999999905</v>
      </c>
      <c r="V54" s="1">
        <v>7485.679088166361</v>
      </c>
      <c r="W54" s="1">
        <v>7475.3652946835873</v>
      </c>
      <c r="X54" s="1">
        <v>7514.9163045887899</v>
      </c>
      <c r="Y54" s="1">
        <v>7516.3999999999905</v>
      </c>
      <c r="Z54" s="1">
        <v>7516.3999999999905</v>
      </c>
      <c r="AA54" s="1">
        <v>7510.1257364050552</v>
      </c>
      <c r="AB54" s="1">
        <v>7486.5686612396194</v>
      </c>
      <c r="AC54" s="1">
        <v>7516.4000000013384</v>
      </c>
      <c r="AD54" s="1">
        <v>7505.5417267762095</v>
      </c>
      <c r="AE54" s="1">
        <v>7515.1708134632891</v>
      </c>
      <c r="AF54" s="1">
        <v>7505.0092259378525</v>
      </c>
      <c r="AG54" s="1">
        <v>7516.3999999999905</v>
      </c>
      <c r="AH54" s="1">
        <v>7504.7905348072136</v>
      </c>
    </row>
    <row r="55" spans="1:34" x14ac:dyDescent="0.3">
      <c r="A55" s="48">
        <f ca="1">Exceedance!U55</f>
        <v>47696</v>
      </c>
      <c r="B55" s="1">
        <v>7510.268351276105</v>
      </c>
      <c r="C55" s="1">
        <v>7510.268351276105</v>
      </c>
      <c r="D55" s="1">
        <v>7510.268351276105</v>
      </c>
      <c r="E55" s="1">
        <v>7519.0009111223917</v>
      </c>
      <c r="F55" s="1">
        <v>7489.877435652259</v>
      </c>
      <c r="G55" s="1">
        <v>7514.4784582228258</v>
      </c>
      <c r="H55" s="1">
        <v>7510.0986293223341</v>
      </c>
      <c r="I55" s="1">
        <v>7515.3314068206391</v>
      </c>
      <c r="J55" s="1">
        <v>7489.4746990300173</v>
      </c>
      <c r="K55" s="1">
        <v>7498.5714369729276</v>
      </c>
      <c r="L55" s="1">
        <v>7464.2840651498782</v>
      </c>
      <c r="M55" s="1">
        <v>7446.7007119513601</v>
      </c>
      <c r="N55" s="1">
        <v>7464.8669845378799</v>
      </c>
      <c r="O55" s="1">
        <v>7504.8689249735589</v>
      </c>
      <c r="P55" s="1">
        <v>7498.4042681758119</v>
      </c>
      <c r="Q55" s="1">
        <v>7497.2602249124338</v>
      </c>
      <c r="R55" s="1">
        <v>7513.7595425577001</v>
      </c>
      <c r="S55" s="1">
        <v>7510.9253366175317</v>
      </c>
      <c r="T55" s="1">
        <v>7507.0108527282664</v>
      </c>
      <c r="U55" s="1">
        <v>7512.7156148197655</v>
      </c>
      <c r="V55" s="1">
        <v>7478.7871721599831</v>
      </c>
      <c r="W55" s="1">
        <v>7469.7715023087858</v>
      </c>
      <c r="X55" s="1">
        <v>7509.9015007477255</v>
      </c>
      <c r="Y55" s="1">
        <v>7510.6782771814605</v>
      </c>
      <c r="Z55" s="1">
        <v>7510.7670712775607</v>
      </c>
      <c r="AA55" s="1">
        <v>7505.797191170137</v>
      </c>
      <c r="AB55" s="1">
        <v>7479.7352953559994</v>
      </c>
      <c r="AC55" s="1">
        <v>7514.2740200307599</v>
      </c>
      <c r="AD55" s="1">
        <v>7499.8179131957022</v>
      </c>
      <c r="AE55" s="1">
        <v>7509.6783072361713</v>
      </c>
      <c r="AF55" s="1">
        <v>7501.313777077652</v>
      </c>
      <c r="AG55" s="1">
        <v>7512.4951687786051</v>
      </c>
      <c r="AH55" s="1">
        <v>7499.549069863675</v>
      </c>
    </row>
    <row r="56" spans="1:34" x14ac:dyDescent="0.3">
      <c r="A56" s="48">
        <f ca="1">Exceedance!U56</f>
        <v>47727</v>
      </c>
      <c r="B56" s="1">
        <v>7503.2617893307615</v>
      </c>
      <c r="C56" s="1">
        <v>7503.2617893307615</v>
      </c>
      <c r="D56" s="1">
        <v>7503.2617893307615</v>
      </c>
      <c r="E56" s="1">
        <v>7515.5745817769985</v>
      </c>
      <c r="F56" s="1">
        <v>7487.5353650498791</v>
      </c>
      <c r="G56" s="1">
        <v>7510.4012234948823</v>
      </c>
      <c r="H56" s="1">
        <v>7502.5155439551036</v>
      </c>
      <c r="I56" s="1">
        <v>7509.9451439373706</v>
      </c>
      <c r="J56" s="1">
        <v>7485.3152886976322</v>
      </c>
      <c r="K56" s="1">
        <v>7494.2810746160358</v>
      </c>
      <c r="L56" s="1">
        <v>7456.4709919383531</v>
      </c>
      <c r="M56" s="1">
        <v>7444.9883725687814</v>
      </c>
      <c r="N56" s="1">
        <v>7459.8967118412247</v>
      </c>
      <c r="O56" s="1">
        <v>7497.9999999997317</v>
      </c>
      <c r="P56" s="1">
        <v>7495.900682802886</v>
      </c>
      <c r="Q56" s="1">
        <v>7495.4245131193848</v>
      </c>
      <c r="R56" s="1">
        <v>7507.7419265872159</v>
      </c>
      <c r="S56" s="1">
        <v>7503.7562985534641</v>
      </c>
      <c r="T56" s="1">
        <v>7498.7701745077056</v>
      </c>
      <c r="U56" s="1">
        <v>7506.0821349618336</v>
      </c>
      <c r="V56" s="1">
        <v>7472.2926077651755</v>
      </c>
      <c r="W56" s="1">
        <v>7467.7748183333424</v>
      </c>
      <c r="X56" s="1">
        <v>7504.9108096308391</v>
      </c>
      <c r="Y56" s="1">
        <v>7503.6507432761928</v>
      </c>
      <c r="Z56" s="1">
        <v>7503.4523805072586</v>
      </c>
      <c r="AA56" s="1">
        <v>7498.7660372606078</v>
      </c>
      <c r="AB56" s="1">
        <v>7473.007946617483</v>
      </c>
      <c r="AC56" s="1">
        <v>7508.042433486361</v>
      </c>
      <c r="AD56" s="1">
        <v>7497.1623708957623</v>
      </c>
      <c r="AE56" s="1">
        <v>7502.1291970232905</v>
      </c>
      <c r="AF56" s="1">
        <v>7497.9999999998645</v>
      </c>
      <c r="AG56" s="1">
        <v>7506.8694068287159</v>
      </c>
      <c r="AH56" s="1">
        <v>7496.7175818221922</v>
      </c>
    </row>
    <row r="57" spans="1:34" x14ac:dyDescent="0.3">
      <c r="A57" s="48">
        <f ca="1">Exceedance!U57</f>
        <v>47757</v>
      </c>
      <c r="B57" s="1">
        <v>7496.4999999999472</v>
      </c>
      <c r="C57" s="1">
        <v>7496.4999999999472</v>
      </c>
      <c r="D57" s="1">
        <v>7496.4999999999472</v>
      </c>
      <c r="E57" s="1">
        <v>7509.9299272778908</v>
      </c>
      <c r="F57" s="1">
        <v>7486.6188252932743</v>
      </c>
      <c r="G57" s="1">
        <v>7505.4726722570167</v>
      </c>
      <c r="H57" s="1">
        <v>7496.4999999999518</v>
      </c>
      <c r="I57" s="1">
        <v>7501.3765142884367</v>
      </c>
      <c r="J57" s="1">
        <v>7481.1295831326643</v>
      </c>
      <c r="K57" s="1">
        <v>7489.9912257425958</v>
      </c>
      <c r="L57" s="1">
        <v>7451.0460143596119</v>
      </c>
      <c r="M57" s="1">
        <v>7438.8655802239873</v>
      </c>
      <c r="N57" s="1">
        <v>7455.1189012321965</v>
      </c>
      <c r="O57" s="1">
        <v>7496.4999999999818</v>
      </c>
      <c r="P57" s="1">
        <v>7496.4999999999964</v>
      </c>
      <c r="Q57" s="1">
        <v>7493.9686312618269</v>
      </c>
      <c r="R57" s="1">
        <v>7499.4838364604057</v>
      </c>
      <c r="S57" s="1">
        <v>7496.4999999999445</v>
      </c>
      <c r="T57" s="1">
        <v>7494.8641153519602</v>
      </c>
      <c r="U57" s="1">
        <v>7497.7579938627532</v>
      </c>
      <c r="V57" s="1">
        <v>7465.956172991886</v>
      </c>
      <c r="W57" s="1">
        <v>7466.1640054399995</v>
      </c>
      <c r="X57" s="1">
        <v>7499.8002609561154</v>
      </c>
      <c r="Y57" s="1">
        <v>7496.4999999999427</v>
      </c>
      <c r="Z57" s="1">
        <v>7496.4999999999445</v>
      </c>
      <c r="AA57" s="1">
        <v>7496.071866064618</v>
      </c>
      <c r="AB57" s="1">
        <v>7467.0369773171633</v>
      </c>
      <c r="AC57" s="1">
        <v>7499.2550509881667</v>
      </c>
      <c r="AD57" s="1">
        <v>7493.9690145730474</v>
      </c>
      <c r="AE57" s="1">
        <v>7496.4999999999545</v>
      </c>
      <c r="AF57" s="1">
        <v>7493.6554799572314</v>
      </c>
      <c r="AG57" s="1">
        <v>7499.0339683427046</v>
      </c>
      <c r="AH57" s="1">
        <v>7494.6401172704527</v>
      </c>
    </row>
    <row r="58" spans="1:34" x14ac:dyDescent="0.3">
      <c r="A58" s="48">
        <f ca="1">Exceedance!U58</f>
        <v>47788</v>
      </c>
      <c r="B58" s="1">
        <v>7494.9999999999909</v>
      </c>
      <c r="C58" s="1">
        <v>7494.9999999999909</v>
      </c>
      <c r="D58" s="1">
        <v>7494.9999999999909</v>
      </c>
      <c r="E58" s="1">
        <v>7502.6985458184145</v>
      </c>
      <c r="F58" s="1">
        <v>7490.5890100408815</v>
      </c>
      <c r="G58" s="1">
        <v>7498.4870823996362</v>
      </c>
      <c r="H58" s="1">
        <v>7494.9999999999909</v>
      </c>
      <c r="I58" s="1">
        <v>7494.9999999999882</v>
      </c>
      <c r="J58" s="1">
        <v>7482.806641989785</v>
      </c>
      <c r="K58" s="1">
        <v>7491.6995998979319</v>
      </c>
      <c r="L58" s="1">
        <v>7451.9175496399612</v>
      </c>
      <c r="M58" s="1">
        <v>7440.7408754582639</v>
      </c>
      <c r="N58" s="1">
        <v>7458.0000009103351</v>
      </c>
      <c r="O58" s="1">
        <v>7494.9999999999927</v>
      </c>
      <c r="P58" s="1">
        <v>7494.9999999999909</v>
      </c>
      <c r="Q58" s="1">
        <v>7494.9999999999927</v>
      </c>
      <c r="R58" s="1">
        <v>7494.9999999999891</v>
      </c>
      <c r="S58" s="1">
        <v>7494.9999999999909</v>
      </c>
      <c r="T58" s="1">
        <v>7494.9999999989441</v>
      </c>
      <c r="U58" s="1">
        <v>7494.9999999999891</v>
      </c>
      <c r="V58" s="1">
        <v>7466.3888741943711</v>
      </c>
      <c r="W58" s="1">
        <v>7468.8643135307902</v>
      </c>
      <c r="X58" s="1">
        <v>7494.9999999999882</v>
      </c>
      <c r="Y58" s="1">
        <v>7494.9999999999927</v>
      </c>
      <c r="Z58" s="1">
        <v>7494.9999999999927</v>
      </c>
      <c r="AA58" s="1">
        <v>7494.9999999999927</v>
      </c>
      <c r="AB58" s="1">
        <v>7468.0926967811884</v>
      </c>
      <c r="AC58" s="1">
        <v>7494.9999999999891</v>
      </c>
      <c r="AD58" s="1">
        <v>7494.9999999999936</v>
      </c>
      <c r="AE58" s="1">
        <v>7494.9999999999909</v>
      </c>
      <c r="AF58" s="1">
        <v>7494.9622151507519</v>
      </c>
      <c r="AG58" s="1">
        <v>7494.9999999999891</v>
      </c>
      <c r="AH58" s="1">
        <v>7494.9999999972142</v>
      </c>
    </row>
    <row r="59" spans="1:34" x14ac:dyDescent="0.3">
      <c r="A59" s="48">
        <f ca="1">Exceedance!U59</f>
        <v>47818</v>
      </c>
      <c r="B59" s="1">
        <v>7489.9999999999909</v>
      </c>
      <c r="C59" s="1">
        <v>7489.9999999999909</v>
      </c>
      <c r="D59" s="1">
        <v>7489.9999999999909</v>
      </c>
      <c r="E59" s="1">
        <v>7493.8809083489805</v>
      </c>
      <c r="F59" s="1">
        <v>7490.0000000038808</v>
      </c>
      <c r="G59" s="1">
        <v>7489.9999999999882</v>
      </c>
      <c r="H59" s="1">
        <v>7489.9999999999909</v>
      </c>
      <c r="I59" s="1">
        <v>7489.99999999999</v>
      </c>
      <c r="J59" s="1">
        <v>7482.0983281533463</v>
      </c>
      <c r="K59" s="1">
        <v>7489.9999999999909</v>
      </c>
      <c r="L59" s="1">
        <v>7452.0611354803823</v>
      </c>
      <c r="M59" s="1">
        <v>7442.0305144714157</v>
      </c>
      <c r="N59" s="1">
        <v>7459.4278506298369</v>
      </c>
      <c r="O59" s="1">
        <v>7489.99999999999</v>
      </c>
      <c r="P59" s="1">
        <v>7489.9999999999909</v>
      </c>
      <c r="Q59" s="1">
        <v>7489.9999999999909</v>
      </c>
      <c r="R59" s="1">
        <v>7489.99999999999</v>
      </c>
      <c r="S59" s="1">
        <v>7489.99999999999</v>
      </c>
      <c r="T59" s="1">
        <v>7489.99999999999</v>
      </c>
      <c r="U59" s="1">
        <v>7489.9999999999909</v>
      </c>
      <c r="V59" s="1">
        <v>7466.4987342279001</v>
      </c>
      <c r="W59" s="1">
        <v>7470.0335683699323</v>
      </c>
      <c r="X59" s="1">
        <v>7489.9999999999909</v>
      </c>
      <c r="Y59" s="1">
        <v>7489.99999999999</v>
      </c>
      <c r="Z59" s="1">
        <v>7489.99999999999</v>
      </c>
      <c r="AA59" s="1">
        <v>7489.99999999999</v>
      </c>
      <c r="AB59" s="1">
        <v>7468.3551749871194</v>
      </c>
      <c r="AC59" s="1">
        <v>7489.9999999999909</v>
      </c>
      <c r="AD59" s="1">
        <v>7489.99999999999</v>
      </c>
      <c r="AE59" s="1">
        <v>7489.9999999999909</v>
      </c>
      <c r="AF59" s="1">
        <v>7489.99999999999</v>
      </c>
      <c r="AG59" s="1">
        <v>7489.99999999999</v>
      </c>
      <c r="AH59" s="1">
        <v>7489.99999999999</v>
      </c>
    </row>
    <row r="60" spans="1:34" x14ac:dyDescent="0.3">
      <c r="A60" s="48">
        <f ca="1">Exceedance!U60</f>
        <v>47849</v>
      </c>
      <c r="B60" s="1">
        <v>7486.9999999999909</v>
      </c>
      <c r="C60" s="1">
        <v>7486.9999999999909</v>
      </c>
      <c r="D60" s="1">
        <v>7486.9999999999909</v>
      </c>
      <c r="E60" s="1">
        <v>7486.9999999999891</v>
      </c>
      <c r="F60" s="1">
        <v>7486.9999999999909</v>
      </c>
      <c r="G60" s="1">
        <v>7486.9999999999927</v>
      </c>
      <c r="H60" s="1">
        <v>7486.9999999999909</v>
      </c>
      <c r="I60" s="1">
        <v>7486.9999999999909</v>
      </c>
      <c r="J60" s="1">
        <v>7480.6082692977452</v>
      </c>
      <c r="K60" s="1">
        <v>7486.9999999999909</v>
      </c>
      <c r="L60" s="1">
        <v>7452.1048312838493</v>
      </c>
      <c r="M60" s="1">
        <v>7442.879332511774</v>
      </c>
      <c r="N60" s="1">
        <v>7460.2761954849411</v>
      </c>
      <c r="O60" s="1">
        <v>7486.9999999999909</v>
      </c>
      <c r="P60" s="1">
        <v>7486.9999999999909</v>
      </c>
      <c r="Q60" s="1">
        <v>7486.9999999999909</v>
      </c>
      <c r="R60" s="1">
        <v>7486.9999999999927</v>
      </c>
      <c r="S60" s="1">
        <v>7486.9999999999927</v>
      </c>
      <c r="T60" s="1">
        <v>7486.9999999999909</v>
      </c>
      <c r="U60" s="1">
        <v>7486.9999999999909</v>
      </c>
      <c r="V60" s="1">
        <v>7466.4752492939051</v>
      </c>
      <c r="W60" s="1">
        <v>7468.5293107854977</v>
      </c>
      <c r="X60" s="1">
        <v>7486.9999999999909</v>
      </c>
      <c r="Y60" s="1">
        <v>7486.9999999999909</v>
      </c>
      <c r="Z60" s="1">
        <v>7486.9999999999909</v>
      </c>
      <c r="AA60" s="1">
        <v>7486.9999999999909</v>
      </c>
      <c r="AB60" s="1">
        <v>7465.6861728674494</v>
      </c>
      <c r="AC60" s="1">
        <v>7486.9999999999909</v>
      </c>
      <c r="AD60" s="1">
        <v>7486.9999999999909</v>
      </c>
      <c r="AE60" s="1">
        <v>7486.9999999999909</v>
      </c>
      <c r="AF60" s="1">
        <v>7486.9999999999909</v>
      </c>
      <c r="AG60" s="1">
        <v>7486.9999999999927</v>
      </c>
      <c r="AH60" s="1">
        <v>7486.9999999999909</v>
      </c>
    </row>
    <row r="61" spans="1:34" x14ac:dyDescent="0.3">
      <c r="A61" s="48">
        <f ca="1">Exceedance!U61</f>
        <v>47880</v>
      </c>
      <c r="B61" s="1">
        <v>7484.99999999999</v>
      </c>
      <c r="C61" s="1">
        <v>7484.99999999999</v>
      </c>
      <c r="D61" s="1">
        <v>7484.99999999999</v>
      </c>
      <c r="E61" s="1">
        <v>7484.99999999999</v>
      </c>
      <c r="F61" s="1">
        <v>7484.99999999999</v>
      </c>
      <c r="G61" s="1">
        <v>7484.99999999999</v>
      </c>
      <c r="H61" s="1">
        <v>7484.99999999999</v>
      </c>
      <c r="I61" s="1">
        <v>7484.99999999999</v>
      </c>
      <c r="J61" s="1">
        <v>7479.2296329591127</v>
      </c>
      <c r="K61" s="1">
        <v>7484.99999999999</v>
      </c>
      <c r="L61" s="1">
        <v>7452.8684941579522</v>
      </c>
      <c r="M61" s="1">
        <v>7443.4759487208903</v>
      </c>
      <c r="N61" s="1">
        <v>7459.8678648964724</v>
      </c>
      <c r="O61" s="1">
        <v>7484.99999999999</v>
      </c>
      <c r="P61" s="1">
        <v>7484.99999999999</v>
      </c>
      <c r="Q61" s="1">
        <v>7484.99999999999</v>
      </c>
      <c r="R61" s="1">
        <v>7484.99999999999</v>
      </c>
      <c r="S61" s="1">
        <v>7484.99999999999</v>
      </c>
      <c r="T61" s="1">
        <v>7484.99999999999</v>
      </c>
      <c r="U61" s="1">
        <v>7484.99999999999</v>
      </c>
      <c r="V61" s="1">
        <v>7466.3915956256897</v>
      </c>
      <c r="W61" s="1">
        <v>7467.9481770760167</v>
      </c>
      <c r="X61" s="1">
        <v>7484.99999999999</v>
      </c>
      <c r="Y61" s="1">
        <v>7484.99999999999</v>
      </c>
      <c r="Z61" s="1">
        <v>7484.99999999999</v>
      </c>
      <c r="AA61" s="1">
        <v>7484.99999999999</v>
      </c>
      <c r="AB61" s="1">
        <v>7462.8167053612697</v>
      </c>
      <c r="AC61" s="1">
        <v>7484.99999999999</v>
      </c>
      <c r="AD61" s="1">
        <v>7484.99999999999</v>
      </c>
      <c r="AE61" s="1">
        <v>7484.99999999999</v>
      </c>
      <c r="AF61" s="1">
        <v>7484.99999999999</v>
      </c>
      <c r="AG61" s="1">
        <v>7484.99999999999</v>
      </c>
      <c r="AH61" s="1">
        <v>7484.99999999999</v>
      </c>
    </row>
    <row r="62" spans="1:34" x14ac:dyDescent="0.3">
      <c r="A62" s="48">
        <f ca="1">Exceedance!U62</f>
        <v>47908</v>
      </c>
      <c r="B62" s="1">
        <v>7484.4999999999891</v>
      </c>
      <c r="C62" s="1">
        <v>7484.4999999999891</v>
      </c>
      <c r="D62" s="1">
        <v>7484.4999999999891</v>
      </c>
      <c r="E62" s="1">
        <v>7484.4999999999891</v>
      </c>
      <c r="F62" s="1">
        <v>7484.4999999999891</v>
      </c>
      <c r="G62" s="1">
        <v>7484.4999999999891</v>
      </c>
      <c r="H62" s="1">
        <v>7484.4999999999891</v>
      </c>
      <c r="I62" s="1">
        <v>7484.4999999999891</v>
      </c>
      <c r="J62" s="1">
        <v>7479.9716807565355</v>
      </c>
      <c r="K62" s="1">
        <v>7484.4999999999891</v>
      </c>
      <c r="L62" s="1">
        <v>7455.1919524224686</v>
      </c>
      <c r="M62" s="1">
        <v>7449.6786336607456</v>
      </c>
      <c r="N62" s="1">
        <v>7460.7402444792988</v>
      </c>
      <c r="O62" s="1">
        <v>7484.4999999999891</v>
      </c>
      <c r="P62" s="1">
        <v>7484.4999999999891</v>
      </c>
      <c r="Q62" s="1">
        <v>7483.9162410243734</v>
      </c>
      <c r="R62" s="1">
        <v>7484.4999999999891</v>
      </c>
      <c r="S62" s="1">
        <v>7484.4999999999891</v>
      </c>
      <c r="T62" s="1">
        <v>7484.4999999999891</v>
      </c>
      <c r="U62" s="1">
        <v>7484.4999999999891</v>
      </c>
      <c r="V62" s="1">
        <v>7466.5940743302917</v>
      </c>
      <c r="W62" s="1">
        <v>7468.310461942011</v>
      </c>
      <c r="X62" s="1">
        <v>7484.4999999999891</v>
      </c>
      <c r="Y62" s="1">
        <v>7484.4999999999891</v>
      </c>
      <c r="Z62" s="1">
        <v>7484.4999999999891</v>
      </c>
      <c r="AA62" s="1">
        <v>7484.4999999999891</v>
      </c>
      <c r="AB62" s="1">
        <v>7461.4542505985264</v>
      </c>
      <c r="AC62" s="1">
        <v>7484.4999999999891</v>
      </c>
      <c r="AD62" s="1">
        <v>7484.4999999999891</v>
      </c>
      <c r="AE62" s="1">
        <v>7484.4999999999891</v>
      </c>
      <c r="AF62" s="1">
        <v>7484.4999999999891</v>
      </c>
      <c r="AG62" s="1">
        <v>7484.4999999999891</v>
      </c>
      <c r="AH62" s="1">
        <v>7484.4999999999891</v>
      </c>
    </row>
    <row r="63" spans="1:34" x14ac:dyDescent="0.3">
      <c r="A63" s="48">
        <f ca="1">Exceedance!U63</f>
        <v>47939</v>
      </c>
      <c r="B63" s="1">
        <v>7489.3439181305002</v>
      </c>
      <c r="C63" s="1">
        <v>7489.3439181305002</v>
      </c>
      <c r="D63" s="1">
        <v>7489.3439181305002</v>
      </c>
      <c r="E63" s="1">
        <v>7491.0000000001473</v>
      </c>
      <c r="F63" s="1">
        <v>7491.0000000001464</v>
      </c>
      <c r="G63" s="1">
        <v>7487.9043205214339</v>
      </c>
      <c r="H63" s="1">
        <v>7486.185145355721</v>
      </c>
      <c r="I63" s="1">
        <v>7490.7063570055097</v>
      </c>
      <c r="J63" s="1">
        <v>7482.6066802784271</v>
      </c>
      <c r="K63" s="1">
        <v>7484.8570296986472</v>
      </c>
      <c r="L63" s="1">
        <v>7456.4457621495358</v>
      </c>
      <c r="M63" s="1">
        <v>7461.7173796472716</v>
      </c>
      <c r="N63" s="1">
        <v>7463.6538198895232</v>
      </c>
      <c r="O63" s="1">
        <v>7491.0000000001473</v>
      </c>
      <c r="P63" s="1">
        <v>7491.0000000001473</v>
      </c>
      <c r="Q63" s="1">
        <v>7485.7839647123683</v>
      </c>
      <c r="R63" s="1">
        <v>7487.6209866202717</v>
      </c>
      <c r="S63" s="1">
        <v>7485.8033253910326</v>
      </c>
      <c r="T63" s="1">
        <v>7488.9450840155614</v>
      </c>
      <c r="U63" s="1">
        <v>7491.0000000001464</v>
      </c>
      <c r="V63" s="1">
        <v>7464.6038734803014</v>
      </c>
      <c r="W63" s="1">
        <v>7471.2849959369732</v>
      </c>
      <c r="X63" s="1">
        <v>7489.6507263120739</v>
      </c>
      <c r="Y63" s="1">
        <v>7487.5157225430785</v>
      </c>
      <c r="Z63" s="1">
        <v>7491.0000000001473</v>
      </c>
      <c r="AA63" s="1">
        <v>7484.8286220515874</v>
      </c>
      <c r="AB63" s="1">
        <v>7468.0294427994149</v>
      </c>
      <c r="AC63" s="1">
        <v>7485.0852068650229</v>
      </c>
      <c r="AD63" s="1">
        <v>7485.0590488586849</v>
      </c>
      <c r="AE63" s="1">
        <v>7489.0564981900561</v>
      </c>
      <c r="AF63" s="1">
        <v>7488.7801234797989</v>
      </c>
      <c r="AG63" s="1">
        <v>7488.9051622740444</v>
      </c>
      <c r="AH63" s="1">
        <v>7486.9274879221448</v>
      </c>
    </row>
    <row r="64" spans="1:34" x14ac:dyDescent="0.3">
      <c r="A64" s="48">
        <f ca="1">Exceedance!U64</f>
        <v>47969</v>
      </c>
      <c r="B64" s="1">
        <v>7495.0000000003283</v>
      </c>
      <c r="C64" s="1">
        <v>7495.0000000003283</v>
      </c>
      <c r="D64" s="1">
        <v>7495.0000000003283</v>
      </c>
      <c r="E64" s="1">
        <v>7495.0000000002265</v>
      </c>
      <c r="F64" s="1">
        <v>7495.0000000002265</v>
      </c>
      <c r="G64" s="1">
        <v>7495.000000000422</v>
      </c>
      <c r="H64" s="1">
        <v>7489.6022171101522</v>
      </c>
      <c r="I64" s="1">
        <v>7495.0000000002428</v>
      </c>
      <c r="J64" s="1">
        <v>7495.0000000007476</v>
      </c>
      <c r="K64" s="1">
        <v>7486.1304714362459</v>
      </c>
      <c r="L64" s="1">
        <v>7467.3994775566371</v>
      </c>
      <c r="M64" s="1">
        <v>7480.3246630854392</v>
      </c>
      <c r="N64" s="1">
        <v>7478.9959698720113</v>
      </c>
      <c r="O64" s="1">
        <v>7495.0000000002256</v>
      </c>
      <c r="P64" s="1">
        <v>7495.0000000002256</v>
      </c>
      <c r="Q64" s="1">
        <v>7493.2311317845451</v>
      </c>
      <c r="R64" s="1">
        <v>7495.0000000004384</v>
      </c>
      <c r="S64" s="1">
        <v>7487.8433820051632</v>
      </c>
      <c r="T64" s="1">
        <v>7478.1839808949053</v>
      </c>
      <c r="U64" s="1">
        <v>7495.0000000002265</v>
      </c>
      <c r="V64" s="1">
        <v>7468.4833296670595</v>
      </c>
      <c r="W64" s="1">
        <v>7478.3283887809475</v>
      </c>
      <c r="X64" s="1">
        <v>7489.9635786304434</v>
      </c>
      <c r="Y64" s="1">
        <v>7491.9124456107402</v>
      </c>
      <c r="Z64" s="1">
        <v>7483.571586749219</v>
      </c>
      <c r="AA64" s="1">
        <v>7495.000000000613</v>
      </c>
      <c r="AB64" s="1">
        <v>7464.5324196322799</v>
      </c>
      <c r="AC64" s="1">
        <v>7495.0000000005966</v>
      </c>
      <c r="AD64" s="1">
        <v>7485.9326460273742</v>
      </c>
      <c r="AE64" s="1">
        <v>7495.0000000003456</v>
      </c>
      <c r="AF64" s="1">
        <v>7495.0000000003656</v>
      </c>
      <c r="AG64" s="1">
        <v>7495.0000000003565</v>
      </c>
      <c r="AH64" s="1">
        <v>7495.0000000004829</v>
      </c>
    </row>
    <row r="65" spans="1:34" x14ac:dyDescent="0.3">
      <c r="A65" s="48">
        <f ca="1">Exceedance!U65</f>
        <v>48000</v>
      </c>
      <c r="B65" s="1">
        <v>7516.4000000020478</v>
      </c>
      <c r="C65" s="1">
        <v>7516.4000000020478</v>
      </c>
      <c r="D65" s="1">
        <v>7516.4000000020478</v>
      </c>
      <c r="E65" s="1">
        <v>7496.6248421879836</v>
      </c>
      <c r="F65" s="1">
        <v>7516.4000000020469</v>
      </c>
      <c r="G65" s="1">
        <v>7513.1245199425621</v>
      </c>
      <c r="H65" s="1">
        <v>7516.400000002558</v>
      </c>
      <c r="I65" s="1">
        <v>7505.2733034912799</v>
      </c>
      <c r="J65" s="1">
        <v>7510.8337807143771</v>
      </c>
      <c r="K65" s="1">
        <v>7483.8749332960861</v>
      </c>
      <c r="L65" s="1">
        <v>7485.6037545431509</v>
      </c>
      <c r="M65" s="1">
        <v>7490.033534921412</v>
      </c>
      <c r="N65" s="1">
        <v>7507.8177693212483</v>
      </c>
      <c r="O65" s="1">
        <v>7508.0414169750211</v>
      </c>
      <c r="P65" s="1">
        <v>7508.5684687593784</v>
      </c>
      <c r="Q65" s="1">
        <v>7516.4000000022097</v>
      </c>
      <c r="R65" s="1">
        <v>7516.4000000020478</v>
      </c>
      <c r="S65" s="1">
        <v>7513.8049700798165</v>
      </c>
      <c r="T65" s="1">
        <v>7516.4000000036949</v>
      </c>
      <c r="U65" s="1">
        <v>7493.1235216495861</v>
      </c>
      <c r="V65" s="1">
        <v>7479.1821252656691</v>
      </c>
      <c r="W65" s="1">
        <v>7513.0025250840354</v>
      </c>
      <c r="X65" s="1">
        <v>7516.4000000025198</v>
      </c>
      <c r="Y65" s="1">
        <v>7516.4000000023343</v>
      </c>
      <c r="Z65" s="1">
        <v>7505.9368914919387</v>
      </c>
      <c r="AA65" s="1">
        <v>7494.5519100996917</v>
      </c>
      <c r="AB65" s="1">
        <v>7504.0585626556458</v>
      </c>
      <c r="AC65" s="1">
        <v>7509.3631017107564</v>
      </c>
      <c r="AD65" s="1">
        <v>7511.4734246276621</v>
      </c>
      <c r="AE65" s="1">
        <v>7507.1023743827982</v>
      </c>
      <c r="AF65" s="1">
        <v>7516.4000000020469</v>
      </c>
      <c r="AG65" s="1">
        <v>7511.0936411096436</v>
      </c>
      <c r="AH65" s="1">
        <v>7511.0936411099046</v>
      </c>
    </row>
    <row r="66" spans="1:34" x14ac:dyDescent="0.3">
      <c r="A66" s="48">
        <f ca="1">Exceedance!U66</f>
        <v>48030</v>
      </c>
      <c r="B66" s="1">
        <v>7515.3995486640451</v>
      </c>
      <c r="C66" s="1">
        <v>7515.3995486640451</v>
      </c>
      <c r="D66" s="1">
        <v>7515.3995486640451</v>
      </c>
      <c r="E66" s="1">
        <v>7496.1886734339432</v>
      </c>
      <c r="F66" s="1">
        <v>7516.3999999999924</v>
      </c>
      <c r="G66" s="1">
        <v>7516.1053075828759</v>
      </c>
      <c r="H66" s="1">
        <v>7516.3999999999905</v>
      </c>
      <c r="I66" s="1">
        <v>7496.0613945297255</v>
      </c>
      <c r="J66" s="1">
        <v>7503.5643810834354</v>
      </c>
      <c r="K66" s="1">
        <v>7473.9493880136724</v>
      </c>
      <c r="L66" s="1">
        <v>7480.5634800450835</v>
      </c>
      <c r="M66" s="1">
        <v>7485.0247350655845</v>
      </c>
      <c r="N66" s="1">
        <v>7511.2014268610292</v>
      </c>
      <c r="O66" s="1">
        <v>7502.6236974359135</v>
      </c>
      <c r="P66" s="1">
        <v>7502.5732742100708</v>
      </c>
      <c r="Q66" s="1">
        <v>7516.3999999999924</v>
      </c>
      <c r="R66" s="1">
        <v>7516.3999999999905</v>
      </c>
      <c r="S66" s="1">
        <v>7512.9767612027263</v>
      </c>
      <c r="T66" s="1">
        <v>7516.3999999999905</v>
      </c>
      <c r="U66" s="1">
        <v>7485.679088166361</v>
      </c>
      <c r="V66" s="1">
        <v>7475.5083882282461</v>
      </c>
      <c r="W66" s="1">
        <v>7515.0964067841269</v>
      </c>
      <c r="X66" s="1">
        <v>7516.3999999999905</v>
      </c>
      <c r="Y66" s="1">
        <v>7516.3999999999905</v>
      </c>
      <c r="Z66" s="1">
        <v>7510.1257364050552</v>
      </c>
      <c r="AA66" s="1">
        <v>7486.5686612396175</v>
      </c>
      <c r="AB66" s="1">
        <v>7516.4000000014003</v>
      </c>
      <c r="AC66" s="1">
        <v>7505.5417267762095</v>
      </c>
      <c r="AD66" s="1">
        <v>7515.1863543208965</v>
      </c>
      <c r="AE66" s="1">
        <v>7505.0092259378525</v>
      </c>
      <c r="AF66" s="1">
        <v>7516.3999999999905</v>
      </c>
      <c r="AG66" s="1">
        <v>7504.7905348072136</v>
      </c>
      <c r="AH66" s="1">
        <v>7504.7905348074819</v>
      </c>
    </row>
    <row r="67" spans="1:34" x14ac:dyDescent="0.3">
      <c r="A67" s="48">
        <f ca="1">Exceedance!U67</f>
        <v>48061</v>
      </c>
      <c r="B67" s="1">
        <v>7510.2683512761059</v>
      </c>
      <c r="C67" s="1">
        <v>7510.2683512761059</v>
      </c>
      <c r="D67" s="1">
        <v>7510.2683512761059</v>
      </c>
      <c r="E67" s="1">
        <v>7489.877435652259</v>
      </c>
      <c r="F67" s="1">
        <v>7514.4784582228258</v>
      </c>
      <c r="G67" s="1">
        <v>7510.0986293223341</v>
      </c>
      <c r="H67" s="1">
        <v>7515.3314068206391</v>
      </c>
      <c r="I67" s="1">
        <v>7489.4746990300127</v>
      </c>
      <c r="J67" s="1">
        <v>7498.5714369728694</v>
      </c>
      <c r="K67" s="1">
        <v>7464.3078622360936</v>
      </c>
      <c r="L67" s="1">
        <v>7472.8306564530003</v>
      </c>
      <c r="M67" s="1">
        <v>7477.5236475665306</v>
      </c>
      <c r="N67" s="1">
        <v>7506.999999999779</v>
      </c>
      <c r="O67" s="1">
        <v>7498.4042681758101</v>
      </c>
      <c r="P67" s="1">
        <v>7497.260224912432</v>
      </c>
      <c r="Q67" s="1">
        <v>7513.7595425577001</v>
      </c>
      <c r="R67" s="1">
        <v>7510.9253366175317</v>
      </c>
      <c r="S67" s="1">
        <v>7507.0156503058761</v>
      </c>
      <c r="T67" s="1">
        <v>7512.7156148197655</v>
      </c>
      <c r="U67" s="1">
        <v>7478.7871721599831</v>
      </c>
      <c r="V67" s="1">
        <v>7469.921565982012</v>
      </c>
      <c r="W67" s="1">
        <v>7510.086692415407</v>
      </c>
      <c r="X67" s="1">
        <v>7510.6782771814624</v>
      </c>
      <c r="Y67" s="1">
        <v>7510.7670712775607</v>
      </c>
      <c r="Z67" s="1">
        <v>7505.797191170137</v>
      </c>
      <c r="AA67" s="1">
        <v>7479.7352953559966</v>
      </c>
      <c r="AB67" s="1">
        <v>7514.2740200308708</v>
      </c>
      <c r="AC67" s="1">
        <v>7499.8179131957013</v>
      </c>
      <c r="AD67" s="1">
        <v>7509.6943315698818</v>
      </c>
      <c r="AE67" s="1">
        <v>7501.313777077652</v>
      </c>
      <c r="AF67" s="1">
        <v>7512.495168778607</v>
      </c>
      <c r="AG67" s="1">
        <v>7499.5490698636731</v>
      </c>
      <c r="AH67" s="1">
        <v>7499.5490698639505</v>
      </c>
    </row>
    <row r="68" spans="1:34" x14ac:dyDescent="0.3">
      <c r="A68" s="48">
        <f ca="1">Exceedance!U68</f>
        <v>48092</v>
      </c>
      <c r="B68" s="1">
        <v>7503.2617893307633</v>
      </c>
      <c r="C68" s="1">
        <v>7503.2617893307633</v>
      </c>
      <c r="D68" s="1">
        <v>7503.2617893307633</v>
      </c>
      <c r="E68" s="1">
        <v>7487.5353650498791</v>
      </c>
      <c r="F68" s="1">
        <v>7510.4012234948823</v>
      </c>
      <c r="G68" s="1">
        <v>7502.5155439551036</v>
      </c>
      <c r="H68" s="1">
        <v>7509.9451439373688</v>
      </c>
      <c r="I68" s="1">
        <v>7485.3152886976277</v>
      </c>
      <c r="J68" s="1">
        <v>7494.2810746159766</v>
      </c>
      <c r="K68" s="1">
        <v>7456.4968835680484</v>
      </c>
      <c r="L68" s="1">
        <v>7471.5012909088036</v>
      </c>
      <c r="M68" s="1">
        <v>7473.1081102432245</v>
      </c>
      <c r="N68" s="1">
        <v>7498.3593225718796</v>
      </c>
      <c r="O68" s="1">
        <v>7495.900682802886</v>
      </c>
      <c r="P68" s="1">
        <v>7495.4245131193829</v>
      </c>
      <c r="Q68" s="1">
        <v>7507.7419265872159</v>
      </c>
      <c r="R68" s="1">
        <v>7503.7562985534641</v>
      </c>
      <c r="S68" s="1">
        <v>7498.7751943123576</v>
      </c>
      <c r="T68" s="1">
        <v>7506.0821349618345</v>
      </c>
      <c r="U68" s="1">
        <v>7472.2926077651773</v>
      </c>
      <c r="V68" s="1">
        <v>7467.9276004252652</v>
      </c>
      <c r="W68" s="1">
        <v>7505.1009372360359</v>
      </c>
      <c r="X68" s="1">
        <v>7503.6507432761946</v>
      </c>
      <c r="Y68" s="1">
        <v>7503.4523805072586</v>
      </c>
      <c r="Z68" s="1">
        <v>7498.7660372606078</v>
      </c>
      <c r="AA68" s="1">
        <v>7473.007946617482</v>
      </c>
      <c r="AB68" s="1">
        <v>7508.0424334864765</v>
      </c>
      <c r="AC68" s="1">
        <v>7497.1623708957604</v>
      </c>
      <c r="AD68" s="1">
        <v>7502.1458769260125</v>
      </c>
      <c r="AE68" s="1">
        <v>7497.9999999998645</v>
      </c>
      <c r="AF68" s="1">
        <v>7506.8694068287159</v>
      </c>
      <c r="AG68" s="1">
        <v>7496.7175818221922</v>
      </c>
      <c r="AH68" s="1">
        <v>7496.7175818224732</v>
      </c>
    </row>
    <row r="69" spans="1:34" x14ac:dyDescent="0.3">
      <c r="A69" s="48" t="str">
        <f ca="1">Exceedance!U69</f>
        <v/>
      </c>
      <c r="B69" s="1"/>
      <c r="C69" s="1"/>
      <c r="D69" s="1"/>
    </row>
    <row r="70" spans="1:34" x14ac:dyDescent="0.3">
      <c r="A70" s="48" t="str">
        <f ca="1">Exceedance!U70</f>
        <v/>
      </c>
      <c r="B70" s="1"/>
      <c r="C70" s="1"/>
      <c r="D70" s="1"/>
    </row>
    <row r="71" spans="1:34" x14ac:dyDescent="0.3">
      <c r="A71" s="48" t="str">
        <f ca="1">Exceedance!U71</f>
        <v/>
      </c>
      <c r="B71" s="1"/>
      <c r="C71" s="1"/>
      <c r="D71" s="1"/>
    </row>
    <row r="72" spans="1:34" x14ac:dyDescent="0.3">
      <c r="A72" s="48" t="str">
        <f ca="1">Exceedance!U72</f>
        <v/>
      </c>
      <c r="B72" s="1"/>
      <c r="C72" s="1"/>
      <c r="D72" s="1"/>
    </row>
    <row r="73" spans="1:34" x14ac:dyDescent="0.3">
      <c r="A73" s="48" t="str">
        <f ca="1">Exceedance!U73</f>
        <v/>
      </c>
      <c r="B73" s="1"/>
      <c r="C73" s="1"/>
      <c r="D73" s="1"/>
    </row>
    <row r="74" spans="1:34" x14ac:dyDescent="0.3">
      <c r="A74" s="48" t="str">
        <f ca="1">Exceedance!U74</f>
        <v/>
      </c>
      <c r="B74" s="1"/>
      <c r="C74" s="1"/>
      <c r="D74" s="1"/>
    </row>
    <row r="75" spans="1:34" x14ac:dyDescent="0.3">
      <c r="A75" s="48" t="str">
        <f ca="1">Exceedance!U75</f>
        <v/>
      </c>
      <c r="B75" s="1"/>
      <c r="C75" s="1"/>
      <c r="D75" s="1"/>
    </row>
    <row r="76" spans="1:34" x14ac:dyDescent="0.3">
      <c r="A76" s="48" t="str">
        <f ca="1">Exceedance!U76</f>
        <v/>
      </c>
      <c r="B76" s="1"/>
      <c r="C76" s="1"/>
      <c r="D76" s="1"/>
    </row>
    <row r="77" spans="1:34" x14ac:dyDescent="0.3">
      <c r="A77" s="48" t="str">
        <f ca="1">Exceedance!U77</f>
        <v/>
      </c>
      <c r="B77" s="1"/>
      <c r="C77" s="1"/>
      <c r="D77" s="1"/>
    </row>
    <row r="78" spans="1:34" x14ac:dyDescent="0.3">
      <c r="A78" s="48" t="str">
        <f ca="1">Exceedance!U78</f>
        <v/>
      </c>
      <c r="B78" s="1"/>
      <c r="C78" s="1"/>
      <c r="D78" s="1"/>
    </row>
    <row r="79" spans="1:34" x14ac:dyDescent="0.3">
      <c r="A79" s="48" t="str">
        <f ca="1">Exceedance!U79</f>
        <v/>
      </c>
      <c r="B79" s="1"/>
      <c r="C79" s="1"/>
      <c r="D79" s="1"/>
    </row>
    <row r="80" spans="1:34" x14ac:dyDescent="0.3">
      <c r="A80" s="48" t="str">
        <f ca="1">Exceedance!U80</f>
        <v/>
      </c>
      <c r="B80" s="1"/>
      <c r="C80" s="1"/>
      <c r="D80" s="1"/>
    </row>
    <row r="81" spans="1:4" x14ac:dyDescent="0.3">
      <c r="A81" s="48" t="str">
        <f ca="1">Exceedance!U81</f>
        <v/>
      </c>
      <c r="B81" s="1"/>
      <c r="C81" s="1"/>
      <c r="D81" s="1"/>
    </row>
    <row r="82" spans="1:4" x14ac:dyDescent="0.3">
      <c r="A82" s="48" t="str">
        <f ca="1">Exceedance!U82</f>
        <v/>
      </c>
      <c r="B82" s="1"/>
      <c r="C82" s="1"/>
      <c r="D82" s="1"/>
    </row>
    <row r="83" spans="1:4" x14ac:dyDescent="0.3">
      <c r="A83" s="48" t="str">
        <f ca="1">Exceedance!U83</f>
        <v/>
      </c>
      <c r="B83" s="1"/>
      <c r="C83" s="1"/>
      <c r="D83" s="1"/>
    </row>
    <row r="84" spans="1:4" x14ac:dyDescent="0.3">
      <c r="A84" s="48" t="str">
        <f ca="1">Exceedance!U84</f>
        <v/>
      </c>
      <c r="B84" s="1"/>
      <c r="C84" s="1"/>
      <c r="D84" s="1"/>
    </row>
    <row r="85" spans="1:4" x14ac:dyDescent="0.3">
      <c r="A85" s="48" t="str">
        <f ca="1">Exceedance!U85</f>
        <v/>
      </c>
      <c r="B85" s="1"/>
      <c r="C85" s="1"/>
      <c r="D85" s="1"/>
    </row>
    <row r="86" spans="1:4" x14ac:dyDescent="0.3">
      <c r="A86" s="48" t="str">
        <f ca="1">Exceedance!U86</f>
        <v/>
      </c>
      <c r="B86" s="1"/>
      <c r="C86" s="1"/>
      <c r="D86" s="1"/>
    </row>
    <row r="87" spans="1:4" x14ac:dyDescent="0.3">
      <c r="A87" s="48" t="str">
        <f ca="1">Exceedance!U87</f>
        <v/>
      </c>
      <c r="B87" s="1"/>
      <c r="C87" s="1"/>
      <c r="D87" s="1"/>
    </row>
    <row r="88" spans="1:4" x14ac:dyDescent="0.3">
      <c r="A88" s="48" t="str">
        <f ca="1">Exceedance!U88</f>
        <v/>
      </c>
      <c r="B88" s="1"/>
      <c r="C88" s="1"/>
      <c r="D88" s="1"/>
    </row>
    <row r="89" spans="1:4" x14ac:dyDescent="0.3">
      <c r="A89" s="48" t="str">
        <f ca="1">Exceedance!U89</f>
        <v/>
      </c>
      <c r="B89" s="1"/>
      <c r="C89" s="1"/>
      <c r="D89" s="1"/>
    </row>
    <row r="90" spans="1:4" x14ac:dyDescent="0.3">
      <c r="A90" s="48" t="str">
        <f ca="1">Exceedance!U90</f>
        <v/>
      </c>
      <c r="B90" s="1"/>
      <c r="C90" s="1"/>
      <c r="D90" s="1"/>
    </row>
    <row r="91" spans="1:4" x14ac:dyDescent="0.3">
      <c r="A91" s="48" t="str">
        <f ca="1">Exceedance!U91</f>
        <v/>
      </c>
      <c r="B91" s="1"/>
      <c r="C91" s="1"/>
      <c r="D91" s="1"/>
    </row>
    <row r="92" spans="1:4" x14ac:dyDescent="0.3">
      <c r="A92" s="48" t="str">
        <f ca="1">Exceedance!U92</f>
        <v/>
      </c>
      <c r="B92" s="1"/>
      <c r="C92" s="1"/>
      <c r="D92" s="1"/>
    </row>
    <row r="93" spans="1:4" x14ac:dyDescent="0.3">
      <c r="A93" s="48" t="str">
        <f ca="1">Exceedance!U93</f>
        <v/>
      </c>
      <c r="B93" s="1"/>
      <c r="C93" s="1"/>
      <c r="D93" s="1"/>
    </row>
    <row r="94" spans="1:4" x14ac:dyDescent="0.3">
      <c r="A94" s="48" t="str">
        <f ca="1">Exceedance!U94</f>
        <v/>
      </c>
      <c r="B94" s="1"/>
      <c r="C94" s="1"/>
      <c r="D94" s="1"/>
    </row>
    <row r="95" spans="1:4" x14ac:dyDescent="0.3">
      <c r="A95" s="48" t="str">
        <f ca="1">Exceedance!U95</f>
        <v/>
      </c>
      <c r="B95" s="1"/>
      <c r="C95" s="1"/>
      <c r="D95" s="1"/>
    </row>
    <row r="96" spans="1:4" x14ac:dyDescent="0.3">
      <c r="A96" s="48" t="str">
        <f ca="1">Exceedance!U96</f>
        <v/>
      </c>
      <c r="B96" s="1"/>
      <c r="C96" s="1"/>
      <c r="D96" s="1"/>
    </row>
    <row r="97" spans="1:4" x14ac:dyDescent="0.3">
      <c r="A97" s="48" t="str">
        <f ca="1">Exceedance!U97</f>
        <v/>
      </c>
      <c r="B97" s="1"/>
      <c r="C97" s="1"/>
      <c r="D97" s="1"/>
    </row>
    <row r="98" spans="1:4" x14ac:dyDescent="0.3">
      <c r="A98" s="48" t="str">
        <f ca="1">Exceedance!U98</f>
        <v/>
      </c>
      <c r="B98" s="1"/>
      <c r="C98" s="1"/>
      <c r="D98" s="1"/>
    </row>
    <row r="99" spans="1:4" x14ac:dyDescent="0.3">
      <c r="A99" s="48" t="str">
        <f ca="1">Exceedance!U99</f>
        <v/>
      </c>
      <c r="B99" s="1"/>
      <c r="C99" s="1"/>
      <c r="D99" s="1"/>
    </row>
    <row r="100" spans="1:4" x14ac:dyDescent="0.3">
      <c r="A100" s="48"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E1:AE1"/>
  </mergeCells>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13">
    <tabColor theme="3" tint="0.39997558519241921"/>
  </sheetPr>
  <dimension ref="A1:AH175"/>
  <sheetViews>
    <sheetView workbookViewId="0">
      <selection activeCell="B4" sqref="B4:AQ175"/>
    </sheetView>
  </sheetViews>
  <sheetFormatPr defaultRowHeight="14.4" x14ac:dyDescent="0.3"/>
  <cols>
    <col min="1" max="1" width="8.5546875" style="84"/>
    <col min="2" max="4" width="9.44140625" style="185"/>
    <col min="31" max="31" width="7" bestFit="1" customWidth="1"/>
  </cols>
  <sheetData>
    <row r="1" spans="1:34" s="84" customFormat="1" x14ac:dyDescent="0.3">
      <c r="A1" s="46"/>
      <c r="E1" s="857" t="s">
        <v>70</v>
      </c>
      <c r="F1" s="857"/>
      <c r="G1" s="857"/>
      <c r="H1" s="857"/>
      <c r="I1" s="857"/>
      <c r="J1" s="857"/>
      <c r="K1" s="857"/>
      <c r="L1" s="857"/>
      <c r="M1" s="857"/>
      <c r="N1" s="857"/>
      <c r="O1" s="857"/>
      <c r="P1" s="857"/>
      <c r="Q1" s="857"/>
      <c r="R1" s="857"/>
      <c r="S1" s="857"/>
      <c r="T1" s="857"/>
      <c r="U1" s="857"/>
      <c r="V1" s="857"/>
      <c r="W1" s="857"/>
      <c r="X1" s="857"/>
      <c r="Y1" s="857"/>
      <c r="Z1" s="857"/>
      <c r="AA1" s="857"/>
      <c r="AB1" s="857"/>
      <c r="AC1" s="857"/>
      <c r="AD1" s="857"/>
      <c r="AE1" s="857"/>
    </row>
    <row r="2" spans="1:34" s="84" customFormat="1" x14ac:dyDescent="0.3">
      <c r="A2" s="46"/>
      <c r="B2" s="84" t="s">
        <v>288</v>
      </c>
      <c r="C2" s="84" t="s">
        <v>287</v>
      </c>
      <c r="D2" s="84" t="s">
        <v>289</v>
      </c>
      <c r="E2" s="84">
        <v>1991</v>
      </c>
      <c r="F2" s="84">
        <v>1992</v>
      </c>
      <c r="G2" s="84">
        <v>1993</v>
      </c>
      <c r="H2" s="84">
        <v>1994</v>
      </c>
      <c r="I2" s="84">
        <v>1995</v>
      </c>
      <c r="J2" s="84">
        <v>1996</v>
      </c>
      <c r="K2" s="84">
        <v>1997</v>
      </c>
      <c r="L2" s="84">
        <v>1998</v>
      </c>
      <c r="M2" s="84">
        <v>1999</v>
      </c>
      <c r="N2" s="84">
        <v>2000</v>
      </c>
      <c r="O2" s="84">
        <v>2001</v>
      </c>
      <c r="P2" s="84">
        <v>2002</v>
      </c>
      <c r="Q2" s="84">
        <v>2003</v>
      </c>
      <c r="R2" s="84">
        <v>2004</v>
      </c>
      <c r="S2" s="84">
        <v>2005</v>
      </c>
      <c r="T2" s="84">
        <v>2006</v>
      </c>
      <c r="U2" s="84">
        <v>2007</v>
      </c>
      <c r="V2" s="84">
        <v>2008</v>
      </c>
      <c r="W2" s="84">
        <v>2009</v>
      </c>
      <c r="X2" s="84">
        <v>2010</v>
      </c>
      <c r="Y2" s="84">
        <v>2011</v>
      </c>
      <c r="Z2" s="84">
        <v>2012</v>
      </c>
      <c r="AA2" s="84">
        <v>2013</v>
      </c>
      <c r="AB2" s="84">
        <v>2014</v>
      </c>
      <c r="AC2" s="84">
        <v>2015</v>
      </c>
      <c r="AD2" s="84">
        <v>2016</v>
      </c>
      <c r="AE2" s="84">
        <v>2017</v>
      </c>
      <c r="AF2" s="84">
        <v>2018</v>
      </c>
      <c r="AG2" s="84">
        <v>2019</v>
      </c>
      <c r="AH2" s="84">
        <v>2020</v>
      </c>
    </row>
    <row r="3" spans="1:34" s="49" customFormat="1" x14ac:dyDescent="0.3">
      <c r="A3" s="47"/>
      <c r="B3" s="49" t="s">
        <v>323</v>
      </c>
      <c r="C3" s="49" t="s">
        <v>324</v>
      </c>
      <c r="D3" s="49" t="s">
        <v>325</v>
      </c>
      <c r="E3" s="49" t="s">
        <v>326</v>
      </c>
      <c r="F3" s="49" t="s">
        <v>327</v>
      </c>
      <c r="G3" s="49" t="s">
        <v>328</v>
      </c>
      <c r="H3" s="49" t="s">
        <v>329</v>
      </c>
      <c r="I3" s="49" t="s">
        <v>330</v>
      </c>
      <c r="J3" s="49" t="s">
        <v>331</v>
      </c>
      <c r="K3" s="49" t="s">
        <v>332</v>
      </c>
      <c r="L3" s="49" t="s">
        <v>333</v>
      </c>
      <c r="M3" s="49" t="s">
        <v>334</v>
      </c>
      <c r="N3" s="49" t="s">
        <v>335</v>
      </c>
      <c r="O3" s="49" t="s">
        <v>336</v>
      </c>
      <c r="P3" s="49" t="s">
        <v>337</v>
      </c>
      <c r="Q3" s="49" t="s">
        <v>338</v>
      </c>
      <c r="R3" s="49" t="s">
        <v>339</v>
      </c>
      <c r="S3" s="49" t="s">
        <v>340</v>
      </c>
      <c r="T3" s="49" t="s">
        <v>341</v>
      </c>
      <c r="U3" s="49" t="s">
        <v>342</v>
      </c>
      <c r="V3" s="49" t="s">
        <v>343</v>
      </c>
      <c r="W3" s="49" t="s">
        <v>344</v>
      </c>
      <c r="X3" s="49" t="s">
        <v>345</v>
      </c>
      <c r="Y3" s="49" t="s">
        <v>346</v>
      </c>
      <c r="Z3" s="49" t="s">
        <v>347</v>
      </c>
      <c r="AA3" s="49" t="s">
        <v>348</v>
      </c>
      <c r="AB3" s="49" t="s">
        <v>349</v>
      </c>
      <c r="AC3" s="49" t="s">
        <v>350</v>
      </c>
      <c r="AD3" s="49" t="s">
        <v>351</v>
      </c>
      <c r="AE3" s="49" t="s">
        <v>352</v>
      </c>
      <c r="AF3" s="49" t="s">
        <v>353</v>
      </c>
      <c r="AG3" s="49" t="s">
        <v>354</v>
      </c>
      <c r="AH3" s="49" t="s">
        <v>355</v>
      </c>
    </row>
    <row r="4" spans="1:34" x14ac:dyDescent="0.3">
      <c r="A4" s="48">
        <f ca="1">Exceedance!U4</f>
        <v>46143</v>
      </c>
      <c r="B4" s="1">
        <v>66.259258204400723</v>
      </c>
      <c r="C4" s="1">
        <v>87.91397571304897</v>
      </c>
      <c r="D4" s="1">
        <v>72.821034263235305</v>
      </c>
      <c r="E4">
        <v>76.988129991253842</v>
      </c>
      <c r="F4">
        <v>69.513660927678828</v>
      </c>
      <c r="G4">
        <v>69.476002306957611</v>
      </c>
      <c r="H4">
        <v>71.831315845516286</v>
      </c>
      <c r="I4">
        <v>73.647914422979554</v>
      </c>
      <c r="J4">
        <v>72.814372070816148</v>
      </c>
      <c r="K4">
        <v>74.817820450371826</v>
      </c>
      <c r="L4">
        <v>75.901975713048955</v>
      </c>
      <c r="M4">
        <v>68.616576463935885</v>
      </c>
      <c r="N4">
        <v>70.089314565751678</v>
      </c>
      <c r="O4">
        <v>65.550551421811818</v>
      </c>
      <c r="P4">
        <v>74.828935696914073</v>
      </c>
      <c r="Q4">
        <v>74.054532738328874</v>
      </c>
      <c r="R4">
        <v>73.461319232230352</v>
      </c>
      <c r="S4">
        <v>73.291902065842891</v>
      </c>
      <c r="T4">
        <v>73.382719356936462</v>
      </c>
      <c r="U4">
        <v>68.890075233137438</v>
      </c>
      <c r="V4">
        <v>73.800933353318584</v>
      </c>
      <c r="W4">
        <v>71.865319868328868</v>
      </c>
      <c r="X4">
        <v>77.49277333813977</v>
      </c>
      <c r="Y4">
        <v>71.029035281506353</v>
      </c>
      <c r="Z4">
        <v>73.000878719781412</v>
      </c>
      <c r="AA4">
        <v>75.322108016599927</v>
      </c>
      <c r="AB4">
        <v>72.568756583087861</v>
      </c>
      <c r="AC4">
        <v>72.524847170022142</v>
      </c>
      <c r="AD4">
        <v>75.443098537827694</v>
      </c>
      <c r="AE4">
        <v>73.43723443369943</v>
      </c>
      <c r="AF4">
        <v>72.070687973917629</v>
      </c>
      <c r="AG4">
        <v>77.212007526559589</v>
      </c>
      <c r="AH4">
        <v>74.293017757109027</v>
      </c>
    </row>
    <row r="5" spans="1:34" x14ac:dyDescent="0.3">
      <c r="A5" s="48">
        <f ca="1">Exceedance!U5</f>
        <v>46174</v>
      </c>
      <c r="B5" s="1">
        <v>74.002253027612227</v>
      </c>
      <c r="C5" s="1">
        <v>89.655145589595662</v>
      </c>
      <c r="D5" s="1">
        <v>77.002253027612213</v>
      </c>
      <c r="E5">
        <v>76.33425302761222</v>
      </c>
      <c r="F5">
        <v>68.099253027612207</v>
      </c>
      <c r="G5">
        <v>75.272253027612194</v>
      </c>
      <c r="H5">
        <v>77.885253027612194</v>
      </c>
      <c r="I5">
        <v>62.022253027612273</v>
      </c>
      <c r="J5">
        <v>83.024145589595662</v>
      </c>
      <c r="K5">
        <v>74.466253027612197</v>
      </c>
      <c r="L5">
        <v>78.382253027612208</v>
      </c>
      <c r="M5">
        <v>69.657253027612214</v>
      </c>
      <c r="N5">
        <v>78.119253027612217</v>
      </c>
      <c r="O5">
        <v>77.07225302761222</v>
      </c>
      <c r="P5">
        <v>79.176253027612248</v>
      </c>
      <c r="Q5">
        <v>77.835253027612211</v>
      </c>
      <c r="R5">
        <v>81.892145589595685</v>
      </c>
      <c r="S5">
        <v>78.672253027612228</v>
      </c>
      <c r="T5">
        <v>79.250253027612217</v>
      </c>
      <c r="U5">
        <v>75.326253027612211</v>
      </c>
      <c r="V5">
        <v>73.282253027612242</v>
      </c>
      <c r="W5">
        <v>78.110253027612217</v>
      </c>
      <c r="X5">
        <v>76.932253027612234</v>
      </c>
      <c r="Y5">
        <v>68.395253027612242</v>
      </c>
      <c r="Z5">
        <v>79.602253027612207</v>
      </c>
      <c r="AA5">
        <v>78.643253027612232</v>
      </c>
      <c r="AB5">
        <v>73.83825302761224</v>
      </c>
      <c r="AC5">
        <v>57.42325302761224</v>
      </c>
      <c r="AD5">
        <v>74.620253027612193</v>
      </c>
      <c r="AE5">
        <v>72.871253027612227</v>
      </c>
      <c r="AF5">
        <v>79.590253027612235</v>
      </c>
      <c r="AG5">
        <v>67.757253027612236</v>
      </c>
      <c r="AH5">
        <v>78.412253027612238</v>
      </c>
    </row>
    <row r="6" spans="1:34" x14ac:dyDescent="0.3">
      <c r="A6" s="48">
        <f ca="1">Exceedance!U6</f>
        <v>46204</v>
      </c>
      <c r="B6" s="1">
        <v>93.757707495025869</v>
      </c>
      <c r="C6" s="1">
        <v>113.75770749502585</v>
      </c>
      <c r="D6" s="1">
        <v>104.75770749502587</v>
      </c>
      <c r="E6">
        <v>106.22970749502586</v>
      </c>
      <c r="F6">
        <v>103.24370749502587</v>
      </c>
      <c r="G6">
        <v>105.79670749502586</v>
      </c>
      <c r="H6">
        <v>104.57770749502586</v>
      </c>
      <c r="I6">
        <v>83.980707495025854</v>
      </c>
      <c r="J6">
        <v>108.57370749502587</v>
      </c>
      <c r="K6">
        <v>107.39970749502587</v>
      </c>
      <c r="L6">
        <v>108.54770749502589</v>
      </c>
      <c r="M6">
        <v>101.01770749502587</v>
      </c>
      <c r="N6">
        <v>108.41970749502588</v>
      </c>
      <c r="O6">
        <v>108.01570749502586</v>
      </c>
      <c r="P6">
        <v>106.79270749502587</v>
      </c>
      <c r="Q6">
        <v>106.81870749502586</v>
      </c>
      <c r="R6">
        <v>107.21570749502588</v>
      </c>
      <c r="S6">
        <v>108.22070749502586</v>
      </c>
      <c r="T6">
        <v>107.12570749502588</v>
      </c>
      <c r="U6">
        <v>107.77870749502586</v>
      </c>
      <c r="V6">
        <v>107.59870749502585</v>
      </c>
      <c r="W6">
        <v>104.00070749502586</v>
      </c>
      <c r="X6">
        <v>105.36070749502585</v>
      </c>
      <c r="Y6">
        <v>102.50370749502586</v>
      </c>
      <c r="Z6">
        <v>99.835707495025872</v>
      </c>
      <c r="AA6">
        <v>96.191707495025867</v>
      </c>
      <c r="AB6">
        <v>95.28370749502588</v>
      </c>
      <c r="AC6">
        <v>87.308707495025885</v>
      </c>
      <c r="AD6">
        <v>100.24170749502588</v>
      </c>
      <c r="AE6">
        <v>103.34770749502586</v>
      </c>
      <c r="AF6">
        <v>103.72670749502588</v>
      </c>
      <c r="AG6">
        <v>102.87070749502587</v>
      </c>
      <c r="AH6">
        <v>103.71270749502585</v>
      </c>
    </row>
    <row r="7" spans="1:34" x14ac:dyDescent="0.3">
      <c r="A7" s="48">
        <f ca="1">Exceedance!U7</f>
        <v>46235</v>
      </c>
      <c r="B7" s="1">
        <v>81.666429864641415</v>
      </c>
      <c r="C7" s="1">
        <v>91.869735649765332</v>
      </c>
      <c r="D7" s="1">
        <v>90.869735649765317</v>
      </c>
      <c r="E7">
        <v>93.478735649765326</v>
      </c>
      <c r="F7">
        <v>86.982735649765317</v>
      </c>
      <c r="G7">
        <v>91.377735649765341</v>
      </c>
      <c r="H7">
        <v>92.872735649765303</v>
      </c>
      <c r="I7">
        <v>87.077735649765316</v>
      </c>
      <c r="J7">
        <v>96.843735649765335</v>
      </c>
      <c r="K7">
        <v>94.855735649765336</v>
      </c>
      <c r="L7">
        <v>95.646735649765304</v>
      </c>
      <c r="M7">
        <v>80.909735649765324</v>
      </c>
      <c r="N7">
        <v>93.811735649765311</v>
      </c>
      <c r="O7">
        <v>93.234735649765341</v>
      </c>
      <c r="P7">
        <v>93.002735649765327</v>
      </c>
      <c r="Q7">
        <v>92.785735649765329</v>
      </c>
      <c r="R7">
        <v>92.746735649765313</v>
      </c>
      <c r="S7">
        <v>94.717735649765345</v>
      </c>
      <c r="T7">
        <v>91.471735649765307</v>
      </c>
      <c r="U7">
        <v>92.45573564976533</v>
      </c>
      <c r="V7">
        <v>92.846735649765321</v>
      </c>
      <c r="W7">
        <v>91.20773564976534</v>
      </c>
      <c r="X7">
        <v>89.630735649765313</v>
      </c>
      <c r="Y7">
        <v>86.137735649765304</v>
      </c>
      <c r="Z7">
        <v>89.692735649765325</v>
      </c>
      <c r="AA7">
        <v>82.106429864641399</v>
      </c>
      <c r="AB7">
        <v>81.599429864641408</v>
      </c>
      <c r="AC7">
        <v>82.212429864641408</v>
      </c>
      <c r="AD7">
        <v>82.703429864641393</v>
      </c>
      <c r="AE7">
        <v>88.468735649765307</v>
      </c>
      <c r="AF7">
        <v>83.845735649765317</v>
      </c>
      <c r="AG7">
        <v>88.616735649765317</v>
      </c>
      <c r="AH7">
        <v>88.467735649765302</v>
      </c>
    </row>
    <row r="8" spans="1:34" x14ac:dyDescent="0.3">
      <c r="A8" s="48">
        <f ca="1">Exceedance!U8</f>
        <v>46266</v>
      </c>
      <c r="B8" s="1">
        <v>68.949616277663822</v>
      </c>
      <c r="C8" s="1">
        <v>47.583948741597098</v>
      </c>
      <c r="D8" s="1">
        <v>71.949616277663822</v>
      </c>
      <c r="E8">
        <v>74.300847682622432</v>
      </c>
      <c r="F8">
        <v>70.412616277663815</v>
      </c>
      <c r="G8">
        <v>71.627616277663819</v>
      </c>
      <c r="H8">
        <v>71.480616277663827</v>
      </c>
      <c r="I8">
        <v>70.739616277663814</v>
      </c>
      <c r="J8">
        <v>72.272616277663829</v>
      </c>
      <c r="K8">
        <v>68.75961627766381</v>
      </c>
      <c r="L8">
        <v>72.712616277663827</v>
      </c>
      <c r="M8">
        <v>70.255616277663819</v>
      </c>
      <c r="N8">
        <v>72.017616277663819</v>
      </c>
      <c r="O8">
        <v>71.91261627766383</v>
      </c>
      <c r="P8">
        <v>72.007847682622454</v>
      </c>
      <c r="Q8">
        <v>64.572616277663812</v>
      </c>
      <c r="R8">
        <v>69.150616277663815</v>
      </c>
      <c r="S8">
        <v>72.615616277663804</v>
      </c>
      <c r="T8">
        <v>71.178616277663821</v>
      </c>
      <c r="U8">
        <v>67.318616277663807</v>
      </c>
      <c r="V8">
        <v>72.278616277663815</v>
      </c>
      <c r="W8">
        <v>72.634616277663824</v>
      </c>
      <c r="X8">
        <v>72.500616277663823</v>
      </c>
      <c r="Y8">
        <v>72.303616277663806</v>
      </c>
      <c r="Z8">
        <v>72.661616277663811</v>
      </c>
      <c r="AA8">
        <v>67.115616277663804</v>
      </c>
      <c r="AB8">
        <v>68.615616277663804</v>
      </c>
      <c r="AC8">
        <v>71.79061627766383</v>
      </c>
      <c r="AD8">
        <v>71.938616277663826</v>
      </c>
      <c r="AE8">
        <v>72.367616277663828</v>
      </c>
      <c r="AF8">
        <v>72.759616277663824</v>
      </c>
      <c r="AG8">
        <v>72.475616277663804</v>
      </c>
      <c r="AH8">
        <v>72.070616277663802</v>
      </c>
    </row>
    <row r="9" spans="1:34" x14ac:dyDescent="0.3">
      <c r="A9" s="48">
        <f ca="1">Exceedance!U9</f>
        <v>46296</v>
      </c>
      <c r="B9" s="1">
        <v>44.337360804564312</v>
      </c>
      <c r="C9" s="1">
        <v>43.189280991735522</v>
      </c>
      <c r="D9" s="1">
        <v>47.337360804564305</v>
      </c>
      <c r="E9">
        <v>49.201360804564302</v>
      </c>
      <c r="F9">
        <v>48.356360804564297</v>
      </c>
      <c r="G9">
        <v>47.618360804564311</v>
      </c>
      <c r="H9">
        <v>43.399360804564303</v>
      </c>
      <c r="I9">
        <v>45.338360804564303</v>
      </c>
      <c r="J9">
        <v>37.288616810015512</v>
      </c>
      <c r="K9">
        <v>39.587360804564305</v>
      </c>
      <c r="L9">
        <v>44.182360804564311</v>
      </c>
      <c r="M9">
        <v>47.883360804564305</v>
      </c>
      <c r="N9">
        <v>46.591360804564303</v>
      </c>
      <c r="O9">
        <v>48.299360804564294</v>
      </c>
      <c r="P9">
        <v>42.608360804564306</v>
      </c>
      <c r="Q9">
        <v>46.690360804564307</v>
      </c>
      <c r="R9">
        <v>44.523360804564305</v>
      </c>
      <c r="S9">
        <v>43.766360804564307</v>
      </c>
      <c r="T9">
        <v>30.400360804564304</v>
      </c>
      <c r="U9">
        <v>39.426360804564304</v>
      </c>
      <c r="V9">
        <v>48.346360804564306</v>
      </c>
      <c r="W9">
        <v>47.836360804564301</v>
      </c>
      <c r="X9">
        <v>47.523360804564298</v>
      </c>
      <c r="Y9">
        <v>46.549360804564301</v>
      </c>
      <c r="Z9">
        <v>49.296360804564308</v>
      </c>
      <c r="AA9">
        <v>40.665360804564308</v>
      </c>
      <c r="AB9">
        <v>39.763360804564307</v>
      </c>
      <c r="AC9">
        <v>47.34736080456431</v>
      </c>
      <c r="AD9">
        <v>48.566360804564304</v>
      </c>
      <c r="AE9">
        <v>48.118360804564304</v>
      </c>
      <c r="AF9">
        <v>48.157360804564306</v>
      </c>
      <c r="AG9">
        <v>49.026360804564305</v>
      </c>
      <c r="AH9">
        <v>46.934360804564321</v>
      </c>
    </row>
    <row r="10" spans="1:34" x14ac:dyDescent="0.3">
      <c r="A10" s="48">
        <f ca="1">Exceedance!U10</f>
        <v>46327</v>
      </c>
      <c r="B10" s="1">
        <v>14.219028331191337</v>
      </c>
      <c r="C10" s="1">
        <v>12.212239669421471</v>
      </c>
      <c r="D10" s="1">
        <v>16.219028331191339</v>
      </c>
      <c r="E10">
        <v>16.689028331191338</v>
      </c>
      <c r="F10">
        <v>16.997028331191338</v>
      </c>
      <c r="G10">
        <v>16.728028331191339</v>
      </c>
      <c r="H10">
        <v>14.004028331191339</v>
      </c>
      <c r="I10">
        <v>15.694028331191339</v>
      </c>
      <c r="J10">
        <v>10.524239669421471</v>
      </c>
      <c r="K10">
        <v>12.414028331191338</v>
      </c>
      <c r="L10">
        <v>12.956028331191339</v>
      </c>
      <c r="M10">
        <v>16.922028331191342</v>
      </c>
      <c r="N10">
        <v>15.199028331191313</v>
      </c>
      <c r="O10">
        <v>17.058028331191341</v>
      </c>
      <c r="P10">
        <v>15.107028331191335</v>
      </c>
      <c r="Q10">
        <v>16.585028331191339</v>
      </c>
      <c r="R10">
        <v>13.294028331191313</v>
      </c>
      <c r="S10">
        <v>13.703028331191341</v>
      </c>
      <c r="T10">
        <v>8.9520283311913413</v>
      </c>
      <c r="U10">
        <v>11.864028331191337</v>
      </c>
      <c r="V10">
        <v>16.475028331191336</v>
      </c>
      <c r="W10">
        <v>15.630028331191339</v>
      </c>
      <c r="X10">
        <v>15.41602833119134</v>
      </c>
      <c r="Y10">
        <v>15.939028331191338</v>
      </c>
      <c r="Z10">
        <v>17.794028331191317</v>
      </c>
      <c r="AA10">
        <v>13.585028331191314</v>
      </c>
      <c r="AB10">
        <v>14.777028331191339</v>
      </c>
      <c r="AC10">
        <v>15.427028331191341</v>
      </c>
      <c r="AD10">
        <v>17.416028331191338</v>
      </c>
      <c r="AE10">
        <v>16.615028331191336</v>
      </c>
      <c r="AF10">
        <v>16.307028331191336</v>
      </c>
      <c r="AG10">
        <v>17.357028331191337</v>
      </c>
      <c r="AH10">
        <v>13.612028331191315</v>
      </c>
    </row>
    <row r="11" spans="1:34" x14ac:dyDescent="0.3">
      <c r="A11" s="48">
        <f ca="1">Exceedance!U11</f>
        <v>46357</v>
      </c>
      <c r="B11" s="1">
        <v>15.920448371000631</v>
      </c>
      <c r="C11" s="1">
        <v>15.920448371000631</v>
      </c>
      <c r="D11" s="1">
        <v>15.920448371000631</v>
      </c>
      <c r="E11">
        <v>17.708448371000632</v>
      </c>
      <c r="F11">
        <v>17.940448371000635</v>
      </c>
      <c r="G11">
        <v>18.023448371000637</v>
      </c>
      <c r="H11">
        <v>17.210448371000631</v>
      </c>
      <c r="I11">
        <v>16.188448371000629</v>
      </c>
      <c r="J11">
        <v>16.363448371000633</v>
      </c>
      <c r="K11">
        <v>16.595448371000632</v>
      </c>
      <c r="L11">
        <v>15.170448371000631</v>
      </c>
      <c r="M11">
        <v>17.879448371000631</v>
      </c>
      <c r="N11">
        <v>17.22444837100063</v>
      </c>
      <c r="O11">
        <v>18.184448371000631</v>
      </c>
      <c r="P11">
        <v>17.089448371000628</v>
      </c>
      <c r="Q11">
        <v>17.278448371000632</v>
      </c>
      <c r="R11">
        <v>16.788448371000626</v>
      </c>
      <c r="S11">
        <v>17.177448371000629</v>
      </c>
      <c r="T11">
        <v>14.033448371000629</v>
      </c>
      <c r="U11">
        <v>16.235448371000629</v>
      </c>
      <c r="V11">
        <v>17.514448371000633</v>
      </c>
      <c r="W11">
        <v>17.783448371000627</v>
      </c>
      <c r="X11">
        <v>16.989448371000631</v>
      </c>
      <c r="Y11">
        <v>17.403448371000628</v>
      </c>
      <c r="Z11">
        <v>18.528448371000628</v>
      </c>
      <c r="AA11">
        <v>16.673448371000632</v>
      </c>
      <c r="AB11">
        <v>16.344448371000631</v>
      </c>
      <c r="AC11">
        <v>16.779448371000633</v>
      </c>
      <c r="AD11">
        <v>17.903448371000628</v>
      </c>
      <c r="AE11">
        <v>17.562448371000627</v>
      </c>
      <c r="AF11">
        <v>18.113448371000633</v>
      </c>
      <c r="AG11">
        <v>17.886448371000633</v>
      </c>
      <c r="AH11">
        <v>16.357448371000633</v>
      </c>
    </row>
    <row r="12" spans="1:34" x14ac:dyDescent="0.3">
      <c r="A12" s="48">
        <f ca="1">Exceedance!U12</f>
        <v>46388</v>
      </c>
      <c r="B12" s="1">
        <v>25.587003473116113</v>
      </c>
      <c r="C12" s="1">
        <v>15.545681159066561</v>
      </c>
      <c r="D12" s="1">
        <v>24.587003473116113</v>
      </c>
      <c r="E12">
        <v>18.078722481380545</v>
      </c>
      <c r="F12">
        <v>32.386003473116112</v>
      </c>
      <c r="G12">
        <v>18.396722481380536</v>
      </c>
      <c r="H12">
        <v>34.245003473116114</v>
      </c>
      <c r="I12">
        <v>32.672003473116128</v>
      </c>
      <c r="J12">
        <v>31.690003473116121</v>
      </c>
      <c r="K12">
        <v>16.792681159066561</v>
      </c>
      <c r="L12">
        <v>32.555003473116109</v>
      </c>
      <c r="M12">
        <v>17.11168115906656</v>
      </c>
      <c r="N12">
        <v>18.372722481380539</v>
      </c>
      <c r="O12">
        <v>18.271722481380543</v>
      </c>
      <c r="P12">
        <v>17.147681159066558</v>
      </c>
      <c r="Q12">
        <v>17.567681159066556</v>
      </c>
      <c r="R12">
        <v>24.415003473116119</v>
      </c>
      <c r="S12">
        <v>17.590681159066555</v>
      </c>
      <c r="T12">
        <v>15.172681159066556</v>
      </c>
      <c r="U12">
        <v>31.316003473116123</v>
      </c>
      <c r="V12">
        <v>36.075003473116112</v>
      </c>
      <c r="W12">
        <v>18.968722481380539</v>
      </c>
      <c r="X12">
        <v>31.958003473116115</v>
      </c>
      <c r="Y12">
        <v>16.864681159066556</v>
      </c>
      <c r="Z12">
        <v>16.344892494530583</v>
      </c>
      <c r="AA12">
        <v>34.114003473116121</v>
      </c>
      <c r="AB12">
        <v>32.852003473116113</v>
      </c>
      <c r="AC12">
        <v>33.242003473116114</v>
      </c>
      <c r="AD12">
        <v>30.979003473116123</v>
      </c>
      <c r="AE12">
        <v>18.572722481380538</v>
      </c>
      <c r="AF12">
        <v>29.763823523351423</v>
      </c>
      <c r="AG12">
        <v>17.888681159066557</v>
      </c>
      <c r="AH12">
        <v>17.772722481380544</v>
      </c>
    </row>
    <row r="13" spans="1:34" x14ac:dyDescent="0.3">
      <c r="A13" s="48">
        <f ca="1">Exceedance!U13</f>
        <v>46419</v>
      </c>
      <c r="B13" s="1">
        <v>22.341561061676117</v>
      </c>
      <c r="C13" s="1">
        <v>14.465528003824904</v>
      </c>
      <c r="D13" s="1">
        <v>22.341561061676117</v>
      </c>
      <c r="E13">
        <v>17.479404036882695</v>
      </c>
      <c r="F13">
        <v>30.433561061676119</v>
      </c>
      <c r="G13">
        <v>18.540404036882695</v>
      </c>
      <c r="H13">
        <v>29.583561061676122</v>
      </c>
      <c r="I13">
        <v>23.059561061676117</v>
      </c>
      <c r="J13">
        <v>14.897286880475676</v>
      </c>
      <c r="K13">
        <v>15.354528003824901</v>
      </c>
      <c r="L13">
        <v>26.137481096951845</v>
      </c>
      <c r="M13">
        <v>14.521528003824903</v>
      </c>
      <c r="N13">
        <v>17.459404036882695</v>
      </c>
      <c r="O13">
        <v>19.585404036882693</v>
      </c>
      <c r="P13">
        <v>15.176404036882696</v>
      </c>
      <c r="Q13">
        <v>17.829404036882696</v>
      </c>
      <c r="R13">
        <v>28.328561061676115</v>
      </c>
      <c r="S13">
        <v>17.96640403688269</v>
      </c>
      <c r="T13">
        <v>11.578528003824903</v>
      </c>
      <c r="U13">
        <v>30.767561061676115</v>
      </c>
      <c r="V13">
        <v>32.331561061676119</v>
      </c>
      <c r="W13">
        <v>19.848404036882691</v>
      </c>
      <c r="X13">
        <v>32.859561061676118</v>
      </c>
      <c r="Y13">
        <v>16.69040403688269</v>
      </c>
      <c r="Z13">
        <v>13.711157024793371</v>
      </c>
      <c r="AA13">
        <v>27.516561061676118</v>
      </c>
      <c r="AB13">
        <v>24.730561061676124</v>
      </c>
      <c r="AC13">
        <v>29.088561061676124</v>
      </c>
      <c r="AD13">
        <v>24.004561061676121</v>
      </c>
      <c r="AE13">
        <v>16.713404036882693</v>
      </c>
      <c r="AF13">
        <v>13.36715702479337</v>
      </c>
      <c r="AG13">
        <v>17.731404036882697</v>
      </c>
      <c r="AH13">
        <v>16.36240403688269</v>
      </c>
    </row>
    <row r="14" spans="1:34" x14ac:dyDescent="0.3">
      <c r="A14" s="48">
        <f ca="1">Exceedance!U14</f>
        <v>46447</v>
      </c>
      <c r="B14" s="1">
        <v>17.583727331979404</v>
      </c>
      <c r="C14" s="1">
        <v>19.583727331979411</v>
      </c>
      <c r="D14" s="1">
        <v>18.583727331979411</v>
      </c>
      <c r="E14">
        <v>16.597727331979407</v>
      </c>
      <c r="F14">
        <v>18.041727331979406</v>
      </c>
      <c r="G14">
        <v>18.467727331979411</v>
      </c>
      <c r="H14">
        <v>11.909727331979409</v>
      </c>
      <c r="I14">
        <v>19.792049646028971</v>
      </c>
      <c r="J14">
        <v>10.502280991735518</v>
      </c>
      <c r="K14">
        <v>17.966727331979403</v>
      </c>
      <c r="L14">
        <v>11.008280991735521</v>
      </c>
      <c r="M14">
        <v>19.447727331979408</v>
      </c>
      <c r="N14">
        <v>19.514727331979408</v>
      </c>
      <c r="O14">
        <v>21.833727331979407</v>
      </c>
      <c r="P14">
        <v>15.685727331979407</v>
      </c>
      <c r="Q14">
        <v>12.589727331979407</v>
      </c>
      <c r="R14">
        <v>27.399049646028963</v>
      </c>
      <c r="S14">
        <v>20.489727331979406</v>
      </c>
      <c r="T14">
        <v>0.33972733197941357</v>
      </c>
      <c r="U14">
        <v>33.316049646028965</v>
      </c>
      <c r="V14">
        <v>21.891049646028986</v>
      </c>
      <c r="W14">
        <v>24.720272786524806</v>
      </c>
      <c r="X14">
        <v>26.475049646028971</v>
      </c>
      <c r="Y14">
        <v>15.782727331979409</v>
      </c>
      <c r="Z14">
        <v>18.679280991735517</v>
      </c>
      <c r="AA14">
        <v>28.534049646028969</v>
      </c>
      <c r="AB14">
        <v>15.336049646028972</v>
      </c>
      <c r="AC14">
        <v>26.47704964602897</v>
      </c>
      <c r="AD14">
        <v>8.1537273319794039</v>
      </c>
      <c r="AE14">
        <v>21.132272786524791</v>
      </c>
      <c r="AF14">
        <v>19.027438103515099</v>
      </c>
      <c r="AG14">
        <v>19.176727331979407</v>
      </c>
      <c r="AH14">
        <v>18.823727331979409</v>
      </c>
    </row>
    <row r="15" spans="1:34" x14ac:dyDescent="0.3">
      <c r="A15" s="48">
        <f ca="1">Exceedance!U15</f>
        <v>46478</v>
      </c>
      <c r="B15" s="1">
        <v>38.925403371840858</v>
      </c>
      <c r="C15" s="1">
        <v>44.925403371840851</v>
      </c>
      <c r="D15" s="1">
        <v>40.925403371840851</v>
      </c>
      <c r="E15">
        <v>39.033403371840848</v>
      </c>
      <c r="F15">
        <v>36.02040337184085</v>
      </c>
      <c r="G15">
        <v>45.14240337184085</v>
      </c>
      <c r="H15">
        <v>45.175403371840858</v>
      </c>
      <c r="I15">
        <v>37.961403371840845</v>
      </c>
      <c r="J15">
        <v>32.257403371840844</v>
      </c>
      <c r="K15">
        <v>40.856403371840862</v>
      </c>
      <c r="L15">
        <v>41.606403371840848</v>
      </c>
      <c r="M15">
        <v>42.491403371840839</v>
      </c>
      <c r="N15">
        <v>42.74595709084911</v>
      </c>
      <c r="O15">
        <v>51.632403371840851</v>
      </c>
      <c r="P15">
        <v>39.984403371840855</v>
      </c>
      <c r="Q15">
        <v>19.862403371840848</v>
      </c>
      <c r="R15">
        <v>43.253403371840847</v>
      </c>
      <c r="S15">
        <v>37.913957090849117</v>
      </c>
      <c r="T15">
        <v>19.119957090849109</v>
      </c>
      <c r="U15">
        <v>37.903403371840859</v>
      </c>
      <c r="V15">
        <v>44.016403371840845</v>
      </c>
      <c r="W15">
        <v>47.275403371840852</v>
      </c>
      <c r="X15">
        <v>32.973403371840845</v>
      </c>
      <c r="Y15">
        <v>35.070403371840854</v>
      </c>
      <c r="Z15">
        <v>36.464075639096997</v>
      </c>
      <c r="AA15">
        <v>44.305403371840846</v>
      </c>
      <c r="AB15">
        <v>40.359403371840848</v>
      </c>
      <c r="AC15">
        <v>39.089403371840852</v>
      </c>
      <c r="AD15">
        <v>30.961403371840852</v>
      </c>
      <c r="AE15">
        <v>47.834403371840857</v>
      </c>
      <c r="AF15">
        <v>24.496239669421463</v>
      </c>
      <c r="AG15">
        <v>49.858403371840851</v>
      </c>
      <c r="AH15">
        <v>48.794957090849117</v>
      </c>
    </row>
    <row r="16" spans="1:34" x14ac:dyDescent="0.3">
      <c r="A16" s="48">
        <f ca="1">Exceedance!U16</f>
        <v>46508</v>
      </c>
      <c r="B16" s="1">
        <v>151.08058991162147</v>
      </c>
      <c r="C16" s="1">
        <v>74.478172676923663</v>
      </c>
      <c r="D16" s="1">
        <v>122.81618307280549</v>
      </c>
      <c r="E16">
        <v>70.850469396411469</v>
      </c>
      <c r="F16">
        <v>118.26772795071558</v>
      </c>
      <c r="G16">
        <v>73.884915391822233</v>
      </c>
      <c r="H16">
        <v>198.35267009933054</v>
      </c>
      <c r="I16">
        <v>165.73576794173829</v>
      </c>
      <c r="J16">
        <v>175.11672795071553</v>
      </c>
      <c r="K16">
        <v>63.804011650601005</v>
      </c>
      <c r="L16">
        <v>122.11791775381124</v>
      </c>
      <c r="M16">
        <v>65.393778553542404</v>
      </c>
      <c r="N16">
        <v>57.428221784883455</v>
      </c>
      <c r="O16">
        <v>73.815696629842577</v>
      </c>
      <c r="P16">
        <v>84.86458229621681</v>
      </c>
      <c r="Q16">
        <v>65.304543293850372</v>
      </c>
      <c r="R16">
        <v>126.74072536829506</v>
      </c>
      <c r="S16">
        <v>80.000393893918101</v>
      </c>
      <c r="T16">
        <v>51.968357559708188</v>
      </c>
      <c r="U16">
        <v>178.22972795071567</v>
      </c>
      <c r="V16">
        <v>107.1131269040817</v>
      </c>
      <c r="W16">
        <v>75.688615752706497</v>
      </c>
      <c r="X16">
        <v>146.21238359628066</v>
      </c>
      <c r="Y16">
        <v>54.037211280657722</v>
      </c>
      <c r="Z16">
        <v>58.775280991735244</v>
      </c>
      <c r="AA16">
        <v>139.39850142397046</v>
      </c>
      <c r="AB16">
        <v>123.87492114102945</v>
      </c>
      <c r="AC16">
        <v>101.41560247543495</v>
      </c>
      <c r="AD16">
        <v>198.29120230154516</v>
      </c>
      <c r="AE16">
        <v>59.042840509511997</v>
      </c>
      <c r="AF16">
        <v>187.61272795071554</v>
      </c>
      <c r="AG16">
        <v>66.051531238314041</v>
      </c>
      <c r="AH16">
        <v>96.774803711528378</v>
      </c>
    </row>
    <row r="17" spans="1:34" x14ac:dyDescent="0.3">
      <c r="A17" s="48">
        <f ca="1">Exceedance!U17</f>
        <v>46539</v>
      </c>
      <c r="B17" s="1">
        <v>23.744219123150771</v>
      </c>
      <c r="C17" s="1">
        <v>57.002253027541229</v>
      </c>
      <c r="D17" s="1">
        <v>40.002253027541272</v>
      </c>
      <c r="E17">
        <v>45.611253027541245</v>
      </c>
      <c r="F17">
        <v>93.847889390673359</v>
      </c>
      <c r="G17">
        <v>47.911253027541242</v>
      </c>
      <c r="H17">
        <v>302.45973236567772</v>
      </c>
      <c r="I17">
        <v>43.754942228756363</v>
      </c>
      <c r="J17">
        <v>88.600889390673387</v>
      </c>
      <c r="K17">
        <v>36.160253027541259</v>
      </c>
      <c r="L17">
        <v>2.6334958119880141</v>
      </c>
      <c r="M17">
        <v>51.344253027541235</v>
      </c>
      <c r="N17">
        <v>38.561253027541241</v>
      </c>
      <c r="O17">
        <v>74.695253027541227</v>
      </c>
      <c r="P17">
        <v>47.601253027541226</v>
      </c>
      <c r="Q17">
        <v>53.450253027541244</v>
      </c>
      <c r="R17">
        <v>27.210253027541253</v>
      </c>
      <c r="S17">
        <v>49.846253027541252</v>
      </c>
      <c r="T17">
        <v>31.429253027541229</v>
      </c>
      <c r="U17">
        <v>59.773889390673411</v>
      </c>
      <c r="V17">
        <v>35.432253027541229</v>
      </c>
      <c r="W17">
        <v>18.015253027541235</v>
      </c>
      <c r="X17">
        <v>0</v>
      </c>
      <c r="Y17">
        <v>70.439253027541241</v>
      </c>
      <c r="Z17">
        <v>58.749253027541272</v>
      </c>
      <c r="AA17">
        <v>16.511559368902187</v>
      </c>
      <c r="AB17">
        <v>9.8742530275412292</v>
      </c>
      <c r="AC17">
        <v>12.533253027541226</v>
      </c>
      <c r="AD17">
        <v>11.570976337019511</v>
      </c>
      <c r="AE17">
        <v>73.359253027541229</v>
      </c>
      <c r="AF17">
        <v>82.821889390673249</v>
      </c>
      <c r="AG17">
        <v>47.960253027541235</v>
      </c>
      <c r="AH17">
        <v>29.452253027541236</v>
      </c>
    </row>
    <row r="18" spans="1:34" x14ac:dyDescent="0.3">
      <c r="A18" s="48">
        <f ca="1">Exceedance!U18</f>
        <v>46569</v>
      </c>
      <c r="B18" s="1">
        <v>75.064631871678699</v>
      </c>
      <c r="C18" s="1">
        <v>96.75770749526194</v>
      </c>
      <c r="D18" s="1">
        <v>96.427128982865099</v>
      </c>
      <c r="E18">
        <v>84.540707495261913</v>
      </c>
      <c r="F18">
        <v>69.036385181212339</v>
      </c>
      <c r="G18">
        <v>93.754707495261925</v>
      </c>
      <c r="H18">
        <v>22.16938518121237</v>
      </c>
      <c r="I18">
        <v>114.99412898286509</v>
      </c>
      <c r="J18">
        <v>66.887128982865121</v>
      </c>
      <c r="K18">
        <v>68.46738518121235</v>
      </c>
      <c r="L18">
        <v>41.85038518121236</v>
      </c>
      <c r="M18">
        <v>102.93270749526189</v>
      </c>
      <c r="N18">
        <v>96.75270749526193</v>
      </c>
      <c r="O18">
        <v>65.09284510287975</v>
      </c>
      <c r="P18">
        <v>93.881707495261935</v>
      </c>
      <c r="Q18">
        <v>96.574707495261933</v>
      </c>
      <c r="R18">
        <v>81.186128982865142</v>
      </c>
      <c r="S18">
        <v>91.162707495261913</v>
      </c>
      <c r="T18">
        <v>86.976707495261948</v>
      </c>
      <c r="U18">
        <v>57.256385181212345</v>
      </c>
      <c r="V18">
        <v>77.129128982865112</v>
      </c>
      <c r="W18">
        <v>77.983707495261925</v>
      </c>
      <c r="X18">
        <v>53.582385181212388</v>
      </c>
      <c r="Y18">
        <v>94.438707495261937</v>
      </c>
      <c r="Z18">
        <v>84.896707495261921</v>
      </c>
      <c r="AA18">
        <v>83.766128982865141</v>
      </c>
      <c r="AB18">
        <v>83.801128982865094</v>
      </c>
      <c r="AC18">
        <v>86.73512898286512</v>
      </c>
      <c r="AD18">
        <v>95.737128982865116</v>
      </c>
      <c r="AE18">
        <v>101.68770749526193</v>
      </c>
      <c r="AF18">
        <v>37.552385181212358</v>
      </c>
      <c r="AG18">
        <v>95.188707495261923</v>
      </c>
      <c r="AH18">
        <v>67.902385181212367</v>
      </c>
    </row>
    <row r="19" spans="1:34" x14ac:dyDescent="0.3">
      <c r="A19" s="48">
        <f ca="1">Exceedance!U19</f>
        <v>46600</v>
      </c>
      <c r="B19" s="1">
        <v>109.75505773872833</v>
      </c>
      <c r="C19" s="1">
        <v>80.707752178670006</v>
      </c>
      <c r="D19" s="1">
        <v>78.666429864620454</v>
      </c>
      <c r="E19">
        <v>88.09875217867004</v>
      </c>
      <c r="F19">
        <v>105.92117366627321</v>
      </c>
      <c r="G19">
        <v>99.404752178670023</v>
      </c>
      <c r="H19">
        <v>108.5882039434762</v>
      </c>
      <c r="I19">
        <v>101.39675217867006</v>
      </c>
      <c r="J19">
        <v>106.77517366627323</v>
      </c>
      <c r="K19">
        <v>95.721752178670016</v>
      </c>
      <c r="L19">
        <v>73.381429864620458</v>
      </c>
      <c r="M19">
        <v>101.50775217867</v>
      </c>
      <c r="N19">
        <v>98.44875217867002</v>
      </c>
      <c r="O19">
        <v>80.949280991735549</v>
      </c>
      <c r="P19">
        <v>101.13775217867003</v>
      </c>
      <c r="Q19">
        <v>98.114752178670017</v>
      </c>
      <c r="R19">
        <v>90.791752178670023</v>
      </c>
      <c r="S19">
        <v>96.498752178670017</v>
      </c>
      <c r="T19">
        <v>93.777752178670056</v>
      </c>
      <c r="U19">
        <v>105.23717366627321</v>
      </c>
      <c r="V19">
        <v>91.388752178670003</v>
      </c>
      <c r="W19">
        <v>85.182752178670029</v>
      </c>
      <c r="X19">
        <v>79.680429864620464</v>
      </c>
      <c r="Y19">
        <v>87.244735649744428</v>
      </c>
      <c r="Z19">
        <v>82.125429864620472</v>
      </c>
      <c r="AA19">
        <v>78.8814298646205</v>
      </c>
      <c r="AB19">
        <v>81.824429864620498</v>
      </c>
      <c r="AC19">
        <v>80.97442986462049</v>
      </c>
      <c r="AD19">
        <v>85.600752178670035</v>
      </c>
      <c r="AE19">
        <v>56.013928721696111</v>
      </c>
      <c r="AF19">
        <v>99.671173666273262</v>
      </c>
      <c r="AG19">
        <v>95.108752178670002</v>
      </c>
      <c r="AH19">
        <v>98.57875217867003</v>
      </c>
    </row>
    <row r="20" spans="1:34" x14ac:dyDescent="0.3">
      <c r="A20" s="48">
        <f ca="1">Exceedance!U20</f>
        <v>46631</v>
      </c>
      <c r="B20" s="1">
        <v>107.90988785520983</v>
      </c>
      <c r="C20" s="1">
        <v>69.949616277663878</v>
      </c>
      <c r="D20" s="1">
        <v>68.949616277663864</v>
      </c>
      <c r="E20">
        <v>70.747616277663894</v>
      </c>
      <c r="F20">
        <v>87.287493710391075</v>
      </c>
      <c r="G20">
        <v>71.131616277663866</v>
      </c>
      <c r="H20">
        <v>109.30088785520985</v>
      </c>
      <c r="I20">
        <v>86.27785404854356</v>
      </c>
      <c r="J20">
        <v>65.195616277663859</v>
      </c>
      <c r="K20">
        <v>71.713616277663874</v>
      </c>
      <c r="L20">
        <v>68.026616277663877</v>
      </c>
      <c r="M20">
        <v>72.114616277663885</v>
      </c>
      <c r="N20">
        <v>71.737616277663875</v>
      </c>
      <c r="O20">
        <v>49.650320262051878</v>
      </c>
      <c r="P20">
        <v>64.180616277663887</v>
      </c>
      <c r="Q20">
        <v>67.398616277663876</v>
      </c>
      <c r="R20">
        <v>72.279616277663862</v>
      </c>
      <c r="S20">
        <v>70.758616277663876</v>
      </c>
      <c r="T20">
        <v>65.389616277663876</v>
      </c>
      <c r="U20">
        <v>70.245616277663871</v>
      </c>
      <c r="V20">
        <v>71.834616277663883</v>
      </c>
      <c r="W20">
        <v>72.069616277663883</v>
      </c>
      <c r="X20">
        <v>71.045616277663896</v>
      </c>
      <c r="Y20">
        <v>35.612234165436398</v>
      </c>
      <c r="Z20">
        <v>68.034616277663872</v>
      </c>
      <c r="AA20">
        <v>67.599616277663898</v>
      </c>
      <c r="AB20">
        <v>72.330616277663879</v>
      </c>
      <c r="AC20">
        <v>71.042616277663882</v>
      </c>
      <c r="AD20">
        <v>71.311616277663887</v>
      </c>
      <c r="AE20">
        <v>70.394239669421495</v>
      </c>
      <c r="AF20">
        <v>70.764616277663862</v>
      </c>
      <c r="AG20">
        <v>72.429616277663882</v>
      </c>
      <c r="AH20">
        <v>71.893616277663881</v>
      </c>
    </row>
    <row r="21" spans="1:34" x14ac:dyDescent="0.3">
      <c r="A21" s="48">
        <f ca="1">Exceedance!U21</f>
        <v>46661</v>
      </c>
      <c r="B21" s="1">
        <v>111.83011855408475</v>
      </c>
      <c r="C21" s="1">
        <v>63.719360804564268</v>
      </c>
      <c r="D21" s="1">
        <v>63.719360804564275</v>
      </c>
      <c r="E21">
        <v>65.515360804564267</v>
      </c>
      <c r="F21">
        <v>62.949360804564265</v>
      </c>
      <c r="G21">
        <v>59.34036080456427</v>
      </c>
      <c r="H21">
        <v>108.70311855408477</v>
      </c>
      <c r="I21">
        <v>56.154612262221981</v>
      </c>
      <c r="J21">
        <v>51.58736080456427</v>
      </c>
      <c r="K21">
        <v>57.866360804564266</v>
      </c>
      <c r="L21">
        <v>63.832360804564267</v>
      </c>
      <c r="M21">
        <v>63.001360804564264</v>
      </c>
      <c r="N21">
        <v>64.958360804564265</v>
      </c>
      <c r="O21">
        <v>28.124823390692377</v>
      </c>
      <c r="P21">
        <v>63.528360804564258</v>
      </c>
      <c r="Q21">
        <v>59.935360804564276</v>
      </c>
      <c r="R21">
        <v>58.023360804564277</v>
      </c>
      <c r="S21">
        <v>43.799360804564266</v>
      </c>
      <c r="T21">
        <v>53.245360804564264</v>
      </c>
      <c r="U21">
        <v>62.470360804564272</v>
      </c>
      <c r="V21">
        <v>63.507360804564271</v>
      </c>
      <c r="W21">
        <v>63.766360804564272</v>
      </c>
      <c r="X21">
        <v>61.197360804564269</v>
      </c>
      <c r="Y21">
        <v>63.667280991735488</v>
      </c>
      <c r="Z21">
        <v>57.380360804564269</v>
      </c>
      <c r="AA21">
        <v>54.007360804564279</v>
      </c>
      <c r="AB21">
        <v>64.359360804564275</v>
      </c>
      <c r="AC21">
        <v>64.598360804564265</v>
      </c>
      <c r="AD21">
        <v>63.772360804564272</v>
      </c>
      <c r="AE21">
        <v>54.901089692960028</v>
      </c>
      <c r="AF21">
        <v>63.761360804564276</v>
      </c>
      <c r="AG21">
        <v>63.939360804564274</v>
      </c>
      <c r="AH21">
        <v>65.755360804564276</v>
      </c>
    </row>
    <row r="22" spans="1:34" x14ac:dyDescent="0.3">
      <c r="A22" s="48">
        <f ca="1">Exceedance!U22</f>
        <v>46692</v>
      </c>
      <c r="B22" s="1">
        <v>65.308167819350174</v>
      </c>
      <c r="C22" s="1">
        <v>15.219028331191316</v>
      </c>
      <c r="D22" s="1">
        <v>15.219028331191312</v>
      </c>
      <c r="E22">
        <v>15.964028331191313</v>
      </c>
      <c r="F22">
        <v>43.643119131101848</v>
      </c>
      <c r="G22">
        <v>12.578028331191314</v>
      </c>
      <c r="H22">
        <v>61.676874015985639</v>
      </c>
      <c r="I22">
        <v>49.956327114628593</v>
      </c>
      <c r="J22">
        <v>8.6390283311913141</v>
      </c>
      <c r="K22">
        <v>9.9140283311913375</v>
      </c>
      <c r="L22">
        <v>15.801920893174762</v>
      </c>
      <c r="M22">
        <v>13.706028331191339</v>
      </c>
      <c r="N22">
        <v>15.599028331191313</v>
      </c>
      <c r="O22">
        <v>12.425239669421465</v>
      </c>
      <c r="P22">
        <v>15.382028331191338</v>
      </c>
      <c r="Q22">
        <v>10.98302833119131</v>
      </c>
      <c r="R22">
        <v>11.341028331191318</v>
      </c>
      <c r="S22">
        <v>6.687028331191339</v>
      </c>
      <c r="T22">
        <v>8.9410283311913368</v>
      </c>
      <c r="U22">
        <v>12.716028331191341</v>
      </c>
      <c r="V22">
        <v>13.050028331191337</v>
      </c>
      <c r="W22">
        <v>13.338028331191335</v>
      </c>
      <c r="X22">
        <v>13.12802833119134</v>
      </c>
      <c r="Y22">
        <v>13.978239669421468</v>
      </c>
      <c r="Z22">
        <v>12.721028331191338</v>
      </c>
      <c r="AA22">
        <v>12.762028331191308</v>
      </c>
      <c r="AB22">
        <v>14.972920893174786</v>
      </c>
      <c r="AC22">
        <v>16.670920893174788</v>
      </c>
      <c r="AD22">
        <v>14.129028331191343</v>
      </c>
      <c r="AE22">
        <v>12.956239669421468</v>
      </c>
      <c r="AF22">
        <v>14.035028331191336</v>
      </c>
      <c r="AG22">
        <v>12.317028331191342</v>
      </c>
      <c r="AH22">
        <v>14.908028331191314</v>
      </c>
    </row>
    <row r="23" spans="1:34" x14ac:dyDescent="0.3">
      <c r="A23" s="48">
        <f ca="1">Exceedance!U23</f>
        <v>46722</v>
      </c>
      <c r="B23" s="1">
        <v>66.105711437888999</v>
      </c>
      <c r="C23" s="1">
        <v>15.920448371000631</v>
      </c>
      <c r="D23" s="1">
        <v>18.96177068505019</v>
      </c>
      <c r="E23">
        <v>16.999448371000632</v>
      </c>
      <c r="F23">
        <v>69.02414127903748</v>
      </c>
      <c r="G23">
        <v>16.164448371000631</v>
      </c>
      <c r="H23">
        <v>78.167141189961896</v>
      </c>
      <c r="I23">
        <v>69.035141189976471</v>
      </c>
      <c r="J23">
        <v>61.627705337970376</v>
      </c>
      <c r="K23">
        <v>12.604448371000636</v>
      </c>
      <c r="L23">
        <v>28.047770685050192</v>
      </c>
      <c r="M23">
        <v>16.074448371000631</v>
      </c>
      <c r="N23">
        <v>16.855448371000627</v>
      </c>
      <c r="O23">
        <v>14.30228099173552</v>
      </c>
      <c r="P23">
        <v>16.185448371000628</v>
      </c>
      <c r="Q23">
        <v>15.09044837100063</v>
      </c>
      <c r="R23">
        <v>20.130770685050194</v>
      </c>
      <c r="S23">
        <v>12.679448371000628</v>
      </c>
      <c r="T23">
        <v>14.06444837100063</v>
      </c>
      <c r="U23">
        <v>42.214806759541915</v>
      </c>
      <c r="V23">
        <v>26.995770685050207</v>
      </c>
      <c r="W23">
        <v>15.45844837100063</v>
      </c>
      <c r="X23">
        <v>22.837770685050199</v>
      </c>
      <c r="Y23">
        <v>14.673280991735517</v>
      </c>
      <c r="Z23">
        <v>16.139448371000633</v>
      </c>
      <c r="AA23">
        <v>22.088770685050193</v>
      </c>
      <c r="AB23">
        <v>26.725770685050193</v>
      </c>
      <c r="AC23">
        <v>25.531770685050198</v>
      </c>
      <c r="AD23">
        <v>26.0887706850502</v>
      </c>
      <c r="AE23">
        <v>14.733280991735521</v>
      </c>
      <c r="AF23">
        <v>21.973770685050198</v>
      </c>
      <c r="AG23">
        <v>15.444448371000636</v>
      </c>
      <c r="AH23">
        <v>16.17544837100063</v>
      </c>
    </row>
    <row r="24" spans="1:34" x14ac:dyDescent="0.3">
      <c r="A24" s="48">
        <f ca="1">Exceedance!U24</f>
        <v>46753</v>
      </c>
      <c r="B24" s="1">
        <v>47.65315540180444</v>
      </c>
      <c r="C24" s="1">
        <v>24.587003473116113</v>
      </c>
      <c r="D24" s="1">
        <v>24.587003473116113</v>
      </c>
      <c r="E24">
        <v>28.381003473116106</v>
      </c>
      <c r="F24">
        <v>49.882585153882168</v>
      </c>
      <c r="G24">
        <v>30.384003473116113</v>
      </c>
      <c r="H24">
        <v>55.928585153870564</v>
      </c>
      <c r="I24">
        <v>48.365585153870562</v>
      </c>
      <c r="J24">
        <v>51.116585153886298</v>
      </c>
      <c r="K24">
        <v>24.757003473116118</v>
      </c>
      <c r="L24">
        <v>29.766003473116122</v>
      </c>
      <c r="M24">
        <v>34.246003473116104</v>
      </c>
      <c r="N24">
        <v>16.941681159066562</v>
      </c>
      <c r="O24">
        <v>14.334280991735517</v>
      </c>
      <c r="P24">
        <v>16.609681159066561</v>
      </c>
      <c r="Q24">
        <v>18.433003473116109</v>
      </c>
      <c r="R24">
        <v>24.902003473116118</v>
      </c>
      <c r="S24">
        <v>24.426003473116118</v>
      </c>
      <c r="T24">
        <v>25.627003473116115</v>
      </c>
      <c r="U24">
        <v>49.445585153905519</v>
      </c>
      <c r="V24">
        <v>16.40868115906656</v>
      </c>
      <c r="W24">
        <v>27.005003473116126</v>
      </c>
      <c r="X24">
        <v>27.758798256510453</v>
      </c>
      <c r="Y24">
        <v>14.561280991735519</v>
      </c>
      <c r="Z24">
        <v>32.261003473116119</v>
      </c>
      <c r="AA24">
        <v>27.890003473116117</v>
      </c>
      <c r="AB24">
        <v>31.291003473116117</v>
      </c>
      <c r="AC24">
        <v>25.397003473116122</v>
      </c>
      <c r="AD24">
        <v>15.434681159066557</v>
      </c>
      <c r="AE24">
        <v>14.681280991735518</v>
      </c>
      <c r="AF24">
        <v>15.042681159066561</v>
      </c>
      <c r="AG24">
        <v>34.512003473116124</v>
      </c>
      <c r="AH24">
        <v>16.49868115906656</v>
      </c>
    </row>
    <row r="25" spans="1:34" x14ac:dyDescent="0.3">
      <c r="A25" s="48">
        <f ca="1">Exceedance!U25</f>
        <v>46784</v>
      </c>
      <c r="B25" s="1">
        <v>38.565254557707171</v>
      </c>
      <c r="C25" s="1">
        <v>24.425188242450179</v>
      </c>
      <c r="D25" s="1">
        <v>24.425188242450179</v>
      </c>
      <c r="E25">
        <v>27.975188242450169</v>
      </c>
      <c r="F25">
        <v>39.096395053574938</v>
      </c>
      <c r="G25">
        <v>26.705188242450177</v>
      </c>
      <c r="H25">
        <v>48.338395053574935</v>
      </c>
      <c r="I25">
        <v>37.261395053574937</v>
      </c>
      <c r="J25">
        <v>40.694395053574929</v>
      </c>
      <c r="K25">
        <v>24.000188242450172</v>
      </c>
      <c r="L25">
        <v>27.23718824245017</v>
      </c>
      <c r="M25">
        <v>33.127188242450174</v>
      </c>
      <c r="N25">
        <v>18.061989895342691</v>
      </c>
      <c r="O25">
        <v>11.94819834710742</v>
      </c>
      <c r="P25">
        <v>15.802725432532846</v>
      </c>
      <c r="Q25">
        <v>24.421188242450171</v>
      </c>
      <c r="R25">
        <v>28.526188242450175</v>
      </c>
      <c r="S25">
        <v>20.672188242450186</v>
      </c>
      <c r="T25">
        <v>26.569188242450174</v>
      </c>
      <c r="U25">
        <v>39.780395053574935</v>
      </c>
      <c r="V25">
        <v>16.238989895342705</v>
      </c>
      <c r="W25">
        <v>29.914188242450177</v>
      </c>
      <c r="X25">
        <v>37.56039508896297</v>
      </c>
      <c r="Y25">
        <v>13.612198347107418</v>
      </c>
      <c r="Z25">
        <v>26.306188242450173</v>
      </c>
      <c r="AA25">
        <v>31.972309169197057</v>
      </c>
      <c r="AB25">
        <v>28.205188242450177</v>
      </c>
      <c r="AC25">
        <v>19.35618824245018</v>
      </c>
      <c r="AD25">
        <v>26.477016100682192</v>
      </c>
      <c r="AE25">
        <v>13.628198347107418</v>
      </c>
      <c r="AF25">
        <v>13.797725432532841</v>
      </c>
      <c r="AG25">
        <v>32.680188242450171</v>
      </c>
      <c r="AH25">
        <v>15.163725432532841</v>
      </c>
    </row>
    <row r="26" spans="1:34" x14ac:dyDescent="0.3">
      <c r="A26" s="48">
        <f ca="1">Exceedance!U26</f>
        <v>46813</v>
      </c>
      <c r="B26" s="1">
        <v>43.642461114031718</v>
      </c>
      <c r="C26" s="1">
        <v>18.583011362275446</v>
      </c>
      <c r="D26" s="1">
        <v>18.583011362275446</v>
      </c>
      <c r="E26">
        <v>16.146011362275445</v>
      </c>
      <c r="F26">
        <v>45.540461114031721</v>
      </c>
      <c r="G26">
        <v>10.257011362275446</v>
      </c>
      <c r="H26">
        <v>46.393461114031716</v>
      </c>
      <c r="I26">
        <v>47.894461114031714</v>
      </c>
      <c r="J26">
        <v>46.152461114031723</v>
      </c>
      <c r="K26">
        <v>10.643011362275441</v>
      </c>
      <c r="L26">
        <v>24.055333676325006</v>
      </c>
      <c r="M26">
        <v>25.134333676325006</v>
      </c>
      <c r="N26">
        <v>20.546011362275447</v>
      </c>
      <c r="O26">
        <v>12.630280991735516</v>
      </c>
      <c r="P26">
        <v>10.753011362275446</v>
      </c>
      <c r="Q26">
        <v>20.279333676325006</v>
      </c>
      <c r="R26">
        <v>25.443333676325015</v>
      </c>
      <c r="S26">
        <v>6.235020525065986E-2</v>
      </c>
      <c r="T26">
        <v>27.615333676325008</v>
      </c>
      <c r="U26">
        <v>46.603461114031717</v>
      </c>
      <c r="V26">
        <v>20.681011362275445</v>
      </c>
      <c r="W26">
        <v>20.379333676325004</v>
      </c>
      <c r="X26">
        <v>42.704461114031723</v>
      </c>
      <c r="Y26">
        <v>17.805280991735522</v>
      </c>
      <c r="Z26">
        <v>26.324333676325004</v>
      </c>
      <c r="AA26">
        <v>56.000461154593907</v>
      </c>
      <c r="AB26">
        <v>24.115333676325005</v>
      </c>
      <c r="AC26">
        <v>7.3883298366452754</v>
      </c>
      <c r="AD26">
        <v>33.970461086084477</v>
      </c>
      <c r="AE26">
        <v>14.984280991735519</v>
      </c>
      <c r="AF26">
        <v>34.815244851799989</v>
      </c>
      <c r="AG26">
        <v>30.891333676325011</v>
      </c>
      <c r="AH26">
        <v>13.960011362275445</v>
      </c>
    </row>
    <row r="27" spans="1:34" x14ac:dyDescent="0.3">
      <c r="A27" s="48">
        <f ca="1">Exceedance!U27</f>
        <v>46844</v>
      </c>
      <c r="B27" s="1">
        <v>40.92540337183371</v>
      </c>
      <c r="C27" s="1">
        <v>40.925403371833688</v>
      </c>
      <c r="D27" s="1">
        <v>40.925403371833688</v>
      </c>
      <c r="E27">
        <v>32.397403371833711</v>
      </c>
      <c r="F27">
        <v>40.124403371833708</v>
      </c>
      <c r="G27">
        <v>41.989403371833717</v>
      </c>
      <c r="H27">
        <v>44.603324151776022</v>
      </c>
      <c r="I27">
        <v>26.693324151776036</v>
      </c>
      <c r="J27">
        <v>33.883403371833708</v>
      </c>
      <c r="K27">
        <v>34.740403371833686</v>
      </c>
      <c r="L27">
        <v>38.378403371833691</v>
      </c>
      <c r="M27">
        <v>38.502403371833715</v>
      </c>
      <c r="N27">
        <v>49.387403371833685</v>
      </c>
      <c r="O27">
        <v>36.997239669421461</v>
      </c>
      <c r="P27">
        <v>15.873957090841932</v>
      </c>
      <c r="Q27">
        <v>39.181403371833682</v>
      </c>
      <c r="R27">
        <v>32.110403371833712</v>
      </c>
      <c r="S27">
        <v>12.028403371833692</v>
      </c>
      <c r="T27">
        <v>32.895403371833702</v>
      </c>
      <c r="U27">
        <v>37.21140337183369</v>
      </c>
      <c r="V27">
        <v>43.403957090841971</v>
      </c>
      <c r="W27">
        <v>29.147403371833686</v>
      </c>
      <c r="X27">
        <v>30.28732415178731</v>
      </c>
      <c r="Y27">
        <v>46.385239669421466</v>
      </c>
      <c r="Z27">
        <v>42.496403371833715</v>
      </c>
      <c r="AA27">
        <v>36.389403371833716</v>
      </c>
      <c r="AB27">
        <v>37.217403371833704</v>
      </c>
      <c r="AC27">
        <v>54.467324152673214</v>
      </c>
      <c r="AD27">
        <v>43.430403371833705</v>
      </c>
      <c r="AE27">
        <v>20.091239669421462</v>
      </c>
      <c r="AF27">
        <v>45.741403371833705</v>
      </c>
      <c r="AG27">
        <v>47.30340337183371</v>
      </c>
      <c r="AH27">
        <v>34.33795709084194</v>
      </c>
    </row>
    <row r="28" spans="1:34" x14ac:dyDescent="0.3">
      <c r="A28" s="48">
        <f ca="1">Exceedance!U28</f>
        <v>46874</v>
      </c>
      <c r="B28" s="1">
        <v>142.88894756751347</v>
      </c>
      <c r="C28" s="1">
        <v>122.81618307278146</v>
      </c>
      <c r="D28" s="1">
        <v>122.81618307278146</v>
      </c>
      <c r="E28">
        <v>104.8980233662683</v>
      </c>
      <c r="F28">
        <v>148.15409802096806</v>
      </c>
      <c r="G28">
        <v>175.94667009930646</v>
      </c>
      <c r="H28">
        <v>307.85672265592211</v>
      </c>
      <c r="I28">
        <v>267.51872265592209</v>
      </c>
      <c r="J28">
        <v>120.5222651502723</v>
      </c>
      <c r="K28">
        <v>162.62664260906914</v>
      </c>
      <c r="L28">
        <v>151.73913519858866</v>
      </c>
      <c r="M28">
        <v>65.212292972675229</v>
      </c>
      <c r="N28">
        <v>71.117747767139974</v>
      </c>
      <c r="O28">
        <v>44.570280991735231</v>
      </c>
      <c r="P28">
        <v>73.483898981023287</v>
      </c>
      <c r="Q28">
        <v>127.53777775163216</v>
      </c>
      <c r="R28">
        <v>91.277093170114711</v>
      </c>
      <c r="S28">
        <v>63.657763598423749</v>
      </c>
      <c r="T28">
        <v>158.72072795069147</v>
      </c>
      <c r="U28">
        <v>228.74776938470222</v>
      </c>
      <c r="V28">
        <v>86.34470371095135</v>
      </c>
      <c r="W28">
        <v>215.09272795069151</v>
      </c>
      <c r="X28">
        <v>91.990722655910389</v>
      </c>
      <c r="Y28">
        <v>56.084280991735248</v>
      </c>
      <c r="Z28">
        <v>148.08009393552018</v>
      </c>
      <c r="AA28">
        <v>142.67059119603994</v>
      </c>
      <c r="AB28">
        <v>112.97496356961248</v>
      </c>
      <c r="AC28">
        <v>274.98872795069155</v>
      </c>
      <c r="AD28">
        <v>66.396896620977131</v>
      </c>
      <c r="AE28">
        <v>1.6802809917352299</v>
      </c>
      <c r="AF28">
        <v>85.290862890560106</v>
      </c>
      <c r="AG28">
        <v>105.99671483752242</v>
      </c>
      <c r="AH28">
        <v>78.521630323460712</v>
      </c>
    </row>
    <row r="29" spans="1:34" x14ac:dyDescent="0.3">
      <c r="A29" s="48">
        <f ca="1">Exceedance!U29</f>
        <v>46905</v>
      </c>
      <c r="B29" s="1">
        <v>43.231120194985451</v>
      </c>
      <c r="C29" s="1">
        <v>40.002253027541272</v>
      </c>
      <c r="D29" s="1">
        <v>40.002253027541272</v>
      </c>
      <c r="E29">
        <v>95.429889390673267</v>
      </c>
      <c r="F29">
        <v>47.042253027541243</v>
      </c>
      <c r="G29">
        <v>289.4487323656777</v>
      </c>
      <c r="H29">
        <v>267.65588939067334</v>
      </c>
      <c r="I29">
        <v>268.6651201931063</v>
      </c>
      <c r="J29">
        <v>34.355253027541266</v>
      </c>
      <c r="K29">
        <v>3.2442163870324192</v>
      </c>
      <c r="L29">
        <v>49.592253027541204</v>
      </c>
      <c r="M29">
        <v>39.210253027541228</v>
      </c>
      <c r="N29">
        <v>74.504253027541267</v>
      </c>
      <c r="O29">
        <v>49.631253027541206</v>
      </c>
      <c r="P29">
        <v>52.226253027541226</v>
      </c>
      <c r="Q29">
        <v>26.747500336278193</v>
      </c>
      <c r="R29">
        <v>49.15025302754124</v>
      </c>
      <c r="S29">
        <v>31.557253027541215</v>
      </c>
      <c r="T29">
        <v>102.72881857000189</v>
      </c>
      <c r="U29">
        <v>44.239120196542956</v>
      </c>
      <c r="V29">
        <v>15.856253027541229</v>
      </c>
      <c r="W29">
        <v>29.651889390673254</v>
      </c>
      <c r="X29">
        <v>68.787253027541254</v>
      </c>
      <c r="Y29">
        <v>54.795239669421456</v>
      </c>
      <c r="Z29">
        <v>22.056072055550509</v>
      </c>
      <c r="AA29">
        <v>90.020639872192376</v>
      </c>
      <c r="AB29">
        <v>11.047253027541228</v>
      </c>
      <c r="AC29">
        <v>179.7318893906733</v>
      </c>
      <c r="AD29">
        <v>72.987253027541229</v>
      </c>
      <c r="AE29">
        <v>77.413889390673319</v>
      </c>
      <c r="AF29">
        <v>45.345253027541247</v>
      </c>
      <c r="AG29">
        <v>27.41825302754124</v>
      </c>
      <c r="AH29">
        <v>44.692253027541241</v>
      </c>
    </row>
    <row r="30" spans="1:34" x14ac:dyDescent="0.3">
      <c r="A30" s="48">
        <f ca="1">Exceedance!U30</f>
        <v>46935</v>
      </c>
      <c r="B30" s="1">
        <v>96.427128982865099</v>
      </c>
      <c r="C30" s="1">
        <v>96.427128982865099</v>
      </c>
      <c r="D30" s="1">
        <v>96.427128982865099</v>
      </c>
      <c r="E30">
        <v>69.95938518121234</v>
      </c>
      <c r="F30">
        <v>119.02212898286511</v>
      </c>
      <c r="G30">
        <v>170.383042454264</v>
      </c>
      <c r="H30">
        <v>113.18312898286511</v>
      </c>
      <c r="I30">
        <v>162.84297036201701</v>
      </c>
      <c r="J30">
        <v>74.111128982865125</v>
      </c>
      <c r="K30">
        <v>103.2950699024132</v>
      </c>
      <c r="L30">
        <v>129.7671289828651</v>
      </c>
      <c r="M30">
        <v>124.37812898286511</v>
      </c>
      <c r="N30">
        <v>104.15970749526193</v>
      </c>
      <c r="O30">
        <v>94.766707495261926</v>
      </c>
      <c r="P30">
        <v>95.62270749526192</v>
      </c>
      <c r="Q30">
        <v>82.85112898286512</v>
      </c>
      <c r="R30">
        <v>117.14112898286513</v>
      </c>
      <c r="S30">
        <v>115.25012898286514</v>
      </c>
      <c r="T30">
        <v>205.89697039650682</v>
      </c>
      <c r="U30">
        <v>127.60597036200345</v>
      </c>
      <c r="V30">
        <v>77.733707495261925</v>
      </c>
      <c r="W30">
        <v>55.174385181212351</v>
      </c>
      <c r="X30">
        <v>92.157707495261931</v>
      </c>
      <c r="Y30">
        <v>84.60770749526192</v>
      </c>
      <c r="Z30">
        <v>84.492128982865097</v>
      </c>
      <c r="AA30">
        <v>114.86497037104168</v>
      </c>
      <c r="AB30">
        <v>85.96512898286511</v>
      </c>
      <c r="AC30">
        <v>95.733128982865111</v>
      </c>
      <c r="AD30">
        <v>100.79770749526195</v>
      </c>
      <c r="AE30">
        <v>40.452385181212378</v>
      </c>
      <c r="AF30">
        <v>92.596707495261938</v>
      </c>
      <c r="AG30">
        <v>86.538128982865132</v>
      </c>
      <c r="AH30">
        <v>83.844707495261929</v>
      </c>
    </row>
    <row r="31" spans="1:34" x14ac:dyDescent="0.3">
      <c r="A31" s="48">
        <f ca="1">Exceedance!U31</f>
        <v>46966</v>
      </c>
      <c r="B31" s="1">
        <v>111.75505773872835</v>
      </c>
      <c r="C31" s="1">
        <v>78.666429864620454</v>
      </c>
      <c r="D31" s="1">
        <v>78.666429864620454</v>
      </c>
      <c r="E31">
        <v>113.62205773872833</v>
      </c>
      <c r="F31">
        <v>97.468752178670016</v>
      </c>
      <c r="G31">
        <v>109.31305773872835</v>
      </c>
      <c r="H31">
        <v>114.93005773872834</v>
      </c>
      <c r="I31">
        <v>110.40805773872835</v>
      </c>
      <c r="J31">
        <v>113.55105773872835</v>
      </c>
      <c r="K31">
        <v>106.58705773872835</v>
      </c>
      <c r="L31">
        <v>100.98475217867004</v>
      </c>
      <c r="M31">
        <v>97.828752178670058</v>
      </c>
      <c r="N31">
        <v>92.930735649744406</v>
      </c>
      <c r="O31">
        <v>101.19675217867001</v>
      </c>
      <c r="P31">
        <v>97.28675217867</v>
      </c>
      <c r="Q31">
        <v>90.07875217867003</v>
      </c>
      <c r="R31">
        <v>94.880752178670008</v>
      </c>
      <c r="S31">
        <v>93.460752178670006</v>
      </c>
      <c r="T31">
        <v>111.62005773872833</v>
      </c>
      <c r="U31">
        <v>113.90905773872835</v>
      </c>
      <c r="V31">
        <v>83.61275217867005</v>
      </c>
      <c r="W31">
        <v>104.57017366627321</v>
      </c>
      <c r="X31">
        <v>85.324735649744426</v>
      </c>
      <c r="Y31">
        <v>76.487102747442847</v>
      </c>
      <c r="Z31">
        <v>78.848429864620499</v>
      </c>
      <c r="AA31">
        <v>114.72705773872835</v>
      </c>
      <c r="AB31">
        <v>102.27686626263676</v>
      </c>
      <c r="AC31">
        <v>112.2861736662732</v>
      </c>
      <c r="AD31">
        <v>83.492429864620462</v>
      </c>
      <c r="AE31">
        <v>101.00017366627326</v>
      </c>
      <c r="AF31">
        <v>93.268752178670027</v>
      </c>
      <c r="AG31">
        <v>98.660752178670023</v>
      </c>
      <c r="AH31">
        <v>86.865752178670022</v>
      </c>
    </row>
    <row r="32" spans="1:34" x14ac:dyDescent="0.3">
      <c r="A32" s="48">
        <f ca="1">Exceedance!U32</f>
        <v>46997</v>
      </c>
      <c r="B32" s="1">
        <v>108.90988785520983</v>
      </c>
      <c r="C32" s="1">
        <v>68.949616277663864</v>
      </c>
      <c r="D32" s="1">
        <v>87.117407122207808</v>
      </c>
      <c r="E32">
        <v>110.46088785520983</v>
      </c>
      <c r="F32">
        <v>70.613616277663866</v>
      </c>
      <c r="G32">
        <v>108.64188785520986</v>
      </c>
      <c r="H32">
        <v>70.872616277663866</v>
      </c>
      <c r="I32">
        <v>104.87788785520983</v>
      </c>
      <c r="J32">
        <v>111.34188785520983</v>
      </c>
      <c r="K32">
        <v>107.85688785520985</v>
      </c>
      <c r="L32">
        <v>71.782616277663863</v>
      </c>
      <c r="M32">
        <v>71.602616277663898</v>
      </c>
      <c r="N32">
        <v>69.709351597183684</v>
      </c>
      <c r="O32">
        <v>64.258616277663876</v>
      </c>
      <c r="P32">
        <v>67.167616277663882</v>
      </c>
      <c r="Q32">
        <v>71.995616277663885</v>
      </c>
      <c r="R32">
        <v>70.263616277663871</v>
      </c>
      <c r="S32">
        <v>64.961616277663879</v>
      </c>
      <c r="T32">
        <v>109.99388785520985</v>
      </c>
      <c r="U32">
        <v>111.41888785520985</v>
      </c>
      <c r="V32">
        <v>71.775616277663886</v>
      </c>
      <c r="W32">
        <v>70.912616277663872</v>
      </c>
      <c r="X32">
        <v>72.464616277663879</v>
      </c>
      <c r="Y32">
        <v>64.445239669421497</v>
      </c>
      <c r="Z32">
        <v>66.886616277663876</v>
      </c>
      <c r="AA32">
        <v>112.11688785520984</v>
      </c>
      <c r="AB32">
        <v>110.89888785520986</v>
      </c>
      <c r="AC32">
        <v>111.04688785520985</v>
      </c>
      <c r="AD32">
        <v>73.038616277663877</v>
      </c>
      <c r="AE32">
        <v>83.0327978401845</v>
      </c>
      <c r="AF32">
        <v>71.834616277663883</v>
      </c>
      <c r="AG32">
        <v>75.458508839647308</v>
      </c>
      <c r="AH32">
        <v>70.576616277663888</v>
      </c>
    </row>
    <row r="33" spans="1:34" x14ac:dyDescent="0.3">
      <c r="A33" s="48">
        <f ca="1">Exceedance!U33</f>
        <v>47027</v>
      </c>
      <c r="B33" s="1">
        <v>97.87537128239984</v>
      </c>
      <c r="C33" s="1">
        <v>63.719360804564268</v>
      </c>
      <c r="D33" s="1">
        <v>63.719360804564275</v>
      </c>
      <c r="E33">
        <v>85.227616422234348</v>
      </c>
      <c r="F33">
        <v>58.664360804564268</v>
      </c>
      <c r="G33">
        <v>109.47311855408475</v>
      </c>
      <c r="H33">
        <v>54.876360804564278</v>
      </c>
      <c r="I33">
        <v>100.43311855408477</v>
      </c>
      <c r="J33">
        <v>76.026332286360756</v>
      </c>
      <c r="K33">
        <v>112.71511855408477</v>
      </c>
      <c r="L33">
        <v>62.47136080456427</v>
      </c>
      <c r="M33">
        <v>64.772360804564272</v>
      </c>
      <c r="N33">
        <v>57.609280991735488</v>
      </c>
      <c r="O33">
        <v>63.784360804564272</v>
      </c>
      <c r="P33">
        <v>59.687360804564271</v>
      </c>
      <c r="Q33">
        <v>57.612360804564275</v>
      </c>
      <c r="R33">
        <v>43.164360804564275</v>
      </c>
      <c r="S33">
        <v>53.195360804564267</v>
      </c>
      <c r="T33">
        <v>111.29011855408477</v>
      </c>
      <c r="U33">
        <v>97.920010042436829</v>
      </c>
      <c r="V33">
        <v>63.229360804564259</v>
      </c>
      <c r="W33">
        <v>60.950360804564269</v>
      </c>
      <c r="X33">
        <v>66.10436080456428</v>
      </c>
      <c r="Y33">
        <v>54.352280991735483</v>
      </c>
      <c r="Z33">
        <v>54.559360804564271</v>
      </c>
      <c r="AA33">
        <v>93.942437021158199</v>
      </c>
      <c r="AB33">
        <v>64.456360804564284</v>
      </c>
      <c r="AC33">
        <v>63.604360804564266</v>
      </c>
      <c r="AD33">
        <v>65.414360804564268</v>
      </c>
      <c r="AE33">
        <v>63.748360804564271</v>
      </c>
      <c r="AF33">
        <v>62.970360804564265</v>
      </c>
      <c r="AG33">
        <v>65.598360804564265</v>
      </c>
      <c r="AH33">
        <v>65.234360804564275</v>
      </c>
    </row>
    <row r="34" spans="1:34" x14ac:dyDescent="0.3">
      <c r="A34" s="48">
        <f ca="1">Exceedance!U34</f>
        <v>47058</v>
      </c>
      <c r="B34" s="1">
        <v>47.24632711421765</v>
      </c>
      <c r="C34" s="1">
        <v>15.219028331191316</v>
      </c>
      <c r="D34" s="1">
        <v>31.647346729541798</v>
      </c>
      <c r="E34">
        <v>49.355327114363021</v>
      </c>
      <c r="F34">
        <v>30.395497109844911</v>
      </c>
      <c r="G34">
        <v>107.79647580097543</v>
      </c>
      <c r="H34">
        <v>10.635028331191334</v>
      </c>
      <c r="I34">
        <v>103.50947580097542</v>
      </c>
      <c r="J34">
        <v>47.725327114430733</v>
      </c>
      <c r="K34">
        <v>80.904890012202017</v>
      </c>
      <c r="L34">
        <v>15.912920893174753</v>
      </c>
      <c r="M34">
        <v>17.91392089317479</v>
      </c>
      <c r="N34">
        <v>12.154239669421468</v>
      </c>
      <c r="O34">
        <v>15.479028331191316</v>
      </c>
      <c r="P34">
        <v>10.761028331191341</v>
      </c>
      <c r="Q34">
        <v>46.996769150672883</v>
      </c>
      <c r="R34">
        <v>6.7580283311913414</v>
      </c>
      <c r="S34">
        <v>9.1720283311913349</v>
      </c>
      <c r="T34">
        <v>71.534748649546529</v>
      </c>
      <c r="U34">
        <v>47.231327114197612</v>
      </c>
      <c r="V34">
        <v>13.136028331191339</v>
      </c>
      <c r="W34">
        <v>13.060028331191338</v>
      </c>
      <c r="X34">
        <v>16.324028331191339</v>
      </c>
      <c r="Y34">
        <v>9.7062396694214694</v>
      </c>
      <c r="Z34">
        <v>12.864028331191331</v>
      </c>
      <c r="AA34">
        <v>43.488327114183789</v>
      </c>
      <c r="AB34">
        <v>31.250397646768111</v>
      </c>
      <c r="AC34">
        <v>44.373296449176742</v>
      </c>
      <c r="AD34">
        <v>15.526028331191339</v>
      </c>
      <c r="AE34">
        <v>31.666332519494524</v>
      </c>
      <c r="AF34">
        <v>30.768077545665374</v>
      </c>
      <c r="AG34">
        <v>15.960920893174775</v>
      </c>
      <c r="AH34">
        <v>15.683028331191339</v>
      </c>
    </row>
    <row r="35" spans="1:34" x14ac:dyDescent="0.3">
      <c r="A35" s="48">
        <f ca="1">Exceedance!U35</f>
        <v>47088</v>
      </c>
      <c r="B35" s="1">
        <v>66.105711437898236</v>
      </c>
      <c r="C35" s="1">
        <v>18.96177068505019</v>
      </c>
      <c r="D35" s="1">
        <v>66.105711417864441</v>
      </c>
      <c r="E35">
        <v>69.319141189976449</v>
      </c>
      <c r="F35">
        <v>64.977141156200943</v>
      </c>
      <c r="G35">
        <v>111.83080651768027</v>
      </c>
      <c r="H35">
        <v>35.821803049866915</v>
      </c>
      <c r="I35">
        <v>94.863236149539603</v>
      </c>
      <c r="J35">
        <v>69.801141189964369</v>
      </c>
      <c r="K35">
        <v>65.373141189921284</v>
      </c>
      <c r="L35">
        <v>28.913770685050192</v>
      </c>
      <c r="M35">
        <v>29.425770685050196</v>
      </c>
      <c r="N35">
        <v>14.011280991735516</v>
      </c>
      <c r="O35">
        <v>16.29144837100063</v>
      </c>
      <c r="P35">
        <v>14.919448371000632</v>
      </c>
      <c r="Q35">
        <v>67.079711437912053</v>
      </c>
      <c r="R35">
        <v>36.114485654209567</v>
      </c>
      <c r="S35">
        <v>62.16185189013013</v>
      </c>
      <c r="T35">
        <v>68.985141189940236</v>
      </c>
      <c r="U35">
        <v>66.487141189964362</v>
      </c>
      <c r="V35">
        <v>15.11944837100063</v>
      </c>
      <c r="W35">
        <v>48.185367080006003</v>
      </c>
      <c r="X35">
        <v>17.144448371000628</v>
      </c>
      <c r="Y35">
        <v>16.085448371000631</v>
      </c>
      <c r="Z35">
        <v>21.906770685050198</v>
      </c>
      <c r="AA35">
        <v>65.362711437910335</v>
      </c>
      <c r="AB35">
        <v>63.340711487910625</v>
      </c>
      <c r="AC35">
        <v>70.008141189965983</v>
      </c>
      <c r="AD35">
        <v>17.368448371000628</v>
      </c>
      <c r="AE35">
        <v>67.86614117062922</v>
      </c>
      <c r="AF35">
        <v>68.293141189986727</v>
      </c>
      <c r="AG35">
        <v>27.238770685050188</v>
      </c>
      <c r="AH35">
        <v>16.746448371000628</v>
      </c>
    </row>
    <row r="36" spans="1:34" x14ac:dyDescent="0.3">
      <c r="A36" s="48">
        <f ca="1">Exceedance!U36</f>
        <v>47119</v>
      </c>
      <c r="B36" s="1">
        <v>47.65315540180444</v>
      </c>
      <c r="C36" s="1">
        <v>24.587003473116113</v>
      </c>
      <c r="D36" s="1">
        <v>47.65315540180444</v>
      </c>
      <c r="E36">
        <v>50.160585153870564</v>
      </c>
      <c r="F36">
        <v>46.320155401804449</v>
      </c>
      <c r="G36">
        <v>84.403929092861134</v>
      </c>
      <c r="H36">
        <v>50.899585201090112</v>
      </c>
      <c r="I36">
        <v>52.686585153860847</v>
      </c>
      <c r="J36">
        <v>49.915155401816044</v>
      </c>
      <c r="K36">
        <v>48.789585153882165</v>
      </c>
      <c r="L36">
        <v>33.271003473116124</v>
      </c>
      <c r="M36">
        <v>16.80368115906656</v>
      </c>
      <c r="N36">
        <v>13.985280991735515</v>
      </c>
      <c r="O36">
        <v>16.694681159066562</v>
      </c>
      <c r="P36">
        <v>17.667003473116118</v>
      </c>
      <c r="Q36">
        <v>47.60915540180445</v>
      </c>
      <c r="R36">
        <v>47.636155506383851</v>
      </c>
      <c r="S36">
        <v>43.787155401816619</v>
      </c>
      <c r="T36">
        <v>49.935585153870569</v>
      </c>
      <c r="U36">
        <v>47.151155401804438</v>
      </c>
      <c r="V36">
        <v>26.277003473116121</v>
      </c>
      <c r="W36">
        <v>48.599585153890267</v>
      </c>
      <c r="X36">
        <v>17.083681159066561</v>
      </c>
      <c r="Y36">
        <v>27.57915616464236</v>
      </c>
      <c r="Z36">
        <v>27.528003473116119</v>
      </c>
      <c r="AA36">
        <v>47.267155401804438</v>
      </c>
      <c r="AB36">
        <v>45.407155401816048</v>
      </c>
      <c r="AC36">
        <v>49.679585153882165</v>
      </c>
      <c r="AD36">
        <v>35.737003473116104</v>
      </c>
      <c r="AE36">
        <v>48.904585153870563</v>
      </c>
      <c r="AF36">
        <v>46.77515540181605</v>
      </c>
      <c r="AG36">
        <v>16.365681159066558</v>
      </c>
      <c r="AH36">
        <v>27.587003473116116</v>
      </c>
    </row>
    <row r="37" spans="1:34" x14ac:dyDescent="0.3">
      <c r="A37" s="48">
        <f ca="1">Exceedance!U37</f>
        <v>47150</v>
      </c>
      <c r="B37" s="1">
        <v>38.565254557707078</v>
      </c>
      <c r="C37" s="1">
        <v>22.341561061676117</v>
      </c>
      <c r="D37" s="1">
        <v>38.565254557707078</v>
      </c>
      <c r="E37">
        <v>38.567395053574842</v>
      </c>
      <c r="F37">
        <v>40.673824805640962</v>
      </c>
      <c r="G37">
        <v>47.805395053549844</v>
      </c>
      <c r="H37">
        <v>38.627395053574851</v>
      </c>
      <c r="I37">
        <v>41.200395053574844</v>
      </c>
      <c r="J37">
        <v>40.657104309773317</v>
      </c>
      <c r="K37">
        <v>40.951395053574842</v>
      </c>
      <c r="L37">
        <v>31.15756106167612</v>
      </c>
      <c r="M37">
        <v>17.05140403688269</v>
      </c>
      <c r="N37">
        <v>11.265157024793371</v>
      </c>
      <c r="O37">
        <v>15.313528003824901</v>
      </c>
      <c r="P37">
        <v>22.91956106167612</v>
      </c>
      <c r="Q37">
        <v>35.541104309773317</v>
      </c>
      <c r="R37">
        <v>38.036104309773329</v>
      </c>
      <c r="S37">
        <v>32.323104309773321</v>
      </c>
      <c r="T37">
        <v>39.182395053574844</v>
      </c>
      <c r="U37">
        <v>35.735824805640966</v>
      </c>
      <c r="V37">
        <v>28.03256106167612</v>
      </c>
      <c r="W37">
        <v>37.127395053574844</v>
      </c>
      <c r="X37">
        <v>15.454528003824903</v>
      </c>
      <c r="Y37">
        <v>10.11115702479337</v>
      </c>
      <c r="Z37">
        <v>18.95756106167612</v>
      </c>
      <c r="AA37">
        <v>37.443104309773318</v>
      </c>
      <c r="AB37">
        <v>41.575104309773323</v>
      </c>
      <c r="AC37">
        <v>42.823395053574849</v>
      </c>
      <c r="AD37">
        <v>34.075561061676119</v>
      </c>
      <c r="AE37">
        <v>38.227395053574838</v>
      </c>
      <c r="AF37">
        <v>37.390104309773328</v>
      </c>
      <c r="AG37">
        <v>14.528528003824905</v>
      </c>
      <c r="AH37">
        <v>26.245561061676113</v>
      </c>
    </row>
    <row r="38" spans="1:34" x14ac:dyDescent="0.3">
      <c r="A38" s="48">
        <f ca="1">Exceedance!U38</f>
        <v>47178</v>
      </c>
      <c r="B38" s="1">
        <v>43.642461114031718</v>
      </c>
      <c r="C38" s="1">
        <v>18.583727331979411</v>
      </c>
      <c r="D38" s="1">
        <v>43.642461114031718</v>
      </c>
      <c r="E38">
        <v>45.849461114031719</v>
      </c>
      <c r="F38">
        <v>51.191461114031711</v>
      </c>
      <c r="G38">
        <v>46.918461114031707</v>
      </c>
      <c r="H38">
        <v>49.502461114031718</v>
      </c>
      <c r="I38">
        <v>47.830461114031714</v>
      </c>
      <c r="J38">
        <v>41.240181609899366</v>
      </c>
      <c r="K38">
        <v>36.396461114031716</v>
      </c>
      <c r="L38">
        <v>25.21804964602898</v>
      </c>
      <c r="M38">
        <v>20.413727331979409</v>
      </c>
      <c r="N38">
        <v>12.349280991735517</v>
      </c>
      <c r="O38">
        <v>10.929727331979405</v>
      </c>
      <c r="P38">
        <v>20.667049646028971</v>
      </c>
      <c r="Q38">
        <v>33.030611361965462</v>
      </c>
      <c r="R38">
        <v>58.106181609899366</v>
      </c>
      <c r="S38">
        <v>27.237049646028971</v>
      </c>
      <c r="T38">
        <v>46.848461114031707</v>
      </c>
      <c r="U38">
        <v>29.58346111403171</v>
      </c>
      <c r="V38">
        <v>19.329049646028952</v>
      </c>
      <c r="W38">
        <v>43.110461114031708</v>
      </c>
      <c r="X38">
        <v>20.607727331979408</v>
      </c>
      <c r="Y38">
        <v>26.316049646028976</v>
      </c>
      <c r="Z38">
        <v>9.6167273319794067</v>
      </c>
      <c r="AA38">
        <v>41.926611361965463</v>
      </c>
      <c r="AB38">
        <v>60.788611361965465</v>
      </c>
      <c r="AC38">
        <v>34.87646111403172</v>
      </c>
      <c r="AD38">
        <v>29.120049646028967</v>
      </c>
      <c r="AE38">
        <v>39.872461114031708</v>
      </c>
      <c r="AF38">
        <v>33.638181609899355</v>
      </c>
      <c r="AG38">
        <v>13.846727331979404</v>
      </c>
      <c r="AH38">
        <v>15.882727331979412</v>
      </c>
    </row>
    <row r="39" spans="1:34" x14ac:dyDescent="0.3">
      <c r="A39" s="48">
        <f ca="1">Exceedance!U39</f>
        <v>47209</v>
      </c>
      <c r="B39" s="1">
        <v>40.925403371840851</v>
      </c>
      <c r="C39" s="1">
        <v>40.925403371840851</v>
      </c>
      <c r="D39" s="1">
        <v>40.925403371840851</v>
      </c>
      <c r="E39">
        <v>40.009403371840854</v>
      </c>
      <c r="F39">
        <v>41.496403371840849</v>
      </c>
      <c r="G39">
        <v>45.295324151787298</v>
      </c>
      <c r="H39">
        <v>28.097324151776032</v>
      </c>
      <c r="I39">
        <v>33.807403371840856</v>
      </c>
      <c r="J39">
        <v>34.21540337184085</v>
      </c>
      <c r="K39">
        <v>38.110403371840846</v>
      </c>
      <c r="L39">
        <v>39.386403371840849</v>
      </c>
      <c r="M39">
        <v>49.230403371840843</v>
      </c>
      <c r="N39">
        <v>39.588403371840862</v>
      </c>
      <c r="O39">
        <v>16.27695709084912</v>
      </c>
      <c r="P39">
        <v>39.641403371840852</v>
      </c>
      <c r="Q39">
        <v>38.662324151787317</v>
      </c>
      <c r="R39">
        <v>38.931324151776025</v>
      </c>
      <c r="S39">
        <v>32.91040337184085</v>
      </c>
      <c r="T39">
        <v>37.849403371840843</v>
      </c>
      <c r="U39">
        <v>42.614957090849117</v>
      </c>
      <c r="V39">
        <v>28.611403371840851</v>
      </c>
      <c r="W39">
        <v>30.900324151776033</v>
      </c>
      <c r="X39">
        <v>49.199403371840852</v>
      </c>
      <c r="Y39">
        <v>42.380403371840856</v>
      </c>
      <c r="Z39">
        <v>36.453403371840857</v>
      </c>
      <c r="AA39">
        <v>36.880403371840856</v>
      </c>
      <c r="AB39">
        <v>56.185324151776022</v>
      </c>
      <c r="AC39">
        <v>43.193403371840851</v>
      </c>
      <c r="AD39">
        <v>22.230403371840858</v>
      </c>
      <c r="AE39">
        <v>45.689403371840854</v>
      </c>
      <c r="AF39">
        <v>46.536403371840855</v>
      </c>
      <c r="AG39">
        <v>34.116957090849112</v>
      </c>
      <c r="AH39">
        <v>31.96540337184085</v>
      </c>
    </row>
    <row r="40" spans="1:34" x14ac:dyDescent="0.3">
      <c r="A40" s="48">
        <f ca="1">Exceedance!U40</f>
        <v>47239</v>
      </c>
      <c r="B40" s="1">
        <v>142.88894756751347</v>
      </c>
      <c r="C40" s="1">
        <v>122.81618307280549</v>
      </c>
      <c r="D40" s="1">
        <v>142.88894756751347</v>
      </c>
      <c r="E40">
        <v>148.66767509020255</v>
      </c>
      <c r="F40">
        <v>170.03167009933051</v>
      </c>
      <c r="G40">
        <v>307.36872265591035</v>
      </c>
      <c r="H40">
        <v>263.48872265591035</v>
      </c>
      <c r="I40">
        <v>124.20662063677784</v>
      </c>
      <c r="J40">
        <v>162.91688543115782</v>
      </c>
      <c r="K40">
        <v>188.93594063651557</v>
      </c>
      <c r="L40">
        <v>115.77755063479502</v>
      </c>
      <c r="M40">
        <v>71.083462130459012</v>
      </c>
      <c r="N40">
        <v>83.743154673529261</v>
      </c>
      <c r="O40">
        <v>73.240807083614214</v>
      </c>
      <c r="P40">
        <v>129.28987540572007</v>
      </c>
      <c r="Q40">
        <v>183.99872265591037</v>
      </c>
      <c r="R40">
        <v>171.13872265591039</v>
      </c>
      <c r="S40">
        <v>158.3747279507156</v>
      </c>
      <c r="T40">
        <v>219.49308939637402</v>
      </c>
      <c r="U40">
        <v>87.054648307631098</v>
      </c>
      <c r="V40">
        <v>213.49072795071555</v>
      </c>
      <c r="W40">
        <v>92.355722655910384</v>
      </c>
      <c r="X40">
        <v>66.489579121297382</v>
      </c>
      <c r="Y40">
        <v>147.06574174986676</v>
      </c>
      <c r="Z40">
        <v>142.48862641619755</v>
      </c>
      <c r="AA40">
        <v>113.63329711915777</v>
      </c>
      <c r="AB40">
        <v>281.17572795071555</v>
      </c>
      <c r="AC40">
        <v>68.366793033506426</v>
      </c>
      <c r="AD40">
        <v>185.41772795071563</v>
      </c>
      <c r="AE40">
        <v>85.101722715459985</v>
      </c>
      <c r="AF40">
        <v>107.41891737361428</v>
      </c>
      <c r="AG40">
        <v>78.832269574654489</v>
      </c>
      <c r="AH40">
        <v>128.44601233623752</v>
      </c>
    </row>
    <row r="41" spans="1:34" x14ac:dyDescent="0.3">
      <c r="A41" s="48">
        <f ca="1">Exceedance!U41</f>
        <v>47270</v>
      </c>
      <c r="B41" s="1">
        <v>43.231120194973386</v>
      </c>
      <c r="C41" s="1">
        <v>40.002253027541272</v>
      </c>
      <c r="D41" s="1">
        <v>43.231120194973386</v>
      </c>
      <c r="E41">
        <v>47.044253027541259</v>
      </c>
      <c r="F41">
        <v>358.01673278124008</v>
      </c>
      <c r="G41">
        <v>267.54488939067323</v>
      </c>
      <c r="H41">
        <v>271.98812019311828</v>
      </c>
      <c r="I41">
        <v>34.417253027541229</v>
      </c>
      <c r="J41">
        <v>71.438037560464394</v>
      </c>
      <c r="K41">
        <v>49.516253027541218</v>
      </c>
      <c r="L41">
        <v>37.476253027541247</v>
      </c>
      <c r="M41">
        <v>74.453253027541251</v>
      </c>
      <c r="N41">
        <v>49.48425302754125</v>
      </c>
      <c r="O41">
        <v>52.278253027541204</v>
      </c>
      <c r="P41">
        <v>25.632551846846312</v>
      </c>
      <c r="Q41">
        <v>49.091253027541228</v>
      </c>
      <c r="R41">
        <v>31.589253027541268</v>
      </c>
      <c r="S41">
        <v>243.06194384023888</v>
      </c>
      <c r="T41">
        <v>45.925120197006088</v>
      </c>
      <c r="U41">
        <v>15.635253027541236</v>
      </c>
      <c r="V41">
        <v>61.125352687939809</v>
      </c>
      <c r="W41">
        <v>68.738253027541234</v>
      </c>
      <c r="X41">
        <v>57.165253027541247</v>
      </c>
      <c r="Y41">
        <v>21.948867147368613</v>
      </c>
      <c r="Z41">
        <v>71.992294620066104</v>
      </c>
      <c r="AA41">
        <v>44.004436423835756</v>
      </c>
      <c r="AB41">
        <v>177.13688939067325</v>
      </c>
      <c r="AC41">
        <v>72.92525302754126</v>
      </c>
      <c r="AD41">
        <v>75.988889390673251</v>
      </c>
      <c r="AE41">
        <v>45.376253027541239</v>
      </c>
      <c r="AF41">
        <v>27.085253027541263</v>
      </c>
      <c r="AG41">
        <v>44.652253027541249</v>
      </c>
      <c r="AH41">
        <v>193.62012020856272</v>
      </c>
    </row>
    <row r="42" spans="1:34" x14ac:dyDescent="0.3">
      <c r="A42" s="48">
        <f ca="1">Exceedance!U42</f>
        <v>47300</v>
      </c>
      <c r="B42" s="1">
        <v>96.427128982865099</v>
      </c>
      <c r="C42" s="1">
        <v>96.427128982865099</v>
      </c>
      <c r="D42" s="1">
        <v>96.427128982865099</v>
      </c>
      <c r="E42">
        <v>118.93112898286512</v>
      </c>
      <c r="F42">
        <v>420.65797036381053</v>
      </c>
      <c r="G42">
        <v>113.2091289828651</v>
      </c>
      <c r="H42">
        <v>169.20097036200346</v>
      </c>
      <c r="I42">
        <v>74.264128982865131</v>
      </c>
      <c r="J42">
        <v>207.09797037096604</v>
      </c>
      <c r="K42">
        <v>129.51512898286509</v>
      </c>
      <c r="L42">
        <v>123.64812898286512</v>
      </c>
      <c r="M42">
        <v>104.04970749526191</v>
      </c>
      <c r="N42">
        <v>94.714707495261919</v>
      </c>
      <c r="O42">
        <v>95.714707495261919</v>
      </c>
      <c r="P42">
        <v>79.429128982865166</v>
      </c>
      <c r="Q42">
        <v>117.04712898286513</v>
      </c>
      <c r="R42">
        <v>115.0661289828651</v>
      </c>
      <c r="S42">
        <v>205.82297036562403</v>
      </c>
      <c r="T42">
        <v>131.61397036200341</v>
      </c>
      <c r="U42">
        <v>77.138707495261912</v>
      </c>
      <c r="V42">
        <v>216.64497039778641</v>
      </c>
      <c r="W42">
        <v>92.054707495261923</v>
      </c>
      <c r="X42">
        <v>83.313707495261923</v>
      </c>
      <c r="Y42">
        <v>84.62412898286513</v>
      </c>
      <c r="Z42">
        <v>114.46697037538026</v>
      </c>
      <c r="AA42">
        <v>89.322486896306799</v>
      </c>
      <c r="AB42">
        <v>93.777128982865122</v>
      </c>
      <c r="AC42">
        <v>100.61370749526192</v>
      </c>
      <c r="AD42">
        <v>136.3605185276466</v>
      </c>
      <c r="AE42">
        <v>92.732707495261934</v>
      </c>
      <c r="AF42">
        <v>82.494128982865121</v>
      </c>
      <c r="AG42">
        <v>84.066707495261937</v>
      </c>
      <c r="AH42">
        <v>176.55597036200345</v>
      </c>
    </row>
    <row r="43" spans="1:34" x14ac:dyDescent="0.3">
      <c r="A43" s="48">
        <f ca="1">Exceedance!U43</f>
        <v>47331</v>
      </c>
      <c r="B43" s="1">
        <v>111.75505773872835</v>
      </c>
      <c r="C43" s="1">
        <v>79.416464262904597</v>
      </c>
      <c r="D43" s="1">
        <v>111.75505773872835</v>
      </c>
      <c r="E43">
        <v>97.466752178670063</v>
      </c>
      <c r="F43">
        <v>109.29305773872834</v>
      </c>
      <c r="G43">
        <v>114.92905773872836</v>
      </c>
      <c r="H43">
        <v>110.05405773872833</v>
      </c>
      <c r="I43">
        <v>113.53605773872835</v>
      </c>
      <c r="J43">
        <v>106.54305773872834</v>
      </c>
      <c r="K43">
        <v>100.86075217867005</v>
      </c>
      <c r="L43">
        <v>97.636752178670051</v>
      </c>
      <c r="M43">
        <v>92.891735649744433</v>
      </c>
      <c r="N43">
        <v>101.15575217867001</v>
      </c>
      <c r="O43">
        <v>97.461752178670054</v>
      </c>
      <c r="P43">
        <v>111.21831278437104</v>
      </c>
      <c r="Q43">
        <v>94.860752178670026</v>
      </c>
      <c r="R43">
        <v>93.387752178670056</v>
      </c>
      <c r="S43">
        <v>111.62605773872832</v>
      </c>
      <c r="T43">
        <v>113.76405773872834</v>
      </c>
      <c r="U43">
        <v>112.28305773872835</v>
      </c>
      <c r="V43">
        <v>112.65305773872834</v>
      </c>
      <c r="W43">
        <v>85.275735649744377</v>
      </c>
      <c r="X43">
        <v>81.753429864620458</v>
      </c>
      <c r="Y43">
        <v>78.848429864620471</v>
      </c>
      <c r="Z43">
        <v>114.71905773872834</v>
      </c>
      <c r="AA43">
        <v>113.91705773872835</v>
      </c>
      <c r="AB43">
        <v>111.8371736662732</v>
      </c>
      <c r="AC43">
        <v>83.447429864620474</v>
      </c>
      <c r="AD43">
        <v>110.09905773872835</v>
      </c>
      <c r="AE43">
        <v>93.420752178670057</v>
      </c>
      <c r="AF43">
        <v>114.09005773872833</v>
      </c>
      <c r="AG43">
        <v>87.197752178670029</v>
      </c>
      <c r="AH43">
        <v>113.60205773872835</v>
      </c>
    </row>
    <row r="44" spans="1:34" x14ac:dyDescent="0.3">
      <c r="A44" s="48">
        <f ca="1">Exceedance!U44</f>
        <v>47362</v>
      </c>
      <c r="B44" s="1">
        <v>108.90988785520983</v>
      </c>
      <c r="C44" s="1">
        <v>108.90988785520983</v>
      </c>
      <c r="D44" s="1">
        <v>108.90988785520983</v>
      </c>
      <c r="E44">
        <v>70.587616277663884</v>
      </c>
      <c r="F44">
        <v>108.58388785520985</v>
      </c>
      <c r="G44">
        <v>70.873616277663871</v>
      </c>
      <c r="H44">
        <v>104.89388785520983</v>
      </c>
      <c r="I44">
        <v>111.32188785520984</v>
      </c>
      <c r="J44">
        <v>107.81688785520984</v>
      </c>
      <c r="K44">
        <v>71.741616277663894</v>
      </c>
      <c r="L44">
        <v>71.526616277663877</v>
      </c>
      <c r="M44">
        <v>72.713616277663874</v>
      </c>
      <c r="N44">
        <v>64.197616277663869</v>
      </c>
      <c r="O44">
        <v>67.202616277663864</v>
      </c>
      <c r="P44">
        <v>111.99688785520986</v>
      </c>
      <c r="Q44">
        <v>70.224616277663884</v>
      </c>
      <c r="R44">
        <v>64.956616277663869</v>
      </c>
      <c r="S44">
        <v>109.98688785520984</v>
      </c>
      <c r="T44">
        <v>111.33888785520985</v>
      </c>
      <c r="U44">
        <v>111.65688785520986</v>
      </c>
      <c r="V44">
        <v>110.85388785520986</v>
      </c>
      <c r="W44">
        <v>72.439616277663887</v>
      </c>
      <c r="X44">
        <v>67.609616277663875</v>
      </c>
      <c r="Y44">
        <v>66.876616277663885</v>
      </c>
      <c r="Z44">
        <v>112.10688785520983</v>
      </c>
      <c r="AA44">
        <v>110.88088785520985</v>
      </c>
      <c r="AB44">
        <v>111.08388785520985</v>
      </c>
      <c r="AC44">
        <v>72.995616277663885</v>
      </c>
      <c r="AD44">
        <v>110.72088785520987</v>
      </c>
      <c r="AE44">
        <v>71.833616277663879</v>
      </c>
      <c r="AF44">
        <v>111.60788785520984</v>
      </c>
      <c r="AG44">
        <v>70.552616277663887</v>
      </c>
      <c r="AH44">
        <v>110.43488785520984</v>
      </c>
    </row>
    <row r="45" spans="1:34" x14ac:dyDescent="0.3">
      <c r="A45" s="48">
        <f ca="1">Exceedance!U45</f>
        <v>47392</v>
      </c>
      <c r="B45" s="1">
        <v>97.875371282412416</v>
      </c>
      <c r="C45" s="1">
        <v>63.719360804564268</v>
      </c>
      <c r="D45" s="1">
        <v>93.875371282412416</v>
      </c>
      <c r="E45">
        <v>58.634360804564267</v>
      </c>
      <c r="F45">
        <v>109.41411855408475</v>
      </c>
      <c r="G45">
        <v>54.880360804564269</v>
      </c>
      <c r="H45">
        <v>100.38811855408477</v>
      </c>
      <c r="I45">
        <v>77.752594584490936</v>
      </c>
      <c r="J45">
        <v>112.64211855408476</v>
      </c>
      <c r="K45">
        <v>62.408360804564268</v>
      </c>
      <c r="L45">
        <v>64.686360804564274</v>
      </c>
      <c r="M45">
        <v>60.703360804564269</v>
      </c>
      <c r="N45">
        <v>63.72736080456427</v>
      </c>
      <c r="O45">
        <v>59.728360804564268</v>
      </c>
      <c r="P45">
        <v>75.493959084395144</v>
      </c>
      <c r="Q45">
        <v>47.845671150109702</v>
      </c>
      <c r="R45">
        <v>53.191360804564262</v>
      </c>
      <c r="S45">
        <v>111.29011855408476</v>
      </c>
      <c r="T45">
        <v>99.516491834430894</v>
      </c>
      <c r="U45">
        <v>63.045360804564289</v>
      </c>
      <c r="V45">
        <v>110.03511855408476</v>
      </c>
      <c r="W45">
        <v>66.069360804564255</v>
      </c>
      <c r="X45">
        <v>56.91636080456427</v>
      </c>
      <c r="Y45">
        <v>54.553360804564264</v>
      </c>
      <c r="Z45">
        <v>94.010332570966455</v>
      </c>
      <c r="AA45">
        <v>89.406725981435414</v>
      </c>
      <c r="AB45">
        <v>63.494360804564288</v>
      </c>
      <c r="AC45">
        <v>65.350360804564275</v>
      </c>
      <c r="AD45">
        <v>112.82411855408478</v>
      </c>
      <c r="AE45">
        <v>62.967360804564265</v>
      </c>
      <c r="AF45">
        <v>77.016608895161738</v>
      </c>
      <c r="AG45">
        <v>65.211360804564265</v>
      </c>
      <c r="AH45">
        <v>111.82011855408476</v>
      </c>
    </row>
    <row r="46" spans="1:34" x14ac:dyDescent="0.3">
      <c r="A46" s="48">
        <f ca="1">Exceedance!U46</f>
        <v>47423</v>
      </c>
      <c r="B46" s="1">
        <v>47.246327114205592</v>
      </c>
      <c r="C46" s="1">
        <v>40.024302325468241</v>
      </c>
      <c r="D46" s="1">
        <v>45.246327114205613</v>
      </c>
      <c r="E46">
        <v>29.677089606949906</v>
      </c>
      <c r="F46">
        <v>107.74147580097545</v>
      </c>
      <c r="G46">
        <v>10.62802833119134</v>
      </c>
      <c r="H46">
        <v>103.19147580097543</v>
      </c>
      <c r="I46">
        <v>48.279327114414926</v>
      </c>
      <c r="J46">
        <v>83.778814852239023</v>
      </c>
      <c r="K46">
        <v>15.443920893174754</v>
      </c>
      <c r="L46">
        <v>17.189920893174751</v>
      </c>
      <c r="M46">
        <v>15.110028331191314</v>
      </c>
      <c r="N46">
        <v>15.42502833119134</v>
      </c>
      <c r="O46">
        <v>10.791028331191344</v>
      </c>
      <c r="P46">
        <v>51.836327114517601</v>
      </c>
      <c r="Q46">
        <v>54.687327114858618</v>
      </c>
      <c r="R46">
        <v>25.545020853909694</v>
      </c>
      <c r="S46">
        <v>72.131302136932604</v>
      </c>
      <c r="T46">
        <v>47.50532711418149</v>
      </c>
      <c r="U46">
        <v>29.933397371926997</v>
      </c>
      <c r="V46">
        <v>54.982490331166488</v>
      </c>
      <c r="W46">
        <v>16.289028331191339</v>
      </c>
      <c r="X46">
        <v>12.381028331191315</v>
      </c>
      <c r="Y46">
        <v>12.852028331191336</v>
      </c>
      <c r="Z46">
        <v>43.552327114183498</v>
      </c>
      <c r="AA46">
        <v>40.057327114201016</v>
      </c>
      <c r="AB46">
        <v>42.211619663201894</v>
      </c>
      <c r="AC46">
        <v>15.461028331191311</v>
      </c>
      <c r="AD46">
        <v>67.954318731379317</v>
      </c>
      <c r="AE46">
        <v>28.867394660961086</v>
      </c>
      <c r="AF46">
        <v>40.96732711430532</v>
      </c>
      <c r="AG46">
        <v>15.661028331191337</v>
      </c>
      <c r="AH46">
        <v>70.136042413068907</v>
      </c>
    </row>
    <row r="47" spans="1:34" x14ac:dyDescent="0.3">
      <c r="A47" s="48">
        <f ca="1">Exceedance!U47</f>
        <v>47453</v>
      </c>
      <c r="B47" s="1">
        <v>66.105711437898236</v>
      </c>
      <c r="C47" s="1">
        <v>66.105711437912007</v>
      </c>
      <c r="D47" s="1">
        <v>66.105711437898236</v>
      </c>
      <c r="E47">
        <v>65.015141145466146</v>
      </c>
      <c r="F47">
        <v>111.77580651768027</v>
      </c>
      <c r="G47">
        <v>35.446396382234717</v>
      </c>
      <c r="H47">
        <v>101.82302660037455</v>
      </c>
      <c r="I47">
        <v>70.300141189964364</v>
      </c>
      <c r="J47">
        <v>65.916141189920182</v>
      </c>
      <c r="K47">
        <v>28.464770685050198</v>
      </c>
      <c r="L47">
        <v>35.250256349575132</v>
      </c>
      <c r="M47">
        <v>17.063448371000629</v>
      </c>
      <c r="N47">
        <v>16.240448371000628</v>
      </c>
      <c r="O47">
        <v>14.943448371000628</v>
      </c>
      <c r="P47">
        <v>67.400711437898238</v>
      </c>
      <c r="Q47">
        <v>67.999141189964362</v>
      </c>
      <c r="R47">
        <v>63.645711437921037</v>
      </c>
      <c r="S47">
        <v>69.118141189940019</v>
      </c>
      <c r="T47">
        <v>66.740141189964348</v>
      </c>
      <c r="U47">
        <v>64.139141169572483</v>
      </c>
      <c r="V47">
        <v>66.83614118995952</v>
      </c>
      <c r="W47">
        <v>17.11144837100063</v>
      </c>
      <c r="X47">
        <v>15.848448371000631</v>
      </c>
      <c r="Y47">
        <v>21.895770685050191</v>
      </c>
      <c r="Z47">
        <v>65.390711437898233</v>
      </c>
      <c r="AA47">
        <v>63.565711437898244</v>
      </c>
      <c r="AB47">
        <v>70.365141280694615</v>
      </c>
      <c r="AC47">
        <v>17.309448371000631</v>
      </c>
      <c r="AD47">
        <v>68.299141189940983</v>
      </c>
      <c r="AE47">
        <v>68.226141189999495</v>
      </c>
      <c r="AF47">
        <v>63.830711437898245</v>
      </c>
      <c r="AG47">
        <v>16.723448371000632</v>
      </c>
      <c r="AH47">
        <v>69.456141189941846</v>
      </c>
    </row>
    <row r="48" spans="1:34" x14ac:dyDescent="0.3">
      <c r="A48" s="48">
        <f ca="1">Exceedance!U48</f>
        <v>47484</v>
      </c>
      <c r="B48" s="1">
        <v>47.653155401816043</v>
      </c>
      <c r="C48" s="1">
        <v>47.65315540180444</v>
      </c>
      <c r="D48" s="1">
        <v>47.653155401816043</v>
      </c>
      <c r="E48">
        <v>46.352155401804445</v>
      </c>
      <c r="F48">
        <v>87.459727126455221</v>
      </c>
      <c r="G48">
        <v>50.992585194740116</v>
      </c>
      <c r="H48">
        <v>53.286585153846538</v>
      </c>
      <c r="I48">
        <v>50.271155401816046</v>
      </c>
      <c r="J48">
        <v>49.302585153882156</v>
      </c>
      <c r="K48">
        <v>32.858003473116128</v>
      </c>
      <c r="L48">
        <v>44.060155401840063</v>
      </c>
      <c r="M48">
        <v>17.042681159066557</v>
      </c>
      <c r="N48">
        <v>16.648681159066555</v>
      </c>
      <c r="O48">
        <v>17.727003473116113</v>
      </c>
      <c r="P48">
        <v>47.797155401804446</v>
      </c>
      <c r="Q48">
        <v>47.76315540181605</v>
      </c>
      <c r="R48">
        <v>43.961155401816043</v>
      </c>
      <c r="S48">
        <v>50.059585153870565</v>
      </c>
      <c r="T48">
        <v>47.319585153882166</v>
      </c>
      <c r="U48">
        <v>46.120155401804446</v>
      </c>
      <c r="V48">
        <v>48.828585153870563</v>
      </c>
      <c r="W48">
        <v>17.052681159066555</v>
      </c>
      <c r="X48">
        <v>31.351003473116119</v>
      </c>
      <c r="Y48">
        <v>27.518003473116114</v>
      </c>
      <c r="Z48">
        <v>47.294155401816056</v>
      </c>
      <c r="AA48">
        <v>45.614155401816056</v>
      </c>
      <c r="AB48">
        <v>49.818585153882168</v>
      </c>
      <c r="AC48">
        <v>35.422003473116121</v>
      </c>
      <c r="AD48">
        <v>49.303585153882182</v>
      </c>
      <c r="AE48">
        <v>46.707155401804442</v>
      </c>
      <c r="AF48">
        <v>45.423155401804451</v>
      </c>
      <c r="AG48">
        <v>27.584003473116123</v>
      </c>
      <c r="AH48">
        <v>50.286585153870561</v>
      </c>
    </row>
    <row r="49" spans="1:34" x14ac:dyDescent="0.3">
      <c r="A49" s="48">
        <f ca="1">Exceedance!U49</f>
        <v>47515</v>
      </c>
      <c r="B49" s="1">
        <v>38.565254557707078</v>
      </c>
      <c r="C49" s="1">
        <v>38.565254557707078</v>
      </c>
      <c r="D49" s="1">
        <v>38.565254557707078</v>
      </c>
      <c r="E49">
        <v>40.705824805640958</v>
      </c>
      <c r="F49">
        <v>48.134395053548538</v>
      </c>
      <c r="G49">
        <v>38.703395053574845</v>
      </c>
      <c r="H49">
        <v>41.626395053574846</v>
      </c>
      <c r="I49">
        <v>40.971104309773317</v>
      </c>
      <c r="J49">
        <v>41.395395053574845</v>
      </c>
      <c r="K49">
        <v>30.802561061676123</v>
      </c>
      <c r="L49">
        <v>33.094104309773321</v>
      </c>
      <c r="M49">
        <v>15.139404036882695</v>
      </c>
      <c r="N49">
        <v>15.273528003824902</v>
      </c>
      <c r="O49">
        <v>22.965561061676116</v>
      </c>
      <c r="P49">
        <v>35.648104309773323</v>
      </c>
      <c r="Q49">
        <v>38.149104309773321</v>
      </c>
      <c r="R49">
        <v>32.469104309773321</v>
      </c>
      <c r="S49">
        <v>39.287395053574855</v>
      </c>
      <c r="T49">
        <v>35.865395053574844</v>
      </c>
      <c r="U49">
        <v>34.781104309773319</v>
      </c>
      <c r="V49">
        <v>37.318395053586443</v>
      </c>
      <c r="W49">
        <v>15.429528003824901</v>
      </c>
      <c r="X49">
        <v>24.794561061676124</v>
      </c>
      <c r="Y49">
        <v>18.952561061676118</v>
      </c>
      <c r="Z49">
        <v>37.467104309773326</v>
      </c>
      <c r="AA49">
        <v>41.764104309773323</v>
      </c>
      <c r="AB49">
        <v>42.889395053574844</v>
      </c>
      <c r="AC49">
        <v>33.810561061676125</v>
      </c>
      <c r="AD49">
        <v>38.565395053574846</v>
      </c>
      <c r="AE49">
        <v>37.330104309773326</v>
      </c>
      <c r="AF49">
        <v>35.61310430977332</v>
      </c>
      <c r="AG49">
        <v>26.246561061676115</v>
      </c>
      <c r="AH49">
        <v>38.671395053574841</v>
      </c>
    </row>
    <row r="50" spans="1:34" x14ac:dyDescent="0.3">
      <c r="A50" s="48">
        <f ca="1">Exceedance!U50</f>
        <v>47543</v>
      </c>
      <c r="B50" s="1">
        <v>43.642461114031718</v>
      </c>
      <c r="C50" s="1">
        <v>43.642461114031718</v>
      </c>
      <c r="D50" s="1">
        <v>43.642461114031718</v>
      </c>
      <c r="E50">
        <v>51.223461114031707</v>
      </c>
      <c r="F50">
        <v>47.304461114031717</v>
      </c>
      <c r="G50">
        <v>49.598461114031714</v>
      </c>
      <c r="H50">
        <v>47.552461114031715</v>
      </c>
      <c r="I50">
        <v>41.861181609899347</v>
      </c>
      <c r="J50">
        <v>36.891461114031706</v>
      </c>
      <c r="K50">
        <v>24.783049646028964</v>
      </c>
      <c r="L50">
        <v>26.172861361968206</v>
      </c>
      <c r="M50">
        <v>15.432727331979411</v>
      </c>
      <c r="N50">
        <v>10.859727331979407</v>
      </c>
      <c r="O50">
        <v>20.722049646028967</v>
      </c>
      <c r="P50">
        <v>32.994611361976766</v>
      </c>
      <c r="Q50">
        <v>58.321181609899348</v>
      </c>
      <c r="R50">
        <v>26.921049646028962</v>
      </c>
      <c r="S50">
        <v>46.974461114031712</v>
      </c>
      <c r="T50">
        <v>29.179461114031721</v>
      </c>
      <c r="U50">
        <v>35.954181609899365</v>
      </c>
      <c r="V50">
        <v>43.362461114031717</v>
      </c>
      <c r="W50">
        <v>20.578727331979408</v>
      </c>
      <c r="X50">
        <v>25.271049646028974</v>
      </c>
      <c r="Y50">
        <v>9.5957273319794059</v>
      </c>
      <c r="Z50">
        <v>41.996611361965485</v>
      </c>
      <c r="AA50">
        <v>61.41961136196548</v>
      </c>
      <c r="AB50">
        <v>34.832461114031716</v>
      </c>
      <c r="AC50">
        <v>28.739049646028967</v>
      </c>
      <c r="AD50">
        <v>40.293461114031707</v>
      </c>
      <c r="AE50">
        <v>33.598181609899356</v>
      </c>
      <c r="AF50">
        <v>36.906611361965474</v>
      </c>
      <c r="AG50">
        <v>15.859727331979405</v>
      </c>
      <c r="AH50">
        <v>45.968461114031705</v>
      </c>
    </row>
    <row r="51" spans="1:34" x14ac:dyDescent="0.3">
      <c r="A51" s="48">
        <f ca="1">Exceedance!U51</f>
        <v>47574</v>
      </c>
      <c r="B51" s="1">
        <v>40.925403371840851</v>
      </c>
      <c r="C51" s="1">
        <v>40.925403371840851</v>
      </c>
      <c r="D51" s="1">
        <v>40.925403371840851</v>
      </c>
      <c r="E51">
        <v>41.464403371840845</v>
      </c>
      <c r="F51">
        <v>45.896324151776021</v>
      </c>
      <c r="G51">
        <v>28.213324151776007</v>
      </c>
      <c r="H51">
        <v>34.801403371840848</v>
      </c>
      <c r="I51">
        <v>34.195403371840854</v>
      </c>
      <c r="J51">
        <v>38.042403371840848</v>
      </c>
      <c r="K51">
        <v>39.323403371840847</v>
      </c>
      <c r="L51">
        <v>49.225403371840848</v>
      </c>
      <c r="M51">
        <v>39.519403371840845</v>
      </c>
      <c r="N51">
        <v>16.158957090849103</v>
      </c>
      <c r="O51">
        <v>39.669403371840851</v>
      </c>
      <c r="P51">
        <v>36.920324151776022</v>
      </c>
      <c r="Q51">
        <v>39.104324151776034</v>
      </c>
      <c r="R51">
        <v>32.918403371840853</v>
      </c>
      <c r="S51">
        <v>37.83840337184084</v>
      </c>
      <c r="T51">
        <v>43.008957090849108</v>
      </c>
      <c r="U51">
        <v>28.371403371840859</v>
      </c>
      <c r="V51">
        <v>31.185324151776033</v>
      </c>
      <c r="W51">
        <v>49.165403371840846</v>
      </c>
      <c r="X51">
        <v>42.463403371840855</v>
      </c>
      <c r="Y51">
        <v>36.435403371840856</v>
      </c>
      <c r="Z51">
        <v>36.862403371840848</v>
      </c>
      <c r="AA51">
        <v>56.681324151776003</v>
      </c>
      <c r="AB51">
        <v>43.968403371840857</v>
      </c>
      <c r="AC51">
        <v>22.131403371840843</v>
      </c>
      <c r="AD51">
        <v>45.643403371840854</v>
      </c>
      <c r="AE51">
        <v>46.533403371840848</v>
      </c>
      <c r="AF51">
        <v>34.985957090849119</v>
      </c>
      <c r="AG51">
        <v>31.931403371840851</v>
      </c>
      <c r="AH51">
        <v>39.968403371840857</v>
      </c>
    </row>
    <row r="52" spans="1:34" x14ac:dyDescent="0.3">
      <c r="A52" s="48">
        <f ca="1">Exceedance!U52</f>
        <v>47604</v>
      </c>
      <c r="B52" s="1">
        <v>142.8889475675019</v>
      </c>
      <c r="C52" s="1">
        <v>142.8889475675019</v>
      </c>
      <c r="D52" s="1">
        <v>142.8889475675019</v>
      </c>
      <c r="E52">
        <v>169.87467009933056</v>
      </c>
      <c r="F52">
        <v>308.00672265591044</v>
      </c>
      <c r="G52">
        <v>263.59272265591034</v>
      </c>
      <c r="H52">
        <v>115.50028986365828</v>
      </c>
      <c r="I52">
        <v>163.14747572070624</v>
      </c>
      <c r="J52">
        <v>190.4563461774938</v>
      </c>
      <c r="K52">
        <v>122.24069420284819</v>
      </c>
      <c r="L52">
        <v>71.727791546697745</v>
      </c>
      <c r="M52">
        <v>83.845273190094133</v>
      </c>
      <c r="N52">
        <v>73.316924096847544</v>
      </c>
      <c r="O52">
        <v>129.22934159252304</v>
      </c>
      <c r="P52">
        <v>180.31072265591038</v>
      </c>
      <c r="Q52">
        <v>171.29272265591038</v>
      </c>
      <c r="R52">
        <v>157.50672795071557</v>
      </c>
      <c r="S52">
        <v>219.92996167224788</v>
      </c>
      <c r="T52">
        <v>89.080413176531735</v>
      </c>
      <c r="U52">
        <v>212.56772795071558</v>
      </c>
      <c r="V52">
        <v>92.578722655910383</v>
      </c>
      <c r="W52">
        <v>66.463550814266796</v>
      </c>
      <c r="X52">
        <v>155.55370128289914</v>
      </c>
      <c r="Y52">
        <v>142.38456786106914</v>
      </c>
      <c r="Z52">
        <v>113.65277320939825</v>
      </c>
      <c r="AA52">
        <v>280.86972795071563</v>
      </c>
      <c r="AB52">
        <v>64.020738481687303</v>
      </c>
      <c r="AC52">
        <v>184.6257279507156</v>
      </c>
      <c r="AD52">
        <v>86.24431462124339</v>
      </c>
      <c r="AE52">
        <v>107.38073112454805</v>
      </c>
      <c r="AF52">
        <v>142.87803315026918</v>
      </c>
      <c r="AG52">
        <v>175.05482084205298</v>
      </c>
      <c r="AH52">
        <v>149.10451322501291</v>
      </c>
    </row>
    <row r="53" spans="1:34" x14ac:dyDescent="0.3">
      <c r="A53" s="48">
        <f ca="1">Exceedance!U53</f>
        <v>47635</v>
      </c>
      <c r="B53" s="1">
        <v>43.231120194985451</v>
      </c>
      <c r="C53" s="1">
        <v>43.231120194985444</v>
      </c>
      <c r="D53" s="1">
        <v>43.231120194985444</v>
      </c>
      <c r="E53">
        <v>358.37950492606677</v>
      </c>
      <c r="F53">
        <v>267.24288939067327</v>
      </c>
      <c r="G53">
        <v>272.02612019311829</v>
      </c>
      <c r="H53">
        <v>33.485253027541255</v>
      </c>
      <c r="I53">
        <v>72.715896148970756</v>
      </c>
      <c r="J53">
        <v>49.486253027541252</v>
      </c>
      <c r="K53">
        <v>37.449253027541253</v>
      </c>
      <c r="L53">
        <v>73.862253027541243</v>
      </c>
      <c r="M53">
        <v>49.468253027541216</v>
      </c>
      <c r="N53">
        <v>52.25925302754122</v>
      </c>
      <c r="O53">
        <v>25.644586500644028</v>
      </c>
      <c r="P53">
        <v>48.15025302754124</v>
      </c>
      <c r="Q53">
        <v>31.574253027541257</v>
      </c>
      <c r="R53">
        <v>245.9850598298647</v>
      </c>
      <c r="S53">
        <v>46.026120196979853</v>
      </c>
      <c r="T53">
        <v>13.580253027541218</v>
      </c>
      <c r="U53">
        <v>82.54065069890035</v>
      </c>
      <c r="V53">
        <v>68.728253027541228</v>
      </c>
      <c r="W53">
        <v>57.148253027541251</v>
      </c>
      <c r="X53">
        <v>19.899650074427509</v>
      </c>
      <c r="Y53">
        <v>48.240796996839606</v>
      </c>
      <c r="Z53">
        <v>44.110839295889512</v>
      </c>
      <c r="AA53">
        <v>176.98988939067328</v>
      </c>
      <c r="AB53">
        <v>72.350253027541228</v>
      </c>
      <c r="AC53">
        <v>75.732889390673222</v>
      </c>
      <c r="AD53">
        <v>45.356253027541243</v>
      </c>
      <c r="AE53">
        <v>27.086253027541225</v>
      </c>
      <c r="AF53">
        <v>43.182253027541272</v>
      </c>
      <c r="AG53">
        <v>193.83012020139213</v>
      </c>
      <c r="AH53">
        <v>47.030253027541235</v>
      </c>
    </row>
    <row r="54" spans="1:34" x14ac:dyDescent="0.3">
      <c r="A54" s="48">
        <f ca="1">Exceedance!U54</f>
        <v>47665</v>
      </c>
      <c r="B54" s="1">
        <v>96.427128982865099</v>
      </c>
      <c r="C54" s="1">
        <v>96.427128982865099</v>
      </c>
      <c r="D54" s="1">
        <v>96.427128982865099</v>
      </c>
      <c r="E54">
        <v>420.66897036376201</v>
      </c>
      <c r="F54">
        <v>113.05412898286507</v>
      </c>
      <c r="G54">
        <v>169.23797036200347</v>
      </c>
      <c r="H54">
        <v>69.613128982865121</v>
      </c>
      <c r="I54">
        <v>207.31997037068251</v>
      </c>
      <c r="J54">
        <v>129.42412898286511</v>
      </c>
      <c r="K54">
        <v>123.5491289828651</v>
      </c>
      <c r="L54">
        <v>103.93570749526191</v>
      </c>
      <c r="M54">
        <v>94.697707495261923</v>
      </c>
      <c r="N54">
        <v>95.702707495261905</v>
      </c>
      <c r="O54">
        <v>79.437128982865076</v>
      </c>
      <c r="P54">
        <v>116.62512898286512</v>
      </c>
      <c r="Q54">
        <v>115.02412898286512</v>
      </c>
      <c r="R54">
        <v>205.96097036508985</v>
      </c>
      <c r="S54">
        <v>131.67897036201703</v>
      </c>
      <c r="T54">
        <v>76.62838518121238</v>
      </c>
      <c r="U54">
        <v>216.99797039220343</v>
      </c>
      <c r="V54">
        <v>92.026707495261917</v>
      </c>
      <c r="W54">
        <v>83.231707495261929</v>
      </c>
      <c r="X54">
        <v>82.557128982865123</v>
      </c>
      <c r="Y54">
        <v>114.40397038113532</v>
      </c>
      <c r="Z54">
        <v>89.372486896297374</v>
      </c>
      <c r="AA54">
        <v>93.671128982865142</v>
      </c>
      <c r="AB54">
        <v>100.43970749526193</v>
      </c>
      <c r="AC54">
        <v>142.60365848438241</v>
      </c>
      <c r="AD54">
        <v>92.646707495261936</v>
      </c>
      <c r="AE54">
        <v>82.528128982865141</v>
      </c>
      <c r="AF54">
        <v>82.64770749526194</v>
      </c>
      <c r="AG54">
        <v>176.62397036201702</v>
      </c>
      <c r="AH54">
        <v>119.02412898286509</v>
      </c>
    </row>
    <row r="55" spans="1:34" x14ac:dyDescent="0.3">
      <c r="A55" s="48">
        <f ca="1">Exceedance!U55</f>
        <v>47696</v>
      </c>
      <c r="B55" s="1">
        <v>111.75505773872835</v>
      </c>
      <c r="C55" s="1">
        <v>111.75505773872835</v>
      </c>
      <c r="D55" s="1">
        <v>111.75505773872835</v>
      </c>
      <c r="E55">
        <v>109.28205773872834</v>
      </c>
      <c r="F55">
        <v>114.92105773872835</v>
      </c>
      <c r="G55">
        <v>110.05205773872834</v>
      </c>
      <c r="H55">
        <v>113.39305773872834</v>
      </c>
      <c r="I55">
        <v>106.53505773872833</v>
      </c>
      <c r="J55">
        <v>100.80075217867005</v>
      </c>
      <c r="K55">
        <v>97.422752178670024</v>
      </c>
      <c r="L55">
        <v>92.776735649744381</v>
      </c>
      <c r="M55">
        <v>101.14675217867007</v>
      </c>
      <c r="N55">
        <v>97.448752178670006</v>
      </c>
      <c r="O55">
        <v>89.711752178670068</v>
      </c>
      <c r="P55">
        <v>94.387752178670056</v>
      </c>
      <c r="Q55">
        <v>93.313752178670043</v>
      </c>
      <c r="R55">
        <v>111.62405773872834</v>
      </c>
      <c r="S55">
        <v>113.76205773872833</v>
      </c>
      <c r="T55">
        <v>112.21205773872835</v>
      </c>
      <c r="U55">
        <v>112.63105773872836</v>
      </c>
      <c r="V55">
        <v>85.24873564974439</v>
      </c>
      <c r="W55">
        <v>81.742429864620505</v>
      </c>
      <c r="X55">
        <v>111.76205773872833</v>
      </c>
      <c r="Y55">
        <v>114.71505773872833</v>
      </c>
      <c r="Z55">
        <v>113.91405773872835</v>
      </c>
      <c r="AA55">
        <v>111.73917366627326</v>
      </c>
      <c r="AB55">
        <v>83.414429864620473</v>
      </c>
      <c r="AC55">
        <v>110.08805773872834</v>
      </c>
      <c r="AD55">
        <v>93.349752178670002</v>
      </c>
      <c r="AE55">
        <v>114.08905773872834</v>
      </c>
      <c r="AF55">
        <v>86.607752178670069</v>
      </c>
      <c r="AG55">
        <v>113.59805773872834</v>
      </c>
      <c r="AH55">
        <v>97.32475217867001</v>
      </c>
    </row>
    <row r="56" spans="1:34" x14ac:dyDescent="0.3">
      <c r="A56" s="48">
        <f ca="1">Exceedance!U56</f>
        <v>47727</v>
      </c>
      <c r="B56" s="1">
        <v>108.90988785520983</v>
      </c>
      <c r="C56" s="1">
        <v>108.90988785520983</v>
      </c>
      <c r="D56" s="1">
        <v>108.90988785520983</v>
      </c>
      <c r="E56">
        <v>108.57388785520986</v>
      </c>
      <c r="F56">
        <v>70.86361627766388</v>
      </c>
      <c r="G56">
        <v>104.89188785520983</v>
      </c>
      <c r="H56">
        <v>111.29288785520984</v>
      </c>
      <c r="I56">
        <v>107.81088785520984</v>
      </c>
      <c r="J56">
        <v>71.73061627766387</v>
      </c>
      <c r="K56">
        <v>71.513616277663871</v>
      </c>
      <c r="L56">
        <v>72.832616277663888</v>
      </c>
      <c r="M56">
        <v>64.182616277663868</v>
      </c>
      <c r="N56">
        <v>67.192616277663888</v>
      </c>
      <c r="O56">
        <v>96.341490085926722</v>
      </c>
      <c r="P56">
        <v>70.389616277663876</v>
      </c>
      <c r="Q56">
        <v>64.948616277663874</v>
      </c>
      <c r="R56">
        <v>109.98588785520987</v>
      </c>
      <c r="S56">
        <v>111.33588785520985</v>
      </c>
      <c r="T56">
        <v>111.61788785520984</v>
      </c>
      <c r="U56">
        <v>110.83088785520985</v>
      </c>
      <c r="V56">
        <v>72.433616277663873</v>
      </c>
      <c r="W56">
        <v>67.59661627766387</v>
      </c>
      <c r="X56">
        <v>107.34988785520983</v>
      </c>
      <c r="Y56">
        <v>112.10488785520985</v>
      </c>
      <c r="Z56">
        <v>110.87888785520983</v>
      </c>
      <c r="AA56">
        <v>111.08088785520985</v>
      </c>
      <c r="AB56">
        <v>72.995616277663885</v>
      </c>
      <c r="AC56">
        <v>110.71188785520985</v>
      </c>
      <c r="AD56">
        <v>71.826616277663888</v>
      </c>
      <c r="AE56">
        <v>111.60588785520984</v>
      </c>
      <c r="AF56">
        <v>77.088215056668645</v>
      </c>
      <c r="AG56">
        <v>110.43188785520984</v>
      </c>
      <c r="AH56">
        <v>70.582616277663845</v>
      </c>
    </row>
    <row r="57" spans="1:34" x14ac:dyDescent="0.3">
      <c r="A57" s="48">
        <f ca="1">Exceedance!U57</f>
        <v>47757</v>
      </c>
      <c r="B57" s="1">
        <v>97.87537128239984</v>
      </c>
      <c r="C57" s="1">
        <v>88.87537128239984</v>
      </c>
      <c r="D57" s="1">
        <v>93.87537128239984</v>
      </c>
      <c r="E57">
        <v>109.40311855408477</v>
      </c>
      <c r="F57">
        <v>54.861360804564278</v>
      </c>
      <c r="G57">
        <v>100.38711855408476</v>
      </c>
      <c r="H57">
        <v>93.182406904789289</v>
      </c>
      <c r="I57">
        <v>112.63611855408476</v>
      </c>
      <c r="J57">
        <v>62.386360804564262</v>
      </c>
      <c r="K57">
        <v>64.669360804564263</v>
      </c>
      <c r="L57">
        <v>60.500360804564259</v>
      </c>
      <c r="M57">
        <v>63.715360804564277</v>
      </c>
      <c r="N57">
        <v>59.716360804564268</v>
      </c>
      <c r="O57">
        <v>60.031192591682718</v>
      </c>
      <c r="P57">
        <v>54.686697038845075</v>
      </c>
      <c r="Q57">
        <v>53.181360804564271</v>
      </c>
      <c r="R57">
        <v>111.28911855408475</v>
      </c>
      <c r="S57">
        <v>99.667398529783526</v>
      </c>
      <c r="T57">
        <v>63.098360804564265</v>
      </c>
      <c r="U57">
        <v>109.99711855408475</v>
      </c>
      <c r="V57">
        <v>66.061360804564259</v>
      </c>
      <c r="W57">
        <v>56.903360804564265</v>
      </c>
      <c r="X57">
        <v>102.90511855408477</v>
      </c>
      <c r="Y57">
        <v>93.866417039147635</v>
      </c>
      <c r="Z57">
        <v>89.46668788622344</v>
      </c>
      <c r="AA57">
        <v>63.49036080456429</v>
      </c>
      <c r="AB57">
        <v>65.429360804564269</v>
      </c>
      <c r="AC57">
        <v>112.81411855408476</v>
      </c>
      <c r="AD57">
        <v>62.955360804564272</v>
      </c>
      <c r="AE57">
        <v>76.678719708983081</v>
      </c>
      <c r="AF57">
        <v>65.122360804564266</v>
      </c>
      <c r="AG57">
        <v>111.81611855408477</v>
      </c>
      <c r="AH57">
        <v>58.625360804564266</v>
      </c>
    </row>
    <row r="58" spans="1:34" x14ac:dyDescent="0.3">
      <c r="A58" s="48">
        <f ca="1">Exceedance!U58</f>
        <v>47788</v>
      </c>
      <c r="B58" s="1">
        <v>47.24632711421765</v>
      </c>
      <c r="C58" s="1">
        <v>43.246327114217664</v>
      </c>
      <c r="D58" s="1">
        <v>45.246327114217678</v>
      </c>
      <c r="E58">
        <v>107.73147580097545</v>
      </c>
      <c r="F58">
        <v>10.611028331191338</v>
      </c>
      <c r="G58">
        <v>103.19047580097545</v>
      </c>
      <c r="H58">
        <v>48.777327114272566</v>
      </c>
      <c r="I58">
        <v>84.435331495056275</v>
      </c>
      <c r="J58">
        <v>15.283920893174752</v>
      </c>
      <c r="K58">
        <v>17.041920893174797</v>
      </c>
      <c r="L58">
        <v>14.957028331191337</v>
      </c>
      <c r="M58">
        <v>15.41602833119134</v>
      </c>
      <c r="N58">
        <v>10.779028331191343</v>
      </c>
      <c r="O58">
        <v>49.414445461750169</v>
      </c>
      <c r="P58">
        <v>55.610327114802566</v>
      </c>
      <c r="Q58">
        <v>26.107209674250829</v>
      </c>
      <c r="R58">
        <v>72.375132021824299</v>
      </c>
      <c r="S58">
        <v>47.546327114181182</v>
      </c>
      <c r="T58">
        <v>30.64425274526571</v>
      </c>
      <c r="U58">
        <v>56.015772779510705</v>
      </c>
      <c r="V58">
        <v>16.282028331191338</v>
      </c>
      <c r="W58">
        <v>12.370028331191341</v>
      </c>
      <c r="X58">
        <v>78.007894170577217</v>
      </c>
      <c r="Y58">
        <v>43.510327114171723</v>
      </c>
      <c r="Z58">
        <v>40.072327114188695</v>
      </c>
      <c r="AA58">
        <v>44.278511296859008</v>
      </c>
      <c r="AB58">
        <v>15.334028331191316</v>
      </c>
      <c r="AC58">
        <v>68.291079688957282</v>
      </c>
      <c r="AD58">
        <v>30.251278185584095</v>
      </c>
      <c r="AE58">
        <v>40.942327114306245</v>
      </c>
      <c r="AF58">
        <v>15.617028331191339</v>
      </c>
      <c r="AG58">
        <v>70.28493616986357</v>
      </c>
      <c r="AH58">
        <v>30.078462705907903</v>
      </c>
    </row>
    <row r="59" spans="1:34" x14ac:dyDescent="0.3">
      <c r="A59" s="48">
        <f ca="1">Exceedance!U59</f>
        <v>47818</v>
      </c>
      <c r="B59" s="1">
        <v>66.105711437898236</v>
      </c>
      <c r="C59" s="1">
        <v>66.105711437898236</v>
      </c>
      <c r="D59" s="1">
        <v>66.105711437898236</v>
      </c>
      <c r="E59">
        <v>111.76680651768028</v>
      </c>
      <c r="F59">
        <v>37.082781866812482</v>
      </c>
      <c r="G59">
        <v>101.97192034662579</v>
      </c>
      <c r="H59">
        <v>70.829141189964361</v>
      </c>
      <c r="I59">
        <v>66.046141189919922</v>
      </c>
      <c r="J59">
        <v>28.309770685050196</v>
      </c>
      <c r="K59">
        <v>36.714971197805006</v>
      </c>
      <c r="L59">
        <v>16.977448371000634</v>
      </c>
      <c r="M59">
        <v>16.231448371000631</v>
      </c>
      <c r="N59">
        <v>14.934448371000633</v>
      </c>
      <c r="O59">
        <v>67.365711437910335</v>
      </c>
      <c r="P59">
        <v>68.425141189964364</v>
      </c>
      <c r="Q59">
        <v>63.690711437920875</v>
      </c>
      <c r="R59">
        <v>69.168141189939917</v>
      </c>
      <c r="S59">
        <v>66.779141189964363</v>
      </c>
      <c r="T59">
        <v>64.300141175066543</v>
      </c>
      <c r="U59">
        <v>67.034141189947121</v>
      </c>
      <c r="V59">
        <v>17.104448371000633</v>
      </c>
      <c r="W59">
        <v>15.838448371000631</v>
      </c>
      <c r="X59">
        <v>68.809141189926606</v>
      </c>
      <c r="Y59">
        <v>65.354711437910339</v>
      </c>
      <c r="Z59">
        <v>63.578711437910336</v>
      </c>
      <c r="AA59">
        <v>70.447141189978254</v>
      </c>
      <c r="AB59">
        <v>17.272448371000628</v>
      </c>
      <c r="AC59">
        <v>68.362141189940871</v>
      </c>
      <c r="AD59">
        <v>68.370141189998961</v>
      </c>
      <c r="AE59">
        <v>63.805711437898246</v>
      </c>
      <c r="AF59">
        <v>61.320590317130332</v>
      </c>
      <c r="AG59">
        <v>69.483141189941776</v>
      </c>
      <c r="AH59">
        <v>65.04914115046985</v>
      </c>
    </row>
    <row r="60" spans="1:34" x14ac:dyDescent="0.3">
      <c r="A60" s="48">
        <f ca="1">Exceedance!U60</f>
        <v>47849</v>
      </c>
      <c r="B60" s="1">
        <v>47.653155401816043</v>
      </c>
      <c r="C60" s="1">
        <v>47.653155401816043</v>
      </c>
      <c r="D60" s="1">
        <v>47.653155401816043</v>
      </c>
      <c r="E60">
        <v>87.518679323690449</v>
      </c>
      <c r="F60">
        <v>51.099585214710416</v>
      </c>
      <c r="G60">
        <v>53.307585153846475</v>
      </c>
      <c r="H60">
        <v>50.506155401816045</v>
      </c>
      <c r="I60">
        <v>49.426585153870569</v>
      </c>
      <c r="J60">
        <v>32.716003473116125</v>
      </c>
      <c r="K60">
        <v>44.148155401827715</v>
      </c>
      <c r="L60">
        <v>17.052681159066559</v>
      </c>
      <c r="M60">
        <v>16.64068115906656</v>
      </c>
      <c r="N60">
        <v>17.715003473116116</v>
      </c>
      <c r="O60">
        <v>47.764155401804445</v>
      </c>
      <c r="P60">
        <v>47.944155401816047</v>
      </c>
      <c r="Q60">
        <v>44.003155401816045</v>
      </c>
      <c r="R60">
        <v>50.106585153870562</v>
      </c>
      <c r="S60">
        <v>47.355585153870564</v>
      </c>
      <c r="T60">
        <v>46.305155401804441</v>
      </c>
      <c r="U60">
        <v>49.015585153882164</v>
      </c>
      <c r="V60">
        <v>17.046681159066559</v>
      </c>
      <c r="W60">
        <v>31.291003473116113</v>
      </c>
      <c r="X60">
        <v>48.708585153882169</v>
      </c>
      <c r="Y60">
        <v>47.261155401804452</v>
      </c>
      <c r="Z60">
        <v>45.625155401804449</v>
      </c>
      <c r="AA60">
        <v>49.893585153870568</v>
      </c>
      <c r="AB60">
        <v>35.393003473116124</v>
      </c>
      <c r="AC60">
        <v>49.361585153882167</v>
      </c>
      <c r="AD60">
        <v>46.816155401804451</v>
      </c>
      <c r="AE60">
        <v>45.399155401816039</v>
      </c>
      <c r="AF60">
        <v>44.092155401804568</v>
      </c>
      <c r="AG60">
        <v>50.311585153870574</v>
      </c>
      <c r="AH60">
        <v>46.378155401804449</v>
      </c>
    </row>
    <row r="61" spans="1:34" x14ac:dyDescent="0.3">
      <c r="A61" s="48">
        <f ca="1">Exceedance!U61</f>
        <v>47880</v>
      </c>
      <c r="B61" s="1">
        <v>38.565254557707078</v>
      </c>
      <c r="C61" s="1">
        <v>38.565254557707078</v>
      </c>
      <c r="D61" s="1">
        <v>38.565254557707078</v>
      </c>
      <c r="E61">
        <v>48.134395053548516</v>
      </c>
      <c r="F61">
        <v>38.793395053574848</v>
      </c>
      <c r="G61">
        <v>41.644395053586436</v>
      </c>
      <c r="H61">
        <v>41.118104309773322</v>
      </c>
      <c r="I61">
        <v>41.505395053574844</v>
      </c>
      <c r="J61">
        <v>30.680561061676112</v>
      </c>
      <c r="K61">
        <v>33.170104309773322</v>
      </c>
      <c r="L61">
        <v>15.012404036882693</v>
      </c>
      <c r="M61">
        <v>15.267528003824903</v>
      </c>
      <c r="N61">
        <v>22.95756106167611</v>
      </c>
      <c r="O61">
        <v>35.621104309773322</v>
      </c>
      <c r="P61">
        <v>38.181104309773318</v>
      </c>
      <c r="Q61">
        <v>32.505104309773316</v>
      </c>
      <c r="R61">
        <v>39.328395053586441</v>
      </c>
      <c r="S61">
        <v>35.895395053586434</v>
      </c>
      <c r="T61">
        <v>34.822104309773323</v>
      </c>
      <c r="U61">
        <v>37.476395053574848</v>
      </c>
      <c r="V61">
        <v>15.423528003824901</v>
      </c>
      <c r="W61">
        <v>24.739561061676117</v>
      </c>
      <c r="X61">
        <v>44.925395053574846</v>
      </c>
      <c r="Y61">
        <v>37.438104309773323</v>
      </c>
      <c r="Z61">
        <v>41.776104309773331</v>
      </c>
      <c r="AA61">
        <v>42.955395053574847</v>
      </c>
      <c r="AB61">
        <v>33.82956106167611</v>
      </c>
      <c r="AC61">
        <v>38.614395053574846</v>
      </c>
      <c r="AD61">
        <v>37.42710430977332</v>
      </c>
      <c r="AE61">
        <v>35.593104309773317</v>
      </c>
      <c r="AF61">
        <v>34.36310430977332</v>
      </c>
      <c r="AG61">
        <v>38.692395053586445</v>
      </c>
      <c r="AH61">
        <v>40.735824805640959</v>
      </c>
    </row>
    <row r="62" spans="1:34" x14ac:dyDescent="0.3">
      <c r="A62" s="48">
        <f ca="1">Exceedance!U62</f>
        <v>47908</v>
      </c>
      <c r="B62" s="1">
        <v>43.642461114031718</v>
      </c>
      <c r="C62" s="1">
        <v>43.642461114031718</v>
      </c>
      <c r="D62" s="1">
        <v>43.642461114031718</v>
      </c>
      <c r="E62">
        <v>47.30346111403172</v>
      </c>
      <c r="F62">
        <v>49.729461114031707</v>
      </c>
      <c r="G62">
        <v>47.573461114031716</v>
      </c>
      <c r="H62">
        <v>41.56018160989936</v>
      </c>
      <c r="I62">
        <v>37.012461114031723</v>
      </c>
      <c r="J62">
        <v>24.639049646028962</v>
      </c>
      <c r="K62">
        <v>26.260861361968196</v>
      </c>
      <c r="L62">
        <v>15.648727331979414</v>
      </c>
      <c r="M62">
        <v>10.848727331979406</v>
      </c>
      <c r="N62">
        <v>20.712049646028969</v>
      </c>
      <c r="O62">
        <v>32.948611361965462</v>
      </c>
      <c r="P62">
        <v>57.936181609899357</v>
      </c>
      <c r="Q62">
        <v>26.870049646028971</v>
      </c>
      <c r="R62">
        <v>47.024461114031709</v>
      </c>
      <c r="S62">
        <v>29.211461114031717</v>
      </c>
      <c r="T62">
        <v>35.644181609899363</v>
      </c>
      <c r="U62">
        <v>43.576461114031716</v>
      </c>
      <c r="V62">
        <v>20.572727331979412</v>
      </c>
      <c r="W62">
        <v>25.210049646028978</v>
      </c>
      <c r="X62">
        <v>54.506461114031715</v>
      </c>
      <c r="Y62">
        <v>41.945611361965476</v>
      </c>
      <c r="Z62">
        <v>61.448611361965483</v>
      </c>
      <c r="AA62">
        <v>34.901461114031719</v>
      </c>
      <c r="AB62">
        <v>29.413049646028973</v>
      </c>
      <c r="AC62">
        <v>40.351461114031714</v>
      </c>
      <c r="AD62">
        <v>33.75918160989935</v>
      </c>
      <c r="AE62">
        <v>36.888611361965481</v>
      </c>
      <c r="AF62">
        <v>36.17486136196819</v>
      </c>
      <c r="AG62">
        <v>45.993461114031703</v>
      </c>
      <c r="AH62">
        <v>51.252461114031703</v>
      </c>
    </row>
    <row r="63" spans="1:34" x14ac:dyDescent="0.3">
      <c r="A63" s="48">
        <f ca="1">Exceedance!U63</f>
        <v>47939</v>
      </c>
      <c r="B63" s="1">
        <v>40.925403371840851</v>
      </c>
      <c r="C63" s="1">
        <v>40.925403371840851</v>
      </c>
      <c r="D63" s="1">
        <v>40.925403371840851</v>
      </c>
      <c r="E63">
        <v>45.901324151776016</v>
      </c>
      <c r="F63">
        <v>28.37532415177602</v>
      </c>
      <c r="G63">
        <v>34.800403371840851</v>
      </c>
      <c r="H63">
        <v>35.766403371840852</v>
      </c>
      <c r="I63">
        <v>38.036403371840862</v>
      </c>
      <c r="J63">
        <v>39.307403371840849</v>
      </c>
      <c r="K63">
        <v>49.212403371840857</v>
      </c>
      <c r="L63">
        <v>39.914403371840855</v>
      </c>
      <c r="M63">
        <v>16.140957090849103</v>
      </c>
      <c r="N63">
        <v>39.655403371840855</v>
      </c>
      <c r="O63">
        <v>36.86732415177601</v>
      </c>
      <c r="P63">
        <v>34.753324151776006</v>
      </c>
      <c r="Q63">
        <v>32.906403371840852</v>
      </c>
      <c r="R63">
        <v>37.839403371840845</v>
      </c>
      <c r="S63">
        <v>43.005957090849122</v>
      </c>
      <c r="T63">
        <v>29.157403371840854</v>
      </c>
      <c r="U63">
        <v>31.385324151776022</v>
      </c>
      <c r="V63">
        <v>49.158403371840855</v>
      </c>
      <c r="W63">
        <v>42.452403371840845</v>
      </c>
      <c r="X63">
        <v>36.284403371840845</v>
      </c>
      <c r="Y63">
        <v>36.858403371840858</v>
      </c>
      <c r="Z63">
        <v>56.703324151776023</v>
      </c>
      <c r="AA63">
        <v>43.965403371840836</v>
      </c>
      <c r="AB63">
        <v>25.338403371840865</v>
      </c>
      <c r="AC63">
        <v>45.635403371840844</v>
      </c>
      <c r="AD63">
        <v>46.523403371840857</v>
      </c>
      <c r="AE63">
        <v>34.983957090849117</v>
      </c>
      <c r="AF63">
        <v>32.612403371840855</v>
      </c>
      <c r="AG63">
        <v>39.964403371840845</v>
      </c>
      <c r="AH63">
        <v>41.448403371840854</v>
      </c>
    </row>
    <row r="64" spans="1:34" x14ac:dyDescent="0.3">
      <c r="A64" s="48">
        <f ca="1">Exceedance!U64</f>
        <v>47969</v>
      </c>
      <c r="B64" s="1">
        <v>142.8889475675019</v>
      </c>
      <c r="C64" s="1">
        <v>142.8889475675019</v>
      </c>
      <c r="D64" s="1">
        <v>142.8889475675019</v>
      </c>
      <c r="E64">
        <v>308.00672265592209</v>
      </c>
      <c r="F64">
        <v>263.59272265591034</v>
      </c>
      <c r="G64">
        <v>115.52826889471146</v>
      </c>
      <c r="H64">
        <v>162.69680646309331</v>
      </c>
      <c r="I64">
        <v>190.64621654313873</v>
      </c>
      <c r="J64">
        <v>125.47230497822645</v>
      </c>
      <c r="K64">
        <v>71.729084275451854</v>
      </c>
      <c r="L64">
        <v>83.615856550621928</v>
      </c>
      <c r="M64">
        <v>73.330484880552959</v>
      </c>
      <c r="N64">
        <v>129.23859289063901</v>
      </c>
      <c r="O64">
        <v>180.31072265592212</v>
      </c>
      <c r="P64">
        <v>171.29272265592212</v>
      </c>
      <c r="Q64">
        <v>157.5067279507156</v>
      </c>
      <c r="R64">
        <v>220.00290689528924</v>
      </c>
      <c r="S64">
        <v>89.088911267653799</v>
      </c>
      <c r="T64">
        <v>212.56772795071558</v>
      </c>
      <c r="U64">
        <v>92.578722655910369</v>
      </c>
      <c r="V64">
        <v>66.464728091335914</v>
      </c>
      <c r="W64">
        <v>155.55901048122172</v>
      </c>
      <c r="X64">
        <v>142.56147533728566</v>
      </c>
      <c r="Y64">
        <v>113.64288566014037</v>
      </c>
      <c r="Z64">
        <v>280.86972795071563</v>
      </c>
      <c r="AA64">
        <v>64.113670621045273</v>
      </c>
      <c r="AB64">
        <v>184.6257279507156</v>
      </c>
      <c r="AC64">
        <v>86.327254135847141</v>
      </c>
      <c r="AD64">
        <v>107.41015784153507</v>
      </c>
      <c r="AE64">
        <v>142.84805545478579</v>
      </c>
      <c r="AF64">
        <v>213.84895696999936</v>
      </c>
      <c r="AG64">
        <v>149.14448346573985</v>
      </c>
      <c r="AH64">
        <v>133.90291561893909</v>
      </c>
    </row>
    <row r="65" spans="1:34" x14ac:dyDescent="0.3">
      <c r="A65" s="48">
        <f ca="1">Exceedance!U65</f>
        <v>48000</v>
      </c>
      <c r="B65" s="1">
        <v>43.231120194973386</v>
      </c>
      <c r="C65" s="1">
        <v>43.231120194973386</v>
      </c>
      <c r="D65" s="1">
        <v>43.231120194973386</v>
      </c>
      <c r="E65">
        <v>267.24288939067333</v>
      </c>
      <c r="F65">
        <v>272.02612019311829</v>
      </c>
      <c r="G65">
        <v>33.485253027541233</v>
      </c>
      <c r="H65">
        <v>69.394866069829675</v>
      </c>
      <c r="I65">
        <v>49.486253027541252</v>
      </c>
      <c r="J65">
        <v>37.449253027541253</v>
      </c>
      <c r="K65">
        <v>73.862253027541243</v>
      </c>
      <c r="L65">
        <v>49.468253027541238</v>
      </c>
      <c r="M65">
        <v>52.25925302754122</v>
      </c>
      <c r="N65">
        <v>25.64467998278613</v>
      </c>
      <c r="O65">
        <v>48.150253027541268</v>
      </c>
      <c r="P65">
        <v>31.574253027541257</v>
      </c>
      <c r="Q65">
        <v>246.18371030032571</v>
      </c>
      <c r="R65">
        <v>46.026120196973771</v>
      </c>
      <c r="S65">
        <v>13.580253027541218</v>
      </c>
      <c r="T65">
        <v>80.50734852694346</v>
      </c>
      <c r="U65">
        <v>68.728253027541228</v>
      </c>
      <c r="V65">
        <v>57.14825302754123</v>
      </c>
      <c r="W65">
        <v>19.900245793217053</v>
      </c>
      <c r="X65">
        <v>90.36527329855133</v>
      </c>
      <c r="Y65">
        <v>44.071798599194473</v>
      </c>
      <c r="Z65">
        <v>176.98988939067328</v>
      </c>
      <c r="AA65">
        <v>72.350253027541228</v>
      </c>
      <c r="AB65">
        <v>75.732889390673222</v>
      </c>
      <c r="AC65">
        <v>45.356253027541264</v>
      </c>
      <c r="AD65">
        <v>27.086253027541225</v>
      </c>
      <c r="AE65">
        <v>43.18225302754125</v>
      </c>
      <c r="AF65">
        <v>193.83012019563748</v>
      </c>
      <c r="AG65">
        <v>47.030253027541235</v>
      </c>
      <c r="AH65">
        <v>47.030253027541214</v>
      </c>
    </row>
    <row r="66" spans="1:34" x14ac:dyDescent="0.3">
      <c r="A66" s="48">
        <f ca="1">Exceedance!U66</f>
        <v>48030</v>
      </c>
      <c r="B66" s="1">
        <v>96.427128982865099</v>
      </c>
      <c r="C66" s="1">
        <v>96.427128982865099</v>
      </c>
      <c r="D66" s="1">
        <v>96.427128982865099</v>
      </c>
      <c r="E66">
        <v>113.05412898286511</v>
      </c>
      <c r="F66">
        <v>169.23797036200347</v>
      </c>
      <c r="G66">
        <v>69.613128982865121</v>
      </c>
      <c r="H66">
        <v>207.31997037154153</v>
      </c>
      <c r="I66">
        <v>129.42412898286511</v>
      </c>
      <c r="J66">
        <v>123.5491289828651</v>
      </c>
      <c r="K66">
        <v>103.93570749526191</v>
      </c>
      <c r="L66">
        <v>94.697707495261923</v>
      </c>
      <c r="M66">
        <v>95.702707495261905</v>
      </c>
      <c r="N66">
        <v>79.43712898286509</v>
      </c>
      <c r="O66">
        <v>116.62512898286512</v>
      </c>
      <c r="P66">
        <v>115.02412898286512</v>
      </c>
      <c r="Q66">
        <v>205.9609703650402</v>
      </c>
      <c r="R66">
        <v>131.67897036201703</v>
      </c>
      <c r="S66">
        <v>76.62838518121238</v>
      </c>
      <c r="T66">
        <v>216.99797039275276</v>
      </c>
      <c r="U66">
        <v>92.026707495261917</v>
      </c>
      <c r="V66">
        <v>83.231707495261929</v>
      </c>
      <c r="W66">
        <v>82.557128982865123</v>
      </c>
      <c r="X66">
        <v>114.40397037082045</v>
      </c>
      <c r="Y66">
        <v>89.372486896301808</v>
      </c>
      <c r="Z66">
        <v>93.671128982865142</v>
      </c>
      <c r="AA66">
        <v>100.43970749526193</v>
      </c>
      <c r="AB66">
        <v>137.68990947699834</v>
      </c>
      <c r="AC66">
        <v>92.646707495261936</v>
      </c>
      <c r="AD66">
        <v>82.528128982865141</v>
      </c>
      <c r="AE66">
        <v>82.64770749526194</v>
      </c>
      <c r="AF66">
        <v>176.62397036200343</v>
      </c>
      <c r="AG66">
        <v>119.02412898286509</v>
      </c>
      <c r="AH66">
        <v>119.02412898286509</v>
      </c>
    </row>
    <row r="67" spans="1:34" x14ac:dyDescent="0.3">
      <c r="A67" s="48">
        <f ca="1">Exceedance!U67</f>
        <v>48061</v>
      </c>
      <c r="B67" s="1">
        <v>111.75505773872835</v>
      </c>
      <c r="C67" s="1">
        <v>111.75505773872835</v>
      </c>
      <c r="D67" s="1">
        <v>111.75505773872835</v>
      </c>
      <c r="E67">
        <v>114.92105773872835</v>
      </c>
      <c r="F67">
        <v>110.05205773872834</v>
      </c>
      <c r="G67">
        <v>113.39305773872834</v>
      </c>
      <c r="H67">
        <v>106.53505773872833</v>
      </c>
      <c r="I67">
        <v>100.80075217867005</v>
      </c>
      <c r="J67">
        <v>97.422752178670024</v>
      </c>
      <c r="K67">
        <v>92.776735649744381</v>
      </c>
      <c r="L67">
        <v>101.14675217867007</v>
      </c>
      <c r="M67">
        <v>97.448752178670006</v>
      </c>
      <c r="N67">
        <v>96.315550953548851</v>
      </c>
      <c r="O67">
        <v>94.387752178670056</v>
      </c>
      <c r="P67">
        <v>93.313752178670043</v>
      </c>
      <c r="Q67">
        <v>111.62405773872834</v>
      </c>
      <c r="R67">
        <v>113.76205773872833</v>
      </c>
      <c r="S67">
        <v>112.21205773872835</v>
      </c>
      <c r="T67">
        <v>112.63105773872836</v>
      </c>
      <c r="U67">
        <v>85.24873564974439</v>
      </c>
      <c r="V67">
        <v>81.742429864620505</v>
      </c>
      <c r="W67">
        <v>111.76205773872833</v>
      </c>
      <c r="X67">
        <v>114.71505773872833</v>
      </c>
      <c r="Y67">
        <v>113.91405773872835</v>
      </c>
      <c r="Z67">
        <v>111.73917366627326</v>
      </c>
      <c r="AA67">
        <v>83.414429864620473</v>
      </c>
      <c r="AB67">
        <v>110.08805773872834</v>
      </c>
      <c r="AC67">
        <v>93.349752178670002</v>
      </c>
      <c r="AD67">
        <v>114.08905773872834</v>
      </c>
      <c r="AE67">
        <v>86.607752178670069</v>
      </c>
      <c r="AF67">
        <v>113.59805773872834</v>
      </c>
      <c r="AG67">
        <v>97.32475217867001</v>
      </c>
      <c r="AH67">
        <v>97.32475217867001</v>
      </c>
    </row>
    <row r="68" spans="1:34" x14ac:dyDescent="0.3">
      <c r="A68" s="48">
        <f ca="1">Exceedance!U68</f>
        <v>48092</v>
      </c>
      <c r="B68" s="1">
        <v>108.90988785520983</v>
      </c>
      <c r="C68" s="1">
        <v>108.90988785520983</v>
      </c>
      <c r="D68" s="1">
        <v>108.90988785520983</v>
      </c>
      <c r="E68">
        <v>70.86361627766388</v>
      </c>
      <c r="F68">
        <v>104.89188785520983</v>
      </c>
      <c r="G68">
        <v>111.29288785520984</v>
      </c>
      <c r="H68">
        <v>107.81088785520984</v>
      </c>
      <c r="I68">
        <v>71.73061627766387</v>
      </c>
      <c r="J68">
        <v>71.513616277663871</v>
      </c>
      <c r="K68">
        <v>72.832616277663888</v>
      </c>
      <c r="L68">
        <v>64.182616277663868</v>
      </c>
      <c r="M68">
        <v>67.192616277663888</v>
      </c>
      <c r="N68">
        <v>111.99788785520985</v>
      </c>
      <c r="O68">
        <v>70.389616277663876</v>
      </c>
      <c r="P68">
        <v>64.948616277663874</v>
      </c>
      <c r="Q68">
        <v>109.98588785520987</v>
      </c>
      <c r="R68">
        <v>111.33588785520985</v>
      </c>
      <c r="S68">
        <v>111.61788785520984</v>
      </c>
      <c r="T68">
        <v>110.83088785520985</v>
      </c>
      <c r="U68">
        <v>72.433616277663873</v>
      </c>
      <c r="V68">
        <v>67.59661627766387</v>
      </c>
      <c r="W68">
        <v>107.34988785520983</v>
      </c>
      <c r="X68">
        <v>112.10488785520985</v>
      </c>
      <c r="Y68">
        <v>110.87888785520983</v>
      </c>
      <c r="Z68">
        <v>111.08088785520985</v>
      </c>
      <c r="AA68">
        <v>72.995616277663885</v>
      </c>
      <c r="AB68">
        <v>110.71188785520985</v>
      </c>
      <c r="AC68">
        <v>71.826616277663888</v>
      </c>
      <c r="AD68">
        <v>111.60588785520984</v>
      </c>
      <c r="AE68">
        <v>77.088215056668645</v>
      </c>
      <c r="AF68">
        <v>110.43188785520984</v>
      </c>
      <c r="AG68">
        <v>70.582616277663845</v>
      </c>
      <c r="AH68">
        <v>70.582616277663845</v>
      </c>
    </row>
    <row r="69" spans="1:34" x14ac:dyDescent="0.3">
      <c r="A69" s="48" t="str">
        <f ca="1">Exceedance!U69</f>
        <v/>
      </c>
      <c r="B69" s="1"/>
      <c r="C69" s="1"/>
      <c r="D69" s="1"/>
    </row>
    <row r="70" spans="1:34" x14ac:dyDescent="0.3">
      <c r="A70" s="48" t="str">
        <f ca="1">Exceedance!U70</f>
        <v/>
      </c>
      <c r="B70" s="1"/>
      <c r="C70" s="1"/>
      <c r="D70" s="1"/>
    </row>
    <row r="71" spans="1:34" x14ac:dyDescent="0.3">
      <c r="A71" s="48" t="str">
        <f ca="1">Exceedance!U71</f>
        <v/>
      </c>
      <c r="B71" s="1"/>
      <c r="C71" s="1"/>
      <c r="D71" s="1"/>
    </row>
    <row r="72" spans="1:34" x14ac:dyDescent="0.3">
      <c r="A72" s="48" t="str">
        <f ca="1">Exceedance!U72</f>
        <v/>
      </c>
      <c r="B72" s="1"/>
      <c r="C72" s="1"/>
      <c r="D72" s="1"/>
    </row>
    <row r="73" spans="1:34" x14ac:dyDescent="0.3">
      <c r="A73" s="48" t="str">
        <f ca="1">Exceedance!U73</f>
        <v/>
      </c>
      <c r="B73" s="1"/>
      <c r="C73" s="1"/>
      <c r="D73" s="1"/>
    </row>
    <row r="74" spans="1:34" x14ac:dyDescent="0.3">
      <c r="A74" s="48" t="str">
        <f ca="1">Exceedance!U74</f>
        <v/>
      </c>
      <c r="B74" s="1"/>
      <c r="C74" s="1"/>
      <c r="D74" s="1"/>
    </row>
    <row r="75" spans="1:34" x14ac:dyDescent="0.3">
      <c r="A75" s="48" t="str">
        <f ca="1">Exceedance!U75</f>
        <v/>
      </c>
      <c r="B75" s="1"/>
      <c r="C75" s="1"/>
      <c r="D75" s="1"/>
    </row>
    <row r="76" spans="1:34" x14ac:dyDescent="0.3">
      <c r="A76" s="48" t="str">
        <f ca="1">Exceedance!U76</f>
        <v/>
      </c>
      <c r="B76" s="1"/>
      <c r="C76" s="1"/>
      <c r="D76" s="1"/>
    </row>
    <row r="77" spans="1:34" x14ac:dyDescent="0.3">
      <c r="A77" s="48" t="str">
        <f ca="1">Exceedance!U77</f>
        <v/>
      </c>
      <c r="B77" s="1"/>
      <c r="C77" s="1"/>
      <c r="D77" s="1"/>
    </row>
    <row r="78" spans="1:34" x14ac:dyDescent="0.3">
      <c r="A78" s="48" t="str">
        <f ca="1">Exceedance!U78</f>
        <v/>
      </c>
      <c r="B78" s="1"/>
      <c r="C78" s="1"/>
      <c r="D78" s="1"/>
    </row>
    <row r="79" spans="1:34" x14ac:dyDescent="0.3">
      <c r="A79" s="48" t="str">
        <f ca="1">Exceedance!U79</f>
        <v/>
      </c>
      <c r="B79" s="1"/>
      <c r="C79" s="1"/>
      <c r="D79" s="1"/>
    </row>
    <row r="80" spans="1:34" x14ac:dyDescent="0.3">
      <c r="A80" s="48" t="str">
        <f ca="1">Exceedance!U80</f>
        <v/>
      </c>
      <c r="B80" s="1"/>
      <c r="C80" s="1"/>
      <c r="D80" s="1"/>
    </row>
    <row r="81" spans="1:4" x14ac:dyDescent="0.3">
      <c r="A81" s="48" t="str">
        <f ca="1">Exceedance!U81</f>
        <v/>
      </c>
      <c r="B81" s="1"/>
      <c r="C81" s="1"/>
      <c r="D81" s="1"/>
    </row>
    <row r="82" spans="1:4" x14ac:dyDescent="0.3">
      <c r="A82" s="48" t="str">
        <f ca="1">Exceedance!U82</f>
        <v/>
      </c>
      <c r="B82" s="1"/>
      <c r="C82" s="1"/>
      <c r="D82" s="1"/>
    </row>
    <row r="83" spans="1:4" x14ac:dyDescent="0.3">
      <c r="A83" s="48" t="str">
        <f ca="1">Exceedance!U83</f>
        <v/>
      </c>
      <c r="B83" s="1"/>
      <c r="C83" s="1"/>
      <c r="D83" s="1"/>
    </row>
    <row r="84" spans="1:4" x14ac:dyDescent="0.3">
      <c r="A84" s="48" t="str">
        <f ca="1">Exceedance!U84</f>
        <v/>
      </c>
      <c r="B84" s="1"/>
      <c r="C84" s="1"/>
      <c r="D84" s="1"/>
    </row>
    <row r="85" spans="1:4" x14ac:dyDescent="0.3">
      <c r="A85" s="48" t="str">
        <f ca="1">Exceedance!U85</f>
        <v/>
      </c>
      <c r="B85" s="1"/>
      <c r="C85" s="1"/>
      <c r="D85" s="1"/>
    </row>
    <row r="86" spans="1:4" x14ac:dyDescent="0.3">
      <c r="A86" s="48" t="str">
        <f ca="1">Exceedance!U86</f>
        <v/>
      </c>
      <c r="B86" s="1"/>
      <c r="C86" s="1"/>
      <c r="D86" s="1"/>
    </row>
    <row r="87" spans="1:4" x14ac:dyDescent="0.3">
      <c r="A87" s="48" t="str">
        <f ca="1">Exceedance!U87</f>
        <v/>
      </c>
      <c r="B87" s="1"/>
      <c r="C87" s="1"/>
      <c r="D87" s="1"/>
    </row>
    <row r="88" spans="1:4" x14ac:dyDescent="0.3">
      <c r="A88" s="48" t="str">
        <f ca="1">Exceedance!U88</f>
        <v/>
      </c>
      <c r="B88" s="1"/>
      <c r="C88" s="1"/>
      <c r="D88" s="1"/>
    </row>
    <row r="89" spans="1:4" x14ac:dyDescent="0.3">
      <c r="A89" s="48" t="str">
        <f ca="1">Exceedance!U89</f>
        <v/>
      </c>
      <c r="B89" s="1"/>
      <c r="C89" s="1"/>
      <c r="D89" s="1"/>
    </row>
    <row r="90" spans="1:4" x14ac:dyDescent="0.3">
      <c r="A90" s="48" t="str">
        <f ca="1">Exceedance!U90</f>
        <v/>
      </c>
      <c r="B90" s="1"/>
      <c r="C90" s="1"/>
      <c r="D90" s="1"/>
    </row>
    <row r="91" spans="1:4" x14ac:dyDescent="0.3">
      <c r="A91" s="48" t="str">
        <f ca="1">Exceedance!U91</f>
        <v/>
      </c>
      <c r="B91" s="1"/>
      <c r="C91" s="1"/>
      <c r="D91" s="1"/>
    </row>
    <row r="92" spans="1:4" x14ac:dyDescent="0.3">
      <c r="A92" s="48" t="str">
        <f ca="1">Exceedance!U92</f>
        <v/>
      </c>
      <c r="B92" s="1"/>
      <c r="C92" s="1"/>
      <c r="D92" s="1"/>
    </row>
    <row r="93" spans="1:4" x14ac:dyDescent="0.3">
      <c r="A93" s="48" t="str">
        <f ca="1">Exceedance!U93</f>
        <v/>
      </c>
      <c r="B93" s="1"/>
      <c r="C93" s="1"/>
      <c r="D93" s="1"/>
    </row>
    <row r="94" spans="1:4" x14ac:dyDescent="0.3">
      <c r="A94" s="48" t="str">
        <f ca="1">Exceedance!U94</f>
        <v/>
      </c>
      <c r="B94" s="1"/>
      <c r="C94" s="1"/>
      <c r="D94" s="1"/>
    </row>
    <row r="95" spans="1:4" x14ac:dyDescent="0.3">
      <c r="A95" s="48" t="str">
        <f ca="1">Exceedance!U95</f>
        <v/>
      </c>
      <c r="B95" s="1"/>
      <c r="C95" s="1"/>
      <c r="D95" s="1"/>
    </row>
    <row r="96" spans="1:4" x14ac:dyDescent="0.3">
      <c r="A96" s="48" t="str">
        <f ca="1">Exceedance!U96</f>
        <v/>
      </c>
      <c r="B96" s="1"/>
      <c r="C96" s="1"/>
      <c r="D96" s="1"/>
    </row>
    <row r="97" spans="1:4" x14ac:dyDescent="0.3">
      <c r="A97" s="48" t="str">
        <f ca="1">Exceedance!U97</f>
        <v/>
      </c>
      <c r="B97" s="1"/>
      <c r="C97" s="1"/>
      <c r="D97" s="1"/>
    </row>
    <row r="98" spans="1:4" x14ac:dyDescent="0.3">
      <c r="A98" s="48" t="str">
        <f ca="1">Exceedance!U98</f>
        <v/>
      </c>
      <c r="B98" s="1"/>
      <c r="C98" s="1"/>
      <c r="D98" s="1"/>
    </row>
    <row r="99" spans="1:4" x14ac:dyDescent="0.3">
      <c r="A99" s="48" t="str">
        <f ca="1">Exceedance!U99</f>
        <v/>
      </c>
      <c r="B99" s="1"/>
      <c r="C99" s="1"/>
      <c r="D99" s="1"/>
    </row>
    <row r="100" spans="1:4" x14ac:dyDescent="0.3">
      <c r="A100" s="48"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E1:AE1"/>
  </mergeCells>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14">
    <tabColor theme="3" tint="0.39997558519241921"/>
  </sheetPr>
  <dimension ref="A1:AH175"/>
  <sheetViews>
    <sheetView workbookViewId="0">
      <selection activeCell="B4" sqref="B4:AQ175"/>
    </sheetView>
  </sheetViews>
  <sheetFormatPr defaultColWidth="8.5546875" defaultRowHeight="14.4" x14ac:dyDescent="0.3"/>
  <cols>
    <col min="1" max="1" width="8.5546875" style="84"/>
    <col min="2" max="4" width="8.5546875" style="185"/>
  </cols>
  <sheetData>
    <row r="1" spans="1:34" s="84" customFormat="1" x14ac:dyDescent="0.3">
      <c r="A1" s="46"/>
      <c r="E1" s="857" t="s">
        <v>72</v>
      </c>
      <c r="F1" s="857"/>
      <c r="G1" s="857"/>
      <c r="H1" s="857"/>
      <c r="I1" s="857"/>
      <c r="J1" s="857"/>
      <c r="K1" s="857"/>
      <c r="L1" s="857"/>
      <c r="M1" s="857"/>
      <c r="N1" s="857"/>
      <c r="O1" s="857"/>
      <c r="P1" s="857"/>
      <c r="Q1" s="857"/>
      <c r="R1" s="857"/>
      <c r="S1" s="857"/>
      <c r="T1" s="857"/>
      <c r="U1" s="857"/>
      <c r="V1" s="857"/>
      <c r="W1" s="857"/>
      <c r="X1" s="857"/>
      <c r="Y1" s="857"/>
      <c r="Z1" s="857"/>
      <c r="AA1" s="857"/>
      <c r="AB1" s="857"/>
      <c r="AC1" s="857"/>
      <c r="AD1" s="857"/>
      <c r="AE1" s="857"/>
    </row>
    <row r="2" spans="1:34" s="84" customFormat="1" x14ac:dyDescent="0.3">
      <c r="A2" s="46"/>
      <c r="B2" s="84" t="s">
        <v>288</v>
      </c>
      <c r="C2" s="84" t="s">
        <v>287</v>
      </c>
      <c r="D2" s="84" t="s">
        <v>289</v>
      </c>
      <c r="E2" s="84">
        <v>1991</v>
      </c>
      <c r="F2" s="84">
        <v>1992</v>
      </c>
      <c r="G2" s="84">
        <v>1993</v>
      </c>
      <c r="H2" s="84">
        <v>1994</v>
      </c>
      <c r="I2" s="84">
        <v>1995</v>
      </c>
      <c r="J2" s="84">
        <v>1996</v>
      </c>
      <c r="K2" s="84">
        <v>1997</v>
      </c>
      <c r="L2" s="84">
        <v>1998</v>
      </c>
      <c r="M2" s="84">
        <v>1999</v>
      </c>
      <c r="N2" s="84">
        <v>2000</v>
      </c>
      <c r="O2" s="84">
        <v>2001</v>
      </c>
      <c r="P2" s="84">
        <v>2002</v>
      </c>
      <c r="Q2" s="84">
        <v>2003</v>
      </c>
      <c r="R2" s="84">
        <v>2004</v>
      </c>
      <c r="S2" s="84">
        <v>2005</v>
      </c>
      <c r="T2" s="84">
        <v>2006</v>
      </c>
      <c r="U2" s="84">
        <v>2007</v>
      </c>
      <c r="V2" s="84">
        <v>2008</v>
      </c>
      <c r="W2" s="84">
        <v>2009</v>
      </c>
      <c r="X2" s="84">
        <v>2010</v>
      </c>
      <c r="Y2" s="84">
        <v>2011</v>
      </c>
      <c r="Z2" s="84">
        <v>2012</v>
      </c>
      <c r="AA2" s="84">
        <v>2013</v>
      </c>
      <c r="AB2" s="84">
        <v>2014</v>
      </c>
      <c r="AC2" s="84">
        <v>2015</v>
      </c>
      <c r="AD2" s="84">
        <v>2016</v>
      </c>
      <c r="AE2" s="84">
        <v>2017</v>
      </c>
      <c r="AF2" s="84">
        <v>2018</v>
      </c>
      <c r="AG2" s="84">
        <v>2019</v>
      </c>
      <c r="AH2" s="84">
        <v>2020</v>
      </c>
    </row>
    <row r="3" spans="1:34" s="49" customFormat="1" x14ac:dyDescent="0.3">
      <c r="A3" s="47"/>
      <c r="B3" s="49" t="s">
        <v>323</v>
      </c>
      <c r="C3" s="49" t="s">
        <v>324</v>
      </c>
      <c r="D3" s="49" t="s">
        <v>325</v>
      </c>
      <c r="E3" s="49" t="s">
        <v>326</v>
      </c>
      <c r="F3" s="49" t="s">
        <v>327</v>
      </c>
      <c r="G3" s="49" t="s">
        <v>328</v>
      </c>
      <c r="H3" s="49" t="s">
        <v>329</v>
      </c>
      <c r="I3" s="49" t="s">
        <v>330</v>
      </c>
      <c r="J3" s="49" t="s">
        <v>331</v>
      </c>
      <c r="K3" s="49" t="s">
        <v>332</v>
      </c>
      <c r="L3" s="49" t="s">
        <v>333</v>
      </c>
      <c r="M3" s="49" t="s">
        <v>334</v>
      </c>
      <c r="N3" s="49" t="s">
        <v>335</v>
      </c>
      <c r="O3" s="49" t="s">
        <v>336</v>
      </c>
      <c r="P3" s="49" t="s">
        <v>337</v>
      </c>
      <c r="Q3" s="49" t="s">
        <v>338</v>
      </c>
      <c r="R3" s="49" t="s">
        <v>339</v>
      </c>
      <c r="S3" s="49" t="s">
        <v>340</v>
      </c>
      <c r="T3" s="49" t="s">
        <v>341</v>
      </c>
      <c r="U3" s="49" t="s">
        <v>342</v>
      </c>
      <c r="V3" s="49" t="s">
        <v>343</v>
      </c>
      <c r="W3" s="49" t="s">
        <v>344</v>
      </c>
      <c r="X3" s="49" t="s">
        <v>345</v>
      </c>
      <c r="Y3" s="49" t="s">
        <v>346</v>
      </c>
      <c r="Z3" s="49" t="s">
        <v>347</v>
      </c>
      <c r="AA3" s="49" t="s">
        <v>348</v>
      </c>
      <c r="AB3" s="49" t="s">
        <v>349</v>
      </c>
      <c r="AC3" s="49" t="s">
        <v>350</v>
      </c>
      <c r="AD3" s="49" t="s">
        <v>351</v>
      </c>
      <c r="AE3" s="49" t="s">
        <v>352</v>
      </c>
      <c r="AF3" s="49" t="s">
        <v>353</v>
      </c>
      <c r="AG3" s="49" t="s">
        <v>354</v>
      </c>
      <c r="AH3" s="49" t="s">
        <v>355</v>
      </c>
    </row>
    <row r="4" spans="1:34" x14ac:dyDescent="0.3">
      <c r="A4" s="48">
        <f ca="1">Exceedance!U4</f>
        <v>46143</v>
      </c>
      <c r="B4" s="1">
        <v>0</v>
      </c>
      <c r="C4" s="1">
        <v>10.574158508591955</v>
      </c>
      <c r="D4" s="1">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row>
    <row r="5" spans="1:34" x14ac:dyDescent="0.3">
      <c r="A5" s="48">
        <f ca="1">Exceedance!U5</f>
        <v>46174</v>
      </c>
      <c r="B5" s="1">
        <v>0</v>
      </c>
      <c r="C5" s="1">
        <v>0</v>
      </c>
      <c r="D5" s="1">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row>
    <row r="6" spans="1:34" x14ac:dyDescent="0.3">
      <c r="A6" s="48">
        <f ca="1">Exceedance!U6</f>
        <v>46204</v>
      </c>
      <c r="B6" s="1">
        <v>0</v>
      </c>
      <c r="C6" s="1">
        <v>0</v>
      </c>
      <c r="D6" s="1">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row>
    <row r="7" spans="1:34" x14ac:dyDescent="0.3">
      <c r="A7" s="48">
        <f ca="1">Exceedance!U7</f>
        <v>46235</v>
      </c>
      <c r="B7" s="1">
        <v>0</v>
      </c>
      <c r="C7" s="1">
        <v>0</v>
      </c>
      <c r="D7" s="1">
        <v>0</v>
      </c>
      <c r="E7">
        <v>0</v>
      </c>
      <c r="F7">
        <v>0</v>
      </c>
      <c r="G7">
        <v>0</v>
      </c>
      <c r="H7">
        <v>0</v>
      </c>
      <c r="I7">
        <v>0</v>
      </c>
      <c r="J7">
        <v>0</v>
      </c>
      <c r="K7">
        <v>0</v>
      </c>
      <c r="L7">
        <v>0</v>
      </c>
      <c r="M7">
        <v>0</v>
      </c>
      <c r="N7">
        <v>0</v>
      </c>
      <c r="O7">
        <v>0</v>
      </c>
      <c r="P7">
        <v>0</v>
      </c>
      <c r="Q7">
        <v>0</v>
      </c>
      <c r="R7">
        <v>0</v>
      </c>
      <c r="S7">
        <v>0</v>
      </c>
      <c r="T7">
        <v>0</v>
      </c>
      <c r="U7">
        <v>0</v>
      </c>
      <c r="V7">
        <v>0</v>
      </c>
      <c r="W7">
        <v>0</v>
      </c>
      <c r="X7">
        <v>0</v>
      </c>
      <c r="Y7">
        <v>0</v>
      </c>
      <c r="Z7">
        <v>0</v>
      </c>
      <c r="AA7">
        <v>0</v>
      </c>
      <c r="AB7">
        <v>0</v>
      </c>
      <c r="AC7">
        <v>0</v>
      </c>
      <c r="AD7">
        <v>0</v>
      </c>
      <c r="AE7">
        <v>0</v>
      </c>
      <c r="AF7">
        <v>0</v>
      </c>
      <c r="AG7">
        <v>0</v>
      </c>
      <c r="AH7">
        <v>0</v>
      </c>
    </row>
    <row r="8" spans="1:34" x14ac:dyDescent="0.3">
      <c r="A8" s="48">
        <f ca="1">Exceedance!U8</f>
        <v>46266</v>
      </c>
      <c r="B8" s="1">
        <v>0</v>
      </c>
      <c r="C8" s="1">
        <v>47.583948741597098</v>
      </c>
      <c r="D8" s="1">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3">
      <c r="A9" s="48">
        <f ca="1">Exceedance!U9</f>
        <v>46296</v>
      </c>
      <c r="B9" s="1">
        <v>0</v>
      </c>
      <c r="C9" s="1">
        <v>43.189280991735522</v>
      </c>
      <c r="D9" s="1">
        <v>0</v>
      </c>
      <c r="E9">
        <v>0</v>
      </c>
      <c r="F9">
        <v>0</v>
      </c>
      <c r="G9">
        <v>0</v>
      </c>
      <c r="H9">
        <v>0</v>
      </c>
      <c r="I9">
        <v>0</v>
      </c>
      <c r="J9">
        <v>37.288616810015512</v>
      </c>
      <c r="K9">
        <v>0</v>
      </c>
      <c r="L9">
        <v>44.182360804564311</v>
      </c>
      <c r="M9">
        <v>0</v>
      </c>
      <c r="N9">
        <v>0</v>
      </c>
      <c r="O9">
        <v>0</v>
      </c>
      <c r="P9">
        <v>42.608360804564306</v>
      </c>
      <c r="Q9">
        <v>0</v>
      </c>
      <c r="R9">
        <v>0</v>
      </c>
      <c r="S9">
        <v>0</v>
      </c>
      <c r="T9">
        <v>0</v>
      </c>
      <c r="U9">
        <v>0</v>
      </c>
      <c r="V9">
        <v>0</v>
      </c>
      <c r="W9">
        <v>0</v>
      </c>
      <c r="X9">
        <v>0</v>
      </c>
      <c r="Y9">
        <v>0</v>
      </c>
      <c r="Z9">
        <v>0</v>
      </c>
      <c r="AA9">
        <v>0</v>
      </c>
      <c r="AB9">
        <v>0</v>
      </c>
      <c r="AC9">
        <v>0</v>
      </c>
      <c r="AD9">
        <v>0</v>
      </c>
      <c r="AE9">
        <v>0</v>
      </c>
      <c r="AF9">
        <v>0</v>
      </c>
      <c r="AG9">
        <v>0</v>
      </c>
      <c r="AH9">
        <v>0</v>
      </c>
    </row>
    <row r="10" spans="1:34" x14ac:dyDescent="0.3">
      <c r="A10" s="48">
        <f ca="1">Exceedance!U10</f>
        <v>46327</v>
      </c>
      <c r="B10" s="1">
        <v>0</v>
      </c>
      <c r="C10" s="1">
        <v>12.212239669421471</v>
      </c>
      <c r="D10" s="1">
        <v>0</v>
      </c>
      <c r="E10">
        <v>0</v>
      </c>
      <c r="F10">
        <v>0</v>
      </c>
      <c r="G10">
        <v>0</v>
      </c>
      <c r="H10">
        <v>0</v>
      </c>
      <c r="I10">
        <v>0</v>
      </c>
      <c r="J10">
        <v>10.524239669421471</v>
      </c>
      <c r="K10">
        <v>0</v>
      </c>
      <c r="L10">
        <v>12.956028331191339</v>
      </c>
      <c r="M10">
        <v>0</v>
      </c>
      <c r="N10">
        <v>0</v>
      </c>
      <c r="O10">
        <v>0</v>
      </c>
      <c r="P10">
        <v>15.107028331191335</v>
      </c>
      <c r="Q10">
        <v>0</v>
      </c>
      <c r="R10">
        <v>0</v>
      </c>
      <c r="S10">
        <v>0</v>
      </c>
      <c r="T10">
        <v>0</v>
      </c>
      <c r="U10">
        <v>0</v>
      </c>
      <c r="V10">
        <v>0</v>
      </c>
      <c r="W10">
        <v>0</v>
      </c>
      <c r="X10">
        <v>0</v>
      </c>
      <c r="Y10">
        <v>0</v>
      </c>
      <c r="Z10">
        <v>17.794028331191317</v>
      </c>
      <c r="AA10">
        <v>0</v>
      </c>
      <c r="AB10">
        <v>0</v>
      </c>
      <c r="AC10">
        <v>0</v>
      </c>
      <c r="AD10">
        <v>0</v>
      </c>
      <c r="AE10">
        <v>0</v>
      </c>
      <c r="AF10">
        <v>0</v>
      </c>
      <c r="AG10">
        <v>0</v>
      </c>
      <c r="AH10">
        <v>0</v>
      </c>
    </row>
    <row r="11" spans="1:34" x14ac:dyDescent="0.3">
      <c r="A11" s="48">
        <f ca="1">Exceedance!U11</f>
        <v>46357</v>
      </c>
      <c r="B11" s="1">
        <v>0</v>
      </c>
      <c r="C11" s="1">
        <v>15.920448371000631</v>
      </c>
      <c r="D11" s="1">
        <v>0</v>
      </c>
      <c r="E11">
        <v>0</v>
      </c>
      <c r="F11">
        <v>0</v>
      </c>
      <c r="G11">
        <v>0</v>
      </c>
      <c r="H11">
        <v>0</v>
      </c>
      <c r="I11">
        <v>0</v>
      </c>
      <c r="J11">
        <v>0</v>
      </c>
      <c r="K11">
        <v>0</v>
      </c>
      <c r="L11">
        <v>0</v>
      </c>
      <c r="M11">
        <v>0</v>
      </c>
      <c r="N11">
        <v>0</v>
      </c>
      <c r="O11">
        <v>0</v>
      </c>
      <c r="P11">
        <v>17.089448371000628</v>
      </c>
      <c r="Q11">
        <v>0</v>
      </c>
      <c r="R11">
        <v>0</v>
      </c>
      <c r="S11">
        <v>0</v>
      </c>
      <c r="T11">
        <v>0</v>
      </c>
      <c r="U11">
        <v>0</v>
      </c>
      <c r="V11">
        <v>0</v>
      </c>
      <c r="W11">
        <v>0</v>
      </c>
      <c r="X11">
        <v>0</v>
      </c>
      <c r="Y11">
        <v>0</v>
      </c>
      <c r="Z11">
        <v>18.528448371000628</v>
      </c>
      <c r="AA11">
        <v>0</v>
      </c>
      <c r="AB11">
        <v>0</v>
      </c>
      <c r="AC11">
        <v>0</v>
      </c>
      <c r="AD11">
        <v>0</v>
      </c>
      <c r="AE11">
        <v>0</v>
      </c>
      <c r="AF11">
        <v>0</v>
      </c>
      <c r="AG11">
        <v>0</v>
      </c>
      <c r="AH11">
        <v>0</v>
      </c>
    </row>
    <row r="12" spans="1:34" x14ac:dyDescent="0.3">
      <c r="A12" s="48">
        <f ca="1">Exceedance!U12</f>
        <v>46388</v>
      </c>
      <c r="B12" s="1">
        <v>0</v>
      </c>
      <c r="C12" s="1">
        <v>0</v>
      </c>
      <c r="D12" s="1">
        <v>0</v>
      </c>
      <c r="E12">
        <v>0</v>
      </c>
      <c r="F12">
        <v>0</v>
      </c>
      <c r="G12">
        <v>0</v>
      </c>
      <c r="H12">
        <v>0</v>
      </c>
      <c r="I12">
        <v>0</v>
      </c>
      <c r="J12">
        <v>31.690003473116121</v>
      </c>
      <c r="K12">
        <v>0</v>
      </c>
      <c r="L12">
        <v>32.555003473116109</v>
      </c>
      <c r="M12">
        <v>0</v>
      </c>
      <c r="N12">
        <v>0</v>
      </c>
      <c r="O12">
        <v>0</v>
      </c>
      <c r="P12">
        <v>17.147681159066558</v>
      </c>
      <c r="Q12">
        <v>0</v>
      </c>
      <c r="R12">
        <v>0</v>
      </c>
      <c r="S12">
        <v>0</v>
      </c>
      <c r="T12">
        <v>0</v>
      </c>
      <c r="U12">
        <v>0</v>
      </c>
      <c r="V12">
        <v>0</v>
      </c>
      <c r="W12">
        <v>0</v>
      </c>
      <c r="X12">
        <v>0</v>
      </c>
      <c r="Y12">
        <v>0</v>
      </c>
      <c r="Z12">
        <v>16.344892494530583</v>
      </c>
      <c r="AA12">
        <v>0</v>
      </c>
      <c r="AB12">
        <v>0</v>
      </c>
      <c r="AC12">
        <v>0</v>
      </c>
      <c r="AD12">
        <v>0</v>
      </c>
      <c r="AE12">
        <v>0</v>
      </c>
      <c r="AF12">
        <v>29.763823523351423</v>
      </c>
      <c r="AG12">
        <v>0</v>
      </c>
      <c r="AH12">
        <v>0</v>
      </c>
    </row>
    <row r="13" spans="1:34" x14ac:dyDescent="0.3">
      <c r="A13" s="48">
        <f ca="1">Exceedance!U13</f>
        <v>46419</v>
      </c>
      <c r="B13" s="1">
        <v>0</v>
      </c>
      <c r="C13" s="1">
        <v>0</v>
      </c>
      <c r="D13" s="1">
        <v>0</v>
      </c>
      <c r="E13">
        <v>0</v>
      </c>
      <c r="F13">
        <v>0</v>
      </c>
      <c r="G13">
        <v>0</v>
      </c>
      <c r="H13">
        <v>0</v>
      </c>
      <c r="I13">
        <v>0</v>
      </c>
      <c r="J13">
        <v>14.897286880475676</v>
      </c>
      <c r="K13">
        <v>0</v>
      </c>
      <c r="L13">
        <v>26.137481096951845</v>
      </c>
      <c r="M13">
        <v>0</v>
      </c>
      <c r="N13">
        <v>0</v>
      </c>
      <c r="O13">
        <v>0</v>
      </c>
      <c r="P13">
        <v>15.176404036882696</v>
      </c>
      <c r="Q13">
        <v>0</v>
      </c>
      <c r="R13">
        <v>28.328561061676115</v>
      </c>
      <c r="S13">
        <v>0</v>
      </c>
      <c r="T13">
        <v>0</v>
      </c>
      <c r="U13">
        <v>0</v>
      </c>
      <c r="V13">
        <v>0</v>
      </c>
      <c r="W13">
        <v>0</v>
      </c>
      <c r="X13">
        <v>0</v>
      </c>
      <c r="Y13">
        <v>0</v>
      </c>
      <c r="Z13">
        <v>13.711157024793371</v>
      </c>
      <c r="AA13">
        <v>0</v>
      </c>
      <c r="AB13">
        <v>0</v>
      </c>
      <c r="AC13">
        <v>0</v>
      </c>
      <c r="AD13">
        <v>0</v>
      </c>
      <c r="AE13">
        <v>0</v>
      </c>
      <c r="AF13">
        <v>13.36715702479337</v>
      </c>
      <c r="AG13">
        <v>0</v>
      </c>
      <c r="AH13">
        <v>0</v>
      </c>
    </row>
    <row r="14" spans="1:34" x14ac:dyDescent="0.3">
      <c r="A14" s="48">
        <f ca="1">Exceedance!U14</f>
        <v>46447</v>
      </c>
      <c r="B14" s="1">
        <v>0</v>
      </c>
      <c r="C14" s="1">
        <v>0</v>
      </c>
      <c r="D14" s="1">
        <v>0</v>
      </c>
      <c r="E14">
        <v>0</v>
      </c>
      <c r="F14">
        <v>0</v>
      </c>
      <c r="G14">
        <v>0</v>
      </c>
      <c r="H14">
        <v>0</v>
      </c>
      <c r="I14">
        <v>0</v>
      </c>
      <c r="J14">
        <v>0</v>
      </c>
      <c r="K14">
        <v>0</v>
      </c>
      <c r="L14">
        <v>0</v>
      </c>
      <c r="M14">
        <v>0</v>
      </c>
      <c r="N14">
        <v>0</v>
      </c>
      <c r="O14">
        <v>0</v>
      </c>
      <c r="P14">
        <v>0</v>
      </c>
      <c r="Q14">
        <v>0</v>
      </c>
      <c r="R14">
        <v>27.399049646028963</v>
      </c>
      <c r="S14">
        <v>0</v>
      </c>
      <c r="T14">
        <v>0</v>
      </c>
      <c r="U14">
        <v>0</v>
      </c>
      <c r="V14">
        <v>0</v>
      </c>
      <c r="W14">
        <v>0</v>
      </c>
      <c r="X14">
        <v>0</v>
      </c>
      <c r="Y14">
        <v>0</v>
      </c>
      <c r="Z14">
        <v>18.679280991735517</v>
      </c>
      <c r="AA14">
        <v>0</v>
      </c>
      <c r="AB14">
        <v>0</v>
      </c>
      <c r="AC14">
        <v>0</v>
      </c>
      <c r="AD14">
        <v>0</v>
      </c>
      <c r="AE14">
        <v>0</v>
      </c>
      <c r="AF14">
        <v>19.027438103515099</v>
      </c>
      <c r="AG14">
        <v>0</v>
      </c>
      <c r="AH14">
        <v>0</v>
      </c>
    </row>
    <row r="15" spans="1:34" x14ac:dyDescent="0.3">
      <c r="A15" s="48">
        <f ca="1">Exceedance!U15</f>
        <v>46478</v>
      </c>
      <c r="B15" s="1">
        <v>0</v>
      </c>
      <c r="C15" s="1">
        <v>0</v>
      </c>
      <c r="D15" s="1">
        <v>0</v>
      </c>
      <c r="E15">
        <v>0</v>
      </c>
      <c r="F15">
        <v>0</v>
      </c>
      <c r="G15">
        <v>0</v>
      </c>
      <c r="H15">
        <v>0</v>
      </c>
      <c r="I15">
        <v>0</v>
      </c>
      <c r="J15">
        <v>0</v>
      </c>
      <c r="K15">
        <v>0</v>
      </c>
      <c r="L15">
        <v>0</v>
      </c>
      <c r="M15">
        <v>0</v>
      </c>
      <c r="N15">
        <v>0</v>
      </c>
      <c r="O15">
        <v>0</v>
      </c>
      <c r="P15">
        <v>0</v>
      </c>
      <c r="Q15">
        <v>0</v>
      </c>
      <c r="R15">
        <v>43.253403371840847</v>
      </c>
      <c r="S15">
        <v>0</v>
      </c>
      <c r="T15">
        <v>0</v>
      </c>
      <c r="U15">
        <v>0</v>
      </c>
      <c r="V15">
        <v>0</v>
      </c>
      <c r="W15">
        <v>0</v>
      </c>
      <c r="X15">
        <v>0</v>
      </c>
      <c r="Y15">
        <v>0</v>
      </c>
      <c r="Z15">
        <v>36.464075639096997</v>
      </c>
      <c r="AA15">
        <v>0</v>
      </c>
      <c r="AB15">
        <v>0</v>
      </c>
      <c r="AC15">
        <v>0</v>
      </c>
      <c r="AD15">
        <v>0</v>
      </c>
      <c r="AE15">
        <v>0</v>
      </c>
      <c r="AF15">
        <v>0</v>
      </c>
      <c r="AG15">
        <v>0</v>
      </c>
      <c r="AH15">
        <v>0</v>
      </c>
    </row>
    <row r="16" spans="1:34" x14ac:dyDescent="0.3">
      <c r="A16" s="48">
        <f ca="1">Exceedance!U16</f>
        <v>46508</v>
      </c>
      <c r="B16" s="1">
        <v>0</v>
      </c>
      <c r="C16" s="1">
        <v>0</v>
      </c>
      <c r="D16" s="1">
        <v>0</v>
      </c>
      <c r="E16">
        <v>0</v>
      </c>
      <c r="F16">
        <v>0</v>
      </c>
      <c r="G16">
        <v>0</v>
      </c>
      <c r="H16">
        <v>27.214217003801387</v>
      </c>
      <c r="I16">
        <v>0</v>
      </c>
      <c r="J16">
        <v>0</v>
      </c>
      <c r="K16">
        <v>0</v>
      </c>
      <c r="L16">
        <v>0</v>
      </c>
      <c r="M16">
        <v>0</v>
      </c>
      <c r="N16">
        <v>0</v>
      </c>
      <c r="O16">
        <v>0</v>
      </c>
      <c r="P16">
        <v>0</v>
      </c>
      <c r="Q16">
        <v>0</v>
      </c>
      <c r="R16">
        <v>0</v>
      </c>
      <c r="S16">
        <v>0</v>
      </c>
      <c r="T16">
        <v>0</v>
      </c>
      <c r="U16">
        <v>4.3025960751790091</v>
      </c>
      <c r="V16">
        <v>0</v>
      </c>
      <c r="W16">
        <v>0</v>
      </c>
      <c r="X16">
        <v>0</v>
      </c>
      <c r="Y16">
        <v>0</v>
      </c>
      <c r="Z16">
        <v>0</v>
      </c>
      <c r="AA16">
        <v>0</v>
      </c>
      <c r="AB16">
        <v>0</v>
      </c>
      <c r="AC16">
        <v>0</v>
      </c>
      <c r="AD16">
        <v>14.534014213003015</v>
      </c>
      <c r="AE16">
        <v>0</v>
      </c>
      <c r="AF16">
        <v>18.277627204290358</v>
      </c>
      <c r="AG16">
        <v>0</v>
      </c>
      <c r="AH16">
        <v>0</v>
      </c>
    </row>
    <row r="17" spans="1:34" x14ac:dyDescent="0.3">
      <c r="A17" s="48">
        <f ca="1">Exceedance!U17</f>
        <v>46539</v>
      </c>
      <c r="B17" s="1">
        <v>0</v>
      </c>
      <c r="C17" s="1">
        <v>0</v>
      </c>
      <c r="D17" s="1">
        <v>0</v>
      </c>
      <c r="E17">
        <v>0</v>
      </c>
      <c r="F17">
        <v>0</v>
      </c>
      <c r="G17">
        <v>0</v>
      </c>
      <c r="H17">
        <v>128.61272007795733</v>
      </c>
      <c r="I17">
        <v>0</v>
      </c>
      <c r="J17">
        <v>0</v>
      </c>
      <c r="K17">
        <v>0</v>
      </c>
      <c r="L17">
        <v>0</v>
      </c>
      <c r="M17">
        <v>0</v>
      </c>
      <c r="N17">
        <v>0</v>
      </c>
      <c r="O17">
        <v>0</v>
      </c>
      <c r="P17">
        <v>0</v>
      </c>
      <c r="Q17">
        <v>0</v>
      </c>
      <c r="R17">
        <v>0</v>
      </c>
      <c r="S17">
        <v>0</v>
      </c>
      <c r="T17">
        <v>0</v>
      </c>
      <c r="U17">
        <v>0</v>
      </c>
      <c r="V17">
        <v>0</v>
      </c>
      <c r="W17">
        <v>0</v>
      </c>
      <c r="X17">
        <v>0</v>
      </c>
      <c r="Y17">
        <v>0</v>
      </c>
      <c r="Z17">
        <v>0</v>
      </c>
      <c r="AA17">
        <v>0</v>
      </c>
      <c r="AB17">
        <v>0</v>
      </c>
      <c r="AC17">
        <v>0</v>
      </c>
      <c r="AD17">
        <v>0</v>
      </c>
      <c r="AE17">
        <v>0</v>
      </c>
      <c r="AF17">
        <v>0</v>
      </c>
      <c r="AG17">
        <v>0</v>
      </c>
      <c r="AH17">
        <v>0</v>
      </c>
    </row>
    <row r="18" spans="1:34" x14ac:dyDescent="0.3">
      <c r="A18" s="48">
        <f ca="1">Exceedance!U18</f>
        <v>46569</v>
      </c>
      <c r="B18" s="1">
        <v>0</v>
      </c>
      <c r="C18" s="1">
        <v>0</v>
      </c>
      <c r="D18" s="1">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c r="AB18">
        <v>0</v>
      </c>
      <c r="AC18">
        <v>0</v>
      </c>
      <c r="AD18">
        <v>0</v>
      </c>
      <c r="AE18">
        <v>0</v>
      </c>
      <c r="AF18">
        <v>0</v>
      </c>
      <c r="AG18">
        <v>0</v>
      </c>
      <c r="AH18">
        <v>0</v>
      </c>
    </row>
    <row r="19" spans="1:34" x14ac:dyDescent="0.3">
      <c r="A19" s="48">
        <f ca="1">Exceedance!U19</f>
        <v>46600</v>
      </c>
      <c r="B19" s="1">
        <v>0</v>
      </c>
      <c r="C19" s="1">
        <v>0</v>
      </c>
      <c r="D19" s="1">
        <v>0</v>
      </c>
      <c r="E19">
        <v>0</v>
      </c>
      <c r="F19">
        <v>0</v>
      </c>
      <c r="G19">
        <v>0</v>
      </c>
      <c r="H19">
        <v>0</v>
      </c>
      <c r="I19">
        <v>0</v>
      </c>
      <c r="J19">
        <v>0</v>
      </c>
      <c r="K19">
        <v>0</v>
      </c>
      <c r="L19">
        <v>0</v>
      </c>
      <c r="M19">
        <v>0</v>
      </c>
      <c r="N19">
        <v>0</v>
      </c>
      <c r="O19">
        <v>80.949280991735549</v>
      </c>
      <c r="P19">
        <v>0</v>
      </c>
      <c r="Q19">
        <v>0</v>
      </c>
      <c r="R19">
        <v>0</v>
      </c>
      <c r="S19">
        <v>0</v>
      </c>
      <c r="T19">
        <v>0</v>
      </c>
      <c r="U19">
        <v>0</v>
      </c>
      <c r="V19">
        <v>0</v>
      </c>
      <c r="W19">
        <v>0</v>
      </c>
      <c r="X19">
        <v>0</v>
      </c>
      <c r="Y19">
        <v>0</v>
      </c>
      <c r="Z19">
        <v>0</v>
      </c>
      <c r="AA19">
        <v>0</v>
      </c>
      <c r="AB19">
        <v>0</v>
      </c>
      <c r="AC19">
        <v>0</v>
      </c>
      <c r="AD19">
        <v>0</v>
      </c>
      <c r="AE19">
        <v>56.013928721696111</v>
      </c>
      <c r="AF19">
        <v>0</v>
      </c>
      <c r="AG19">
        <v>0</v>
      </c>
      <c r="AH19">
        <v>0</v>
      </c>
    </row>
    <row r="20" spans="1:34" x14ac:dyDescent="0.3">
      <c r="A20" s="48">
        <f ca="1">Exceedance!U20</f>
        <v>46631</v>
      </c>
      <c r="B20" s="1">
        <v>0</v>
      </c>
      <c r="C20" s="1">
        <v>0</v>
      </c>
      <c r="D20" s="1">
        <v>0</v>
      </c>
      <c r="E20">
        <v>0</v>
      </c>
      <c r="F20">
        <v>0</v>
      </c>
      <c r="G20">
        <v>0</v>
      </c>
      <c r="H20">
        <v>0</v>
      </c>
      <c r="I20">
        <v>0</v>
      </c>
      <c r="J20">
        <v>0</v>
      </c>
      <c r="K20">
        <v>0</v>
      </c>
      <c r="L20">
        <v>0</v>
      </c>
      <c r="M20">
        <v>0</v>
      </c>
      <c r="N20">
        <v>0</v>
      </c>
      <c r="O20">
        <v>49.650320262051878</v>
      </c>
      <c r="P20">
        <v>0</v>
      </c>
      <c r="Q20">
        <v>0</v>
      </c>
      <c r="R20">
        <v>0</v>
      </c>
      <c r="S20">
        <v>0</v>
      </c>
      <c r="T20">
        <v>0</v>
      </c>
      <c r="U20">
        <v>0</v>
      </c>
      <c r="V20">
        <v>0</v>
      </c>
      <c r="W20">
        <v>0</v>
      </c>
      <c r="X20">
        <v>0</v>
      </c>
      <c r="Y20">
        <v>35.612234165436398</v>
      </c>
      <c r="Z20">
        <v>0</v>
      </c>
      <c r="AA20">
        <v>0</v>
      </c>
      <c r="AB20">
        <v>0</v>
      </c>
      <c r="AC20">
        <v>0</v>
      </c>
      <c r="AD20">
        <v>0</v>
      </c>
      <c r="AE20">
        <v>70.394239669421495</v>
      </c>
      <c r="AF20">
        <v>0</v>
      </c>
      <c r="AG20">
        <v>0</v>
      </c>
      <c r="AH20">
        <v>0</v>
      </c>
    </row>
    <row r="21" spans="1:34" x14ac:dyDescent="0.3">
      <c r="A21" s="48">
        <f ca="1">Exceedance!U21</f>
        <v>46661</v>
      </c>
      <c r="B21" s="1">
        <v>0</v>
      </c>
      <c r="C21" s="1">
        <v>0</v>
      </c>
      <c r="D21" s="1">
        <v>0</v>
      </c>
      <c r="E21">
        <v>0</v>
      </c>
      <c r="F21">
        <v>0</v>
      </c>
      <c r="G21">
        <v>0</v>
      </c>
      <c r="H21">
        <v>0</v>
      </c>
      <c r="I21">
        <v>0</v>
      </c>
      <c r="J21">
        <v>0</v>
      </c>
      <c r="K21">
        <v>0</v>
      </c>
      <c r="L21">
        <v>0</v>
      </c>
      <c r="M21">
        <v>0</v>
      </c>
      <c r="N21">
        <v>0</v>
      </c>
      <c r="O21">
        <v>28.124823390692377</v>
      </c>
      <c r="P21">
        <v>0</v>
      </c>
      <c r="Q21">
        <v>0</v>
      </c>
      <c r="R21">
        <v>0</v>
      </c>
      <c r="S21">
        <v>0</v>
      </c>
      <c r="T21">
        <v>0</v>
      </c>
      <c r="U21">
        <v>0</v>
      </c>
      <c r="V21">
        <v>0</v>
      </c>
      <c r="W21">
        <v>0</v>
      </c>
      <c r="X21">
        <v>0</v>
      </c>
      <c r="Y21">
        <v>63.667280991735488</v>
      </c>
      <c r="Z21">
        <v>57.380360804564269</v>
      </c>
      <c r="AA21">
        <v>0</v>
      </c>
      <c r="AB21">
        <v>0</v>
      </c>
      <c r="AC21">
        <v>0</v>
      </c>
      <c r="AD21">
        <v>0</v>
      </c>
      <c r="AE21">
        <v>54.901089692960028</v>
      </c>
      <c r="AF21">
        <v>0</v>
      </c>
      <c r="AG21">
        <v>0</v>
      </c>
      <c r="AH21">
        <v>0</v>
      </c>
    </row>
    <row r="22" spans="1:34" x14ac:dyDescent="0.3">
      <c r="A22" s="48">
        <f ca="1">Exceedance!U22</f>
        <v>46692</v>
      </c>
      <c r="B22" s="1">
        <v>0</v>
      </c>
      <c r="C22" s="1">
        <v>0</v>
      </c>
      <c r="D22" s="1">
        <v>0</v>
      </c>
      <c r="E22">
        <v>0</v>
      </c>
      <c r="F22">
        <v>0</v>
      </c>
      <c r="G22">
        <v>0</v>
      </c>
      <c r="H22">
        <v>0</v>
      </c>
      <c r="I22">
        <v>0</v>
      </c>
      <c r="J22">
        <v>0</v>
      </c>
      <c r="K22">
        <v>0</v>
      </c>
      <c r="L22">
        <v>0</v>
      </c>
      <c r="M22">
        <v>0</v>
      </c>
      <c r="N22">
        <v>0</v>
      </c>
      <c r="O22">
        <v>12.425239669421465</v>
      </c>
      <c r="P22">
        <v>0</v>
      </c>
      <c r="Q22">
        <v>0</v>
      </c>
      <c r="R22">
        <v>0</v>
      </c>
      <c r="S22">
        <v>0</v>
      </c>
      <c r="T22">
        <v>0</v>
      </c>
      <c r="U22">
        <v>0</v>
      </c>
      <c r="V22">
        <v>0</v>
      </c>
      <c r="W22">
        <v>0</v>
      </c>
      <c r="X22">
        <v>0</v>
      </c>
      <c r="Y22">
        <v>13.978239669421468</v>
      </c>
      <c r="Z22">
        <v>0</v>
      </c>
      <c r="AA22">
        <v>0</v>
      </c>
      <c r="AB22">
        <v>0</v>
      </c>
      <c r="AC22">
        <v>0</v>
      </c>
      <c r="AD22">
        <v>0</v>
      </c>
      <c r="AE22">
        <v>12.956239669421468</v>
      </c>
      <c r="AF22">
        <v>0</v>
      </c>
      <c r="AG22">
        <v>0</v>
      </c>
      <c r="AH22">
        <v>0</v>
      </c>
    </row>
    <row r="23" spans="1:34" x14ac:dyDescent="0.3">
      <c r="A23" s="48">
        <f ca="1">Exceedance!U23</f>
        <v>46722</v>
      </c>
      <c r="B23" s="1">
        <v>0</v>
      </c>
      <c r="C23" s="1">
        <v>0</v>
      </c>
      <c r="D23" s="1">
        <v>0</v>
      </c>
      <c r="E23">
        <v>0</v>
      </c>
      <c r="F23">
        <v>0</v>
      </c>
      <c r="G23">
        <v>0</v>
      </c>
      <c r="H23">
        <v>0</v>
      </c>
      <c r="I23">
        <v>0</v>
      </c>
      <c r="J23">
        <v>0</v>
      </c>
      <c r="K23">
        <v>0</v>
      </c>
      <c r="L23">
        <v>0</v>
      </c>
      <c r="M23">
        <v>0</v>
      </c>
      <c r="N23">
        <v>0</v>
      </c>
      <c r="O23">
        <v>14.30228099173552</v>
      </c>
      <c r="P23">
        <v>0</v>
      </c>
      <c r="Q23">
        <v>0</v>
      </c>
      <c r="R23">
        <v>0</v>
      </c>
      <c r="S23">
        <v>0</v>
      </c>
      <c r="T23">
        <v>0</v>
      </c>
      <c r="U23">
        <v>0</v>
      </c>
      <c r="V23">
        <v>0</v>
      </c>
      <c r="W23">
        <v>0</v>
      </c>
      <c r="X23">
        <v>0</v>
      </c>
      <c r="Y23">
        <v>14.673280991735517</v>
      </c>
      <c r="Z23">
        <v>0</v>
      </c>
      <c r="AA23">
        <v>0</v>
      </c>
      <c r="AB23">
        <v>0</v>
      </c>
      <c r="AC23">
        <v>0</v>
      </c>
      <c r="AD23">
        <v>0</v>
      </c>
      <c r="AE23">
        <v>14.733280991735521</v>
      </c>
      <c r="AF23">
        <v>0</v>
      </c>
      <c r="AG23">
        <v>0</v>
      </c>
      <c r="AH23">
        <v>0</v>
      </c>
    </row>
    <row r="24" spans="1:34" x14ac:dyDescent="0.3">
      <c r="A24" s="48">
        <f ca="1">Exceedance!U24</f>
        <v>46753</v>
      </c>
      <c r="B24" s="1">
        <v>0</v>
      </c>
      <c r="C24" s="1">
        <v>0</v>
      </c>
      <c r="D24" s="1">
        <v>0</v>
      </c>
      <c r="E24">
        <v>0</v>
      </c>
      <c r="F24">
        <v>0</v>
      </c>
      <c r="G24">
        <v>0</v>
      </c>
      <c r="H24">
        <v>0</v>
      </c>
      <c r="I24">
        <v>0</v>
      </c>
      <c r="J24">
        <v>0</v>
      </c>
      <c r="K24">
        <v>0</v>
      </c>
      <c r="L24">
        <v>0</v>
      </c>
      <c r="M24">
        <v>0</v>
      </c>
      <c r="N24">
        <v>0</v>
      </c>
      <c r="O24">
        <v>14.334280991735517</v>
      </c>
      <c r="P24">
        <v>0</v>
      </c>
      <c r="Q24">
        <v>0</v>
      </c>
      <c r="R24">
        <v>0</v>
      </c>
      <c r="S24">
        <v>0</v>
      </c>
      <c r="T24">
        <v>0</v>
      </c>
      <c r="U24">
        <v>0</v>
      </c>
      <c r="V24">
        <v>0</v>
      </c>
      <c r="W24">
        <v>0</v>
      </c>
      <c r="X24">
        <v>0</v>
      </c>
      <c r="Y24">
        <v>14.561280991735519</v>
      </c>
      <c r="Z24">
        <v>0</v>
      </c>
      <c r="AA24">
        <v>0</v>
      </c>
      <c r="AB24">
        <v>0</v>
      </c>
      <c r="AC24">
        <v>0</v>
      </c>
      <c r="AD24">
        <v>0</v>
      </c>
      <c r="AE24">
        <v>14.681280991735518</v>
      </c>
      <c r="AF24">
        <v>0</v>
      </c>
      <c r="AG24">
        <v>0</v>
      </c>
      <c r="AH24">
        <v>0</v>
      </c>
    </row>
    <row r="25" spans="1:34" x14ac:dyDescent="0.3">
      <c r="A25" s="48">
        <f ca="1">Exceedance!U25</f>
        <v>46784</v>
      </c>
      <c r="B25" s="1">
        <v>0</v>
      </c>
      <c r="C25" s="1">
        <v>0</v>
      </c>
      <c r="D25" s="1">
        <v>0</v>
      </c>
      <c r="E25">
        <v>0</v>
      </c>
      <c r="F25">
        <v>0</v>
      </c>
      <c r="G25">
        <v>0</v>
      </c>
      <c r="H25">
        <v>0</v>
      </c>
      <c r="I25">
        <v>0</v>
      </c>
      <c r="J25">
        <v>0</v>
      </c>
      <c r="K25">
        <v>0</v>
      </c>
      <c r="L25">
        <v>0</v>
      </c>
      <c r="M25">
        <v>0</v>
      </c>
      <c r="N25">
        <v>0</v>
      </c>
      <c r="O25">
        <v>11.94819834710742</v>
      </c>
      <c r="P25">
        <v>0</v>
      </c>
      <c r="Q25">
        <v>0</v>
      </c>
      <c r="R25">
        <v>0</v>
      </c>
      <c r="S25">
        <v>0</v>
      </c>
      <c r="T25">
        <v>0</v>
      </c>
      <c r="U25">
        <v>0</v>
      </c>
      <c r="V25">
        <v>0</v>
      </c>
      <c r="W25">
        <v>0</v>
      </c>
      <c r="X25">
        <v>0</v>
      </c>
      <c r="Y25">
        <v>13.612198347107418</v>
      </c>
      <c r="Z25">
        <v>0</v>
      </c>
      <c r="AA25">
        <v>0</v>
      </c>
      <c r="AB25">
        <v>0</v>
      </c>
      <c r="AC25">
        <v>0</v>
      </c>
      <c r="AD25">
        <v>0</v>
      </c>
      <c r="AE25">
        <v>13.628198347107418</v>
      </c>
      <c r="AF25">
        <v>0</v>
      </c>
      <c r="AG25">
        <v>0</v>
      </c>
      <c r="AH25">
        <v>0</v>
      </c>
    </row>
    <row r="26" spans="1:34" x14ac:dyDescent="0.3">
      <c r="A26" s="48">
        <f ca="1">Exceedance!U26</f>
        <v>46813</v>
      </c>
      <c r="B26" s="1">
        <v>0</v>
      </c>
      <c r="C26" s="1">
        <v>0</v>
      </c>
      <c r="D26" s="1">
        <v>0</v>
      </c>
      <c r="E26">
        <v>0</v>
      </c>
      <c r="F26">
        <v>0</v>
      </c>
      <c r="G26">
        <v>0</v>
      </c>
      <c r="H26">
        <v>0</v>
      </c>
      <c r="I26">
        <v>0</v>
      </c>
      <c r="J26">
        <v>0</v>
      </c>
      <c r="K26">
        <v>0</v>
      </c>
      <c r="L26">
        <v>0</v>
      </c>
      <c r="M26">
        <v>0</v>
      </c>
      <c r="N26">
        <v>0</v>
      </c>
      <c r="O26">
        <v>12.630280991735516</v>
      </c>
      <c r="P26">
        <v>0</v>
      </c>
      <c r="Q26">
        <v>0</v>
      </c>
      <c r="R26">
        <v>0</v>
      </c>
      <c r="S26">
        <v>0</v>
      </c>
      <c r="T26">
        <v>0</v>
      </c>
      <c r="U26">
        <v>0</v>
      </c>
      <c r="V26">
        <v>0</v>
      </c>
      <c r="W26">
        <v>0</v>
      </c>
      <c r="X26">
        <v>0</v>
      </c>
      <c r="Y26">
        <v>17.805280991735522</v>
      </c>
      <c r="Z26">
        <v>0</v>
      </c>
      <c r="AA26">
        <v>0</v>
      </c>
      <c r="AB26">
        <v>0</v>
      </c>
      <c r="AC26">
        <v>0</v>
      </c>
      <c r="AD26">
        <v>0</v>
      </c>
      <c r="AE26">
        <v>14.984280991735519</v>
      </c>
      <c r="AF26">
        <v>0</v>
      </c>
      <c r="AG26">
        <v>0</v>
      </c>
      <c r="AH26">
        <v>0</v>
      </c>
    </row>
    <row r="27" spans="1:34" x14ac:dyDescent="0.3">
      <c r="A27" s="48">
        <f ca="1">Exceedance!U27</f>
        <v>46844</v>
      </c>
      <c r="B27" s="1">
        <v>0</v>
      </c>
      <c r="C27" s="1">
        <v>0</v>
      </c>
      <c r="D27" s="1">
        <v>0</v>
      </c>
      <c r="E27">
        <v>0</v>
      </c>
      <c r="F27">
        <v>0</v>
      </c>
      <c r="G27">
        <v>0</v>
      </c>
      <c r="H27">
        <v>0</v>
      </c>
      <c r="I27">
        <v>0</v>
      </c>
      <c r="J27">
        <v>0</v>
      </c>
      <c r="K27">
        <v>0</v>
      </c>
      <c r="L27">
        <v>0</v>
      </c>
      <c r="M27">
        <v>0</v>
      </c>
      <c r="N27">
        <v>0</v>
      </c>
      <c r="O27">
        <v>36.997239669421461</v>
      </c>
      <c r="P27">
        <v>0</v>
      </c>
      <c r="Q27">
        <v>0</v>
      </c>
      <c r="R27">
        <v>0</v>
      </c>
      <c r="S27">
        <v>0</v>
      </c>
      <c r="T27">
        <v>0</v>
      </c>
      <c r="U27">
        <v>0</v>
      </c>
      <c r="V27">
        <v>0</v>
      </c>
      <c r="W27">
        <v>0</v>
      </c>
      <c r="X27">
        <v>0</v>
      </c>
      <c r="Y27">
        <v>46.385239669421466</v>
      </c>
      <c r="Z27">
        <v>0</v>
      </c>
      <c r="AA27">
        <v>0</v>
      </c>
      <c r="AB27">
        <v>0</v>
      </c>
      <c r="AC27">
        <v>0</v>
      </c>
      <c r="AD27">
        <v>0</v>
      </c>
      <c r="AE27">
        <v>20.091239669421462</v>
      </c>
      <c r="AF27">
        <v>0</v>
      </c>
      <c r="AG27">
        <v>0</v>
      </c>
      <c r="AH27">
        <v>0</v>
      </c>
    </row>
    <row r="28" spans="1:34" x14ac:dyDescent="0.3">
      <c r="A28" s="48">
        <f ca="1">Exceedance!U28</f>
        <v>46874</v>
      </c>
      <c r="B28" s="1">
        <v>0</v>
      </c>
      <c r="C28" s="1">
        <v>0</v>
      </c>
      <c r="D28" s="1">
        <v>0</v>
      </c>
      <c r="E28">
        <v>0</v>
      </c>
      <c r="F28">
        <v>0</v>
      </c>
      <c r="G28">
        <v>0</v>
      </c>
      <c r="H28">
        <v>101.13420363336746</v>
      </c>
      <c r="I28">
        <v>60.796203633368002</v>
      </c>
      <c r="J28">
        <v>0</v>
      </c>
      <c r="K28">
        <v>0</v>
      </c>
      <c r="L28">
        <v>0</v>
      </c>
      <c r="M28">
        <v>0</v>
      </c>
      <c r="N28">
        <v>0</v>
      </c>
      <c r="O28">
        <v>44.570280991735231</v>
      </c>
      <c r="P28">
        <v>0</v>
      </c>
      <c r="Q28">
        <v>0</v>
      </c>
      <c r="R28">
        <v>0</v>
      </c>
      <c r="S28">
        <v>0</v>
      </c>
      <c r="T28">
        <v>0</v>
      </c>
      <c r="U28">
        <v>22.573494767160458</v>
      </c>
      <c r="V28">
        <v>0</v>
      </c>
      <c r="W28">
        <v>36.852517398478618</v>
      </c>
      <c r="X28">
        <v>0</v>
      </c>
      <c r="Y28">
        <v>56.084280991735248</v>
      </c>
      <c r="Z28">
        <v>0</v>
      </c>
      <c r="AA28">
        <v>0</v>
      </c>
      <c r="AB28">
        <v>0</v>
      </c>
      <c r="AC28">
        <v>70.024925701414659</v>
      </c>
      <c r="AD28">
        <v>0</v>
      </c>
      <c r="AE28">
        <v>0</v>
      </c>
      <c r="AF28">
        <v>0</v>
      </c>
      <c r="AG28">
        <v>0</v>
      </c>
      <c r="AH28">
        <v>0</v>
      </c>
    </row>
    <row r="29" spans="1:34" x14ac:dyDescent="0.3">
      <c r="A29" s="48">
        <f ca="1">Exceedance!U29</f>
        <v>46905</v>
      </c>
      <c r="B29" s="1">
        <v>0</v>
      </c>
      <c r="C29" s="1">
        <v>0</v>
      </c>
      <c r="D29" s="1">
        <v>0</v>
      </c>
      <c r="E29">
        <v>0</v>
      </c>
      <c r="F29">
        <v>0</v>
      </c>
      <c r="G29">
        <v>98.846097681934708</v>
      </c>
      <c r="H29">
        <v>66.618127967564476</v>
      </c>
      <c r="I29">
        <v>64.221089981861013</v>
      </c>
      <c r="J29">
        <v>0</v>
      </c>
      <c r="K29">
        <v>0</v>
      </c>
      <c r="L29">
        <v>0</v>
      </c>
      <c r="M29">
        <v>0</v>
      </c>
      <c r="N29">
        <v>0</v>
      </c>
      <c r="O29">
        <v>0</v>
      </c>
      <c r="P29">
        <v>0</v>
      </c>
      <c r="Q29">
        <v>0</v>
      </c>
      <c r="R29">
        <v>0</v>
      </c>
      <c r="S29">
        <v>0</v>
      </c>
      <c r="T29">
        <v>0</v>
      </c>
      <c r="U29">
        <v>0</v>
      </c>
      <c r="V29">
        <v>0</v>
      </c>
      <c r="W29">
        <v>0</v>
      </c>
      <c r="X29">
        <v>0</v>
      </c>
      <c r="Y29">
        <v>0</v>
      </c>
      <c r="Z29">
        <v>0</v>
      </c>
      <c r="AA29">
        <v>0</v>
      </c>
      <c r="AB29">
        <v>0</v>
      </c>
      <c r="AC29">
        <v>0</v>
      </c>
      <c r="AD29">
        <v>0</v>
      </c>
      <c r="AE29">
        <v>0</v>
      </c>
      <c r="AF29">
        <v>0</v>
      </c>
      <c r="AG29">
        <v>0</v>
      </c>
      <c r="AH29">
        <v>0</v>
      </c>
    </row>
    <row r="30" spans="1:34" x14ac:dyDescent="0.3">
      <c r="A30" s="48">
        <f ca="1">Exceedance!U30</f>
        <v>46935</v>
      </c>
      <c r="B30" s="1">
        <v>0</v>
      </c>
      <c r="C30" s="1">
        <v>0</v>
      </c>
      <c r="D30" s="1">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c r="AB30">
        <v>0</v>
      </c>
      <c r="AC30">
        <v>0</v>
      </c>
      <c r="AD30">
        <v>0</v>
      </c>
      <c r="AE30">
        <v>0</v>
      </c>
      <c r="AF30">
        <v>0</v>
      </c>
      <c r="AG30">
        <v>0</v>
      </c>
      <c r="AH30">
        <v>0</v>
      </c>
    </row>
    <row r="31" spans="1:34" x14ac:dyDescent="0.3">
      <c r="A31" s="48">
        <f ca="1">Exceedance!U31</f>
        <v>46966</v>
      </c>
      <c r="B31" s="1">
        <v>0</v>
      </c>
      <c r="C31" s="1">
        <v>0</v>
      </c>
      <c r="D31" s="1">
        <v>0</v>
      </c>
      <c r="E31">
        <v>0</v>
      </c>
      <c r="F31">
        <v>0</v>
      </c>
      <c r="G31">
        <v>0</v>
      </c>
      <c r="H31">
        <v>0</v>
      </c>
      <c r="I31">
        <v>0</v>
      </c>
      <c r="J31">
        <v>0</v>
      </c>
      <c r="K31">
        <v>0</v>
      </c>
      <c r="L31">
        <v>0</v>
      </c>
      <c r="M31">
        <v>0</v>
      </c>
      <c r="N31">
        <v>0</v>
      </c>
      <c r="O31">
        <v>0</v>
      </c>
      <c r="P31">
        <v>0</v>
      </c>
      <c r="Q31">
        <v>0</v>
      </c>
      <c r="R31">
        <v>0</v>
      </c>
      <c r="S31">
        <v>0</v>
      </c>
      <c r="T31">
        <v>0</v>
      </c>
      <c r="U31">
        <v>0</v>
      </c>
      <c r="V31">
        <v>0</v>
      </c>
      <c r="W31">
        <v>0</v>
      </c>
      <c r="X31">
        <v>0</v>
      </c>
      <c r="Y31">
        <v>0</v>
      </c>
      <c r="Z31">
        <v>0</v>
      </c>
      <c r="AA31">
        <v>0</v>
      </c>
      <c r="AB31">
        <v>0</v>
      </c>
      <c r="AC31">
        <v>0</v>
      </c>
      <c r="AD31">
        <v>0</v>
      </c>
      <c r="AE31">
        <v>0</v>
      </c>
      <c r="AF31">
        <v>0</v>
      </c>
      <c r="AG31">
        <v>0</v>
      </c>
      <c r="AH31">
        <v>0</v>
      </c>
    </row>
    <row r="32" spans="1:34" x14ac:dyDescent="0.3">
      <c r="A32" s="48">
        <f ca="1">Exceedance!U32</f>
        <v>46997</v>
      </c>
      <c r="B32" s="1">
        <v>0</v>
      </c>
      <c r="C32" s="1">
        <v>0</v>
      </c>
      <c r="D32" s="1">
        <v>0</v>
      </c>
      <c r="E32">
        <v>0</v>
      </c>
      <c r="F32">
        <v>0</v>
      </c>
      <c r="G32">
        <v>0</v>
      </c>
      <c r="H32">
        <v>0</v>
      </c>
      <c r="I32">
        <v>0</v>
      </c>
      <c r="J32">
        <v>0</v>
      </c>
      <c r="K32">
        <v>0</v>
      </c>
      <c r="L32">
        <v>0</v>
      </c>
      <c r="M32">
        <v>0</v>
      </c>
      <c r="N32">
        <v>0</v>
      </c>
      <c r="O32">
        <v>0</v>
      </c>
      <c r="P32">
        <v>0</v>
      </c>
      <c r="Q32">
        <v>0</v>
      </c>
      <c r="R32">
        <v>0</v>
      </c>
      <c r="S32">
        <v>0</v>
      </c>
      <c r="T32">
        <v>0</v>
      </c>
      <c r="U32">
        <v>0</v>
      </c>
      <c r="V32">
        <v>0</v>
      </c>
      <c r="W32">
        <v>0</v>
      </c>
      <c r="X32">
        <v>0</v>
      </c>
      <c r="Y32">
        <v>64.445239669421497</v>
      </c>
      <c r="Z32">
        <v>0</v>
      </c>
      <c r="AA32">
        <v>0</v>
      </c>
      <c r="AB32">
        <v>0</v>
      </c>
      <c r="AC32">
        <v>0</v>
      </c>
      <c r="AD32">
        <v>0</v>
      </c>
      <c r="AE32">
        <v>0</v>
      </c>
      <c r="AF32">
        <v>0</v>
      </c>
      <c r="AG32">
        <v>0</v>
      </c>
      <c r="AH32">
        <v>0</v>
      </c>
    </row>
    <row r="33" spans="1:34" x14ac:dyDescent="0.3">
      <c r="A33" s="48">
        <f ca="1">Exceedance!U33</f>
        <v>47027</v>
      </c>
      <c r="B33" s="1">
        <v>0</v>
      </c>
      <c r="C33" s="1">
        <v>0</v>
      </c>
      <c r="D33" s="1">
        <v>0</v>
      </c>
      <c r="E33">
        <v>0</v>
      </c>
      <c r="F33">
        <v>0</v>
      </c>
      <c r="G33">
        <v>0</v>
      </c>
      <c r="H33">
        <v>0</v>
      </c>
      <c r="I33">
        <v>0</v>
      </c>
      <c r="J33">
        <v>0</v>
      </c>
      <c r="K33">
        <v>0</v>
      </c>
      <c r="L33">
        <v>0</v>
      </c>
      <c r="M33">
        <v>0</v>
      </c>
      <c r="N33">
        <v>57.609280991735488</v>
      </c>
      <c r="O33">
        <v>0</v>
      </c>
      <c r="P33">
        <v>0</v>
      </c>
      <c r="Q33">
        <v>0</v>
      </c>
      <c r="R33">
        <v>0</v>
      </c>
      <c r="S33">
        <v>0</v>
      </c>
      <c r="T33">
        <v>0</v>
      </c>
      <c r="U33">
        <v>0</v>
      </c>
      <c r="V33">
        <v>0</v>
      </c>
      <c r="W33">
        <v>0</v>
      </c>
      <c r="X33">
        <v>0</v>
      </c>
      <c r="Y33">
        <v>54.352280991735483</v>
      </c>
      <c r="Z33">
        <v>0</v>
      </c>
      <c r="AA33">
        <v>0</v>
      </c>
      <c r="AB33">
        <v>0</v>
      </c>
      <c r="AC33">
        <v>0</v>
      </c>
      <c r="AD33">
        <v>0</v>
      </c>
      <c r="AE33">
        <v>0</v>
      </c>
      <c r="AF33">
        <v>0</v>
      </c>
      <c r="AG33">
        <v>0</v>
      </c>
      <c r="AH33">
        <v>0</v>
      </c>
    </row>
    <row r="34" spans="1:34" x14ac:dyDescent="0.3">
      <c r="A34" s="48">
        <f ca="1">Exceedance!U34</f>
        <v>47058</v>
      </c>
      <c r="B34" s="1">
        <v>0</v>
      </c>
      <c r="C34" s="1">
        <v>0</v>
      </c>
      <c r="D34" s="1">
        <v>0</v>
      </c>
      <c r="E34">
        <v>0</v>
      </c>
      <c r="F34">
        <v>0</v>
      </c>
      <c r="G34">
        <v>0</v>
      </c>
      <c r="H34">
        <v>0</v>
      </c>
      <c r="I34">
        <v>0</v>
      </c>
      <c r="J34">
        <v>0</v>
      </c>
      <c r="K34">
        <v>0</v>
      </c>
      <c r="L34">
        <v>0</v>
      </c>
      <c r="M34">
        <v>0</v>
      </c>
      <c r="N34">
        <v>12.154239669421468</v>
      </c>
      <c r="O34">
        <v>0</v>
      </c>
      <c r="P34">
        <v>0</v>
      </c>
      <c r="Q34">
        <v>0</v>
      </c>
      <c r="R34">
        <v>0</v>
      </c>
      <c r="S34">
        <v>0</v>
      </c>
      <c r="T34">
        <v>0</v>
      </c>
      <c r="U34">
        <v>0</v>
      </c>
      <c r="V34">
        <v>0</v>
      </c>
      <c r="W34">
        <v>0</v>
      </c>
      <c r="X34">
        <v>0</v>
      </c>
      <c r="Y34">
        <v>9.7062396694214694</v>
      </c>
      <c r="Z34">
        <v>0</v>
      </c>
      <c r="AA34">
        <v>0</v>
      </c>
      <c r="AB34">
        <v>0</v>
      </c>
      <c r="AC34">
        <v>0</v>
      </c>
      <c r="AD34">
        <v>0</v>
      </c>
      <c r="AE34">
        <v>0</v>
      </c>
      <c r="AF34">
        <v>0</v>
      </c>
      <c r="AG34">
        <v>0</v>
      </c>
      <c r="AH34">
        <v>0</v>
      </c>
    </row>
    <row r="35" spans="1:34" x14ac:dyDescent="0.3">
      <c r="A35" s="48">
        <f ca="1">Exceedance!U35</f>
        <v>47088</v>
      </c>
      <c r="B35" s="1">
        <v>0</v>
      </c>
      <c r="C35" s="1">
        <v>0</v>
      </c>
      <c r="D35" s="1">
        <v>0</v>
      </c>
      <c r="E35">
        <v>0</v>
      </c>
      <c r="F35">
        <v>0</v>
      </c>
      <c r="G35">
        <v>0</v>
      </c>
      <c r="H35">
        <v>0</v>
      </c>
      <c r="I35">
        <v>0</v>
      </c>
      <c r="J35">
        <v>0</v>
      </c>
      <c r="K35">
        <v>0</v>
      </c>
      <c r="L35">
        <v>0</v>
      </c>
      <c r="M35">
        <v>0</v>
      </c>
      <c r="N35">
        <v>14.011280991735516</v>
      </c>
      <c r="O35">
        <v>0</v>
      </c>
      <c r="P35">
        <v>0</v>
      </c>
      <c r="Q35">
        <v>0</v>
      </c>
      <c r="R35">
        <v>0</v>
      </c>
      <c r="S35">
        <v>0</v>
      </c>
      <c r="T35">
        <v>0</v>
      </c>
      <c r="U35">
        <v>0</v>
      </c>
      <c r="V35">
        <v>0</v>
      </c>
      <c r="W35">
        <v>0</v>
      </c>
      <c r="X35">
        <v>0</v>
      </c>
      <c r="Y35">
        <v>16.085448371000631</v>
      </c>
      <c r="Z35">
        <v>0</v>
      </c>
      <c r="AA35">
        <v>0</v>
      </c>
      <c r="AB35">
        <v>0</v>
      </c>
      <c r="AC35">
        <v>0</v>
      </c>
      <c r="AD35">
        <v>0</v>
      </c>
      <c r="AE35">
        <v>0</v>
      </c>
      <c r="AF35">
        <v>0</v>
      </c>
      <c r="AG35">
        <v>0</v>
      </c>
      <c r="AH35">
        <v>0</v>
      </c>
    </row>
    <row r="36" spans="1:34" x14ac:dyDescent="0.3">
      <c r="A36" s="48">
        <f ca="1">Exceedance!U36</f>
        <v>47119</v>
      </c>
      <c r="B36" s="1">
        <v>0</v>
      </c>
      <c r="C36" s="1">
        <v>0</v>
      </c>
      <c r="D36" s="1">
        <v>0</v>
      </c>
      <c r="E36">
        <v>0</v>
      </c>
      <c r="F36">
        <v>0</v>
      </c>
      <c r="G36">
        <v>0</v>
      </c>
      <c r="H36">
        <v>0</v>
      </c>
      <c r="I36">
        <v>0</v>
      </c>
      <c r="J36">
        <v>0</v>
      </c>
      <c r="K36">
        <v>0</v>
      </c>
      <c r="L36">
        <v>0</v>
      </c>
      <c r="M36">
        <v>0</v>
      </c>
      <c r="N36">
        <v>13.985280991735515</v>
      </c>
      <c r="O36">
        <v>0</v>
      </c>
      <c r="P36">
        <v>0</v>
      </c>
      <c r="Q36">
        <v>0</v>
      </c>
      <c r="R36">
        <v>0</v>
      </c>
      <c r="S36">
        <v>0</v>
      </c>
      <c r="T36">
        <v>0</v>
      </c>
      <c r="U36">
        <v>0</v>
      </c>
      <c r="V36">
        <v>0</v>
      </c>
      <c r="W36">
        <v>0</v>
      </c>
      <c r="X36">
        <v>0</v>
      </c>
      <c r="Y36">
        <v>27.57915616464236</v>
      </c>
      <c r="Z36">
        <v>0</v>
      </c>
      <c r="AA36">
        <v>0</v>
      </c>
      <c r="AB36">
        <v>0</v>
      </c>
      <c r="AC36">
        <v>0</v>
      </c>
      <c r="AD36">
        <v>0</v>
      </c>
      <c r="AE36">
        <v>0</v>
      </c>
      <c r="AF36">
        <v>0</v>
      </c>
      <c r="AG36">
        <v>0</v>
      </c>
      <c r="AH36">
        <v>0</v>
      </c>
    </row>
    <row r="37" spans="1:34" x14ac:dyDescent="0.3">
      <c r="A37" s="48">
        <f ca="1">Exceedance!U37</f>
        <v>47150</v>
      </c>
      <c r="B37" s="1">
        <v>0</v>
      </c>
      <c r="C37" s="1">
        <v>0</v>
      </c>
      <c r="D37" s="1">
        <v>0</v>
      </c>
      <c r="E37">
        <v>0</v>
      </c>
      <c r="F37">
        <v>0</v>
      </c>
      <c r="G37">
        <v>0</v>
      </c>
      <c r="H37">
        <v>0</v>
      </c>
      <c r="I37">
        <v>0</v>
      </c>
      <c r="J37">
        <v>0</v>
      </c>
      <c r="K37">
        <v>0</v>
      </c>
      <c r="L37">
        <v>0</v>
      </c>
      <c r="M37">
        <v>0</v>
      </c>
      <c r="N37">
        <v>11.265157024793371</v>
      </c>
      <c r="O37">
        <v>0</v>
      </c>
      <c r="P37">
        <v>0</v>
      </c>
      <c r="Q37">
        <v>0</v>
      </c>
      <c r="R37">
        <v>0</v>
      </c>
      <c r="S37">
        <v>0</v>
      </c>
      <c r="T37">
        <v>0</v>
      </c>
      <c r="U37">
        <v>0</v>
      </c>
      <c r="V37">
        <v>0</v>
      </c>
      <c r="W37">
        <v>0</v>
      </c>
      <c r="X37">
        <v>0</v>
      </c>
      <c r="Y37">
        <v>10.11115702479337</v>
      </c>
      <c r="Z37">
        <v>0</v>
      </c>
      <c r="AA37">
        <v>0</v>
      </c>
      <c r="AB37">
        <v>0</v>
      </c>
      <c r="AC37">
        <v>0</v>
      </c>
      <c r="AD37">
        <v>0</v>
      </c>
      <c r="AE37">
        <v>0</v>
      </c>
      <c r="AF37">
        <v>0</v>
      </c>
      <c r="AG37">
        <v>0</v>
      </c>
      <c r="AH37">
        <v>0</v>
      </c>
    </row>
    <row r="38" spans="1:34" x14ac:dyDescent="0.3">
      <c r="A38" s="48">
        <f ca="1">Exceedance!U38</f>
        <v>47178</v>
      </c>
      <c r="B38" s="1">
        <v>0</v>
      </c>
      <c r="C38" s="1">
        <v>0</v>
      </c>
      <c r="D38" s="1">
        <v>0</v>
      </c>
      <c r="E38">
        <v>0</v>
      </c>
      <c r="F38">
        <v>0</v>
      </c>
      <c r="G38">
        <v>0</v>
      </c>
      <c r="H38">
        <v>0</v>
      </c>
      <c r="I38">
        <v>0</v>
      </c>
      <c r="J38">
        <v>0</v>
      </c>
      <c r="K38">
        <v>0</v>
      </c>
      <c r="L38">
        <v>0</v>
      </c>
      <c r="M38">
        <v>0</v>
      </c>
      <c r="N38">
        <v>12.349280991735517</v>
      </c>
      <c r="O38">
        <v>0</v>
      </c>
      <c r="P38">
        <v>0</v>
      </c>
      <c r="Q38">
        <v>0</v>
      </c>
      <c r="R38">
        <v>0</v>
      </c>
      <c r="S38">
        <v>0</v>
      </c>
      <c r="T38">
        <v>0</v>
      </c>
      <c r="U38">
        <v>0</v>
      </c>
      <c r="V38">
        <v>0</v>
      </c>
      <c r="W38">
        <v>0</v>
      </c>
      <c r="X38">
        <v>0</v>
      </c>
      <c r="Y38">
        <v>0</v>
      </c>
      <c r="Z38">
        <v>0</v>
      </c>
      <c r="AA38">
        <v>0</v>
      </c>
      <c r="AB38">
        <v>0</v>
      </c>
      <c r="AC38">
        <v>0</v>
      </c>
      <c r="AD38">
        <v>0</v>
      </c>
      <c r="AE38">
        <v>0</v>
      </c>
      <c r="AF38">
        <v>0</v>
      </c>
      <c r="AG38">
        <v>0</v>
      </c>
      <c r="AH38">
        <v>0</v>
      </c>
    </row>
    <row r="39" spans="1:34" x14ac:dyDescent="0.3">
      <c r="A39" s="48">
        <f ca="1">Exceedance!U39</f>
        <v>47209</v>
      </c>
      <c r="B39" s="1">
        <v>0</v>
      </c>
      <c r="C39" s="1">
        <v>0</v>
      </c>
      <c r="D39" s="1">
        <v>0</v>
      </c>
      <c r="E39">
        <v>0</v>
      </c>
      <c r="F39">
        <v>0</v>
      </c>
      <c r="G39">
        <v>0</v>
      </c>
      <c r="H39">
        <v>0</v>
      </c>
      <c r="I39">
        <v>0</v>
      </c>
      <c r="J39">
        <v>0</v>
      </c>
      <c r="K39">
        <v>0</v>
      </c>
      <c r="L39">
        <v>0</v>
      </c>
      <c r="M39">
        <v>0</v>
      </c>
      <c r="N39">
        <v>0</v>
      </c>
      <c r="O39">
        <v>0</v>
      </c>
      <c r="P39">
        <v>0</v>
      </c>
      <c r="Q39">
        <v>0</v>
      </c>
      <c r="R39">
        <v>0</v>
      </c>
      <c r="S39">
        <v>0</v>
      </c>
      <c r="T39">
        <v>0</v>
      </c>
      <c r="U39">
        <v>0</v>
      </c>
      <c r="V39">
        <v>0</v>
      </c>
      <c r="W39">
        <v>0</v>
      </c>
      <c r="X39">
        <v>0</v>
      </c>
      <c r="Y39">
        <v>0</v>
      </c>
      <c r="Z39">
        <v>0</v>
      </c>
      <c r="AA39">
        <v>0</v>
      </c>
      <c r="AB39">
        <v>0</v>
      </c>
      <c r="AC39">
        <v>0</v>
      </c>
      <c r="AD39">
        <v>0</v>
      </c>
      <c r="AE39">
        <v>0</v>
      </c>
      <c r="AF39">
        <v>0</v>
      </c>
      <c r="AG39">
        <v>0</v>
      </c>
      <c r="AH39">
        <v>0</v>
      </c>
    </row>
    <row r="40" spans="1:34" x14ac:dyDescent="0.3">
      <c r="A40" s="48">
        <f ca="1">Exceedance!U40</f>
        <v>47239</v>
      </c>
      <c r="B40" s="1">
        <v>0</v>
      </c>
      <c r="C40" s="1">
        <v>0</v>
      </c>
      <c r="D40" s="1">
        <v>0</v>
      </c>
      <c r="E40">
        <v>0</v>
      </c>
      <c r="F40">
        <v>0</v>
      </c>
      <c r="G40">
        <v>100.64620363335622</v>
      </c>
      <c r="H40">
        <v>56.76620363335622</v>
      </c>
      <c r="I40">
        <v>0</v>
      </c>
      <c r="J40">
        <v>0</v>
      </c>
      <c r="K40">
        <v>0</v>
      </c>
      <c r="L40">
        <v>0</v>
      </c>
      <c r="M40">
        <v>0</v>
      </c>
      <c r="N40">
        <v>0</v>
      </c>
      <c r="O40">
        <v>0</v>
      </c>
      <c r="P40">
        <v>0</v>
      </c>
      <c r="Q40">
        <v>0</v>
      </c>
      <c r="R40">
        <v>0</v>
      </c>
      <c r="S40">
        <v>0</v>
      </c>
      <c r="T40">
        <v>13.392067102849701</v>
      </c>
      <c r="U40">
        <v>0</v>
      </c>
      <c r="V40">
        <v>11.126942526525886</v>
      </c>
      <c r="W40">
        <v>0</v>
      </c>
      <c r="X40">
        <v>0</v>
      </c>
      <c r="Y40">
        <v>0</v>
      </c>
      <c r="Z40">
        <v>0</v>
      </c>
      <c r="AA40">
        <v>0</v>
      </c>
      <c r="AB40">
        <v>76.568336726274396</v>
      </c>
      <c r="AC40">
        <v>0</v>
      </c>
      <c r="AD40">
        <v>0</v>
      </c>
      <c r="AE40">
        <v>0</v>
      </c>
      <c r="AF40">
        <v>0</v>
      </c>
      <c r="AG40">
        <v>0</v>
      </c>
      <c r="AH40">
        <v>0</v>
      </c>
    </row>
    <row r="41" spans="1:34" x14ac:dyDescent="0.3">
      <c r="A41" s="48">
        <f ca="1">Exceedance!U41</f>
        <v>47270</v>
      </c>
      <c r="B41" s="1">
        <v>0</v>
      </c>
      <c r="C41" s="1">
        <v>0</v>
      </c>
      <c r="D41" s="1">
        <v>0</v>
      </c>
      <c r="E41">
        <v>0</v>
      </c>
      <c r="F41">
        <v>153.75023108209879</v>
      </c>
      <c r="G41">
        <v>66.517140868041764</v>
      </c>
      <c r="H41">
        <v>67.544089981873029</v>
      </c>
      <c r="I41">
        <v>0</v>
      </c>
      <c r="J41">
        <v>0</v>
      </c>
      <c r="K41">
        <v>0</v>
      </c>
      <c r="L41">
        <v>0</v>
      </c>
      <c r="M41">
        <v>0</v>
      </c>
      <c r="N41">
        <v>0</v>
      </c>
      <c r="O41">
        <v>0</v>
      </c>
      <c r="P41">
        <v>0</v>
      </c>
      <c r="Q41">
        <v>0</v>
      </c>
      <c r="R41">
        <v>0</v>
      </c>
      <c r="S41">
        <v>38.974985953234849</v>
      </c>
      <c r="T41">
        <v>0</v>
      </c>
      <c r="U41">
        <v>0</v>
      </c>
      <c r="V41">
        <v>0</v>
      </c>
      <c r="W41">
        <v>0</v>
      </c>
      <c r="X41">
        <v>0</v>
      </c>
      <c r="Y41">
        <v>0</v>
      </c>
      <c r="Z41">
        <v>0</v>
      </c>
      <c r="AA41">
        <v>0</v>
      </c>
      <c r="AB41">
        <v>0</v>
      </c>
      <c r="AC41">
        <v>0</v>
      </c>
      <c r="AD41">
        <v>0</v>
      </c>
      <c r="AE41">
        <v>0</v>
      </c>
      <c r="AF41">
        <v>0</v>
      </c>
      <c r="AG41">
        <v>0</v>
      </c>
      <c r="AH41">
        <v>0</v>
      </c>
    </row>
    <row r="42" spans="1:34" x14ac:dyDescent="0.3">
      <c r="A42" s="48">
        <f ca="1">Exceedance!U42</f>
        <v>47300</v>
      </c>
      <c r="B42" s="1">
        <v>0</v>
      </c>
      <c r="C42" s="1">
        <v>0</v>
      </c>
      <c r="D42" s="1">
        <v>0</v>
      </c>
      <c r="E42">
        <v>0</v>
      </c>
      <c r="F42">
        <v>205.70236483604219</v>
      </c>
      <c r="G42">
        <v>0</v>
      </c>
      <c r="H42">
        <v>0</v>
      </c>
      <c r="I42">
        <v>0</v>
      </c>
      <c r="J42">
        <v>0</v>
      </c>
      <c r="K42">
        <v>0</v>
      </c>
      <c r="L42">
        <v>0</v>
      </c>
      <c r="M42">
        <v>0</v>
      </c>
      <c r="N42">
        <v>0</v>
      </c>
      <c r="O42">
        <v>0</v>
      </c>
      <c r="P42">
        <v>0</v>
      </c>
      <c r="Q42">
        <v>0</v>
      </c>
      <c r="R42">
        <v>0</v>
      </c>
      <c r="S42">
        <v>0</v>
      </c>
      <c r="T42">
        <v>0</v>
      </c>
      <c r="U42">
        <v>0</v>
      </c>
      <c r="V42">
        <v>1.6893648697086361</v>
      </c>
      <c r="W42">
        <v>0</v>
      </c>
      <c r="X42">
        <v>0</v>
      </c>
      <c r="Y42">
        <v>0</v>
      </c>
      <c r="Z42">
        <v>0</v>
      </c>
      <c r="AA42">
        <v>0</v>
      </c>
      <c r="AB42">
        <v>0</v>
      </c>
      <c r="AC42">
        <v>0</v>
      </c>
      <c r="AD42">
        <v>0</v>
      </c>
      <c r="AE42">
        <v>0</v>
      </c>
      <c r="AF42">
        <v>0</v>
      </c>
      <c r="AG42">
        <v>0</v>
      </c>
      <c r="AH42">
        <v>0</v>
      </c>
    </row>
    <row r="43" spans="1:34" x14ac:dyDescent="0.3">
      <c r="A43" s="48">
        <f ca="1">Exceedance!U43</f>
        <v>47331</v>
      </c>
      <c r="B43" s="1">
        <v>0</v>
      </c>
      <c r="C43" s="1">
        <v>0</v>
      </c>
      <c r="D43" s="1">
        <v>0</v>
      </c>
      <c r="E43">
        <v>0</v>
      </c>
      <c r="F43">
        <v>0</v>
      </c>
      <c r="G43">
        <v>0</v>
      </c>
      <c r="H43">
        <v>0</v>
      </c>
      <c r="I43">
        <v>0</v>
      </c>
      <c r="J43">
        <v>0</v>
      </c>
      <c r="K43">
        <v>0</v>
      </c>
      <c r="L43">
        <v>0</v>
      </c>
      <c r="M43">
        <v>0</v>
      </c>
      <c r="N43">
        <v>0</v>
      </c>
      <c r="O43">
        <v>0</v>
      </c>
      <c r="P43">
        <v>0</v>
      </c>
      <c r="Q43">
        <v>0</v>
      </c>
      <c r="R43">
        <v>0</v>
      </c>
      <c r="S43">
        <v>0</v>
      </c>
      <c r="T43">
        <v>0</v>
      </c>
      <c r="U43">
        <v>0</v>
      </c>
      <c r="V43">
        <v>0</v>
      </c>
      <c r="W43">
        <v>0</v>
      </c>
      <c r="X43">
        <v>0</v>
      </c>
      <c r="Y43">
        <v>0</v>
      </c>
      <c r="Z43">
        <v>0</v>
      </c>
      <c r="AA43">
        <v>0</v>
      </c>
      <c r="AB43">
        <v>0</v>
      </c>
      <c r="AC43">
        <v>0</v>
      </c>
      <c r="AD43">
        <v>0</v>
      </c>
      <c r="AE43">
        <v>0</v>
      </c>
      <c r="AF43">
        <v>0</v>
      </c>
      <c r="AG43">
        <v>0</v>
      </c>
      <c r="AH43">
        <v>0</v>
      </c>
    </row>
    <row r="44" spans="1:34" x14ac:dyDescent="0.3">
      <c r="A44" s="48">
        <f ca="1">Exceedance!U44</f>
        <v>47362</v>
      </c>
      <c r="B44" s="1">
        <v>0</v>
      </c>
      <c r="C44" s="1">
        <v>0</v>
      </c>
      <c r="D44" s="1">
        <v>0</v>
      </c>
      <c r="E44">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c r="AB44">
        <v>0</v>
      </c>
      <c r="AC44">
        <v>0</v>
      </c>
      <c r="AD44">
        <v>0</v>
      </c>
      <c r="AE44">
        <v>0</v>
      </c>
      <c r="AF44">
        <v>0</v>
      </c>
      <c r="AG44">
        <v>0</v>
      </c>
      <c r="AH44">
        <v>0</v>
      </c>
    </row>
    <row r="45" spans="1:34" x14ac:dyDescent="0.3">
      <c r="A45" s="48">
        <f ca="1">Exceedance!U45</f>
        <v>47392</v>
      </c>
      <c r="B45" s="1">
        <v>0</v>
      </c>
      <c r="C45" s="1">
        <v>0</v>
      </c>
      <c r="D45" s="1">
        <v>0</v>
      </c>
      <c r="E45">
        <v>0</v>
      </c>
      <c r="F45">
        <v>0</v>
      </c>
      <c r="G45">
        <v>0</v>
      </c>
      <c r="H45">
        <v>0</v>
      </c>
      <c r="I45">
        <v>0</v>
      </c>
      <c r="J45">
        <v>0</v>
      </c>
      <c r="K45">
        <v>0</v>
      </c>
      <c r="L45">
        <v>0</v>
      </c>
      <c r="M45">
        <v>0</v>
      </c>
      <c r="N45">
        <v>0</v>
      </c>
      <c r="O45">
        <v>0</v>
      </c>
      <c r="P45">
        <v>0</v>
      </c>
      <c r="Q45">
        <v>0</v>
      </c>
      <c r="R45">
        <v>0</v>
      </c>
      <c r="S45">
        <v>0</v>
      </c>
      <c r="T45">
        <v>0</v>
      </c>
      <c r="U45">
        <v>0</v>
      </c>
      <c r="V45">
        <v>0</v>
      </c>
      <c r="W45">
        <v>0</v>
      </c>
      <c r="X45">
        <v>0</v>
      </c>
      <c r="Y45">
        <v>0</v>
      </c>
      <c r="Z45">
        <v>0</v>
      </c>
      <c r="AA45">
        <v>0</v>
      </c>
      <c r="AB45">
        <v>0</v>
      </c>
      <c r="AC45">
        <v>0</v>
      </c>
      <c r="AD45">
        <v>0</v>
      </c>
      <c r="AE45">
        <v>0</v>
      </c>
      <c r="AF45">
        <v>0</v>
      </c>
      <c r="AG45">
        <v>0</v>
      </c>
      <c r="AH45">
        <v>0</v>
      </c>
    </row>
    <row r="46" spans="1:34" x14ac:dyDescent="0.3">
      <c r="A46" s="48">
        <f ca="1">Exceedance!U46</f>
        <v>47423</v>
      </c>
      <c r="B46" s="1">
        <v>0</v>
      </c>
      <c r="C46" s="1">
        <v>0</v>
      </c>
      <c r="D46" s="1">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c r="AB46">
        <v>0</v>
      </c>
      <c r="AC46">
        <v>0</v>
      </c>
      <c r="AD46">
        <v>0</v>
      </c>
      <c r="AE46">
        <v>0</v>
      </c>
      <c r="AF46">
        <v>0</v>
      </c>
      <c r="AG46">
        <v>0</v>
      </c>
      <c r="AH46">
        <v>0</v>
      </c>
    </row>
    <row r="47" spans="1:34" x14ac:dyDescent="0.3">
      <c r="A47" s="48">
        <f ca="1">Exceedance!U47</f>
        <v>47453</v>
      </c>
      <c r="B47" s="1">
        <v>0</v>
      </c>
      <c r="C47" s="1">
        <v>0</v>
      </c>
      <c r="D47" s="1">
        <v>0</v>
      </c>
      <c r="E47">
        <v>0</v>
      </c>
      <c r="F47">
        <v>0</v>
      </c>
      <c r="G47">
        <v>0</v>
      </c>
      <c r="H47">
        <v>0</v>
      </c>
      <c r="I47">
        <v>0</v>
      </c>
      <c r="J47">
        <v>0</v>
      </c>
      <c r="K47">
        <v>0</v>
      </c>
      <c r="L47">
        <v>0</v>
      </c>
      <c r="M47">
        <v>0</v>
      </c>
      <c r="N47">
        <v>0</v>
      </c>
      <c r="O47">
        <v>0</v>
      </c>
      <c r="P47">
        <v>0</v>
      </c>
      <c r="Q47">
        <v>0</v>
      </c>
      <c r="R47">
        <v>0</v>
      </c>
      <c r="S47">
        <v>0</v>
      </c>
      <c r="T47">
        <v>0</v>
      </c>
      <c r="U47">
        <v>0</v>
      </c>
      <c r="V47">
        <v>0</v>
      </c>
      <c r="W47">
        <v>0</v>
      </c>
      <c r="X47">
        <v>0</v>
      </c>
      <c r="Y47">
        <v>0</v>
      </c>
      <c r="Z47">
        <v>0</v>
      </c>
      <c r="AA47">
        <v>0</v>
      </c>
      <c r="AB47">
        <v>0</v>
      </c>
      <c r="AC47">
        <v>0</v>
      </c>
      <c r="AD47">
        <v>0</v>
      </c>
      <c r="AE47">
        <v>0</v>
      </c>
      <c r="AF47">
        <v>0</v>
      </c>
      <c r="AG47">
        <v>0</v>
      </c>
      <c r="AH47">
        <v>0</v>
      </c>
    </row>
    <row r="48" spans="1:34" x14ac:dyDescent="0.3">
      <c r="A48" s="48">
        <f ca="1">Exceedance!U48</f>
        <v>47484</v>
      </c>
      <c r="B48" s="1">
        <v>0</v>
      </c>
      <c r="C48" s="1">
        <v>0</v>
      </c>
      <c r="D48" s="1">
        <v>0</v>
      </c>
      <c r="E48">
        <v>0</v>
      </c>
      <c r="F48">
        <v>0</v>
      </c>
      <c r="G48">
        <v>0</v>
      </c>
      <c r="H48">
        <v>0</v>
      </c>
      <c r="I48">
        <v>0</v>
      </c>
      <c r="J48">
        <v>0</v>
      </c>
      <c r="K48">
        <v>0</v>
      </c>
      <c r="L48">
        <v>0</v>
      </c>
      <c r="M48">
        <v>0</v>
      </c>
      <c r="N48">
        <v>0</v>
      </c>
      <c r="O48">
        <v>0</v>
      </c>
      <c r="P48">
        <v>0</v>
      </c>
      <c r="Q48">
        <v>0</v>
      </c>
      <c r="R48">
        <v>0</v>
      </c>
      <c r="S48">
        <v>0</v>
      </c>
      <c r="T48">
        <v>0</v>
      </c>
      <c r="U48">
        <v>0</v>
      </c>
      <c r="V48">
        <v>0</v>
      </c>
      <c r="W48">
        <v>0</v>
      </c>
      <c r="X48">
        <v>0</v>
      </c>
      <c r="Y48">
        <v>0</v>
      </c>
      <c r="Z48">
        <v>0</v>
      </c>
      <c r="AA48">
        <v>0</v>
      </c>
      <c r="AB48">
        <v>0</v>
      </c>
      <c r="AC48">
        <v>0</v>
      </c>
      <c r="AD48">
        <v>0</v>
      </c>
      <c r="AE48">
        <v>0</v>
      </c>
      <c r="AF48">
        <v>0</v>
      </c>
      <c r="AG48">
        <v>0</v>
      </c>
      <c r="AH48">
        <v>0</v>
      </c>
    </row>
    <row r="49" spans="1:34" x14ac:dyDescent="0.3">
      <c r="A49" s="48">
        <f ca="1">Exceedance!U49</f>
        <v>47515</v>
      </c>
      <c r="B49" s="1">
        <v>0</v>
      </c>
      <c r="C49" s="1">
        <v>0</v>
      </c>
      <c r="D49" s="1">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c r="AB49">
        <v>0</v>
      </c>
      <c r="AC49">
        <v>0</v>
      </c>
      <c r="AD49">
        <v>0</v>
      </c>
      <c r="AE49">
        <v>0</v>
      </c>
      <c r="AF49">
        <v>0</v>
      </c>
      <c r="AG49">
        <v>0</v>
      </c>
      <c r="AH49">
        <v>0</v>
      </c>
    </row>
    <row r="50" spans="1:34" x14ac:dyDescent="0.3">
      <c r="A50" s="48">
        <f ca="1">Exceedance!U50</f>
        <v>47543</v>
      </c>
      <c r="B50" s="1">
        <v>0</v>
      </c>
      <c r="C50" s="1">
        <v>0</v>
      </c>
      <c r="D50" s="1">
        <v>0</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c r="AB50">
        <v>0</v>
      </c>
      <c r="AC50">
        <v>0</v>
      </c>
      <c r="AD50">
        <v>0</v>
      </c>
      <c r="AE50">
        <v>0</v>
      </c>
      <c r="AF50">
        <v>0</v>
      </c>
      <c r="AG50">
        <v>0</v>
      </c>
      <c r="AH50">
        <v>0</v>
      </c>
    </row>
    <row r="51" spans="1:34" x14ac:dyDescent="0.3">
      <c r="A51" s="48">
        <f ca="1">Exceedance!U51</f>
        <v>47574</v>
      </c>
      <c r="B51" s="1">
        <v>0</v>
      </c>
      <c r="C51" s="1">
        <v>0</v>
      </c>
      <c r="D51" s="1">
        <v>0</v>
      </c>
      <c r="E51">
        <v>0</v>
      </c>
      <c r="F51">
        <v>0</v>
      </c>
      <c r="G51">
        <v>0</v>
      </c>
      <c r="H51">
        <v>0</v>
      </c>
      <c r="I51">
        <v>0</v>
      </c>
      <c r="J51">
        <v>0</v>
      </c>
      <c r="K51">
        <v>0</v>
      </c>
      <c r="L51">
        <v>0</v>
      </c>
      <c r="M51">
        <v>0</v>
      </c>
      <c r="N51">
        <v>0</v>
      </c>
      <c r="O51">
        <v>0</v>
      </c>
      <c r="P51">
        <v>0</v>
      </c>
      <c r="Q51">
        <v>0</v>
      </c>
      <c r="R51">
        <v>0</v>
      </c>
      <c r="S51">
        <v>0</v>
      </c>
      <c r="T51">
        <v>0</v>
      </c>
      <c r="U51">
        <v>0</v>
      </c>
      <c r="V51">
        <v>0</v>
      </c>
      <c r="W51">
        <v>0</v>
      </c>
      <c r="X51">
        <v>0</v>
      </c>
      <c r="Y51">
        <v>0</v>
      </c>
      <c r="Z51">
        <v>0</v>
      </c>
      <c r="AA51">
        <v>0</v>
      </c>
      <c r="AB51">
        <v>0</v>
      </c>
      <c r="AC51">
        <v>0</v>
      </c>
      <c r="AD51">
        <v>0</v>
      </c>
      <c r="AE51">
        <v>0</v>
      </c>
      <c r="AF51">
        <v>0</v>
      </c>
      <c r="AG51">
        <v>0</v>
      </c>
      <c r="AH51">
        <v>0</v>
      </c>
    </row>
    <row r="52" spans="1:34" x14ac:dyDescent="0.3">
      <c r="A52" s="48">
        <f ca="1">Exceedance!U52</f>
        <v>47604</v>
      </c>
      <c r="B52" s="1">
        <v>0</v>
      </c>
      <c r="C52" s="1">
        <v>0</v>
      </c>
      <c r="D52" s="1">
        <v>0</v>
      </c>
      <c r="E52">
        <v>0</v>
      </c>
      <c r="F52">
        <v>101.28420363335626</v>
      </c>
      <c r="G52">
        <v>56.870203633356233</v>
      </c>
      <c r="H52">
        <v>0</v>
      </c>
      <c r="I52">
        <v>0</v>
      </c>
      <c r="J52">
        <v>0</v>
      </c>
      <c r="K52">
        <v>0</v>
      </c>
      <c r="L52">
        <v>0</v>
      </c>
      <c r="M52">
        <v>0</v>
      </c>
      <c r="N52">
        <v>0</v>
      </c>
      <c r="O52">
        <v>0</v>
      </c>
      <c r="P52">
        <v>0</v>
      </c>
      <c r="Q52">
        <v>0</v>
      </c>
      <c r="R52">
        <v>0</v>
      </c>
      <c r="S52">
        <v>13.824908213906994</v>
      </c>
      <c r="T52">
        <v>0</v>
      </c>
      <c r="U52">
        <v>9.2187834625495295</v>
      </c>
      <c r="V52">
        <v>0</v>
      </c>
      <c r="W52">
        <v>0</v>
      </c>
      <c r="X52">
        <v>0</v>
      </c>
      <c r="Y52">
        <v>0</v>
      </c>
      <c r="Z52">
        <v>0</v>
      </c>
      <c r="AA52">
        <v>76.241019581007421</v>
      </c>
      <c r="AB52">
        <v>0</v>
      </c>
      <c r="AC52">
        <v>0</v>
      </c>
      <c r="AD52">
        <v>0</v>
      </c>
      <c r="AE52">
        <v>0</v>
      </c>
      <c r="AF52">
        <v>0</v>
      </c>
      <c r="AG52">
        <v>0</v>
      </c>
      <c r="AH52">
        <v>0</v>
      </c>
    </row>
    <row r="53" spans="1:34" x14ac:dyDescent="0.3">
      <c r="A53" s="48">
        <f ca="1">Exceedance!U53</f>
        <v>47635</v>
      </c>
      <c r="B53" s="1">
        <v>0</v>
      </c>
      <c r="C53" s="1">
        <v>0</v>
      </c>
      <c r="D53" s="1">
        <v>0</v>
      </c>
      <c r="E53">
        <v>154.10632328958741</v>
      </c>
      <c r="F53">
        <v>66.203259419962748</v>
      </c>
      <c r="G53">
        <v>67.582089981873025</v>
      </c>
      <c r="H53">
        <v>0</v>
      </c>
      <c r="I53">
        <v>0</v>
      </c>
      <c r="J53">
        <v>0</v>
      </c>
      <c r="K53">
        <v>0</v>
      </c>
      <c r="L53">
        <v>0</v>
      </c>
      <c r="M53">
        <v>0</v>
      </c>
      <c r="N53">
        <v>0</v>
      </c>
      <c r="O53">
        <v>0</v>
      </c>
      <c r="P53">
        <v>0</v>
      </c>
      <c r="Q53">
        <v>0</v>
      </c>
      <c r="R53">
        <v>41.845918270266203</v>
      </c>
      <c r="S53">
        <v>0</v>
      </c>
      <c r="T53">
        <v>0</v>
      </c>
      <c r="U53">
        <v>0</v>
      </c>
      <c r="V53">
        <v>0</v>
      </c>
      <c r="W53">
        <v>0</v>
      </c>
      <c r="X53">
        <v>0</v>
      </c>
      <c r="Y53">
        <v>0</v>
      </c>
      <c r="Z53">
        <v>0</v>
      </c>
      <c r="AA53">
        <v>0</v>
      </c>
      <c r="AB53">
        <v>0</v>
      </c>
      <c r="AC53">
        <v>0</v>
      </c>
      <c r="AD53">
        <v>0</v>
      </c>
      <c r="AE53">
        <v>0</v>
      </c>
      <c r="AF53">
        <v>0</v>
      </c>
      <c r="AG53">
        <v>0</v>
      </c>
      <c r="AH53">
        <v>0</v>
      </c>
    </row>
    <row r="54" spans="1:34" x14ac:dyDescent="0.3">
      <c r="A54" s="48">
        <f ca="1">Exceedance!U54</f>
        <v>47665</v>
      </c>
      <c r="B54" s="1">
        <v>0</v>
      </c>
      <c r="C54" s="1">
        <v>0</v>
      </c>
      <c r="D54" s="1">
        <v>0</v>
      </c>
      <c r="E54">
        <v>205.71336483599421</v>
      </c>
      <c r="F54">
        <v>0</v>
      </c>
      <c r="G54">
        <v>0</v>
      </c>
      <c r="H54">
        <v>0</v>
      </c>
      <c r="I54">
        <v>0</v>
      </c>
      <c r="J54">
        <v>0</v>
      </c>
      <c r="K54">
        <v>0</v>
      </c>
      <c r="L54">
        <v>0</v>
      </c>
      <c r="M54">
        <v>0</v>
      </c>
      <c r="N54">
        <v>0</v>
      </c>
      <c r="O54">
        <v>0</v>
      </c>
      <c r="P54">
        <v>0</v>
      </c>
      <c r="Q54">
        <v>0</v>
      </c>
      <c r="R54">
        <v>0</v>
      </c>
      <c r="S54">
        <v>0</v>
      </c>
      <c r="T54">
        <v>0</v>
      </c>
      <c r="U54">
        <v>2.0423648641763692</v>
      </c>
      <c r="V54">
        <v>0</v>
      </c>
      <c r="W54">
        <v>0</v>
      </c>
      <c r="X54">
        <v>0</v>
      </c>
      <c r="Y54">
        <v>0</v>
      </c>
      <c r="Z54">
        <v>0</v>
      </c>
      <c r="AA54">
        <v>0</v>
      </c>
      <c r="AB54">
        <v>0</v>
      </c>
      <c r="AC54">
        <v>0</v>
      </c>
      <c r="AD54">
        <v>0</v>
      </c>
      <c r="AE54">
        <v>0</v>
      </c>
      <c r="AF54">
        <v>0</v>
      </c>
      <c r="AG54">
        <v>0</v>
      </c>
      <c r="AH54">
        <v>0</v>
      </c>
    </row>
    <row r="55" spans="1:34" x14ac:dyDescent="0.3">
      <c r="A55" s="48">
        <f ca="1">Exceedance!U55</f>
        <v>47696</v>
      </c>
      <c r="B55" s="1">
        <v>0</v>
      </c>
      <c r="C55" s="1">
        <v>0</v>
      </c>
      <c r="D55" s="1">
        <v>0</v>
      </c>
      <c r="E55">
        <v>0</v>
      </c>
      <c r="F55">
        <v>0</v>
      </c>
      <c r="G55">
        <v>0</v>
      </c>
      <c r="H55">
        <v>0</v>
      </c>
      <c r="I55">
        <v>0</v>
      </c>
      <c r="J55">
        <v>0</v>
      </c>
      <c r="K55">
        <v>0</v>
      </c>
      <c r="L55">
        <v>0</v>
      </c>
      <c r="M55">
        <v>0</v>
      </c>
      <c r="N55">
        <v>0</v>
      </c>
      <c r="O55">
        <v>0</v>
      </c>
      <c r="P55">
        <v>0</v>
      </c>
      <c r="Q55">
        <v>0</v>
      </c>
      <c r="R55">
        <v>0</v>
      </c>
      <c r="S55">
        <v>0</v>
      </c>
      <c r="T55">
        <v>0</v>
      </c>
      <c r="U55">
        <v>0</v>
      </c>
      <c r="V55">
        <v>0</v>
      </c>
      <c r="W55">
        <v>0</v>
      </c>
      <c r="X55">
        <v>0</v>
      </c>
      <c r="Y55">
        <v>0</v>
      </c>
      <c r="Z55">
        <v>0</v>
      </c>
      <c r="AA55">
        <v>0</v>
      </c>
      <c r="AB55">
        <v>0</v>
      </c>
      <c r="AC55">
        <v>0</v>
      </c>
      <c r="AD55">
        <v>0</v>
      </c>
      <c r="AE55">
        <v>0</v>
      </c>
      <c r="AF55">
        <v>0</v>
      </c>
      <c r="AG55">
        <v>0</v>
      </c>
      <c r="AH55">
        <v>0</v>
      </c>
    </row>
    <row r="56" spans="1:34" x14ac:dyDescent="0.3">
      <c r="A56" s="48">
        <f ca="1">Exceedance!U56</f>
        <v>47727</v>
      </c>
      <c r="B56" s="1">
        <v>0</v>
      </c>
      <c r="C56" s="1">
        <v>0</v>
      </c>
      <c r="D56" s="1">
        <v>0</v>
      </c>
      <c r="E56">
        <v>0</v>
      </c>
      <c r="F56">
        <v>0</v>
      </c>
      <c r="G56">
        <v>0</v>
      </c>
      <c r="H56">
        <v>0</v>
      </c>
      <c r="I56">
        <v>0</v>
      </c>
      <c r="J56">
        <v>0</v>
      </c>
      <c r="K56">
        <v>0</v>
      </c>
      <c r="L56">
        <v>0</v>
      </c>
      <c r="M56">
        <v>0</v>
      </c>
      <c r="N56">
        <v>0</v>
      </c>
      <c r="O56">
        <v>0</v>
      </c>
      <c r="P56">
        <v>0</v>
      </c>
      <c r="Q56">
        <v>0</v>
      </c>
      <c r="R56">
        <v>0</v>
      </c>
      <c r="S56">
        <v>0</v>
      </c>
      <c r="T56">
        <v>0</v>
      </c>
      <c r="U56">
        <v>0</v>
      </c>
      <c r="V56">
        <v>0</v>
      </c>
      <c r="W56">
        <v>0</v>
      </c>
      <c r="X56">
        <v>0</v>
      </c>
      <c r="Y56">
        <v>0</v>
      </c>
      <c r="Z56">
        <v>0</v>
      </c>
      <c r="AA56">
        <v>0</v>
      </c>
      <c r="AB56">
        <v>0</v>
      </c>
      <c r="AC56">
        <v>0</v>
      </c>
      <c r="AD56">
        <v>0</v>
      </c>
      <c r="AE56">
        <v>0</v>
      </c>
      <c r="AF56">
        <v>0</v>
      </c>
      <c r="AG56">
        <v>0</v>
      </c>
      <c r="AH56">
        <v>0</v>
      </c>
    </row>
    <row r="57" spans="1:34" x14ac:dyDescent="0.3">
      <c r="A57" s="48">
        <f ca="1">Exceedance!U57</f>
        <v>47757</v>
      </c>
      <c r="B57" s="1">
        <v>0</v>
      </c>
      <c r="C57" s="1">
        <v>0</v>
      </c>
      <c r="D57" s="1">
        <v>0</v>
      </c>
      <c r="E57">
        <v>0</v>
      </c>
      <c r="F57">
        <v>0</v>
      </c>
      <c r="G57">
        <v>0</v>
      </c>
      <c r="H57">
        <v>0</v>
      </c>
      <c r="I57">
        <v>0</v>
      </c>
      <c r="J57">
        <v>0</v>
      </c>
      <c r="K57">
        <v>0</v>
      </c>
      <c r="L57">
        <v>0</v>
      </c>
      <c r="M57">
        <v>0</v>
      </c>
      <c r="N57">
        <v>0</v>
      </c>
      <c r="O57">
        <v>0</v>
      </c>
      <c r="P57">
        <v>0</v>
      </c>
      <c r="Q57">
        <v>0</v>
      </c>
      <c r="R57">
        <v>0</v>
      </c>
      <c r="S57">
        <v>0</v>
      </c>
      <c r="T57">
        <v>0</v>
      </c>
      <c r="U57">
        <v>0</v>
      </c>
      <c r="V57">
        <v>0</v>
      </c>
      <c r="W57">
        <v>0</v>
      </c>
      <c r="X57">
        <v>0</v>
      </c>
      <c r="Y57">
        <v>0</v>
      </c>
      <c r="Z57">
        <v>0</v>
      </c>
      <c r="AA57">
        <v>0</v>
      </c>
      <c r="AB57">
        <v>0</v>
      </c>
      <c r="AC57">
        <v>0</v>
      </c>
      <c r="AD57">
        <v>0</v>
      </c>
      <c r="AE57">
        <v>0</v>
      </c>
      <c r="AF57">
        <v>0</v>
      </c>
      <c r="AG57">
        <v>0</v>
      </c>
      <c r="AH57">
        <v>0</v>
      </c>
    </row>
    <row r="58" spans="1:34" x14ac:dyDescent="0.3">
      <c r="A58" s="48">
        <f ca="1">Exceedance!U58</f>
        <v>47788</v>
      </c>
      <c r="B58" s="1">
        <v>0</v>
      </c>
      <c r="C58" s="1">
        <v>0</v>
      </c>
      <c r="D58" s="1">
        <v>0</v>
      </c>
      <c r="E58">
        <v>0</v>
      </c>
      <c r="F58">
        <v>0</v>
      </c>
      <c r="G58">
        <v>0</v>
      </c>
      <c r="H58">
        <v>0</v>
      </c>
      <c r="I58">
        <v>0</v>
      </c>
      <c r="J58">
        <v>0</v>
      </c>
      <c r="K58">
        <v>0</v>
      </c>
      <c r="L58">
        <v>0</v>
      </c>
      <c r="M58">
        <v>0</v>
      </c>
      <c r="N58">
        <v>0</v>
      </c>
      <c r="O58">
        <v>0</v>
      </c>
      <c r="P58">
        <v>0</v>
      </c>
      <c r="Q58">
        <v>0</v>
      </c>
      <c r="R58">
        <v>0</v>
      </c>
      <c r="S58">
        <v>0</v>
      </c>
      <c r="T58">
        <v>0</v>
      </c>
      <c r="U58">
        <v>0</v>
      </c>
      <c r="V58">
        <v>0</v>
      </c>
      <c r="W58">
        <v>0</v>
      </c>
      <c r="X58">
        <v>0</v>
      </c>
      <c r="Y58">
        <v>0</v>
      </c>
      <c r="Z58">
        <v>0</v>
      </c>
      <c r="AA58">
        <v>0</v>
      </c>
      <c r="AB58">
        <v>0</v>
      </c>
      <c r="AC58">
        <v>0</v>
      </c>
      <c r="AD58">
        <v>0</v>
      </c>
      <c r="AE58">
        <v>0</v>
      </c>
      <c r="AF58">
        <v>0</v>
      </c>
      <c r="AG58">
        <v>0</v>
      </c>
      <c r="AH58">
        <v>0</v>
      </c>
    </row>
    <row r="59" spans="1:34" x14ac:dyDescent="0.3">
      <c r="A59" s="48">
        <f ca="1">Exceedance!U59</f>
        <v>47818</v>
      </c>
      <c r="B59" s="1">
        <v>0</v>
      </c>
      <c r="C59" s="1">
        <v>0</v>
      </c>
      <c r="D59" s="1">
        <v>0</v>
      </c>
      <c r="E59">
        <v>0</v>
      </c>
      <c r="F59">
        <v>0</v>
      </c>
      <c r="G59">
        <v>0</v>
      </c>
      <c r="H59">
        <v>0</v>
      </c>
      <c r="I59">
        <v>0</v>
      </c>
      <c r="J59">
        <v>0</v>
      </c>
      <c r="K59">
        <v>0</v>
      </c>
      <c r="L59">
        <v>0</v>
      </c>
      <c r="M59">
        <v>0</v>
      </c>
      <c r="N59">
        <v>0</v>
      </c>
      <c r="O59">
        <v>0</v>
      </c>
      <c r="P59">
        <v>0</v>
      </c>
      <c r="Q59">
        <v>0</v>
      </c>
      <c r="R59">
        <v>0</v>
      </c>
      <c r="S59">
        <v>0</v>
      </c>
      <c r="T59">
        <v>0</v>
      </c>
      <c r="U59">
        <v>0</v>
      </c>
      <c r="V59">
        <v>0</v>
      </c>
      <c r="W59">
        <v>0</v>
      </c>
      <c r="X59">
        <v>0</v>
      </c>
      <c r="Y59">
        <v>0</v>
      </c>
      <c r="Z59">
        <v>0</v>
      </c>
      <c r="AA59">
        <v>0</v>
      </c>
      <c r="AB59">
        <v>0</v>
      </c>
      <c r="AC59">
        <v>0</v>
      </c>
      <c r="AD59">
        <v>0</v>
      </c>
      <c r="AE59">
        <v>0</v>
      </c>
      <c r="AF59">
        <v>0</v>
      </c>
      <c r="AG59">
        <v>0</v>
      </c>
      <c r="AH59">
        <v>0</v>
      </c>
    </row>
    <row r="60" spans="1:34" x14ac:dyDescent="0.3">
      <c r="A60" s="48">
        <f ca="1">Exceedance!U60</f>
        <v>47849</v>
      </c>
      <c r="B60" s="1">
        <v>0</v>
      </c>
      <c r="C60" s="1">
        <v>0</v>
      </c>
      <c r="D60" s="1">
        <v>0</v>
      </c>
      <c r="E60">
        <v>0</v>
      </c>
      <c r="F60">
        <v>0</v>
      </c>
      <c r="G60">
        <v>0</v>
      </c>
      <c r="H60">
        <v>0</v>
      </c>
      <c r="I60">
        <v>0</v>
      </c>
      <c r="J60">
        <v>0</v>
      </c>
      <c r="K60">
        <v>0</v>
      </c>
      <c r="L60">
        <v>0</v>
      </c>
      <c r="M60">
        <v>0</v>
      </c>
      <c r="N60">
        <v>0</v>
      </c>
      <c r="O60">
        <v>0</v>
      </c>
      <c r="P60">
        <v>0</v>
      </c>
      <c r="Q60">
        <v>0</v>
      </c>
      <c r="R60">
        <v>0</v>
      </c>
      <c r="S60">
        <v>0</v>
      </c>
      <c r="T60">
        <v>0</v>
      </c>
      <c r="U60">
        <v>0</v>
      </c>
      <c r="V60">
        <v>0</v>
      </c>
      <c r="W60">
        <v>0</v>
      </c>
      <c r="X60">
        <v>0</v>
      </c>
      <c r="Y60">
        <v>0</v>
      </c>
      <c r="Z60">
        <v>0</v>
      </c>
      <c r="AA60">
        <v>0</v>
      </c>
      <c r="AB60">
        <v>0</v>
      </c>
      <c r="AC60">
        <v>0</v>
      </c>
      <c r="AD60">
        <v>0</v>
      </c>
      <c r="AE60">
        <v>0</v>
      </c>
      <c r="AF60">
        <v>0</v>
      </c>
      <c r="AG60">
        <v>0</v>
      </c>
      <c r="AH60">
        <v>0</v>
      </c>
    </row>
    <row r="61" spans="1:34" x14ac:dyDescent="0.3">
      <c r="A61" s="48">
        <f ca="1">Exceedance!U61</f>
        <v>47880</v>
      </c>
      <c r="B61" s="1">
        <v>0</v>
      </c>
      <c r="C61" s="1">
        <v>0</v>
      </c>
      <c r="D61" s="1">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c r="AB61">
        <v>0</v>
      </c>
      <c r="AC61">
        <v>0</v>
      </c>
      <c r="AD61">
        <v>0</v>
      </c>
      <c r="AE61">
        <v>0</v>
      </c>
      <c r="AF61">
        <v>0</v>
      </c>
      <c r="AG61">
        <v>0</v>
      </c>
      <c r="AH61">
        <v>0</v>
      </c>
    </row>
    <row r="62" spans="1:34" x14ac:dyDescent="0.3">
      <c r="A62" s="48">
        <f ca="1">Exceedance!U62</f>
        <v>47908</v>
      </c>
      <c r="B62" s="1">
        <v>0</v>
      </c>
      <c r="C62" s="1">
        <v>0</v>
      </c>
      <c r="D62" s="1">
        <v>0</v>
      </c>
      <c r="E62">
        <v>0</v>
      </c>
      <c r="F62">
        <v>0</v>
      </c>
      <c r="G62">
        <v>0</v>
      </c>
      <c r="H62">
        <v>0</v>
      </c>
      <c r="I62">
        <v>0</v>
      </c>
      <c r="J62">
        <v>0</v>
      </c>
      <c r="K62">
        <v>0</v>
      </c>
      <c r="L62">
        <v>0</v>
      </c>
      <c r="M62">
        <v>0</v>
      </c>
      <c r="N62">
        <v>0</v>
      </c>
      <c r="O62">
        <v>0</v>
      </c>
      <c r="P62">
        <v>0</v>
      </c>
      <c r="Q62">
        <v>0</v>
      </c>
      <c r="R62">
        <v>0</v>
      </c>
      <c r="S62">
        <v>0</v>
      </c>
      <c r="T62">
        <v>0</v>
      </c>
      <c r="U62">
        <v>0</v>
      </c>
      <c r="V62">
        <v>0</v>
      </c>
      <c r="W62">
        <v>0</v>
      </c>
      <c r="X62">
        <v>0</v>
      </c>
      <c r="Y62">
        <v>0</v>
      </c>
      <c r="Z62">
        <v>0</v>
      </c>
      <c r="AA62">
        <v>0</v>
      </c>
      <c r="AB62">
        <v>0</v>
      </c>
      <c r="AC62">
        <v>0</v>
      </c>
      <c r="AD62">
        <v>0</v>
      </c>
      <c r="AE62">
        <v>0</v>
      </c>
      <c r="AF62">
        <v>0</v>
      </c>
      <c r="AG62">
        <v>0</v>
      </c>
      <c r="AH62">
        <v>0</v>
      </c>
    </row>
    <row r="63" spans="1:34" x14ac:dyDescent="0.3">
      <c r="A63" s="48">
        <f ca="1">Exceedance!U63</f>
        <v>47939</v>
      </c>
      <c r="B63" s="1">
        <v>0</v>
      </c>
      <c r="C63" s="1">
        <v>0</v>
      </c>
      <c r="D63" s="1">
        <v>0</v>
      </c>
      <c r="E63">
        <v>0</v>
      </c>
      <c r="F63">
        <v>0</v>
      </c>
      <c r="G63">
        <v>0</v>
      </c>
      <c r="H63">
        <v>0</v>
      </c>
      <c r="I63">
        <v>0</v>
      </c>
      <c r="J63">
        <v>0</v>
      </c>
      <c r="K63">
        <v>0</v>
      </c>
      <c r="L63">
        <v>0</v>
      </c>
      <c r="M63">
        <v>0</v>
      </c>
      <c r="N63">
        <v>0</v>
      </c>
      <c r="O63">
        <v>0</v>
      </c>
      <c r="P63">
        <v>0</v>
      </c>
      <c r="Q63">
        <v>0</v>
      </c>
      <c r="R63">
        <v>0</v>
      </c>
      <c r="S63">
        <v>0</v>
      </c>
      <c r="T63">
        <v>0</v>
      </c>
      <c r="U63">
        <v>0</v>
      </c>
      <c r="V63">
        <v>0</v>
      </c>
      <c r="W63">
        <v>0</v>
      </c>
      <c r="X63">
        <v>0</v>
      </c>
      <c r="Y63">
        <v>0</v>
      </c>
      <c r="Z63">
        <v>0</v>
      </c>
      <c r="AA63">
        <v>0</v>
      </c>
      <c r="AB63">
        <v>0</v>
      </c>
      <c r="AC63">
        <v>0</v>
      </c>
      <c r="AD63">
        <v>0</v>
      </c>
      <c r="AE63">
        <v>0</v>
      </c>
      <c r="AF63">
        <v>0</v>
      </c>
      <c r="AG63">
        <v>0</v>
      </c>
      <c r="AH63">
        <v>0</v>
      </c>
    </row>
    <row r="64" spans="1:34" x14ac:dyDescent="0.3">
      <c r="A64" s="48">
        <f ca="1">Exceedance!U64</f>
        <v>47969</v>
      </c>
      <c r="B64" s="1">
        <v>0</v>
      </c>
      <c r="C64" s="1">
        <v>0</v>
      </c>
      <c r="D64" s="1">
        <v>0</v>
      </c>
      <c r="E64">
        <v>101.28420363336747</v>
      </c>
      <c r="F64">
        <v>56.870203633356233</v>
      </c>
      <c r="G64">
        <v>0</v>
      </c>
      <c r="H64">
        <v>0</v>
      </c>
      <c r="I64">
        <v>0</v>
      </c>
      <c r="J64">
        <v>0</v>
      </c>
      <c r="K64">
        <v>0</v>
      </c>
      <c r="L64">
        <v>0</v>
      </c>
      <c r="M64">
        <v>0</v>
      </c>
      <c r="N64">
        <v>0</v>
      </c>
      <c r="O64">
        <v>0</v>
      </c>
      <c r="P64">
        <v>0</v>
      </c>
      <c r="Q64">
        <v>0</v>
      </c>
      <c r="R64">
        <v>13.896122967007061</v>
      </c>
      <c r="S64">
        <v>0</v>
      </c>
      <c r="T64">
        <v>9.3201186470202249</v>
      </c>
      <c r="U64">
        <v>0</v>
      </c>
      <c r="V64">
        <v>0</v>
      </c>
      <c r="W64">
        <v>0</v>
      </c>
      <c r="X64">
        <v>0</v>
      </c>
      <c r="Y64">
        <v>0</v>
      </c>
      <c r="Z64">
        <v>76.241019581006867</v>
      </c>
      <c r="AA64">
        <v>0</v>
      </c>
      <c r="AB64">
        <v>0</v>
      </c>
      <c r="AC64">
        <v>0</v>
      </c>
      <c r="AD64">
        <v>0</v>
      </c>
      <c r="AE64">
        <v>0</v>
      </c>
      <c r="AF64">
        <v>7.5306218664355873</v>
      </c>
      <c r="AG64">
        <v>0</v>
      </c>
      <c r="AH64">
        <v>0</v>
      </c>
    </row>
    <row r="65" spans="1:34" x14ac:dyDescent="0.3">
      <c r="A65" s="48">
        <f ca="1">Exceedance!U65</f>
        <v>48000</v>
      </c>
      <c r="B65" s="1">
        <v>0</v>
      </c>
      <c r="C65" s="1">
        <v>0</v>
      </c>
      <c r="D65" s="1">
        <v>0</v>
      </c>
      <c r="E65">
        <v>66.203259419962805</v>
      </c>
      <c r="F65">
        <v>67.582089981873025</v>
      </c>
      <c r="G65">
        <v>0</v>
      </c>
      <c r="H65">
        <v>0</v>
      </c>
      <c r="I65">
        <v>0</v>
      </c>
      <c r="J65">
        <v>0</v>
      </c>
      <c r="K65">
        <v>0</v>
      </c>
      <c r="L65">
        <v>0</v>
      </c>
      <c r="M65">
        <v>0</v>
      </c>
      <c r="N65">
        <v>0</v>
      </c>
      <c r="O65">
        <v>0</v>
      </c>
      <c r="P65">
        <v>0</v>
      </c>
      <c r="Q65">
        <v>42.040321870158529</v>
      </c>
      <c r="R65">
        <v>0</v>
      </c>
      <c r="S65">
        <v>0</v>
      </c>
      <c r="T65">
        <v>0</v>
      </c>
      <c r="U65">
        <v>0</v>
      </c>
      <c r="V65">
        <v>0</v>
      </c>
      <c r="W65">
        <v>0</v>
      </c>
      <c r="X65">
        <v>0</v>
      </c>
      <c r="Y65">
        <v>0</v>
      </c>
      <c r="Z65">
        <v>0</v>
      </c>
      <c r="AA65">
        <v>0</v>
      </c>
      <c r="AB65">
        <v>0</v>
      </c>
      <c r="AC65">
        <v>0</v>
      </c>
      <c r="AD65">
        <v>0</v>
      </c>
      <c r="AE65">
        <v>0</v>
      </c>
      <c r="AF65">
        <v>0</v>
      </c>
      <c r="AG65">
        <v>0</v>
      </c>
      <c r="AH65">
        <v>0</v>
      </c>
    </row>
    <row r="66" spans="1:34" x14ac:dyDescent="0.3">
      <c r="A66" s="48">
        <f ca="1">Exceedance!U66</f>
        <v>48030</v>
      </c>
      <c r="B66" s="1">
        <v>0</v>
      </c>
      <c r="C66" s="1">
        <v>0</v>
      </c>
      <c r="D66" s="1">
        <v>0</v>
      </c>
      <c r="E66">
        <v>0</v>
      </c>
      <c r="F66">
        <v>0</v>
      </c>
      <c r="G66">
        <v>0</v>
      </c>
      <c r="H66">
        <v>0</v>
      </c>
      <c r="I66">
        <v>0</v>
      </c>
      <c r="J66">
        <v>0</v>
      </c>
      <c r="K66">
        <v>0</v>
      </c>
      <c r="L66">
        <v>0</v>
      </c>
      <c r="M66">
        <v>0</v>
      </c>
      <c r="N66">
        <v>0</v>
      </c>
      <c r="O66">
        <v>0</v>
      </c>
      <c r="P66">
        <v>0</v>
      </c>
      <c r="Q66">
        <v>0</v>
      </c>
      <c r="R66">
        <v>0</v>
      </c>
      <c r="S66">
        <v>0</v>
      </c>
      <c r="T66">
        <v>2.0423648647206676</v>
      </c>
      <c r="U66">
        <v>0</v>
      </c>
      <c r="V66">
        <v>0</v>
      </c>
      <c r="W66">
        <v>0</v>
      </c>
      <c r="X66">
        <v>0</v>
      </c>
      <c r="Y66">
        <v>0</v>
      </c>
      <c r="Z66">
        <v>0</v>
      </c>
      <c r="AA66">
        <v>0</v>
      </c>
      <c r="AB66">
        <v>0</v>
      </c>
      <c r="AC66">
        <v>0</v>
      </c>
      <c r="AD66">
        <v>0</v>
      </c>
      <c r="AE66">
        <v>0</v>
      </c>
      <c r="AF66">
        <v>0</v>
      </c>
      <c r="AG66">
        <v>0</v>
      </c>
      <c r="AH66">
        <v>0</v>
      </c>
    </row>
    <row r="67" spans="1:34" x14ac:dyDescent="0.3">
      <c r="A67" s="48">
        <f ca="1">Exceedance!U67</f>
        <v>48061</v>
      </c>
      <c r="B67" s="1">
        <v>0</v>
      </c>
      <c r="C67" s="1">
        <v>0</v>
      </c>
      <c r="D67" s="1">
        <v>0</v>
      </c>
      <c r="E67">
        <v>0</v>
      </c>
      <c r="F67">
        <v>0</v>
      </c>
      <c r="G67">
        <v>0</v>
      </c>
      <c r="H67">
        <v>0</v>
      </c>
      <c r="I67">
        <v>0</v>
      </c>
      <c r="J67">
        <v>0</v>
      </c>
      <c r="K67">
        <v>0</v>
      </c>
      <c r="L67">
        <v>0</v>
      </c>
      <c r="M67">
        <v>0</v>
      </c>
      <c r="N67">
        <v>0</v>
      </c>
      <c r="O67">
        <v>0</v>
      </c>
      <c r="P67">
        <v>0</v>
      </c>
      <c r="Q67">
        <v>0</v>
      </c>
      <c r="R67">
        <v>0</v>
      </c>
      <c r="S67">
        <v>0</v>
      </c>
      <c r="T67">
        <v>0</v>
      </c>
      <c r="U67">
        <v>0</v>
      </c>
      <c r="V67">
        <v>0</v>
      </c>
      <c r="W67">
        <v>0</v>
      </c>
      <c r="X67">
        <v>0</v>
      </c>
      <c r="Y67">
        <v>0</v>
      </c>
      <c r="Z67">
        <v>0</v>
      </c>
      <c r="AA67">
        <v>0</v>
      </c>
      <c r="AB67">
        <v>0</v>
      </c>
      <c r="AC67">
        <v>0</v>
      </c>
      <c r="AD67">
        <v>0</v>
      </c>
      <c r="AE67">
        <v>0</v>
      </c>
      <c r="AF67">
        <v>0</v>
      </c>
      <c r="AG67">
        <v>0</v>
      </c>
      <c r="AH67">
        <v>0</v>
      </c>
    </row>
    <row r="68" spans="1:34" x14ac:dyDescent="0.3">
      <c r="A68" s="48">
        <f ca="1">Exceedance!U68</f>
        <v>48092</v>
      </c>
      <c r="B68" s="1">
        <v>0</v>
      </c>
      <c r="C68" s="1">
        <v>0</v>
      </c>
      <c r="D68" s="1">
        <v>0</v>
      </c>
      <c r="E68">
        <v>0</v>
      </c>
      <c r="F68">
        <v>0</v>
      </c>
      <c r="G68">
        <v>0</v>
      </c>
      <c r="H68">
        <v>0</v>
      </c>
      <c r="I68">
        <v>0</v>
      </c>
      <c r="J68">
        <v>0</v>
      </c>
      <c r="K68">
        <v>0</v>
      </c>
      <c r="L68">
        <v>0</v>
      </c>
      <c r="M68">
        <v>0</v>
      </c>
      <c r="N68">
        <v>0</v>
      </c>
      <c r="O68">
        <v>0</v>
      </c>
      <c r="P68">
        <v>0</v>
      </c>
      <c r="Q68">
        <v>0</v>
      </c>
      <c r="R68">
        <v>0</v>
      </c>
      <c r="S68">
        <v>0</v>
      </c>
      <c r="T68">
        <v>0</v>
      </c>
      <c r="U68">
        <v>0</v>
      </c>
      <c r="V68">
        <v>0</v>
      </c>
      <c r="W68">
        <v>0</v>
      </c>
      <c r="X68">
        <v>0</v>
      </c>
      <c r="Y68">
        <v>0</v>
      </c>
      <c r="Z68">
        <v>0</v>
      </c>
      <c r="AA68">
        <v>0</v>
      </c>
      <c r="AB68">
        <v>0</v>
      </c>
      <c r="AC68">
        <v>0</v>
      </c>
      <c r="AD68">
        <v>0</v>
      </c>
      <c r="AE68">
        <v>0</v>
      </c>
      <c r="AF68">
        <v>0</v>
      </c>
      <c r="AG68">
        <v>0</v>
      </c>
      <c r="AH68">
        <v>0</v>
      </c>
    </row>
    <row r="69" spans="1:34" x14ac:dyDescent="0.3">
      <c r="A69" s="48" t="str">
        <f ca="1">Exceedance!U69</f>
        <v/>
      </c>
      <c r="B69" s="1"/>
      <c r="C69" s="1"/>
      <c r="D69" s="1"/>
    </row>
    <row r="70" spans="1:34" x14ac:dyDescent="0.3">
      <c r="A70" s="48" t="str">
        <f ca="1">Exceedance!U70</f>
        <v/>
      </c>
      <c r="B70" s="1"/>
      <c r="C70" s="1"/>
      <c r="D70" s="1"/>
    </row>
    <row r="71" spans="1:34" x14ac:dyDescent="0.3">
      <c r="A71" s="48" t="str">
        <f ca="1">Exceedance!U71</f>
        <v/>
      </c>
      <c r="B71" s="1"/>
      <c r="C71" s="1"/>
      <c r="D71" s="1"/>
    </row>
    <row r="72" spans="1:34" x14ac:dyDescent="0.3">
      <c r="A72" s="48" t="str">
        <f ca="1">Exceedance!U72</f>
        <v/>
      </c>
      <c r="B72" s="1"/>
      <c r="C72" s="1"/>
      <c r="D72" s="1"/>
    </row>
    <row r="73" spans="1:34" x14ac:dyDescent="0.3">
      <c r="A73" s="48" t="str">
        <f ca="1">Exceedance!U73</f>
        <v/>
      </c>
      <c r="B73" s="1"/>
      <c r="C73" s="1"/>
      <c r="D73" s="1"/>
    </row>
    <row r="74" spans="1:34" x14ac:dyDescent="0.3">
      <c r="A74" s="48" t="str">
        <f ca="1">Exceedance!U74</f>
        <v/>
      </c>
      <c r="B74" s="1"/>
      <c r="C74" s="1"/>
      <c r="D74" s="1"/>
    </row>
    <row r="75" spans="1:34" x14ac:dyDescent="0.3">
      <c r="A75" s="48" t="str">
        <f ca="1">Exceedance!U75</f>
        <v/>
      </c>
      <c r="B75" s="1"/>
      <c r="C75" s="1"/>
      <c r="D75" s="1"/>
    </row>
    <row r="76" spans="1:34" x14ac:dyDescent="0.3">
      <c r="A76" s="48" t="str">
        <f ca="1">Exceedance!U76</f>
        <v/>
      </c>
      <c r="B76" s="1"/>
      <c r="C76" s="1"/>
      <c r="D76" s="1"/>
    </row>
    <row r="77" spans="1:34" x14ac:dyDescent="0.3">
      <c r="A77" s="48" t="str">
        <f ca="1">Exceedance!U77</f>
        <v/>
      </c>
      <c r="B77" s="1"/>
      <c r="C77" s="1"/>
      <c r="D77" s="1"/>
    </row>
    <row r="78" spans="1:34" x14ac:dyDescent="0.3">
      <c r="A78" s="48" t="str">
        <f ca="1">Exceedance!U78</f>
        <v/>
      </c>
      <c r="B78" s="1"/>
      <c r="C78" s="1"/>
      <c r="D78" s="1"/>
    </row>
    <row r="79" spans="1:34" x14ac:dyDescent="0.3">
      <c r="A79" s="48" t="str">
        <f ca="1">Exceedance!U79</f>
        <v/>
      </c>
      <c r="B79" s="1"/>
      <c r="C79" s="1"/>
      <c r="D79" s="1"/>
    </row>
    <row r="80" spans="1:34" x14ac:dyDescent="0.3">
      <c r="A80" s="48" t="str">
        <f ca="1">Exceedance!U80</f>
        <v/>
      </c>
      <c r="B80" s="1"/>
      <c r="C80" s="1"/>
      <c r="D80" s="1"/>
    </row>
    <row r="81" spans="1:4" x14ac:dyDescent="0.3">
      <c r="A81" s="48" t="str">
        <f ca="1">Exceedance!U81</f>
        <v/>
      </c>
      <c r="B81" s="1"/>
      <c r="C81" s="1"/>
      <c r="D81" s="1"/>
    </row>
    <row r="82" spans="1:4" x14ac:dyDescent="0.3">
      <c r="A82" s="48" t="str">
        <f ca="1">Exceedance!U82</f>
        <v/>
      </c>
      <c r="B82" s="1"/>
      <c r="C82" s="1"/>
      <c r="D82" s="1"/>
    </row>
    <row r="83" spans="1:4" x14ac:dyDescent="0.3">
      <c r="A83" s="48" t="str">
        <f ca="1">Exceedance!U83</f>
        <v/>
      </c>
      <c r="B83" s="1"/>
      <c r="C83" s="1"/>
      <c r="D83" s="1"/>
    </row>
    <row r="84" spans="1:4" x14ac:dyDescent="0.3">
      <c r="A84" s="48" t="str">
        <f ca="1">Exceedance!U84</f>
        <v/>
      </c>
      <c r="B84" s="1"/>
      <c r="C84" s="1"/>
      <c r="D84" s="1"/>
    </row>
    <row r="85" spans="1:4" x14ac:dyDescent="0.3">
      <c r="A85" s="48" t="str">
        <f ca="1">Exceedance!U85</f>
        <v/>
      </c>
      <c r="B85" s="1"/>
      <c r="C85" s="1"/>
      <c r="D85" s="1"/>
    </row>
    <row r="86" spans="1:4" x14ac:dyDescent="0.3">
      <c r="A86" s="48" t="str">
        <f ca="1">Exceedance!U86</f>
        <v/>
      </c>
      <c r="B86" s="1"/>
      <c r="C86" s="1"/>
      <c r="D86" s="1"/>
    </row>
    <row r="87" spans="1:4" x14ac:dyDescent="0.3">
      <c r="A87" s="48" t="str">
        <f ca="1">Exceedance!U87</f>
        <v/>
      </c>
      <c r="B87" s="1"/>
      <c r="C87" s="1"/>
      <c r="D87" s="1"/>
    </row>
    <row r="88" spans="1:4" x14ac:dyDescent="0.3">
      <c r="A88" s="48" t="str">
        <f ca="1">Exceedance!U88</f>
        <v/>
      </c>
      <c r="B88" s="1"/>
      <c r="C88" s="1"/>
      <c r="D88" s="1"/>
    </row>
    <row r="89" spans="1:4" x14ac:dyDescent="0.3">
      <c r="A89" s="48" t="str">
        <f ca="1">Exceedance!U89</f>
        <v/>
      </c>
      <c r="B89" s="1"/>
      <c r="C89" s="1"/>
      <c r="D89" s="1"/>
    </row>
    <row r="90" spans="1:4" x14ac:dyDescent="0.3">
      <c r="A90" s="48" t="str">
        <f ca="1">Exceedance!U90</f>
        <v/>
      </c>
      <c r="B90" s="1"/>
      <c r="C90" s="1"/>
      <c r="D90" s="1"/>
    </row>
    <row r="91" spans="1:4" x14ac:dyDescent="0.3">
      <c r="A91" s="48" t="str">
        <f ca="1">Exceedance!U91</f>
        <v/>
      </c>
      <c r="B91" s="1"/>
      <c r="C91" s="1"/>
      <c r="D91" s="1"/>
    </row>
    <row r="92" spans="1:4" x14ac:dyDescent="0.3">
      <c r="A92" s="48" t="str">
        <f ca="1">Exceedance!U92</f>
        <v/>
      </c>
      <c r="B92" s="1"/>
      <c r="C92" s="1"/>
      <c r="D92" s="1"/>
    </row>
    <row r="93" spans="1:4" x14ac:dyDescent="0.3">
      <c r="A93" s="48" t="str">
        <f ca="1">Exceedance!U93</f>
        <v/>
      </c>
      <c r="B93" s="1"/>
      <c r="C93" s="1"/>
      <c r="D93" s="1"/>
    </row>
    <row r="94" spans="1:4" x14ac:dyDescent="0.3">
      <c r="A94" s="48" t="str">
        <f ca="1">Exceedance!U94</f>
        <v/>
      </c>
      <c r="B94" s="1"/>
      <c r="C94" s="1"/>
      <c r="D94" s="1"/>
    </row>
    <row r="95" spans="1:4" x14ac:dyDescent="0.3">
      <c r="A95" s="48" t="str">
        <f ca="1">Exceedance!U95</f>
        <v/>
      </c>
      <c r="B95" s="1"/>
      <c r="C95" s="1"/>
      <c r="D95" s="1"/>
    </row>
    <row r="96" spans="1:4" x14ac:dyDescent="0.3">
      <c r="A96" s="48" t="str">
        <f ca="1">Exceedance!U96</f>
        <v/>
      </c>
      <c r="B96" s="1"/>
      <c r="C96" s="1"/>
      <c r="D96" s="1"/>
    </row>
    <row r="97" spans="1:4" x14ac:dyDescent="0.3">
      <c r="A97" s="48" t="str">
        <f ca="1">Exceedance!U97</f>
        <v/>
      </c>
      <c r="B97" s="1"/>
      <c r="C97" s="1"/>
      <c r="D97" s="1"/>
    </row>
    <row r="98" spans="1:4" x14ac:dyDescent="0.3">
      <c r="A98" s="48" t="str">
        <f ca="1">Exceedance!U98</f>
        <v/>
      </c>
      <c r="B98" s="1"/>
      <c r="C98" s="1"/>
      <c r="D98" s="1"/>
    </row>
    <row r="99" spans="1:4" x14ac:dyDescent="0.3">
      <c r="A99" s="48" t="str">
        <f ca="1">Exceedance!U99</f>
        <v/>
      </c>
      <c r="B99" s="1"/>
      <c r="C99" s="1"/>
      <c r="D99" s="1"/>
    </row>
    <row r="100" spans="1:4" x14ac:dyDescent="0.3">
      <c r="A100" s="48"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E1:AE1"/>
  </mergeCell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65">
    <tabColor theme="3" tint="0.39997558519241921"/>
  </sheetPr>
  <dimension ref="A1:AH175"/>
  <sheetViews>
    <sheetView workbookViewId="0">
      <selection activeCell="B4" sqref="B4:AQ175"/>
    </sheetView>
  </sheetViews>
  <sheetFormatPr defaultRowHeight="14.4" x14ac:dyDescent="0.3"/>
  <cols>
    <col min="1" max="1" width="8.5546875" style="84"/>
    <col min="2" max="2" width="13.44140625" style="185" bestFit="1" customWidth="1"/>
    <col min="3" max="3" width="12.5546875" style="185" bestFit="1" customWidth="1"/>
    <col min="4" max="4" width="9.5546875" style="185" bestFit="1" customWidth="1"/>
    <col min="5" max="12" width="9.5546875" bestFit="1" customWidth="1"/>
    <col min="13" max="14" width="12.5546875" bestFit="1" customWidth="1"/>
    <col min="15" max="15" width="13" bestFit="1" customWidth="1"/>
    <col min="16" max="16" width="13.44140625" bestFit="1" customWidth="1"/>
    <col min="17" max="24" width="9.5546875" bestFit="1" customWidth="1"/>
    <col min="25" max="25" width="12.5546875" bestFit="1" customWidth="1"/>
    <col min="26" max="26" width="13.44140625" bestFit="1" customWidth="1"/>
    <col min="27" max="30" width="9.5546875" bestFit="1" customWidth="1"/>
    <col min="31" max="31" width="13.44140625" bestFit="1" customWidth="1"/>
    <col min="32" max="34" width="9.5546875" bestFit="1" customWidth="1"/>
  </cols>
  <sheetData>
    <row r="1" spans="1:34" s="84" customFormat="1" x14ac:dyDescent="0.3">
      <c r="A1" s="46"/>
      <c r="E1" s="857" t="s">
        <v>155</v>
      </c>
      <c r="F1" s="857"/>
      <c r="G1" s="857"/>
      <c r="H1" s="857"/>
      <c r="I1" s="857"/>
      <c r="J1" s="857"/>
      <c r="K1" s="857"/>
      <c r="L1" s="857"/>
      <c r="M1" s="857"/>
      <c r="N1" s="857"/>
      <c r="O1" s="857"/>
      <c r="P1" s="857"/>
      <c r="Q1" s="857"/>
      <c r="R1" s="857"/>
      <c r="S1" s="857"/>
      <c r="T1" s="857"/>
      <c r="U1" s="857"/>
      <c r="V1" s="857"/>
      <c r="W1" s="857"/>
      <c r="X1" s="857"/>
      <c r="Y1" s="857"/>
      <c r="Z1" s="857"/>
      <c r="AA1" s="857"/>
      <c r="AB1" s="857"/>
      <c r="AC1" s="857"/>
      <c r="AD1" s="857"/>
      <c r="AE1" s="857"/>
    </row>
    <row r="2" spans="1:34" s="84" customFormat="1" x14ac:dyDescent="0.3">
      <c r="A2" s="46"/>
      <c r="B2" s="84" t="s">
        <v>288</v>
      </c>
      <c r="C2" s="84" t="s">
        <v>287</v>
      </c>
      <c r="D2" s="84" t="s">
        <v>289</v>
      </c>
      <c r="E2" s="84">
        <v>1991</v>
      </c>
      <c r="F2" s="84">
        <v>1992</v>
      </c>
      <c r="G2" s="84">
        <v>1993</v>
      </c>
      <c r="H2" s="84">
        <v>1994</v>
      </c>
      <c r="I2" s="84">
        <v>1995</v>
      </c>
      <c r="J2" s="84">
        <v>1996</v>
      </c>
      <c r="K2" s="84">
        <v>1997</v>
      </c>
      <c r="L2" s="84">
        <v>1998</v>
      </c>
      <c r="M2" s="84">
        <v>1999</v>
      </c>
      <c r="N2" s="84">
        <v>2000</v>
      </c>
      <c r="O2" s="84">
        <v>2001</v>
      </c>
      <c r="P2" s="84">
        <v>2002</v>
      </c>
      <c r="Q2" s="84">
        <v>2003</v>
      </c>
      <c r="R2" s="84">
        <v>2004</v>
      </c>
      <c r="S2" s="84">
        <v>2005</v>
      </c>
      <c r="T2" s="84">
        <v>2006</v>
      </c>
      <c r="U2" s="84">
        <v>2007</v>
      </c>
      <c r="V2" s="84">
        <v>2008</v>
      </c>
      <c r="W2" s="84">
        <v>2009</v>
      </c>
      <c r="X2" s="84">
        <v>2010</v>
      </c>
      <c r="Y2" s="84">
        <v>2011</v>
      </c>
      <c r="Z2" s="84">
        <v>2012</v>
      </c>
      <c r="AA2" s="84">
        <v>2013</v>
      </c>
      <c r="AB2" s="84">
        <v>2014</v>
      </c>
      <c r="AC2" s="84">
        <v>2015</v>
      </c>
      <c r="AD2" s="84">
        <v>2016</v>
      </c>
      <c r="AE2" s="84">
        <v>2017</v>
      </c>
      <c r="AF2" s="84">
        <v>2018</v>
      </c>
      <c r="AG2" s="84">
        <v>2019</v>
      </c>
      <c r="AH2" s="84">
        <v>2020</v>
      </c>
    </row>
    <row r="3" spans="1:34" s="49" customFormat="1" x14ac:dyDescent="0.3">
      <c r="A3" s="47"/>
      <c r="B3" s="49" t="s">
        <v>323</v>
      </c>
      <c r="C3" s="49" t="s">
        <v>324</v>
      </c>
      <c r="D3" s="49" t="s">
        <v>325</v>
      </c>
      <c r="E3" s="49" t="s">
        <v>326</v>
      </c>
      <c r="F3" s="49" t="s">
        <v>327</v>
      </c>
      <c r="G3" s="49" t="s">
        <v>328</v>
      </c>
      <c r="H3" s="49" t="s">
        <v>329</v>
      </c>
      <c r="I3" s="49" t="s">
        <v>330</v>
      </c>
      <c r="J3" s="49" t="s">
        <v>331</v>
      </c>
      <c r="K3" s="49" t="s">
        <v>332</v>
      </c>
      <c r="L3" s="49" t="s">
        <v>333</v>
      </c>
      <c r="M3" s="49" t="s">
        <v>334</v>
      </c>
      <c r="N3" s="49" t="s">
        <v>335</v>
      </c>
      <c r="O3" s="49" t="s">
        <v>336</v>
      </c>
      <c r="P3" s="49" t="s">
        <v>337</v>
      </c>
      <c r="Q3" s="49" t="s">
        <v>338</v>
      </c>
      <c r="R3" s="49" t="s">
        <v>339</v>
      </c>
      <c r="S3" s="49" t="s">
        <v>340</v>
      </c>
      <c r="T3" s="49" t="s">
        <v>341</v>
      </c>
      <c r="U3" s="49" t="s">
        <v>342</v>
      </c>
      <c r="V3" s="49" t="s">
        <v>343</v>
      </c>
      <c r="W3" s="49" t="s">
        <v>344</v>
      </c>
      <c r="X3" s="49" t="s">
        <v>345</v>
      </c>
      <c r="Y3" s="49" t="s">
        <v>346</v>
      </c>
      <c r="Z3" s="49" t="s">
        <v>347</v>
      </c>
      <c r="AA3" s="49" t="s">
        <v>348</v>
      </c>
      <c r="AB3" s="49" t="s">
        <v>349</v>
      </c>
      <c r="AC3" s="49" t="s">
        <v>350</v>
      </c>
      <c r="AD3" s="49" t="s">
        <v>351</v>
      </c>
      <c r="AE3" s="49" t="s">
        <v>352</v>
      </c>
      <c r="AF3" s="49" t="s">
        <v>353</v>
      </c>
      <c r="AG3" s="49" t="s">
        <v>354</v>
      </c>
      <c r="AH3" s="49" t="s">
        <v>355</v>
      </c>
    </row>
    <row r="4" spans="1:34" x14ac:dyDescent="0.3">
      <c r="A4" s="48">
        <f ca="1">Exceedance!U4</f>
        <v>46143</v>
      </c>
      <c r="B4" s="1">
        <v>391.46000367635105</v>
      </c>
      <c r="C4" s="1">
        <v>308.86404836104356</v>
      </c>
      <c r="D4" s="1">
        <v>347.93001419587881</v>
      </c>
      <c r="E4">
        <v>334.16645495381249</v>
      </c>
      <c r="F4">
        <v>365.46932428463384</v>
      </c>
      <c r="G4">
        <v>359.14352712539744</v>
      </c>
      <c r="H4">
        <v>348.06364116925471</v>
      </c>
      <c r="I4">
        <v>361.43559707748142</v>
      </c>
      <c r="J4">
        <v>341.4881106690068</v>
      </c>
      <c r="K4">
        <v>343.66515790527905</v>
      </c>
      <c r="L4">
        <v>332.59371419171458</v>
      </c>
      <c r="M4">
        <v>363.92375625578558</v>
      </c>
      <c r="N4">
        <v>359.87357097146037</v>
      </c>
      <c r="O4">
        <v>372.75428165315736</v>
      </c>
      <c r="P4">
        <v>332.74664654162473</v>
      </c>
      <c r="Q4">
        <v>359.47770187241269</v>
      </c>
      <c r="R4">
        <v>344.90480517711461</v>
      </c>
      <c r="S4">
        <v>360.99999211543781</v>
      </c>
      <c r="T4">
        <v>344.63658946989693</v>
      </c>
      <c r="U4">
        <v>355.76244897896373</v>
      </c>
      <c r="V4">
        <v>348.22591259473501</v>
      </c>
      <c r="W4">
        <v>357.00010524911534</v>
      </c>
      <c r="X4">
        <v>337.5804239026931</v>
      </c>
      <c r="Y4">
        <v>342.5746955747324</v>
      </c>
      <c r="Z4">
        <v>344.96420484803997</v>
      </c>
      <c r="AA4">
        <v>348.27170658774378</v>
      </c>
      <c r="AB4">
        <v>357.18750240587548</v>
      </c>
      <c r="AC4">
        <v>346.99384238065085</v>
      </c>
      <c r="AD4">
        <v>347.47626030759756</v>
      </c>
      <c r="AE4">
        <v>342.19675779228589</v>
      </c>
      <c r="AF4">
        <v>350.33072047850982</v>
      </c>
      <c r="AG4">
        <v>329.05201621187865</v>
      </c>
      <c r="AH4">
        <v>345.19590643037208</v>
      </c>
    </row>
    <row r="5" spans="1:34" x14ac:dyDescent="0.3">
      <c r="A5" s="48">
        <f ca="1">Exceedance!U5</f>
        <v>46174</v>
      </c>
      <c r="B5" s="1">
        <v>397.26638505537557</v>
      </c>
      <c r="C5" s="1">
        <v>253.22311229288317</v>
      </c>
      <c r="D5" s="1">
        <v>322.84263140344348</v>
      </c>
      <c r="E5">
        <v>311.43207560864539</v>
      </c>
      <c r="F5">
        <v>365.4591235651892</v>
      </c>
      <c r="G5">
        <v>343.67960152523125</v>
      </c>
      <c r="H5">
        <v>312.45625709229319</v>
      </c>
      <c r="I5">
        <v>441.1692762682386</v>
      </c>
      <c r="J5">
        <v>292.13339614943936</v>
      </c>
      <c r="K5">
        <v>339.66909269112278</v>
      </c>
      <c r="L5">
        <v>295.10804664592632</v>
      </c>
      <c r="M5">
        <v>368.20452671443661</v>
      </c>
      <c r="N5">
        <v>325.20269199638977</v>
      </c>
      <c r="O5">
        <v>346.49749160509464</v>
      </c>
      <c r="P5">
        <v>287.71843470071599</v>
      </c>
      <c r="Q5">
        <v>339.7258412060462</v>
      </c>
      <c r="R5">
        <v>299.83419798733564</v>
      </c>
      <c r="S5">
        <v>329.85197094372438</v>
      </c>
      <c r="T5">
        <v>301.67531841119632</v>
      </c>
      <c r="U5">
        <v>328.23559300978735</v>
      </c>
      <c r="V5">
        <v>335.62945042719349</v>
      </c>
      <c r="W5">
        <v>324.64688304492677</v>
      </c>
      <c r="X5">
        <v>313.88785338928278</v>
      </c>
      <c r="Y5">
        <v>343.22448492656594</v>
      </c>
      <c r="Z5">
        <v>297.16091914600867</v>
      </c>
      <c r="AA5">
        <v>317.85534456286558</v>
      </c>
      <c r="AB5">
        <v>344.29021974570981</v>
      </c>
      <c r="AC5">
        <v>422.00555280007563</v>
      </c>
      <c r="AD5">
        <v>334.21268853788621</v>
      </c>
      <c r="AE5">
        <v>329.74652664239312</v>
      </c>
      <c r="AF5">
        <v>304.8215129573631</v>
      </c>
      <c r="AG5">
        <v>348.21017259397604</v>
      </c>
      <c r="AH5">
        <v>309.98021008097618</v>
      </c>
    </row>
    <row r="6" spans="1:34" x14ac:dyDescent="0.3">
      <c r="A6" s="48">
        <f ca="1">Exceedance!U6</f>
        <v>46204</v>
      </c>
      <c r="B6" s="1">
        <v>349.79603123643938</v>
      </c>
      <c r="C6" s="1">
        <v>163.07370093119502</v>
      </c>
      <c r="D6" s="1">
        <v>250.53803182777338</v>
      </c>
      <c r="E6">
        <v>241.08745537647468</v>
      </c>
      <c r="F6">
        <v>304.35234270528844</v>
      </c>
      <c r="G6">
        <v>273.095213176421</v>
      </c>
      <c r="H6">
        <v>237.28500142721848</v>
      </c>
      <c r="I6">
        <v>437.82646299997242</v>
      </c>
      <c r="J6">
        <v>211.13847491123204</v>
      </c>
      <c r="K6">
        <v>270.79086402049273</v>
      </c>
      <c r="L6">
        <v>215.48029230666864</v>
      </c>
      <c r="M6">
        <v>312.33401206196493</v>
      </c>
      <c r="N6">
        <v>247.20909951841904</v>
      </c>
      <c r="O6">
        <v>271.35441581422106</v>
      </c>
      <c r="P6">
        <v>208.74498230951633</v>
      </c>
      <c r="Q6">
        <v>264.57118045740162</v>
      </c>
      <c r="R6">
        <v>222.05093573634048</v>
      </c>
      <c r="S6">
        <v>253.3325625787887</v>
      </c>
      <c r="T6">
        <v>226.60517305146007</v>
      </c>
      <c r="U6">
        <v>254.07591942769233</v>
      </c>
      <c r="V6">
        <v>263.11608435404327</v>
      </c>
      <c r="W6">
        <v>252.756610979529</v>
      </c>
      <c r="X6">
        <v>240.7142470504472</v>
      </c>
      <c r="Y6">
        <v>278.1201727987978</v>
      </c>
      <c r="Z6">
        <v>224.50810791297678</v>
      </c>
      <c r="AA6">
        <v>256.97132383621783</v>
      </c>
      <c r="AB6">
        <v>283.84923381080569</v>
      </c>
      <c r="AC6">
        <v>395.99529888428589</v>
      </c>
      <c r="AD6">
        <v>270.04530824676345</v>
      </c>
      <c r="AE6">
        <v>263.42813082154441</v>
      </c>
      <c r="AF6">
        <v>229.00410313952506</v>
      </c>
      <c r="AG6">
        <v>289.67995792396056</v>
      </c>
      <c r="AH6">
        <v>237.13542296336402</v>
      </c>
    </row>
    <row r="7" spans="1:34" x14ac:dyDescent="0.3">
      <c r="A7" s="48">
        <f ca="1">Exceedance!U7</f>
        <v>46235</v>
      </c>
      <c r="B7" s="1">
        <v>312.66177019581772</v>
      </c>
      <c r="C7" s="1">
        <v>101.04069479727649</v>
      </c>
      <c r="D7" s="1">
        <v>193.36053746343657</v>
      </c>
      <c r="E7">
        <v>180.52977092024915</v>
      </c>
      <c r="F7">
        <v>260.90633339634843</v>
      </c>
      <c r="G7">
        <v>212.87294757440375</v>
      </c>
      <c r="H7">
        <v>173.27895840279237</v>
      </c>
      <c r="I7">
        <v>393.3111489848942</v>
      </c>
      <c r="J7">
        <v>140.18767866081205</v>
      </c>
      <c r="K7">
        <v>211.69732938915689</v>
      </c>
      <c r="L7">
        <v>148.25117737559401</v>
      </c>
      <c r="M7">
        <v>271.33560980158273</v>
      </c>
      <c r="N7">
        <v>187.58855803165093</v>
      </c>
      <c r="O7">
        <v>216.48702104731581</v>
      </c>
      <c r="P7">
        <v>142.53284416061939</v>
      </c>
      <c r="Q7">
        <v>205.00960211009874</v>
      </c>
      <c r="R7">
        <v>157.96518987835876</v>
      </c>
      <c r="S7">
        <v>191.63245183939193</v>
      </c>
      <c r="T7">
        <v>169.69733618801564</v>
      </c>
      <c r="U7">
        <v>196.12387839555706</v>
      </c>
      <c r="V7">
        <v>202.83827822049139</v>
      </c>
      <c r="W7">
        <v>190.84153593057502</v>
      </c>
      <c r="X7">
        <v>184.60441056834171</v>
      </c>
      <c r="Y7">
        <v>222.2552997028138</v>
      </c>
      <c r="Z7">
        <v>163.13984784248535</v>
      </c>
      <c r="AA7">
        <v>209.2979010223772</v>
      </c>
      <c r="AB7">
        <v>235.92617023939599</v>
      </c>
      <c r="AC7">
        <v>353.441014259589</v>
      </c>
      <c r="AD7">
        <v>221.89955399834213</v>
      </c>
      <c r="AE7">
        <v>207.80738696364108</v>
      </c>
      <c r="AF7">
        <v>171.69399311263783</v>
      </c>
      <c r="AG7">
        <v>235.62247702111122</v>
      </c>
      <c r="AH7">
        <v>177.01533709058256</v>
      </c>
    </row>
    <row r="8" spans="1:34" x14ac:dyDescent="0.3">
      <c r="A8" s="48">
        <f ca="1">Exceedance!U8</f>
        <v>46266</v>
      </c>
      <c r="B8" s="1">
        <v>277.01517173206173</v>
      </c>
      <c r="C8" s="1">
        <v>80.04194999299466</v>
      </c>
      <c r="D8" s="1">
        <v>146.87859340436466</v>
      </c>
      <c r="E8">
        <v>130.35166184793343</v>
      </c>
      <c r="F8">
        <v>223.9160213984903</v>
      </c>
      <c r="G8">
        <v>168.14009384114161</v>
      </c>
      <c r="H8">
        <v>127.23550998905834</v>
      </c>
      <c r="I8">
        <v>353.60223219831494</v>
      </c>
      <c r="J8">
        <v>90.043232649009838</v>
      </c>
      <c r="K8">
        <v>172.65375969099247</v>
      </c>
      <c r="L8">
        <v>97.592640607804213</v>
      </c>
      <c r="M8">
        <v>229.76957049736336</v>
      </c>
      <c r="N8">
        <v>142.3181467652239</v>
      </c>
      <c r="O8">
        <v>169.57277814948557</v>
      </c>
      <c r="P8">
        <v>94.686829966787172</v>
      </c>
      <c r="Q8">
        <v>186.0585238444805</v>
      </c>
      <c r="R8">
        <v>115.34539593428308</v>
      </c>
      <c r="S8">
        <v>144.40161205376697</v>
      </c>
      <c r="T8">
        <v>125.69059982172146</v>
      </c>
      <c r="U8">
        <v>160.86074546614469</v>
      </c>
      <c r="V8">
        <v>154.4731355866829</v>
      </c>
      <c r="W8">
        <v>141.2257102456652</v>
      </c>
      <c r="X8">
        <v>135.00439473724634</v>
      </c>
      <c r="Y8">
        <v>173.04799516140949</v>
      </c>
      <c r="Z8">
        <v>113.6669987332897</v>
      </c>
      <c r="AA8">
        <v>189.41970428095829</v>
      </c>
      <c r="AB8">
        <v>201.77993278372486</v>
      </c>
      <c r="AC8">
        <v>312.66957719197848</v>
      </c>
      <c r="AD8">
        <v>175.3997260096437</v>
      </c>
      <c r="AE8">
        <v>159.04426262228824</v>
      </c>
      <c r="AF8">
        <v>120.36552034705724</v>
      </c>
      <c r="AG8">
        <v>187.04615351203827</v>
      </c>
      <c r="AH8">
        <v>132.36570376602972</v>
      </c>
    </row>
    <row r="9" spans="1:34" x14ac:dyDescent="0.3">
      <c r="A9" s="48">
        <f ca="1">Exceedance!U9</f>
        <v>46296</v>
      </c>
      <c r="B9" s="1">
        <v>271.49576044473986</v>
      </c>
      <c r="C9" s="1">
        <v>68.825248035039053</v>
      </c>
      <c r="D9" s="1">
        <v>126.46356309922115</v>
      </c>
      <c r="E9">
        <v>102.20804388610399</v>
      </c>
      <c r="F9">
        <v>200.55794768640553</v>
      </c>
      <c r="G9">
        <v>145.96665296931639</v>
      </c>
      <c r="H9">
        <v>111.88602069098073</v>
      </c>
      <c r="I9">
        <v>343.96972926638887</v>
      </c>
      <c r="J9">
        <v>80.04194999942321</v>
      </c>
      <c r="K9">
        <v>165.04274046100076</v>
      </c>
      <c r="L9">
        <v>81.234963950145612</v>
      </c>
      <c r="M9">
        <v>206.77039293862705</v>
      </c>
      <c r="N9">
        <v>119.12294411278739</v>
      </c>
      <c r="O9">
        <v>144.65525594783182</v>
      </c>
      <c r="P9">
        <v>80.598649058661266</v>
      </c>
      <c r="Q9">
        <v>167.62387372053576</v>
      </c>
      <c r="R9">
        <v>95.218608020092447</v>
      </c>
      <c r="S9">
        <v>134.88047489795883</v>
      </c>
      <c r="T9">
        <v>137.05197200086593</v>
      </c>
      <c r="U9">
        <v>152.35578893553529</v>
      </c>
      <c r="V9">
        <v>128.84278379953074</v>
      </c>
      <c r="W9">
        <v>117.07677939867423</v>
      </c>
      <c r="X9">
        <v>110.50553186236858</v>
      </c>
      <c r="Y9">
        <v>150.10661814010666</v>
      </c>
      <c r="Z9">
        <v>85.298989530114497</v>
      </c>
      <c r="AA9">
        <v>190.19454621324624</v>
      </c>
      <c r="AB9">
        <v>200.46655645168855</v>
      </c>
      <c r="AC9">
        <v>291.77273801264437</v>
      </c>
      <c r="AD9">
        <v>149.4316916907849</v>
      </c>
      <c r="AE9">
        <v>135.18542848356611</v>
      </c>
      <c r="AF9">
        <v>93.740394041162077</v>
      </c>
      <c r="AG9">
        <v>160.3944467612765</v>
      </c>
      <c r="AH9">
        <v>111.57542706021837</v>
      </c>
    </row>
    <row r="10" spans="1:34" x14ac:dyDescent="0.3">
      <c r="A10" s="48">
        <f ca="1">Exceedance!U10</f>
        <v>46327</v>
      </c>
      <c r="B10" s="1">
        <v>287.58506715765293</v>
      </c>
      <c r="C10" s="1">
        <v>85.993437528036367</v>
      </c>
      <c r="D10" s="1">
        <v>137.60463758613594</v>
      </c>
      <c r="E10">
        <v>104.93152194274043</v>
      </c>
      <c r="F10">
        <v>203.76525859867053</v>
      </c>
      <c r="G10">
        <v>149.81175093571252</v>
      </c>
      <c r="H10">
        <v>119.78488327577315</v>
      </c>
      <c r="I10">
        <v>356.14178381917986</v>
      </c>
      <c r="J10">
        <v>92.380947331684226</v>
      </c>
      <c r="K10">
        <v>176.67733920186103</v>
      </c>
      <c r="L10">
        <v>92.019038492897764</v>
      </c>
      <c r="M10">
        <v>209.72169216146119</v>
      </c>
      <c r="N10">
        <v>123.31484955823797</v>
      </c>
      <c r="O10">
        <v>149.79961511383291</v>
      </c>
      <c r="P10">
        <v>84.757209634949945</v>
      </c>
      <c r="Q10">
        <v>171.60888248258527</v>
      </c>
      <c r="R10">
        <v>103.15883860304221</v>
      </c>
      <c r="S10">
        <v>147.77709858589625</v>
      </c>
      <c r="T10">
        <v>158.74391671518225</v>
      </c>
      <c r="U10">
        <v>166.14512597902552</v>
      </c>
      <c r="V10">
        <v>131.31655362195235</v>
      </c>
      <c r="W10">
        <v>122.50919894294796</v>
      </c>
      <c r="X10">
        <v>117.15012562234752</v>
      </c>
      <c r="Y10">
        <v>153.503093417526</v>
      </c>
      <c r="Z10">
        <v>84.283796505304664</v>
      </c>
      <c r="AA10">
        <v>203.68960626146918</v>
      </c>
      <c r="AB10">
        <v>210.28980205598768</v>
      </c>
      <c r="AC10">
        <v>299.91057665880999</v>
      </c>
      <c r="AD10">
        <v>150.34396151889752</v>
      </c>
      <c r="AE10">
        <v>138.5218249392214</v>
      </c>
      <c r="AF10">
        <v>96.413265579443092</v>
      </c>
      <c r="AG10">
        <v>162.04697538907288</v>
      </c>
      <c r="AH10">
        <v>124.85042965351687</v>
      </c>
    </row>
    <row r="11" spans="1:34" x14ac:dyDescent="0.3">
      <c r="A11" s="48">
        <f ca="1">Exceedance!U11</f>
        <v>46357</v>
      </c>
      <c r="B11" s="1">
        <v>297.15443576874526</v>
      </c>
      <c r="C11" s="1">
        <v>95.617650669079282</v>
      </c>
      <c r="D11" s="1">
        <v>148.21393180937758</v>
      </c>
      <c r="E11">
        <v>105.42838193699521</v>
      </c>
      <c r="F11">
        <v>204.5496166517226</v>
      </c>
      <c r="G11">
        <v>149.56697707177923</v>
      </c>
      <c r="H11">
        <v>120.95943475734182</v>
      </c>
      <c r="I11">
        <v>364.16631801259922</v>
      </c>
      <c r="J11">
        <v>95.220288483361614</v>
      </c>
      <c r="K11">
        <v>179.90662433498909</v>
      </c>
      <c r="L11">
        <v>99.00285530830736</v>
      </c>
      <c r="M11">
        <v>209.92961132118046</v>
      </c>
      <c r="N11">
        <v>123.70252887425855</v>
      </c>
      <c r="O11">
        <v>150.14875022392803</v>
      </c>
      <c r="P11">
        <v>85.028155209408482</v>
      </c>
      <c r="Q11">
        <v>173.5058269602562</v>
      </c>
      <c r="R11">
        <v>104.44712158644522</v>
      </c>
      <c r="S11">
        <v>150.87944190312427</v>
      </c>
      <c r="T11">
        <v>166.76693589162724</v>
      </c>
      <c r="U11">
        <v>169.42751495646226</v>
      </c>
      <c r="V11">
        <v>131.12716545815215</v>
      </c>
      <c r="W11">
        <v>122.58614421997576</v>
      </c>
      <c r="X11">
        <v>119.65122506802146</v>
      </c>
      <c r="Y11">
        <v>153.5740968041849</v>
      </c>
      <c r="Z11">
        <v>81.423308599403271</v>
      </c>
      <c r="AA11">
        <v>208.46147698136087</v>
      </c>
      <c r="AB11">
        <v>214.79205220697139</v>
      </c>
      <c r="AC11">
        <v>304.20949320674947</v>
      </c>
      <c r="AD11">
        <v>150.00603252436312</v>
      </c>
      <c r="AE11">
        <v>140.39619914761568</v>
      </c>
      <c r="AF11">
        <v>94.462116308584157</v>
      </c>
      <c r="AG11">
        <v>162.27719933638787</v>
      </c>
      <c r="AH11">
        <v>130.68296093991054</v>
      </c>
    </row>
    <row r="12" spans="1:34" x14ac:dyDescent="0.3">
      <c r="A12" s="48">
        <f ca="1">Exceedance!U12</f>
        <v>46388</v>
      </c>
      <c r="B12" s="1">
        <v>296.05620917274013</v>
      </c>
      <c r="C12" s="1">
        <v>104.61383193370949</v>
      </c>
      <c r="D12" s="1">
        <v>148.15508573958124</v>
      </c>
      <c r="E12">
        <v>104.19008156091319</v>
      </c>
      <c r="F12">
        <v>190.16415772154505</v>
      </c>
      <c r="G12">
        <v>147.97022465229017</v>
      </c>
      <c r="H12">
        <v>104.0096828519001</v>
      </c>
      <c r="I12">
        <v>352.73174476436515</v>
      </c>
      <c r="J12">
        <v>80.525761716285999</v>
      </c>
      <c r="K12">
        <v>181.50497914952888</v>
      </c>
      <c r="L12">
        <v>86.382941252921583</v>
      </c>
      <c r="M12">
        <v>211.77704166061096</v>
      </c>
      <c r="N12">
        <v>122.17609187707505</v>
      </c>
      <c r="O12">
        <v>148.58580582195077</v>
      </c>
      <c r="P12">
        <v>84.841855901778047</v>
      </c>
      <c r="Q12">
        <v>173.79522063366181</v>
      </c>
      <c r="R12">
        <v>98.112624491495907</v>
      </c>
      <c r="S12">
        <v>151.43196743971913</v>
      </c>
      <c r="T12">
        <v>171.03075592489895</v>
      </c>
      <c r="U12">
        <v>155.05414716911397</v>
      </c>
      <c r="V12">
        <v>111.51694037378971</v>
      </c>
      <c r="W12">
        <v>120.09615166949132</v>
      </c>
      <c r="X12">
        <v>106.30130540765873</v>
      </c>
      <c r="Y12">
        <v>154.01178725336064</v>
      </c>
      <c r="Z12">
        <v>80.041949999967883</v>
      </c>
      <c r="AA12">
        <v>193.62405080949736</v>
      </c>
      <c r="AB12">
        <v>200.85194163273303</v>
      </c>
      <c r="AC12">
        <v>290.93396671810638</v>
      </c>
      <c r="AD12">
        <v>135.78773039848028</v>
      </c>
      <c r="AE12">
        <v>139.34818817891707</v>
      </c>
      <c r="AF12">
        <v>80.04194999993544</v>
      </c>
      <c r="AG12">
        <v>161.53127556745096</v>
      </c>
      <c r="AH12">
        <v>131.4963334374267</v>
      </c>
    </row>
    <row r="13" spans="1:34" x14ac:dyDescent="0.3">
      <c r="A13" s="48">
        <f ca="1">Exceedance!U13</f>
        <v>46419</v>
      </c>
      <c r="B13" s="1">
        <v>296.73051242375618</v>
      </c>
      <c r="C13" s="1">
        <v>113.22553373109221</v>
      </c>
      <c r="D13" s="1">
        <v>148.87713808172319</v>
      </c>
      <c r="E13">
        <v>102.72485781852106</v>
      </c>
      <c r="F13">
        <v>176.57513014843028</v>
      </c>
      <c r="G13">
        <v>144.0223899707176</v>
      </c>
      <c r="H13">
        <v>94.42788575036522</v>
      </c>
      <c r="I13">
        <v>351.55550327820202</v>
      </c>
      <c r="J13">
        <v>80.041950012366826</v>
      </c>
      <c r="K13">
        <v>182.77037147103681</v>
      </c>
      <c r="L13">
        <v>80.041949999943768</v>
      </c>
      <c r="M13">
        <v>217.15121264767836</v>
      </c>
      <c r="N13">
        <v>121.36150397768738</v>
      </c>
      <c r="O13">
        <v>143.54993803866816</v>
      </c>
      <c r="P13">
        <v>88.780730972406644</v>
      </c>
      <c r="Q13">
        <v>171.68604243094791</v>
      </c>
      <c r="R13">
        <v>86.367369334097987</v>
      </c>
      <c r="S13">
        <v>148.73856596048566</v>
      </c>
      <c r="T13">
        <v>178.12380918119916</v>
      </c>
      <c r="U13">
        <v>138.51677962509717</v>
      </c>
      <c r="V13">
        <v>94.264836536200676</v>
      </c>
      <c r="W13">
        <v>114.33310692697933</v>
      </c>
      <c r="X13">
        <v>89.453979042914042</v>
      </c>
      <c r="Y13">
        <v>152.30019751153495</v>
      </c>
      <c r="Z13">
        <v>79.662406270812568</v>
      </c>
      <c r="AA13">
        <v>185.35591414570368</v>
      </c>
      <c r="AB13">
        <v>199.05650274358905</v>
      </c>
      <c r="AC13">
        <v>280.54350544622423</v>
      </c>
      <c r="AD13">
        <v>133.56875113461115</v>
      </c>
      <c r="AE13">
        <v>142.24129191700484</v>
      </c>
      <c r="AF13">
        <v>80.154327439382129</v>
      </c>
      <c r="AG13">
        <v>159.43881415049742</v>
      </c>
      <c r="AH13">
        <v>133.24327084715753</v>
      </c>
    </row>
    <row r="14" spans="1:34" x14ac:dyDescent="0.3">
      <c r="A14" s="48">
        <f ca="1">Exceedance!U14</f>
        <v>46447</v>
      </c>
      <c r="B14" s="1">
        <v>319.45225830587356</v>
      </c>
      <c r="C14" s="1">
        <v>129.06891314941456</v>
      </c>
      <c r="D14" s="1">
        <v>167.69395615637663</v>
      </c>
      <c r="E14">
        <v>113.28227096517911</v>
      </c>
      <c r="F14">
        <v>188.71894312752849</v>
      </c>
      <c r="G14">
        <v>155.37391113655534</v>
      </c>
      <c r="H14">
        <v>121.58158471557557</v>
      </c>
      <c r="I14">
        <v>362.92847476878489</v>
      </c>
      <c r="J14">
        <v>101.66206985653137</v>
      </c>
      <c r="K14">
        <v>195.40083658493839</v>
      </c>
      <c r="L14">
        <v>97.396657963941578</v>
      </c>
      <c r="M14">
        <v>222.68469438841285</v>
      </c>
      <c r="N14">
        <v>127.72655748700153</v>
      </c>
      <c r="O14">
        <v>140.82519028137855</v>
      </c>
      <c r="P14">
        <v>102.07129361145915</v>
      </c>
      <c r="Q14">
        <v>199.63212495275747</v>
      </c>
      <c r="R14">
        <v>81.170936090315408</v>
      </c>
      <c r="S14">
        <v>151.73571813356332</v>
      </c>
      <c r="T14">
        <v>220.31738303037952</v>
      </c>
      <c r="U14">
        <v>120.79518314540219</v>
      </c>
      <c r="V14">
        <v>103.10170697245202</v>
      </c>
      <c r="W14">
        <v>107.32991463667879</v>
      </c>
      <c r="X14">
        <v>90.446261197829386</v>
      </c>
      <c r="Y14">
        <v>164.79283574549135</v>
      </c>
      <c r="Z14">
        <v>81.391912696272499</v>
      </c>
      <c r="AA14">
        <v>182.82433881181481</v>
      </c>
      <c r="AB14">
        <v>222.93907998278206</v>
      </c>
      <c r="AC14">
        <v>286.63795129530388</v>
      </c>
      <c r="AD14">
        <v>175.58318869581325</v>
      </c>
      <c r="AE14">
        <v>142.71078142377047</v>
      </c>
      <c r="AF14">
        <v>80.041950011493626</v>
      </c>
      <c r="AG14">
        <v>166.82185310567706</v>
      </c>
      <c r="AH14">
        <v>138.89378542818804</v>
      </c>
    </row>
    <row r="15" spans="1:34" x14ac:dyDescent="0.3">
      <c r="A15" s="48">
        <f ca="1">Exceedance!U15</f>
        <v>46478</v>
      </c>
      <c r="B15" s="1">
        <v>367.60221734541341</v>
      </c>
      <c r="C15" s="1">
        <v>144.27906596787773</v>
      </c>
      <c r="D15" s="1">
        <v>199.84639474993156</v>
      </c>
      <c r="E15">
        <v>130.03348934851408</v>
      </c>
      <c r="F15">
        <v>213.09314591875577</v>
      </c>
      <c r="G15">
        <v>161.64290203932075</v>
      </c>
      <c r="H15">
        <v>123.20283910767459</v>
      </c>
      <c r="I15">
        <v>400.59806273016085</v>
      </c>
      <c r="J15">
        <v>129.68746289293259</v>
      </c>
      <c r="K15">
        <v>199.2474971288525</v>
      </c>
      <c r="L15">
        <v>93.329112517790293</v>
      </c>
      <c r="M15">
        <v>245.26325215382965</v>
      </c>
      <c r="N15">
        <v>134.36870316638783</v>
      </c>
      <c r="O15">
        <v>133.7169794879805</v>
      </c>
      <c r="P15">
        <v>109.3968917455214</v>
      </c>
      <c r="Q15">
        <v>259.5990865066899</v>
      </c>
      <c r="R15">
        <v>89.898117693124703</v>
      </c>
      <c r="S15">
        <v>181.3312954802644</v>
      </c>
      <c r="T15">
        <v>269.29986768952512</v>
      </c>
      <c r="U15">
        <v>126.72491770048663</v>
      </c>
      <c r="V15">
        <v>104.0239000554425</v>
      </c>
      <c r="W15">
        <v>100.08298340028887</v>
      </c>
      <c r="X15">
        <v>113.28880365166751</v>
      </c>
      <c r="Y15">
        <v>185.08316252414028</v>
      </c>
      <c r="Z15">
        <v>80.041949999762053</v>
      </c>
      <c r="AA15">
        <v>197.51589374854274</v>
      </c>
      <c r="AB15">
        <v>239.38424935827086</v>
      </c>
      <c r="AC15">
        <v>298.95033989803801</v>
      </c>
      <c r="AD15">
        <v>234.45681922395519</v>
      </c>
      <c r="AE15">
        <v>128.45124401919617</v>
      </c>
      <c r="AF15">
        <v>120.68442821747816</v>
      </c>
      <c r="AG15">
        <v>154.16218249798013</v>
      </c>
      <c r="AH15">
        <v>132.41889991942682</v>
      </c>
    </row>
    <row r="16" spans="1:34" x14ac:dyDescent="0.3">
      <c r="A16" s="48">
        <f ca="1">Exceedance!U16</f>
        <v>46508</v>
      </c>
      <c r="B16" s="1">
        <v>447.39112659990099</v>
      </c>
      <c r="C16" s="1">
        <v>212.95432665951034</v>
      </c>
      <c r="D16" s="1">
        <v>262.10216095475107</v>
      </c>
      <c r="E16">
        <v>223.89550561166209</v>
      </c>
      <c r="F16">
        <v>321.99282605623057</v>
      </c>
      <c r="G16">
        <v>237.06516766474419</v>
      </c>
      <c r="H16">
        <v>112.97580437564231</v>
      </c>
      <c r="I16">
        <v>517.29701504598472</v>
      </c>
      <c r="J16">
        <v>188.93272350600608</v>
      </c>
      <c r="K16">
        <v>275.24728863571329</v>
      </c>
      <c r="L16">
        <v>122.60829005135041</v>
      </c>
      <c r="M16">
        <v>364.76813904186702</v>
      </c>
      <c r="N16">
        <v>277.71075989341625</v>
      </c>
      <c r="O16">
        <v>134.25895951072107</v>
      </c>
      <c r="P16">
        <v>164.40438020798874</v>
      </c>
      <c r="Q16">
        <v>381.75230961487358</v>
      </c>
      <c r="R16">
        <v>178.45317441923476</v>
      </c>
      <c r="S16">
        <v>281.48181621973112</v>
      </c>
      <c r="T16">
        <v>398.21742478016768</v>
      </c>
      <c r="U16">
        <v>152.03085726270447</v>
      </c>
      <c r="V16">
        <v>213.11575114424369</v>
      </c>
      <c r="W16">
        <v>111.15477730945783</v>
      </c>
      <c r="X16">
        <v>80.041949983678293</v>
      </c>
      <c r="Y16">
        <v>234.08970144395303</v>
      </c>
      <c r="Z16">
        <v>109.75509131706225</v>
      </c>
      <c r="AA16">
        <v>254.95744702908476</v>
      </c>
      <c r="AB16">
        <v>236.61578824585112</v>
      </c>
      <c r="AC16">
        <v>335.05058672387094</v>
      </c>
      <c r="AD16">
        <v>228.56871965227035</v>
      </c>
      <c r="AE16">
        <v>183.36882429460286</v>
      </c>
      <c r="AF16">
        <v>90.995341093229968</v>
      </c>
      <c r="AG16">
        <v>221.18436083273909</v>
      </c>
      <c r="AH16">
        <v>137.18649267377032</v>
      </c>
    </row>
    <row r="17" spans="1:34" x14ac:dyDescent="0.3">
      <c r="A17" s="48">
        <f ca="1">Exceedance!U17</f>
        <v>46539</v>
      </c>
      <c r="B17" s="1">
        <v>734.13985799623356</v>
      </c>
      <c r="C17" s="1">
        <v>307.00220338021944</v>
      </c>
      <c r="D17" s="1">
        <v>446.98733531881982</v>
      </c>
      <c r="E17">
        <v>315.31435770659914</v>
      </c>
      <c r="F17">
        <v>583.10497680422054</v>
      </c>
      <c r="G17">
        <v>359.86944773235876</v>
      </c>
      <c r="H17">
        <v>286.46914519160578</v>
      </c>
      <c r="I17">
        <v>733.04295950029564</v>
      </c>
      <c r="J17">
        <v>495.53641286069171</v>
      </c>
      <c r="K17">
        <v>411.21534781194913</v>
      </c>
      <c r="L17">
        <v>378.71886003172989</v>
      </c>
      <c r="M17">
        <v>437.58586469889752</v>
      </c>
      <c r="N17">
        <v>404.04725962461214</v>
      </c>
      <c r="O17">
        <v>114.12870669183904</v>
      </c>
      <c r="P17">
        <v>303.74881880302127</v>
      </c>
      <c r="Q17">
        <v>448.80587113671294</v>
      </c>
      <c r="R17">
        <v>397.63828631308661</v>
      </c>
      <c r="S17">
        <v>381.46684573837638</v>
      </c>
      <c r="T17">
        <v>509.59472449590868</v>
      </c>
      <c r="U17">
        <v>481.80244744282538</v>
      </c>
      <c r="V17">
        <v>386.49414538848436</v>
      </c>
      <c r="W17">
        <v>306.22660936267027</v>
      </c>
      <c r="X17">
        <v>420.86354884261419</v>
      </c>
      <c r="Y17">
        <v>211.38948187524031</v>
      </c>
      <c r="Z17">
        <v>179.85462891017011</v>
      </c>
      <c r="AA17">
        <v>519.78991062584964</v>
      </c>
      <c r="AB17">
        <v>513.81742555253243</v>
      </c>
      <c r="AC17">
        <v>566.24580031776145</v>
      </c>
      <c r="AD17">
        <v>544.20490633937425</v>
      </c>
      <c r="AE17">
        <v>173.43531874457423</v>
      </c>
      <c r="AF17">
        <v>347.21572021440778</v>
      </c>
      <c r="AG17">
        <v>326.8974985155171</v>
      </c>
      <c r="AH17">
        <v>330.17841671704207</v>
      </c>
    </row>
    <row r="18" spans="1:34" x14ac:dyDescent="0.3">
      <c r="A18" s="48">
        <f ca="1">Exceedance!U18</f>
        <v>46569</v>
      </c>
      <c r="B18" s="1">
        <v>800.47224000791277</v>
      </c>
      <c r="C18" s="1">
        <v>268.69428832578927</v>
      </c>
      <c r="D18" s="1">
        <v>435.72717345400258</v>
      </c>
      <c r="E18">
        <v>293.60330655099477</v>
      </c>
      <c r="F18">
        <v>695.73205455938478</v>
      </c>
      <c r="G18">
        <v>325.07557312451445</v>
      </c>
      <c r="H18">
        <v>690.81218202979755</v>
      </c>
      <c r="I18">
        <v>720.77181986241362</v>
      </c>
      <c r="J18">
        <v>588.76192029498168</v>
      </c>
      <c r="K18">
        <v>433.71522293780487</v>
      </c>
      <c r="L18">
        <v>526.06077960204084</v>
      </c>
      <c r="M18">
        <v>384.42201859854316</v>
      </c>
      <c r="N18">
        <v>366.59072278701603</v>
      </c>
      <c r="O18">
        <v>80.041949961301697</v>
      </c>
      <c r="P18">
        <v>267.99795922602868</v>
      </c>
      <c r="Q18">
        <v>407.65153302189844</v>
      </c>
      <c r="R18">
        <v>423.57082297191113</v>
      </c>
      <c r="S18">
        <v>357.90251719866717</v>
      </c>
      <c r="T18">
        <v>485.71816989072818</v>
      </c>
      <c r="U18">
        <v>623.39851141742179</v>
      </c>
      <c r="V18">
        <v>426.54010661723476</v>
      </c>
      <c r="W18">
        <v>294.21475244405428</v>
      </c>
      <c r="X18">
        <v>574.89304019534029</v>
      </c>
      <c r="Y18">
        <v>147.81927469390135</v>
      </c>
      <c r="Z18">
        <v>151.41978624873553</v>
      </c>
      <c r="AA18">
        <v>530.36542045742408</v>
      </c>
      <c r="AB18">
        <v>539.2973080234093</v>
      </c>
      <c r="AC18">
        <v>565.83228812390746</v>
      </c>
      <c r="AD18">
        <v>567.49518595159577</v>
      </c>
      <c r="AE18">
        <v>106.18385380699854</v>
      </c>
      <c r="AF18">
        <v>539.76606578188364</v>
      </c>
      <c r="AG18">
        <v>287.94824510287339</v>
      </c>
      <c r="AH18">
        <v>370.6598703055032</v>
      </c>
    </row>
    <row r="19" spans="1:34" x14ac:dyDescent="0.3">
      <c r="A19" s="48">
        <f ca="1">Exceedance!U19</f>
        <v>46600</v>
      </c>
      <c r="B19" s="1">
        <v>770.79602057620298</v>
      </c>
      <c r="C19" s="1">
        <v>234.63580220665713</v>
      </c>
      <c r="D19" s="1">
        <v>415.46067854172816</v>
      </c>
      <c r="E19">
        <v>259.39651236279121</v>
      </c>
      <c r="F19">
        <v>668.05783057772055</v>
      </c>
      <c r="G19">
        <v>268.04696085493276</v>
      </c>
      <c r="H19">
        <v>717.34776000122054</v>
      </c>
      <c r="I19">
        <v>679.29883017501254</v>
      </c>
      <c r="J19">
        <v>570.71318554834966</v>
      </c>
      <c r="K19">
        <v>387.660245621076</v>
      </c>
      <c r="L19">
        <v>536.96288033854489</v>
      </c>
      <c r="M19">
        <v>328.64742524937895</v>
      </c>
      <c r="N19">
        <v>322.56729416007676</v>
      </c>
      <c r="O19">
        <v>25.824214732847206</v>
      </c>
      <c r="P19">
        <v>213.41449640352474</v>
      </c>
      <c r="Q19">
        <v>350.71599262274867</v>
      </c>
      <c r="R19">
        <v>391.43076099772077</v>
      </c>
      <c r="S19">
        <v>311.82234169944132</v>
      </c>
      <c r="T19">
        <v>440.35110129697017</v>
      </c>
      <c r="U19">
        <v>604.68024607047596</v>
      </c>
      <c r="V19">
        <v>387.39787721257403</v>
      </c>
      <c r="W19">
        <v>257.79181188371234</v>
      </c>
      <c r="X19">
        <v>574.68907786457123</v>
      </c>
      <c r="Y19">
        <v>91.70378879246924</v>
      </c>
      <c r="Z19">
        <v>112.19737737104332</v>
      </c>
      <c r="AA19">
        <v>510.05301469753709</v>
      </c>
      <c r="AB19">
        <v>511.30387538721868</v>
      </c>
      <c r="AC19">
        <v>539.00713168615209</v>
      </c>
      <c r="AD19">
        <v>549.1002508445016</v>
      </c>
      <c r="AE19">
        <v>80.041949986779471</v>
      </c>
      <c r="AF19">
        <v>527.96999277214798</v>
      </c>
      <c r="AG19">
        <v>232.64100207392588</v>
      </c>
      <c r="AH19">
        <v>327.77809931833781</v>
      </c>
    </row>
    <row r="20" spans="1:34" x14ac:dyDescent="0.3">
      <c r="A20" s="48">
        <f ca="1">Exceedance!U20</f>
        <v>46631</v>
      </c>
      <c r="B20" s="1">
        <v>717.49915419928607</v>
      </c>
      <c r="C20" s="1">
        <v>195.09154770472935</v>
      </c>
      <c r="D20" s="1">
        <v>393.09964495566129</v>
      </c>
      <c r="E20">
        <v>226.78058640015615</v>
      </c>
      <c r="F20">
        <v>641.70518999893579</v>
      </c>
      <c r="G20">
        <v>229.580407595819</v>
      </c>
      <c r="H20">
        <v>683.32723261980971</v>
      </c>
      <c r="I20">
        <v>641.7051899985214</v>
      </c>
      <c r="J20">
        <v>571.10653739173642</v>
      </c>
      <c r="K20">
        <v>347.53132811615313</v>
      </c>
      <c r="L20">
        <v>515.57096726396719</v>
      </c>
      <c r="M20">
        <v>289.84173441095521</v>
      </c>
      <c r="N20">
        <v>282.82772827006443</v>
      </c>
      <c r="O20">
        <v>-6.1346634286856603E-16</v>
      </c>
      <c r="P20">
        <v>204.64777399268496</v>
      </c>
      <c r="Q20">
        <v>318.568514310951</v>
      </c>
      <c r="R20">
        <v>357.35125779758243</v>
      </c>
      <c r="S20">
        <v>277.17215737390308</v>
      </c>
      <c r="T20">
        <v>415.09315041558165</v>
      </c>
      <c r="U20">
        <v>590.63727347984025</v>
      </c>
      <c r="V20">
        <v>352.92819054311389</v>
      </c>
      <c r="W20">
        <v>214.32246537939824</v>
      </c>
      <c r="X20">
        <v>555.79281545563356</v>
      </c>
      <c r="Y20">
        <v>80.04194999621339</v>
      </c>
      <c r="Z20">
        <v>98.148209112124505</v>
      </c>
      <c r="AA20">
        <v>506.1353952798882</v>
      </c>
      <c r="AB20">
        <v>480.95779729469285</v>
      </c>
      <c r="AC20">
        <v>506.90179092306647</v>
      </c>
      <c r="AD20">
        <v>528.24133431054668</v>
      </c>
      <c r="AE20">
        <v>32.302018492460356</v>
      </c>
      <c r="AF20">
        <v>513.03984610777673</v>
      </c>
      <c r="AG20">
        <v>194.71716159895507</v>
      </c>
      <c r="AH20">
        <v>290.24866367786586</v>
      </c>
    </row>
    <row r="21" spans="1:34" x14ac:dyDescent="0.3">
      <c r="A21" s="48">
        <f ca="1">Exceedance!U21</f>
        <v>46661</v>
      </c>
      <c r="B21" s="1">
        <v>647.53190323723891</v>
      </c>
      <c r="C21" s="1">
        <v>162.25892912115862</v>
      </c>
      <c r="D21" s="1">
        <v>367.38424785786998</v>
      </c>
      <c r="E21">
        <v>189.04979062194573</v>
      </c>
      <c r="F21">
        <v>623.89180552427615</v>
      </c>
      <c r="G21">
        <v>205.52374079736586</v>
      </c>
      <c r="H21">
        <v>634.26946408033928</v>
      </c>
      <c r="I21">
        <v>629.46849999985784</v>
      </c>
      <c r="J21">
        <v>574.29040022735489</v>
      </c>
      <c r="K21">
        <v>326.93741325173676</v>
      </c>
      <c r="L21">
        <v>489.19895510989318</v>
      </c>
      <c r="M21">
        <v>254.77004440323097</v>
      </c>
      <c r="N21">
        <v>246.74830850530714</v>
      </c>
      <c r="O21">
        <v>-5.5211970858170946E-15</v>
      </c>
      <c r="P21">
        <v>174.82525816805489</v>
      </c>
      <c r="Q21">
        <v>289.31149103274197</v>
      </c>
      <c r="R21">
        <v>346.22636061740542</v>
      </c>
      <c r="S21">
        <v>286.22110593754917</v>
      </c>
      <c r="T21">
        <v>400.09251906453625</v>
      </c>
      <c r="U21">
        <v>568.77534094441046</v>
      </c>
      <c r="V21">
        <v>325.70530036499997</v>
      </c>
      <c r="W21">
        <v>178.17216363062329</v>
      </c>
      <c r="X21">
        <v>533.77556576675852</v>
      </c>
      <c r="Y21">
        <v>37.532533807515343</v>
      </c>
      <c r="Z21">
        <v>86.819093820544964</v>
      </c>
      <c r="AA21">
        <v>511.46939784585777</v>
      </c>
      <c r="AB21">
        <v>449.31973492100406</v>
      </c>
      <c r="AC21">
        <v>473.08441464531569</v>
      </c>
      <c r="AD21">
        <v>504.41514215749186</v>
      </c>
      <c r="AE21">
        <v>-2.5010550901564616E-15</v>
      </c>
      <c r="AF21">
        <v>487.39479415388234</v>
      </c>
      <c r="AG21">
        <v>162.58152529646571</v>
      </c>
      <c r="AH21">
        <v>252.18771770073582</v>
      </c>
    </row>
    <row r="22" spans="1:34" x14ac:dyDescent="0.3">
      <c r="A22" s="48">
        <f ca="1">Exceedance!U22</f>
        <v>46692</v>
      </c>
      <c r="B22" s="1">
        <v>617.33787999992364</v>
      </c>
      <c r="C22" s="1">
        <v>175.38536687839184</v>
      </c>
      <c r="D22" s="1">
        <v>385.33724119984151</v>
      </c>
      <c r="E22">
        <v>196.03030119248791</v>
      </c>
      <c r="F22">
        <v>617.33788005035046</v>
      </c>
      <c r="G22">
        <v>220.06060441082042</v>
      </c>
      <c r="H22">
        <v>617.33787999992626</v>
      </c>
      <c r="I22">
        <v>617.33787999993501</v>
      </c>
      <c r="J22">
        <v>607.74681764720071</v>
      </c>
      <c r="K22">
        <v>347.71394463720804</v>
      </c>
      <c r="L22">
        <v>503.69391564412274</v>
      </c>
      <c r="M22">
        <v>264.97129404460355</v>
      </c>
      <c r="N22">
        <v>258.08805499533622</v>
      </c>
      <c r="O22">
        <v>6.2071184110084587</v>
      </c>
      <c r="P22">
        <v>184.23848616010511</v>
      </c>
      <c r="Q22">
        <v>305.40676938331166</v>
      </c>
      <c r="R22">
        <v>370.1129343618548</v>
      </c>
      <c r="S22">
        <v>318.83093740550822</v>
      </c>
      <c r="T22">
        <v>422.36253245212316</v>
      </c>
      <c r="U22">
        <v>591.10078256352506</v>
      </c>
      <c r="V22">
        <v>345.13992625797272</v>
      </c>
      <c r="W22">
        <v>191.12452054033332</v>
      </c>
      <c r="X22">
        <v>553.47505667144833</v>
      </c>
      <c r="Y22">
        <v>40.441696990515638</v>
      </c>
      <c r="Z22">
        <v>104.01476958128991</v>
      </c>
      <c r="AA22">
        <v>537.05466806431934</v>
      </c>
      <c r="AB22">
        <v>464.20370949111191</v>
      </c>
      <c r="AC22">
        <v>483.38028509092493</v>
      </c>
      <c r="AD22">
        <v>524.54632752534712</v>
      </c>
      <c r="AE22">
        <v>6.8340081802019892</v>
      </c>
      <c r="AF22">
        <v>506.72853926167568</v>
      </c>
      <c r="AG22">
        <v>181.8586749086615</v>
      </c>
      <c r="AH22">
        <v>262.60279663365463</v>
      </c>
    </row>
    <row r="23" spans="1:34" x14ac:dyDescent="0.3">
      <c r="A23" s="48">
        <f ca="1">Exceedance!U23</f>
        <v>46722</v>
      </c>
      <c r="B23" s="1">
        <v>577.66123999991964</v>
      </c>
      <c r="C23" s="1">
        <v>185.98297090720547</v>
      </c>
      <c r="D23" s="1">
        <v>392.84126546585003</v>
      </c>
      <c r="E23">
        <v>200.08018648986018</v>
      </c>
      <c r="F23">
        <v>577.6612399999259</v>
      </c>
      <c r="G23">
        <v>226.71026659403051</v>
      </c>
      <c r="H23">
        <v>577.66123999992237</v>
      </c>
      <c r="I23">
        <v>577.66123999991908</v>
      </c>
      <c r="J23">
        <v>577.66123999992737</v>
      </c>
      <c r="K23">
        <v>363.1716682397111</v>
      </c>
      <c r="L23">
        <v>500.22177338449245</v>
      </c>
      <c r="M23">
        <v>270.36420464328137</v>
      </c>
      <c r="N23">
        <v>263.70583027036065</v>
      </c>
      <c r="O23">
        <v>8.5879604253516124</v>
      </c>
      <c r="P23">
        <v>190.9021404435164</v>
      </c>
      <c r="Q23">
        <v>313.29878819793231</v>
      </c>
      <c r="R23">
        <v>376.98757132196403</v>
      </c>
      <c r="S23">
        <v>333.46232335822219</v>
      </c>
      <c r="T23">
        <v>431.73223740272948</v>
      </c>
      <c r="U23">
        <v>577.66123999994147</v>
      </c>
      <c r="V23">
        <v>342.6423471101557</v>
      </c>
      <c r="W23">
        <v>198.46924737673095</v>
      </c>
      <c r="X23">
        <v>557.17688906712772</v>
      </c>
      <c r="Y23">
        <v>41.497268364925176</v>
      </c>
      <c r="Z23">
        <v>111.34191479337778</v>
      </c>
      <c r="AA23">
        <v>543.67074149606788</v>
      </c>
      <c r="AB23">
        <v>462.08869411763783</v>
      </c>
      <c r="AC23">
        <v>481.04994859825297</v>
      </c>
      <c r="AD23">
        <v>527.95849858981808</v>
      </c>
      <c r="AE23">
        <v>8.8817244189590685</v>
      </c>
      <c r="AF23">
        <v>513.16816736502676</v>
      </c>
      <c r="AG23">
        <v>192.40646486741443</v>
      </c>
      <c r="AH23">
        <v>269.63213351555908</v>
      </c>
    </row>
    <row r="24" spans="1:34" x14ac:dyDescent="0.3">
      <c r="A24" s="48">
        <f ca="1">Exceedance!U24</f>
        <v>46753</v>
      </c>
      <c r="B24" s="1">
        <v>554.44161999993366</v>
      </c>
      <c r="C24" s="1">
        <v>185.91250904982346</v>
      </c>
      <c r="D24" s="1">
        <v>392.71919190477377</v>
      </c>
      <c r="E24">
        <v>191.75407295783222</v>
      </c>
      <c r="F24">
        <v>554.44161999992843</v>
      </c>
      <c r="G24">
        <v>217.48968258699512</v>
      </c>
      <c r="H24">
        <v>554.44161999993639</v>
      </c>
      <c r="I24">
        <v>554.4416199999331</v>
      </c>
      <c r="J24">
        <v>554.4416199999298</v>
      </c>
      <c r="K24">
        <v>363.41468907076677</v>
      </c>
      <c r="L24">
        <v>494.97467512581983</v>
      </c>
      <c r="M24">
        <v>256.39271732351784</v>
      </c>
      <c r="N24">
        <v>266.89317028504769</v>
      </c>
      <c r="O24">
        <v>10.565199053503511</v>
      </c>
      <c r="P24">
        <v>195.37505057223933</v>
      </c>
      <c r="Q24">
        <v>317.27975784751482</v>
      </c>
      <c r="R24">
        <v>376.01230691245541</v>
      </c>
      <c r="S24">
        <v>332.67611644890309</v>
      </c>
      <c r="T24">
        <v>426.22795796237034</v>
      </c>
      <c r="U24">
        <v>554.44161999993207</v>
      </c>
      <c r="V24">
        <v>348.48946023844559</v>
      </c>
      <c r="W24">
        <v>192.94217212714742</v>
      </c>
      <c r="X24">
        <v>554.441620015892</v>
      </c>
      <c r="Y24">
        <v>41.927649296232573</v>
      </c>
      <c r="Z24">
        <v>100.13510558316949</v>
      </c>
      <c r="AA24">
        <v>540.88029909331658</v>
      </c>
      <c r="AB24">
        <v>453.86042826846449</v>
      </c>
      <c r="AC24">
        <v>477.41987396827892</v>
      </c>
      <c r="AD24">
        <v>538.06375245396998</v>
      </c>
      <c r="AE24">
        <v>10.051993168277919</v>
      </c>
      <c r="AF24">
        <v>523.98458184487095</v>
      </c>
      <c r="AG24">
        <v>179.73600532580247</v>
      </c>
      <c r="AH24">
        <v>274.47158597314171</v>
      </c>
    </row>
    <row r="25" spans="1:34" x14ac:dyDescent="0.3">
      <c r="A25" s="48">
        <f ca="1">Exceedance!U25</f>
        <v>46784</v>
      </c>
      <c r="B25" s="1">
        <v>539.21460999992337</v>
      </c>
      <c r="C25" s="1">
        <v>184.68590512701053</v>
      </c>
      <c r="D25" s="1">
        <v>391.6670912218932</v>
      </c>
      <c r="E25">
        <v>182.94879578818566</v>
      </c>
      <c r="F25">
        <v>539.21460999991814</v>
      </c>
      <c r="G25">
        <v>214.98742744947901</v>
      </c>
      <c r="H25">
        <v>539.21460999992621</v>
      </c>
      <c r="I25">
        <v>539.2146099999228</v>
      </c>
      <c r="J25">
        <v>539.21460999991939</v>
      </c>
      <c r="K25">
        <v>364.20847774922214</v>
      </c>
      <c r="L25">
        <v>493.25807508923157</v>
      </c>
      <c r="M25">
        <v>243.41993215943313</v>
      </c>
      <c r="N25">
        <v>266.7662735281109</v>
      </c>
      <c r="O25">
        <v>16.317975929416278</v>
      </c>
      <c r="P25">
        <v>198.64209892072108</v>
      </c>
      <c r="Q25">
        <v>313.67622716566046</v>
      </c>
      <c r="R25">
        <v>368.09351490083128</v>
      </c>
      <c r="S25">
        <v>334.82835587119899</v>
      </c>
      <c r="T25">
        <v>416.96631110412596</v>
      </c>
      <c r="U25">
        <v>539.21460999992178</v>
      </c>
      <c r="V25">
        <v>351.62614850434892</v>
      </c>
      <c r="W25">
        <v>182.00086385945204</v>
      </c>
      <c r="X25">
        <v>539.21460999992655</v>
      </c>
      <c r="Y25">
        <v>42.114771961992382</v>
      </c>
      <c r="Z25">
        <v>95.499970625780136</v>
      </c>
      <c r="AA25">
        <v>539.21461001344051</v>
      </c>
      <c r="AB25">
        <v>447.75121893365167</v>
      </c>
      <c r="AC25">
        <v>485.09689451699126</v>
      </c>
      <c r="AD25">
        <v>539.21460999060184</v>
      </c>
      <c r="AE25">
        <v>10.778714435360191</v>
      </c>
      <c r="AF25">
        <v>534.09246917023506</v>
      </c>
      <c r="AG25">
        <v>168.59232228439492</v>
      </c>
      <c r="AH25">
        <v>279.76945382901744</v>
      </c>
    </row>
    <row r="26" spans="1:34" x14ac:dyDescent="0.3">
      <c r="A26" s="48">
        <f ca="1">Exceedance!U26</f>
        <v>46813</v>
      </c>
      <c r="B26" s="1">
        <v>535.43837999992388</v>
      </c>
      <c r="C26" s="1">
        <v>203.47796880343958</v>
      </c>
      <c r="D26" s="1">
        <v>413.01088047402442</v>
      </c>
      <c r="E26">
        <v>199.8205755406172</v>
      </c>
      <c r="F26">
        <v>535.43837999991854</v>
      </c>
      <c r="G26">
        <v>247.14944607613631</v>
      </c>
      <c r="H26">
        <v>535.43837999992661</v>
      </c>
      <c r="I26">
        <v>535.4383799999232</v>
      </c>
      <c r="J26">
        <v>535.4383799999199</v>
      </c>
      <c r="K26">
        <v>387.24987481086038</v>
      </c>
      <c r="L26">
        <v>500.77091696283765</v>
      </c>
      <c r="M26">
        <v>247.42153279410795</v>
      </c>
      <c r="N26">
        <v>268.42839536268559</v>
      </c>
      <c r="O26">
        <v>30.690864165160008</v>
      </c>
      <c r="P26">
        <v>231.82436091402917</v>
      </c>
      <c r="Q26">
        <v>319.189114014052</v>
      </c>
      <c r="R26">
        <v>371.12379248510064</v>
      </c>
      <c r="S26">
        <v>387.54216875762978</v>
      </c>
      <c r="T26">
        <v>407.45966210778255</v>
      </c>
      <c r="U26">
        <v>535.43837999992229</v>
      </c>
      <c r="V26">
        <v>353.9553878941357</v>
      </c>
      <c r="W26">
        <v>191.61819883554372</v>
      </c>
      <c r="X26">
        <v>535.43837999992707</v>
      </c>
      <c r="Y26">
        <v>45.183498814292328</v>
      </c>
      <c r="Z26">
        <v>96.725475708719969</v>
      </c>
      <c r="AA26">
        <v>535.43837999992707</v>
      </c>
      <c r="AB26">
        <v>459.50294845459706</v>
      </c>
      <c r="AC26">
        <v>535.43838000025755</v>
      </c>
      <c r="AD26">
        <v>535.43837999992172</v>
      </c>
      <c r="AE26">
        <v>15.548801733649038</v>
      </c>
      <c r="AF26">
        <v>535.43837995595641</v>
      </c>
      <c r="AG26">
        <v>165.02284736004927</v>
      </c>
      <c r="AH26">
        <v>297.86581995240238</v>
      </c>
    </row>
    <row r="27" spans="1:34" x14ac:dyDescent="0.3">
      <c r="A27" s="48">
        <f ca="1">Exceedance!U27</f>
        <v>46844</v>
      </c>
      <c r="B27" s="1">
        <v>572.54431359332636</v>
      </c>
      <c r="C27" s="1">
        <v>235.59266488477425</v>
      </c>
      <c r="D27" s="1">
        <v>450.20235911105374</v>
      </c>
      <c r="E27">
        <v>231.80293263554233</v>
      </c>
      <c r="F27">
        <v>568.31061818638557</v>
      </c>
      <c r="G27">
        <v>259.52141762907598</v>
      </c>
      <c r="H27">
        <v>585.50254000116047</v>
      </c>
      <c r="I27">
        <v>585.50254000115706</v>
      </c>
      <c r="J27">
        <v>561.39775787869644</v>
      </c>
      <c r="K27">
        <v>397.63131270811022</v>
      </c>
      <c r="L27">
        <v>545.86782221791066</v>
      </c>
      <c r="M27">
        <v>265.59698540440075</v>
      </c>
      <c r="N27">
        <v>268.98279612218897</v>
      </c>
      <c r="O27">
        <v>39.558631320638284</v>
      </c>
      <c r="P27">
        <v>303.03345255320545</v>
      </c>
      <c r="Q27">
        <v>338.87368829432597</v>
      </c>
      <c r="R27">
        <v>421.30987014170739</v>
      </c>
      <c r="S27">
        <v>463.11648844757553</v>
      </c>
      <c r="T27">
        <v>420.67185141996799</v>
      </c>
      <c r="U27">
        <v>562.05955258370193</v>
      </c>
      <c r="V27">
        <v>361.34055029094259</v>
      </c>
      <c r="W27">
        <v>221.66158342202277</v>
      </c>
      <c r="X27">
        <v>585.50254000114967</v>
      </c>
      <c r="Y27">
        <v>32.660127312029175</v>
      </c>
      <c r="Z27">
        <v>117.89953940957837</v>
      </c>
      <c r="AA27">
        <v>574.12782695831777</v>
      </c>
      <c r="AB27">
        <v>480.01705173936762</v>
      </c>
      <c r="AC27">
        <v>585.50254000115376</v>
      </c>
      <c r="AD27">
        <v>538.97864491942971</v>
      </c>
      <c r="AE27">
        <v>64.889630963928198</v>
      </c>
      <c r="AF27">
        <v>539.02463088276761</v>
      </c>
      <c r="AG27">
        <v>163.24736721625169</v>
      </c>
      <c r="AH27">
        <v>330.67396900173736</v>
      </c>
    </row>
    <row r="28" spans="1:34" x14ac:dyDescent="0.3">
      <c r="A28" s="48">
        <f ca="1">Exceedance!U28</f>
        <v>46874</v>
      </c>
      <c r="B28" s="1">
        <v>617.33788000265019</v>
      </c>
      <c r="C28" s="1">
        <v>297.79641754019434</v>
      </c>
      <c r="D28" s="1">
        <v>515.16847735518559</v>
      </c>
      <c r="E28">
        <v>377.56858678166162</v>
      </c>
      <c r="F28">
        <v>617.33788000293475</v>
      </c>
      <c r="G28">
        <v>296.2103076498031</v>
      </c>
      <c r="H28">
        <v>617.33788000182244</v>
      </c>
      <c r="I28">
        <v>617.33788000181903</v>
      </c>
      <c r="J28">
        <v>617.33788000339155</v>
      </c>
      <c r="K28">
        <v>418.64932164347374</v>
      </c>
      <c r="L28">
        <v>617.33788000442041</v>
      </c>
      <c r="M28">
        <v>420.78376920948335</v>
      </c>
      <c r="N28">
        <v>280.96016530678929</v>
      </c>
      <c r="O28">
        <v>145.3653982160651</v>
      </c>
      <c r="P28">
        <v>429.96830372298081</v>
      </c>
      <c r="Q28">
        <v>452.38894573240913</v>
      </c>
      <c r="R28">
        <v>535.92230719761426</v>
      </c>
      <c r="S28">
        <v>600.41547075037772</v>
      </c>
      <c r="T28">
        <v>474.82979629836029</v>
      </c>
      <c r="U28">
        <v>617.33788000334209</v>
      </c>
      <c r="V28">
        <v>384.17789133551707</v>
      </c>
      <c r="W28">
        <v>135.89428236600091</v>
      </c>
      <c r="X28">
        <v>617.33788000182335</v>
      </c>
      <c r="Y28">
        <v>67.876620870399265</v>
      </c>
      <c r="Z28">
        <v>185.64936618486789</v>
      </c>
      <c r="AA28">
        <v>576.60660167392962</v>
      </c>
      <c r="AB28">
        <v>513.4917112583837</v>
      </c>
      <c r="AC28">
        <v>542.15800896844189</v>
      </c>
      <c r="AD28">
        <v>617.33788000486857</v>
      </c>
      <c r="AE28">
        <v>220.28550930318193</v>
      </c>
      <c r="AF28">
        <v>617.33788000486379</v>
      </c>
      <c r="AG28">
        <v>174.50117484264425</v>
      </c>
      <c r="AH28">
        <v>442.52341553840671</v>
      </c>
    </row>
    <row r="29" spans="1:34" x14ac:dyDescent="0.3">
      <c r="A29" s="48">
        <f ca="1">Exceedance!U29</f>
        <v>46905</v>
      </c>
      <c r="B29" s="1">
        <v>800.47224001859104</v>
      </c>
      <c r="C29" s="1">
        <v>482.62359301387454</v>
      </c>
      <c r="D29" s="1">
        <v>701.63141985513721</v>
      </c>
      <c r="E29">
        <v>647.03809643911836</v>
      </c>
      <c r="F29">
        <v>753.50433638161167</v>
      </c>
      <c r="G29">
        <v>550.98664220168473</v>
      </c>
      <c r="H29">
        <v>630.39597663536722</v>
      </c>
      <c r="I29">
        <v>800.47224001860093</v>
      </c>
      <c r="J29">
        <v>765.9704245238762</v>
      </c>
      <c r="K29">
        <v>698.1317262207757</v>
      </c>
      <c r="L29">
        <v>701.96800056446807</v>
      </c>
      <c r="M29">
        <v>547.36503350692772</v>
      </c>
      <c r="N29">
        <v>261.1666243076985</v>
      </c>
      <c r="O29">
        <v>274.61221524406369</v>
      </c>
      <c r="P29">
        <v>504.1546136365962</v>
      </c>
      <c r="Q29">
        <v>677.63433788055738</v>
      </c>
      <c r="R29">
        <v>641.25829523659183</v>
      </c>
      <c r="S29">
        <v>714.14738921223932</v>
      </c>
      <c r="T29">
        <v>800.47224003539293</v>
      </c>
      <c r="U29">
        <v>800.47224001859809</v>
      </c>
      <c r="V29">
        <v>592.84723956347852</v>
      </c>
      <c r="W29">
        <v>482.33470532852482</v>
      </c>
      <c r="X29">
        <v>602.30725435270494</v>
      </c>
      <c r="Y29">
        <v>142.67388450352286</v>
      </c>
      <c r="Z29">
        <v>444.28775273033489</v>
      </c>
      <c r="AA29">
        <v>800.47224002299549</v>
      </c>
      <c r="AB29">
        <v>754.03860651156549</v>
      </c>
      <c r="AC29">
        <v>716.97886245610903</v>
      </c>
      <c r="AD29">
        <v>611.16304553805469</v>
      </c>
      <c r="AE29">
        <v>496.78179060968881</v>
      </c>
      <c r="AF29">
        <v>738.35860553978409</v>
      </c>
      <c r="AG29">
        <v>380.19127985366731</v>
      </c>
      <c r="AH29">
        <v>538.63130874347405</v>
      </c>
    </row>
    <row r="30" spans="1:34" x14ac:dyDescent="0.3">
      <c r="A30" s="48">
        <f ca="1">Exceedance!U30</f>
        <v>46935</v>
      </c>
      <c r="B30" s="1">
        <v>791.41354588058891</v>
      </c>
      <c r="C30" s="1">
        <v>471.31153817261355</v>
      </c>
      <c r="D30" s="1">
        <v>692.66950299909206</v>
      </c>
      <c r="E30">
        <v>753.76932045125409</v>
      </c>
      <c r="F30">
        <v>699.25721251047003</v>
      </c>
      <c r="G30">
        <v>800.47224003051372</v>
      </c>
      <c r="H30">
        <v>626.96015514823785</v>
      </c>
      <c r="I30">
        <v>800.472239999919</v>
      </c>
      <c r="J30">
        <v>785.35472241430796</v>
      </c>
      <c r="K30">
        <v>800.47224001203949</v>
      </c>
      <c r="L30">
        <v>624.78066602714455</v>
      </c>
      <c r="M30">
        <v>483.14115138549857</v>
      </c>
      <c r="N30">
        <v>189.01603222225424</v>
      </c>
      <c r="O30">
        <v>237.38615222894003</v>
      </c>
      <c r="P30">
        <v>466.31895890058223</v>
      </c>
      <c r="Q30">
        <v>700.18223242093575</v>
      </c>
      <c r="R30">
        <v>594.5804060774949</v>
      </c>
      <c r="S30">
        <v>662.90095886209656</v>
      </c>
      <c r="T30">
        <v>800.47223999991343</v>
      </c>
      <c r="U30">
        <v>800.4722399999298</v>
      </c>
      <c r="V30">
        <v>582.32502101822934</v>
      </c>
      <c r="W30">
        <v>643.93634192890215</v>
      </c>
      <c r="X30">
        <v>544.41789156216259</v>
      </c>
      <c r="Y30">
        <v>114.29276173625691</v>
      </c>
      <c r="Z30">
        <v>453.30681826308381</v>
      </c>
      <c r="AA30">
        <v>800.47223999992093</v>
      </c>
      <c r="AB30">
        <v>756.51602527306363</v>
      </c>
      <c r="AC30">
        <v>747.58641357648901</v>
      </c>
      <c r="AD30">
        <v>547.71142852077378</v>
      </c>
      <c r="AE30">
        <v>680.25065626920457</v>
      </c>
      <c r="AF30">
        <v>705.72326819112368</v>
      </c>
      <c r="AG30">
        <v>401.37066502230721</v>
      </c>
      <c r="AH30">
        <v>519.00099725075734</v>
      </c>
    </row>
    <row r="31" spans="1:34" x14ac:dyDescent="0.3">
      <c r="A31" s="48">
        <f ca="1">Exceedance!U31</f>
        <v>46966</v>
      </c>
      <c r="B31" s="1">
        <v>745.75035082400882</v>
      </c>
      <c r="C31" s="1">
        <v>456.32874365684921</v>
      </c>
      <c r="D31" s="1">
        <v>680.15565940474517</v>
      </c>
      <c r="E31">
        <v>718.39653626036625</v>
      </c>
      <c r="F31">
        <v>655.01716949779723</v>
      </c>
      <c r="G31">
        <v>823.58622401564264</v>
      </c>
      <c r="H31">
        <v>576.41906652806244</v>
      </c>
      <c r="I31">
        <v>780.23543303712052</v>
      </c>
      <c r="J31">
        <v>728.62024210927348</v>
      </c>
      <c r="K31">
        <v>789.66287125845986</v>
      </c>
      <c r="L31">
        <v>571.65199041614187</v>
      </c>
      <c r="M31">
        <v>440.58818067671922</v>
      </c>
      <c r="N31">
        <v>124.39014512886908</v>
      </c>
      <c r="O31">
        <v>182.13257575078492</v>
      </c>
      <c r="P31">
        <v>411.30012640187329</v>
      </c>
      <c r="Q31">
        <v>669.2815216698292</v>
      </c>
      <c r="R31">
        <v>554.39959360554928</v>
      </c>
      <c r="S31">
        <v>618.42566032415402</v>
      </c>
      <c r="T31">
        <v>776.3798955021764</v>
      </c>
      <c r="U31">
        <v>750.29688666534105</v>
      </c>
      <c r="V31">
        <v>555.92449543070938</v>
      </c>
      <c r="W31">
        <v>618.35884982389484</v>
      </c>
      <c r="X31">
        <v>492.95540312506932</v>
      </c>
      <c r="Y31">
        <v>80.041949982825997</v>
      </c>
      <c r="Z31">
        <v>431.79558471100682</v>
      </c>
      <c r="AA31">
        <v>749.32026455876291</v>
      </c>
      <c r="AB31">
        <v>717.34775999796659</v>
      </c>
      <c r="AC31">
        <v>708.06058721587965</v>
      </c>
      <c r="AD31">
        <v>496.02939547373006</v>
      </c>
      <c r="AE31">
        <v>669.47159377155265</v>
      </c>
      <c r="AF31">
        <v>657.36706958601485</v>
      </c>
      <c r="AG31">
        <v>361.72779654110565</v>
      </c>
      <c r="AH31">
        <v>487.51312287724301</v>
      </c>
    </row>
    <row r="32" spans="1:34" x14ac:dyDescent="0.3">
      <c r="A32" s="48">
        <f ca="1">Exceedance!U32</f>
        <v>46997</v>
      </c>
      <c r="B32" s="1">
        <v>685.47200048842888</v>
      </c>
      <c r="C32" s="1">
        <v>436.21131702978096</v>
      </c>
      <c r="D32" s="1">
        <v>641.70518999849321</v>
      </c>
      <c r="E32">
        <v>669.02729475387093</v>
      </c>
      <c r="F32">
        <v>631.71818614842471</v>
      </c>
      <c r="G32">
        <v>791.75965164130378</v>
      </c>
      <c r="H32">
        <v>558.0252779432999</v>
      </c>
      <c r="I32">
        <v>743.11125265783187</v>
      </c>
      <c r="J32">
        <v>662.55484039248563</v>
      </c>
      <c r="K32">
        <v>740.92330588162315</v>
      </c>
      <c r="L32">
        <v>538.71131692629774</v>
      </c>
      <c r="M32">
        <v>401.41401811133204</v>
      </c>
      <c r="N32">
        <v>80.041949985364624</v>
      </c>
      <c r="O32">
        <v>172.92345310298853</v>
      </c>
      <c r="P32">
        <v>380.31082336682033</v>
      </c>
      <c r="Q32">
        <v>636.64036917235057</v>
      </c>
      <c r="R32">
        <v>534.18635959588232</v>
      </c>
      <c r="S32">
        <v>603.04867506022038</v>
      </c>
      <c r="T32">
        <v>723.2723258259058</v>
      </c>
      <c r="U32">
        <v>688.19712535223653</v>
      </c>
      <c r="V32">
        <v>525.3190324180764</v>
      </c>
      <c r="W32">
        <v>599.95303574526224</v>
      </c>
      <c r="X32">
        <v>446.81050141273681</v>
      </c>
      <c r="Y32">
        <v>70.160267550401144</v>
      </c>
      <c r="Z32">
        <v>430.30926638908551</v>
      </c>
      <c r="AA32">
        <v>688.76065264039687</v>
      </c>
      <c r="AB32">
        <v>653.91194399075971</v>
      </c>
      <c r="AC32">
        <v>648.80835973125886</v>
      </c>
      <c r="AD32">
        <v>447.73273067230343</v>
      </c>
      <c r="AE32">
        <v>641.70518999888077</v>
      </c>
      <c r="AF32">
        <v>635.47502974110409</v>
      </c>
      <c r="AG32">
        <v>332.7319272339617</v>
      </c>
      <c r="AH32">
        <v>464.95210215795169</v>
      </c>
    </row>
    <row r="33" spans="1:34" x14ac:dyDescent="0.3">
      <c r="A33" s="48">
        <f ca="1">Exceedance!U33</f>
        <v>47027</v>
      </c>
      <c r="B33" s="1">
        <v>629.46849999957044</v>
      </c>
      <c r="C33" s="1">
        <v>405.46979743928017</v>
      </c>
      <c r="D33" s="1">
        <v>615.86832967035969</v>
      </c>
      <c r="E33">
        <v>629.46849999967776</v>
      </c>
      <c r="F33">
        <v>614.86239162090135</v>
      </c>
      <c r="G33">
        <v>741.06708385265028</v>
      </c>
      <c r="H33">
        <v>550.78198452314371</v>
      </c>
      <c r="I33">
        <v>699.26004221834944</v>
      </c>
      <c r="J33">
        <v>629.46849999971971</v>
      </c>
      <c r="K33">
        <v>666.8352949743421</v>
      </c>
      <c r="L33">
        <v>506.85440012260858</v>
      </c>
      <c r="M33">
        <v>366.33090715277854</v>
      </c>
      <c r="N33">
        <v>51.491485960522873</v>
      </c>
      <c r="O33">
        <v>142.14562689175938</v>
      </c>
      <c r="P33">
        <v>352.14251682423276</v>
      </c>
      <c r="Q33">
        <v>626.14508767188158</v>
      </c>
      <c r="R33">
        <v>549.97728162338433</v>
      </c>
      <c r="S33">
        <v>591.12478212944586</v>
      </c>
      <c r="T33">
        <v>653.28997803181574</v>
      </c>
      <c r="U33">
        <v>629.46849999955873</v>
      </c>
      <c r="V33">
        <v>492.6571462724919</v>
      </c>
      <c r="W33">
        <v>578.83913594652347</v>
      </c>
      <c r="X33">
        <v>404.19986433746021</v>
      </c>
      <c r="Y33">
        <v>60.566379760762558</v>
      </c>
      <c r="Z33">
        <v>434.25245579941526</v>
      </c>
      <c r="AA33">
        <v>629.46849999955566</v>
      </c>
      <c r="AB33">
        <v>621.01383214243958</v>
      </c>
      <c r="AC33">
        <v>626.30519357161847</v>
      </c>
      <c r="AD33">
        <v>407.28283051072827</v>
      </c>
      <c r="AE33">
        <v>615.91931994788752</v>
      </c>
      <c r="AF33">
        <v>609.69151621448475</v>
      </c>
      <c r="AG33">
        <v>296.84706490481528</v>
      </c>
      <c r="AH33">
        <v>429.39587761804739</v>
      </c>
    </row>
    <row r="34" spans="1:34" x14ac:dyDescent="0.3">
      <c r="A34" s="48">
        <f ca="1">Exceedance!U34</f>
        <v>47058</v>
      </c>
      <c r="B34" s="1">
        <v>617.33787999992614</v>
      </c>
      <c r="C34" s="1">
        <v>421.41165480945511</v>
      </c>
      <c r="D34" s="1">
        <v>617.33787998859009</v>
      </c>
      <c r="E34">
        <v>617.33787999993672</v>
      </c>
      <c r="F34">
        <v>617.33787998081675</v>
      </c>
      <c r="G34">
        <v>678.47576210581747</v>
      </c>
      <c r="H34">
        <v>581.24009876662387</v>
      </c>
      <c r="I34">
        <v>639.36644654862118</v>
      </c>
      <c r="J34">
        <v>617.33787999993012</v>
      </c>
      <c r="K34">
        <v>617.3378799999067</v>
      </c>
      <c r="L34">
        <v>518.13707849808191</v>
      </c>
      <c r="M34">
        <v>375.7141555286596</v>
      </c>
      <c r="N34">
        <v>58.767303443339777</v>
      </c>
      <c r="O34">
        <v>151.05322376417024</v>
      </c>
      <c r="P34">
        <v>369.14432302123993</v>
      </c>
      <c r="Q34">
        <v>617.33787999993842</v>
      </c>
      <c r="R34">
        <v>585.603082966854</v>
      </c>
      <c r="S34">
        <v>616.04093308911251</v>
      </c>
      <c r="T34">
        <v>617.33787999991375</v>
      </c>
      <c r="U34">
        <v>617.33787999992671</v>
      </c>
      <c r="V34">
        <v>510.1979834475643</v>
      </c>
      <c r="W34">
        <v>598.9288791557542</v>
      </c>
      <c r="X34">
        <v>406.82354599310906</v>
      </c>
      <c r="Y34">
        <v>80.045045076896542</v>
      </c>
      <c r="Z34">
        <v>459.46792086897779</v>
      </c>
      <c r="AA34">
        <v>617.33787999993569</v>
      </c>
      <c r="AB34">
        <v>617.33788002824201</v>
      </c>
      <c r="AC34">
        <v>617.33787999992933</v>
      </c>
      <c r="AD34">
        <v>413.59705136537593</v>
      </c>
      <c r="AE34">
        <v>617.33787998898561</v>
      </c>
      <c r="AF34">
        <v>617.33787999994342</v>
      </c>
      <c r="AG34">
        <v>309.14611518061423</v>
      </c>
      <c r="AH34">
        <v>439.44668701716449</v>
      </c>
    </row>
    <row r="35" spans="1:34" x14ac:dyDescent="0.3">
      <c r="A35" s="48">
        <f ca="1">Exceedance!U35</f>
        <v>47088</v>
      </c>
      <c r="B35" s="1">
        <v>577.66123999992226</v>
      </c>
      <c r="C35" s="1">
        <v>428.90745772057329</v>
      </c>
      <c r="D35" s="1">
        <v>577.66123999992271</v>
      </c>
      <c r="E35">
        <v>577.66123999992055</v>
      </c>
      <c r="F35">
        <v>577.66123999991942</v>
      </c>
      <c r="G35">
        <v>605.6185040569211</v>
      </c>
      <c r="H35">
        <v>577.66124002352751</v>
      </c>
      <c r="I35">
        <v>577.66123999991282</v>
      </c>
      <c r="J35">
        <v>577.66123999992624</v>
      </c>
      <c r="K35">
        <v>577.66123999992681</v>
      </c>
      <c r="L35">
        <v>511.85151279050694</v>
      </c>
      <c r="M35">
        <v>369.22703693853617</v>
      </c>
      <c r="N35">
        <v>62.234942653889625</v>
      </c>
      <c r="O35">
        <v>157.25102063287832</v>
      </c>
      <c r="P35">
        <v>377.82829797541888</v>
      </c>
      <c r="Q35">
        <v>577.66123999992249</v>
      </c>
      <c r="R35">
        <v>577.661240052209</v>
      </c>
      <c r="S35">
        <v>577.66123999992556</v>
      </c>
      <c r="T35">
        <v>577.66123999992169</v>
      </c>
      <c r="U35">
        <v>577.66123999992271</v>
      </c>
      <c r="V35">
        <v>518.98180188005756</v>
      </c>
      <c r="W35">
        <v>577.66123999992635</v>
      </c>
      <c r="X35">
        <v>407.36872952426319</v>
      </c>
      <c r="Y35">
        <v>86.998351232205351</v>
      </c>
      <c r="Z35">
        <v>466.39337536164606</v>
      </c>
      <c r="AA35">
        <v>577.66123999991964</v>
      </c>
      <c r="AB35">
        <v>577.6612399999276</v>
      </c>
      <c r="AC35">
        <v>577.66123999992533</v>
      </c>
      <c r="AD35">
        <v>414.92561128768847</v>
      </c>
      <c r="AE35">
        <v>577.66123999992192</v>
      </c>
      <c r="AF35">
        <v>577.66123999992737</v>
      </c>
      <c r="AG35">
        <v>305.50831184640691</v>
      </c>
      <c r="AH35">
        <v>444.39522543095092</v>
      </c>
    </row>
    <row r="36" spans="1:34" x14ac:dyDescent="0.3">
      <c r="A36" s="48">
        <f ca="1">Exceedance!U36</f>
        <v>47119</v>
      </c>
      <c r="B36" s="1">
        <v>554.44161999993628</v>
      </c>
      <c r="C36" s="1">
        <v>428.77721074959311</v>
      </c>
      <c r="D36" s="1">
        <v>554.44161999993673</v>
      </c>
      <c r="E36">
        <v>554.44161999993469</v>
      </c>
      <c r="F36">
        <v>554.44161999993366</v>
      </c>
      <c r="G36">
        <v>554.44161999992536</v>
      </c>
      <c r="H36">
        <v>554.44161999992764</v>
      </c>
      <c r="I36">
        <v>554.44161999992684</v>
      </c>
      <c r="J36">
        <v>554.44161999992866</v>
      </c>
      <c r="K36">
        <v>554.44161999992934</v>
      </c>
      <c r="L36">
        <v>499.90511349181099</v>
      </c>
      <c r="M36">
        <v>373.02931152680708</v>
      </c>
      <c r="N36">
        <v>65.516718735945886</v>
      </c>
      <c r="O36">
        <v>161.33293678275024</v>
      </c>
      <c r="P36">
        <v>383.13211197105096</v>
      </c>
      <c r="Q36">
        <v>554.44161999993651</v>
      </c>
      <c r="R36">
        <v>554.44161999993128</v>
      </c>
      <c r="S36">
        <v>554.44161999992821</v>
      </c>
      <c r="T36">
        <v>554.44161999993571</v>
      </c>
      <c r="U36">
        <v>554.44161999993685</v>
      </c>
      <c r="V36">
        <v>515.1006940908137</v>
      </c>
      <c r="W36">
        <v>554.44161999992889</v>
      </c>
      <c r="X36">
        <v>407.05765363121668</v>
      </c>
      <c r="Y36">
        <v>80.041949999954412</v>
      </c>
      <c r="Z36">
        <v>464.22416641148419</v>
      </c>
      <c r="AA36">
        <v>554.44161999993378</v>
      </c>
      <c r="AB36">
        <v>554.44161999993003</v>
      </c>
      <c r="AC36">
        <v>554.44161999992798</v>
      </c>
      <c r="AD36">
        <v>396.76553931271934</v>
      </c>
      <c r="AE36">
        <v>554.44161999993605</v>
      </c>
      <c r="AF36">
        <v>554.44161999992991</v>
      </c>
      <c r="AG36">
        <v>310.9573727680712</v>
      </c>
      <c r="AH36">
        <v>437.46141561906245</v>
      </c>
    </row>
    <row r="37" spans="1:34" x14ac:dyDescent="0.3">
      <c r="A37" s="48">
        <f ca="1">Exceedance!U37</f>
        <v>47150</v>
      </c>
      <c r="B37" s="1">
        <v>539.2146099999261</v>
      </c>
      <c r="C37" s="1">
        <v>429.79850070299301</v>
      </c>
      <c r="D37" s="1">
        <v>539.21460999992655</v>
      </c>
      <c r="E37">
        <v>539.21460999992439</v>
      </c>
      <c r="F37">
        <v>539.21460999992337</v>
      </c>
      <c r="G37">
        <v>539.21460999992655</v>
      </c>
      <c r="H37">
        <v>539.21460999991734</v>
      </c>
      <c r="I37">
        <v>539.21460999991666</v>
      </c>
      <c r="J37">
        <v>539.21460999991837</v>
      </c>
      <c r="K37">
        <v>539.21460999991905</v>
      </c>
      <c r="L37">
        <v>489.00535525860022</v>
      </c>
      <c r="M37">
        <v>373.69217891477706</v>
      </c>
      <c r="N37">
        <v>73.29859844105394</v>
      </c>
      <c r="O37">
        <v>164.21244631555365</v>
      </c>
      <c r="P37">
        <v>380.73542504874075</v>
      </c>
      <c r="Q37">
        <v>539.21460999992644</v>
      </c>
      <c r="R37">
        <v>539.21460999992121</v>
      </c>
      <c r="S37">
        <v>539.21460999991791</v>
      </c>
      <c r="T37">
        <v>539.21460999992553</v>
      </c>
      <c r="U37">
        <v>539.21460999992667</v>
      </c>
      <c r="V37">
        <v>506.2008224084999</v>
      </c>
      <c r="W37">
        <v>539.21460999991871</v>
      </c>
      <c r="X37">
        <v>406.37698646975917</v>
      </c>
      <c r="Y37">
        <v>90.645527825706282</v>
      </c>
      <c r="Z37">
        <v>474.89679381385878</v>
      </c>
      <c r="AA37">
        <v>539.21460999992348</v>
      </c>
      <c r="AB37">
        <v>539.21460999991973</v>
      </c>
      <c r="AC37">
        <v>539.21460999991768</v>
      </c>
      <c r="AD37">
        <v>377.95430468417294</v>
      </c>
      <c r="AE37">
        <v>539.21460999992587</v>
      </c>
      <c r="AF37">
        <v>539.21460999991962</v>
      </c>
      <c r="AG37">
        <v>316.56725528399244</v>
      </c>
      <c r="AH37">
        <v>430.21836865678222</v>
      </c>
    </row>
    <row r="38" spans="1:34" x14ac:dyDescent="0.3">
      <c r="A38" s="48">
        <f ca="1">Exceedance!U38</f>
        <v>47178</v>
      </c>
      <c r="B38" s="1">
        <v>535.4383799999265</v>
      </c>
      <c r="C38" s="1">
        <v>451.12106708218153</v>
      </c>
      <c r="D38" s="1">
        <v>535.43837999992707</v>
      </c>
      <c r="E38">
        <v>535.4383799999249</v>
      </c>
      <c r="F38">
        <v>535.43837999992377</v>
      </c>
      <c r="G38">
        <v>535.43837999992695</v>
      </c>
      <c r="H38">
        <v>535.43837999991786</v>
      </c>
      <c r="I38">
        <v>535.43837999991706</v>
      </c>
      <c r="J38">
        <v>535.43837999991888</v>
      </c>
      <c r="K38">
        <v>535.43837999991956</v>
      </c>
      <c r="L38">
        <v>493.44518774213611</v>
      </c>
      <c r="M38">
        <v>375.94718279533151</v>
      </c>
      <c r="N38">
        <v>90.164149466811196</v>
      </c>
      <c r="O38">
        <v>196.73326855832369</v>
      </c>
      <c r="P38">
        <v>386.2042327290697</v>
      </c>
      <c r="Q38">
        <v>535.43837999992695</v>
      </c>
      <c r="R38">
        <v>535.43837999992161</v>
      </c>
      <c r="S38">
        <v>530.48908782996659</v>
      </c>
      <c r="T38">
        <v>535.43837999992581</v>
      </c>
      <c r="U38">
        <v>535.43837999992718</v>
      </c>
      <c r="V38">
        <v>517.99136212700557</v>
      </c>
      <c r="W38">
        <v>535.43837999991922</v>
      </c>
      <c r="X38">
        <v>407.55483454247428</v>
      </c>
      <c r="Y38">
        <v>91.626949048246118</v>
      </c>
      <c r="Z38">
        <v>517.64679345180707</v>
      </c>
      <c r="AA38">
        <v>535.438379999924</v>
      </c>
      <c r="AB38">
        <v>535.43837999992024</v>
      </c>
      <c r="AC38">
        <v>535.43837999991831</v>
      </c>
      <c r="AD38">
        <v>370.00145611949813</v>
      </c>
      <c r="AE38">
        <v>535.43837999992627</v>
      </c>
      <c r="AF38">
        <v>535.43837999992013</v>
      </c>
      <c r="AG38">
        <v>335.75791719154824</v>
      </c>
      <c r="AH38">
        <v>447.78405708169345</v>
      </c>
    </row>
    <row r="39" spans="1:34" x14ac:dyDescent="0.3">
      <c r="A39" s="48">
        <f ca="1">Exceedance!U39</f>
        <v>47209</v>
      </c>
      <c r="B39" s="1">
        <v>572.54431359332193</v>
      </c>
      <c r="C39" s="1">
        <v>488.28179782248282</v>
      </c>
      <c r="D39" s="1">
        <v>572.54431359332239</v>
      </c>
      <c r="E39">
        <v>568.87744305205536</v>
      </c>
      <c r="F39">
        <v>553.74914048749554</v>
      </c>
      <c r="G39">
        <v>585.50254000114967</v>
      </c>
      <c r="H39">
        <v>585.50254000115171</v>
      </c>
      <c r="I39">
        <v>563.59307689072182</v>
      </c>
      <c r="J39">
        <v>551.4738523596983</v>
      </c>
      <c r="K39">
        <v>582.13441204479875</v>
      </c>
      <c r="L39">
        <v>511.995619190394</v>
      </c>
      <c r="M39">
        <v>377.28273862698444</v>
      </c>
      <c r="N39">
        <v>99.030506267169869</v>
      </c>
      <c r="O39">
        <v>266.62223463138361</v>
      </c>
      <c r="P39">
        <v>404.52593342656081</v>
      </c>
      <c r="Q39">
        <v>585.50254000114967</v>
      </c>
      <c r="R39">
        <v>585.50254000115558</v>
      </c>
      <c r="S39">
        <v>544.30952856730255</v>
      </c>
      <c r="T39">
        <v>558.96751329337815</v>
      </c>
      <c r="U39">
        <v>546.62081163874552</v>
      </c>
      <c r="V39">
        <v>552.8417382349005</v>
      </c>
      <c r="W39">
        <v>585.50254000115308</v>
      </c>
      <c r="X39">
        <v>394.50915348946552</v>
      </c>
      <c r="Y39">
        <v>112.44425928407293</v>
      </c>
      <c r="Z39">
        <v>556.20622463123004</v>
      </c>
      <c r="AA39">
        <v>558.3866943017324</v>
      </c>
      <c r="AB39">
        <v>585.50254000115422</v>
      </c>
      <c r="AC39">
        <v>540.49118792725585</v>
      </c>
      <c r="AD39">
        <v>419.96866754304216</v>
      </c>
      <c r="AE39">
        <v>539.2165729056901</v>
      </c>
      <c r="AF39">
        <v>539.56946638128011</v>
      </c>
      <c r="AG39">
        <v>375.21759982123609</v>
      </c>
      <c r="AH39">
        <v>483.08969025824553</v>
      </c>
    </row>
    <row r="40" spans="1:34" x14ac:dyDescent="0.3">
      <c r="A40" s="48">
        <f ca="1">Exceedance!U40</f>
        <v>47239</v>
      </c>
      <c r="B40" s="1">
        <v>617.33788000264576</v>
      </c>
      <c r="C40" s="1">
        <v>553.21169518166539</v>
      </c>
      <c r="D40" s="1">
        <v>617.33788000264622</v>
      </c>
      <c r="E40">
        <v>617.33788000288735</v>
      </c>
      <c r="F40">
        <v>608.94744907995937</v>
      </c>
      <c r="G40">
        <v>617.33788000182335</v>
      </c>
      <c r="H40">
        <v>617.33788000182551</v>
      </c>
      <c r="I40">
        <v>617.33788000324068</v>
      </c>
      <c r="J40">
        <v>576.88472129394324</v>
      </c>
      <c r="K40">
        <v>617.33788000202298</v>
      </c>
      <c r="L40">
        <v>617.33788000664231</v>
      </c>
      <c r="M40">
        <v>389.3900565149122</v>
      </c>
      <c r="N40">
        <v>167.27975461112004</v>
      </c>
      <c r="O40">
        <v>393.1659019694485</v>
      </c>
      <c r="P40">
        <v>509.40705451422463</v>
      </c>
      <c r="Q40">
        <v>617.33788000182335</v>
      </c>
      <c r="R40">
        <v>617.33788000182926</v>
      </c>
      <c r="S40">
        <v>600.52958922632581</v>
      </c>
      <c r="T40">
        <v>617.33788000354639</v>
      </c>
      <c r="U40">
        <v>570.47727539560231</v>
      </c>
      <c r="V40">
        <v>470.38541522263841</v>
      </c>
      <c r="W40">
        <v>617.33788000182687</v>
      </c>
      <c r="X40">
        <v>419.74760709495837</v>
      </c>
      <c r="Y40">
        <v>180.41116861360823</v>
      </c>
      <c r="Z40">
        <v>558.90654552723015</v>
      </c>
      <c r="AA40">
        <v>592.65511730066521</v>
      </c>
      <c r="AB40">
        <v>527.59326213620272</v>
      </c>
      <c r="AC40">
        <v>617.33788000477273</v>
      </c>
      <c r="AD40">
        <v>395.90189467764378</v>
      </c>
      <c r="AE40">
        <v>617.33788000485379</v>
      </c>
      <c r="AF40">
        <v>546.28624856021088</v>
      </c>
      <c r="AG40">
        <v>488.13942980532812</v>
      </c>
      <c r="AH40">
        <v>617.33788000867185</v>
      </c>
    </row>
    <row r="41" spans="1:34" x14ac:dyDescent="0.3">
      <c r="A41" s="48">
        <f ca="1">Exceedance!U41</f>
        <v>47270</v>
      </c>
      <c r="B41" s="1">
        <v>800.47224001859865</v>
      </c>
      <c r="C41" s="1">
        <v>739.6368859025481</v>
      </c>
      <c r="D41" s="1">
        <v>800.47224001859922</v>
      </c>
      <c r="E41">
        <v>752.89362976347331</v>
      </c>
      <c r="F41">
        <v>800.47224001947041</v>
      </c>
      <c r="G41">
        <v>629.93020206409233</v>
      </c>
      <c r="H41">
        <v>800.47224001859536</v>
      </c>
      <c r="I41">
        <v>765.92444647451816</v>
      </c>
      <c r="J41">
        <v>800.47224002296105</v>
      </c>
      <c r="K41">
        <v>702.26186712900983</v>
      </c>
      <c r="L41">
        <v>750.51182820651434</v>
      </c>
      <c r="M41">
        <v>369.50456055768643</v>
      </c>
      <c r="N41">
        <v>297.18204701292444</v>
      </c>
      <c r="O41">
        <v>466.72518353466938</v>
      </c>
      <c r="P41">
        <v>739.21698348803056</v>
      </c>
      <c r="Q41">
        <v>722.36686678817375</v>
      </c>
      <c r="R41">
        <v>730.82601685514703</v>
      </c>
      <c r="S41">
        <v>800.47224002035694</v>
      </c>
      <c r="T41">
        <v>800.47224001859809</v>
      </c>
      <c r="U41">
        <v>779.95076226387471</v>
      </c>
      <c r="V41">
        <v>800.47224003601377</v>
      </c>
      <c r="W41">
        <v>602.21230132869709</v>
      </c>
      <c r="X41">
        <v>494.38488725451691</v>
      </c>
      <c r="Y41">
        <v>438.18279453047177</v>
      </c>
      <c r="Z41">
        <v>800.47224002510882</v>
      </c>
      <c r="AA41">
        <v>800.47224002120868</v>
      </c>
      <c r="AB41">
        <v>706.90839988194773</v>
      </c>
      <c r="AC41">
        <v>611.33596070541557</v>
      </c>
      <c r="AD41">
        <v>691.01922383948875</v>
      </c>
      <c r="AE41">
        <v>737.57096132517802</v>
      </c>
      <c r="AF41">
        <v>756.39878885311282</v>
      </c>
      <c r="AG41">
        <v>584.22705966399053</v>
      </c>
      <c r="AH41">
        <v>800.4722400185924</v>
      </c>
    </row>
    <row r="42" spans="1:34" x14ac:dyDescent="0.3">
      <c r="A42" s="48">
        <f ca="1">Exceedance!U42</f>
        <v>47300</v>
      </c>
      <c r="B42" s="1">
        <v>791.41354588059642</v>
      </c>
      <c r="C42" s="1">
        <v>730.63886813288696</v>
      </c>
      <c r="D42" s="1">
        <v>791.41354588059698</v>
      </c>
      <c r="E42">
        <v>698.35724655351362</v>
      </c>
      <c r="F42">
        <v>800.4722399999207</v>
      </c>
      <c r="G42">
        <v>626.05408169309453</v>
      </c>
      <c r="H42">
        <v>800.47223999992696</v>
      </c>
      <c r="I42">
        <v>785.0229320707565</v>
      </c>
      <c r="J42">
        <v>800.47223999992718</v>
      </c>
      <c r="K42">
        <v>625.34510302089598</v>
      </c>
      <c r="L42">
        <v>687.58968131318181</v>
      </c>
      <c r="M42">
        <v>297.21195372021197</v>
      </c>
      <c r="N42">
        <v>259.85929197612495</v>
      </c>
      <c r="O42">
        <v>428.27293706898473</v>
      </c>
      <c r="P42">
        <v>768.8130137850485</v>
      </c>
      <c r="Q42">
        <v>675.34339511570988</v>
      </c>
      <c r="R42">
        <v>679.47548002881479</v>
      </c>
      <c r="S42">
        <v>800.47223999992605</v>
      </c>
      <c r="T42">
        <v>800.4722399999298</v>
      </c>
      <c r="U42">
        <v>770.12708264089906</v>
      </c>
      <c r="V42">
        <v>800.47223999991047</v>
      </c>
      <c r="W42">
        <v>544.13414812753842</v>
      </c>
      <c r="X42">
        <v>467.88519805133507</v>
      </c>
      <c r="Y42">
        <v>446.31520154549344</v>
      </c>
      <c r="Z42">
        <v>800.47223999991934</v>
      </c>
      <c r="AA42">
        <v>800.47223999992377</v>
      </c>
      <c r="AB42">
        <v>742.93701248735044</v>
      </c>
      <c r="AC42">
        <v>548.00308251079048</v>
      </c>
      <c r="AD42">
        <v>800.4722400128627</v>
      </c>
      <c r="AE42">
        <v>704.33566138447338</v>
      </c>
      <c r="AF42">
        <v>789.60495313731769</v>
      </c>
      <c r="AG42">
        <v>564.1197839723992</v>
      </c>
      <c r="AH42">
        <v>800.47223999992411</v>
      </c>
    </row>
    <row r="43" spans="1:34" x14ac:dyDescent="0.3">
      <c r="A43" s="48">
        <f ca="1">Exceedance!U43</f>
        <v>47331</v>
      </c>
      <c r="B43" s="1">
        <v>745.7503508240161</v>
      </c>
      <c r="C43" s="1">
        <v>717.34775999927763</v>
      </c>
      <c r="D43" s="1">
        <v>745.75035082401678</v>
      </c>
      <c r="E43">
        <v>654.18984784945144</v>
      </c>
      <c r="F43">
        <v>824.24698023780456</v>
      </c>
      <c r="G43">
        <v>575.65068197469259</v>
      </c>
      <c r="H43">
        <v>783.08235475608535</v>
      </c>
      <c r="I43">
        <v>729.28933320042734</v>
      </c>
      <c r="J43">
        <v>790.60451606589277</v>
      </c>
      <c r="K43">
        <v>572.73173415257077</v>
      </c>
      <c r="L43">
        <v>645.61068480366282</v>
      </c>
      <c r="M43">
        <v>232.60314418289073</v>
      </c>
      <c r="N43">
        <v>204.85656222919704</v>
      </c>
      <c r="O43">
        <v>372.9633479442025</v>
      </c>
      <c r="P43">
        <v>717.34775999733245</v>
      </c>
      <c r="Q43">
        <v>638.34964078713517</v>
      </c>
      <c r="R43">
        <v>635.32444150634069</v>
      </c>
      <c r="S43">
        <v>776.60081161387734</v>
      </c>
      <c r="T43">
        <v>751.4664350456103</v>
      </c>
      <c r="U43">
        <v>717.39605995170564</v>
      </c>
      <c r="V43">
        <v>767.06744334922803</v>
      </c>
      <c r="W43">
        <v>492.80285439237826</v>
      </c>
      <c r="X43">
        <v>429.17922896473374</v>
      </c>
      <c r="Y43">
        <v>424.45244734714407</v>
      </c>
      <c r="Z43">
        <v>749.39923403500609</v>
      </c>
      <c r="AA43">
        <v>750.10696017815474</v>
      </c>
      <c r="AB43">
        <v>705.24300181119554</v>
      </c>
      <c r="AC43">
        <v>496.67960887411294</v>
      </c>
      <c r="AD43">
        <v>781.1810749037196</v>
      </c>
      <c r="AE43">
        <v>655.81456133884342</v>
      </c>
      <c r="AF43">
        <v>740.87132311799485</v>
      </c>
      <c r="AG43">
        <v>532.4868784515744</v>
      </c>
      <c r="AH43">
        <v>765.35809741144601</v>
      </c>
    </row>
    <row r="44" spans="1:34" x14ac:dyDescent="0.3">
      <c r="A44" s="48">
        <f ca="1">Exceedance!U44</f>
        <v>47362</v>
      </c>
      <c r="B44" s="1">
        <v>685.47200048843615</v>
      </c>
      <c r="C44" s="1">
        <v>657.08788544994536</v>
      </c>
      <c r="D44" s="1">
        <v>685.47200048843683</v>
      </c>
      <c r="E44">
        <v>630.92340994229937</v>
      </c>
      <c r="F44">
        <v>792.96979777734839</v>
      </c>
      <c r="G44">
        <v>557.34545014550213</v>
      </c>
      <c r="H44">
        <v>746.84695888640647</v>
      </c>
      <c r="I44">
        <v>663.76932264301377</v>
      </c>
      <c r="J44">
        <v>742.55812195454382</v>
      </c>
      <c r="K44">
        <v>540.37302238061113</v>
      </c>
      <c r="L44">
        <v>610.58399335085358</v>
      </c>
      <c r="M44">
        <v>185.25086198204173</v>
      </c>
      <c r="N44">
        <v>195.91585498041255</v>
      </c>
      <c r="O44">
        <v>341.79757863810778</v>
      </c>
      <c r="P44">
        <v>654.24687206214185</v>
      </c>
      <c r="Q44">
        <v>618.26882964818367</v>
      </c>
      <c r="R44">
        <v>620.31987599527713</v>
      </c>
      <c r="S44">
        <v>723.61805813185686</v>
      </c>
      <c r="T44">
        <v>689.54584723836729</v>
      </c>
      <c r="U44">
        <v>647.61233581115789</v>
      </c>
      <c r="V44">
        <v>708.90358338495548</v>
      </c>
      <c r="W44">
        <v>446.69307782545314</v>
      </c>
      <c r="X44">
        <v>415.80989659864997</v>
      </c>
      <c r="Y44">
        <v>407.89932724876638</v>
      </c>
      <c r="Z44">
        <v>688.85556507416595</v>
      </c>
      <c r="AA44">
        <v>687.03863477708524</v>
      </c>
      <c r="AB44">
        <v>646.11354752116085</v>
      </c>
      <c r="AC44">
        <v>448.63819965857175</v>
      </c>
      <c r="AD44">
        <v>726.16399227940576</v>
      </c>
      <c r="AE44">
        <v>633.80960377029919</v>
      </c>
      <c r="AF44">
        <v>676.25358784681021</v>
      </c>
      <c r="AG44">
        <v>510.37197273278116</v>
      </c>
      <c r="AH44">
        <v>716.14048013155923</v>
      </c>
    </row>
    <row r="45" spans="1:34" x14ac:dyDescent="0.3">
      <c r="A45" s="48">
        <f ca="1">Exceedance!U45</f>
        <v>47392</v>
      </c>
      <c r="B45" s="1">
        <v>629.4684999995651</v>
      </c>
      <c r="C45" s="1">
        <v>626.24619430562905</v>
      </c>
      <c r="D45" s="1">
        <v>629.46849999956578</v>
      </c>
      <c r="E45">
        <v>614.07791500164615</v>
      </c>
      <c r="F45">
        <v>742.74870694180652</v>
      </c>
      <c r="G45">
        <v>550.15743841341543</v>
      </c>
      <c r="H45">
        <v>704.14817743661149</v>
      </c>
      <c r="I45">
        <v>629.46849999970755</v>
      </c>
      <c r="J45">
        <v>669.12041026997304</v>
      </c>
      <c r="K45">
        <v>508.84733020067682</v>
      </c>
      <c r="L45">
        <v>576.47863850165959</v>
      </c>
      <c r="M45">
        <v>153.65492785199143</v>
      </c>
      <c r="N45">
        <v>165.27854406050287</v>
      </c>
      <c r="O45">
        <v>313.40515271130533</v>
      </c>
      <c r="P45">
        <v>629.46849999977724</v>
      </c>
      <c r="Q45">
        <v>629.46850000001348</v>
      </c>
      <c r="R45">
        <v>608.54838532275141</v>
      </c>
      <c r="S45">
        <v>653.72256859173535</v>
      </c>
      <c r="T45">
        <v>629.46849999954895</v>
      </c>
      <c r="U45">
        <v>615.84237802879579</v>
      </c>
      <c r="V45">
        <v>638.89648121244181</v>
      </c>
      <c r="W45">
        <v>404.15249028074766</v>
      </c>
      <c r="X45">
        <v>405.20837894244454</v>
      </c>
      <c r="Y45">
        <v>411.27900124979925</v>
      </c>
      <c r="Z45">
        <v>629.46849999955111</v>
      </c>
      <c r="AA45">
        <v>629.4684999995651</v>
      </c>
      <c r="AB45">
        <v>624.01431675294111</v>
      </c>
      <c r="AC45">
        <v>408.48464974161755</v>
      </c>
      <c r="AD45">
        <v>651.75441656415705</v>
      </c>
      <c r="AE45">
        <v>607.83669752435583</v>
      </c>
      <c r="AF45">
        <v>629.46849999963047</v>
      </c>
      <c r="AG45">
        <v>474.91641689148014</v>
      </c>
      <c r="AH45">
        <v>650.0819968025296</v>
      </c>
    </row>
    <row r="46" spans="1:34" x14ac:dyDescent="0.3">
      <c r="A46" s="48">
        <f ca="1">Exceedance!U46</f>
        <v>47423</v>
      </c>
      <c r="B46" s="1">
        <v>617.33787999993297</v>
      </c>
      <c r="C46" s="1">
        <v>617.33787999993456</v>
      </c>
      <c r="D46" s="1">
        <v>617.33787999993365</v>
      </c>
      <c r="E46">
        <v>617.33787997474121</v>
      </c>
      <c r="F46">
        <v>680.6770635925476</v>
      </c>
      <c r="G46">
        <v>580.75765869667134</v>
      </c>
      <c r="H46">
        <v>645.57664768137795</v>
      </c>
      <c r="I46">
        <v>617.33787999993012</v>
      </c>
      <c r="J46">
        <v>617.33787999990921</v>
      </c>
      <c r="K46">
        <v>520.9445354707841</v>
      </c>
      <c r="L46">
        <v>589.64656191082577</v>
      </c>
      <c r="M46">
        <v>158.11969572123408</v>
      </c>
      <c r="N46">
        <v>174.40252036047323</v>
      </c>
      <c r="O46">
        <v>330.27449865746331</v>
      </c>
      <c r="P46">
        <v>617.33787999992705</v>
      </c>
      <c r="Q46">
        <v>617.33787999993331</v>
      </c>
      <c r="R46">
        <v>617.33787999994149</v>
      </c>
      <c r="S46">
        <v>617.33787999991466</v>
      </c>
      <c r="T46">
        <v>617.3378799999291</v>
      </c>
      <c r="U46">
        <v>617.33787998838488</v>
      </c>
      <c r="V46">
        <v>617.33787999992819</v>
      </c>
      <c r="W46">
        <v>406.88417005159846</v>
      </c>
      <c r="X46">
        <v>422.99253543329877</v>
      </c>
      <c r="Y46">
        <v>436.4048640469278</v>
      </c>
      <c r="Z46">
        <v>617.33787999993115</v>
      </c>
      <c r="AA46">
        <v>617.33787999993297</v>
      </c>
      <c r="AB46">
        <v>617.3378800512894</v>
      </c>
      <c r="AC46">
        <v>415.12246810090744</v>
      </c>
      <c r="AD46">
        <v>617.33787999991853</v>
      </c>
      <c r="AE46">
        <v>617.33787999994718</v>
      </c>
      <c r="AF46">
        <v>617.33787999992592</v>
      </c>
      <c r="AG46">
        <v>485.11879181648078</v>
      </c>
      <c r="AH46">
        <v>617.33787999991216</v>
      </c>
    </row>
    <row r="47" spans="1:34" x14ac:dyDescent="0.3">
      <c r="A47" s="48">
        <f ca="1">Exceedance!U47</f>
        <v>47453</v>
      </c>
      <c r="B47" s="1">
        <v>577.66123999992897</v>
      </c>
      <c r="C47" s="1">
        <v>577.66123999991851</v>
      </c>
      <c r="D47" s="1">
        <v>577.66123999992965</v>
      </c>
      <c r="E47">
        <v>577.66123999992055</v>
      </c>
      <c r="F47">
        <v>608.29848402609321</v>
      </c>
      <c r="G47">
        <v>577.66124002035554</v>
      </c>
      <c r="H47">
        <v>577.66123999990532</v>
      </c>
      <c r="I47">
        <v>577.66123999992601</v>
      </c>
      <c r="J47">
        <v>577.66123999992919</v>
      </c>
      <c r="K47">
        <v>515.37649198353211</v>
      </c>
      <c r="L47">
        <v>577.6612399999384</v>
      </c>
      <c r="M47">
        <v>158.66013166199332</v>
      </c>
      <c r="N47">
        <v>180.78100738950235</v>
      </c>
      <c r="O47">
        <v>338.82547164140203</v>
      </c>
      <c r="P47">
        <v>577.66123999992305</v>
      </c>
      <c r="Q47">
        <v>577.66123999992931</v>
      </c>
      <c r="R47">
        <v>577.66123999992533</v>
      </c>
      <c r="S47">
        <v>577.66123999992271</v>
      </c>
      <c r="T47">
        <v>577.6612399999251</v>
      </c>
      <c r="U47">
        <v>577.66123999992169</v>
      </c>
      <c r="V47">
        <v>577.66123999992419</v>
      </c>
      <c r="W47">
        <v>407.51932955457323</v>
      </c>
      <c r="X47">
        <v>430.82527321409503</v>
      </c>
      <c r="Y47">
        <v>443.21694902212573</v>
      </c>
      <c r="Z47">
        <v>577.66123999992726</v>
      </c>
      <c r="AA47">
        <v>577.66123999992897</v>
      </c>
      <c r="AB47">
        <v>577.6612399999276</v>
      </c>
      <c r="AC47">
        <v>416.73665249113259</v>
      </c>
      <c r="AD47">
        <v>577.66123999992658</v>
      </c>
      <c r="AE47">
        <v>577.66123999991908</v>
      </c>
      <c r="AF47">
        <v>577.66123999992192</v>
      </c>
      <c r="AG47">
        <v>490.171880703135</v>
      </c>
      <c r="AH47">
        <v>577.66123999991999</v>
      </c>
    </row>
    <row r="48" spans="1:34" x14ac:dyDescent="0.3">
      <c r="A48" s="48">
        <f ca="1">Exceedance!U48</f>
        <v>47484</v>
      </c>
      <c r="B48" s="1">
        <v>554.44161999993139</v>
      </c>
      <c r="C48" s="1">
        <v>554.44161999993264</v>
      </c>
      <c r="D48" s="1">
        <v>554.44161999993207</v>
      </c>
      <c r="E48">
        <v>554.44161999993469</v>
      </c>
      <c r="F48">
        <v>554.44161999991752</v>
      </c>
      <c r="G48">
        <v>554.441619999929</v>
      </c>
      <c r="H48">
        <v>554.44161999993105</v>
      </c>
      <c r="I48">
        <v>554.44161999992866</v>
      </c>
      <c r="J48">
        <v>554.44161999993173</v>
      </c>
      <c r="K48">
        <v>504.09349152851348</v>
      </c>
      <c r="L48">
        <v>554.44161999992923</v>
      </c>
      <c r="M48">
        <v>158.99919358964155</v>
      </c>
      <c r="N48">
        <v>185.02773265858625</v>
      </c>
      <c r="O48">
        <v>343.96725689467792</v>
      </c>
      <c r="P48">
        <v>554.44161999993696</v>
      </c>
      <c r="Q48">
        <v>554.44161999993173</v>
      </c>
      <c r="R48">
        <v>554.44161999992798</v>
      </c>
      <c r="S48">
        <v>554.44161999993673</v>
      </c>
      <c r="T48">
        <v>554.44161999992764</v>
      </c>
      <c r="U48">
        <v>554.44161999993571</v>
      </c>
      <c r="V48">
        <v>554.44161999993833</v>
      </c>
      <c r="W48">
        <v>407.29120989246621</v>
      </c>
      <c r="X48">
        <v>420.66271562400641</v>
      </c>
      <c r="Y48">
        <v>440.94332853328126</v>
      </c>
      <c r="Z48">
        <v>554.44161999992969</v>
      </c>
      <c r="AA48">
        <v>554.4416199999315</v>
      </c>
      <c r="AB48">
        <v>554.44161999993014</v>
      </c>
      <c r="AC48">
        <v>399.10110694781093</v>
      </c>
      <c r="AD48">
        <v>554.441619999929</v>
      </c>
      <c r="AE48">
        <v>554.44161999993321</v>
      </c>
      <c r="AF48">
        <v>554.44161999993594</v>
      </c>
      <c r="AG48">
        <v>483.31656351592432</v>
      </c>
      <c r="AH48">
        <v>554.44161999993412</v>
      </c>
    </row>
    <row r="49" spans="1:34" x14ac:dyDescent="0.3">
      <c r="A49" s="48">
        <f ca="1">Exceedance!U49</f>
        <v>47515</v>
      </c>
      <c r="B49" s="1">
        <v>539.21460999992121</v>
      </c>
      <c r="C49" s="1">
        <v>539.21460999992235</v>
      </c>
      <c r="D49" s="1">
        <v>539.21460999992189</v>
      </c>
      <c r="E49">
        <v>539.21460999992439</v>
      </c>
      <c r="F49">
        <v>539.21460999991871</v>
      </c>
      <c r="G49">
        <v>539.21460999991882</v>
      </c>
      <c r="H49">
        <v>539.21460999992087</v>
      </c>
      <c r="I49">
        <v>539.21460999991837</v>
      </c>
      <c r="J49">
        <v>539.21460999992155</v>
      </c>
      <c r="K49">
        <v>493.77084966336298</v>
      </c>
      <c r="L49">
        <v>539.21460999991893</v>
      </c>
      <c r="M49">
        <v>162.99452418066869</v>
      </c>
      <c r="N49">
        <v>188.0436118145569</v>
      </c>
      <c r="O49">
        <v>341.44173841187717</v>
      </c>
      <c r="P49">
        <v>539.21460999992689</v>
      </c>
      <c r="Q49">
        <v>539.21460999992155</v>
      </c>
      <c r="R49">
        <v>539.21460999991768</v>
      </c>
      <c r="S49">
        <v>539.21460999992655</v>
      </c>
      <c r="T49">
        <v>539.21460999991746</v>
      </c>
      <c r="U49">
        <v>539.21460999992553</v>
      </c>
      <c r="V49">
        <v>539.21460999991655</v>
      </c>
      <c r="W49">
        <v>406.68046820076336</v>
      </c>
      <c r="X49">
        <v>416.73872012946947</v>
      </c>
      <c r="Y49">
        <v>451.51442577970812</v>
      </c>
      <c r="Z49">
        <v>539.2146099999195</v>
      </c>
      <c r="AA49">
        <v>539.21460999992144</v>
      </c>
      <c r="AB49">
        <v>539.21460999991996</v>
      </c>
      <c r="AC49">
        <v>380.73114988441222</v>
      </c>
      <c r="AD49">
        <v>539.21460999991871</v>
      </c>
      <c r="AE49">
        <v>539.21460999992291</v>
      </c>
      <c r="AF49">
        <v>539.21460999992587</v>
      </c>
      <c r="AG49">
        <v>476.13176082299742</v>
      </c>
      <c r="AH49">
        <v>539.21460999992394</v>
      </c>
    </row>
    <row r="50" spans="1:34" x14ac:dyDescent="0.3">
      <c r="A50" s="48">
        <f ca="1">Exceedance!U50</f>
        <v>47543</v>
      </c>
      <c r="B50" s="1">
        <v>535.43837999992172</v>
      </c>
      <c r="C50" s="1">
        <v>535.43837999992286</v>
      </c>
      <c r="D50" s="1">
        <v>535.4383799999224</v>
      </c>
      <c r="E50">
        <v>535.4383799999249</v>
      </c>
      <c r="F50">
        <v>535.43837999991922</v>
      </c>
      <c r="G50">
        <v>535.43837999991922</v>
      </c>
      <c r="H50">
        <v>535.43837999992115</v>
      </c>
      <c r="I50">
        <v>535.43837999991888</v>
      </c>
      <c r="J50">
        <v>535.43837999992206</v>
      </c>
      <c r="K50">
        <v>498.90464343627491</v>
      </c>
      <c r="L50">
        <v>535.43837999991945</v>
      </c>
      <c r="M50">
        <v>176.85151619124829</v>
      </c>
      <c r="N50">
        <v>220.77362606350965</v>
      </c>
      <c r="O50">
        <v>346.77295350283686</v>
      </c>
      <c r="P50">
        <v>535.43837999991604</v>
      </c>
      <c r="Q50">
        <v>535.43837999992184</v>
      </c>
      <c r="R50">
        <v>530.95600305289418</v>
      </c>
      <c r="S50">
        <v>535.43837999992707</v>
      </c>
      <c r="T50">
        <v>535.43837999991786</v>
      </c>
      <c r="U50">
        <v>535.43837999992581</v>
      </c>
      <c r="V50">
        <v>535.43837999991695</v>
      </c>
      <c r="W50">
        <v>407.92712881866066</v>
      </c>
      <c r="X50">
        <v>419.0742255637457</v>
      </c>
      <c r="Y50">
        <v>494.13919322268134</v>
      </c>
      <c r="Z50">
        <v>535.43837999992002</v>
      </c>
      <c r="AA50">
        <v>535.43837999992172</v>
      </c>
      <c r="AB50">
        <v>535.43837999992036</v>
      </c>
      <c r="AC50">
        <v>373.34958771455098</v>
      </c>
      <c r="AD50">
        <v>535.43837999991911</v>
      </c>
      <c r="AE50">
        <v>535.43837999992343</v>
      </c>
      <c r="AF50">
        <v>535.43837999992627</v>
      </c>
      <c r="AG50">
        <v>493.77544550023447</v>
      </c>
      <c r="AH50">
        <v>535.43837999992445</v>
      </c>
    </row>
    <row r="51" spans="1:34" x14ac:dyDescent="0.3">
      <c r="A51" s="48">
        <f ca="1">Exceedance!U51</f>
        <v>47574</v>
      </c>
      <c r="B51" s="1">
        <v>572.54431359331704</v>
      </c>
      <c r="C51" s="1">
        <v>572.54431359331818</v>
      </c>
      <c r="D51" s="1">
        <v>572.54431359331772</v>
      </c>
      <c r="E51">
        <v>553.82911551397876</v>
      </c>
      <c r="F51">
        <v>585.50254000115308</v>
      </c>
      <c r="G51">
        <v>585.50254000115308</v>
      </c>
      <c r="H51">
        <v>561.36476811242915</v>
      </c>
      <c r="I51">
        <v>551.99069064336379</v>
      </c>
      <c r="J51">
        <v>583.00516588115499</v>
      </c>
      <c r="K51">
        <v>518.01639286498244</v>
      </c>
      <c r="L51">
        <v>537.97969707423795</v>
      </c>
      <c r="M51">
        <v>185.88291338070619</v>
      </c>
      <c r="N51">
        <v>290.95413864119382</v>
      </c>
      <c r="O51">
        <v>364.95817293975398</v>
      </c>
      <c r="P51">
        <v>585.50254000115001</v>
      </c>
      <c r="Q51">
        <v>585.50254000115592</v>
      </c>
      <c r="R51">
        <v>544.98109950160995</v>
      </c>
      <c r="S51">
        <v>559.13746040321269</v>
      </c>
      <c r="T51">
        <v>545.25719795580301</v>
      </c>
      <c r="U51">
        <v>571.48064067753728</v>
      </c>
      <c r="V51">
        <v>585.50254000115081</v>
      </c>
      <c r="W51">
        <v>394.95706204716799</v>
      </c>
      <c r="X51">
        <v>439.10088691723263</v>
      </c>
      <c r="Y51">
        <v>532.573329302557</v>
      </c>
      <c r="Z51">
        <v>558.44967467431638</v>
      </c>
      <c r="AA51">
        <v>585.50254000115569</v>
      </c>
      <c r="AB51">
        <v>537.82599353134981</v>
      </c>
      <c r="AC51">
        <v>423.72953220224804</v>
      </c>
      <c r="AD51">
        <v>539.77640391512739</v>
      </c>
      <c r="AE51">
        <v>539.49148991925347</v>
      </c>
      <c r="AF51">
        <v>570.33943870412111</v>
      </c>
      <c r="AG51">
        <v>529.35343396830717</v>
      </c>
      <c r="AH51">
        <v>569.09437602418257</v>
      </c>
    </row>
    <row r="52" spans="1:34" x14ac:dyDescent="0.3">
      <c r="A52" s="48">
        <f ca="1">Exceedance!U52</f>
        <v>47604</v>
      </c>
      <c r="B52" s="1">
        <v>617.33788000265258</v>
      </c>
      <c r="C52" s="1">
        <v>617.33788000265372</v>
      </c>
      <c r="D52" s="1">
        <v>617.33788000265326</v>
      </c>
      <c r="E52">
        <v>609.26231449249622</v>
      </c>
      <c r="F52">
        <v>617.33788000182676</v>
      </c>
      <c r="G52">
        <v>617.33788000182676</v>
      </c>
      <c r="H52">
        <v>617.33788000339155</v>
      </c>
      <c r="I52">
        <v>577.87922594655254</v>
      </c>
      <c r="J52">
        <v>617.33788000197637</v>
      </c>
      <c r="K52">
        <v>617.33788000623792</v>
      </c>
      <c r="L52">
        <v>547.64472142351485</v>
      </c>
      <c r="M52">
        <v>254.13621229871524</v>
      </c>
      <c r="N52">
        <v>417.70867059580064</v>
      </c>
      <c r="O52">
        <v>469.75555963752106</v>
      </c>
      <c r="P52">
        <v>617.33788000182381</v>
      </c>
      <c r="Q52">
        <v>617.33788000182949</v>
      </c>
      <c r="R52">
        <v>602.96891271416189</v>
      </c>
      <c r="S52">
        <v>617.33788000353661</v>
      </c>
      <c r="T52">
        <v>560.88164340581352</v>
      </c>
      <c r="U52">
        <v>490.82519422224925</v>
      </c>
      <c r="V52">
        <v>617.3378800018246</v>
      </c>
      <c r="W52">
        <v>420.30488324460998</v>
      </c>
      <c r="X52">
        <v>488.71564339404881</v>
      </c>
      <c r="Y52">
        <v>535.22917070217818</v>
      </c>
      <c r="Z52">
        <v>592.73756116542438</v>
      </c>
      <c r="AA52">
        <v>528.45888825731015</v>
      </c>
      <c r="AB52">
        <v>617.33788000494576</v>
      </c>
      <c r="AC52">
        <v>400.93497575393536</v>
      </c>
      <c r="AD52">
        <v>617.33788000481309</v>
      </c>
      <c r="AE52">
        <v>546.15054145527961</v>
      </c>
      <c r="AF52">
        <v>617.33788000279719</v>
      </c>
      <c r="AG52">
        <v>617.33788000549657</v>
      </c>
      <c r="AH52">
        <v>617.33788000288121</v>
      </c>
    </row>
    <row r="53" spans="1:34" x14ac:dyDescent="0.3">
      <c r="A53" s="48">
        <f ca="1">Exceedance!U53</f>
        <v>47635</v>
      </c>
      <c r="B53" s="1">
        <v>800.47224001859342</v>
      </c>
      <c r="C53" s="1">
        <v>800.47224001859456</v>
      </c>
      <c r="D53" s="1">
        <v>800.47224001859411</v>
      </c>
      <c r="E53">
        <v>800.47224001944949</v>
      </c>
      <c r="F53">
        <v>630.48293456721183</v>
      </c>
      <c r="G53">
        <v>800.47224001859672</v>
      </c>
      <c r="H53">
        <v>771.00303019192268</v>
      </c>
      <c r="I53">
        <v>800.47224002281484</v>
      </c>
      <c r="J53">
        <v>702.54473869112064</v>
      </c>
      <c r="K53">
        <v>750.71672961591719</v>
      </c>
      <c r="L53">
        <v>530.58238237689363</v>
      </c>
      <c r="M53">
        <v>384.03890813988414</v>
      </c>
      <c r="N53">
        <v>491.36040853497525</v>
      </c>
      <c r="O53">
        <v>699.51299912947013</v>
      </c>
      <c r="P53">
        <v>726.3430545461199</v>
      </c>
      <c r="Q53">
        <v>730.91497649084738</v>
      </c>
      <c r="R53">
        <v>800.47224002009989</v>
      </c>
      <c r="S53">
        <v>800.47224001860013</v>
      </c>
      <c r="T53">
        <v>777.03878031240231</v>
      </c>
      <c r="U53">
        <v>800.47224003329768</v>
      </c>
      <c r="V53">
        <v>602.31025286925399</v>
      </c>
      <c r="W53">
        <v>495.0153369359258</v>
      </c>
      <c r="X53">
        <v>768.29172879934026</v>
      </c>
      <c r="Y53">
        <v>800.47224002790847</v>
      </c>
      <c r="Z53">
        <v>800.47224002120061</v>
      </c>
      <c r="AA53">
        <v>708.21803029121622</v>
      </c>
      <c r="AB53">
        <v>613.7347840555899</v>
      </c>
      <c r="AC53">
        <v>697.12829996518849</v>
      </c>
      <c r="AD53">
        <v>737.83284301447759</v>
      </c>
      <c r="AE53">
        <v>756.21423277906513</v>
      </c>
      <c r="AF53">
        <v>718.22975717971428</v>
      </c>
      <c r="AG53">
        <v>800.47224001860138</v>
      </c>
      <c r="AH53">
        <v>753.00457644252117</v>
      </c>
    </row>
    <row r="54" spans="1:34" x14ac:dyDescent="0.3">
      <c r="A54" s="48">
        <f ca="1">Exceedance!U54</f>
        <v>47665</v>
      </c>
      <c r="B54" s="1">
        <v>791.4135458805913</v>
      </c>
      <c r="C54" s="1">
        <v>791.41354588059232</v>
      </c>
      <c r="D54" s="1">
        <v>791.41354588059198</v>
      </c>
      <c r="E54">
        <v>800.47223999992696</v>
      </c>
      <c r="F54">
        <v>626.94207798819752</v>
      </c>
      <c r="G54">
        <v>800.47223999992843</v>
      </c>
      <c r="H54">
        <v>797.79865544620566</v>
      </c>
      <c r="I54">
        <v>800.47223999991661</v>
      </c>
      <c r="J54">
        <v>625.91054936424416</v>
      </c>
      <c r="K54">
        <v>688.02826699416414</v>
      </c>
      <c r="L54">
        <v>458.50786355185699</v>
      </c>
      <c r="M54">
        <v>346.62625455869721</v>
      </c>
      <c r="N54">
        <v>452.94338967672718</v>
      </c>
      <c r="O54">
        <v>729.08463691869269</v>
      </c>
      <c r="P54">
        <v>680.09536467962823</v>
      </c>
      <c r="Q54">
        <v>679.67130223086872</v>
      </c>
      <c r="R54">
        <v>800.47223999992661</v>
      </c>
      <c r="S54">
        <v>800.4722399999182</v>
      </c>
      <c r="T54">
        <v>769.64511498945228</v>
      </c>
      <c r="U54">
        <v>800.47223999991957</v>
      </c>
      <c r="V54">
        <v>544.36291952931151</v>
      </c>
      <c r="W54">
        <v>468.62674312308513</v>
      </c>
      <c r="X54">
        <v>787.0561672789413</v>
      </c>
      <c r="Y54">
        <v>800.47223999991263</v>
      </c>
      <c r="Z54">
        <v>800.4722399999157</v>
      </c>
      <c r="AA54">
        <v>744.50026811750172</v>
      </c>
      <c r="AB54">
        <v>551.1408230674358</v>
      </c>
      <c r="AC54">
        <v>800.47224001216046</v>
      </c>
      <c r="AD54">
        <v>704.83717875626678</v>
      </c>
      <c r="AE54">
        <v>789.34961667309381</v>
      </c>
      <c r="AF54">
        <v>700.29266004905833</v>
      </c>
      <c r="AG54">
        <v>800.47223999991945</v>
      </c>
      <c r="AH54">
        <v>698.43010215591312</v>
      </c>
    </row>
    <row r="55" spans="1:34" x14ac:dyDescent="0.3">
      <c r="A55" s="48">
        <f ca="1">Exceedance!U55</f>
        <v>47696</v>
      </c>
      <c r="B55" s="1">
        <v>745.75035082401098</v>
      </c>
      <c r="C55" s="1">
        <v>745.75035082401223</v>
      </c>
      <c r="D55" s="1">
        <v>745.75035082401189</v>
      </c>
      <c r="E55">
        <v>824.25997544616212</v>
      </c>
      <c r="F55">
        <v>576.70387177780322</v>
      </c>
      <c r="G55">
        <v>783.11834114501551</v>
      </c>
      <c r="H55">
        <v>744.26273560499817</v>
      </c>
      <c r="I55">
        <v>790.79844308853387</v>
      </c>
      <c r="J55">
        <v>573.56259592538311</v>
      </c>
      <c r="K55">
        <v>646.39480762419396</v>
      </c>
      <c r="L55">
        <v>393.92975438848737</v>
      </c>
      <c r="M55">
        <v>291.56955494118569</v>
      </c>
      <c r="N55">
        <v>397.6640252744391</v>
      </c>
      <c r="O55">
        <v>699.09751168736636</v>
      </c>
      <c r="P55">
        <v>645.02128050338945</v>
      </c>
      <c r="Q55">
        <v>635.65706279065137</v>
      </c>
      <c r="R55">
        <v>776.67378390416206</v>
      </c>
      <c r="S55">
        <v>751.52241344609615</v>
      </c>
      <c r="T55">
        <v>717.44125950983539</v>
      </c>
      <c r="U55">
        <v>767.36233069884486</v>
      </c>
      <c r="V55">
        <v>493.15935734447851</v>
      </c>
      <c r="W55">
        <v>429.95188986167813</v>
      </c>
      <c r="X55">
        <v>742.53689424394986</v>
      </c>
      <c r="Y55">
        <v>749.34925335383036</v>
      </c>
      <c r="Z55">
        <v>750.12995127922636</v>
      </c>
      <c r="AA55">
        <v>707.02198708992671</v>
      </c>
      <c r="AB55">
        <v>500.06433846164589</v>
      </c>
      <c r="AC55">
        <v>781.28303629394463</v>
      </c>
      <c r="AD55">
        <v>656.67756663436967</v>
      </c>
      <c r="AE55">
        <v>740.58518646038931</v>
      </c>
      <c r="AF55">
        <v>669.1169702856721</v>
      </c>
      <c r="AG55">
        <v>765.40308020339046</v>
      </c>
      <c r="AH55">
        <v>654.45357621409119</v>
      </c>
    </row>
    <row r="56" spans="1:34" x14ac:dyDescent="0.3">
      <c r="A56" s="48">
        <f ca="1">Exceedance!U56</f>
        <v>47727</v>
      </c>
      <c r="B56" s="1">
        <v>685.47200048843115</v>
      </c>
      <c r="C56" s="1">
        <v>685.47200048843229</v>
      </c>
      <c r="D56" s="1">
        <v>685.47200048843206</v>
      </c>
      <c r="E56">
        <v>792.99478060237425</v>
      </c>
      <c r="F56">
        <v>558.55177028115168</v>
      </c>
      <c r="G56">
        <v>746.91591008278169</v>
      </c>
      <c r="H56">
        <v>679.18591202012021</v>
      </c>
      <c r="I56">
        <v>742.91885071107538</v>
      </c>
      <c r="J56">
        <v>541.60210431883797</v>
      </c>
      <c r="K56">
        <v>611.56151655198971</v>
      </c>
      <c r="L56">
        <v>346.03801123053825</v>
      </c>
      <c r="M56">
        <v>282.60293758284598</v>
      </c>
      <c r="N56">
        <v>366.52076348896981</v>
      </c>
      <c r="O56">
        <v>641.7051899978004</v>
      </c>
      <c r="P56">
        <v>624.60905831357388</v>
      </c>
      <c r="Q56">
        <v>620.76023441279676</v>
      </c>
      <c r="R56">
        <v>723.75096370421056</v>
      </c>
      <c r="S56">
        <v>689.65177280724276</v>
      </c>
      <c r="T56">
        <v>648.02938093665739</v>
      </c>
      <c r="U56">
        <v>709.46219235299338</v>
      </c>
      <c r="V56">
        <v>447.14619462709845</v>
      </c>
      <c r="W56">
        <v>416.61966148356072</v>
      </c>
      <c r="X56">
        <v>699.45418940704212</v>
      </c>
      <c r="Y56">
        <v>688.75863229897777</v>
      </c>
      <c r="Z56">
        <v>687.08160433412945</v>
      </c>
      <c r="AA56">
        <v>647.99533759891312</v>
      </c>
      <c r="AB56">
        <v>452.09672084773911</v>
      </c>
      <c r="AC56">
        <v>726.35186007560799</v>
      </c>
      <c r="AD56">
        <v>634.85896615023842</v>
      </c>
      <c r="AE56">
        <v>675.94164258749765</v>
      </c>
      <c r="AF56">
        <v>641.70518999889384</v>
      </c>
      <c r="AG56">
        <v>716.22342128656203</v>
      </c>
      <c r="AH56">
        <v>631.23694405808283</v>
      </c>
    </row>
    <row r="57" spans="1:34" x14ac:dyDescent="0.3">
      <c r="A57" s="48">
        <f ca="1">Exceedance!U57</f>
        <v>47757</v>
      </c>
      <c r="B57" s="1">
        <v>629.46849999957271</v>
      </c>
      <c r="C57" s="1">
        <v>629.46849999957374</v>
      </c>
      <c r="D57" s="1">
        <v>629.46849999957362</v>
      </c>
      <c r="E57">
        <v>742.78567755064853</v>
      </c>
      <c r="F57">
        <v>551.52420254479375</v>
      </c>
      <c r="G57">
        <v>704.24709822110992</v>
      </c>
      <c r="H57">
        <v>629.46849999961353</v>
      </c>
      <c r="I57">
        <v>669.64097029131062</v>
      </c>
      <c r="J57">
        <v>510.30084364459742</v>
      </c>
      <c r="K57">
        <v>577.59269813343155</v>
      </c>
      <c r="L57">
        <v>315.09557103697063</v>
      </c>
      <c r="M57">
        <v>251.96781411152091</v>
      </c>
      <c r="N57">
        <v>338.16365984800598</v>
      </c>
      <c r="O57">
        <v>629.46849999985773</v>
      </c>
      <c r="P57">
        <v>629.46849999997744</v>
      </c>
      <c r="Q57">
        <v>609.05860129280245</v>
      </c>
      <c r="R57">
        <v>653.91441491764658</v>
      </c>
      <c r="S57">
        <v>629.46849999954725</v>
      </c>
      <c r="T57">
        <v>616.24426877190569</v>
      </c>
      <c r="U57">
        <v>639.72383518934225</v>
      </c>
      <c r="V57">
        <v>404.70029796499762</v>
      </c>
      <c r="W57">
        <v>406.05161460242323</v>
      </c>
      <c r="X57">
        <v>656.53140079491732</v>
      </c>
      <c r="Y57">
        <v>629.46849999954486</v>
      </c>
      <c r="Z57">
        <v>629.46849999955714</v>
      </c>
      <c r="AA57">
        <v>625.99538136268723</v>
      </c>
      <c r="AB57">
        <v>411.75811936676007</v>
      </c>
      <c r="AC57">
        <v>652.02520075435439</v>
      </c>
      <c r="AD57">
        <v>609.06166996745037</v>
      </c>
      <c r="AE57">
        <v>629.46849999963786</v>
      </c>
      <c r="AF57">
        <v>606.5540493102759</v>
      </c>
      <c r="AG57">
        <v>650.20190085841</v>
      </c>
      <c r="AH57">
        <v>614.44332029155214</v>
      </c>
    </row>
    <row r="58" spans="1:34" x14ac:dyDescent="0.3">
      <c r="A58" s="48">
        <f ca="1">Exceedance!U58</f>
        <v>47788</v>
      </c>
      <c r="B58" s="1">
        <v>617.33787999992853</v>
      </c>
      <c r="C58" s="1">
        <v>617.33787999992956</v>
      </c>
      <c r="D58" s="1">
        <v>617.33787999992933</v>
      </c>
      <c r="E58">
        <v>680.72502669741857</v>
      </c>
      <c r="F58">
        <v>582.27414915666225</v>
      </c>
      <c r="G58">
        <v>645.70154966357427</v>
      </c>
      <c r="H58">
        <v>617.33787999993274</v>
      </c>
      <c r="I58">
        <v>617.3378799998992</v>
      </c>
      <c r="J58">
        <v>522.73972924379439</v>
      </c>
      <c r="K58">
        <v>591.0163709541024</v>
      </c>
      <c r="L58">
        <v>319.95121043414065</v>
      </c>
      <c r="M58">
        <v>261.11619323488355</v>
      </c>
      <c r="N58">
        <v>355.07632542750207</v>
      </c>
      <c r="O58">
        <v>617.33787999993501</v>
      </c>
      <c r="P58">
        <v>617.33787999993342</v>
      </c>
      <c r="Q58">
        <v>617.33787999994047</v>
      </c>
      <c r="R58">
        <v>617.33787999991614</v>
      </c>
      <c r="S58">
        <v>617.3378799999274</v>
      </c>
      <c r="T58">
        <v>617.33787999149195</v>
      </c>
      <c r="U58">
        <v>617.33787999992137</v>
      </c>
      <c r="V58">
        <v>407.5168019592403</v>
      </c>
      <c r="W58">
        <v>423.86251944410236</v>
      </c>
      <c r="X58">
        <v>617.33787999990943</v>
      </c>
      <c r="Y58">
        <v>617.33787999993694</v>
      </c>
      <c r="Z58">
        <v>617.33787999993729</v>
      </c>
      <c r="AA58">
        <v>617.33787999993751</v>
      </c>
      <c r="AB58">
        <v>418.72492600766327</v>
      </c>
      <c r="AC58">
        <v>617.33787999991694</v>
      </c>
      <c r="AD58">
        <v>617.33787999994797</v>
      </c>
      <c r="AE58">
        <v>617.33787999993308</v>
      </c>
      <c r="AF58">
        <v>617.03373841293808</v>
      </c>
      <c r="AG58">
        <v>617.33787999991603</v>
      </c>
      <c r="AH58">
        <v>617.33787997757372</v>
      </c>
    </row>
    <row r="59" spans="1:34" x14ac:dyDescent="0.3">
      <c r="A59" s="48">
        <f ca="1">Exceedance!U59</f>
        <v>47818</v>
      </c>
      <c r="B59" s="1">
        <v>577.66123999992453</v>
      </c>
      <c r="C59" s="1">
        <v>577.66123999992556</v>
      </c>
      <c r="D59" s="1">
        <v>577.66123999992533</v>
      </c>
      <c r="E59">
        <v>608.35644015601065</v>
      </c>
      <c r="F59">
        <v>577.66124003034042</v>
      </c>
      <c r="G59">
        <v>577.6612399999118</v>
      </c>
      <c r="H59">
        <v>577.66123999992874</v>
      </c>
      <c r="I59">
        <v>577.66123999991908</v>
      </c>
      <c r="J59">
        <v>517.46939305879937</v>
      </c>
      <c r="K59">
        <v>577.66123999993022</v>
      </c>
      <c r="L59">
        <v>320.75550214044677</v>
      </c>
      <c r="M59">
        <v>267.52403342140263</v>
      </c>
      <c r="N59">
        <v>363.66509915550631</v>
      </c>
      <c r="O59">
        <v>577.66123999991896</v>
      </c>
      <c r="P59">
        <v>577.66123999992942</v>
      </c>
      <c r="Q59">
        <v>577.66123999992442</v>
      </c>
      <c r="R59">
        <v>577.66123999992419</v>
      </c>
      <c r="S59">
        <v>577.6612399999234</v>
      </c>
      <c r="T59">
        <v>577.66123999991851</v>
      </c>
      <c r="U59">
        <v>577.66123999992942</v>
      </c>
      <c r="V59">
        <v>408.23380805234723</v>
      </c>
      <c r="W59">
        <v>431.72005882390869</v>
      </c>
      <c r="X59">
        <v>577.66123999992942</v>
      </c>
      <c r="Y59">
        <v>577.66123999992078</v>
      </c>
      <c r="Z59">
        <v>577.66123999992112</v>
      </c>
      <c r="AA59">
        <v>577.66123999992158</v>
      </c>
      <c r="AB59">
        <v>420.46828814684756</v>
      </c>
      <c r="AC59">
        <v>577.66123999992487</v>
      </c>
      <c r="AD59">
        <v>577.66123999991987</v>
      </c>
      <c r="AE59">
        <v>577.66123999992908</v>
      </c>
      <c r="AF59">
        <v>577.66123999991828</v>
      </c>
      <c r="AG59">
        <v>577.66123999992408</v>
      </c>
      <c r="AH59">
        <v>577.66123999991896</v>
      </c>
    </row>
    <row r="60" spans="1:34" x14ac:dyDescent="0.3">
      <c r="A60" s="48">
        <f ca="1">Exceedance!U60</f>
        <v>47849</v>
      </c>
      <c r="B60" s="1">
        <v>554.44161999992696</v>
      </c>
      <c r="C60" s="1">
        <v>554.44161999992809</v>
      </c>
      <c r="D60" s="1">
        <v>554.44161999992787</v>
      </c>
      <c r="E60">
        <v>554.44161999992446</v>
      </c>
      <c r="F60">
        <v>554.44161999992673</v>
      </c>
      <c r="G60">
        <v>554.44161999993753</v>
      </c>
      <c r="H60">
        <v>554.44161999993128</v>
      </c>
      <c r="I60">
        <v>554.44161999993321</v>
      </c>
      <c r="J60">
        <v>506.46205414632061</v>
      </c>
      <c r="K60">
        <v>554.44161999993275</v>
      </c>
      <c r="L60">
        <v>321.00043640116263</v>
      </c>
      <c r="M60">
        <v>271.7961621115445</v>
      </c>
      <c r="N60">
        <v>368.84428928959358</v>
      </c>
      <c r="O60">
        <v>554.4416199999331</v>
      </c>
      <c r="P60">
        <v>554.44161999993185</v>
      </c>
      <c r="Q60">
        <v>554.44161999992684</v>
      </c>
      <c r="R60">
        <v>554.44161999993821</v>
      </c>
      <c r="S60">
        <v>554.44161999993753</v>
      </c>
      <c r="T60">
        <v>554.44161999993253</v>
      </c>
      <c r="U60">
        <v>554.44161999993196</v>
      </c>
      <c r="V60">
        <v>408.08051719117736</v>
      </c>
      <c r="W60">
        <v>421.62729190162014</v>
      </c>
      <c r="X60">
        <v>554.44161999993196</v>
      </c>
      <c r="Y60">
        <v>554.44161999993491</v>
      </c>
      <c r="Z60">
        <v>554.44161999993526</v>
      </c>
      <c r="AA60">
        <v>554.4416199999356</v>
      </c>
      <c r="AB60">
        <v>402.94888240316254</v>
      </c>
      <c r="AC60">
        <v>554.44161999992752</v>
      </c>
      <c r="AD60">
        <v>554.44161999993401</v>
      </c>
      <c r="AE60">
        <v>554.44161999993162</v>
      </c>
      <c r="AF60">
        <v>554.44161999993241</v>
      </c>
      <c r="AG60">
        <v>554.44161999993821</v>
      </c>
      <c r="AH60">
        <v>554.4416199999331</v>
      </c>
    </row>
    <row r="61" spans="1:34" x14ac:dyDescent="0.3">
      <c r="A61" s="48">
        <f ca="1">Exceedance!U61</f>
        <v>47880</v>
      </c>
      <c r="B61" s="1">
        <v>539.21460999991677</v>
      </c>
      <c r="C61" s="1">
        <v>539.2146099999178</v>
      </c>
      <c r="D61" s="1">
        <v>539.21460999991757</v>
      </c>
      <c r="E61">
        <v>539.21460999992564</v>
      </c>
      <c r="F61">
        <v>539.21460999991655</v>
      </c>
      <c r="G61">
        <v>539.21460999991564</v>
      </c>
      <c r="H61">
        <v>539.21460999992109</v>
      </c>
      <c r="I61">
        <v>539.21460999992303</v>
      </c>
      <c r="J61">
        <v>496.3759331348561</v>
      </c>
      <c r="K61">
        <v>539.21460999992246</v>
      </c>
      <c r="L61">
        <v>325.29968939009672</v>
      </c>
      <c r="M61">
        <v>274.82574113806527</v>
      </c>
      <c r="N61">
        <v>366.34463269839472</v>
      </c>
      <c r="O61">
        <v>539.2146099999228</v>
      </c>
      <c r="P61">
        <v>539.21460999992178</v>
      </c>
      <c r="Q61">
        <v>539.21460999991666</v>
      </c>
      <c r="R61">
        <v>539.21460999991655</v>
      </c>
      <c r="S61">
        <v>539.21460999991575</v>
      </c>
      <c r="T61">
        <v>539.21460999992235</v>
      </c>
      <c r="U61">
        <v>539.21460999992178</v>
      </c>
      <c r="V61">
        <v>407.53454759643785</v>
      </c>
      <c r="W61">
        <v>417.76702495153251</v>
      </c>
      <c r="X61">
        <v>539.21460999992178</v>
      </c>
      <c r="Y61">
        <v>539.21460999992473</v>
      </c>
      <c r="Z61">
        <v>539.21460999992519</v>
      </c>
      <c r="AA61">
        <v>539.21460999992541</v>
      </c>
      <c r="AB61">
        <v>384.62682523758269</v>
      </c>
      <c r="AC61">
        <v>539.21460999991723</v>
      </c>
      <c r="AD61">
        <v>539.21460999992371</v>
      </c>
      <c r="AE61">
        <v>539.21460999992155</v>
      </c>
      <c r="AF61">
        <v>539.21460999992212</v>
      </c>
      <c r="AG61">
        <v>539.21460999991632</v>
      </c>
      <c r="AH61">
        <v>539.2146099999228</v>
      </c>
    </row>
    <row r="62" spans="1:34" x14ac:dyDescent="0.3">
      <c r="A62" s="48">
        <f ca="1">Exceedance!U62</f>
        <v>47908</v>
      </c>
      <c r="B62" s="1">
        <v>535.43837999991729</v>
      </c>
      <c r="C62" s="1">
        <v>535.43837999991831</v>
      </c>
      <c r="D62" s="1">
        <v>535.43837999991808</v>
      </c>
      <c r="E62">
        <v>535.43837999992593</v>
      </c>
      <c r="F62">
        <v>535.43837999991683</v>
      </c>
      <c r="G62">
        <v>535.43837999991604</v>
      </c>
      <c r="H62">
        <v>535.43837999992138</v>
      </c>
      <c r="I62">
        <v>535.43837999992354</v>
      </c>
      <c r="J62">
        <v>501.79262818755848</v>
      </c>
      <c r="K62">
        <v>535.43837999992297</v>
      </c>
      <c r="L62">
        <v>338.58624637350124</v>
      </c>
      <c r="M62">
        <v>307.56789705498926</v>
      </c>
      <c r="N62">
        <v>371.69759282371086</v>
      </c>
      <c r="O62">
        <v>535.43837999992331</v>
      </c>
      <c r="P62">
        <v>535.43837999992229</v>
      </c>
      <c r="Q62">
        <v>531.04498693663459</v>
      </c>
      <c r="R62">
        <v>535.43837999991695</v>
      </c>
      <c r="S62">
        <v>535.43837999991604</v>
      </c>
      <c r="T62">
        <v>535.43837999992286</v>
      </c>
      <c r="U62">
        <v>535.43837999992229</v>
      </c>
      <c r="V62">
        <v>408.85671404439233</v>
      </c>
      <c r="W62">
        <v>420.17095086817272</v>
      </c>
      <c r="X62">
        <v>535.43837999992229</v>
      </c>
      <c r="Y62">
        <v>535.43837999992513</v>
      </c>
      <c r="Z62">
        <v>535.43837999992547</v>
      </c>
      <c r="AA62">
        <v>535.4383799999257</v>
      </c>
      <c r="AB62">
        <v>376.11337921445136</v>
      </c>
      <c r="AC62">
        <v>535.43837999991774</v>
      </c>
      <c r="AD62">
        <v>535.43837999992422</v>
      </c>
      <c r="AE62">
        <v>535.43837999992206</v>
      </c>
      <c r="AF62">
        <v>535.43837999992252</v>
      </c>
      <c r="AG62">
        <v>535.43837999991672</v>
      </c>
      <c r="AH62">
        <v>535.43837999992331</v>
      </c>
    </row>
    <row r="63" spans="1:34" x14ac:dyDescent="0.3">
      <c r="A63" s="48">
        <f ca="1">Exceedance!U63</f>
        <v>47939</v>
      </c>
      <c r="B63" s="1">
        <v>572.54431359331261</v>
      </c>
      <c r="C63" s="1">
        <v>572.54431359331363</v>
      </c>
      <c r="D63" s="1">
        <v>572.54431359331329</v>
      </c>
      <c r="E63">
        <v>585.5025400011599</v>
      </c>
      <c r="F63">
        <v>585.50254000115081</v>
      </c>
      <c r="G63">
        <v>561.3927594292519</v>
      </c>
      <c r="H63">
        <v>548.21387463966812</v>
      </c>
      <c r="I63">
        <v>583.1951121999665</v>
      </c>
      <c r="J63">
        <v>521.24941007836287</v>
      </c>
      <c r="K63">
        <v>538.1336505415934</v>
      </c>
      <c r="L63">
        <v>345.89007636380808</v>
      </c>
      <c r="M63">
        <v>377.74850440054774</v>
      </c>
      <c r="N63">
        <v>389.91705716488519</v>
      </c>
      <c r="O63">
        <v>585.50254000115706</v>
      </c>
      <c r="P63">
        <v>585.50254000115615</v>
      </c>
      <c r="Q63">
        <v>545.16000257165467</v>
      </c>
      <c r="R63">
        <v>559.2104377202387</v>
      </c>
      <c r="S63">
        <v>545.3071829241984</v>
      </c>
      <c r="T63">
        <v>569.44426819599562</v>
      </c>
      <c r="U63">
        <v>585.50254000115604</v>
      </c>
      <c r="V63">
        <v>395.97573249486226</v>
      </c>
      <c r="W63">
        <v>440.22663223328124</v>
      </c>
      <c r="X63">
        <v>574.93457914470071</v>
      </c>
      <c r="Y63">
        <v>558.40068994008641</v>
      </c>
      <c r="Z63">
        <v>585.50254000115933</v>
      </c>
      <c r="AA63">
        <v>537.91896543047017</v>
      </c>
      <c r="AB63">
        <v>418.30552048152066</v>
      </c>
      <c r="AC63">
        <v>539.85937886831141</v>
      </c>
      <c r="AD63">
        <v>539.66143861855005</v>
      </c>
      <c r="AE63">
        <v>570.3094479403477</v>
      </c>
      <c r="AF63">
        <v>568.16441330183739</v>
      </c>
      <c r="AG63">
        <v>569.13436370095383</v>
      </c>
      <c r="AH63">
        <v>553.88609772034522</v>
      </c>
    </row>
    <row r="64" spans="1:34" x14ac:dyDescent="0.3">
      <c r="A64" s="48">
        <f ca="1">Exceedance!U64</f>
        <v>47969</v>
      </c>
      <c r="B64" s="1">
        <v>617.33788000264815</v>
      </c>
      <c r="C64" s="1">
        <v>617.33788000264917</v>
      </c>
      <c r="D64" s="1">
        <v>617.33788000264894</v>
      </c>
      <c r="E64">
        <v>617.33788000182176</v>
      </c>
      <c r="F64">
        <v>617.33788000182449</v>
      </c>
      <c r="G64">
        <v>617.33788000339473</v>
      </c>
      <c r="H64">
        <v>574.55628013351952</v>
      </c>
      <c r="I64">
        <v>617.33788000195818</v>
      </c>
      <c r="J64">
        <v>617.33788000602351</v>
      </c>
      <c r="K64">
        <v>547.7972484384843</v>
      </c>
      <c r="L64">
        <v>414.14212955371795</v>
      </c>
      <c r="M64">
        <v>504.37926758618971</v>
      </c>
      <c r="N64">
        <v>494.67597426894662</v>
      </c>
      <c r="O64">
        <v>617.33788000181914</v>
      </c>
      <c r="P64">
        <v>617.33788000181801</v>
      </c>
      <c r="Q64">
        <v>603.16766145461065</v>
      </c>
      <c r="R64">
        <v>617.3378800035357</v>
      </c>
      <c r="S64">
        <v>560.92309077559287</v>
      </c>
      <c r="T64">
        <v>488.79067715996598</v>
      </c>
      <c r="U64">
        <v>617.33788000182983</v>
      </c>
      <c r="V64">
        <v>421.32103726285163</v>
      </c>
      <c r="W64">
        <v>489.83486986342371</v>
      </c>
      <c r="X64">
        <v>577.37672718743784</v>
      </c>
      <c r="Y64">
        <v>592.69850104727414</v>
      </c>
      <c r="Z64">
        <v>528.4588882573139</v>
      </c>
      <c r="AA64">
        <v>617.33788000493951</v>
      </c>
      <c r="AB64">
        <v>395.51808153493567</v>
      </c>
      <c r="AC64">
        <v>617.33788000481002</v>
      </c>
      <c r="AD64">
        <v>546.29093932673538</v>
      </c>
      <c r="AE64">
        <v>617.33788000279321</v>
      </c>
      <c r="AF64">
        <v>617.33788000293805</v>
      </c>
      <c r="AG64">
        <v>617.33788000287598</v>
      </c>
      <c r="AH64">
        <v>617.33788000389484</v>
      </c>
    </row>
    <row r="65" spans="1:34" x14ac:dyDescent="0.3">
      <c r="A65" s="48">
        <f ca="1">Exceedance!U65</f>
        <v>48000</v>
      </c>
      <c r="B65" s="1">
        <v>800.47224001860093</v>
      </c>
      <c r="C65" s="1">
        <v>800.47224001860206</v>
      </c>
      <c r="D65" s="1">
        <v>800.47224001860161</v>
      </c>
      <c r="E65">
        <v>630.48293456720671</v>
      </c>
      <c r="F65">
        <v>800.47224001859445</v>
      </c>
      <c r="G65">
        <v>771.00303019192336</v>
      </c>
      <c r="H65">
        <v>800.47224002323424</v>
      </c>
      <c r="I65">
        <v>702.54473869108801</v>
      </c>
      <c r="J65">
        <v>750.71672961543538</v>
      </c>
      <c r="K65">
        <v>530.7347416403187</v>
      </c>
      <c r="L65">
        <v>543.7906702606806</v>
      </c>
      <c r="M65">
        <v>577.92348308543876</v>
      </c>
      <c r="N65">
        <v>724.40695793675309</v>
      </c>
      <c r="O65">
        <v>726.34305454611524</v>
      </c>
      <c r="P65">
        <v>730.91497649083601</v>
      </c>
      <c r="Q65">
        <v>800.47224002007533</v>
      </c>
      <c r="R65">
        <v>800.47224001859922</v>
      </c>
      <c r="S65">
        <v>777.08018519640939</v>
      </c>
      <c r="T65">
        <v>800.47224003357087</v>
      </c>
      <c r="U65">
        <v>602.31025286925922</v>
      </c>
      <c r="V65">
        <v>496.03006555827199</v>
      </c>
      <c r="W65">
        <v>769.91591875125221</v>
      </c>
      <c r="X65">
        <v>800.47224002288942</v>
      </c>
      <c r="Y65">
        <v>800.47224002120697</v>
      </c>
      <c r="Z65">
        <v>708.21803029121997</v>
      </c>
      <c r="AA65">
        <v>613.73478405557603</v>
      </c>
      <c r="AB65">
        <v>692.21218905696458</v>
      </c>
      <c r="AC65">
        <v>737.8328430144677</v>
      </c>
      <c r="AD65">
        <v>756.35449869517265</v>
      </c>
      <c r="AE65">
        <v>718.22975717971269</v>
      </c>
      <c r="AF65">
        <v>800.47224001859047</v>
      </c>
      <c r="AG65">
        <v>753.00457644251253</v>
      </c>
      <c r="AH65">
        <v>753.00457644480571</v>
      </c>
    </row>
    <row r="66" spans="1:34" x14ac:dyDescent="0.3">
      <c r="A66" s="48">
        <f ca="1">Exceedance!U66</f>
        <v>48030</v>
      </c>
      <c r="B66" s="1">
        <v>791.41354588059858</v>
      </c>
      <c r="C66" s="1">
        <v>791.41354588059971</v>
      </c>
      <c r="D66" s="1">
        <v>791.41354588059937</v>
      </c>
      <c r="E66">
        <v>626.94207798819241</v>
      </c>
      <c r="F66">
        <v>800.47223999992605</v>
      </c>
      <c r="G66">
        <v>797.79865544620623</v>
      </c>
      <c r="H66">
        <v>800.4722399999157</v>
      </c>
      <c r="I66">
        <v>625.91054936421165</v>
      </c>
      <c r="J66">
        <v>688.02826699368268</v>
      </c>
      <c r="K66">
        <v>458.66003805406461</v>
      </c>
      <c r="L66">
        <v>506.13289771927384</v>
      </c>
      <c r="M66">
        <v>539.40178271477328</v>
      </c>
      <c r="N66">
        <v>753.95455320205292</v>
      </c>
      <c r="O66">
        <v>680.09536467962357</v>
      </c>
      <c r="P66">
        <v>679.67130223085735</v>
      </c>
      <c r="Q66">
        <v>800.47223999992923</v>
      </c>
      <c r="R66">
        <v>800.47223999991718</v>
      </c>
      <c r="S66">
        <v>769.68647851027947</v>
      </c>
      <c r="T66">
        <v>800.47223999992161</v>
      </c>
      <c r="U66">
        <v>544.36291952931674</v>
      </c>
      <c r="V66">
        <v>469.64014079474316</v>
      </c>
      <c r="W66">
        <v>788.67873973514645</v>
      </c>
      <c r="X66">
        <v>800.47223999992354</v>
      </c>
      <c r="Y66">
        <v>800.47223999992207</v>
      </c>
      <c r="Z66">
        <v>744.50026811750536</v>
      </c>
      <c r="AA66">
        <v>551.14082306742205</v>
      </c>
      <c r="AB66">
        <v>800.47224001272025</v>
      </c>
      <c r="AC66">
        <v>704.83717875625689</v>
      </c>
      <c r="AD66">
        <v>789.48974236979427</v>
      </c>
      <c r="AE66">
        <v>700.29266004905685</v>
      </c>
      <c r="AF66">
        <v>800.47223999992195</v>
      </c>
      <c r="AG66">
        <v>698.43010215590448</v>
      </c>
      <c r="AH66">
        <v>698.43010215819538</v>
      </c>
    </row>
    <row r="67" spans="1:34" x14ac:dyDescent="0.3">
      <c r="A67" s="48">
        <f ca="1">Exceedance!U67</f>
        <v>48061</v>
      </c>
      <c r="B67" s="1">
        <v>745.75035082401848</v>
      </c>
      <c r="C67" s="1">
        <v>745.75035082401962</v>
      </c>
      <c r="D67" s="1">
        <v>745.75035082401928</v>
      </c>
      <c r="E67">
        <v>576.7038717777981</v>
      </c>
      <c r="F67">
        <v>783.11834114501335</v>
      </c>
      <c r="G67">
        <v>744.26273560499897</v>
      </c>
      <c r="H67">
        <v>790.79844308853285</v>
      </c>
      <c r="I67">
        <v>573.56259592535059</v>
      </c>
      <c r="J67">
        <v>646.39480762371306</v>
      </c>
      <c r="K67">
        <v>394.08175148199194</v>
      </c>
      <c r="L67">
        <v>450.86687505736467</v>
      </c>
      <c r="M67">
        <v>484.02971532313666</v>
      </c>
      <c r="N67">
        <v>717.34775999810063</v>
      </c>
      <c r="O67">
        <v>645.02128050338479</v>
      </c>
      <c r="P67">
        <v>635.65706279063988</v>
      </c>
      <c r="Q67">
        <v>776.67378390416468</v>
      </c>
      <c r="R67">
        <v>751.52241344609524</v>
      </c>
      <c r="S67">
        <v>717.48259208021852</v>
      </c>
      <c r="T67">
        <v>767.36233069884668</v>
      </c>
      <c r="U67">
        <v>493.15935734448374</v>
      </c>
      <c r="V67">
        <v>430.96410254867595</v>
      </c>
      <c r="W67">
        <v>744.15819217412889</v>
      </c>
      <c r="X67">
        <v>749.34925335384298</v>
      </c>
      <c r="Y67">
        <v>750.12995127923273</v>
      </c>
      <c r="Z67">
        <v>707.02198708993046</v>
      </c>
      <c r="AA67">
        <v>500.06433846163208</v>
      </c>
      <c r="AB67">
        <v>781.28303629493792</v>
      </c>
      <c r="AC67">
        <v>656.67756663435978</v>
      </c>
      <c r="AD67">
        <v>740.7252086907904</v>
      </c>
      <c r="AE67">
        <v>669.11697028567062</v>
      </c>
      <c r="AF67">
        <v>765.40308020339307</v>
      </c>
      <c r="AG67">
        <v>654.45357621408243</v>
      </c>
      <c r="AH67">
        <v>654.45357621637152</v>
      </c>
    </row>
    <row r="68" spans="1:34" x14ac:dyDescent="0.3">
      <c r="A68" s="48">
        <f ca="1">Exceedance!U68</f>
        <v>48092</v>
      </c>
      <c r="B68" s="1">
        <v>685.47200048843854</v>
      </c>
      <c r="C68" s="1">
        <v>685.47200048843968</v>
      </c>
      <c r="D68" s="1">
        <v>685.47200048843933</v>
      </c>
      <c r="E68">
        <v>558.55177028114645</v>
      </c>
      <c r="F68">
        <v>746.91591008277931</v>
      </c>
      <c r="G68">
        <v>679.1859120201209</v>
      </c>
      <c r="H68">
        <v>742.91885071107447</v>
      </c>
      <c r="I68">
        <v>541.60210431880535</v>
      </c>
      <c r="J68">
        <v>611.56151655150904</v>
      </c>
      <c r="K68">
        <v>346.18982680125077</v>
      </c>
      <c r="L68">
        <v>441.70667595257856</v>
      </c>
      <c r="M68">
        <v>452.79242754474569</v>
      </c>
      <c r="N68">
        <v>644.65227458610934</v>
      </c>
      <c r="O68">
        <v>624.60905831356922</v>
      </c>
      <c r="P68">
        <v>620.76023441278551</v>
      </c>
      <c r="Q68">
        <v>723.75096370421318</v>
      </c>
      <c r="R68">
        <v>689.65177280724185</v>
      </c>
      <c r="S68">
        <v>648.07068639923045</v>
      </c>
      <c r="T68">
        <v>709.46219235299532</v>
      </c>
      <c r="U68">
        <v>447.14619462710368</v>
      </c>
      <c r="V68">
        <v>417.63072521695807</v>
      </c>
      <c r="W68">
        <v>701.074393123812</v>
      </c>
      <c r="X68">
        <v>688.75863229899051</v>
      </c>
      <c r="Y68">
        <v>687.08160433413582</v>
      </c>
      <c r="Z68">
        <v>647.99533759891688</v>
      </c>
      <c r="AA68">
        <v>452.09672084772529</v>
      </c>
      <c r="AB68">
        <v>726.35186007660081</v>
      </c>
      <c r="AC68">
        <v>634.85896615022853</v>
      </c>
      <c r="AD68">
        <v>676.08157529540119</v>
      </c>
      <c r="AE68">
        <v>641.70518999889237</v>
      </c>
      <c r="AF68">
        <v>716.22342128656464</v>
      </c>
      <c r="AG68">
        <v>631.23694405807419</v>
      </c>
      <c r="AH68">
        <v>631.23694406036168</v>
      </c>
    </row>
    <row r="69" spans="1:34" x14ac:dyDescent="0.3">
      <c r="A69" s="48" t="str">
        <f ca="1">Exceedance!U69</f>
        <v/>
      </c>
      <c r="B69" s="1"/>
      <c r="C69" s="1"/>
      <c r="D69" s="1"/>
    </row>
    <row r="70" spans="1:34" x14ac:dyDescent="0.3">
      <c r="A70" s="48" t="str">
        <f ca="1">Exceedance!U70</f>
        <v/>
      </c>
      <c r="B70" s="1"/>
      <c r="C70" s="1"/>
      <c r="D70" s="1"/>
    </row>
    <row r="71" spans="1:34" x14ac:dyDescent="0.3">
      <c r="A71" s="48" t="str">
        <f ca="1">Exceedance!U71</f>
        <v/>
      </c>
      <c r="B71" s="1"/>
      <c r="C71" s="1"/>
      <c r="D71" s="1"/>
    </row>
    <row r="72" spans="1:34" x14ac:dyDescent="0.3">
      <c r="A72" s="48" t="str">
        <f ca="1">Exceedance!U72</f>
        <v/>
      </c>
      <c r="B72" s="1"/>
      <c r="C72" s="1"/>
      <c r="D72" s="1"/>
    </row>
    <row r="73" spans="1:34" x14ac:dyDescent="0.3">
      <c r="A73" s="48" t="str">
        <f ca="1">Exceedance!U73</f>
        <v/>
      </c>
      <c r="B73" s="1"/>
      <c r="C73" s="1"/>
      <c r="D73" s="1"/>
    </row>
    <row r="74" spans="1:34" x14ac:dyDescent="0.3">
      <c r="A74" s="48" t="str">
        <f ca="1">Exceedance!U74</f>
        <v/>
      </c>
      <c r="B74" s="1"/>
      <c r="C74" s="1"/>
      <c r="D74" s="1"/>
    </row>
    <row r="75" spans="1:34" x14ac:dyDescent="0.3">
      <c r="A75" s="48" t="str">
        <f ca="1">Exceedance!U75</f>
        <v/>
      </c>
      <c r="B75" s="1"/>
      <c r="C75" s="1"/>
      <c r="D75" s="1"/>
    </row>
    <row r="76" spans="1:34" x14ac:dyDescent="0.3">
      <c r="A76" s="48" t="str">
        <f ca="1">Exceedance!U76</f>
        <v/>
      </c>
      <c r="B76" s="1"/>
      <c r="C76" s="1"/>
      <c r="D76" s="1"/>
    </row>
    <row r="77" spans="1:34" x14ac:dyDescent="0.3">
      <c r="A77" s="48" t="str">
        <f ca="1">Exceedance!U77</f>
        <v/>
      </c>
      <c r="B77" s="1"/>
      <c r="C77" s="1"/>
      <c r="D77" s="1"/>
    </row>
    <row r="78" spans="1:34" x14ac:dyDescent="0.3">
      <c r="A78" s="48" t="str">
        <f ca="1">Exceedance!U78</f>
        <v/>
      </c>
      <c r="B78" s="1"/>
      <c r="C78" s="1"/>
      <c r="D78" s="1"/>
    </row>
    <row r="79" spans="1:34" x14ac:dyDescent="0.3">
      <c r="A79" s="48" t="str">
        <f ca="1">Exceedance!U79</f>
        <v/>
      </c>
      <c r="B79" s="1"/>
      <c r="C79" s="1"/>
      <c r="D79" s="1"/>
    </row>
    <row r="80" spans="1:34" x14ac:dyDescent="0.3">
      <c r="A80" s="48" t="str">
        <f ca="1">Exceedance!U80</f>
        <v/>
      </c>
      <c r="B80" s="1"/>
      <c r="C80" s="1"/>
      <c r="D80" s="1"/>
    </row>
    <row r="81" spans="1:4" x14ac:dyDescent="0.3">
      <c r="A81" s="48" t="str">
        <f ca="1">Exceedance!U81</f>
        <v/>
      </c>
      <c r="B81" s="1"/>
      <c r="C81" s="1"/>
      <c r="D81" s="1"/>
    </row>
    <row r="82" spans="1:4" x14ac:dyDescent="0.3">
      <c r="A82" s="48" t="str">
        <f ca="1">Exceedance!U82</f>
        <v/>
      </c>
      <c r="B82" s="1"/>
      <c r="C82" s="1"/>
      <c r="D82" s="1"/>
    </row>
    <row r="83" spans="1:4" x14ac:dyDescent="0.3">
      <c r="A83" s="48" t="str">
        <f ca="1">Exceedance!U83</f>
        <v/>
      </c>
      <c r="B83" s="1"/>
      <c r="C83" s="1"/>
      <c r="D83" s="1"/>
    </row>
    <row r="84" spans="1:4" x14ac:dyDescent="0.3">
      <c r="A84" s="48" t="str">
        <f ca="1">Exceedance!U84</f>
        <v/>
      </c>
      <c r="B84" s="1"/>
      <c r="C84" s="1"/>
      <c r="D84" s="1"/>
    </row>
    <row r="85" spans="1:4" x14ac:dyDescent="0.3">
      <c r="A85" s="48" t="str">
        <f ca="1">Exceedance!U85</f>
        <v/>
      </c>
      <c r="B85" s="1"/>
      <c r="C85" s="1"/>
      <c r="D85" s="1"/>
    </row>
    <row r="86" spans="1:4" x14ac:dyDescent="0.3">
      <c r="A86" s="48" t="str">
        <f ca="1">Exceedance!U86</f>
        <v/>
      </c>
      <c r="B86" s="1"/>
      <c r="C86" s="1"/>
      <c r="D86" s="1"/>
    </row>
    <row r="87" spans="1:4" x14ac:dyDescent="0.3">
      <c r="A87" s="48" t="str">
        <f ca="1">Exceedance!U87</f>
        <v/>
      </c>
      <c r="B87" s="1"/>
      <c r="C87" s="1"/>
      <c r="D87" s="1"/>
    </row>
    <row r="88" spans="1:4" x14ac:dyDescent="0.3">
      <c r="A88" s="48" t="str">
        <f ca="1">Exceedance!U88</f>
        <v/>
      </c>
      <c r="B88" s="1"/>
      <c r="C88" s="1"/>
      <c r="D88" s="1"/>
    </row>
    <row r="89" spans="1:4" x14ac:dyDescent="0.3">
      <c r="A89" s="48" t="str">
        <f ca="1">Exceedance!U89</f>
        <v/>
      </c>
      <c r="B89" s="1"/>
      <c r="C89" s="1"/>
      <c r="D89" s="1"/>
    </row>
    <row r="90" spans="1:4" x14ac:dyDescent="0.3">
      <c r="A90" s="48" t="str">
        <f ca="1">Exceedance!U90</f>
        <v/>
      </c>
      <c r="B90" s="1"/>
      <c r="C90" s="1"/>
      <c r="D90" s="1"/>
    </row>
    <row r="91" spans="1:4" x14ac:dyDescent="0.3">
      <c r="A91" s="48" t="str">
        <f ca="1">Exceedance!U91</f>
        <v/>
      </c>
      <c r="B91" s="1"/>
      <c r="C91" s="1"/>
      <c r="D91" s="1"/>
    </row>
    <row r="92" spans="1:4" x14ac:dyDescent="0.3">
      <c r="A92" s="48" t="str">
        <f ca="1">Exceedance!U92</f>
        <v/>
      </c>
      <c r="B92" s="1"/>
      <c r="C92" s="1"/>
      <c r="D92" s="1"/>
    </row>
    <row r="93" spans="1:4" x14ac:dyDescent="0.3">
      <c r="A93" s="48" t="str">
        <f ca="1">Exceedance!U93</f>
        <v/>
      </c>
      <c r="B93" s="1"/>
      <c r="C93" s="1"/>
      <c r="D93" s="1"/>
    </row>
    <row r="94" spans="1:4" x14ac:dyDescent="0.3">
      <c r="A94" s="48" t="str">
        <f ca="1">Exceedance!U94</f>
        <v/>
      </c>
      <c r="B94" s="1"/>
      <c r="C94" s="1"/>
      <c r="D94" s="1"/>
    </row>
    <row r="95" spans="1:4" x14ac:dyDescent="0.3">
      <c r="A95" s="48" t="str">
        <f ca="1">Exceedance!U95</f>
        <v/>
      </c>
      <c r="B95" s="1"/>
      <c r="C95" s="1"/>
      <c r="D95" s="1"/>
    </row>
    <row r="96" spans="1:4" x14ac:dyDescent="0.3">
      <c r="A96" s="48" t="str">
        <f ca="1">Exceedance!U96</f>
        <v/>
      </c>
      <c r="B96" s="1"/>
      <c r="C96" s="1"/>
      <c r="D96" s="1"/>
    </row>
    <row r="97" spans="1:4" x14ac:dyDescent="0.3">
      <c r="A97" s="48" t="str">
        <f ca="1">Exceedance!U97</f>
        <v/>
      </c>
      <c r="B97" s="1"/>
      <c r="C97" s="1"/>
      <c r="D97" s="1"/>
    </row>
    <row r="98" spans="1:4" x14ac:dyDescent="0.3">
      <c r="A98" s="48" t="str">
        <f ca="1">Exceedance!U98</f>
        <v/>
      </c>
      <c r="B98" s="1"/>
      <c r="C98" s="1"/>
      <c r="D98" s="1"/>
    </row>
    <row r="99" spans="1:4" x14ac:dyDescent="0.3">
      <c r="A99" s="48" t="str">
        <f ca="1">Exceedance!U99</f>
        <v/>
      </c>
      <c r="B99" s="1"/>
      <c r="C99" s="1"/>
      <c r="D99" s="1"/>
    </row>
    <row r="100" spans="1:4" x14ac:dyDescent="0.3">
      <c r="A100" s="48"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E1:AE1"/>
  </mergeCell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72">
    <tabColor theme="3" tint="0.39997558519241921"/>
  </sheetPr>
  <dimension ref="A1:AH175"/>
  <sheetViews>
    <sheetView workbookViewId="0">
      <selection activeCell="B4" sqref="B4:AQ175"/>
    </sheetView>
  </sheetViews>
  <sheetFormatPr defaultRowHeight="14.4" x14ac:dyDescent="0.3"/>
  <cols>
    <col min="1" max="1" width="8.5546875" style="84"/>
    <col min="2" max="4" width="9.44140625" style="185"/>
  </cols>
  <sheetData>
    <row r="1" spans="1:34" s="84" customFormat="1" x14ac:dyDescent="0.3">
      <c r="A1" s="46"/>
      <c r="E1" s="857" t="s">
        <v>154</v>
      </c>
      <c r="F1" s="857"/>
      <c r="G1" s="857"/>
      <c r="H1" s="857"/>
      <c r="I1" s="857"/>
      <c r="J1" s="857"/>
      <c r="K1" s="857"/>
      <c r="L1" s="857"/>
      <c r="M1" s="857"/>
      <c r="N1" s="857"/>
      <c r="O1" s="857"/>
      <c r="P1" s="857"/>
      <c r="Q1" s="857"/>
      <c r="R1" s="857"/>
      <c r="S1" s="857"/>
      <c r="T1" s="857"/>
      <c r="U1" s="857"/>
      <c r="V1" s="857"/>
      <c r="W1" s="857"/>
      <c r="X1" s="857"/>
      <c r="Y1" s="857"/>
      <c r="Z1" s="857"/>
      <c r="AA1" s="857"/>
      <c r="AB1" s="857"/>
      <c r="AC1" s="857"/>
      <c r="AD1" s="857"/>
      <c r="AE1" s="857"/>
    </row>
    <row r="2" spans="1:34" s="84" customFormat="1" x14ac:dyDescent="0.3">
      <c r="A2" s="46"/>
      <c r="B2" s="84" t="s">
        <v>288</v>
      </c>
      <c r="C2" s="84" t="s">
        <v>287</v>
      </c>
      <c r="D2" s="84" t="s">
        <v>289</v>
      </c>
      <c r="E2" s="84">
        <v>1991</v>
      </c>
      <c r="F2" s="84">
        <v>1992</v>
      </c>
      <c r="G2" s="84">
        <v>1993</v>
      </c>
      <c r="H2" s="84">
        <v>1994</v>
      </c>
      <c r="I2" s="84">
        <v>1995</v>
      </c>
      <c r="J2" s="84">
        <v>1996</v>
      </c>
      <c r="K2" s="84">
        <v>1997</v>
      </c>
      <c r="L2" s="84">
        <v>1998</v>
      </c>
      <c r="M2" s="84">
        <v>1999</v>
      </c>
      <c r="N2" s="84">
        <v>2000</v>
      </c>
      <c r="O2" s="84">
        <v>2001</v>
      </c>
      <c r="P2" s="84">
        <v>2002</v>
      </c>
      <c r="Q2" s="84">
        <v>2003</v>
      </c>
      <c r="R2" s="84">
        <v>2004</v>
      </c>
      <c r="S2" s="84">
        <v>2005</v>
      </c>
      <c r="T2" s="84">
        <v>2006</v>
      </c>
      <c r="U2" s="84">
        <v>2007</v>
      </c>
      <c r="V2" s="84">
        <v>2008</v>
      </c>
      <c r="W2" s="84">
        <v>2009</v>
      </c>
      <c r="X2" s="84">
        <v>2010</v>
      </c>
      <c r="Y2" s="84">
        <v>2011</v>
      </c>
      <c r="Z2" s="84">
        <v>2012</v>
      </c>
      <c r="AA2" s="84">
        <v>2013</v>
      </c>
      <c r="AB2" s="84">
        <v>2014</v>
      </c>
      <c r="AC2" s="84">
        <v>2015</v>
      </c>
      <c r="AD2" s="84">
        <v>2016</v>
      </c>
      <c r="AE2" s="84">
        <v>2017</v>
      </c>
      <c r="AF2" s="84">
        <v>2018</v>
      </c>
      <c r="AG2" s="84">
        <v>2019</v>
      </c>
      <c r="AH2" s="84">
        <v>2020</v>
      </c>
    </row>
    <row r="3" spans="1:34" s="49" customFormat="1" x14ac:dyDescent="0.3">
      <c r="A3" s="47"/>
      <c r="B3" s="49" t="s">
        <v>323</v>
      </c>
      <c r="C3" s="49" t="s">
        <v>324</v>
      </c>
      <c r="D3" s="49" t="s">
        <v>325</v>
      </c>
      <c r="E3" s="49" t="s">
        <v>326</v>
      </c>
      <c r="F3" s="49" t="s">
        <v>327</v>
      </c>
      <c r="G3" s="49" t="s">
        <v>328</v>
      </c>
      <c r="H3" s="49" t="s">
        <v>329</v>
      </c>
      <c r="I3" s="49" t="s">
        <v>330</v>
      </c>
      <c r="J3" s="49" t="s">
        <v>331</v>
      </c>
      <c r="K3" s="49" t="s">
        <v>332</v>
      </c>
      <c r="L3" s="49" t="s">
        <v>333</v>
      </c>
      <c r="M3" s="49" t="s">
        <v>334</v>
      </c>
      <c r="N3" s="49" t="s">
        <v>335</v>
      </c>
      <c r="O3" s="49" t="s">
        <v>336</v>
      </c>
      <c r="P3" s="49" t="s">
        <v>337</v>
      </c>
      <c r="Q3" s="49" t="s">
        <v>338</v>
      </c>
      <c r="R3" s="49" t="s">
        <v>339</v>
      </c>
      <c r="S3" s="49" t="s">
        <v>340</v>
      </c>
      <c r="T3" s="49" t="s">
        <v>341</v>
      </c>
      <c r="U3" s="49" t="s">
        <v>342</v>
      </c>
      <c r="V3" s="49" t="s">
        <v>343</v>
      </c>
      <c r="W3" s="49" t="s">
        <v>344</v>
      </c>
      <c r="X3" s="49" t="s">
        <v>345</v>
      </c>
      <c r="Y3" s="49" t="s">
        <v>346</v>
      </c>
      <c r="Z3" s="49" t="s">
        <v>347</v>
      </c>
      <c r="AA3" s="49" t="s">
        <v>348</v>
      </c>
      <c r="AB3" s="49" t="s">
        <v>349</v>
      </c>
      <c r="AC3" s="49" t="s">
        <v>350</v>
      </c>
      <c r="AD3" s="49" t="s">
        <v>351</v>
      </c>
      <c r="AE3" s="49" t="s">
        <v>352</v>
      </c>
      <c r="AF3" s="49" t="s">
        <v>353</v>
      </c>
      <c r="AG3" s="49" t="s">
        <v>354</v>
      </c>
      <c r="AH3" s="49" t="s">
        <v>355</v>
      </c>
    </row>
    <row r="4" spans="1:34" x14ac:dyDescent="0.3">
      <c r="A4" s="48">
        <f ca="1">Exceedance!U4</f>
        <v>46143</v>
      </c>
      <c r="B4" s="1">
        <v>18.118943178241764</v>
      </c>
      <c r="C4" s="1">
        <v>20.682440382041182</v>
      </c>
      <c r="D4" s="1">
        <v>19.691102325320884</v>
      </c>
      <c r="E4">
        <v>20.739114110824374</v>
      </c>
      <c r="F4">
        <v>18.884532398170968</v>
      </c>
      <c r="G4">
        <v>18.843074909532753</v>
      </c>
      <c r="H4">
        <v>19.424182326008978</v>
      </c>
      <c r="I4">
        <v>19.986623369695305</v>
      </c>
      <c r="J4">
        <v>19.654683816910232</v>
      </c>
      <c r="K4">
        <v>20.207535481172844</v>
      </c>
      <c r="L4">
        <v>20.437504986199542</v>
      </c>
      <c r="M4">
        <v>18.633334512129409</v>
      </c>
      <c r="N4">
        <v>19.01307727624355</v>
      </c>
      <c r="O4">
        <v>17.841318304252631</v>
      </c>
      <c r="P4">
        <v>20.149441652813945</v>
      </c>
      <c r="Q4">
        <v>20.086621857887724</v>
      </c>
      <c r="R4">
        <v>19.847884394156186</v>
      </c>
      <c r="S4">
        <v>19.887734158336677</v>
      </c>
      <c r="T4">
        <v>19.82519472460735</v>
      </c>
      <c r="U4">
        <v>18.667409680734629</v>
      </c>
      <c r="V4">
        <v>19.957672027204811</v>
      </c>
      <c r="W4">
        <v>19.480035941611227</v>
      </c>
      <c r="X4">
        <v>20.894938933372771</v>
      </c>
      <c r="Y4">
        <v>19.178493053468866</v>
      </c>
      <c r="Z4">
        <v>19.72380210705921</v>
      </c>
      <c r="AA4">
        <v>20.36928964541455</v>
      </c>
      <c r="AB4">
        <v>19.671690611935936</v>
      </c>
      <c r="AC4">
        <v>19.606026663635333</v>
      </c>
      <c r="AD4">
        <v>20.397606745134091</v>
      </c>
      <c r="AE4">
        <v>19.826672590472239</v>
      </c>
      <c r="AF4">
        <v>19.500865365711004</v>
      </c>
      <c r="AG4">
        <v>20.769503211079989</v>
      </c>
      <c r="AH4">
        <v>20.074189864874281</v>
      </c>
    </row>
    <row r="5" spans="1:34" x14ac:dyDescent="0.3">
      <c r="A5" s="48">
        <f ca="1">Exceedance!U5</f>
        <v>46174</v>
      </c>
      <c r="B5" s="1">
        <v>20.235240582734399</v>
      </c>
      <c r="C5" s="1">
        <v>22.96732289922716</v>
      </c>
      <c r="D5" s="1">
        <v>20.412034856905123</v>
      </c>
      <c r="E5">
        <v>20.087768872248176</v>
      </c>
      <c r="F5">
        <v>18.352718825953538</v>
      </c>
      <c r="G5">
        <v>20.133639408657007</v>
      </c>
      <c r="H5">
        <v>20.58362173130034</v>
      </c>
      <c r="I5">
        <v>17.006132451036823</v>
      </c>
      <c r="J5">
        <v>21.764184318478076</v>
      </c>
      <c r="K5">
        <v>19.811569115396523</v>
      </c>
      <c r="L5">
        <v>20.513557754356579</v>
      </c>
      <c r="M5">
        <v>18.77841920235625</v>
      </c>
      <c r="N5">
        <v>20.790479227645235</v>
      </c>
      <c r="O5">
        <v>20.705268182587087</v>
      </c>
      <c r="P5">
        <v>20.673525994730614</v>
      </c>
      <c r="Q5">
        <v>20.798191177588887</v>
      </c>
      <c r="R5">
        <v>21.540343745745844</v>
      </c>
      <c r="S5">
        <v>20.971970421991038</v>
      </c>
      <c r="T5">
        <v>20.855716749021919</v>
      </c>
      <c r="U5">
        <v>20.042241431082171</v>
      </c>
      <c r="V5">
        <v>19.49906607946685</v>
      </c>
      <c r="W5">
        <v>20.768529603564179</v>
      </c>
      <c r="X5">
        <v>20.280057212124348</v>
      </c>
      <c r="Y5">
        <v>18.20897526534284</v>
      </c>
      <c r="Z5">
        <v>20.920973053654709</v>
      </c>
      <c r="AA5">
        <v>20.818528220348473</v>
      </c>
      <c r="AB5">
        <v>19.743006471381225</v>
      </c>
      <c r="AC5">
        <v>15.617025502916157</v>
      </c>
      <c r="AD5">
        <v>19.842980906992747</v>
      </c>
      <c r="AE5">
        <v>19.324588632773406</v>
      </c>
      <c r="AF5">
        <v>20.999125394583508</v>
      </c>
      <c r="AG5">
        <v>17.995069740241775</v>
      </c>
      <c r="AH5">
        <v>20.690775803247451</v>
      </c>
    </row>
    <row r="6" spans="1:34" x14ac:dyDescent="0.3">
      <c r="A6" s="48">
        <f ca="1">Exceedance!U6</f>
        <v>46204</v>
      </c>
      <c r="B6" s="1">
        <v>25.366603682733171</v>
      </c>
      <c r="C6" s="1">
        <v>27.497329665090852</v>
      </c>
      <c r="D6" s="1">
        <v>26.92808508011985</v>
      </c>
      <c r="E6">
        <v>27.114598376078447</v>
      </c>
      <c r="F6">
        <v>27.349563605832891</v>
      </c>
      <c r="G6">
        <v>27.580348511691511</v>
      </c>
      <c r="H6">
        <v>26.663692038226834</v>
      </c>
      <c r="I6">
        <v>23.445974352955535</v>
      </c>
      <c r="J6">
        <v>27.215841466217704</v>
      </c>
      <c r="K6">
        <v>27.943936292700545</v>
      </c>
      <c r="L6">
        <v>27.28528096759721</v>
      </c>
      <c r="M6">
        <v>26.843693719635382</v>
      </c>
      <c r="N6">
        <v>27.85606506761458</v>
      </c>
      <c r="O6">
        <v>28.165379801653593</v>
      </c>
      <c r="P6">
        <v>26.702135139707067</v>
      </c>
      <c r="Q6">
        <v>27.734570534181938</v>
      </c>
      <c r="R6">
        <v>27.064483681029781</v>
      </c>
      <c r="S6">
        <v>27.905932512538239</v>
      </c>
      <c r="T6">
        <v>27.106768295884287</v>
      </c>
      <c r="U6">
        <v>27.785679453698723</v>
      </c>
      <c r="V6">
        <v>27.889298232927011</v>
      </c>
      <c r="W6">
        <v>26.769686974415315</v>
      </c>
      <c r="X6">
        <v>26.910077353301329</v>
      </c>
      <c r="Y6">
        <v>26.76283836985176</v>
      </c>
      <c r="Z6">
        <v>25.203461065924948</v>
      </c>
      <c r="AA6">
        <v>24.744929786891003</v>
      </c>
      <c r="AB6">
        <v>24.931932424398543</v>
      </c>
      <c r="AC6">
        <v>24.039351841578476</v>
      </c>
      <c r="AD6">
        <v>26.033052040237742</v>
      </c>
      <c r="AE6">
        <v>26.743231509622362</v>
      </c>
      <c r="AF6">
        <v>26.298395841058738</v>
      </c>
      <c r="AG6">
        <v>26.9977040649358</v>
      </c>
      <c r="AH6">
        <v>26.420715495932356</v>
      </c>
    </row>
    <row r="7" spans="1:34" x14ac:dyDescent="0.3">
      <c r="A7" s="48">
        <f ca="1">Exceedance!U7</f>
        <v>46235</v>
      </c>
      <c r="B7" s="1">
        <v>21.594706542553098</v>
      </c>
      <c r="C7" s="1">
        <v>20.464494154150987</v>
      </c>
      <c r="D7" s="1">
        <v>22.260958451083344</v>
      </c>
      <c r="E7">
        <v>22.678089720532149</v>
      </c>
      <c r="F7">
        <v>22.311747908139601</v>
      </c>
      <c r="G7">
        <v>22.768578768757038</v>
      </c>
      <c r="H7">
        <v>22.416867285612632</v>
      </c>
      <c r="I7">
        <v>24.046498572705307</v>
      </c>
      <c r="J7">
        <v>22.700427245307072</v>
      </c>
      <c r="K7">
        <v>23.603882432824125</v>
      </c>
      <c r="L7">
        <v>22.56901305886565</v>
      </c>
      <c r="M7">
        <v>20.882092417739631</v>
      </c>
      <c r="N7">
        <v>22.890993765126233</v>
      </c>
      <c r="O7">
        <v>23.251242655928031</v>
      </c>
      <c r="P7">
        <v>21.805457859404346</v>
      </c>
      <c r="Q7">
        <v>22.970640243399647</v>
      </c>
      <c r="R7">
        <v>22.066601084604571</v>
      </c>
      <c r="S7">
        <v>23.211045849078456</v>
      </c>
      <c r="T7">
        <v>21.939642769126511</v>
      </c>
      <c r="U7">
        <v>22.709006426192929</v>
      </c>
      <c r="V7">
        <v>22.951726996215807</v>
      </c>
      <c r="W7">
        <v>22.337841472402047</v>
      </c>
      <c r="X7">
        <v>21.783120088056997</v>
      </c>
      <c r="Y7">
        <v>21.583957657837246</v>
      </c>
      <c r="Z7">
        <v>21.42137994100953</v>
      </c>
      <c r="AA7">
        <v>20.305538565950858</v>
      </c>
      <c r="AB7">
        <v>20.597973160612817</v>
      </c>
      <c r="AC7">
        <v>22.257622328838455</v>
      </c>
      <c r="AD7">
        <v>20.660577479247937</v>
      </c>
      <c r="AE7">
        <v>21.918676854218731</v>
      </c>
      <c r="AF7">
        <v>20.151444483475323</v>
      </c>
      <c r="AG7">
        <v>22.411368543647178</v>
      </c>
      <c r="AH7">
        <v>21.391258606882126</v>
      </c>
    </row>
    <row r="8" spans="1:34" x14ac:dyDescent="0.3">
      <c r="A8" s="48">
        <f ca="1">Exceedance!U8</f>
        <v>46266</v>
      </c>
      <c r="B8" s="1">
        <v>17.881834384561131</v>
      </c>
      <c r="C8" s="1">
        <v>0</v>
      </c>
      <c r="D8" s="1">
        <v>16.840091189217389</v>
      </c>
      <c r="E8">
        <v>17.106267171151455</v>
      </c>
      <c r="F8">
        <v>17.596575918643374</v>
      </c>
      <c r="G8">
        <v>17.115608136029948</v>
      </c>
      <c r="H8">
        <v>16.360866108967663</v>
      </c>
      <c r="I8">
        <v>19.191568013282819</v>
      </c>
      <c r="J8">
        <v>15.786081127111743</v>
      </c>
      <c r="K8">
        <v>16.459184328728131</v>
      </c>
      <c r="L8">
        <v>16.061936650899113</v>
      </c>
      <c r="M8">
        <v>17.665471293938733</v>
      </c>
      <c r="N8">
        <v>16.762921724535065</v>
      </c>
      <c r="O8">
        <v>17.224083488288613</v>
      </c>
      <c r="P8">
        <v>15.811561598214709</v>
      </c>
      <c r="Q8">
        <v>15.511730024372104</v>
      </c>
      <c r="R8">
        <v>15.566842706724071</v>
      </c>
      <c r="S8">
        <v>16.957122029694869</v>
      </c>
      <c r="T8">
        <v>16.243548685834</v>
      </c>
      <c r="U8">
        <v>15.900419465303573</v>
      </c>
      <c r="V8">
        <v>17.067314782334208</v>
      </c>
      <c r="W8">
        <v>16.923243383173833</v>
      </c>
      <c r="X8">
        <v>16.775570359363961</v>
      </c>
      <c r="Y8">
        <v>17.391943101673785</v>
      </c>
      <c r="Z8">
        <v>16.387847874386217</v>
      </c>
      <c r="AA8">
        <v>16.179494830047002</v>
      </c>
      <c r="AB8">
        <v>16.824010907132582</v>
      </c>
      <c r="AC8">
        <v>19.055390057497995</v>
      </c>
      <c r="AD8">
        <v>17.321555458145827</v>
      </c>
      <c r="AE8">
        <v>17.170601451406675</v>
      </c>
      <c r="AF8">
        <v>16.564671467949154</v>
      </c>
      <c r="AG8">
        <v>17.650328763571419</v>
      </c>
      <c r="AH8">
        <v>16.582877959282403</v>
      </c>
    </row>
    <row r="9" spans="1:34" x14ac:dyDescent="0.3">
      <c r="A9" s="48">
        <f ca="1">Exceedance!U9</f>
        <v>46296</v>
      </c>
      <c r="B9" s="1">
        <v>11.312024579303381</v>
      </c>
      <c r="C9" s="1">
        <v>0</v>
      </c>
      <c r="D9" s="1">
        <v>10.630315117800581</v>
      </c>
      <c r="E9">
        <v>10.741825492880182</v>
      </c>
      <c r="F9">
        <v>11.755831792419045</v>
      </c>
      <c r="G9">
        <v>10.960232302730391</v>
      </c>
      <c r="H9">
        <v>9.5236442286321594</v>
      </c>
      <c r="I9">
        <v>12.109793549870943</v>
      </c>
      <c r="J9">
        <v>0</v>
      </c>
      <c r="K9">
        <v>9.2327302958084765</v>
      </c>
      <c r="L9">
        <v>0</v>
      </c>
      <c r="M9">
        <v>11.701587976144104</v>
      </c>
      <c r="N9">
        <v>10.380797709237637</v>
      </c>
      <c r="O9">
        <v>11.11698281582178</v>
      </c>
      <c r="P9">
        <v>0</v>
      </c>
      <c r="Q9">
        <v>10.97902467866262</v>
      </c>
      <c r="R9">
        <v>9.5626155135935527</v>
      </c>
      <c r="S9">
        <v>9.8675013160257929</v>
      </c>
      <c r="T9">
        <v>6.7808254346085084</v>
      </c>
      <c r="U9">
        <v>9.0721178497651369</v>
      </c>
      <c r="V9">
        <v>10.924278512939482</v>
      </c>
      <c r="W9">
        <v>10.635489291071819</v>
      </c>
      <c r="X9">
        <v>10.473341152700574</v>
      </c>
      <c r="Y9">
        <v>10.768603506070344</v>
      </c>
      <c r="Z9">
        <v>10.485785374210282</v>
      </c>
      <c r="AA9">
        <v>9.6870223592897222</v>
      </c>
      <c r="AB9">
        <v>9.5728986145840516</v>
      </c>
      <c r="AC9">
        <v>12.304223477577121</v>
      </c>
      <c r="AD9">
        <v>11.244818659668491</v>
      </c>
      <c r="AE9">
        <v>10.946462636764629</v>
      </c>
      <c r="AF9">
        <v>10.369255750404797</v>
      </c>
      <c r="AG9">
        <v>11.48954144733683</v>
      </c>
      <c r="AH9">
        <v>10.333260436280112</v>
      </c>
    </row>
    <row r="10" spans="1:34" x14ac:dyDescent="0.3">
      <c r="A10" s="48">
        <f ca="1">Exceedance!U10</f>
        <v>46327</v>
      </c>
      <c r="B10" s="1">
        <v>3.6407818027890668</v>
      </c>
      <c r="C10" s="1">
        <v>0</v>
      </c>
      <c r="D10" s="1">
        <v>3.6208565122053473</v>
      </c>
      <c r="E10">
        <v>3.5759334684272193</v>
      </c>
      <c r="F10">
        <v>4.0958367129231465</v>
      </c>
      <c r="G10">
        <v>3.8102142751389025</v>
      </c>
      <c r="H10">
        <v>3.0569665613476782</v>
      </c>
      <c r="I10">
        <v>4.194739046925771</v>
      </c>
      <c r="J10">
        <v>0</v>
      </c>
      <c r="K10">
        <v>2.9013169686278228</v>
      </c>
      <c r="L10">
        <v>0</v>
      </c>
      <c r="M10">
        <v>4.1000759631862271</v>
      </c>
      <c r="N10">
        <v>3.3436276303376049</v>
      </c>
      <c r="O10">
        <v>3.8822542107514639</v>
      </c>
      <c r="P10">
        <v>0</v>
      </c>
      <c r="Q10">
        <v>3.871254153563386</v>
      </c>
      <c r="R10">
        <v>2.8282627159958129</v>
      </c>
      <c r="S10">
        <v>3.0959004756426176</v>
      </c>
      <c r="T10">
        <v>2.0385385014369635</v>
      </c>
      <c r="U10">
        <v>2.7379478693223365</v>
      </c>
      <c r="V10">
        <v>3.6687022080410814</v>
      </c>
      <c r="W10">
        <v>3.4314834291429204</v>
      </c>
      <c r="X10">
        <v>3.3553344109554457</v>
      </c>
      <c r="Y10">
        <v>3.6474289343915323</v>
      </c>
      <c r="Z10">
        <v>0</v>
      </c>
      <c r="AA10">
        <v>3.2578129346919131</v>
      </c>
      <c r="AB10">
        <v>3.57113667907069</v>
      </c>
      <c r="AC10">
        <v>3.9930314070824875</v>
      </c>
      <c r="AD10">
        <v>3.9764448066322546</v>
      </c>
      <c r="AE10">
        <v>3.7328791250059328</v>
      </c>
      <c r="AF10">
        <v>3.4380701814313763</v>
      </c>
      <c r="AG10">
        <v>4.0148114884459494</v>
      </c>
      <c r="AH10">
        <v>2.9814134240884038</v>
      </c>
    </row>
    <row r="11" spans="1:34" x14ac:dyDescent="0.3">
      <c r="A11" s="48">
        <f ca="1">Exceedance!U11</f>
        <v>46357</v>
      </c>
      <c r="B11" s="1">
        <v>4.1114788774986462</v>
      </c>
      <c r="C11" s="1">
        <v>0</v>
      </c>
      <c r="D11" s="1">
        <v>3.6040748374849061</v>
      </c>
      <c r="E11">
        <v>3.8040343687619291</v>
      </c>
      <c r="F11">
        <v>4.3310010807806938</v>
      </c>
      <c r="G11">
        <v>4.1141646525314428</v>
      </c>
      <c r="H11">
        <v>3.781632811794795</v>
      </c>
      <c r="I11">
        <v>4.3505718831834477</v>
      </c>
      <c r="J11">
        <v>3.4382892906091356</v>
      </c>
      <c r="K11">
        <v>3.9086247008280224</v>
      </c>
      <c r="L11">
        <v>3.2019124540455608</v>
      </c>
      <c r="M11">
        <v>4.3381039314137784</v>
      </c>
      <c r="N11">
        <v>3.8013949168434182</v>
      </c>
      <c r="O11">
        <v>4.152317685029125</v>
      </c>
      <c r="P11">
        <v>0</v>
      </c>
      <c r="Q11">
        <v>4.0456013091278473</v>
      </c>
      <c r="R11">
        <v>3.598585797108572</v>
      </c>
      <c r="S11">
        <v>3.9193432957506724</v>
      </c>
      <c r="T11">
        <v>3.251446913799195</v>
      </c>
      <c r="U11">
        <v>3.7823016447436668</v>
      </c>
      <c r="V11">
        <v>3.9061205698645414</v>
      </c>
      <c r="W11">
        <v>3.9195144653903178</v>
      </c>
      <c r="X11">
        <v>3.722586520257364</v>
      </c>
      <c r="Y11">
        <v>3.9906269226468729</v>
      </c>
      <c r="Z11">
        <v>0</v>
      </c>
      <c r="AA11">
        <v>4.0320394313166288</v>
      </c>
      <c r="AB11">
        <v>3.9750734315391179</v>
      </c>
      <c r="AC11">
        <v>4.3603559136958188</v>
      </c>
      <c r="AD11">
        <v>4.0891253058450792</v>
      </c>
      <c r="AE11">
        <v>3.9588877847136947</v>
      </c>
      <c r="AF11">
        <v>3.8225830129307834</v>
      </c>
      <c r="AG11">
        <v>4.1415863935656239</v>
      </c>
      <c r="AH11">
        <v>3.6311321137445596</v>
      </c>
    </row>
    <row r="12" spans="1:34" x14ac:dyDescent="0.3">
      <c r="A12" s="48">
        <f ca="1">Exceedance!U12</f>
        <v>46388</v>
      </c>
      <c r="B12" s="1">
        <v>6.6260934629570185</v>
      </c>
      <c r="C12" s="1">
        <v>3.312262164284308</v>
      </c>
      <c r="D12" s="1">
        <v>5.6023233641168044</v>
      </c>
      <c r="E12">
        <v>3.8813115936539315</v>
      </c>
      <c r="F12">
        <v>7.7693899853138451</v>
      </c>
      <c r="G12">
        <v>4.1947540981779232</v>
      </c>
      <c r="H12">
        <v>7.4373570244517184</v>
      </c>
      <c r="I12">
        <v>8.7724029511586767</v>
      </c>
      <c r="J12">
        <v>0</v>
      </c>
      <c r="K12">
        <v>3.9647220722515395</v>
      </c>
      <c r="L12">
        <v>0</v>
      </c>
      <c r="M12">
        <v>4.1555608654079528</v>
      </c>
      <c r="N12">
        <v>4.0515993277679669</v>
      </c>
      <c r="O12">
        <v>4.1692325407969246</v>
      </c>
      <c r="P12">
        <v>0</v>
      </c>
      <c r="Q12">
        <v>4.117999761140104</v>
      </c>
      <c r="R12">
        <v>5.2120508824213738</v>
      </c>
      <c r="S12">
        <v>4.0223430954949704</v>
      </c>
      <c r="T12">
        <v>3.5388907453083625</v>
      </c>
      <c r="U12">
        <v>7.2510515139908174</v>
      </c>
      <c r="V12">
        <v>7.935410907728266</v>
      </c>
      <c r="W12">
        <v>4.1736702115583313</v>
      </c>
      <c r="X12">
        <v>6.9462951787937843</v>
      </c>
      <c r="Y12">
        <v>3.8682268929070265</v>
      </c>
      <c r="Z12">
        <v>0</v>
      </c>
      <c r="AA12">
        <v>8.2117135503114209</v>
      </c>
      <c r="AB12">
        <v>7.9563836608635077</v>
      </c>
      <c r="AC12">
        <v>8.6135422553789027</v>
      </c>
      <c r="AD12">
        <v>7.012569855073945</v>
      </c>
      <c r="AE12">
        <v>4.1888146866389784</v>
      </c>
      <c r="AF12">
        <v>0</v>
      </c>
      <c r="AG12">
        <v>4.1409228125261617</v>
      </c>
      <c r="AH12">
        <v>3.9630236450500425</v>
      </c>
    </row>
    <row r="13" spans="1:34" x14ac:dyDescent="0.3">
      <c r="A13" s="48">
        <f ca="1">Exceedance!U13</f>
        <v>46419</v>
      </c>
      <c r="B13" s="1">
        <v>5.7946586877198865</v>
      </c>
      <c r="C13" s="1">
        <v>3.131431607376872</v>
      </c>
      <c r="D13" s="1">
        <v>5.1023208683236154</v>
      </c>
      <c r="E13">
        <v>3.7520959694207279</v>
      </c>
      <c r="F13">
        <v>7.2171018192975493</v>
      </c>
      <c r="G13">
        <v>4.2213686423143661</v>
      </c>
      <c r="H13">
        <v>6.3066744517518964</v>
      </c>
      <c r="I13">
        <v>6.1806238056141689</v>
      </c>
      <c r="J13">
        <v>0</v>
      </c>
      <c r="K13">
        <v>3.637027058482678</v>
      </c>
      <c r="L13">
        <v>0</v>
      </c>
      <c r="M13">
        <v>3.5439266425352267</v>
      </c>
      <c r="N13">
        <v>3.8514265097676033</v>
      </c>
      <c r="O13">
        <v>4.4596616196456775</v>
      </c>
      <c r="P13">
        <v>0</v>
      </c>
      <c r="Q13">
        <v>4.1830959535841634</v>
      </c>
      <c r="R13">
        <v>0</v>
      </c>
      <c r="S13">
        <v>4.1107748559417185</v>
      </c>
      <c r="T13">
        <v>2.7216509741680737</v>
      </c>
      <c r="U13">
        <v>7.0109709352851217</v>
      </c>
      <c r="V13">
        <v>6.9322370527639707</v>
      </c>
      <c r="W13">
        <v>4.3500099782016424</v>
      </c>
      <c r="X13">
        <v>6.9884117299845148</v>
      </c>
      <c r="Y13">
        <v>3.8325968504621568</v>
      </c>
      <c r="Z13">
        <v>0</v>
      </c>
      <c r="AA13">
        <v>6.5646110441131924</v>
      </c>
      <c r="AB13">
        <v>5.9581793456485066</v>
      </c>
      <c r="AC13">
        <v>7.4921918096883378</v>
      </c>
      <c r="AD13">
        <v>5.3883472564243657</v>
      </c>
      <c r="AE13">
        <v>3.781084299807667</v>
      </c>
      <c r="AF13">
        <v>0</v>
      </c>
      <c r="AG13">
        <v>4.1056886511223309</v>
      </c>
      <c r="AH13">
        <v>3.6618283500830331</v>
      </c>
    </row>
    <row r="14" spans="1:34" x14ac:dyDescent="0.3">
      <c r="A14" s="48">
        <f ca="1">Exceedance!U14</f>
        <v>46447</v>
      </c>
      <c r="B14" s="1">
        <v>4.6173771294509072</v>
      </c>
      <c r="C14" s="1">
        <v>4.3415342219065556</v>
      </c>
      <c r="D14" s="1">
        <v>4.3161885328725944</v>
      </c>
      <c r="E14">
        <v>3.6099024698114075</v>
      </c>
      <c r="F14">
        <v>4.2992707933264871</v>
      </c>
      <c r="G14">
        <v>4.2475846837953775</v>
      </c>
      <c r="H14">
        <v>2.5890354607071715</v>
      </c>
      <c r="I14">
        <v>5.3458079670588505</v>
      </c>
      <c r="J14">
        <v>2.2206402661168805</v>
      </c>
      <c r="K14">
        <v>4.3081907796110483</v>
      </c>
      <c r="L14">
        <v>2.3159686742636922</v>
      </c>
      <c r="M14">
        <v>4.7937741711799697</v>
      </c>
      <c r="N14">
        <v>4.3472164302255161</v>
      </c>
      <c r="O14">
        <v>4.9768025386692081</v>
      </c>
      <c r="P14">
        <v>3.3434948293737006</v>
      </c>
      <c r="Q14">
        <v>3.0082492162550056</v>
      </c>
      <c r="R14">
        <v>0</v>
      </c>
      <c r="S14">
        <v>4.7159538715188631</v>
      </c>
      <c r="T14">
        <v>8.2196623819141182E-2</v>
      </c>
      <c r="U14">
        <v>7.4718758992322991</v>
      </c>
      <c r="V14">
        <v>4.6917933471235029</v>
      </c>
      <c r="W14">
        <v>5.399783725316265</v>
      </c>
      <c r="X14">
        <v>5.5910571714774715</v>
      </c>
      <c r="Y14">
        <v>3.6670894035374291</v>
      </c>
      <c r="Z14">
        <v>0</v>
      </c>
      <c r="AA14">
        <v>6.8095334322418255</v>
      </c>
      <c r="AB14">
        <v>3.7510664672508836</v>
      </c>
      <c r="AC14">
        <v>6.8450565373638188</v>
      </c>
      <c r="AD14">
        <v>1.8843942330414438</v>
      </c>
      <c r="AE14">
        <v>4.8186464959723141</v>
      </c>
      <c r="AF14">
        <v>0</v>
      </c>
      <c r="AG14">
        <v>4.4785334967247685</v>
      </c>
      <c r="AH14">
        <v>4.2577741616365747</v>
      </c>
    </row>
    <row r="15" spans="1:34" x14ac:dyDescent="0.3">
      <c r="A15" s="48">
        <f ca="1">Exceedance!U15</f>
        <v>46478</v>
      </c>
      <c r="B15" s="1">
        <v>10.388001320538946</v>
      </c>
      <c r="C15" s="1">
        <v>10.117981253734145</v>
      </c>
      <c r="D15" s="1">
        <v>9.713657617119452</v>
      </c>
      <c r="E15">
        <v>8.6152264378403238</v>
      </c>
      <c r="F15">
        <v>8.6907247349543812</v>
      </c>
      <c r="G15">
        <v>10.438057371563444</v>
      </c>
      <c r="H15">
        <v>9.9828830375062143</v>
      </c>
      <c r="I15">
        <v>10.338603232388298</v>
      </c>
      <c r="J15">
        <v>7.0564009040225661</v>
      </c>
      <c r="K15">
        <v>9.8268732955599365</v>
      </c>
      <c r="L15">
        <v>8.8217068518239028</v>
      </c>
      <c r="M15">
        <v>10.545748472532663</v>
      </c>
      <c r="N15">
        <v>9.5577325374331892</v>
      </c>
      <c r="O15">
        <v>11.638590474148067</v>
      </c>
      <c r="P15">
        <v>8.6209927012701559</v>
      </c>
      <c r="Q15">
        <v>4.9088190492339265</v>
      </c>
      <c r="R15">
        <v>0</v>
      </c>
      <c r="S15">
        <v>8.8408036517833821</v>
      </c>
      <c r="T15">
        <v>4.7839177106593054</v>
      </c>
      <c r="U15">
        <v>8.3916982082893323</v>
      </c>
      <c r="V15">
        <v>9.4584557482281628</v>
      </c>
      <c r="W15">
        <v>10.16062039295764</v>
      </c>
      <c r="X15">
        <v>7.0632141042638921</v>
      </c>
      <c r="Y15">
        <v>8.2522058927177575</v>
      </c>
      <c r="Z15">
        <v>0</v>
      </c>
      <c r="AA15">
        <v>10.584451701980546</v>
      </c>
      <c r="AB15">
        <v>9.9945029879148404</v>
      </c>
      <c r="AC15">
        <v>10.121799847991015</v>
      </c>
      <c r="AD15">
        <v>7.4918026055707463</v>
      </c>
      <c r="AE15">
        <v>10.758169692594018</v>
      </c>
      <c r="AF15">
        <v>5.2294932451661271</v>
      </c>
      <c r="AG15">
        <v>11.55339387174249</v>
      </c>
      <c r="AH15">
        <v>10.976251917278198</v>
      </c>
    </row>
    <row r="16" spans="1:34" x14ac:dyDescent="0.3">
      <c r="A16" s="48">
        <f ca="1">Exceedance!U16</f>
        <v>46508</v>
      </c>
      <c r="B16" s="1">
        <v>41.547742393371351</v>
      </c>
      <c r="C16" s="1">
        <v>17.514052937385021</v>
      </c>
      <c r="D16" s="1">
        <v>30.309104743693716</v>
      </c>
      <c r="E16">
        <v>16.604489059343422</v>
      </c>
      <c r="F16">
        <v>29.96291128340906</v>
      </c>
      <c r="G16">
        <v>17.727739250769737</v>
      </c>
      <c r="H16">
        <v>37.479222006954942</v>
      </c>
      <c r="I16">
        <v>46.618376069383601</v>
      </c>
      <c r="J16">
        <v>40.348180223948873</v>
      </c>
      <c r="K16">
        <v>15.818823820109147</v>
      </c>
      <c r="L16">
        <v>26.32878145514395</v>
      </c>
      <c r="M16">
        <v>16.986148789732077</v>
      </c>
      <c r="N16">
        <v>13.800484989723195</v>
      </c>
      <c r="O16">
        <v>16.522700685846221</v>
      </c>
      <c r="P16">
        <v>19.034414323659679</v>
      </c>
      <c r="Q16">
        <v>17.127496142191909</v>
      </c>
      <c r="R16">
        <v>28.241898818166138</v>
      </c>
      <c r="S16">
        <v>19.720881186713694</v>
      </c>
      <c r="T16">
        <v>13.733200519216851</v>
      </c>
      <c r="U16">
        <v>39.188169164484201</v>
      </c>
      <c r="V16">
        <v>24.558641668102592</v>
      </c>
      <c r="W16">
        <v>16.268558425190708</v>
      </c>
      <c r="X16">
        <v>30.906991152032898</v>
      </c>
      <c r="Y16">
        <v>13.099830570448967</v>
      </c>
      <c r="Z16">
        <v>12.370199957255892</v>
      </c>
      <c r="AA16">
        <v>34.272013502492328</v>
      </c>
      <c r="AB16">
        <v>30.769458576099254</v>
      </c>
      <c r="AC16">
        <v>26.592794709214193</v>
      </c>
      <c r="AD16">
        <v>45.407371506432604</v>
      </c>
      <c r="AE16">
        <v>13.554309413838645</v>
      </c>
      <c r="AF16">
        <v>36.387170509046896</v>
      </c>
      <c r="AG16">
        <v>15.676997064120654</v>
      </c>
      <c r="AH16">
        <v>21.684559402540227</v>
      </c>
    </row>
    <row r="17" spans="1:34" x14ac:dyDescent="0.3">
      <c r="A17" s="48">
        <f ca="1">Exceedance!U17</f>
        <v>46539</v>
      </c>
      <c r="B17" s="1">
        <v>7.0063060761436979</v>
      </c>
      <c r="C17" s="1">
        <v>14.370851822354913</v>
      </c>
      <c r="D17" s="1">
        <v>10.673114507941833</v>
      </c>
      <c r="E17">
        <v>11.580374201385052</v>
      </c>
      <c r="F17">
        <v>26.225026286922638</v>
      </c>
      <c r="G17">
        <v>12.390931307953297</v>
      </c>
      <c r="H17">
        <v>41.384525949910916</v>
      </c>
      <c r="I17">
        <v>13.078872313215369</v>
      </c>
      <c r="J17">
        <v>23.28314849356687</v>
      </c>
      <c r="K17">
        <v>9.6057243880500032</v>
      </c>
      <c r="L17">
        <v>0.65053271969149695</v>
      </c>
      <c r="M17">
        <v>14.0788255219653</v>
      </c>
      <c r="N17">
        <v>10.233186951399805</v>
      </c>
      <c r="O17">
        <v>16.496603816679919</v>
      </c>
      <c r="P17">
        <v>11.732782507762822</v>
      </c>
      <c r="Q17">
        <v>14.755127360869388</v>
      </c>
      <c r="R17">
        <v>6.9476348651960862</v>
      </c>
      <c r="S17">
        <v>13.166923920124178</v>
      </c>
      <c r="T17">
        <v>8.8220402529202069</v>
      </c>
      <c r="U17">
        <v>15.409376008024068</v>
      </c>
      <c r="V17">
        <v>9.1487347154463929</v>
      </c>
      <c r="W17">
        <v>4.3154059009070611</v>
      </c>
      <c r="X17">
        <v>0</v>
      </c>
      <c r="Y17">
        <v>17.278861806860355</v>
      </c>
      <c r="Z17">
        <v>13.29528815886205</v>
      </c>
      <c r="AA17">
        <v>4.4671310119968446</v>
      </c>
      <c r="AB17">
        <v>2.6517520178090979</v>
      </c>
      <c r="AC17">
        <v>3.5030211681491927</v>
      </c>
      <c r="AD17">
        <v>3.1189093401074466</v>
      </c>
      <c r="AE17">
        <v>17.279185584958938</v>
      </c>
      <c r="AF17">
        <v>19.86327400655615</v>
      </c>
      <c r="AG17">
        <v>12.208428504378455</v>
      </c>
      <c r="AH17">
        <v>7.2227389463535303</v>
      </c>
    </row>
    <row r="18" spans="1:34" x14ac:dyDescent="0.3">
      <c r="A18" s="48">
        <f ca="1">Exceedance!U18</f>
        <v>46569</v>
      </c>
      <c r="B18" s="1">
        <v>23.450238248351528</v>
      </c>
      <c r="C18" s="1">
        <v>24.907815273895871</v>
      </c>
      <c r="D18" s="1">
        <v>26.942470994105655</v>
      </c>
      <c r="E18">
        <v>22.000483304907451</v>
      </c>
      <c r="F18">
        <v>20.752931975979511</v>
      </c>
      <c r="G18">
        <v>24.950721039084424</v>
      </c>
      <c r="H18">
        <v>6.2562909553543147</v>
      </c>
      <c r="I18">
        <v>35.517323608567565</v>
      </c>
      <c r="J18">
        <v>19.447902275373217</v>
      </c>
      <c r="K18">
        <v>18.969498773313731</v>
      </c>
      <c r="L18">
        <v>11.732198616409606</v>
      </c>
      <c r="M18">
        <v>28.362456151874358</v>
      </c>
      <c r="N18">
        <v>26.335558508784302</v>
      </c>
      <c r="O18">
        <v>13.77368766267872</v>
      </c>
      <c r="P18">
        <v>24.136594469639522</v>
      </c>
      <c r="Q18">
        <v>26.824125497992181</v>
      </c>
      <c r="R18">
        <v>22.370373813444935</v>
      </c>
      <c r="S18">
        <v>24.620555390334697</v>
      </c>
      <c r="T18">
        <v>24.87364003981039</v>
      </c>
      <c r="U18">
        <v>16.704005706500549</v>
      </c>
      <c r="V18">
        <v>21.210012279450421</v>
      </c>
      <c r="W18">
        <v>20.241083217006796</v>
      </c>
      <c r="X18">
        <v>15.307424455315184</v>
      </c>
      <c r="Y18">
        <v>22.236627321805511</v>
      </c>
      <c r="Z18">
        <v>19.724820737113994</v>
      </c>
      <c r="AA18">
        <v>24.209985237062003</v>
      </c>
      <c r="AB18">
        <v>24.233036273225071</v>
      </c>
      <c r="AC18">
        <v>25.445373969989181</v>
      </c>
      <c r="AD18">
        <v>27.983896016511999</v>
      </c>
      <c r="AE18">
        <v>22.873134759216065</v>
      </c>
      <c r="AF18">
        <v>10.47439128765034</v>
      </c>
      <c r="AG18">
        <v>24.813254179180614</v>
      </c>
      <c r="AH18">
        <v>18.149220948724963</v>
      </c>
    </row>
    <row r="19" spans="1:34" x14ac:dyDescent="0.3">
      <c r="A19" s="48">
        <f ca="1">Exceedance!U19</f>
        <v>46600</v>
      </c>
      <c r="B19" s="1">
        <v>34.463742952207618</v>
      </c>
      <c r="C19" s="1">
        <v>20.25420123579126</v>
      </c>
      <c r="D19" s="1">
        <v>21.826310756014522</v>
      </c>
      <c r="E19">
        <v>22.506805434830031</v>
      </c>
      <c r="F19">
        <v>32.278603329145625</v>
      </c>
      <c r="G19">
        <v>25.727462436142815</v>
      </c>
      <c r="H19">
        <v>33.313767069001244</v>
      </c>
      <c r="I19">
        <v>31.069170980774093</v>
      </c>
      <c r="J19">
        <v>31.474764630295546</v>
      </c>
      <c r="K19">
        <v>26.373254370102629</v>
      </c>
      <c r="L19">
        <v>21.25970518766562</v>
      </c>
      <c r="M19">
        <v>27.216552841008994</v>
      </c>
      <c r="N19">
        <v>26.228230166427913</v>
      </c>
      <c r="O19">
        <v>0</v>
      </c>
      <c r="P19">
        <v>25.159328697016363</v>
      </c>
      <c r="Q19">
        <v>26.619093398446875</v>
      </c>
      <c r="R19">
        <v>24.979988608101642</v>
      </c>
      <c r="S19">
        <v>25.567674822961266</v>
      </c>
      <c r="T19">
        <v>26.442620878416815</v>
      </c>
      <c r="U19">
        <v>31.384837821166091</v>
      </c>
      <c r="V19">
        <v>25.136830449590175</v>
      </c>
      <c r="W19">
        <v>21.753729828007142</v>
      </c>
      <c r="X19">
        <v>23.4477575453889</v>
      </c>
      <c r="Y19">
        <v>19.113201802451719</v>
      </c>
      <c r="Z19">
        <v>18.313642143802685</v>
      </c>
      <c r="AA19">
        <v>22.756085111564541</v>
      </c>
      <c r="AB19">
        <v>23.650129802923143</v>
      </c>
      <c r="AC19">
        <v>23.63940897271042</v>
      </c>
      <c r="AD19">
        <v>25.043204671918947</v>
      </c>
      <c r="AE19">
        <v>0</v>
      </c>
      <c r="AF19">
        <v>28.901516704195938</v>
      </c>
      <c r="AG19">
        <v>24.01147409335627</v>
      </c>
      <c r="AH19">
        <v>26.330538556876654</v>
      </c>
    </row>
    <row r="20" spans="1:34" x14ac:dyDescent="0.3">
      <c r="A20" s="48">
        <f ca="1">Exceedance!U20</f>
        <v>46631</v>
      </c>
      <c r="B20" s="1">
        <v>33.493066338349038</v>
      </c>
      <c r="C20" s="1">
        <v>17.039708629817934</v>
      </c>
      <c r="D20" s="1">
        <v>18.942563740791325</v>
      </c>
      <c r="E20">
        <v>17.639270238069585</v>
      </c>
      <c r="F20">
        <v>26.377938676027266</v>
      </c>
      <c r="G20">
        <v>17.811446348917006</v>
      </c>
      <c r="H20">
        <v>33.494567768069523</v>
      </c>
      <c r="I20">
        <v>26.118457092157996</v>
      </c>
      <c r="J20">
        <v>19.159207839473932</v>
      </c>
      <c r="K20">
        <v>19.344458961858926</v>
      </c>
      <c r="L20">
        <v>19.669480191756442</v>
      </c>
      <c r="M20">
        <v>18.819687380746096</v>
      </c>
      <c r="N20">
        <v>18.644737108307169</v>
      </c>
      <c r="O20">
        <v>0</v>
      </c>
      <c r="P20">
        <v>15.560968204933943</v>
      </c>
      <c r="Q20">
        <v>17.857752792263334</v>
      </c>
      <c r="R20">
        <v>19.566653904113924</v>
      </c>
      <c r="S20">
        <v>18.295337891177009</v>
      </c>
      <c r="T20">
        <v>18.159685996090953</v>
      </c>
      <c r="U20">
        <v>20.834547267273891</v>
      </c>
      <c r="V20">
        <v>19.40390963437952</v>
      </c>
      <c r="W20">
        <v>17.866713081207894</v>
      </c>
      <c r="X20">
        <v>20.836394400232578</v>
      </c>
      <c r="Y20">
        <v>0</v>
      </c>
      <c r="Z20">
        <v>14.612285203671311</v>
      </c>
      <c r="AA20">
        <v>19.411501718308298</v>
      </c>
      <c r="AB20">
        <v>20.672369727264009</v>
      </c>
      <c r="AC20">
        <v>20.515474743576799</v>
      </c>
      <c r="AD20">
        <v>20.714624352829329</v>
      </c>
      <c r="AE20">
        <v>0</v>
      </c>
      <c r="AF20">
        <v>20.416960472831033</v>
      </c>
      <c r="AG20">
        <v>17.626282958989698</v>
      </c>
      <c r="AH20">
        <v>18.759611946756007</v>
      </c>
    </row>
    <row r="21" spans="1:34" x14ac:dyDescent="0.3">
      <c r="A21" s="48">
        <f ca="1">Exceedance!U21</f>
        <v>46661</v>
      </c>
      <c r="B21" s="1">
        <v>34.082247038145034</v>
      </c>
      <c r="C21" s="1">
        <v>15.006922849837727</v>
      </c>
      <c r="D21" s="1">
        <v>17.301454627028161</v>
      </c>
      <c r="E21">
        <v>15.863050919196436</v>
      </c>
      <c r="F21">
        <v>18.889314659613117</v>
      </c>
      <c r="G21">
        <v>14.492358630880329</v>
      </c>
      <c r="H21">
        <v>32.888657469864661</v>
      </c>
      <c r="I21">
        <v>16.865705588692595</v>
      </c>
      <c r="J21">
        <v>15.169626679405416</v>
      </c>
      <c r="K21">
        <v>15.355962029364813</v>
      </c>
      <c r="L21">
        <v>18.288545586576468</v>
      </c>
      <c r="M21">
        <v>16.0482193968693</v>
      </c>
      <c r="N21">
        <v>16.458815012882866</v>
      </c>
      <c r="O21">
        <v>0</v>
      </c>
      <c r="P21">
        <v>15.127710383009877</v>
      </c>
      <c r="Q21">
        <v>15.591275397434453</v>
      </c>
      <c r="R21">
        <v>15.523366709621124</v>
      </c>
      <c r="S21">
        <v>11.231583081887301</v>
      </c>
      <c r="T21">
        <v>14.651350968954651</v>
      </c>
      <c r="U21">
        <v>18.414468986522703</v>
      </c>
      <c r="V21">
        <v>16.87212258707445</v>
      </c>
      <c r="W21">
        <v>15.27650080072185</v>
      </c>
      <c r="X21">
        <v>17.816487305938864</v>
      </c>
      <c r="Y21">
        <v>0</v>
      </c>
      <c r="Z21">
        <v>0</v>
      </c>
      <c r="AA21">
        <v>15.512663481997413</v>
      </c>
      <c r="AB21">
        <v>18.16458162762147</v>
      </c>
      <c r="AC21">
        <v>18.417398550751088</v>
      </c>
      <c r="AD21">
        <v>18.370069650602371</v>
      </c>
      <c r="AE21">
        <v>0</v>
      </c>
      <c r="AF21">
        <v>18.252767646127374</v>
      </c>
      <c r="AG21">
        <v>15.058611858744754</v>
      </c>
      <c r="AH21">
        <v>16.73628528639891</v>
      </c>
    </row>
    <row r="22" spans="1:34" x14ac:dyDescent="0.3">
      <c r="A22" s="48">
        <f ca="1">Exceedance!U22</f>
        <v>46692</v>
      </c>
      <c r="B22" s="1">
        <v>19.594479843997739</v>
      </c>
      <c r="C22" s="1">
        <v>3.5491613028694875</v>
      </c>
      <c r="D22" s="1">
        <v>4.1244209786364801</v>
      </c>
      <c r="E22">
        <v>3.8126979557727081</v>
      </c>
      <c r="F22">
        <v>13.044123594474517</v>
      </c>
      <c r="G22">
        <v>3.0595712210700463</v>
      </c>
      <c r="H22">
        <v>18.465363476297789</v>
      </c>
      <c r="I22">
        <v>14.944672077476149</v>
      </c>
      <c r="J22">
        <v>2.5564308450269455</v>
      </c>
      <c r="K22">
        <v>2.6310135975980593</v>
      </c>
      <c r="L22">
        <v>4.5169649322943579</v>
      </c>
      <c r="M22">
        <v>3.4613266381895866</v>
      </c>
      <c r="N22">
        <v>3.917737968063606</v>
      </c>
      <c r="O22">
        <v>0</v>
      </c>
      <c r="P22">
        <v>3.6272684290469734</v>
      </c>
      <c r="Q22">
        <v>2.8454548498681165</v>
      </c>
      <c r="R22">
        <v>3.0444200284668752</v>
      </c>
      <c r="S22">
        <v>1.7379261561831623</v>
      </c>
      <c r="T22">
        <v>2.4644036801068228</v>
      </c>
      <c r="U22">
        <v>3.7486189628471203</v>
      </c>
      <c r="V22">
        <v>3.4595310395636822</v>
      </c>
      <c r="W22">
        <v>3.1612342948405452</v>
      </c>
      <c r="X22">
        <v>3.8203816048682526</v>
      </c>
      <c r="Y22">
        <v>0</v>
      </c>
      <c r="Z22">
        <v>2.6833000528026512</v>
      </c>
      <c r="AA22">
        <v>3.6872522706444166</v>
      </c>
      <c r="AB22">
        <v>4.2112826377092949</v>
      </c>
      <c r="AC22">
        <v>4.730793140602624</v>
      </c>
      <c r="AD22">
        <v>4.0671204531867495</v>
      </c>
      <c r="AE22">
        <v>0</v>
      </c>
      <c r="AF22">
        <v>4.0128416722538622</v>
      </c>
      <c r="AG22">
        <v>2.8824589757919603</v>
      </c>
      <c r="AH22">
        <v>3.7580597679076235</v>
      </c>
    </row>
    <row r="23" spans="1:34" x14ac:dyDescent="0.3">
      <c r="A23" s="48">
        <f ca="1">Exceedance!U23</f>
        <v>46722</v>
      </c>
      <c r="B23" s="1">
        <v>19.604758133845877</v>
      </c>
      <c r="C23" s="1">
        <v>3.7585491440936232</v>
      </c>
      <c r="D23" s="1">
        <v>5.1715929892029298</v>
      </c>
      <c r="E23">
        <v>4.0810288673402395</v>
      </c>
      <c r="F23">
        <v>20.470267481422905</v>
      </c>
      <c r="G23">
        <v>3.9677403167281127</v>
      </c>
      <c r="H23">
        <v>23.181777545548815</v>
      </c>
      <c r="I23">
        <v>20.473529689443353</v>
      </c>
      <c r="J23">
        <v>18.247291223825311</v>
      </c>
      <c r="K23">
        <v>3.3787777882091405</v>
      </c>
      <c r="L23">
        <v>8.0348513618781787</v>
      </c>
      <c r="M23">
        <v>4.0823096228221702</v>
      </c>
      <c r="N23">
        <v>4.2599276145255436</v>
      </c>
      <c r="O23">
        <v>0</v>
      </c>
      <c r="P23">
        <v>3.8472268095575544</v>
      </c>
      <c r="Q23">
        <v>3.9392799524204172</v>
      </c>
      <c r="R23">
        <v>5.4478784181553523</v>
      </c>
      <c r="S23">
        <v>3.343382352497378</v>
      </c>
      <c r="T23">
        <v>3.9048962909540039</v>
      </c>
      <c r="U23">
        <v>12.463971796972357</v>
      </c>
      <c r="V23">
        <v>7.1910965214250453</v>
      </c>
      <c r="W23">
        <v>3.6998041950441189</v>
      </c>
      <c r="X23">
        <v>6.674343927831357</v>
      </c>
      <c r="Y23">
        <v>0</v>
      </c>
      <c r="Z23">
        <v>3.4803254420545708</v>
      </c>
      <c r="AA23">
        <v>6.4204460627296145</v>
      </c>
      <c r="AB23">
        <v>7.5371779881005914</v>
      </c>
      <c r="AC23">
        <v>7.2570115648745519</v>
      </c>
      <c r="AD23">
        <v>7.5435046829939001</v>
      </c>
      <c r="AE23">
        <v>0</v>
      </c>
      <c r="AF23">
        <v>6.3143654535148599</v>
      </c>
      <c r="AG23">
        <v>3.6694482178166759</v>
      </c>
      <c r="AH23">
        <v>4.1034255065465501</v>
      </c>
    </row>
    <row r="24" spans="1:34" x14ac:dyDescent="0.3">
      <c r="A24" s="48">
        <f ca="1">Exceedance!U24</f>
        <v>46753</v>
      </c>
      <c r="B24" s="1">
        <v>13.979724082729032</v>
      </c>
      <c r="C24" s="1">
        <v>5.8351215691644063</v>
      </c>
      <c r="D24" s="1">
        <v>6.7179459979219622</v>
      </c>
      <c r="E24">
        <v>6.7997619814200023</v>
      </c>
      <c r="F24">
        <v>14.633758690365811</v>
      </c>
      <c r="G24">
        <v>7.4500068329024778</v>
      </c>
      <c r="H24">
        <v>16.407437916669821</v>
      </c>
      <c r="I24">
        <v>14.188725381346798</v>
      </c>
      <c r="J24">
        <v>14.995769964806875</v>
      </c>
      <c r="K24">
        <v>6.6644260021323003</v>
      </c>
      <c r="L24">
        <v>8.512518672784644</v>
      </c>
      <c r="M24">
        <v>8.67032030520771</v>
      </c>
      <c r="N24">
        <v>4.2953358285044985</v>
      </c>
      <c r="O24">
        <v>0</v>
      </c>
      <c r="P24">
        <v>3.9691820138883611</v>
      </c>
      <c r="Q24">
        <v>4.8293335733859548</v>
      </c>
      <c r="R24">
        <v>6.7492441534333256</v>
      </c>
      <c r="S24">
        <v>6.4668683117674988</v>
      </c>
      <c r="T24">
        <v>7.121367731101973</v>
      </c>
      <c r="U24">
        <v>14.505558587511931</v>
      </c>
      <c r="V24">
        <v>4.3749790000334832</v>
      </c>
      <c r="W24">
        <v>6.4688875911141563</v>
      </c>
      <c r="X24">
        <v>8.1139266321990515</v>
      </c>
      <c r="Y24">
        <v>0</v>
      </c>
      <c r="Z24">
        <v>6.9354801394609762</v>
      </c>
      <c r="AA24">
        <v>8.112368623974703</v>
      </c>
      <c r="AB24">
        <v>8.8054975590285682</v>
      </c>
      <c r="AC24">
        <v>7.210005199236142</v>
      </c>
      <c r="AD24">
        <v>4.4741565170529629</v>
      </c>
      <c r="AE24">
        <v>0</v>
      </c>
      <c r="AF24">
        <v>4.3369448731642306</v>
      </c>
      <c r="AG24">
        <v>8.1910928379171661</v>
      </c>
      <c r="AH24">
        <v>4.2029717512199678</v>
      </c>
    </row>
    <row r="25" spans="1:34" x14ac:dyDescent="0.3">
      <c r="A25" s="48">
        <f ca="1">Exceedance!U25</f>
        <v>46784</v>
      </c>
      <c r="B25" s="1">
        <v>11.23603505459041</v>
      </c>
      <c r="C25" s="1">
        <v>5.7930400910033999</v>
      </c>
      <c r="D25" s="1">
        <v>6.6718246144657858</v>
      </c>
      <c r="E25">
        <v>6.648119934014642</v>
      </c>
      <c r="F25">
        <v>11.390783501059303</v>
      </c>
      <c r="G25">
        <v>6.5156606569470377</v>
      </c>
      <c r="H25">
        <v>14.083451737415379</v>
      </c>
      <c r="I25">
        <v>10.856153960514682</v>
      </c>
      <c r="J25">
        <v>11.856362795767916</v>
      </c>
      <c r="K25">
        <v>6.4624536502530017</v>
      </c>
      <c r="L25">
        <v>7.778643847322301</v>
      </c>
      <c r="M25">
        <v>8.3042147721513366</v>
      </c>
      <c r="N25">
        <v>4.5843760582458337</v>
      </c>
      <c r="O25">
        <v>0</v>
      </c>
      <c r="P25">
        <v>3.7900651823894713</v>
      </c>
      <c r="Q25">
        <v>6.3989343672214956</v>
      </c>
      <c r="R25">
        <v>7.7139651937314833</v>
      </c>
      <c r="S25">
        <v>5.475176119410202</v>
      </c>
      <c r="T25">
        <v>7.358577853647069</v>
      </c>
      <c r="U25">
        <v>11.59006775486449</v>
      </c>
      <c r="V25">
        <v>4.3404749270051983</v>
      </c>
      <c r="W25">
        <v>7.1096329596837862</v>
      </c>
      <c r="X25">
        <v>10.943267994084207</v>
      </c>
      <c r="Y25">
        <v>0</v>
      </c>
      <c r="Z25">
        <v>5.5841145642935963</v>
      </c>
      <c r="AA25">
        <v>9.2921886614700586</v>
      </c>
      <c r="AB25">
        <v>7.9130184579571079</v>
      </c>
      <c r="AC25">
        <v>5.4995562081860125</v>
      </c>
      <c r="AD25">
        <v>7.6910942813308765</v>
      </c>
      <c r="AE25">
        <v>0</v>
      </c>
      <c r="AF25">
        <v>3.9937283452998416</v>
      </c>
      <c r="AG25">
        <v>7.6641709363934778</v>
      </c>
      <c r="AH25">
        <v>3.8764360852861266</v>
      </c>
    </row>
    <row r="26" spans="1:34" x14ac:dyDescent="0.3">
      <c r="A26" s="48">
        <f ca="1">Exceedance!U26</f>
        <v>46813</v>
      </c>
      <c r="B26" s="1">
        <v>12.751809941517202</v>
      </c>
      <c r="C26" s="1">
        <v>4.4774916684678816</v>
      </c>
      <c r="D26" s="1">
        <v>5.1346156459341312</v>
      </c>
      <c r="E26">
        <v>3.8805409570661604</v>
      </c>
      <c r="F26">
        <v>13.306383048789058</v>
      </c>
      <c r="G26">
        <v>2.5513997662871772</v>
      </c>
      <c r="H26">
        <v>13.55561954009722</v>
      </c>
      <c r="I26">
        <v>13.994193952117797</v>
      </c>
      <c r="J26">
        <v>13.485202196128562</v>
      </c>
      <c r="K26">
        <v>2.9026712358541915</v>
      </c>
      <c r="L26">
        <v>6.9220162785821406</v>
      </c>
      <c r="M26">
        <v>6.3241950276736922</v>
      </c>
      <c r="N26">
        <v>5.2545601450093535</v>
      </c>
      <c r="O26">
        <v>0</v>
      </c>
      <c r="P26">
        <v>2.6397891008888732</v>
      </c>
      <c r="Q26">
        <v>5.3532917807507294</v>
      </c>
      <c r="R26">
        <v>6.9179300236813477</v>
      </c>
      <c r="S26">
        <v>1.687284874220521E-2</v>
      </c>
      <c r="T26">
        <v>7.6659034805969721</v>
      </c>
      <c r="U26">
        <v>13.616979051439202</v>
      </c>
      <c r="V26">
        <v>5.5734705261708113</v>
      </c>
      <c r="W26">
        <v>4.8769462088567472</v>
      </c>
      <c r="X26">
        <v>12.477737457522998</v>
      </c>
      <c r="Y26">
        <v>0</v>
      </c>
      <c r="Z26">
        <v>5.6195304667753989</v>
      </c>
      <c r="AA26">
        <v>16.362671101810811</v>
      </c>
      <c r="AB26">
        <v>6.817938815797949</v>
      </c>
      <c r="AC26">
        <v>2.1367308844266795</v>
      </c>
      <c r="AD26">
        <v>9.9257661538119848</v>
      </c>
      <c r="AE26">
        <v>0</v>
      </c>
      <c r="AF26">
        <v>10.163008406842074</v>
      </c>
      <c r="AG26">
        <v>7.2443901417267105</v>
      </c>
      <c r="AH26">
        <v>3.6217777518021506</v>
      </c>
    </row>
    <row r="27" spans="1:34" x14ac:dyDescent="0.3">
      <c r="A27" s="48">
        <f ca="1">Exceedance!U27</f>
        <v>46844</v>
      </c>
      <c r="B27" s="1">
        <v>12.011825274763391</v>
      </c>
      <c r="C27" s="1">
        <v>10.066761947311765</v>
      </c>
      <c r="D27" s="1">
        <v>11.441966028679099</v>
      </c>
      <c r="E27">
        <v>7.943908358264955</v>
      </c>
      <c r="F27">
        <v>11.767887843270145</v>
      </c>
      <c r="G27">
        <v>10.610422592035462</v>
      </c>
      <c r="H27">
        <v>13.121157419853771</v>
      </c>
      <c r="I27">
        <v>7.8524933940532708</v>
      </c>
      <c r="J27">
        <v>9.9252336518452484</v>
      </c>
      <c r="K27">
        <v>9.5389413284709512</v>
      </c>
      <c r="L27">
        <v>11.137667197909948</v>
      </c>
      <c r="M27">
        <v>9.7517709332212679</v>
      </c>
      <c r="N27">
        <v>12.619676347999835</v>
      </c>
      <c r="O27">
        <v>0</v>
      </c>
      <c r="P27">
        <v>4.0484186700128726</v>
      </c>
      <c r="Q27">
        <v>10.402714245991104</v>
      </c>
      <c r="R27">
        <v>8.8308984788169873</v>
      </c>
      <c r="S27">
        <v>3.3523311524131669</v>
      </c>
      <c r="T27">
        <v>9.1251550160829549</v>
      </c>
      <c r="U27">
        <v>10.901374854267411</v>
      </c>
      <c r="V27">
        <v>11.709064661575702</v>
      </c>
      <c r="W27">
        <v>7.0903386065706648</v>
      </c>
      <c r="X27">
        <v>8.9097562923663052</v>
      </c>
      <c r="Y27">
        <v>0</v>
      </c>
      <c r="Z27">
        <v>9.2139684885975068</v>
      </c>
      <c r="AA27">
        <v>10.683473685272286</v>
      </c>
      <c r="AB27">
        <v>10.576706382213322</v>
      </c>
      <c r="AC27">
        <v>16.022893989102286</v>
      </c>
      <c r="AD27">
        <v>12.670136165783605</v>
      </c>
      <c r="AE27">
        <v>0</v>
      </c>
      <c r="AF27">
        <v>13.344446790126941</v>
      </c>
      <c r="AG27">
        <v>11.041446474812854</v>
      </c>
      <c r="AH27">
        <v>9.0366059359854294</v>
      </c>
    </row>
    <row r="28" spans="1:34" x14ac:dyDescent="0.3">
      <c r="A28" s="48">
        <f ca="1">Exceedance!U28</f>
        <v>46874</v>
      </c>
      <c r="B28" s="1">
        <v>42.338652803093233</v>
      </c>
      <c r="C28" s="1">
        <v>31.144888029405276</v>
      </c>
      <c r="D28" s="1">
        <v>34.907627632025445</v>
      </c>
      <c r="E28">
        <v>27.210772615254243</v>
      </c>
      <c r="F28">
        <v>43.866473775789927</v>
      </c>
      <c r="G28">
        <v>44.990202263402246</v>
      </c>
      <c r="H28">
        <v>61.389512633339592</v>
      </c>
      <c r="I28">
        <v>61.38951263333918</v>
      </c>
      <c r="J28">
        <v>35.641969531304291</v>
      </c>
      <c r="K28">
        <v>44.760075673723307</v>
      </c>
      <c r="L28">
        <v>44.750605489188921</v>
      </c>
      <c r="M28">
        <v>17.309999950967619</v>
      </c>
      <c r="N28">
        <v>18.153193985201757</v>
      </c>
      <c r="O28">
        <v>0</v>
      </c>
      <c r="P28">
        <v>19.777783892646585</v>
      </c>
      <c r="Q28">
        <v>34.851878011637773</v>
      </c>
      <c r="R28">
        <v>25.887831790830177</v>
      </c>
      <c r="S28">
        <v>18.430148661535167</v>
      </c>
      <c r="T28">
        <v>44.462203951958884</v>
      </c>
      <c r="U28">
        <v>60.978861333776784</v>
      </c>
      <c r="V28">
        <v>23.356359659864953</v>
      </c>
      <c r="W28">
        <v>41.876739543400895</v>
      </c>
      <c r="X28">
        <v>27.318096051349276</v>
      </c>
      <c r="Y28">
        <v>0</v>
      </c>
      <c r="Z28">
        <v>33.802717617691584</v>
      </c>
      <c r="AA28">
        <v>41.992462688021895</v>
      </c>
      <c r="AB28">
        <v>32.29631894181481</v>
      </c>
      <c r="AC28">
        <v>60.078662049291715</v>
      </c>
      <c r="AD28">
        <v>19.557496035430287</v>
      </c>
      <c r="AE28">
        <v>0.37498274121852615</v>
      </c>
      <c r="AF28">
        <v>25.123003853934655</v>
      </c>
      <c r="AG28">
        <v>24.720904585753406</v>
      </c>
      <c r="AH28">
        <v>21.362205351395154</v>
      </c>
    </row>
    <row r="29" spans="1:34" x14ac:dyDescent="0.3">
      <c r="A29" s="48">
        <f ca="1">Exceedance!U29</f>
        <v>46905</v>
      </c>
      <c r="B29" s="1">
        <v>13.271424296277528</v>
      </c>
      <c r="C29" s="1">
        <v>10.878803814649826</v>
      </c>
      <c r="D29" s="1">
        <v>11.894529788900389</v>
      </c>
      <c r="E29">
        <v>27.351499875001959</v>
      </c>
      <c r="F29">
        <v>14.344775213468685</v>
      </c>
      <c r="G29">
        <v>52.554766291373845</v>
      </c>
      <c r="H29">
        <v>60.150504228120028</v>
      </c>
      <c r="I29">
        <v>62.761812729728305</v>
      </c>
      <c r="J29">
        <v>10.495045889507582</v>
      </c>
      <c r="K29">
        <v>0.94630190181260854</v>
      </c>
      <c r="L29">
        <v>15.006492000355873</v>
      </c>
      <c r="M29">
        <v>11.143846964830882</v>
      </c>
      <c r="N29">
        <v>18.96511275556869</v>
      </c>
      <c r="O29">
        <v>11.985911768100873</v>
      </c>
      <c r="P29">
        <v>14.74805160109959</v>
      </c>
      <c r="Q29">
        <v>7.8293512483323147</v>
      </c>
      <c r="R29">
        <v>14.527392357132619</v>
      </c>
      <c r="S29">
        <v>9.5405411001538099</v>
      </c>
      <c r="T29">
        <v>30.778226005132652</v>
      </c>
      <c r="U29">
        <v>13.580867948235754</v>
      </c>
      <c r="V29">
        <v>4.5077733562637938</v>
      </c>
      <c r="W29">
        <v>7.5851666043963846</v>
      </c>
      <c r="X29">
        <v>20.485669950646127</v>
      </c>
      <c r="Y29">
        <v>11.719556956363974</v>
      </c>
      <c r="Z29">
        <v>5.7179870004622817</v>
      </c>
      <c r="AA29">
        <v>27.454388625835531</v>
      </c>
      <c r="AB29">
        <v>3.3104157868810091</v>
      </c>
      <c r="AC29">
        <v>53.827957097764077</v>
      </c>
      <c r="AD29">
        <v>21.768685303965118</v>
      </c>
      <c r="AE29">
        <v>20.593039763611753</v>
      </c>
      <c r="AF29">
        <v>13.796582142712648</v>
      </c>
      <c r="AG29">
        <v>6.9546787268521415</v>
      </c>
      <c r="AH29">
        <v>12.73986918386084</v>
      </c>
    </row>
    <row r="30" spans="1:34" x14ac:dyDescent="0.3">
      <c r="A30" s="48">
        <f ca="1">Exceedance!U30</f>
        <v>46935</v>
      </c>
      <c r="B30" s="1">
        <v>30.363976714976346</v>
      </c>
      <c r="C30" s="1">
        <v>27.349518592681921</v>
      </c>
      <c r="D30" s="1">
        <v>29.522027095692479</v>
      </c>
      <c r="E30">
        <v>21.433764763551636</v>
      </c>
      <c r="F30">
        <v>36.753436611123512</v>
      </c>
      <c r="G30">
        <v>51.741417199053828</v>
      </c>
      <c r="H30">
        <v>33.917875811030967</v>
      </c>
      <c r="I30">
        <v>51.340324449752181</v>
      </c>
      <c r="J30">
        <v>23.208063001190542</v>
      </c>
      <c r="K30">
        <v>32.102240763481767</v>
      </c>
      <c r="L30">
        <v>39.314341103518622</v>
      </c>
      <c r="M30">
        <v>35.807791610913767</v>
      </c>
      <c r="N30">
        <v>25.572212885229106</v>
      </c>
      <c r="O30">
        <v>23.8581311959917</v>
      </c>
      <c r="P30">
        <v>27.210403246184288</v>
      </c>
      <c r="Q30">
        <v>25.302331161845061</v>
      </c>
      <c r="R30">
        <v>34.977961360751344</v>
      </c>
      <c r="S30">
        <v>35.19090350374973</v>
      </c>
      <c r="T30">
        <v>64.914176153268599</v>
      </c>
      <c r="U30">
        <v>40.230977766779979</v>
      </c>
      <c r="V30">
        <v>22.97636811238554</v>
      </c>
      <c r="W30">
        <v>16.154251002827923</v>
      </c>
      <c r="X30">
        <v>27.102664043528609</v>
      </c>
      <c r="Y30">
        <v>18.791428043303643</v>
      </c>
      <c r="Z30">
        <v>23.683961504420214</v>
      </c>
      <c r="AA30">
        <v>36.214058449399623</v>
      </c>
      <c r="AB30">
        <v>26.767914897542745</v>
      </c>
      <c r="AC30">
        <v>29.613910605077859</v>
      </c>
      <c r="AD30">
        <v>29.705816062492001</v>
      </c>
      <c r="AE30">
        <v>11.94712485437624</v>
      </c>
      <c r="AF30">
        <v>28.558488274012973</v>
      </c>
      <c r="AG30">
        <v>23.620883324413889</v>
      </c>
      <c r="AH30">
        <v>24.266415225669494</v>
      </c>
    </row>
    <row r="31" spans="1:34" x14ac:dyDescent="0.3">
      <c r="A31" s="48">
        <f ca="1">Exceedance!U31</f>
        <v>46966</v>
      </c>
      <c r="B31" s="1">
        <v>34.926528386297257</v>
      </c>
      <c r="C31" s="1">
        <v>22.191388243212451</v>
      </c>
      <c r="D31" s="1">
        <v>24.006352205696164</v>
      </c>
      <c r="E31">
        <v>35.185912137276887</v>
      </c>
      <c r="F31">
        <v>29.65861179995407</v>
      </c>
      <c r="G31">
        <v>34.569685017383854</v>
      </c>
      <c r="H31">
        <v>34.131753228040871</v>
      </c>
      <c r="I31">
        <v>34.713672659445415</v>
      </c>
      <c r="J31">
        <v>35.37209919744857</v>
      </c>
      <c r="K31">
        <v>33.55529305542553</v>
      </c>
      <c r="L31">
        <v>29.954816418294804</v>
      </c>
      <c r="M31">
        <v>27.571772810400685</v>
      </c>
      <c r="N31">
        <v>21.34102191231112</v>
      </c>
      <c r="O31">
        <v>24.531763185878237</v>
      </c>
      <c r="P31">
        <v>27.146567139050298</v>
      </c>
      <c r="Q31">
        <v>27.474400242255811</v>
      </c>
      <c r="R31">
        <v>27.916236489391814</v>
      </c>
      <c r="S31">
        <v>28.114872041780149</v>
      </c>
      <c r="T31">
        <v>35.076229893184696</v>
      </c>
      <c r="U31">
        <v>35.666468370567088</v>
      </c>
      <c r="V31">
        <v>24.555447136738216</v>
      </c>
      <c r="W31">
        <v>31.361425933241041</v>
      </c>
      <c r="X31">
        <v>24.59831893599992</v>
      </c>
      <c r="Y31">
        <v>16.187946523142113</v>
      </c>
      <c r="Z31">
        <v>22.041782075245113</v>
      </c>
      <c r="AA31">
        <v>35.917679031986019</v>
      </c>
      <c r="AB31">
        <v>31.680123804572098</v>
      </c>
      <c r="AC31">
        <v>34.689055187923607</v>
      </c>
      <c r="AD31">
        <v>24.099188915437367</v>
      </c>
      <c r="AE31">
        <v>30.713084276859945</v>
      </c>
      <c r="AF31">
        <v>28.418727716525193</v>
      </c>
      <c r="AG31">
        <v>26.804010465628998</v>
      </c>
      <c r="AH31">
        <v>24.895958364594375</v>
      </c>
    </row>
    <row r="32" spans="1:34" x14ac:dyDescent="0.3">
      <c r="A32" s="48">
        <f ca="1">Exceedance!U32</f>
        <v>46997</v>
      </c>
      <c r="B32" s="1">
        <v>33.524494064961559</v>
      </c>
      <c r="C32" s="1">
        <v>19.305776909363662</v>
      </c>
      <c r="D32" s="1">
        <v>26.376108405656439</v>
      </c>
      <c r="E32">
        <v>33.781676396202769</v>
      </c>
      <c r="F32">
        <v>21.26128920499448</v>
      </c>
      <c r="G32">
        <v>34.317386551044336</v>
      </c>
      <c r="H32">
        <v>20.800240090924593</v>
      </c>
      <c r="I32">
        <v>32.714656595838953</v>
      </c>
      <c r="J32">
        <v>34.068784894635606</v>
      </c>
      <c r="K32">
        <v>33.677192373406882</v>
      </c>
      <c r="L32">
        <v>20.976530273224654</v>
      </c>
      <c r="M32">
        <v>19.82322965173638</v>
      </c>
      <c r="N32">
        <v>14.879454969235422</v>
      </c>
      <c r="O32">
        <v>15.122247904364398</v>
      </c>
      <c r="P32">
        <v>18.377571235176415</v>
      </c>
      <c r="Q32">
        <v>21.743368747501798</v>
      </c>
      <c r="R32">
        <v>20.452355272554687</v>
      </c>
      <c r="S32">
        <v>19.352253576638198</v>
      </c>
      <c r="T32">
        <v>34.195096349028539</v>
      </c>
      <c r="U32">
        <v>34.333280399531617</v>
      </c>
      <c r="V32">
        <v>20.86396067148263</v>
      </c>
      <c r="W32">
        <v>21.113855661723655</v>
      </c>
      <c r="X32">
        <v>20.491151384744406</v>
      </c>
      <c r="Y32">
        <v>0</v>
      </c>
      <c r="Z32">
        <v>18.604060475028479</v>
      </c>
      <c r="AA32">
        <v>34.546423980133163</v>
      </c>
      <c r="AB32">
        <v>33.831318651321958</v>
      </c>
      <c r="AC32">
        <v>33.802421280998949</v>
      </c>
      <c r="AD32">
        <v>20.670260855892714</v>
      </c>
      <c r="AE32">
        <v>25.097729499280693</v>
      </c>
      <c r="AF32">
        <v>21.650081678433999</v>
      </c>
      <c r="AG32">
        <v>20.1356798325893</v>
      </c>
      <c r="AH32">
        <v>20.011165453734606</v>
      </c>
    </row>
    <row r="33" spans="1:34" x14ac:dyDescent="0.3">
      <c r="A33" s="48">
        <f ca="1">Exceedance!U33</f>
        <v>47027</v>
      </c>
      <c r="B33" s="1">
        <v>29.599727856349475</v>
      </c>
      <c r="C33" s="1">
        <v>17.640312483511146</v>
      </c>
      <c r="D33" s="1">
        <v>19.095254482171814</v>
      </c>
      <c r="E33">
        <v>25.708908748096672</v>
      </c>
      <c r="F33">
        <v>17.549000287350022</v>
      </c>
      <c r="G33">
        <v>34.192366327648649</v>
      </c>
      <c r="H33">
        <v>16.032286861319125</v>
      </c>
      <c r="I33">
        <v>30.967025985748997</v>
      </c>
      <c r="J33">
        <v>22.910023917851429</v>
      </c>
      <c r="K33">
        <v>34.57387289618547</v>
      </c>
      <c r="L33">
        <v>18.039137848237445</v>
      </c>
      <c r="M33">
        <v>17.618320447007427</v>
      </c>
      <c r="N33">
        <v>0</v>
      </c>
      <c r="O33">
        <v>14.685653967904189</v>
      </c>
      <c r="P33">
        <v>16.090511217003019</v>
      </c>
      <c r="Q33">
        <v>17.280053101339281</v>
      </c>
      <c r="R33">
        <v>12.554214295701401</v>
      </c>
      <c r="S33">
        <v>15.774479669712912</v>
      </c>
      <c r="T33">
        <v>33.977333588601574</v>
      </c>
      <c r="U33">
        <v>29.625664600099867</v>
      </c>
      <c r="V33">
        <v>18.161993304086504</v>
      </c>
      <c r="W33">
        <v>18.026588867516921</v>
      </c>
      <c r="X33">
        <v>18.338106354103157</v>
      </c>
      <c r="Y33">
        <v>0</v>
      </c>
      <c r="Z33">
        <v>15.183603240717218</v>
      </c>
      <c r="AA33">
        <v>28.424719587224104</v>
      </c>
      <c r="AB33">
        <v>19.370303471271363</v>
      </c>
      <c r="AC33">
        <v>19.115154422315303</v>
      </c>
      <c r="AD33">
        <v>18.163367470869566</v>
      </c>
      <c r="AE33">
        <v>19.104105390970947</v>
      </c>
      <c r="AF33">
        <v>18.832522946691878</v>
      </c>
      <c r="AG33">
        <v>17.177961926574635</v>
      </c>
      <c r="AH33">
        <v>18.271550077437961</v>
      </c>
    </row>
    <row r="34" spans="1:34" x14ac:dyDescent="0.3">
      <c r="A34" s="48">
        <f ca="1">Exceedance!U34</f>
        <v>47058</v>
      </c>
      <c r="B34" s="1">
        <v>14.13396273042577</v>
      </c>
      <c r="C34" s="1">
        <v>4.1992121223407404</v>
      </c>
      <c r="D34" s="1">
        <v>9.4462963360837389</v>
      </c>
      <c r="E34">
        <v>14.76488007831769</v>
      </c>
      <c r="F34">
        <v>9.071125527972022</v>
      </c>
      <c r="G34">
        <v>33.12434531918354</v>
      </c>
      <c r="H34">
        <v>3.1198449528299799</v>
      </c>
      <c r="I34">
        <v>31.419359497651666</v>
      </c>
      <c r="J34">
        <v>14.277257851219712</v>
      </c>
      <c r="K34">
        <v>24.348604333780855</v>
      </c>
      <c r="L34">
        <v>4.5771935710665437</v>
      </c>
      <c r="M34">
        <v>4.8416557758435905</v>
      </c>
      <c r="N34">
        <v>0</v>
      </c>
      <c r="O34">
        <v>3.5201054781719923</v>
      </c>
      <c r="P34">
        <v>2.8926353049735276</v>
      </c>
      <c r="Q34">
        <v>14.051663224660231</v>
      </c>
      <c r="R34">
        <v>1.9837269373154094</v>
      </c>
      <c r="S34">
        <v>2.7257994612780214</v>
      </c>
      <c r="T34">
        <v>21.482438458534368</v>
      </c>
      <c r="U34">
        <v>14.129475409311322</v>
      </c>
      <c r="V34">
        <v>3.7622511121612838</v>
      </c>
      <c r="W34">
        <v>3.8619413127468958</v>
      </c>
      <c r="X34">
        <v>4.4875179275583159</v>
      </c>
      <c r="Y34">
        <v>0</v>
      </c>
      <c r="Z34">
        <v>3.6027663838250619</v>
      </c>
      <c r="AA34">
        <v>13.009739215378504</v>
      </c>
      <c r="AB34">
        <v>9.3357445157104202</v>
      </c>
      <c r="AC34">
        <v>13.267613743680371</v>
      </c>
      <c r="AD34">
        <v>4.2780171461541414</v>
      </c>
      <c r="AE34">
        <v>9.4520430715784087</v>
      </c>
      <c r="AF34">
        <v>9.1744306708106151</v>
      </c>
      <c r="AG34">
        <v>4.150004530533554</v>
      </c>
      <c r="AH34">
        <v>4.3686301270763819</v>
      </c>
    </row>
    <row r="35" spans="1:34" x14ac:dyDescent="0.3">
      <c r="A35" s="48">
        <f ca="1">Exceedance!U35</f>
        <v>47088</v>
      </c>
      <c r="B35" s="1">
        <v>19.60475813384862</v>
      </c>
      <c r="C35" s="1">
        <v>5.2601356800693519</v>
      </c>
      <c r="D35" s="1">
        <v>19.604758127869957</v>
      </c>
      <c r="E35">
        <v>20.5577546556211</v>
      </c>
      <c r="F35">
        <v>19.270061676726531</v>
      </c>
      <c r="G35">
        <v>33.652731222326764</v>
      </c>
      <c r="H35">
        <v>10.558474322907596</v>
      </c>
      <c r="I35">
        <v>28.235973506698286</v>
      </c>
      <c r="J35">
        <v>20.700699844693833</v>
      </c>
      <c r="K35">
        <v>19.387502132585574</v>
      </c>
      <c r="L35">
        <v>8.3247561003552999</v>
      </c>
      <c r="M35">
        <v>7.9589459229229327</v>
      </c>
      <c r="N35">
        <v>0</v>
      </c>
      <c r="O35">
        <v>3.7382204569750588</v>
      </c>
      <c r="P35">
        <v>4.0374239006436961</v>
      </c>
      <c r="Q35">
        <v>19.893614179828596</v>
      </c>
      <c r="R35">
        <v>10.652774093652983</v>
      </c>
      <c r="S35">
        <v>18.431138794379748</v>
      </c>
      <c r="T35">
        <v>20.458701350316634</v>
      </c>
      <c r="U35">
        <v>19.717877528098466</v>
      </c>
      <c r="V35">
        <v>4.3524609126111882</v>
      </c>
      <c r="W35">
        <v>14.24584394476539</v>
      </c>
      <c r="X35">
        <v>4.7165752773285829</v>
      </c>
      <c r="Y35">
        <v>0</v>
      </c>
      <c r="Z35">
        <v>6.1775561821193579</v>
      </c>
      <c r="AA35">
        <v>19.38440901459149</v>
      </c>
      <c r="AB35">
        <v>18.784750995665807</v>
      </c>
      <c r="AC35">
        <v>20.762089168633729</v>
      </c>
      <c r="AD35">
        <v>4.7942053620397278</v>
      </c>
      <c r="AE35">
        <v>20.126843115141188</v>
      </c>
      <c r="AF35">
        <v>20.253477136967909</v>
      </c>
      <c r="AG35">
        <v>7.1016990787342733</v>
      </c>
      <c r="AH35">
        <v>4.6802691683420869</v>
      </c>
    </row>
    <row r="36" spans="1:34" x14ac:dyDescent="0.3">
      <c r="A36" s="48">
        <f ca="1">Exceedance!U36</f>
        <v>47119</v>
      </c>
      <c r="B36" s="1">
        <v>13.979724082729032</v>
      </c>
      <c r="C36" s="1">
        <v>6.8319608770140494</v>
      </c>
      <c r="D36" s="1">
        <v>13.979724082729032</v>
      </c>
      <c r="E36">
        <v>14.715313904539293</v>
      </c>
      <c r="F36">
        <v>13.588669764391655</v>
      </c>
      <c r="G36">
        <v>24.880797501929848</v>
      </c>
      <c r="H36">
        <v>14.932109973405844</v>
      </c>
      <c r="I36">
        <v>15.456351570042983</v>
      </c>
      <c r="J36">
        <v>14.643313631178911</v>
      </c>
      <c r="K36">
        <v>14.313111751173945</v>
      </c>
      <c r="L36">
        <v>9.5456547527050084</v>
      </c>
      <c r="M36">
        <v>4.5418685630184887</v>
      </c>
      <c r="N36">
        <v>0</v>
      </c>
      <c r="O36">
        <v>3.8532806717300585</v>
      </c>
      <c r="P36">
        <v>4.7979302890500861</v>
      </c>
      <c r="Q36">
        <v>13.966816063219023</v>
      </c>
      <c r="R36">
        <v>13.974736924180711</v>
      </c>
      <c r="S36">
        <v>12.845578550330275</v>
      </c>
      <c r="T36">
        <v>14.649306986590375</v>
      </c>
      <c r="U36">
        <v>13.832455314682997</v>
      </c>
      <c r="V36">
        <v>7.5715066169693026</v>
      </c>
      <c r="W36">
        <v>14.257372576019453</v>
      </c>
      <c r="X36">
        <v>4.7001163937800987</v>
      </c>
      <c r="Y36">
        <v>0</v>
      </c>
      <c r="Z36">
        <v>7.7704186660310306</v>
      </c>
      <c r="AA36">
        <v>13.866485547936662</v>
      </c>
      <c r="AB36">
        <v>13.320828359562329</v>
      </c>
      <c r="AC36">
        <v>14.574205782171896</v>
      </c>
      <c r="AD36">
        <v>9.8254577005694568</v>
      </c>
      <c r="AE36">
        <v>14.346848620344431</v>
      </c>
      <c r="AF36">
        <v>13.722150420691763</v>
      </c>
      <c r="AG36">
        <v>4.2692449729568454</v>
      </c>
      <c r="AH36">
        <v>7.7066186944742894</v>
      </c>
    </row>
    <row r="37" spans="1:34" x14ac:dyDescent="0.3">
      <c r="A37" s="48">
        <f ca="1">Exceedance!U37</f>
        <v>47150</v>
      </c>
      <c r="B37" s="1">
        <v>11.253216698765499</v>
      </c>
      <c r="C37" s="1">
        <v>6.2192321307922311</v>
      </c>
      <c r="D37" s="1">
        <v>11.253216698765499</v>
      </c>
      <c r="E37">
        <v>11.253841288545056</v>
      </c>
      <c r="F37">
        <v>11.868490685588636</v>
      </c>
      <c r="G37">
        <v>13.949459846108462</v>
      </c>
      <c r="H37">
        <v>11.271349094721094</v>
      </c>
      <c r="I37">
        <v>12.022142182903556</v>
      </c>
      <c r="J37">
        <v>11.86361169890834</v>
      </c>
      <c r="K37">
        <v>11.949484787272995</v>
      </c>
      <c r="L37">
        <v>8.9131146897094666</v>
      </c>
      <c r="M37">
        <v>4.621545183472537</v>
      </c>
      <c r="N37">
        <v>0</v>
      </c>
      <c r="O37">
        <v>3.554797306184744</v>
      </c>
      <c r="P37">
        <v>6.2389628864375641</v>
      </c>
      <c r="Q37">
        <v>10.370779425631437</v>
      </c>
      <c r="R37">
        <v>11.098812365785049</v>
      </c>
      <c r="S37">
        <v>9.4317774210565588</v>
      </c>
      <c r="T37">
        <v>11.433296301849452</v>
      </c>
      <c r="U37">
        <v>10.42759823730065</v>
      </c>
      <c r="V37">
        <v>8.0698568564542441</v>
      </c>
      <c r="W37">
        <v>10.833653940320126</v>
      </c>
      <c r="X37">
        <v>4.2577762014624074</v>
      </c>
      <c r="Y37">
        <v>0</v>
      </c>
      <c r="Z37">
        <v>5.3690210752260379</v>
      </c>
      <c r="AA37">
        <v>10.925776881411863</v>
      </c>
      <c r="AB37">
        <v>12.131481133401733</v>
      </c>
      <c r="AC37">
        <v>12.495728339965407</v>
      </c>
      <c r="AD37">
        <v>9.3004367304889133</v>
      </c>
      <c r="AE37">
        <v>11.154630386880836</v>
      </c>
      <c r="AF37">
        <v>10.910311652623031</v>
      </c>
      <c r="AG37">
        <v>3.8092459349267935</v>
      </c>
      <c r="AH37">
        <v>7.3207696138390164</v>
      </c>
    </row>
    <row r="38" spans="1:34" x14ac:dyDescent="0.3">
      <c r="A38" s="48">
        <f ca="1">Exceedance!U38</f>
        <v>47178</v>
      </c>
      <c r="B38" s="1">
        <v>12.750012834448343</v>
      </c>
      <c r="C38" s="1">
        <v>5.2235881743977961</v>
      </c>
      <c r="D38" s="1">
        <v>12.750012834448343</v>
      </c>
      <c r="E38">
        <v>13.394781200102686</v>
      </c>
      <c r="F38">
        <v>14.955430320775774</v>
      </c>
      <c r="G38">
        <v>13.707086312420081</v>
      </c>
      <c r="H38">
        <v>14.461994086253714</v>
      </c>
      <c r="I38">
        <v>13.973524350243718</v>
      </c>
      <c r="J38">
        <v>12.048194153105188</v>
      </c>
      <c r="K38">
        <v>10.633115880424155</v>
      </c>
      <c r="L38">
        <v>7.2390664304586236</v>
      </c>
      <c r="M38">
        <v>5.5643610880608936</v>
      </c>
      <c r="N38">
        <v>0</v>
      </c>
      <c r="O38">
        <v>2.5980074405285993</v>
      </c>
      <c r="P38">
        <v>5.6578798090645304</v>
      </c>
      <c r="Q38">
        <v>9.6497930695144003</v>
      </c>
      <c r="R38">
        <v>16.975544971014642</v>
      </c>
      <c r="S38">
        <v>7.94994833804249</v>
      </c>
      <c r="T38">
        <v>13.68663602442923</v>
      </c>
      <c r="U38">
        <v>8.6427185649719362</v>
      </c>
      <c r="V38">
        <v>5.5937334502920564</v>
      </c>
      <c r="W38">
        <v>12.594590645717888</v>
      </c>
      <c r="X38">
        <v>5.7058827292762491</v>
      </c>
      <c r="Y38">
        <v>5.5695708621231645</v>
      </c>
      <c r="Z38">
        <v>2.7658224166557535</v>
      </c>
      <c r="AA38">
        <v>12.24873252618003</v>
      </c>
      <c r="AB38">
        <v>17.759208698799984</v>
      </c>
      <c r="AC38">
        <v>10.189052484051434</v>
      </c>
      <c r="AD38">
        <v>7.9340896577724473</v>
      </c>
      <c r="AE38">
        <v>11.648618752655462</v>
      </c>
      <c r="AF38">
        <v>9.8272928772989676</v>
      </c>
      <c r="AG38">
        <v>3.675675169029593</v>
      </c>
      <c r="AH38">
        <v>4.4615946673738893</v>
      </c>
    </row>
    <row r="39" spans="1:34" x14ac:dyDescent="0.3">
      <c r="A39" s="48">
        <f ca="1">Exceedance!U39</f>
        <v>47209</v>
      </c>
      <c r="B39" s="1">
        <v>11.980458860881898</v>
      </c>
      <c r="C39" s="1">
        <v>11.598237944406925</v>
      </c>
      <c r="D39" s="1">
        <v>11.980458860881948</v>
      </c>
      <c r="E39">
        <v>11.704696919329129</v>
      </c>
      <c r="F39">
        <v>12.10683127788535</v>
      </c>
      <c r="G39">
        <v>13.289932838340702</v>
      </c>
      <c r="H39">
        <v>8.2439315295076838</v>
      </c>
      <c r="I39">
        <v>9.8809943906331483</v>
      </c>
      <c r="J39">
        <v>9.9784411019269346</v>
      </c>
      <c r="K39">
        <v>11.175250605639476</v>
      </c>
      <c r="L39">
        <v>11.311301899618211</v>
      </c>
      <c r="M39">
        <v>13.374878257836508</v>
      </c>
      <c r="N39">
        <v>8.3806671260893726</v>
      </c>
      <c r="O39">
        <v>4.0282744928058731</v>
      </c>
      <c r="P39">
        <v>10.869823196517629</v>
      </c>
      <c r="Q39">
        <v>11.343768942453552</v>
      </c>
      <c r="R39">
        <v>11.422695233418633</v>
      </c>
      <c r="S39">
        <v>9.5765760703201597</v>
      </c>
      <c r="T39">
        <v>11.053189218675238</v>
      </c>
      <c r="U39">
        <v>12.417081550447618</v>
      </c>
      <c r="V39">
        <v>8.3191846633653554</v>
      </c>
      <c r="W39">
        <v>9.0663493495245167</v>
      </c>
      <c r="X39">
        <v>13.527581422833316</v>
      </c>
      <c r="Y39">
        <v>9.0814201064487445</v>
      </c>
      <c r="Z39">
        <v>10.6051598760193</v>
      </c>
      <c r="AA39">
        <v>10.76908722468189</v>
      </c>
      <c r="AB39">
        <v>16.485127294271464</v>
      </c>
      <c r="AC39">
        <v>12.57151909997806</v>
      </c>
      <c r="AD39">
        <v>6.0932846876854665</v>
      </c>
      <c r="AE39">
        <v>13.294869314388853</v>
      </c>
      <c r="AF39">
        <v>13.542211248338155</v>
      </c>
      <c r="AG39">
        <v>9.1654385911029994</v>
      </c>
      <c r="AH39">
        <v>9.0430605867699025</v>
      </c>
    </row>
    <row r="40" spans="1:34" x14ac:dyDescent="0.3">
      <c r="A40" s="48">
        <f ca="1">Exceedance!U40</f>
        <v>47239</v>
      </c>
      <c r="B40" s="1">
        <v>42.338652803093069</v>
      </c>
      <c r="C40" s="1">
        <v>35.432151242097326</v>
      </c>
      <c r="D40" s="1">
        <v>42.338652803093069</v>
      </c>
      <c r="E40">
        <v>44.022876474233826</v>
      </c>
      <c r="F40">
        <v>50.144541119092835</v>
      </c>
      <c r="G40">
        <v>61.38951263333918</v>
      </c>
      <c r="H40">
        <v>61.38951263333918</v>
      </c>
      <c r="I40">
        <v>36.745678336398726</v>
      </c>
      <c r="J40">
        <v>47.762073049301407</v>
      </c>
      <c r="K40">
        <v>56.075201940825899</v>
      </c>
      <c r="L40">
        <v>33.935159959344475</v>
      </c>
      <c r="M40">
        <v>19.331901324817249</v>
      </c>
      <c r="N40">
        <v>18.672257471482293</v>
      </c>
      <c r="O40">
        <v>19.3123528814655</v>
      </c>
      <c r="P40">
        <v>36.342139704790263</v>
      </c>
      <c r="Q40">
        <v>54.641322882539434</v>
      </c>
      <c r="R40">
        <v>50.822343043296065</v>
      </c>
      <c r="S40">
        <v>46.561339409346488</v>
      </c>
      <c r="T40">
        <v>60.924085120075695</v>
      </c>
      <c r="U40">
        <v>25.470617169492105</v>
      </c>
      <c r="V40">
        <v>58.171133887928882</v>
      </c>
      <c r="W40">
        <v>27.426488558450664</v>
      </c>
      <c r="X40">
        <v>18.291053479192811</v>
      </c>
      <c r="Y40">
        <v>33.354033910076225</v>
      </c>
      <c r="Z40">
        <v>41.675690608760192</v>
      </c>
      <c r="AA40">
        <v>33.446262912052774</v>
      </c>
      <c r="AB40">
        <v>59.815166560861634</v>
      </c>
      <c r="AC40">
        <v>20.143207897708105</v>
      </c>
      <c r="AD40">
        <v>51.027382323779143</v>
      </c>
      <c r="AE40">
        <v>25.06815543656273</v>
      </c>
      <c r="AF40">
        <v>31.252372117518341</v>
      </c>
      <c r="AG40">
        <v>21.91130233619414</v>
      </c>
      <c r="AH40">
        <v>37.443274808931484</v>
      </c>
    </row>
    <row r="41" spans="1:34" x14ac:dyDescent="0.3">
      <c r="A41" s="48">
        <f ca="1">Exceedance!U41</f>
        <v>47270</v>
      </c>
      <c r="B41" s="1">
        <v>13.271424296273826</v>
      </c>
      <c r="C41" s="1">
        <v>12.044652238487032</v>
      </c>
      <c r="D41" s="1">
        <v>13.271424296273826</v>
      </c>
      <c r="E41">
        <v>14.344105810687559</v>
      </c>
      <c r="F41">
        <v>62.623909633402192</v>
      </c>
      <c r="G41">
        <v>60.142936823730174</v>
      </c>
      <c r="H41">
        <v>62.761812729728305</v>
      </c>
      <c r="I41">
        <v>10.513916297845345</v>
      </c>
      <c r="J41">
        <v>21.788086582447423</v>
      </c>
      <c r="K41">
        <v>14.984166945664276</v>
      </c>
      <c r="L41">
        <v>11.422786457267879</v>
      </c>
      <c r="M41">
        <v>20.208456684192207</v>
      </c>
      <c r="N41">
        <v>12.185952100895435</v>
      </c>
      <c r="O41">
        <v>14.527528008500532</v>
      </c>
      <c r="P41">
        <v>7.658224497646045</v>
      </c>
      <c r="Q41">
        <v>14.900806978067022</v>
      </c>
      <c r="R41">
        <v>9.6004995742610433</v>
      </c>
      <c r="S41">
        <v>62.484726815381677</v>
      </c>
      <c r="T41">
        <v>14.098449294006363</v>
      </c>
      <c r="U41">
        <v>4.7496350113489898</v>
      </c>
      <c r="V41">
        <v>18.298388557214199</v>
      </c>
      <c r="W41">
        <v>20.470750635759092</v>
      </c>
      <c r="X41">
        <v>16.074891300662284</v>
      </c>
      <c r="Y41">
        <v>5.6690375180564772</v>
      </c>
      <c r="Z41">
        <v>21.891617694046197</v>
      </c>
      <c r="AA41">
        <v>13.455616935309646</v>
      </c>
      <c r="AB41">
        <v>52.832258497345535</v>
      </c>
      <c r="AC41">
        <v>21.75081928119641</v>
      </c>
      <c r="AD41">
        <v>22.032269793787041</v>
      </c>
      <c r="AE41">
        <v>13.80440476210533</v>
      </c>
      <c r="AF41">
        <v>8.1660695490524251</v>
      </c>
      <c r="AG41">
        <v>12.954125582432848</v>
      </c>
      <c r="AH41">
        <v>59.43900495746562</v>
      </c>
    </row>
    <row r="42" spans="1:34" x14ac:dyDescent="0.3">
      <c r="A42" s="48">
        <f ca="1">Exceedance!U42</f>
        <v>47300</v>
      </c>
      <c r="B42" s="1">
        <v>30.36397671497657</v>
      </c>
      <c r="C42" s="1">
        <v>29.853738422044003</v>
      </c>
      <c r="D42" s="1">
        <v>30.36397671497657</v>
      </c>
      <c r="E42">
        <v>36.717246442425001</v>
      </c>
      <c r="F42">
        <v>67.770137731803374</v>
      </c>
      <c r="G42">
        <v>33.918072507208976</v>
      </c>
      <c r="H42">
        <v>53.344843171838598</v>
      </c>
      <c r="I42">
        <v>23.254770505330605</v>
      </c>
      <c r="J42">
        <v>65.29282147150505</v>
      </c>
      <c r="K42">
        <v>39.243304909735315</v>
      </c>
      <c r="L42">
        <v>38.099386741010775</v>
      </c>
      <c r="M42">
        <v>27.532926503511064</v>
      </c>
      <c r="N42">
        <v>24.229548827814931</v>
      </c>
      <c r="O42">
        <v>26.812184019436586</v>
      </c>
      <c r="P42">
        <v>24.723427834848071</v>
      </c>
      <c r="Q42">
        <v>35.851537545450896</v>
      </c>
      <c r="R42">
        <v>35.310784693413694</v>
      </c>
      <c r="S42">
        <v>64.89084579023401</v>
      </c>
      <c r="T42">
        <v>41.494600138302388</v>
      </c>
      <c r="U42">
        <v>24.152151283914886</v>
      </c>
      <c r="V42">
        <v>67.770137732051211</v>
      </c>
      <c r="W42">
        <v>27.070553993996157</v>
      </c>
      <c r="X42">
        <v>23.669453959899094</v>
      </c>
      <c r="Y42">
        <v>23.653917002756902</v>
      </c>
      <c r="Z42">
        <v>36.088578983745137</v>
      </c>
      <c r="AA42">
        <v>28.161150878800029</v>
      </c>
      <c r="AB42">
        <v>28.946720147578567</v>
      </c>
      <c r="AC42">
        <v>29.654001424516892</v>
      </c>
      <c r="AD42">
        <v>42.334097514494268</v>
      </c>
      <c r="AE42">
        <v>28.591312123182576</v>
      </c>
      <c r="AF42">
        <v>25.813841313251164</v>
      </c>
      <c r="AG42">
        <v>24.732815844860163</v>
      </c>
      <c r="AH42">
        <v>55.663691111595739</v>
      </c>
    </row>
    <row r="43" spans="1:34" x14ac:dyDescent="0.3">
      <c r="A43" s="48">
        <f ca="1">Exceedance!U43</f>
        <v>47331</v>
      </c>
      <c r="B43" s="1">
        <v>34.926528386297257</v>
      </c>
      <c r="C43" s="1">
        <v>24.507925986697703</v>
      </c>
      <c r="D43" s="1">
        <v>34.926528386297257</v>
      </c>
      <c r="E43">
        <v>29.650123640081475</v>
      </c>
      <c r="F43">
        <v>34.566361807572051</v>
      </c>
      <c r="G43">
        <v>34.121824141959209</v>
      </c>
      <c r="H43">
        <v>34.615810823726186</v>
      </c>
      <c r="I43">
        <v>35.369193991269519</v>
      </c>
      <c r="J43">
        <v>33.545715566111703</v>
      </c>
      <c r="K43">
        <v>29.926429198379008</v>
      </c>
      <c r="L43">
        <v>29.613165821965019</v>
      </c>
      <c r="M43">
        <v>23.524839296830947</v>
      </c>
      <c r="N43">
        <v>24.996642752252626</v>
      </c>
      <c r="O43">
        <v>26.722814201102985</v>
      </c>
      <c r="P43">
        <v>34.509580739972002</v>
      </c>
      <c r="Q43">
        <v>28.683780626090073</v>
      </c>
      <c r="R43">
        <v>28.24285147186237</v>
      </c>
      <c r="S43">
        <v>35.079177563639348</v>
      </c>
      <c r="T43">
        <v>35.626899504669481</v>
      </c>
      <c r="U43">
        <v>34.846620671356767</v>
      </c>
      <c r="V43">
        <v>35.355559436541043</v>
      </c>
      <c r="W43">
        <v>24.582163269815439</v>
      </c>
      <c r="X43">
        <v>22.911436910780896</v>
      </c>
      <c r="Y43">
        <v>21.972575983795423</v>
      </c>
      <c r="Z43">
        <v>35.915572177691509</v>
      </c>
      <c r="AA43">
        <v>35.668024153187403</v>
      </c>
      <c r="AB43">
        <v>34.512947941848502</v>
      </c>
      <c r="AC43">
        <v>24.09052422494554</v>
      </c>
      <c r="AD43">
        <v>34.620988775603365</v>
      </c>
      <c r="AE43">
        <v>28.452221698872577</v>
      </c>
      <c r="AF43">
        <v>35.622889622604298</v>
      </c>
      <c r="AG43">
        <v>25.418043993929349</v>
      </c>
      <c r="AH43">
        <v>35.644978030447078</v>
      </c>
    </row>
    <row r="44" spans="1:34" x14ac:dyDescent="0.3">
      <c r="A44" s="48">
        <f ca="1">Exceedance!U44</f>
        <v>47362</v>
      </c>
      <c r="B44" s="1">
        <v>33.524494064961686</v>
      </c>
      <c r="C44" s="1">
        <v>33.240937140018978</v>
      </c>
      <c r="D44" s="1">
        <v>33.524494064961686</v>
      </c>
      <c r="E44">
        <v>21.247937403498607</v>
      </c>
      <c r="F44">
        <v>34.307627471364199</v>
      </c>
      <c r="G44">
        <v>20.795215785989942</v>
      </c>
      <c r="H44">
        <v>32.749807652073244</v>
      </c>
      <c r="I44">
        <v>34.072383085840016</v>
      </c>
      <c r="J44">
        <v>33.676838168275893</v>
      </c>
      <c r="K44">
        <v>20.974907012272894</v>
      </c>
      <c r="L44">
        <v>21.429741433192479</v>
      </c>
      <c r="M44">
        <v>17.617853590973425</v>
      </c>
      <c r="N44">
        <v>15.444614455320917</v>
      </c>
      <c r="O44">
        <v>18.031525458358203</v>
      </c>
      <c r="P44">
        <v>34.168059371301588</v>
      </c>
      <c r="Q44">
        <v>21.041617095466894</v>
      </c>
      <c r="R44">
        <v>19.460157079463421</v>
      </c>
      <c r="S44">
        <v>34.19567516585429</v>
      </c>
      <c r="T44">
        <v>34.321311628147761</v>
      </c>
      <c r="U44">
        <v>34.029355955637449</v>
      </c>
      <c r="V44">
        <v>34.345786672471924</v>
      </c>
      <c r="W44">
        <v>20.482942468195496</v>
      </c>
      <c r="X44">
        <v>18.732597883901811</v>
      </c>
      <c r="Y44">
        <v>18.475831393063146</v>
      </c>
      <c r="Z44">
        <v>34.54422559459455</v>
      </c>
      <c r="AA44">
        <v>34.160640697432662</v>
      </c>
      <c r="AB44">
        <v>33.785019594691562</v>
      </c>
      <c r="AC44">
        <v>20.664732849689543</v>
      </c>
      <c r="AD44">
        <v>34.458409125443595</v>
      </c>
      <c r="AE44">
        <v>21.638657826442952</v>
      </c>
      <c r="AF44">
        <v>34.2830416446252</v>
      </c>
      <c r="AG44">
        <v>20.362702285357866</v>
      </c>
      <c r="AH44">
        <v>34.243851018522996</v>
      </c>
    </row>
    <row r="45" spans="1:34" x14ac:dyDescent="0.3">
      <c r="A45" s="48">
        <f ca="1">Exceedance!U45</f>
        <v>47392</v>
      </c>
      <c r="B45" s="1">
        <v>29.599727856353283</v>
      </c>
      <c r="C45" s="1">
        <v>19.174797228726565</v>
      </c>
      <c r="D45" s="1">
        <v>28.390037309343437</v>
      </c>
      <c r="E45">
        <v>17.535479308734619</v>
      </c>
      <c r="F45">
        <v>34.18772352169772</v>
      </c>
      <c r="G45">
        <v>16.029695545780335</v>
      </c>
      <c r="H45">
        <v>30.992184976575906</v>
      </c>
      <c r="I45">
        <v>23.434706610536839</v>
      </c>
      <c r="J45">
        <v>34.571752976600571</v>
      </c>
      <c r="K45">
        <v>18.033363451017657</v>
      </c>
      <c r="L45">
        <v>19.158170784706453</v>
      </c>
      <c r="M45">
        <v>14.160544456684626</v>
      </c>
      <c r="N45">
        <v>15.038868749197109</v>
      </c>
      <c r="O45">
        <v>15.76165888354784</v>
      </c>
      <c r="P45">
        <v>22.719680975032617</v>
      </c>
      <c r="Q45">
        <v>14.315453426612208</v>
      </c>
      <c r="R45">
        <v>15.865416052080771</v>
      </c>
      <c r="S45">
        <v>33.981359343514377</v>
      </c>
      <c r="T45">
        <v>30.1149357703551</v>
      </c>
      <c r="U45">
        <v>18.911171676212984</v>
      </c>
      <c r="V45">
        <v>33.446496121952087</v>
      </c>
      <c r="W45">
        <v>18.327722102645094</v>
      </c>
      <c r="X45">
        <v>15.683050246660523</v>
      </c>
      <c r="Y45">
        <v>15.025606841568708</v>
      </c>
      <c r="Z45">
        <v>28.445679091602795</v>
      </c>
      <c r="AA45">
        <v>27.04514871411623</v>
      </c>
      <c r="AB45">
        <v>19.066744582462107</v>
      </c>
      <c r="AC45">
        <v>18.154232034646558</v>
      </c>
      <c r="AD45">
        <v>34.452217554508508</v>
      </c>
      <c r="AE45">
        <v>18.820721699132054</v>
      </c>
      <c r="AF45">
        <v>23.258303663506226</v>
      </c>
      <c r="AG45">
        <v>18.611676728717693</v>
      </c>
      <c r="AH45">
        <v>34.085855325411693</v>
      </c>
    </row>
    <row r="46" spans="1:34" x14ac:dyDescent="0.3">
      <c r="A46" s="48">
        <f ca="1">Exceedance!U46</f>
        <v>47423</v>
      </c>
      <c r="B46" s="1">
        <v>14.133962730422159</v>
      </c>
      <c r="C46" s="1">
        <v>11.967148997104072</v>
      </c>
      <c r="D46" s="1">
        <v>13.535653249295429</v>
      </c>
      <c r="E46">
        <v>8.8555750522165404</v>
      </c>
      <c r="F46">
        <v>33.126540617347359</v>
      </c>
      <c r="G46">
        <v>3.1171795912311211</v>
      </c>
      <c r="H46">
        <v>31.376786904785806</v>
      </c>
      <c r="I46">
        <v>14.442989577487088</v>
      </c>
      <c r="J46">
        <v>25.222598319392777</v>
      </c>
      <c r="K46">
        <v>4.4463746538718381</v>
      </c>
      <c r="L46">
        <v>5.0730388716662569</v>
      </c>
      <c r="M46">
        <v>3.4740966709802614</v>
      </c>
      <c r="N46">
        <v>3.6012339423558752</v>
      </c>
      <c r="O46">
        <v>2.838191796456305</v>
      </c>
      <c r="P46">
        <v>15.507082989701914</v>
      </c>
      <c r="Q46">
        <v>16.359973155150712</v>
      </c>
      <c r="R46">
        <v>7.6155672800409189</v>
      </c>
      <c r="S46">
        <v>21.663084447768927</v>
      </c>
      <c r="T46">
        <v>14.211443808220862</v>
      </c>
      <c r="U46">
        <v>8.9346677386496349</v>
      </c>
      <c r="V46">
        <v>16.473509994361066</v>
      </c>
      <c r="W46">
        <v>4.4779101175854814</v>
      </c>
      <c r="X46">
        <v>3.4171825559482873</v>
      </c>
      <c r="Y46">
        <v>3.5629577531493517</v>
      </c>
      <c r="Z46">
        <v>13.028885118774472</v>
      </c>
      <c r="AA46">
        <v>11.983339300510741</v>
      </c>
      <c r="AB46">
        <v>12.616528722003508</v>
      </c>
      <c r="AC46">
        <v>4.2628144264832626</v>
      </c>
      <c r="AD46">
        <v>20.402198653912805</v>
      </c>
      <c r="AE46">
        <v>8.6050223022752874</v>
      </c>
      <c r="AF46">
        <v>12.255570114454759</v>
      </c>
      <c r="AG46">
        <v>4.4474290458185823</v>
      </c>
      <c r="AH46">
        <v>21.051590450909252</v>
      </c>
    </row>
    <row r="47" spans="1:34" x14ac:dyDescent="0.3">
      <c r="A47" s="48">
        <f ca="1">Exceedance!U47</f>
        <v>47453</v>
      </c>
      <c r="B47" s="1">
        <v>19.604758133848705</v>
      </c>
      <c r="C47" s="1">
        <v>19.604758133852787</v>
      </c>
      <c r="D47" s="1">
        <v>19.604758133848705</v>
      </c>
      <c r="E47">
        <v>19.281331211251228</v>
      </c>
      <c r="F47">
        <v>33.662576729458372</v>
      </c>
      <c r="G47">
        <v>10.446949559556057</v>
      </c>
      <c r="H47">
        <v>30.338267330855203</v>
      </c>
      <c r="I47">
        <v>20.848686669069529</v>
      </c>
      <c r="J47">
        <v>19.548537895382832</v>
      </c>
      <c r="K47">
        <v>8.2053886002133645</v>
      </c>
      <c r="L47">
        <v>10.405085271162077</v>
      </c>
      <c r="M47">
        <v>3.9344345166161387</v>
      </c>
      <c r="N47">
        <v>3.8222474253583307</v>
      </c>
      <c r="O47">
        <v>3.9596523226952316</v>
      </c>
      <c r="P47">
        <v>19.988812116947866</v>
      </c>
      <c r="Q47">
        <v>20.166286502960372</v>
      </c>
      <c r="R47">
        <v>18.875203849358059</v>
      </c>
      <c r="S47">
        <v>20.498144732364608</v>
      </c>
      <c r="T47">
        <v>19.792908924024498</v>
      </c>
      <c r="U47">
        <v>19.021538717136139</v>
      </c>
      <c r="V47">
        <v>19.821379335125318</v>
      </c>
      <c r="W47">
        <v>4.7077304264453419</v>
      </c>
      <c r="X47">
        <v>4.3999459213721765</v>
      </c>
      <c r="Y47">
        <v>6.1137465284789769</v>
      </c>
      <c r="Z47">
        <v>19.392712884492752</v>
      </c>
      <c r="AA47">
        <v>18.851478506766018</v>
      </c>
      <c r="AB47">
        <v>20.867963537006723</v>
      </c>
      <c r="AC47">
        <v>4.7816045366063102</v>
      </c>
      <c r="AD47">
        <v>20.255256537648158</v>
      </c>
      <c r="AE47">
        <v>20.23360716255652</v>
      </c>
      <c r="AF47">
        <v>18.930068704079684</v>
      </c>
      <c r="AG47">
        <v>4.7637540404042973</v>
      </c>
      <c r="AH47">
        <v>20.598384304787963</v>
      </c>
    </row>
    <row r="48" spans="1:34" x14ac:dyDescent="0.3">
      <c r="A48" s="48">
        <f ca="1">Exceedance!U48</f>
        <v>47484</v>
      </c>
      <c r="B48" s="1">
        <v>13.979724082732435</v>
      </c>
      <c r="C48" s="1">
        <v>13.979724082729032</v>
      </c>
      <c r="D48" s="1">
        <v>13.979724082732435</v>
      </c>
      <c r="E48">
        <v>13.598057414944389</v>
      </c>
      <c r="F48">
        <v>25.793331635031315</v>
      </c>
      <c r="G48">
        <v>14.959392830953641</v>
      </c>
      <c r="H48">
        <v>15.632370017902572</v>
      </c>
      <c r="I48">
        <v>14.747751243578088</v>
      </c>
      <c r="J48">
        <v>14.463607524097482</v>
      </c>
      <c r="K48">
        <v>9.4412377588835845</v>
      </c>
      <c r="L48">
        <v>12.92566694411523</v>
      </c>
      <c r="M48">
        <v>3.9315934527690515</v>
      </c>
      <c r="N48">
        <v>3.9393210052282375</v>
      </c>
      <c r="O48">
        <v>4.7155051253958469</v>
      </c>
      <c r="P48">
        <v>14.021968510216341</v>
      </c>
      <c r="Q48">
        <v>14.011994131507468</v>
      </c>
      <c r="R48">
        <v>12.896623900210605</v>
      </c>
      <c r="S48">
        <v>14.685684132482224</v>
      </c>
      <c r="T48">
        <v>13.881866553907669</v>
      </c>
      <c r="U48">
        <v>13.529996948437059</v>
      </c>
      <c r="V48">
        <v>14.324552950281689</v>
      </c>
      <c r="W48">
        <v>4.6920110120677156</v>
      </c>
      <c r="X48">
        <v>8.6992639213528324</v>
      </c>
      <c r="Y48">
        <v>7.6912291217865363</v>
      </c>
      <c r="Z48">
        <v>13.874406378093939</v>
      </c>
      <c r="AA48">
        <v>13.381554724075338</v>
      </c>
      <c r="AB48">
        <v>14.614983389260338</v>
      </c>
      <c r="AC48">
        <v>9.7483738360180254</v>
      </c>
      <c r="AD48">
        <v>14.46390088817726</v>
      </c>
      <c r="AE48">
        <v>13.702201663263795</v>
      </c>
      <c r="AF48">
        <v>13.325522184835297</v>
      </c>
      <c r="AG48">
        <v>7.8545961362718755</v>
      </c>
      <c r="AH48">
        <v>14.75227777859069</v>
      </c>
    </row>
    <row r="49" spans="1:34" x14ac:dyDescent="0.3">
      <c r="A49" s="48">
        <f ca="1">Exceedance!U49</f>
        <v>47515</v>
      </c>
      <c r="B49" s="1">
        <v>11.253216698765499</v>
      </c>
      <c r="C49" s="1">
        <v>11.253216698765499</v>
      </c>
      <c r="D49" s="1">
        <v>11.253216698765499</v>
      </c>
      <c r="E49">
        <v>11.877828182215858</v>
      </c>
      <c r="F49">
        <v>14.045460983306691</v>
      </c>
      <c r="G49">
        <v>11.293525649210745</v>
      </c>
      <c r="H49">
        <v>12.146447606753432</v>
      </c>
      <c r="I49">
        <v>11.955235884562942</v>
      </c>
      <c r="J49">
        <v>12.079042552975681</v>
      </c>
      <c r="K49">
        <v>8.8270706262025929</v>
      </c>
      <c r="L49">
        <v>9.6567527304186545</v>
      </c>
      <c r="M49">
        <v>3.5074862981377883</v>
      </c>
      <c r="N49">
        <v>3.6334934840969653</v>
      </c>
      <c r="O49">
        <v>6.1235635827486039</v>
      </c>
      <c r="P49">
        <v>10.402001679978705</v>
      </c>
      <c r="Q49">
        <v>11.131785400749919</v>
      </c>
      <c r="R49">
        <v>9.4743797494182527</v>
      </c>
      <c r="S49">
        <v>11.46393496265752</v>
      </c>
      <c r="T49">
        <v>10.465406417084113</v>
      </c>
      <c r="U49">
        <v>10.149013880734945</v>
      </c>
      <c r="V49">
        <v>10.889387123317233</v>
      </c>
      <c r="W49">
        <v>4.2514254187635547</v>
      </c>
      <c r="X49">
        <v>6.8690892785440347</v>
      </c>
      <c r="Y49">
        <v>5.3151777035184269</v>
      </c>
      <c r="Z49">
        <v>10.93278000388228</v>
      </c>
      <c r="AA49">
        <v>12.186630722856252</v>
      </c>
      <c r="AB49">
        <v>12.514986926759049</v>
      </c>
      <c r="AC49">
        <v>9.2397409369235071</v>
      </c>
      <c r="AD49">
        <v>11.253257695005855</v>
      </c>
      <c r="AE49">
        <v>10.892803846446991</v>
      </c>
      <c r="AF49">
        <v>10.39178879304268</v>
      </c>
      <c r="AG49">
        <v>7.4642560888676677</v>
      </c>
      <c r="AH49">
        <v>11.284188152583523</v>
      </c>
    </row>
    <row r="50" spans="1:34" x14ac:dyDescent="0.3">
      <c r="A50" s="48">
        <f ca="1">Exceedance!U50</f>
        <v>47543</v>
      </c>
      <c r="B50" s="1">
        <v>12.750012834448343</v>
      </c>
      <c r="C50" s="1">
        <v>12.750012834448343</v>
      </c>
      <c r="D50" s="1">
        <v>12.750012834448343</v>
      </c>
      <c r="E50">
        <v>14.964779023857302</v>
      </c>
      <c r="F50">
        <v>13.819855043341052</v>
      </c>
      <c r="G50">
        <v>14.490040195498306</v>
      </c>
      <c r="H50">
        <v>13.892307492222912</v>
      </c>
      <c r="I50">
        <v>12.229617422281143</v>
      </c>
      <c r="J50">
        <v>10.777728631216588</v>
      </c>
      <c r="K50">
        <v>7.1285272372755202</v>
      </c>
      <c r="L50">
        <v>7.646322177097403</v>
      </c>
      <c r="M50">
        <v>3.6302218711995966</v>
      </c>
      <c r="N50">
        <v>2.640435914731365</v>
      </c>
      <c r="O50">
        <v>5.5572930709496786</v>
      </c>
      <c r="P50">
        <v>9.6392757785509762</v>
      </c>
      <c r="Q50">
        <v>17.038356569843675</v>
      </c>
      <c r="R50">
        <v>7.8583934135856355</v>
      </c>
      <c r="S50">
        <v>13.723446542812761</v>
      </c>
      <c r="T50">
        <v>8.5246911885676102</v>
      </c>
      <c r="U50">
        <v>10.503905262824782</v>
      </c>
      <c r="V50">
        <v>12.668211682484946</v>
      </c>
      <c r="W50">
        <v>5.698753616415325</v>
      </c>
      <c r="X50">
        <v>7.0325453625297119</v>
      </c>
      <c r="Y50">
        <v>2.7339991309377041</v>
      </c>
      <c r="Z50">
        <v>12.269182814170884</v>
      </c>
      <c r="AA50">
        <v>17.943553437688927</v>
      </c>
      <c r="AB50">
        <v>10.176198017314325</v>
      </c>
      <c r="AC50">
        <v>7.8424279152878498</v>
      </c>
      <c r="AD50">
        <v>11.771612627571857</v>
      </c>
      <c r="AE50">
        <v>9.8156069984470538</v>
      </c>
      <c r="AF50">
        <v>10.78215473026485</v>
      </c>
      <c r="AG50">
        <v>4.5412797776802316</v>
      </c>
      <c r="AH50">
        <v>13.429546689687129</v>
      </c>
    </row>
    <row r="51" spans="1:34" x14ac:dyDescent="0.3">
      <c r="A51" s="48">
        <f ca="1">Exceedance!U51</f>
        <v>47574</v>
      </c>
      <c r="B51" s="1">
        <v>11.98045886088185</v>
      </c>
      <c r="C51" s="1">
        <v>11.98045886088185</v>
      </c>
      <c r="D51" s="1">
        <v>11.98045886088185</v>
      </c>
      <c r="E51">
        <v>12.097670032056032</v>
      </c>
      <c r="F51">
        <v>13.466270016300278</v>
      </c>
      <c r="G51">
        <v>8.2779666586985243</v>
      </c>
      <c r="H51">
        <v>10.167453549037564</v>
      </c>
      <c r="I51">
        <v>9.9735431321329973</v>
      </c>
      <c r="J51">
        <v>11.157011248466354</v>
      </c>
      <c r="K51">
        <v>11.318362879515568</v>
      </c>
      <c r="L51">
        <v>14.320525875778682</v>
      </c>
      <c r="M51">
        <v>9.3609487083593379</v>
      </c>
      <c r="N51">
        <v>4.0747366867144015</v>
      </c>
      <c r="O51">
        <v>10.660936842097078</v>
      </c>
      <c r="P51">
        <v>10.832655192015189</v>
      </c>
      <c r="Q51">
        <v>11.47345452091878</v>
      </c>
      <c r="R51">
        <v>9.5809104916098029</v>
      </c>
      <c r="S51">
        <v>11.050314218868943</v>
      </c>
      <c r="T51">
        <v>12.528763053877269</v>
      </c>
      <c r="U51">
        <v>8.3038507025323263</v>
      </c>
      <c r="V51">
        <v>9.1499701410710017</v>
      </c>
      <c r="W51">
        <v>13.520875092611732</v>
      </c>
      <c r="X51">
        <v>11.827231277986556</v>
      </c>
      <c r="Y51">
        <v>10.506369654827932</v>
      </c>
      <c r="Z51">
        <v>10.763953070113971</v>
      </c>
      <c r="AA51">
        <v>16.63065681219096</v>
      </c>
      <c r="AB51">
        <v>12.790810922701588</v>
      </c>
      <c r="AC51">
        <v>6.0765368200456917</v>
      </c>
      <c r="AD51">
        <v>13.282851384407357</v>
      </c>
      <c r="AE51">
        <v>13.541144080939763</v>
      </c>
      <c r="AF51">
        <v>10.237751991944513</v>
      </c>
      <c r="AG51">
        <v>9.201367461102846</v>
      </c>
      <c r="AH51">
        <v>11.693153313616037</v>
      </c>
    </row>
    <row r="52" spans="1:34" x14ac:dyDescent="0.3">
      <c r="A52" s="48">
        <f ca="1">Exceedance!U52</f>
        <v>47604</v>
      </c>
      <c r="B52" s="1">
        <v>42.33865280308963</v>
      </c>
      <c r="C52" s="1">
        <v>42.33865280308963</v>
      </c>
      <c r="D52" s="1">
        <v>42.33865280308963</v>
      </c>
      <c r="E52">
        <v>50.101622817433274</v>
      </c>
      <c r="F52">
        <v>61.38951263333918</v>
      </c>
      <c r="G52">
        <v>61.38951263333918</v>
      </c>
      <c r="H52">
        <v>34.156626384937816</v>
      </c>
      <c r="I52">
        <v>47.842452708877659</v>
      </c>
      <c r="J52">
        <v>56.534879929051932</v>
      </c>
      <c r="K52">
        <v>35.869471120150507</v>
      </c>
      <c r="L52">
        <v>20.867503302593459</v>
      </c>
      <c r="M52">
        <v>20.499254388611408</v>
      </c>
      <c r="N52">
        <v>19.603535425513222</v>
      </c>
      <c r="O52">
        <v>35.689085878748877</v>
      </c>
      <c r="P52">
        <v>53.546113112156121</v>
      </c>
      <c r="Q52">
        <v>50.868075772319656</v>
      </c>
      <c r="R52">
        <v>46.331084010408411</v>
      </c>
      <c r="S52">
        <v>60.927099521986008</v>
      </c>
      <c r="T52">
        <v>26.012412308720119</v>
      </c>
      <c r="U52">
        <v>58.890116993192926</v>
      </c>
      <c r="V52">
        <v>27.492711925803018</v>
      </c>
      <c r="W52">
        <v>18.288204222152981</v>
      </c>
      <c r="X52">
        <v>43.876627988957239</v>
      </c>
      <c r="Y52">
        <v>41.28778820973632</v>
      </c>
      <c r="Z52">
        <v>33.452842446011481</v>
      </c>
      <c r="AA52">
        <v>59.83091998760225</v>
      </c>
      <c r="AB52">
        <v>18.853682479826819</v>
      </c>
      <c r="AC52">
        <v>50.914237564922495</v>
      </c>
      <c r="AD52">
        <v>25.407277684921397</v>
      </c>
      <c r="AE52">
        <v>31.240041643752651</v>
      </c>
      <c r="AF52">
        <v>42.319216482729978</v>
      </c>
      <c r="AG52">
        <v>51.473555754511857</v>
      </c>
      <c r="AH52">
        <v>44.153896669562727</v>
      </c>
    </row>
    <row r="53" spans="1:34" x14ac:dyDescent="0.3">
      <c r="A53" s="48">
        <f ca="1">Exceedance!U53</f>
        <v>47635</v>
      </c>
      <c r="B53" s="1">
        <v>13.271424296277528</v>
      </c>
      <c r="C53" s="1">
        <v>13.271424296277527</v>
      </c>
      <c r="D53" s="1">
        <v>13.271424296277527</v>
      </c>
      <c r="E53">
        <v>62.629098569146969</v>
      </c>
      <c r="F53">
        <v>60.151916411867774</v>
      </c>
      <c r="G53">
        <v>62.761812729728305</v>
      </c>
      <c r="H53">
        <v>10.23668232968714</v>
      </c>
      <c r="I53">
        <v>22.181454404512422</v>
      </c>
      <c r="J53">
        <v>14.975735383376788</v>
      </c>
      <c r="K53">
        <v>11.414898579240768</v>
      </c>
      <c r="L53">
        <v>21.459149649010985</v>
      </c>
      <c r="M53">
        <v>12.957686866060346</v>
      </c>
      <c r="N53">
        <v>14.679601421146565</v>
      </c>
      <c r="O53">
        <v>7.5585886894274479</v>
      </c>
      <c r="P53">
        <v>14.623885269465488</v>
      </c>
      <c r="Q53">
        <v>9.5960678284898826</v>
      </c>
      <c r="R53">
        <v>62.525151923421213</v>
      </c>
      <c r="S53">
        <v>14.129455056696074</v>
      </c>
      <c r="T53">
        <v>4.1170124431054544</v>
      </c>
      <c r="U53">
        <v>24.80253381027056</v>
      </c>
      <c r="V53">
        <v>20.46810935192471</v>
      </c>
      <c r="W53">
        <v>16.074156152715183</v>
      </c>
      <c r="X53">
        <v>5.9490744470461125</v>
      </c>
      <c r="Y53">
        <v>14.610215584126273</v>
      </c>
      <c r="Z53">
        <v>13.488332728272789</v>
      </c>
      <c r="AA53">
        <v>52.807313386673393</v>
      </c>
      <c r="AB53">
        <v>21.58791985251537</v>
      </c>
      <c r="AC53">
        <v>22.004069057234336</v>
      </c>
      <c r="AD53">
        <v>13.79885529102163</v>
      </c>
      <c r="AE53">
        <v>8.1659567552965981</v>
      </c>
      <c r="AF53">
        <v>13.099083530133592</v>
      </c>
      <c r="AG53">
        <v>59.503472382625965</v>
      </c>
      <c r="AH53">
        <v>14.340069561392758</v>
      </c>
    </row>
    <row r="54" spans="1:34" x14ac:dyDescent="0.3">
      <c r="A54" s="48">
        <f ca="1">Exceedance!U54</f>
        <v>47665</v>
      </c>
      <c r="B54" s="1">
        <v>30.363976714976346</v>
      </c>
      <c r="C54" s="1">
        <v>30.363976714976346</v>
      </c>
      <c r="D54" s="1">
        <v>30.363976714976346</v>
      </c>
      <c r="E54">
        <v>67.770137731802976</v>
      </c>
      <c r="F54">
        <v>33.8795977042369</v>
      </c>
      <c r="G54">
        <v>53.356508348422018</v>
      </c>
      <c r="H54">
        <v>21.851660219147572</v>
      </c>
      <c r="I54">
        <v>65.362812530914979</v>
      </c>
      <c r="J54">
        <v>39.220975894974153</v>
      </c>
      <c r="K54">
        <v>38.072501515106921</v>
      </c>
      <c r="L54">
        <v>29.680537283782527</v>
      </c>
      <c r="M54">
        <v>25.514798151544891</v>
      </c>
      <c r="N54">
        <v>27.088620423504338</v>
      </c>
      <c r="O54">
        <v>24.444342525123204</v>
      </c>
      <c r="P54">
        <v>35.76901491249717</v>
      </c>
      <c r="Q54">
        <v>35.299402031790166</v>
      </c>
      <c r="R54">
        <v>64.934353745969162</v>
      </c>
      <c r="S54">
        <v>41.515093016088336</v>
      </c>
      <c r="T54">
        <v>23.98115538541623</v>
      </c>
      <c r="U54">
        <v>67.770137732010653</v>
      </c>
      <c r="V54">
        <v>27.063885100285951</v>
      </c>
      <c r="W54">
        <v>23.652727356258115</v>
      </c>
      <c r="X54">
        <v>25.867273499348858</v>
      </c>
      <c r="Y54">
        <v>36.068716657876934</v>
      </c>
      <c r="Z54">
        <v>28.176914630936814</v>
      </c>
      <c r="AA54">
        <v>28.926070398915758</v>
      </c>
      <c r="AB54">
        <v>29.631265662386941</v>
      </c>
      <c r="AC54">
        <v>44.31212220441104</v>
      </c>
      <c r="AD54">
        <v>28.567997022234856</v>
      </c>
      <c r="AE54">
        <v>25.822912173013076</v>
      </c>
      <c r="AF54">
        <v>25.394774761175587</v>
      </c>
      <c r="AG54">
        <v>55.685129814510276</v>
      </c>
      <c r="AH54">
        <v>36.746936899954996</v>
      </c>
    </row>
    <row r="55" spans="1:34" x14ac:dyDescent="0.3">
      <c r="A55" s="48">
        <f ca="1">Exceedance!U55</f>
        <v>47696</v>
      </c>
      <c r="B55" s="1">
        <v>34.926528386297257</v>
      </c>
      <c r="C55" s="1">
        <v>34.926528386297257</v>
      </c>
      <c r="D55" s="1">
        <v>34.926528386297257</v>
      </c>
      <c r="E55">
        <v>34.56294181701017</v>
      </c>
      <c r="F55">
        <v>34.130648870360105</v>
      </c>
      <c r="G55">
        <v>34.615351468167823</v>
      </c>
      <c r="H55">
        <v>35.461908963487851</v>
      </c>
      <c r="I55">
        <v>33.544076398390303</v>
      </c>
      <c r="J55">
        <v>29.915726152871724</v>
      </c>
      <c r="K55">
        <v>29.553904029707731</v>
      </c>
      <c r="L55">
        <v>25.74078199236947</v>
      </c>
      <c r="M55">
        <v>26.549204156985802</v>
      </c>
      <c r="N55">
        <v>27.028240258860045</v>
      </c>
      <c r="O55">
        <v>27.604336977340235</v>
      </c>
      <c r="P55">
        <v>28.592077872866387</v>
      </c>
      <c r="Q55">
        <v>28.22282616732755</v>
      </c>
      <c r="R55">
        <v>35.078899895158671</v>
      </c>
      <c r="S55">
        <v>35.626552150878766</v>
      </c>
      <c r="T55">
        <v>34.822461892700339</v>
      </c>
      <c r="U55">
        <v>35.350093863473425</v>
      </c>
      <c r="V55">
        <v>24.577134119113303</v>
      </c>
      <c r="W55">
        <v>22.915820616998349</v>
      </c>
      <c r="X55">
        <v>34.892016633567366</v>
      </c>
      <c r="Y55">
        <v>35.914068174548525</v>
      </c>
      <c r="Z55">
        <v>35.667199730447329</v>
      </c>
      <c r="AA55">
        <v>34.499497961187203</v>
      </c>
      <c r="AB55">
        <v>24.110628089644425</v>
      </c>
      <c r="AC55">
        <v>34.618011510308641</v>
      </c>
      <c r="AD55">
        <v>28.436565401438731</v>
      </c>
      <c r="AE55">
        <v>35.619884971585464</v>
      </c>
      <c r="AF55">
        <v>26.415501457378447</v>
      </c>
      <c r="AG55">
        <v>35.64394472625446</v>
      </c>
      <c r="AH55">
        <v>29.608473579034147</v>
      </c>
    </row>
    <row r="56" spans="1:34" x14ac:dyDescent="0.3">
      <c r="A56" s="48">
        <f ca="1">Exceedance!U56</f>
        <v>47727</v>
      </c>
      <c r="B56" s="1">
        <v>33.524494064961559</v>
      </c>
      <c r="C56" s="1">
        <v>33.524494064961559</v>
      </c>
      <c r="D56" s="1">
        <v>33.524494064961559</v>
      </c>
      <c r="E56">
        <v>34.304641659594694</v>
      </c>
      <c r="F56">
        <v>20.800583425699845</v>
      </c>
      <c r="G56">
        <v>32.74966425826684</v>
      </c>
      <c r="H56">
        <v>34.218279240480598</v>
      </c>
      <c r="I56">
        <v>33.677575219643934</v>
      </c>
      <c r="J56">
        <v>20.979458223172028</v>
      </c>
      <c r="K56">
        <v>21.432013306754065</v>
      </c>
      <c r="L56">
        <v>19.669132931011422</v>
      </c>
      <c r="M56">
        <v>16.517896652589073</v>
      </c>
      <c r="N56">
        <v>18.260894943395567</v>
      </c>
      <c r="O56">
        <v>29.253684463613538</v>
      </c>
      <c r="P56">
        <v>21.135665181920007</v>
      </c>
      <c r="Q56">
        <v>19.460217143898191</v>
      </c>
      <c r="R56">
        <v>34.19636621691523</v>
      </c>
      <c r="S56">
        <v>34.321205422086209</v>
      </c>
      <c r="T56">
        <v>34.019916509477099</v>
      </c>
      <c r="U56">
        <v>34.34289380398252</v>
      </c>
      <c r="V56">
        <v>20.484684567113504</v>
      </c>
      <c r="W56">
        <v>18.735725231716966</v>
      </c>
      <c r="X56">
        <v>33.097916073943722</v>
      </c>
      <c r="Y56">
        <v>34.542860129451846</v>
      </c>
      <c r="Z56">
        <v>34.160357356260022</v>
      </c>
      <c r="AA56">
        <v>33.803170873319139</v>
      </c>
      <c r="AB56">
        <v>20.693762236097296</v>
      </c>
      <c r="AC56">
        <v>34.457025977938201</v>
      </c>
      <c r="AD56">
        <v>21.643163928101664</v>
      </c>
      <c r="AE56">
        <v>34.279384119253756</v>
      </c>
      <c r="AF56">
        <v>23.299612786671855</v>
      </c>
      <c r="AG56">
        <v>34.243550682992947</v>
      </c>
      <c r="AH56">
        <v>21.248400026528611</v>
      </c>
    </row>
    <row r="57" spans="1:34" x14ac:dyDescent="0.3">
      <c r="A57" s="48">
        <f ca="1">Exceedance!U57</f>
        <v>47757</v>
      </c>
      <c r="B57" s="1">
        <v>29.599727856349475</v>
      </c>
      <c r="C57" s="1">
        <v>26.877924125577319</v>
      </c>
      <c r="D57" s="1">
        <v>28.390037309339629</v>
      </c>
      <c r="E57">
        <v>34.18458167000221</v>
      </c>
      <c r="F57">
        <v>16.031563029126637</v>
      </c>
      <c r="G57">
        <v>30.992634815632112</v>
      </c>
      <c r="H57">
        <v>28.153061592266582</v>
      </c>
      <c r="I57">
        <v>34.574464328220138</v>
      </c>
      <c r="J57">
        <v>18.036113448102949</v>
      </c>
      <c r="K57">
        <v>19.159977251011043</v>
      </c>
      <c r="L57">
        <v>15.992610242322224</v>
      </c>
      <c r="M57">
        <v>16.173837818104573</v>
      </c>
      <c r="N57">
        <v>15.979701493382812</v>
      </c>
      <c r="O57">
        <v>18.030013557238039</v>
      </c>
      <c r="P57">
        <v>16.37932723168376</v>
      </c>
      <c r="Q57">
        <v>15.86493531273579</v>
      </c>
      <c r="R57">
        <v>33.982736078393813</v>
      </c>
      <c r="S57">
        <v>30.161093822798595</v>
      </c>
      <c r="T57">
        <v>18.929584524578594</v>
      </c>
      <c r="U57">
        <v>33.442128294647112</v>
      </c>
      <c r="V57">
        <v>18.329664813829559</v>
      </c>
      <c r="W57">
        <v>15.685514602960573</v>
      </c>
      <c r="X57">
        <v>31.321166296904419</v>
      </c>
      <c r="Y57">
        <v>28.401708930495627</v>
      </c>
      <c r="Z57">
        <v>27.063466058410903</v>
      </c>
      <c r="AA57">
        <v>19.07745036105689</v>
      </c>
      <c r="AB57">
        <v>18.203542544832839</v>
      </c>
      <c r="AC57">
        <v>34.451571903443941</v>
      </c>
      <c r="AD57">
        <v>18.824182262520914</v>
      </c>
      <c r="AE57">
        <v>23.155138994974291</v>
      </c>
      <c r="AF57">
        <v>19.485680148884409</v>
      </c>
      <c r="AG57">
        <v>34.085695530289769</v>
      </c>
      <c r="AH57">
        <v>17.53474349059114</v>
      </c>
    </row>
    <row r="58" spans="1:34" x14ac:dyDescent="0.3">
      <c r="A58" s="48">
        <f ca="1">Exceedance!U58</f>
        <v>47788</v>
      </c>
      <c r="B58" s="1">
        <v>14.13396273042577</v>
      </c>
      <c r="C58" s="1">
        <v>12.937343768172303</v>
      </c>
      <c r="D58" s="1">
        <v>13.53565324929904</v>
      </c>
      <c r="E58">
        <v>33.12388322103309</v>
      </c>
      <c r="F58">
        <v>3.1137800987638555</v>
      </c>
      <c r="G58">
        <v>31.377567482938765</v>
      </c>
      <c r="H58">
        <v>14.591968638244827</v>
      </c>
      <c r="I58">
        <v>25.422332062195025</v>
      </c>
      <c r="J58">
        <v>4.4030383121995635</v>
      </c>
      <c r="K58">
        <v>5.031514881935645</v>
      </c>
      <c r="L58">
        <v>3.9239269618191983</v>
      </c>
      <c r="M58">
        <v>3.883698319783023</v>
      </c>
      <c r="N58">
        <v>2.8755573222265527</v>
      </c>
      <c r="O58">
        <v>14.782565612193245</v>
      </c>
      <c r="P58">
        <v>16.636092980673887</v>
      </c>
      <c r="Q58">
        <v>7.783831061827053</v>
      </c>
      <c r="R58">
        <v>21.736979316878799</v>
      </c>
      <c r="S58">
        <v>14.223709152583865</v>
      </c>
      <c r="T58">
        <v>9.1474555245640108</v>
      </c>
      <c r="U58">
        <v>16.78534341270791</v>
      </c>
      <c r="V58">
        <v>4.4772318067851646</v>
      </c>
      <c r="W58">
        <v>3.4155006456194421</v>
      </c>
      <c r="X58">
        <v>23.438485739161813</v>
      </c>
      <c r="Y58">
        <v>13.016320619667287</v>
      </c>
      <c r="Z58">
        <v>11.987826621615508</v>
      </c>
      <c r="AA58">
        <v>13.238600612615071</v>
      </c>
      <c r="AB58">
        <v>4.2345479244857724</v>
      </c>
      <c r="AC58">
        <v>20.504193867055296</v>
      </c>
      <c r="AD58">
        <v>9.0193843850044004</v>
      </c>
      <c r="AE58">
        <v>12.248091245940952</v>
      </c>
      <c r="AF58">
        <v>4.6540152976594769</v>
      </c>
      <c r="AG58">
        <v>21.096686055460019</v>
      </c>
      <c r="AH58">
        <v>8.975887502043264</v>
      </c>
    </row>
    <row r="59" spans="1:34" x14ac:dyDescent="0.3">
      <c r="A59" s="48">
        <f ca="1">Exceedance!U59</f>
        <v>47818</v>
      </c>
      <c r="B59" s="1">
        <v>19.604758133848705</v>
      </c>
      <c r="C59" s="1">
        <v>19.604758133848705</v>
      </c>
      <c r="D59" s="1">
        <v>19.604758133848705</v>
      </c>
      <c r="E59">
        <v>33.660438442098915</v>
      </c>
      <c r="F59">
        <v>10.932105608951076</v>
      </c>
      <c r="G59">
        <v>30.383247914046169</v>
      </c>
      <c r="H59">
        <v>21.0055704969147</v>
      </c>
      <c r="I59">
        <v>19.587091577083843</v>
      </c>
      <c r="J59">
        <v>8.1667422144247919</v>
      </c>
      <c r="K59">
        <v>10.839982093988786</v>
      </c>
      <c r="L59">
        <v>4.4615345303540339</v>
      </c>
      <c r="M59">
        <v>4.1123560964079147</v>
      </c>
      <c r="N59">
        <v>4.0118900406067537</v>
      </c>
      <c r="O59">
        <v>19.978432279570473</v>
      </c>
      <c r="P59">
        <v>20.29262395222699</v>
      </c>
      <c r="Q59">
        <v>18.88854935456223</v>
      </c>
      <c r="R59">
        <v>20.512973071480378</v>
      </c>
      <c r="S59">
        <v>19.804475028534743</v>
      </c>
      <c r="T59">
        <v>19.069285970728124</v>
      </c>
      <c r="U59">
        <v>19.880099558020216</v>
      </c>
      <c r="V59">
        <v>4.7072930765721184</v>
      </c>
      <c r="W59">
        <v>4.3989151847573487</v>
      </c>
      <c r="X59">
        <v>20.406505596624978</v>
      </c>
      <c r="Y59">
        <v>19.382036480332957</v>
      </c>
      <c r="Z59">
        <v>18.85533387493971</v>
      </c>
      <c r="AA59">
        <v>20.892281986074099</v>
      </c>
      <c r="AB59">
        <v>4.77942680372586</v>
      </c>
      <c r="AC59">
        <v>20.273940244934032</v>
      </c>
      <c r="AD59">
        <v>20.276312779209874</v>
      </c>
      <c r="AE59">
        <v>18.922654534521858</v>
      </c>
      <c r="AF59">
        <v>18.184724761926713</v>
      </c>
      <c r="AG59">
        <v>20.606391607910471</v>
      </c>
      <c r="AH59">
        <v>19.291414483343015</v>
      </c>
    </row>
    <row r="60" spans="1:34" x14ac:dyDescent="0.3">
      <c r="A60" s="48">
        <f ca="1">Exceedance!U60</f>
        <v>47849</v>
      </c>
      <c r="B60" s="1">
        <v>13.979724082732435</v>
      </c>
      <c r="C60" s="1">
        <v>13.979724082732435</v>
      </c>
      <c r="D60" s="1">
        <v>13.979724082732435</v>
      </c>
      <c r="E60">
        <v>25.810971351865675</v>
      </c>
      <c r="F60">
        <v>14.990782793374251</v>
      </c>
      <c r="G60">
        <v>15.638530663577786</v>
      </c>
      <c r="H60">
        <v>14.81669180232474</v>
      </c>
      <c r="I60">
        <v>14.499984669985928</v>
      </c>
      <c r="J60">
        <v>9.4085196019232811</v>
      </c>
      <c r="K60">
        <v>12.951482983131575</v>
      </c>
      <c r="L60">
        <v>4.4827048223611126</v>
      </c>
      <c r="M60">
        <v>4.2320660001188992</v>
      </c>
      <c r="N60">
        <v>4.7761341079035349</v>
      </c>
      <c r="O60">
        <v>14.012287495583834</v>
      </c>
      <c r="P60">
        <v>14.065093029946373</v>
      </c>
      <c r="Q60">
        <v>12.90894519156107</v>
      </c>
      <c r="R60">
        <v>14.699472244231551</v>
      </c>
      <c r="S60">
        <v>13.892427660776091</v>
      </c>
      <c r="T60">
        <v>13.584269303195059</v>
      </c>
      <c r="U60">
        <v>14.379412033202639</v>
      </c>
      <c r="V60">
        <v>4.6920153680399066</v>
      </c>
      <c r="W60">
        <v>8.6862581695483154</v>
      </c>
      <c r="X60">
        <v>14.289349260712335</v>
      </c>
      <c r="Y60">
        <v>13.864725363458026</v>
      </c>
      <c r="Z60">
        <v>13.384781728949436</v>
      </c>
      <c r="AA60">
        <v>14.636985695239909</v>
      </c>
      <c r="AB60">
        <v>9.7576740715727066</v>
      </c>
      <c r="AC60">
        <v>14.480916004804088</v>
      </c>
      <c r="AD60">
        <v>13.734178347959054</v>
      </c>
      <c r="AE60">
        <v>13.318481446924142</v>
      </c>
      <c r="AF60">
        <v>12.935054594657498</v>
      </c>
      <c r="AG60">
        <v>14.759611880585018</v>
      </c>
      <c r="AH60">
        <v>13.605684881018488</v>
      </c>
    </row>
    <row r="61" spans="1:34" x14ac:dyDescent="0.3">
      <c r="A61" s="48">
        <f ca="1">Exceedance!U61</f>
        <v>47880</v>
      </c>
      <c r="B61" s="1">
        <v>11.253216698765499</v>
      </c>
      <c r="C61" s="1">
        <v>11.253216698765499</v>
      </c>
      <c r="D61" s="1">
        <v>11.253216698765499</v>
      </c>
      <c r="E61">
        <v>14.045460983306686</v>
      </c>
      <c r="F61">
        <v>11.319787358474798</v>
      </c>
      <c r="G61">
        <v>12.151699948609624</v>
      </c>
      <c r="H61">
        <v>11.998130009694236</v>
      </c>
      <c r="I61">
        <v>12.111140197631752</v>
      </c>
      <c r="J61">
        <v>8.800655549946736</v>
      </c>
      <c r="K61">
        <v>9.6789292849083051</v>
      </c>
      <c r="L61">
        <v>3.9582871761148968</v>
      </c>
      <c r="M61">
        <v>3.8994914759202306</v>
      </c>
      <c r="N61">
        <v>6.2039083370389649</v>
      </c>
      <c r="O61">
        <v>10.394123167199488</v>
      </c>
      <c r="P61">
        <v>11.141122897377137</v>
      </c>
      <c r="Q61">
        <v>9.4848844331238755</v>
      </c>
      <c r="R61">
        <v>11.475898630214532</v>
      </c>
      <c r="S61">
        <v>10.474160320175514</v>
      </c>
      <c r="T61">
        <v>10.160977548288571</v>
      </c>
      <c r="U61">
        <v>10.935491012910751</v>
      </c>
      <c r="V61">
        <v>4.2514131180417687</v>
      </c>
      <c r="W61">
        <v>6.8569745599525493</v>
      </c>
      <c r="X61">
        <v>13.10908514966596</v>
      </c>
      <c r="Y61">
        <v>10.924317897563862</v>
      </c>
      <c r="Z61">
        <v>12.190132284091463</v>
      </c>
      <c r="AA61">
        <v>12.534245513552689</v>
      </c>
      <c r="AB61">
        <v>9.2624239410001721</v>
      </c>
      <c r="AC61">
        <v>11.267555736716284</v>
      </c>
      <c r="AD61">
        <v>10.921108133098254</v>
      </c>
      <c r="AE61">
        <v>10.385952857650672</v>
      </c>
      <c r="AF61">
        <v>10.027042831041872</v>
      </c>
      <c r="AG61">
        <v>11.290315884748518</v>
      </c>
      <c r="AH61">
        <v>11.886582085303875</v>
      </c>
    </row>
    <row r="62" spans="1:34" x14ac:dyDescent="0.3">
      <c r="A62" s="48">
        <f ca="1">Exceedance!U62</f>
        <v>47908</v>
      </c>
      <c r="B62" s="1">
        <v>12.750012834448343</v>
      </c>
      <c r="C62" s="1">
        <v>12.750012834448343</v>
      </c>
      <c r="D62" s="1">
        <v>12.750012834448343</v>
      </c>
      <c r="E62">
        <v>13.819562896369753</v>
      </c>
      <c r="F62">
        <v>14.528311448738322</v>
      </c>
      <c r="G62">
        <v>13.89844257862017</v>
      </c>
      <c r="H62">
        <v>12.141681183920497</v>
      </c>
      <c r="I62">
        <v>10.813078414743631</v>
      </c>
      <c r="J62">
        <v>7.0947196302096804</v>
      </c>
      <c r="K62">
        <v>7.672031110571611</v>
      </c>
      <c r="L62">
        <v>4.1680108237304534</v>
      </c>
      <c r="M62">
        <v>2.8182673713217108</v>
      </c>
      <c r="N62">
        <v>5.6289743825792096</v>
      </c>
      <c r="O62">
        <v>9.6258370178679762</v>
      </c>
      <c r="P62">
        <v>16.925879985894003</v>
      </c>
      <c r="Q62">
        <v>7.8436353481727767</v>
      </c>
      <c r="R62">
        <v>13.738053891377653</v>
      </c>
      <c r="S62">
        <v>8.534039891649142</v>
      </c>
      <c r="T62">
        <v>10.413339701722448</v>
      </c>
      <c r="U62">
        <v>12.730731134342685</v>
      </c>
      <c r="V62">
        <v>5.6994655426767533</v>
      </c>
      <c r="W62">
        <v>7.018969452638034</v>
      </c>
      <c r="X62">
        <v>15.923897530628128</v>
      </c>
      <c r="Y62">
        <v>12.254283318634693</v>
      </c>
      <c r="Z62">
        <v>17.952025699856563</v>
      </c>
      <c r="AA62">
        <v>10.196356158333877</v>
      </c>
      <c r="AB62">
        <v>8.0397650805524883</v>
      </c>
      <c r="AC62">
        <v>11.788557151907135</v>
      </c>
      <c r="AD62">
        <v>9.8626426608260065</v>
      </c>
      <c r="AE62">
        <v>10.776896084781489</v>
      </c>
      <c r="AF62">
        <v>10.568376184018446</v>
      </c>
      <c r="AG62">
        <v>13.436850363969574</v>
      </c>
      <c r="AH62">
        <v>14.973251286024942</v>
      </c>
    </row>
    <row r="63" spans="1:34" x14ac:dyDescent="0.3">
      <c r="A63" s="48">
        <f ca="1">Exceedance!U63</f>
        <v>47939</v>
      </c>
      <c r="B63" s="1">
        <v>11.98045886088185</v>
      </c>
      <c r="C63" s="1">
        <v>11.98045886088185</v>
      </c>
      <c r="D63" s="1">
        <v>11.98045886088185</v>
      </c>
      <c r="E63">
        <v>13.467737047730971</v>
      </c>
      <c r="F63">
        <v>8.3254984770512692</v>
      </c>
      <c r="G63">
        <v>10.167212441032902</v>
      </c>
      <c r="H63">
        <v>10.424588503689673</v>
      </c>
      <c r="I63">
        <v>11.155622311178996</v>
      </c>
      <c r="J63">
        <v>11.327087034586873</v>
      </c>
      <c r="K63">
        <v>14.317150029863237</v>
      </c>
      <c r="L63">
        <v>10.647362066196184</v>
      </c>
      <c r="M63">
        <v>4.3039861920091154</v>
      </c>
      <c r="N63">
        <v>10.795975892555882</v>
      </c>
      <c r="O63">
        <v>10.81710465885044</v>
      </c>
      <c r="P63">
        <v>10.196843769975805</v>
      </c>
      <c r="Q63">
        <v>9.5778891013606575</v>
      </c>
      <c r="R63">
        <v>11.050751068422413</v>
      </c>
      <c r="S63">
        <v>12.528003635406835</v>
      </c>
      <c r="T63">
        <v>8.5308180586327218</v>
      </c>
      <c r="U63">
        <v>9.2086513982966025</v>
      </c>
      <c r="V63">
        <v>13.525213748950387</v>
      </c>
      <c r="W63">
        <v>11.8300270926848</v>
      </c>
      <c r="X63">
        <v>10.626343052762742</v>
      </c>
      <c r="Y63">
        <v>10.762690294055009</v>
      </c>
      <c r="Z63">
        <v>16.637111750485843</v>
      </c>
      <c r="AA63">
        <v>12.790157288868297</v>
      </c>
      <c r="AB63">
        <v>6.9531178255159727</v>
      </c>
      <c r="AC63">
        <v>13.28072588043581</v>
      </c>
      <c r="AD63">
        <v>13.538657170517393</v>
      </c>
      <c r="AE63">
        <v>10.237112270117823</v>
      </c>
      <c r="AF63">
        <v>9.539505002572632</v>
      </c>
      <c r="AG63">
        <v>11.692066122821476</v>
      </c>
      <c r="AH63">
        <v>12.09312646866122</v>
      </c>
    </row>
    <row r="64" spans="1:34" x14ac:dyDescent="0.3">
      <c r="A64" s="48">
        <f ca="1">Exceedance!U64</f>
        <v>47969</v>
      </c>
      <c r="B64" s="1">
        <v>42.338652803089445</v>
      </c>
      <c r="C64" s="1">
        <v>42.338652803089445</v>
      </c>
      <c r="D64" s="1">
        <v>42.338652803089445</v>
      </c>
      <c r="E64">
        <v>61.389512633339592</v>
      </c>
      <c r="F64">
        <v>61.38951263333918</v>
      </c>
      <c r="G64">
        <v>34.165068365500254</v>
      </c>
      <c r="H64">
        <v>47.650110704131123</v>
      </c>
      <c r="I64">
        <v>56.593080722737028</v>
      </c>
      <c r="J64">
        <v>36.839620216843663</v>
      </c>
      <c r="K64">
        <v>20.869049748509624</v>
      </c>
      <c r="L64">
        <v>22.691524599388703</v>
      </c>
      <c r="M64">
        <v>20.46299281795481</v>
      </c>
      <c r="N64">
        <v>36.097048165391293</v>
      </c>
      <c r="O64">
        <v>53.546113112159588</v>
      </c>
      <c r="P64">
        <v>50.868075772323138</v>
      </c>
      <c r="Q64">
        <v>46.334144153284711</v>
      </c>
      <c r="R64">
        <v>60.928393523133273</v>
      </c>
      <c r="S64">
        <v>26.015322554281461</v>
      </c>
      <c r="T64">
        <v>58.81601509096528</v>
      </c>
      <c r="U64">
        <v>27.492711925803007</v>
      </c>
      <c r="V64">
        <v>18.297259619378025</v>
      </c>
      <c r="W64">
        <v>43.898703022886984</v>
      </c>
      <c r="X64">
        <v>41.971881333558336</v>
      </c>
      <c r="Y64">
        <v>33.44941757037077</v>
      </c>
      <c r="Z64">
        <v>59.830919987602655</v>
      </c>
      <c r="AA64">
        <v>18.881366004991513</v>
      </c>
      <c r="AB64">
        <v>50.78525938878682</v>
      </c>
      <c r="AC64">
        <v>25.432090701181956</v>
      </c>
      <c r="AD64">
        <v>31.250377762846401</v>
      </c>
      <c r="AE64">
        <v>42.310117126015129</v>
      </c>
      <c r="AF64">
        <v>61.0865825646678</v>
      </c>
      <c r="AG64">
        <v>44.166039812361163</v>
      </c>
      <c r="AH64">
        <v>39.54661186446635</v>
      </c>
    </row>
    <row r="65" spans="1:34" x14ac:dyDescent="0.3">
      <c r="A65" s="48">
        <f ca="1">Exceedance!U65</f>
        <v>48000</v>
      </c>
      <c r="B65" s="1">
        <v>13.271424296273826</v>
      </c>
      <c r="C65" s="1">
        <v>13.271424296273826</v>
      </c>
      <c r="D65" s="1">
        <v>13.271424296273826</v>
      </c>
      <c r="E65">
        <v>60.151916411867774</v>
      </c>
      <c r="F65">
        <v>62.761812729728305</v>
      </c>
      <c r="G65">
        <v>10.236682329687168</v>
      </c>
      <c r="H65">
        <v>21.156813270501519</v>
      </c>
      <c r="I65">
        <v>14.975735383376673</v>
      </c>
      <c r="J65">
        <v>11.414898579239525</v>
      </c>
      <c r="K65">
        <v>21.460352369345273</v>
      </c>
      <c r="L65">
        <v>14.029220990054588</v>
      </c>
      <c r="M65">
        <v>15.191152252407049</v>
      </c>
      <c r="N65">
        <v>7.6239184021663071</v>
      </c>
      <c r="O65">
        <v>14.623885269465434</v>
      </c>
      <c r="P65">
        <v>9.5960678284898471</v>
      </c>
      <c r="Q65">
        <v>62.528441845211859</v>
      </c>
      <c r="R65">
        <v>14.129455056694205</v>
      </c>
      <c r="S65">
        <v>4.1170658752537594</v>
      </c>
      <c r="T65">
        <v>24.182583978720444</v>
      </c>
      <c r="U65">
        <v>20.46810935192471</v>
      </c>
      <c r="V65">
        <v>16.08108266769683</v>
      </c>
      <c r="W65">
        <v>5.951917326697953</v>
      </c>
      <c r="X65">
        <v>27.56298954185646</v>
      </c>
      <c r="Y65">
        <v>13.476309521652684</v>
      </c>
      <c r="Z65">
        <v>52.807313386673393</v>
      </c>
      <c r="AA65">
        <v>21.587919852515288</v>
      </c>
      <c r="AB65">
        <v>21.960525188095772</v>
      </c>
      <c r="AC65">
        <v>13.798855291021582</v>
      </c>
      <c r="AD65">
        <v>8.1663239845144755</v>
      </c>
      <c r="AE65">
        <v>13.099083530133585</v>
      </c>
      <c r="AF65">
        <v>59.503472380835483</v>
      </c>
      <c r="AG65">
        <v>14.340069561392758</v>
      </c>
      <c r="AH65">
        <v>14.340069561399917</v>
      </c>
    </row>
    <row r="66" spans="1:34" x14ac:dyDescent="0.3">
      <c r="A66" s="48">
        <f ca="1">Exceedance!U66</f>
        <v>48030</v>
      </c>
      <c r="B66" s="1">
        <v>30.36397671497657</v>
      </c>
      <c r="C66" s="1">
        <v>30.36397671497657</v>
      </c>
      <c r="D66" s="1">
        <v>30.36397671497657</v>
      </c>
      <c r="E66">
        <v>33.879597704236915</v>
      </c>
      <c r="F66">
        <v>53.356508348422018</v>
      </c>
      <c r="G66">
        <v>21.851660219147572</v>
      </c>
      <c r="H66">
        <v>65.362812531189036</v>
      </c>
      <c r="I66">
        <v>39.220975894973691</v>
      </c>
      <c r="J66">
        <v>38.072501515101536</v>
      </c>
      <c r="K66">
        <v>29.68232883857516</v>
      </c>
      <c r="L66">
        <v>27.366758315768308</v>
      </c>
      <c r="M66">
        <v>28.001043825469452</v>
      </c>
      <c r="N66">
        <v>24.621816390710478</v>
      </c>
      <c r="O66">
        <v>35.76901491249717</v>
      </c>
      <c r="P66">
        <v>35.299402031790045</v>
      </c>
      <c r="Q66">
        <v>64.934353745953274</v>
      </c>
      <c r="R66">
        <v>41.515093016088336</v>
      </c>
      <c r="S66">
        <v>23.981429606283218</v>
      </c>
      <c r="T66">
        <v>67.770137732014348</v>
      </c>
      <c r="U66">
        <v>27.063885100285951</v>
      </c>
      <c r="V66">
        <v>23.6624154279435</v>
      </c>
      <c r="W66">
        <v>25.878805849283989</v>
      </c>
      <c r="X66">
        <v>36.068716654600749</v>
      </c>
      <c r="Y66">
        <v>28.17691463093821</v>
      </c>
      <c r="Z66">
        <v>28.926070398915758</v>
      </c>
      <c r="AA66">
        <v>29.631265662386813</v>
      </c>
      <c r="AB66">
        <v>42.754335470152775</v>
      </c>
      <c r="AC66">
        <v>28.567997022234856</v>
      </c>
      <c r="AD66">
        <v>25.823913554779956</v>
      </c>
      <c r="AE66">
        <v>25.394774761175587</v>
      </c>
      <c r="AF66">
        <v>55.6851298145058</v>
      </c>
      <c r="AG66">
        <v>36.746936899954996</v>
      </c>
      <c r="AH66">
        <v>36.746936899979424</v>
      </c>
    </row>
    <row r="67" spans="1:34" x14ac:dyDescent="0.3">
      <c r="A67" s="48">
        <f ca="1">Exceedance!U67</f>
        <v>48061</v>
      </c>
      <c r="B67" s="1">
        <v>34.926528386297257</v>
      </c>
      <c r="C67" s="1">
        <v>34.926528386297257</v>
      </c>
      <c r="D67" s="1">
        <v>34.926528386297257</v>
      </c>
      <c r="E67">
        <v>34.130648870360105</v>
      </c>
      <c r="F67">
        <v>34.615351468167823</v>
      </c>
      <c r="G67">
        <v>35.461908963487851</v>
      </c>
      <c r="H67">
        <v>33.544076398390303</v>
      </c>
      <c r="I67">
        <v>29.915726152871358</v>
      </c>
      <c r="J67">
        <v>29.5539040297034</v>
      </c>
      <c r="K67">
        <v>25.742555605446533</v>
      </c>
      <c r="L67">
        <v>28.701570568343524</v>
      </c>
      <c r="M67">
        <v>28.018168576422305</v>
      </c>
      <c r="N67">
        <v>29.822749801336435</v>
      </c>
      <c r="O67">
        <v>28.592077872866273</v>
      </c>
      <c r="P67">
        <v>28.222826167327327</v>
      </c>
      <c r="Q67">
        <v>35.078899895158671</v>
      </c>
      <c r="R67">
        <v>35.626552150878766</v>
      </c>
      <c r="S67">
        <v>34.822872407594772</v>
      </c>
      <c r="T67">
        <v>35.350093863473425</v>
      </c>
      <c r="U67">
        <v>24.577134119113303</v>
      </c>
      <c r="V67">
        <v>22.925787422281715</v>
      </c>
      <c r="W67">
        <v>34.907792894728679</v>
      </c>
      <c r="X67">
        <v>35.914068174548667</v>
      </c>
      <c r="Y67">
        <v>35.667199730447329</v>
      </c>
      <c r="Z67">
        <v>34.499497961187203</v>
      </c>
      <c r="AA67">
        <v>24.110628089644223</v>
      </c>
      <c r="AB67">
        <v>34.618011510315867</v>
      </c>
      <c r="AC67">
        <v>28.436565401438624</v>
      </c>
      <c r="AD67">
        <v>35.621276892423644</v>
      </c>
      <c r="AE67">
        <v>26.415501457378447</v>
      </c>
      <c r="AF67">
        <v>35.64394472625446</v>
      </c>
      <c r="AG67">
        <v>29.608473579034147</v>
      </c>
      <c r="AH67">
        <v>29.608473579054998</v>
      </c>
    </row>
    <row r="68" spans="1:34" x14ac:dyDescent="0.3">
      <c r="A68" s="48">
        <f ca="1">Exceedance!U68</f>
        <v>48092</v>
      </c>
      <c r="B68" s="1">
        <v>33.524494064961814</v>
      </c>
      <c r="C68" s="1">
        <v>33.524494064961814</v>
      </c>
      <c r="D68" s="1">
        <v>33.524494064961814</v>
      </c>
      <c r="E68">
        <v>20.800583425699845</v>
      </c>
      <c r="F68">
        <v>32.74966425826684</v>
      </c>
      <c r="G68">
        <v>34.218279240480598</v>
      </c>
      <c r="H68">
        <v>33.677575219643934</v>
      </c>
      <c r="I68">
        <v>20.979458223171846</v>
      </c>
      <c r="J68">
        <v>21.432013306750772</v>
      </c>
      <c r="K68">
        <v>19.670681081310345</v>
      </c>
      <c r="L68">
        <v>17.971560042324118</v>
      </c>
      <c r="M68">
        <v>18.990048150901668</v>
      </c>
      <c r="N68">
        <v>34.117219241745183</v>
      </c>
      <c r="O68">
        <v>21.135665181920007</v>
      </c>
      <c r="P68">
        <v>19.460217143898113</v>
      </c>
      <c r="Q68">
        <v>34.19636621691523</v>
      </c>
      <c r="R68">
        <v>34.321205422086209</v>
      </c>
      <c r="S68">
        <v>34.020345919199521</v>
      </c>
      <c r="T68">
        <v>34.342893803982648</v>
      </c>
      <c r="U68">
        <v>20.484684567113504</v>
      </c>
      <c r="V68">
        <v>18.744312026999332</v>
      </c>
      <c r="W68">
        <v>33.113602462953573</v>
      </c>
      <c r="X68">
        <v>34.542860129451974</v>
      </c>
      <c r="Y68">
        <v>34.160357356260022</v>
      </c>
      <c r="Z68">
        <v>33.803170873319139</v>
      </c>
      <c r="AA68">
        <v>20.693762236097111</v>
      </c>
      <c r="AB68">
        <v>34.457025977947843</v>
      </c>
      <c r="AC68">
        <v>21.643163928101494</v>
      </c>
      <c r="AD68">
        <v>34.280807496277674</v>
      </c>
      <c r="AE68">
        <v>23.299612786671855</v>
      </c>
      <c r="AF68">
        <v>34.243550682993074</v>
      </c>
      <c r="AG68">
        <v>21.248400026528611</v>
      </c>
      <c r="AH68">
        <v>21.248400026544182</v>
      </c>
    </row>
    <row r="69" spans="1:34" x14ac:dyDescent="0.3">
      <c r="A69" s="48" t="str">
        <f ca="1">Exceedance!U69</f>
        <v/>
      </c>
      <c r="B69" s="1"/>
      <c r="C69" s="1"/>
      <c r="D69" s="1"/>
    </row>
    <row r="70" spans="1:34" x14ac:dyDescent="0.3">
      <c r="A70" s="48" t="str">
        <f ca="1">Exceedance!U70</f>
        <v/>
      </c>
      <c r="B70" s="1"/>
      <c r="C70" s="1"/>
      <c r="D70" s="1"/>
    </row>
    <row r="71" spans="1:34" x14ac:dyDescent="0.3">
      <c r="A71" s="48" t="str">
        <f ca="1">Exceedance!U71</f>
        <v/>
      </c>
      <c r="B71" s="1"/>
      <c r="C71" s="1"/>
      <c r="D71" s="1"/>
    </row>
    <row r="72" spans="1:34" x14ac:dyDescent="0.3">
      <c r="A72" s="48" t="str">
        <f ca="1">Exceedance!U72</f>
        <v/>
      </c>
      <c r="B72" s="1"/>
      <c r="C72" s="1"/>
      <c r="D72" s="1"/>
    </row>
    <row r="73" spans="1:34" x14ac:dyDescent="0.3">
      <c r="A73" s="48" t="str">
        <f ca="1">Exceedance!U73</f>
        <v/>
      </c>
      <c r="B73" s="1"/>
      <c r="C73" s="1"/>
      <c r="D73" s="1"/>
    </row>
    <row r="74" spans="1:34" x14ac:dyDescent="0.3">
      <c r="A74" s="48" t="str">
        <f ca="1">Exceedance!U74</f>
        <v/>
      </c>
      <c r="B74" s="1"/>
      <c r="C74" s="1"/>
      <c r="D74" s="1"/>
    </row>
    <row r="75" spans="1:34" x14ac:dyDescent="0.3">
      <c r="A75" s="48" t="str">
        <f ca="1">Exceedance!U75</f>
        <v/>
      </c>
      <c r="B75" s="1"/>
      <c r="C75" s="1"/>
      <c r="D75" s="1"/>
    </row>
    <row r="76" spans="1:34" x14ac:dyDescent="0.3">
      <c r="A76" s="48" t="str">
        <f ca="1">Exceedance!U76</f>
        <v/>
      </c>
      <c r="B76" s="1"/>
      <c r="C76" s="1"/>
      <c r="D76" s="1"/>
    </row>
    <row r="77" spans="1:34" x14ac:dyDescent="0.3">
      <c r="A77" s="48" t="str">
        <f ca="1">Exceedance!U77</f>
        <v/>
      </c>
      <c r="B77" s="1"/>
      <c r="C77" s="1"/>
      <c r="D77" s="1"/>
    </row>
    <row r="78" spans="1:34" x14ac:dyDescent="0.3">
      <c r="A78" s="48" t="str">
        <f ca="1">Exceedance!U78</f>
        <v/>
      </c>
      <c r="B78" s="1"/>
      <c r="C78" s="1"/>
      <c r="D78" s="1"/>
    </row>
    <row r="79" spans="1:34" x14ac:dyDescent="0.3">
      <c r="A79" s="48" t="str">
        <f ca="1">Exceedance!U79</f>
        <v/>
      </c>
      <c r="B79" s="1"/>
      <c r="C79" s="1"/>
      <c r="D79" s="1"/>
    </row>
    <row r="80" spans="1:34" x14ac:dyDescent="0.3">
      <c r="A80" s="48" t="str">
        <f ca="1">Exceedance!U80</f>
        <v/>
      </c>
      <c r="B80" s="1"/>
      <c r="C80" s="1"/>
      <c r="D80" s="1"/>
    </row>
    <row r="81" spans="1:4" x14ac:dyDescent="0.3">
      <c r="A81" s="48" t="str">
        <f ca="1">Exceedance!U81</f>
        <v/>
      </c>
      <c r="B81" s="1"/>
      <c r="C81" s="1"/>
      <c r="D81" s="1"/>
    </row>
    <row r="82" spans="1:4" x14ac:dyDescent="0.3">
      <c r="A82" s="48" t="str">
        <f ca="1">Exceedance!U82</f>
        <v/>
      </c>
      <c r="B82" s="1"/>
      <c r="C82" s="1"/>
      <c r="D82" s="1"/>
    </row>
    <row r="83" spans="1:4" x14ac:dyDescent="0.3">
      <c r="A83" s="48" t="str">
        <f ca="1">Exceedance!U83</f>
        <v/>
      </c>
      <c r="B83" s="1"/>
      <c r="C83" s="1"/>
      <c r="D83" s="1"/>
    </row>
    <row r="84" spans="1:4" x14ac:dyDescent="0.3">
      <c r="A84" s="48" t="str">
        <f ca="1">Exceedance!U84</f>
        <v/>
      </c>
      <c r="B84" s="1"/>
      <c r="C84" s="1"/>
      <c r="D84" s="1"/>
    </row>
    <row r="85" spans="1:4" x14ac:dyDescent="0.3">
      <c r="A85" s="48" t="str">
        <f ca="1">Exceedance!U85</f>
        <v/>
      </c>
      <c r="B85" s="1"/>
      <c r="C85" s="1"/>
      <c r="D85" s="1"/>
    </row>
    <row r="86" spans="1:4" x14ac:dyDescent="0.3">
      <c r="A86" s="48" t="str">
        <f ca="1">Exceedance!U86</f>
        <v/>
      </c>
      <c r="B86" s="1"/>
      <c r="C86" s="1"/>
      <c r="D86" s="1"/>
    </row>
    <row r="87" spans="1:4" x14ac:dyDescent="0.3">
      <c r="A87" s="48" t="str">
        <f ca="1">Exceedance!U87</f>
        <v/>
      </c>
      <c r="B87" s="1"/>
      <c r="C87" s="1"/>
      <c r="D87" s="1"/>
    </row>
    <row r="88" spans="1:4" x14ac:dyDescent="0.3">
      <c r="A88" s="48" t="str">
        <f ca="1">Exceedance!U88</f>
        <v/>
      </c>
      <c r="B88" s="1"/>
      <c r="C88" s="1"/>
      <c r="D88" s="1"/>
    </row>
    <row r="89" spans="1:4" x14ac:dyDescent="0.3">
      <c r="A89" s="48" t="str">
        <f ca="1">Exceedance!U89</f>
        <v/>
      </c>
      <c r="B89" s="1"/>
      <c r="C89" s="1"/>
      <c r="D89" s="1"/>
    </row>
    <row r="90" spans="1:4" x14ac:dyDescent="0.3">
      <c r="A90" s="48" t="str">
        <f ca="1">Exceedance!U90</f>
        <v/>
      </c>
      <c r="B90" s="1"/>
      <c r="C90" s="1"/>
      <c r="D90" s="1"/>
    </row>
    <row r="91" spans="1:4" x14ac:dyDescent="0.3">
      <c r="A91" s="48" t="str">
        <f ca="1">Exceedance!U91</f>
        <v/>
      </c>
      <c r="B91" s="1"/>
      <c r="C91" s="1"/>
      <c r="D91" s="1"/>
    </row>
    <row r="92" spans="1:4" x14ac:dyDescent="0.3">
      <c r="A92" s="48" t="str">
        <f ca="1">Exceedance!U92</f>
        <v/>
      </c>
      <c r="B92" s="1"/>
      <c r="C92" s="1"/>
      <c r="D92" s="1"/>
    </row>
    <row r="93" spans="1:4" x14ac:dyDescent="0.3">
      <c r="A93" s="48" t="str">
        <f ca="1">Exceedance!U93</f>
        <v/>
      </c>
      <c r="B93" s="1"/>
      <c r="C93" s="1"/>
      <c r="D93" s="1"/>
    </row>
    <row r="94" spans="1:4" x14ac:dyDescent="0.3">
      <c r="A94" s="48" t="str">
        <f ca="1">Exceedance!U94</f>
        <v/>
      </c>
      <c r="B94" s="1"/>
      <c r="C94" s="1"/>
      <c r="D94" s="1"/>
    </row>
    <row r="95" spans="1:4" x14ac:dyDescent="0.3">
      <c r="A95" s="48" t="str">
        <f ca="1">Exceedance!U95</f>
        <v/>
      </c>
      <c r="B95" s="1"/>
      <c r="C95" s="1"/>
      <c r="D95" s="1"/>
    </row>
    <row r="96" spans="1:4" x14ac:dyDescent="0.3">
      <c r="A96" s="48" t="str">
        <f ca="1">Exceedance!U96</f>
        <v/>
      </c>
      <c r="B96" s="1"/>
      <c r="C96" s="1"/>
      <c r="D96" s="1"/>
    </row>
    <row r="97" spans="1:4" x14ac:dyDescent="0.3">
      <c r="A97" s="48" t="str">
        <f ca="1">Exceedance!U97</f>
        <v/>
      </c>
      <c r="B97" s="1"/>
      <c r="C97" s="1"/>
      <c r="D97" s="1"/>
    </row>
    <row r="98" spans="1:4" x14ac:dyDescent="0.3">
      <c r="A98" s="48" t="str">
        <f ca="1">Exceedance!U98</f>
        <v/>
      </c>
      <c r="B98" s="1"/>
      <c r="C98" s="1"/>
      <c r="D98" s="1"/>
    </row>
    <row r="99" spans="1:4" x14ac:dyDescent="0.3">
      <c r="A99" s="48" t="str">
        <f ca="1">Exceedance!U99</f>
        <v/>
      </c>
      <c r="B99" s="1"/>
      <c r="C99" s="1"/>
      <c r="D99" s="1"/>
    </row>
    <row r="100" spans="1:4" x14ac:dyDescent="0.3">
      <c r="A100" s="48"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E1:AE1"/>
  </mergeCells>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78">
    <tabColor theme="9" tint="0.39997558519241921"/>
  </sheetPr>
  <dimension ref="A1:AH175"/>
  <sheetViews>
    <sheetView workbookViewId="0">
      <selection activeCell="B4" sqref="B4:AQ175"/>
    </sheetView>
  </sheetViews>
  <sheetFormatPr defaultRowHeight="14.4" x14ac:dyDescent="0.3"/>
  <cols>
    <col min="1" max="1" width="8.5546875" style="81"/>
    <col min="2" max="4" width="9.44140625" style="185"/>
  </cols>
  <sheetData>
    <row r="1" spans="1:34" s="81" customFormat="1" x14ac:dyDescent="0.3">
      <c r="A1" s="12"/>
      <c r="E1" s="858" t="s">
        <v>228</v>
      </c>
      <c r="F1" s="858"/>
      <c r="G1" s="858"/>
      <c r="H1" s="858"/>
      <c r="I1" s="858"/>
      <c r="J1" s="858"/>
      <c r="K1" s="858"/>
      <c r="L1" s="858"/>
      <c r="M1" s="858"/>
      <c r="N1" s="858"/>
      <c r="O1" s="858"/>
      <c r="P1" s="858"/>
      <c r="Q1" s="858"/>
      <c r="R1" s="858"/>
      <c r="S1" s="858"/>
      <c r="T1" s="858"/>
      <c r="U1" s="858"/>
      <c r="V1" s="858"/>
      <c r="W1" s="858"/>
      <c r="X1" s="858"/>
      <c r="Y1" s="858"/>
      <c r="Z1" s="858"/>
      <c r="AA1" s="858"/>
      <c r="AB1" s="858"/>
      <c r="AC1" s="858"/>
      <c r="AD1" s="858"/>
      <c r="AE1" s="858"/>
    </row>
    <row r="2" spans="1:34" s="81" customFormat="1" x14ac:dyDescent="0.3">
      <c r="A2" s="12"/>
      <c r="B2" s="81" t="s">
        <v>288</v>
      </c>
      <c r="C2" s="81" t="s">
        <v>287</v>
      </c>
      <c r="D2" s="81" t="s">
        <v>289</v>
      </c>
      <c r="E2" s="81">
        <v>1991</v>
      </c>
      <c r="F2" s="81">
        <v>1992</v>
      </c>
      <c r="G2" s="81">
        <v>1993</v>
      </c>
      <c r="H2" s="81">
        <v>1994</v>
      </c>
      <c r="I2" s="81">
        <v>1995</v>
      </c>
      <c r="J2" s="81">
        <v>1996</v>
      </c>
      <c r="K2" s="81">
        <v>1997</v>
      </c>
      <c r="L2" s="81">
        <v>1998</v>
      </c>
      <c r="M2" s="81">
        <v>1999</v>
      </c>
      <c r="N2" s="81">
        <v>2000</v>
      </c>
      <c r="O2" s="81">
        <v>2001</v>
      </c>
      <c r="P2" s="81">
        <v>2002</v>
      </c>
      <c r="Q2" s="81">
        <v>2003</v>
      </c>
      <c r="R2" s="81">
        <v>2004</v>
      </c>
      <c r="S2" s="81">
        <v>2005</v>
      </c>
      <c r="T2" s="81">
        <v>2006</v>
      </c>
      <c r="U2" s="81">
        <v>2007</v>
      </c>
      <c r="V2" s="81">
        <v>2008</v>
      </c>
      <c r="W2" s="81">
        <v>2009</v>
      </c>
      <c r="X2" s="81">
        <v>2010</v>
      </c>
      <c r="Y2" s="81">
        <v>2011</v>
      </c>
      <c r="Z2" s="81">
        <v>2012</v>
      </c>
      <c r="AA2" s="81">
        <v>2013</v>
      </c>
      <c r="AB2" s="81">
        <v>2014</v>
      </c>
      <c r="AC2" s="81">
        <v>2015</v>
      </c>
      <c r="AD2" s="81">
        <v>2016</v>
      </c>
      <c r="AE2" s="81">
        <v>2017</v>
      </c>
      <c r="AF2" s="81">
        <v>2018</v>
      </c>
      <c r="AG2" s="81">
        <v>2019</v>
      </c>
      <c r="AH2" s="81">
        <v>2020</v>
      </c>
    </row>
    <row r="3" spans="1:34" s="14" customFormat="1" x14ac:dyDescent="0.3">
      <c r="A3" s="13"/>
      <c r="B3" s="14" t="s">
        <v>323</v>
      </c>
      <c r="C3" s="14" t="s">
        <v>324</v>
      </c>
      <c r="D3" s="14" t="s">
        <v>325</v>
      </c>
      <c r="E3" s="14" t="s">
        <v>326</v>
      </c>
      <c r="F3" s="14" t="s">
        <v>327</v>
      </c>
      <c r="G3" s="14" t="s">
        <v>328</v>
      </c>
      <c r="H3" s="14" t="s">
        <v>329</v>
      </c>
      <c r="I3" s="14" t="s">
        <v>330</v>
      </c>
      <c r="J3" s="14" t="s">
        <v>331</v>
      </c>
      <c r="K3" s="14" t="s">
        <v>332</v>
      </c>
      <c r="L3" s="14" t="s">
        <v>333</v>
      </c>
      <c r="M3" s="14" t="s">
        <v>334</v>
      </c>
      <c r="N3" s="14" t="s">
        <v>335</v>
      </c>
      <c r="O3" s="14" t="s">
        <v>336</v>
      </c>
      <c r="P3" s="14" t="s">
        <v>337</v>
      </c>
      <c r="Q3" s="14" t="s">
        <v>338</v>
      </c>
      <c r="R3" s="14" t="s">
        <v>339</v>
      </c>
      <c r="S3" s="14" t="s">
        <v>340</v>
      </c>
      <c r="T3" s="14" t="s">
        <v>341</v>
      </c>
      <c r="U3" s="14" t="s">
        <v>342</v>
      </c>
      <c r="V3" s="14" t="s">
        <v>343</v>
      </c>
      <c r="W3" s="14" t="s">
        <v>344</v>
      </c>
      <c r="X3" s="14" t="s">
        <v>345</v>
      </c>
      <c r="Y3" s="14" t="s">
        <v>346</v>
      </c>
      <c r="Z3" s="14" t="s">
        <v>347</v>
      </c>
      <c r="AA3" s="14" t="s">
        <v>348</v>
      </c>
      <c r="AB3" s="14" t="s">
        <v>349</v>
      </c>
      <c r="AC3" s="14" t="s">
        <v>350</v>
      </c>
      <c r="AD3" s="14" t="s">
        <v>351</v>
      </c>
      <c r="AE3" s="14" t="s">
        <v>352</v>
      </c>
      <c r="AF3" s="14" t="s">
        <v>353</v>
      </c>
      <c r="AG3" s="14" t="s">
        <v>354</v>
      </c>
      <c r="AH3" s="14" t="s">
        <v>355</v>
      </c>
    </row>
    <row r="4" spans="1:34" x14ac:dyDescent="0.3">
      <c r="A4" s="15">
        <f ca="1">Exceedance!U4</f>
        <v>46143</v>
      </c>
      <c r="B4" s="1">
        <v>90.108461359807762</v>
      </c>
      <c r="C4" s="1">
        <v>98.763178868456009</v>
      </c>
      <c r="D4" s="1">
        <v>87.670237418642344</v>
      </c>
      <c r="E4">
        <v>87.628333146660864</v>
      </c>
      <c r="F4">
        <v>88.17386408308586</v>
      </c>
      <c r="G4">
        <v>87.850205462364656</v>
      </c>
      <c r="H4">
        <v>87.496519000923328</v>
      </c>
      <c r="I4">
        <v>91.16011757838659</v>
      </c>
      <c r="J4">
        <v>86.308575226223169</v>
      </c>
      <c r="K4">
        <v>87.986023605778868</v>
      </c>
      <c r="L4">
        <v>86.50017886845599</v>
      </c>
      <c r="M4">
        <v>88.20877961934292</v>
      </c>
      <c r="N4">
        <v>87.659517721158693</v>
      </c>
      <c r="O4">
        <v>87.843754577218874</v>
      </c>
      <c r="P4">
        <v>86.232138852321114</v>
      </c>
      <c r="Q4">
        <v>87.872735893735893</v>
      </c>
      <c r="R4">
        <v>87.404522387637385</v>
      </c>
      <c r="S4">
        <v>87.755105221249934</v>
      </c>
      <c r="T4">
        <v>87.444922512343524</v>
      </c>
      <c r="U4">
        <v>87.658278388544474</v>
      </c>
      <c r="V4">
        <v>87.834136508725607</v>
      </c>
      <c r="W4">
        <v>87.712523023735912</v>
      </c>
      <c r="X4">
        <v>87.6049764935468</v>
      </c>
      <c r="Y4">
        <v>87.830238436913405</v>
      </c>
      <c r="Z4">
        <v>86.339081875188455</v>
      </c>
      <c r="AA4">
        <v>87.712311172006977</v>
      </c>
      <c r="AB4">
        <v>87.884959738494899</v>
      </c>
      <c r="AC4">
        <v>90.494050325429185</v>
      </c>
      <c r="AD4">
        <v>87.83530169323474</v>
      </c>
      <c r="AE4">
        <v>87.759437589106469</v>
      </c>
      <c r="AF4">
        <v>87.402891129324644</v>
      </c>
      <c r="AG4">
        <v>88.046210681966627</v>
      </c>
      <c r="AH4">
        <v>87.521220912516057</v>
      </c>
    </row>
    <row r="5" spans="1:34" x14ac:dyDescent="0.3">
      <c r="A5" s="15">
        <f ca="1">Exceedance!U5</f>
        <v>46174</v>
      </c>
      <c r="B5" s="1">
        <v>81.87410666800983</v>
      </c>
      <c r="C5" s="1">
        <v>93.52699922999328</v>
      </c>
      <c r="D5" s="1">
        <v>81.87410666800983</v>
      </c>
      <c r="E5">
        <v>81.87410666800983</v>
      </c>
      <c r="F5">
        <v>81.87410666800983</v>
      </c>
      <c r="G5">
        <v>81.87410666800983</v>
      </c>
      <c r="H5">
        <v>81.874106668009802</v>
      </c>
      <c r="I5">
        <v>81.87410666800983</v>
      </c>
      <c r="J5">
        <v>85.256999229993284</v>
      </c>
      <c r="K5">
        <v>81.87410666800983</v>
      </c>
      <c r="L5">
        <v>81.87410666800983</v>
      </c>
      <c r="M5">
        <v>81.87410666800983</v>
      </c>
      <c r="N5">
        <v>81.87410666800983</v>
      </c>
      <c r="O5">
        <v>81.874106668009844</v>
      </c>
      <c r="P5">
        <v>81.87410666800983</v>
      </c>
      <c r="Q5">
        <v>81.87410666800983</v>
      </c>
      <c r="R5">
        <v>84.14499922999326</v>
      </c>
      <c r="S5">
        <v>81.874106668009844</v>
      </c>
      <c r="T5">
        <v>81.874106668009816</v>
      </c>
      <c r="U5">
        <v>81.87410666800983</v>
      </c>
      <c r="V5">
        <v>81.87410666800983</v>
      </c>
      <c r="W5">
        <v>81.87410666800983</v>
      </c>
      <c r="X5">
        <v>81.874106668009816</v>
      </c>
      <c r="Y5">
        <v>81.874106668009816</v>
      </c>
      <c r="Z5">
        <v>81.87410666800983</v>
      </c>
      <c r="AA5">
        <v>81.874106668009844</v>
      </c>
      <c r="AB5">
        <v>81.874106668009816</v>
      </c>
      <c r="AC5">
        <v>81.87410666800983</v>
      </c>
      <c r="AD5">
        <v>81.87410666800983</v>
      </c>
      <c r="AE5">
        <v>81.874106668009858</v>
      </c>
      <c r="AF5">
        <v>81.87410666800983</v>
      </c>
      <c r="AG5">
        <v>81.87410666800983</v>
      </c>
      <c r="AH5">
        <v>81.87410666800983</v>
      </c>
    </row>
    <row r="6" spans="1:34" x14ac:dyDescent="0.3">
      <c r="A6" s="15">
        <f ca="1">Exceedance!U6</f>
        <v>46204</v>
      </c>
      <c r="B6" s="1">
        <v>98.613885449551873</v>
      </c>
      <c r="C6" s="1">
        <v>116.61388544955187</v>
      </c>
      <c r="D6" s="1">
        <v>107.61388544955189</v>
      </c>
      <c r="E6">
        <v>109.30888544955188</v>
      </c>
      <c r="F6">
        <v>107.19288544955189</v>
      </c>
      <c r="G6">
        <v>108.64988544955187</v>
      </c>
      <c r="H6">
        <v>106.97488544955188</v>
      </c>
      <c r="I6">
        <v>93.736885449551878</v>
      </c>
      <c r="J6">
        <v>110.85588544955188</v>
      </c>
      <c r="K6">
        <v>110.47988544955187</v>
      </c>
      <c r="L6">
        <v>110.85488544955189</v>
      </c>
      <c r="M6">
        <v>106.52188544955187</v>
      </c>
      <c r="N6">
        <v>110.85588544955188</v>
      </c>
      <c r="O6">
        <v>110.85488544955189</v>
      </c>
      <c r="P6">
        <v>109.18288544955188</v>
      </c>
      <c r="Q6">
        <v>109.27688544955186</v>
      </c>
      <c r="R6">
        <v>109.54688544955189</v>
      </c>
      <c r="S6">
        <v>110.66088544955187</v>
      </c>
      <c r="T6">
        <v>109.94988544955189</v>
      </c>
      <c r="U6">
        <v>110.65188544955187</v>
      </c>
      <c r="V6">
        <v>110.56588544955186</v>
      </c>
      <c r="W6">
        <v>106.68388544955188</v>
      </c>
      <c r="X6">
        <v>108.03488544955188</v>
      </c>
      <c r="Y6">
        <v>106.24688544955187</v>
      </c>
      <c r="Z6">
        <v>102.19088544955187</v>
      </c>
      <c r="AA6">
        <v>98.80788544955189</v>
      </c>
      <c r="AB6">
        <v>98.443885449551885</v>
      </c>
      <c r="AC6">
        <v>92.662885449551908</v>
      </c>
      <c r="AD6">
        <v>103.40288544955189</v>
      </c>
      <c r="AE6">
        <v>106.62688544955188</v>
      </c>
      <c r="AF6">
        <v>105.98288544955189</v>
      </c>
      <c r="AG6">
        <v>106.80588544955189</v>
      </c>
      <c r="AH6">
        <v>106.58988544955187</v>
      </c>
    </row>
    <row r="7" spans="1:34" x14ac:dyDescent="0.3">
      <c r="A7" s="15">
        <f ca="1">Exceedance!U7</f>
        <v>46235</v>
      </c>
      <c r="B7" s="1">
        <v>86.560178372084223</v>
      </c>
      <c r="C7" s="1">
        <v>94.763484157208154</v>
      </c>
      <c r="D7" s="1">
        <v>94.763484157208154</v>
      </c>
      <c r="E7">
        <v>97.01448415720813</v>
      </c>
      <c r="F7">
        <v>93.662484157208155</v>
      </c>
      <c r="G7">
        <v>94.995484157208153</v>
      </c>
      <c r="H7">
        <v>96.051484157208122</v>
      </c>
      <c r="I7">
        <v>92.314484157208142</v>
      </c>
      <c r="J7">
        <v>99.873484157208139</v>
      </c>
      <c r="K7">
        <v>99.318484157208147</v>
      </c>
      <c r="L7">
        <v>98.961484157208147</v>
      </c>
      <c r="M7">
        <v>87.64948415720815</v>
      </c>
      <c r="N7">
        <v>97.743484157208115</v>
      </c>
      <c r="O7">
        <v>97.843484157208152</v>
      </c>
      <c r="P7">
        <v>96.322484157208166</v>
      </c>
      <c r="Q7">
        <v>96.512484157208135</v>
      </c>
      <c r="R7">
        <v>95.964484157208133</v>
      </c>
      <c r="S7">
        <v>98.412484157208141</v>
      </c>
      <c r="T7">
        <v>96.274484157208121</v>
      </c>
      <c r="U7">
        <v>97.427484157208156</v>
      </c>
      <c r="V7">
        <v>96.488484157208148</v>
      </c>
      <c r="W7">
        <v>94.531484157208155</v>
      </c>
      <c r="X7">
        <v>94.208484157208133</v>
      </c>
      <c r="Y7">
        <v>89.86848415720813</v>
      </c>
      <c r="Z7">
        <v>93.337484157208152</v>
      </c>
      <c r="AA7">
        <v>86.560178372084223</v>
      </c>
      <c r="AB7">
        <v>86.560178372084223</v>
      </c>
      <c r="AC7">
        <v>86.560178372084223</v>
      </c>
      <c r="AD7">
        <v>86.560178372084223</v>
      </c>
      <c r="AE7">
        <v>92.40348415720814</v>
      </c>
      <c r="AF7">
        <v>86.943484157208133</v>
      </c>
      <c r="AG7">
        <v>92.625484157208135</v>
      </c>
      <c r="AH7">
        <v>92.114484157208139</v>
      </c>
    </row>
    <row r="8" spans="1:34" x14ac:dyDescent="0.3">
      <c r="A8" s="15">
        <f ca="1">Exceedance!U8</f>
        <v>46266</v>
      </c>
      <c r="B8" s="1">
        <v>75.85983709100222</v>
      </c>
      <c r="C8" s="1">
        <v>51.494169554935496</v>
      </c>
      <c r="D8" s="1">
        <v>75.85983709100222</v>
      </c>
      <c r="E8">
        <v>77.706068495960864</v>
      </c>
      <c r="F8">
        <v>75.85983709100222</v>
      </c>
      <c r="G8">
        <v>75.859837091002234</v>
      </c>
      <c r="H8">
        <v>75.85983709100222</v>
      </c>
      <c r="I8">
        <v>75.859837091002206</v>
      </c>
      <c r="J8">
        <v>75.85983709100222</v>
      </c>
      <c r="K8">
        <v>75.859837091002206</v>
      </c>
      <c r="L8">
        <v>75.85983709100222</v>
      </c>
      <c r="M8">
        <v>75.85983709100222</v>
      </c>
      <c r="N8">
        <v>75.85983709100222</v>
      </c>
      <c r="O8">
        <v>75.85983709100222</v>
      </c>
      <c r="P8">
        <v>75.906068495960852</v>
      </c>
      <c r="Q8">
        <v>75.85983709100222</v>
      </c>
      <c r="R8">
        <v>75.859837091002206</v>
      </c>
      <c r="S8">
        <v>75.85983709100222</v>
      </c>
      <c r="T8">
        <v>75.85983709100222</v>
      </c>
      <c r="U8">
        <v>75.85983709100222</v>
      </c>
      <c r="V8">
        <v>75.859837091002206</v>
      </c>
      <c r="W8">
        <v>75.85983709100222</v>
      </c>
      <c r="X8">
        <v>75.85983709100222</v>
      </c>
      <c r="Y8">
        <v>75.85983709100222</v>
      </c>
      <c r="Z8">
        <v>75.85983709100222</v>
      </c>
      <c r="AA8">
        <v>75.859837091002206</v>
      </c>
      <c r="AB8">
        <v>75.859837091002206</v>
      </c>
      <c r="AC8">
        <v>75.85983709100222</v>
      </c>
      <c r="AD8">
        <v>75.85983709100222</v>
      </c>
      <c r="AE8">
        <v>75.859837091002234</v>
      </c>
      <c r="AF8">
        <v>75.85983709100222</v>
      </c>
      <c r="AG8">
        <v>75.85983709100222</v>
      </c>
      <c r="AH8">
        <v>75.859837091002206</v>
      </c>
    </row>
    <row r="9" spans="1:34" x14ac:dyDescent="0.3">
      <c r="A9" s="15">
        <f ca="1">Exceedance!U9</f>
        <v>46296</v>
      </c>
      <c r="B9" s="1">
        <v>52.282829637207733</v>
      </c>
      <c r="C9" s="1">
        <v>49.13474982437895</v>
      </c>
      <c r="D9" s="1">
        <v>52.282829637207733</v>
      </c>
      <c r="E9">
        <v>52.282829637207733</v>
      </c>
      <c r="F9">
        <v>52.282829637207719</v>
      </c>
      <c r="G9">
        <v>52.282829637207747</v>
      </c>
      <c r="H9">
        <v>52.282829637207733</v>
      </c>
      <c r="I9">
        <v>52.28282963720774</v>
      </c>
      <c r="J9">
        <v>48.31008564265894</v>
      </c>
      <c r="K9">
        <v>52.282829637207733</v>
      </c>
      <c r="L9">
        <v>52.282829637207733</v>
      </c>
      <c r="M9">
        <v>52.282829637207733</v>
      </c>
      <c r="N9">
        <v>52.282829637207733</v>
      </c>
      <c r="O9">
        <v>52.282829637207733</v>
      </c>
      <c r="P9">
        <v>52.282829637207733</v>
      </c>
      <c r="Q9">
        <v>52.282829637207733</v>
      </c>
      <c r="R9">
        <v>52.282829637207733</v>
      </c>
      <c r="S9">
        <v>52.282829637207733</v>
      </c>
      <c r="T9">
        <v>52.282829637207733</v>
      </c>
      <c r="U9">
        <v>52.282829637207733</v>
      </c>
      <c r="V9">
        <v>52.282829637207733</v>
      </c>
      <c r="W9">
        <v>52.282829637207733</v>
      </c>
      <c r="X9">
        <v>52.282829637207726</v>
      </c>
      <c r="Y9">
        <v>52.282829637207733</v>
      </c>
      <c r="Z9">
        <v>52.282829637207733</v>
      </c>
      <c r="AA9">
        <v>52.282829637207733</v>
      </c>
      <c r="AB9">
        <v>52.282829637207733</v>
      </c>
      <c r="AC9">
        <v>52.282829637207733</v>
      </c>
      <c r="AD9">
        <v>52.282829637207733</v>
      </c>
      <c r="AE9">
        <v>52.282829637207733</v>
      </c>
      <c r="AF9">
        <v>52.282829637207733</v>
      </c>
      <c r="AG9">
        <v>52.282829637207733</v>
      </c>
      <c r="AH9">
        <v>52.282829637207747</v>
      </c>
    </row>
    <row r="10" spans="1:34" x14ac:dyDescent="0.3">
      <c r="A10" s="15">
        <f ca="1">Exceedance!U10</f>
        <v>46327</v>
      </c>
      <c r="B10" s="1">
        <v>21.196008027148352</v>
      </c>
      <c r="C10" s="1">
        <v>18.189219365378506</v>
      </c>
      <c r="D10" s="1">
        <v>21.196008027148352</v>
      </c>
      <c r="E10">
        <v>21.196008027148352</v>
      </c>
      <c r="F10">
        <v>21.196008027148352</v>
      </c>
      <c r="G10">
        <v>21.196008027148352</v>
      </c>
      <c r="H10">
        <v>21.196008027148352</v>
      </c>
      <c r="I10">
        <v>21.196008027148352</v>
      </c>
      <c r="J10">
        <v>18.189219365378481</v>
      </c>
      <c r="K10">
        <v>21.196008027148352</v>
      </c>
      <c r="L10">
        <v>21.196008027148352</v>
      </c>
      <c r="M10">
        <v>21.196008027148352</v>
      </c>
      <c r="N10">
        <v>21.196008027148352</v>
      </c>
      <c r="O10">
        <v>21.196008027148352</v>
      </c>
      <c r="P10">
        <v>21.196008027148352</v>
      </c>
      <c r="Q10">
        <v>21.196008027148352</v>
      </c>
      <c r="R10">
        <v>21.196008027148352</v>
      </c>
      <c r="S10">
        <v>21.196008027148352</v>
      </c>
      <c r="T10">
        <v>21.196008027148352</v>
      </c>
      <c r="U10">
        <v>21.196008027148352</v>
      </c>
      <c r="V10">
        <v>21.196008027148352</v>
      </c>
      <c r="W10">
        <v>21.196008027148352</v>
      </c>
      <c r="X10">
        <v>21.196008027148352</v>
      </c>
      <c r="Y10">
        <v>21.196008027148352</v>
      </c>
      <c r="Z10">
        <v>21.196008027148356</v>
      </c>
      <c r="AA10">
        <v>21.196008027148352</v>
      </c>
      <c r="AB10">
        <v>21.196008027148352</v>
      </c>
      <c r="AC10">
        <v>21.196008027148352</v>
      </c>
      <c r="AD10">
        <v>21.196008027148352</v>
      </c>
      <c r="AE10">
        <v>21.196008027148352</v>
      </c>
      <c r="AF10">
        <v>21.196008027148352</v>
      </c>
      <c r="AG10">
        <v>21.196008027148352</v>
      </c>
      <c r="AH10">
        <v>21.196008027148352</v>
      </c>
    </row>
    <row r="11" spans="1:34" x14ac:dyDescent="0.3">
      <c r="A11" s="15">
        <f ca="1">Exceedance!U11</f>
        <v>46357</v>
      </c>
      <c r="B11" s="1">
        <v>21.901443933713743</v>
      </c>
      <c r="C11" s="1">
        <v>21.901443933713743</v>
      </c>
      <c r="D11" s="1">
        <v>21.901443933713743</v>
      </c>
      <c r="E11">
        <v>21.901443933713743</v>
      </c>
      <c r="F11">
        <v>21.901443933713747</v>
      </c>
      <c r="G11">
        <v>21.901443933713743</v>
      </c>
      <c r="H11">
        <v>21.901443933713743</v>
      </c>
      <c r="I11">
        <v>21.901443933713743</v>
      </c>
      <c r="J11">
        <v>21.901443933713743</v>
      </c>
      <c r="K11">
        <v>21.901443933713743</v>
      </c>
      <c r="L11">
        <v>21.901443933713743</v>
      </c>
      <c r="M11">
        <v>21.901443933713743</v>
      </c>
      <c r="N11">
        <v>21.901443933713747</v>
      </c>
      <c r="O11">
        <v>21.901443933713743</v>
      </c>
      <c r="P11">
        <v>21.90144393371374</v>
      </c>
      <c r="Q11">
        <v>21.901443933713743</v>
      </c>
      <c r="R11">
        <v>21.901443933713743</v>
      </c>
      <c r="S11">
        <v>21.901443933713743</v>
      </c>
      <c r="T11">
        <v>21.901443933713743</v>
      </c>
      <c r="U11">
        <v>21.901443933713743</v>
      </c>
      <c r="V11">
        <v>21.901443933713747</v>
      </c>
      <c r="W11">
        <v>21.901443933713747</v>
      </c>
      <c r="X11">
        <v>21.901443933713743</v>
      </c>
      <c r="Y11">
        <v>21.90144393371374</v>
      </c>
      <c r="Z11">
        <v>21.90144393371374</v>
      </c>
      <c r="AA11">
        <v>21.901443933713743</v>
      </c>
      <c r="AB11">
        <v>21.901443933713743</v>
      </c>
      <c r="AC11">
        <v>21.901443933713743</v>
      </c>
      <c r="AD11">
        <v>21.90144393371374</v>
      </c>
      <c r="AE11">
        <v>21.901443933713743</v>
      </c>
      <c r="AF11">
        <v>21.901443933713747</v>
      </c>
      <c r="AG11">
        <v>21.901443933713743</v>
      </c>
      <c r="AH11">
        <v>21.901443933713743</v>
      </c>
    </row>
    <row r="12" spans="1:34" x14ac:dyDescent="0.3">
      <c r="A12" s="15">
        <f ca="1">Exceedance!U12</f>
        <v>46388</v>
      </c>
      <c r="B12" s="1">
        <v>30.568766276640641</v>
      </c>
      <c r="C12" s="1">
        <v>21.527443962591086</v>
      </c>
      <c r="D12" s="1">
        <v>30.568766276640641</v>
      </c>
      <c r="E12">
        <v>21.696485284905066</v>
      </c>
      <c r="F12">
        <v>36.177766276640639</v>
      </c>
      <c r="G12">
        <v>22.015485284905065</v>
      </c>
      <c r="H12">
        <v>38.454766276640648</v>
      </c>
      <c r="I12">
        <v>37.202766276640652</v>
      </c>
      <c r="J12">
        <v>36.52976627664065</v>
      </c>
      <c r="K12">
        <v>21.527443962591086</v>
      </c>
      <c r="L12">
        <v>38.224766276640644</v>
      </c>
      <c r="M12">
        <v>21.527443962591089</v>
      </c>
      <c r="N12">
        <v>22.580485284905063</v>
      </c>
      <c r="O12">
        <v>21.648485284905075</v>
      </c>
      <c r="P12">
        <v>21.527443962591086</v>
      </c>
      <c r="Q12">
        <v>21.527443962591086</v>
      </c>
      <c r="R12">
        <v>29.846766276640643</v>
      </c>
      <c r="S12">
        <v>21.527443962591082</v>
      </c>
      <c r="T12">
        <v>21.527443962591086</v>
      </c>
      <c r="U12">
        <v>35.816766276640649</v>
      </c>
      <c r="V12">
        <v>39.88176627664064</v>
      </c>
      <c r="W12">
        <v>22.459485284905067</v>
      </c>
      <c r="X12">
        <v>36.313766276640642</v>
      </c>
      <c r="Y12">
        <v>21.527443962591086</v>
      </c>
      <c r="Z12">
        <v>19.520655298055111</v>
      </c>
      <c r="AA12">
        <v>38.430766276640654</v>
      </c>
      <c r="AB12">
        <v>37.486766276640644</v>
      </c>
      <c r="AC12">
        <v>37.626766276640637</v>
      </c>
      <c r="AD12">
        <v>35.208766276640652</v>
      </c>
      <c r="AE12">
        <v>22.675485284905065</v>
      </c>
      <c r="AF12">
        <v>33.260586326875952</v>
      </c>
      <c r="AG12">
        <v>21.527443962591086</v>
      </c>
      <c r="AH12">
        <v>21.931485284905072</v>
      </c>
    </row>
    <row r="13" spans="1:34" x14ac:dyDescent="0.3">
      <c r="A13" s="15">
        <f ca="1">Exceedance!U13</f>
        <v>46419</v>
      </c>
      <c r="B13" s="1">
        <v>27.321507818984362</v>
      </c>
      <c r="C13" s="1">
        <v>19.445474761133148</v>
      </c>
      <c r="D13" s="1">
        <v>28.321507818984365</v>
      </c>
      <c r="E13">
        <v>21.049350794190946</v>
      </c>
      <c r="F13">
        <v>34.123507818984372</v>
      </c>
      <c r="G13">
        <v>21.720350794190939</v>
      </c>
      <c r="H13">
        <v>34.589507818984373</v>
      </c>
      <c r="I13">
        <v>28.217507818984362</v>
      </c>
      <c r="J13">
        <v>18.578233637783921</v>
      </c>
      <c r="K13">
        <v>19.445474761133148</v>
      </c>
      <c r="L13">
        <v>32.354427854260088</v>
      </c>
      <c r="M13">
        <v>19.445474761133148</v>
      </c>
      <c r="N13">
        <v>21.696350794190941</v>
      </c>
      <c r="O13">
        <v>22.484350794190942</v>
      </c>
      <c r="P13">
        <v>20.592350794190942</v>
      </c>
      <c r="Q13">
        <v>21.202350794190941</v>
      </c>
      <c r="R13">
        <v>32.928507818984365</v>
      </c>
      <c r="S13">
        <v>21.170350794190938</v>
      </c>
      <c r="T13">
        <v>19.445474761133148</v>
      </c>
      <c r="U13">
        <v>34.338507818984368</v>
      </c>
      <c r="V13">
        <v>36.176507818984369</v>
      </c>
      <c r="W13">
        <v>22.749350794190935</v>
      </c>
      <c r="X13">
        <v>36.263507818984372</v>
      </c>
      <c r="Y13">
        <v>20.488350794190932</v>
      </c>
      <c r="Z13">
        <v>16.641103782101617</v>
      </c>
      <c r="AA13">
        <v>33.243507818984369</v>
      </c>
      <c r="AB13">
        <v>31.307507818984369</v>
      </c>
      <c r="AC13">
        <v>33.734507818984369</v>
      </c>
      <c r="AD13">
        <v>30.456507818984367</v>
      </c>
      <c r="AE13">
        <v>21.950350794190939</v>
      </c>
      <c r="AF13">
        <v>16.641103782101617</v>
      </c>
      <c r="AG13">
        <v>21.415350794190946</v>
      </c>
      <c r="AH13">
        <v>20.723350794190942</v>
      </c>
    </row>
    <row r="14" spans="1:34" x14ac:dyDescent="0.3">
      <c r="A14" s="15">
        <f ca="1">Exceedance!U14</f>
        <v>46447</v>
      </c>
      <c r="B14" s="1">
        <v>26.537175617185937</v>
      </c>
      <c r="C14" s="1">
        <v>26.537175617185937</v>
      </c>
      <c r="D14" s="1">
        <v>26.537175617185937</v>
      </c>
      <c r="E14">
        <v>26.537175617185937</v>
      </c>
      <c r="F14">
        <v>26.537175617185937</v>
      </c>
      <c r="G14">
        <v>26.537175617185937</v>
      </c>
      <c r="H14">
        <v>26.537175617185937</v>
      </c>
      <c r="I14">
        <v>28.520497931235504</v>
      </c>
      <c r="J14">
        <v>23.39972927694205</v>
      </c>
      <c r="K14">
        <v>26.537175617185937</v>
      </c>
      <c r="L14">
        <v>23.39972927694205</v>
      </c>
      <c r="M14">
        <v>26.537175617185937</v>
      </c>
      <c r="N14">
        <v>26.537175617185937</v>
      </c>
      <c r="O14">
        <v>26.537175617185937</v>
      </c>
      <c r="P14">
        <v>26.537175617185937</v>
      </c>
      <c r="Q14">
        <v>26.537175617185937</v>
      </c>
      <c r="R14">
        <v>33.775497931235492</v>
      </c>
      <c r="S14">
        <v>26.537175617185937</v>
      </c>
      <c r="T14">
        <v>26.537175617185937</v>
      </c>
      <c r="U14">
        <v>38.389497931235496</v>
      </c>
      <c r="V14">
        <v>31.626497931235491</v>
      </c>
      <c r="W14">
        <v>28.923721071731332</v>
      </c>
      <c r="X14">
        <v>35.0464979312355</v>
      </c>
      <c r="Y14">
        <v>26.537175617185937</v>
      </c>
      <c r="Z14">
        <v>23.39972927694205</v>
      </c>
      <c r="AA14">
        <v>39.268497931235508</v>
      </c>
      <c r="AB14">
        <v>29.013497931235502</v>
      </c>
      <c r="AC14">
        <v>37.242497931235505</v>
      </c>
      <c r="AD14">
        <v>26.537175617185937</v>
      </c>
      <c r="AE14">
        <v>27.039721071731325</v>
      </c>
      <c r="AF14">
        <v>26.78088638872163</v>
      </c>
      <c r="AG14">
        <v>26.537175617185937</v>
      </c>
      <c r="AH14">
        <v>26.537175617185937</v>
      </c>
    </row>
    <row r="15" spans="1:34" x14ac:dyDescent="0.3">
      <c r="A15" s="15">
        <f ca="1">Exceedance!U15</f>
        <v>46478</v>
      </c>
      <c r="B15" s="1">
        <v>62.853273085615832</v>
      </c>
      <c r="C15" s="1">
        <v>62.853273085615832</v>
      </c>
      <c r="D15" s="1">
        <v>62.853273085615832</v>
      </c>
      <c r="E15">
        <v>62.853273085615832</v>
      </c>
      <c r="F15">
        <v>62.853273085615832</v>
      </c>
      <c r="G15">
        <v>62.853273085615832</v>
      </c>
      <c r="H15">
        <v>62.853273085615832</v>
      </c>
      <c r="I15">
        <v>62.853273085615832</v>
      </c>
      <c r="J15">
        <v>62.853273085615832</v>
      </c>
      <c r="K15">
        <v>62.853273085615832</v>
      </c>
      <c r="L15">
        <v>62.853273085615832</v>
      </c>
      <c r="M15">
        <v>62.853273085615832</v>
      </c>
      <c r="N15">
        <v>63.026826804624093</v>
      </c>
      <c r="O15">
        <v>62.853273085615832</v>
      </c>
      <c r="P15">
        <v>62.853273085615832</v>
      </c>
      <c r="Q15">
        <v>62.853273085615832</v>
      </c>
      <c r="R15">
        <v>62.853273085615832</v>
      </c>
      <c r="S15">
        <v>63.026826804624093</v>
      </c>
      <c r="T15">
        <v>63.026826804624093</v>
      </c>
      <c r="U15">
        <v>62.853273085615832</v>
      </c>
      <c r="V15">
        <v>62.853273085615832</v>
      </c>
      <c r="W15">
        <v>62.853273085615832</v>
      </c>
      <c r="X15">
        <v>62.853273085615832</v>
      </c>
      <c r="Y15">
        <v>62.853273085615832</v>
      </c>
      <c r="Z15">
        <v>48.337945352871976</v>
      </c>
      <c r="AA15">
        <v>62.853273085615832</v>
      </c>
      <c r="AB15">
        <v>62.853273085615832</v>
      </c>
      <c r="AC15">
        <v>62.853273085615832</v>
      </c>
      <c r="AD15">
        <v>62.853273085615832</v>
      </c>
      <c r="AE15">
        <v>62.853273085615832</v>
      </c>
      <c r="AF15">
        <v>59.779109383196449</v>
      </c>
      <c r="AG15">
        <v>62.853273085615832</v>
      </c>
      <c r="AH15">
        <v>63.026826804624093</v>
      </c>
    </row>
    <row r="16" spans="1:34" x14ac:dyDescent="0.3">
      <c r="A16" s="15">
        <f ca="1">Exceedance!U16</f>
        <v>46508</v>
      </c>
      <c r="B16" s="1">
        <v>211.97272837580621</v>
      </c>
      <c r="C16" s="1">
        <v>110.37031114110833</v>
      </c>
      <c r="D16" s="1">
        <v>169.70832153699021</v>
      </c>
      <c r="E16">
        <v>116.02660786059623</v>
      </c>
      <c r="F16">
        <v>179.21386641490031</v>
      </c>
      <c r="G16">
        <v>119.62005385600695</v>
      </c>
      <c r="H16">
        <v>262.29880856351525</v>
      </c>
      <c r="I16">
        <v>232.96590640592302</v>
      </c>
      <c r="J16">
        <v>268.4508664149003</v>
      </c>
      <c r="K16">
        <v>120.23815011478574</v>
      </c>
      <c r="L16">
        <v>195.38205621799597</v>
      </c>
      <c r="M16">
        <v>116.80791701772715</v>
      </c>
      <c r="N16">
        <v>130.40436024906822</v>
      </c>
      <c r="O16">
        <v>88.02483509402731</v>
      </c>
      <c r="P16">
        <v>118.63172076040156</v>
      </c>
      <c r="Q16">
        <v>119.29568175803506</v>
      </c>
      <c r="R16">
        <v>188.55686383247973</v>
      </c>
      <c r="S16">
        <v>132.05353235810284</v>
      </c>
      <c r="T16">
        <v>128.32249602389288</v>
      </c>
      <c r="U16">
        <v>269.48886641490043</v>
      </c>
      <c r="V16">
        <v>173.16226536826639</v>
      </c>
      <c r="W16">
        <v>109.27375421689121</v>
      </c>
      <c r="X16">
        <v>207.43652206046534</v>
      </c>
      <c r="Y16">
        <v>88.454349744842474</v>
      </c>
      <c r="Z16">
        <v>80.338419455919976</v>
      </c>
      <c r="AA16">
        <v>194.59663988815512</v>
      </c>
      <c r="AB16">
        <v>170.20505960521416</v>
      </c>
      <c r="AC16">
        <v>148.44474093961969</v>
      </c>
      <c r="AD16">
        <v>257.98634076572989</v>
      </c>
      <c r="AE16">
        <v>90.090978973696735</v>
      </c>
      <c r="AF16">
        <v>266.57786641490031</v>
      </c>
      <c r="AG16">
        <v>101.38666970249875</v>
      </c>
      <c r="AH16">
        <v>133.49694217571314</v>
      </c>
    </row>
    <row r="17" spans="1:34" x14ac:dyDescent="0.3">
      <c r="A17" s="15">
        <f ca="1">Exceedance!U17</f>
        <v>46539</v>
      </c>
      <c r="B17" s="1">
        <v>86.616072763539705</v>
      </c>
      <c r="C17" s="1">
        <v>81.874106667930192</v>
      </c>
      <c r="D17" s="1">
        <v>81.874106667930178</v>
      </c>
      <c r="E17">
        <v>81.874106667930178</v>
      </c>
      <c r="F17">
        <v>153.46974303106225</v>
      </c>
      <c r="G17">
        <v>81.874106667930192</v>
      </c>
      <c r="H17">
        <v>402.11158600606666</v>
      </c>
      <c r="I17">
        <v>86.520795869145289</v>
      </c>
      <c r="J17">
        <v>184.15974303106228</v>
      </c>
      <c r="K17">
        <v>81.874106667930178</v>
      </c>
      <c r="L17">
        <v>81.917349452376939</v>
      </c>
      <c r="M17">
        <v>81.874106667930192</v>
      </c>
      <c r="N17">
        <v>81.874106667930178</v>
      </c>
      <c r="O17">
        <v>81.874106667930178</v>
      </c>
      <c r="P17">
        <v>81.874106667930192</v>
      </c>
      <c r="Q17">
        <v>81.874106667930192</v>
      </c>
      <c r="R17">
        <v>81.874106667930192</v>
      </c>
      <c r="S17">
        <v>81.874106667930178</v>
      </c>
      <c r="T17">
        <v>81.874106667930192</v>
      </c>
      <c r="U17">
        <v>162.26074303106225</v>
      </c>
      <c r="V17">
        <v>81.874106667930192</v>
      </c>
      <c r="W17">
        <v>81.874106667930192</v>
      </c>
      <c r="X17">
        <v>95.029853640388907</v>
      </c>
      <c r="Y17">
        <v>81.874106667930192</v>
      </c>
      <c r="Z17">
        <v>81.874106667930178</v>
      </c>
      <c r="AA17">
        <v>81.909413009291086</v>
      </c>
      <c r="AB17">
        <v>81.874106667930178</v>
      </c>
      <c r="AC17">
        <v>81.874106667930178</v>
      </c>
      <c r="AD17">
        <v>86.580829977408442</v>
      </c>
      <c r="AE17">
        <v>81.874106667930192</v>
      </c>
      <c r="AF17">
        <v>171.59874303106224</v>
      </c>
      <c r="AG17">
        <v>81.874106667930192</v>
      </c>
      <c r="AH17">
        <v>81.874106667930178</v>
      </c>
    </row>
    <row r="18" spans="1:34" x14ac:dyDescent="0.3">
      <c r="A18" s="15">
        <f ca="1">Exceedance!U18</f>
        <v>46569</v>
      </c>
      <c r="B18" s="1">
        <v>97.920809825953356</v>
      </c>
      <c r="C18" s="1">
        <v>100.61388544953657</v>
      </c>
      <c r="D18" s="1">
        <v>108.28330693713976</v>
      </c>
      <c r="E18">
        <v>91.52588544953656</v>
      </c>
      <c r="F18">
        <v>86.572563135487016</v>
      </c>
      <c r="G18">
        <v>98.79088544953656</v>
      </c>
      <c r="H18">
        <v>86.572563135487016</v>
      </c>
      <c r="I18">
        <v>123.45230693713974</v>
      </c>
      <c r="J18">
        <v>89.134306937139755</v>
      </c>
      <c r="K18">
        <v>86.572563135487016</v>
      </c>
      <c r="L18">
        <v>86.572563135487002</v>
      </c>
      <c r="M18">
        <v>107.48188544953653</v>
      </c>
      <c r="N18">
        <v>102.96088544953656</v>
      </c>
      <c r="O18">
        <v>67.2900230571544</v>
      </c>
      <c r="P18">
        <v>98.626885449536587</v>
      </c>
      <c r="Q18">
        <v>102.25388544953658</v>
      </c>
      <c r="R18">
        <v>94.389306937139793</v>
      </c>
      <c r="S18">
        <v>97.703885449536557</v>
      </c>
      <c r="T18">
        <v>96.378885449536583</v>
      </c>
      <c r="U18">
        <v>86.572563135487002</v>
      </c>
      <c r="V18">
        <v>92.969306937139763</v>
      </c>
      <c r="W18">
        <v>87.062885449536566</v>
      </c>
      <c r="X18">
        <v>86.572563135487002</v>
      </c>
      <c r="Y18">
        <v>97.494885449536596</v>
      </c>
      <c r="Z18">
        <v>89.343885449536572</v>
      </c>
      <c r="AA18">
        <v>95.91430693713977</v>
      </c>
      <c r="AB18">
        <v>98.979306937139739</v>
      </c>
      <c r="AC18">
        <v>101.66030693713975</v>
      </c>
      <c r="AD18">
        <v>109.25630693713977</v>
      </c>
      <c r="AE18">
        <v>104.28988544953658</v>
      </c>
      <c r="AF18">
        <v>86.572563135487002</v>
      </c>
      <c r="AG18">
        <v>101.13688544953658</v>
      </c>
      <c r="AH18">
        <v>86.572563135487002</v>
      </c>
    </row>
    <row r="19" spans="1:34" x14ac:dyDescent="0.3">
      <c r="A19" s="15">
        <f ca="1">Exceedance!U19</f>
        <v>46600</v>
      </c>
      <c r="B19" s="1">
        <v>119.64880624617115</v>
      </c>
      <c r="C19" s="1">
        <v>86.601500686112871</v>
      </c>
      <c r="D19" s="1">
        <v>86.560178372063291</v>
      </c>
      <c r="E19">
        <v>95.566500686112875</v>
      </c>
      <c r="F19">
        <v>111.75892217371604</v>
      </c>
      <c r="G19">
        <v>102.95750068611287</v>
      </c>
      <c r="H19">
        <v>119.15695245091904</v>
      </c>
      <c r="I19">
        <v>105.83650068611287</v>
      </c>
      <c r="J19">
        <v>116.09692217371605</v>
      </c>
      <c r="K19">
        <v>101.45050068611286</v>
      </c>
      <c r="L19">
        <v>86.560178372063305</v>
      </c>
      <c r="M19">
        <v>105.94550068611288</v>
      </c>
      <c r="N19">
        <v>104.04950068611288</v>
      </c>
      <c r="O19">
        <v>83.340029499178399</v>
      </c>
      <c r="P19">
        <v>105.38150068611287</v>
      </c>
      <c r="Q19">
        <v>102.32850068611287</v>
      </c>
      <c r="R19">
        <v>96.277500686112859</v>
      </c>
      <c r="S19">
        <v>103.37350068611288</v>
      </c>
      <c r="T19">
        <v>102.05350068611288</v>
      </c>
      <c r="U19">
        <v>112.98892217371608</v>
      </c>
      <c r="V19">
        <v>96.687500686112855</v>
      </c>
      <c r="W19">
        <v>91.96950068611288</v>
      </c>
      <c r="X19">
        <v>86.560178372063305</v>
      </c>
      <c r="Y19">
        <v>91.123484157187235</v>
      </c>
      <c r="Z19">
        <v>86.560178372063319</v>
      </c>
      <c r="AA19">
        <v>86.560178372063319</v>
      </c>
      <c r="AB19">
        <v>86.560178372063291</v>
      </c>
      <c r="AC19">
        <v>86.560178372063291</v>
      </c>
      <c r="AD19">
        <v>91.758500686112882</v>
      </c>
      <c r="AE19">
        <v>58.59867722913895</v>
      </c>
      <c r="AF19">
        <v>109.45292217371608</v>
      </c>
      <c r="AG19">
        <v>99.183500686112879</v>
      </c>
      <c r="AH19">
        <v>103.82050068611287</v>
      </c>
    </row>
    <row r="20" spans="1:34" x14ac:dyDescent="0.3">
      <c r="A20" s="15">
        <f ca="1">Exceedance!U20</f>
        <v>46631</v>
      </c>
      <c r="B20" s="1">
        <v>115.82010866854827</v>
      </c>
      <c r="C20" s="1">
        <v>75.859837091002305</v>
      </c>
      <c r="D20" s="1">
        <v>75.859837091002262</v>
      </c>
      <c r="E20">
        <v>75.859837091002305</v>
      </c>
      <c r="F20">
        <v>92.62971452372949</v>
      </c>
      <c r="G20">
        <v>75.859837091002277</v>
      </c>
      <c r="H20">
        <v>115.82010866854826</v>
      </c>
      <c r="I20">
        <v>90.99207486188196</v>
      </c>
      <c r="J20">
        <v>75.859837091002277</v>
      </c>
      <c r="K20">
        <v>75.859837091002277</v>
      </c>
      <c r="L20">
        <v>75.859837091002277</v>
      </c>
      <c r="M20">
        <v>75.859837091002305</v>
      </c>
      <c r="N20">
        <v>75.859837091002277</v>
      </c>
      <c r="O20">
        <v>52.244541075390288</v>
      </c>
      <c r="P20">
        <v>75.859837091002305</v>
      </c>
      <c r="Q20">
        <v>75.859837091002305</v>
      </c>
      <c r="R20">
        <v>75.859837091002262</v>
      </c>
      <c r="S20">
        <v>75.859837091002277</v>
      </c>
      <c r="T20">
        <v>75.859837091002305</v>
      </c>
      <c r="U20">
        <v>75.859837091002305</v>
      </c>
      <c r="V20">
        <v>75.859837091002305</v>
      </c>
      <c r="W20">
        <v>75.859837091002277</v>
      </c>
      <c r="X20">
        <v>75.859837091002305</v>
      </c>
      <c r="Y20">
        <v>38.497454978774812</v>
      </c>
      <c r="Z20">
        <v>75.859837091002262</v>
      </c>
      <c r="AA20">
        <v>75.859837091002305</v>
      </c>
      <c r="AB20">
        <v>75.859837091002277</v>
      </c>
      <c r="AC20">
        <v>75.859837091002277</v>
      </c>
      <c r="AD20">
        <v>75.859837091002305</v>
      </c>
      <c r="AE20">
        <v>72.761460482759915</v>
      </c>
      <c r="AF20">
        <v>75.859837091002262</v>
      </c>
      <c r="AG20">
        <v>75.859837091002262</v>
      </c>
      <c r="AH20">
        <v>75.859837091002277</v>
      </c>
    </row>
    <row r="21" spans="1:34" x14ac:dyDescent="0.3">
      <c r="A21" s="15">
        <f ca="1">Exceedance!U21</f>
        <v>46661</v>
      </c>
      <c r="B21" s="1">
        <v>119.77558738672816</v>
      </c>
      <c r="C21" s="1">
        <v>70.664829637207689</v>
      </c>
      <c r="D21" s="1">
        <v>70.664829637207689</v>
      </c>
      <c r="E21">
        <v>70.664829637207689</v>
      </c>
      <c r="F21">
        <v>70.664829637207689</v>
      </c>
      <c r="G21">
        <v>70.664829637207689</v>
      </c>
      <c r="H21">
        <v>119.77558738672818</v>
      </c>
      <c r="I21">
        <v>71.39808109486539</v>
      </c>
      <c r="J21">
        <v>70.664829637207689</v>
      </c>
      <c r="K21">
        <v>70.664829637207689</v>
      </c>
      <c r="L21">
        <v>70.664829637207689</v>
      </c>
      <c r="M21">
        <v>70.664829637207689</v>
      </c>
      <c r="N21">
        <v>70.664829637207689</v>
      </c>
      <c r="O21">
        <v>37.6122922233358</v>
      </c>
      <c r="P21">
        <v>70.664829637207689</v>
      </c>
      <c r="Q21">
        <v>70.664829637207689</v>
      </c>
      <c r="R21">
        <v>70.664829637207689</v>
      </c>
      <c r="S21">
        <v>70.664829637207689</v>
      </c>
      <c r="T21">
        <v>70.664829637207689</v>
      </c>
      <c r="U21">
        <v>70.664829637207689</v>
      </c>
      <c r="V21">
        <v>70.664829637207689</v>
      </c>
      <c r="W21">
        <v>70.664829637207689</v>
      </c>
      <c r="X21">
        <v>70.664829637207689</v>
      </c>
      <c r="Y21">
        <v>67.516749824378905</v>
      </c>
      <c r="Z21">
        <v>70.664829637207689</v>
      </c>
      <c r="AA21">
        <v>70.664829637207689</v>
      </c>
      <c r="AB21">
        <v>70.664829637207689</v>
      </c>
      <c r="AC21">
        <v>70.664829637207689</v>
      </c>
      <c r="AD21">
        <v>70.664829637207689</v>
      </c>
      <c r="AE21">
        <v>59.459558525603462</v>
      </c>
      <c r="AF21">
        <v>70.664829637207689</v>
      </c>
      <c r="AG21">
        <v>70.664829637207689</v>
      </c>
      <c r="AH21">
        <v>70.664829637207689</v>
      </c>
    </row>
    <row r="22" spans="1:34" x14ac:dyDescent="0.3">
      <c r="A22" s="15">
        <f ca="1">Exceedance!U22</f>
        <v>46692</v>
      </c>
      <c r="B22" s="1">
        <v>71.285147515307202</v>
      </c>
      <c r="C22" s="1">
        <v>21.196008027148352</v>
      </c>
      <c r="D22" s="1">
        <v>21.196008027148352</v>
      </c>
      <c r="E22">
        <v>21.196008027148352</v>
      </c>
      <c r="F22">
        <v>50.497098827058885</v>
      </c>
      <c r="G22">
        <v>21.196008027148352</v>
      </c>
      <c r="H22">
        <v>69.807853711942684</v>
      </c>
      <c r="I22">
        <v>60.113306810585605</v>
      </c>
      <c r="J22">
        <v>21.196008027148352</v>
      </c>
      <c r="K22">
        <v>21.196008027148352</v>
      </c>
      <c r="L22">
        <v>22.0919005891318</v>
      </c>
      <c r="M22">
        <v>21.196008027148352</v>
      </c>
      <c r="N22">
        <v>21.196008027148356</v>
      </c>
      <c r="O22">
        <v>18.189219365378481</v>
      </c>
      <c r="P22">
        <v>21.196008027148352</v>
      </c>
      <c r="Q22">
        <v>21.196008027148352</v>
      </c>
      <c r="R22">
        <v>21.196008027148352</v>
      </c>
      <c r="S22">
        <v>21.196008027148352</v>
      </c>
      <c r="T22">
        <v>21.196008027148352</v>
      </c>
      <c r="U22">
        <v>21.196008027148352</v>
      </c>
      <c r="V22">
        <v>21.196008027148352</v>
      </c>
      <c r="W22">
        <v>21.196008027148352</v>
      </c>
      <c r="X22">
        <v>21.196008027148352</v>
      </c>
      <c r="Y22">
        <v>18.189219365378506</v>
      </c>
      <c r="Z22">
        <v>21.196008027148352</v>
      </c>
      <c r="AA22">
        <v>21.196008027148352</v>
      </c>
      <c r="AB22">
        <v>21.944900589131798</v>
      </c>
      <c r="AC22">
        <v>22.4409005891318</v>
      </c>
      <c r="AD22">
        <v>21.196008027148352</v>
      </c>
      <c r="AE22">
        <v>18.189219365378506</v>
      </c>
      <c r="AF22">
        <v>21.196008027148352</v>
      </c>
      <c r="AG22">
        <v>21.196008027148352</v>
      </c>
      <c r="AH22">
        <v>21.196008027148352</v>
      </c>
    </row>
    <row r="23" spans="1:34" x14ac:dyDescent="0.3">
      <c r="A23" s="15">
        <f ca="1">Exceedance!U23</f>
        <v>46722</v>
      </c>
      <c r="B23" s="1">
        <v>72.086707000602104</v>
      </c>
      <c r="C23" s="1">
        <v>21.901443933713743</v>
      </c>
      <c r="D23" s="1">
        <v>24.942766247763302</v>
      </c>
      <c r="E23">
        <v>21.901443933713743</v>
      </c>
      <c r="F23">
        <v>75.073136841750582</v>
      </c>
      <c r="G23">
        <v>21.901443933713743</v>
      </c>
      <c r="H23">
        <v>86.222136752675013</v>
      </c>
      <c r="I23">
        <v>76.458136752689583</v>
      </c>
      <c r="J23">
        <v>69.630700900683493</v>
      </c>
      <c r="K23">
        <v>21.901443933713743</v>
      </c>
      <c r="L23">
        <v>33.945766247763302</v>
      </c>
      <c r="M23">
        <v>21.901443933713743</v>
      </c>
      <c r="N23">
        <v>21.901443933713743</v>
      </c>
      <c r="O23">
        <v>18.801276554448634</v>
      </c>
      <c r="P23">
        <v>21.901443933713743</v>
      </c>
      <c r="Q23">
        <v>21.901443933713743</v>
      </c>
      <c r="R23">
        <v>26.519766247763311</v>
      </c>
      <c r="S23">
        <v>21.901443933713743</v>
      </c>
      <c r="T23">
        <v>21.901443933713743</v>
      </c>
      <c r="U23">
        <v>50.022802322255025</v>
      </c>
      <c r="V23">
        <v>33.014766247763319</v>
      </c>
      <c r="W23">
        <v>21.901443933713743</v>
      </c>
      <c r="X23">
        <v>29.839766247763318</v>
      </c>
      <c r="Y23">
        <v>18.801276554448634</v>
      </c>
      <c r="Z23">
        <v>21.901443933713743</v>
      </c>
      <c r="AA23">
        <v>29.327766247763311</v>
      </c>
      <c r="AB23">
        <v>32.920766247763304</v>
      </c>
      <c r="AC23">
        <v>31.418766247763308</v>
      </c>
      <c r="AD23">
        <v>32.66176624776331</v>
      </c>
      <c r="AE23">
        <v>18.801276554448634</v>
      </c>
      <c r="AF23">
        <v>29.151766247763316</v>
      </c>
      <c r="AG23">
        <v>21.901443933713743</v>
      </c>
      <c r="AH23">
        <v>21.901443933713743</v>
      </c>
    </row>
    <row r="24" spans="1:34" x14ac:dyDescent="0.3">
      <c r="A24" s="15">
        <f ca="1">Exceedance!U24</f>
        <v>46753</v>
      </c>
      <c r="B24" s="1">
        <v>53.634918205328972</v>
      </c>
      <c r="C24" s="1">
        <v>30.568766276640641</v>
      </c>
      <c r="D24" s="1">
        <v>30.568766276640641</v>
      </c>
      <c r="E24">
        <v>33.024766276640634</v>
      </c>
      <c r="F24">
        <v>55.473347957406695</v>
      </c>
      <c r="G24">
        <v>35.50676627664064</v>
      </c>
      <c r="H24">
        <v>62.3813479573951</v>
      </c>
      <c r="I24">
        <v>54.839347957395091</v>
      </c>
      <c r="J24">
        <v>58.221347957410828</v>
      </c>
      <c r="K24">
        <v>32.454766276640648</v>
      </c>
      <c r="L24">
        <v>35.95376627664065</v>
      </c>
      <c r="M24">
        <v>39.461766276640645</v>
      </c>
      <c r="N24">
        <v>21.527443962591086</v>
      </c>
      <c r="O24">
        <v>18.428043795260045</v>
      </c>
      <c r="P24">
        <v>21.527443962591089</v>
      </c>
      <c r="Q24">
        <v>25.456766276640639</v>
      </c>
      <c r="R24">
        <v>30.264766276640646</v>
      </c>
      <c r="S24">
        <v>31.86376627664065</v>
      </c>
      <c r="T24">
        <v>31.954766276640644</v>
      </c>
      <c r="U24">
        <v>56.291347957430055</v>
      </c>
      <c r="V24">
        <v>21.527443962591089</v>
      </c>
      <c r="W24">
        <v>32.664766276640655</v>
      </c>
      <c r="X24">
        <v>34.747561060034982</v>
      </c>
      <c r="Y24">
        <v>18.428043795260045</v>
      </c>
      <c r="Z24">
        <v>37.01176627664065</v>
      </c>
      <c r="AA24">
        <v>33.94576627664064</v>
      </c>
      <c r="AB24">
        <v>36.63376627664065</v>
      </c>
      <c r="AC24">
        <v>31.360766276640653</v>
      </c>
      <c r="AD24">
        <v>21.527443962591086</v>
      </c>
      <c r="AE24">
        <v>18.428043795260045</v>
      </c>
      <c r="AF24">
        <v>21.527443962591086</v>
      </c>
      <c r="AG24">
        <v>39.421766276640653</v>
      </c>
      <c r="AH24">
        <v>21.527443962591089</v>
      </c>
    </row>
    <row r="25" spans="1:34" x14ac:dyDescent="0.3">
      <c r="A25" s="15">
        <f ca="1">Exceedance!U25</f>
        <v>46784</v>
      </c>
      <c r="B25" s="1">
        <v>44.544485127776518</v>
      </c>
      <c r="C25" s="1">
        <v>30.404418812519523</v>
      </c>
      <c r="D25" s="1">
        <v>30.404418812519523</v>
      </c>
      <c r="E25">
        <v>32.572418812519523</v>
      </c>
      <c r="F25">
        <v>44.103625623644277</v>
      </c>
      <c r="G25">
        <v>32.860418812519526</v>
      </c>
      <c r="H25">
        <v>55.55962562364428</v>
      </c>
      <c r="I25">
        <v>42.411625623644269</v>
      </c>
      <c r="J25">
        <v>46.939625623644275</v>
      </c>
      <c r="K25">
        <v>32.44841881251952</v>
      </c>
      <c r="L25">
        <v>33.972418812519521</v>
      </c>
      <c r="M25">
        <v>38.386418812519523</v>
      </c>
      <c r="N25">
        <v>22.114220465412043</v>
      </c>
      <c r="O25">
        <v>17.235428917176765</v>
      </c>
      <c r="P25">
        <v>20.139956002602194</v>
      </c>
      <c r="Q25">
        <v>30.542418812519522</v>
      </c>
      <c r="R25">
        <v>33.058418812519527</v>
      </c>
      <c r="S25">
        <v>30.008418812519533</v>
      </c>
      <c r="T25">
        <v>31.804418812519522</v>
      </c>
      <c r="U25">
        <v>46.582625623644269</v>
      </c>
      <c r="V25">
        <v>20.610220465412052</v>
      </c>
      <c r="W25">
        <v>34.535418812519531</v>
      </c>
      <c r="X25">
        <v>43.462625659032319</v>
      </c>
      <c r="Y25">
        <v>17.235428917176765</v>
      </c>
      <c r="Z25">
        <v>32.952418812519518</v>
      </c>
      <c r="AA25">
        <v>40.299539739266407</v>
      </c>
      <c r="AB25">
        <v>33.931418812519539</v>
      </c>
      <c r="AC25">
        <v>27.964418812519533</v>
      </c>
      <c r="AD25">
        <v>33.72424667075154</v>
      </c>
      <c r="AE25">
        <v>17.235428917176765</v>
      </c>
      <c r="AF25">
        <v>20.13995600260219</v>
      </c>
      <c r="AG25">
        <v>37.899418812519528</v>
      </c>
      <c r="AH25">
        <v>20.139956002602194</v>
      </c>
    </row>
    <row r="26" spans="1:34" x14ac:dyDescent="0.3">
      <c r="A26" s="15">
        <f ca="1">Exceedance!U26</f>
        <v>46813</v>
      </c>
      <c r="B26" s="1">
        <v>51.596625434565482</v>
      </c>
      <c r="C26" s="1">
        <v>26.53717568280921</v>
      </c>
      <c r="D26" s="1">
        <v>26.53717568280921</v>
      </c>
      <c r="E26">
        <v>26.537175682809213</v>
      </c>
      <c r="F26">
        <v>56.147625434565484</v>
      </c>
      <c r="G26">
        <v>26.537175682809213</v>
      </c>
      <c r="H26">
        <v>57.209625434565481</v>
      </c>
      <c r="I26">
        <v>64.127625434565488</v>
      </c>
      <c r="J26">
        <v>58.333625434565484</v>
      </c>
      <c r="K26">
        <v>26.537175682809213</v>
      </c>
      <c r="L26">
        <v>33.098497996858782</v>
      </c>
      <c r="M26">
        <v>33.394497996858775</v>
      </c>
      <c r="N26">
        <v>26.53717568280921</v>
      </c>
      <c r="O26">
        <v>23.400445312269287</v>
      </c>
      <c r="P26">
        <v>26.537175682809213</v>
      </c>
      <c r="Q26">
        <v>28.362497996858767</v>
      </c>
      <c r="R26">
        <v>32.938497996858786</v>
      </c>
      <c r="S26">
        <v>29.582514525784422</v>
      </c>
      <c r="T26">
        <v>34.662497996858782</v>
      </c>
      <c r="U26">
        <v>60.532625434565482</v>
      </c>
      <c r="V26">
        <v>26.53717568280921</v>
      </c>
      <c r="W26">
        <v>30.610497996858779</v>
      </c>
      <c r="X26">
        <v>57.205625434565484</v>
      </c>
      <c r="Y26">
        <v>23.400445312269287</v>
      </c>
      <c r="Z26">
        <v>37.802497996858776</v>
      </c>
      <c r="AA26">
        <v>72.978625475127686</v>
      </c>
      <c r="AB26">
        <v>36.284497996858782</v>
      </c>
      <c r="AC26">
        <v>30.001494157179053</v>
      </c>
      <c r="AD26">
        <v>41.817625406618248</v>
      </c>
      <c r="AE26">
        <v>23.400445312269287</v>
      </c>
      <c r="AF26">
        <v>45.495409172333765</v>
      </c>
      <c r="AG26">
        <v>39.581497996858772</v>
      </c>
      <c r="AH26">
        <v>26.537175682809213</v>
      </c>
    </row>
    <row r="27" spans="1:34" x14ac:dyDescent="0.3">
      <c r="A27" s="15">
        <f ca="1">Exceedance!U27</f>
        <v>46844</v>
      </c>
      <c r="B27" s="1">
        <v>62.853273085615839</v>
      </c>
      <c r="C27" s="1">
        <v>62.853273085615839</v>
      </c>
      <c r="D27" s="1">
        <v>62.853273085615839</v>
      </c>
      <c r="E27">
        <v>62.853273085615839</v>
      </c>
      <c r="F27">
        <v>62.853273085615839</v>
      </c>
      <c r="G27">
        <v>62.853273085615839</v>
      </c>
      <c r="H27">
        <v>74.720193865558159</v>
      </c>
      <c r="I27">
        <v>63.498193865558164</v>
      </c>
      <c r="J27">
        <v>62.853273085615839</v>
      </c>
      <c r="K27">
        <v>62.853273085615839</v>
      </c>
      <c r="L27">
        <v>62.853273085615839</v>
      </c>
      <c r="M27">
        <v>62.853273085615839</v>
      </c>
      <c r="N27">
        <v>62.853273085615839</v>
      </c>
      <c r="O27">
        <v>59.779109383203597</v>
      </c>
      <c r="P27">
        <v>63.0268268046241</v>
      </c>
      <c r="Q27">
        <v>62.853273085615839</v>
      </c>
      <c r="R27">
        <v>62.853273085615839</v>
      </c>
      <c r="S27">
        <v>62.853273085615839</v>
      </c>
      <c r="T27">
        <v>62.853273085615839</v>
      </c>
      <c r="U27">
        <v>62.853273085615839</v>
      </c>
      <c r="V27">
        <v>63.0268268046241</v>
      </c>
      <c r="W27">
        <v>62.853273085615839</v>
      </c>
      <c r="X27">
        <v>65.704193865569437</v>
      </c>
      <c r="Y27">
        <v>59.779109383203618</v>
      </c>
      <c r="Z27">
        <v>62.853273085615839</v>
      </c>
      <c r="AA27">
        <v>62.853273085615839</v>
      </c>
      <c r="AB27">
        <v>62.853273085615839</v>
      </c>
      <c r="AC27">
        <v>91.86919386645539</v>
      </c>
      <c r="AD27">
        <v>62.853273085615839</v>
      </c>
      <c r="AE27">
        <v>59.779109383203618</v>
      </c>
      <c r="AF27">
        <v>62.853273085615839</v>
      </c>
      <c r="AG27">
        <v>62.853273085615839</v>
      </c>
      <c r="AH27">
        <v>63.0268268046241</v>
      </c>
    </row>
    <row r="28" spans="1:34" x14ac:dyDescent="0.3">
      <c r="A28" s="15">
        <f ca="1">Exceedance!U28</f>
        <v>46874</v>
      </c>
      <c r="B28" s="1">
        <v>189.78108603172225</v>
      </c>
      <c r="C28" s="1">
        <v>169.70832153699021</v>
      </c>
      <c r="D28" s="1">
        <v>169.70832153699021</v>
      </c>
      <c r="E28">
        <v>171.77516183047703</v>
      </c>
      <c r="F28">
        <v>201.54423648517681</v>
      </c>
      <c r="G28">
        <v>245.16780856351528</v>
      </c>
      <c r="H28">
        <v>383.05086112013089</v>
      </c>
      <c r="I28">
        <v>369.95786112013093</v>
      </c>
      <c r="J28">
        <v>188.16540361448108</v>
      </c>
      <c r="K28">
        <v>246.73878107327789</v>
      </c>
      <c r="L28">
        <v>209.07327366279745</v>
      </c>
      <c r="M28">
        <v>144.20343143688402</v>
      </c>
      <c r="N28">
        <v>88.25588623134874</v>
      </c>
      <c r="O28">
        <v>80.338419455944006</v>
      </c>
      <c r="P28">
        <v>131.13103744523204</v>
      </c>
      <c r="Q28">
        <v>196.96591621584093</v>
      </c>
      <c r="R28">
        <v>150.26423163432349</v>
      </c>
      <c r="S28">
        <v>143.08290206263251</v>
      </c>
      <c r="T28">
        <v>257.82686641490028</v>
      </c>
      <c r="U28">
        <v>308.62190784891095</v>
      </c>
      <c r="V28">
        <v>128.7618421751601</v>
      </c>
      <c r="W28">
        <v>287.13286641490032</v>
      </c>
      <c r="X28">
        <v>131.28086112011917</v>
      </c>
      <c r="Y28">
        <v>80.338419455944006</v>
      </c>
      <c r="Z28">
        <v>208.4582323997289</v>
      </c>
      <c r="AA28">
        <v>194.76372966024866</v>
      </c>
      <c r="AB28">
        <v>163.07810203382124</v>
      </c>
      <c r="AC28">
        <v>343.0038664149003</v>
      </c>
      <c r="AD28">
        <v>101.89603508518591</v>
      </c>
      <c r="AE28">
        <v>80.338419455943992</v>
      </c>
      <c r="AF28">
        <v>128.45600135476889</v>
      </c>
      <c r="AG28">
        <v>147.68185330173117</v>
      </c>
      <c r="AH28">
        <v>130.05376878766947</v>
      </c>
    </row>
    <row r="29" spans="1:34" x14ac:dyDescent="0.3">
      <c r="A29" s="15">
        <f ca="1">Exceedance!U29</f>
        <v>46905</v>
      </c>
      <c r="B29" s="1">
        <v>85.102973835374343</v>
      </c>
      <c r="C29" s="1">
        <v>81.874106667930178</v>
      </c>
      <c r="D29" s="1">
        <v>81.874106667930178</v>
      </c>
      <c r="E29">
        <v>155.72874303106224</v>
      </c>
      <c r="F29">
        <v>81.874106667930178</v>
      </c>
      <c r="G29">
        <v>392.52858600606669</v>
      </c>
      <c r="H29">
        <v>312.4357430310622</v>
      </c>
      <c r="I29">
        <v>366.26097383349514</v>
      </c>
      <c r="J29">
        <v>81.874106667930178</v>
      </c>
      <c r="K29">
        <v>86.535070027421369</v>
      </c>
      <c r="L29">
        <v>81.874106667930192</v>
      </c>
      <c r="M29">
        <v>81.874106667930178</v>
      </c>
      <c r="N29">
        <v>81.874106667930207</v>
      </c>
      <c r="O29">
        <v>81.874106667930192</v>
      </c>
      <c r="P29">
        <v>81.874106667930192</v>
      </c>
      <c r="Q29">
        <v>81.933353976667149</v>
      </c>
      <c r="R29">
        <v>81.874106667930178</v>
      </c>
      <c r="S29">
        <v>81.874106667930192</v>
      </c>
      <c r="T29">
        <v>207.73267221039083</v>
      </c>
      <c r="U29">
        <v>94.191973836931908</v>
      </c>
      <c r="V29">
        <v>81.874106667930192</v>
      </c>
      <c r="W29">
        <v>128.23574303106227</v>
      </c>
      <c r="X29">
        <v>81.874106667930192</v>
      </c>
      <c r="Y29">
        <v>78.723093309810409</v>
      </c>
      <c r="Z29">
        <v>86.445925695939451</v>
      </c>
      <c r="AA29">
        <v>164.33149351258132</v>
      </c>
      <c r="AB29">
        <v>81.874106667930192</v>
      </c>
      <c r="AC29">
        <v>256.22474303106219</v>
      </c>
      <c r="AD29">
        <v>81.874106667930178</v>
      </c>
      <c r="AE29">
        <v>169.74574303106223</v>
      </c>
      <c r="AF29">
        <v>81.874106667930192</v>
      </c>
      <c r="AG29">
        <v>81.874106667930178</v>
      </c>
      <c r="AH29">
        <v>81.874106667930192</v>
      </c>
    </row>
    <row r="30" spans="1:34" x14ac:dyDescent="0.3">
      <c r="A30" s="15">
        <f ca="1">Exceedance!U30</f>
        <v>46935</v>
      </c>
      <c r="B30" s="1">
        <v>108.28330693713976</v>
      </c>
      <c r="C30" s="1">
        <v>108.28330693713976</v>
      </c>
      <c r="D30" s="1">
        <v>108.28330693713976</v>
      </c>
      <c r="E30">
        <v>86.572563135487016</v>
      </c>
      <c r="F30">
        <v>124.34730693713975</v>
      </c>
      <c r="G30">
        <v>233.33022040853865</v>
      </c>
      <c r="H30">
        <v>122.20830693713975</v>
      </c>
      <c r="I30">
        <v>184.39714831629169</v>
      </c>
      <c r="J30">
        <v>91.99430693713974</v>
      </c>
      <c r="K30">
        <v>146.56524785668785</v>
      </c>
      <c r="L30">
        <v>134.77230693713975</v>
      </c>
      <c r="M30">
        <v>130.62730693713974</v>
      </c>
      <c r="N30">
        <v>106.74288544953659</v>
      </c>
      <c r="O30">
        <v>99.344885449536577</v>
      </c>
      <c r="P30">
        <v>101.57088544953656</v>
      </c>
      <c r="Q30">
        <v>95.504306937139759</v>
      </c>
      <c r="R30">
        <v>124.14530693713978</v>
      </c>
      <c r="S30">
        <v>124.42130693713976</v>
      </c>
      <c r="T30">
        <v>235.83814835078144</v>
      </c>
      <c r="U30">
        <v>143.32014831627811</v>
      </c>
      <c r="V30">
        <v>87.060885449536585</v>
      </c>
      <c r="W30">
        <v>86.572563135487002</v>
      </c>
      <c r="X30">
        <v>95.851885449536582</v>
      </c>
      <c r="Y30">
        <v>89.333885449536567</v>
      </c>
      <c r="Z30">
        <v>96.36330693713974</v>
      </c>
      <c r="AA30">
        <v>129.22514832531633</v>
      </c>
      <c r="AB30">
        <v>101.15930693713975</v>
      </c>
      <c r="AC30">
        <v>109.27030693713978</v>
      </c>
      <c r="AD30">
        <v>103.85388544953656</v>
      </c>
      <c r="AE30">
        <v>86.572563135487002</v>
      </c>
      <c r="AF30">
        <v>99.384885449536569</v>
      </c>
      <c r="AG30">
        <v>104.57830693713979</v>
      </c>
      <c r="AH30">
        <v>91.18288544953657</v>
      </c>
    </row>
    <row r="31" spans="1:34" x14ac:dyDescent="0.3">
      <c r="A31" s="15">
        <f ca="1">Exceedance!U31</f>
        <v>46966</v>
      </c>
      <c r="B31" s="1">
        <v>119.6488062461712</v>
      </c>
      <c r="C31" s="1">
        <v>86.560178372063291</v>
      </c>
      <c r="D31" s="1">
        <v>86.560178372063291</v>
      </c>
      <c r="E31">
        <v>119.64880624617115</v>
      </c>
      <c r="F31">
        <v>101.38350068611288</v>
      </c>
      <c r="G31">
        <v>119.64880624617115</v>
      </c>
      <c r="H31">
        <v>119.64880624617115</v>
      </c>
      <c r="I31">
        <v>119.64880624617115</v>
      </c>
      <c r="J31">
        <v>119.6488062461712</v>
      </c>
      <c r="K31">
        <v>119.64880624617118</v>
      </c>
      <c r="L31">
        <v>105.83850068611288</v>
      </c>
      <c r="M31">
        <v>103.65350068611286</v>
      </c>
      <c r="N31">
        <v>95.648484157187227</v>
      </c>
      <c r="O31">
        <v>105.39150068611285</v>
      </c>
      <c r="P31">
        <v>101.65050068611285</v>
      </c>
      <c r="Q31">
        <v>95.80450068611286</v>
      </c>
      <c r="R31">
        <v>102.06150068611288</v>
      </c>
      <c r="S31">
        <v>101.79550068611285</v>
      </c>
      <c r="T31">
        <v>119.64880624617115</v>
      </c>
      <c r="U31">
        <v>119.64880624617116</v>
      </c>
      <c r="V31">
        <v>90.862500686112881</v>
      </c>
      <c r="W31">
        <v>111.54192217371606</v>
      </c>
      <c r="X31">
        <v>89.839484157187243</v>
      </c>
      <c r="Y31">
        <v>81.009851254885717</v>
      </c>
      <c r="Z31">
        <v>86.560178372063319</v>
      </c>
      <c r="AA31">
        <v>119.64880624617115</v>
      </c>
      <c r="AB31">
        <v>107.98961477007957</v>
      </c>
      <c r="AC31">
        <v>118.48592217371605</v>
      </c>
      <c r="AD31">
        <v>86.560178372063319</v>
      </c>
      <c r="AE31">
        <v>110.53892217371607</v>
      </c>
      <c r="AF31">
        <v>98.037500686112878</v>
      </c>
      <c r="AG31">
        <v>103.99750068611286</v>
      </c>
      <c r="AH31">
        <v>94.763500686112863</v>
      </c>
    </row>
    <row r="32" spans="1:34" x14ac:dyDescent="0.3">
      <c r="A32" s="15">
        <f ca="1">Exceedance!U32</f>
        <v>46997</v>
      </c>
      <c r="B32" s="1">
        <v>115.82010866854824</v>
      </c>
      <c r="C32" s="1">
        <v>75.859837091002262</v>
      </c>
      <c r="D32" s="1">
        <v>94.027627935546235</v>
      </c>
      <c r="E32">
        <v>115.82010866854826</v>
      </c>
      <c r="F32">
        <v>75.859837091002262</v>
      </c>
      <c r="G32">
        <v>115.82010866854829</v>
      </c>
      <c r="H32">
        <v>75.859837091002277</v>
      </c>
      <c r="I32">
        <v>115.82010866854824</v>
      </c>
      <c r="J32">
        <v>115.82010866854824</v>
      </c>
      <c r="K32">
        <v>115.82010866854827</v>
      </c>
      <c r="L32">
        <v>75.859837091002262</v>
      </c>
      <c r="M32">
        <v>75.859837091002305</v>
      </c>
      <c r="N32">
        <v>72.814572410522089</v>
      </c>
      <c r="O32">
        <v>75.859837091002277</v>
      </c>
      <c r="P32">
        <v>75.859837091002277</v>
      </c>
      <c r="Q32">
        <v>75.859837091002277</v>
      </c>
      <c r="R32">
        <v>75.859837091002262</v>
      </c>
      <c r="S32">
        <v>75.859837091002277</v>
      </c>
      <c r="T32">
        <v>115.82010866854826</v>
      </c>
      <c r="U32">
        <v>115.82010866854826</v>
      </c>
      <c r="V32">
        <v>75.859837091002262</v>
      </c>
      <c r="W32">
        <v>75.859837091002262</v>
      </c>
      <c r="X32">
        <v>75.859837091002277</v>
      </c>
      <c r="Y32">
        <v>72.761460482759901</v>
      </c>
      <c r="Z32">
        <v>75.859837091002277</v>
      </c>
      <c r="AA32">
        <v>115.82010866854824</v>
      </c>
      <c r="AB32">
        <v>115.82010866854827</v>
      </c>
      <c r="AC32">
        <v>115.8201086685483</v>
      </c>
      <c r="AD32">
        <v>75.859837091002277</v>
      </c>
      <c r="AE32">
        <v>88.097018653522895</v>
      </c>
      <c r="AF32">
        <v>75.859837091002305</v>
      </c>
      <c r="AG32">
        <v>79.569729652985728</v>
      </c>
      <c r="AH32">
        <v>75.859837091002277</v>
      </c>
    </row>
    <row r="33" spans="1:34" x14ac:dyDescent="0.3">
      <c r="A33" s="15">
        <f ca="1">Exceedance!U33</f>
        <v>47027</v>
      </c>
      <c r="B33" s="1">
        <v>105.82084011504324</v>
      </c>
      <c r="C33" s="1">
        <v>70.664829637207689</v>
      </c>
      <c r="D33" s="1">
        <v>70.664829637207689</v>
      </c>
      <c r="E33">
        <v>93.157085254877757</v>
      </c>
      <c r="F33">
        <v>70.664829637207689</v>
      </c>
      <c r="G33">
        <v>119.77558738672816</v>
      </c>
      <c r="H33">
        <v>70.664829637207689</v>
      </c>
      <c r="I33">
        <v>119.77558738672819</v>
      </c>
      <c r="J33">
        <v>89.716801119004174</v>
      </c>
      <c r="K33">
        <v>119.77558738672818</v>
      </c>
      <c r="L33">
        <v>70.664829637207689</v>
      </c>
      <c r="M33">
        <v>70.664829637207689</v>
      </c>
      <c r="N33">
        <v>67.516749824378905</v>
      </c>
      <c r="O33">
        <v>70.664829637207717</v>
      </c>
      <c r="P33">
        <v>70.664829637207689</v>
      </c>
      <c r="Q33">
        <v>70.664829637207689</v>
      </c>
      <c r="R33">
        <v>70.664829637207689</v>
      </c>
      <c r="S33">
        <v>70.664829637207689</v>
      </c>
      <c r="T33">
        <v>119.77558738672819</v>
      </c>
      <c r="U33">
        <v>105.88047887508023</v>
      </c>
      <c r="V33">
        <v>70.664829637207689</v>
      </c>
      <c r="W33">
        <v>70.664829637207689</v>
      </c>
      <c r="X33">
        <v>70.664829637207689</v>
      </c>
      <c r="Y33">
        <v>67.51674982437892</v>
      </c>
      <c r="Z33">
        <v>70.664829637207689</v>
      </c>
      <c r="AA33">
        <v>100.57390585380161</v>
      </c>
      <c r="AB33">
        <v>70.664829637207674</v>
      </c>
      <c r="AC33">
        <v>70.664829637207689</v>
      </c>
      <c r="AD33">
        <v>70.664829637207689</v>
      </c>
      <c r="AE33">
        <v>70.664829637207689</v>
      </c>
      <c r="AF33">
        <v>70.664829637207689</v>
      </c>
      <c r="AG33">
        <v>70.664829637207689</v>
      </c>
      <c r="AH33">
        <v>70.664829637207689</v>
      </c>
    </row>
    <row r="34" spans="1:34" x14ac:dyDescent="0.3">
      <c r="A34" s="15">
        <f ca="1">Exceedance!U34</f>
        <v>47058</v>
      </c>
      <c r="B34" s="1">
        <v>53.223306810174698</v>
      </c>
      <c r="C34" s="1">
        <v>21.196008027148352</v>
      </c>
      <c r="D34" s="1">
        <v>37.624326425498829</v>
      </c>
      <c r="E34">
        <v>56.294306810320052</v>
      </c>
      <c r="F34">
        <v>39.351476805801944</v>
      </c>
      <c r="G34">
        <v>115.97845549693247</v>
      </c>
      <c r="H34">
        <v>21.196008027148352</v>
      </c>
      <c r="I34">
        <v>115.97845549693248</v>
      </c>
      <c r="J34">
        <v>59.40430681038778</v>
      </c>
      <c r="K34">
        <v>87.422869708159027</v>
      </c>
      <c r="L34">
        <v>23.861900589131793</v>
      </c>
      <c r="M34">
        <v>23.644900589131797</v>
      </c>
      <c r="N34">
        <v>18.189219365378506</v>
      </c>
      <c r="O34">
        <v>21.196008027148356</v>
      </c>
      <c r="P34">
        <v>21.196008027148352</v>
      </c>
      <c r="Q34">
        <v>56.905748846629919</v>
      </c>
      <c r="R34">
        <v>21.196008027148352</v>
      </c>
      <c r="S34">
        <v>21.196008027148352</v>
      </c>
      <c r="T34">
        <v>80.272728345503566</v>
      </c>
      <c r="U34">
        <v>56.04730681015463</v>
      </c>
      <c r="V34">
        <v>21.196008027148352</v>
      </c>
      <c r="W34">
        <v>21.196008027148352</v>
      </c>
      <c r="X34">
        <v>21.196008027148352</v>
      </c>
      <c r="Y34">
        <v>18.189219365378481</v>
      </c>
      <c r="Z34">
        <v>21.196008027148352</v>
      </c>
      <c r="AA34">
        <v>50.601306810140827</v>
      </c>
      <c r="AB34">
        <v>37.139377342725147</v>
      </c>
      <c r="AC34">
        <v>51.655276145133776</v>
      </c>
      <c r="AD34">
        <v>21.196008027148352</v>
      </c>
      <c r="AE34">
        <v>38.849312215451569</v>
      </c>
      <c r="AF34">
        <v>40.561057241622414</v>
      </c>
      <c r="AG34">
        <v>22.434900589131786</v>
      </c>
      <c r="AH34">
        <v>21.196008027148352</v>
      </c>
    </row>
    <row r="35" spans="1:34" x14ac:dyDescent="0.3">
      <c r="A35" s="15">
        <f ca="1">Exceedance!U35</f>
        <v>47088</v>
      </c>
      <c r="B35" s="1">
        <v>72.086707000611355</v>
      </c>
      <c r="C35" s="1">
        <v>24.942766247763302</v>
      </c>
      <c r="D35" s="1">
        <v>72.08670698057756</v>
      </c>
      <c r="E35">
        <v>75.489136752689518</v>
      </c>
      <c r="F35">
        <v>71.097136718914058</v>
      </c>
      <c r="G35">
        <v>119.85680208039342</v>
      </c>
      <c r="H35">
        <v>43.57579861258003</v>
      </c>
      <c r="I35">
        <v>102.93923171225272</v>
      </c>
      <c r="J35">
        <v>79.439136752677499</v>
      </c>
      <c r="K35">
        <v>71.503136752634447</v>
      </c>
      <c r="L35">
        <v>35.135766247763307</v>
      </c>
      <c r="M35">
        <v>34.613766247763316</v>
      </c>
      <c r="N35">
        <v>18.801276554448634</v>
      </c>
      <c r="O35">
        <v>21.901443933713743</v>
      </c>
      <c r="P35">
        <v>21.901443933713743</v>
      </c>
      <c r="Q35">
        <v>73.64070700062517</v>
      </c>
      <c r="R35">
        <v>45.409481216922678</v>
      </c>
      <c r="S35">
        <v>70.040847452843238</v>
      </c>
      <c r="T35">
        <v>77.040136752653325</v>
      </c>
      <c r="U35">
        <v>73.10113675267749</v>
      </c>
      <c r="V35">
        <v>21.901443933713743</v>
      </c>
      <c r="W35">
        <v>55.293362642719124</v>
      </c>
      <c r="X35">
        <v>21.901443933713743</v>
      </c>
      <c r="Y35">
        <v>21.901443933713743</v>
      </c>
      <c r="Z35">
        <v>29.190766247763314</v>
      </c>
      <c r="AA35">
        <v>71.743707000623459</v>
      </c>
      <c r="AB35">
        <v>69.33970705062373</v>
      </c>
      <c r="AC35">
        <v>76.6971367526791</v>
      </c>
      <c r="AD35">
        <v>21.901443933713743</v>
      </c>
      <c r="AE35">
        <v>75.040136733342322</v>
      </c>
      <c r="AF35">
        <v>75.540136752699823</v>
      </c>
      <c r="AG35">
        <v>33.068766247763307</v>
      </c>
      <c r="AH35">
        <v>21.901443933713743</v>
      </c>
    </row>
    <row r="36" spans="1:34" x14ac:dyDescent="0.3">
      <c r="A36" s="15">
        <f ca="1">Exceedance!U36</f>
        <v>47119</v>
      </c>
      <c r="B36" s="1">
        <v>53.634918205328972</v>
      </c>
      <c r="C36" s="1">
        <v>30.568766276640641</v>
      </c>
      <c r="D36" s="1">
        <v>53.634918205328972</v>
      </c>
      <c r="E36">
        <v>55.8723479573951</v>
      </c>
      <c r="F36">
        <v>51.827918205328977</v>
      </c>
      <c r="G36">
        <v>90.878691896385618</v>
      </c>
      <c r="H36">
        <v>57.657348004614647</v>
      </c>
      <c r="I36">
        <v>59.932347957385382</v>
      </c>
      <c r="J36">
        <v>58.025918205340581</v>
      </c>
      <c r="K36">
        <v>55.236347957406693</v>
      </c>
      <c r="L36">
        <v>38.84076627664065</v>
      </c>
      <c r="M36">
        <v>21.527443962591089</v>
      </c>
      <c r="N36">
        <v>18.428043795260045</v>
      </c>
      <c r="O36">
        <v>21.527443962591089</v>
      </c>
      <c r="P36">
        <v>24.848766276640646</v>
      </c>
      <c r="Q36">
        <v>53.176918205328974</v>
      </c>
      <c r="R36">
        <v>55.203918309908396</v>
      </c>
      <c r="S36">
        <v>50.195918205341144</v>
      </c>
      <c r="T36">
        <v>57.0033479573951</v>
      </c>
      <c r="U36">
        <v>52.842918205328971</v>
      </c>
      <c r="V36">
        <v>32.199766276640652</v>
      </c>
      <c r="W36">
        <v>55.721347957414793</v>
      </c>
      <c r="X36">
        <v>21.527443962591086</v>
      </c>
      <c r="Y36">
        <v>32.43491896816689</v>
      </c>
      <c r="Z36">
        <v>33.664766276640641</v>
      </c>
      <c r="AA36">
        <v>52.777918205328973</v>
      </c>
      <c r="AB36">
        <v>51.474918205340579</v>
      </c>
      <c r="AC36">
        <v>55.956347957406685</v>
      </c>
      <c r="AD36">
        <v>39.906766276640631</v>
      </c>
      <c r="AE36">
        <v>55.393347957395093</v>
      </c>
      <c r="AF36">
        <v>52.360918205340589</v>
      </c>
      <c r="AG36">
        <v>21.527443962591089</v>
      </c>
      <c r="AH36">
        <v>32.470766276640646</v>
      </c>
    </row>
    <row r="37" spans="1:34" x14ac:dyDescent="0.3">
      <c r="A37" s="15">
        <f ca="1">Exceedance!U37</f>
        <v>47150</v>
      </c>
      <c r="B37" s="1">
        <v>44.545201315015319</v>
      </c>
      <c r="C37" s="1">
        <v>28.321507818984365</v>
      </c>
      <c r="D37" s="1">
        <v>44.545201315015319</v>
      </c>
      <c r="E37">
        <v>43.508341810883095</v>
      </c>
      <c r="F37">
        <v>47.02277156294921</v>
      </c>
      <c r="G37">
        <v>54.837341810858085</v>
      </c>
      <c r="H37">
        <v>43.836341810883098</v>
      </c>
      <c r="I37">
        <v>47.355341810883104</v>
      </c>
      <c r="J37">
        <v>49.169051067081575</v>
      </c>
      <c r="K37">
        <v>47.657341810883096</v>
      </c>
      <c r="L37">
        <v>36.535507818984378</v>
      </c>
      <c r="M37">
        <v>21.079350794190937</v>
      </c>
      <c r="N37">
        <v>16.641103782101617</v>
      </c>
      <c r="O37">
        <v>19.445474761133148</v>
      </c>
      <c r="P37">
        <v>28.957507818984364</v>
      </c>
      <c r="Q37">
        <v>40.100051067081566</v>
      </c>
      <c r="R37">
        <v>47.291051067081575</v>
      </c>
      <c r="S37">
        <v>37.459051067081575</v>
      </c>
      <c r="T37">
        <v>45.863341810883085</v>
      </c>
      <c r="U37">
        <v>40.434771562949216</v>
      </c>
      <c r="V37">
        <v>32.747507818984367</v>
      </c>
      <c r="W37">
        <v>42.928341810883097</v>
      </c>
      <c r="X37">
        <v>19.445474761133148</v>
      </c>
      <c r="Y37">
        <v>16.641103782101617</v>
      </c>
      <c r="Z37">
        <v>27.114507818984364</v>
      </c>
      <c r="AA37">
        <v>43.157051067081568</v>
      </c>
      <c r="AB37">
        <v>49.949051067081569</v>
      </c>
      <c r="AC37">
        <v>50.056341810883097</v>
      </c>
      <c r="AD37">
        <v>37.937507818984365</v>
      </c>
      <c r="AE37">
        <v>44.377341810883088</v>
      </c>
      <c r="AF37">
        <v>43.004051067081576</v>
      </c>
      <c r="AG37">
        <v>19.445474761133148</v>
      </c>
      <c r="AH37">
        <v>30.90150781898436</v>
      </c>
    </row>
    <row r="38" spans="1:34" x14ac:dyDescent="0.3">
      <c r="A38" s="15">
        <f ca="1">Exceedance!U38</f>
        <v>47178</v>
      </c>
      <c r="B38" s="1">
        <v>51.595909399238217</v>
      </c>
      <c r="C38" s="1">
        <v>26.537175617185937</v>
      </c>
      <c r="D38" s="1">
        <v>51.595909399238217</v>
      </c>
      <c r="E38">
        <v>56.587909399238249</v>
      </c>
      <c r="F38">
        <v>67.995909399238244</v>
      </c>
      <c r="G38">
        <v>57.733909399238215</v>
      </c>
      <c r="H38">
        <v>65.498909399238244</v>
      </c>
      <c r="I38">
        <v>60.132909399238244</v>
      </c>
      <c r="J38">
        <v>57.556629895105893</v>
      </c>
      <c r="K38">
        <v>45.671909399238217</v>
      </c>
      <c r="L38">
        <v>33.690497931235505</v>
      </c>
      <c r="M38">
        <v>26.537175617185937</v>
      </c>
      <c r="N38">
        <v>23.39972927694205</v>
      </c>
      <c r="O38">
        <v>26.537175617185937</v>
      </c>
      <c r="P38">
        <v>28.805497931235504</v>
      </c>
      <c r="Q38">
        <v>40.750059647172009</v>
      </c>
      <c r="R38">
        <v>87.595629895105887</v>
      </c>
      <c r="S38">
        <v>34.347497931235509</v>
      </c>
      <c r="T38">
        <v>60.90890939923824</v>
      </c>
      <c r="U38">
        <v>35.986909399238243</v>
      </c>
      <c r="V38">
        <v>29.873497931235487</v>
      </c>
      <c r="W38">
        <v>57.718909399238235</v>
      </c>
      <c r="X38">
        <v>26.537175617185937</v>
      </c>
      <c r="Y38">
        <v>37.784497931235499</v>
      </c>
      <c r="Z38">
        <v>26.537175617185937</v>
      </c>
      <c r="AA38">
        <v>54.292059647171996</v>
      </c>
      <c r="AB38">
        <v>82.723059647171993</v>
      </c>
      <c r="AC38">
        <v>42.932909399238255</v>
      </c>
      <c r="AD38">
        <v>38.003497931235508</v>
      </c>
      <c r="AE38">
        <v>50.58090939923823</v>
      </c>
      <c r="AF38">
        <v>42.852629895105899</v>
      </c>
      <c r="AG38">
        <v>26.537175617185937</v>
      </c>
      <c r="AH38">
        <v>26.537175617185937</v>
      </c>
    </row>
    <row r="39" spans="1:34" x14ac:dyDescent="0.3">
      <c r="A39" s="15">
        <f ca="1">Exceedance!U39</f>
        <v>47209</v>
      </c>
      <c r="B39" s="1">
        <v>62.853273085615832</v>
      </c>
      <c r="C39" s="1">
        <v>62.853273085615832</v>
      </c>
      <c r="D39" s="1">
        <v>62.853273085615832</v>
      </c>
      <c r="E39">
        <v>62.853273085615832</v>
      </c>
      <c r="F39">
        <v>62.853273085615832</v>
      </c>
      <c r="G39">
        <v>75.362193865562276</v>
      </c>
      <c r="H39">
        <v>63.917193865551006</v>
      </c>
      <c r="I39">
        <v>62.853273085615832</v>
      </c>
      <c r="J39">
        <v>62.853273085615832</v>
      </c>
      <c r="K39">
        <v>62.853273085615832</v>
      </c>
      <c r="L39">
        <v>62.853273085615832</v>
      </c>
      <c r="M39">
        <v>62.853273085615832</v>
      </c>
      <c r="N39">
        <v>62.853273085615832</v>
      </c>
      <c r="O39">
        <v>63.026826804624093</v>
      </c>
      <c r="P39">
        <v>62.853273085615832</v>
      </c>
      <c r="Q39">
        <v>69.636193865562291</v>
      </c>
      <c r="R39">
        <v>90.044193865551009</v>
      </c>
      <c r="S39">
        <v>62.853273085615832</v>
      </c>
      <c r="T39">
        <v>62.853273085615832</v>
      </c>
      <c r="U39">
        <v>63.026826804624093</v>
      </c>
      <c r="V39">
        <v>62.853273085615832</v>
      </c>
      <c r="W39">
        <v>66.416193865551008</v>
      </c>
      <c r="X39">
        <v>62.853273085615832</v>
      </c>
      <c r="Y39">
        <v>62.853273085615832</v>
      </c>
      <c r="Z39">
        <v>62.853273085615832</v>
      </c>
      <c r="AA39">
        <v>62.853273085615832</v>
      </c>
      <c r="AB39">
        <v>93.982193865550983</v>
      </c>
      <c r="AC39">
        <v>62.853273085615832</v>
      </c>
      <c r="AD39">
        <v>62.853273085615832</v>
      </c>
      <c r="AE39">
        <v>62.853273085615832</v>
      </c>
      <c r="AF39">
        <v>62.853273085615832</v>
      </c>
      <c r="AG39">
        <v>63.026826804624093</v>
      </c>
      <c r="AH39">
        <v>62.853273085615832</v>
      </c>
    </row>
    <row r="40" spans="1:34" x14ac:dyDescent="0.3">
      <c r="A40" s="15">
        <f ca="1">Exceedance!U40</f>
        <v>47239</v>
      </c>
      <c r="B40" s="1">
        <v>189.78108603169818</v>
      </c>
      <c r="C40" s="1">
        <v>169.70832153699021</v>
      </c>
      <c r="D40" s="1">
        <v>189.78108603169818</v>
      </c>
      <c r="E40">
        <v>202.05881355438729</v>
      </c>
      <c r="F40">
        <v>240.09380856351524</v>
      </c>
      <c r="G40">
        <v>382.44286112009507</v>
      </c>
      <c r="H40">
        <v>365.88886112009504</v>
      </c>
      <c r="I40">
        <v>191.84175910096255</v>
      </c>
      <c r="J40">
        <v>247.8100238953426</v>
      </c>
      <c r="K40">
        <v>246.31307910070021</v>
      </c>
      <c r="L40">
        <v>194.66468909897978</v>
      </c>
      <c r="M40">
        <v>88.271600594643758</v>
      </c>
      <c r="N40">
        <v>119.92529313771398</v>
      </c>
      <c r="O40">
        <v>130.59294554779893</v>
      </c>
      <c r="P40">
        <v>196.97101386990477</v>
      </c>
      <c r="Q40">
        <v>243.06886112009511</v>
      </c>
      <c r="R40">
        <v>251.06486112009509</v>
      </c>
      <c r="S40">
        <v>257.43986641490028</v>
      </c>
      <c r="T40">
        <v>298.70622786055878</v>
      </c>
      <c r="U40">
        <v>130.11578677181583</v>
      </c>
      <c r="V40">
        <v>286.06786641490021</v>
      </c>
      <c r="W40">
        <v>131.7098611200951</v>
      </c>
      <c r="X40">
        <v>91.101717585482106</v>
      </c>
      <c r="Y40">
        <v>207.67588021405146</v>
      </c>
      <c r="Z40">
        <v>194.61476488038224</v>
      </c>
      <c r="AA40">
        <v>163.98943558334253</v>
      </c>
      <c r="AB40">
        <v>347.64786641490031</v>
      </c>
      <c r="AC40">
        <v>103.95993149769116</v>
      </c>
      <c r="AD40">
        <v>265.29986641490035</v>
      </c>
      <c r="AE40">
        <v>128.1518611796447</v>
      </c>
      <c r="AF40">
        <v>148.77505583779902</v>
      </c>
      <c r="AG40">
        <v>130.42840803883922</v>
      </c>
      <c r="AH40">
        <v>195.79415080042216</v>
      </c>
    </row>
    <row r="41" spans="1:34" x14ac:dyDescent="0.3">
      <c r="A41" s="15">
        <f ca="1">Exceedance!U41</f>
        <v>47270</v>
      </c>
      <c r="B41" s="1">
        <v>85.102973835362278</v>
      </c>
      <c r="C41" s="1">
        <v>81.874106667930178</v>
      </c>
      <c r="D41" s="1">
        <v>85.102973835362278</v>
      </c>
      <c r="E41">
        <v>81.874106667930178</v>
      </c>
      <c r="F41">
        <v>461.385586421629</v>
      </c>
      <c r="G41">
        <v>312.28174303106226</v>
      </c>
      <c r="H41">
        <v>369.81497383350722</v>
      </c>
      <c r="I41">
        <v>81.874106667930178</v>
      </c>
      <c r="J41">
        <v>154.84089120085329</v>
      </c>
      <c r="K41">
        <v>81.874106667930192</v>
      </c>
      <c r="L41">
        <v>81.874106667930192</v>
      </c>
      <c r="M41">
        <v>81.874106667930192</v>
      </c>
      <c r="N41">
        <v>81.874106667930192</v>
      </c>
      <c r="O41">
        <v>81.874106667930192</v>
      </c>
      <c r="P41">
        <v>81.933405487235262</v>
      </c>
      <c r="Q41">
        <v>81.874106667930192</v>
      </c>
      <c r="R41">
        <v>81.874106667930178</v>
      </c>
      <c r="S41">
        <v>348.04879748062785</v>
      </c>
      <c r="T41">
        <v>95.816973837395025</v>
      </c>
      <c r="U41">
        <v>81.874106667930192</v>
      </c>
      <c r="V41">
        <v>159.8002063283287</v>
      </c>
      <c r="W41">
        <v>81.874106667930192</v>
      </c>
      <c r="X41">
        <v>81.874106667930192</v>
      </c>
      <c r="Y41">
        <v>86.363720787757529</v>
      </c>
      <c r="Z41">
        <v>146.31114826045504</v>
      </c>
      <c r="AA41">
        <v>114.88429006422471</v>
      </c>
      <c r="AB41">
        <v>254.43974303106225</v>
      </c>
      <c r="AC41">
        <v>81.874106667930192</v>
      </c>
      <c r="AD41">
        <v>168.6967430310622</v>
      </c>
      <c r="AE41">
        <v>81.874106667930192</v>
      </c>
      <c r="AF41">
        <v>81.874106667930178</v>
      </c>
      <c r="AG41">
        <v>81.874106667930192</v>
      </c>
      <c r="AH41">
        <v>254.01397384895168</v>
      </c>
    </row>
    <row r="42" spans="1:34" x14ac:dyDescent="0.3">
      <c r="A42" s="15">
        <f ca="1">Exceedance!U42</f>
        <v>47300</v>
      </c>
      <c r="B42" s="1">
        <v>108.28330693713976</v>
      </c>
      <c r="C42" s="1">
        <v>108.28330693713976</v>
      </c>
      <c r="D42" s="1">
        <v>108.28330693713976</v>
      </c>
      <c r="E42">
        <v>124.27030693713978</v>
      </c>
      <c r="F42">
        <v>483.6211483180852</v>
      </c>
      <c r="G42">
        <v>122.20930693713976</v>
      </c>
      <c r="H42">
        <v>191.92114831627808</v>
      </c>
      <c r="I42">
        <v>92.049306937139789</v>
      </c>
      <c r="J42">
        <v>250.37014832524071</v>
      </c>
      <c r="K42">
        <v>134.56930693713974</v>
      </c>
      <c r="L42">
        <v>130.16030693713978</v>
      </c>
      <c r="M42">
        <v>106.67588544953657</v>
      </c>
      <c r="N42">
        <v>99.346885449536558</v>
      </c>
      <c r="O42">
        <v>101.63788544953657</v>
      </c>
      <c r="P42">
        <v>93.119306937139783</v>
      </c>
      <c r="Q42">
        <v>124.08530693713978</v>
      </c>
      <c r="R42">
        <v>124.21230693713974</v>
      </c>
      <c r="S42">
        <v>235.70514831989865</v>
      </c>
      <c r="T42">
        <v>148.65614831627809</v>
      </c>
      <c r="U42">
        <v>86.591885449536562</v>
      </c>
      <c r="V42">
        <v>248.01814835206108</v>
      </c>
      <c r="W42">
        <v>95.774885449536569</v>
      </c>
      <c r="X42">
        <v>88.19688544953658</v>
      </c>
      <c r="Y42">
        <v>96.465306937139772</v>
      </c>
      <c r="Z42">
        <v>128.80514832965488</v>
      </c>
      <c r="AA42">
        <v>104.53466485058145</v>
      </c>
      <c r="AB42">
        <v>107.77130693713977</v>
      </c>
      <c r="AC42">
        <v>103.72388544953657</v>
      </c>
      <c r="AD42">
        <v>182.46269648192131</v>
      </c>
      <c r="AE42">
        <v>99.508885449536564</v>
      </c>
      <c r="AF42">
        <v>101.84430693713978</v>
      </c>
      <c r="AG42">
        <v>91.411885449536612</v>
      </c>
      <c r="AH42">
        <v>193.18714831627813</v>
      </c>
    </row>
    <row r="43" spans="1:34" x14ac:dyDescent="0.3">
      <c r="A43" s="15">
        <f ca="1">Exceedance!U43</f>
        <v>47331</v>
      </c>
      <c r="B43" s="1">
        <v>119.6488062461712</v>
      </c>
      <c r="C43" s="1">
        <v>87.310212770347448</v>
      </c>
      <c r="D43" s="1">
        <v>119.6488062461712</v>
      </c>
      <c r="E43">
        <v>101.39950068611287</v>
      </c>
      <c r="F43">
        <v>119.64880624617113</v>
      </c>
      <c r="G43">
        <v>119.64880624617115</v>
      </c>
      <c r="H43">
        <v>119.64880624617115</v>
      </c>
      <c r="I43">
        <v>119.64880624617118</v>
      </c>
      <c r="J43">
        <v>119.64880624617115</v>
      </c>
      <c r="K43">
        <v>105.75950068611286</v>
      </c>
      <c r="L43">
        <v>103.50550068611288</v>
      </c>
      <c r="M43">
        <v>95.65048415718725</v>
      </c>
      <c r="N43">
        <v>105.40050068611286</v>
      </c>
      <c r="O43">
        <v>101.81150068611286</v>
      </c>
      <c r="P43">
        <v>117.03906129181385</v>
      </c>
      <c r="Q43">
        <v>102.07750068611287</v>
      </c>
      <c r="R43">
        <v>101.70750068611287</v>
      </c>
      <c r="S43">
        <v>119.64880624617115</v>
      </c>
      <c r="T43">
        <v>119.64880624617115</v>
      </c>
      <c r="U43">
        <v>119.64880624617118</v>
      </c>
      <c r="V43">
        <v>119.64880624617115</v>
      </c>
      <c r="W43">
        <v>89.816484157187247</v>
      </c>
      <c r="X43">
        <v>86.560178372063291</v>
      </c>
      <c r="Y43">
        <v>86.560178372063305</v>
      </c>
      <c r="Z43">
        <v>119.6488062461712</v>
      </c>
      <c r="AA43">
        <v>119.64880624617116</v>
      </c>
      <c r="AB43">
        <v>118.25392217371605</v>
      </c>
      <c r="AC43">
        <v>86.560178372063305</v>
      </c>
      <c r="AD43">
        <v>119.64880624617115</v>
      </c>
      <c r="AE43">
        <v>98.189500686112865</v>
      </c>
      <c r="AF43">
        <v>119.64880624617113</v>
      </c>
      <c r="AG43">
        <v>95.110500686112857</v>
      </c>
      <c r="AH43">
        <v>119.64880624617115</v>
      </c>
    </row>
    <row r="44" spans="1:34" x14ac:dyDescent="0.3">
      <c r="A44" s="15">
        <f ca="1">Exceedance!U44</f>
        <v>47362</v>
      </c>
      <c r="B44" s="1">
        <v>115.82010866854824</v>
      </c>
      <c r="C44" s="1">
        <v>115.82010866854824</v>
      </c>
      <c r="D44" s="1">
        <v>115.82010866854824</v>
      </c>
      <c r="E44">
        <v>75.859837091002305</v>
      </c>
      <c r="F44">
        <v>115.82010866854826</v>
      </c>
      <c r="G44">
        <v>75.859837091002262</v>
      </c>
      <c r="H44">
        <v>115.82010866854824</v>
      </c>
      <c r="I44">
        <v>115.82010866854826</v>
      </c>
      <c r="J44">
        <v>115.8201086685483</v>
      </c>
      <c r="K44">
        <v>75.859837091002305</v>
      </c>
      <c r="L44">
        <v>75.859837091002305</v>
      </c>
      <c r="M44">
        <v>75.859837091002277</v>
      </c>
      <c r="N44">
        <v>75.859837091002262</v>
      </c>
      <c r="O44">
        <v>75.859837091002262</v>
      </c>
      <c r="P44">
        <v>115.82010866854826</v>
      </c>
      <c r="Q44">
        <v>75.859837091002305</v>
      </c>
      <c r="R44">
        <v>75.859837091002277</v>
      </c>
      <c r="S44">
        <v>115.82010866854826</v>
      </c>
      <c r="T44">
        <v>115.82010866854829</v>
      </c>
      <c r="U44">
        <v>115.82010866854826</v>
      </c>
      <c r="V44">
        <v>115.82010866854826</v>
      </c>
      <c r="W44">
        <v>75.859837091002277</v>
      </c>
      <c r="X44">
        <v>75.859837091002277</v>
      </c>
      <c r="Y44">
        <v>75.859837091002277</v>
      </c>
      <c r="Z44">
        <v>115.82010866854824</v>
      </c>
      <c r="AA44">
        <v>115.82010866854826</v>
      </c>
      <c r="AB44">
        <v>115.82010866854827</v>
      </c>
      <c r="AC44">
        <v>75.859837091002277</v>
      </c>
      <c r="AD44">
        <v>115.82010866854827</v>
      </c>
      <c r="AE44">
        <v>75.859837091002305</v>
      </c>
      <c r="AF44">
        <v>115.82010866854824</v>
      </c>
      <c r="AG44">
        <v>75.859837091002305</v>
      </c>
      <c r="AH44">
        <v>115.82010866854824</v>
      </c>
    </row>
    <row r="45" spans="1:34" x14ac:dyDescent="0.3">
      <c r="A45" s="15">
        <f ca="1">Exceedance!U45</f>
        <v>47392</v>
      </c>
      <c r="B45" s="1">
        <v>105.82084011505583</v>
      </c>
      <c r="C45" s="1">
        <v>70.664829637207689</v>
      </c>
      <c r="D45" s="1">
        <v>100.82084011505583</v>
      </c>
      <c r="E45">
        <v>70.664829637207689</v>
      </c>
      <c r="F45">
        <v>119.77558738672816</v>
      </c>
      <c r="G45">
        <v>70.664829637207689</v>
      </c>
      <c r="H45">
        <v>119.77558738672819</v>
      </c>
      <c r="I45">
        <v>91.463063417134336</v>
      </c>
      <c r="J45">
        <v>119.77558738672819</v>
      </c>
      <c r="K45">
        <v>70.664829637207689</v>
      </c>
      <c r="L45">
        <v>70.664829637207689</v>
      </c>
      <c r="M45">
        <v>70.664829637207689</v>
      </c>
      <c r="N45">
        <v>70.664829637207689</v>
      </c>
      <c r="O45">
        <v>70.664829637207674</v>
      </c>
      <c r="P45">
        <v>88.548427917038566</v>
      </c>
      <c r="Q45">
        <v>75.423139982753128</v>
      </c>
      <c r="R45">
        <v>70.664829637207689</v>
      </c>
      <c r="S45">
        <v>119.77558738672815</v>
      </c>
      <c r="T45">
        <v>107.5139606670743</v>
      </c>
      <c r="U45">
        <v>70.664829637207674</v>
      </c>
      <c r="V45">
        <v>119.77558738672818</v>
      </c>
      <c r="W45">
        <v>70.664829637207689</v>
      </c>
      <c r="X45">
        <v>70.664829637207689</v>
      </c>
      <c r="Y45">
        <v>70.664829637207689</v>
      </c>
      <c r="Z45">
        <v>100.64880140360987</v>
      </c>
      <c r="AA45">
        <v>95.636194814078848</v>
      </c>
      <c r="AB45">
        <v>70.664829637207674</v>
      </c>
      <c r="AC45">
        <v>70.664829637207689</v>
      </c>
      <c r="AD45">
        <v>119.77558738672816</v>
      </c>
      <c r="AE45">
        <v>70.664829637207689</v>
      </c>
      <c r="AF45">
        <v>82.29507772780515</v>
      </c>
      <c r="AG45">
        <v>70.664829637207674</v>
      </c>
      <c r="AH45">
        <v>119.77558738672815</v>
      </c>
    </row>
    <row r="46" spans="1:34" x14ac:dyDescent="0.3">
      <c r="A46" s="15">
        <f ca="1">Exceedance!U46</f>
        <v>47423</v>
      </c>
      <c r="B46" s="1">
        <v>53.223306810162633</v>
      </c>
      <c r="C46" s="1">
        <v>46.001282021425276</v>
      </c>
      <c r="D46" s="1">
        <v>51.223306810162647</v>
      </c>
      <c r="E46">
        <v>38.670069302906946</v>
      </c>
      <c r="F46">
        <v>115.97845549693247</v>
      </c>
      <c r="G46">
        <v>21.196008027148352</v>
      </c>
      <c r="H46">
        <v>115.97845549693248</v>
      </c>
      <c r="I46">
        <v>59.989306810371957</v>
      </c>
      <c r="J46">
        <v>90.363794548196054</v>
      </c>
      <c r="K46">
        <v>23.454900589131789</v>
      </c>
      <c r="L46">
        <v>23.023900589131795</v>
      </c>
      <c r="M46">
        <v>21.196008027148352</v>
      </c>
      <c r="N46">
        <v>21.196008027148352</v>
      </c>
      <c r="O46">
        <v>21.196008027148352</v>
      </c>
      <c r="P46">
        <v>62.025306810474639</v>
      </c>
      <c r="Q46">
        <v>69.178306810815641</v>
      </c>
      <c r="R46">
        <v>37.57700054986671</v>
      </c>
      <c r="S46">
        <v>80.877281832889608</v>
      </c>
      <c r="T46">
        <v>56.435306810138506</v>
      </c>
      <c r="U46">
        <v>38.16437706788404</v>
      </c>
      <c r="V46">
        <v>63.14547002712353</v>
      </c>
      <c r="W46">
        <v>21.196008027148352</v>
      </c>
      <c r="X46">
        <v>21.196008027148352</v>
      </c>
      <c r="Y46">
        <v>21.196008027148352</v>
      </c>
      <c r="Z46">
        <v>50.678306810140541</v>
      </c>
      <c r="AA46">
        <v>45.972306810158052</v>
      </c>
      <c r="AB46">
        <v>49.525599359158932</v>
      </c>
      <c r="AC46">
        <v>21.196008027148352</v>
      </c>
      <c r="AD46">
        <v>75.177298427336325</v>
      </c>
      <c r="AE46">
        <v>38.666374356918112</v>
      </c>
      <c r="AF46">
        <v>47.609306810262346</v>
      </c>
      <c r="AG46">
        <v>21.196008027148352</v>
      </c>
      <c r="AH46">
        <v>77.104022109025934</v>
      </c>
    </row>
    <row r="47" spans="1:34" x14ac:dyDescent="0.3">
      <c r="A47" s="15">
        <f ca="1">Exceedance!U47</f>
        <v>47453</v>
      </c>
      <c r="B47" s="1">
        <v>72.086707000611355</v>
      </c>
      <c r="C47" s="1">
        <v>72.086707000625111</v>
      </c>
      <c r="D47" s="1">
        <v>72.086707000611355</v>
      </c>
      <c r="E47">
        <v>71.169136708179252</v>
      </c>
      <c r="F47">
        <v>119.85680208039339</v>
      </c>
      <c r="G47">
        <v>43.206391944947832</v>
      </c>
      <c r="H47">
        <v>110.0220221630877</v>
      </c>
      <c r="I47">
        <v>79.966136752677457</v>
      </c>
      <c r="J47">
        <v>72.110136752633295</v>
      </c>
      <c r="K47">
        <v>34.743766247763304</v>
      </c>
      <c r="L47">
        <v>40.517251912288245</v>
      </c>
      <c r="M47">
        <v>21.901443933713743</v>
      </c>
      <c r="N47">
        <v>21.901443933713743</v>
      </c>
      <c r="O47">
        <v>21.901443933713743</v>
      </c>
      <c r="P47">
        <v>74.086707000611355</v>
      </c>
      <c r="Q47">
        <v>77.342136752677476</v>
      </c>
      <c r="R47">
        <v>71.531707000634142</v>
      </c>
      <c r="S47">
        <v>77.182136752653108</v>
      </c>
      <c r="T47">
        <v>73.476136752677462</v>
      </c>
      <c r="U47">
        <v>71.085136732285605</v>
      </c>
      <c r="V47">
        <v>73.971136752672635</v>
      </c>
      <c r="W47">
        <v>21.901443933713743</v>
      </c>
      <c r="X47">
        <v>21.901443933713743</v>
      </c>
      <c r="Y47">
        <v>29.192766247763309</v>
      </c>
      <c r="Z47">
        <v>71.783707000611315</v>
      </c>
      <c r="AA47">
        <v>69.588707000611365</v>
      </c>
      <c r="AB47">
        <v>77.170136843407732</v>
      </c>
      <c r="AC47">
        <v>21.901443933713743</v>
      </c>
      <c r="AD47">
        <v>75.511136752654096</v>
      </c>
      <c r="AE47">
        <v>75.481136752712615</v>
      </c>
      <c r="AF47">
        <v>69.880707000611338</v>
      </c>
      <c r="AG47">
        <v>21.901443933713743</v>
      </c>
      <c r="AH47">
        <v>75.655136752654954</v>
      </c>
    </row>
    <row r="48" spans="1:34" x14ac:dyDescent="0.3">
      <c r="A48" s="15">
        <f ca="1">Exceedance!U48</f>
        <v>47484</v>
      </c>
      <c r="B48" s="1">
        <v>53.634918205340576</v>
      </c>
      <c r="C48" s="1">
        <v>53.634918205328972</v>
      </c>
      <c r="D48" s="1">
        <v>53.634918205340576</v>
      </c>
      <c r="E48">
        <v>51.89091820532898</v>
      </c>
      <c r="F48">
        <v>93.982489929979721</v>
      </c>
      <c r="G48">
        <v>57.755347998264654</v>
      </c>
      <c r="H48">
        <v>60.572347957371058</v>
      </c>
      <c r="I48">
        <v>58.407918205340579</v>
      </c>
      <c r="J48">
        <v>55.810347957406698</v>
      </c>
      <c r="K48">
        <v>38.479766276640667</v>
      </c>
      <c r="L48">
        <v>48.8479182053646</v>
      </c>
      <c r="M48">
        <v>21.527443962591086</v>
      </c>
      <c r="N48">
        <v>21.527443962591089</v>
      </c>
      <c r="O48">
        <v>24.886766276640643</v>
      </c>
      <c r="P48">
        <v>53.425918205328976</v>
      </c>
      <c r="Q48">
        <v>55.372918205340589</v>
      </c>
      <c r="R48">
        <v>50.375918205340582</v>
      </c>
      <c r="S48">
        <v>57.135347957395098</v>
      </c>
      <c r="T48">
        <v>53.081347957406699</v>
      </c>
      <c r="U48">
        <v>52.188918205328974</v>
      </c>
      <c r="V48">
        <v>55.975347957395094</v>
      </c>
      <c r="W48">
        <v>21.527443962591086</v>
      </c>
      <c r="X48">
        <v>36.357766276640653</v>
      </c>
      <c r="Y48">
        <v>33.665766276640646</v>
      </c>
      <c r="Z48">
        <v>52.815918205340587</v>
      </c>
      <c r="AA48">
        <v>51.703918205340592</v>
      </c>
      <c r="AB48">
        <v>56.131347957406703</v>
      </c>
      <c r="AC48">
        <v>39.645766276640664</v>
      </c>
      <c r="AD48">
        <v>55.826347957406718</v>
      </c>
      <c r="AE48">
        <v>52.299918205328979</v>
      </c>
      <c r="AF48">
        <v>50.739918205328991</v>
      </c>
      <c r="AG48">
        <v>32.487766276640649</v>
      </c>
      <c r="AH48">
        <v>56.024347957395086</v>
      </c>
    </row>
    <row r="49" spans="1:34" x14ac:dyDescent="0.3">
      <c r="A49" s="15">
        <f ca="1">Exceedance!U49</f>
        <v>47515</v>
      </c>
      <c r="B49" s="1">
        <v>44.545201315015319</v>
      </c>
      <c r="C49" s="1">
        <v>44.545201315015319</v>
      </c>
      <c r="D49" s="1">
        <v>44.545201315015319</v>
      </c>
      <c r="E49">
        <v>47.082771562949205</v>
      </c>
      <c r="F49">
        <v>55.210341810856796</v>
      </c>
      <c r="G49">
        <v>43.916341810883097</v>
      </c>
      <c r="H49">
        <v>47.801341810883095</v>
      </c>
      <c r="I49">
        <v>49.504051067081569</v>
      </c>
      <c r="J49">
        <v>48.156341810883099</v>
      </c>
      <c r="K49">
        <v>36.225507818984369</v>
      </c>
      <c r="L49">
        <v>37.164051067081573</v>
      </c>
      <c r="M49">
        <v>20.555350794190943</v>
      </c>
      <c r="N49">
        <v>19.445474761133148</v>
      </c>
      <c r="O49">
        <v>28.985507818984363</v>
      </c>
      <c r="P49">
        <v>40.227051067081568</v>
      </c>
      <c r="Q49">
        <v>47.449051067081569</v>
      </c>
      <c r="R49">
        <v>37.611051067081576</v>
      </c>
      <c r="S49">
        <v>45.976341810883099</v>
      </c>
      <c r="T49">
        <v>40.62334181088309</v>
      </c>
      <c r="U49">
        <v>39.614051067081569</v>
      </c>
      <c r="V49">
        <v>43.139341810894692</v>
      </c>
      <c r="W49">
        <v>19.445474761133148</v>
      </c>
      <c r="X49">
        <v>31.286507818984365</v>
      </c>
      <c r="Y49">
        <v>27.122507818984364</v>
      </c>
      <c r="Z49">
        <v>43.191051067081581</v>
      </c>
      <c r="AA49">
        <v>50.162051067081563</v>
      </c>
      <c r="AB49">
        <v>50.113341810883099</v>
      </c>
      <c r="AC49">
        <v>37.71750781898438</v>
      </c>
      <c r="AD49">
        <v>44.744341810883093</v>
      </c>
      <c r="AE49">
        <v>42.951051067081579</v>
      </c>
      <c r="AF49">
        <v>40.635051067081569</v>
      </c>
      <c r="AG49">
        <v>30.919507818984364</v>
      </c>
      <c r="AH49">
        <v>43.634341810883093</v>
      </c>
    </row>
    <row r="50" spans="1:34" x14ac:dyDescent="0.3">
      <c r="A50" s="15">
        <f ca="1">Exceedance!U50</f>
        <v>47543</v>
      </c>
      <c r="B50" s="1">
        <v>51.595909399238217</v>
      </c>
      <c r="C50" s="1">
        <v>51.595909399238217</v>
      </c>
      <c r="D50" s="1">
        <v>51.595909399238217</v>
      </c>
      <c r="E50">
        <v>68.068909399238237</v>
      </c>
      <c r="F50">
        <v>58.174909399238246</v>
      </c>
      <c r="G50">
        <v>65.601909399238238</v>
      </c>
      <c r="H50">
        <v>59.627909399238234</v>
      </c>
      <c r="I50">
        <v>58.20062989510587</v>
      </c>
      <c r="J50">
        <v>46.226909399238224</v>
      </c>
      <c r="K50">
        <v>33.309497931235491</v>
      </c>
      <c r="L50">
        <v>32.196309647174736</v>
      </c>
      <c r="M50">
        <v>26.537175617185937</v>
      </c>
      <c r="N50">
        <v>26.537175617185937</v>
      </c>
      <c r="O50">
        <v>28.8404979312355</v>
      </c>
      <c r="P50">
        <v>40.649059647183293</v>
      </c>
      <c r="Q50">
        <v>87.885629895105865</v>
      </c>
      <c r="R50">
        <v>34.037497931235492</v>
      </c>
      <c r="S50">
        <v>61.04490939923825</v>
      </c>
      <c r="T50">
        <v>35.41690939923825</v>
      </c>
      <c r="U50">
        <v>46.656629895105901</v>
      </c>
      <c r="V50">
        <v>58.000909399238239</v>
      </c>
      <c r="W50">
        <v>26.537175617185937</v>
      </c>
      <c r="X50">
        <v>37.148497931235497</v>
      </c>
      <c r="Y50">
        <v>26.537175617185937</v>
      </c>
      <c r="Z50">
        <v>54.377059647172011</v>
      </c>
      <c r="AA50">
        <v>83.392059647172005</v>
      </c>
      <c r="AB50">
        <v>42.838909399238247</v>
      </c>
      <c r="AC50">
        <v>37.682497931235496</v>
      </c>
      <c r="AD50">
        <v>51.03990939923824</v>
      </c>
      <c r="AE50">
        <v>42.820629895105888</v>
      </c>
      <c r="AF50">
        <v>49.489059647171992</v>
      </c>
      <c r="AG50">
        <v>26.537175617185937</v>
      </c>
      <c r="AH50">
        <v>56.735909399238231</v>
      </c>
    </row>
    <row r="51" spans="1:34" x14ac:dyDescent="0.3">
      <c r="A51" s="15">
        <f ca="1">Exceedance!U51</f>
        <v>47574</v>
      </c>
      <c r="B51" s="1">
        <v>62.853273085615832</v>
      </c>
      <c r="C51" s="1">
        <v>62.853273085615832</v>
      </c>
      <c r="D51" s="1">
        <v>62.853273085615832</v>
      </c>
      <c r="E51">
        <v>62.853273085615832</v>
      </c>
      <c r="F51">
        <v>76.033193865551013</v>
      </c>
      <c r="G51">
        <v>64.040193865550989</v>
      </c>
      <c r="H51">
        <v>62.853273085615832</v>
      </c>
      <c r="I51">
        <v>62.853273085615832</v>
      </c>
      <c r="J51">
        <v>62.853273085615832</v>
      </c>
      <c r="K51">
        <v>62.853273085615832</v>
      </c>
      <c r="L51">
        <v>62.853273085615832</v>
      </c>
      <c r="M51">
        <v>62.853273085615832</v>
      </c>
      <c r="N51">
        <v>63.026826804624093</v>
      </c>
      <c r="O51">
        <v>62.853273085615832</v>
      </c>
      <c r="P51">
        <v>67.286193865550999</v>
      </c>
      <c r="Q51">
        <v>90.280193865550999</v>
      </c>
      <c r="R51">
        <v>62.853273085615832</v>
      </c>
      <c r="S51">
        <v>62.853273085615832</v>
      </c>
      <c r="T51">
        <v>63.026826804624093</v>
      </c>
      <c r="U51">
        <v>62.853273085615832</v>
      </c>
      <c r="V51">
        <v>66.738193865550997</v>
      </c>
      <c r="W51">
        <v>62.853273085615832</v>
      </c>
      <c r="X51">
        <v>62.853273085615832</v>
      </c>
      <c r="Y51">
        <v>62.853273085615832</v>
      </c>
      <c r="Z51">
        <v>62.853273085615832</v>
      </c>
      <c r="AA51">
        <v>94.526193865550979</v>
      </c>
      <c r="AB51">
        <v>62.853273085615832</v>
      </c>
      <c r="AC51">
        <v>62.853273085615832</v>
      </c>
      <c r="AD51">
        <v>62.853273085615832</v>
      </c>
      <c r="AE51">
        <v>62.853273085615832</v>
      </c>
      <c r="AF51">
        <v>63.026826804624093</v>
      </c>
      <c r="AG51">
        <v>62.853273085615832</v>
      </c>
      <c r="AH51">
        <v>62.853273085615832</v>
      </c>
    </row>
    <row r="52" spans="1:34" x14ac:dyDescent="0.3">
      <c r="A52" s="15">
        <f ca="1">Exceedance!U52</f>
        <v>47604</v>
      </c>
      <c r="B52" s="1">
        <v>189.78108603168661</v>
      </c>
      <c r="C52" s="1">
        <v>189.78108603168661</v>
      </c>
      <c r="D52" s="1">
        <v>189.78108603168661</v>
      </c>
      <c r="E52">
        <v>239.97480856351521</v>
      </c>
      <c r="F52">
        <v>383.13486112009508</v>
      </c>
      <c r="G52">
        <v>366.00086112009512</v>
      </c>
      <c r="H52">
        <v>182.05942832784302</v>
      </c>
      <c r="I52">
        <v>248.073614184891</v>
      </c>
      <c r="J52">
        <v>247.89448464167853</v>
      </c>
      <c r="K52">
        <v>201.19383266703295</v>
      </c>
      <c r="L52">
        <v>88.278930010882476</v>
      </c>
      <c r="M52">
        <v>120.06241165427886</v>
      </c>
      <c r="N52">
        <v>130.73506256103227</v>
      </c>
      <c r="O52">
        <v>196.8754800567078</v>
      </c>
      <c r="P52">
        <v>238.77186112009514</v>
      </c>
      <c r="Q52">
        <v>251.2578611200951</v>
      </c>
      <c r="R52">
        <v>256.6098664149003</v>
      </c>
      <c r="S52">
        <v>299.15610013643254</v>
      </c>
      <c r="T52">
        <v>129.97855164071646</v>
      </c>
      <c r="U52">
        <v>285.36786641490033</v>
      </c>
      <c r="V52">
        <v>131.95186112009509</v>
      </c>
      <c r="W52">
        <v>91.105689278451536</v>
      </c>
      <c r="X52">
        <v>213.76083974708385</v>
      </c>
      <c r="Y52">
        <v>194.52470632525385</v>
      </c>
      <c r="Z52">
        <v>164.01891167358298</v>
      </c>
      <c r="AA52">
        <v>347.39086641490036</v>
      </c>
      <c r="AB52">
        <v>99.377876945872018</v>
      </c>
      <c r="AC52">
        <v>264.61786641490033</v>
      </c>
      <c r="AD52">
        <v>129.34645308542812</v>
      </c>
      <c r="AE52">
        <v>148.72686958873277</v>
      </c>
      <c r="AF52">
        <v>193.55617161445386</v>
      </c>
      <c r="AG52">
        <v>242.44995930623773</v>
      </c>
      <c r="AH52">
        <v>202.53765168919767</v>
      </c>
    </row>
    <row r="53" spans="1:34" x14ac:dyDescent="0.3">
      <c r="A53" s="15">
        <f ca="1">Exceedance!U53</f>
        <v>47635</v>
      </c>
      <c r="B53" s="1">
        <v>85.102973835374371</v>
      </c>
      <c r="C53" s="1">
        <v>85.102973835374371</v>
      </c>
      <c r="D53" s="1">
        <v>85.102973835374371</v>
      </c>
      <c r="E53">
        <v>461.7673585664557</v>
      </c>
      <c r="F53">
        <v>312.0077430310622</v>
      </c>
      <c r="G53">
        <v>369.85597383350722</v>
      </c>
      <c r="H53">
        <v>81.874106667930178</v>
      </c>
      <c r="I53">
        <v>156.12874978935972</v>
      </c>
      <c r="J53">
        <v>81.874106667930178</v>
      </c>
      <c r="K53">
        <v>81.874106667930178</v>
      </c>
      <c r="L53">
        <v>81.874106667930192</v>
      </c>
      <c r="M53">
        <v>81.874106667930192</v>
      </c>
      <c r="N53">
        <v>81.874106667930192</v>
      </c>
      <c r="O53">
        <v>81.93244014103297</v>
      </c>
      <c r="P53">
        <v>81.874106667930192</v>
      </c>
      <c r="Q53">
        <v>81.874106667930178</v>
      </c>
      <c r="R53">
        <v>350.9959134702537</v>
      </c>
      <c r="S53">
        <v>95.922973837368815</v>
      </c>
      <c r="T53">
        <v>81.874106667930178</v>
      </c>
      <c r="U53">
        <v>181.30750433928921</v>
      </c>
      <c r="V53">
        <v>81.874106667930178</v>
      </c>
      <c r="W53">
        <v>81.874106667930164</v>
      </c>
      <c r="X53">
        <v>86.387503714816489</v>
      </c>
      <c r="Y53">
        <v>122.56465063722851</v>
      </c>
      <c r="Z53">
        <v>114.99569293627846</v>
      </c>
      <c r="AA53">
        <v>254.30574303106224</v>
      </c>
      <c r="AB53">
        <v>81.874106667930178</v>
      </c>
      <c r="AC53">
        <v>168.4717430310622</v>
      </c>
      <c r="AD53">
        <v>81.874106667930192</v>
      </c>
      <c r="AE53">
        <v>81.874106667930178</v>
      </c>
      <c r="AF53">
        <v>81.874106667930178</v>
      </c>
      <c r="AG53">
        <v>254.23797384178101</v>
      </c>
      <c r="AH53">
        <v>81.874106667930178</v>
      </c>
    </row>
    <row r="54" spans="1:34" x14ac:dyDescent="0.3">
      <c r="A54" s="15">
        <f ca="1">Exceedance!U54</f>
        <v>47665</v>
      </c>
      <c r="B54" s="1">
        <v>108.28330693713976</v>
      </c>
      <c r="C54" s="1">
        <v>108.28330693713976</v>
      </c>
      <c r="D54" s="1">
        <v>108.28330693713976</v>
      </c>
      <c r="E54">
        <v>483.64814831803665</v>
      </c>
      <c r="F54">
        <v>122.06930693713974</v>
      </c>
      <c r="G54">
        <v>191.95914831627809</v>
      </c>
      <c r="H54">
        <v>88.66730693713977</v>
      </c>
      <c r="I54">
        <v>250.60214832495717</v>
      </c>
      <c r="J54">
        <v>134.49330693713975</v>
      </c>
      <c r="K54">
        <v>130.07930693713976</v>
      </c>
      <c r="L54">
        <v>106.59188544953655</v>
      </c>
      <c r="M54">
        <v>99.339885449536581</v>
      </c>
      <c r="N54">
        <v>101.63688544953655</v>
      </c>
      <c r="O54">
        <v>93.121306937139735</v>
      </c>
      <c r="P54">
        <v>123.73130693713976</v>
      </c>
      <c r="Q54">
        <v>124.17830693713977</v>
      </c>
      <c r="R54">
        <v>235.84414831936454</v>
      </c>
      <c r="S54">
        <v>148.72414831629166</v>
      </c>
      <c r="T54">
        <v>86.572563135487016</v>
      </c>
      <c r="U54">
        <v>248.42514834647807</v>
      </c>
      <c r="V54">
        <v>95.753885449536568</v>
      </c>
      <c r="W54">
        <v>88.125885449536568</v>
      </c>
      <c r="X54">
        <v>94.995306937139759</v>
      </c>
      <c r="Y54">
        <v>128.74614833540997</v>
      </c>
      <c r="Z54">
        <v>104.58866485057202</v>
      </c>
      <c r="AA54">
        <v>107.67130693713978</v>
      </c>
      <c r="AB54">
        <v>103.55888544953656</v>
      </c>
      <c r="AC54">
        <v>188.72083643865705</v>
      </c>
      <c r="AD54">
        <v>99.433885449536561</v>
      </c>
      <c r="AE54">
        <v>101.88130693713978</v>
      </c>
      <c r="AF54">
        <v>90.173885449536598</v>
      </c>
      <c r="AG54">
        <v>193.26014831629169</v>
      </c>
      <c r="AH54">
        <v>124.36930693713974</v>
      </c>
    </row>
    <row r="55" spans="1:34" x14ac:dyDescent="0.3">
      <c r="A55" s="15">
        <f ca="1">Exceedance!U55</f>
        <v>47696</v>
      </c>
      <c r="B55" s="1">
        <v>119.6488062461712</v>
      </c>
      <c r="C55" s="1">
        <v>119.6488062461712</v>
      </c>
      <c r="D55" s="1">
        <v>119.6488062461712</v>
      </c>
      <c r="E55">
        <v>119.64880624617113</v>
      </c>
      <c r="F55">
        <v>119.64880624617115</v>
      </c>
      <c r="G55">
        <v>119.64880624617115</v>
      </c>
      <c r="H55">
        <v>119.6488062461712</v>
      </c>
      <c r="I55">
        <v>119.64880624617115</v>
      </c>
      <c r="J55">
        <v>105.71250068611289</v>
      </c>
      <c r="K55">
        <v>103.30550068611288</v>
      </c>
      <c r="L55">
        <v>95.571484157187243</v>
      </c>
      <c r="M55">
        <v>105.40050068611288</v>
      </c>
      <c r="N55">
        <v>101.80750068611286</v>
      </c>
      <c r="O55">
        <v>95.528500686112892</v>
      </c>
      <c r="P55">
        <v>101.71650068611285</v>
      </c>
      <c r="Q55">
        <v>101.64350068611289</v>
      </c>
      <c r="R55">
        <v>119.64880624617115</v>
      </c>
      <c r="S55">
        <v>119.64880624617113</v>
      </c>
      <c r="T55">
        <v>119.64880624617115</v>
      </c>
      <c r="U55">
        <v>119.64880624617115</v>
      </c>
      <c r="V55">
        <v>89.796484157187237</v>
      </c>
      <c r="W55">
        <v>86.560178372063291</v>
      </c>
      <c r="X55">
        <v>119.64880624617113</v>
      </c>
      <c r="Y55">
        <v>119.64880624617113</v>
      </c>
      <c r="Z55">
        <v>119.6488062461712</v>
      </c>
      <c r="AA55">
        <v>118.15992217371607</v>
      </c>
      <c r="AB55">
        <v>86.560178372063305</v>
      </c>
      <c r="AC55">
        <v>119.64880624617115</v>
      </c>
      <c r="AD55">
        <v>98.127500686112867</v>
      </c>
      <c r="AE55">
        <v>119.6488062461712</v>
      </c>
      <c r="AF55">
        <v>94.55150068611286</v>
      </c>
      <c r="AG55">
        <v>119.64880624617115</v>
      </c>
      <c r="AH55">
        <v>101.26350068611286</v>
      </c>
    </row>
    <row r="56" spans="1:34" x14ac:dyDescent="0.3">
      <c r="A56" s="15">
        <f ca="1">Exceedance!U56</f>
        <v>47727</v>
      </c>
      <c r="B56" s="1">
        <v>115.82010866854824</v>
      </c>
      <c r="C56" s="1">
        <v>115.82010866854824</v>
      </c>
      <c r="D56" s="1">
        <v>115.82010866854824</v>
      </c>
      <c r="E56">
        <v>115.82010866854827</v>
      </c>
      <c r="F56">
        <v>75.859837091002277</v>
      </c>
      <c r="G56">
        <v>115.82010866854824</v>
      </c>
      <c r="H56">
        <v>115.82010866854827</v>
      </c>
      <c r="I56">
        <v>115.82010866854829</v>
      </c>
      <c r="J56">
        <v>75.859837091002262</v>
      </c>
      <c r="K56">
        <v>75.859837091002277</v>
      </c>
      <c r="L56">
        <v>75.859837091002277</v>
      </c>
      <c r="M56">
        <v>75.859837091002277</v>
      </c>
      <c r="N56">
        <v>75.859837091002305</v>
      </c>
      <c r="O56">
        <v>100.1637108992651</v>
      </c>
      <c r="P56">
        <v>75.859837091002305</v>
      </c>
      <c r="Q56">
        <v>75.859837091002277</v>
      </c>
      <c r="R56">
        <v>115.82010866854826</v>
      </c>
      <c r="S56">
        <v>115.82010866854826</v>
      </c>
      <c r="T56">
        <v>115.82010866854826</v>
      </c>
      <c r="U56">
        <v>115.82010866854827</v>
      </c>
      <c r="V56">
        <v>75.859837091002277</v>
      </c>
      <c r="W56">
        <v>75.859837091002262</v>
      </c>
      <c r="X56">
        <v>115.82010866854827</v>
      </c>
      <c r="Y56">
        <v>115.82010866854827</v>
      </c>
      <c r="Z56">
        <v>115.82010866854826</v>
      </c>
      <c r="AA56">
        <v>115.82010866854829</v>
      </c>
      <c r="AB56">
        <v>75.859837091002277</v>
      </c>
      <c r="AC56">
        <v>115.82010866854827</v>
      </c>
      <c r="AD56">
        <v>75.859837091002305</v>
      </c>
      <c r="AE56">
        <v>115.82010866854826</v>
      </c>
      <c r="AF56">
        <v>82.589435870007065</v>
      </c>
      <c r="AG56">
        <v>115.82010866854824</v>
      </c>
      <c r="AH56">
        <v>75.859837091002262</v>
      </c>
    </row>
    <row r="57" spans="1:34" x14ac:dyDescent="0.3">
      <c r="A57" s="15">
        <f ca="1">Exceedance!U57</f>
        <v>47757</v>
      </c>
      <c r="B57" s="1">
        <v>105.82084011504324</v>
      </c>
      <c r="C57" s="1">
        <v>95.820840115043254</v>
      </c>
      <c r="D57" s="1">
        <v>100.82084011504324</v>
      </c>
      <c r="E57">
        <v>119.77558738672818</v>
      </c>
      <c r="F57">
        <v>70.664829637207689</v>
      </c>
      <c r="G57">
        <v>119.77558738672819</v>
      </c>
      <c r="H57">
        <v>106.71387573743267</v>
      </c>
      <c r="I57">
        <v>119.77558738672816</v>
      </c>
      <c r="J57">
        <v>70.664829637207689</v>
      </c>
      <c r="K57">
        <v>70.664829637207689</v>
      </c>
      <c r="L57">
        <v>70.664829637207689</v>
      </c>
      <c r="M57">
        <v>70.664829637207689</v>
      </c>
      <c r="N57">
        <v>70.664829637207689</v>
      </c>
      <c r="O57">
        <v>73.079661424326133</v>
      </c>
      <c r="P57">
        <v>82.280165871488478</v>
      </c>
      <c r="Q57">
        <v>70.664829637207689</v>
      </c>
      <c r="R57">
        <v>119.77558738672816</v>
      </c>
      <c r="S57">
        <v>107.66786736242693</v>
      </c>
      <c r="T57">
        <v>70.664829637207689</v>
      </c>
      <c r="U57">
        <v>119.77558738672818</v>
      </c>
      <c r="V57">
        <v>70.664829637207689</v>
      </c>
      <c r="W57">
        <v>70.664829637207689</v>
      </c>
      <c r="X57">
        <v>119.77558738672816</v>
      </c>
      <c r="Y57">
        <v>100.50788587179105</v>
      </c>
      <c r="Z57">
        <v>95.69915671886686</v>
      </c>
      <c r="AA57">
        <v>70.664829637207674</v>
      </c>
      <c r="AB57">
        <v>70.664829637207689</v>
      </c>
      <c r="AC57">
        <v>119.77558738672816</v>
      </c>
      <c r="AD57">
        <v>70.664829637207689</v>
      </c>
      <c r="AE57">
        <v>81.960188541626493</v>
      </c>
      <c r="AF57">
        <v>70.664829637207674</v>
      </c>
      <c r="AG57">
        <v>119.77558738672816</v>
      </c>
      <c r="AH57">
        <v>70.664829637207689</v>
      </c>
    </row>
    <row r="58" spans="1:34" x14ac:dyDescent="0.3">
      <c r="A58" s="15">
        <f ca="1">Exceedance!U58</f>
        <v>47788</v>
      </c>
      <c r="B58" s="1">
        <v>53.223306810174698</v>
      </c>
      <c r="C58" s="1">
        <v>49.223306810174705</v>
      </c>
      <c r="D58" s="1">
        <v>51.223306810174712</v>
      </c>
      <c r="E58">
        <v>115.97845549693247</v>
      </c>
      <c r="F58">
        <v>21.196008027148352</v>
      </c>
      <c r="G58">
        <v>115.97845549693248</v>
      </c>
      <c r="H58">
        <v>60.736306810229578</v>
      </c>
      <c r="I58">
        <v>91.026311191013306</v>
      </c>
      <c r="J58">
        <v>23.313900589131794</v>
      </c>
      <c r="K58">
        <v>22.890900589131803</v>
      </c>
      <c r="L58">
        <v>21.196008027148352</v>
      </c>
      <c r="M58">
        <v>21.196008027148352</v>
      </c>
      <c r="N58">
        <v>21.196008027148352</v>
      </c>
      <c r="O58">
        <v>59.597425157707207</v>
      </c>
      <c r="P58">
        <v>70.55330681075958</v>
      </c>
      <c r="Q58">
        <v>38.14718937020784</v>
      </c>
      <c r="R58">
        <v>81.122111717781323</v>
      </c>
      <c r="S58">
        <v>56.478306810138193</v>
      </c>
      <c r="T58">
        <v>39.09823244122272</v>
      </c>
      <c r="U58">
        <v>64.212752475467752</v>
      </c>
      <c r="V58">
        <v>21.196008027148352</v>
      </c>
      <c r="W58">
        <v>21.196008027148352</v>
      </c>
      <c r="X58">
        <v>86.594873866534243</v>
      </c>
      <c r="Y58">
        <v>50.639306810128737</v>
      </c>
      <c r="Z58">
        <v>45.990306810145739</v>
      </c>
      <c r="AA58">
        <v>51.595490992816053</v>
      </c>
      <c r="AB58">
        <v>21.196008027148352</v>
      </c>
      <c r="AC58">
        <v>75.523059384914291</v>
      </c>
      <c r="AD58">
        <v>40.062257881541143</v>
      </c>
      <c r="AE58">
        <v>47.587306810263286</v>
      </c>
      <c r="AF58">
        <v>21.196008027148352</v>
      </c>
      <c r="AG58">
        <v>77.255915865820597</v>
      </c>
      <c r="AH58">
        <v>39.079442401864917</v>
      </c>
    </row>
    <row r="59" spans="1:34" x14ac:dyDescent="0.3">
      <c r="A59" s="15">
        <f ca="1">Exceedance!U59</f>
        <v>47818</v>
      </c>
      <c r="B59" s="1">
        <v>72.086707000611355</v>
      </c>
      <c r="C59" s="1">
        <v>72.086707000611355</v>
      </c>
      <c r="D59" s="1">
        <v>72.086707000611355</v>
      </c>
      <c r="E59">
        <v>119.85680208039341</v>
      </c>
      <c r="F59">
        <v>44.856777429525593</v>
      </c>
      <c r="G59">
        <v>110.17091590933893</v>
      </c>
      <c r="H59">
        <v>80.69713675267748</v>
      </c>
      <c r="I59">
        <v>72.246136752633035</v>
      </c>
      <c r="J59">
        <v>34.607766247763315</v>
      </c>
      <c r="K59">
        <v>41.996966760518127</v>
      </c>
      <c r="L59">
        <v>21.901443933713743</v>
      </c>
      <c r="M59">
        <v>21.901443933713743</v>
      </c>
      <c r="N59">
        <v>21.901443933713743</v>
      </c>
      <c r="O59">
        <v>74.046707000623456</v>
      </c>
      <c r="P59">
        <v>77.996136752677472</v>
      </c>
      <c r="Q59">
        <v>71.583707000633979</v>
      </c>
      <c r="R59">
        <v>77.232136752652991</v>
      </c>
      <c r="S59">
        <v>73.517136752677473</v>
      </c>
      <c r="T59">
        <v>71.303136737779653</v>
      </c>
      <c r="U59">
        <v>74.201136752660247</v>
      </c>
      <c r="V59">
        <v>21.901443933713743</v>
      </c>
      <c r="W59">
        <v>21.901443933713743</v>
      </c>
      <c r="X59">
        <v>76.200136752639722</v>
      </c>
      <c r="Y59">
        <v>71.750707000623436</v>
      </c>
      <c r="Z59">
        <v>69.604707000623463</v>
      </c>
      <c r="AA59">
        <v>77.256136752691376</v>
      </c>
      <c r="AB59">
        <v>21.901443933713743</v>
      </c>
      <c r="AC59">
        <v>75.582136752653938</v>
      </c>
      <c r="AD59">
        <v>75.636136752712076</v>
      </c>
      <c r="AE59">
        <v>69.858707000611346</v>
      </c>
      <c r="AF59">
        <v>66.548585879843444</v>
      </c>
      <c r="AG59">
        <v>75.685136752654884</v>
      </c>
      <c r="AH59">
        <v>71.209136713182971</v>
      </c>
    </row>
    <row r="60" spans="1:34" x14ac:dyDescent="0.3">
      <c r="A60" s="15">
        <f ca="1">Exceedance!U60</f>
        <v>47849</v>
      </c>
      <c r="B60" s="1">
        <v>53.634918205340576</v>
      </c>
      <c r="C60" s="1">
        <v>53.634918205340576</v>
      </c>
      <c r="D60" s="1">
        <v>53.634918205340576</v>
      </c>
      <c r="E60">
        <v>94.049442127214959</v>
      </c>
      <c r="F60">
        <v>57.87634801823495</v>
      </c>
      <c r="G60">
        <v>60.594347957370999</v>
      </c>
      <c r="H60">
        <v>58.687918205340573</v>
      </c>
      <c r="I60">
        <v>55.939347957395093</v>
      </c>
      <c r="J60">
        <v>38.354766276640646</v>
      </c>
      <c r="K60">
        <v>48.948918205352243</v>
      </c>
      <c r="L60">
        <v>21.527443962591086</v>
      </c>
      <c r="M60">
        <v>21.527443962591086</v>
      </c>
      <c r="N60">
        <v>24.882766276640645</v>
      </c>
      <c r="O60">
        <v>53.388918205328984</v>
      </c>
      <c r="P60">
        <v>55.677918205340582</v>
      </c>
      <c r="Q60">
        <v>50.423918205340577</v>
      </c>
      <c r="R60">
        <v>57.182347957395095</v>
      </c>
      <c r="S60">
        <v>53.119347957395092</v>
      </c>
      <c r="T60">
        <v>52.45791820532898</v>
      </c>
      <c r="U60">
        <v>56.193347957406694</v>
      </c>
      <c r="V60">
        <v>21.527443962591086</v>
      </c>
      <c r="W60">
        <v>36.306766276640644</v>
      </c>
      <c r="X60">
        <v>54.898347957406692</v>
      </c>
      <c r="Y60">
        <v>52.785918205328976</v>
      </c>
      <c r="Z60">
        <v>51.71691820532898</v>
      </c>
      <c r="AA60">
        <v>56.208347957395098</v>
      </c>
      <c r="AB60">
        <v>39.645766276640664</v>
      </c>
      <c r="AC60">
        <v>55.892347957406692</v>
      </c>
      <c r="AD60">
        <v>52.417918205328981</v>
      </c>
      <c r="AE60">
        <v>50.718918205340572</v>
      </c>
      <c r="AF60">
        <v>49.032918205329111</v>
      </c>
      <c r="AG60">
        <v>56.052347957395114</v>
      </c>
      <c r="AH60">
        <v>51.922918205328983</v>
      </c>
    </row>
    <row r="61" spans="1:34" x14ac:dyDescent="0.3">
      <c r="A61" s="15">
        <f ca="1">Exceedance!U61</f>
        <v>47880</v>
      </c>
      <c r="B61" s="1">
        <v>44.545201315015319</v>
      </c>
      <c r="C61" s="1">
        <v>44.545201315015319</v>
      </c>
      <c r="D61" s="1">
        <v>44.545201315015319</v>
      </c>
      <c r="E61">
        <v>55.218341810856764</v>
      </c>
      <c r="F61">
        <v>44.016341810883091</v>
      </c>
      <c r="G61">
        <v>47.819341810894691</v>
      </c>
      <c r="H61">
        <v>49.653051067081563</v>
      </c>
      <c r="I61">
        <v>48.271341810883087</v>
      </c>
      <c r="J61">
        <v>36.117507818984365</v>
      </c>
      <c r="K61">
        <v>37.251051067081569</v>
      </c>
      <c r="L61">
        <v>20.491350794190939</v>
      </c>
      <c r="M61">
        <v>19.445474761133148</v>
      </c>
      <c r="N61">
        <v>28.983507818984357</v>
      </c>
      <c r="O61">
        <v>40.196051067081569</v>
      </c>
      <c r="P61">
        <v>47.481051067081566</v>
      </c>
      <c r="Q61">
        <v>37.65305106708157</v>
      </c>
      <c r="R61">
        <v>46.016341810894694</v>
      </c>
      <c r="S61">
        <v>40.655341810894683</v>
      </c>
      <c r="T61">
        <v>39.673051067081573</v>
      </c>
      <c r="U61">
        <v>43.322341810883096</v>
      </c>
      <c r="V61">
        <v>19.445474761133148</v>
      </c>
      <c r="W61">
        <v>31.239507818984361</v>
      </c>
      <c r="X61">
        <v>53.141341810883098</v>
      </c>
      <c r="Y61">
        <v>43.165051067081563</v>
      </c>
      <c r="Z61">
        <v>50.17605106708158</v>
      </c>
      <c r="AA61">
        <v>50.181341810883104</v>
      </c>
      <c r="AB61">
        <v>37.736507818984364</v>
      </c>
      <c r="AC61">
        <v>44.800341810883097</v>
      </c>
      <c r="AD61">
        <v>43.055051067081571</v>
      </c>
      <c r="AE61">
        <v>40.618051067081566</v>
      </c>
      <c r="AF61">
        <v>39.047051067081561</v>
      </c>
      <c r="AG61">
        <v>43.657341810894685</v>
      </c>
      <c r="AH61">
        <v>47.118771562949199</v>
      </c>
    </row>
    <row r="62" spans="1:34" x14ac:dyDescent="0.3">
      <c r="A62" s="15">
        <f ca="1">Exceedance!U62</f>
        <v>47908</v>
      </c>
      <c r="B62" s="1">
        <v>51.595909399238217</v>
      </c>
      <c r="C62" s="1">
        <v>51.595909399238217</v>
      </c>
      <c r="D62" s="1">
        <v>51.595909399238217</v>
      </c>
      <c r="E62">
        <v>58.181909399238222</v>
      </c>
      <c r="F62">
        <v>65.747909399238239</v>
      </c>
      <c r="G62">
        <v>59.64990939923824</v>
      </c>
      <c r="H62">
        <v>57.727629895105885</v>
      </c>
      <c r="I62">
        <v>46.353909399238255</v>
      </c>
      <c r="J62">
        <v>33.182497931235488</v>
      </c>
      <c r="K62">
        <v>32.297309647174728</v>
      </c>
      <c r="L62">
        <v>26.537175617185937</v>
      </c>
      <c r="M62">
        <v>26.537175617185937</v>
      </c>
      <c r="N62">
        <v>28.838497931235498</v>
      </c>
      <c r="O62">
        <v>40.598059647171993</v>
      </c>
      <c r="P62">
        <v>87.374629895105883</v>
      </c>
      <c r="Q62">
        <v>33.992497931235498</v>
      </c>
      <c r="R62">
        <v>61.094909399238219</v>
      </c>
      <c r="S62">
        <v>35.449909399238251</v>
      </c>
      <c r="T62">
        <v>46.188629895105898</v>
      </c>
      <c r="U62">
        <v>58.247909399238239</v>
      </c>
      <c r="V62">
        <v>26.537175617185937</v>
      </c>
      <c r="W62">
        <v>37.096497931235497</v>
      </c>
      <c r="X62">
        <v>70.930909399238232</v>
      </c>
      <c r="Y62">
        <v>54.329059647172009</v>
      </c>
      <c r="Z62">
        <v>83.425059647172006</v>
      </c>
      <c r="AA62">
        <v>42.910909399238257</v>
      </c>
      <c r="AB62">
        <v>38.101497931235507</v>
      </c>
      <c r="AC62">
        <v>51.106909399238248</v>
      </c>
      <c r="AD62">
        <v>42.989629895105885</v>
      </c>
      <c r="AE62">
        <v>49.474059647172012</v>
      </c>
      <c r="AF62">
        <v>46.295309647174726</v>
      </c>
      <c r="AG62">
        <v>56.763909399238216</v>
      </c>
      <c r="AH62">
        <v>68.103909399238233</v>
      </c>
    </row>
    <row r="63" spans="1:34" x14ac:dyDescent="0.3">
      <c r="A63" s="15">
        <f ca="1">Exceedance!U63</f>
        <v>47939</v>
      </c>
      <c r="B63" s="1">
        <v>62.853273085615832</v>
      </c>
      <c r="C63" s="1">
        <v>62.853273085615832</v>
      </c>
      <c r="D63" s="1">
        <v>62.853273085615832</v>
      </c>
      <c r="E63">
        <v>76.047193865551009</v>
      </c>
      <c r="F63">
        <v>64.220193865551011</v>
      </c>
      <c r="G63">
        <v>62.853273085615832</v>
      </c>
      <c r="H63">
        <v>62.853273085615832</v>
      </c>
      <c r="I63">
        <v>62.853273085615832</v>
      </c>
      <c r="J63">
        <v>62.853273085615832</v>
      </c>
      <c r="K63">
        <v>62.853273085615832</v>
      </c>
      <c r="L63">
        <v>62.853273085615832</v>
      </c>
      <c r="M63">
        <v>63.026826804624093</v>
      </c>
      <c r="N63">
        <v>62.853273085615832</v>
      </c>
      <c r="O63">
        <v>67.227193865550987</v>
      </c>
      <c r="P63">
        <v>84.129193865551002</v>
      </c>
      <c r="Q63">
        <v>62.853273085615832</v>
      </c>
      <c r="R63">
        <v>62.853273085615832</v>
      </c>
      <c r="S63">
        <v>63.026826804624093</v>
      </c>
      <c r="T63">
        <v>62.853273085615832</v>
      </c>
      <c r="U63">
        <v>66.968193865551001</v>
      </c>
      <c r="V63">
        <v>62.853273085615832</v>
      </c>
      <c r="W63">
        <v>62.853273085615832</v>
      </c>
      <c r="X63">
        <v>62.853273085615832</v>
      </c>
      <c r="Y63">
        <v>62.853273085615832</v>
      </c>
      <c r="Z63">
        <v>94.551193865550999</v>
      </c>
      <c r="AA63">
        <v>62.853273085615832</v>
      </c>
      <c r="AB63">
        <v>62.853273085615832</v>
      </c>
      <c r="AC63">
        <v>62.853273085615832</v>
      </c>
      <c r="AD63">
        <v>62.853273085615832</v>
      </c>
      <c r="AE63">
        <v>63.026826804624093</v>
      </c>
      <c r="AF63">
        <v>62.853273085615832</v>
      </c>
      <c r="AG63">
        <v>62.853273085615832</v>
      </c>
      <c r="AH63">
        <v>62.853273085615832</v>
      </c>
    </row>
    <row r="64" spans="1:34" x14ac:dyDescent="0.3">
      <c r="A64" s="15">
        <f ca="1">Exceedance!U64</f>
        <v>47969</v>
      </c>
      <c r="B64" s="1">
        <v>189.78108603168661</v>
      </c>
      <c r="C64" s="1">
        <v>189.78108603168661</v>
      </c>
      <c r="D64" s="1">
        <v>189.78108603168661</v>
      </c>
      <c r="E64">
        <v>383.13486112010685</v>
      </c>
      <c r="F64">
        <v>366.00086112009512</v>
      </c>
      <c r="G64">
        <v>182.0874073588962</v>
      </c>
      <c r="H64">
        <v>247.62294492727807</v>
      </c>
      <c r="I64">
        <v>248.08435500732344</v>
      </c>
      <c r="J64">
        <v>204.42544344241117</v>
      </c>
      <c r="K64">
        <v>88.280222739636599</v>
      </c>
      <c r="L64">
        <v>119.83299501480666</v>
      </c>
      <c r="M64">
        <v>130.74862334473772</v>
      </c>
      <c r="N64">
        <v>196.88473135482377</v>
      </c>
      <c r="O64">
        <v>238.77186112010685</v>
      </c>
      <c r="P64">
        <v>251.25786112010681</v>
      </c>
      <c r="Q64">
        <v>256.6098664149003</v>
      </c>
      <c r="R64">
        <v>299.22904535947396</v>
      </c>
      <c r="S64">
        <v>129.98704973183854</v>
      </c>
      <c r="T64">
        <v>285.36786641490033</v>
      </c>
      <c r="U64">
        <v>131.95186112009509</v>
      </c>
      <c r="V64">
        <v>91.106866555520654</v>
      </c>
      <c r="W64">
        <v>213.76614894540646</v>
      </c>
      <c r="X64">
        <v>194.70161380147036</v>
      </c>
      <c r="Y64">
        <v>164.00902412432509</v>
      </c>
      <c r="Z64">
        <v>347.39086641490036</v>
      </c>
      <c r="AA64">
        <v>99.470809085230002</v>
      </c>
      <c r="AB64">
        <v>264.61786641490033</v>
      </c>
      <c r="AC64">
        <v>129.42939260003189</v>
      </c>
      <c r="AD64">
        <v>148.75629630571979</v>
      </c>
      <c r="AE64">
        <v>193.52619391897045</v>
      </c>
      <c r="AF64">
        <v>281.24409543418409</v>
      </c>
      <c r="AG64">
        <v>202.57762192992456</v>
      </c>
      <c r="AH64">
        <v>187.33605408312383</v>
      </c>
    </row>
    <row r="65" spans="1:34" x14ac:dyDescent="0.3">
      <c r="A65" s="15">
        <f ca="1">Exceedance!U65</f>
        <v>48000</v>
      </c>
      <c r="B65" s="1">
        <v>85.102973835362306</v>
      </c>
      <c r="C65" s="1">
        <v>85.102973835362306</v>
      </c>
      <c r="D65" s="1">
        <v>85.102973835362306</v>
      </c>
      <c r="E65">
        <v>312.00774303106232</v>
      </c>
      <c r="F65">
        <v>369.85597383350722</v>
      </c>
      <c r="G65">
        <v>81.874106667930192</v>
      </c>
      <c r="H65">
        <v>152.80771971021863</v>
      </c>
      <c r="I65">
        <v>81.874106667930178</v>
      </c>
      <c r="J65">
        <v>81.874106667930178</v>
      </c>
      <c r="K65">
        <v>81.874106667930192</v>
      </c>
      <c r="L65">
        <v>81.874106667930178</v>
      </c>
      <c r="M65">
        <v>81.874106667930192</v>
      </c>
      <c r="N65">
        <v>81.932533623175104</v>
      </c>
      <c r="O65">
        <v>81.874106667930178</v>
      </c>
      <c r="P65">
        <v>81.874106667930178</v>
      </c>
      <c r="Q65">
        <v>351.19456394071466</v>
      </c>
      <c r="R65">
        <v>95.92297383736269</v>
      </c>
      <c r="S65">
        <v>81.874106667930178</v>
      </c>
      <c r="T65">
        <v>179.27420216733231</v>
      </c>
      <c r="U65">
        <v>81.874106667930178</v>
      </c>
      <c r="V65">
        <v>81.874106667930192</v>
      </c>
      <c r="W65">
        <v>86.388099433606001</v>
      </c>
      <c r="X65">
        <v>164.68912693894026</v>
      </c>
      <c r="Y65">
        <v>114.95665223958341</v>
      </c>
      <c r="Z65">
        <v>254.30574303106224</v>
      </c>
      <c r="AA65">
        <v>81.874106667930178</v>
      </c>
      <c r="AB65">
        <v>168.4717430310622</v>
      </c>
      <c r="AC65">
        <v>81.874106667930178</v>
      </c>
      <c r="AD65">
        <v>81.874106667930178</v>
      </c>
      <c r="AE65">
        <v>81.874106667930192</v>
      </c>
      <c r="AF65">
        <v>254.23797383602636</v>
      </c>
      <c r="AG65">
        <v>81.874106667930178</v>
      </c>
      <c r="AH65">
        <v>81.874106667930192</v>
      </c>
    </row>
    <row r="66" spans="1:34" x14ac:dyDescent="0.3">
      <c r="A66" s="15">
        <f ca="1">Exceedance!U66</f>
        <v>48030</v>
      </c>
      <c r="B66" s="1">
        <v>108.28330693713976</v>
      </c>
      <c r="C66" s="1">
        <v>108.28330693713976</v>
      </c>
      <c r="D66" s="1">
        <v>108.28330693713976</v>
      </c>
      <c r="E66">
        <v>122.06930693713974</v>
      </c>
      <c r="F66">
        <v>191.95914831627812</v>
      </c>
      <c r="G66">
        <v>88.66730693713977</v>
      </c>
      <c r="H66">
        <v>250.60214832581624</v>
      </c>
      <c r="I66">
        <v>134.49330693713975</v>
      </c>
      <c r="J66">
        <v>130.07930693713976</v>
      </c>
      <c r="K66">
        <v>106.59188544953655</v>
      </c>
      <c r="L66">
        <v>99.339885449536581</v>
      </c>
      <c r="M66">
        <v>101.63688544953655</v>
      </c>
      <c r="N66">
        <v>93.121306937139735</v>
      </c>
      <c r="O66">
        <v>123.73130693713976</v>
      </c>
      <c r="P66">
        <v>124.17830693713977</v>
      </c>
      <c r="Q66">
        <v>235.84414831931488</v>
      </c>
      <c r="R66">
        <v>148.72414831629166</v>
      </c>
      <c r="S66">
        <v>86.572563135487016</v>
      </c>
      <c r="T66">
        <v>248.42514834702743</v>
      </c>
      <c r="U66">
        <v>95.753885449536568</v>
      </c>
      <c r="V66">
        <v>88.125885449536568</v>
      </c>
      <c r="W66">
        <v>94.995306937139759</v>
      </c>
      <c r="X66">
        <v>128.74614832509508</v>
      </c>
      <c r="Y66">
        <v>104.58866485057646</v>
      </c>
      <c r="Z66">
        <v>107.67130693713978</v>
      </c>
      <c r="AA66">
        <v>103.55888544953656</v>
      </c>
      <c r="AB66">
        <v>183.807087431273</v>
      </c>
      <c r="AC66">
        <v>99.433885449536561</v>
      </c>
      <c r="AD66">
        <v>101.88130693713978</v>
      </c>
      <c r="AE66">
        <v>90.173885449536598</v>
      </c>
      <c r="AF66">
        <v>193.26014831627811</v>
      </c>
      <c r="AG66">
        <v>124.36930693713974</v>
      </c>
      <c r="AH66">
        <v>124.36930693713974</v>
      </c>
    </row>
    <row r="67" spans="1:34" x14ac:dyDescent="0.3">
      <c r="A67" s="15">
        <f ca="1">Exceedance!U67</f>
        <v>48061</v>
      </c>
      <c r="B67" s="1">
        <v>119.6488062461712</v>
      </c>
      <c r="C67" s="1">
        <v>119.6488062461712</v>
      </c>
      <c r="D67" s="1">
        <v>119.6488062461712</v>
      </c>
      <c r="E67">
        <v>119.64880624617115</v>
      </c>
      <c r="F67">
        <v>119.64880624617115</v>
      </c>
      <c r="G67">
        <v>119.6488062461712</v>
      </c>
      <c r="H67">
        <v>119.64880624617115</v>
      </c>
      <c r="I67">
        <v>105.71250068611289</v>
      </c>
      <c r="J67">
        <v>103.30550068611288</v>
      </c>
      <c r="K67">
        <v>95.571484157187243</v>
      </c>
      <c r="L67">
        <v>105.40050068611288</v>
      </c>
      <c r="M67">
        <v>101.80750068611286</v>
      </c>
      <c r="N67">
        <v>102.13229946099166</v>
      </c>
      <c r="O67">
        <v>101.71650068611285</v>
      </c>
      <c r="P67">
        <v>101.64350068611289</v>
      </c>
      <c r="Q67">
        <v>119.64880624617115</v>
      </c>
      <c r="R67">
        <v>119.64880624617113</v>
      </c>
      <c r="S67">
        <v>119.64880624617115</v>
      </c>
      <c r="T67">
        <v>119.64880624617115</v>
      </c>
      <c r="U67">
        <v>89.796484157187237</v>
      </c>
      <c r="V67">
        <v>86.560178372063291</v>
      </c>
      <c r="W67">
        <v>119.64880624617113</v>
      </c>
      <c r="X67">
        <v>119.64880624617113</v>
      </c>
      <c r="Y67">
        <v>119.6488062461712</v>
      </c>
      <c r="Z67">
        <v>118.15992217371607</v>
      </c>
      <c r="AA67">
        <v>86.560178372063305</v>
      </c>
      <c r="AB67">
        <v>119.64880624617115</v>
      </c>
      <c r="AC67">
        <v>98.127500686112867</v>
      </c>
      <c r="AD67">
        <v>119.6488062461712</v>
      </c>
      <c r="AE67">
        <v>94.55150068611286</v>
      </c>
      <c r="AF67">
        <v>119.64880624617115</v>
      </c>
      <c r="AG67">
        <v>101.26350068611286</v>
      </c>
      <c r="AH67">
        <v>101.26350068611286</v>
      </c>
    </row>
    <row r="68" spans="1:34" x14ac:dyDescent="0.3">
      <c r="A68" s="15">
        <f ca="1">Exceedance!U68</f>
        <v>48092</v>
      </c>
      <c r="B68" s="1">
        <v>115.82010866854824</v>
      </c>
      <c r="C68" s="1">
        <v>115.82010866854824</v>
      </c>
      <c r="D68" s="1">
        <v>115.82010866854824</v>
      </c>
      <c r="E68">
        <v>75.859837091002277</v>
      </c>
      <c r="F68">
        <v>115.82010866854824</v>
      </c>
      <c r="G68">
        <v>115.82010866854827</v>
      </c>
      <c r="H68">
        <v>115.82010866854829</v>
      </c>
      <c r="I68">
        <v>75.859837091002262</v>
      </c>
      <c r="J68">
        <v>75.859837091002277</v>
      </c>
      <c r="K68">
        <v>75.859837091002277</v>
      </c>
      <c r="L68">
        <v>75.859837091002277</v>
      </c>
      <c r="M68">
        <v>75.859837091002305</v>
      </c>
      <c r="N68">
        <v>115.82010866854824</v>
      </c>
      <c r="O68">
        <v>75.859837091002305</v>
      </c>
      <c r="P68">
        <v>75.859837091002277</v>
      </c>
      <c r="Q68">
        <v>115.82010866854826</v>
      </c>
      <c r="R68">
        <v>115.82010866854826</v>
      </c>
      <c r="S68">
        <v>115.82010866854826</v>
      </c>
      <c r="T68">
        <v>115.82010866854827</v>
      </c>
      <c r="U68">
        <v>75.859837091002277</v>
      </c>
      <c r="V68">
        <v>75.859837091002262</v>
      </c>
      <c r="W68">
        <v>115.82010866854827</v>
      </c>
      <c r="X68">
        <v>115.82010866854827</v>
      </c>
      <c r="Y68">
        <v>115.82010866854826</v>
      </c>
      <c r="Z68">
        <v>115.82010866854829</v>
      </c>
      <c r="AA68">
        <v>75.859837091002277</v>
      </c>
      <c r="AB68">
        <v>115.82010866854827</v>
      </c>
      <c r="AC68">
        <v>75.859837091002305</v>
      </c>
      <c r="AD68">
        <v>115.82010866854826</v>
      </c>
      <c r="AE68">
        <v>82.589435870007065</v>
      </c>
      <c r="AF68">
        <v>115.82010866854824</v>
      </c>
      <c r="AG68">
        <v>75.859837091002262</v>
      </c>
      <c r="AH68">
        <v>75.859837091002262</v>
      </c>
    </row>
    <row r="69" spans="1:34" x14ac:dyDescent="0.3">
      <c r="A69" s="15" t="str">
        <f ca="1">Exceedance!U69</f>
        <v/>
      </c>
      <c r="B69" s="1"/>
      <c r="C69" s="1"/>
      <c r="D69" s="1"/>
    </row>
    <row r="70" spans="1:34" x14ac:dyDescent="0.3">
      <c r="A70" s="15" t="str">
        <f ca="1">Exceedance!U70</f>
        <v/>
      </c>
      <c r="B70" s="1"/>
      <c r="C70" s="1"/>
      <c r="D70" s="1"/>
    </row>
    <row r="71" spans="1:34" x14ac:dyDescent="0.3">
      <c r="A71" s="15" t="str">
        <f ca="1">Exceedance!U71</f>
        <v/>
      </c>
      <c r="B71" s="1"/>
      <c r="C71" s="1"/>
      <c r="D71" s="1"/>
    </row>
    <row r="72" spans="1:34" x14ac:dyDescent="0.3">
      <c r="A72" s="15" t="str">
        <f ca="1">Exceedance!U72</f>
        <v/>
      </c>
      <c r="B72" s="1"/>
      <c r="C72" s="1"/>
      <c r="D72" s="1"/>
    </row>
    <row r="73" spans="1:34" x14ac:dyDescent="0.3">
      <c r="A73" s="15" t="str">
        <f ca="1">Exceedance!U73</f>
        <v/>
      </c>
      <c r="B73" s="1"/>
      <c r="C73" s="1"/>
      <c r="D73" s="1"/>
    </row>
    <row r="74" spans="1:34" x14ac:dyDescent="0.3">
      <c r="A74" s="15" t="str">
        <f ca="1">Exceedance!U74</f>
        <v/>
      </c>
      <c r="B74" s="1"/>
      <c r="C74" s="1"/>
      <c r="D74" s="1"/>
    </row>
    <row r="75" spans="1:34" x14ac:dyDescent="0.3">
      <c r="A75" s="15" t="str">
        <f ca="1">Exceedance!U75</f>
        <v/>
      </c>
      <c r="B75" s="1"/>
      <c r="C75" s="1"/>
      <c r="D75" s="1"/>
    </row>
    <row r="76" spans="1:34" x14ac:dyDescent="0.3">
      <c r="A76" s="15" t="str">
        <f ca="1">Exceedance!U76</f>
        <v/>
      </c>
      <c r="B76" s="1"/>
      <c r="C76" s="1"/>
      <c r="D76" s="1"/>
    </row>
    <row r="77" spans="1:34" x14ac:dyDescent="0.3">
      <c r="A77" s="15" t="str">
        <f ca="1">Exceedance!U77</f>
        <v/>
      </c>
      <c r="B77" s="1"/>
      <c r="C77" s="1"/>
      <c r="D77" s="1"/>
    </row>
    <row r="78" spans="1:34" x14ac:dyDescent="0.3">
      <c r="A78" s="15" t="str">
        <f ca="1">Exceedance!U78</f>
        <v/>
      </c>
      <c r="B78" s="1"/>
      <c r="C78" s="1"/>
      <c r="D78" s="1"/>
    </row>
    <row r="79" spans="1:34" x14ac:dyDescent="0.3">
      <c r="A79" s="15" t="str">
        <f ca="1">Exceedance!U79</f>
        <v/>
      </c>
      <c r="B79" s="1"/>
      <c r="C79" s="1"/>
      <c r="D79" s="1"/>
    </row>
    <row r="80" spans="1:34" x14ac:dyDescent="0.3">
      <c r="A80" s="15" t="str">
        <f ca="1">Exceedance!U80</f>
        <v/>
      </c>
      <c r="B80" s="1"/>
      <c r="C80" s="1"/>
      <c r="D80" s="1"/>
    </row>
    <row r="81" spans="1:4" x14ac:dyDescent="0.3">
      <c r="A81" s="15" t="str">
        <f ca="1">Exceedance!U81</f>
        <v/>
      </c>
      <c r="B81" s="1"/>
      <c r="C81" s="1"/>
      <c r="D81" s="1"/>
    </row>
    <row r="82" spans="1:4" x14ac:dyDescent="0.3">
      <c r="A82" s="15" t="str">
        <f ca="1">Exceedance!U82</f>
        <v/>
      </c>
      <c r="B82" s="1"/>
      <c r="C82" s="1"/>
      <c r="D82" s="1"/>
    </row>
    <row r="83" spans="1:4" x14ac:dyDescent="0.3">
      <c r="A83" s="15" t="str">
        <f ca="1">Exceedance!U83</f>
        <v/>
      </c>
      <c r="B83" s="1"/>
      <c r="C83" s="1"/>
      <c r="D83" s="1"/>
    </row>
    <row r="84" spans="1:4" x14ac:dyDescent="0.3">
      <c r="A84" s="15" t="str">
        <f ca="1">Exceedance!U84</f>
        <v/>
      </c>
      <c r="B84" s="1"/>
      <c r="C84" s="1"/>
      <c r="D84" s="1"/>
    </row>
    <row r="85" spans="1:4" x14ac:dyDescent="0.3">
      <c r="A85" s="15" t="str">
        <f ca="1">Exceedance!U85</f>
        <v/>
      </c>
      <c r="B85" s="1"/>
      <c r="C85" s="1"/>
      <c r="D85" s="1"/>
    </row>
    <row r="86" spans="1:4" x14ac:dyDescent="0.3">
      <c r="A86" s="15" t="str">
        <f ca="1">Exceedance!U86</f>
        <v/>
      </c>
      <c r="B86" s="1"/>
      <c r="C86" s="1"/>
      <c r="D86" s="1"/>
    </row>
    <row r="87" spans="1:4" x14ac:dyDescent="0.3">
      <c r="A87" s="15" t="str">
        <f ca="1">Exceedance!U87</f>
        <v/>
      </c>
      <c r="B87" s="1"/>
      <c r="C87" s="1"/>
      <c r="D87" s="1"/>
    </row>
    <row r="88" spans="1:4" x14ac:dyDescent="0.3">
      <c r="A88" s="15" t="str">
        <f ca="1">Exceedance!U88</f>
        <v/>
      </c>
      <c r="B88" s="1"/>
      <c r="C88" s="1"/>
      <c r="D88" s="1"/>
    </row>
    <row r="89" spans="1:4" x14ac:dyDescent="0.3">
      <c r="A89" s="15" t="str">
        <f ca="1">Exceedance!U89</f>
        <v/>
      </c>
      <c r="B89" s="1"/>
      <c r="C89" s="1"/>
      <c r="D89" s="1"/>
    </row>
    <row r="90" spans="1:4" x14ac:dyDescent="0.3">
      <c r="A90" s="15" t="str">
        <f ca="1">Exceedance!U90</f>
        <v/>
      </c>
      <c r="B90" s="1"/>
      <c r="C90" s="1"/>
      <c r="D90" s="1"/>
    </row>
    <row r="91" spans="1:4" x14ac:dyDescent="0.3">
      <c r="A91" s="15" t="str">
        <f ca="1">Exceedance!U91</f>
        <v/>
      </c>
      <c r="B91" s="1"/>
      <c r="C91" s="1"/>
      <c r="D91" s="1"/>
    </row>
    <row r="92" spans="1:4" x14ac:dyDescent="0.3">
      <c r="A92" s="15" t="str">
        <f ca="1">Exceedance!U92</f>
        <v/>
      </c>
      <c r="B92" s="1"/>
      <c r="C92" s="1"/>
      <c r="D92" s="1"/>
    </row>
    <row r="93" spans="1:4" x14ac:dyDescent="0.3">
      <c r="A93" s="15" t="str">
        <f ca="1">Exceedance!U93</f>
        <v/>
      </c>
      <c r="B93" s="1"/>
      <c r="C93" s="1"/>
      <c r="D93" s="1"/>
    </row>
    <row r="94" spans="1:4" x14ac:dyDescent="0.3">
      <c r="A94" s="15" t="str">
        <f ca="1">Exceedance!U94</f>
        <v/>
      </c>
      <c r="B94" s="1"/>
      <c r="C94" s="1"/>
      <c r="D94" s="1"/>
    </row>
    <row r="95" spans="1:4" x14ac:dyDescent="0.3">
      <c r="A95" s="15" t="str">
        <f ca="1">Exceedance!U95</f>
        <v/>
      </c>
      <c r="B95" s="1"/>
      <c r="C95" s="1"/>
      <c r="D95" s="1"/>
    </row>
    <row r="96" spans="1:4" x14ac:dyDescent="0.3">
      <c r="A96" s="15" t="str">
        <f ca="1">Exceedance!U96</f>
        <v/>
      </c>
      <c r="B96" s="1"/>
      <c r="C96" s="1"/>
      <c r="D96" s="1"/>
    </row>
    <row r="97" spans="1:4" x14ac:dyDescent="0.3">
      <c r="A97" s="15" t="str">
        <f ca="1">Exceedance!U97</f>
        <v/>
      </c>
      <c r="B97" s="1"/>
      <c r="C97" s="1"/>
      <c r="D97" s="1"/>
    </row>
    <row r="98" spans="1:4" x14ac:dyDescent="0.3">
      <c r="A98" s="15" t="str">
        <f ca="1">Exceedance!U98</f>
        <v/>
      </c>
      <c r="B98" s="1"/>
      <c r="C98" s="1"/>
      <c r="D98" s="1"/>
    </row>
    <row r="99" spans="1:4" x14ac:dyDescent="0.3">
      <c r="A99" s="15" t="str">
        <f ca="1">Exceedance!U99</f>
        <v/>
      </c>
      <c r="B99" s="1"/>
      <c r="C99" s="1"/>
      <c r="D99" s="1"/>
    </row>
    <row r="100" spans="1:4" x14ac:dyDescent="0.3">
      <c r="A100" s="15"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E1:AE1"/>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79">
    <tabColor theme="9" tint="0.39997558519241921"/>
  </sheetPr>
  <dimension ref="A1:AH175"/>
  <sheetViews>
    <sheetView workbookViewId="0">
      <selection activeCell="B4" sqref="B4:AQ175"/>
    </sheetView>
  </sheetViews>
  <sheetFormatPr defaultRowHeight="14.4" x14ac:dyDescent="0.3"/>
  <cols>
    <col min="1" max="1" width="8.5546875" style="81"/>
    <col min="2" max="4" width="9.44140625" style="185"/>
  </cols>
  <sheetData>
    <row r="1" spans="1:34" s="81" customFormat="1" x14ac:dyDescent="0.3">
      <c r="A1" s="12"/>
      <c r="E1" s="858" t="s">
        <v>241</v>
      </c>
      <c r="F1" s="858"/>
      <c r="G1" s="858"/>
      <c r="H1" s="858"/>
      <c r="I1" s="858"/>
      <c r="J1" s="858"/>
      <c r="K1" s="858"/>
      <c r="L1" s="858"/>
      <c r="M1" s="858"/>
      <c r="N1" s="858"/>
      <c r="O1" s="858"/>
      <c r="P1" s="858"/>
      <c r="Q1" s="858"/>
      <c r="R1" s="858"/>
      <c r="S1" s="858"/>
      <c r="T1" s="858"/>
      <c r="U1" s="858"/>
      <c r="V1" s="858"/>
      <c r="W1" s="858"/>
      <c r="X1" s="858"/>
      <c r="Y1" s="858"/>
      <c r="Z1" s="858"/>
      <c r="AA1" s="858"/>
      <c r="AB1" s="858"/>
      <c r="AC1" s="858"/>
      <c r="AD1" s="858"/>
      <c r="AE1" s="858"/>
    </row>
    <row r="2" spans="1:34" s="81" customFormat="1" x14ac:dyDescent="0.3">
      <c r="A2" s="12"/>
      <c r="B2" s="81" t="s">
        <v>288</v>
      </c>
      <c r="C2" s="81" t="s">
        <v>287</v>
      </c>
      <c r="D2" s="81" t="s">
        <v>289</v>
      </c>
      <c r="E2" s="81">
        <v>1991</v>
      </c>
      <c r="F2" s="81">
        <v>1992</v>
      </c>
      <c r="G2" s="81">
        <v>1993</v>
      </c>
      <c r="H2" s="81">
        <v>1994</v>
      </c>
      <c r="I2" s="81">
        <v>1995</v>
      </c>
      <c r="J2" s="81">
        <v>1996</v>
      </c>
      <c r="K2" s="81">
        <v>1997</v>
      </c>
      <c r="L2" s="81">
        <v>1998</v>
      </c>
      <c r="M2" s="81">
        <v>1999</v>
      </c>
      <c r="N2" s="81">
        <v>2000</v>
      </c>
      <c r="O2" s="81">
        <v>2001</v>
      </c>
      <c r="P2" s="81">
        <v>2002</v>
      </c>
      <c r="Q2" s="81">
        <v>2003</v>
      </c>
      <c r="R2" s="81">
        <v>2004</v>
      </c>
      <c r="S2" s="81">
        <v>2005</v>
      </c>
      <c r="T2" s="81">
        <v>2006</v>
      </c>
      <c r="U2" s="81">
        <v>2007</v>
      </c>
      <c r="V2" s="81">
        <v>2008</v>
      </c>
      <c r="W2" s="81">
        <v>2009</v>
      </c>
      <c r="X2" s="81">
        <v>2010</v>
      </c>
      <c r="Y2" s="81">
        <v>2011</v>
      </c>
      <c r="Z2" s="81">
        <v>2012</v>
      </c>
      <c r="AA2" s="81">
        <v>2013</v>
      </c>
      <c r="AB2" s="81">
        <v>2014</v>
      </c>
      <c r="AC2" s="81">
        <v>2015</v>
      </c>
      <c r="AD2" s="81">
        <v>2016</v>
      </c>
      <c r="AE2" s="81">
        <v>2017</v>
      </c>
      <c r="AF2" s="81">
        <v>2018</v>
      </c>
      <c r="AG2" s="81">
        <v>2019</v>
      </c>
      <c r="AH2" s="81">
        <v>2020</v>
      </c>
    </row>
    <row r="3" spans="1:34" s="14" customFormat="1" x14ac:dyDescent="0.3">
      <c r="A3" s="13"/>
      <c r="B3" s="14" t="s">
        <v>323</v>
      </c>
      <c r="C3" s="14" t="s">
        <v>324</v>
      </c>
      <c r="D3" s="14" t="s">
        <v>325</v>
      </c>
      <c r="E3" s="14" t="s">
        <v>326</v>
      </c>
      <c r="F3" s="14" t="s">
        <v>327</v>
      </c>
      <c r="G3" s="14" t="s">
        <v>328</v>
      </c>
      <c r="H3" s="14" t="s">
        <v>329</v>
      </c>
      <c r="I3" s="14" t="s">
        <v>330</v>
      </c>
      <c r="J3" s="14" t="s">
        <v>331</v>
      </c>
      <c r="K3" s="14" t="s">
        <v>332</v>
      </c>
      <c r="L3" s="14" t="s">
        <v>333</v>
      </c>
      <c r="M3" s="14" t="s">
        <v>334</v>
      </c>
      <c r="N3" s="14" t="s">
        <v>335</v>
      </c>
      <c r="O3" s="14" t="s">
        <v>336</v>
      </c>
      <c r="P3" s="14" t="s">
        <v>337</v>
      </c>
      <c r="Q3" s="14" t="s">
        <v>338</v>
      </c>
      <c r="R3" s="14" t="s">
        <v>339</v>
      </c>
      <c r="S3" s="14" t="s">
        <v>340</v>
      </c>
      <c r="T3" s="14" t="s">
        <v>341</v>
      </c>
      <c r="U3" s="14" t="s">
        <v>342</v>
      </c>
      <c r="V3" s="14" t="s">
        <v>343</v>
      </c>
      <c r="W3" s="14" t="s">
        <v>344</v>
      </c>
      <c r="X3" s="14" t="s">
        <v>345</v>
      </c>
      <c r="Y3" s="14" t="s">
        <v>346</v>
      </c>
      <c r="Z3" s="14" t="s">
        <v>347</v>
      </c>
      <c r="AA3" s="14" t="s">
        <v>348</v>
      </c>
      <c r="AB3" s="14" t="s">
        <v>349</v>
      </c>
      <c r="AC3" s="14" t="s">
        <v>350</v>
      </c>
      <c r="AD3" s="14" t="s">
        <v>351</v>
      </c>
      <c r="AE3" s="14" t="s">
        <v>352</v>
      </c>
      <c r="AF3" s="14" t="s">
        <v>353</v>
      </c>
      <c r="AG3" s="14" t="s">
        <v>354</v>
      </c>
      <c r="AH3" s="14" t="s">
        <v>355</v>
      </c>
    </row>
    <row r="4" spans="1:34" x14ac:dyDescent="0.3">
      <c r="A4" s="15">
        <f ca="1">Exceedance!U4</f>
        <v>46143</v>
      </c>
      <c r="B4" s="1">
        <v>126</v>
      </c>
      <c r="C4" s="1">
        <v>43</v>
      </c>
      <c r="D4" s="1">
        <v>75</v>
      </c>
      <c r="E4">
        <v>59.982999999999997</v>
      </c>
      <c r="F4">
        <v>94.667000000000002</v>
      </c>
      <c r="G4">
        <v>85.703000000000003</v>
      </c>
      <c r="H4">
        <v>74.948999999999998</v>
      </c>
      <c r="I4">
        <v>90.947999999999993</v>
      </c>
      <c r="J4">
        <v>66.322000000000003</v>
      </c>
      <c r="K4">
        <v>72.099000000000004</v>
      </c>
      <c r="L4">
        <v>56.194000000000003</v>
      </c>
      <c r="M4">
        <v>91.674999999999983</v>
      </c>
      <c r="N4">
        <v>88.531000000000006</v>
      </c>
      <c r="O4">
        <v>101.27800000000001</v>
      </c>
      <c r="P4">
        <v>56.884999999999998</v>
      </c>
      <c r="Q4">
        <v>87.319000000000003</v>
      </c>
      <c r="R4">
        <v>71.430000000000007</v>
      </c>
      <c r="S4">
        <v>88.924000000000007</v>
      </c>
      <c r="T4">
        <v>71.364999999999995</v>
      </c>
      <c r="U4">
        <v>82.998999999999995</v>
      </c>
      <c r="V4">
        <v>75.051000000000002</v>
      </c>
      <c r="W4">
        <v>86.001000000000005</v>
      </c>
      <c r="X4">
        <v>62.717000000000006</v>
      </c>
      <c r="Y4">
        <v>67.712000000000003</v>
      </c>
      <c r="Z4">
        <v>71.210999999999999</v>
      </c>
      <c r="AA4">
        <v>76.578000000000003</v>
      </c>
      <c r="AB4">
        <v>84.903999999999982</v>
      </c>
      <c r="AC4">
        <v>75.165999999999997</v>
      </c>
      <c r="AD4">
        <v>74.671000000000006</v>
      </c>
      <c r="AE4">
        <v>69.796999999999997</v>
      </c>
      <c r="AF4">
        <v>77.146000000000001</v>
      </c>
      <c r="AG4">
        <v>52.933</v>
      </c>
      <c r="AH4">
        <v>72.430000000000007</v>
      </c>
    </row>
    <row r="5" spans="1:34" x14ac:dyDescent="0.3">
      <c r="A5" s="15">
        <f ca="1">Exceedance!U5</f>
        <v>46174</v>
      </c>
      <c r="B5" s="1">
        <v>87</v>
      </c>
      <c r="C5" s="1">
        <v>30</v>
      </c>
      <c r="D5" s="1">
        <v>52</v>
      </c>
      <c r="E5">
        <v>56.118000000000002</v>
      </c>
      <c r="F5">
        <v>80.322999999999993</v>
      </c>
      <c r="G5">
        <v>61.369</v>
      </c>
      <c r="H5">
        <v>39.802999999999997</v>
      </c>
      <c r="I5">
        <v>171.089</v>
      </c>
      <c r="J5">
        <v>28.827000000000002</v>
      </c>
      <c r="K5">
        <v>78.307000000000002</v>
      </c>
      <c r="L5">
        <v>36.517000000000003</v>
      </c>
      <c r="M5">
        <v>83.917000000000002</v>
      </c>
      <c r="N5">
        <v>41.256</v>
      </c>
      <c r="O5">
        <v>49.847999999999999</v>
      </c>
      <c r="P5">
        <v>29.077000000000002</v>
      </c>
      <c r="Q5">
        <v>58.05</v>
      </c>
      <c r="R5">
        <v>31.456</v>
      </c>
      <c r="S5">
        <v>45.356000000000002</v>
      </c>
      <c r="T5">
        <v>32.548000000000002</v>
      </c>
      <c r="U5">
        <v>48.095999999999997</v>
      </c>
      <c r="V5">
        <v>67.402000000000001</v>
      </c>
      <c r="W5">
        <v>45.506</v>
      </c>
      <c r="X5">
        <v>54.152000000000001</v>
      </c>
      <c r="Y5">
        <v>79.616</v>
      </c>
      <c r="Z5">
        <v>26.596</v>
      </c>
      <c r="AA5">
        <v>47.319000000000003</v>
      </c>
      <c r="AB5">
        <v>64.135999999999996</v>
      </c>
      <c r="AC5">
        <v>164.15299999999999</v>
      </c>
      <c r="AD5">
        <v>64.572000000000003</v>
      </c>
      <c r="AE5">
        <v>64.718999999999994</v>
      </c>
      <c r="AF5">
        <v>28.648</v>
      </c>
      <c r="AG5">
        <v>101.67</v>
      </c>
      <c r="AH5">
        <v>40.046999999999997</v>
      </c>
    </row>
    <row r="6" spans="1:34" x14ac:dyDescent="0.3">
      <c r="A6" s="15">
        <f ca="1">Exceedance!U6</f>
        <v>46204</v>
      </c>
      <c r="B6" s="1">
        <v>45</v>
      </c>
      <c r="C6" s="1">
        <v>16</v>
      </c>
      <c r="D6" s="1">
        <v>27</v>
      </c>
      <c r="E6">
        <v>30.625</v>
      </c>
      <c r="F6">
        <v>39.795000000000002</v>
      </c>
      <c r="G6">
        <v>29.169999999999995</v>
      </c>
      <c r="H6">
        <v>22.321999999999999</v>
      </c>
      <c r="I6">
        <v>91.867999999999995</v>
      </c>
      <c r="J6">
        <v>20.201000000000001</v>
      </c>
      <c r="K6">
        <v>34.484999999999999</v>
      </c>
      <c r="L6">
        <v>21.589000000000002</v>
      </c>
      <c r="M6">
        <v>43.06600000000001</v>
      </c>
      <c r="N6">
        <v>24.385000000000002</v>
      </c>
      <c r="O6">
        <v>26.611999999999998</v>
      </c>
      <c r="P6">
        <v>20.43</v>
      </c>
      <c r="Q6">
        <v>25.486000000000001</v>
      </c>
      <c r="R6">
        <v>21.979000000000003</v>
      </c>
      <c r="S6">
        <v>25.26</v>
      </c>
      <c r="T6">
        <v>25.748999999999999</v>
      </c>
      <c r="U6">
        <v>27.388000000000002</v>
      </c>
      <c r="V6">
        <v>30.035</v>
      </c>
      <c r="W6">
        <v>26.202000000000002</v>
      </c>
      <c r="X6">
        <v>26.120999999999999</v>
      </c>
      <c r="Y6">
        <v>33.222999999999999</v>
      </c>
      <c r="Z6">
        <v>20.379000000000001</v>
      </c>
      <c r="AA6">
        <v>29.734999999999999</v>
      </c>
      <c r="AB6">
        <v>29.166</v>
      </c>
      <c r="AC6">
        <v>62.39</v>
      </c>
      <c r="AD6">
        <v>30.57</v>
      </c>
      <c r="AE6">
        <v>31.931999999999999</v>
      </c>
      <c r="AF6">
        <v>20.262</v>
      </c>
      <c r="AG6">
        <v>41.2</v>
      </c>
      <c r="AH6">
        <v>24.445</v>
      </c>
    </row>
    <row r="7" spans="1:34" x14ac:dyDescent="0.3">
      <c r="A7" s="15">
        <f ca="1">Exceedance!U7</f>
        <v>46235</v>
      </c>
      <c r="B7" s="1">
        <v>43</v>
      </c>
      <c r="C7" s="1">
        <v>25</v>
      </c>
      <c r="D7" s="1">
        <v>31</v>
      </c>
      <c r="E7">
        <v>29.527999999999999</v>
      </c>
      <c r="F7">
        <v>45.847000000000001</v>
      </c>
      <c r="G7">
        <v>27.731000000000002</v>
      </c>
      <c r="H7">
        <v>24.576000000000001</v>
      </c>
      <c r="I7">
        <v>45.006999999999998</v>
      </c>
      <c r="J7">
        <v>21.308</v>
      </c>
      <c r="K7">
        <v>35.024000000000001</v>
      </c>
      <c r="L7">
        <v>24.225999999999999</v>
      </c>
      <c r="M7">
        <v>40.767000000000003</v>
      </c>
      <c r="N7">
        <v>31.530999999999999</v>
      </c>
      <c r="O7">
        <v>36.546999999999997</v>
      </c>
      <c r="P7">
        <v>22.382000000000001</v>
      </c>
      <c r="Q7">
        <v>29.994</v>
      </c>
      <c r="R7">
        <v>24.358000000000001</v>
      </c>
      <c r="S7">
        <v>30.696000000000002</v>
      </c>
      <c r="T7">
        <v>32.704000000000001</v>
      </c>
      <c r="U7">
        <v>32.893000000000001</v>
      </c>
      <c r="V7">
        <v>29.501999999999999</v>
      </c>
      <c r="W7">
        <v>25.684000000000001</v>
      </c>
      <c r="X7">
        <v>32.226999999999997</v>
      </c>
      <c r="Y7">
        <v>27.663</v>
      </c>
      <c r="Z7">
        <v>24.719000000000001</v>
      </c>
      <c r="AA7">
        <v>33.198999999999998</v>
      </c>
      <c r="AB7">
        <v>32.171999999999997</v>
      </c>
      <c r="AC7">
        <v>38.920999999999999</v>
      </c>
      <c r="AD7">
        <v>31.962</v>
      </c>
      <c r="AE7">
        <v>31.303999999999998</v>
      </c>
      <c r="AF7">
        <v>21.951000000000004</v>
      </c>
      <c r="AG7">
        <v>32.346999999999994</v>
      </c>
      <c r="AH7">
        <v>24.925999999999998</v>
      </c>
    </row>
    <row r="8" spans="1:34" x14ac:dyDescent="0.3">
      <c r="A8" s="15">
        <f ca="1">Exceedance!U8</f>
        <v>46266</v>
      </c>
      <c r="B8" s="1">
        <v>38</v>
      </c>
      <c r="C8" s="1">
        <v>27</v>
      </c>
      <c r="D8" s="1">
        <v>25</v>
      </c>
      <c r="E8">
        <v>22.841000000000001</v>
      </c>
      <c r="F8">
        <v>36.265999999999998</v>
      </c>
      <c r="G8">
        <v>26.925000000000001</v>
      </c>
      <c r="H8">
        <v>24.895</v>
      </c>
      <c r="I8">
        <v>34.965000000000003</v>
      </c>
      <c r="J8">
        <v>20.829000000000001</v>
      </c>
      <c r="K8">
        <v>33.347999999999999</v>
      </c>
      <c r="L8">
        <v>19.957999999999998</v>
      </c>
      <c r="M8">
        <v>30.315999999999999</v>
      </c>
      <c r="N8">
        <v>26.045999999999999</v>
      </c>
      <c r="O8">
        <v>24.542999999999999</v>
      </c>
      <c r="P8">
        <v>22.905000000000001</v>
      </c>
      <c r="Q8">
        <v>54.331000000000003</v>
      </c>
      <c r="R8">
        <v>28.247</v>
      </c>
      <c r="S8">
        <v>24.24</v>
      </c>
      <c r="T8">
        <v>27.907</v>
      </c>
      <c r="U8">
        <v>36.843000000000004</v>
      </c>
      <c r="V8">
        <v>23.016999999999999</v>
      </c>
      <c r="W8">
        <v>21.620999999999999</v>
      </c>
      <c r="X8">
        <v>21.797000000000001</v>
      </c>
      <c r="Y8">
        <v>22.128</v>
      </c>
      <c r="Z8">
        <v>21.727</v>
      </c>
      <c r="AA8">
        <v>52.988</v>
      </c>
      <c r="AB8">
        <v>39.069000000000003</v>
      </c>
      <c r="AC8">
        <v>31.931999999999999</v>
      </c>
      <c r="AD8">
        <v>25.105</v>
      </c>
      <c r="AE8">
        <v>22.803000000000001</v>
      </c>
      <c r="AF8">
        <v>19.353000000000002</v>
      </c>
      <c r="AG8">
        <v>22.971</v>
      </c>
      <c r="AH8">
        <v>27.896999999999998</v>
      </c>
    </row>
    <row r="9" spans="1:34" x14ac:dyDescent="0.3">
      <c r="A9" s="15">
        <f ca="1">Exceedance!U9</f>
        <v>46296</v>
      </c>
      <c r="B9" s="1">
        <v>48</v>
      </c>
      <c r="C9" s="1">
        <v>38</v>
      </c>
      <c r="D9" s="1">
        <v>31</v>
      </c>
      <c r="E9">
        <v>21.404</v>
      </c>
      <c r="F9">
        <v>27.042999999999999</v>
      </c>
      <c r="G9">
        <v>28.3</v>
      </c>
      <c r="H9">
        <v>35.299999999999997</v>
      </c>
      <c r="I9">
        <v>40.984999999999999</v>
      </c>
      <c r="J9">
        <v>35.884999999999998</v>
      </c>
      <c r="K9">
        <v>43.308</v>
      </c>
      <c r="L9">
        <v>33.877000000000002</v>
      </c>
      <c r="M9">
        <v>27.16</v>
      </c>
      <c r="N9">
        <v>26.507999999999999</v>
      </c>
      <c r="O9">
        <v>24.722999999999999</v>
      </c>
      <c r="P9">
        <v>36.273000000000003</v>
      </c>
      <c r="Q9">
        <v>32.045999999999999</v>
      </c>
      <c r="R9">
        <v>29.692</v>
      </c>
      <c r="S9">
        <v>41.469000000000001</v>
      </c>
      <c r="T9">
        <v>63.726999999999997</v>
      </c>
      <c r="U9">
        <v>42.356999999999999</v>
      </c>
      <c r="V9">
        <v>24.606999999999999</v>
      </c>
      <c r="W9">
        <v>26.503</v>
      </c>
      <c r="X9">
        <v>25.356999999999999</v>
      </c>
      <c r="Y9">
        <v>27.225999999999999</v>
      </c>
      <c r="Z9">
        <v>21.184000000000001</v>
      </c>
      <c r="AA9">
        <v>52.767000000000003</v>
      </c>
      <c r="AB9">
        <v>51.654000000000003</v>
      </c>
      <c r="AC9">
        <v>29.686</v>
      </c>
      <c r="AD9">
        <v>23.782</v>
      </c>
      <c r="AE9">
        <v>26.952999999999999</v>
      </c>
      <c r="AF9">
        <v>22.856000000000002</v>
      </c>
      <c r="AG9">
        <v>23.152000000000001</v>
      </c>
      <c r="AH9">
        <v>30.117000000000001</v>
      </c>
    </row>
    <row r="10" spans="1:34" x14ac:dyDescent="0.3">
      <c r="A10" s="15">
        <f ca="1">Exceedance!U10</f>
        <v>46327</v>
      </c>
      <c r="B10" s="1">
        <v>38</v>
      </c>
      <c r="C10" s="1">
        <v>35</v>
      </c>
      <c r="D10" s="1">
        <v>32</v>
      </c>
      <c r="E10">
        <v>22.359000000000002</v>
      </c>
      <c r="F10">
        <v>23.370999999999999</v>
      </c>
      <c r="G10">
        <v>24.053999999999998</v>
      </c>
      <c r="H10">
        <v>28.123999999999999</v>
      </c>
      <c r="I10">
        <v>31.21</v>
      </c>
      <c r="J10">
        <v>29.783000000000001</v>
      </c>
      <c r="K10">
        <v>32.220000000000006</v>
      </c>
      <c r="L10">
        <v>30.626000000000001</v>
      </c>
      <c r="M10">
        <v>22.995999999999999</v>
      </c>
      <c r="N10">
        <v>23.806000000000004</v>
      </c>
      <c r="O10">
        <v>25.446999999999999</v>
      </c>
      <c r="P10">
        <v>23.754999999999999</v>
      </c>
      <c r="Q10">
        <v>23.931999999999999</v>
      </c>
      <c r="R10">
        <v>27.771000000000001</v>
      </c>
      <c r="S10">
        <v>33.811</v>
      </c>
      <c r="T10">
        <v>42.814</v>
      </c>
      <c r="U10">
        <v>34.344999999999999</v>
      </c>
      <c r="V10">
        <v>22.62</v>
      </c>
      <c r="W10">
        <v>25.986000000000001</v>
      </c>
      <c r="X10">
        <v>27.257999999999999</v>
      </c>
      <c r="Y10">
        <v>23.407</v>
      </c>
      <c r="Z10">
        <v>18.513999999999999</v>
      </c>
      <c r="AA10">
        <v>34.064999999999998</v>
      </c>
      <c r="AB10">
        <v>30.85</v>
      </c>
      <c r="AC10">
        <v>28.55</v>
      </c>
      <c r="AD10">
        <v>20.588000000000001</v>
      </c>
      <c r="AE10">
        <v>23.887</v>
      </c>
      <c r="AF10">
        <v>22.474</v>
      </c>
      <c r="AG10">
        <v>21.538</v>
      </c>
      <c r="AH10">
        <v>34.911000000000001</v>
      </c>
    </row>
    <row r="11" spans="1:34" x14ac:dyDescent="0.3">
      <c r="A11" s="15">
        <f ca="1">Exceedance!U11</f>
        <v>46357</v>
      </c>
      <c r="B11" s="1">
        <v>32</v>
      </c>
      <c r="C11" s="1">
        <v>31</v>
      </c>
      <c r="D11" s="1">
        <v>32</v>
      </c>
      <c r="E11">
        <v>20.556999999999995</v>
      </c>
      <c r="F11">
        <v>21.225000000000001</v>
      </c>
      <c r="G11">
        <v>19.887</v>
      </c>
      <c r="H11">
        <v>21.392999999999997</v>
      </c>
      <c r="I11">
        <v>29.852</v>
      </c>
      <c r="J11">
        <v>23.306999999999999</v>
      </c>
      <c r="K11">
        <v>23.891999999999999</v>
      </c>
      <c r="L11">
        <v>27.370999999999999</v>
      </c>
      <c r="M11">
        <v>20.456</v>
      </c>
      <c r="N11">
        <v>20.341999999999999</v>
      </c>
      <c r="O11">
        <v>20.591000000000001</v>
      </c>
      <c r="P11">
        <v>20.081</v>
      </c>
      <c r="Q11">
        <v>22.088999999999999</v>
      </c>
      <c r="R11">
        <v>21.202000000000002</v>
      </c>
      <c r="S11">
        <v>23.652999999999999</v>
      </c>
      <c r="T11">
        <v>28.704000000000001</v>
      </c>
      <c r="U11">
        <v>23.553000000000001</v>
      </c>
      <c r="V11">
        <v>20.059999999999999</v>
      </c>
      <c r="W11">
        <v>20.418000000000003</v>
      </c>
      <c r="X11">
        <v>22.931000000000001</v>
      </c>
      <c r="Y11">
        <v>20.228999999999999</v>
      </c>
      <c r="Z11">
        <v>16.946999999999999</v>
      </c>
      <c r="AA11">
        <v>25.31</v>
      </c>
      <c r="AB11">
        <v>25.126000000000001</v>
      </c>
      <c r="AC11">
        <v>25.071000000000002</v>
      </c>
      <c r="AD11">
        <v>19.638000000000002</v>
      </c>
      <c r="AE11">
        <v>22.734999999999999</v>
      </c>
      <c r="AF11">
        <v>17.867000000000001</v>
      </c>
      <c r="AG11">
        <v>20.498999999999999</v>
      </c>
      <c r="AH11">
        <v>26.846</v>
      </c>
    </row>
    <row r="12" spans="1:34" x14ac:dyDescent="0.3">
      <c r="A12" s="15">
        <f ca="1">Exceedance!U12</f>
        <v>46388</v>
      </c>
      <c r="B12" s="1">
        <v>30</v>
      </c>
      <c r="C12" s="1">
        <v>30</v>
      </c>
      <c r="D12" s="1">
        <v>31</v>
      </c>
      <c r="E12">
        <v>18.405999999999999</v>
      </c>
      <c r="F12">
        <v>20.100000000000001</v>
      </c>
      <c r="G12">
        <v>18.391999999999999</v>
      </c>
      <c r="H12">
        <v>19.507000000000001</v>
      </c>
      <c r="I12">
        <v>25.042999999999999</v>
      </c>
      <c r="J12">
        <v>19.849</v>
      </c>
      <c r="K12">
        <v>21.571999999999999</v>
      </c>
      <c r="L12">
        <v>23.540000000000003</v>
      </c>
      <c r="M12">
        <v>21.524999999999999</v>
      </c>
      <c r="N12">
        <v>18.922999999999998</v>
      </c>
      <c r="O12">
        <v>18.113</v>
      </c>
      <c r="P12">
        <v>19.062000000000001</v>
      </c>
      <c r="Q12">
        <v>19.818000000000001</v>
      </c>
      <c r="R12">
        <v>21.297000000000001</v>
      </c>
      <c r="S12">
        <v>20.329999999999998</v>
      </c>
      <c r="T12">
        <v>24.134</v>
      </c>
      <c r="U12">
        <v>19.404</v>
      </c>
      <c r="V12">
        <v>18.323</v>
      </c>
      <c r="W12">
        <v>18.106000000000002</v>
      </c>
      <c r="X12">
        <v>21.103999999999999</v>
      </c>
      <c r="Y12">
        <v>20.04</v>
      </c>
      <c r="Z12">
        <v>15.836</v>
      </c>
      <c r="AA12">
        <v>21.962</v>
      </c>
      <c r="AB12">
        <v>21.934000000000001</v>
      </c>
      <c r="AC12">
        <v>22.957000000000001</v>
      </c>
      <c r="AD12">
        <v>18.797000000000001</v>
      </c>
      <c r="AE12">
        <v>19.975000000000001</v>
      </c>
      <c r="AF12">
        <v>16.54</v>
      </c>
      <c r="AG12">
        <v>18.905999999999999</v>
      </c>
      <c r="AH12">
        <v>21.140999999999998</v>
      </c>
    </row>
    <row r="13" spans="1:34" x14ac:dyDescent="0.3">
      <c r="A13" s="15">
        <f ca="1">Exceedance!U13</f>
        <v>46419</v>
      </c>
      <c r="B13" s="1">
        <v>28</v>
      </c>
      <c r="C13" s="1">
        <v>28</v>
      </c>
      <c r="D13" s="1">
        <v>29</v>
      </c>
      <c r="E13">
        <v>17.684999999999999</v>
      </c>
      <c r="F13">
        <v>18.873000000000001</v>
      </c>
      <c r="G13">
        <v>15.814999999999998</v>
      </c>
      <c r="H13">
        <v>23.151</v>
      </c>
      <c r="I13">
        <v>26.093</v>
      </c>
      <c r="J13">
        <v>16.094999999999999</v>
      </c>
      <c r="K13">
        <v>19.106000000000002</v>
      </c>
      <c r="L13">
        <v>24.024999999999999</v>
      </c>
      <c r="M13">
        <v>23.039000000000001</v>
      </c>
      <c r="N13">
        <v>18.843</v>
      </c>
      <c r="O13">
        <v>15.494</v>
      </c>
      <c r="P13">
        <v>22.491</v>
      </c>
      <c r="Q13">
        <v>17.132999999999999</v>
      </c>
      <c r="R13">
        <v>19.039000000000001</v>
      </c>
      <c r="S13">
        <v>16.692</v>
      </c>
      <c r="T13">
        <v>24.902999999999999</v>
      </c>
      <c r="U13">
        <v>15.759</v>
      </c>
      <c r="V13">
        <v>17.010000000000002</v>
      </c>
      <c r="W13">
        <v>15.122</v>
      </c>
      <c r="X13">
        <v>17.538</v>
      </c>
      <c r="Y13">
        <v>16.861000000000001</v>
      </c>
      <c r="Z13">
        <v>14.1</v>
      </c>
      <c r="AA13">
        <v>23.312000000000001</v>
      </c>
      <c r="AB13">
        <v>28.42</v>
      </c>
      <c r="AC13">
        <v>22.056999999999999</v>
      </c>
      <c r="AD13">
        <v>26.143000000000001</v>
      </c>
      <c r="AE13">
        <v>23.234999999999999</v>
      </c>
      <c r="AF13">
        <v>14.561999999999999</v>
      </c>
      <c r="AG13">
        <v>17.457000000000001</v>
      </c>
      <c r="AH13">
        <v>20.832999999999998</v>
      </c>
    </row>
    <row r="14" spans="1:34" x14ac:dyDescent="0.3">
      <c r="A14" s="15">
        <f ca="1">Exceedance!U14</f>
        <v>46447</v>
      </c>
      <c r="B14" s="1">
        <v>50</v>
      </c>
      <c r="C14" s="1">
        <v>42</v>
      </c>
      <c r="D14" s="1">
        <v>46</v>
      </c>
      <c r="E14">
        <v>35.347999999999999</v>
      </c>
      <c r="F14">
        <v>37.195</v>
      </c>
      <c r="G14">
        <v>36.346999999999994</v>
      </c>
      <c r="H14">
        <v>52.808999999999997</v>
      </c>
      <c r="I14">
        <v>38.993000000000002</v>
      </c>
      <c r="J14">
        <v>43.709000000000003</v>
      </c>
      <c r="K14">
        <v>37.802999999999997</v>
      </c>
      <c r="L14">
        <v>39.479999999999997</v>
      </c>
      <c r="M14">
        <v>30.338999999999999</v>
      </c>
      <c r="N14">
        <v>30.99</v>
      </c>
      <c r="O14">
        <v>21.695</v>
      </c>
      <c r="P14">
        <v>38.07</v>
      </c>
      <c r="Q14">
        <v>54.26</v>
      </c>
      <c r="R14">
        <v>26.297999999999998</v>
      </c>
      <c r="S14">
        <v>27.64</v>
      </c>
      <c r="T14">
        <v>68.930000000000007</v>
      </c>
      <c r="U14">
        <v>18.327999999999999</v>
      </c>
      <c r="V14">
        <v>39.051000000000002</v>
      </c>
      <c r="W14">
        <v>19.756</v>
      </c>
      <c r="X14">
        <v>34.139000000000003</v>
      </c>
      <c r="Y14">
        <v>37.887</v>
      </c>
      <c r="Z14">
        <v>22.818999999999999</v>
      </c>
      <c r="AA14">
        <v>34.762</v>
      </c>
      <c r="AB14">
        <v>52.636000000000003</v>
      </c>
      <c r="AC14">
        <v>42.512999999999998</v>
      </c>
      <c r="AD14">
        <v>67.984999999999999</v>
      </c>
      <c r="AE14">
        <v>25.798000000000005</v>
      </c>
      <c r="AF14">
        <v>24.161000000000001</v>
      </c>
      <c r="AG14">
        <v>32.116</v>
      </c>
      <c r="AH14">
        <v>30.411000000000001</v>
      </c>
    </row>
    <row r="15" spans="1:34" x14ac:dyDescent="0.3">
      <c r="A15" s="15">
        <f ca="1">Exceedance!U15</f>
        <v>46478</v>
      </c>
      <c r="B15" s="1">
        <v>117</v>
      </c>
      <c r="C15" s="1">
        <v>82</v>
      </c>
      <c r="D15" s="1">
        <v>100</v>
      </c>
      <c r="E15">
        <v>83.013999999999996</v>
      </c>
      <c r="F15">
        <v>89.253</v>
      </c>
      <c r="G15">
        <v>71.323999999999998</v>
      </c>
      <c r="H15">
        <v>65.319999999999993</v>
      </c>
      <c r="I15">
        <v>100.898</v>
      </c>
      <c r="J15">
        <v>92.221000000000004</v>
      </c>
      <c r="K15">
        <v>67.451999999999998</v>
      </c>
      <c r="L15">
        <v>59.780999999999999</v>
      </c>
      <c r="M15">
        <v>88.965999999999994</v>
      </c>
      <c r="N15">
        <v>71.653999999999996</v>
      </c>
      <c r="O15">
        <v>58.140999999999998</v>
      </c>
      <c r="P15">
        <v>71.658000000000001</v>
      </c>
      <c r="Q15">
        <v>127.875</v>
      </c>
      <c r="R15">
        <v>73.061000000000007</v>
      </c>
      <c r="S15">
        <v>96.442999999999998</v>
      </c>
      <c r="T15">
        <v>115.27</v>
      </c>
      <c r="U15">
        <v>67.634999999999991</v>
      </c>
      <c r="V15">
        <v>64.406999999999996</v>
      </c>
      <c r="W15">
        <v>56.886000000000003</v>
      </c>
      <c r="X15">
        <v>87.111999999999995</v>
      </c>
      <c r="Y15">
        <v>88.516999999999996</v>
      </c>
      <c r="Z15">
        <v>47.067999999999998</v>
      </c>
      <c r="AA15">
        <v>78.304000000000002</v>
      </c>
      <c r="AB15">
        <v>82.284000000000006</v>
      </c>
      <c r="AC15">
        <v>77.582999999999998</v>
      </c>
      <c r="AD15">
        <v>126.187</v>
      </c>
      <c r="AE15">
        <v>49.884999999999998</v>
      </c>
      <c r="AF15">
        <v>101.913</v>
      </c>
      <c r="AG15">
        <v>51.246000000000002</v>
      </c>
      <c r="AH15">
        <v>58.277999999999999</v>
      </c>
    </row>
    <row r="16" spans="1:34" x14ac:dyDescent="0.3">
      <c r="A16" s="15">
        <f ca="1">Exceedance!U16</f>
        <v>46508</v>
      </c>
      <c r="B16" s="1">
        <v>308</v>
      </c>
      <c r="C16" s="1">
        <v>194.99999999999997</v>
      </c>
      <c r="D16" s="1">
        <v>251</v>
      </c>
      <c r="E16">
        <v>225.97900000000001</v>
      </c>
      <c r="F16">
        <v>309.99700000000001</v>
      </c>
      <c r="G16">
        <v>210.03100000000001</v>
      </c>
      <c r="H16">
        <v>270.33</v>
      </c>
      <c r="I16">
        <v>365.96</v>
      </c>
      <c r="J16">
        <v>351.02500000000003</v>
      </c>
      <c r="K16">
        <v>206.39699999999999</v>
      </c>
      <c r="L16">
        <v>236.00299999999999</v>
      </c>
      <c r="M16">
        <v>257.26499999999999</v>
      </c>
      <c r="N16">
        <v>289.82100000000003</v>
      </c>
      <c r="O16">
        <v>96.864000000000004</v>
      </c>
      <c r="P16">
        <v>185.779</v>
      </c>
      <c r="Q16">
        <v>259.31200000000001</v>
      </c>
      <c r="R16">
        <v>291.637</v>
      </c>
      <c r="S16">
        <v>252.64</v>
      </c>
      <c r="T16">
        <v>276.14299999999997</v>
      </c>
      <c r="U16">
        <v>310.22899999999998</v>
      </c>
      <c r="V16">
        <v>304.44200000000001</v>
      </c>
      <c r="W16">
        <v>126.33199999999999</v>
      </c>
      <c r="X16">
        <v>184.94499999999999</v>
      </c>
      <c r="Y16">
        <v>149.85200000000003</v>
      </c>
      <c r="Z16">
        <v>118.101</v>
      </c>
      <c r="AA16">
        <v>269.23099999999999</v>
      </c>
      <c r="AB16">
        <v>176.696</v>
      </c>
      <c r="AC16">
        <v>192.86799999999999</v>
      </c>
      <c r="AD16">
        <v>273.14299999999997</v>
      </c>
      <c r="AE16">
        <v>162.71299999999999</v>
      </c>
      <c r="AF16">
        <v>248.68199999999999</v>
      </c>
      <c r="AG16">
        <v>182.97800000000001</v>
      </c>
      <c r="AH16">
        <v>149.83000000000001</v>
      </c>
    </row>
    <row r="17" spans="1:34" x14ac:dyDescent="0.3">
      <c r="A17" s="15">
        <f ca="1">Exceedance!U17</f>
        <v>46539</v>
      </c>
      <c r="B17" s="1">
        <v>398</v>
      </c>
      <c r="C17" s="1">
        <v>190</v>
      </c>
      <c r="D17" s="1">
        <v>293</v>
      </c>
      <c r="E17">
        <v>183.733</v>
      </c>
      <c r="F17">
        <v>452.23599999999999</v>
      </c>
      <c r="G17">
        <v>226.50800000000001</v>
      </c>
      <c r="H17">
        <v>631.61500000000001</v>
      </c>
      <c r="I17">
        <v>326.94499999999999</v>
      </c>
      <c r="J17">
        <v>541.45699999999999</v>
      </c>
      <c r="K17">
        <v>231.70599999999999</v>
      </c>
      <c r="L17">
        <v>366.75099999999998</v>
      </c>
      <c r="M17">
        <v>163.59399999999999</v>
      </c>
      <c r="N17">
        <v>218.62299999999999</v>
      </c>
      <c r="O17">
        <v>59.674999999999997</v>
      </c>
      <c r="P17">
        <v>240.857</v>
      </c>
      <c r="Q17">
        <v>155.52799999999999</v>
      </c>
      <c r="R17">
        <v>320.04300000000001</v>
      </c>
      <c r="S17">
        <v>201.81299999999999</v>
      </c>
      <c r="T17">
        <v>205.52</v>
      </c>
      <c r="U17">
        <v>548.34299999999996</v>
      </c>
      <c r="V17">
        <v>277.26900000000001</v>
      </c>
      <c r="W17">
        <v>300.017</v>
      </c>
      <c r="X17">
        <v>481.90599999999995</v>
      </c>
      <c r="Y17">
        <v>54.435000000000002</v>
      </c>
      <c r="Z17">
        <v>165.95599999999999</v>
      </c>
      <c r="AA17">
        <v>381.21199999999999</v>
      </c>
      <c r="AB17">
        <v>391.327</v>
      </c>
      <c r="AC17">
        <v>338.49099999999999</v>
      </c>
      <c r="AD17">
        <v>437.63799999999992</v>
      </c>
      <c r="AE17">
        <v>74.174999999999997</v>
      </c>
      <c r="AF17">
        <v>466.57</v>
      </c>
      <c r="AG17">
        <v>203.02199999999999</v>
      </c>
      <c r="AH17">
        <v>300.23599999999999</v>
      </c>
    </row>
    <row r="18" spans="1:34" x14ac:dyDescent="0.3">
      <c r="A18" s="15">
        <f ca="1">Exceedance!U18</f>
        <v>46569</v>
      </c>
      <c r="B18" s="1">
        <v>163</v>
      </c>
      <c r="C18" s="1">
        <v>57</v>
      </c>
      <c r="D18" s="1">
        <v>98</v>
      </c>
      <c r="E18">
        <v>67.828999999999994</v>
      </c>
      <c r="F18">
        <v>197.82</v>
      </c>
      <c r="G18">
        <v>63.634</v>
      </c>
      <c r="H18">
        <v>489.303</v>
      </c>
      <c r="I18">
        <v>109.88800000000001</v>
      </c>
      <c r="J18">
        <v>183.32900000000001</v>
      </c>
      <c r="K18">
        <v>109.236</v>
      </c>
      <c r="L18">
        <v>248.21</v>
      </c>
      <c r="M18">
        <v>49.860999999999997</v>
      </c>
      <c r="N18">
        <v>60.954999999999998</v>
      </c>
      <c r="O18">
        <v>24.22</v>
      </c>
      <c r="P18">
        <v>60.741999999999997</v>
      </c>
      <c r="Q18">
        <v>55.591000000000001</v>
      </c>
      <c r="R18">
        <v>120.62</v>
      </c>
      <c r="S18">
        <v>72.234999999999999</v>
      </c>
      <c r="T18">
        <v>69.753</v>
      </c>
      <c r="U18">
        <v>229.94</v>
      </c>
      <c r="V18">
        <v>138.79599999999999</v>
      </c>
      <c r="W18">
        <v>73.783000000000001</v>
      </c>
      <c r="X18">
        <v>253.69</v>
      </c>
      <c r="Y18">
        <v>25.132999999999999</v>
      </c>
      <c r="Z18">
        <v>57.981999999999999</v>
      </c>
      <c r="AA18">
        <v>110.613</v>
      </c>
      <c r="AB18">
        <v>127.77800000000001</v>
      </c>
      <c r="AC18">
        <v>101.892</v>
      </c>
      <c r="AD18">
        <v>138.21600000000001</v>
      </c>
      <c r="AE18">
        <v>29.555</v>
      </c>
      <c r="AF18">
        <v>302.61799999999999</v>
      </c>
      <c r="AG18">
        <v>58.871000000000009</v>
      </c>
      <c r="AH18">
        <v>129.08099999999999</v>
      </c>
    </row>
    <row r="19" spans="1:34" x14ac:dyDescent="0.3">
      <c r="A19" s="15">
        <f ca="1">Exceedance!U19</f>
        <v>46600</v>
      </c>
      <c r="B19" s="1">
        <v>79</v>
      </c>
      <c r="C19" s="1">
        <v>48</v>
      </c>
      <c r="D19" s="1">
        <v>63</v>
      </c>
      <c r="E19">
        <v>57.957000000000001</v>
      </c>
      <c r="F19">
        <v>73.034999999999997</v>
      </c>
      <c r="G19">
        <v>41.435000000000002</v>
      </c>
      <c r="H19">
        <v>134.65899999999999</v>
      </c>
      <c r="I19">
        <v>53.326999999999998</v>
      </c>
      <c r="J19">
        <v>86.918999999999997</v>
      </c>
      <c r="K19">
        <v>51.207999999999998</v>
      </c>
      <c r="L19">
        <v>98.19</v>
      </c>
      <c r="M19">
        <v>45.076000000000001</v>
      </c>
      <c r="N19">
        <v>55.215000000000003</v>
      </c>
      <c r="O19">
        <v>21.199000000000002</v>
      </c>
      <c r="P19">
        <v>45.889000000000003</v>
      </c>
      <c r="Q19">
        <v>39.661000000000001</v>
      </c>
      <c r="R19">
        <v>61.271999999999998</v>
      </c>
      <c r="S19">
        <v>53.511000000000003</v>
      </c>
      <c r="T19">
        <v>52.429000000000002</v>
      </c>
      <c r="U19">
        <v>83.168999999999997</v>
      </c>
      <c r="V19">
        <v>54.811</v>
      </c>
      <c r="W19">
        <v>52.305</v>
      </c>
      <c r="X19">
        <v>75.222999999999999</v>
      </c>
      <c r="Y19">
        <v>27.483000000000001</v>
      </c>
      <c r="Z19">
        <v>42.851999999999997</v>
      </c>
      <c r="AA19">
        <v>63.073</v>
      </c>
      <c r="AB19">
        <v>55.317999999999998</v>
      </c>
      <c r="AC19">
        <v>56.572000000000003</v>
      </c>
      <c r="AD19">
        <v>67.081999999999994</v>
      </c>
      <c r="AE19">
        <v>25.562999999999999</v>
      </c>
      <c r="AF19">
        <v>90.704999999999998</v>
      </c>
      <c r="AG19">
        <v>38.884999999999998</v>
      </c>
      <c r="AH19">
        <v>57.283000000000001</v>
      </c>
    </row>
    <row r="20" spans="1:34" x14ac:dyDescent="0.3">
      <c r="A20" s="15">
        <f ca="1">Exceedance!U20</f>
        <v>46631</v>
      </c>
      <c r="B20" s="1">
        <v>49</v>
      </c>
      <c r="C20" s="1">
        <v>34</v>
      </c>
      <c r="D20" s="1">
        <v>42</v>
      </c>
      <c r="E20">
        <v>41.212000000000003</v>
      </c>
      <c r="F20">
        <v>52.695999999999998</v>
      </c>
      <c r="G20">
        <v>34.515999999999998</v>
      </c>
      <c r="H20">
        <v>68.248000000000005</v>
      </c>
      <c r="I20">
        <v>39.820999999999998</v>
      </c>
      <c r="J20">
        <v>62.613999999999997</v>
      </c>
      <c r="K20">
        <v>32.558999999999997</v>
      </c>
      <c r="L20">
        <v>52.292999999999992</v>
      </c>
      <c r="M20">
        <v>33.701000000000001</v>
      </c>
      <c r="N20">
        <v>32.829000000000001</v>
      </c>
      <c r="O20">
        <v>21.132000000000001</v>
      </c>
      <c r="P20">
        <v>66.001000000000005</v>
      </c>
      <c r="Q20">
        <v>40.148000000000003</v>
      </c>
      <c r="R20">
        <v>39.295000000000002</v>
      </c>
      <c r="S20">
        <v>39.319000000000003</v>
      </c>
      <c r="T20">
        <v>48.57</v>
      </c>
      <c r="U20">
        <v>48.197000000000003</v>
      </c>
      <c r="V20">
        <v>36.362000000000002</v>
      </c>
      <c r="W20">
        <v>29.521999999999998</v>
      </c>
      <c r="X20">
        <v>43.32</v>
      </c>
      <c r="Y20">
        <v>22.061</v>
      </c>
      <c r="Z20">
        <v>59.6</v>
      </c>
      <c r="AA20">
        <v>58.255000000000003</v>
      </c>
      <c r="AB20">
        <v>39.572000000000003</v>
      </c>
      <c r="AC20">
        <v>37.874000000000002</v>
      </c>
      <c r="AD20">
        <v>41.337000000000003</v>
      </c>
      <c r="AE20">
        <v>20.489000000000001</v>
      </c>
      <c r="AF20">
        <v>47.252000000000002</v>
      </c>
      <c r="AG20">
        <v>36.173000000000002</v>
      </c>
      <c r="AH20">
        <v>35.701999999999998</v>
      </c>
    </row>
    <row r="21" spans="1:34" x14ac:dyDescent="0.3">
      <c r="A21" s="15">
        <f ca="1">Exceedance!U21</f>
        <v>46661</v>
      </c>
      <c r="B21" s="1">
        <v>48</v>
      </c>
      <c r="C21" s="1">
        <v>38</v>
      </c>
      <c r="D21" s="1">
        <v>43</v>
      </c>
      <c r="E21">
        <v>31.827999999999999</v>
      </c>
      <c r="F21">
        <v>51.024999999999999</v>
      </c>
      <c r="G21">
        <v>47.164000000000001</v>
      </c>
      <c r="H21">
        <v>68.900999999999996</v>
      </c>
      <c r="I21">
        <v>57.335999999999991</v>
      </c>
      <c r="J21">
        <v>71.998999999999995</v>
      </c>
      <c r="K21">
        <v>50.054000000000002</v>
      </c>
      <c r="L21">
        <v>42.412999999999997</v>
      </c>
      <c r="M21">
        <v>34.261000000000003</v>
      </c>
      <c r="N21">
        <v>33.088000000000001</v>
      </c>
      <c r="O21">
        <v>35.869999999999997</v>
      </c>
      <c r="P21">
        <v>40.479999999999997</v>
      </c>
      <c r="Q21">
        <v>40.42</v>
      </c>
      <c r="R21">
        <v>60.171999999999997</v>
      </c>
      <c r="S21">
        <v>82.206000000000003</v>
      </c>
      <c r="T21">
        <v>55.91</v>
      </c>
      <c r="U21">
        <v>46.956000000000003</v>
      </c>
      <c r="V21">
        <v>41.463000000000001</v>
      </c>
      <c r="W21">
        <v>33.677999999999997</v>
      </c>
      <c r="X21">
        <v>46.786000000000001</v>
      </c>
      <c r="Y21">
        <v>22.46</v>
      </c>
      <c r="Z21">
        <v>60.095999999999997</v>
      </c>
      <c r="AA21">
        <v>74.122</v>
      </c>
      <c r="AB21">
        <v>37.129000000000005</v>
      </c>
      <c r="AC21">
        <v>34.962000000000003</v>
      </c>
      <c r="AD21">
        <v>44.965000000000003</v>
      </c>
      <c r="AE21">
        <v>25.213000000000001</v>
      </c>
      <c r="AF21">
        <v>43.139000000000003</v>
      </c>
      <c r="AG21">
        <v>38.744</v>
      </c>
      <c r="AH21">
        <v>31.783000000000001</v>
      </c>
    </row>
    <row r="22" spans="1:34" x14ac:dyDescent="0.3">
      <c r="A22" s="15">
        <f ca="1">Exceedance!U22</f>
        <v>46692</v>
      </c>
      <c r="B22" s="1">
        <v>39</v>
      </c>
      <c r="C22" s="1">
        <v>35</v>
      </c>
      <c r="D22" s="1">
        <v>37</v>
      </c>
      <c r="E22">
        <v>27.792999999999999</v>
      </c>
      <c r="F22">
        <v>41.85</v>
      </c>
      <c r="G22">
        <v>36.509</v>
      </c>
      <c r="H22">
        <v>50.783999999999999</v>
      </c>
      <c r="I22">
        <v>45.89</v>
      </c>
      <c r="J22">
        <v>52.554000000000002</v>
      </c>
      <c r="K22">
        <v>42.146000000000001</v>
      </c>
      <c r="L22">
        <v>34.47</v>
      </c>
      <c r="M22">
        <v>30.826000000000001</v>
      </c>
      <c r="N22">
        <v>32.645000000000003</v>
      </c>
      <c r="O22">
        <v>22.943000000000001</v>
      </c>
      <c r="P22">
        <v>30.526</v>
      </c>
      <c r="Q22">
        <v>37.101999999999997</v>
      </c>
      <c r="R22">
        <v>46.356999999999999</v>
      </c>
      <c r="S22">
        <v>54.097000000000001</v>
      </c>
      <c r="T22">
        <v>44.104999999999997</v>
      </c>
      <c r="U22">
        <v>41.420999999999999</v>
      </c>
      <c r="V22">
        <v>38.468000000000004</v>
      </c>
      <c r="W22">
        <v>34.917999999999999</v>
      </c>
      <c r="X22">
        <v>38.787999999999997</v>
      </c>
      <c r="Y22">
        <v>19.594999999999999</v>
      </c>
      <c r="Z22">
        <v>38.566000000000003</v>
      </c>
      <c r="AA22">
        <v>44.67</v>
      </c>
      <c r="AB22">
        <v>34.703000000000003</v>
      </c>
      <c r="AC22">
        <v>30.616</v>
      </c>
      <c r="AD22">
        <v>39.213999999999999</v>
      </c>
      <c r="AE22">
        <v>24.41</v>
      </c>
      <c r="AF22">
        <v>38.412999999999997</v>
      </c>
      <c r="AG22">
        <v>42.267000000000003</v>
      </c>
      <c r="AH22">
        <v>31.643000000000001</v>
      </c>
    </row>
    <row r="23" spans="1:34" x14ac:dyDescent="0.3">
      <c r="A23" s="15">
        <f ca="1">Exceedance!U23</f>
        <v>46722</v>
      </c>
      <c r="B23" s="1">
        <v>32</v>
      </c>
      <c r="C23" s="1">
        <v>32</v>
      </c>
      <c r="D23" s="1">
        <v>32</v>
      </c>
      <c r="E23">
        <v>25.088999999999999</v>
      </c>
      <c r="F23">
        <v>35.597999999999999</v>
      </c>
      <c r="G23">
        <v>28.411000000000001</v>
      </c>
      <c r="H23">
        <v>46.747</v>
      </c>
      <c r="I23">
        <v>36.982999999999997</v>
      </c>
      <c r="J23">
        <v>39.746000000000002</v>
      </c>
      <c r="K23">
        <v>37.204000000000001</v>
      </c>
      <c r="L23">
        <v>30.661000000000001</v>
      </c>
      <c r="M23">
        <v>26.274000000000001</v>
      </c>
      <c r="N23">
        <v>26.725999999999999</v>
      </c>
      <c r="O23">
        <v>19.218999999999998</v>
      </c>
      <c r="P23">
        <v>27.925000000000001</v>
      </c>
      <c r="Q23">
        <v>28.841999999999999</v>
      </c>
      <c r="R23">
        <v>33.341999999999999</v>
      </c>
      <c r="S23">
        <v>36.682000000000002</v>
      </c>
      <c r="T23">
        <v>30.716000000000001</v>
      </c>
      <c r="U23">
        <v>36.783000000000001</v>
      </c>
      <c r="V23">
        <v>30.590999999999998</v>
      </c>
      <c r="W23">
        <v>28.968</v>
      </c>
      <c r="X23">
        <v>33.737000000000002</v>
      </c>
      <c r="Y23">
        <v>17.914000000000001</v>
      </c>
      <c r="Z23">
        <v>28.577000000000002</v>
      </c>
      <c r="AA23">
        <v>36.137</v>
      </c>
      <c r="AB23">
        <v>30.523</v>
      </c>
      <c r="AC23">
        <v>28.574000000000002</v>
      </c>
      <c r="AD23">
        <v>36.265000000000001</v>
      </c>
      <c r="AE23">
        <v>19.468</v>
      </c>
      <c r="AF23">
        <v>35.78</v>
      </c>
      <c r="AG23">
        <v>32.695999999999998</v>
      </c>
      <c r="AH23">
        <v>28.553999999999998</v>
      </c>
    </row>
    <row r="24" spans="1:34" x14ac:dyDescent="0.3">
      <c r="A24" s="15">
        <f ca="1">Exceedance!U24</f>
        <v>46753</v>
      </c>
      <c r="B24" s="1">
        <v>31</v>
      </c>
      <c r="C24" s="1">
        <v>31</v>
      </c>
      <c r="D24" s="1">
        <v>31</v>
      </c>
      <c r="E24">
        <v>23.542999999999999</v>
      </c>
      <c r="F24">
        <v>32.450000000000003</v>
      </c>
      <c r="G24">
        <v>25.664000000000001</v>
      </c>
      <c r="H24">
        <v>39.357999999999997</v>
      </c>
      <c r="I24">
        <v>31.815999999999999</v>
      </c>
      <c r="J24">
        <v>35.198</v>
      </c>
      <c r="K24">
        <v>31.847000000000001</v>
      </c>
      <c r="L24">
        <v>30.730999999999998</v>
      </c>
      <c r="M24">
        <v>24.192</v>
      </c>
      <c r="N24">
        <v>23.507000000000001</v>
      </c>
      <c r="O24">
        <v>18.233000000000001</v>
      </c>
      <c r="P24">
        <v>24.959</v>
      </c>
      <c r="Q24">
        <v>28.151</v>
      </c>
      <c r="R24">
        <v>28.678999999999998</v>
      </c>
      <c r="S24">
        <v>30.686</v>
      </c>
      <c r="T24">
        <v>25.361999999999998</v>
      </c>
      <c r="U24">
        <v>33.268000000000001</v>
      </c>
      <c r="V24">
        <v>26.962</v>
      </c>
      <c r="W24">
        <v>26.34</v>
      </c>
      <c r="X24">
        <v>32.207000000000001</v>
      </c>
      <c r="Y24">
        <v>16.687999999999999</v>
      </c>
      <c r="Z24">
        <v>24.803999999999998</v>
      </c>
      <c r="AA24">
        <v>31.347999999999999</v>
      </c>
      <c r="AB24">
        <v>27.774000000000001</v>
      </c>
      <c r="AC24">
        <v>26.812999999999999</v>
      </c>
      <c r="AD24">
        <v>31.824000000000002</v>
      </c>
      <c r="AE24">
        <v>17.922000000000001</v>
      </c>
      <c r="AF24">
        <v>32.533000000000001</v>
      </c>
      <c r="AG24">
        <v>26.128</v>
      </c>
      <c r="AH24">
        <v>25.635999999999999</v>
      </c>
    </row>
    <row r="25" spans="1:34" x14ac:dyDescent="0.3">
      <c r="A25" s="15">
        <f ca="1">Exceedance!U25</f>
        <v>46784</v>
      </c>
      <c r="B25" s="1">
        <v>29</v>
      </c>
      <c r="C25" s="1">
        <v>29</v>
      </c>
      <c r="D25" s="1">
        <v>29</v>
      </c>
      <c r="E25">
        <v>22.492000000000001</v>
      </c>
      <c r="F25">
        <v>28.335999999999999</v>
      </c>
      <c r="G25">
        <v>29.629000000000001</v>
      </c>
      <c r="H25">
        <v>39.792000000000002</v>
      </c>
      <c r="I25">
        <v>26.643999999999998</v>
      </c>
      <c r="J25">
        <v>31.172000000000001</v>
      </c>
      <c r="K25">
        <v>32.228999999999999</v>
      </c>
      <c r="L25">
        <v>31.867000000000001</v>
      </c>
      <c r="M25">
        <v>24.007999999999999</v>
      </c>
      <c r="N25">
        <v>20.61</v>
      </c>
      <c r="O25">
        <v>22.382000000000001</v>
      </c>
      <c r="P25">
        <v>22.181999999999999</v>
      </c>
      <c r="Q25">
        <v>25.518000000000001</v>
      </c>
      <c r="R25">
        <v>24.259</v>
      </c>
      <c r="S25">
        <v>31.536999999999999</v>
      </c>
      <c r="T25">
        <v>21.245999999999999</v>
      </c>
      <c r="U25">
        <v>30.815000000000001</v>
      </c>
      <c r="V25">
        <v>23.053999999999998</v>
      </c>
      <c r="W25">
        <v>22.545999999999999</v>
      </c>
      <c r="X25">
        <v>27.695</v>
      </c>
      <c r="Y25">
        <v>15.285</v>
      </c>
      <c r="Z25">
        <v>27.106999999999999</v>
      </c>
      <c r="AA25">
        <v>38.091999999999999</v>
      </c>
      <c r="AB25">
        <v>27.15</v>
      </c>
      <c r="AC25">
        <v>34.582999999999998</v>
      </c>
      <c r="AD25">
        <v>34.332999999999998</v>
      </c>
      <c r="AE25">
        <v>16.206</v>
      </c>
      <c r="AF25">
        <v>29.704000000000001</v>
      </c>
      <c r="AG25">
        <v>25.878</v>
      </c>
      <c r="AH25">
        <v>24.606999999999999</v>
      </c>
    </row>
    <row r="26" spans="1:34" x14ac:dyDescent="0.3">
      <c r="A26" s="15">
        <f ca="1">Exceedance!U26</f>
        <v>46813</v>
      </c>
      <c r="B26" s="1">
        <v>46</v>
      </c>
      <c r="C26" s="1">
        <v>46</v>
      </c>
      <c r="D26" s="1">
        <v>46</v>
      </c>
      <c r="E26">
        <v>42.435000000000002</v>
      </c>
      <c r="F26">
        <v>50.551000000000002</v>
      </c>
      <c r="G26">
        <v>59.048000000000002</v>
      </c>
      <c r="H26">
        <v>51.613</v>
      </c>
      <c r="I26">
        <v>58.530999999999999</v>
      </c>
      <c r="J26">
        <v>52.736999999999995</v>
      </c>
      <c r="K26">
        <v>49.50500000000001</v>
      </c>
      <c r="L26">
        <v>38.776000000000003</v>
      </c>
      <c r="M26">
        <v>36.25</v>
      </c>
      <c r="N26">
        <v>26.794</v>
      </c>
      <c r="O26">
        <v>37.61</v>
      </c>
      <c r="P26">
        <v>60.33</v>
      </c>
      <c r="Q26">
        <v>32.454999999999998</v>
      </c>
      <c r="R26">
        <v>35.095999999999997</v>
      </c>
      <c r="S26">
        <v>80.962999999999994</v>
      </c>
      <c r="T26">
        <v>23.698</v>
      </c>
      <c r="U26">
        <v>54.936</v>
      </c>
      <c r="V26">
        <v>27.704999999999998</v>
      </c>
      <c r="W26">
        <v>39.247000000000007</v>
      </c>
      <c r="X26">
        <v>51.609000000000002</v>
      </c>
      <c r="Y26">
        <v>24.263000000000002</v>
      </c>
      <c r="Z26">
        <v>37.515000000000001</v>
      </c>
      <c r="AA26">
        <v>67.382000000000005</v>
      </c>
      <c r="AB26">
        <v>47.569000000000003</v>
      </c>
      <c r="AC26">
        <v>80.816999999999993</v>
      </c>
      <c r="AD26">
        <v>36.220999999999997</v>
      </c>
      <c r="AE26">
        <v>26.146000000000001</v>
      </c>
      <c r="AF26">
        <v>45.02</v>
      </c>
      <c r="AG26">
        <v>35.064999999999991</v>
      </c>
      <c r="AH26">
        <v>44.189</v>
      </c>
    </row>
    <row r="27" spans="1:34" x14ac:dyDescent="0.3">
      <c r="A27" s="15">
        <f ca="1">Exceedance!U27</f>
        <v>46844</v>
      </c>
      <c r="B27" s="1">
        <v>100</v>
      </c>
      <c r="C27" s="1">
        <v>100</v>
      </c>
      <c r="D27" s="1">
        <v>100</v>
      </c>
      <c r="E27">
        <v>97.415999999999997</v>
      </c>
      <c r="F27">
        <v>95.765000000000001</v>
      </c>
      <c r="G27">
        <v>77.417999999999992</v>
      </c>
      <c r="H27">
        <v>124.82899999999999</v>
      </c>
      <c r="I27">
        <v>113.607</v>
      </c>
      <c r="J27">
        <v>88.85</v>
      </c>
      <c r="K27">
        <v>75.566999999999993</v>
      </c>
      <c r="L27">
        <v>107.97199999999999</v>
      </c>
      <c r="M27">
        <v>84.096999999999994</v>
      </c>
      <c r="N27">
        <v>66.962999999999994</v>
      </c>
      <c r="O27">
        <v>71.738000000000014</v>
      </c>
      <c r="P27">
        <v>140.30000000000001</v>
      </c>
      <c r="Q27">
        <v>85.153000000000006</v>
      </c>
      <c r="R27">
        <v>118.637</v>
      </c>
      <c r="S27">
        <v>138.376</v>
      </c>
      <c r="T27">
        <v>75.867000000000004</v>
      </c>
      <c r="U27">
        <v>89.512</v>
      </c>
      <c r="V27">
        <v>70.296000000000006</v>
      </c>
      <c r="W27">
        <v>95.305999999999997</v>
      </c>
      <c r="X27">
        <v>115.813</v>
      </c>
      <c r="Y27">
        <v>49.034999999999997</v>
      </c>
      <c r="Z27">
        <v>85.311000000000007</v>
      </c>
      <c r="AA27">
        <v>101.584</v>
      </c>
      <c r="AB27">
        <v>83.353999999999999</v>
      </c>
      <c r="AC27">
        <v>141.97800000000001</v>
      </c>
      <c r="AD27">
        <v>66.424000000000007</v>
      </c>
      <c r="AE27">
        <v>111.301</v>
      </c>
      <c r="AF27">
        <v>66.47</v>
      </c>
      <c r="AG27">
        <v>63.613</v>
      </c>
      <c r="AH27">
        <v>101.101</v>
      </c>
    </row>
    <row r="28" spans="1:34" x14ac:dyDescent="0.3">
      <c r="A28" s="15">
        <f ca="1">Exceedance!U28</f>
        <v>46874</v>
      </c>
      <c r="B28" s="1">
        <v>251</v>
      </c>
      <c r="C28" s="1">
        <v>251</v>
      </c>
      <c r="D28" s="1">
        <v>251</v>
      </c>
      <c r="E28">
        <v>343.113</v>
      </c>
      <c r="F28">
        <v>266.995</v>
      </c>
      <c r="G28">
        <v>304.07700000000006</v>
      </c>
      <c r="H28">
        <v>431.31700000000001</v>
      </c>
      <c r="I28">
        <v>418.22399999999999</v>
      </c>
      <c r="J28">
        <v>260.52600000000001</v>
      </c>
      <c r="K28">
        <v>283.488</v>
      </c>
      <c r="L28">
        <v>296.95699999999999</v>
      </c>
      <c r="M28">
        <v>318.447</v>
      </c>
      <c r="N28">
        <v>111.01600000000001</v>
      </c>
      <c r="O28">
        <v>200.19200000000001</v>
      </c>
      <c r="P28">
        <v>278.95999999999992</v>
      </c>
      <c r="Q28">
        <v>328.83600000000001</v>
      </c>
      <c r="R28">
        <v>290.56000000000006</v>
      </c>
      <c r="S28">
        <v>296.75099999999998</v>
      </c>
      <c r="T28">
        <v>329.79700000000003</v>
      </c>
      <c r="U28">
        <v>380.32100000000003</v>
      </c>
      <c r="V28">
        <v>161.71199999999999</v>
      </c>
      <c r="W28">
        <v>215.196</v>
      </c>
      <c r="X28">
        <v>179.547</v>
      </c>
      <c r="Y28">
        <v>124.378</v>
      </c>
      <c r="Z28">
        <v>297.488</v>
      </c>
      <c r="AA28">
        <v>211.011</v>
      </c>
      <c r="AB28">
        <v>206.983</v>
      </c>
      <c r="AC28">
        <v>316.05899999999997</v>
      </c>
      <c r="AD28">
        <v>196.666</v>
      </c>
      <c r="AE28">
        <v>248.95</v>
      </c>
      <c r="AF28">
        <v>223.18</v>
      </c>
      <c r="AG28">
        <v>173.994</v>
      </c>
      <c r="AH28">
        <v>258.58600000000001</v>
      </c>
    </row>
    <row r="29" spans="1:34" x14ac:dyDescent="0.3">
      <c r="A29" s="15">
        <f ca="1">Exceedance!U29</f>
        <v>46905</v>
      </c>
      <c r="B29" s="1">
        <v>293</v>
      </c>
      <c r="C29" s="1">
        <v>293</v>
      </c>
      <c r="D29" s="1">
        <v>293</v>
      </c>
      <c r="E29">
        <v>460.59399999999999</v>
      </c>
      <c r="F29">
        <v>242.78100000000001</v>
      </c>
      <c r="G29">
        <v>672.18899999999996</v>
      </c>
      <c r="H29">
        <v>350.17700000000002</v>
      </c>
      <c r="I29">
        <v>574.15800000000002</v>
      </c>
      <c r="J29">
        <v>248.78800000000001</v>
      </c>
      <c r="K29">
        <v>400.19799999999998</v>
      </c>
      <c r="L29">
        <v>178.73500000000001</v>
      </c>
      <c r="M29">
        <v>220.10499999999999</v>
      </c>
      <c r="N29">
        <v>60.817</v>
      </c>
      <c r="O29">
        <v>230.44200000000001</v>
      </c>
      <c r="P29">
        <v>164.517</v>
      </c>
      <c r="Q29">
        <v>328.62900000000002</v>
      </c>
      <c r="R29">
        <v>209.637</v>
      </c>
      <c r="S29">
        <v>210.06299999999999</v>
      </c>
      <c r="T29">
        <v>571.36900000000003</v>
      </c>
      <c r="U29">
        <v>302.089</v>
      </c>
      <c r="V29">
        <v>318.11399999999998</v>
      </c>
      <c r="W29">
        <v>514.26300000000003</v>
      </c>
      <c r="X29">
        <v>65.031000000000006</v>
      </c>
      <c r="Y29">
        <v>167.90600000000001</v>
      </c>
      <c r="Z29">
        <v>381.74799999999999</v>
      </c>
      <c r="AA29">
        <v>415.58100000000002</v>
      </c>
      <c r="AB29">
        <v>350.80599999999998</v>
      </c>
      <c r="AC29">
        <v>455.73</v>
      </c>
      <c r="AD29">
        <v>80.347999999999999</v>
      </c>
      <c r="AE29">
        <v>489.50400000000002</v>
      </c>
      <c r="AF29">
        <v>222.83099999999999</v>
      </c>
      <c r="AG29">
        <v>315.64999999999992</v>
      </c>
      <c r="AH29">
        <v>190.80699999999999</v>
      </c>
    </row>
    <row r="30" spans="1:34" x14ac:dyDescent="0.3">
      <c r="A30" s="15">
        <f ca="1">Exceedance!U30</f>
        <v>46935</v>
      </c>
      <c r="B30" s="1">
        <v>98</v>
      </c>
      <c r="C30" s="1">
        <v>98</v>
      </c>
      <c r="D30" s="1">
        <v>98</v>
      </c>
      <c r="E30">
        <v>191.98500000000001</v>
      </c>
      <c r="F30">
        <v>68.807000000000002</v>
      </c>
      <c r="G30">
        <v>481.46899999999999</v>
      </c>
      <c r="H30">
        <v>117.383</v>
      </c>
      <c r="I30">
        <v>183.17699999999999</v>
      </c>
      <c r="J30">
        <v>113.44399999999999</v>
      </c>
      <c r="K30">
        <v>248.13399999999999</v>
      </c>
      <c r="L30">
        <v>54.566000000000003</v>
      </c>
      <c r="M30">
        <v>62.32</v>
      </c>
      <c r="N30">
        <v>26.273</v>
      </c>
      <c r="O30">
        <v>59.726999999999997</v>
      </c>
      <c r="P30">
        <v>58.912999999999997</v>
      </c>
      <c r="Q30">
        <v>118.938</v>
      </c>
      <c r="R30">
        <v>76.292000000000002</v>
      </c>
      <c r="S30">
        <v>71.126000000000005</v>
      </c>
      <c r="T30">
        <v>234.61799999999999</v>
      </c>
      <c r="U30">
        <v>142.1</v>
      </c>
      <c r="V30">
        <v>76.320999999999998</v>
      </c>
      <c r="W30">
        <v>246.71</v>
      </c>
      <c r="X30">
        <v>31.321000000000002</v>
      </c>
      <c r="Y30">
        <v>57.899000000000001</v>
      </c>
      <c r="Z30">
        <v>109.49000000000001</v>
      </c>
      <c r="AA30">
        <v>128.005</v>
      </c>
      <c r="AB30">
        <v>104.583</v>
      </c>
      <c r="AC30">
        <v>138.59</v>
      </c>
      <c r="AD30">
        <v>34.659999999999997</v>
      </c>
      <c r="AE30">
        <v>289.83800000000002</v>
      </c>
      <c r="AF30">
        <v>65.275999999999996</v>
      </c>
      <c r="AG30">
        <v>128.101</v>
      </c>
      <c r="AH30">
        <v>70.582999999999998</v>
      </c>
    </row>
    <row r="31" spans="1:34" x14ac:dyDescent="0.3">
      <c r="A31" s="15">
        <f ca="1">Exceedance!U31</f>
        <v>46966</v>
      </c>
      <c r="B31" s="1">
        <v>63</v>
      </c>
      <c r="C31" s="1">
        <v>63</v>
      </c>
      <c r="D31" s="1">
        <v>63</v>
      </c>
      <c r="E31">
        <v>73.266000000000005</v>
      </c>
      <c r="F31">
        <v>46.09</v>
      </c>
      <c r="G31">
        <v>131.81</v>
      </c>
      <c r="H31">
        <v>57.996000000000002</v>
      </c>
      <c r="I31">
        <v>88.442999999999984</v>
      </c>
      <c r="J31">
        <v>55.075000000000003</v>
      </c>
      <c r="K31">
        <v>97.873999999999995</v>
      </c>
      <c r="L31">
        <v>48.616999999999997</v>
      </c>
      <c r="M31">
        <v>56.686999999999998</v>
      </c>
      <c r="N31">
        <v>23.58</v>
      </c>
      <c r="O31">
        <v>45.143999999999998</v>
      </c>
      <c r="P31">
        <v>41.34</v>
      </c>
      <c r="Q31">
        <v>62.572000000000003</v>
      </c>
      <c r="R31">
        <v>55.610000000000007</v>
      </c>
      <c r="S31">
        <v>53.591000000000001</v>
      </c>
      <c r="T31">
        <v>84.585999999999999</v>
      </c>
      <c r="U31">
        <v>58.493000000000002</v>
      </c>
      <c r="V31">
        <v>55.136000000000003</v>
      </c>
      <c r="W31">
        <v>74.876000000000005</v>
      </c>
      <c r="X31">
        <v>32.569000000000003</v>
      </c>
      <c r="Y31">
        <v>42.161000000000001</v>
      </c>
      <c r="Z31">
        <v>63.213999999999999</v>
      </c>
      <c r="AA31">
        <v>57.515999999999998</v>
      </c>
      <c r="AB31">
        <v>57.811999999999998</v>
      </c>
      <c r="AC31">
        <v>67.944000000000003</v>
      </c>
      <c r="AD31">
        <v>29.274999999999999</v>
      </c>
      <c r="AE31">
        <v>88.704999999999998</v>
      </c>
      <c r="AF31">
        <v>43.603999999999999</v>
      </c>
      <c r="AG31">
        <v>58.069000000000003</v>
      </c>
      <c r="AH31">
        <v>60.646000000000001</v>
      </c>
    </row>
    <row r="32" spans="1:34" x14ac:dyDescent="0.3">
      <c r="A32" s="15">
        <f ca="1">Exceedance!U32</f>
        <v>46997</v>
      </c>
      <c r="B32" s="1">
        <v>42</v>
      </c>
      <c r="C32" s="1">
        <v>42</v>
      </c>
      <c r="D32" s="1">
        <v>42</v>
      </c>
      <c r="E32">
        <v>52.895000000000003</v>
      </c>
      <c r="F32">
        <v>38.972000000000001</v>
      </c>
      <c r="G32">
        <v>70.512</v>
      </c>
      <c r="H32">
        <v>43.823999999999998</v>
      </c>
      <c r="I32">
        <v>65.184000000000012</v>
      </c>
      <c r="J32">
        <v>36.200000000000003</v>
      </c>
      <c r="K32">
        <v>53.570999999999998</v>
      </c>
      <c r="L32">
        <v>36.396000000000001</v>
      </c>
      <c r="M32">
        <v>33.720999999999997</v>
      </c>
      <c r="N32">
        <v>23.614000000000001</v>
      </c>
      <c r="O32">
        <v>65.548000000000002</v>
      </c>
      <c r="P32">
        <v>41.667999999999999</v>
      </c>
      <c r="Q32">
        <v>41.225000000000001</v>
      </c>
      <c r="R32">
        <v>41.987000000000002</v>
      </c>
      <c r="S32">
        <v>50.496000000000002</v>
      </c>
      <c r="T32">
        <v>49.192999999999998</v>
      </c>
      <c r="U32">
        <v>40.180999999999997</v>
      </c>
      <c r="V32">
        <v>31.591999999999999</v>
      </c>
      <c r="W32">
        <v>43.841999999999999</v>
      </c>
      <c r="X32">
        <v>26.437000000000001</v>
      </c>
      <c r="Y32">
        <v>60.79</v>
      </c>
      <c r="Z32">
        <v>60.615000000000002</v>
      </c>
      <c r="AA32">
        <v>41.720999999999997</v>
      </c>
      <c r="AB32">
        <v>38.823</v>
      </c>
      <c r="AC32">
        <v>43.002000000000002</v>
      </c>
      <c r="AD32">
        <v>24.221</v>
      </c>
      <c r="AE32">
        <v>46.75</v>
      </c>
      <c r="AF32">
        <v>40.381</v>
      </c>
      <c r="AG32">
        <v>36.713999999999999</v>
      </c>
      <c r="AH32">
        <v>42.2</v>
      </c>
    </row>
    <row r="33" spans="1:34" x14ac:dyDescent="0.3">
      <c r="A33" s="15">
        <f ca="1">Exceedance!U33</f>
        <v>47027</v>
      </c>
      <c r="B33" s="1">
        <v>48</v>
      </c>
      <c r="C33" s="1">
        <v>38</v>
      </c>
      <c r="D33" s="1">
        <v>43</v>
      </c>
      <c r="E33">
        <v>51.777999999999999</v>
      </c>
      <c r="F33">
        <v>51.978999999999999</v>
      </c>
      <c r="G33">
        <v>67.305000000000007</v>
      </c>
      <c r="H33">
        <v>61.564</v>
      </c>
      <c r="I33">
        <v>74.13</v>
      </c>
      <c r="J33">
        <v>54.808999999999997</v>
      </c>
      <c r="K33">
        <v>43.887</v>
      </c>
      <c r="L33">
        <v>36.936999999999998</v>
      </c>
      <c r="M33">
        <v>34.356000000000002</v>
      </c>
      <c r="N33">
        <v>37.496000000000002</v>
      </c>
      <c r="O33">
        <v>39.445999999999998</v>
      </c>
      <c r="P33">
        <v>41.825000000000003</v>
      </c>
      <c r="Q33">
        <v>61.161999999999999</v>
      </c>
      <c r="R33">
        <v>84.593000000000004</v>
      </c>
      <c r="S33">
        <v>56.901000000000003</v>
      </c>
      <c r="T33">
        <v>47.987000000000002</v>
      </c>
      <c r="U33">
        <v>45.335000000000001</v>
      </c>
      <c r="V33">
        <v>36.125999999999998</v>
      </c>
      <c r="W33">
        <v>47.707999999999998</v>
      </c>
      <c r="X33">
        <v>26.696999999999999</v>
      </c>
      <c r="Y33">
        <v>58.531999999999996</v>
      </c>
      <c r="Z33">
        <v>72.691999999999993</v>
      </c>
      <c r="AA33">
        <v>39.465000000000003</v>
      </c>
      <c r="AB33">
        <v>35.942</v>
      </c>
      <c r="AC33">
        <v>46.337000000000003</v>
      </c>
      <c r="AD33">
        <v>29.234999999999999</v>
      </c>
      <c r="AE33">
        <v>43.051000000000002</v>
      </c>
      <c r="AF33">
        <v>43.051000000000002</v>
      </c>
      <c r="AG33">
        <v>32.783999999999999</v>
      </c>
      <c r="AH33">
        <v>33.201000000000001</v>
      </c>
    </row>
    <row r="34" spans="1:34" x14ac:dyDescent="0.3">
      <c r="A34" s="15">
        <f ca="1">Exceedance!U34</f>
        <v>47058</v>
      </c>
      <c r="B34" s="1">
        <v>39</v>
      </c>
      <c r="C34" s="1">
        <v>35</v>
      </c>
      <c r="D34" s="1">
        <v>37</v>
      </c>
      <c r="E34">
        <v>42.070999999999998</v>
      </c>
      <c r="F34">
        <v>39.732999999999997</v>
      </c>
      <c r="G34">
        <v>51.308999999999997</v>
      </c>
      <c r="H34">
        <v>49.551000000000002</v>
      </c>
      <c r="I34">
        <v>54</v>
      </c>
      <c r="J34">
        <v>45.180999999999997</v>
      </c>
      <c r="K34">
        <v>35.835999999999999</v>
      </c>
      <c r="L34">
        <v>33.030999999999999</v>
      </c>
      <c r="M34">
        <v>33.319000000000003</v>
      </c>
      <c r="N34">
        <v>24.225999999999999</v>
      </c>
      <c r="O34">
        <v>29.991</v>
      </c>
      <c r="P34">
        <v>38.256999999999998</v>
      </c>
      <c r="Q34">
        <v>46.780999999999999</v>
      </c>
      <c r="R34">
        <v>54.719000000000001</v>
      </c>
      <c r="S34">
        <v>44.015999999999998</v>
      </c>
      <c r="T34">
        <v>42.23</v>
      </c>
      <c r="U34">
        <v>41.823999999999998</v>
      </c>
      <c r="V34">
        <v>36.621000000000002</v>
      </c>
      <c r="W34">
        <v>39.186999999999998</v>
      </c>
      <c r="X34">
        <v>23.238</v>
      </c>
      <c r="Y34">
        <v>37.81</v>
      </c>
      <c r="Z34">
        <v>44.283000000000001</v>
      </c>
      <c r="AA34">
        <v>36.378</v>
      </c>
      <c r="AB34">
        <v>31.37</v>
      </c>
      <c r="AC34">
        <v>40.594999999999999</v>
      </c>
      <c r="AD34">
        <v>27.57</v>
      </c>
      <c r="AE34">
        <v>38.173999999999999</v>
      </c>
      <c r="AF34">
        <v>46.113</v>
      </c>
      <c r="AG34">
        <v>32.561</v>
      </c>
      <c r="AH34">
        <v>29.114999999999998</v>
      </c>
    </row>
    <row r="35" spans="1:34" x14ac:dyDescent="0.3">
      <c r="A35" s="15">
        <f ca="1">Exceedance!U35</f>
        <v>47088</v>
      </c>
      <c r="B35" s="1">
        <v>32</v>
      </c>
      <c r="C35" s="1">
        <v>32</v>
      </c>
      <c r="D35" s="1">
        <v>32</v>
      </c>
      <c r="E35">
        <v>36.014000000000003</v>
      </c>
      <c r="F35">
        <v>31.622</v>
      </c>
      <c r="G35">
        <v>47.207000000000001</v>
      </c>
      <c r="H35">
        <v>40.195999999999998</v>
      </c>
      <c r="I35">
        <v>41.436999999999998</v>
      </c>
      <c r="J35">
        <v>39.963999999999999</v>
      </c>
      <c r="K35">
        <v>32.027999999999999</v>
      </c>
      <c r="L35">
        <v>28.318999999999999</v>
      </c>
      <c r="M35">
        <v>27.488</v>
      </c>
      <c r="N35">
        <v>20.507999999999999</v>
      </c>
      <c r="O35">
        <v>27.437999999999999</v>
      </c>
      <c r="P35">
        <v>29.853000000000002</v>
      </c>
      <c r="Q35">
        <v>34.098999999999997</v>
      </c>
      <c r="R35">
        <v>37.667000000000002</v>
      </c>
      <c r="S35">
        <v>31.335000000000001</v>
      </c>
      <c r="T35">
        <v>37.564999999999998</v>
      </c>
      <c r="U35">
        <v>33.625999999999998</v>
      </c>
      <c r="V35">
        <v>30.736999999999998</v>
      </c>
      <c r="W35">
        <v>34.225999999999999</v>
      </c>
      <c r="X35">
        <v>21.338000000000005</v>
      </c>
      <c r="Y35">
        <v>28.193000000000001</v>
      </c>
      <c r="Z35">
        <v>36.296999999999997</v>
      </c>
      <c r="AA35">
        <v>32.156999999999996</v>
      </c>
      <c r="AB35">
        <v>29.303000000000001</v>
      </c>
      <c r="AC35">
        <v>37.222000000000001</v>
      </c>
      <c r="AD35">
        <v>22.46</v>
      </c>
      <c r="AE35">
        <v>35.564999999999998</v>
      </c>
      <c r="AF35">
        <v>36.064999999999998</v>
      </c>
      <c r="AG35">
        <v>29.234000000000002</v>
      </c>
      <c r="AH35">
        <v>26.277999999999999</v>
      </c>
    </row>
    <row r="36" spans="1:34" x14ac:dyDescent="0.3">
      <c r="A36" s="15">
        <f ca="1">Exceedance!U36</f>
        <v>47119</v>
      </c>
      <c r="B36" s="1">
        <v>31</v>
      </c>
      <c r="C36" s="1">
        <v>31</v>
      </c>
      <c r="D36" s="1">
        <v>31</v>
      </c>
      <c r="E36">
        <v>32.848999999999997</v>
      </c>
      <c r="F36">
        <v>28.65</v>
      </c>
      <c r="G36">
        <v>39.9</v>
      </c>
      <c r="H36">
        <v>34.634</v>
      </c>
      <c r="I36">
        <v>36.908999999999999</v>
      </c>
      <c r="J36">
        <v>34.536999999999999</v>
      </c>
      <c r="K36">
        <v>32.213000000000001</v>
      </c>
      <c r="L36">
        <v>26.045000000000002</v>
      </c>
      <c r="M36">
        <v>24.273</v>
      </c>
      <c r="N36">
        <v>19.722000000000001</v>
      </c>
      <c r="O36">
        <v>24.547999999999998</v>
      </c>
      <c r="P36">
        <v>29.062999999999999</v>
      </c>
      <c r="Q36">
        <v>29.524999999999999</v>
      </c>
      <c r="R36">
        <v>31.797000000000001</v>
      </c>
      <c r="S36">
        <v>26.1</v>
      </c>
      <c r="T36">
        <v>33.979999999999997</v>
      </c>
      <c r="U36">
        <v>29.808</v>
      </c>
      <c r="V36">
        <v>27.834</v>
      </c>
      <c r="W36">
        <v>32.698</v>
      </c>
      <c r="X36">
        <v>19.811</v>
      </c>
      <c r="Y36">
        <v>24.475999999999999</v>
      </c>
      <c r="Z36">
        <v>31.675999999999998</v>
      </c>
      <c r="AA36">
        <v>29.27</v>
      </c>
      <c r="AB36">
        <v>27.474</v>
      </c>
      <c r="AC36">
        <v>32.933</v>
      </c>
      <c r="AD36">
        <v>20.632000000000001</v>
      </c>
      <c r="AE36">
        <v>32.369999999999997</v>
      </c>
      <c r="AF36">
        <v>29.059000000000005</v>
      </c>
      <c r="AG36">
        <v>26.411999999999999</v>
      </c>
      <c r="AH36">
        <v>24.651</v>
      </c>
    </row>
    <row r="37" spans="1:34" x14ac:dyDescent="0.3">
      <c r="A37" s="15">
        <f ca="1">Exceedance!U37</f>
        <v>47150</v>
      </c>
      <c r="B37" s="1">
        <v>29</v>
      </c>
      <c r="C37" s="1">
        <v>29</v>
      </c>
      <c r="D37" s="1">
        <v>29</v>
      </c>
      <c r="E37">
        <v>27.74</v>
      </c>
      <c r="F37">
        <v>31.408999999999999</v>
      </c>
      <c r="G37">
        <v>39.069000000000003</v>
      </c>
      <c r="H37">
        <v>28.068000000000001</v>
      </c>
      <c r="I37">
        <v>31.587</v>
      </c>
      <c r="J37">
        <v>33.466000000000001</v>
      </c>
      <c r="K37">
        <v>31.888999999999999</v>
      </c>
      <c r="L37">
        <v>24.68</v>
      </c>
      <c r="M37">
        <v>20.558</v>
      </c>
      <c r="N37">
        <v>22.611999999999998</v>
      </c>
      <c r="O37">
        <v>21.13</v>
      </c>
      <c r="P37">
        <v>25.366</v>
      </c>
      <c r="Q37">
        <v>24.193000000000001</v>
      </c>
      <c r="R37">
        <v>31.657</v>
      </c>
      <c r="S37">
        <v>21.172999999999998</v>
      </c>
      <c r="T37">
        <v>30.094999999999999</v>
      </c>
      <c r="U37">
        <v>24.678000000000001</v>
      </c>
      <c r="V37">
        <v>23.132999999999999</v>
      </c>
      <c r="W37">
        <v>27.16</v>
      </c>
      <c r="X37">
        <v>17.375</v>
      </c>
      <c r="Y37">
        <v>26.085000000000001</v>
      </c>
      <c r="Z37">
        <v>37.231000000000002</v>
      </c>
      <c r="AA37">
        <v>27.588000000000001</v>
      </c>
      <c r="AB37">
        <v>33.82</v>
      </c>
      <c r="AC37">
        <v>34.287999999999997</v>
      </c>
      <c r="AD37">
        <v>17.936</v>
      </c>
      <c r="AE37">
        <v>28.609000000000002</v>
      </c>
      <c r="AF37">
        <v>27.411999999999999</v>
      </c>
      <c r="AG37">
        <v>24.4</v>
      </c>
      <c r="AH37">
        <v>22.681000000000001</v>
      </c>
    </row>
    <row r="38" spans="1:34" x14ac:dyDescent="0.3">
      <c r="A38" s="15">
        <f ca="1">Exceedance!U38</f>
        <v>47178</v>
      </c>
      <c r="B38" s="1">
        <v>46</v>
      </c>
      <c r="C38" s="1">
        <v>46</v>
      </c>
      <c r="D38" s="1">
        <v>46</v>
      </c>
      <c r="E38">
        <v>50.991999999999997</v>
      </c>
      <c r="F38">
        <v>62.4</v>
      </c>
      <c r="G38">
        <v>52.137999999999998</v>
      </c>
      <c r="H38">
        <v>59.902999999999999</v>
      </c>
      <c r="I38">
        <v>54.536999999999999</v>
      </c>
      <c r="J38">
        <v>52.360999999999997</v>
      </c>
      <c r="K38">
        <v>40.076000000000001</v>
      </c>
      <c r="L38">
        <v>37.421999999999997</v>
      </c>
      <c r="M38">
        <v>27.565999999999999</v>
      </c>
      <c r="N38">
        <v>38.749000000000002</v>
      </c>
      <c r="O38">
        <v>59.628</v>
      </c>
      <c r="P38">
        <v>33.045999999999999</v>
      </c>
      <c r="Q38">
        <v>35.988</v>
      </c>
      <c r="R38">
        <v>82.248999999999995</v>
      </c>
      <c r="S38">
        <v>24.382999999999999</v>
      </c>
      <c r="T38">
        <v>55.313000000000002</v>
      </c>
      <c r="U38">
        <v>30.390999999999998</v>
      </c>
      <c r="V38">
        <v>40.813000000000002</v>
      </c>
      <c r="W38">
        <v>52.12299999999999</v>
      </c>
      <c r="X38">
        <v>26.286999999999999</v>
      </c>
      <c r="Y38">
        <v>37.264000000000003</v>
      </c>
      <c r="Z38">
        <v>67.451999999999998</v>
      </c>
      <c r="AA38">
        <v>49.093000000000004</v>
      </c>
      <c r="AB38">
        <v>79.027000000000001</v>
      </c>
      <c r="AC38">
        <v>37.337000000000003</v>
      </c>
      <c r="AD38">
        <v>28.648</v>
      </c>
      <c r="AE38">
        <v>44.984999999999999</v>
      </c>
      <c r="AF38">
        <v>37.359000000000002</v>
      </c>
      <c r="AG38">
        <v>44.908000000000001</v>
      </c>
      <c r="AH38">
        <v>43.459000000000003</v>
      </c>
    </row>
    <row r="39" spans="1:34" x14ac:dyDescent="0.3">
      <c r="A39" s="15">
        <f ca="1">Exceedance!U39</f>
        <v>47209</v>
      </c>
      <c r="B39" s="1">
        <v>100</v>
      </c>
      <c r="C39" s="1">
        <v>100</v>
      </c>
      <c r="D39" s="1">
        <v>100</v>
      </c>
      <c r="E39">
        <v>96.331999999999994</v>
      </c>
      <c r="F39">
        <v>81.198999999999998</v>
      </c>
      <c r="G39">
        <v>125.471</v>
      </c>
      <c r="H39">
        <v>114.026</v>
      </c>
      <c r="I39">
        <v>91.046000000000006</v>
      </c>
      <c r="J39">
        <v>78.923000000000002</v>
      </c>
      <c r="K39">
        <v>109.593</v>
      </c>
      <c r="L39">
        <v>82.445999999999998</v>
      </c>
      <c r="M39">
        <v>67.924999999999997</v>
      </c>
      <c r="N39">
        <v>73.509</v>
      </c>
      <c r="O39">
        <v>138.90299999999999</v>
      </c>
      <c r="P39">
        <v>83.846000000000004</v>
      </c>
      <c r="Q39">
        <v>119.745</v>
      </c>
      <c r="R39">
        <v>140.15299999999999</v>
      </c>
      <c r="S39">
        <v>76.712000000000003</v>
      </c>
      <c r="T39">
        <v>86.418999999999997</v>
      </c>
      <c r="U39">
        <v>74.242000000000004</v>
      </c>
      <c r="V39">
        <v>97.733000000000004</v>
      </c>
      <c r="W39">
        <v>116.52500000000001</v>
      </c>
      <c r="X39">
        <v>50.863999999999997</v>
      </c>
      <c r="Y39">
        <v>84.935000000000002</v>
      </c>
      <c r="Z39">
        <v>101.443</v>
      </c>
      <c r="AA39">
        <v>85.837999999999994</v>
      </c>
      <c r="AB39">
        <v>144.09100000000001</v>
      </c>
      <c r="AC39">
        <v>67.936999999999998</v>
      </c>
      <c r="AD39">
        <v>115.79600000000001</v>
      </c>
      <c r="AE39">
        <v>66.662000000000006</v>
      </c>
      <c r="AF39">
        <v>67.015000000000001</v>
      </c>
      <c r="AG39">
        <v>102.369</v>
      </c>
      <c r="AH39">
        <v>99.147999999999996</v>
      </c>
    </row>
    <row r="40" spans="1:34" x14ac:dyDescent="0.3">
      <c r="A40" s="15">
        <f ca="1">Exceedance!U40</f>
        <v>47239</v>
      </c>
      <c r="B40" s="1">
        <v>251</v>
      </c>
      <c r="C40" s="1">
        <v>251</v>
      </c>
      <c r="D40" s="1">
        <v>251</v>
      </c>
      <c r="E40">
        <v>266.94299999999998</v>
      </c>
      <c r="F40">
        <v>311.70600000000002</v>
      </c>
      <c r="G40">
        <v>430.709</v>
      </c>
      <c r="H40">
        <v>414.15499999999997</v>
      </c>
      <c r="I40">
        <v>262.00799999999998</v>
      </c>
      <c r="J40">
        <v>289.62099999999998</v>
      </c>
      <c r="K40">
        <v>297.94600000000003</v>
      </c>
      <c r="L40">
        <v>316.40600000000001</v>
      </c>
      <c r="M40">
        <v>111.432</v>
      </c>
      <c r="N40">
        <v>202.547</v>
      </c>
      <c r="O40">
        <v>277.91199999999998</v>
      </c>
      <c r="P40">
        <v>319.70600000000002</v>
      </c>
      <c r="Q40">
        <v>291.33499999999998</v>
      </c>
      <c r="R40">
        <v>299.33099999999996</v>
      </c>
      <c r="S40">
        <v>331.59500000000003</v>
      </c>
      <c r="T40">
        <v>373.49599999999998</v>
      </c>
      <c r="U40">
        <v>164.852</v>
      </c>
      <c r="V40">
        <v>218.23400000000001</v>
      </c>
      <c r="W40">
        <v>179.976</v>
      </c>
      <c r="X40">
        <v>126.04800000000002</v>
      </c>
      <c r="Y40">
        <v>296.72399999999999</v>
      </c>
      <c r="Z40">
        <v>211.084</v>
      </c>
      <c r="AA40">
        <v>209.10499999999999</v>
      </c>
      <c r="AB40">
        <v>306.13200000000001</v>
      </c>
      <c r="AC40">
        <v>197.21799999999999</v>
      </c>
      <c r="AD40">
        <v>255.55099999999999</v>
      </c>
      <c r="AE40">
        <v>222.684</v>
      </c>
      <c r="AF40">
        <v>170.524</v>
      </c>
      <c r="AG40">
        <v>259.61500000000001</v>
      </c>
      <c r="AH40">
        <v>346.428</v>
      </c>
    </row>
    <row r="41" spans="1:34" x14ac:dyDescent="0.3">
      <c r="A41" s="15">
        <f ca="1">Exceedance!U41</f>
        <v>47270</v>
      </c>
      <c r="B41" s="1">
        <v>293</v>
      </c>
      <c r="C41" s="1">
        <v>293</v>
      </c>
      <c r="D41" s="1">
        <v>293</v>
      </c>
      <c r="E41">
        <v>242.17</v>
      </c>
      <c r="F41">
        <v>677.66899999999998</v>
      </c>
      <c r="G41">
        <v>349.55700000000002</v>
      </c>
      <c r="H41">
        <v>577.71199999999988</v>
      </c>
      <c r="I41">
        <v>248.96199999999999</v>
      </c>
      <c r="J41">
        <v>403.17099999999999</v>
      </c>
      <c r="K41">
        <v>179.11799999999999</v>
      </c>
      <c r="L41">
        <v>227.71100000000001</v>
      </c>
      <c r="M41">
        <v>61.011000000000003</v>
      </c>
      <c r="N41">
        <v>231.441</v>
      </c>
      <c r="O41">
        <v>163.82900000000001</v>
      </c>
      <c r="P41">
        <v>333.83199999999999</v>
      </c>
      <c r="Q41">
        <v>209.53299999999999</v>
      </c>
      <c r="R41">
        <v>209.89400000000001</v>
      </c>
      <c r="S41">
        <v>572.74599999999998</v>
      </c>
      <c r="T41">
        <v>303.714</v>
      </c>
      <c r="U41">
        <v>319.73899999999998</v>
      </c>
      <c r="V41">
        <v>516.29999999999995</v>
      </c>
      <c r="W41">
        <v>64.989000000000004</v>
      </c>
      <c r="X41">
        <v>172.53299999999999</v>
      </c>
      <c r="Y41">
        <v>380.74400000000003</v>
      </c>
      <c r="Z41">
        <v>415.23500000000001</v>
      </c>
      <c r="AA41">
        <v>351.577</v>
      </c>
      <c r="AB41">
        <v>458.42700000000002</v>
      </c>
      <c r="AC41">
        <v>80.608999999999995</v>
      </c>
      <c r="AD41">
        <v>494.83300000000003</v>
      </c>
      <c r="AE41">
        <v>222.09800000000001</v>
      </c>
      <c r="AF41">
        <v>318.041</v>
      </c>
      <c r="AG41">
        <v>191.02099999999999</v>
      </c>
      <c r="AH41">
        <v>461.911</v>
      </c>
    </row>
    <row r="42" spans="1:34" x14ac:dyDescent="0.3">
      <c r="A42" s="15">
        <f ca="1">Exceedance!U42</f>
        <v>47300</v>
      </c>
      <c r="B42" s="1">
        <v>98</v>
      </c>
      <c r="C42" s="1">
        <v>98</v>
      </c>
      <c r="D42" s="1">
        <v>98</v>
      </c>
      <c r="E42">
        <v>68.44</v>
      </c>
      <c r="F42">
        <v>482.40100000000001</v>
      </c>
      <c r="G42">
        <v>116.943</v>
      </c>
      <c r="H42">
        <v>190.70099999999999</v>
      </c>
      <c r="I42">
        <v>113.36</v>
      </c>
      <c r="J42">
        <v>249.15</v>
      </c>
      <c r="K42">
        <v>54.694000000000003</v>
      </c>
      <c r="L42">
        <v>63.721000000000011</v>
      </c>
      <c r="M42">
        <v>26.327000000000005</v>
      </c>
      <c r="N42">
        <v>59.747</v>
      </c>
      <c r="O42">
        <v>58.295000000000002</v>
      </c>
      <c r="P42">
        <v>124.14400000000001</v>
      </c>
      <c r="Q42">
        <v>76.006</v>
      </c>
      <c r="R42">
        <v>70.863</v>
      </c>
      <c r="S42">
        <v>234.48500000000001</v>
      </c>
      <c r="T42">
        <v>147.43600000000001</v>
      </c>
      <c r="U42">
        <v>77.010999999999996</v>
      </c>
      <c r="V42">
        <v>246.798</v>
      </c>
      <c r="W42">
        <v>31.103000000000002</v>
      </c>
      <c r="X42">
        <v>59.878999999999998</v>
      </c>
      <c r="Y42">
        <v>108.655</v>
      </c>
      <c r="Z42">
        <v>127.58499999999999</v>
      </c>
      <c r="AA42">
        <v>104.75200000000001</v>
      </c>
      <c r="AB42">
        <v>142.505</v>
      </c>
      <c r="AC42">
        <v>34.701000000000001</v>
      </c>
      <c r="AD42">
        <v>290.642</v>
      </c>
      <c r="AE42">
        <v>64.820999999999998</v>
      </c>
      <c r="AF42">
        <v>133.803</v>
      </c>
      <c r="AG42">
        <v>70.475999999999999</v>
      </c>
      <c r="AH42">
        <v>191.96700000000001</v>
      </c>
    </row>
    <row r="43" spans="1:34" x14ac:dyDescent="0.3">
      <c r="A43" s="15">
        <f ca="1">Exceedance!U43</f>
        <v>47331</v>
      </c>
      <c r="B43" s="1">
        <v>63</v>
      </c>
      <c r="C43" s="1">
        <v>63</v>
      </c>
      <c r="D43" s="1">
        <v>63</v>
      </c>
      <c r="E43">
        <v>46.177999999999997</v>
      </c>
      <c r="F43">
        <v>132.471</v>
      </c>
      <c r="G43">
        <v>58.133000000000003</v>
      </c>
      <c r="H43">
        <v>91.290999999999997</v>
      </c>
      <c r="I43">
        <v>55.709000000000003</v>
      </c>
      <c r="J43">
        <v>98.816000000000003</v>
      </c>
      <c r="K43">
        <v>49.106000000000002</v>
      </c>
      <c r="L43">
        <v>57.472000000000001</v>
      </c>
      <c r="M43">
        <v>23.806999999999999</v>
      </c>
      <c r="N43">
        <v>45.475999999999999</v>
      </c>
      <c r="O43">
        <v>41.148000000000003</v>
      </c>
      <c r="P43">
        <v>63.421999999999997</v>
      </c>
      <c r="Q43">
        <v>55.847000000000001</v>
      </c>
      <c r="R43">
        <v>53.881</v>
      </c>
      <c r="S43">
        <v>84.807000000000002</v>
      </c>
      <c r="T43">
        <v>59.662999999999997</v>
      </c>
      <c r="U43">
        <v>56.279000000000003</v>
      </c>
      <c r="V43">
        <v>75.27</v>
      </c>
      <c r="W43">
        <v>32.718000000000004</v>
      </c>
      <c r="X43">
        <v>44.167999999999999</v>
      </c>
      <c r="Y43">
        <v>63.021000000000001</v>
      </c>
      <c r="Z43">
        <v>57.594999999999999</v>
      </c>
      <c r="AA43">
        <v>58.302999999999997</v>
      </c>
      <c r="AB43">
        <v>69.540999999999997</v>
      </c>
      <c r="AC43">
        <v>29.683</v>
      </c>
      <c r="AD43">
        <v>89.388999999999982</v>
      </c>
      <c r="AE43">
        <v>43.512999999999998</v>
      </c>
      <c r="AF43">
        <v>59.927</v>
      </c>
      <c r="AG43">
        <v>60.948999999999998</v>
      </c>
      <c r="AH43">
        <v>73.56</v>
      </c>
    </row>
    <row r="44" spans="1:34" x14ac:dyDescent="0.3">
      <c r="A44" s="15">
        <f ca="1">Exceedance!U44</f>
        <v>47362</v>
      </c>
      <c r="B44" s="1">
        <v>42</v>
      </c>
      <c r="C44" s="1">
        <v>42</v>
      </c>
      <c r="D44" s="1">
        <v>42</v>
      </c>
      <c r="E44">
        <v>39.003999999999998</v>
      </c>
      <c r="F44">
        <v>71.061999999999998</v>
      </c>
      <c r="G44">
        <v>43.911999999999999</v>
      </c>
      <c r="H44">
        <v>66.075000000000003</v>
      </c>
      <c r="I44">
        <v>36.746000000000002</v>
      </c>
      <c r="J44">
        <v>54.265000000000001</v>
      </c>
      <c r="K44">
        <v>36.777999999999999</v>
      </c>
      <c r="L44">
        <v>34.520000000000003</v>
      </c>
      <c r="M44">
        <v>23.846</v>
      </c>
      <c r="N44">
        <v>65.884</v>
      </c>
      <c r="O44">
        <v>41.430999999999997</v>
      </c>
      <c r="P44">
        <v>40.872</v>
      </c>
      <c r="Q44">
        <v>42.18</v>
      </c>
      <c r="R44">
        <v>50.746000000000002</v>
      </c>
      <c r="S44">
        <v>49.317999999999998</v>
      </c>
      <c r="T44">
        <v>40.360999999999997</v>
      </c>
      <c r="U44">
        <v>32.472999999999999</v>
      </c>
      <c r="V44">
        <v>44.128999999999998</v>
      </c>
      <c r="W44">
        <v>26.509</v>
      </c>
      <c r="X44">
        <v>60.970999999999997</v>
      </c>
      <c r="Y44">
        <v>60.402999999999999</v>
      </c>
      <c r="Z44">
        <v>41.737000000000002</v>
      </c>
      <c r="AA44">
        <v>39.212000000000003</v>
      </c>
      <c r="AB44">
        <v>43.122999999999998</v>
      </c>
      <c r="AC44">
        <v>24.52</v>
      </c>
      <c r="AD44">
        <v>47.286000000000001</v>
      </c>
      <c r="AE44">
        <v>40.267000000000003</v>
      </c>
      <c r="AF44">
        <v>37.655999999999999</v>
      </c>
      <c r="AG44">
        <v>42.353999999999999</v>
      </c>
      <c r="AH44">
        <v>53.076999999999998</v>
      </c>
    </row>
    <row r="45" spans="1:34" x14ac:dyDescent="0.3">
      <c r="A45" s="15">
        <f ca="1">Exceedance!U45</f>
        <v>47392</v>
      </c>
      <c r="B45" s="1">
        <v>48</v>
      </c>
      <c r="C45" s="1">
        <v>38</v>
      </c>
      <c r="D45" s="1">
        <v>43</v>
      </c>
      <c r="E45">
        <v>51.988999999999997</v>
      </c>
      <c r="F45">
        <v>67.777000000000001</v>
      </c>
      <c r="G45">
        <v>61.619</v>
      </c>
      <c r="H45">
        <v>75.284000000000006</v>
      </c>
      <c r="I45">
        <v>55.341000000000001</v>
      </c>
      <c r="J45">
        <v>44.537999999999997</v>
      </c>
      <c r="K45">
        <v>37.268999999999998</v>
      </c>
      <c r="L45">
        <v>34.718000000000004</v>
      </c>
      <c r="M45">
        <v>37.72</v>
      </c>
      <c r="N45">
        <v>39.634</v>
      </c>
      <c r="O45">
        <v>41.561</v>
      </c>
      <c r="P45">
        <v>61.947000000000003</v>
      </c>
      <c r="Q45">
        <v>84.793000000000006</v>
      </c>
      <c r="R45">
        <v>57.06</v>
      </c>
      <c r="S45">
        <v>48.073999999999998</v>
      </c>
      <c r="T45">
        <v>45.62</v>
      </c>
      <c r="U45">
        <v>37.067999999999998</v>
      </c>
      <c r="V45">
        <v>47.957000000000001</v>
      </c>
      <c r="W45">
        <v>26.801000000000002</v>
      </c>
      <c r="X45">
        <v>61.317</v>
      </c>
      <c r="Y45">
        <v>72.448999999999998</v>
      </c>
      <c r="Z45">
        <v>39.445</v>
      </c>
      <c r="AA45">
        <v>36.249000000000002</v>
      </c>
      <c r="AB45">
        <v>46.74</v>
      </c>
      <c r="AC45">
        <v>29.574000000000002</v>
      </c>
      <c r="AD45">
        <v>43.56</v>
      </c>
      <c r="AE45">
        <v>42.860999999999997</v>
      </c>
      <c r="AF45">
        <v>33.691000000000003</v>
      </c>
      <c r="AG45">
        <v>33.325000000000003</v>
      </c>
      <c r="AH45">
        <v>51.908999999999999</v>
      </c>
    </row>
    <row r="46" spans="1:34" x14ac:dyDescent="0.3">
      <c r="A46" s="15">
        <f ca="1">Exceedance!U46</f>
        <v>47423</v>
      </c>
      <c r="B46" s="1">
        <v>39</v>
      </c>
      <c r="C46" s="1">
        <v>35</v>
      </c>
      <c r="D46" s="1">
        <v>37</v>
      </c>
      <c r="E46">
        <v>39.835999999999999</v>
      </c>
      <c r="F46">
        <v>51.829000000000001</v>
      </c>
      <c r="G46">
        <v>49.692999999999998</v>
      </c>
      <c r="H46">
        <v>55.323</v>
      </c>
      <c r="I46">
        <v>45.765999999999998</v>
      </c>
      <c r="J46">
        <v>36.491999999999997</v>
      </c>
      <c r="K46">
        <v>33.439</v>
      </c>
      <c r="L46">
        <v>34.091999999999999</v>
      </c>
      <c r="M46">
        <v>24.489000000000001</v>
      </c>
      <c r="N46">
        <v>30.24</v>
      </c>
      <c r="O46">
        <v>38.100999999999999</v>
      </c>
      <c r="P46">
        <v>47.802</v>
      </c>
      <c r="Q46">
        <v>54.954999999999998</v>
      </c>
      <c r="R46">
        <v>44.271999999999998</v>
      </c>
      <c r="S46">
        <v>42.402000000000001</v>
      </c>
      <c r="T46">
        <v>42.212000000000003</v>
      </c>
      <c r="U46">
        <v>37.566000000000003</v>
      </c>
      <c r="V46">
        <v>39.494999999999997</v>
      </c>
      <c r="W46">
        <v>23.376000000000001</v>
      </c>
      <c r="X46">
        <v>39.463999999999999</v>
      </c>
      <c r="Y46">
        <v>44.186999999999998</v>
      </c>
      <c r="Z46">
        <v>36.454999999999998</v>
      </c>
      <c r="AA46">
        <v>31.748999999999999</v>
      </c>
      <c r="AB46">
        <v>40.756</v>
      </c>
      <c r="AC46">
        <v>27.931000000000001</v>
      </c>
      <c r="AD46">
        <v>38.67</v>
      </c>
      <c r="AE46">
        <v>46.073</v>
      </c>
      <c r="AF46">
        <v>33.386000000000003</v>
      </c>
      <c r="AG46">
        <v>29.277999999999999</v>
      </c>
      <c r="AH46">
        <v>42.268999999999998</v>
      </c>
    </row>
    <row r="47" spans="1:34" x14ac:dyDescent="0.3">
      <c r="A47" s="15">
        <f ca="1">Exceedance!U47</f>
        <v>47453</v>
      </c>
      <c r="B47" s="1">
        <v>32</v>
      </c>
      <c r="C47" s="1">
        <v>32</v>
      </c>
      <c r="D47" s="1">
        <v>32</v>
      </c>
      <c r="E47">
        <v>31.693999999999999</v>
      </c>
      <c r="F47">
        <v>47.686</v>
      </c>
      <c r="G47">
        <v>40.308999999999997</v>
      </c>
      <c r="H47">
        <v>42.31</v>
      </c>
      <c r="I47">
        <v>40.491</v>
      </c>
      <c r="J47">
        <v>32.634999999999998</v>
      </c>
      <c r="K47">
        <v>28.678999999999998</v>
      </c>
      <c r="L47">
        <v>28.05</v>
      </c>
      <c r="M47">
        <v>20.736000000000001</v>
      </c>
      <c r="N47">
        <v>27.646999999999998</v>
      </c>
      <c r="O47">
        <v>29.700000000000003</v>
      </c>
      <c r="P47">
        <v>34.603000000000002</v>
      </c>
      <c r="Q47">
        <v>37.866999999999997</v>
      </c>
      <c r="R47">
        <v>31.556999999999999</v>
      </c>
      <c r="S47">
        <v>37.707000000000001</v>
      </c>
      <c r="T47">
        <v>34.000999999999998</v>
      </c>
      <c r="U47">
        <v>31.61</v>
      </c>
      <c r="V47">
        <v>34.496000000000002</v>
      </c>
      <c r="W47">
        <v>21.457000000000001</v>
      </c>
      <c r="X47">
        <v>29.347000000000001</v>
      </c>
      <c r="Y47">
        <v>36.181000000000004</v>
      </c>
      <c r="Z47">
        <v>32.207999999999998</v>
      </c>
      <c r="AA47">
        <v>29.638999999999999</v>
      </c>
      <c r="AB47">
        <v>37.695</v>
      </c>
      <c r="AC47">
        <v>22.78</v>
      </c>
      <c r="AD47">
        <v>36.036000000000001</v>
      </c>
      <c r="AE47">
        <v>36.006</v>
      </c>
      <c r="AF47">
        <v>30.172999999999995</v>
      </c>
      <c r="AG47">
        <v>26.423999999999999</v>
      </c>
      <c r="AH47">
        <v>36.18</v>
      </c>
    </row>
    <row r="48" spans="1:34" x14ac:dyDescent="0.3">
      <c r="A48" s="15">
        <f ca="1">Exceedance!U48</f>
        <v>47484</v>
      </c>
      <c r="B48" s="1">
        <v>31</v>
      </c>
      <c r="C48" s="1">
        <v>31</v>
      </c>
      <c r="D48" s="1">
        <v>31</v>
      </c>
      <c r="E48">
        <v>28.716000000000001</v>
      </c>
      <c r="F48">
        <v>40.323999999999998</v>
      </c>
      <c r="G48">
        <v>34.731999999999999</v>
      </c>
      <c r="H48">
        <v>37.548999999999999</v>
      </c>
      <c r="I48">
        <v>35.005000000000003</v>
      </c>
      <c r="J48">
        <v>32.786999999999999</v>
      </c>
      <c r="K48">
        <v>26.379000000000001</v>
      </c>
      <c r="L48">
        <v>24.701000000000001</v>
      </c>
      <c r="M48">
        <v>19.931000000000001</v>
      </c>
      <c r="N48">
        <v>24.74</v>
      </c>
      <c r="O48">
        <v>28.918999999999997</v>
      </c>
      <c r="P48">
        <v>29.812000000000001</v>
      </c>
      <c r="Q48">
        <v>31.983000000000001</v>
      </c>
      <c r="R48">
        <v>26.305</v>
      </c>
      <c r="S48">
        <v>34.112000000000002</v>
      </c>
      <c r="T48">
        <v>30.058</v>
      </c>
      <c r="U48">
        <v>28.63</v>
      </c>
      <c r="V48">
        <v>32.951999999999998</v>
      </c>
      <c r="W48">
        <v>19.920000000000002</v>
      </c>
      <c r="X48">
        <v>25.440999999999999</v>
      </c>
      <c r="Y48">
        <v>31.568000000000005</v>
      </c>
      <c r="Z48">
        <v>29.318000000000001</v>
      </c>
      <c r="AA48">
        <v>27.782</v>
      </c>
      <c r="AB48">
        <v>33.107999999999997</v>
      </c>
      <c r="AC48">
        <v>20.927</v>
      </c>
      <c r="AD48">
        <v>32.802999999999997</v>
      </c>
      <c r="AE48">
        <v>29.007000000000001</v>
      </c>
      <c r="AF48">
        <v>27.103000000000002</v>
      </c>
      <c r="AG48">
        <v>24.785</v>
      </c>
      <c r="AH48">
        <v>33.000999999999998</v>
      </c>
    </row>
    <row r="49" spans="1:34" x14ac:dyDescent="0.3">
      <c r="A49" s="15">
        <f ca="1">Exceedance!U49</f>
        <v>47515</v>
      </c>
      <c r="B49" s="1">
        <v>29</v>
      </c>
      <c r="C49" s="1">
        <v>29</v>
      </c>
      <c r="D49" s="1">
        <v>29</v>
      </c>
      <c r="E49">
        <v>31.465999999999998</v>
      </c>
      <c r="F49">
        <v>39.442</v>
      </c>
      <c r="G49">
        <v>28.148</v>
      </c>
      <c r="H49">
        <v>32.033000000000001</v>
      </c>
      <c r="I49">
        <v>33.872</v>
      </c>
      <c r="J49">
        <v>32.387999999999998</v>
      </c>
      <c r="K49">
        <v>24.974</v>
      </c>
      <c r="L49">
        <v>20.867000000000001</v>
      </c>
      <c r="M49">
        <v>22.792999999999999</v>
      </c>
      <c r="N49">
        <v>21.291</v>
      </c>
      <c r="O49">
        <v>25.245000000000001</v>
      </c>
      <c r="P49">
        <v>24.349</v>
      </c>
      <c r="Q49">
        <v>31.83</v>
      </c>
      <c r="R49">
        <v>21.346</v>
      </c>
      <c r="S49">
        <v>30.207999999999998</v>
      </c>
      <c r="T49">
        <v>24.855</v>
      </c>
      <c r="U49">
        <v>23.792000000000002</v>
      </c>
      <c r="V49">
        <v>27.370999999999999</v>
      </c>
      <c r="W49">
        <v>17.466000000000001</v>
      </c>
      <c r="X49">
        <v>26.437999999999999</v>
      </c>
      <c r="Y49">
        <v>37.131999999999998</v>
      </c>
      <c r="Z49">
        <v>27.63</v>
      </c>
      <c r="AA49">
        <v>34.098999999999997</v>
      </c>
      <c r="AB49">
        <v>34.344999999999999</v>
      </c>
      <c r="AC49">
        <v>18.183</v>
      </c>
      <c r="AD49">
        <v>28.975999999999999</v>
      </c>
      <c r="AE49">
        <v>27.367000000000001</v>
      </c>
      <c r="AF49">
        <v>24.89</v>
      </c>
      <c r="AG49">
        <v>22.792999999999999</v>
      </c>
      <c r="AH49">
        <v>27.866</v>
      </c>
    </row>
    <row r="50" spans="1:34" x14ac:dyDescent="0.3">
      <c r="A50" s="15">
        <f ca="1">Exceedance!U50</f>
        <v>47543</v>
      </c>
      <c r="B50" s="1">
        <v>46</v>
      </c>
      <c r="C50" s="1">
        <v>46</v>
      </c>
      <c r="D50" s="1">
        <v>46</v>
      </c>
      <c r="E50">
        <v>62.472999999999999</v>
      </c>
      <c r="F50">
        <v>52.579000000000001</v>
      </c>
      <c r="G50">
        <v>60.006</v>
      </c>
      <c r="H50">
        <v>54.031999999999996</v>
      </c>
      <c r="I50">
        <v>52.847999999999999</v>
      </c>
      <c r="J50">
        <v>40.631</v>
      </c>
      <c r="K50">
        <v>37.764000000000003</v>
      </c>
      <c r="L50">
        <v>27.3</v>
      </c>
      <c r="M50">
        <v>38.960999999999999</v>
      </c>
      <c r="N50">
        <v>59.87</v>
      </c>
      <c r="O50">
        <v>32.911000000000001</v>
      </c>
      <c r="P50">
        <v>35.761999999999993</v>
      </c>
      <c r="Q50">
        <v>82.507000000000005</v>
      </c>
      <c r="R50">
        <v>24.561</v>
      </c>
      <c r="S50">
        <v>55.448999999999998</v>
      </c>
      <c r="T50">
        <v>29.821000000000002</v>
      </c>
      <c r="U50">
        <v>41.65</v>
      </c>
      <c r="V50">
        <v>52.405000000000001</v>
      </c>
      <c r="W50">
        <v>26.378</v>
      </c>
      <c r="X50">
        <v>38.320999999999998</v>
      </c>
      <c r="Y50">
        <v>67.316999999999993</v>
      </c>
      <c r="Z50">
        <v>49.149000000000001</v>
      </c>
      <c r="AA50">
        <v>79.463999999999999</v>
      </c>
      <c r="AB50">
        <v>37.243000000000002</v>
      </c>
      <c r="AC50">
        <v>28.925999999999998</v>
      </c>
      <c r="AD50">
        <v>45.444000000000003</v>
      </c>
      <c r="AE50">
        <v>37.31</v>
      </c>
      <c r="AF50">
        <v>44.716000000000001</v>
      </c>
      <c r="AG50">
        <v>43.584000000000003</v>
      </c>
      <c r="AH50">
        <v>51.14</v>
      </c>
    </row>
    <row r="51" spans="1:34" x14ac:dyDescent="0.3">
      <c r="A51" s="15">
        <f ca="1">Exceedance!U51</f>
        <v>47574</v>
      </c>
      <c r="B51" s="1">
        <v>100</v>
      </c>
      <c r="C51" s="1">
        <v>100</v>
      </c>
      <c r="D51" s="1">
        <v>100</v>
      </c>
      <c r="E51">
        <v>81.278999999999996</v>
      </c>
      <c r="F51">
        <v>126.142</v>
      </c>
      <c r="G51">
        <v>114.149</v>
      </c>
      <c r="H51">
        <v>88.816999999999993</v>
      </c>
      <c r="I51">
        <v>79.44</v>
      </c>
      <c r="J51">
        <v>110.464</v>
      </c>
      <c r="K51">
        <v>82.893000000000001</v>
      </c>
      <c r="L51">
        <v>67.058999999999997</v>
      </c>
      <c r="M51">
        <v>73.798000000000002</v>
      </c>
      <c r="N51">
        <v>139.238</v>
      </c>
      <c r="O51">
        <v>83.659000000000006</v>
      </c>
      <c r="P51">
        <v>117.395</v>
      </c>
      <c r="Q51">
        <v>140.38900000000001</v>
      </c>
      <c r="R51">
        <v>76.938000000000002</v>
      </c>
      <c r="S51">
        <v>86.588999999999999</v>
      </c>
      <c r="T51">
        <v>72.878</v>
      </c>
      <c r="U51">
        <v>98.936000000000007</v>
      </c>
      <c r="V51">
        <v>116.84699999999999</v>
      </c>
      <c r="W51">
        <v>50.963000000000001</v>
      </c>
      <c r="X51">
        <v>84.522000000000006</v>
      </c>
      <c r="Y51">
        <v>101.303</v>
      </c>
      <c r="Z51">
        <v>85.900999999999996</v>
      </c>
      <c r="AA51">
        <v>144.63499999999999</v>
      </c>
      <c r="AB51">
        <v>65.271000000000001</v>
      </c>
      <c r="AC51">
        <v>116.24299999999999</v>
      </c>
      <c r="AD51">
        <v>67.221999999999994</v>
      </c>
      <c r="AE51">
        <v>66.936999999999998</v>
      </c>
      <c r="AF51">
        <v>97.968000000000004</v>
      </c>
      <c r="AG51">
        <v>99.337999999999994</v>
      </c>
      <c r="AH51">
        <v>96.549000000000007</v>
      </c>
    </row>
    <row r="52" spans="1:34" x14ac:dyDescent="0.3">
      <c r="A52" s="15">
        <f ca="1">Exceedance!U52</f>
        <v>47604</v>
      </c>
      <c r="B52" s="1">
        <v>251</v>
      </c>
      <c r="C52" s="1">
        <v>251</v>
      </c>
      <c r="D52" s="1">
        <v>251</v>
      </c>
      <c r="E52">
        <v>311.822</v>
      </c>
      <c r="F52">
        <v>431.40100000000001</v>
      </c>
      <c r="G52">
        <v>414.267</v>
      </c>
      <c r="H52">
        <v>254.453</v>
      </c>
      <c r="I52">
        <v>290.363</v>
      </c>
      <c r="J52">
        <v>298.65699999999998</v>
      </c>
      <c r="K52">
        <v>316.91699999999997</v>
      </c>
      <c r="L52">
        <v>108.845</v>
      </c>
      <c r="M52">
        <v>202.87200000000001</v>
      </c>
      <c r="N52">
        <v>278.34899999999999</v>
      </c>
      <c r="O52">
        <v>319.471</v>
      </c>
      <c r="P52">
        <v>287.03800000000001</v>
      </c>
      <c r="Q52">
        <v>299.524</v>
      </c>
      <c r="R52">
        <v>332.41800000000001</v>
      </c>
      <c r="S52">
        <v>373.77600000000001</v>
      </c>
      <c r="T52">
        <v>155.62</v>
      </c>
      <c r="U52">
        <v>219.59200000000001</v>
      </c>
      <c r="V52">
        <v>180.21799999999999</v>
      </c>
      <c r="W52">
        <v>126.19199999999999</v>
      </c>
      <c r="X52">
        <v>283.82499999999999</v>
      </c>
      <c r="Y52">
        <v>210.91800000000001</v>
      </c>
      <c r="Z52">
        <v>209.166</v>
      </c>
      <c r="AA52">
        <v>306.74099999999999</v>
      </c>
      <c r="AB52">
        <v>195.3</v>
      </c>
      <c r="AC52">
        <v>256.19299999999998</v>
      </c>
      <c r="AD52">
        <v>223.31899999999999</v>
      </c>
      <c r="AE52">
        <v>170.42</v>
      </c>
      <c r="AF52">
        <v>256.97899999999998</v>
      </c>
      <c r="AG52">
        <v>346.84100000000001</v>
      </c>
      <c r="AH52">
        <v>267.20499999999998</v>
      </c>
    </row>
    <row r="53" spans="1:34" x14ac:dyDescent="0.3">
      <c r="A53" s="15">
        <f ca="1">Exceedance!U53</f>
        <v>47635</v>
      </c>
      <c r="B53" s="1">
        <v>293</v>
      </c>
      <c r="C53" s="1">
        <v>293</v>
      </c>
      <c r="D53" s="1">
        <v>293</v>
      </c>
      <c r="E53">
        <v>677.73599999999999</v>
      </c>
      <c r="F53">
        <v>349.83600000000001</v>
      </c>
      <c r="G53">
        <v>577.75300000000004</v>
      </c>
      <c r="H53">
        <v>254.64099999999999</v>
      </c>
      <c r="I53">
        <v>403.46499999999997</v>
      </c>
      <c r="J53">
        <v>179.47300000000001</v>
      </c>
      <c r="K53">
        <v>227.94200000000001</v>
      </c>
      <c r="L53">
        <v>64.561000000000007</v>
      </c>
      <c r="M53">
        <v>231.65</v>
      </c>
      <c r="N53">
        <v>163.97800000000001</v>
      </c>
      <c r="O53">
        <v>333.733</v>
      </c>
      <c r="P53">
        <v>214.02199999999999</v>
      </c>
      <c r="Q53">
        <v>209.999</v>
      </c>
      <c r="R53">
        <v>573.255</v>
      </c>
      <c r="S53">
        <v>303.82</v>
      </c>
      <c r="T53">
        <v>326.79000000000002</v>
      </c>
      <c r="U53">
        <v>517.14099999999996</v>
      </c>
      <c r="V53">
        <v>65.105999999999995</v>
      </c>
      <c r="W53">
        <v>172.63300000000001</v>
      </c>
      <c r="X53">
        <v>391.416</v>
      </c>
      <c r="Y53">
        <v>415.16399999999993</v>
      </c>
      <c r="Z53">
        <v>351.62099999999998</v>
      </c>
      <c r="AA53">
        <v>458.738</v>
      </c>
      <c r="AB53">
        <v>83.527000000000001</v>
      </c>
      <c r="AC53">
        <v>495.18700000000001</v>
      </c>
      <c r="AD53">
        <v>222.423</v>
      </c>
      <c r="AE53">
        <v>317.99</v>
      </c>
      <c r="AF53">
        <v>196.114</v>
      </c>
      <c r="AG53">
        <v>462.13499999999999</v>
      </c>
      <c r="AH53">
        <v>242.28100000000001</v>
      </c>
    </row>
    <row r="54" spans="1:34" x14ac:dyDescent="0.3">
      <c r="A54" s="15">
        <f ca="1">Exceedance!U54</f>
        <v>47665</v>
      </c>
      <c r="B54" s="1">
        <v>98</v>
      </c>
      <c r="C54" s="1">
        <v>98</v>
      </c>
      <c r="D54" s="1">
        <v>98</v>
      </c>
      <c r="E54">
        <v>482.428</v>
      </c>
      <c r="F54">
        <v>117.139</v>
      </c>
      <c r="G54">
        <v>190.739</v>
      </c>
      <c r="H54">
        <v>118.04</v>
      </c>
      <c r="I54">
        <v>249.38200000000001</v>
      </c>
      <c r="J54">
        <v>54.954000000000001</v>
      </c>
      <c r="K54">
        <v>63.89</v>
      </c>
      <c r="L54">
        <v>26.837</v>
      </c>
      <c r="M54">
        <v>59.828000000000003</v>
      </c>
      <c r="N54">
        <v>58.374000000000002</v>
      </c>
      <c r="O54">
        <v>124.077</v>
      </c>
      <c r="P54">
        <v>76.712999999999994</v>
      </c>
      <c r="Q54">
        <v>70.944999999999993</v>
      </c>
      <c r="R54">
        <v>234.624</v>
      </c>
      <c r="S54">
        <v>147.50399999999996</v>
      </c>
      <c r="T54">
        <v>79.786000000000001</v>
      </c>
      <c r="U54">
        <v>247.20500000000001</v>
      </c>
      <c r="V54">
        <v>31.228999999999999</v>
      </c>
      <c r="W54">
        <v>59.935000000000002</v>
      </c>
      <c r="X54">
        <v>112.517</v>
      </c>
      <c r="Y54">
        <v>127.526</v>
      </c>
      <c r="Z54">
        <v>104.779</v>
      </c>
      <c r="AA54">
        <v>142.66</v>
      </c>
      <c r="AB54">
        <v>35.398999999999994</v>
      </c>
      <c r="AC54">
        <v>290.79399999999998</v>
      </c>
      <c r="AD54">
        <v>65.024000000000001</v>
      </c>
      <c r="AE54">
        <v>133.76900000000001</v>
      </c>
      <c r="AF54">
        <v>71.718000000000004</v>
      </c>
      <c r="AG54">
        <v>192.04</v>
      </c>
      <c r="AH54">
        <v>68.501000000000005</v>
      </c>
    </row>
    <row r="55" spans="1:34" x14ac:dyDescent="0.3">
      <c r="A55" s="15">
        <f ca="1">Exceedance!U55</f>
        <v>47696</v>
      </c>
      <c r="B55" s="1">
        <v>63</v>
      </c>
      <c r="C55" s="1">
        <v>63</v>
      </c>
      <c r="D55" s="1">
        <v>63</v>
      </c>
      <c r="E55">
        <v>132.48400000000001</v>
      </c>
      <c r="F55">
        <v>58.298999999999999</v>
      </c>
      <c r="G55">
        <v>91.326999999999998</v>
      </c>
      <c r="H55">
        <v>56.963000000000001</v>
      </c>
      <c r="I55">
        <v>99.010000000000019</v>
      </c>
      <c r="J55">
        <v>49.37</v>
      </c>
      <c r="K55">
        <v>57.631999999999998</v>
      </c>
      <c r="L55">
        <v>24.045000000000002</v>
      </c>
      <c r="M55">
        <v>45.555999999999997</v>
      </c>
      <c r="N55">
        <v>41.210999999999999</v>
      </c>
      <c r="O55">
        <v>63.363</v>
      </c>
      <c r="P55">
        <v>56.618000000000002</v>
      </c>
      <c r="Q55">
        <v>53.960999999999999</v>
      </c>
      <c r="R55">
        <v>84.88</v>
      </c>
      <c r="S55">
        <v>59.719000000000001</v>
      </c>
      <c r="T55">
        <v>56.923999999999999</v>
      </c>
      <c r="U55">
        <v>75.564999999999984</v>
      </c>
      <c r="V55">
        <v>32.840000000000003</v>
      </c>
      <c r="W55">
        <v>44.212000000000003</v>
      </c>
      <c r="X55">
        <v>64.141000000000005</v>
      </c>
      <c r="Y55">
        <v>57.545000000000002</v>
      </c>
      <c r="Z55">
        <v>58.326000000000001</v>
      </c>
      <c r="AA55">
        <v>69.664000000000001</v>
      </c>
      <c r="AB55">
        <v>29.960999999999999</v>
      </c>
      <c r="AC55">
        <v>89.491</v>
      </c>
      <c r="AD55">
        <v>43.712000000000003</v>
      </c>
      <c r="AE55">
        <v>59.896000000000001</v>
      </c>
      <c r="AF55">
        <v>61.002000000000002</v>
      </c>
      <c r="AG55">
        <v>73.605000000000004</v>
      </c>
      <c r="AH55">
        <v>46.232999999999997</v>
      </c>
    </row>
    <row r="56" spans="1:34" x14ac:dyDescent="0.3">
      <c r="A56" s="15">
        <f ca="1">Exceedance!U56</f>
        <v>47727</v>
      </c>
      <c r="B56" s="1">
        <v>42</v>
      </c>
      <c r="C56" s="1">
        <v>42</v>
      </c>
      <c r="D56" s="1">
        <v>42</v>
      </c>
      <c r="E56">
        <v>71.073999999999998</v>
      </c>
      <c r="F56">
        <v>44.066000000000003</v>
      </c>
      <c r="G56">
        <v>66.108000000000004</v>
      </c>
      <c r="H56">
        <v>37.198999999999998</v>
      </c>
      <c r="I56">
        <v>54.432000000000002</v>
      </c>
      <c r="J56">
        <v>37.006999999999998</v>
      </c>
      <c r="K56">
        <v>34.658000000000001</v>
      </c>
      <c r="L56">
        <v>23.506</v>
      </c>
      <c r="M56">
        <v>65.974999999999994</v>
      </c>
      <c r="N56">
        <v>41.488999999999997</v>
      </c>
      <c r="O56">
        <v>40.823</v>
      </c>
      <c r="P56">
        <v>41.853000000000002</v>
      </c>
      <c r="Q56">
        <v>50.82200000000001</v>
      </c>
      <c r="R56">
        <v>49.378</v>
      </c>
      <c r="S56">
        <v>40.411000000000001</v>
      </c>
      <c r="T56">
        <v>32.844999999999999</v>
      </c>
      <c r="U56">
        <v>44.393000000000001</v>
      </c>
      <c r="V56">
        <v>26.617999999999999</v>
      </c>
      <c r="W56">
        <v>61.018999999999998</v>
      </c>
      <c r="X56">
        <v>59.198999999999998</v>
      </c>
      <c r="Y56">
        <v>41.69</v>
      </c>
      <c r="Z56">
        <v>39.232000000000006</v>
      </c>
      <c r="AA56">
        <v>43.226999999999997</v>
      </c>
      <c r="AB56">
        <v>24.613</v>
      </c>
      <c r="AC56">
        <v>47.372</v>
      </c>
      <c r="AD56">
        <v>40.454000000000001</v>
      </c>
      <c r="AE56">
        <v>37.630000000000003</v>
      </c>
      <c r="AF56">
        <v>43.508000000000003</v>
      </c>
      <c r="AG56">
        <v>53.115000000000002</v>
      </c>
      <c r="AH56">
        <v>39.054000000000002</v>
      </c>
    </row>
    <row r="57" spans="1:34" x14ac:dyDescent="0.3">
      <c r="A57" s="15">
        <f ca="1">Exceedance!U57</f>
        <v>47757</v>
      </c>
      <c r="B57" s="1">
        <v>48</v>
      </c>
      <c r="C57" s="1">
        <v>38</v>
      </c>
      <c r="D57" s="1">
        <v>43</v>
      </c>
      <c r="E57">
        <v>67.789000000000001</v>
      </c>
      <c r="F57">
        <v>61.78</v>
      </c>
      <c r="G57">
        <v>75.313999999999993</v>
      </c>
      <c r="H57">
        <v>55.177999999999997</v>
      </c>
      <c r="I57">
        <v>44.698</v>
      </c>
      <c r="J57">
        <v>37.494</v>
      </c>
      <c r="K57">
        <v>34.854999999999997</v>
      </c>
      <c r="L57">
        <v>38.579000000000008</v>
      </c>
      <c r="M57">
        <v>39.704000000000001</v>
      </c>
      <c r="N57">
        <v>41.619</v>
      </c>
      <c r="O57">
        <v>61.893999999999998</v>
      </c>
      <c r="P57">
        <v>85.311000000000007</v>
      </c>
      <c r="Q57">
        <v>57.13</v>
      </c>
      <c r="R57">
        <v>48.133000000000003</v>
      </c>
      <c r="S57">
        <v>45.667999999999999</v>
      </c>
      <c r="T57">
        <v>37.052999999999997</v>
      </c>
      <c r="U57">
        <v>48.225999999999999</v>
      </c>
      <c r="V57">
        <v>26.907</v>
      </c>
      <c r="W57">
        <v>61.360999999999997</v>
      </c>
      <c r="X57">
        <v>75.043000000000006</v>
      </c>
      <c r="Y57">
        <v>39.401000000000003</v>
      </c>
      <c r="Z57">
        <v>36.268999999999998</v>
      </c>
      <c r="AA57">
        <v>46.84</v>
      </c>
      <c r="AB57">
        <v>29.376000000000001</v>
      </c>
      <c r="AC57">
        <v>43.643000000000001</v>
      </c>
      <c r="AD57">
        <v>43.036999999999992</v>
      </c>
      <c r="AE57">
        <v>33.667999999999999</v>
      </c>
      <c r="AF57">
        <v>33.683999999999997</v>
      </c>
      <c r="AG57">
        <v>51.945999999999998</v>
      </c>
      <c r="AH57">
        <v>52.040999999999997</v>
      </c>
    </row>
    <row r="58" spans="1:34" x14ac:dyDescent="0.3">
      <c r="A58" s="15">
        <f ca="1">Exceedance!U58</f>
        <v>47788</v>
      </c>
      <c r="B58" s="1">
        <v>39</v>
      </c>
      <c r="C58" s="1">
        <v>35</v>
      </c>
      <c r="D58" s="1">
        <v>37</v>
      </c>
      <c r="E58">
        <v>51.84</v>
      </c>
      <c r="F58">
        <v>49.843000000000004</v>
      </c>
      <c r="G58">
        <v>55.348999999999997</v>
      </c>
      <c r="H58">
        <v>46.512999999999998</v>
      </c>
      <c r="I58">
        <v>36.634</v>
      </c>
      <c r="J58">
        <v>33.64</v>
      </c>
      <c r="K58">
        <v>34.215000000000003</v>
      </c>
      <c r="L58">
        <v>24.984999999999999</v>
      </c>
      <c r="M58">
        <v>30.297999999999998</v>
      </c>
      <c r="N58">
        <v>38.155999999999999</v>
      </c>
      <c r="O58">
        <v>47.755000000000003</v>
      </c>
      <c r="P58">
        <v>56.33</v>
      </c>
      <c r="Q58">
        <v>44.332000000000001</v>
      </c>
      <c r="R58">
        <v>42.454999999999998</v>
      </c>
      <c r="S58">
        <v>42.255000000000003</v>
      </c>
      <c r="T58">
        <v>38.097999999999999</v>
      </c>
      <c r="U58">
        <v>39.734999999999999</v>
      </c>
      <c r="V58">
        <v>23.471</v>
      </c>
      <c r="W58">
        <v>39.499000000000002</v>
      </c>
      <c r="X58">
        <v>45.311</v>
      </c>
      <c r="Y58">
        <v>36.415999999999997</v>
      </c>
      <c r="Z58">
        <v>31.766999999999999</v>
      </c>
      <c r="AA58">
        <v>40.844999999999999</v>
      </c>
      <c r="AB58">
        <v>28.302</v>
      </c>
      <c r="AC58">
        <v>38.744999999999997</v>
      </c>
      <c r="AD58">
        <v>46.244</v>
      </c>
      <c r="AE58">
        <v>33.363999999999997</v>
      </c>
      <c r="AF58">
        <v>29.581</v>
      </c>
      <c r="AG58">
        <v>42.301000000000002</v>
      </c>
      <c r="AH58">
        <v>39.880000000000003</v>
      </c>
    </row>
    <row r="59" spans="1:34" x14ac:dyDescent="0.3">
      <c r="A59" s="15">
        <f ca="1">Exceedance!U59</f>
        <v>47818</v>
      </c>
      <c r="B59" s="1">
        <v>32</v>
      </c>
      <c r="C59" s="1">
        <v>32</v>
      </c>
      <c r="D59" s="1">
        <v>32</v>
      </c>
      <c r="E59">
        <v>47.695999999999998</v>
      </c>
      <c r="F59">
        <v>40.442999999999998</v>
      </c>
      <c r="G59">
        <v>42.334000000000003</v>
      </c>
      <c r="H59">
        <v>41.222000000000001</v>
      </c>
      <c r="I59">
        <v>32.771000000000001</v>
      </c>
      <c r="J59">
        <v>28.870999999999999</v>
      </c>
      <c r="K59">
        <v>28.169</v>
      </c>
      <c r="L59">
        <v>21.077999999999999</v>
      </c>
      <c r="M59">
        <v>27.702999999999999</v>
      </c>
      <c r="N59">
        <v>29.747</v>
      </c>
      <c r="O59">
        <v>34.558999999999997</v>
      </c>
      <c r="P59">
        <v>38.520999999999994</v>
      </c>
      <c r="Q59">
        <v>31.614000000000001</v>
      </c>
      <c r="R59">
        <v>37.756999999999998</v>
      </c>
      <c r="S59">
        <v>34.042000000000002</v>
      </c>
      <c r="T59">
        <v>31.827999999999999</v>
      </c>
      <c r="U59">
        <v>34.725999999999999</v>
      </c>
      <c r="V59">
        <v>21.547999999999998</v>
      </c>
      <c r="W59">
        <v>29.379000000000001</v>
      </c>
      <c r="X59">
        <v>36.725000000000001</v>
      </c>
      <c r="Y59">
        <v>32.170999999999999</v>
      </c>
      <c r="Z59">
        <v>29.657</v>
      </c>
      <c r="AA59">
        <v>37.780999999999999</v>
      </c>
      <c r="AB59">
        <v>22.927000000000003</v>
      </c>
      <c r="AC59">
        <v>36.106999999999999</v>
      </c>
      <c r="AD59">
        <v>36.161000000000001</v>
      </c>
      <c r="AE59">
        <v>30.152999999999999</v>
      </c>
      <c r="AF59">
        <v>26.692</v>
      </c>
      <c r="AG59">
        <v>36.21</v>
      </c>
      <c r="AH59">
        <v>31.733999999999995</v>
      </c>
    </row>
    <row r="60" spans="1:34" x14ac:dyDescent="0.3">
      <c r="A60" s="15">
        <f ca="1">Exceedance!U60</f>
        <v>47849</v>
      </c>
      <c r="B60" s="1">
        <v>31</v>
      </c>
      <c r="C60" s="1">
        <v>31</v>
      </c>
      <c r="D60" s="1">
        <v>31</v>
      </c>
      <c r="E60">
        <v>40.332999999999998</v>
      </c>
      <c r="F60">
        <v>34.853000000000002</v>
      </c>
      <c r="G60">
        <v>37.570999999999998</v>
      </c>
      <c r="H60">
        <v>35.326999999999998</v>
      </c>
      <c r="I60">
        <v>32.915999999999997</v>
      </c>
      <c r="J60">
        <v>26.558</v>
      </c>
      <c r="K60">
        <v>24.811</v>
      </c>
      <c r="L60">
        <v>19.91</v>
      </c>
      <c r="M60">
        <v>24.791</v>
      </c>
      <c r="N60">
        <v>28.962</v>
      </c>
      <c r="O60">
        <v>29.771999999999998</v>
      </c>
      <c r="P60">
        <v>32.317</v>
      </c>
      <c r="Q60">
        <v>26.358000000000001</v>
      </c>
      <c r="R60">
        <v>34.158999999999999</v>
      </c>
      <c r="S60">
        <v>30.096</v>
      </c>
      <c r="T60">
        <v>28.911999999999999</v>
      </c>
      <c r="U60">
        <v>33.17</v>
      </c>
      <c r="V60">
        <v>20.004000000000001</v>
      </c>
      <c r="W60">
        <v>25.466999999999999</v>
      </c>
      <c r="X60">
        <v>31.875</v>
      </c>
      <c r="Y60">
        <v>29.283999999999999</v>
      </c>
      <c r="Z60">
        <v>27.797999999999998</v>
      </c>
      <c r="AA60">
        <v>33.185000000000002</v>
      </c>
      <c r="AB60">
        <v>21.057999999999996</v>
      </c>
      <c r="AC60">
        <v>32.869</v>
      </c>
      <c r="AD60">
        <v>29.143999999999998</v>
      </c>
      <c r="AE60">
        <v>27.084</v>
      </c>
      <c r="AF60">
        <v>25.004999999999999</v>
      </c>
      <c r="AG60">
        <v>33.029000000000003</v>
      </c>
      <c r="AH60">
        <v>28.753</v>
      </c>
    </row>
    <row r="61" spans="1:34" x14ac:dyDescent="0.3">
      <c r="A61" s="15">
        <f ca="1">Exceedance!U61</f>
        <v>47880</v>
      </c>
      <c r="B61" s="1">
        <v>29</v>
      </c>
      <c r="C61" s="1">
        <v>29</v>
      </c>
      <c r="D61" s="1">
        <v>29</v>
      </c>
      <c r="E61">
        <v>39.450000000000003</v>
      </c>
      <c r="F61">
        <v>28.248000000000001</v>
      </c>
      <c r="G61">
        <v>32.051000000000002</v>
      </c>
      <c r="H61">
        <v>34.052999999999997</v>
      </c>
      <c r="I61">
        <v>32.503</v>
      </c>
      <c r="J61">
        <v>25.126000000000001</v>
      </c>
      <c r="K61">
        <v>20.960999999999999</v>
      </c>
      <c r="L61">
        <v>23.11</v>
      </c>
      <c r="M61">
        <v>21.334</v>
      </c>
      <c r="N61">
        <v>25.28</v>
      </c>
      <c r="O61">
        <v>24.315000000000001</v>
      </c>
      <c r="P61">
        <v>31.882999999999996</v>
      </c>
      <c r="Q61">
        <v>21.390999999999998</v>
      </c>
      <c r="R61">
        <v>30.248000000000001</v>
      </c>
      <c r="S61">
        <v>24.887</v>
      </c>
      <c r="T61">
        <v>23.86</v>
      </c>
      <c r="U61">
        <v>27.553999999999998</v>
      </c>
      <c r="V61">
        <v>17.538</v>
      </c>
      <c r="W61">
        <v>26.460999999999999</v>
      </c>
      <c r="X61">
        <v>37.372999999999998</v>
      </c>
      <c r="Y61">
        <v>27.600999999999999</v>
      </c>
      <c r="Z61">
        <v>34.115000000000002</v>
      </c>
      <c r="AA61">
        <v>34.412999999999997</v>
      </c>
      <c r="AB61">
        <v>18.260999999999999</v>
      </c>
      <c r="AC61">
        <v>29.032</v>
      </c>
      <c r="AD61">
        <v>27.486999999999998</v>
      </c>
      <c r="AE61">
        <v>24.873999999999999</v>
      </c>
      <c r="AF61">
        <v>22.913</v>
      </c>
      <c r="AG61">
        <v>27.888999999999999</v>
      </c>
      <c r="AH61">
        <v>31.496999999999996</v>
      </c>
    </row>
    <row r="62" spans="1:34" x14ac:dyDescent="0.3">
      <c r="A62" s="15">
        <f ca="1">Exceedance!U62</f>
        <v>47908</v>
      </c>
      <c r="B62" s="1">
        <v>46</v>
      </c>
      <c r="C62" s="1">
        <v>46</v>
      </c>
      <c r="D62" s="1">
        <v>46</v>
      </c>
      <c r="E62">
        <v>52.585999999999999</v>
      </c>
      <c r="F62">
        <v>60.152000000000001</v>
      </c>
      <c r="G62">
        <v>54.054000000000002</v>
      </c>
      <c r="H62">
        <v>52.301000000000002</v>
      </c>
      <c r="I62">
        <v>40.758000000000003</v>
      </c>
      <c r="J62">
        <v>37.945999999999998</v>
      </c>
      <c r="K62">
        <v>27.408000000000001</v>
      </c>
      <c r="L62">
        <v>38.491999999999997</v>
      </c>
      <c r="M62">
        <v>59.938000000000002</v>
      </c>
      <c r="N62">
        <v>32.948999999999998</v>
      </c>
      <c r="O62">
        <v>35.720999999999997</v>
      </c>
      <c r="P62">
        <v>81.945999999999998</v>
      </c>
      <c r="Q62">
        <v>24.609000000000002</v>
      </c>
      <c r="R62">
        <v>55.499000000000002</v>
      </c>
      <c r="S62">
        <v>29.853999999999999</v>
      </c>
      <c r="T62">
        <v>41.16</v>
      </c>
      <c r="U62">
        <v>52.652000000000001</v>
      </c>
      <c r="V62">
        <v>26.460999999999999</v>
      </c>
      <c r="W62">
        <v>38.343000000000004</v>
      </c>
      <c r="X62">
        <v>65.334999999999994</v>
      </c>
      <c r="Y62">
        <v>49.112000000000002</v>
      </c>
      <c r="Z62">
        <v>79.489999999999995</v>
      </c>
      <c r="AA62">
        <v>37.314999999999998</v>
      </c>
      <c r="AB62">
        <v>28.213000000000001</v>
      </c>
      <c r="AC62">
        <v>45.511000000000003</v>
      </c>
      <c r="AD62">
        <v>37.444000000000003</v>
      </c>
      <c r="AE62">
        <v>44.695999999999998</v>
      </c>
      <c r="AF62">
        <v>41.892000000000003</v>
      </c>
      <c r="AG62">
        <v>51.167999999999999</v>
      </c>
      <c r="AH62">
        <v>62.508000000000003</v>
      </c>
    </row>
    <row r="63" spans="1:34" x14ac:dyDescent="0.3">
      <c r="A63" s="15">
        <f ca="1">Exceedance!U63</f>
        <v>47939</v>
      </c>
      <c r="B63" s="1">
        <v>100</v>
      </c>
      <c r="C63" s="1">
        <v>100</v>
      </c>
      <c r="D63" s="1">
        <v>100</v>
      </c>
      <c r="E63">
        <v>126.15600000000001</v>
      </c>
      <c r="F63">
        <v>114.32899999999999</v>
      </c>
      <c r="G63">
        <v>88.844999999999999</v>
      </c>
      <c r="H63">
        <v>75.662000000000006</v>
      </c>
      <c r="I63">
        <v>110.654</v>
      </c>
      <c r="J63">
        <v>83.134</v>
      </c>
      <c r="K63">
        <v>67.180999999999997</v>
      </c>
      <c r="L63">
        <v>72.108000000000004</v>
      </c>
      <c r="M63">
        <v>139.33099999999999</v>
      </c>
      <c r="N63">
        <v>83.721999999999994</v>
      </c>
      <c r="O63">
        <v>117.336</v>
      </c>
      <c r="P63">
        <v>134.238</v>
      </c>
      <c r="Q63">
        <v>77.031000000000006</v>
      </c>
      <c r="R63">
        <v>86.662000000000006</v>
      </c>
      <c r="S63">
        <v>72.927999999999997</v>
      </c>
      <c r="T63">
        <v>96.899000000000001</v>
      </c>
      <c r="U63">
        <v>117.077</v>
      </c>
      <c r="V63">
        <v>51.061</v>
      </c>
      <c r="W63">
        <v>84.558999999999997</v>
      </c>
      <c r="X63">
        <v>102.39100000000001</v>
      </c>
      <c r="Y63">
        <v>85.852000000000004</v>
      </c>
      <c r="Z63">
        <v>144.66</v>
      </c>
      <c r="AA63">
        <v>65.364000000000004</v>
      </c>
      <c r="AB63">
        <v>107.8</v>
      </c>
      <c r="AC63">
        <v>67.305000000000007</v>
      </c>
      <c r="AD63">
        <v>67.106999999999999</v>
      </c>
      <c r="AE63">
        <v>97.938000000000002</v>
      </c>
      <c r="AF63">
        <v>96.481999999999999</v>
      </c>
      <c r="AG63">
        <v>96.588999999999999</v>
      </c>
      <c r="AH63">
        <v>81.335999999999999</v>
      </c>
    </row>
    <row r="64" spans="1:34" x14ac:dyDescent="0.3">
      <c r="A64" s="15">
        <f ca="1">Exceedance!U64</f>
        <v>47969</v>
      </c>
      <c r="B64" s="1">
        <v>251</v>
      </c>
      <c r="C64" s="1">
        <v>251</v>
      </c>
      <c r="D64" s="1">
        <v>251</v>
      </c>
      <c r="E64">
        <v>431.40100000000001</v>
      </c>
      <c r="F64">
        <v>414.267</v>
      </c>
      <c r="G64">
        <v>254.453</v>
      </c>
      <c r="H64">
        <v>290.363</v>
      </c>
      <c r="I64">
        <v>298.65699999999998</v>
      </c>
      <c r="J64">
        <v>316.91699999999997</v>
      </c>
      <c r="K64">
        <v>108.845</v>
      </c>
      <c r="L64">
        <v>202.87200000000001</v>
      </c>
      <c r="M64">
        <v>278.34899999999999</v>
      </c>
      <c r="N64">
        <v>319.471</v>
      </c>
      <c r="O64">
        <v>287.03800000000001</v>
      </c>
      <c r="P64">
        <v>299.524</v>
      </c>
      <c r="Q64">
        <v>332.41800000000001</v>
      </c>
      <c r="R64">
        <v>373.77600000000001</v>
      </c>
      <c r="S64">
        <v>155.62</v>
      </c>
      <c r="T64">
        <v>219.59200000000001</v>
      </c>
      <c r="U64">
        <v>180.21799999999999</v>
      </c>
      <c r="V64">
        <v>126.19199999999999</v>
      </c>
      <c r="W64">
        <v>283.82499999999999</v>
      </c>
      <c r="X64">
        <v>210.91800000000001</v>
      </c>
      <c r="Y64">
        <v>209.166</v>
      </c>
      <c r="Z64">
        <v>306.74099999999999</v>
      </c>
      <c r="AA64">
        <v>195.3</v>
      </c>
      <c r="AB64">
        <v>256.19299999999998</v>
      </c>
      <c r="AC64">
        <v>223.31899999999999</v>
      </c>
      <c r="AD64">
        <v>170.42</v>
      </c>
      <c r="AE64">
        <v>256.97899999999998</v>
      </c>
      <c r="AF64">
        <v>346.84100000000001</v>
      </c>
      <c r="AG64">
        <v>267.20499999999998</v>
      </c>
      <c r="AH64">
        <v>267.20499999999998</v>
      </c>
    </row>
    <row r="65" spans="1:34" x14ac:dyDescent="0.3">
      <c r="A65" s="15">
        <f ca="1">Exceedance!U65</f>
        <v>48000</v>
      </c>
      <c r="B65" s="1">
        <v>293</v>
      </c>
      <c r="C65" s="1">
        <v>293</v>
      </c>
      <c r="D65" s="1">
        <v>293</v>
      </c>
      <c r="E65">
        <v>349.83600000000001</v>
      </c>
      <c r="F65">
        <v>577.75300000000004</v>
      </c>
      <c r="G65">
        <v>254.64099999999999</v>
      </c>
      <c r="H65">
        <v>403.46499999999997</v>
      </c>
      <c r="I65">
        <v>179.47300000000001</v>
      </c>
      <c r="J65">
        <v>227.94200000000001</v>
      </c>
      <c r="K65">
        <v>64.561000000000007</v>
      </c>
      <c r="L65">
        <v>231.65</v>
      </c>
      <c r="M65">
        <v>163.97800000000001</v>
      </c>
      <c r="N65">
        <v>333.733</v>
      </c>
      <c r="O65">
        <v>214.02199999999999</v>
      </c>
      <c r="P65">
        <v>209.999</v>
      </c>
      <c r="Q65">
        <v>573.255</v>
      </c>
      <c r="R65">
        <v>303.82</v>
      </c>
      <c r="S65">
        <v>326.79000000000002</v>
      </c>
      <c r="T65">
        <v>517.14099999999996</v>
      </c>
      <c r="U65">
        <v>65.105999999999995</v>
      </c>
      <c r="V65">
        <v>172.63300000000001</v>
      </c>
      <c r="W65">
        <v>391.416</v>
      </c>
      <c r="X65">
        <v>415.16399999999993</v>
      </c>
      <c r="Y65">
        <v>351.62099999999998</v>
      </c>
      <c r="Z65">
        <v>458.738</v>
      </c>
      <c r="AA65">
        <v>83.527000000000001</v>
      </c>
      <c r="AB65">
        <v>495.18700000000001</v>
      </c>
      <c r="AC65">
        <v>222.423</v>
      </c>
      <c r="AD65">
        <v>317.99</v>
      </c>
      <c r="AE65">
        <v>196.114</v>
      </c>
      <c r="AF65">
        <v>462.13499999999999</v>
      </c>
      <c r="AG65">
        <v>242.28100000000001</v>
      </c>
      <c r="AH65">
        <v>242.28100000000001</v>
      </c>
    </row>
    <row r="66" spans="1:34" x14ac:dyDescent="0.3">
      <c r="A66" s="15">
        <f ca="1">Exceedance!U66</f>
        <v>48030</v>
      </c>
      <c r="B66" s="1">
        <v>98</v>
      </c>
      <c r="C66" s="1">
        <v>98</v>
      </c>
      <c r="D66" s="1">
        <v>98</v>
      </c>
      <c r="E66">
        <v>117.139</v>
      </c>
      <c r="F66">
        <v>190.739</v>
      </c>
      <c r="G66">
        <v>118.04</v>
      </c>
      <c r="H66">
        <v>249.38200000000001</v>
      </c>
      <c r="I66">
        <v>54.954000000000001</v>
      </c>
      <c r="J66">
        <v>63.89</v>
      </c>
      <c r="K66">
        <v>26.837</v>
      </c>
      <c r="L66">
        <v>59.828000000000003</v>
      </c>
      <c r="M66">
        <v>58.374000000000002</v>
      </c>
      <c r="N66">
        <v>124.077</v>
      </c>
      <c r="O66">
        <v>76.712999999999994</v>
      </c>
      <c r="P66">
        <v>70.944999999999993</v>
      </c>
      <c r="Q66">
        <v>234.624</v>
      </c>
      <c r="R66">
        <v>147.50399999999996</v>
      </c>
      <c r="S66">
        <v>79.786000000000001</v>
      </c>
      <c r="T66">
        <v>247.20500000000001</v>
      </c>
      <c r="U66">
        <v>31.228999999999999</v>
      </c>
      <c r="V66">
        <v>59.935000000000002</v>
      </c>
      <c r="W66">
        <v>112.517</v>
      </c>
      <c r="X66">
        <v>127.526</v>
      </c>
      <c r="Y66">
        <v>104.779</v>
      </c>
      <c r="Z66">
        <v>142.66</v>
      </c>
      <c r="AA66">
        <v>35.398999999999994</v>
      </c>
      <c r="AB66">
        <v>290.79399999999998</v>
      </c>
      <c r="AC66">
        <v>65.024000000000001</v>
      </c>
      <c r="AD66">
        <v>133.76900000000001</v>
      </c>
      <c r="AE66">
        <v>71.718000000000004</v>
      </c>
      <c r="AF66">
        <v>192.04</v>
      </c>
      <c r="AG66">
        <v>68.501000000000005</v>
      </c>
      <c r="AH66">
        <v>68.501000000000005</v>
      </c>
    </row>
    <row r="67" spans="1:34" x14ac:dyDescent="0.3">
      <c r="A67" s="15">
        <f ca="1">Exceedance!U67</f>
        <v>48061</v>
      </c>
      <c r="B67" s="1">
        <v>63</v>
      </c>
      <c r="C67" s="1">
        <v>63</v>
      </c>
      <c r="D67" s="1">
        <v>63</v>
      </c>
      <c r="E67">
        <v>58.298999999999999</v>
      </c>
      <c r="F67">
        <v>91.326999999999998</v>
      </c>
      <c r="G67">
        <v>56.963000000000001</v>
      </c>
      <c r="H67">
        <v>99.010000000000019</v>
      </c>
      <c r="I67">
        <v>49.37</v>
      </c>
      <c r="J67">
        <v>57.631999999999998</v>
      </c>
      <c r="K67">
        <v>24.045000000000002</v>
      </c>
      <c r="L67">
        <v>45.555999999999997</v>
      </c>
      <c r="M67">
        <v>41.210999999999999</v>
      </c>
      <c r="N67">
        <v>63.363</v>
      </c>
      <c r="O67">
        <v>56.618000000000002</v>
      </c>
      <c r="P67">
        <v>53.960999999999999</v>
      </c>
      <c r="Q67">
        <v>84.88</v>
      </c>
      <c r="R67">
        <v>59.719000000000001</v>
      </c>
      <c r="S67">
        <v>56.923999999999999</v>
      </c>
      <c r="T67">
        <v>75.564999999999984</v>
      </c>
      <c r="U67">
        <v>32.840000000000003</v>
      </c>
      <c r="V67">
        <v>44.212000000000003</v>
      </c>
      <c r="W67">
        <v>64.141000000000005</v>
      </c>
      <c r="X67">
        <v>57.545000000000002</v>
      </c>
      <c r="Y67">
        <v>58.326000000000001</v>
      </c>
      <c r="Z67">
        <v>69.664000000000001</v>
      </c>
      <c r="AA67">
        <v>29.960999999999999</v>
      </c>
      <c r="AB67">
        <v>89.491</v>
      </c>
      <c r="AC67">
        <v>43.712000000000003</v>
      </c>
      <c r="AD67">
        <v>59.896000000000001</v>
      </c>
      <c r="AE67">
        <v>61.002000000000002</v>
      </c>
      <c r="AF67">
        <v>73.605000000000004</v>
      </c>
      <c r="AG67">
        <v>46.232999999999997</v>
      </c>
      <c r="AH67">
        <v>46.232999999999997</v>
      </c>
    </row>
    <row r="68" spans="1:34" x14ac:dyDescent="0.3">
      <c r="A68" s="15">
        <f ca="1">Exceedance!U68</f>
        <v>48092</v>
      </c>
      <c r="B68" s="1">
        <v>42</v>
      </c>
      <c r="C68" s="1">
        <v>42</v>
      </c>
      <c r="D68" s="1">
        <v>42</v>
      </c>
      <c r="E68">
        <v>44.066000000000003</v>
      </c>
      <c r="F68">
        <v>66.108000000000004</v>
      </c>
      <c r="G68">
        <v>37.198999999999998</v>
      </c>
      <c r="H68">
        <v>54.432000000000002</v>
      </c>
      <c r="I68">
        <v>37.006999999999998</v>
      </c>
      <c r="J68">
        <v>34.658000000000001</v>
      </c>
      <c r="K68">
        <v>23.506</v>
      </c>
      <c r="L68">
        <v>65.974999999999994</v>
      </c>
      <c r="M68">
        <v>41.488999999999997</v>
      </c>
      <c r="N68">
        <v>40.823</v>
      </c>
      <c r="O68">
        <v>41.853000000000002</v>
      </c>
      <c r="P68">
        <v>50.82200000000001</v>
      </c>
      <c r="Q68">
        <v>49.378</v>
      </c>
      <c r="R68">
        <v>40.411000000000001</v>
      </c>
      <c r="S68">
        <v>32.844999999999999</v>
      </c>
      <c r="T68">
        <v>44.393000000000001</v>
      </c>
      <c r="U68">
        <v>26.617999999999999</v>
      </c>
      <c r="V68">
        <v>61.018999999999998</v>
      </c>
      <c r="W68">
        <v>59.198999999999998</v>
      </c>
      <c r="X68">
        <v>41.69</v>
      </c>
      <c r="Y68">
        <v>39.232000000000006</v>
      </c>
      <c r="Z68">
        <v>43.226999999999997</v>
      </c>
      <c r="AA68">
        <v>24.613</v>
      </c>
      <c r="AB68">
        <v>47.372</v>
      </c>
      <c r="AC68">
        <v>40.454000000000001</v>
      </c>
      <c r="AD68">
        <v>37.630000000000003</v>
      </c>
      <c r="AE68">
        <v>43.508000000000003</v>
      </c>
      <c r="AF68">
        <v>53.115000000000002</v>
      </c>
      <c r="AG68">
        <v>39.054000000000002</v>
      </c>
      <c r="AH68">
        <v>39.054000000000002</v>
      </c>
    </row>
    <row r="69" spans="1:34" x14ac:dyDescent="0.3">
      <c r="A69" s="15" t="str">
        <f ca="1">Exceedance!U69</f>
        <v/>
      </c>
      <c r="B69" s="1"/>
      <c r="C69" s="1"/>
      <c r="D69" s="1"/>
    </row>
    <row r="70" spans="1:34" x14ac:dyDescent="0.3">
      <c r="A70" s="15" t="str">
        <f ca="1">Exceedance!U70</f>
        <v/>
      </c>
      <c r="B70" s="1"/>
      <c r="C70" s="1"/>
      <c r="D70" s="1"/>
    </row>
    <row r="71" spans="1:34" x14ac:dyDescent="0.3">
      <c r="A71" s="15" t="str">
        <f ca="1">Exceedance!U71</f>
        <v/>
      </c>
      <c r="B71" s="1"/>
      <c r="C71" s="1"/>
      <c r="D71" s="1"/>
    </row>
    <row r="72" spans="1:34" x14ac:dyDescent="0.3">
      <c r="A72" s="15" t="str">
        <f ca="1">Exceedance!U72</f>
        <v/>
      </c>
      <c r="B72" s="1"/>
      <c r="C72" s="1"/>
      <c r="D72" s="1"/>
    </row>
    <row r="73" spans="1:34" x14ac:dyDescent="0.3">
      <c r="A73" s="15" t="str">
        <f ca="1">Exceedance!U73</f>
        <v/>
      </c>
      <c r="B73" s="1"/>
      <c r="C73" s="1"/>
      <c r="D73" s="1"/>
    </row>
    <row r="74" spans="1:34" x14ac:dyDescent="0.3">
      <c r="A74" s="15" t="str">
        <f ca="1">Exceedance!U74</f>
        <v/>
      </c>
      <c r="B74" s="1"/>
      <c r="C74" s="1"/>
      <c r="D74" s="1"/>
    </row>
    <row r="75" spans="1:34" x14ac:dyDescent="0.3">
      <c r="A75" s="15" t="str">
        <f ca="1">Exceedance!U75</f>
        <v/>
      </c>
      <c r="B75" s="1"/>
      <c r="C75" s="1"/>
      <c r="D75" s="1"/>
    </row>
    <row r="76" spans="1:34" x14ac:dyDescent="0.3">
      <c r="A76" s="15" t="str">
        <f ca="1">Exceedance!U76</f>
        <v/>
      </c>
      <c r="B76" s="1"/>
      <c r="C76" s="1"/>
      <c r="D76" s="1"/>
    </row>
    <row r="77" spans="1:34" x14ac:dyDescent="0.3">
      <c r="A77" s="15" t="str">
        <f ca="1">Exceedance!U77</f>
        <v/>
      </c>
      <c r="B77" s="1"/>
      <c r="C77" s="1"/>
      <c r="D77" s="1"/>
    </row>
    <row r="78" spans="1:34" x14ac:dyDescent="0.3">
      <c r="A78" s="15" t="str">
        <f ca="1">Exceedance!U78</f>
        <v/>
      </c>
      <c r="B78" s="1"/>
      <c r="C78" s="1"/>
      <c r="D78" s="1"/>
    </row>
    <row r="79" spans="1:34" x14ac:dyDescent="0.3">
      <c r="A79" s="15" t="str">
        <f ca="1">Exceedance!U79</f>
        <v/>
      </c>
      <c r="B79" s="1"/>
      <c r="C79" s="1"/>
      <c r="D79" s="1"/>
    </row>
    <row r="80" spans="1:34" x14ac:dyDescent="0.3">
      <c r="A80" s="15" t="str">
        <f ca="1">Exceedance!U80</f>
        <v/>
      </c>
      <c r="B80" s="1"/>
      <c r="C80" s="1"/>
      <c r="D80" s="1"/>
    </row>
    <row r="81" spans="1:4" x14ac:dyDescent="0.3">
      <c r="A81" s="15" t="str">
        <f ca="1">Exceedance!U81</f>
        <v/>
      </c>
      <c r="B81" s="1"/>
      <c r="C81" s="1"/>
      <c r="D81" s="1"/>
    </row>
    <row r="82" spans="1:4" x14ac:dyDescent="0.3">
      <c r="A82" s="15" t="str">
        <f ca="1">Exceedance!U82</f>
        <v/>
      </c>
      <c r="B82" s="1"/>
      <c r="C82" s="1"/>
      <c r="D82" s="1"/>
    </row>
    <row r="83" spans="1:4" x14ac:dyDescent="0.3">
      <c r="A83" s="15" t="str">
        <f ca="1">Exceedance!U83</f>
        <v/>
      </c>
      <c r="B83" s="1"/>
      <c r="C83" s="1"/>
      <c r="D83" s="1"/>
    </row>
    <row r="84" spans="1:4" x14ac:dyDescent="0.3">
      <c r="A84" s="15" t="str">
        <f ca="1">Exceedance!U84</f>
        <v/>
      </c>
      <c r="B84" s="1"/>
      <c r="C84" s="1"/>
      <c r="D84" s="1"/>
    </row>
    <row r="85" spans="1:4" x14ac:dyDescent="0.3">
      <c r="A85" s="15" t="str">
        <f ca="1">Exceedance!U85</f>
        <v/>
      </c>
      <c r="B85" s="1"/>
      <c r="C85" s="1"/>
      <c r="D85" s="1"/>
    </row>
    <row r="86" spans="1:4" x14ac:dyDescent="0.3">
      <c r="A86" s="15" t="str">
        <f ca="1">Exceedance!U86</f>
        <v/>
      </c>
      <c r="B86" s="1"/>
      <c r="C86" s="1"/>
      <c r="D86" s="1"/>
    </row>
    <row r="87" spans="1:4" x14ac:dyDescent="0.3">
      <c r="A87" s="15" t="str">
        <f ca="1">Exceedance!U87</f>
        <v/>
      </c>
      <c r="B87" s="1"/>
      <c r="C87" s="1"/>
      <c r="D87" s="1"/>
    </row>
    <row r="88" spans="1:4" x14ac:dyDescent="0.3">
      <c r="A88" s="15" t="str">
        <f ca="1">Exceedance!U88</f>
        <v/>
      </c>
      <c r="B88" s="1"/>
      <c r="C88" s="1"/>
      <c r="D88" s="1"/>
    </row>
    <row r="89" spans="1:4" x14ac:dyDescent="0.3">
      <c r="A89" s="15" t="str">
        <f ca="1">Exceedance!U89</f>
        <v/>
      </c>
      <c r="B89" s="1"/>
      <c r="C89" s="1"/>
      <c r="D89" s="1"/>
    </row>
    <row r="90" spans="1:4" x14ac:dyDescent="0.3">
      <c r="A90" s="15" t="str">
        <f ca="1">Exceedance!U90</f>
        <v/>
      </c>
      <c r="B90" s="1"/>
      <c r="C90" s="1"/>
      <c r="D90" s="1"/>
    </row>
    <row r="91" spans="1:4" x14ac:dyDescent="0.3">
      <c r="A91" s="15" t="str">
        <f ca="1">Exceedance!U91</f>
        <v/>
      </c>
      <c r="B91" s="1"/>
      <c r="C91" s="1"/>
      <c r="D91" s="1"/>
    </row>
    <row r="92" spans="1:4" x14ac:dyDescent="0.3">
      <c r="A92" s="15" t="str">
        <f ca="1">Exceedance!U92</f>
        <v/>
      </c>
      <c r="B92" s="1"/>
      <c r="C92" s="1"/>
      <c r="D92" s="1"/>
    </row>
    <row r="93" spans="1:4" x14ac:dyDescent="0.3">
      <c r="A93" s="15" t="str">
        <f ca="1">Exceedance!U93</f>
        <v/>
      </c>
      <c r="B93" s="1"/>
      <c r="C93" s="1"/>
      <c r="D93" s="1"/>
    </row>
    <row r="94" spans="1:4" x14ac:dyDescent="0.3">
      <c r="A94" s="15" t="str">
        <f ca="1">Exceedance!U94</f>
        <v/>
      </c>
      <c r="B94" s="1"/>
      <c r="C94" s="1"/>
      <c r="D94" s="1"/>
    </row>
    <row r="95" spans="1:4" x14ac:dyDescent="0.3">
      <c r="A95" s="15" t="str">
        <f ca="1">Exceedance!U95</f>
        <v/>
      </c>
      <c r="B95" s="1"/>
      <c r="C95" s="1"/>
      <c r="D95" s="1"/>
    </row>
    <row r="96" spans="1:4" x14ac:dyDescent="0.3">
      <c r="A96" s="15" t="str">
        <f ca="1">Exceedance!U96</f>
        <v/>
      </c>
      <c r="B96" s="1"/>
      <c r="C96" s="1"/>
      <c r="D96" s="1"/>
    </row>
    <row r="97" spans="1:4" x14ac:dyDescent="0.3">
      <c r="A97" s="15" t="str">
        <f ca="1">Exceedance!U97</f>
        <v/>
      </c>
      <c r="B97" s="1"/>
      <c r="C97" s="1"/>
      <c r="D97" s="1"/>
    </row>
    <row r="98" spans="1:4" x14ac:dyDescent="0.3">
      <c r="A98" s="15" t="str">
        <f ca="1">Exceedance!U98</f>
        <v/>
      </c>
      <c r="B98" s="1"/>
      <c r="C98" s="1"/>
      <c r="D98" s="1"/>
    </row>
    <row r="99" spans="1:4" x14ac:dyDescent="0.3">
      <c r="A99" s="15" t="str">
        <f ca="1">Exceedance!U99</f>
        <v/>
      </c>
      <c r="B99" s="1"/>
      <c r="C99" s="1"/>
      <c r="D99" s="1"/>
    </row>
    <row r="100" spans="1:4" x14ac:dyDescent="0.3">
      <c r="A100" s="15"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E1:AE1"/>
  </mergeCell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15">
    <tabColor theme="9" tint="0.39997558519241921"/>
  </sheetPr>
  <dimension ref="A1:AH175"/>
  <sheetViews>
    <sheetView workbookViewId="0">
      <selection activeCell="B4" sqref="B4:AQ175"/>
    </sheetView>
  </sheetViews>
  <sheetFormatPr defaultColWidth="8.5546875" defaultRowHeight="14.4" x14ac:dyDescent="0.3"/>
  <cols>
    <col min="1" max="1" width="8.5546875" style="81"/>
    <col min="2" max="4" width="8.5546875" style="185"/>
  </cols>
  <sheetData>
    <row r="1" spans="1:34" s="81" customFormat="1" x14ac:dyDescent="0.3">
      <c r="A1" s="12"/>
      <c r="E1" s="858" t="s">
        <v>74</v>
      </c>
      <c r="F1" s="858"/>
      <c r="G1" s="858"/>
      <c r="H1" s="858"/>
      <c r="I1" s="858"/>
      <c r="J1" s="858"/>
      <c r="K1" s="858"/>
      <c r="L1" s="858"/>
      <c r="M1" s="858"/>
      <c r="N1" s="858"/>
      <c r="O1" s="858"/>
      <c r="P1" s="858"/>
      <c r="Q1" s="858"/>
      <c r="R1" s="858"/>
      <c r="S1" s="858"/>
      <c r="T1" s="858"/>
      <c r="U1" s="858"/>
      <c r="V1" s="858"/>
      <c r="W1" s="858"/>
      <c r="X1" s="858"/>
      <c r="Y1" s="858"/>
      <c r="Z1" s="858"/>
      <c r="AA1" s="858"/>
      <c r="AB1" s="858"/>
      <c r="AC1" s="858"/>
      <c r="AD1" s="858"/>
      <c r="AE1" s="858"/>
    </row>
    <row r="2" spans="1:34" s="81" customFormat="1" x14ac:dyDescent="0.3">
      <c r="A2" s="12"/>
      <c r="B2" s="81" t="s">
        <v>288</v>
      </c>
      <c r="C2" s="81" t="s">
        <v>287</v>
      </c>
      <c r="D2" s="81" t="s">
        <v>289</v>
      </c>
      <c r="E2" s="81">
        <v>1991</v>
      </c>
      <c r="F2" s="81">
        <v>1992</v>
      </c>
      <c r="G2" s="81">
        <v>1993</v>
      </c>
      <c r="H2" s="81">
        <v>1994</v>
      </c>
      <c r="I2" s="81">
        <v>1995</v>
      </c>
      <c r="J2" s="81">
        <v>1996</v>
      </c>
      <c r="K2" s="81">
        <v>1997</v>
      </c>
      <c r="L2" s="81">
        <v>1998</v>
      </c>
      <c r="M2" s="81">
        <v>1999</v>
      </c>
      <c r="N2" s="81">
        <v>2000</v>
      </c>
      <c r="O2" s="81">
        <v>2001</v>
      </c>
      <c r="P2" s="81">
        <v>2002</v>
      </c>
      <c r="Q2" s="81">
        <v>2003</v>
      </c>
      <c r="R2" s="81">
        <v>2004</v>
      </c>
      <c r="S2" s="81">
        <v>2005</v>
      </c>
      <c r="T2" s="81">
        <v>2006</v>
      </c>
      <c r="U2" s="81">
        <v>2007</v>
      </c>
      <c r="V2" s="81">
        <v>2008</v>
      </c>
      <c r="W2" s="81">
        <v>2009</v>
      </c>
      <c r="X2" s="81">
        <v>2010</v>
      </c>
      <c r="Y2" s="81">
        <v>2011</v>
      </c>
      <c r="Z2" s="81">
        <v>2012</v>
      </c>
      <c r="AA2" s="81">
        <v>2013</v>
      </c>
      <c r="AB2" s="81">
        <v>2014</v>
      </c>
      <c r="AC2" s="81">
        <v>2015</v>
      </c>
      <c r="AD2" s="81">
        <v>2016</v>
      </c>
      <c r="AE2" s="81">
        <v>2017</v>
      </c>
      <c r="AF2" s="81">
        <v>2018</v>
      </c>
      <c r="AG2" s="81">
        <v>2019</v>
      </c>
      <c r="AH2" s="81">
        <v>2020</v>
      </c>
    </row>
    <row r="3" spans="1:34" s="14" customFormat="1" x14ac:dyDescent="0.3">
      <c r="A3" s="13"/>
      <c r="B3" s="14" t="s">
        <v>323</v>
      </c>
      <c r="C3" s="14" t="s">
        <v>324</v>
      </c>
      <c r="D3" s="14" t="s">
        <v>325</v>
      </c>
      <c r="E3" s="14" t="s">
        <v>326</v>
      </c>
      <c r="F3" s="14" t="s">
        <v>327</v>
      </c>
      <c r="G3" s="14" t="s">
        <v>328</v>
      </c>
      <c r="H3" s="14" t="s">
        <v>329</v>
      </c>
      <c r="I3" s="14" t="s">
        <v>330</v>
      </c>
      <c r="J3" s="14" t="s">
        <v>331</v>
      </c>
      <c r="K3" s="14" t="s">
        <v>332</v>
      </c>
      <c r="L3" s="14" t="s">
        <v>333</v>
      </c>
      <c r="M3" s="14" t="s">
        <v>334</v>
      </c>
      <c r="N3" s="14" t="s">
        <v>335</v>
      </c>
      <c r="O3" s="14" t="s">
        <v>336</v>
      </c>
      <c r="P3" s="14" t="s">
        <v>337</v>
      </c>
      <c r="Q3" s="14" t="s">
        <v>338</v>
      </c>
      <c r="R3" s="14" t="s">
        <v>339</v>
      </c>
      <c r="S3" s="14" t="s">
        <v>340</v>
      </c>
      <c r="T3" s="14" t="s">
        <v>341</v>
      </c>
      <c r="U3" s="14" t="s">
        <v>342</v>
      </c>
      <c r="V3" s="14" t="s">
        <v>343</v>
      </c>
      <c r="W3" s="14" t="s">
        <v>344</v>
      </c>
      <c r="X3" s="14" t="s">
        <v>345</v>
      </c>
      <c r="Y3" s="14" t="s">
        <v>346</v>
      </c>
      <c r="Z3" s="14" t="s">
        <v>347</v>
      </c>
      <c r="AA3" s="14" t="s">
        <v>348</v>
      </c>
      <c r="AB3" s="14" t="s">
        <v>349</v>
      </c>
      <c r="AC3" s="14" t="s">
        <v>350</v>
      </c>
      <c r="AD3" s="14" t="s">
        <v>351</v>
      </c>
      <c r="AE3" s="14" t="s">
        <v>352</v>
      </c>
      <c r="AF3" s="14" t="s">
        <v>353</v>
      </c>
      <c r="AG3" s="14" t="s">
        <v>354</v>
      </c>
      <c r="AH3" s="14" t="s">
        <v>355</v>
      </c>
    </row>
    <row r="4" spans="1:34" x14ac:dyDescent="0.3">
      <c r="A4" s="15">
        <f ca="1">Exceedance!U4</f>
        <v>46143</v>
      </c>
      <c r="B4" s="1">
        <v>6753.0399999794336</v>
      </c>
      <c r="C4" s="1">
        <v>6753.0399999794336</v>
      </c>
      <c r="D4" s="1">
        <v>6753.0399999794336</v>
      </c>
      <c r="E4">
        <v>6753.0399999794336</v>
      </c>
      <c r="F4">
        <v>6753.0399999794336</v>
      </c>
      <c r="G4">
        <v>6753.0399999794336</v>
      </c>
      <c r="H4">
        <v>6753.0399999794336</v>
      </c>
      <c r="I4">
        <v>6753.0399999794336</v>
      </c>
      <c r="J4">
        <v>6753.0399999794336</v>
      </c>
      <c r="K4">
        <v>6753.0399999794336</v>
      </c>
      <c r="L4">
        <v>6753.0399999794336</v>
      </c>
      <c r="M4">
        <v>6753.0399999794336</v>
      </c>
      <c r="N4">
        <v>6753.0399999794336</v>
      </c>
      <c r="O4">
        <v>6753.0399999794336</v>
      </c>
      <c r="P4">
        <v>6753.0399999794336</v>
      </c>
      <c r="Q4">
        <v>6753.0399999794336</v>
      </c>
      <c r="R4">
        <v>6753.0399999794336</v>
      </c>
      <c r="S4">
        <v>6753.0399999794336</v>
      </c>
      <c r="T4">
        <v>6753.0399999794336</v>
      </c>
      <c r="U4">
        <v>6753.0399999794336</v>
      </c>
      <c r="V4">
        <v>6753.0399999794336</v>
      </c>
      <c r="W4">
        <v>6753.0399999794336</v>
      </c>
      <c r="X4">
        <v>6753.0399999794336</v>
      </c>
      <c r="Y4">
        <v>6753.0399999794336</v>
      </c>
      <c r="Z4">
        <v>6753.0399999794336</v>
      </c>
      <c r="AA4">
        <v>6753.0399999794336</v>
      </c>
      <c r="AB4">
        <v>6753.0399999794336</v>
      </c>
      <c r="AC4">
        <v>6753.0399999794336</v>
      </c>
      <c r="AD4">
        <v>6753.0399999794336</v>
      </c>
      <c r="AE4">
        <v>6753.0399999794336</v>
      </c>
      <c r="AF4">
        <v>6753.0399999794336</v>
      </c>
      <c r="AG4">
        <v>6753.0399999794336</v>
      </c>
      <c r="AH4">
        <v>6753.0399999794336</v>
      </c>
    </row>
    <row r="5" spans="1:34" x14ac:dyDescent="0.3">
      <c r="A5" s="15">
        <f ca="1">Exceedance!U5</f>
        <v>46174</v>
      </c>
      <c r="B5" s="1">
        <v>6753.0346269550828</v>
      </c>
      <c r="C5" s="1">
        <v>6753.0346269550828</v>
      </c>
      <c r="D5" s="1">
        <v>6753.0346269550828</v>
      </c>
      <c r="E5">
        <v>6753.0346269550828</v>
      </c>
      <c r="F5">
        <v>6753.0346269550828</v>
      </c>
      <c r="G5">
        <v>6753.0346269550828</v>
      </c>
      <c r="H5">
        <v>6753.0346269550828</v>
      </c>
      <c r="I5">
        <v>6753.0346269550828</v>
      </c>
      <c r="J5">
        <v>6753.0346269550828</v>
      </c>
      <c r="K5">
        <v>6753.0346269550828</v>
      </c>
      <c r="L5">
        <v>6753.0346269550828</v>
      </c>
      <c r="M5">
        <v>6753.0346269550828</v>
      </c>
      <c r="N5">
        <v>6753.0346269550828</v>
      </c>
      <c r="O5">
        <v>6753.0346269550828</v>
      </c>
      <c r="P5">
        <v>6753.0346269550828</v>
      </c>
      <c r="Q5">
        <v>6753.0346269550828</v>
      </c>
      <c r="R5">
        <v>6753.0346269550828</v>
      </c>
      <c r="S5">
        <v>6753.0346269550828</v>
      </c>
      <c r="T5">
        <v>6753.0346269550828</v>
      </c>
      <c r="U5">
        <v>6753.0346269550828</v>
      </c>
      <c r="V5">
        <v>6753.0346269550828</v>
      </c>
      <c r="W5">
        <v>6753.0346269550828</v>
      </c>
      <c r="X5">
        <v>6753.0346269550828</v>
      </c>
      <c r="Y5">
        <v>6753.0346269550828</v>
      </c>
      <c r="Z5">
        <v>6753.0346269550828</v>
      </c>
      <c r="AA5">
        <v>6753.0346269550828</v>
      </c>
      <c r="AB5">
        <v>6753.0346269550828</v>
      </c>
      <c r="AC5">
        <v>6753.0346269550828</v>
      </c>
      <c r="AD5">
        <v>6753.0346269550828</v>
      </c>
      <c r="AE5">
        <v>6753.0346269550828</v>
      </c>
      <c r="AF5">
        <v>6753.0346269550828</v>
      </c>
      <c r="AG5">
        <v>6753.0346269550828</v>
      </c>
      <c r="AH5">
        <v>6753.0346269550828</v>
      </c>
    </row>
    <row r="6" spans="1:34" x14ac:dyDescent="0.3">
      <c r="A6" s="15">
        <f ca="1">Exceedance!U6</f>
        <v>46204</v>
      </c>
      <c r="B6" s="1">
        <v>6753.0399999998363</v>
      </c>
      <c r="C6" s="1">
        <v>6753.0399999998363</v>
      </c>
      <c r="D6" s="1">
        <v>6753.0399999998363</v>
      </c>
      <c r="E6">
        <v>6753.0399999998363</v>
      </c>
      <c r="F6">
        <v>6753.0399999998363</v>
      </c>
      <c r="G6">
        <v>6753.0399999998363</v>
      </c>
      <c r="H6">
        <v>6753.0399999998363</v>
      </c>
      <c r="I6">
        <v>6753.0399999998363</v>
      </c>
      <c r="J6">
        <v>6753.0399999998363</v>
      </c>
      <c r="K6">
        <v>6753.0399999998363</v>
      </c>
      <c r="L6">
        <v>6753.0399999998363</v>
      </c>
      <c r="M6">
        <v>6753.0399999998363</v>
      </c>
      <c r="N6">
        <v>6753.0399999998363</v>
      </c>
      <c r="O6">
        <v>6753.0399999998363</v>
      </c>
      <c r="P6">
        <v>6753.0399999998363</v>
      </c>
      <c r="Q6">
        <v>6753.0399999998363</v>
      </c>
      <c r="R6">
        <v>6753.0399999998363</v>
      </c>
      <c r="S6">
        <v>6753.0399999998363</v>
      </c>
      <c r="T6">
        <v>6753.0399999998363</v>
      </c>
      <c r="U6">
        <v>6753.0399999998363</v>
      </c>
      <c r="V6">
        <v>6753.0399999998363</v>
      </c>
      <c r="W6">
        <v>6753.0399999998363</v>
      </c>
      <c r="X6">
        <v>6753.0399999998363</v>
      </c>
      <c r="Y6">
        <v>6753.0399999998363</v>
      </c>
      <c r="Z6">
        <v>6753.0399999998363</v>
      </c>
      <c r="AA6">
        <v>6753.0399999998363</v>
      </c>
      <c r="AB6">
        <v>6753.0399999998363</v>
      </c>
      <c r="AC6">
        <v>6753.0399999998363</v>
      </c>
      <c r="AD6">
        <v>6753.0399999998363</v>
      </c>
      <c r="AE6">
        <v>6753.0399999998363</v>
      </c>
      <c r="AF6">
        <v>6753.0399999998363</v>
      </c>
      <c r="AG6">
        <v>6753.0399999998363</v>
      </c>
      <c r="AH6">
        <v>6753.0399999998363</v>
      </c>
    </row>
    <row r="7" spans="1:34" x14ac:dyDescent="0.3">
      <c r="A7" s="15">
        <f ca="1">Exceedance!U7</f>
        <v>46235</v>
      </c>
      <c r="B7" s="1">
        <v>6753.0399999975443</v>
      </c>
      <c r="C7" s="1">
        <v>6753.0399999975461</v>
      </c>
      <c r="D7" s="1">
        <v>6753.0399999975443</v>
      </c>
      <c r="E7">
        <v>6753.0399999975443</v>
      </c>
      <c r="F7">
        <v>6753.0399999975443</v>
      </c>
      <c r="G7">
        <v>6753.0399999975443</v>
      </c>
      <c r="H7">
        <v>6753.0399999975443</v>
      </c>
      <c r="I7">
        <v>6753.0399999975443</v>
      </c>
      <c r="J7">
        <v>6753.0399999975443</v>
      </c>
      <c r="K7">
        <v>6753.0399999975443</v>
      </c>
      <c r="L7">
        <v>6753.0399999975443</v>
      </c>
      <c r="M7">
        <v>6753.0399999975443</v>
      </c>
      <c r="N7">
        <v>6753.0399999975443</v>
      </c>
      <c r="O7">
        <v>6753.0399999975443</v>
      </c>
      <c r="P7">
        <v>6753.0399999975443</v>
      </c>
      <c r="Q7">
        <v>6753.0399999975443</v>
      </c>
      <c r="R7">
        <v>6753.0399999975443</v>
      </c>
      <c r="S7">
        <v>6753.0399999975443</v>
      </c>
      <c r="T7">
        <v>6753.0399999975443</v>
      </c>
      <c r="U7">
        <v>6753.0399999975443</v>
      </c>
      <c r="V7">
        <v>6753.0399999975443</v>
      </c>
      <c r="W7">
        <v>6753.0399999975443</v>
      </c>
      <c r="X7">
        <v>6753.0399999975443</v>
      </c>
      <c r="Y7">
        <v>6753.0399999975443</v>
      </c>
      <c r="Z7">
        <v>6753.0399999975443</v>
      </c>
      <c r="AA7">
        <v>6753.0399999975443</v>
      </c>
      <c r="AB7">
        <v>6753.0399999975443</v>
      </c>
      <c r="AC7">
        <v>6753.0399999975443</v>
      </c>
      <c r="AD7">
        <v>6753.0399999975443</v>
      </c>
      <c r="AE7">
        <v>6753.0399999975443</v>
      </c>
      <c r="AF7">
        <v>6753.0399999975443</v>
      </c>
      <c r="AG7">
        <v>6753.0399999975443</v>
      </c>
      <c r="AH7">
        <v>6753.0399999975443</v>
      </c>
    </row>
    <row r="8" spans="1:34" x14ac:dyDescent="0.3">
      <c r="A8" s="15">
        <f ca="1">Exceedance!U8</f>
        <v>46266</v>
      </c>
      <c r="B8" s="1">
        <v>6753.0362348405079</v>
      </c>
      <c r="C8" s="1">
        <v>6753.036234840506</v>
      </c>
      <c r="D8" s="1">
        <v>6753.0362348405079</v>
      </c>
      <c r="E8">
        <v>6753.0362348405079</v>
      </c>
      <c r="F8">
        <v>6753.0362348405079</v>
      </c>
      <c r="G8">
        <v>6753.0362348405079</v>
      </c>
      <c r="H8">
        <v>6753.0362348405079</v>
      </c>
      <c r="I8">
        <v>6753.0362348405079</v>
      </c>
      <c r="J8">
        <v>6753.0362348405079</v>
      </c>
      <c r="K8">
        <v>6753.0362348405079</v>
      </c>
      <c r="L8">
        <v>6753.0362348405079</v>
      </c>
      <c r="M8">
        <v>6753.0362348405079</v>
      </c>
      <c r="N8">
        <v>6753.0362348405079</v>
      </c>
      <c r="O8">
        <v>6753.0362348405079</v>
      </c>
      <c r="P8">
        <v>6753.0362348405079</v>
      </c>
      <c r="Q8">
        <v>6753.0362348405079</v>
      </c>
      <c r="R8">
        <v>6753.0362348405079</v>
      </c>
      <c r="S8">
        <v>6753.0362348405079</v>
      </c>
      <c r="T8">
        <v>6753.0362348405079</v>
      </c>
      <c r="U8">
        <v>6753.0362348405079</v>
      </c>
      <c r="V8">
        <v>6753.0362348405079</v>
      </c>
      <c r="W8">
        <v>6753.0362348405079</v>
      </c>
      <c r="X8">
        <v>6753.0362348405079</v>
      </c>
      <c r="Y8">
        <v>6753.0362348405079</v>
      </c>
      <c r="Z8">
        <v>6753.0362348405079</v>
      </c>
      <c r="AA8">
        <v>6753.0362348405079</v>
      </c>
      <c r="AB8">
        <v>6753.0362348405079</v>
      </c>
      <c r="AC8">
        <v>6753.0362348405079</v>
      </c>
      <c r="AD8">
        <v>6753.0362348405079</v>
      </c>
      <c r="AE8">
        <v>6753.0362348405079</v>
      </c>
      <c r="AF8">
        <v>6753.0362348405079</v>
      </c>
      <c r="AG8">
        <v>6753.0362348405079</v>
      </c>
      <c r="AH8">
        <v>6753.0362348405079</v>
      </c>
    </row>
    <row r="9" spans="1:34" x14ac:dyDescent="0.3">
      <c r="A9" s="15">
        <f ca="1">Exceedance!U9</f>
        <v>46296</v>
      </c>
      <c r="B9" s="1">
        <v>6753.0400000002464</v>
      </c>
      <c r="C9" s="1">
        <v>6753.0400000002464</v>
      </c>
      <c r="D9" s="1">
        <v>6753.0400000002464</v>
      </c>
      <c r="E9">
        <v>6753.0400000002464</v>
      </c>
      <c r="F9">
        <v>6753.0400000002464</v>
      </c>
      <c r="G9">
        <v>6753.0400000002464</v>
      </c>
      <c r="H9">
        <v>6753.0400000002464</v>
      </c>
      <c r="I9">
        <v>6753.0400000002464</v>
      </c>
      <c r="J9">
        <v>6753.0400000002464</v>
      </c>
      <c r="K9">
        <v>6753.0400000002464</v>
      </c>
      <c r="L9">
        <v>6753.0400000002464</v>
      </c>
      <c r="M9">
        <v>6753.0400000002464</v>
      </c>
      <c r="N9">
        <v>6753.0400000002464</v>
      </c>
      <c r="O9">
        <v>6753.0400000002464</v>
      </c>
      <c r="P9">
        <v>6753.0400000002464</v>
      </c>
      <c r="Q9">
        <v>6753.0400000002464</v>
      </c>
      <c r="R9">
        <v>6753.0400000002464</v>
      </c>
      <c r="S9">
        <v>6753.0400000002464</v>
      </c>
      <c r="T9">
        <v>6753.0400000002464</v>
      </c>
      <c r="U9">
        <v>6753.0400000002464</v>
      </c>
      <c r="V9">
        <v>6753.0400000002464</v>
      </c>
      <c r="W9">
        <v>6753.0400000002464</v>
      </c>
      <c r="X9">
        <v>6753.0400000002464</v>
      </c>
      <c r="Y9">
        <v>6753.0400000002464</v>
      </c>
      <c r="Z9">
        <v>6753.0400000002464</v>
      </c>
      <c r="AA9">
        <v>6753.0400000002464</v>
      </c>
      <c r="AB9">
        <v>6753.0400000002464</v>
      </c>
      <c r="AC9">
        <v>6753.0400000002464</v>
      </c>
      <c r="AD9">
        <v>6753.0400000002464</v>
      </c>
      <c r="AE9">
        <v>6753.0400000002464</v>
      </c>
      <c r="AF9">
        <v>6753.0400000002464</v>
      </c>
      <c r="AG9">
        <v>6753.0400000002464</v>
      </c>
      <c r="AH9">
        <v>6753.0400000002464</v>
      </c>
    </row>
    <row r="10" spans="1:34" x14ac:dyDescent="0.3">
      <c r="A10" s="15">
        <f ca="1">Exceedance!U10</f>
        <v>46327</v>
      </c>
      <c r="B10" s="1">
        <v>6753.0390342045985</v>
      </c>
      <c r="C10" s="1">
        <v>6753.0390342045985</v>
      </c>
      <c r="D10" s="1">
        <v>6753.0390342045985</v>
      </c>
      <c r="E10">
        <v>6753.0390342045985</v>
      </c>
      <c r="F10">
        <v>6753.0390342045985</v>
      </c>
      <c r="G10">
        <v>6753.0390342045985</v>
      </c>
      <c r="H10">
        <v>6753.0390342045985</v>
      </c>
      <c r="I10">
        <v>6753.0390342045985</v>
      </c>
      <c r="J10">
        <v>6753.0390342045985</v>
      </c>
      <c r="K10">
        <v>6753.0390342045985</v>
      </c>
      <c r="L10">
        <v>6753.0390342045985</v>
      </c>
      <c r="M10">
        <v>6753.0390342045985</v>
      </c>
      <c r="N10">
        <v>6753.0390342045985</v>
      </c>
      <c r="O10">
        <v>6753.0390342045985</v>
      </c>
      <c r="P10">
        <v>6753.0390342045985</v>
      </c>
      <c r="Q10">
        <v>6753.0390342045985</v>
      </c>
      <c r="R10">
        <v>6753.0390342045985</v>
      </c>
      <c r="S10">
        <v>6753.0390342045985</v>
      </c>
      <c r="T10">
        <v>6753.0390342045985</v>
      </c>
      <c r="U10">
        <v>6753.0390342045985</v>
      </c>
      <c r="V10">
        <v>6753.0390342045985</v>
      </c>
      <c r="W10">
        <v>6753.0390342045985</v>
      </c>
      <c r="X10">
        <v>6753.0390342045985</v>
      </c>
      <c r="Y10">
        <v>6753.0390342045985</v>
      </c>
      <c r="Z10">
        <v>6753.0390342045985</v>
      </c>
      <c r="AA10">
        <v>6753.0390342045985</v>
      </c>
      <c r="AB10">
        <v>6753.0390342045985</v>
      </c>
      <c r="AC10">
        <v>6753.0390342045985</v>
      </c>
      <c r="AD10">
        <v>6753.0390342045985</v>
      </c>
      <c r="AE10">
        <v>6753.0390342045985</v>
      </c>
      <c r="AF10">
        <v>6753.0390342045985</v>
      </c>
      <c r="AG10">
        <v>6753.0390342045985</v>
      </c>
      <c r="AH10">
        <v>6753.0390342045985</v>
      </c>
    </row>
    <row r="11" spans="1:34" x14ac:dyDescent="0.3">
      <c r="A11" s="15">
        <f ca="1">Exceedance!U11</f>
        <v>46357</v>
      </c>
      <c r="B11" s="1">
        <v>6753.0400000000027</v>
      </c>
      <c r="C11" s="1">
        <v>6753.0400000000027</v>
      </c>
      <c r="D11" s="1">
        <v>6753.0400000000027</v>
      </c>
      <c r="E11">
        <v>6753.0400000000027</v>
      </c>
      <c r="F11">
        <v>6753.0400000000027</v>
      </c>
      <c r="G11">
        <v>6753.0400000000027</v>
      </c>
      <c r="H11">
        <v>6753.0400000000027</v>
      </c>
      <c r="I11">
        <v>6753.0400000000027</v>
      </c>
      <c r="J11">
        <v>6753.0400000000027</v>
      </c>
      <c r="K11">
        <v>6753.0400000000027</v>
      </c>
      <c r="L11">
        <v>6753.0400000000027</v>
      </c>
      <c r="M11">
        <v>6753.0400000000027</v>
      </c>
      <c r="N11">
        <v>6753.0400000000027</v>
      </c>
      <c r="O11">
        <v>6753.0400000000027</v>
      </c>
      <c r="P11">
        <v>6753.0400000000027</v>
      </c>
      <c r="Q11">
        <v>6753.0400000000027</v>
      </c>
      <c r="R11">
        <v>6753.0400000000027</v>
      </c>
      <c r="S11">
        <v>6753.0400000000027</v>
      </c>
      <c r="T11">
        <v>6753.0400000000027</v>
      </c>
      <c r="U11">
        <v>6753.0400000000027</v>
      </c>
      <c r="V11">
        <v>6753.0400000000027</v>
      </c>
      <c r="W11">
        <v>6753.0400000000027</v>
      </c>
      <c r="X11">
        <v>6753.0400000000027</v>
      </c>
      <c r="Y11">
        <v>6753.0400000000027</v>
      </c>
      <c r="Z11">
        <v>6753.0400000000027</v>
      </c>
      <c r="AA11">
        <v>6753.0400000000027</v>
      </c>
      <c r="AB11">
        <v>6753.0400000000027</v>
      </c>
      <c r="AC11">
        <v>6753.0400000000027</v>
      </c>
      <c r="AD11">
        <v>6753.0400000000027</v>
      </c>
      <c r="AE11">
        <v>6753.0400000000027</v>
      </c>
      <c r="AF11">
        <v>6753.0400000000027</v>
      </c>
      <c r="AG11">
        <v>6753.0400000000027</v>
      </c>
      <c r="AH11">
        <v>6753.0400000000027</v>
      </c>
    </row>
    <row r="12" spans="1:34" x14ac:dyDescent="0.3">
      <c r="A12" s="15">
        <f ca="1">Exceedance!U12</f>
        <v>46388</v>
      </c>
      <c r="B12" s="1">
        <v>6753.03999999999</v>
      </c>
      <c r="C12" s="1">
        <v>6753.03999999999</v>
      </c>
      <c r="D12" s="1">
        <v>6753.03999999999</v>
      </c>
      <c r="E12">
        <v>6753.03999999999</v>
      </c>
      <c r="F12">
        <v>6753.03999999999</v>
      </c>
      <c r="G12">
        <v>6753.03999999999</v>
      </c>
      <c r="H12">
        <v>6753.03999999999</v>
      </c>
      <c r="I12">
        <v>6753.03999999999</v>
      </c>
      <c r="J12">
        <v>6753.03999999999</v>
      </c>
      <c r="K12">
        <v>6753.03999999999</v>
      </c>
      <c r="L12">
        <v>6753.03999999999</v>
      </c>
      <c r="M12">
        <v>6753.03999999999</v>
      </c>
      <c r="N12">
        <v>6753.03999999999</v>
      </c>
      <c r="O12">
        <v>6753.03999999999</v>
      </c>
      <c r="P12">
        <v>6753.03999999999</v>
      </c>
      <c r="Q12">
        <v>6753.03999999999</v>
      </c>
      <c r="R12">
        <v>6753.03999999999</v>
      </c>
      <c r="S12">
        <v>6753.03999999999</v>
      </c>
      <c r="T12">
        <v>6753.03999999999</v>
      </c>
      <c r="U12">
        <v>6753.03999999999</v>
      </c>
      <c r="V12">
        <v>6753.03999999999</v>
      </c>
      <c r="W12">
        <v>6753.03999999999</v>
      </c>
      <c r="X12">
        <v>6753.03999999999</v>
      </c>
      <c r="Y12">
        <v>6753.03999999999</v>
      </c>
      <c r="Z12">
        <v>6753.03999999999</v>
      </c>
      <c r="AA12">
        <v>6753.03999999999</v>
      </c>
      <c r="AB12">
        <v>6753.03999999999</v>
      </c>
      <c r="AC12">
        <v>6753.03999999999</v>
      </c>
      <c r="AD12">
        <v>6753.03999999999</v>
      </c>
      <c r="AE12">
        <v>6753.03999999999</v>
      </c>
      <c r="AF12">
        <v>6753.03999999999</v>
      </c>
      <c r="AG12">
        <v>6753.03999999999</v>
      </c>
      <c r="AH12">
        <v>6753.03999999999</v>
      </c>
    </row>
    <row r="13" spans="1:34" x14ac:dyDescent="0.3">
      <c r="A13" s="15">
        <f ca="1">Exceedance!U13</f>
        <v>46419</v>
      </c>
      <c r="B13" s="1">
        <v>6753.0372957494719</v>
      </c>
      <c r="C13" s="1">
        <v>6753.0372957494719</v>
      </c>
      <c r="D13" s="1">
        <v>6753.0372957494719</v>
      </c>
      <c r="E13">
        <v>6753.0372957494719</v>
      </c>
      <c r="F13">
        <v>6753.0372957494719</v>
      </c>
      <c r="G13">
        <v>6753.0372957494719</v>
      </c>
      <c r="H13">
        <v>6753.0372957494719</v>
      </c>
      <c r="I13">
        <v>6753.0372957494719</v>
      </c>
      <c r="J13">
        <v>6753.0372957494719</v>
      </c>
      <c r="K13">
        <v>6753.0372957494719</v>
      </c>
      <c r="L13">
        <v>6753.0372957494719</v>
      </c>
      <c r="M13">
        <v>6753.0372957494719</v>
      </c>
      <c r="N13">
        <v>6753.0372957494719</v>
      </c>
      <c r="O13">
        <v>6753.0372957494719</v>
      </c>
      <c r="P13">
        <v>6753.0372957494719</v>
      </c>
      <c r="Q13">
        <v>6753.0372957494719</v>
      </c>
      <c r="R13">
        <v>6753.0372957494719</v>
      </c>
      <c r="S13">
        <v>6753.0372957494719</v>
      </c>
      <c r="T13">
        <v>6753.0372957494719</v>
      </c>
      <c r="U13">
        <v>6753.0372957494719</v>
      </c>
      <c r="V13">
        <v>6753.0372957494719</v>
      </c>
      <c r="W13">
        <v>6753.0372957494719</v>
      </c>
      <c r="X13">
        <v>6753.0372957494719</v>
      </c>
      <c r="Y13">
        <v>6753.0372957494719</v>
      </c>
      <c r="Z13">
        <v>6753.0372957494719</v>
      </c>
      <c r="AA13">
        <v>6753.0372957494719</v>
      </c>
      <c r="AB13">
        <v>6753.0372957494719</v>
      </c>
      <c r="AC13">
        <v>6753.0372957494719</v>
      </c>
      <c r="AD13">
        <v>6753.0372957494719</v>
      </c>
      <c r="AE13">
        <v>6753.0372957494719</v>
      </c>
      <c r="AF13">
        <v>6753.0372957494719</v>
      </c>
      <c r="AG13">
        <v>6753.0372957494719</v>
      </c>
      <c r="AH13">
        <v>6753.0372957494719</v>
      </c>
    </row>
    <row r="14" spans="1:34" x14ac:dyDescent="0.3">
      <c r="A14" s="15">
        <f ca="1">Exceedance!U14</f>
        <v>46447</v>
      </c>
      <c r="B14" s="1">
        <v>6753.0399999999181</v>
      </c>
      <c r="C14" s="1">
        <v>6753.0399999999181</v>
      </c>
      <c r="D14" s="1">
        <v>6753.0399999999181</v>
      </c>
      <c r="E14">
        <v>6753.0399999999181</v>
      </c>
      <c r="F14">
        <v>6753.0399999999181</v>
      </c>
      <c r="G14">
        <v>6753.0399999999181</v>
      </c>
      <c r="H14">
        <v>6753.0399999999181</v>
      </c>
      <c r="I14">
        <v>6753.0399999999181</v>
      </c>
      <c r="J14">
        <v>6753.0399999999181</v>
      </c>
      <c r="K14">
        <v>6753.0399999999181</v>
      </c>
      <c r="L14">
        <v>6753.0399999999181</v>
      </c>
      <c r="M14">
        <v>6753.0399999999181</v>
      </c>
      <c r="N14">
        <v>6753.0399999999181</v>
      </c>
      <c r="O14">
        <v>6753.0399999999181</v>
      </c>
      <c r="P14">
        <v>6753.0399999999181</v>
      </c>
      <c r="Q14">
        <v>6753.0399999999181</v>
      </c>
      <c r="R14">
        <v>6753.0399999999181</v>
      </c>
      <c r="S14">
        <v>6753.0399999999181</v>
      </c>
      <c r="T14">
        <v>6753.0399999999181</v>
      </c>
      <c r="U14">
        <v>6753.0399999999181</v>
      </c>
      <c r="V14">
        <v>6753.0399999999181</v>
      </c>
      <c r="W14">
        <v>6753.0399999999181</v>
      </c>
      <c r="X14">
        <v>6753.0399999999181</v>
      </c>
      <c r="Y14">
        <v>6753.0399999999181</v>
      </c>
      <c r="Z14">
        <v>6753.0399999999181</v>
      </c>
      <c r="AA14">
        <v>6753.0399999999181</v>
      </c>
      <c r="AB14">
        <v>6753.0399999999181</v>
      </c>
      <c r="AC14">
        <v>6753.0399999999181</v>
      </c>
      <c r="AD14">
        <v>6753.0399999999181</v>
      </c>
      <c r="AE14">
        <v>6753.0399999999181</v>
      </c>
      <c r="AF14">
        <v>6753.0399999999181</v>
      </c>
      <c r="AG14">
        <v>6753.0399999999181</v>
      </c>
      <c r="AH14">
        <v>6753.0399999999181</v>
      </c>
    </row>
    <row r="15" spans="1:34" x14ac:dyDescent="0.3">
      <c r="A15" s="15">
        <f ca="1">Exceedance!U15</f>
        <v>46478</v>
      </c>
      <c r="B15" s="1">
        <v>6753.0369746935085</v>
      </c>
      <c r="C15" s="1">
        <v>6753.0369746935085</v>
      </c>
      <c r="D15" s="1">
        <v>6753.0369746935085</v>
      </c>
      <c r="E15">
        <v>6753.0369746935085</v>
      </c>
      <c r="F15">
        <v>6753.0369746935085</v>
      </c>
      <c r="G15">
        <v>6753.0369746935085</v>
      </c>
      <c r="H15">
        <v>6753.0369746935085</v>
      </c>
      <c r="I15">
        <v>6753.0369746935085</v>
      </c>
      <c r="J15">
        <v>6753.0369746935085</v>
      </c>
      <c r="K15">
        <v>6753.0369746935085</v>
      </c>
      <c r="L15">
        <v>6753.0369746935085</v>
      </c>
      <c r="M15">
        <v>6753.0369746935085</v>
      </c>
      <c r="N15">
        <v>6753.0369746935085</v>
      </c>
      <c r="O15">
        <v>6753.0369746935085</v>
      </c>
      <c r="P15">
        <v>6753.0369746935085</v>
      </c>
      <c r="Q15">
        <v>6753.0369746935085</v>
      </c>
      <c r="R15">
        <v>6753.0369746935085</v>
      </c>
      <c r="S15">
        <v>6753.0369746935085</v>
      </c>
      <c r="T15">
        <v>6753.0369746935085</v>
      </c>
      <c r="U15">
        <v>6753.0369746935085</v>
      </c>
      <c r="V15">
        <v>6753.0369746935085</v>
      </c>
      <c r="W15">
        <v>6753.0369746935085</v>
      </c>
      <c r="X15">
        <v>6753.0369746935085</v>
      </c>
      <c r="Y15">
        <v>6753.0369746935085</v>
      </c>
      <c r="Z15">
        <v>6753.0369746935085</v>
      </c>
      <c r="AA15">
        <v>6753.0369746935085</v>
      </c>
      <c r="AB15">
        <v>6753.0369746935085</v>
      </c>
      <c r="AC15">
        <v>6753.0369746935085</v>
      </c>
      <c r="AD15">
        <v>6753.0369746935085</v>
      </c>
      <c r="AE15">
        <v>6753.0369746935085</v>
      </c>
      <c r="AF15">
        <v>6753.0369746935085</v>
      </c>
      <c r="AG15">
        <v>6753.0369746935085</v>
      </c>
      <c r="AH15">
        <v>6753.0369746935085</v>
      </c>
    </row>
    <row r="16" spans="1:34" x14ac:dyDescent="0.3">
      <c r="A16" s="15">
        <f ca="1">Exceedance!U16</f>
        <v>46508</v>
      </c>
      <c r="B16" s="1">
        <v>6753.0399999996971</v>
      </c>
      <c r="C16" s="1">
        <v>6753.0399999996971</v>
      </c>
      <c r="D16" s="1">
        <v>6753.0399999996971</v>
      </c>
      <c r="E16">
        <v>6753.0399999996971</v>
      </c>
      <c r="F16">
        <v>6753.0399999996971</v>
      </c>
      <c r="G16">
        <v>6753.0399999996971</v>
      </c>
      <c r="H16">
        <v>6753.0399999996971</v>
      </c>
      <c r="I16">
        <v>6753.0399999996971</v>
      </c>
      <c r="J16">
        <v>6753.0399999996971</v>
      </c>
      <c r="K16">
        <v>6753.0399999996971</v>
      </c>
      <c r="L16">
        <v>6753.0399999996971</v>
      </c>
      <c r="M16">
        <v>6753.0399999996971</v>
      </c>
      <c r="N16">
        <v>6753.0399999996971</v>
      </c>
      <c r="O16">
        <v>6753.0399999996971</v>
      </c>
      <c r="P16">
        <v>6753.0399999996971</v>
      </c>
      <c r="Q16">
        <v>6753.0399999996971</v>
      </c>
      <c r="R16">
        <v>6753.0399999996971</v>
      </c>
      <c r="S16">
        <v>6753.0399999996971</v>
      </c>
      <c r="T16">
        <v>6753.0399999996971</v>
      </c>
      <c r="U16">
        <v>6753.0399999996971</v>
      </c>
      <c r="V16">
        <v>6753.0399999996971</v>
      </c>
      <c r="W16">
        <v>6753.0399999996971</v>
      </c>
      <c r="X16">
        <v>6753.0399999996971</v>
      </c>
      <c r="Y16">
        <v>6753.0399999996971</v>
      </c>
      <c r="Z16">
        <v>6753.0399999996971</v>
      </c>
      <c r="AA16">
        <v>6753.0399999996971</v>
      </c>
      <c r="AB16">
        <v>6753.0399999996971</v>
      </c>
      <c r="AC16">
        <v>6753.0399999996971</v>
      </c>
      <c r="AD16">
        <v>6753.0399999996971</v>
      </c>
      <c r="AE16">
        <v>6753.0399999996971</v>
      </c>
      <c r="AF16">
        <v>6753.0399999996971</v>
      </c>
      <c r="AG16">
        <v>6753.0399999996971</v>
      </c>
      <c r="AH16">
        <v>6753.0399999996971</v>
      </c>
    </row>
    <row r="17" spans="1:34" x14ac:dyDescent="0.3">
      <c r="A17" s="15">
        <f ca="1">Exceedance!U17</f>
        <v>46539</v>
      </c>
      <c r="B17" s="1">
        <v>6753.0346269796037</v>
      </c>
      <c r="C17" s="1">
        <v>6753.0346269796037</v>
      </c>
      <c r="D17" s="1">
        <v>6753.0346269796037</v>
      </c>
      <c r="E17">
        <v>6753.0346269796037</v>
      </c>
      <c r="F17">
        <v>6753.0346269796037</v>
      </c>
      <c r="G17">
        <v>6753.0346269796037</v>
      </c>
      <c r="H17">
        <v>6753.0346269796037</v>
      </c>
      <c r="I17">
        <v>6753.0346269796037</v>
      </c>
      <c r="J17">
        <v>6753.0346269796037</v>
      </c>
      <c r="K17">
        <v>6753.0346269796037</v>
      </c>
      <c r="L17">
        <v>6753.0346269796037</v>
      </c>
      <c r="M17">
        <v>6753.0346269796037</v>
      </c>
      <c r="N17">
        <v>6753.0346269796037</v>
      </c>
      <c r="O17">
        <v>6753.0346269796037</v>
      </c>
      <c r="P17">
        <v>6753.0346269796037</v>
      </c>
      <c r="Q17">
        <v>6753.0346269796037</v>
      </c>
      <c r="R17">
        <v>6753.0346269796037</v>
      </c>
      <c r="S17">
        <v>6753.0346269796037</v>
      </c>
      <c r="T17">
        <v>6753.0346269796037</v>
      </c>
      <c r="U17">
        <v>6753.0346269796037</v>
      </c>
      <c r="V17">
        <v>6753.0346269796037</v>
      </c>
      <c r="W17">
        <v>6753.0346269796037</v>
      </c>
      <c r="X17">
        <v>6753.0346269796037</v>
      </c>
      <c r="Y17">
        <v>6753.0346269796037</v>
      </c>
      <c r="Z17">
        <v>6753.0346269796037</v>
      </c>
      <c r="AA17">
        <v>6753.0346269796037</v>
      </c>
      <c r="AB17">
        <v>6753.0346269796037</v>
      </c>
      <c r="AC17">
        <v>6753.0346269796019</v>
      </c>
      <c r="AD17">
        <v>6753.0346269796037</v>
      </c>
      <c r="AE17">
        <v>6753.0346269796037</v>
      </c>
      <c r="AF17">
        <v>6753.0346269796037</v>
      </c>
      <c r="AG17">
        <v>6753.0346269796037</v>
      </c>
      <c r="AH17">
        <v>6753.0346269796037</v>
      </c>
    </row>
    <row r="18" spans="1:34" x14ac:dyDescent="0.3">
      <c r="A18" s="15">
        <f ca="1">Exceedance!U18</f>
        <v>46569</v>
      </c>
      <c r="B18" s="1">
        <v>6753.0399999998344</v>
      </c>
      <c r="C18" s="1">
        <v>6753.0399999998344</v>
      </c>
      <c r="D18" s="1">
        <v>6753.0399999998344</v>
      </c>
      <c r="E18">
        <v>6753.0399999998344</v>
      </c>
      <c r="F18">
        <v>6753.0399999998344</v>
      </c>
      <c r="G18">
        <v>6753.0399999998344</v>
      </c>
      <c r="H18">
        <v>6753.0399999998344</v>
      </c>
      <c r="I18">
        <v>6753.0399999998344</v>
      </c>
      <c r="J18">
        <v>6753.0399999998344</v>
      </c>
      <c r="K18">
        <v>6753.0399999998344</v>
      </c>
      <c r="L18">
        <v>6753.0399999998344</v>
      </c>
      <c r="M18">
        <v>6753.0399999998344</v>
      </c>
      <c r="N18">
        <v>6753.0399999998344</v>
      </c>
      <c r="O18">
        <v>6753.0399999998344</v>
      </c>
      <c r="P18">
        <v>6753.0399999998344</v>
      </c>
      <c r="Q18">
        <v>6753.0399999998344</v>
      </c>
      <c r="R18">
        <v>6753.0399999998344</v>
      </c>
      <c r="S18">
        <v>6753.0399999998344</v>
      </c>
      <c r="T18">
        <v>6753.0399999998344</v>
      </c>
      <c r="U18">
        <v>6753.0399999998344</v>
      </c>
      <c r="V18">
        <v>6753.0399999998344</v>
      </c>
      <c r="W18">
        <v>6753.0399999998344</v>
      </c>
      <c r="X18">
        <v>6753.0399999998344</v>
      </c>
      <c r="Y18">
        <v>6753.0399999998344</v>
      </c>
      <c r="Z18">
        <v>6753.0399999998344</v>
      </c>
      <c r="AA18">
        <v>6753.0399999998344</v>
      </c>
      <c r="AB18">
        <v>6753.0399999998344</v>
      </c>
      <c r="AC18">
        <v>6753.0399999998363</v>
      </c>
      <c r="AD18">
        <v>6753.0399999998344</v>
      </c>
      <c r="AE18">
        <v>6753.0399999998344</v>
      </c>
      <c r="AF18">
        <v>6753.0399999998344</v>
      </c>
      <c r="AG18">
        <v>6753.0399999998344</v>
      </c>
      <c r="AH18">
        <v>6753.0399999998344</v>
      </c>
    </row>
    <row r="19" spans="1:34" x14ac:dyDescent="0.3">
      <c r="A19" s="15">
        <f ca="1">Exceedance!U19</f>
        <v>46600</v>
      </c>
      <c r="B19" s="1">
        <v>6753.0399999975461</v>
      </c>
      <c r="C19" s="1">
        <v>6753.0399999975461</v>
      </c>
      <c r="D19" s="1">
        <v>6753.0399999975461</v>
      </c>
      <c r="E19">
        <v>6753.0399999975461</v>
      </c>
      <c r="F19">
        <v>6753.0399999975461</v>
      </c>
      <c r="G19">
        <v>6753.0399999975461</v>
      </c>
      <c r="H19">
        <v>6753.0399999975461</v>
      </c>
      <c r="I19">
        <v>6753.0399999975461</v>
      </c>
      <c r="J19">
        <v>6753.0399999975461</v>
      </c>
      <c r="K19">
        <v>6753.0399999975461</v>
      </c>
      <c r="L19">
        <v>6753.0399999975461</v>
      </c>
      <c r="M19">
        <v>6753.0399999975461</v>
      </c>
      <c r="N19">
        <v>6753.0399999975461</v>
      </c>
      <c r="O19">
        <v>6753.0399999975461</v>
      </c>
      <c r="P19">
        <v>6753.0399999975461</v>
      </c>
      <c r="Q19">
        <v>6753.0399999975461</v>
      </c>
      <c r="R19">
        <v>6753.0399999975461</v>
      </c>
      <c r="S19">
        <v>6753.0399999975461</v>
      </c>
      <c r="T19">
        <v>6753.0399999975461</v>
      </c>
      <c r="U19">
        <v>6753.0399999975461</v>
      </c>
      <c r="V19">
        <v>6753.0399999975461</v>
      </c>
      <c r="W19">
        <v>6753.0399999975461</v>
      </c>
      <c r="X19">
        <v>6753.0399999975461</v>
      </c>
      <c r="Y19">
        <v>6753.0399999975461</v>
      </c>
      <c r="Z19">
        <v>6753.0399999975461</v>
      </c>
      <c r="AA19">
        <v>6753.0399999975461</v>
      </c>
      <c r="AB19">
        <v>6753.0399999975461</v>
      </c>
      <c r="AC19">
        <v>6753.0399999975461</v>
      </c>
      <c r="AD19">
        <v>6753.0399999975461</v>
      </c>
      <c r="AE19">
        <v>6753.0399999975461</v>
      </c>
      <c r="AF19">
        <v>6753.0399999975461</v>
      </c>
      <c r="AG19">
        <v>6753.0399999975461</v>
      </c>
      <c r="AH19">
        <v>6753.0399999975461</v>
      </c>
    </row>
    <row r="20" spans="1:34" x14ac:dyDescent="0.3">
      <c r="A20" s="15">
        <f ca="1">Exceedance!U20</f>
        <v>46631</v>
      </c>
      <c r="B20" s="1">
        <v>6753.036234840506</v>
      </c>
      <c r="C20" s="1">
        <v>6753.036234840506</v>
      </c>
      <c r="D20" s="1">
        <v>6753.036234840506</v>
      </c>
      <c r="E20">
        <v>6753.036234840506</v>
      </c>
      <c r="F20">
        <v>6753.036234840506</v>
      </c>
      <c r="G20">
        <v>6753.036234840506</v>
      </c>
      <c r="H20">
        <v>6753.036234840506</v>
      </c>
      <c r="I20">
        <v>6753.036234840506</v>
      </c>
      <c r="J20">
        <v>6753.036234840506</v>
      </c>
      <c r="K20">
        <v>6753.036234840506</v>
      </c>
      <c r="L20">
        <v>6753.036234840506</v>
      </c>
      <c r="M20">
        <v>6753.036234840506</v>
      </c>
      <c r="N20">
        <v>6753.036234840506</v>
      </c>
      <c r="O20">
        <v>6753.036234840506</v>
      </c>
      <c r="P20">
        <v>6753.036234840506</v>
      </c>
      <c r="Q20">
        <v>6753.036234840506</v>
      </c>
      <c r="R20">
        <v>6753.036234840506</v>
      </c>
      <c r="S20">
        <v>6753.036234840506</v>
      </c>
      <c r="T20">
        <v>6753.036234840506</v>
      </c>
      <c r="U20">
        <v>6753.036234840506</v>
      </c>
      <c r="V20">
        <v>6753.036234840506</v>
      </c>
      <c r="W20">
        <v>6753.036234840506</v>
      </c>
      <c r="X20">
        <v>6753.036234840506</v>
      </c>
      <c r="Y20">
        <v>6753.036234840506</v>
      </c>
      <c r="Z20">
        <v>6753.036234840506</v>
      </c>
      <c r="AA20">
        <v>6753.036234840506</v>
      </c>
      <c r="AB20">
        <v>6753.036234840506</v>
      </c>
      <c r="AC20">
        <v>6753.036234840506</v>
      </c>
      <c r="AD20">
        <v>6753.036234840506</v>
      </c>
      <c r="AE20">
        <v>6753.036234840506</v>
      </c>
      <c r="AF20">
        <v>6753.036234840506</v>
      </c>
      <c r="AG20">
        <v>6753.036234840506</v>
      </c>
      <c r="AH20">
        <v>6753.036234840506</v>
      </c>
    </row>
    <row r="21" spans="1:34" x14ac:dyDescent="0.3">
      <c r="A21" s="15">
        <f ca="1">Exceedance!U21</f>
        <v>46661</v>
      </c>
      <c r="B21" s="1">
        <v>6753.0400000002464</v>
      </c>
      <c r="C21" s="1">
        <v>6753.0400000002464</v>
      </c>
      <c r="D21" s="1">
        <v>6753.0400000002464</v>
      </c>
      <c r="E21">
        <v>6753.0400000002464</v>
      </c>
      <c r="F21">
        <v>6753.0400000002464</v>
      </c>
      <c r="G21">
        <v>6753.0400000002464</v>
      </c>
      <c r="H21">
        <v>6753.0400000002464</v>
      </c>
      <c r="I21">
        <v>6753.0400000002464</v>
      </c>
      <c r="J21">
        <v>6753.0400000002464</v>
      </c>
      <c r="K21">
        <v>6753.0400000002464</v>
      </c>
      <c r="L21">
        <v>6753.0400000002464</v>
      </c>
      <c r="M21">
        <v>6753.0400000002464</v>
      </c>
      <c r="N21">
        <v>6753.0400000002464</v>
      </c>
      <c r="O21">
        <v>6753.0400000002464</v>
      </c>
      <c r="P21">
        <v>6753.0400000002464</v>
      </c>
      <c r="Q21">
        <v>6753.0400000002464</v>
      </c>
      <c r="R21">
        <v>6753.0400000002464</v>
      </c>
      <c r="S21">
        <v>6753.0400000002464</v>
      </c>
      <c r="T21">
        <v>6753.0400000002464</v>
      </c>
      <c r="U21">
        <v>6753.0400000002464</v>
      </c>
      <c r="V21">
        <v>6753.0400000002464</v>
      </c>
      <c r="W21">
        <v>6753.0400000002464</v>
      </c>
      <c r="X21">
        <v>6753.0400000002464</v>
      </c>
      <c r="Y21">
        <v>6753.0400000002464</v>
      </c>
      <c r="Z21">
        <v>6753.0400000002464</v>
      </c>
      <c r="AA21">
        <v>6753.0400000002464</v>
      </c>
      <c r="AB21">
        <v>6753.0400000002464</v>
      </c>
      <c r="AC21">
        <v>6753.0400000002464</v>
      </c>
      <c r="AD21">
        <v>6753.0400000002464</v>
      </c>
      <c r="AE21">
        <v>6753.0400000002464</v>
      </c>
      <c r="AF21">
        <v>6753.0400000002464</v>
      </c>
      <c r="AG21">
        <v>6753.0400000002464</v>
      </c>
      <c r="AH21">
        <v>6753.0400000002464</v>
      </c>
    </row>
    <row r="22" spans="1:34" x14ac:dyDescent="0.3">
      <c r="A22" s="15">
        <f ca="1">Exceedance!U22</f>
        <v>46692</v>
      </c>
      <c r="B22" s="1">
        <v>6753.0390342045985</v>
      </c>
      <c r="C22" s="1">
        <v>6753.0390342045985</v>
      </c>
      <c r="D22" s="1">
        <v>6753.0390342045985</v>
      </c>
      <c r="E22">
        <v>6753.0390342045985</v>
      </c>
      <c r="F22">
        <v>6753.0390342045985</v>
      </c>
      <c r="G22">
        <v>6753.0390342045985</v>
      </c>
      <c r="H22">
        <v>6753.0390342045985</v>
      </c>
      <c r="I22">
        <v>6753.0390342045985</v>
      </c>
      <c r="J22">
        <v>6753.0390342045985</v>
      </c>
      <c r="K22">
        <v>6753.0390342045985</v>
      </c>
      <c r="L22">
        <v>6753.0390342045985</v>
      </c>
      <c r="M22">
        <v>6753.0390342045985</v>
      </c>
      <c r="N22">
        <v>6753.0390342045985</v>
      </c>
      <c r="O22">
        <v>6753.0390342045985</v>
      </c>
      <c r="P22">
        <v>6753.0390342045985</v>
      </c>
      <c r="Q22">
        <v>6753.0390342045985</v>
      </c>
      <c r="R22">
        <v>6753.0390342045985</v>
      </c>
      <c r="S22">
        <v>6753.0390342045985</v>
      </c>
      <c r="T22">
        <v>6753.0390342045985</v>
      </c>
      <c r="U22">
        <v>6753.0390342045985</v>
      </c>
      <c r="V22">
        <v>6753.0390342045985</v>
      </c>
      <c r="W22">
        <v>6753.0390342045985</v>
      </c>
      <c r="X22">
        <v>6753.0390342045985</v>
      </c>
      <c r="Y22">
        <v>6753.0390342045985</v>
      </c>
      <c r="Z22">
        <v>6753.0390342045985</v>
      </c>
      <c r="AA22">
        <v>6753.0390342045985</v>
      </c>
      <c r="AB22">
        <v>6753.0390342045985</v>
      </c>
      <c r="AC22">
        <v>6753.0390342045985</v>
      </c>
      <c r="AD22">
        <v>6753.0390342045985</v>
      </c>
      <c r="AE22">
        <v>6753.0390342045985</v>
      </c>
      <c r="AF22">
        <v>6753.0390342045985</v>
      </c>
      <c r="AG22">
        <v>6753.0390342045985</v>
      </c>
      <c r="AH22">
        <v>6753.0390342045985</v>
      </c>
    </row>
    <row r="23" spans="1:34" x14ac:dyDescent="0.3">
      <c r="A23" s="15">
        <f ca="1">Exceedance!U23</f>
        <v>46722</v>
      </c>
      <c r="B23" s="1">
        <v>6753.0400000000027</v>
      </c>
      <c r="C23" s="1">
        <v>6753.0400000000027</v>
      </c>
      <c r="D23" s="1">
        <v>6753.0400000000027</v>
      </c>
      <c r="E23">
        <v>6753.0400000000027</v>
      </c>
      <c r="F23">
        <v>6753.0400000000027</v>
      </c>
      <c r="G23">
        <v>6753.0400000000027</v>
      </c>
      <c r="H23">
        <v>6753.0400000000027</v>
      </c>
      <c r="I23">
        <v>6753.0400000000027</v>
      </c>
      <c r="J23">
        <v>6753.0400000000027</v>
      </c>
      <c r="K23">
        <v>6753.0400000000027</v>
      </c>
      <c r="L23">
        <v>6753.0400000000027</v>
      </c>
      <c r="M23">
        <v>6753.0400000000027</v>
      </c>
      <c r="N23">
        <v>6753.0400000000027</v>
      </c>
      <c r="O23">
        <v>6753.0400000000027</v>
      </c>
      <c r="P23">
        <v>6753.0400000000027</v>
      </c>
      <c r="Q23">
        <v>6753.0400000000027</v>
      </c>
      <c r="R23">
        <v>6753.0400000000027</v>
      </c>
      <c r="S23">
        <v>6753.0400000000027</v>
      </c>
      <c r="T23">
        <v>6753.0400000000027</v>
      </c>
      <c r="U23">
        <v>6753.0400000000027</v>
      </c>
      <c r="V23">
        <v>6753.0400000000027</v>
      </c>
      <c r="W23">
        <v>6753.0400000000027</v>
      </c>
      <c r="X23">
        <v>6753.0400000000027</v>
      </c>
      <c r="Y23">
        <v>6753.0400000000027</v>
      </c>
      <c r="Z23">
        <v>6753.0400000000027</v>
      </c>
      <c r="AA23">
        <v>6753.0400000000027</v>
      </c>
      <c r="AB23">
        <v>6753.0400000000027</v>
      </c>
      <c r="AC23">
        <v>6753.0400000000027</v>
      </c>
      <c r="AD23">
        <v>6753.0400000000027</v>
      </c>
      <c r="AE23">
        <v>6753.0400000000027</v>
      </c>
      <c r="AF23">
        <v>6753.0400000000027</v>
      </c>
      <c r="AG23">
        <v>6753.0400000000027</v>
      </c>
      <c r="AH23">
        <v>6753.0400000000027</v>
      </c>
    </row>
    <row r="24" spans="1:34" x14ac:dyDescent="0.3">
      <c r="A24" s="15">
        <f ca="1">Exceedance!U24</f>
        <v>46753</v>
      </c>
      <c r="B24" s="1">
        <v>6753.03999999999</v>
      </c>
      <c r="C24" s="1">
        <v>6753.03999999999</v>
      </c>
      <c r="D24" s="1">
        <v>6753.03999999999</v>
      </c>
      <c r="E24">
        <v>6753.03999999999</v>
      </c>
      <c r="F24">
        <v>6753.0399999999909</v>
      </c>
      <c r="G24">
        <v>6753.03999999999</v>
      </c>
      <c r="H24">
        <v>6753.03999999999</v>
      </c>
      <c r="I24">
        <v>6753.03999999999</v>
      </c>
      <c r="J24">
        <v>6753.0399999999909</v>
      </c>
      <c r="K24">
        <v>6753.03999999999</v>
      </c>
      <c r="L24">
        <v>6753.03999999999</v>
      </c>
      <c r="M24">
        <v>6753.03999999999</v>
      </c>
      <c r="N24">
        <v>6753.03999999999</v>
      </c>
      <c r="O24">
        <v>6753.03999999999</v>
      </c>
      <c r="P24">
        <v>6753.03999999999</v>
      </c>
      <c r="Q24">
        <v>6753.03999999999</v>
      </c>
      <c r="R24">
        <v>6753.03999999999</v>
      </c>
      <c r="S24">
        <v>6753.03999999999</v>
      </c>
      <c r="T24">
        <v>6753.03999999999</v>
      </c>
      <c r="U24">
        <v>6753.03999999999</v>
      </c>
      <c r="V24">
        <v>6753.03999999999</v>
      </c>
      <c r="W24">
        <v>6753.03999999999</v>
      </c>
      <c r="X24">
        <v>6753.03999999999</v>
      </c>
      <c r="Y24">
        <v>6753.03999999999</v>
      </c>
      <c r="Z24">
        <v>6753.03999999999</v>
      </c>
      <c r="AA24">
        <v>6753.03999999999</v>
      </c>
      <c r="AB24">
        <v>6753.03999999999</v>
      </c>
      <c r="AC24">
        <v>6753.03999999999</v>
      </c>
      <c r="AD24">
        <v>6753.03999999999</v>
      </c>
      <c r="AE24">
        <v>6753.03999999999</v>
      </c>
      <c r="AF24">
        <v>6753.0399999999909</v>
      </c>
      <c r="AG24">
        <v>6753.03999999999</v>
      </c>
      <c r="AH24">
        <v>6753.03999999999</v>
      </c>
    </row>
    <row r="25" spans="1:34" x14ac:dyDescent="0.3">
      <c r="A25" s="15">
        <f ca="1">Exceedance!U25</f>
        <v>46784</v>
      </c>
      <c r="B25" s="1">
        <v>6753.0381971663155</v>
      </c>
      <c r="C25" s="1">
        <v>6753.0381971663155</v>
      </c>
      <c r="D25" s="1">
        <v>6753.0381971663155</v>
      </c>
      <c r="E25">
        <v>6753.0381971663155</v>
      </c>
      <c r="F25">
        <v>6753.0381971663137</v>
      </c>
      <c r="G25">
        <v>6753.0381971663155</v>
      </c>
      <c r="H25">
        <v>6753.0381971663155</v>
      </c>
      <c r="I25">
        <v>6753.0381971663155</v>
      </c>
      <c r="J25">
        <v>6753.0381971663137</v>
      </c>
      <c r="K25">
        <v>6753.0381971663155</v>
      </c>
      <c r="L25">
        <v>6753.0381971663155</v>
      </c>
      <c r="M25">
        <v>6753.0381971663155</v>
      </c>
      <c r="N25">
        <v>6753.0381971663155</v>
      </c>
      <c r="O25">
        <v>6753.0381971663155</v>
      </c>
      <c r="P25">
        <v>6753.0381971663155</v>
      </c>
      <c r="Q25">
        <v>6753.0381971663155</v>
      </c>
      <c r="R25">
        <v>6753.0381971663155</v>
      </c>
      <c r="S25">
        <v>6753.0381971663155</v>
      </c>
      <c r="T25">
        <v>6753.0381971663155</v>
      </c>
      <c r="U25">
        <v>6753.0381971663155</v>
      </c>
      <c r="V25">
        <v>6753.0381971663155</v>
      </c>
      <c r="W25">
        <v>6753.0381971663155</v>
      </c>
      <c r="X25">
        <v>6753.0381971663155</v>
      </c>
      <c r="Y25">
        <v>6753.0381971663155</v>
      </c>
      <c r="Z25">
        <v>6753.0381971663155</v>
      </c>
      <c r="AA25">
        <v>6753.0381971663155</v>
      </c>
      <c r="AB25">
        <v>6753.0381971663155</v>
      </c>
      <c r="AC25">
        <v>6753.0381971663155</v>
      </c>
      <c r="AD25">
        <v>6753.0381971663155</v>
      </c>
      <c r="AE25">
        <v>6753.0381971663155</v>
      </c>
      <c r="AF25">
        <v>6753.0381971663137</v>
      </c>
      <c r="AG25">
        <v>6753.0381971663155</v>
      </c>
      <c r="AH25">
        <v>6753.0381971663155</v>
      </c>
    </row>
    <row r="26" spans="1:34" x14ac:dyDescent="0.3">
      <c r="A26" s="15">
        <f ca="1">Exceedance!U26</f>
        <v>46813</v>
      </c>
      <c r="B26" s="1">
        <v>6753.0399999999445</v>
      </c>
      <c r="C26" s="1">
        <v>6753.0399999999463</v>
      </c>
      <c r="D26" s="1">
        <v>6753.0399999999463</v>
      </c>
      <c r="E26">
        <v>6753.0399999999445</v>
      </c>
      <c r="F26">
        <v>6753.0399999999463</v>
      </c>
      <c r="G26">
        <v>6753.0399999999445</v>
      </c>
      <c r="H26">
        <v>6753.0399999999463</v>
      </c>
      <c r="I26">
        <v>6753.0399999999463</v>
      </c>
      <c r="J26">
        <v>6753.0399999999463</v>
      </c>
      <c r="K26">
        <v>6753.0399999999445</v>
      </c>
      <c r="L26">
        <v>6753.0399999999463</v>
      </c>
      <c r="M26">
        <v>6753.0399999999445</v>
      </c>
      <c r="N26">
        <v>6753.0399999999463</v>
      </c>
      <c r="O26">
        <v>6753.0399999999445</v>
      </c>
      <c r="P26">
        <v>6753.0399999999463</v>
      </c>
      <c r="Q26">
        <v>6753.0399999999445</v>
      </c>
      <c r="R26">
        <v>6753.0399999999445</v>
      </c>
      <c r="S26">
        <v>6753.0399999999445</v>
      </c>
      <c r="T26">
        <v>6753.0399999999445</v>
      </c>
      <c r="U26">
        <v>6753.0399999999463</v>
      </c>
      <c r="V26">
        <v>6753.0399999999463</v>
      </c>
      <c r="W26">
        <v>6753.0399999999463</v>
      </c>
      <c r="X26">
        <v>6753.0399999999445</v>
      </c>
      <c r="Y26">
        <v>6753.0399999999463</v>
      </c>
      <c r="Z26">
        <v>6753.0399999999463</v>
      </c>
      <c r="AA26">
        <v>6753.0399999999445</v>
      </c>
      <c r="AB26">
        <v>6753.0399999999445</v>
      </c>
      <c r="AC26">
        <v>6753.0399999999445</v>
      </c>
      <c r="AD26">
        <v>6753.0399999999445</v>
      </c>
      <c r="AE26">
        <v>6753.0399999999463</v>
      </c>
      <c r="AF26">
        <v>6753.0399999999463</v>
      </c>
      <c r="AG26">
        <v>6753.0399999999463</v>
      </c>
      <c r="AH26">
        <v>6753.0399999999445</v>
      </c>
    </row>
    <row r="27" spans="1:34" x14ac:dyDescent="0.3">
      <c r="A27" s="15">
        <f ca="1">Exceedance!U27</f>
        <v>46844</v>
      </c>
      <c r="B27" s="1">
        <v>6753.0369746936003</v>
      </c>
      <c r="C27" s="1">
        <v>6753.0369746935994</v>
      </c>
      <c r="D27" s="1">
        <v>6753.0369746935994</v>
      </c>
      <c r="E27">
        <v>6753.0369746936003</v>
      </c>
      <c r="F27">
        <v>6753.0369746935994</v>
      </c>
      <c r="G27">
        <v>6753.0369746936003</v>
      </c>
      <c r="H27">
        <v>6753.0369746935994</v>
      </c>
      <c r="I27">
        <v>6753.0369746935994</v>
      </c>
      <c r="J27">
        <v>6753.0369746935994</v>
      </c>
      <c r="K27">
        <v>6753.0369746936003</v>
      </c>
      <c r="L27">
        <v>6753.0369746935994</v>
      </c>
      <c r="M27">
        <v>6753.0369746936003</v>
      </c>
      <c r="N27">
        <v>6753.0369746935994</v>
      </c>
      <c r="O27">
        <v>6753.0369746936003</v>
      </c>
      <c r="P27">
        <v>6753.0369746935994</v>
      </c>
      <c r="Q27">
        <v>6753.0369746936003</v>
      </c>
      <c r="R27">
        <v>6753.0369746936003</v>
      </c>
      <c r="S27">
        <v>6753.0369746936003</v>
      </c>
      <c r="T27">
        <v>6753.0369746936003</v>
      </c>
      <c r="U27">
        <v>6753.0369746935994</v>
      </c>
      <c r="V27">
        <v>6753.0369746935994</v>
      </c>
      <c r="W27">
        <v>6753.0369746935994</v>
      </c>
      <c r="X27">
        <v>6753.0369746936003</v>
      </c>
      <c r="Y27">
        <v>6753.0369746935994</v>
      </c>
      <c r="Z27">
        <v>6753.0369746935994</v>
      </c>
      <c r="AA27">
        <v>6753.0369746936003</v>
      </c>
      <c r="AB27">
        <v>6753.0369746936003</v>
      </c>
      <c r="AC27">
        <v>6753.0369746936003</v>
      </c>
      <c r="AD27">
        <v>6753.0369746936003</v>
      </c>
      <c r="AE27">
        <v>6753.0369746935994</v>
      </c>
      <c r="AF27">
        <v>6753.0369746935994</v>
      </c>
      <c r="AG27">
        <v>6753.0369746935994</v>
      </c>
      <c r="AH27">
        <v>6753.0369746936003</v>
      </c>
    </row>
    <row r="28" spans="1:34" x14ac:dyDescent="0.3">
      <c r="A28" s="15">
        <f ca="1">Exceedance!U28</f>
        <v>46874</v>
      </c>
      <c r="B28" s="1">
        <v>6753.0399999996953</v>
      </c>
      <c r="C28" s="1">
        <v>6753.0399999996953</v>
      </c>
      <c r="D28" s="1">
        <v>6753.0399999996953</v>
      </c>
      <c r="E28">
        <v>6753.0399999996953</v>
      </c>
      <c r="F28">
        <v>6753.0399999996953</v>
      </c>
      <c r="G28">
        <v>6753.0399999996953</v>
      </c>
      <c r="H28">
        <v>6753.0399999996953</v>
      </c>
      <c r="I28">
        <v>6753.0399999996953</v>
      </c>
      <c r="J28">
        <v>6753.0399999996953</v>
      </c>
      <c r="K28">
        <v>6753.0399999996953</v>
      </c>
      <c r="L28">
        <v>6753.0399999996953</v>
      </c>
      <c r="M28">
        <v>6753.0399999996953</v>
      </c>
      <c r="N28">
        <v>6753.0399999996953</v>
      </c>
      <c r="O28">
        <v>6753.0399999996953</v>
      </c>
      <c r="P28">
        <v>6753.0399999996953</v>
      </c>
      <c r="Q28">
        <v>6753.0399999996953</v>
      </c>
      <c r="R28">
        <v>6753.0399999996953</v>
      </c>
      <c r="S28">
        <v>6753.0399999996953</v>
      </c>
      <c r="T28">
        <v>6753.0399999996953</v>
      </c>
      <c r="U28">
        <v>6753.0399999996953</v>
      </c>
      <c r="V28">
        <v>6753.0399999996953</v>
      </c>
      <c r="W28">
        <v>6753.0399999996953</v>
      </c>
      <c r="X28">
        <v>6753.0399999996953</v>
      </c>
      <c r="Y28">
        <v>6753.0399999996953</v>
      </c>
      <c r="Z28">
        <v>6753.0399999996953</v>
      </c>
      <c r="AA28">
        <v>6753.0399999996953</v>
      </c>
      <c r="AB28">
        <v>6753.0399999996953</v>
      </c>
      <c r="AC28">
        <v>6753.0399999996953</v>
      </c>
      <c r="AD28">
        <v>6753.0399999996953</v>
      </c>
      <c r="AE28">
        <v>6753.0399999996953</v>
      </c>
      <c r="AF28">
        <v>6753.0399999996953</v>
      </c>
      <c r="AG28">
        <v>6753.0399999996953</v>
      </c>
      <c r="AH28">
        <v>6753.0399999996953</v>
      </c>
    </row>
    <row r="29" spans="1:34" x14ac:dyDescent="0.3">
      <c r="A29" s="15">
        <f ca="1">Exceedance!U29</f>
        <v>46905</v>
      </c>
      <c r="B29" s="1">
        <v>6753.0346269796037</v>
      </c>
      <c r="C29" s="1">
        <v>6753.0346269796037</v>
      </c>
      <c r="D29" s="1">
        <v>6753.0346269796037</v>
      </c>
      <c r="E29">
        <v>6753.0346269796037</v>
      </c>
      <c r="F29">
        <v>6753.0346269796037</v>
      </c>
      <c r="G29">
        <v>6753.0346269796037</v>
      </c>
      <c r="H29">
        <v>6753.0346269796037</v>
      </c>
      <c r="I29">
        <v>6753.0346269796037</v>
      </c>
      <c r="J29">
        <v>6753.0346269796037</v>
      </c>
      <c r="K29">
        <v>6753.0346269796037</v>
      </c>
      <c r="L29">
        <v>6753.0346269796037</v>
      </c>
      <c r="M29">
        <v>6753.0346269796037</v>
      </c>
      <c r="N29">
        <v>6753.0346269796037</v>
      </c>
      <c r="O29">
        <v>6753.0346269796037</v>
      </c>
      <c r="P29">
        <v>6753.0346269796037</v>
      </c>
      <c r="Q29">
        <v>6753.0346269796037</v>
      </c>
      <c r="R29">
        <v>6753.0346269796037</v>
      </c>
      <c r="S29">
        <v>6753.0346269796037</v>
      </c>
      <c r="T29">
        <v>6753.0346269796037</v>
      </c>
      <c r="U29">
        <v>6753.0346269796037</v>
      </c>
      <c r="V29">
        <v>6753.0346269796037</v>
      </c>
      <c r="W29">
        <v>6753.0346269796037</v>
      </c>
      <c r="X29">
        <v>6753.0346269796037</v>
      </c>
      <c r="Y29">
        <v>6753.0346269796037</v>
      </c>
      <c r="Z29">
        <v>6753.0346269796037</v>
      </c>
      <c r="AA29">
        <v>6753.0346269796037</v>
      </c>
      <c r="AB29">
        <v>6753.0346269796037</v>
      </c>
      <c r="AC29">
        <v>6753.0346269796037</v>
      </c>
      <c r="AD29">
        <v>6753.0346269796037</v>
      </c>
      <c r="AE29">
        <v>6753.0346269796037</v>
      </c>
      <c r="AF29">
        <v>6753.0346269796037</v>
      </c>
      <c r="AG29">
        <v>6753.0346269796037</v>
      </c>
      <c r="AH29">
        <v>6753.0346269796037</v>
      </c>
    </row>
    <row r="30" spans="1:34" x14ac:dyDescent="0.3">
      <c r="A30" s="15">
        <f ca="1">Exceedance!U30</f>
        <v>46935</v>
      </c>
      <c r="B30" s="1">
        <v>6753.0399999998363</v>
      </c>
      <c r="C30" s="1">
        <v>6753.0399999998363</v>
      </c>
      <c r="D30" s="1">
        <v>6753.0399999998363</v>
      </c>
      <c r="E30">
        <v>6753.0399999998363</v>
      </c>
      <c r="F30">
        <v>6753.0399999998363</v>
      </c>
      <c r="G30">
        <v>6753.0399999998363</v>
      </c>
      <c r="H30">
        <v>6753.0399999998363</v>
      </c>
      <c r="I30">
        <v>6753.0399999998363</v>
      </c>
      <c r="J30">
        <v>6753.0399999998363</v>
      </c>
      <c r="K30">
        <v>6753.0399999998363</v>
      </c>
      <c r="L30">
        <v>6753.0399999998363</v>
      </c>
      <c r="M30">
        <v>6753.0399999998363</v>
      </c>
      <c r="N30">
        <v>6753.0399999998363</v>
      </c>
      <c r="O30">
        <v>6753.0399999998363</v>
      </c>
      <c r="P30">
        <v>6753.0399999998363</v>
      </c>
      <c r="Q30">
        <v>6753.0399999998363</v>
      </c>
      <c r="R30">
        <v>6753.0399999998363</v>
      </c>
      <c r="S30">
        <v>6753.0399999998363</v>
      </c>
      <c r="T30">
        <v>6753.0399999998363</v>
      </c>
      <c r="U30">
        <v>6753.0399999998363</v>
      </c>
      <c r="V30">
        <v>6753.0399999998363</v>
      </c>
      <c r="W30">
        <v>6753.0399999998363</v>
      </c>
      <c r="X30">
        <v>6753.0399999998363</v>
      </c>
      <c r="Y30">
        <v>6753.0399999998363</v>
      </c>
      <c r="Z30">
        <v>6753.0399999998363</v>
      </c>
      <c r="AA30">
        <v>6753.0399999998363</v>
      </c>
      <c r="AB30">
        <v>6753.0399999998363</v>
      </c>
      <c r="AC30">
        <v>6753.0399999998344</v>
      </c>
      <c r="AD30">
        <v>6753.0399999998363</v>
      </c>
      <c r="AE30">
        <v>6753.0399999998363</v>
      </c>
      <c r="AF30">
        <v>6753.0399999998363</v>
      </c>
      <c r="AG30">
        <v>6753.0399999998363</v>
      </c>
      <c r="AH30">
        <v>6753.0399999998363</v>
      </c>
    </row>
    <row r="31" spans="1:34" x14ac:dyDescent="0.3">
      <c r="A31" s="15">
        <f ca="1">Exceedance!U31</f>
        <v>46966</v>
      </c>
      <c r="B31" s="1">
        <v>6753.0399999975443</v>
      </c>
      <c r="C31" s="1">
        <v>6753.0399999975443</v>
      </c>
      <c r="D31" s="1">
        <v>6753.0399999975443</v>
      </c>
      <c r="E31">
        <v>6753.0399999975443</v>
      </c>
      <c r="F31">
        <v>6753.0399999975443</v>
      </c>
      <c r="G31">
        <v>6753.0399999975443</v>
      </c>
      <c r="H31">
        <v>6753.0399999975443</v>
      </c>
      <c r="I31">
        <v>6753.0399999975443</v>
      </c>
      <c r="J31">
        <v>6753.0399999975443</v>
      </c>
      <c r="K31">
        <v>6753.0399999975443</v>
      </c>
      <c r="L31">
        <v>6753.0399999975443</v>
      </c>
      <c r="M31">
        <v>6753.0399999975443</v>
      </c>
      <c r="N31">
        <v>6753.0399999975443</v>
      </c>
      <c r="O31">
        <v>6753.0399999975443</v>
      </c>
      <c r="P31">
        <v>6753.0399999975443</v>
      </c>
      <c r="Q31">
        <v>6753.0399999975443</v>
      </c>
      <c r="R31">
        <v>6753.0399999975443</v>
      </c>
      <c r="S31">
        <v>6753.0399999975443</v>
      </c>
      <c r="T31">
        <v>6753.0399999975443</v>
      </c>
      <c r="U31">
        <v>6753.0399999975443</v>
      </c>
      <c r="V31">
        <v>6753.0399999975443</v>
      </c>
      <c r="W31">
        <v>6753.0399999975443</v>
      </c>
      <c r="X31">
        <v>6753.0399999975443</v>
      </c>
      <c r="Y31">
        <v>6753.0399999975443</v>
      </c>
      <c r="Z31">
        <v>6753.0399999975443</v>
      </c>
      <c r="AA31">
        <v>6753.0399999975443</v>
      </c>
      <c r="AB31">
        <v>6753.0399999975443</v>
      </c>
      <c r="AC31">
        <v>6753.0399999975461</v>
      </c>
      <c r="AD31">
        <v>6753.0399999975443</v>
      </c>
      <c r="AE31">
        <v>6753.0399999975443</v>
      </c>
      <c r="AF31">
        <v>6753.0399999975443</v>
      </c>
      <c r="AG31">
        <v>6753.0399999975443</v>
      </c>
      <c r="AH31">
        <v>6753.0399999975443</v>
      </c>
    </row>
    <row r="32" spans="1:34" x14ac:dyDescent="0.3">
      <c r="A32" s="15">
        <f ca="1">Exceedance!U32</f>
        <v>46997</v>
      </c>
      <c r="B32" s="1">
        <v>6753.0362348405079</v>
      </c>
      <c r="C32" s="1">
        <v>6753.0362348405079</v>
      </c>
      <c r="D32" s="1">
        <v>6753.0362348405079</v>
      </c>
      <c r="E32">
        <v>6753.036234840506</v>
      </c>
      <c r="F32">
        <v>6753.0362348405079</v>
      </c>
      <c r="G32">
        <v>6753.0362348405079</v>
      </c>
      <c r="H32">
        <v>6753.0362348405079</v>
      </c>
      <c r="I32">
        <v>6753.0362348405079</v>
      </c>
      <c r="J32">
        <v>6753.0362348405079</v>
      </c>
      <c r="K32">
        <v>6753.0362348405079</v>
      </c>
      <c r="L32">
        <v>6753.0362348405079</v>
      </c>
      <c r="M32">
        <v>6753.0362348405079</v>
      </c>
      <c r="N32">
        <v>6753.0362348405079</v>
      </c>
      <c r="O32">
        <v>6753.0362348405079</v>
      </c>
      <c r="P32">
        <v>6753.0362348405079</v>
      </c>
      <c r="Q32">
        <v>6753.0362348405079</v>
      </c>
      <c r="R32">
        <v>6753.0362348405079</v>
      </c>
      <c r="S32">
        <v>6753.036234840506</v>
      </c>
      <c r="T32">
        <v>6753.036234840506</v>
      </c>
      <c r="U32">
        <v>6753.0362348405079</v>
      </c>
      <c r="V32">
        <v>6753.0362348405079</v>
      </c>
      <c r="W32">
        <v>6753.0362348405079</v>
      </c>
      <c r="X32">
        <v>6753.0362348405079</v>
      </c>
      <c r="Y32">
        <v>6753.0362348405079</v>
      </c>
      <c r="Z32">
        <v>6753.0362348405079</v>
      </c>
      <c r="AA32">
        <v>6753.0362348405079</v>
      </c>
      <c r="AB32">
        <v>6753.0362348405079</v>
      </c>
      <c r="AC32">
        <v>6753.036234840506</v>
      </c>
      <c r="AD32">
        <v>6753.0362348405079</v>
      </c>
      <c r="AE32">
        <v>6753.0362348405079</v>
      </c>
      <c r="AF32">
        <v>6753.0362348405079</v>
      </c>
      <c r="AG32">
        <v>6753.0362348405079</v>
      </c>
      <c r="AH32">
        <v>6753.0362348405079</v>
      </c>
    </row>
    <row r="33" spans="1:34" x14ac:dyDescent="0.3">
      <c r="A33" s="15">
        <f ca="1">Exceedance!U33</f>
        <v>47027</v>
      </c>
      <c r="B33" s="1">
        <v>6753.0400000002464</v>
      </c>
      <c r="C33" s="1">
        <v>6753.0400000002464</v>
      </c>
      <c r="D33" s="1">
        <v>6753.0400000002464</v>
      </c>
      <c r="E33">
        <v>6753.0400000002473</v>
      </c>
      <c r="F33">
        <v>6753.0400000002464</v>
      </c>
      <c r="G33">
        <v>6753.0400000002464</v>
      </c>
      <c r="H33">
        <v>6753.0400000002464</v>
      </c>
      <c r="I33">
        <v>6753.0400000002464</v>
      </c>
      <c r="J33">
        <v>6753.0400000002464</v>
      </c>
      <c r="K33">
        <v>6753.0400000002464</v>
      </c>
      <c r="L33">
        <v>6753.0400000002464</v>
      </c>
      <c r="M33">
        <v>6753.0400000002464</v>
      </c>
      <c r="N33">
        <v>6753.0400000002464</v>
      </c>
      <c r="O33">
        <v>6753.0400000002464</v>
      </c>
      <c r="P33">
        <v>6753.0400000002464</v>
      </c>
      <c r="Q33">
        <v>6753.0400000002464</v>
      </c>
      <c r="R33">
        <v>6753.0400000002464</v>
      </c>
      <c r="S33">
        <v>6753.0400000002473</v>
      </c>
      <c r="T33">
        <v>6753.0400000002473</v>
      </c>
      <c r="U33">
        <v>6753.0400000002464</v>
      </c>
      <c r="V33">
        <v>6753.0400000002464</v>
      </c>
      <c r="W33">
        <v>6753.0400000002464</v>
      </c>
      <c r="X33">
        <v>6753.0400000002464</v>
      </c>
      <c r="Y33">
        <v>6753.0400000002464</v>
      </c>
      <c r="Z33">
        <v>6753.0400000002464</v>
      </c>
      <c r="AA33">
        <v>6753.0400000002464</v>
      </c>
      <c r="AB33">
        <v>6753.0400000002464</v>
      </c>
      <c r="AC33">
        <v>6753.0400000002464</v>
      </c>
      <c r="AD33">
        <v>6753.0400000002464</v>
      </c>
      <c r="AE33">
        <v>6753.0400000002464</v>
      </c>
      <c r="AF33">
        <v>6753.0400000002464</v>
      </c>
      <c r="AG33">
        <v>6753.0400000002464</v>
      </c>
      <c r="AH33">
        <v>6753.0400000002464</v>
      </c>
    </row>
    <row r="34" spans="1:34" x14ac:dyDescent="0.3">
      <c r="A34" s="15">
        <f ca="1">Exceedance!U34</f>
        <v>47058</v>
      </c>
      <c r="B34" s="1">
        <v>6753.0390342045985</v>
      </c>
      <c r="C34" s="1">
        <v>6753.0390342045985</v>
      </c>
      <c r="D34" s="1">
        <v>6753.0390342045985</v>
      </c>
      <c r="E34">
        <v>6753.0390342045966</v>
      </c>
      <c r="F34">
        <v>6753.0390342045985</v>
      </c>
      <c r="G34">
        <v>6753.0390342045985</v>
      </c>
      <c r="H34">
        <v>6753.0390342045985</v>
      </c>
      <c r="I34">
        <v>6753.0390342045985</v>
      </c>
      <c r="J34">
        <v>6753.0390342045985</v>
      </c>
      <c r="K34">
        <v>6753.0390342045985</v>
      </c>
      <c r="L34">
        <v>6753.0390342045985</v>
      </c>
      <c r="M34">
        <v>6753.0390342045985</v>
      </c>
      <c r="N34">
        <v>6753.0390342045985</v>
      </c>
      <c r="O34">
        <v>6753.0390342045985</v>
      </c>
      <c r="P34">
        <v>6753.0390342045985</v>
      </c>
      <c r="Q34">
        <v>6753.0390342045985</v>
      </c>
      <c r="R34">
        <v>6753.0390342045985</v>
      </c>
      <c r="S34">
        <v>6753.0390342045966</v>
      </c>
      <c r="T34">
        <v>6753.0390342045966</v>
      </c>
      <c r="U34">
        <v>6753.0390342045985</v>
      </c>
      <c r="V34">
        <v>6753.0390342045985</v>
      </c>
      <c r="W34">
        <v>6753.0390342045985</v>
      </c>
      <c r="X34">
        <v>6753.0390342045985</v>
      </c>
      <c r="Y34">
        <v>6753.0390342045985</v>
      </c>
      <c r="Z34">
        <v>6753.0390342045985</v>
      </c>
      <c r="AA34">
        <v>6753.0390342045985</v>
      </c>
      <c r="AB34">
        <v>6753.0390342045985</v>
      </c>
      <c r="AC34">
        <v>6753.0390342045985</v>
      </c>
      <c r="AD34">
        <v>6753.0390342045985</v>
      </c>
      <c r="AE34">
        <v>6753.0390342045985</v>
      </c>
      <c r="AF34">
        <v>6753.0390342045985</v>
      </c>
      <c r="AG34">
        <v>6753.0390342045985</v>
      </c>
      <c r="AH34">
        <v>6753.0390342045985</v>
      </c>
    </row>
    <row r="35" spans="1:34" x14ac:dyDescent="0.3">
      <c r="A35" s="15">
        <f ca="1">Exceedance!U35</f>
        <v>47088</v>
      </c>
      <c r="B35" s="1">
        <v>6753.0400000000027</v>
      </c>
      <c r="C35" s="1">
        <v>6753.0400000000027</v>
      </c>
      <c r="D35" s="1">
        <v>6753.0400000000027</v>
      </c>
      <c r="E35">
        <v>6753.0400000000045</v>
      </c>
      <c r="F35">
        <v>6753.0400000000027</v>
      </c>
      <c r="G35">
        <v>6753.0400000000027</v>
      </c>
      <c r="H35">
        <v>6753.0400000000027</v>
      </c>
      <c r="I35">
        <v>6753.0400000000027</v>
      </c>
      <c r="J35">
        <v>6753.0400000000027</v>
      </c>
      <c r="K35">
        <v>6753.0400000000027</v>
      </c>
      <c r="L35">
        <v>6753.0400000000027</v>
      </c>
      <c r="M35">
        <v>6753.0400000000027</v>
      </c>
      <c r="N35">
        <v>6753.0400000000027</v>
      </c>
      <c r="O35">
        <v>6753.0400000000027</v>
      </c>
      <c r="P35">
        <v>6753.0400000000027</v>
      </c>
      <c r="Q35">
        <v>6753.0400000000027</v>
      </c>
      <c r="R35">
        <v>6753.0400000000027</v>
      </c>
      <c r="S35">
        <v>6753.0400000000027</v>
      </c>
      <c r="T35">
        <v>6753.0400000000027</v>
      </c>
      <c r="U35">
        <v>6753.0400000000027</v>
      </c>
      <c r="V35">
        <v>6753.0400000000027</v>
      </c>
      <c r="W35">
        <v>6753.0400000000027</v>
      </c>
      <c r="X35">
        <v>6753.0400000000027</v>
      </c>
      <c r="Y35">
        <v>6753.0400000000027</v>
      </c>
      <c r="Z35">
        <v>6753.0400000000027</v>
      </c>
      <c r="AA35">
        <v>6753.0400000000027</v>
      </c>
      <c r="AB35">
        <v>6753.0400000000027</v>
      </c>
      <c r="AC35">
        <v>6753.0400000000027</v>
      </c>
      <c r="AD35">
        <v>6753.0400000000027</v>
      </c>
      <c r="AE35">
        <v>6753.0400000000027</v>
      </c>
      <c r="AF35">
        <v>6753.0400000000027</v>
      </c>
      <c r="AG35">
        <v>6753.0400000000027</v>
      </c>
      <c r="AH35">
        <v>6753.0400000000027</v>
      </c>
    </row>
    <row r="36" spans="1:34" x14ac:dyDescent="0.3">
      <c r="A36" s="15">
        <f ca="1">Exceedance!U36</f>
        <v>47119</v>
      </c>
      <c r="B36" s="1">
        <v>6753.03999999999</v>
      </c>
      <c r="C36" s="1">
        <v>6753.03999999999</v>
      </c>
      <c r="D36" s="1">
        <v>6753.03999999999</v>
      </c>
      <c r="E36">
        <v>6753.03999999999</v>
      </c>
      <c r="F36">
        <v>6753.03999999999</v>
      </c>
      <c r="G36">
        <v>6753.03999999999</v>
      </c>
      <c r="H36">
        <v>6753.03999999999</v>
      </c>
      <c r="I36">
        <v>6753.03999999999</v>
      </c>
      <c r="J36">
        <v>6753.03999999999</v>
      </c>
      <c r="K36">
        <v>6753.03999999999</v>
      </c>
      <c r="L36">
        <v>6753.03999999999</v>
      </c>
      <c r="M36">
        <v>6753.03999999999</v>
      </c>
      <c r="N36">
        <v>6753.03999999999</v>
      </c>
      <c r="O36">
        <v>6753.03999999999</v>
      </c>
      <c r="P36">
        <v>6753.03999999999</v>
      </c>
      <c r="Q36">
        <v>6753.03999999999</v>
      </c>
      <c r="R36">
        <v>6753.03999999999</v>
      </c>
      <c r="S36">
        <v>6753.0399999999909</v>
      </c>
      <c r="T36">
        <v>6753.0399999999909</v>
      </c>
      <c r="U36">
        <v>6753.03999999999</v>
      </c>
      <c r="V36">
        <v>6753.03999999999</v>
      </c>
      <c r="W36">
        <v>6753.03999999999</v>
      </c>
      <c r="X36">
        <v>6753.03999999999</v>
      </c>
      <c r="Y36">
        <v>6753.03999999999</v>
      </c>
      <c r="Z36">
        <v>6753.03999999999</v>
      </c>
      <c r="AA36">
        <v>6753.03999999999</v>
      </c>
      <c r="AB36">
        <v>6753.03999999999</v>
      </c>
      <c r="AC36">
        <v>6753.0399999999909</v>
      </c>
      <c r="AD36">
        <v>6753.03999999999</v>
      </c>
      <c r="AE36">
        <v>6753.03999999999</v>
      </c>
      <c r="AF36">
        <v>6753.03999999999</v>
      </c>
      <c r="AG36">
        <v>6753.03999999999</v>
      </c>
      <c r="AH36">
        <v>6753.03999999999</v>
      </c>
    </row>
    <row r="37" spans="1:34" x14ac:dyDescent="0.3">
      <c r="A37" s="15">
        <f ca="1">Exceedance!U37</f>
        <v>47150</v>
      </c>
      <c r="B37" s="1">
        <v>6753.0372957494719</v>
      </c>
      <c r="C37" s="1">
        <v>6753.0372957494719</v>
      </c>
      <c r="D37" s="1">
        <v>6753.0372957494719</v>
      </c>
      <c r="E37">
        <v>6753.0372957494719</v>
      </c>
      <c r="F37">
        <v>6753.0372957494719</v>
      </c>
      <c r="G37">
        <v>6753.0372957494719</v>
      </c>
      <c r="H37">
        <v>6753.0372957494719</v>
      </c>
      <c r="I37">
        <v>6753.0372957494719</v>
      </c>
      <c r="J37">
        <v>6753.0372957494719</v>
      </c>
      <c r="K37">
        <v>6753.0372957494719</v>
      </c>
      <c r="L37">
        <v>6753.0372957494719</v>
      </c>
      <c r="M37">
        <v>6753.0372957494719</v>
      </c>
      <c r="N37">
        <v>6753.0372957494719</v>
      </c>
      <c r="O37">
        <v>6753.0372957494719</v>
      </c>
      <c r="P37">
        <v>6753.0372957494719</v>
      </c>
      <c r="Q37">
        <v>6753.0372957494719</v>
      </c>
      <c r="R37">
        <v>6753.0372957494719</v>
      </c>
      <c r="S37">
        <v>6753.0372957494719</v>
      </c>
      <c r="T37">
        <v>6753.0372957494719</v>
      </c>
      <c r="U37">
        <v>6753.0372957494719</v>
      </c>
      <c r="V37">
        <v>6753.0372957494719</v>
      </c>
      <c r="W37">
        <v>6753.0372957494719</v>
      </c>
      <c r="X37">
        <v>6753.0372957494719</v>
      </c>
      <c r="Y37">
        <v>6753.0372957494719</v>
      </c>
      <c r="Z37">
        <v>6753.0372957494719</v>
      </c>
      <c r="AA37">
        <v>6753.0372957494719</v>
      </c>
      <c r="AB37">
        <v>6753.0372957494719</v>
      </c>
      <c r="AC37">
        <v>6753.0372957494719</v>
      </c>
      <c r="AD37">
        <v>6753.0372957494719</v>
      </c>
      <c r="AE37">
        <v>6753.0372957494719</v>
      </c>
      <c r="AF37">
        <v>6753.0372957494719</v>
      </c>
      <c r="AG37">
        <v>6753.0372957494719</v>
      </c>
      <c r="AH37">
        <v>6753.0372957494719</v>
      </c>
    </row>
    <row r="38" spans="1:34" x14ac:dyDescent="0.3">
      <c r="A38" s="15">
        <f ca="1">Exceedance!U38</f>
        <v>47178</v>
      </c>
      <c r="B38" s="1">
        <v>6753.0399999999181</v>
      </c>
      <c r="C38" s="1">
        <v>6753.0399999999181</v>
      </c>
      <c r="D38" s="1">
        <v>6753.0399999999181</v>
      </c>
      <c r="E38">
        <v>6753.0399999999181</v>
      </c>
      <c r="F38">
        <v>6753.0399999999181</v>
      </c>
      <c r="G38">
        <v>6753.0399999999181</v>
      </c>
      <c r="H38">
        <v>6753.0399999999181</v>
      </c>
      <c r="I38">
        <v>6753.0399999999181</v>
      </c>
      <c r="J38">
        <v>6753.0399999999181</v>
      </c>
      <c r="K38">
        <v>6753.0399999999181</v>
      </c>
      <c r="L38">
        <v>6753.0399999999181</v>
      </c>
      <c r="M38">
        <v>6753.0399999999181</v>
      </c>
      <c r="N38">
        <v>6753.0399999999181</v>
      </c>
      <c r="O38">
        <v>6753.0399999999181</v>
      </c>
      <c r="P38">
        <v>6753.0399999999181</v>
      </c>
      <c r="Q38">
        <v>6753.0399999999181</v>
      </c>
      <c r="R38">
        <v>6753.0399999999181</v>
      </c>
      <c r="S38">
        <v>6753.0399999999181</v>
      </c>
      <c r="T38">
        <v>6753.0399999999181</v>
      </c>
      <c r="U38">
        <v>6753.0399999999181</v>
      </c>
      <c r="V38">
        <v>6753.0399999999181</v>
      </c>
      <c r="W38">
        <v>6753.0399999999181</v>
      </c>
      <c r="X38">
        <v>6753.0399999999181</v>
      </c>
      <c r="Y38">
        <v>6753.0399999999181</v>
      </c>
      <c r="Z38">
        <v>6753.0399999999181</v>
      </c>
      <c r="AA38">
        <v>6753.0399999999181</v>
      </c>
      <c r="AB38">
        <v>6753.0399999999181</v>
      </c>
      <c r="AC38">
        <v>6753.0399999999181</v>
      </c>
      <c r="AD38">
        <v>6753.0399999999181</v>
      </c>
      <c r="AE38">
        <v>6753.0399999999181</v>
      </c>
      <c r="AF38">
        <v>6753.0399999999181</v>
      </c>
      <c r="AG38">
        <v>6753.0399999999181</v>
      </c>
      <c r="AH38">
        <v>6753.0399999999181</v>
      </c>
    </row>
    <row r="39" spans="1:34" x14ac:dyDescent="0.3">
      <c r="A39" s="15">
        <f ca="1">Exceedance!U39</f>
        <v>47209</v>
      </c>
      <c r="B39" s="1">
        <v>6753.0369746935085</v>
      </c>
      <c r="C39" s="1">
        <v>6753.0369746935085</v>
      </c>
      <c r="D39" s="1">
        <v>6753.0369746935085</v>
      </c>
      <c r="E39">
        <v>6753.0369746935085</v>
      </c>
      <c r="F39">
        <v>6753.0369746935085</v>
      </c>
      <c r="G39">
        <v>6753.0369746935085</v>
      </c>
      <c r="H39">
        <v>6753.0369746935085</v>
      </c>
      <c r="I39">
        <v>6753.0369746935085</v>
      </c>
      <c r="J39">
        <v>6753.0369746935085</v>
      </c>
      <c r="K39">
        <v>6753.0369746935085</v>
      </c>
      <c r="L39">
        <v>6753.0369746935085</v>
      </c>
      <c r="M39">
        <v>6753.0369746935085</v>
      </c>
      <c r="N39">
        <v>6753.0369746935085</v>
      </c>
      <c r="O39">
        <v>6753.0369746935085</v>
      </c>
      <c r="P39">
        <v>6753.0369746935085</v>
      </c>
      <c r="Q39">
        <v>6753.0369746935085</v>
      </c>
      <c r="R39">
        <v>6753.0369746935085</v>
      </c>
      <c r="S39">
        <v>6753.0369746935085</v>
      </c>
      <c r="T39">
        <v>6753.0369746935085</v>
      </c>
      <c r="U39">
        <v>6753.0369746935085</v>
      </c>
      <c r="V39">
        <v>6753.0369746935085</v>
      </c>
      <c r="W39">
        <v>6753.0369746935085</v>
      </c>
      <c r="X39">
        <v>6753.0369746935085</v>
      </c>
      <c r="Y39">
        <v>6753.0369746935085</v>
      </c>
      <c r="Z39">
        <v>6753.0369746935085</v>
      </c>
      <c r="AA39">
        <v>6753.0369746935085</v>
      </c>
      <c r="AB39">
        <v>6753.0369746935085</v>
      </c>
      <c r="AC39">
        <v>6753.0369746935085</v>
      </c>
      <c r="AD39">
        <v>6753.0369746935085</v>
      </c>
      <c r="AE39">
        <v>6753.0369746935085</v>
      </c>
      <c r="AF39">
        <v>6753.0369746935085</v>
      </c>
      <c r="AG39">
        <v>6753.0369746935085</v>
      </c>
      <c r="AH39">
        <v>6753.0369746935085</v>
      </c>
    </row>
    <row r="40" spans="1:34" x14ac:dyDescent="0.3">
      <c r="A40" s="15">
        <f ca="1">Exceedance!U40</f>
        <v>47239</v>
      </c>
      <c r="B40" s="1">
        <v>6753.0399999996953</v>
      </c>
      <c r="C40" s="1">
        <v>6753.0399999996971</v>
      </c>
      <c r="D40" s="1">
        <v>6753.0399999996971</v>
      </c>
      <c r="E40">
        <v>6753.0399999996953</v>
      </c>
      <c r="F40">
        <v>6753.0399999996971</v>
      </c>
      <c r="G40">
        <v>6753.0399999996953</v>
      </c>
      <c r="H40">
        <v>6753.0399999996953</v>
      </c>
      <c r="I40">
        <v>6753.0399999996953</v>
      </c>
      <c r="J40">
        <v>6753.0399999996971</v>
      </c>
      <c r="K40">
        <v>6753.0399999996971</v>
      </c>
      <c r="L40">
        <v>6753.0399999996971</v>
      </c>
      <c r="M40">
        <v>6753.0399999996953</v>
      </c>
      <c r="N40">
        <v>6753.0399999996971</v>
      </c>
      <c r="O40">
        <v>6753.0399999996953</v>
      </c>
      <c r="P40">
        <v>6753.0399999996971</v>
      </c>
      <c r="Q40">
        <v>6753.0399999996953</v>
      </c>
      <c r="R40">
        <v>6753.0399999996971</v>
      </c>
      <c r="S40">
        <v>6753.0399999996953</v>
      </c>
      <c r="T40">
        <v>6753.0399999996953</v>
      </c>
      <c r="U40">
        <v>6753.0399999996953</v>
      </c>
      <c r="V40">
        <v>6753.0399999996971</v>
      </c>
      <c r="W40">
        <v>6753.0399999996953</v>
      </c>
      <c r="X40">
        <v>6753.0399999996953</v>
      </c>
      <c r="Y40">
        <v>6753.0399999996971</v>
      </c>
      <c r="Z40">
        <v>6753.0399999996971</v>
      </c>
      <c r="AA40">
        <v>6753.0399999996953</v>
      </c>
      <c r="AB40">
        <v>6753.0399999996971</v>
      </c>
      <c r="AC40">
        <v>6753.0399999996953</v>
      </c>
      <c r="AD40">
        <v>6753.0399999996953</v>
      </c>
      <c r="AE40">
        <v>6753.0399999996971</v>
      </c>
      <c r="AF40">
        <v>6753.0399999996971</v>
      </c>
      <c r="AG40">
        <v>6753.0399999996971</v>
      </c>
      <c r="AH40">
        <v>6753.0399999996971</v>
      </c>
    </row>
    <row r="41" spans="1:34" x14ac:dyDescent="0.3">
      <c r="A41" s="15">
        <f ca="1">Exceedance!U41</f>
        <v>47270</v>
      </c>
      <c r="B41" s="1">
        <v>6753.0346269796037</v>
      </c>
      <c r="C41" s="1">
        <v>6753.0346269796019</v>
      </c>
      <c r="D41" s="1">
        <v>6753.0346269796019</v>
      </c>
      <c r="E41">
        <v>6753.0346269796037</v>
      </c>
      <c r="F41">
        <v>6753.0346269796019</v>
      </c>
      <c r="G41">
        <v>6753.0346269796037</v>
      </c>
      <c r="H41">
        <v>6753.0346269796037</v>
      </c>
      <c r="I41">
        <v>6753.0346269796037</v>
      </c>
      <c r="J41">
        <v>6753.0346269796037</v>
      </c>
      <c r="K41">
        <v>6753.0346269796037</v>
      </c>
      <c r="L41">
        <v>6753.0346269796037</v>
      </c>
      <c r="M41">
        <v>6753.0346269796037</v>
      </c>
      <c r="N41">
        <v>6753.0346269796019</v>
      </c>
      <c r="O41">
        <v>6753.0346269796037</v>
      </c>
      <c r="P41">
        <v>6753.0346269796019</v>
      </c>
      <c r="Q41">
        <v>6753.0346269796037</v>
      </c>
      <c r="R41">
        <v>6753.0346269796037</v>
      </c>
      <c r="S41">
        <v>6753.0346269796037</v>
      </c>
      <c r="T41">
        <v>6753.0346269796037</v>
      </c>
      <c r="U41">
        <v>6753.0346269796037</v>
      </c>
      <c r="V41">
        <v>6753.0346269796037</v>
      </c>
      <c r="W41">
        <v>6753.0346269796037</v>
      </c>
      <c r="X41">
        <v>6753.0346269796037</v>
      </c>
      <c r="Y41">
        <v>6753.0346269796019</v>
      </c>
      <c r="Z41">
        <v>6753.0346269796037</v>
      </c>
      <c r="AA41">
        <v>6753.0346269796037</v>
      </c>
      <c r="AB41">
        <v>6753.0346269796037</v>
      </c>
      <c r="AC41">
        <v>6753.0346269796037</v>
      </c>
      <c r="AD41">
        <v>6753.0346269796037</v>
      </c>
      <c r="AE41">
        <v>6753.0346269796019</v>
      </c>
      <c r="AF41">
        <v>6753.0346269796037</v>
      </c>
      <c r="AG41">
        <v>6753.0346269796019</v>
      </c>
      <c r="AH41">
        <v>6753.0346269796037</v>
      </c>
    </row>
    <row r="42" spans="1:34" x14ac:dyDescent="0.3">
      <c r="A42" s="15">
        <f ca="1">Exceedance!U42</f>
        <v>47300</v>
      </c>
      <c r="B42" s="1">
        <v>6753.0399999998363</v>
      </c>
      <c r="C42" s="1">
        <v>6753.0399999998363</v>
      </c>
      <c r="D42" s="1">
        <v>6753.0399999998363</v>
      </c>
      <c r="E42">
        <v>6753.0399999998363</v>
      </c>
      <c r="F42">
        <v>6753.0399999998363</v>
      </c>
      <c r="G42">
        <v>6753.0399999998363</v>
      </c>
      <c r="H42">
        <v>6753.0399999998363</v>
      </c>
      <c r="I42">
        <v>6753.0399999998363</v>
      </c>
      <c r="J42">
        <v>6753.0399999998344</v>
      </c>
      <c r="K42">
        <v>6753.0399999998344</v>
      </c>
      <c r="L42">
        <v>6753.0399999998344</v>
      </c>
      <c r="M42">
        <v>6753.0399999998363</v>
      </c>
      <c r="N42">
        <v>6753.0399999998363</v>
      </c>
      <c r="O42">
        <v>6753.0399999998363</v>
      </c>
      <c r="P42">
        <v>6753.0399999998363</v>
      </c>
      <c r="Q42">
        <v>6753.0399999998363</v>
      </c>
      <c r="R42">
        <v>6753.0399999998344</v>
      </c>
      <c r="S42">
        <v>6753.0399999998363</v>
      </c>
      <c r="T42">
        <v>6753.0399999998363</v>
      </c>
      <c r="U42">
        <v>6753.0399999998363</v>
      </c>
      <c r="V42">
        <v>6753.0399999998344</v>
      </c>
      <c r="W42">
        <v>6753.0399999998363</v>
      </c>
      <c r="X42">
        <v>6753.0399999998363</v>
      </c>
      <c r="Y42">
        <v>6753.0399999998363</v>
      </c>
      <c r="Z42">
        <v>6753.0399999998344</v>
      </c>
      <c r="AA42">
        <v>6753.0399999998363</v>
      </c>
      <c r="AB42">
        <v>6753.0399999998344</v>
      </c>
      <c r="AC42">
        <v>6753.0399999998344</v>
      </c>
      <c r="AD42">
        <v>6753.0399999998363</v>
      </c>
      <c r="AE42">
        <v>6753.0399999998363</v>
      </c>
      <c r="AF42">
        <v>6753.0399999998344</v>
      </c>
      <c r="AG42">
        <v>6753.0399999998363</v>
      </c>
      <c r="AH42">
        <v>6753.0399999998344</v>
      </c>
    </row>
    <row r="43" spans="1:34" x14ac:dyDescent="0.3">
      <c r="A43" s="15">
        <f ca="1">Exceedance!U43</f>
        <v>47331</v>
      </c>
      <c r="B43" s="1">
        <v>6753.0399999975443</v>
      </c>
      <c r="C43" s="1">
        <v>6753.0399999975461</v>
      </c>
      <c r="D43" s="1">
        <v>6753.0399999975443</v>
      </c>
      <c r="E43">
        <v>6753.0399999975443</v>
      </c>
      <c r="F43">
        <v>6753.0399999975443</v>
      </c>
      <c r="G43">
        <v>6753.0399999975443</v>
      </c>
      <c r="H43">
        <v>6753.0399999975443</v>
      </c>
      <c r="I43">
        <v>6753.0399999975443</v>
      </c>
      <c r="J43">
        <v>6753.0399999975461</v>
      </c>
      <c r="K43">
        <v>6753.0399999975461</v>
      </c>
      <c r="L43">
        <v>6753.0399999975461</v>
      </c>
      <c r="M43">
        <v>6753.0399999975443</v>
      </c>
      <c r="N43">
        <v>6753.0399999975443</v>
      </c>
      <c r="O43">
        <v>6753.0399999975443</v>
      </c>
      <c r="P43">
        <v>6753.0399999975461</v>
      </c>
      <c r="Q43">
        <v>6753.0399999975443</v>
      </c>
      <c r="R43">
        <v>6753.0399999975461</v>
      </c>
      <c r="S43">
        <v>6753.0399999975443</v>
      </c>
      <c r="T43">
        <v>6753.0399999975443</v>
      </c>
      <c r="U43">
        <v>6753.0399999975443</v>
      </c>
      <c r="V43">
        <v>6753.0399999975461</v>
      </c>
      <c r="W43">
        <v>6753.0399999975443</v>
      </c>
      <c r="X43">
        <v>6753.0399999975443</v>
      </c>
      <c r="Y43">
        <v>6753.0399999975443</v>
      </c>
      <c r="Z43">
        <v>6753.0399999975461</v>
      </c>
      <c r="AA43">
        <v>6753.0399999975443</v>
      </c>
      <c r="AB43">
        <v>6753.0399999975461</v>
      </c>
      <c r="AC43">
        <v>6753.0399999975461</v>
      </c>
      <c r="AD43">
        <v>6753.0399999975443</v>
      </c>
      <c r="AE43">
        <v>6753.0399999975461</v>
      </c>
      <c r="AF43">
        <v>6753.0399999975461</v>
      </c>
      <c r="AG43">
        <v>6753.0399999975443</v>
      </c>
      <c r="AH43">
        <v>6753.0399999975461</v>
      </c>
    </row>
    <row r="44" spans="1:34" x14ac:dyDescent="0.3">
      <c r="A44" s="15">
        <f ca="1">Exceedance!U44</f>
        <v>47362</v>
      </c>
      <c r="B44" s="1">
        <v>6753.0362348405079</v>
      </c>
      <c r="C44" s="1">
        <v>6753.036234840506</v>
      </c>
      <c r="D44" s="1">
        <v>6753.0362348405079</v>
      </c>
      <c r="E44">
        <v>6753.0362348405079</v>
      </c>
      <c r="F44">
        <v>6753.0362348405079</v>
      </c>
      <c r="G44">
        <v>6753.0362348405079</v>
      </c>
      <c r="H44">
        <v>6753.0362348405079</v>
      </c>
      <c r="I44">
        <v>6753.0362348405079</v>
      </c>
      <c r="J44">
        <v>6753.036234840506</v>
      </c>
      <c r="K44">
        <v>6753.036234840506</v>
      </c>
      <c r="L44">
        <v>6753.036234840506</v>
      </c>
      <c r="M44">
        <v>6753.0362348405079</v>
      </c>
      <c r="N44">
        <v>6753.0362348405079</v>
      </c>
      <c r="O44">
        <v>6753.0362348405079</v>
      </c>
      <c r="P44">
        <v>6753.036234840506</v>
      </c>
      <c r="Q44">
        <v>6753.0362348405079</v>
      </c>
      <c r="R44">
        <v>6753.036234840506</v>
      </c>
      <c r="S44">
        <v>6753.0362348405079</v>
      </c>
      <c r="T44">
        <v>6753.0362348405079</v>
      </c>
      <c r="U44">
        <v>6753.0362348405079</v>
      </c>
      <c r="V44">
        <v>6753.036234840506</v>
      </c>
      <c r="W44">
        <v>6753.0362348405079</v>
      </c>
      <c r="X44">
        <v>6753.0362348405079</v>
      </c>
      <c r="Y44">
        <v>6753.0362348405079</v>
      </c>
      <c r="Z44">
        <v>6753.036234840506</v>
      </c>
      <c r="AA44">
        <v>6753.0362348405079</v>
      </c>
      <c r="AB44">
        <v>6753.036234840506</v>
      </c>
      <c r="AC44">
        <v>6753.036234840506</v>
      </c>
      <c r="AD44">
        <v>6753.0362348405079</v>
      </c>
      <c r="AE44">
        <v>6753.036234840506</v>
      </c>
      <c r="AF44">
        <v>6753.036234840506</v>
      </c>
      <c r="AG44">
        <v>6753.0362348405079</v>
      </c>
      <c r="AH44">
        <v>6753.036234840506</v>
      </c>
    </row>
    <row r="45" spans="1:34" x14ac:dyDescent="0.3">
      <c r="A45" s="15">
        <f ca="1">Exceedance!U45</f>
        <v>47392</v>
      </c>
      <c r="B45" s="1">
        <v>6753.0400000002464</v>
      </c>
      <c r="C45" s="1">
        <v>6753.0400000002464</v>
      </c>
      <c r="D45" s="1">
        <v>6753.0400000002464</v>
      </c>
      <c r="E45">
        <v>6753.0400000002464</v>
      </c>
      <c r="F45">
        <v>6753.0400000002464</v>
      </c>
      <c r="G45">
        <v>6753.0400000002464</v>
      </c>
      <c r="H45">
        <v>6753.0400000002464</v>
      </c>
      <c r="I45">
        <v>6753.0400000002464</v>
      </c>
      <c r="J45">
        <v>6753.0400000002464</v>
      </c>
      <c r="K45">
        <v>6753.0400000002464</v>
      </c>
      <c r="L45">
        <v>6753.0400000002464</v>
      </c>
      <c r="M45">
        <v>6753.0400000002464</v>
      </c>
      <c r="N45">
        <v>6753.0400000002464</v>
      </c>
      <c r="O45">
        <v>6753.0400000002464</v>
      </c>
      <c r="P45">
        <v>6753.0400000002464</v>
      </c>
      <c r="Q45">
        <v>6753.0400000002464</v>
      </c>
      <c r="R45">
        <v>6753.0400000002464</v>
      </c>
      <c r="S45">
        <v>6753.0400000002464</v>
      </c>
      <c r="T45">
        <v>6753.0400000002464</v>
      </c>
      <c r="U45">
        <v>6753.0400000002464</v>
      </c>
      <c r="V45">
        <v>6753.0400000002464</v>
      </c>
      <c r="W45">
        <v>6753.0400000002464</v>
      </c>
      <c r="X45">
        <v>6753.0400000002464</v>
      </c>
      <c r="Y45">
        <v>6753.0400000002464</v>
      </c>
      <c r="Z45">
        <v>6753.0400000002464</v>
      </c>
      <c r="AA45">
        <v>6753.0400000002464</v>
      </c>
      <c r="AB45">
        <v>6753.0400000002464</v>
      </c>
      <c r="AC45">
        <v>6753.0400000002473</v>
      </c>
      <c r="AD45">
        <v>6753.0400000002464</v>
      </c>
      <c r="AE45">
        <v>6753.0400000002464</v>
      </c>
      <c r="AF45">
        <v>6753.0400000002464</v>
      </c>
      <c r="AG45">
        <v>6753.0400000002464</v>
      </c>
      <c r="AH45">
        <v>6753.0400000002464</v>
      </c>
    </row>
    <row r="46" spans="1:34" x14ac:dyDescent="0.3">
      <c r="A46" s="15">
        <f ca="1">Exceedance!U46</f>
        <v>47423</v>
      </c>
      <c r="B46" s="1">
        <v>6753.0390342045985</v>
      </c>
      <c r="C46" s="1">
        <v>6753.0390342045985</v>
      </c>
      <c r="D46" s="1">
        <v>6753.0390342045985</v>
      </c>
      <c r="E46">
        <v>6753.0390342045985</v>
      </c>
      <c r="F46">
        <v>6753.0390342045985</v>
      </c>
      <c r="G46">
        <v>6753.0390342045985</v>
      </c>
      <c r="H46">
        <v>6753.0390342045985</v>
      </c>
      <c r="I46">
        <v>6753.0390342045985</v>
      </c>
      <c r="J46">
        <v>6753.0390342045985</v>
      </c>
      <c r="K46">
        <v>6753.0390342045985</v>
      </c>
      <c r="L46">
        <v>6753.0390342045985</v>
      </c>
      <c r="M46">
        <v>6753.0390342045985</v>
      </c>
      <c r="N46">
        <v>6753.0390342045985</v>
      </c>
      <c r="O46">
        <v>6753.0390342045985</v>
      </c>
      <c r="P46">
        <v>6753.0390342045985</v>
      </c>
      <c r="Q46">
        <v>6753.0390342045985</v>
      </c>
      <c r="R46">
        <v>6753.0390342045985</v>
      </c>
      <c r="S46">
        <v>6753.0390342045985</v>
      </c>
      <c r="T46">
        <v>6753.0390342045985</v>
      </c>
      <c r="U46">
        <v>6753.0390342045985</v>
      </c>
      <c r="V46">
        <v>6753.0390342045985</v>
      </c>
      <c r="W46">
        <v>6753.0390342045985</v>
      </c>
      <c r="X46">
        <v>6753.0390342045985</v>
      </c>
      <c r="Y46">
        <v>6753.0390342045985</v>
      </c>
      <c r="Z46">
        <v>6753.0390342045985</v>
      </c>
      <c r="AA46">
        <v>6753.0390342045985</v>
      </c>
      <c r="AB46">
        <v>6753.0390342045985</v>
      </c>
      <c r="AC46">
        <v>6753.0390342045966</v>
      </c>
      <c r="AD46">
        <v>6753.0390342045985</v>
      </c>
      <c r="AE46">
        <v>6753.0390342045985</v>
      </c>
      <c r="AF46">
        <v>6753.0390342045985</v>
      </c>
      <c r="AG46">
        <v>6753.0390342045985</v>
      </c>
      <c r="AH46">
        <v>6753.0390342045985</v>
      </c>
    </row>
    <row r="47" spans="1:34" x14ac:dyDescent="0.3">
      <c r="A47" s="15">
        <f ca="1">Exceedance!U47</f>
        <v>47453</v>
      </c>
      <c r="B47" s="1">
        <v>6753.0400000000027</v>
      </c>
      <c r="C47" s="1">
        <v>6753.0400000000027</v>
      </c>
      <c r="D47" s="1">
        <v>6753.0400000000027</v>
      </c>
      <c r="E47">
        <v>6753.0400000000027</v>
      </c>
      <c r="F47">
        <v>6753.0400000000027</v>
      </c>
      <c r="G47">
        <v>6753.0400000000027</v>
      </c>
      <c r="H47">
        <v>6753.0400000000027</v>
      </c>
      <c r="I47">
        <v>6753.0400000000027</v>
      </c>
      <c r="J47">
        <v>6753.0400000000027</v>
      </c>
      <c r="K47">
        <v>6753.0400000000027</v>
      </c>
      <c r="L47">
        <v>6753.0400000000027</v>
      </c>
      <c r="M47">
        <v>6753.0400000000027</v>
      </c>
      <c r="N47">
        <v>6753.0400000000027</v>
      </c>
      <c r="O47">
        <v>6753.0400000000027</v>
      </c>
      <c r="P47">
        <v>6753.0400000000027</v>
      </c>
      <c r="Q47">
        <v>6753.0400000000027</v>
      </c>
      <c r="R47">
        <v>6753.0400000000027</v>
      </c>
      <c r="S47">
        <v>6753.0400000000027</v>
      </c>
      <c r="T47">
        <v>6753.0400000000027</v>
      </c>
      <c r="U47">
        <v>6753.0400000000027</v>
      </c>
      <c r="V47">
        <v>6753.0400000000027</v>
      </c>
      <c r="W47">
        <v>6753.0400000000027</v>
      </c>
      <c r="X47">
        <v>6753.0400000000027</v>
      </c>
      <c r="Y47">
        <v>6753.0400000000027</v>
      </c>
      <c r="Z47">
        <v>6753.0400000000027</v>
      </c>
      <c r="AA47">
        <v>6753.0400000000027</v>
      </c>
      <c r="AB47">
        <v>6753.0400000000027</v>
      </c>
      <c r="AC47">
        <v>6753.0400000000027</v>
      </c>
      <c r="AD47">
        <v>6753.0400000000027</v>
      </c>
      <c r="AE47">
        <v>6753.0400000000027</v>
      </c>
      <c r="AF47">
        <v>6753.0400000000027</v>
      </c>
      <c r="AG47">
        <v>6753.0400000000027</v>
      </c>
      <c r="AH47">
        <v>6753.0400000000027</v>
      </c>
    </row>
    <row r="48" spans="1:34" x14ac:dyDescent="0.3">
      <c r="A48" s="15">
        <f ca="1">Exceedance!U48</f>
        <v>47484</v>
      </c>
      <c r="B48" s="1">
        <v>6753.03999999999</v>
      </c>
      <c r="C48" s="1">
        <v>6753.03999999999</v>
      </c>
      <c r="D48" s="1">
        <v>6753.03999999999</v>
      </c>
      <c r="E48">
        <v>6753.03999999999</v>
      </c>
      <c r="F48">
        <v>6753.03999999999</v>
      </c>
      <c r="G48">
        <v>6753.03999999999</v>
      </c>
      <c r="H48">
        <v>6753.03999999999</v>
      </c>
      <c r="I48">
        <v>6753.03999999999</v>
      </c>
      <c r="J48">
        <v>6753.03999999999</v>
      </c>
      <c r="K48">
        <v>6753.03999999999</v>
      </c>
      <c r="L48">
        <v>6753.03999999999</v>
      </c>
      <c r="M48">
        <v>6753.03999999999</v>
      </c>
      <c r="N48">
        <v>6753.03999999999</v>
      </c>
      <c r="O48">
        <v>6753.03999999999</v>
      </c>
      <c r="P48">
        <v>6753.03999999999</v>
      </c>
      <c r="Q48">
        <v>6753.03999999999</v>
      </c>
      <c r="R48">
        <v>6753.03999999999</v>
      </c>
      <c r="S48">
        <v>6753.03999999999</v>
      </c>
      <c r="T48">
        <v>6753.03999999999</v>
      </c>
      <c r="U48">
        <v>6753.03999999999</v>
      </c>
      <c r="V48">
        <v>6753.03999999999</v>
      </c>
      <c r="W48">
        <v>6753.03999999999</v>
      </c>
      <c r="X48">
        <v>6753.03999999999</v>
      </c>
      <c r="Y48">
        <v>6753.03999999999</v>
      </c>
      <c r="Z48">
        <v>6753.03999999999</v>
      </c>
      <c r="AA48">
        <v>6753.03999999999</v>
      </c>
      <c r="AB48">
        <v>6753.03999999999</v>
      </c>
      <c r="AC48">
        <v>6753.0399999999909</v>
      </c>
      <c r="AD48">
        <v>6753.03999999999</v>
      </c>
      <c r="AE48">
        <v>6753.03999999999</v>
      </c>
      <c r="AF48">
        <v>6753.03999999999</v>
      </c>
      <c r="AG48">
        <v>6753.03999999999</v>
      </c>
      <c r="AH48">
        <v>6753.03999999999</v>
      </c>
    </row>
    <row r="49" spans="1:34" x14ac:dyDescent="0.3">
      <c r="A49" s="15">
        <f ca="1">Exceedance!U49</f>
        <v>47515</v>
      </c>
      <c r="B49" s="1">
        <v>6753.0372957494719</v>
      </c>
      <c r="C49" s="1">
        <v>6753.0372957494737</v>
      </c>
      <c r="D49" s="1">
        <v>6753.0372957494737</v>
      </c>
      <c r="E49">
        <v>6753.0372957494719</v>
      </c>
      <c r="F49">
        <v>6753.0372957494719</v>
      </c>
      <c r="G49">
        <v>6753.0372957494719</v>
      </c>
      <c r="H49">
        <v>6753.0372957494719</v>
      </c>
      <c r="I49">
        <v>6753.0372957494719</v>
      </c>
      <c r="J49">
        <v>6753.0372957494737</v>
      </c>
      <c r="K49">
        <v>6753.0372957494737</v>
      </c>
      <c r="L49">
        <v>6753.0372957494737</v>
      </c>
      <c r="M49">
        <v>6753.0372957494719</v>
      </c>
      <c r="N49">
        <v>6753.0372957494719</v>
      </c>
      <c r="O49">
        <v>6753.0372957494719</v>
      </c>
      <c r="P49">
        <v>6753.0372957494737</v>
      </c>
      <c r="Q49">
        <v>6753.0372957494719</v>
      </c>
      <c r="R49">
        <v>6753.0372957494719</v>
      </c>
      <c r="S49">
        <v>6753.0372957494719</v>
      </c>
      <c r="T49">
        <v>6753.0372957494719</v>
      </c>
      <c r="U49">
        <v>6753.0372957494719</v>
      </c>
      <c r="V49">
        <v>6753.0372957494719</v>
      </c>
      <c r="W49">
        <v>6753.0372957494719</v>
      </c>
      <c r="X49">
        <v>6753.0372957494719</v>
      </c>
      <c r="Y49">
        <v>6753.0372957494719</v>
      </c>
      <c r="Z49">
        <v>6753.0372957494719</v>
      </c>
      <c r="AA49">
        <v>6753.0372957494719</v>
      </c>
      <c r="AB49">
        <v>6753.0372957494719</v>
      </c>
      <c r="AC49">
        <v>6753.0372957494719</v>
      </c>
      <c r="AD49">
        <v>6753.0372957494719</v>
      </c>
      <c r="AE49">
        <v>6753.0372957494719</v>
      </c>
      <c r="AF49">
        <v>6753.0372957494737</v>
      </c>
      <c r="AG49">
        <v>6753.0372957494719</v>
      </c>
      <c r="AH49">
        <v>6753.0372957494719</v>
      </c>
    </row>
    <row r="50" spans="1:34" x14ac:dyDescent="0.3">
      <c r="A50" s="15">
        <f ca="1">Exceedance!U50</f>
        <v>47543</v>
      </c>
      <c r="B50" s="1">
        <v>6753.0399999999181</v>
      </c>
      <c r="C50" s="1">
        <v>6753.0399999999163</v>
      </c>
      <c r="D50" s="1">
        <v>6753.0399999999163</v>
      </c>
      <c r="E50">
        <v>6753.0399999999181</v>
      </c>
      <c r="F50">
        <v>6753.0399999999181</v>
      </c>
      <c r="G50">
        <v>6753.0399999999181</v>
      </c>
      <c r="H50">
        <v>6753.0399999999181</v>
      </c>
      <c r="I50">
        <v>6753.0399999999181</v>
      </c>
      <c r="J50">
        <v>6753.0399999999181</v>
      </c>
      <c r="K50">
        <v>6753.0399999999181</v>
      </c>
      <c r="L50">
        <v>6753.0399999999181</v>
      </c>
      <c r="M50">
        <v>6753.0399999999181</v>
      </c>
      <c r="N50">
        <v>6753.0399999999181</v>
      </c>
      <c r="O50">
        <v>6753.0399999999181</v>
      </c>
      <c r="P50">
        <v>6753.0399999999163</v>
      </c>
      <c r="Q50">
        <v>6753.0399999999181</v>
      </c>
      <c r="R50">
        <v>6753.0399999999181</v>
      </c>
      <c r="S50">
        <v>6753.0399999999181</v>
      </c>
      <c r="T50">
        <v>6753.0399999999181</v>
      </c>
      <c r="U50">
        <v>6753.0399999999181</v>
      </c>
      <c r="V50">
        <v>6753.0399999999181</v>
      </c>
      <c r="W50">
        <v>6753.0399999999181</v>
      </c>
      <c r="X50">
        <v>6753.0399999999181</v>
      </c>
      <c r="Y50">
        <v>6753.0399999999181</v>
      </c>
      <c r="Z50">
        <v>6753.0399999999181</v>
      </c>
      <c r="AA50">
        <v>6753.0399999999181</v>
      </c>
      <c r="AB50">
        <v>6753.0399999999181</v>
      </c>
      <c r="AC50">
        <v>6753.0399999999181</v>
      </c>
      <c r="AD50">
        <v>6753.0399999999181</v>
      </c>
      <c r="AE50">
        <v>6753.0399999999181</v>
      </c>
      <c r="AF50">
        <v>6753.0399999999181</v>
      </c>
      <c r="AG50">
        <v>6753.0399999999181</v>
      </c>
      <c r="AH50">
        <v>6753.0399999999181</v>
      </c>
    </row>
    <row r="51" spans="1:34" x14ac:dyDescent="0.3">
      <c r="A51" s="15">
        <f ca="1">Exceedance!U51</f>
        <v>47574</v>
      </c>
      <c r="B51" s="1">
        <v>6753.0369746935085</v>
      </c>
      <c r="C51" s="1">
        <v>6753.0369746935085</v>
      </c>
      <c r="D51" s="1">
        <v>6753.0369746935085</v>
      </c>
      <c r="E51">
        <v>6753.0369746935085</v>
      </c>
      <c r="F51">
        <v>6753.0369746935085</v>
      </c>
      <c r="G51">
        <v>6753.0369746935085</v>
      </c>
      <c r="H51">
        <v>6753.0369746935085</v>
      </c>
      <c r="I51">
        <v>6753.0369746935085</v>
      </c>
      <c r="J51">
        <v>6753.0369746935085</v>
      </c>
      <c r="K51">
        <v>6753.0369746935066</v>
      </c>
      <c r="L51">
        <v>6753.0369746935066</v>
      </c>
      <c r="M51">
        <v>6753.0369746935085</v>
      </c>
      <c r="N51">
        <v>6753.0369746935085</v>
      </c>
      <c r="O51">
        <v>6753.0369746935085</v>
      </c>
      <c r="P51">
        <v>6753.0369746935085</v>
      </c>
      <c r="Q51">
        <v>6753.0369746935085</v>
      </c>
      <c r="R51">
        <v>6753.0369746935085</v>
      </c>
      <c r="S51">
        <v>6753.0369746935085</v>
      </c>
      <c r="T51">
        <v>6753.0369746935085</v>
      </c>
      <c r="U51">
        <v>6753.0369746935085</v>
      </c>
      <c r="V51">
        <v>6753.0369746935085</v>
      </c>
      <c r="W51">
        <v>6753.0369746935085</v>
      </c>
      <c r="X51">
        <v>6753.0369746935085</v>
      </c>
      <c r="Y51">
        <v>6753.0369746935085</v>
      </c>
      <c r="Z51">
        <v>6753.0369746935085</v>
      </c>
      <c r="AA51">
        <v>6753.0369746935085</v>
      </c>
      <c r="AB51">
        <v>6753.0369746935085</v>
      </c>
      <c r="AC51">
        <v>6753.0369746935085</v>
      </c>
      <c r="AD51">
        <v>6753.0369746935085</v>
      </c>
      <c r="AE51">
        <v>6753.0369746935085</v>
      </c>
      <c r="AF51">
        <v>6753.0369746935085</v>
      </c>
      <c r="AG51">
        <v>6753.0369746935085</v>
      </c>
      <c r="AH51">
        <v>6753.0369746935085</v>
      </c>
    </row>
    <row r="52" spans="1:34" x14ac:dyDescent="0.3">
      <c r="A52" s="15">
        <f ca="1">Exceedance!U52</f>
        <v>47604</v>
      </c>
      <c r="B52" s="1">
        <v>6753.0399999996971</v>
      </c>
      <c r="C52" s="1">
        <v>6753.0399999996971</v>
      </c>
      <c r="D52" s="1">
        <v>6753.0399999996971</v>
      </c>
      <c r="E52">
        <v>6753.0399999996971</v>
      </c>
      <c r="F52">
        <v>6753.0399999996971</v>
      </c>
      <c r="G52">
        <v>6753.0399999996971</v>
      </c>
      <c r="H52">
        <v>6753.0399999996971</v>
      </c>
      <c r="I52">
        <v>6753.0399999996971</v>
      </c>
      <c r="J52">
        <v>6753.0399999996953</v>
      </c>
      <c r="K52">
        <v>6753.0399999996971</v>
      </c>
      <c r="L52">
        <v>6753.0399999996971</v>
      </c>
      <c r="M52">
        <v>6753.0399999996971</v>
      </c>
      <c r="N52">
        <v>6753.0399999996971</v>
      </c>
      <c r="O52">
        <v>6753.0399999996971</v>
      </c>
      <c r="P52">
        <v>6753.0399999996971</v>
      </c>
      <c r="Q52">
        <v>6753.0399999996971</v>
      </c>
      <c r="R52">
        <v>6753.0399999996971</v>
      </c>
      <c r="S52">
        <v>6753.0399999996971</v>
      </c>
      <c r="T52">
        <v>6753.0399999996953</v>
      </c>
      <c r="U52">
        <v>6753.0399999996971</v>
      </c>
      <c r="V52">
        <v>6753.0399999996971</v>
      </c>
      <c r="W52">
        <v>6753.0399999996971</v>
      </c>
      <c r="X52">
        <v>6753.0399999996971</v>
      </c>
      <c r="Y52">
        <v>6753.0399999996971</v>
      </c>
      <c r="Z52">
        <v>6753.0399999996971</v>
      </c>
      <c r="AA52">
        <v>6753.0399999996971</v>
      </c>
      <c r="AB52">
        <v>6753.0399999996971</v>
      </c>
      <c r="AC52">
        <v>6753.0399999996953</v>
      </c>
      <c r="AD52">
        <v>6753.0399999996971</v>
      </c>
      <c r="AE52">
        <v>6753.0399999996971</v>
      </c>
      <c r="AF52">
        <v>6753.0399999996953</v>
      </c>
      <c r="AG52">
        <v>6753.0399999996971</v>
      </c>
      <c r="AH52">
        <v>6753.0399999996971</v>
      </c>
    </row>
    <row r="53" spans="1:34" x14ac:dyDescent="0.3">
      <c r="A53" s="15">
        <f ca="1">Exceedance!U53</f>
        <v>47635</v>
      </c>
      <c r="B53" s="1">
        <v>6753.0346269796037</v>
      </c>
      <c r="C53" s="1">
        <v>6753.0346269796037</v>
      </c>
      <c r="D53" s="1">
        <v>6753.0346269796037</v>
      </c>
      <c r="E53">
        <v>6753.0346269796037</v>
      </c>
      <c r="F53">
        <v>6753.0346269796019</v>
      </c>
      <c r="G53">
        <v>6753.0346269796037</v>
      </c>
      <c r="H53">
        <v>6753.0346269796037</v>
      </c>
      <c r="I53">
        <v>6753.0346269796037</v>
      </c>
      <c r="J53">
        <v>6753.0346269796037</v>
      </c>
      <c r="K53">
        <v>6753.0346269796037</v>
      </c>
      <c r="L53">
        <v>6753.0346269796037</v>
      </c>
      <c r="M53">
        <v>6753.0346269796037</v>
      </c>
      <c r="N53">
        <v>6753.0346269796037</v>
      </c>
      <c r="O53">
        <v>6753.0346269796037</v>
      </c>
      <c r="P53">
        <v>6753.0346269796037</v>
      </c>
      <c r="Q53">
        <v>6753.0346269796037</v>
      </c>
      <c r="R53">
        <v>6753.0346269796037</v>
      </c>
      <c r="S53">
        <v>6753.0346269796019</v>
      </c>
      <c r="T53">
        <v>6753.0346269796037</v>
      </c>
      <c r="U53">
        <v>6753.0346269796037</v>
      </c>
      <c r="V53">
        <v>6753.0346269796037</v>
      </c>
      <c r="W53">
        <v>6753.0346269796037</v>
      </c>
      <c r="X53">
        <v>6753.0346269796019</v>
      </c>
      <c r="Y53">
        <v>6753.0346269796037</v>
      </c>
      <c r="Z53">
        <v>6753.0346269796037</v>
      </c>
      <c r="AA53">
        <v>6753.0346269796037</v>
      </c>
      <c r="AB53">
        <v>6753.0346269796037</v>
      </c>
      <c r="AC53">
        <v>6753.0346269796037</v>
      </c>
      <c r="AD53">
        <v>6753.0346269796019</v>
      </c>
      <c r="AE53">
        <v>6753.0346269796037</v>
      </c>
      <c r="AF53">
        <v>6753.0346269796037</v>
      </c>
      <c r="AG53">
        <v>6753.0346269796037</v>
      </c>
      <c r="AH53">
        <v>6753.0346269796037</v>
      </c>
    </row>
    <row r="54" spans="1:34" x14ac:dyDescent="0.3">
      <c r="A54" s="15">
        <f ca="1">Exceedance!U54</f>
        <v>47665</v>
      </c>
      <c r="B54" s="1">
        <v>6753.0399999998344</v>
      </c>
      <c r="C54" s="1">
        <v>6753.0399999998344</v>
      </c>
      <c r="D54" s="1">
        <v>6753.0399999998344</v>
      </c>
      <c r="E54">
        <v>6753.0399999998344</v>
      </c>
      <c r="F54">
        <v>6753.0399999998363</v>
      </c>
      <c r="G54">
        <v>6753.0399999998344</v>
      </c>
      <c r="H54">
        <v>6753.0399999998344</v>
      </c>
      <c r="I54">
        <v>6753.0399999998344</v>
      </c>
      <c r="J54">
        <v>6753.0399999998344</v>
      </c>
      <c r="K54">
        <v>6753.0399999998344</v>
      </c>
      <c r="L54">
        <v>6753.0399999998344</v>
      </c>
      <c r="M54">
        <v>6753.0399999998344</v>
      </c>
      <c r="N54">
        <v>6753.0399999998344</v>
      </c>
      <c r="O54">
        <v>6753.0399999998344</v>
      </c>
      <c r="P54">
        <v>6753.0399999998344</v>
      </c>
      <c r="Q54">
        <v>6753.0399999998344</v>
      </c>
      <c r="R54">
        <v>6753.0399999998344</v>
      </c>
      <c r="S54">
        <v>6753.0399999998363</v>
      </c>
      <c r="T54">
        <v>6753.0399999998363</v>
      </c>
      <c r="U54">
        <v>6753.0399999998344</v>
      </c>
      <c r="V54">
        <v>6753.0399999998344</v>
      </c>
      <c r="W54">
        <v>6753.0399999998344</v>
      </c>
      <c r="X54">
        <v>6753.0399999998363</v>
      </c>
      <c r="Y54">
        <v>6753.0399999998344</v>
      </c>
      <c r="Z54">
        <v>6753.0399999998344</v>
      </c>
      <c r="AA54">
        <v>6753.0399999998344</v>
      </c>
      <c r="AB54">
        <v>6753.0399999998344</v>
      </c>
      <c r="AC54">
        <v>6753.0399999998363</v>
      </c>
      <c r="AD54">
        <v>6753.0399999998363</v>
      </c>
      <c r="AE54">
        <v>6753.0399999998344</v>
      </c>
      <c r="AF54">
        <v>6753.0399999998344</v>
      </c>
      <c r="AG54">
        <v>6753.0399999998344</v>
      </c>
      <c r="AH54">
        <v>6753.0399999998344</v>
      </c>
    </row>
    <row r="55" spans="1:34" x14ac:dyDescent="0.3">
      <c r="A55" s="15">
        <f ca="1">Exceedance!U55</f>
        <v>47696</v>
      </c>
      <c r="B55" s="1">
        <v>6753.0399999975461</v>
      </c>
      <c r="C55" s="1">
        <v>6753.0399999975461</v>
      </c>
      <c r="D55" s="1">
        <v>6753.0399999975461</v>
      </c>
      <c r="E55">
        <v>6753.0399999975443</v>
      </c>
      <c r="F55">
        <v>6753.0399999975443</v>
      </c>
      <c r="G55">
        <v>6753.0399999975443</v>
      </c>
      <c r="H55">
        <v>6753.0399999975461</v>
      </c>
      <c r="I55">
        <v>6753.0399999975461</v>
      </c>
      <c r="J55">
        <v>6753.0399999975461</v>
      </c>
      <c r="K55">
        <v>6753.0399999975461</v>
      </c>
      <c r="L55">
        <v>6753.0399999975461</v>
      </c>
      <c r="M55">
        <v>6753.0399999975461</v>
      </c>
      <c r="N55">
        <v>6753.0399999975461</v>
      </c>
      <c r="O55">
        <v>6753.0399999975461</v>
      </c>
      <c r="P55">
        <v>6753.0399999975461</v>
      </c>
      <c r="Q55">
        <v>6753.0399999975461</v>
      </c>
      <c r="R55">
        <v>6753.0399999975461</v>
      </c>
      <c r="S55">
        <v>6753.0399999975443</v>
      </c>
      <c r="T55">
        <v>6753.0399999975443</v>
      </c>
      <c r="U55">
        <v>6753.0399999975461</v>
      </c>
      <c r="V55">
        <v>6753.0399999975461</v>
      </c>
      <c r="W55">
        <v>6753.0399999975461</v>
      </c>
      <c r="X55">
        <v>6753.0399999975461</v>
      </c>
      <c r="Y55">
        <v>6753.0399999975461</v>
      </c>
      <c r="Z55">
        <v>6753.0399999975461</v>
      </c>
      <c r="AA55">
        <v>6753.0399999975461</v>
      </c>
      <c r="AB55">
        <v>6753.0399999975461</v>
      </c>
      <c r="AC55">
        <v>6753.0399999975443</v>
      </c>
      <c r="AD55">
        <v>6753.0399999975443</v>
      </c>
      <c r="AE55">
        <v>6753.0399999975461</v>
      </c>
      <c r="AF55">
        <v>6753.0399999975461</v>
      </c>
      <c r="AG55">
        <v>6753.0399999975461</v>
      </c>
      <c r="AH55">
        <v>6753.0399999975461</v>
      </c>
    </row>
    <row r="56" spans="1:34" x14ac:dyDescent="0.3">
      <c r="A56" s="15">
        <f ca="1">Exceedance!U56</f>
        <v>47727</v>
      </c>
      <c r="B56" s="1">
        <v>6753.036234840506</v>
      </c>
      <c r="C56" s="1">
        <v>6753.036234840506</v>
      </c>
      <c r="D56" s="1">
        <v>6753.036234840506</v>
      </c>
      <c r="E56">
        <v>6753.0362348405079</v>
      </c>
      <c r="F56">
        <v>6753.0362348405079</v>
      </c>
      <c r="G56">
        <v>6753.0362348405079</v>
      </c>
      <c r="H56">
        <v>6753.036234840506</v>
      </c>
      <c r="I56">
        <v>6753.036234840506</v>
      </c>
      <c r="J56">
        <v>6753.036234840506</v>
      </c>
      <c r="K56">
        <v>6753.036234840506</v>
      </c>
      <c r="L56">
        <v>6753.036234840506</v>
      </c>
      <c r="M56">
        <v>6753.036234840506</v>
      </c>
      <c r="N56">
        <v>6753.036234840506</v>
      </c>
      <c r="O56">
        <v>6753.036234840506</v>
      </c>
      <c r="P56">
        <v>6753.036234840506</v>
      </c>
      <c r="Q56">
        <v>6753.036234840506</v>
      </c>
      <c r="R56">
        <v>6753.036234840506</v>
      </c>
      <c r="S56">
        <v>6753.0362348405079</v>
      </c>
      <c r="T56">
        <v>6753.0362348405079</v>
      </c>
      <c r="U56">
        <v>6753.036234840506</v>
      </c>
      <c r="V56">
        <v>6753.036234840506</v>
      </c>
      <c r="W56">
        <v>6753.036234840506</v>
      </c>
      <c r="X56">
        <v>6753.036234840506</v>
      </c>
      <c r="Y56">
        <v>6753.036234840506</v>
      </c>
      <c r="Z56">
        <v>6753.036234840506</v>
      </c>
      <c r="AA56">
        <v>6753.036234840506</v>
      </c>
      <c r="AB56">
        <v>6753.036234840506</v>
      </c>
      <c r="AC56">
        <v>6753.0362348405079</v>
      </c>
      <c r="AD56">
        <v>6753.0362348405079</v>
      </c>
      <c r="AE56">
        <v>6753.036234840506</v>
      </c>
      <c r="AF56">
        <v>6753.036234840506</v>
      </c>
      <c r="AG56">
        <v>6753.036234840506</v>
      </c>
      <c r="AH56">
        <v>6753.036234840506</v>
      </c>
    </row>
    <row r="57" spans="1:34" x14ac:dyDescent="0.3">
      <c r="A57" s="15">
        <f ca="1">Exceedance!U57</f>
        <v>47757</v>
      </c>
      <c r="B57" s="1">
        <v>6753.0400000002464</v>
      </c>
      <c r="C57" s="1">
        <v>6753.0400000002464</v>
      </c>
      <c r="D57" s="1">
        <v>6753.0400000002464</v>
      </c>
      <c r="E57">
        <v>6753.0400000002464</v>
      </c>
      <c r="F57">
        <v>6753.0400000002464</v>
      </c>
      <c r="G57">
        <v>6753.0400000002464</v>
      </c>
      <c r="H57">
        <v>6753.0400000002464</v>
      </c>
      <c r="I57">
        <v>6753.0400000002464</v>
      </c>
      <c r="J57">
        <v>6753.0400000002473</v>
      </c>
      <c r="K57">
        <v>6753.0400000002464</v>
      </c>
      <c r="L57">
        <v>6753.0400000002464</v>
      </c>
      <c r="M57">
        <v>6753.0400000002464</v>
      </c>
      <c r="N57">
        <v>6753.0400000002464</v>
      </c>
      <c r="O57">
        <v>6753.0400000002464</v>
      </c>
      <c r="P57">
        <v>6753.0400000002464</v>
      </c>
      <c r="Q57">
        <v>6753.0400000002464</v>
      </c>
      <c r="R57">
        <v>6753.0400000002464</v>
      </c>
      <c r="S57">
        <v>6753.0400000002464</v>
      </c>
      <c r="T57">
        <v>6753.0400000002464</v>
      </c>
      <c r="U57">
        <v>6753.0400000002464</v>
      </c>
      <c r="V57">
        <v>6753.0400000002464</v>
      </c>
      <c r="W57">
        <v>6753.0400000002464</v>
      </c>
      <c r="X57">
        <v>6753.0400000002464</v>
      </c>
      <c r="Y57">
        <v>6753.0400000002464</v>
      </c>
      <c r="Z57">
        <v>6753.0400000002464</v>
      </c>
      <c r="AA57">
        <v>6753.0400000002464</v>
      </c>
      <c r="AB57">
        <v>6753.0400000002464</v>
      </c>
      <c r="AC57">
        <v>6753.0400000002464</v>
      </c>
      <c r="AD57">
        <v>6753.0400000002464</v>
      </c>
      <c r="AE57">
        <v>6753.0400000002464</v>
      </c>
      <c r="AF57">
        <v>6753.0400000002473</v>
      </c>
      <c r="AG57">
        <v>6753.0400000002464</v>
      </c>
      <c r="AH57">
        <v>6753.0400000002464</v>
      </c>
    </row>
    <row r="58" spans="1:34" x14ac:dyDescent="0.3">
      <c r="A58" s="15">
        <f ca="1">Exceedance!U58</f>
        <v>47788</v>
      </c>
      <c r="B58" s="1">
        <v>6753.0390342045985</v>
      </c>
      <c r="C58" s="1">
        <v>6753.0390342045985</v>
      </c>
      <c r="D58" s="1">
        <v>6753.0390342045985</v>
      </c>
      <c r="E58">
        <v>6753.0390342045985</v>
      </c>
      <c r="F58">
        <v>6753.0390342045985</v>
      </c>
      <c r="G58">
        <v>6753.0390342045985</v>
      </c>
      <c r="H58">
        <v>6753.0390342045985</v>
      </c>
      <c r="I58">
        <v>6753.0390342045985</v>
      </c>
      <c r="J58">
        <v>6753.0390342045966</v>
      </c>
      <c r="K58">
        <v>6753.0390342045985</v>
      </c>
      <c r="L58">
        <v>6753.0390342045985</v>
      </c>
      <c r="M58">
        <v>6753.0390342045985</v>
      </c>
      <c r="N58">
        <v>6753.0390342045985</v>
      </c>
      <c r="O58">
        <v>6753.0390342045985</v>
      </c>
      <c r="P58">
        <v>6753.0390342045985</v>
      </c>
      <c r="Q58">
        <v>6753.0390342045985</v>
      </c>
      <c r="R58">
        <v>6753.0390342045985</v>
      </c>
      <c r="S58">
        <v>6753.0390342045985</v>
      </c>
      <c r="T58">
        <v>6753.0390342045985</v>
      </c>
      <c r="U58">
        <v>6753.0390342045985</v>
      </c>
      <c r="V58">
        <v>6753.0390342045985</v>
      </c>
      <c r="W58">
        <v>6753.0390342045985</v>
      </c>
      <c r="X58">
        <v>6753.0390342045985</v>
      </c>
      <c r="Y58">
        <v>6753.0390342045985</v>
      </c>
      <c r="Z58">
        <v>6753.0390342045985</v>
      </c>
      <c r="AA58">
        <v>6753.0390342045985</v>
      </c>
      <c r="AB58">
        <v>6753.0390342045985</v>
      </c>
      <c r="AC58">
        <v>6753.0390342045985</v>
      </c>
      <c r="AD58">
        <v>6753.0390342045985</v>
      </c>
      <c r="AE58">
        <v>6753.0390342045985</v>
      </c>
      <c r="AF58">
        <v>6753.0390342045966</v>
      </c>
      <c r="AG58">
        <v>6753.0390342045985</v>
      </c>
      <c r="AH58">
        <v>6753.0390342045985</v>
      </c>
    </row>
    <row r="59" spans="1:34" x14ac:dyDescent="0.3">
      <c r="A59" s="15">
        <f ca="1">Exceedance!U59</f>
        <v>47818</v>
      </c>
      <c r="B59" s="1">
        <v>6753.0400000000027</v>
      </c>
      <c r="C59" s="1">
        <v>6753.0400000000027</v>
      </c>
      <c r="D59" s="1">
        <v>6753.0400000000027</v>
      </c>
      <c r="E59">
        <v>6753.0400000000027</v>
      </c>
      <c r="F59">
        <v>6753.0400000000027</v>
      </c>
      <c r="G59">
        <v>6753.0400000000027</v>
      </c>
      <c r="H59">
        <v>6753.0400000000027</v>
      </c>
      <c r="I59">
        <v>6753.0400000000027</v>
      </c>
      <c r="J59">
        <v>6753.0400000000027</v>
      </c>
      <c r="K59">
        <v>6753.0400000000027</v>
      </c>
      <c r="L59">
        <v>6753.0400000000027</v>
      </c>
      <c r="M59">
        <v>6753.0400000000027</v>
      </c>
      <c r="N59">
        <v>6753.0400000000027</v>
      </c>
      <c r="O59">
        <v>6753.0400000000027</v>
      </c>
      <c r="P59">
        <v>6753.0400000000027</v>
      </c>
      <c r="Q59">
        <v>6753.0400000000027</v>
      </c>
      <c r="R59">
        <v>6753.0400000000027</v>
      </c>
      <c r="S59">
        <v>6753.0400000000027</v>
      </c>
      <c r="T59">
        <v>6753.0400000000027</v>
      </c>
      <c r="U59">
        <v>6753.0400000000027</v>
      </c>
      <c r="V59">
        <v>6753.0400000000027</v>
      </c>
      <c r="W59">
        <v>6753.0400000000027</v>
      </c>
      <c r="X59">
        <v>6753.0400000000027</v>
      </c>
      <c r="Y59">
        <v>6753.0400000000027</v>
      </c>
      <c r="Z59">
        <v>6753.0400000000027</v>
      </c>
      <c r="AA59">
        <v>6753.0400000000027</v>
      </c>
      <c r="AB59">
        <v>6753.0400000000027</v>
      </c>
      <c r="AC59">
        <v>6753.0400000000027</v>
      </c>
      <c r="AD59">
        <v>6753.0400000000027</v>
      </c>
      <c r="AE59">
        <v>6753.0400000000027</v>
      </c>
      <c r="AF59">
        <v>6753.0400000000027</v>
      </c>
      <c r="AG59">
        <v>6753.0400000000027</v>
      </c>
      <c r="AH59">
        <v>6753.0400000000027</v>
      </c>
    </row>
    <row r="60" spans="1:34" x14ac:dyDescent="0.3">
      <c r="A60" s="15">
        <f ca="1">Exceedance!U60</f>
        <v>47849</v>
      </c>
      <c r="B60" s="1">
        <v>6753.03999999999</v>
      </c>
      <c r="C60" s="1">
        <v>6753.03999999999</v>
      </c>
      <c r="D60" s="1">
        <v>6753.03999999999</v>
      </c>
      <c r="E60">
        <v>6753.03999999999</v>
      </c>
      <c r="F60">
        <v>6753.03999999999</v>
      </c>
      <c r="G60">
        <v>6753.03999999999</v>
      </c>
      <c r="H60">
        <v>6753.03999999999</v>
      </c>
      <c r="I60">
        <v>6753.03999999999</v>
      </c>
      <c r="J60">
        <v>6753.0399999999909</v>
      </c>
      <c r="K60">
        <v>6753.03999999999</v>
      </c>
      <c r="L60">
        <v>6753.03999999999</v>
      </c>
      <c r="M60">
        <v>6753.03999999999</v>
      </c>
      <c r="N60">
        <v>6753.03999999999</v>
      </c>
      <c r="O60">
        <v>6753.03999999999</v>
      </c>
      <c r="P60">
        <v>6753.03999999999</v>
      </c>
      <c r="Q60">
        <v>6753.03999999999</v>
      </c>
      <c r="R60">
        <v>6753.03999999999</v>
      </c>
      <c r="S60">
        <v>6753.03999999999</v>
      </c>
      <c r="T60">
        <v>6753.03999999999</v>
      </c>
      <c r="U60">
        <v>6753.03999999999</v>
      </c>
      <c r="V60">
        <v>6753.03999999999</v>
      </c>
      <c r="W60">
        <v>6753.03999999999</v>
      </c>
      <c r="X60">
        <v>6753.03999999999</v>
      </c>
      <c r="Y60">
        <v>6753.03999999999</v>
      </c>
      <c r="Z60">
        <v>6753.03999999999</v>
      </c>
      <c r="AA60">
        <v>6753.03999999999</v>
      </c>
      <c r="AB60">
        <v>6753.03999999999</v>
      </c>
      <c r="AC60">
        <v>6753.03999999999</v>
      </c>
      <c r="AD60">
        <v>6753.03999999999</v>
      </c>
      <c r="AE60">
        <v>6753.03999999999</v>
      </c>
      <c r="AF60">
        <v>6753.0399999999909</v>
      </c>
      <c r="AG60">
        <v>6753.0399999999909</v>
      </c>
      <c r="AH60">
        <v>6753.03999999999</v>
      </c>
    </row>
    <row r="61" spans="1:34" x14ac:dyDescent="0.3">
      <c r="A61" s="15">
        <f ca="1">Exceedance!U61</f>
        <v>47880</v>
      </c>
      <c r="B61" s="1">
        <v>6753.0372957494737</v>
      </c>
      <c r="C61" s="1">
        <v>6753.0372957494737</v>
      </c>
      <c r="D61" s="1">
        <v>6753.0372957494737</v>
      </c>
      <c r="E61">
        <v>6753.0372957494719</v>
      </c>
      <c r="F61">
        <v>6753.0372957494719</v>
      </c>
      <c r="G61">
        <v>6753.0372957494719</v>
      </c>
      <c r="H61">
        <v>6753.0372957494737</v>
      </c>
      <c r="I61">
        <v>6753.0372957494719</v>
      </c>
      <c r="J61">
        <v>6753.0372957494719</v>
      </c>
      <c r="K61">
        <v>6753.0372957494737</v>
      </c>
      <c r="L61">
        <v>6753.0372957494737</v>
      </c>
      <c r="M61">
        <v>6753.0372957494737</v>
      </c>
      <c r="N61">
        <v>6753.0372957494737</v>
      </c>
      <c r="O61">
        <v>6753.0372957494719</v>
      </c>
      <c r="P61">
        <v>6753.0372957494737</v>
      </c>
      <c r="Q61">
        <v>6753.0372957494737</v>
      </c>
      <c r="R61">
        <v>6753.0372957494719</v>
      </c>
      <c r="S61">
        <v>6753.0372957494719</v>
      </c>
      <c r="T61">
        <v>6753.0372957494719</v>
      </c>
      <c r="U61">
        <v>6753.0372957494737</v>
      </c>
      <c r="V61">
        <v>6753.0372957494737</v>
      </c>
      <c r="W61">
        <v>6753.0372957494737</v>
      </c>
      <c r="X61">
        <v>6753.0372957494719</v>
      </c>
      <c r="Y61">
        <v>6753.0372957494737</v>
      </c>
      <c r="Z61">
        <v>6753.0372957494737</v>
      </c>
      <c r="AA61">
        <v>6753.0372957494737</v>
      </c>
      <c r="AB61">
        <v>6753.0372957494737</v>
      </c>
      <c r="AC61">
        <v>6753.0372957494719</v>
      </c>
      <c r="AD61">
        <v>6753.0372957494719</v>
      </c>
      <c r="AE61">
        <v>6753.0372957494737</v>
      </c>
      <c r="AF61">
        <v>6753.0372957494719</v>
      </c>
      <c r="AG61">
        <v>6753.0372957494719</v>
      </c>
      <c r="AH61">
        <v>6753.0372957494737</v>
      </c>
    </row>
    <row r="62" spans="1:34" x14ac:dyDescent="0.3">
      <c r="A62" s="15">
        <f ca="1">Exceedance!U62</f>
        <v>47908</v>
      </c>
      <c r="B62" s="1">
        <v>6753.0399999999181</v>
      </c>
      <c r="C62" s="1">
        <v>6753.0399999999181</v>
      </c>
      <c r="D62" s="1">
        <v>6753.0399999999181</v>
      </c>
      <c r="E62">
        <v>6753.0399999999181</v>
      </c>
      <c r="F62">
        <v>6753.0399999999181</v>
      </c>
      <c r="G62">
        <v>6753.0399999999181</v>
      </c>
      <c r="H62">
        <v>6753.0399999999181</v>
      </c>
      <c r="I62">
        <v>6753.0399999999181</v>
      </c>
      <c r="J62">
        <v>6753.0399999999181</v>
      </c>
      <c r="K62">
        <v>6753.0399999999181</v>
      </c>
      <c r="L62">
        <v>6753.0399999999181</v>
      </c>
      <c r="M62">
        <v>6753.0399999999181</v>
      </c>
      <c r="N62">
        <v>6753.0399999999181</v>
      </c>
      <c r="O62">
        <v>6753.0399999999181</v>
      </c>
      <c r="P62">
        <v>6753.0399999999181</v>
      </c>
      <c r="Q62">
        <v>6753.0399999999181</v>
      </c>
      <c r="R62">
        <v>6753.0399999999181</v>
      </c>
      <c r="S62">
        <v>6753.0399999999181</v>
      </c>
      <c r="T62">
        <v>6753.0399999999181</v>
      </c>
      <c r="U62">
        <v>6753.0399999999181</v>
      </c>
      <c r="V62">
        <v>6753.0399999999181</v>
      </c>
      <c r="W62">
        <v>6753.0399999999181</v>
      </c>
      <c r="X62">
        <v>6753.0399999999181</v>
      </c>
      <c r="Y62">
        <v>6753.0399999999181</v>
      </c>
      <c r="Z62">
        <v>6753.0399999999181</v>
      </c>
      <c r="AA62">
        <v>6753.0399999999163</v>
      </c>
      <c r="AB62">
        <v>6753.0399999999181</v>
      </c>
      <c r="AC62">
        <v>6753.0399999999181</v>
      </c>
      <c r="AD62">
        <v>6753.0399999999181</v>
      </c>
      <c r="AE62">
        <v>6753.0399999999181</v>
      </c>
      <c r="AF62">
        <v>6753.0399999999181</v>
      </c>
      <c r="AG62">
        <v>6753.0399999999181</v>
      </c>
      <c r="AH62">
        <v>6753.0399999999181</v>
      </c>
    </row>
    <row r="63" spans="1:34" x14ac:dyDescent="0.3">
      <c r="A63" s="15">
        <f ca="1">Exceedance!U63</f>
        <v>47939</v>
      </c>
      <c r="B63" s="1">
        <v>6753.0369746935066</v>
      </c>
      <c r="C63" s="1">
        <v>6753.0369746935085</v>
      </c>
      <c r="D63" s="1">
        <v>6753.0369746935085</v>
      </c>
      <c r="E63">
        <v>6753.0369746935085</v>
      </c>
      <c r="F63">
        <v>6753.0369746935085</v>
      </c>
      <c r="G63">
        <v>6753.0369746935085</v>
      </c>
      <c r="H63">
        <v>6753.0369746935066</v>
      </c>
      <c r="I63">
        <v>6753.0369746935085</v>
      </c>
      <c r="J63">
        <v>6753.0369746935085</v>
      </c>
      <c r="K63">
        <v>6753.0369746935085</v>
      </c>
      <c r="L63">
        <v>6753.0369746935085</v>
      </c>
      <c r="M63">
        <v>6753.0369746935066</v>
      </c>
      <c r="N63">
        <v>6753.0369746935085</v>
      </c>
      <c r="O63">
        <v>6753.0369746935085</v>
      </c>
      <c r="P63">
        <v>6753.0369746935085</v>
      </c>
      <c r="Q63">
        <v>6753.0369746935066</v>
      </c>
      <c r="R63">
        <v>6753.0369746935085</v>
      </c>
      <c r="S63">
        <v>6753.0369746935085</v>
      </c>
      <c r="T63">
        <v>6753.0369746935085</v>
      </c>
      <c r="U63">
        <v>6753.0369746935085</v>
      </c>
      <c r="V63">
        <v>6753.0369746935085</v>
      </c>
      <c r="W63">
        <v>6753.0369746935066</v>
      </c>
      <c r="X63">
        <v>6753.0369746935085</v>
      </c>
      <c r="Y63">
        <v>6753.0369746935085</v>
      </c>
      <c r="Z63">
        <v>6753.0369746935085</v>
      </c>
      <c r="AA63">
        <v>6753.0369746935085</v>
      </c>
      <c r="AB63">
        <v>6753.0369746935085</v>
      </c>
      <c r="AC63">
        <v>6753.0369746935085</v>
      </c>
      <c r="AD63">
        <v>6753.0369746935085</v>
      </c>
      <c r="AE63">
        <v>6753.0369746935066</v>
      </c>
      <c r="AF63">
        <v>6753.0369746935085</v>
      </c>
      <c r="AG63">
        <v>6753.0369746935085</v>
      </c>
      <c r="AH63">
        <v>6753.0369746935085</v>
      </c>
    </row>
    <row r="64" spans="1:34" x14ac:dyDescent="0.3">
      <c r="A64" s="15">
        <f ca="1">Exceedance!U64</f>
        <v>47969</v>
      </c>
      <c r="B64" s="1">
        <v>6753.0399999996971</v>
      </c>
      <c r="C64" s="1">
        <v>6753.0399999996953</v>
      </c>
      <c r="D64" s="1">
        <v>6753.0399999996953</v>
      </c>
      <c r="E64">
        <v>6753.0399999996971</v>
      </c>
      <c r="F64">
        <v>6753.0399999996971</v>
      </c>
      <c r="G64">
        <v>6753.0399999996971</v>
      </c>
      <c r="H64">
        <v>6753.0399999996971</v>
      </c>
      <c r="I64">
        <v>6753.0399999996971</v>
      </c>
      <c r="J64">
        <v>6753.0399999996953</v>
      </c>
      <c r="K64">
        <v>6753.0399999996953</v>
      </c>
      <c r="L64">
        <v>6753.0399999996953</v>
      </c>
      <c r="M64">
        <v>6753.0399999996971</v>
      </c>
      <c r="N64">
        <v>6753.0399999996953</v>
      </c>
      <c r="O64">
        <v>6753.0399999996971</v>
      </c>
      <c r="P64">
        <v>6753.0399999996953</v>
      </c>
      <c r="Q64">
        <v>6753.0399999996971</v>
      </c>
      <c r="R64">
        <v>6753.0399999996971</v>
      </c>
      <c r="S64">
        <v>6753.0399999996971</v>
      </c>
      <c r="T64">
        <v>6753.0399999996971</v>
      </c>
      <c r="U64">
        <v>6753.0399999996953</v>
      </c>
      <c r="V64">
        <v>6753.0399999996953</v>
      </c>
      <c r="W64">
        <v>6753.0399999996971</v>
      </c>
      <c r="X64">
        <v>6753.0399999996971</v>
      </c>
      <c r="Y64">
        <v>6753.0399999996953</v>
      </c>
      <c r="Z64">
        <v>6753.0399999996953</v>
      </c>
      <c r="AA64">
        <v>6753.0399999996971</v>
      </c>
      <c r="AB64">
        <v>6753.0399999996953</v>
      </c>
      <c r="AC64">
        <v>6753.0399999996953</v>
      </c>
      <c r="AD64">
        <v>6753.0399999996971</v>
      </c>
      <c r="AE64">
        <v>6753.0399999996971</v>
      </c>
      <c r="AF64">
        <v>6753.0399999996953</v>
      </c>
      <c r="AG64">
        <v>6753.0399999996953</v>
      </c>
      <c r="AH64">
        <v>6753.0399999996953</v>
      </c>
    </row>
    <row r="65" spans="1:34" x14ac:dyDescent="0.3">
      <c r="A65" s="15">
        <f ca="1">Exceedance!U65</f>
        <v>48000</v>
      </c>
      <c r="B65" s="1">
        <v>6753.0346269796037</v>
      </c>
      <c r="C65" s="1">
        <v>6753.0346269796037</v>
      </c>
      <c r="D65" s="1">
        <v>6753.0346269796037</v>
      </c>
      <c r="E65">
        <v>6753.0346269796037</v>
      </c>
      <c r="F65">
        <v>6753.0346269796037</v>
      </c>
      <c r="G65">
        <v>6753.0346269796037</v>
      </c>
      <c r="H65">
        <v>6753.0346269796037</v>
      </c>
      <c r="I65">
        <v>6753.0346269796037</v>
      </c>
      <c r="J65">
        <v>6753.0346269796037</v>
      </c>
      <c r="K65">
        <v>6753.0346269796037</v>
      </c>
      <c r="L65">
        <v>6753.0346269796037</v>
      </c>
      <c r="M65">
        <v>6753.0346269796037</v>
      </c>
      <c r="N65">
        <v>6753.0346269796037</v>
      </c>
      <c r="O65">
        <v>6753.0346269796037</v>
      </c>
      <c r="P65">
        <v>6753.0346269796037</v>
      </c>
      <c r="Q65">
        <v>6753.0346269796037</v>
      </c>
      <c r="R65">
        <v>6753.0346269796037</v>
      </c>
      <c r="S65">
        <v>6753.0346269796037</v>
      </c>
      <c r="T65">
        <v>6753.0346269796037</v>
      </c>
      <c r="U65">
        <v>6753.0346269796037</v>
      </c>
      <c r="V65">
        <v>6753.0346269796037</v>
      </c>
      <c r="W65">
        <v>6753.0346269796037</v>
      </c>
      <c r="X65">
        <v>6753.0346269796037</v>
      </c>
      <c r="Y65">
        <v>6753.0346269796037</v>
      </c>
      <c r="Z65">
        <v>6753.0346269796037</v>
      </c>
      <c r="AA65">
        <v>6753.0346269796037</v>
      </c>
      <c r="AB65">
        <v>6753.0346269796037</v>
      </c>
      <c r="AC65">
        <v>6753.0346269796037</v>
      </c>
      <c r="AD65">
        <v>6753.0346269796037</v>
      </c>
      <c r="AE65">
        <v>6753.0346269796037</v>
      </c>
      <c r="AF65">
        <v>6753.0346269796037</v>
      </c>
      <c r="AG65">
        <v>6753.0346269796037</v>
      </c>
      <c r="AH65">
        <v>6753.0346269796037</v>
      </c>
    </row>
    <row r="66" spans="1:34" x14ac:dyDescent="0.3">
      <c r="A66" s="15">
        <f ca="1">Exceedance!U66</f>
        <v>48030</v>
      </c>
      <c r="B66" s="1">
        <v>6753.0399999998344</v>
      </c>
      <c r="C66" s="1">
        <v>6753.0399999998344</v>
      </c>
      <c r="D66" s="1">
        <v>6753.0399999998344</v>
      </c>
      <c r="E66">
        <v>6753.0399999998344</v>
      </c>
      <c r="F66">
        <v>6753.0399999998344</v>
      </c>
      <c r="G66">
        <v>6753.0399999998344</v>
      </c>
      <c r="H66">
        <v>6753.0399999998344</v>
      </c>
      <c r="I66">
        <v>6753.0399999998344</v>
      </c>
      <c r="J66">
        <v>6753.0399999998363</v>
      </c>
      <c r="K66">
        <v>6753.0399999998344</v>
      </c>
      <c r="L66">
        <v>6753.0399999998344</v>
      </c>
      <c r="M66">
        <v>6753.0399999998344</v>
      </c>
      <c r="N66">
        <v>6753.0399999998344</v>
      </c>
      <c r="O66">
        <v>6753.0399999998344</v>
      </c>
      <c r="P66">
        <v>6753.0399999998344</v>
      </c>
      <c r="Q66">
        <v>6753.0399999998344</v>
      </c>
      <c r="R66">
        <v>6753.0399999998344</v>
      </c>
      <c r="S66">
        <v>6753.0399999998344</v>
      </c>
      <c r="T66">
        <v>6753.0399999998344</v>
      </c>
      <c r="U66">
        <v>6753.0399999998344</v>
      </c>
      <c r="V66">
        <v>6753.0399999998344</v>
      </c>
      <c r="W66">
        <v>6753.0399999998344</v>
      </c>
      <c r="X66">
        <v>6753.0399999998344</v>
      </c>
      <c r="Y66">
        <v>6753.0399999998344</v>
      </c>
      <c r="Z66">
        <v>6753.0399999998344</v>
      </c>
      <c r="AA66">
        <v>6753.0399999998344</v>
      </c>
      <c r="AB66">
        <v>6753.0399999998344</v>
      </c>
      <c r="AC66">
        <v>6753.0399999998363</v>
      </c>
      <c r="AD66">
        <v>6753.0399999998344</v>
      </c>
      <c r="AE66">
        <v>6753.0399999998344</v>
      </c>
      <c r="AF66">
        <v>6753.0399999998363</v>
      </c>
      <c r="AG66">
        <v>6753.0399999998344</v>
      </c>
      <c r="AH66">
        <v>6753.0399999998344</v>
      </c>
    </row>
    <row r="67" spans="1:34" x14ac:dyDescent="0.3">
      <c r="A67" s="15">
        <f ca="1">Exceedance!U67</f>
        <v>48061</v>
      </c>
      <c r="B67" s="1">
        <v>6753.0399999975461</v>
      </c>
      <c r="C67" s="1">
        <v>6753.0399999975461</v>
      </c>
      <c r="D67" s="1">
        <v>6753.0399999975461</v>
      </c>
      <c r="E67">
        <v>6753.0399999975461</v>
      </c>
      <c r="F67">
        <v>6753.0399999975461</v>
      </c>
      <c r="G67">
        <v>6753.0399999975461</v>
      </c>
      <c r="H67">
        <v>6753.0399999975461</v>
      </c>
      <c r="I67">
        <v>6753.0399999975461</v>
      </c>
      <c r="J67">
        <v>6753.0399999975443</v>
      </c>
      <c r="K67">
        <v>6753.0399999975461</v>
      </c>
      <c r="L67">
        <v>6753.0399999975461</v>
      </c>
      <c r="M67">
        <v>6753.0399999975461</v>
      </c>
      <c r="N67">
        <v>6753.0399999975461</v>
      </c>
      <c r="O67">
        <v>6753.0399999975461</v>
      </c>
      <c r="P67">
        <v>6753.0399999975461</v>
      </c>
      <c r="Q67">
        <v>6753.0399999975461</v>
      </c>
      <c r="R67">
        <v>6753.0399999975461</v>
      </c>
      <c r="S67">
        <v>6753.0399999975461</v>
      </c>
      <c r="T67">
        <v>6753.0399999975461</v>
      </c>
      <c r="U67">
        <v>6753.0399999975461</v>
      </c>
      <c r="V67">
        <v>6753.0399999975461</v>
      </c>
      <c r="W67">
        <v>6753.0399999975461</v>
      </c>
      <c r="X67">
        <v>6753.0399999975461</v>
      </c>
      <c r="Y67">
        <v>6753.0399999975461</v>
      </c>
      <c r="Z67">
        <v>6753.0399999975461</v>
      </c>
      <c r="AA67">
        <v>6753.0399999975461</v>
      </c>
      <c r="AB67">
        <v>6753.0399999975461</v>
      </c>
      <c r="AC67">
        <v>6753.0399999975443</v>
      </c>
      <c r="AD67">
        <v>6753.0399999975461</v>
      </c>
      <c r="AE67">
        <v>6753.0399999975461</v>
      </c>
      <c r="AF67">
        <v>6753.0399999975443</v>
      </c>
      <c r="AG67">
        <v>6753.0399999975461</v>
      </c>
      <c r="AH67">
        <v>6753.0399999975461</v>
      </c>
    </row>
    <row r="68" spans="1:34" x14ac:dyDescent="0.3">
      <c r="A68" s="15">
        <f ca="1">Exceedance!U68</f>
        <v>48092</v>
      </c>
      <c r="B68" s="1">
        <v>6753.036234840506</v>
      </c>
      <c r="C68" s="1">
        <v>6753.036234840506</v>
      </c>
      <c r="D68" s="1">
        <v>6753.036234840506</v>
      </c>
      <c r="E68">
        <v>6753.036234840506</v>
      </c>
      <c r="F68">
        <v>6753.036234840506</v>
      </c>
      <c r="G68">
        <v>6753.036234840506</v>
      </c>
      <c r="H68">
        <v>6753.036234840506</v>
      </c>
      <c r="I68">
        <v>6753.036234840506</v>
      </c>
      <c r="J68">
        <v>6753.036234840506</v>
      </c>
      <c r="K68">
        <v>6753.036234840506</v>
      </c>
      <c r="L68">
        <v>6753.036234840506</v>
      </c>
      <c r="M68">
        <v>6753.036234840506</v>
      </c>
      <c r="N68">
        <v>6753.036234840506</v>
      </c>
      <c r="O68">
        <v>6753.036234840506</v>
      </c>
      <c r="P68">
        <v>6753.036234840506</v>
      </c>
      <c r="Q68">
        <v>6753.036234840506</v>
      </c>
      <c r="R68">
        <v>6753.036234840506</v>
      </c>
      <c r="S68">
        <v>6753.036234840506</v>
      </c>
      <c r="T68">
        <v>6753.036234840506</v>
      </c>
      <c r="U68">
        <v>6753.036234840506</v>
      </c>
      <c r="V68">
        <v>6753.036234840506</v>
      </c>
      <c r="W68">
        <v>6753.036234840506</v>
      </c>
      <c r="X68">
        <v>6753.036234840506</v>
      </c>
      <c r="Y68">
        <v>6753.036234840506</v>
      </c>
      <c r="Z68">
        <v>6753.036234840506</v>
      </c>
      <c r="AA68">
        <v>6753.036234840506</v>
      </c>
      <c r="AB68">
        <v>6753.036234840506</v>
      </c>
      <c r="AC68">
        <v>6753.0362348405079</v>
      </c>
      <c r="AD68">
        <v>6753.036234840506</v>
      </c>
      <c r="AE68">
        <v>6753.036234840506</v>
      </c>
      <c r="AF68">
        <v>6753.036234840506</v>
      </c>
      <c r="AG68">
        <v>6753.036234840506</v>
      </c>
      <c r="AH68">
        <v>6753.036234840506</v>
      </c>
    </row>
    <row r="69" spans="1:34" x14ac:dyDescent="0.3">
      <c r="A69" s="15" t="str">
        <f ca="1">Exceedance!U69</f>
        <v/>
      </c>
      <c r="B69" s="1"/>
      <c r="C69" s="1"/>
      <c r="D69" s="1"/>
    </row>
    <row r="70" spans="1:34" x14ac:dyDescent="0.3">
      <c r="A70" s="15" t="str">
        <f ca="1">Exceedance!U70</f>
        <v/>
      </c>
      <c r="B70" s="1"/>
      <c r="C70" s="1"/>
      <c r="D70" s="1"/>
    </row>
    <row r="71" spans="1:34" x14ac:dyDescent="0.3">
      <c r="A71" s="15" t="str">
        <f ca="1">Exceedance!U71</f>
        <v/>
      </c>
      <c r="B71" s="1"/>
      <c r="C71" s="1"/>
      <c r="D71" s="1"/>
    </row>
    <row r="72" spans="1:34" x14ac:dyDescent="0.3">
      <c r="A72" s="15" t="str">
        <f ca="1">Exceedance!U72</f>
        <v/>
      </c>
      <c r="B72" s="1"/>
      <c r="C72" s="1"/>
      <c r="D72" s="1"/>
    </row>
    <row r="73" spans="1:34" x14ac:dyDescent="0.3">
      <c r="A73" s="15" t="str">
        <f ca="1">Exceedance!U73</f>
        <v/>
      </c>
      <c r="B73" s="1"/>
      <c r="C73" s="1"/>
      <c r="D73" s="1"/>
    </row>
    <row r="74" spans="1:34" x14ac:dyDescent="0.3">
      <c r="A74" s="15" t="str">
        <f ca="1">Exceedance!U74</f>
        <v/>
      </c>
      <c r="B74" s="1"/>
      <c r="C74" s="1"/>
      <c r="D74" s="1"/>
    </row>
    <row r="75" spans="1:34" x14ac:dyDescent="0.3">
      <c r="A75" s="15" t="str">
        <f ca="1">Exceedance!U75</f>
        <v/>
      </c>
      <c r="B75" s="1"/>
      <c r="C75" s="1"/>
      <c r="D75" s="1"/>
    </row>
    <row r="76" spans="1:34" x14ac:dyDescent="0.3">
      <c r="A76" s="15" t="str">
        <f ca="1">Exceedance!U76</f>
        <v/>
      </c>
      <c r="B76" s="1"/>
      <c r="C76" s="1"/>
      <c r="D76" s="1"/>
    </row>
    <row r="77" spans="1:34" x14ac:dyDescent="0.3">
      <c r="A77" s="15" t="str">
        <f ca="1">Exceedance!U77</f>
        <v/>
      </c>
      <c r="B77" s="1"/>
      <c r="C77" s="1"/>
      <c r="D77" s="1"/>
    </row>
    <row r="78" spans="1:34" x14ac:dyDescent="0.3">
      <c r="A78" s="15" t="str">
        <f ca="1">Exceedance!U78</f>
        <v/>
      </c>
      <c r="B78" s="1"/>
      <c r="C78" s="1"/>
      <c r="D78" s="1"/>
    </row>
    <row r="79" spans="1:34" x14ac:dyDescent="0.3">
      <c r="A79" s="15" t="str">
        <f ca="1">Exceedance!U79</f>
        <v/>
      </c>
      <c r="B79" s="1"/>
      <c r="C79" s="1"/>
      <c r="D79" s="1"/>
    </row>
    <row r="80" spans="1:34" x14ac:dyDescent="0.3">
      <c r="A80" s="15" t="str">
        <f ca="1">Exceedance!U80</f>
        <v/>
      </c>
      <c r="B80" s="1"/>
      <c r="C80" s="1"/>
      <c r="D80" s="1"/>
    </row>
    <row r="81" spans="1:4" x14ac:dyDescent="0.3">
      <c r="A81" s="15" t="str">
        <f ca="1">Exceedance!U81</f>
        <v/>
      </c>
      <c r="B81" s="1"/>
      <c r="C81" s="1"/>
      <c r="D81" s="1"/>
    </row>
    <row r="82" spans="1:4" x14ac:dyDescent="0.3">
      <c r="A82" s="15" t="str">
        <f ca="1">Exceedance!U82</f>
        <v/>
      </c>
      <c r="B82" s="1"/>
      <c r="C82" s="1"/>
      <c r="D82" s="1"/>
    </row>
    <row r="83" spans="1:4" x14ac:dyDescent="0.3">
      <c r="A83" s="15" t="str">
        <f ca="1">Exceedance!U83</f>
        <v/>
      </c>
      <c r="B83" s="1"/>
      <c r="C83" s="1"/>
      <c r="D83" s="1"/>
    </row>
    <row r="84" spans="1:4" x14ac:dyDescent="0.3">
      <c r="A84" s="15" t="str">
        <f ca="1">Exceedance!U84</f>
        <v/>
      </c>
      <c r="B84" s="1"/>
      <c r="C84" s="1"/>
      <c r="D84" s="1"/>
    </row>
    <row r="85" spans="1:4" x14ac:dyDescent="0.3">
      <c r="A85" s="15" t="str">
        <f ca="1">Exceedance!U85</f>
        <v/>
      </c>
      <c r="B85" s="1"/>
      <c r="C85" s="1"/>
      <c r="D85" s="1"/>
    </row>
    <row r="86" spans="1:4" x14ac:dyDescent="0.3">
      <c r="A86" s="15" t="str">
        <f ca="1">Exceedance!U86</f>
        <v/>
      </c>
      <c r="B86" s="1"/>
      <c r="C86" s="1"/>
      <c r="D86" s="1"/>
    </row>
    <row r="87" spans="1:4" x14ac:dyDescent="0.3">
      <c r="A87" s="15" t="str">
        <f ca="1">Exceedance!U87</f>
        <v/>
      </c>
      <c r="B87" s="1"/>
      <c r="C87" s="1"/>
      <c r="D87" s="1"/>
    </row>
    <row r="88" spans="1:4" x14ac:dyDescent="0.3">
      <c r="A88" s="15" t="str">
        <f ca="1">Exceedance!U88</f>
        <v/>
      </c>
      <c r="B88" s="1"/>
      <c r="C88" s="1"/>
      <c r="D88" s="1"/>
    </row>
    <row r="89" spans="1:4" x14ac:dyDescent="0.3">
      <c r="A89" s="15" t="str">
        <f ca="1">Exceedance!U89</f>
        <v/>
      </c>
      <c r="B89" s="1"/>
      <c r="C89" s="1"/>
      <c r="D89" s="1"/>
    </row>
    <row r="90" spans="1:4" x14ac:dyDescent="0.3">
      <c r="A90" s="15" t="str">
        <f ca="1">Exceedance!U90</f>
        <v/>
      </c>
      <c r="B90" s="1"/>
      <c r="C90" s="1"/>
      <c r="D90" s="1"/>
    </row>
    <row r="91" spans="1:4" x14ac:dyDescent="0.3">
      <c r="A91" s="15" t="str">
        <f ca="1">Exceedance!U91</f>
        <v/>
      </c>
      <c r="B91" s="1"/>
      <c r="C91" s="1"/>
      <c r="D91" s="1"/>
    </row>
    <row r="92" spans="1:4" x14ac:dyDescent="0.3">
      <c r="A92" s="15" t="str">
        <f ca="1">Exceedance!U92</f>
        <v/>
      </c>
      <c r="B92" s="1"/>
      <c r="C92" s="1"/>
      <c r="D92" s="1"/>
    </row>
    <row r="93" spans="1:4" x14ac:dyDescent="0.3">
      <c r="A93" s="15" t="str">
        <f ca="1">Exceedance!U93</f>
        <v/>
      </c>
      <c r="B93" s="1"/>
      <c r="C93" s="1"/>
      <c r="D93" s="1"/>
    </row>
    <row r="94" spans="1:4" x14ac:dyDescent="0.3">
      <c r="A94" s="15" t="str">
        <f ca="1">Exceedance!U94</f>
        <v/>
      </c>
      <c r="B94" s="1"/>
      <c r="C94" s="1"/>
      <c r="D94" s="1"/>
    </row>
    <row r="95" spans="1:4" x14ac:dyDescent="0.3">
      <c r="A95" s="15" t="str">
        <f ca="1">Exceedance!U95</f>
        <v/>
      </c>
      <c r="B95" s="1"/>
      <c r="C95" s="1"/>
      <c r="D95" s="1"/>
    </row>
    <row r="96" spans="1:4" x14ac:dyDescent="0.3">
      <c r="A96" s="15" t="str">
        <f ca="1">Exceedance!U96</f>
        <v/>
      </c>
      <c r="B96" s="1"/>
      <c r="C96" s="1"/>
      <c r="D96" s="1"/>
    </row>
    <row r="97" spans="1:4" x14ac:dyDescent="0.3">
      <c r="A97" s="15" t="str">
        <f ca="1">Exceedance!U97</f>
        <v/>
      </c>
      <c r="B97" s="1"/>
      <c r="C97" s="1"/>
      <c r="D97" s="1"/>
    </row>
    <row r="98" spans="1:4" x14ac:dyDescent="0.3">
      <c r="A98" s="15" t="str">
        <f ca="1">Exceedance!U98</f>
        <v/>
      </c>
      <c r="B98" s="1"/>
      <c r="C98" s="1"/>
      <c r="D98" s="1"/>
    </row>
    <row r="99" spans="1:4" x14ac:dyDescent="0.3">
      <c r="A99" s="15" t="str">
        <f ca="1">Exceedance!U99</f>
        <v/>
      </c>
      <c r="B99" s="1"/>
      <c r="C99" s="1"/>
      <c r="D99" s="1"/>
    </row>
    <row r="100" spans="1:4" x14ac:dyDescent="0.3">
      <c r="A100" s="15"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E1:AE1"/>
  </mergeCells>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16">
    <tabColor theme="9" tint="0.39997558519241921"/>
  </sheetPr>
  <dimension ref="A1:AH175"/>
  <sheetViews>
    <sheetView workbookViewId="0">
      <selection activeCell="B4" sqref="B4:AQ175"/>
    </sheetView>
  </sheetViews>
  <sheetFormatPr defaultColWidth="8.5546875" defaultRowHeight="14.4" x14ac:dyDescent="0.3"/>
  <cols>
    <col min="1" max="1" width="8.5546875" style="81"/>
    <col min="2" max="4" width="8.5546875" style="185"/>
  </cols>
  <sheetData>
    <row r="1" spans="1:34" s="81" customFormat="1" x14ac:dyDescent="0.3">
      <c r="A1" s="12"/>
      <c r="B1" s="859" t="s">
        <v>76</v>
      </c>
      <c r="C1" s="858"/>
      <c r="D1" s="858"/>
      <c r="E1" s="858"/>
      <c r="F1" s="858"/>
      <c r="G1" s="858"/>
      <c r="H1" s="858"/>
      <c r="I1" s="858"/>
      <c r="J1" s="858"/>
      <c r="K1" s="858"/>
      <c r="L1" s="858"/>
      <c r="M1" s="858"/>
      <c r="N1" s="858"/>
      <c r="O1" s="858"/>
      <c r="P1" s="858"/>
      <c r="Q1" s="858"/>
      <c r="R1" s="858"/>
      <c r="S1" s="858"/>
      <c r="T1" s="858"/>
      <c r="U1" s="858"/>
      <c r="V1" s="858"/>
      <c r="W1" s="858"/>
      <c r="X1" s="858"/>
      <c r="Y1" s="858"/>
      <c r="Z1" s="858"/>
      <c r="AA1" s="858"/>
      <c r="AB1" s="858"/>
      <c r="AC1" s="858"/>
      <c r="AD1" s="858"/>
      <c r="AE1" s="858"/>
      <c r="AF1" s="858"/>
      <c r="AG1" s="858"/>
      <c r="AH1" s="858"/>
    </row>
    <row r="2" spans="1:34" s="81" customFormat="1" x14ac:dyDescent="0.3">
      <c r="A2" s="12"/>
      <c r="B2" s="81" t="s">
        <v>288</v>
      </c>
      <c r="C2" s="81" t="s">
        <v>287</v>
      </c>
      <c r="D2" s="81" t="s">
        <v>289</v>
      </c>
      <c r="E2" s="81">
        <v>1991</v>
      </c>
      <c r="F2" s="81">
        <v>1992</v>
      </c>
      <c r="G2" s="81">
        <v>1993</v>
      </c>
      <c r="H2" s="81">
        <v>1994</v>
      </c>
      <c r="I2" s="81">
        <v>1995</v>
      </c>
      <c r="J2" s="81">
        <v>1996</v>
      </c>
      <c r="K2" s="81">
        <v>1997</v>
      </c>
      <c r="L2" s="81">
        <v>1998</v>
      </c>
      <c r="M2" s="81">
        <v>1999</v>
      </c>
      <c r="N2" s="81">
        <v>2000</v>
      </c>
      <c r="O2" s="81">
        <v>2001</v>
      </c>
      <c r="P2" s="81">
        <v>2002</v>
      </c>
      <c r="Q2" s="81">
        <v>2003</v>
      </c>
      <c r="R2" s="81">
        <v>2004</v>
      </c>
      <c r="S2" s="81">
        <v>2005</v>
      </c>
      <c r="T2" s="81">
        <v>2006</v>
      </c>
      <c r="U2" s="81">
        <v>2007</v>
      </c>
      <c r="V2" s="81">
        <v>2008</v>
      </c>
      <c r="W2" s="81">
        <v>2009</v>
      </c>
      <c r="X2" s="81">
        <v>2010</v>
      </c>
      <c r="Y2" s="81">
        <v>2011</v>
      </c>
      <c r="Z2" s="81">
        <v>2012</v>
      </c>
      <c r="AA2" s="81">
        <v>2013</v>
      </c>
      <c r="AB2" s="81">
        <v>2014</v>
      </c>
      <c r="AC2" s="81">
        <v>2015</v>
      </c>
      <c r="AD2" s="81">
        <v>2016</v>
      </c>
      <c r="AE2" s="81">
        <v>2017</v>
      </c>
      <c r="AF2" s="81">
        <v>2018</v>
      </c>
      <c r="AG2" s="81">
        <v>2019</v>
      </c>
      <c r="AH2" s="81">
        <v>2020</v>
      </c>
    </row>
    <row r="3" spans="1:34" s="14" customFormat="1" x14ac:dyDescent="0.3">
      <c r="A3" s="13"/>
      <c r="B3" s="14" t="s">
        <v>323</v>
      </c>
      <c r="C3" s="14" t="s">
        <v>324</v>
      </c>
      <c r="D3" s="14" t="s">
        <v>325</v>
      </c>
      <c r="E3" s="14" t="s">
        <v>326</v>
      </c>
      <c r="F3" s="14" t="s">
        <v>327</v>
      </c>
      <c r="G3" s="14" t="s">
        <v>328</v>
      </c>
      <c r="H3" s="14" t="s">
        <v>329</v>
      </c>
      <c r="I3" s="14" t="s">
        <v>330</v>
      </c>
      <c r="J3" s="14" t="s">
        <v>331</v>
      </c>
      <c r="K3" s="14" t="s">
        <v>332</v>
      </c>
      <c r="L3" s="14" t="s">
        <v>333</v>
      </c>
      <c r="M3" s="14" t="s">
        <v>334</v>
      </c>
      <c r="N3" s="14" t="s">
        <v>335</v>
      </c>
      <c r="O3" s="14" t="s">
        <v>336</v>
      </c>
      <c r="P3" s="14" t="s">
        <v>337</v>
      </c>
      <c r="Q3" s="14" t="s">
        <v>338</v>
      </c>
      <c r="R3" s="14" t="s">
        <v>339</v>
      </c>
      <c r="S3" s="14" t="s">
        <v>340</v>
      </c>
      <c r="T3" s="14" t="s">
        <v>341</v>
      </c>
      <c r="U3" s="14" t="s">
        <v>342</v>
      </c>
      <c r="V3" s="14" t="s">
        <v>343</v>
      </c>
      <c r="W3" s="14" t="s">
        <v>344</v>
      </c>
      <c r="X3" s="14" t="s">
        <v>345</v>
      </c>
      <c r="Y3" s="14" t="s">
        <v>346</v>
      </c>
      <c r="Z3" s="14" t="s">
        <v>347</v>
      </c>
      <c r="AA3" s="14" t="s">
        <v>348</v>
      </c>
      <c r="AB3" s="14" t="s">
        <v>349</v>
      </c>
      <c r="AC3" s="14" t="s">
        <v>350</v>
      </c>
      <c r="AD3" s="14" t="s">
        <v>351</v>
      </c>
      <c r="AE3" s="14" t="s">
        <v>352</v>
      </c>
      <c r="AF3" s="14" t="s">
        <v>353</v>
      </c>
      <c r="AG3" s="14" t="s">
        <v>354</v>
      </c>
      <c r="AH3" s="14" t="s">
        <v>355</v>
      </c>
    </row>
    <row r="4" spans="1:34" x14ac:dyDescent="0.3">
      <c r="A4" s="15">
        <f ca="1">Exceedance!U4</f>
        <v>46143</v>
      </c>
      <c r="B4" s="1">
        <v>90.051531033490107</v>
      </c>
      <c r="C4" s="1">
        <v>98.706248542138354</v>
      </c>
      <c r="D4" s="1">
        <v>87.613307092324689</v>
      </c>
      <c r="E4">
        <v>87.571402820343209</v>
      </c>
      <c r="F4">
        <v>88.116933756768191</v>
      </c>
      <c r="G4">
        <v>87.793275136047001</v>
      </c>
      <c r="H4">
        <v>87.439588674605659</v>
      </c>
      <c r="I4">
        <v>91.103187252068935</v>
      </c>
      <c r="J4">
        <v>86.251644899905514</v>
      </c>
      <c r="K4">
        <v>87.929093279461213</v>
      </c>
      <c r="L4">
        <v>86.443248542138335</v>
      </c>
      <c r="M4">
        <v>88.151849293025251</v>
      </c>
      <c r="N4">
        <v>87.602587394841038</v>
      </c>
      <c r="O4">
        <v>87.786824250901219</v>
      </c>
      <c r="P4">
        <v>86.175208526003459</v>
      </c>
      <c r="Q4">
        <v>87.815805567418238</v>
      </c>
      <c r="R4">
        <v>87.347592061319716</v>
      </c>
      <c r="S4">
        <v>87.698174894932279</v>
      </c>
      <c r="T4">
        <v>87.387992186025855</v>
      </c>
      <c r="U4">
        <v>87.601348062226819</v>
      </c>
      <c r="V4">
        <v>87.777206182407951</v>
      </c>
      <c r="W4">
        <v>87.655592697418257</v>
      </c>
      <c r="X4">
        <v>87.548046167229145</v>
      </c>
      <c r="Y4">
        <v>87.77330811059575</v>
      </c>
      <c r="Z4">
        <v>86.2821515488708</v>
      </c>
      <c r="AA4">
        <v>87.655380845689322</v>
      </c>
      <c r="AB4">
        <v>87.828029412177244</v>
      </c>
      <c r="AC4">
        <v>90.43711999911153</v>
      </c>
      <c r="AD4">
        <v>87.778371366917085</v>
      </c>
      <c r="AE4">
        <v>87.702507262788814</v>
      </c>
      <c r="AF4">
        <v>87.345960803006989</v>
      </c>
      <c r="AG4">
        <v>87.989280355648972</v>
      </c>
      <c r="AH4">
        <v>87.464290586198402</v>
      </c>
    </row>
    <row r="5" spans="1:34" x14ac:dyDescent="0.3">
      <c r="A5" s="15">
        <f ca="1">Exceedance!U5</f>
        <v>46174</v>
      </c>
      <c r="B5" s="1">
        <v>81.826446274999029</v>
      </c>
      <c r="C5" s="1">
        <v>93.479338836982478</v>
      </c>
      <c r="D5" s="1">
        <v>81.826446274999029</v>
      </c>
      <c r="E5">
        <v>81.826446274999029</v>
      </c>
      <c r="F5">
        <v>81.826446274999029</v>
      </c>
      <c r="G5">
        <v>81.826446274999029</v>
      </c>
      <c r="H5">
        <v>81.826446274999</v>
      </c>
      <c r="I5">
        <v>81.826446274999029</v>
      </c>
      <c r="J5">
        <v>85.209338836982496</v>
      </c>
      <c r="K5">
        <v>81.826446274999029</v>
      </c>
      <c r="L5">
        <v>81.826446274999029</v>
      </c>
      <c r="M5">
        <v>81.826446274999029</v>
      </c>
      <c r="N5">
        <v>81.826446274999029</v>
      </c>
      <c r="O5">
        <v>81.826446274999043</v>
      </c>
      <c r="P5">
        <v>81.826446274999029</v>
      </c>
      <c r="Q5">
        <v>81.826446274999029</v>
      </c>
      <c r="R5">
        <v>84.097338836982473</v>
      </c>
      <c r="S5">
        <v>81.826446274999043</v>
      </c>
      <c r="T5">
        <v>81.826446274999014</v>
      </c>
      <c r="U5">
        <v>81.826446274999029</v>
      </c>
      <c r="V5">
        <v>81.826446274999029</v>
      </c>
      <c r="W5">
        <v>81.826446274999029</v>
      </c>
      <c r="X5">
        <v>81.826446274999014</v>
      </c>
      <c r="Y5">
        <v>81.826446274999014</v>
      </c>
      <c r="Z5">
        <v>81.826446274999029</v>
      </c>
      <c r="AA5">
        <v>81.826446274999043</v>
      </c>
      <c r="AB5">
        <v>81.826446274999014</v>
      </c>
      <c r="AC5">
        <v>81.826446274999029</v>
      </c>
      <c r="AD5">
        <v>81.826446274999029</v>
      </c>
      <c r="AE5">
        <v>81.826446274999057</v>
      </c>
      <c r="AF5">
        <v>81.826446274999029</v>
      </c>
      <c r="AG5">
        <v>81.826446274999029</v>
      </c>
      <c r="AH5">
        <v>81.826446274999029</v>
      </c>
    </row>
    <row r="6" spans="1:34" x14ac:dyDescent="0.3">
      <c r="A6" s="15">
        <f ca="1">Exceedance!U6</f>
        <v>46204</v>
      </c>
      <c r="B6" s="1">
        <v>98.560395951244189</v>
      </c>
      <c r="C6" s="1">
        <v>116.56039595124417</v>
      </c>
      <c r="D6" s="1">
        <v>107.56039595124419</v>
      </c>
      <c r="E6">
        <v>109.2553959512442</v>
      </c>
      <c r="F6">
        <v>107.13939595124421</v>
      </c>
      <c r="G6">
        <v>108.59639595124419</v>
      </c>
      <c r="H6">
        <v>106.92139595124419</v>
      </c>
      <c r="I6">
        <v>93.683395951244179</v>
      </c>
      <c r="J6">
        <v>110.80239595124418</v>
      </c>
      <c r="K6">
        <v>110.42639595124419</v>
      </c>
      <c r="L6">
        <v>110.80139595124419</v>
      </c>
      <c r="M6">
        <v>106.46839595124419</v>
      </c>
      <c r="N6">
        <v>110.80239595124418</v>
      </c>
      <c r="O6">
        <v>110.80139595124419</v>
      </c>
      <c r="P6">
        <v>109.12939595124418</v>
      </c>
      <c r="Q6">
        <v>109.22339595124419</v>
      </c>
      <c r="R6">
        <v>109.49339595124421</v>
      </c>
      <c r="S6">
        <v>110.60739595124419</v>
      </c>
      <c r="T6">
        <v>109.89639595124419</v>
      </c>
      <c r="U6">
        <v>110.59839595124419</v>
      </c>
      <c r="V6">
        <v>110.51239595124417</v>
      </c>
      <c r="W6">
        <v>106.6303959512442</v>
      </c>
      <c r="X6">
        <v>107.9813959512442</v>
      </c>
      <c r="Y6">
        <v>106.1933959512442</v>
      </c>
      <c r="Z6">
        <v>102.1373959512442</v>
      </c>
      <c r="AA6">
        <v>98.754395951244206</v>
      </c>
      <c r="AB6">
        <v>98.390395951244216</v>
      </c>
      <c r="AC6">
        <v>92.609395951244224</v>
      </c>
      <c r="AD6">
        <v>103.34939595124419</v>
      </c>
      <c r="AE6">
        <v>106.57339595124418</v>
      </c>
      <c r="AF6">
        <v>105.9293959512442</v>
      </c>
      <c r="AG6">
        <v>106.7523959512442</v>
      </c>
      <c r="AH6">
        <v>106.53639595124417</v>
      </c>
    </row>
    <row r="7" spans="1:34" x14ac:dyDescent="0.3">
      <c r="A7" s="15">
        <f ca="1">Exceedance!U7</f>
        <v>46235</v>
      </c>
      <c r="B7" s="1">
        <v>86.520661156997235</v>
      </c>
      <c r="C7" s="1">
        <v>94.723966942121152</v>
      </c>
      <c r="D7" s="1">
        <v>94.723966942121152</v>
      </c>
      <c r="E7">
        <v>96.974966942121156</v>
      </c>
      <c r="F7">
        <v>93.622966942121167</v>
      </c>
      <c r="G7">
        <v>94.955966942121165</v>
      </c>
      <c r="H7">
        <v>96.011966942121134</v>
      </c>
      <c r="I7">
        <v>92.274966942121154</v>
      </c>
      <c r="J7">
        <v>99.833966942121165</v>
      </c>
      <c r="K7">
        <v>99.278966942121158</v>
      </c>
      <c r="L7">
        <v>98.921966942121159</v>
      </c>
      <c r="M7">
        <v>87.609966942121162</v>
      </c>
      <c r="N7">
        <v>97.703966942121127</v>
      </c>
      <c r="O7">
        <v>97.803966942121164</v>
      </c>
      <c r="P7">
        <v>96.282966942121178</v>
      </c>
      <c r="Q7">
        <v>96.472966942121161</v>
      </c>
      <c r="R7">
        <v>95.924966942121145</v>
      </c>
      <c r="S7">
        <v>98.372966942121138</v>
      </c>
      <c r="T7">
        <v>96.234966942121133</v>
      </c>
      <c r="U7">
        <v>97.387966942121153</v>
      </c>
      <c r="V7">
        <v>96.44896694212116</v>
      </c>
      <c r="W7">
        <v>94.491966942121152</v>
      </c>
      <c r="X7">
        <v>94.168966942121145</v>
      </c>
      <c r="Y7">
        <v>89.828966942121141</v>
      </c>
      <c r="Z7">
        <v>93.297966942121164</v>
      </c>
      <c r="AA7">
        <v>86.520661156997235</v>
      </c>
      <c r="AB7">
        <v>86.520661156997235</v>
      </c>
      <c r="AC7">
        <v>86.520661156997235</v>
      </c>
      <c r="AD7">
        <v>86.520661156997235</v>
      </c>
      <c r="AE7">
        <v>92.363966942121138</v>
      </c>
      <c r="AF7">
        <v>86.903966942121144</v>
      </c>
      <c r="AG7">
        <v>92.585966942121161</v>
      </c>
      <c r="AH7">
        <v>92.074966942121151</v>
      </c>
    </row>
    <row r="8" spans="1:34" x14ac:dyDescent="0.3">
      <c r="A8" s="15">
        <f ca="1">Exceedance!U8</f>
        <v>46266</v>
      </c>
      <c r="B8" s="1">
        <v>75.826446280266111</v>
      </c>
      <c r="C8" s="1">
        <v>51.460778744199835</v>
      </c>
      <c r="D8" s="1">
        <v>75.826446280266111</v>
      </c>
      <c r="E8">
        <v>77.672677685224755</v>
      </c>
      <c r="F8">
        <v>75.826446280266111</v>
      </c>
      <c r="G8">
        <v>75.826446280266126</v>
      </c>
      <c r="H8">
        <v>75.826446280266111</v>
      </c>
      <c r="I8">
        <v>75.826446280266097</v>
      </c>
      <c r="J8">
        <v>75.826446280266111</v>
      </c>
      <c r="K8">
        <v>75.826446280266097</v>
      </c>
      <c r="L8">
        <v>75.826446280266111</v>
      </c>
      <c r="M8">
        <v>75.826446280266111</v>
      </c>
      <c r="N8">
        <v>75.826446280266111</v>
      </c>
      <c r="O8">
        <v>75.826446280266111</v>
      </c>
      <c r="P8">
        <v>75.872677685224744</v>
      </c>
      <c r="Q8">
        <v>75.826446280266111</v>
      </c>
      <c r="R8">
        <v>75.826446280266097</v>
      </c>
      <c r="S8">
        <v>75.826446280266111</v>
      </c>
      <c r="T8">
        <v>75.826446280266111</v>
      </c>
      <c r="U8">
        <v>75.826446280266111</v>
      </c>
      <c r="V8">
        <v>75.826446280266097</v>
      </c>
      <c r="W8">
        <v>75.826446280266111</v>
      </c>
      <c r="X8">
        <v>75.826446280266111</v>
      </c>
      <c r="Y8">
        <v>75.826446280266111</v>
      </c>
      <c r="Z8">
        <v>75.826446280266111</v>
      </c>
      <c r="AA8">
        <v>75.826446280266097</v>
      </c>
      <c r="AB8">
        <v>75.826446280266097</v>
      </c>
      <c r="AC8">
        <v>75.826446280266111</v>
      </c>
      <c r="AD8">
        <v>75.826446280266111</v>
      </c>
      <c r="AE8">
        <v>75.826446280266126</v>
      </c>
      <c r="AF8">
        <v>75.826446280266111</v>
      </c>
      <c r="AG8">
        <v>75.826446280266111</v>
      </c>
      <c r="AH8">
        <v>75.826446280266097</v>
      </c>
    </row>
    <row r="9" spans="1:34" x14ac:dyDescent="0.3">
      <c r="A9" s="15">
        <f ca="1">Exceedance!U9</f>
        <v>46296</v>
      </c>
      <c r="B9" s="1">
        <v>52.262548703001229</v>
      </c>
      <c r="C9" s="1">
        <v>49.114468890172013</v>
      </c>
      <c r="D9" s="1">
        <v>52.262548703001229</v>
      </c>
      <c r="E9">
        <v>52.262548703001229</v>
      </c>
      <c r="F9">
        <v>52.262548703001215</v>
      </c>
      <c r="G9">
        <v>52.262548703001251</v>
      </c>
      <c r="H9">
        <v>52.262548703001229</v>
      </c>
      <c r="I9">
        <v>52.262548703001237</v>
      </c>
      <c r="J9">
        <v>48.289804708452444</v>
      </c>
      <c r="K9">
        <v>52.262548703001229</v>
      </c>
      <c r="L9">
        <v>52.262548703001229</v>
      </c>
      <c r="M9">
        <v>52.262548703001229</v>
      </c>
      <c r="N9">
        <v>52.262548703001229</v>
      </c>
      <c r="O9">
        <v>52.262548703001229</v>
      </c>
      <c r="P9">
        <v>52.262548703001229</v>
      </c>
      <c r="Q9">
        <v>52.262548703001229</v>
      </c>
      <c r="R9">
        <v>52.262548703001229</v>
      </c>
      <c r="S9">
        <v>52.262548703001229</v>
      </c>
      <c r="T9">
        <v>52.262548703001229</v>
      </c>
      <c r="U9">
        <v>52.262548703001229</v>
      </c>
      <c r="V9">
        <v>52.262548703001229</v>
      </c>
      <c r="W9">
        <v>52.262548703001229</v>
      </c>
      <c r="X9">
        <v>52.262548703001222</v>
      </c>
      <c r="Y9">
        <v>52.262548703001229</v>
      </c>
      <c r="Z9">
        <v>52.262548703001229</v>
      </c>
      <c r="AA9">
        <v>52.262548703001229</v>
      </c>
      <c r="AB9">
        <v>52.262548703001229</v>
      </c>
      <c r="AC9">
        <v>52.262548703001229</v>
      </c>
      <c r="AD9">
        <v>52.262548703001229</v>
      </c>
      <c r="AE9">
        <v>52.262548703001229</v>
      </c>
      <c r="AF9">
        <v>52.262548703001229</v>
      </c>
      <c r="AG9">
        <v>52.262548703001229</v>
      </c>
      <c r="AH9">
        <v>52.262548703001251</v>
      </c>
    </row>
    <row r="10" spans="1:34" x14ac:dyDescent="0.3">
      <c r="A10" s="15">
        <f ca="1">Exceedance!U10</f>
        <v>46327</v>
      </c>
      <c r="B10" s="1">
        <v>21.187446281064457</v>
      </c>
      <c r="C10" s="1">
        <v>18.180657619294617</v>
      </c>
      <c r="D10" s="1">
        <v>21.187446281064457</v>
      </c>
      <c r="E10">
        <v>21.187446281064457</v>
      </c>
      <c r="F10">
        <v>21.187446281064457</v>
      </c>
      <c r="G10">
        <v>21.187446281064457</v>
      </c>
      <c r="H10">
        <v>21.187446281064457</v>
      </c>
      <c r="I10">
        <v>21.187446281064457</v>
      </c>
      <c r="J10">
        <v>18.180657619294589</v>
      </c>
      <c r="K10">
        <v>21.187446281064457</v>
      </c>
      <c r="L10">
        <v>21.187446281064457</v>
      </c>
      <c r="M10">
        <v>21.187446281064457</v>
      </c>
      <c r="N10">
        <v>21.187446281064457</v>
      </c>
      <c r="O10">
        <v>21.187446281064457</v>
      </c>
      <c r="P10">
        <v>21.187446281064457</v>
      </c>
      <c r="Q10">
        <v>21.187446281064457</v>
      </c>
      <c r="R10">
        <v>21.187446281064457</v>
      </c>
      <c r="S10">
        <v>21.187446281064457</v>
      </c>
      <c r="T10">
        <v>21.187446281064457</v>
      </c>
      <c r="U10">
        <v>21.187446281064457</v>
      </c>
      <c r="V10">
        <v>21.187446281064457</v>
      </c>
      <c r="W10">
        <v>21.187446281064457</v>
      </c>
      <c r="X10">
        <v>21.187446281064457</v>
      </c>
      <c r="Y10">
        <v>21.187446281064457</v>
      </c>
      <c r="Z10">
        <v>21.18744628106446</v>
      </c>
      <c r="AA10">
        <v>21.187446281064457</v>
      </c>
      <c r="AB10">
        <v>21.187446281064457</v>
      </c>
      <c r="AC10">
        <v>21.187446281064457</v>
      </c>
      <c r="AD10">
        <v>21.187446281064457</v>
      </c>
      <c r="AE10">
        <v>21.187446281064457</v>
      </c>
      <c r="AF10">
        <v>21.187446281064457</v>
      </c>
      <c r="AG10">
        <v>21.187446281064457</v>
      </c>
      <c r="AH10">
        <v>21.187446281064457</v>
      </c>
    </row>
    <row r="11" spans="1:34" x14ac:dyDescent="0.3">
      <c r="A11" s="15">
        <f ca="1">Exceedance!U11</f>
        <v>46357</v>
      </c>
      <c r="B11" s="1">
        <v>21.894375803115377</v>
      </c>
      <c r="C11" s="1">
        <v>21.894375803115377</v>
      </c>
      <c r="D11" s="1">
        <v>21.894375803115377</v>
      </c>
      <c r="E11">
        <v>21.894375803115377</v>
      </c>
      <c r="F11">
        <v>21.894375803115381</v>
      </c>
      <c r="G11">
        <v>21.894375803115377</v>
      </c>
      <c r="H11">
        <v>21.894375803115377</v>
      </c>
      <c r="I11">
        <v>21.894375803115377</v>
      </c>
      <c r="J11">
        <v>21.894375803115377</v>
      </c>
      <c r="K11">
        <v>21.894375803115377</v>
      </c>
      <c r="L11">
        <v>21.894375803115377</v>
      </c>
      <c r="M11">
        <v>21.894375803115377</v>
      </c>
      <c r="N11">
        <v>21.894375803115381</v>
      </c>
      <c r="O11">
        <v>21.894375803115377</v>
      </c>
      <c r="P11">
        <v>21.894375803115373</v>
      </c>
      <c r="Q11">
        <v>21.894375803115377</v>
      </c>
      <c r="R11">
        <v>21.894375803115377</v>
      </c>
      <c r="S11">
        <v>21.894375803115377</v>
      </c>
      <c r="T11">
        <v>21.894375803115377</v>
      </c>
      <c r="U11">
        <v>21.894375803115377</v>
      </c>
      <c r="V11">
        <v>21.894375803115381</v>
      </c>
      <c r="W11">
        <v>21.894375803115381</v>
      </c>
      <c r="X11">
        <v>21.894375803115377</v>
      </c>
      <c r="Y11">
        <v>21.894375803115373</v>
      </c>
      <c r="Z11">
        <v>21.894375803115373</v>
      </c>
      <c r="AA11">
        <v>21.894375803115377</v>
      </c>
      <c r="AB11">
        <v>21.894375803115377</v>
      </c>
      <c r="AC11">
        <v>21.894375803115377</v>
      </c>
      <c r="AD11">
        <v>21.894375803115373</v>
      </c>
      <c r="AE11">
        <v>21.894375803115377</v>
      </c>
      <c r="AF11">
        <v>21.894375803115381</v>
      </c>
      <c r="AG11">
        <v>21.894375803115377</v>
      </c>
      <c r="AH11">
        <v>21.894375803115377</v>
      </c>
    </row>
    <row r="12" spans="1:34" x14ac:dyDescent="0.3">
      <c r="A12" s="15">
        <f ca="1">Exceedance!U12</f>
        <v>46388</v>
      </c>
      <c r="B12" s="1">
        <v>30.561983471075216</v>
      </c>
      <c r="C12" s="1">
        <v>21.520661157025657</v>
      </c>
      <c r="D12" s="1">
        <v>30.561983471075216</v>
      </c>
      <c r="E12">
        <v>21.689702479339637</v>
      </c>
      <c r="F12">
        <v>36.170983471075218</v>
      </c>
      <c r="G12">
        <v>22.008702479339636</v>
      </c>
      <c r="H12">
        <v>38.447983471075219</v>
      </c>
      <c r="I12">
        <v>37.195983471075223</v>
      </c>
      <c r="J12">
        <v>36.522983471075221</v>
      </c>
      <c r="K12">
        <v>21.520661157025657</v>
      </c>
      <c r="L12">
        <v>38.217983471075215</v>
      </c>
      <c r="M12">
        <v>21.520661157025661</v>
      </c>
      <c r="N12">
        <v>22.573702479339637</v>
      </c>
      <c r="O12">
        <v>21.641702479339646</v>
      </c>
      <c r="P12">
        <v>21.520661157025657</v>
      </c>
      <c r="Q12">
        <v>21.520661157025657</v>
      </c>
      <c r="R12">
        <v>29.839983471075215</v>
      </c>
      <c r="S12">
        <v>21.520661157025653</v>
      </c>
      <c r="T12">
        <v>21.520661157025657</v>
      </c>
      <c r="U12">
        <v>35.809983471075228</v>
      </c>
      <c r="V12">
        <v>39.874983471075218</v>
      </c>
      <c r="W12">
        <v>22.452702479339639</v>
      </c>
      <c r="X12">
        <v>36.30698347107522</v>
      </c>
      <c r="Y12">
        <v>21.520661157025657</v>
      </c>
      <c r="Z12">
        <v>19.513872492489686</v>
      </c>
      <c r="AA12">
        <v>38.423983471075225</v>
      </c>
      <c r="AB12">
        <v>37.479983471075215</v>
      </c>
      <c r="AC12">
        <v>37.619983471075209</v>
      </c>
      <c r="AD12">
        <v>35.201983471075216</v>
      </c>
      <c r="AE12">
        <v>22.668702479339636</v>
      </c>
      <c r="AF12">
        <v>33.253803521310523</v>
      </c>
      <c r="AG12">
        <v>21.520661157025657</v>
      </c>
      <c r="AH12">
        <v>21.924702479339643</v>
      </c>
    </row>
    <row r="13" spans="1:34" x14ac:dyDescent="0.3">
      <c r="A13" s="15">
        <f ca="1">Exceedance!U13</f>
        <v>46419</v>
      </c>
      <c r="B13" s="1">
        <v>27.314049586773734</v>
      </c>
      <c r="C13" s="1">
        <v>19.438016528922518</v>
      </c>
      <c r="D13" s="1">
        <v>28.314049586773738</v>
      </c>
      <c r="E13">
        <v>21.041892561980315</v>
      </c>
      <c r="F13">
        <v>34.116049586773741</v>
      </c>
      <c r="G13">
        <v>21.712892561980308</v>
      </c>
      <c r="H13">
        <v>34.582049586773742</v>
      </c>
      <c r="I13">
        <v>28.210049586773735</v>
      </c>
      <c r="J13">
        <v>18.57077540557329</v>
      </c>
      <c r="K13">
        <v>19.438016528922518</v>
      </c>
      <c r="L13">
        <v>32.346969622049457</v>
      </c>
      <c r="M13">
        <v>19.438016528922518</v>
      </c>
      <c r="N13">
        <v>21.688892561980314</v>
      </c>
      <c r="O13">
        <v>22.476892561980314</v>
      </c>
      <c r="P13">
        <v>20.584892561980315</v>
      </c>
      <c r="Q13">
        <v>21.194892561980311</v>
      </c>
      <c r="R13">
        <v>32.921049586773734</v>
      </c>
      <c r="S13">
        <v>21.162892561980307</v>
      </c>
      <c r="T13">
        <v>19.438016528922518</v>
      </c>
      <c r="U13">
        <v>34.331049586773744</v>
      </c>
      <c r="V13">
        <v>36.169049586773738</v>
      </c>
      <c r="W13">
        <v>22.741892561980304</v>
      </c>
      <c r="X13">
        <v>36.256049586773742</v>
      </c>
      <c r="Y13">
        <v>20.480892561980305</v>
      </c>
      <c r="Z13">
        <v>16.633645549890993</v>
      </c>
      <c r="AA13">
        <v>33.236049586773738</v>
      </c>
      <c r="AB13">
        <v>31.300049586773742</v>
      </c>
      <c r="AC13">
        <v>33.727049586773738</v>
      </c>
      <c r="AD13">
        <v>30.449049586773739</v>
      </c>
      <c r="AE13">
        <v>21.942892561980308</v>
      </c>
      <c r="AF13">
        <v>16.633645549890993</v>
      </c>
      <c r="AG13">
        <v>21.407892561980315</v>
      </c>
      <c r="AH13">
        <v>20.715892561980311</v>
      </c>
    </row>
    <row r="14" spans="1:34" x14ac:dyDescent="0.3">
      <c r="A14" s="15">
        <f ca="1">Exceedance!U14</f>
        <v>46447</v>
      </c>
      <c r="B14" s="1">
        <v>26.519862159163786</v>
      </c>
      <c r="C14" s="1">
        <v>26.519862159163786</v>
      </c>
      <c r="D14" s="1">
        <v>26.519862159163786</v>
      </c>
      <c r="E14">
        <v>26.519862159163786</v>
      </c>
      <c r="F14">
        <v>26.519862159163786</v>
      </c>
      <c r="G14">
        <v>26.519862159163786</v>
      </c>
      <c r="H14">
        <v>26.519862159163786</v>
      </c>
      <c r="I14">
        <v>28.503184473213356</v>
      </c>
      <c r="J14">
        <v>23.382415818919899</v>
      </c>
      <c r="K14">
        <v>26.519862159163786</v>
      </c>
      <c r="L14">
        <v>23.382415818919899</v>
      </c>
      <c r="M14">
        <v>26.519862159163786</v>
      </c>
      <c r="N14">
        <v>26.519862159163786</v>
      </c>
      <c r="O14">
        <v>26.519862159163786</v>
      </c>
      <c r="P14">
        <v>26.519862159163786</v>
      </c>
      <c r="Q14">
        <v>26.519862159163786</v>
      </c>
      <c r="R14">
        <v>33.75818447321334</v>
      </c>
      <c r="S14">
        <v>26.519862159163786</v>
      </c>
      <c r="T14">
        <v>26.519862159163786</v>
      </c>
      <c r="U14">
        <v>38.372184473213345</v>
      </c>
      <c r="V14">
        <v>31.60918447321334</v>
      </c>
      <c r="W14">
        <v>28.906407613709185</v>
      </c>
      <c r="X14">
        <v>35.029184473213355</v>
      </c>
      <c r="Y14">
        <v>26.519862159163786</v>
      </c>
      <c r="Z14">
        <v>23.382415818919899</v>
      </c>
      <c r="AA14">
        <v>39.251184473213364</v>
      </c>
      <c r="AB14">
        <v>28.996184473213351</v>
      </c>
      <c r="AC14">
        <v>37.225184473213353</v>
      </c>
      <c r="AD14">
        <v>26.519862159163786</v>
      </c>
      <c r="AE14">
        <v>27.022407613709174</v>
      </c>
      <c r="AF14">
        <v>26.763572930699475</v>
      </c>
      <c r="AG14">
        <v>26.519862159163786</v>
      </c>
      <c r="AH14">
        <v>26.519862159163786</v>
      </c>
    </row>
    <row r="15" spans="1:34" x14ac:dyDescent="0.3">
      <c r="A15" s="15">
        <f ca="1">Exceedance!U15</f>
        <v>46478</v>
      </c>
      <c r="B15" s="1">
        <v>62.826446280967474</v>
      </c>
      <c r="C15" s="1">
        <v>62.826446280967474</v>
      </c>
      <c r="D15" s="1">
        <v>62.826446280967474</v>
      </c>
      <c r="E15">
        <v>62.826446280967474</v>
      </c>
      <c r="F15">
        <v>62.826446280967474</v>
      </c>
      <c r="G15">
        <v>62.826446280967474</v>
      </c>
      <c r="H15">
        <v>62.826446280967474</v>
      </c>
      <c r="I15">
        <v>62.826446280967474</v>
      </c>
      <c r="J15">
        <v>62.826446280967474</v>
      </c>
      <c r="K15">
        <v>62.826446280967474</v>
      </c>
      <c r="L15">
        <v>62.826446280967474</v>
      </c>
      <c r="M15">
        <v>62.826446280967474</v>
      </c>
      <c r="N15">
        <v>62.999999999975735</v>
      </c>
      <c r="O15">
        <v>62.826446280967474</v>
      </c>
      <c r="P15">
        <v>62.826446280967474</v>
      </c>
      <c r="Q15">
        <v>62.826446280967474</v>
      </c>
      <c r="R15">
        <v>62.826446280967474</v>
      </c>
      <c r="S15">
        <v>62.999999999975735</v>
      </c>
      <c r="T15">
        <v>62.999999999975735</v>
      </c>
      <c r="U15">
        <v>62.826446280967474</v>
      </c>
      <c r="V15">
        <v>62.826446280967474</v>
      </c>
      <c r="W15">
        <v>62.826446280967474</v>
      </c>
      <c r="X15">
        <v>62.826446280967474</v>
      </c>
      <c r="Y15">
        <v>62.826446280967474</v>
      </c>
      <c r="Z15">
        <v>48.311118548223625</v>
      </c>
      <c r="AA15">
        <v>62.826446280967474</v>
      </c>
      <c r="AB15">
        <v>62.826446280967474</v>
      </c>
      <c r="AC15">
        <v>62.826446280967474</v>
      </c>
      <c r="AD15">
        <v>62.826446280967474</v>
      </c>
      <c r="AE15">
        <v>62.826446280967474</v>
      </c>
      <c r="AF15">
        <v>59.75228257854809</v>
      </c>
      <c r="AG15">
        <v>62.826446280967474</v>
      </c>
      <c r="AH15">
        <v>62.999999999975735</v>
      </c>
    </row>
    <row r="16" spans="1:34" x14ac:dyDescent="0.3">
      <c r="A16" s="15">
        <f ca="1">Exceedance!U16</f>
        <v>46508</v>
      </c>
      <c r="B16" s="1">
        <v>211.93261273137807</v>
      </c>
      <c r="C16" s="1">
        <v>110.33019549668022</v>
      </c>
      <c r="D16" s="1">
        <v>169.66820589256207</v>
      </c>
      <c r="E16">
        <v>115.98649221616809</v>
      </c>
      <c r="F16">
        <v>179.17375077047217</v>
      </c>
      <c r="G16">
        <v>119.57993821157882</v>
      </c>
      <c r="H16">
        <v>262.25869291908714</v>
      </c>
      <c r="I16">
        <v>232.92579076149485</v>
      </c>
      <c r="J16">
        <v>268.41075077047213</v>
      </c>
      <c r="K16">
        <v>120.1980344703576</v>
      </c>
      <c r="L16">
        <v>195.34194057356783</v>
      </c>
      <c r="M16">
        <v>116.76780137329902</v>
      </c>
      <c r="N16">
        <v>130.36424460464008</v>
      </c>
      <c r="O16">
        <v>87.984719449599183</v>
      </c>
      <c r="P16">
        <v>118.59160511597344</v>
      </c>
      <c r="Q16">
        <v>119.25556611360695</v>
      </c>
      <c r="R16">
        <v>188.51674818805159</v>
      </c>
      <c r="S16">
        <v>132.0134167136747</v>
      </c>
      <c r="T16">
        <v>128.28238037946474</v>
      </c>
      <c r="U16">
        <v>269.4487507704722</v>
      </c>
      <c r="V16">
        <v>173.12214972383822</v>
      </c>
      <c r="W16">
        <v>109.23363857246306</v>
      </c>
      <c r="X16">
        <v>207.39640641603717</v>
      </c>
      <c r="Y16">
        <v>88.414234100414347</v>
      </c>
      <c r="Z16">
        <v>80.298303811491849</v>
      </c>
      <c r="AA16">
        <v>194.55652424372698</v>
      </c>
      <c r="AB16">
        <v>170.16494396078602</v>
      </c>
      <c r="AC16">
        <v>148.40462529519155</v>
      </c>
      <c r="AD16">
        <v>257.94622512130172</v>
      </c>
      <c r="AE16">
        <v>90.050863329268594</v>
      </c>
      <c r="AF16">
        <v>266.53775077047209</v>
      </c>
      <c r="AG16">
        <v>101.34655405807062</v>
      </c>
      <c r="AH16">
        <v>133.45682653128497</v>
      </c>
    </row>
    <row r="17" spans="1:34" x14ac:dyDescent="0.3">
      <c r="A17" s="15">
        <f ca="1">Exceedance!U17</f>
        <v>46539</v>
      </c>
      <c r="B17" s="1">
        <v>86.568412376511802</v>
      </c>
      <c r="C17" s="1">
        <v>81.82644628090226</v>
      </c>
      <c r="D17" s="1">
        <v>81.826446280902246</v>
      </c>
      <c r="E17">
        <v>81.826446280902246</v>
      </c>
      <c r="F17">
        <v>153.4220826440343</v>
      </c>
      <c r="G17">
        <v>81.82644628090226</v>
      </c>
      <c r="H17">
        <v>402.06392561903874</v>
      </c>
      <c r="I17">
        <v>86.473135482117371</v>
      </c>
      <c r="J17">
        <v>184.11208264403433</v>
      </c>
      <c r="K17">
        <v>81.826446280902246</v>
      </c>
      <c r="L17">
        <v>81.869689065349021</v>
      </c>
      <c r="M17">
        <v>81.82644628090226</v>
      </c>
      <c r="N17">
        <v>81.826446280902246</v>
      </c>
      <c r="O17">
        <v>81.826446280902246</v>
      </c>
      <c r="P17">
        <v>81.82644628090226</v>
      </c>
      <c r="Q17">
        <v>81.82644628090226</v>
      </c>
      <c r="R17">
        <v>81.82644628090226</v>
      </c>
      <c r="S17">
        <v>81.826446280902246</v>
      </c>
      <c r="T17">
        <v>81.82644628090226</v>
      </c>
      <c r="U17">
        <v>162.2130826440343</v>
      </c>
      <c r="V17">
        <v>81.82644628090226</v>
      </c>
      <c r="W17">
        <v>81.82644628090226</v>
      </c>
      <c r="X17">
        <v>94.982193253360975</v>
      </c>
      <c r="Y17">
        <v>81.82644628090226</v>
      </c>
      <c r="Z17">
        <v>81.826446280902246</v>
      </c>
      <c r="AA17">
        <v>81.861752622263168</v>
      </c>
      <c r="AB17">
        <v>81.826446280902246</v>
      </c>
      <c r="AC17">
        <v>81.826446280902246</v>
      </c>
      <c r="AD17">
        <v>86.533169590380524</v>
      </c>
      <c r="AE17">
        <v>81.82644628090226</v>
      </c>
      <c r="AF17">
        <v>171.5510826440343</v>
      </c>
      <c r="AG17">
        <v>81.82644628090226</v>
      </c>
      <c r="AH17">
        <v>81.826446280902246</v>
      </c>
    </row>
    <row r="18" spans="1:34" x14ac:dyDescent="0.3">
      <c r="A18" s="15">
        <f ca="1">Exceedance!U18</f>
        <v>46569</v>
      </c>
      <c r="B18" s="1">
        <v>97.867320334884809</v>
      </c>
      <c r="C18" s="1">
        <v>100.56039595846802</v>
      </c>
      <c r="D18" s="1">
        <v>108.22981744607121</v>
      </c>
      <c r="E18">
        <v>91.472395958468027</v>
      </c>
      <c r="F18">
        <v>86.519073644418469</v>
      </c>
      <c r="G18">
        <v>98.737395958468028</v>
      </c>
      <c r="H18">
        <v>86.519073644418469</v>
      </c>
      <c r="I18">
        <v>123.39881744607119</v>
      </c>
      <c r="J18">
        <v>89.080817446071222</v>
      </c>
      <c r="K18">
        <v>86.519073644418469</v>
      </c>
      <c r="L18">
        <v>86.519073644418455</v>
      </c>
      <c r="M18">
        <v>107.42839595846799</v>
      </c>
      <c r="N18">
        <v>102.90739595846803</v>
      </c>
      <c r="O18">
        <v>67.236533566085839</v>
      </c>
      <c r="P18">
        <v>98.573395958468026</v>
      </c>
      <c r="Q18">
        <v>102.20039595846804</v>
      </c>
      <c r="R18">
        <v>94.335817446071246</v>
      </c>
      <c r="S18">
        <v>97.65039595846801</v>
      </c>
      <c r="T18">
        <v>96.325395958468022</v>
      </c>
      <c r="U18">
        <v>86.519073644418455</v>
      </c>
      <c r="V18">
        <v>92.915817446071216</v>
      </c>
      <c r="W18">
        <v>87.009395958468033</v>
      </c>
      <c r="X18">
        <v>86.519073644418455</v>
      </c>
      <c r="Y18">
        <v>97.44139595846805</v>
      </c>
      <c r="Z18">
        <v>89.290395958468025</v>
      </c>
      <c r="AA18">
        <v>95.860817446071238</v>
      </c>
      <c r="AB18">
        <v>98.925817446071207</v>
      </c>
      <c r="AC18">
        <v>101.60681744607076</v>
      </c>
      <c r="AD18">
        <v>109.20281744607124</v>
      </c>
      <c r="AE18">
        <v>104.23639595846802</v>
      </c>
      <c r="AF18">
        <v>86.519073644418455</v>
      </c>
      <c r="AG18">
        <v>101.08339595846803</v>
      </c>
      <c r="AH18">
        <v>86.519073644418455</v>
      </c>
    </row>
    <row r="19" spans="1:34" x14ac:dyDescent="0.3">
      <c r="A19" s="15">
        <f ca="1">Exceedance!U19</f>
        <v>46600</v>
      </c>
      <c r="B19" s="1">
        <v>119.60928903108373</v>
      </c>
      <c r="C19" s="1">
        <v>86.561983471025457</v>
      </c>
      <c r="D19" s="1">
        <v>86.520661156975876</v>
      </c>
      <c r="E19">
        <v>95.52698347102546</v>
      </c>
      <c r="F19">
        <v>111.71940495862863</v>
      </c>
      <c r="G19">
        <v>102.91798347102545</v>
      </c>
      <c r="H19">
        <v>119.11743523583162</v>
      </c>
      <c r="I19">
        <v>105.79698347102546</v>
      </c>
      <c r="J19">
        <v>116.05740495862864</v>
      </c>
      <c r="K19">
        <v>101.41098347102545</v>
      </c>
      <c r="L19">
        <v>86.520661156975891</v>
      </c>
      <c r="M19">
        <v>105.90598347102545</v>
      </c>
      <c r="N19">
        <v>104.00998347102545</v>
      </c>
      <c r="O19">
        <v>83.300512284090985</v>
      </c>
      <c r="P19">
        <v>105.34198347102546</v>
      </c>
      <c r="Q19">
        <v>102.28898347102545</v>
      </c>
      <c r="R19">
        <v>96.237983471025444</v>
      </c>
      <c r="S19">
        <v>103.33398347102545</v>
      </c>
      <c r="T19">
        <v>102.01398347102545</v>
      </c>
      <c r="U19">
        <v>112.94940495862865</v>
      </c>
      <c r="V19">
        <v>96.647983471025441</v>
      </c>
      <c r="W19">
        <v>91.929983471025466</v>
      </c>
      <c r="X19">
        <v>86.520661156975891</v>
      </c>
      <c r="Y19">
        <v>91.083966942099806</v>
      </c>
      <c r="Z19">
        <v>86.520661156975905</v>
      </c>
      <c r="AA19">
        <v>86.520661156975905</v>
      </c>
      <c r="AB19">
        <v>86.520661156975876</v>
      </c>
      <c r="AC19">
        <v>86.520661156976303</v>
      </c>
      <c r="AD19">
        <v>91.718983471025467</v>
      </c>
      <c r="AE19">
        <v>58.559160014051521</v>
      </c>
      <c r="AF19">
        <v>109.41340495862865</v>
      </c>
      <c r="AG19">
        <v>99.14398347102545</v>
      </c>
      <c r="AH19">
        <v>103.78098347102545</v>
      </c>
    </row>
    <row r="20" spans="1:34" x14ac:dyDescent="0.3">
      <c r="A20" s="15">
        <f ca="1">Exceedance!U20</f>
        <v>46631</v>
      </c>
      <c r="B20" s="1">
        <v>115.78671785781259</v>
      </c>
      <c r="C20" s="1">
        <v>75.826446280266623</v>
      </c>
      <c r="D20" s="1">
        <v>75.826446280266595</v>
      </c>
      <c r="E20">
        <v>75.826446280266623</v>
      </c>
      <c r="F20">
        <v>92.596323712993808</v>
      </c>
      <c r="G20">
        <v>75.826446280266609</v>
      </c>
      <c r="H20">
        <v>115.78671785781258</v>
      </c>
      <c r="I20">
        <v>90.958684051146292</v>
      </c>
      <c r="J20">
        <v>75.826446280266609</v>
      </c>
      <c r="K20">
        <v>75.826446280266609</v>
      </c>
      <c r="L20">
        <v>75.826446280266609</v>
      </c>
      <c r="M20">
        <v>75.826446280266623</v>
      </c>
      <c r="N20">
        <v>75.826446280266609</v>
      </c>
      <c r="O20">
        <v>52.211150264654627</v>
      </c>
      <c r="P20">
        <v>75.826446280266623</v>
      </c>
      <c r="Q20">
        <v>75.826446280266623</v>
      </c>
      <c r="R20">
        <v>75.826446280266595</v>
      </c>
      <c r="S20">
        <v>75.826446280266609</v>
      </c>
      <c r="T20">
        <v>75.826446280266623</v>
      </c>
      <c r="U20">
        <v>75.826446280266623</v>
      </c>
      <c r="V20">
        <v>75.826446280266623</v>
      </c>
      <c r="W20">
        <v>75.826446280266609</v>
      </c>
      <c r="X20">
        <v>75.826446280266623</v>
      </c>
      <c r="Y20">
        <v>38.464064168039144</v>
      </c>
      <c r="Z20">
        <v>75.826446280266595</v>
      </c>
      <c r="AA20">
        <v>75.826446280266623</v>
      </c>
      <c r="AB20">
        <v>75.826446280266609</v>
      </c>
      <c r="AC20">
        <v>75.826446280266609</v>
      </c>
      <c r="AD20">
        <v>75.826446280266623</v>
      </c>
      <c r="AE20">
        <v>72.728069672024247</v>
      </c>
      <c r="AF20">
        <v>75.826446280266595</v>
      </c>
      <c r="AG20">
        <v>75.826446280266595</v>
      </c>
      <c r="AH20">
        <v>75.826446280266609</v>
      </c>
    </row>
    <row r="21" spans="1:34" x14ac:dyDescent="0.3">
      <c r="A21" s="15">
        <f ca="1">Exceedance!U21</f>
        <v>46661</v>
      </c>
      <c r="B21" s="1">
        <v>119.75530645252122</v>
      </c>
      <c r="C21" s="1">
        <v>70.644548703000751</v>
      </c>
      <c r="D21" s="1">
        <v>70.644548703000751</v>
      </c>
      <c r="E21">
        <v>70.644548703000751</v>
      </c>
      <c r="F21">
        <v>70.644548703000751</v>
      </c>
      <c r="G21">
        <v>70.644548703000751</v>
      </c>
      <c r="H21">
        <v>119.75530645252124</v>
      </c>
      <c r="I21">
        <v>71.377800160658452</v>
      </c>
      <c r="J21">
        <v>70.644548703000751</v>
      </c>
      <c r="K21">
        <v>70.644548703000751</v>
      </c>
      <c r="L21">
        <v>70.644548703000751</v>
      </c>
      <c r="M21">
        <v>70.644548703000751</v>
      </c>
      <c r="N21">
        <v>70.644548703000751</v>
      </c>
      <c r="O21">
        <v>37.592011289128862</v>
      </c>
      <c r="P21">
        <v>70.644548703000751</v>
      </c>
      <c r="Q21">
        <v>70.644548703000751</v>
      </c>
      <c r="R21">
        <v>70.644548703000751</v>
      </c>
      <c r="S21">
        <v>70.644548703000751</v>
      </c>
      <c r="T21">
        <v>70.644548703000751</v>
      </c>
      <c r="U21">
        <v>70.644548703000751</v>
      </c>
      <c r="V21">
        <v>70.644548703000751</v>
      </c>
      <c r="W21">
        <v>70.644548703000751</v>
      </c>
      <c r="X21">
        <v>70.644548703000751</v>
      </c>
      <c r="Y21">
        <v>67.496468890171968</v>
      </c>
      <c r="Z21">
        <v>70.644548703000751</v>
      </c>
      <c r="AA21">
        <v>70.644548703000751</v>
      </c>
      <c r="AB21">
        <v>70.644548703000751</v>
      </c>
      <c r="AC21">
        <v>70.644548703000751</v>
      </c>
      <c r="AD21">
        <v>70.644548703000751</v>
      </c>
      <c r="AE21">
        <v>59.439277591396525</v>
      </c>
      <c r="AF21">
        <v>70.644548703000751</v>
      </c>
      <c r="AG21">
        <v>70.644548703000751</v>
      </c>
      <c r="AH21">
        <v>70.644548703000751</v>
      </c>
    </row>
    <row r="22" spans="1:34" x14ac:dyDescent="0.3">
      <c r="A22" s="15">
        <f ca="1">Exceedance!U22</f>
        <v>46692</v>
      </c>
      <c r="B22" s="1">
        <v>71.276585769223303</v>
      </c>
      <c r="C22" s="1">
        <v>21.187446281064457</v>
      </c>
      <c r="D22" s="1">
        <v>21.187446281064457</v>
      </c>
      <c r="E22">
        <v>21.187446281064457</v>
      </c>
      <c r="F22">
        <v>50.488537080974993</v>
      </c>
      <c r="G22">
        <v>21.187446281064457</v>
      </c>
      <c r="H22">
        <v>69.799291965858799</v>
      </c>
      <c r="I22">
        <v>60.104745064501714</v>
      </c>
      <c r="J22">
        <v>21.187446281064457</v>
      </c>
      <c r="K22">
        <v>21.187446281064457</v>
      </c>
      <c r="L22">
        <v>22.083338843047905</v>
      </c>
      <c r="M22">
        <v>21.187446281064457</v>
      </c>
      <c r="N22">
        <v>21.18744628106446</v>
      </c>
      <c r="O22">
        <v>18.180657619294589</v>
      </c>
      <c r="P22">
        <v>21.187446281064457</v>
      </c>
      <c r="Q22">
        <v>21.187446281064457</v>
      </c>
      <c r="R22">
        <v>21.187446281064457</v>
      </c>
      <c r="S22">
        <v>21.187446281064457</v>
      </c>
      <c r="T22">
        <v>21.187446281064457</v>
      </c>
      <c r="U22">
        <v>21.187446281064457</v>
      </c>
      <c r="V22">
        <v>21.187446281064457</v>
      </c>
      <c r="W22">
        <v>21.187446281064457</v>
      </c>
      <c r="X22">
        <v>21.187446281064457</v>
      </c>
      <c r="Y22">
        <v>18.180657619294617</v>
      </c>
      <c r="Z22">
        <v>21.187446281064457</v>
      </c>
      <c r="AA22">
        <v>21.187446281064457</v>
      </c>
      <c r="AB22">
        <v>21.936338843047903</v>
      </c>
      <c r="AC22">
        <v>22.432338843047908</v>
      </c>
      <c r="AD22">
        <v>21.187446281064457</v>
      </c>
      <c r="AE22">
        <v>18.180657619294617</v>
      </c>
      <c r="AF22">
        <v>21.187446281064457</v>
      </c>
      <c r="AG22">
        <v>21.187446281064457</v>
      </c>
      <c r="AH22">
        <v>21.187446281064457</v>
      </c>
    </row>
    <row r="23" spans="1:34" x14ac:dyDescent="0.3">
      <c r="A23" s="15">
        <f ca="1">Exceedance!U23</f>
        <v>46722</v>
      </c>
      <c r="B23" s="1">
        <v>72.079638870003748</v>
      </c>
      <c r="C23" s="1">
        <v>21.894375803115377</v>
      </c>
      <c r="D23" s="1">
        <v>24.935698117164939</v>
      </c>
      <c r="E23">
        <v>21.894375803115377</v>
      </c>
      <c r="F23">
        <v>75.066068711152226</v>
      </c>
      <c r="G23">
        <v>21.894375803115377</v>
      </c>
      <c r="H23">
        <v>86.215068622076657</v>
      </c>
      <c r="I23">
        <v>76.451068622091213</v>
      </c>
      <c r="J23">
        <v>69.623632770085138</v>
      </c>
      <c r="K23">
        <v>21.894375803115377</v>
      </c>
      <c r="L23">
        <v>33.93869811716494</v>
      </c>
      <c r="M23">
        <v>21.894375803115377</v>
      </c>
      <c r="N23">
        <v>21.894375803115377</v>
      </c>
      <c r="O23">
        <v>18.794208423850268</v>
      </c>
      <c r="P23">
        <v>21.894375803115377</v>
      </c>
      <c r="Q23">
        <v>21.894375803115377</v>
      </c>
      <c r="R23">
        <v>26.512698117164941</v>
      </c>
      <c r="S23">
        <v>21.894375803115377</v>
      </c>
      <c r="T23">
        <v>21.894375803115377</v>
      </c>
      <c r="U23">
        <v>50.015734191656662</v>
      </c>
      <c r="V23">
        <v>33.007698117164956</v>
      </c>
      <c r="W23">
        <v>21.894375803115377</v>
      </c>
      <c r="X23">
        <v>29.832698117164949</v>
      </c>
      <c r="Y23">
        <v>18.794208423850268</v>
      </c>
      <c r="Z23">
        <v>21.894375803115377</v>
      </c>
      <c r="AA23">
        <v>29.320698117164941</v>
      </c>
      <c r="AB23">
        <v>32.913698117164941</v>
      </c>
      <c r="AC23">
        <v>31.411698117164942</v>
      </c>
      <c r="AD23">
        <v>32.654698117164948</v>
      </c>
      <c r="AE23">
        <v>18.794208423850268</v>
      </c>
      <c r="AF23">
        <v>29.14469811716495</v>
      </c>
      <c r="AG23">
        <v>21.894375803115377</v>
      </c>
      <c r="AH23">
        <v>21.894375803115377</v>
      </c>
    </row>
    <row r="24" spans="1:34" x14ac:dyDescent="0.3">
      <c r="A24" s="15">
        <f ca="1">Exceedance!U24</f>
        <v>46753</v>
      </c>
      <c r="B24" s="1">
        <v>53.628135399763543</v>
      </c>
      <c r="C24" s="1">
        <v>30.561983471075216</v>
      </c>
      <c r="D24" s="1">
        <v>30.561983471075216</v>
      </c>
      <c r="E24">
        <v>33.017983471075212</v>
      </c>
      <c r="F24">
        <v>55.466565151841273</v>
      </c>
      <c r="G24">
        <v>35.499983471075218</v>
      </c>
      <c r="H24">
        <v>62.374565151829664</v>
      </c>
      <c r="I24">
        <v>54.832565151829662</v>
      </c>
      <c r="J24">
        <v>58.214565151845406</v>
      </c>
      <c r="K24">
        <v>32.447983471075219</v>
      </c>
      <c r="L24">
        <v>35.946983471075228</v>
      </c>
      <c r="M24">
        <v>39.454983471075217</v>
      </c>
      <c r="N24">
        <v>21.520661157025657</v>
      </c>
      <c r="O24">
        <v>18.42126098969462</v>
      </c>
      <c r="P24">
        <v>21.520661157025661</v>
      </c>
      <c r="Q24">
        <v>25.449983471075214</v>
      </c>
      <c r="R24">
        <v>30.257983471075217</v>
      </c>
      <c r="S24">
        <v>31.856983471075221</v>
      </c>
      <c r="T24">
        <v>31.947983471075219</v>
      </c>
      <c r="U24">
        <v>56.284565151864633</v>
      </c>
      <c r="V24">
        <v>21.520661157025661</v>
      </c>
      <c r="W24">
        <v>32.657983471075227</v>
      </c>
      <c r="X24">
        <v>34.740778254469561</v>
      </c>
      <c r="Y24">
        <v>18.42126098969462</v>
      </c>
      <c r="Z24">
        <v>37.004983471075228</v>
      </c>
      <c r="AA24">
        <v>33.938983471075218</v>
      </c>
      <c r="AB24">
        <v>36.626983471075221</v>
      </c>
      <c r="AC24">
        <v>31.353983471075225</v>
      </c>
      <c r="AD24">
        <v>21.520661157025657</v>
      </c>
      <c r="AE24">
        <v>18.42126098969462</v>
      </c>
      <c r="AF24">
        <v>21.520661157025657</v>
      </c>
      <c r="AG24">
        <v>39.414983471075217</v>
      </c>
      <c r="AH24">
        <v>21.520661157025661</v>
      </c>
    </row>
    <row r="25" spans="1:34" x14ac:dyDescent="0.3">
      <c r="A25" s="15">
        <f ca="1">Exceedance!U25</f>
        <v>46784</v>
      </c>
      <c r="B25" s="1">
        <v>44.536760530129904</v>
      </c>
      <c r="C25" s="1">
        <v>30.396694214872912</v>
      </c>
      <c r="D25" s="1">
        <v>30.396694214872912</v>
      </c>
      <c r="E25">
        <v>32.564694214872908</v>
      </c>
      <c r="F25">
        <v>44.09590102599811</v>
      </c>
      <c r="G25">
        <v>32.852694214872912</v>
      </c>
      <c r="H25">
        <v>55.551901025997665</v>
      </c>
      <c r="I25">
        <v>42.403901025997655</v>
      </c>
      <c r="J25">
        <v>46.931901025998108</v>
      </c>
      <c r="K25">
        <v>32.440694214872913</v>
      </c>
      <c r="L25">
        <v>33.964694214872907</v>
      </c>
      <c r="M25">
        <v>38.378694214872908</v>
      </c>
      <c r="N25">
        <v>22.106495867765432</v>
      </c>
      <c r="O25">
        <v>17.227704319530154</v>
      </c>
      <c r="P25">
        <v>20.132231404955583</v>
      </c>
      <c r="Q25">
        <v>30.534694214872911</v>
      </c>
      <c r="R25">
        <v>33.050694214872912</v>
      </c>
      <c r="S25">
        <v>30.000694214872922</v>
      </c>
      <c r="T25">
        <v>31.796694214872911</v>
      </c>
      <c r="U25">
        <v>46.574901025997654</v>
      </c>
      <c r="V25">
        <v>20.602495867765445</v>
      </c>
      <c r="W25">
        <v>34.527694214872916</v>
      </c>
      <c r="X25">
        <v>43.454901061385705</v>
      </c>
      <c r="Y25">
        <v>17.227704319530154</v>
      </c>
      <c r="Z25">
        <v>32.944694214872904</v>
      </c>
      <c r="AA25">
        <v>40.291815141619793</v>
      </c>
      <c r="AB25">
        <v>33.923694214872924</v>
      </c>
      <c r="AC25">
        <v>27.956694214872922</v>
      </c>
      <c r="AD25">
        <v>33.716522073104926</v>
      </c>
      <c r="AE25">
        <v>17.227704319530154</v>
      </c>
      <c r="AF25">
        <v>20.13223140495602</v>
      </c>
      <c r="AG25">
        <v>37.891694214872913</v>
      </c>
      <c r="AH25">
        <v>20.132231404955583</v>
      </c>
    </row>
    <row r="26" spans="1:34" x14ac:dyDescent="0.3">
      <c r="A26" s="15">
        <f ca="1">Exceedance!U26</f>
        <v>46813</v>
      </c>
      <c r="B26" s="1">
        <v>51.579578243540539</v>
      </c>
      <c r="C26" s="1">
        <v>26.520128491784263</v>
      </c>
      <c r="D26" s="1">
        <v>26.520128491784263</v>
      </c>
      <c r="E26">
        <v>26.520128491784266</v>
      </c>
      <c r="F26">
        <v>56.130578243540093</v>
      </c>
      <c r="G26">
        <v>26.520128491784266</v>
      </c>
      <c r="H26">
        <v>57.192578243540545</v>
      </c>
      <c r="I26">
        <v>64.11057824354053</v>
      </c>
      <c r="J26">
        <v>58.316578243540093</v>
      </c>
      <c r="K26">
        <v>26.520128491784266</v>
      </c>
      <c r="L26">
        <v>33.081450805833832</v>
      </c>
      <c r="M26">
        <v>33.377450805833824</v>
      </c>
      <c r="N26">
        <v>26.520128491784263</v>
      </c>
      <c r="O26">
        <v>23.38339812124434</v>
      </c>
      <c r="P26">
        <v>26.520128491784266</v>
      </c>
      <c r="Q26">
        <v>28.345450805833821</v>
      </c>
      <c r="R26">
        <v>32.921450805833842</v>
      </c>
      <c r="S26">
        <v>29.565467334759475</v>
      </c>
      <c r="T26">
        <v>34.645450805833832</v>
      </c>
      <c r="U26">
        <v>60.515578243540531</v>
      </c>
      <c r="V26">
        <v>26.520128491784263</v>
      </c>
      <c r="W26">
        <v>30.593450805833832</v>
      </c>
      <c r="X26">
        <v>57.18857824354054</v>
      </c>
      <c r="Y26">
        <v>23.38339812124434</v>
      </c>
      <c r="Z26">
        <v>37.785450805833833</v>
      </c>
      <c r="AA26">
        <v>72.961578284102742</v>
      </c>
      <c r="AB26">
        <v>36.267450805833832</v>
      </c>
      <c r="AC26">
        <v>29.984446966154103</v>
      </c>
      <c r="AD26">
        <v>41.800578215593305</v>
      </c>
      <c r="AE26">
        <v>23.38339812124434</v>
      </c>
      <c r="AF26">
        <v>45.478361981308375</v>
      </c>
      <c r="AG26">
        <v>39.564450805833822</v>
      </c>
      <c r="AH26">
        <v>26.520128491784266</v>
      </c>
    </row>
    <row r="27" spans="1:34" x14ac:dyDescent="0.3">
      <c r="A27" s="15">
        <f ca="1">Exceedance!U27</f>
        <v>46844</v>
      </c>
      <c r="B27" s="1">
        <v>62.826446280975411</v>
      </c>
      <c r="C27" s="1">
        <v>62.826446280975858</v>
      </c>
      <c r="D27" s="1">
        <v>62.826446280975858</v>
      </c>
      <c r="E27">
        <v>62.826446280975411</v>
      </c>
      <c r="F27">
        <v>62.826446280975858</v>
      </c>
      <c r="G27">
        <v>62.826446280975411</v>
      </c>
      <c r="H27">
        <v>74.693367060918192</v>
      </c>
      <c r="I27">
        <v>63.471367060918169</v>
      </c>
      <c r="J27">
        <v>62.826446280975858</v>
      </c>
      <c r="K27">
        <v>62.826446280975411</v>
      </c>
      <c r="L27">
        <v>62.826446280975858</v>
      </c>
      <c r="M27">
        <v>62.826446280975411</v>
      </c>
      <c r="N27">
        <v>62.826446280975858</v>
      </c>
      <c r="O27">
        <v>59.752282578563175</v>
      </c>
      <c r="P27">
        <v>62.999999999984119</v>
      </c>
      <c r="Q27">
        <v>62.826446280975411</v>
      </c>
      <c r="R27">
        <v>62.826446280975411</v>
      </c>
      <c r="S27">
        <v>62.826446280975411</v>
      </c>
      <c r="T27">
        <v>62.826446280975411</v>
      </c>
      <c r="U27">
        <v>62.826446280975858</v>
      </c>
      <c r="V27">
        <v>62.999999999984119</v>
      </c>
      <c r="W27">
        <v>62.826446280975858</v>
      </c>
      <c r="X27">
        <v>65.677367060929015</v>
      </c>
      <c r="Y27">
        <v>59.75228257856363</v>
      </c>
      <c r="Z27">
        <v>62.826446280975858</v>
      </c>
      <c r="AA27">
        <v>62.826446280975411</v>
      </c>
      <c r="AB27">
        <v>62.826446280975411</v>
      </c>
      <c r="AC27">
        <v>91.842367061814983</v>
      </c>
      <c r="AD27">
        <v>62.826446280975411</v>
      </c>
      <c r="AE27">
        <v>59.75228257856363</v>
      </c>
      <c r="AF27">
        <v>62.826446280975858</v>
      </c>
      <c r="AG27">
        <v>62.826446280975858</v>
      </c>
      <c r="AH27">
        <v>62.999999999983672</v>
      </c>
    </row>
    <row r="28" spans="1:34" x14ac:dyDescent="0.3">
      <c r="A28" s="15">
        <f ca="1">Exceedance!U28</f>
        <v>46874</v>
      </c>
      <c r="B28" s="1">
        <v>189.74097038732145</v>
      </c>
      <c r="C28" s="1">
        <v>169.66820589258899</v>
      </c>
      <c r="D28" s="1">
        <v>169.66820589258899</v>
      </c>
      <c r="E28">
        <v>171.73504618607623</v>
      </c>
      <c r="F28">
        <v>201.50412084077558</v>
      </c>
      <c r="G28">
        <v>245.12769291911448</v>
      </c>
      <c r="H28">
        <v>383.01074547572966</v>
      </c>
      <c r="I28">
        <v>369.91774547572965</v>
      </c>
      <c r="J28">
        <v>188.12528797007982</v>
      </c>
      <c r="K28">
        <v>246.69866542887712</v>
      </c>
      <c r="L28">
        <v>209.03315801839619</v>
      </c>
      <c r="M28">
        <v>144.16331579248319</v>
      </c>
      <c r="N28">
        <v>88.215770586947485</v>
      </c>
      <c r="O28">
        <v>80.298303811543192</v>
      </c>
      <c r="P28">
        <v>131.09092180083078</v>
      </c>
      <c r="Q28">
        <v>196.92580057144011</v>
      </c>
      <c r="R28">
        <v>150.22411598992269</v>
      </c>
      <c r="S28">
        <v>143.04278641823174</v>
      </c>
      <c r="T28">
        <v>257.78675077049951</v>
      </c>
      <c r="U28">
        <v>308.58179220450972</v>
      </c>
      <c r="V28">
        <v>128.72172653075881</v>
      </c>
      <c r="W28">
        <v>287.09275077049909</v>
      </c>
      <c r="X28">
        <v>131.24074547571837</v>
      </c>
      <c r="Y28">
        <v>80.298303811542752</v>
      </c>
      <c r="Z28">
        <v>208.41811675532767</v>
      </c>
      <c r="AA28">
        <v>194.72361401584786</v>
      </c>
      <c r="AB28">
        <v>163.03798638942041</v>
      </c>
      <c r="AC28">
        <v>342.96375077049947</v>
      </c>
      <c r="AD28">
        <v>101.85591944078512</v>
      </c>
      <c r="AE28">
        <v>80.298303811542738</v>
      </c>
      <c r="AF28">
        <v>128.41588571036763</v>
      </c>
      <c r="AG28">
        <v>147.64173765732994</v>
      </c>
      <c r="AH28">
        <v>130.01365314326867</v>
      </c>
    </row>
    <row r="29" spans="1:34" x14ac:dyDescent="0.3">
      <c r="A29" s="15">
        <f ca="1">Exceedance!U29</f>
        <v>46905</v>
      </c>
      <c r="B29" s="1">
        <v>85.055313448345984</v>
      </c>
      <c r="C29" s="1">
        <v>81.826446280901806</v>
      </c>
      <c r="D29" s="1">
        <v>81.826446280901806</v>
      </c>
      <c r="E29">
        <v>155.68108264403386</v>
      </c>
      <c r="F29">
        <v>81.826446280901806</v>
      </c>
      <c r="G29">
        <v>392.48092561903837</v>
      </c>
      <c r="H29">
        <v>312.38808264403383</v>
      </c>
      <c r="I29">
        <v>366.21331344646683</v>
      </c>
      <c r="J29">
        <v>81.826446280901806</v>
      </c>
      <c r="K29">
        <v>86.487409640392997</v>
      </c>
      <c r="L29">
        <v>81.82644628090182</v>
      </c>
      <c r="M29">
        <v>81.826446280901806</v>
      </c>
      <c r="N29">
        <v>81.826446280901834</v>
      </c>
      <c r="O29">
        <v>81.82644628090182</v>
      </c>
      <c r="P29">
        <v>81.82644628090182</v>
      </c>
      <c r="Q29">
        <v>81.885693589638777</v>
      </c>
      <c r="R29">
        <v>81.826446280901806</v>
      </c>
      <c r="S29">
        <v>81.82644628090182</v>
      </c>
      <c r="T29">
        <v>207.68501182336246</v>
      </c>
      <c r="U29">
        <v>94.144313449903549</v>
      </c>
      <c r="V29">
        <v>81.82644628090182</v>
      </c>
      <c r="W29">
        <v>128.1880826440339</v>
      </c>
      <c r="X29">
        <v>81.82644628090182</v>
      </c>
      <c r="Y29">
        <v>78.675432922782051</v>
      </c>
      <c r="Z29">
        <v>86.398265308911078</v>
      </c>
      <c r="AA29">
        <v>164.28383312555295</v>
      </c>
      <c r="AB29">
        <v>81.82644628090182</v>
      </c>
      <c r="AC29">
        <v>256.17708264403387</v>
      </c>
      <c r="AD29">
        <v>81.826446280901806</v>
      </c>
      <c r="AE29">
        <v>169.69808264403389</v>
      </c>
      <c r="AF29">
        <v>81.82644628090182</v>
      </c>
      <c r="AG29">
        <v>81.826446280901806</v>
      </c>
      <c r="AH29">
        <v>81.82644628090182</v>
      </c>
    </row>
    <row r="30" spans="1:34" x14ac:dyDescent="0.3">
      <c r="A30" s="15">
        <f ca="1">Exceedance!U30</f>
        <v>46935</v>
      </c>
      <c r="B30" s="1">
        <v>108.22981744607121</v>
      </c>
      <c r="C30" s="1">
        <v>108.22981744607121</v>
      </c>
      <c r="D30" s="1">
        <v>108.22981744607121</v>
      </c>
      <c r="E30">
        <v>86.519073644418469</v>
      </c>
      <c r="F30">
        <v>124.2938174460712</v>
      </c>
      <c r="G30">
        <v>233.2767309174701</v>
      </c>
      <c r="H30">
        <v>122.15481744607122</v>
      </c>
      <c r="I30">
        <v>184.34365882522314</v>
      </c>
      <c r="J30">
        <v>91.940817446071208</v>
      </c>
      <c r="K30">
        <v>146.51175836561933</v>
      </c>
      <c r="L30">
        <v>134.7188174460712</v>
      </c>
      <c r="M30">
        <v>130.57381744607122</v>
      </c>
      <c r="N30">
        <v>106.68939595846804</v>
      </c>
      <c r="O30">
        <v>99.29139595846803</v>
      </c>
      <c r="P30">
        <v>101.51739595846803</v>
      </c>
      <c r="Q30">
        <v>95.450817446071213</v>
      </c>
      <c r="R30">
        <v>124.09181744607123</v>
      </c>
      <c r="S30">
        <v>124.36781744607121</v>
      </c>
      <c r="T30">
        <v>235.78465885971289</v>
      </c>
      <c r="U30">
        <v>143.26665882520953</v>
      </c>
      <c r="V30">
        <v>87.007395958468038</v>
      </c>
      <c r="W30">
        <v>86.519073644418455</v>
      </c>
      <c r="X30">
        <v>95.798395958468021</v>
      </c>
      <c r="Y30">
        <v>89.280395958468006</v>
      </c>
      <c r="Z30">
        <v>96.309817446071207</v>
      </c>
      <c r="AA30">
        <v>129.17165883424778</v>
      </c>
      <c r="AB30">
        <v>101.1058174460712</v>
      </c>
      <c r="AC30">
        <v>109.21681744607122</v>
      </c>
      <c r="AD30">
        <v>103.80039595846803</v>
      </c>
      <c r="AE30">
        <v>86.519073644418455</v>
      </c>
      <c r="AF30">
        <v>99.331395958468022</v>
      </c>
      <c r="AG30">
        <v>104.52481744607124</v>
      </c>
      <c r="AH30">
        <v>91.129395958468024</v>
      </c>
    </row>
    <row r="31" spans="1:34" x14ac:dyDescent="0.3">
      <c r="A31" s="15">
        <f ca="1">Exceedance!U31</f>
        <v>46966</v>
      </c>
      <c r="B31" s="1">
        <v>119.60928903108422</v>
      </c>
      <c r="C31" s="1">
        <v>86.520661156976303</v>
      </c>
      <c r="D31" s="1">
        <v>86.520661156976303</v>
      </c>
      <c r="E31">
        <v>119.60928903108417</v>
      </c>
      <c r="F31">
        <v>101.34398347102589</v>
      </c>
      <c r="G31">
        <v>119.60928903108417</v>
      </c>
      <c r="H31">
        <v>119.60928903108417</v>
      </c>
      <c r="I31">
        <v>119.60928903108417</v>
      </c>
      <c r="J31">
        <v>119.60928903108422</v>
      </c>
      <c r="K31">
        <v>119.6092890310842</v>
      </c>
      <c r="L31">
        <v>105.79898347102589</v>
      </c>
      <c r="M31">
        <v>103.61398347102588</v>
      </c>
      <c r="N31">
        <v>95.608966942100253</v>
      </c>
      <c r="O31">
        <v>105.35198347102586</v>
      </c>
      <c r="P31">
        <v>101.61098347102588</v>
      </c>
      <c r="Q31">
        <v>95.764983471025886</v>
      </c>
      <c r="R31">
        <v>102.02198347102589</v>
      </c>
      <c r="S31">
        <v>101.75598347102587</v>
      </c>
      <c r="T31">
        <v>119.60928903108417</v>
      </c>
      <c r="U31">
        <v>119.60928903108419</v>
      </c>
      <c r="V31">
        <v>90.822983471025893</v>
      </c>
      <c r="W31">
        <v>111.50240495862906</v>
      </c>
      <c r="X31">
        <v>89.799966942100255</v>
      </c>
      <c r="Y31">
        <v>80.970334039798715</v>
      </c>
      <c r="Z31">
        <v>86.520661156976331</v>
      </c>
      <c r="AA31">
        <v>119.60928903108417</v>
      </c>
      <c r="AB31">
        <v>107.95009755499258</v>
      </c>
      <c r="AC31">
        <v>118.44640495862863</v>
      </c>
      <c r="AD31">
        <v>86.520661156976331</v>
      </c>
      <c r="AE31">
        <v>110.4994049586291</v>
      </c>
      <c r="AF31">
        <v>97.99798347102589</v>
      </c>
      <c r="AG31">
        <v>103.95798347102587</v>
      </c>
      <c r="AH31">
        <v>94.723983471025889</v>
      </c>
    </row>
    <row r="32" spans="1:34" x14ac:dyDescent="0.3">
      <c r="A32" s="15">
        <f ca="1">Exceedance!U32</f>
        <v>46997</v>
      </c>
      <c r="B32" s="1">
        <v>115.78671785781214</v>
      </c>
      <c r="C32" s="1">
        <v>75.826446280266154</v>
      </c>
      <c r="D32" s="1">
        <v>93.994237124810127</v>
      </c>
      <c r="E32">
        <v>115.78671785781215</v>
      </c>
      <c r="F32">
        <v>75.826446280266154</v>
      </c>
      <c r="G32">
        <v>115.78671785781218</v>
      </c>
      <c r="H32">
        <v>75.826446280266168</v>
      </c>
      <c r="I32">
        <v>115.78671785781214</v>
      </c>
      <c r="J32">
        <v>115.78671785781214</v>
      </c>
      <c r="K32">
        <v>115.78671785781216</v>
      </c>
      <c r="L32">
        <v>75.826446280266154</v>
      </c>
      <c r="M32">
        <v>75.826446280266182</v>
      </c>
      <c r="N32">
        <v>72.781181599785981</v>
      </c>
      <c r="O32">
        <v>75.826446280266168</v>
      </c>
      <c r="P32">
        <v>75.826446280266168</v>
      </c>
      <c r="Q32">
        <v>75.826446280266168</v>
      </c>
      <c r="R32">
        <v>75.826446280266154</v>
      </c>
      <c r="S32">
        <v>75.826446280266168</v>
      </c>
      <c r="T32">
        <v>115.78671785781215</v>
      </c>
      <c r="U32">
        <v>115.78671785781215</v>
      </c>
      <c r="V32">
        <v>75.826446280266154</v>
      </c>
      <c r="W32">
        <v>75.826446280266154</v>
      </c>
      <c r="X32">
        <v>75.826446280266168</v>
      </c>
      <c r="Y32">
        <v>72.728069672023793</v>
      </c>
      <c r="Z32">
        <v>75.826446280266168</v>
      </c>
      <c r="AA32">
        <v>115.78671785781214</v>
      </c>
      <c r="AB32">
        <v>115.78671785781216</v>
      </c>
      <c r="AC32">
        <v>115.78671785781262</v>
      </c>
      <c r="AD32">
        <v>75.826446280266168</v>
      </c>
      <c r="AE32">
        <v>88.063627842786801</v>
      </c>
      <c r="AF32">
        <v>75.826446280266182</v>
      </c>
      <c r="AG32">
        <v>79.53633884224962</v>
      </c>
      <c r="AH32">
        <v>75.826446280266168</v>
      </c>
    </row>
    <row r="33" spans="1:34" x14ac:dyDescent="0.3">
      <c r="A33" s="15">
        <f ca="1">Exceedance!U33</f>
        <v>47027</v>
      </c>
      <c r="B33" s="1">
        <v>105.80055918083673</v>
      </c>
      <c r="C33" s="1">
        <v>70.644548703001192</v>
      </c>
      <c r="D33" s="1">
        <v>70.644548703001192</v>
      </c>
      <c r="E33">
        <v>93.136804320670819</v>
      </c>
      <c r="F33">
        <v>70.644548703001192</v>
      </c>
      <c r="G33">
        <v>119.75530645252167</v>
      </c>
      <c r="H33">
        <v>70.644548703001192</v>
      </c>
      <c r="I33">
        <v>119.75530645252169</v>
      </c>
      <c r="J33">
        <v>89.696520184797677</v>
      </c>
      <c r="K33">
        <v>119.75530645252168</v>
      </c>
      <c r="L33">
        <v>70.644548703001192</v>
      </c>
      <c r="M33">
        <v>70.644548703001192</v>
      </c>
      <c r="N33">
        <v>67.496468890172409</v>
      </c>
      <c r="O33">
        <v>70.644548703001206</v>
      </c>
      <c r="P33">
        <v>70.644548703001192</v>
      </c>
      <c r="Q33">
        <v>70.644548703001192</v>
      </c>
      <c r="R33">
        <v>70.644548703001192</v>
      </c>
      <c r="S33">
        <v>70.644548703000751</v>
      </c>
      <c r="T33">
        <v>119.75530645252125</v>
      </c>
      <c r="U33">
        <v>105.86019794087372</v>
      </c>
      <c r="V33">
        <v>70.644548703001192</v>
      </c>
      <c r="W33">
        <v>70.644548703001192</v>
      </c>
      <c r="X33">
        <v>70.644548703001192</v>
      </c>
      <c r="Y33">
        <v>67.496468890172409</v>
      </c>
      <c r="Z33">
        <v>70.644548703001192</v>
      </c>
      <c r="AA33">
        <v>100.55362491959509</v>
      </c>
      <c r="AB33">
        <v>70.644548703001178</v>
      </c>
      <c r="AC33">
        <v>70.644548703000751</v>
      </c>
      <c r="AD33">
        <v>70.644548703001192</v>
      </c>
      <c r="AE33">
        <v>70.644548703001192</v>
      </c>
      <c r="AF33">
        <v>70.644548703001192</v>
      </c>
      <c r="AG33">
        <v>70.644548703001192</v>
      </c>
      <c r="AH33">
        <v>70.644548703001192</v>
      </c>
    </row>
    <row r="34" spans="1:34" x14ac:dyDescent="0.3">
      <c r="A34" s="15">
        <f ca="1">Exceedance!U34</f>
        <v>47058</v>
      </c>
      <c r="B34" s="1">
        <v>53.214745064090813</v>
      </c>
      <c r="C34" s="1">
        <v>21.187446281064457</v>
      </c>
      <c r="D34" s="1">
        <v>37.615764679414944</v>
      </c>
      <c r="E34">
        <v>56.285745064236593</v>
      </c>
      <c r="F34">
        <v>39.342915059718059</v>
      </c>
      <c r="G34">
        <v>115.96989375084857</v>
      </c>
      <c r="H34">
        <v>21.187446281064457</v>
      </c>
      <c r="I34">
        <v>115.96989375084858</v>
      </c>
      <c r="J34">
        <v>59.395745064303895</v>
      </c>
      <c r="K34">
        <v>87.414307962075142</v>
      </c>
      <c r="L34">
        <v>23.853338843047904</v>
      </c>
      <c r="M34">
        <v>23.636338843047906</v>
      </c>
      <c r="N34">
        <v>18.180657619294617</v>
      </c>
      <c r="O34">
        <v>21.18744628106446</v>
      </c>
      <c r="P34">
        <v>21.187446281064457</v>
      </c>
      <c r="Q34">
        <v>56.897187100546034</v>
      </c>
      <c r="R34">
        <v>21.187446281064457</v>
      </c>
      <c r="S34">
        <v>21.187446281064897</v>
      </c>
      <c r="T34">
        <v>80.264166599420122</v>
      </c>
      <c r="U34">
        <v>56.038745064070739</v>
      </c>
      <c r="V34">
        <v>21.187446281064457</v>
      </c>
      <c r="W34">
        <v>21.187446281064457</v>
      </c>
      <c r="X34">
        <v>21.187446281064457</v>
      </c>
      <c r="Y34">
        <v>18.180657619294589</v>
      </c>
      <c r="Z34">
        <v>21.187446281064457</v>
      </c>
      <c r="AA34">
        <v>50.592745064056935</v>
      </c>
      <c r="AB34">
        <v>37.13081559664127</v>
      </c>
      <c r="AC34">
        <v>51.646714399049898</v>
      </c>
      <c r="AD34">
        <v>21.187446281064457</v>
      </c>
      <c r="AE34">
        <v>38.840750469367677</v>
      </c>
      <c r="AF34">
        <v>40.552495495538523</v>
      </c>
      <c r="AG34">
        <v>22.426338843047894</v>
      </c>
      <c r="AH34">
        <v>21.187446281064457</v>
      </c>
    </row>
    <row r="35" spans="1:34" x14ac:dyDescent="0.3">
      <c r="A35" s="15">
        <f ca="1">Exceedance!U35</f>
        <v>47088</v>
      </c>
      <c r="B35" s="1">
        <v>72.079638870012985</v>
      </c>
      <c r="C35" s="1">
        <v>24.935698117164939</v>
      </c>
      <c r="D35" s="1">
        <v>72.079638849979204</v>
      </c>
      <c r="E35">
        <v>75.482068622090722</v>
      </c>
      <c r="F35">
        <v>71.090068588315702</v>
      </c>
      <c r="G35">
        <v>119.84973394979507</v>
      </c>
      <c r="H35">
        <v>43.56873048198166</v>
      </c>
      <c r="I35">
        <v>102.93216358165435</v>
      </c>
      <c r="J35">
        <v>79.432068622079143</v>
      </c>
      <c r="K35">
        <v>71.496068622036077</v>
      </c>
      <c r="L35">
        <v>35.128698117164944</v>
      </c>
      <c r="M35">
        <v>34.606698117164946</v>
      </c>
      <c r="N35">
        <v>18.794208423850268</v>
      </c>
      <c r="O35">
        <v>21.894375803115377</v>
      </c>
      <c r="P35">
        <v>21.894375803115377</v>
      </c>
      <c r="Q35">
        <v>73.633638870026815</v>
      </c>
      <c r="R35">
        <v>45.402413086324309</v>
      </c>
      <c r="S35">
        <v>70.033779322244428</v>
      </c>
      <c r="T35">
        <v>77.033068622054515</v>
      </c>
      <c r="U35">
        <v>73.094068622079121</v>
      </c>
      <c r="V35">
        <v>21.894375803115377</v>
      </c>
      <c r="W35">
        <v>55.286294512120762</v>
      </c>
      <c r="X35">
        <v>21.894375803115377</v>
      </c>
      <c r="Y35">
        <v>21.894375803115377</v>
      </c>
      <c r="Z35">
        <v>29.183698117164944</v>
      </c>
      <c r="AA35">
        <v>71.736638870025104</v>
      </c>
      <c r="AB35">
        <v>69.33263892002536</v>
      </c>
      <c r="AC35">
        <v>76.690068622080744</v>
      </c>
      <c r="AD35">
        <v>21.894375803115377</v>
      </c>
      <c r="AE35">
        <v>75.033068602743967</v>
      </c>
      <c r="AF35">
        <v>75.533068622101467</v>
      </c>
      <c r="AG35">
        <v>33.061698117164937</v>
      </c>
      <c r="AH35">
        <v>21.894375803115377</v>
      </c>
    </row>
    <row r="36" spans="1:34" x14ac:dyDescent="0.3">
      <c r="A36" s="15">
        <f ca="1">Exceedance!U36</f>
        <v>47119</v>
      </c>
      <c r="B36" s="1">
        <v>53.628135399763543</v>
      </c>
      <c r="C36" s="1">
        <v>30.561983471075216</v>
      </c>
      <c r="D36" s="1">
        <v>53.628135399763543</v>
      </c>
      <c r="E36">
        <v>55.865565151830111</v>
      </c>
      <c r="F36">
        <v>51.821135399763556</v>
      </c>
      <c r="G36">
        <v>90.871909090820196</v>
      </c>
      <c r="H36">
        <v>57.650565199049225</v>
      </c>
      <c r="I36">
        <v>59.92556515181996</v>
      </c>
      <c r="J36">
        <v>58.019135399775152</v>
      </c>
      <c r="K36">
        <v>55.229565151841271</v>
      </c>
      <c r="L36">
        <v>38.833983471075221</v>
      </c>
      <c r="M36">
        <v>21.520661157025661</v>
      </c>
      <c r="N36">
        <v>18.42126098969462</v>
      </c>
      <c r="O36">
        <v>21.520661157025661</v>
      </c>
      <c r="P36">
        <v>24.841983471075221</v>
      </c>
      <c r="Q36">
        <v>53.170135399763552</v>
      </c>
      <c r="R36">
        <v>55.197135504342967</v>
      </c>
      <c r="S36">
        <v>50.189135399775715</v>
      </c>
      <c r="T36">
        <v>56.996565151829671</v>
      </c>
      <c r="U36">
        <v>52.836135399763542</v>
      </c>
      <c r="V36">
        <v>32.192983471075223</v>
      </c>
      <c r="W36">
        <v>55.714565151849371</v>
      </c>
      <c r="X36">
        <v>21.520661157025657</v>
      </c>
      <c r="Y36">
        <v>32.428136162601461</v>
      </c>
      <c r="Z36">
        <v>33.657983471075219</v>
      </c>
      <c r="AA36">
        <v>52.771135399763544</v>
      </c>
      <c r="AB36">
        <v>51.46813539977515</v>
      </c>
      <c r="AC36">
        <v>55.949565151841263</v>
      </c>
      <c r="AD36">
        <v>39.899983471075203</v>
      </c>
      <c r="AE36">
        <v>55.386565151829664</v>
      </c>
      <c r="AF36">
        <v>52.35413539977516</v>
      </c>
      <c r="AG36">
        <v>21.520661157025661</v>
      </c>
      <c r="AH36">
        <v>32.463983471075217</v>
      </c>
    </row>
    <row r="37" spans="1:34" x14ac:dyDescent="0.3">
      <c r="A37" s="15">
        <f ca="1">Exceedance!U37</f>
        <v>47150</v>
      </c>
      <c r="B37" s="1">
        <v>44.537743082804695</v>
      </c>
      <c r="C37" s="1">
        <v>28.314049586773738</v>
      </c>
      <c r="D37" s="1">
        <v>44.537743082804695</v>
      </c>
      <c r="E37">
        <v>43.500883578672465</v>
      </c>
      <c r="F37">
        <v>47.015313330738579</v>
      </c>
      <c r="G37">
        <v>54.829883578647461</v>
      </c>
      <c r="H37">
        <v>43.828883578672468</v>
      </c>
      <c r="I37">
        <v>47.347883578672473</v>
      </c>
      <c r="J37">
        <v>49.161592834870952</v>
      </c>
      <c r="K37">
        <v>47.649883578672465</v>
      </c>
      <c r="L37">
        <v>36.528049586773747</v>
      </c>
      <c r="M37">
        <v>21.071892561980309</v>
      </c>
      <c r="N37">
        <v>16.633645549890993</v>
      </c>
      <c r="O37">
        <v>19.438016528922518</v>
      </c>
      <c r="P37">
        <v>28.950049586773737</v>
      </c>
      <c r="Q37">
        <v>40.092592834870935</v>
      </c>
      <c r="R37">
        <v>47.283592834870952</v>
      </c>
      <c r="S37">
        <v>37.451592834871384</v>
      </c>
      <c r="T37">
        <v>45.855883578672902</v>
      </c>
      <c r="U37">
        <v>40.427313330738585</v>
      </c>
      <c r="V37">
        <v>32.740049586773743</v>
      </c>
      <c r="W37">
        <v>42.920883578672466</v>
      </c>
      <c r="X37">
        <v>19.438016528922518</v>
      </c>
      <c r="Y37">
        <v>16.633645549890993</v>
      </c>
      <c r="Z37">
        <v>27.107049586773737</v>
      </c>
      <c r="AA37">
        <v>43.149592834870944</v>
      </c>
      <c r="AB37">
        <v>49.941592834870946</v>
      </c>
      <c r="AC37">
        <v>50.048883578672914</v>
      </c>
      <c r="AD37">
        <v>37.930049586773734</v>
      </c>
      <c r="AE37">
        <v>44.369883578672457</v>
      </c>
      <c r="AF37">
        <v>42.996592834870953</v>
      </c>
      <c r="AG37">
        <v>19.438016528922518</v>
      </c>
      <c r="AH37">
        <v>30.894049586773733</v>
      </c>
    </row>
    <row r="38" spans="1:34" x14ac:dyDescent="0.3">
      <c r="A38" s="15">
        <f ca="1">Exceedance!U38</f>
        <v>47178</v>
      </c>
      <c r="B38" s="1">
        <v>51.578595941216072</v>
      </c>
      <c r="C38" s="1">
        <v>26.519862159163786</v>
      </c>
      <c r="D38" s="1">
        <v>51.578595941216072</v>
      </c>
      <c r="E38">
        <v>56.570595941216105</v>
      </c>
      <c r="F38">
        <v>67.978595941216085</v>
      </c>
      <c r="G38">
        <v>57.716595941216063</v>
      </c>
      <c r="H38">
        <v>65.481595941216099</v>
      </c>
      <c r="I38">
        <v>60.115595941216093</v>
      </c>
      <c r="J38">
        <v>57.539316437083748</v>
      </c>
      <c r="K38">
        <v>45.654595941216066</v>
      </c>
      <c r="L38">
        <v>33.673184473213354</v>
      </c>
      <c r="M38">
        <v>26.519862159163786</v>
      </c>
      <c r="N38">
        <v>23.382415818919899</v>
      </c>
      <c r="O38">
        <v>26.519862159163786</v>
      </c>
      <c r="P38">
        <v>28.788184473213349</v>
      </c>
      <c r="Q38">
        <v>40.73274618914985</v>
      </c>
      <c r="R38">
        <v>87.578316437083743</v>
      </c>
      <c r="S38">
        <v>34.330184473213357</v>
      </c>
      <c r="T38">
        <v>60.891595941216096</v>
      </c>
      <c r="U38">
        <v>35.969595941216099</v>
      </c>
      <c r="V38">
        <v>29.856184473213339</v>
      </c>
      <c r="W38">
        <v>57.701595941216091</v>
      </c>
      <c r="X38">
        <v>26.519862159163786</v>
      </c>
      <c r="Y38">
        <v>37.767184473213355</v>
      </c>
      <c r="Z38">
        <v>26.519862159163786</v>
      </c>
      <c r="AA38">
        <v>54.274746189149845</v>
      </c>
      <c r="AB38">
        <v>82.705746189149835</v>
      </c>
      <c r="AC38">
        <v>42.915595941216104</v>
      </c>
      <c r="AD38">
        <v>37.986184473213356</v>
      </c>
      <c r="AE38">
        <v>50.563595941216086</v>
      </c>
      <c r="AF38">
        <v>42.835316437083755</v>
      </c>
      <c r="AG38">
        <v>26.519862159163786</v>
      </c>
      <c r="AH38">
        <v>26.519862159163786</v>
      </c>
    </row>
    <row r="39" spans="1:34" x14ac:dyDescent="0.3">
      <c r="A39" s="15">
        <f ca="1">Exceedance!U39</f>
        <v>47209</v>
      </c>
      <c r="B39" s="1">
        <v>62.826446280967474</v>
      </c>
      <c r="C39" s="1">
        <v>62.826446280967474</v>
      </c>
      <c r="D39" s="1">
        <v>62.826446280967474</v>
      </c>
      <c r="E39">
        <v>62.826446280967474</v>
      </c>
      <c r="F39">
        <v>62.826446280967474</v>
      </c>
      <c r="G39">
        <v>75.335367060913924</v>
      </c>
      <c r="H39">
        <v>63.890367060902655</v>
      </c>
      <c r="I39">
        <v>62.826446280967474</v>
      </c>
      <c r="J39">
        <v>62.826446280967474</v>
      </c>
      <c r="K39">
        <v>62.826446280967474</v>
      </c>
      <c r="L39">
        <v>62.826446280967474</v>
      </c>
      <c r="M39">
        <v>62.826446280967474</v>
      </c>
      <c r="N39">
        <v>62.826446280967474</v>
      </c>
      <c r="O39">
        <v>62.999999999975735</v>
      </c>
      <c r="P39">
        <v>62.826446280967474</v>
      </c>
      <c r="Q39">
        <v>69.609367060913939</v>
      </c>
      <c r="R39">
        <v>90.017367060902643</v>
      </c>
      <c r="S39">
        <v>62.826446280967474</v>
      </c>
      <c r="T39">
        <v>62.826446280967474</v>
      </c>
      <c r="U39">
        <v>62.999999999975735</v>
      </c>
      <c r="V39">
        <v>62.826446280967474</v>
      </c>
      <c r="W39">
        <v>66.389367060902643</v>
      </c>
      <c r="X39">
        <v>62.826446280967474</v>
      </c>
      <c r="Y39">
        <v>62.826446280967474</v>
      </c>
      <c r="Z39">
        <v>62.826446280967474</v>
      </c>
      <c r="AA39">
        <v>62.826446280967474</v>
      </c>
      <c r="AB39">
        <v>93.955367060902631</v>
      </c>
      <c r="AC39">
        <v>62.826446280967474</v>
      </c>
      <c r="AD39">
        <v>62.826446280967474</v>
      </c>
      <c r="AE39">
        <v>62.826446280967474</v>
      </c>
      <c r="AF39">
        <v>62.826446280967474</v>
      </c>
      <c r="AG39">
        <v>62.999999999975735</v>
      </c>
      <c r="AH39">
        <v>62.826446280967474</v>
      </c>
    </row>
    <row r="40" spans="1:34" x14ac:dyDescent="0.3">
      <c r="A40" s="15">
        <f ca="1">Exceedance!U40</f>
        <v>47239</v>
      </c>
      <c r="B40" s="1">
        <v>189.74097038727004</v>
      </c>
      <c r="C40" s="1">
        <v>169.66820589256207</v>
      </c>
      <c r="D40" s="1">
        <v>189.74097038727004</v>
      </c>
      <c r="E40">
        <v>202.01869790995912</v>
      </c>
      <c r="F40">
        <v>240.0536929190871</v>
      </c>
      <c r="G40">
        <v>382.40274547566696</v>
      </c>
      <c r="H40">
        <v>365.84874547566693</v>
      </c>
      <c r="I40">
        <v>191.80164345653444</v>
      </c>
      <c r="J40">
        <v>247.76990825091445</v>
      </c>
      <c r="K40">
        <v>246.27296345627209</v>
      </c>
      <c r="L40">
        <v>194.62457345455164</v>
      </c>
      <c r="M40">
        <v>88.231484950215616</v>
      </c>
      <c r="N40">
        <v>119.88517749328585</v>
      </c>
      <c r="O40">
        <v>130.55282990337082</v>
      </c>
      <c r="P40">
        <v>196.93089822547662</v>
      </c>
      <c r="Q40">
        <v>243.02874547566694</v>
      </c>
      <c r="R40">
        <v>251.02474547566695</v>
      </c>
      <c r="S40">
        <v>257.39975077047217</v>
      </c>
      <c r="T40">
        <v>298.66611221613067</v>
      </c>
      <c r="U40">
        <v>130.07567112738769</v>
      </c>
      <c r="V40">
        <v>286.0277507704721</v>
      </c>
      <c r="W40">
        <v>131.66974547566696</v>
      </c>
      <c r="X40">
        <v>91.061601941053993</v>
      </c>
      <c r="Y40">
        <v>207.63576456962335</v>
      </c>
      <c r="Z40">
        <v>194.5746492359541</v>
      </c>
      <c r="AA40">
        <v>163.94931993891439</v>
      </c>
      <c r="AB40">
        <v>347.60775077047208</v>
      </c>
      <c r="AC40">
        <v>103.91981585326303</v>
      </c>
      <c r="AD40">
        <v>265.25975077047218</v>
      </c>
      <c r="AE40">
        <v>128.11174553521658</v>
      </c>
      <c r="AF40">
        <v>148.73494019337085</v>
      </c>
      <c r="AG40">
        <v>130.38829239441111</v>
      </c>
      <c r="AH40">
        <v>195.75403515599402</v>
      </c>
    </row>
    <row r="41" spans="1:34" x14ac:dyDescent="0.3">
      <c r="A41" s="15">
        <f ca="1">Exceedance!U41</f>
        <v>47270</v>
      </c>
      <c r="B41" s="1">
        <v>85.055313448333919</v>
      </c>
      <c r="C41" s="1">
        <v>81.826446280902246</v>
      </c>
      <c r="D41" s="1">
        <v>85.05531344833436</v>
      </c>
      <c r="E41">
        <v>81.826446280901806</v>
      </c>
      <c r="F41">
        <v>461.33792603460114</v>
      </c>
      <c r="G41">
        <v>312.23408264403389</v>
      </c>
      <c r="H41">
        <v>369.76731344647885</v>
      </c>
      <c r="I41">
        <v>81.826446280901806</v>
      </c>
      <c r="J41">
        <v>154.79323081382532</v>
      </c>
      <c r="K41">
        <v>81.82644628090226</v>
      </c>
      <c r="L41">
        <v>81.82644628090226</v>
      </c>
      <c r="M41">
        <v>81.82644628090182</v>
      </c>
      <c r="N41">
        <v>81.82644628090226</v>
      </c>
      <c r="O41">
        <v>81.82644628090182</v>
      </c>
      <c r="P41">
        <v>81.88574510020733</v>
      </c>
      <c r="Q41">
        <v>81.82644628090182</v>
      </c>
      <c r="R41">
        <v>81.826446280902246</v>
      </c>
      <c r="S41">
        <v>348.00113709359948</v>
      </c>
      <c r="T41">
        <v>95.769313450366653</v>
      </c>
      <c r="U41">
        <v>81.82644628090182</v>
      </c>
      <c r="V41">
        <v>159.75254594130075</v>
      </c>
      <c r="W41">
        <v>81.82644628090182</v>
      </c>
      <c r="X41">
        <v>81.82644628090182</v>
      </c>
      <c r="Y41">
        <v>86.316060400729612</v>
      </c>
      <c r="Z41">
        <v>146.2634878734271</v>
      </c>
      <c r="AA41">
        <v>114.83662967719634</v>
      </c>
      <c r="AB41">
        <v>254.3920826440343</v>
      </c>
      <c r="AC41">
        <v>81.82644628090182</v>
      </c>
      <c r="AD41">
        <v>168.64908264403383</v>
      </c>
      <c r="AE41">
        <v>81.82644628090226</v>
      </c>
      <c r="AF41">
        <v>81.826446280902246</v>
      </c>
      <c r="AG41">
        <v>81.82644628090226</v>
      </c>
      <c r="AH41">
        <v>253.96631346192373</v>
      </c>
    </row>
    <row r="42" spans="1:34" x14ac:dyDescent="0.3">
      <c r="A42" s="15">
        <f ca="1">Exceedance!U42</f>
        <v>47300</v>
      </c>
      <c r="B42" s="1">
        <v>108.22981744607121</v>
      </c>
      <c r="C42" s="1">
        <v>108.22981744607077</v>
      </c>
      <c r="D42" s="1">
        <v>108.22981744607077</v>
      </c>
      <c r="E42">
        <v>124.21681744607123</v>
      </c>
      <c r="F42">
        <v>483.5676588270162</v>
      </c>
      <c r="G42">
        <v>122.15581744607121</v>
      </c>
      <c r="H42">
        <v>191.8676588252095</v>
      </c>
      <c r="I42">
        <v>91.995817446071243</v>
      </c>
      <c r="J42">
        <v>250.31665883417216</v>
      </c>
      <c r="K42">
        <v>134.51581744607122</v>
      </c>
      <c r="L42">
        <v>130.1068174460712</v>
      </c>
      <c r="M42">
        <v>106.62239595846802</v>
      </c>
      <c r="N42">
        <v>99.293395958467556</v>
      </c>
      <c r="O42">
        <v>101.58439595846802</v>
      </c>
      <c r="P42">
        <v>93.065817446070795</v>
      </c>
      <c r="Q42">
        <v>124.03181744607123</v>
      </c>
      <c r="R42">
        <v>124.1588174460712</v>
      </c>
      <c r="S42">
        <v>235.65165882883014</v>
      </c>
      <c r="T42">
        <v>148.60265882520955</v>
      </c>
      <c r="U42">
        <v>86.538395958468016</v>
      </c>
      <c r="V42">
        <v>247.96465886099253</v>
      </c>
      <c r="W42">
        <v>95.721395958468023</v>
      </c>
      <c r="X42">
        <v>88.143395958468034</v>
      </c>
      <c r="Y42">
        <v>96.411817446070785</v>
      </c>
      <c r="Z42">
        <v>128.75165883858637</v>
      </c>
      <c r="AA42">
        <v>104.4811753595129</v>
      </c>
      <c r="AB42">
        <v>107.71781744607124</v>
      </c>
      <c r="AC42">
        <v>103.67039595846802</v>
      </c>
      <c r="AD42">
        <v>182.40920699085274</v>
      </c>
      <c r="AE42">
        <v>99.455395958467577</v>
      </c>
      <c r="AF42">
        <v>101.79081744607122</v>
      </c>
      <c r="AG42">
        <v>91.358395958467625</v>
      </c>
      <c r="AH42">
        <v>193.13365882520958</v>
      </c>
    </row>
    <row r="43" spans="1:34" x14ac:dyDescent="0.3">
      <c r="A43" s="15">
        <f ca="1">Exceedance!U43</f>
        <v>47331</v>
      </c>
      <c r="B43" s="1">
        <v>119.60928903108422</v>
      </c>
      <c r="C43" s="1">
        <v>87.270695555260474</v>
      </c>
      <c r="D43" s="1">
        <v>119.60928903108422</v>
      </c>
      <c r="E43">
        <v>101.35998347102588</v>
      </c>
      <c r="F43">
        <v>119.60928903108415</v>
      </c>
      <c r="G43">
        <v>119.60928903108417</v>
      </c>
      <c r="H43">
        <v>119.60928903108417</v>
      </c>
      <c r="I43">
        <v>119.6092890310842</v>
      </c>
      <c r="J43">
        <v>119.60928903108373</v>
      </c>
      <c r="K43">
        <v>105.71998347102543</v>
      </c>
      <c r="L43">
        <v>103.46598347102545</v>
      </c>
      <c r="M43">
        <v>95.610966942100262</v>
      </c>
      <c r="N43">
        <v>105.36098347102589</v>
      </c>
      <c r="O43">
        <v>101.77198347102588</v>
      </c>
      <c r="P43">
        <v>116.99954407672688</v>
      </c>
      <c r="Q43">
        <v>102.03798347102588</v>
      </c>
      <c r="R43">
        <v>101.66798347102545</v>
      </c>
      <c r="S43">
        <v>119.60928903108417</v>
      </c>
      <c r="T43">
        <v>119.60928903108417</v>
      </c>
      <c r="U43">
        <v>119.6092890310842</v>
      </c>
      <c r="V43">
        <v>119.60928903108373</v>
      </c>
      <c r="W43">
        <v>89.776966942100259</v>
      </c>
      <c r="X43">
        <v>86.520661156976303</v>
      </c>
      <c r="Y43">
        <v>86.520661156976317</v>
      </c>
      <c r="Z43">
        <v>119.60928903108378</v>
      </c>
      <c r="AA43">
        <v>119.60928903108419</v>
      </c>
      <c r="AB43">
        <v>118.21440495862863</v>
      </c>
      <c r="AC43">
        <v>86.520661156975891</v>
      </c>
      <c r="AD43">
        <v>119.60928903108417</v>
      </c>
      <c r="AE43">
        <v>98.149983471025877</v>
      </c>
      <c r="AF43">
        <v>119.60928903108372</v>
      </c>
      <c r="AG43">
        <v>95.070983471025869</v>
      </c>
      <c r="AH43">
        <v>119.60928903108373</v>
      </c>
    </row>
    <row r="44" spans="1:34" x14ac:dyDescent="0.3">
      <c r="A44" s="15">
        <f ca="1">Exceedance!U44</f>
        <v>47362</v>
      </c>
      <c r="B44" s="1">
        <v>115.78671785781214</v>
      </c>
      <c r="C44" s="1">
        <v>115.78671785781256</v>
      </c>
      <c r="D44" s="1">
        <v>115.78671785781214</v>
      </c>
      <c r="E44">
        <v>75.826446280266182</v>
      </c>
      <c r="F44">
        <v>115.78671785781215</v>
      </c>
      <c r="G44">
        <v>75.826446280266154</v>
      </c>
      <c r="H44">
        <v>115.78671785781214</v>
      </c>
      <c r="I44">
        <v>115.78671785781215</v>
      </c>
      <c r="J44">
        <v>115.78671785781262</v>
      </c>
      <c r="K44">
        <v>75.826446280266623</v>
      </c>
      <c r="L44">
        <v>75.826446280266623</v>
      </c>
      <c r="M44">
        <v>75.826446280266168</v>
      </c>
      <c r="N44">
        <v>75.826446280266154</v>
      </c>
      <c r="O44">
        <v>75.826446280266154</v>
      </c>
      <c r="P44">
        <v>115.78671785781258</v>
      </c>
      <c r="Q44">
        <v>75.826446280266182</v>
      </c>
      <c r="R44">
        <v>75.826446280266609</v>
      </c>
      <c r="S44">
        <v>115.78671785781215</v>
      </c>
      <c r="T44">
        <v>115.78671785781218</v>
      </c>
      <c r="U44">
        <v>115.78671785781215</v>
      </c>
      <c r="V44">
        <v>115.78671785781258</v>
      </c>
      <c r="W44">
        <v>75.826446280266168</v>
      </c>
      <c r="X44">
        <v>75.826446280266168</v>
      </c>
      <c r="Y44">
        <v>75.826446280266168</v>
      </c>
      <c r="Z44">
        <v>115.78671785781256</v>
      </c>
      <c r="AA44">
        <v>115.78671785781215</v>
      </c>
      <c r="AB44">
        <v>115.78671785781259</v>
      </c>
      <c r="AC44">
        <v>75.826446280266609</v>
      </c>
      <c r="AD44">
        <v>115.78671785781216</v>
      </c>
      <c r="AE44">
        <v>75.826446280266623</v>
      </c>
      <c r="AF44">
        <v>115.78671785781256</v>
      </c>
      <c r="AG44">
        <v>75.826446280266182</v>
      </c>
      <c r="AH44">
        <v>115.78671785781256</v>
      </c>
    </row>
    <row r="45" spans="1:34" x14ac:dyDescent="0.3">
      <c r="A45" s="15">
        <f ca="1">Exceedance!U45</f>
        <v>47392</v>
      </c>
      <c r="B45" s="1">
        <v>105.80055918084932</v>
      </c>
      <c r="C45" s="1">
        <v>70.644548703000751</v>
      </c>
      <c r="D45" s="1">
        <v>100.80055918084932</v>
      </c>
      <c r="E45">
        <v>70.644548703001192</v>
      </c>
      <c r="F45">
        <v>119.75530645252167</v>
      </c>
      <c r="G45">
        <v>70.644548703001192</v>
      </c>
      <c r="H45">
        <v>119.75530645252169</v>
      </c>
      <c r="I45">
        <v>91.442782482927825</v>
      </c>
      <c r="J45">
        <v>119.75530645252125</v>
      </c>
      <c r="K45">
        <v>70.644548703000751</v>
      </c>
      <c r="L45">
        <v>70.644548703000751</v>
      </c>
      <c r="M45">
        <v>70.644548703001192</v>
      </c>
      <c r="N45">
        <v>70.644548703001192</v>
      </c>
      <c r="O45">
        <v>70.644548703001178</v>
      </c>
      <c r="P45">
        <v>88.528146982831629</v>
      </c>
      <c r="Q45">
        <v>75.402859048546631</v>
      </c>
      <c r="R45">
        <v>70.644548703000751</v>
      </c>
      <c r="S45">
        <v>119.75530645252165</v>
      </c>
      <c r="T45">
        <v>107.49367973286778</v>
      </c>
      <c r="U45">
        <v>70.644548703001178</v>
      </c>
      <c r="V45">
        <v>119.75530645252124</v>
      </c>
      <c r="W45">
        <v>70.644548703001192</v>
      </c>
      <c r="X45">
        <v>70.644548703001192</v>
      </c>
      <c r="Y45">
        <v>70.644548703001192</v>
      </c>
      <c r="Z45">
        <v>100.62852046940294</v>
      </c>
      <c r="AA45">
        <v>95.615913879872323</v>
      </c>
      <c r="AB45">
        <v>70.644548703000737</v>
      </c>
      <c r="AC45">
        <v>70.644548703000751</v>
      </c>
      <c r="AD45">
        <v>119.75530645252167</v>
      </c>
      <c r="AE45">
        <v>70.644548703000751</v>
      </c>
      <c r="AF45">
        <v>82.274796793598213</v>
      </c>
      <c r="AG45">
        <v>70.644548703001178</v>
      </c>
      <c r="AH45">
        <v>119.75530645252121</v>
      </c>
    </row>
    <row r="46" spans="1:34" x14ac:dyDescent="0.3">
      <c r="A46" s="15">
        <f ca="1">Exceedance!U46</f>
        <v>47423</v>
      </c>
      <c r="B46" s="1">
        <v>53.214745064078741</v>
      </c>
      <c r="C46" s="1">
        <v>45.992720275341398</v>
      </c>
      <c r="D46" s="1">
        <v>51.214745064078755</v>
      </c>
      <c r="E46">
        <v>38.661507556823061</v>
      </c>
      <c r="F46">
        <v>115.96989375084857</v>
      </c>
      <c r="G46">
        <v>21.187446281064457</v>
      </c>
      <c r="H46">
        <v>115.96989375084858</v>
      </c>
      <c r="I46">
        <v>59.980745064288072</v>
      </c>
      <c r="J46">
        <v>90.355232802112155</v>
      </c>
      <c r="K46">
        <v>23.446338843047901</v>
      </c>
      <c r="L46">
        <v>23.015338843047903</v>
      </c>
      <c r="M46">
        <v>21.187446281064457</v>
      </c>
      <c r="N46">
        <v>21.187446281064457</v>
      </c>
      <c r="O46">
        <v>21.187446281064457</v>
      </c>
      <c r="P46">
        <v>62.016745064390747</v>
      </c>
      <c r="Q46">
        <v>69.169745064731742</v>
      </c>
      <c r="R46">
        <v>37.568438803782819</v>
      </c>
      <c r="S46">
        <v>80.868720086805723</v>
      </c>
      <c r="T46">
        <v>56.426745064054622</v>
      </c>
      <c r="U46">
        <v>38.155815321800148</v>
      </c>
      <c r="V46">
        <v>63.136908281039638</v>
      </c>
      <c r="W46">
        <v>21.187446281064457</v>
      </c>
      <c r="X46">
        <v>21.187446281064457</v>
      </c>
      <c r="Y46">
        <v>21.187446281064457</v>
      </c>
      <c r="Z46">
        <v>50.669745064056649</v>
      </c>
      <c r="AA46">
        <v>45.96374506407416</v>
      </c>
      <c r="AB46">
        <v>49.517037613075047</v>
      </c>
      <c r="AC46">
        <v>21.187446281064897</v>
      </c>
      <c r="AD46">
        <v>75.168736681252426</v>
      </c>
      <c r="AE46">
        <v>38.65781261083422</v>
      </c>
      <c r="AF46">
        <v>47.600745064178454</v>
      </c>
      <c r="AG46">
        <v>21.187446281064457</v>
      </c>
      <c r="AH46">
        <v>77.095460362942035</v>
      </c>
    </row>
    <row r="47" spans="1:34" x14ac:dyDescent="0.3">
      <c r="A47" s="15">
        <f ca="1">Exceedance!U47</f>
        <v>47453</v>
      </c>
      <c r="B47" s="1">
        <v>72.079638870012985</v>
      </c>
      <c r="C47" s="1">
        <v>72.079638870026756</v>
      </c>
      <c r="D47" s="1">
        <v>72.079638870012985</v>
      </c>
      <c r="E47">
        <v>71.162068577580897</v>
      </c>
      <c r="F47">
        <v>119.84973394979502</v>
      </c>
      <c r="G47">
        <v>43.199323814349469</v>
      </c>
      <c r="H47">
        <v>110.01495403248933</v>
      </c>
      <c r="I47">
        <v>79.959068622079116</v>
      </c>
      <c r="J47">
        <v>72.103068622034925</v>
      </c>
      <c r="K47">
        <v>34.736698117164948</v>
      </c>
      <c r="L47">
        <v>40.510183781689875</v>
      </c>
      <c r="M47">
        <v>21.894375803115377</v>
      </c>
      <c r="N47">
        <v>21.894375803115377</v>
      </c>
      <c r="O47">
        <v>21.894375803115377</v>
      </c>
      <c r="P47">
        <v>74.079638870012985</v>
      </c>
      <c r="Q47">
        <v>77.335068622079106</v>
      </c>
      <c r="R47">
        <v>71.524638870035773</v>
      </c>
      <c r="S47">
        <v>77.175068622054752</v>
      </c>
      <c r="T47">
        <v>73.469068622079092</v>
      </c>
      <c r="U47">
        <v>71.078068601687249</v>
      </c>
      <c r="V47">
        <v>73.964068622074279</v>
      </c>
      <c r="W47">
        <v>21.894375803115377</v>
      </c>
      <c r="X47">
        <v>21.894375803115377</v>
      </c>
      <c r="Y47">
        <v>29.185698117164943</v>
      </c>
      <c r="Z47">
        <v>71.77663887001296</v>
      </c>
      <c r="AA47">
        <v>69.581638870013009</v>
      </c>
      <c r="AB47">
        <v>77.163068712809377</v>
      </c>
      <c r="AC47">
        <v>21.89437580311494</v>
      </c>
      <c r="AD47">
        <v>75.504068622055755</v>
      </c>
      <c r="AE47">
        <v>75.47406862211426</v>
      </c>
      <c r="AF47">
        <v>69.873638870012982</v>
      </c>
      <c r="AG47">
        <v>21.894375803115377</v>
      </c>
      <c r="AH47">
        <v>75.648068622056613</v>
      </c>
    </row>
    <row r="48" spans="1:34" x14ac:dyDescent="0.3">
      <c r="A48" s="15">
        <f ca="1">Exceedance!U48</f>
        <v>47484</v>
      </c>
      <c r="B48" s="1">
        <v>53.62813539977514</v>
      </c>
      <c r="C48" s="1">
        <v>53.628135399763543</v>
      </c>
      <c r="D48" s="1">
        <v>53.62813539977514</v>
      </c>
      <c r="E48">
        <v>51.884135399763551</v>
      </c>
      <c r="F48">
        <v>93.975707124414299</v>
      </c>
      <c r="G48">
        <v>57.748565192699225</v>
      </c>
      <c r="H48">
        <v>60.565565151805636</v>
      </c>
      <c r="I48">
        <v>58.40113539977515</v>
      </c>
      <c r="J48">
        <v>55.803565151841262</v>
      </c>
      <c r="K48">
        <v>38.472983471075231</v>
      </c>
      <c r="L48">
        <v>48.841135399799171</v>
      </c>
      <c r="M48">
        <v>21.520661157025657</v>
      </c>
      <c r="N48">
        <v>21.520661157025661</v>
      </c>
      <c r="O48">
        <v>24.879983471075214</v>
      </c>
      <c r="P48">
        <v>53.419135399763555</v>
      </c>
      <c r="Q48">
        <v>55.36613539977516</v>
      </c>
      <c r="R48">
        <v>50.369135399775153</v>
      </c>
      <c r="S48">
        <v>57.128565151829676</v>
      </c>
      <c r="T48">
        <v>53.074565151841277</v>
      </c>
      <c r="U48">
        <v>52.182135399763553</v>
      </c>
      <c r="V48">
        <v>55.968565151829665</v>
      </c>
      <c r="W48">
        <v>21.520661157025657</v>
      </c>
      <c r="X48">
        <v>36.350983471075217</v>
      </c>
      <c r="Y48">
        <v>33.658983471075217</v>
      </c>
      <c r="Z48">
        <v>52.809135399775165</v>
      </c>
      <c r="AA48">
        <v>51.697135399775163</v>
      </c>
      <c r="AB48">
        <v>56.124565151841267</v>
      </c>
      <c r="AC48">
        <v>39.638983471075242</v>
      </c>
      <c r="AD48">
        <v>55.819565151841282</v>
      </c>
      <c r="AE48">
        <v>52.293135399763543</v>
      </c>
      <c r="AF48">
        <v>50.733135399763562</v>
      </c>
      <c r="AG48">
        <v>32.480983471075227</v>
      </c>
      <c r="AH48">
        <v>56.017565151829665</v>
      </c>
    </row>
    <row r="49" spans="1:34" x14ac:dyDescent="0.3">
      <c r="A49" s="15">
        <f ca="1">Exceedance!U49</f>
        <v>47515</v>
      </c>
      <c r="B49" s="1">
        <v>44.537743082804695</v>
      </c>
      <c r="C49" s="1">
        <v>44.537743082804695</v>
      </c>
      <c r="D49" s="1">
        <v>44.537743082804695</v>
      </c>
      <c r="E49">
        <v>47.075313330738574</v>
      </c>
      <c r="F49">
        <v>55.202883578646166</v>
      </c>
      <c r="G49">
        <v>43.908883578672473</v>
      </c>
      <c r="H49">
        <v>47.793883578672464</v>
      </c>
      <c r="I49">
        <v>49.496592834870945</v>
      </c>
      <c r="J49">
        <v>48.148883578672468</v>
      </c>
      <c r="K49">
        <v>36.218049586773738</v>
      </c>
      <c r="L49">
        <v>37.156592834870942</v>
      </c>
      <c r="M49">
        <v>20.547892561980316</v>
      </c>
      <c r="N49">
        <v>19.438016528922518</v>
      </c>
      <c r="O49">
        <v>28.978049586773732</v>
      </c>
      <c r="P49">
        <v>40.219592834870944</v>
      </c>
      <c r="Q49">
        <v>47.441592834870946</v>
      </c>
      <c r="R49">
        <v>37.603592834870952</v>
      </c>
      <c r="S49">
        <v>45.968883578672468</v>
      </c>
      <c r="T49">
        <v>40.615883578672459</v>
      </c>
      <c r="U49">
        <v>39.606592834870945</v>
      </c>
      <c r="V49">
        <v>43.131883578684068</v>
      </c>
      <c r="W49">
        <v>19.438016528922518</v>
      </c>
      <c r="X49">
        <v>31.279049586773738</v>
      </c>
      <c r="Y49">
        <v>27.115049586773733</v>
      </c>
      <c r="Z49">
        <v>43.18359283487095</v>
      </c>
      <c r="AA49">
        <v>50.154592834870932</v>
      </c>
      <c r="AB49">
        <v>50.105883578672476</v>
      </c>
      <c r="AC49">
        <v>37.710049586774183</v>
      </c>
      <c r="AD49">
        <v>44.736883578672469</v>
      </c>
      <c r="AE49">
        <v>42.943592834870948</v>
      </c>
      <c r="AF49">
        <v>40.627592834870946</v>
      </c>
      <c r="AG49">
        <v>30.912049586773737</v>
      </c>
      <c r="AH49">
        <v>43.626883578672469</v>
      </c>
    </row>
    <row r="50" spans="1:34" x14ac:dyDescent="0.3">
      <c r="A50" s="15">
        <f ca="1">Exceedance!U50</f>
        <v>47543</v>
      </c>
      <c r="B50" s="1">
        <v>51.578595941216072</v>
      </c>
      <c r="C50" s="1">
        <v>51.57859594121652</v>
      </c>
      <c r="D50" s="1">
        <v>51.57859594121652</v>
      </c>
      <c r="E50">
        <v>68.051595941216092</v>
      </c>
      <c r="F50">
        <v>58.157595941216101</v>
      </c>
      <c r="G50">
        <v>65.584595941216108</v>
      </c>
      <c r="H50">
        <v>59.61059594121609</v>
      </c>
      <c r="I50">
        <v>58.183316437083725</v>
      </c>
      <c r="J50">
        <v>46.20959594121652</v>
      </c>
      <c r="K50">
        <v>33.29218447321378</v>
      </c>
      <c r="L50">
        <v>32.178996189153025</v>
      </c>
      <c r="M50">
        <v>26.519862159163786</v>
      </c>
      <c r="N50">
        <v>26.519862159163786</v>
      </c>
      <c r="O50">
        <v>28.823184473213345</v>
      </c>
      <c r="P50">
        <v>40.631746189161582</v>
      </c>
      <c r="Q50">
        <v>87.868316437083735</v>
      </c>
      <c r="R50">
        <v>34.020184473213341</v>
      </c>
      <c r="S50">
        <v>61.027595941216099</v>
      </c>
      <c r="T50">
        <v>35.399595941216106</v>
      </c>
      <c r="U50">
        <v>46.63931643708375</v>
      </c>
      <c r="V50">
        <v>57.983595941216095</v>
      </c>
      <c r="W50">
        <v>26.519862159163786</v>
      </c>
      <c r="X50">
        <v>37.131184473213352</v>
      </c>
      <c r="Y50">
        <v>26.519862159163786</v>
      </c>
      <c r="Z50">
        <v>54.35974618914986</v>
      </c>
      <c r="AA50">
        <v>83.374746189149874</v>
      </c>
      <c r="AB50">
        <v>42.821595941216103</v>
      </c>
      <c r="AC50">
        <v>37.665184473213344</v>
      </c>
      <c r="AD50">
        <v>51.022595941216089</v>
      </c>
      <c r="AE50">
        <v>42.803316437083737</v>
      </c>
      <c r="AF50">
        <v>49.471746189150281</v>
      </c>
      <c r="AG50">
        <v>26.519862159163786</v>
      </c>
      <c r="AH50">
        <v>56.718595941216087</v>
      </c>
    </row>
    <row r="51" spans="1:34" x14ac:dyDescent="0.3">
      <c r="A51" s="15">
        <f ca="1">Exceedance!U51</f>
        <v>47574</v>
      </c>
      <c r="B51" s="1">
        <v>62.826446280967474</v>
      </c>
      <c r="C51" s="1">
        <v>62.826446280967033</v>
      </c>
      <c r="D51" s="1">
        <v>62.826446280967033</v>
      </c>
      <c r="E51">
        <v>62.826446280967474</v>
      </c>
      <c r="F51">
        <v>76.006367060902662</v>
      </c>
      <c r="G51">
        <v>64.013367060902638</v>
      </c>
      <c r="H51">
        <v>62.826446280967474</v>
      </c>
      <c r="I51">
        <v>62.826446280967474</v>
      </c>
      <c r="J51">
        <v>62.826446280967474</v>
      </c>
      <c r="K51">
        <v>62.826446280967474</v>
      </c>
      <c r="L51">
        <v>62.826446280967474</v>
      </c>
      <c r="M51">
        <v>62.826446280967474</v>
      </c>
      <c r="N51">
        <v>62.999999999975735</v>
      </c>
      <c r="O51">
        <v>62.826446280967474</v>
      </c>
      <c r="P51">
        <v>67.259367060902207</v>
      </c>
      <c r="Q51">
        <v>90.253367060902647</v>
      </c>
      <c r="R51">
        <v>62.826446280967474</v>
      </c>
      <c r="S51">
        <v>62.826446280967474</v>
      </c>
      <c r="T51">
        <v>62.999999999975735</v>
      </c>
      <c r="U51">
        <v>62.826446280967474</v>
      </c>
      <c r="V51">
        <v>66.711367060902646</v>
      </c>
      <c r="W51">
        <v>62.826446280967474</v>
      </c>
      <c r="X51">
        <v>62.826446280967474</v>
      </c>
      <c r="Y51">
        <v>62.826446280967474</v>
      </c>
      <c r="Z51">
        <v>62.826446280967474</v>
      </c>
      <c r="AA51">
        <v>94.499367060902614</v>
      </c>
      <c r="AB51">
        <v>62.826446280967474</v>
      </c>
      <c r="AC51">
        <v>62.826446280967474</v>
      </c>
      <c r="AD51">
        <v>62.826446280967474</v>
      </c>
      <c r="AE51">
        <v>62.826446280967474</v>
      </c>
      <c r="AF51">
        <v>62.999999999975735</v>
      </c>
      <c r="AG51">
        <v>62.826446280967474</v>
      </c>
      <c r="AH51">
        <v>62.826446280967474</v>
      </c>
    </row>
    <row r="52" spans="1:34" x14ac:dyDescent="0.3">
      <c r="A52" s="15">
        <f ca="1">Exceedance!U52</f>
        <v>47604</v>
      </c>
      <c r="B52" s="1">
        <v>189.74097038725844</v>
      </c>
      <c r="C52" s="1">
        <v>189.74097038725844</v>
      </c>
      <c r="D52" s="1">
        <v>189.74097038725844</v>
      </c>
      <c r="E52">
        <v>239.9346929190871</v>
      </c>
      <c r="F52">
        <v>383.09474547566697</v>
      </c>
      <c r="G52">
        <v>365.96074547566695</v>
      </c>
      <c r="H52">
        <v>182.01931268341488</v>
      </c>
      <c r="I52">
        <v>248.03349854046283</v>
      </c>
      <c r="J52">
        <v>247.85436899725039</v>
      </c>
      <c r="K52">
        <v>201.15371702260435</v>
      </c>
      <c r="L52">
        <v>88.238814366453923</v>
      </c>
      <c r="M52">
        <v>120.02229600985072</v>
      </c>
      <c r="N52">
        <v>130.69494691660412</v>
      </c>
      <c r="O52">
        <v>196.83536441227966</v>
      </c>
      <c r="P52">
        <v>238.731745475667</v>
      </c>
      <c r="Q52">
        <v>251.21774547566696</v>
      </c>
      <c r="R52">
        <v>256.56975077047213</v>
      </c>
      <c r="S52">
        <v>299.11598449200443</v>
      </c>
      <c r="T52">
        <v>129.93843599628832</v>
      </c>
      <c r="U52">
        <v>285.32775077047222</v>
      </c>
      <c r="V52">
        <v>131.91174547566698</v>
      </c>
      <c r="W52">
        <v>91.065573634023394</v>
      </c>
      <c r="X52">
        <v>213.72072410265571</v>
      </c>
      <c r="Y52">
        <v>194.4845906808257</v>
      </c>
      <c r="Z52">
        <v>163.97879602915484</v>
      </c>
      <c r="AA52">
        <v>347.35075077047225</v>
      </c>
      <c r="AB52">
        <v>99.337761301443877</v>
      </c>
      <c r="AC52">
        <v>264.57775077047216</v>
      </c>
      <c r="AD52">
        <v>129.30633744100001</v>
      </c>
      <c r="AE52">
        <v>148.68675394430463</v>
      </c>
      <c r="AF52">
        <v>193.51605597002575</v>
      </c>
      <c r="AG52">
        <v>242.40984366180959</v>
      </c>
      <c r="AH52">
        <v>202.4975360447695</v>
      </c>
    </row>
    <row r="53" spans="1:34" x14ac:dyDescent="0.3">
      <c r="A53" s="15">
        <f ca="1">Exceedance!U53</f>
        <v>47635</v>
      </c>
      <c r="B53" s="1">
        <v>85.055313448346453</v>
      </c>
      <c r="C53" s="1">
        <v>85.055313448346453</v>
      </c>
      <c r="D53" s="1">
        <v>85.055313448346453</v>
      </c>
      <c r="E53">
        <v>461.71969817942784</v>
      </c>
      <c r="F53">
        <v>311.96008264403429</v>
      </c>
      <c r="G53">
        <v>369.8083134464793</v>
      </c>
      <c r="H53">
        <v>81.826446280902246</v>
      </c>
      <c r="I53">
        <v>156.08108940233177</v>
      </c>
      <c r="J53">
        <v>81.826446280901806</v>
      </c>
      <c r="K53">
        <v>81.826446280902246</v>
      </c>
      <c r="L53">
        <v>81.82644628090226</v>
      </c>
      <c r="M53">
        <v>81.82644628090226</v>
      </c>
      <c r="N53">
        <v>81.82644628090226</v>
      </c>
      <c r="O53">
        <v>81.884779754005052</v>
      </c>
      <c r="P53">
        <v>81.82644628090226</v>
      </c>
      <c r="Q53">
        <v>81.826446280902246</v>
      </c>
      <c r="R53">
        <v>350.94825308322578</v>
      </c>
      <c r="S53">
        <v>95.875313450340897</v>
      </c>
      <c r="T53">
        <v>81.826446280901806</v>
      </c>
      <c r="U53">
        <v>181.25984395226126</v>
      </c>
      <c r="V53">
        <v>81.826446280902246</v>
      </c>
      <c r="W53">
        <v>81.826446280902232</v>
      </c>
      <c r="X53">
        <v>86.339843327788572</v>
      </c>
      <c r="Y53">
        <v>122.51699025020059</v>
      </c>
      <c r="Z53">
        <v>114.94803254925054</v>
      </c>
      <c r="AA53">
        <v>254.25808264403429</v>
      </c>
      <c r="AB53">
        <v>81.826446280902246</v>
      </c>
      <c r="AC53">
        <v>168.42408264403383</v>
      </c>
      <c r="AD53">
        <v>81.82644628090226</v>
      </c>
      <c r="AE53">
        <v>81.826446280902246</v>
      </c>
      <c r="AF53">
        <v>81.826446280901806</v>
      </c>
      <c r="AG53">
        <v>254.19031345475304</v>
      </c>
      <c r="AH53">
        <v>81.826446280902246</v>
      </c>
    </row>
    <row r="54" spans="1:34" x14ac:dyDescent="0.3">
      <c r="A54" s="15">
        <f ca="1">Exceedance!U54</f>
        <v>47665</v>
      </c>
      <c r="B54" s="1">
        <v>108.22981744607121</v>
      </c>
      <c r="C54" s="1">
        <v>108.22981744607121</v>
      </c>
      <c r="D54" s="1">
        <v>108.22981744607121</v>
      </c>
      <c r="E54">
        <v>483.59465882696816</v>
      </c>
      <c r="F54">
        <v>122.01581744607076</v>
      </c>
      <c r="G54">
        <v>191.90565882520954</v>
      </c>
      <c r="H54">
        <v>88.613817446071224</v>
      </c>
      <c r="I54">
        <v>250.54865883388862</v>
      </c>
      <c r="J54">
        <v>134.4398174460712</v>
      </c>
      <c r="K54">
        <v>130.02581744607122</v>
      </c>
      <c r="L54">
        <v>106.53839595846802</v>
      </c>
      <c r="M54">
        <v>99.286395958468034</v>
      </c>
      <c r="N54">
        <v>101.58339595846802</v>
      </c>
      <c r="O54">
        <v>93.067817446071189</v>
      </c>
      <c r="P54">
        <v>123.67781744607122</v>
      </c>
      <c r="Q54">
        <v>124.12481744607123</v>
      </c>
      <c r="R54">
        <v>235.79065882829596</v>
      </c>
      <c r="S54">
        <v>148.67065882522266</v>
      </c>
      <c r="T54">
        <v>86.519073644418469</v>
      </c>
      <c r="U54">
        <v>248.37165885540955</v>
      </c>
      <c r="V54">
        <v>95.700395958468022</v>
      </c>
      <c r="W54">
        <v>88.072395958468022</v>
      </c>
      <c r="X54">
        <v>94.941817446070772</v>
      </c>
      <c r="Y54">
        <v>128.69265884434142</v>
      </c>
      <c r="Z54">
        <v>104.53517535950347</v>
      </c>
      <c r="AA54">
        <v>107.61781744607123</v>
      </c>
      <c r="AB54">
        <v>103.50539595846803</v>
      </c>
      <c r="AC54">
        <v>188.6673469475885</v>
      </c>
      <c r="AD54">
        <v>99.380395958467574</v>
      </c>
      <c r="AE54">
        <v>101.82781744607124</v>
      </c>
      <c r="AF54">
        <v>90.120395958468052</v>
      </c>
      <c r="AG54">
        <v>193.20665882522314</v>
      </c>
      <c r="AH54">
        <v>124.31581744607119</v>
      </c>
    </row>
    <row r="55" spans="1:34" x14ac:dyDescent="0.3">
      <c r="A55" s="15">
        <f ca="1">Exceedance!U55</f>
        <v>47696</v>
      </c>
      <c r="B55" s="1">
        <v>119.60928903108378</v>
      </c>
      <c r="C55" s="1">
        <v>119.60928903108378</v>
      </c>
      <c r="D55" s="1">
        <v>119.60928903108378</v>
      </c>
      <c r="E55">
        <v>119.60928903108372</v>
      </c>
      <c r="F55">
        <v>119.60928903108417</v>
      </c>
      <c r="G55">
        <v>119.60928903108373</v>
      </c>
      <c r="H55">
        <v>119.60928903108378</v>
      </c>
      <c r="I55">
        <v>119.60928903108373</v>
      </c>
      <c r="J55">
        <v>105.67298347102546</v>
      </c>
      <c r="K55">
        <v>103.26598347102546</v>
      </c>
      <c r="L55">
        <v>95.531966942099814</v>
      </c>
      <c r="M55">
        <v>105.36098347102546</v>
      </c>
      <c r="N55">
        <v>101.76798347102545</v>
      </c>
      <c r="O55">
        <v>95.488983471025463</v>
      </c>
      <c r="P55">
        <v>101.67698347102544</v>
      </c>
      <c r="Q55">
        <v>101.60398347102547</v>
      </c>
      <c r="R55">
        <v>119.60928903108373</v>
      </c>
      <c r="S55">
        <v>119.60928903108415</v>
      </c>
      <c r="T55">
        <v>119.60928903108417</v>
      </c>
      <c r="U55">
        <v>119.60928903108373</v>
      </c>
      <c r="V55">
        <v>89.756966942099808</v>
      </c>
      <c r="W55">
        <v>86.520661156975876</v>
      </c>
      <c r="X55">
        <v>119.60928903108415</v>
      </c>
      <c r="Y55">
        <v>119.60928903108372</v>
      </c>
      <c r="Z55">
        <v>119.60928903108378</v>
      </c>
      <c r="AA55">
        <v>118.12040495862865</v>
      </c>
      <c r="AB55">
        <v>86.520661156975891</v>
      </c>
      <c r="AC55">
        <v>119.60928903108417</v>
      </c>
      <c r="AD55">
        <v>98.087983471025893</v>
      </c>
      <c r="AE55">
        <v>119.60928903108378</v>
      </c>
      <c r="AF55">
        <v>94.511983471025445</v>
      </c>
      <c r="AG55">
        <v>119.60928903108373</v>
      </c>
      <c r="AH55">
        <v>101.22398347102545</v>
      </c>
    </row>
    <row r="56" spans="1:34" x14ac:dyDescent="0.3">
      <c r="A56" s="15">
        <f ca="1">Exceedance!U56</f>
        <v>47727</v>
      </c>
      <c r="B56" s="1">
        <v>115.78671785781256</v>
      </c>
      <c r="C56" s="1">
        <v>115.78671785781256</v>
      </c>
      <c r="D56" s="1">
        <v>115.78671785781256</v>
      </c>
      <c r="E56">
        <v>115.78671785781216</v>
      </c>
      <c r="F56">
        <v>75.826446280266168</v>
      </c>
      <c r="G56">
        <v>115.78671785781214</v>
      </c>
      <c r="H56">
        <v>115.78671785781259</v>
      </c>
      <c r="I56">
        <v>115.7867178578126</v>
      </c>
      <c r="J56">
        <v>75.826446280266595</v>
      </c>
      <c r="K56">
        <v>75.826446280266609</v>
      </c>
      <c r="L56">
        <v>75.826446280266609</v>
      </c>
      <c r="M56">
        <v>75.826446280266609</v>
      </c>
      <c r="N56">
        <v>75.826446280266623</v>
      </c>
      <c r="O56">
        <v>100.13032008852943</v>
      </c>
      <c r="P56">
        <v>75.826446280266623</v>
      </c>
      <c r="Q56">
        <v>75.826446280266609</v>
      </c>
      <c r="R56">
        <v>115.78671785781258</v>
      </c>
      <c r="S56">
        <v>115.78671785781215</v>
      </c>
      <c r="T56">
        <v>115.78671785781215</v>
      </c>
      <c r="U56">
        <v>115.78671785781259</v>
      </c>
      <c r="V56">
        <v>75.826446280266609</v>
      </c>
      <c r="W56">
        <v>75.826446280266595</v>
      </c>
      <c r="X56">
        <v>115.78671785781259</v>
      </c>
      <c r="Y56">
        <v>115.78671785781259</v>
      </c>
      <c r="Z56">
        <v>115.78671785781258</v>
      </c>
      <c r="AA56">
        <v>115.7867178578126</v>
      </c>
      <c r="AB56">
        <v>75.826446280266609</v>
      </c>
      <c r="AC56">
        <v>115.78671785781216</v>
      </c>
      <c r="AD56">
        <v>75.826446280266182</v>
      </c>
      <c r="AE56">
        <v>115.78671785781258</v>
      </c>
      <c r="AF56">
        <v>82.556045059271383</v>
      </c>
      <c r="AG56">
        <v>115.78671785781256</v>
      </c>
      <c r="AH56">
        <v>75.826446280266595</v>
      </c>
    </row>
    <row r="57" spans="1:34" x14ac:dyDescent="0.3">
      <c r="A57" s="15">
        <f ca="1">Exceedance!U57</f>
        <v>47757</v>
      </c>
      <c r="B57" s="1">
        <v>105.80055918083632</v>
      </c>
      <c r="C57" s="1">
        <v>95.800559180836316</v>
      </c>
      <c r="D57" s="1">
        <v>100.8005591808363</v>
      </c>
      <c r="E57">
        <v>119.75530645252168</v>
      </c>
      <c r="F57">
        <v>70.644548703001192</v>
      </c>
      <c r="G57">
        <v>119.75530645252169</v>
      </c>
      <c r="H57">
        <v>106.69359480322575</v>
      </c>
      <c r="I57">
        <v>119.75530645252122</v>
      </c>
      <c r="J57">
        <v>70.644548703000751</v>
      </c>
      <c r="K57">
        <v>70.644548703000751</v>
      </c>
      <c r="L57">
        <v>70.644548703000751</v>
      </c>
      <c r="M57">
        <v>70.644548703000751</v>
      </c>
      <c r="N57">
        <v>70.644548703000751</v>
      </c>
      <c r="O57">
        <v>73.059380490119196</v>
      </c>
      <c r="P57">
        <v>82.259884937281541</v>
      </c>
      <c r="Q57">
        <v>70.644548703000751</v>
      </c>
      <c r="R57">
        <v>119.75530645252122</v>
      </c>
      <c r="S57">
        <v>107.64758642822042</v>
      </c>
      <c r="T57">
        <v>70.644548703001192</v>
      </c>
      <c r="U57">
        <v>119.75530645252124</v>
      </c>
      <c r="V57">
        <v>70.644548703000751</v>
      </c>
      <c r="W57">
        <v>70.644548703000751</v>
      </c>
      <c r="X57">
        <v>119.75530645252122</v>
      </c>
      <c r="Y57">
        <v>100.48760493758412</v>
      </c>
      <c r="Z57">
        <v>95.678875784659922</v>
      </c>
      <c r="AA57">
        <v>70.644548703000737</v>
      </c>
      <c r="AB57">
        <v>70.644548703000751</v>
      </c>
      <c r="AC57">
        <v>119.75530645252167</v>
      </c>
      <c r="AD57">
        <v>70.644548703001192</v>
      </c>
      <c r="AE57">
        <v>81.939907607419556</v>
      </c>
      <c r="AF57">
        <v>70.644548703000737</v>
      </c>
      <c r="AG57">
        <v>119.75530645252122</v>
      </c>
      <c r="AH57">
        <v>70.644548703000751</v>
      </c>
    </row>
    <row r="58" spans="1:34" x14ac:dyDescent="0.3">
      <c r="A58" s="15">
        <f ca="1">Exceedance!U58</f>
        <v>47788</v>
      </c>
      <c r="B58" s="1">
        <v>53.214745064090813</v>
      </c>
      <c r="C58" s="1">
        <v>49.214745064090813</v>
      </c>
      <c r="D58" s="1">
        <v>51.21474506409082</v>
      </c>
      <c r="E58">
        <v>115.96989375084857</v>
      </c>
      <c r="F58">
        <v>21.187446281064457</v>
      </c>
      <c r="G58">
        <v>115.96989375084858</v>
      </c>
      <c r="H58">
        <v>60.727745064145687</v>
      </c>
      <c r="I58">
        <v>91.017749444929407</v>
      </c>
      <c r="J58">
        <v>23.305338843048343</v>
      </c>
      <c r="K58">
        <v>22.882338843047915</v>
      </c>
      <c r="L58">
        <v>21.187446281064457</v>
      </c>
      <c r="M58">
        <v>21.187446281064457</v>
      </c>
      <c r="N58">
        <v>21.187446281064457</v>
      </c>
      <c r="O58">
        <v>59.588863411623315</v>
      </c>
      <c r="P58">
        <v>70.544745064675681</v>
      </c>
      <c r="Q58">
        <v>38.138627624123956</v>
      </c>
      <c r="R58">
        <v>81.113549971697424</v>
      </c>
      <c r="S58">
        <v>56.469745064054308</v>
      </c>
      <c r="T58">
        <v>39.089670695138835</v>
      </c>
      <c r="U58">
        <v>64.204190729383853</v>
      </c>
      <c r="V58">
        <v>21.187446281064457</v>
      </c>
      <c r="W58">
        <v>21.187446281064457</v>
      </c>
      <c r="X58">
        <v>86.586312120450344</v>
      </c>
      <c r="Y58">
        <v>50.630745064044845</v>
      </c>
      <c r="Z58">
        <v>45.981745064061855</v>
      </c>
      <c r="AA58">
        <v>51.586929246732161</v>
      </c>
      <c r="AB58">
        <v>21.187446281064457</v>
      </c>
      <c r="AC58">
        <v>75.514497638830392</v>
      </c>
      <c r="AD58">
        <v>40.053696135457251</v>
      </c>
      <c r="AE58">
        <v>47.578745064179394</v>
      </c>
      <c r="AF58">
        <v>21.187446281064897</v>
      </c>
      <c r="AG58">
        <v>77.247354119736698</v>
      </c>
      <c r="AH58">
        <v>39.070880655781025</v>
      </c>
    </row>
    <row r="59" spans="1:34" x14ac:dyDescent="0.3">
      <c r="A59" s="15">
        <f ca="1">Exceedance!U59</f>
        <v>47818</v>
      </c>
      <c r="B59" s="1">
        <v>72.079638870012985</v>
      </c>
      <c r="C59" s="1">
        <v>72.079638870012985</v>
      </c>
      <c r="D59" s="1">
        <v>72.079638870012985</v>
      </c>
      <c r="E59">
        <v>119.84973394979505</v>
      </c>
      <c r="F59">
        <v>44.84970929892723</v>
      </c>
      <c r="G59">
        <v>110.16384777874057</v>
      </c>
      <c r="H59">
        <v>80.690068622079124</v>
      </c>
      <c r="I59">
        <v>72.239068622034665</v>
      </c>
      <c r="J59">
        <v>34.600698117164512</v>
      </c>
      <c r="K59">
        <v>41.989898629919757</v>
      </c>
      <c r="L59">
        <v>21.894375803115377</v>
      </c>
      <c r="M59">
        <v>21.894375803115377</v>
      </c>
      <c r="N59">
        <v>21.894375803115377</v>
      </c>
      <c r="O59">
        <v>74.039638870025101</v>
      </c>
      <c r="P59">
        <v>77.989068622079117</v>
      </c>
      <c r="Q59">
        <v>71.576638870035623</v>
      </c>
      <c r="R59">
        <v>77.225068622054636</v>
      </c>
      <c r="S59">
        <v>73.510068622079103</v>
      </c>
      <c r="T59">
        <v>71.296068607181297</v>
      </c>
      <c r="U59">
        <v>74.194068622061877</v>
      </c>
      <c r="V59">
        <v>21.894375803115377</v>
      </c>
      <c r="W59">
        <v>21.894375803115377</v>
      </c>
      <c r="X59">
        <v>76.193068622041366</v>
      </c>
      <c r="Y59">
        <v>71.74363887002508</v>
      </c>
      <c r="Z59">
        <v>69.597638870025094</v>
      </c>
      <c r="AA59">
        <v>77.24906862209302</v>
      </c>
      <c r="AB59">
        <v>21.894375803115377</v>
      </c>
      <c r="AC59">
        <v>75.575068622055582</v>
      </c>
      <c r="AD59">
        <v>75.629068622113721</v>
      </c>
      <c r="AE59">
        <v>69.851638870012991</v>
      </c>
      <c r="AF59">
        <v>66.541517749244633</v>
      </c>
      <c r="AG59">
        <v>75.678068622056543</v>
      </c>
      <c r="AH59">
        <v>71.202068582584616</v>
      </c>
    </row>
    <row r="60" spans="1:34" x14ac:dyDescent="0.3">
      <c r="A60" s="15">
        <f ca="1">Exceedance!U60</f>
        <v>47849</v>
      </c>
      <c r="B60" s="1">
        <v>53.62813539977514</v>
      </c>
      <c r="C60" s="1">
        <v>53.62813539977514</v>
      </c>
      <c r="D60" s="1">
        <v>53.62813539977514</v>
      </c>
      <c r="E60">
        <v>94.042659321649538</v>
      </c>
      <c r="F60">
        <v>57.869565212669528</v>
      </c>
      <c r="G60">
        <v>60.587565151805578</v>
      </c>
      <c r="H60">
        <v>58.681135399775144</v>
      </c>
      <c r="I60">
        <v>55.932565151829664</v>
      </c>
      <c r="J60">
        <v>38.347983471075217</v>
      </c>
      <c r="K60">
        <v>48.942135399786821</v>
      </c>
      <c r="L60">
        <v>21.520661157025657</v>
      </c>
      <c r="M60">
        <v>21.520661157025657</v>
      </c>
      <c r="N60">
        <v>24.875983471075219</v>
      </c>
      <c r="O60">
        <v>53.382135399763555</v>
      </c>
      <c r="P60">
        <v>55.671135399775153</v>
      </c>
      <c r="Q60">
        <v>50.417135399775148</v>
      </c>
      <c r="R60">
        <v>57.175565151829666</v>
      </c>
      <c r="S60">
        <v>53.112565151829664</v>
      </c>
      <c r="T60">
        <v>52.451135399763544</v>
      </c>
      <c r="U60">
        <v>56.186565151841272</v>
      </c>
      <c r="V60">
        <v>21.520661157025657</v>
      </c>
      <c r="W60">
        <v>36.299983471075215</v>
      </c>
      <c r="X60">
        <v>54.89156515184127</v>
      </c>
      <c r="Y60">
        <v>52.779135399763554</v>
      </c>
      <c r="Z60">
        <v>51.710135399763544</v>
      </c>
      <c r="AA60">
        <v>56.201565151829669</v>
      </c>
      <c r="AB60">
        <v>39.638983471075242</v>
      </c>
      <c r="AC60">
        <v>55.88556515184127</v>
      </c>
      <c r="AD60">
        <v>52.411135399763552</v>
      </c>
      <c r="AE60">
        <v>50.71213539977515</v>
      </c>
      <c r="AF60">
        <v>49.026135399763675</v>
      </c>
      <c r="AG60">
        <v>56.045565151829685</v>
      </c>
      <c r="AH60">
        <v>51.916135399763562</v>
      </c>
    </row>
    <row r="61" spans="1:34" x14ac:dyDescent="0.3">
      <c r="A61" s="15">
        <f ca="1">Exceedance!U61</f>
        <v>47880</v>
      </c>
      <c r="B61" s="1">
        <v>44.537743082804695</v>
      </c>
      <c r="C61" s="1">
        <v>44.537743082804695</v>
      </c>
      <c r="D61" s="1">
        <v>44.537743082804695</v>
      </c>
      <c r="E61">
        <v>55.210883578646133</v>
      </c>
      <c r="F61">
        <v>44.00888357867246</v>
      </c>
      <c r="G61">
        <v>47.811883578684068</v>
      </c>
      <c r="H61">
        <v>49.645592834870932</v>
      </c>
      <c r="I61">
        <v>48.263883578672463</v>
      </c>
      <c r="J61">
        <v>36.110049586774174</v>
      </c>
      <c r="K61">
        <v>37.243592834870945</v>
      </c>
      <c r="L61">
        <v>20.483892561980312</v>
      </c>
      <c r="M61">
        <v>19.438016528922518</v>
      </c>
      <c r="N61">
        <v>28.97604958677373</v>
      </c>
      <c r="O61">
        <v>40.188592834870946</v>
      </c>
      <c r="P61">
        <v>47.473592834870935</v>
      </c>
      <c r="Q61">
        <v>37.645592834870939</v>
      </c>
      <c r="R61">
        <v>46.008883578684063</v>
      </c>
      <c r="S61">
        <v>40.647883578684066</v>
      </c>
      <c r="T61">
        <v>39.665592834870942</v>
      </c>
      <c r="U61">
        <v>43.314883578672465</v>
      </c>
      <c r="V61">
        <v>19.438016528922518</v>
      </c>
      <c r="W61">
        <v>31.232049586773734</v>
      </c>
      <c r="X61">
        <v>53.133883578672467</v>
      </c>
      <c r="Y61">
        <v>43.157592834870933</v>
      </c>
      <c r="Z61">
        <v>50.16859283487095</v>
      </c>
      <c r="AA61">
        <v>50.173883578672474</v>
      </c>
      <c r="AB61">
        <v>37.729049586773733</v>
      </c>
      <c r="AC61">
        <v>44.792883578672466</v>
      </c>
      <c r="AD61">
        <v>43.04759283487094</v>
      </c>
      <c r="AE61">
        <v>40.610592834870936</v>
      </c>
      <c r="AF61">
        <v>39.039592834871371</v>
      </c>
      <c r="AG61">
        <v>43.649883578684495</v>
      </c>
      <c r="AH61">
        <v>47.111313330738575</v>
      </c>
    </row>
    <row r="62" spans="1:34" x14ac:dyDescent="0.3">
      <c r="A62" s="15">
        <f ca="1">Exceedance!U62</f>
        <v>47908</v>
      </c>
      <c r="B62" s="1">
        <v>51.57859594121652</v>
      </c>
      <c r="C62" s="1">
        <v>51.57859594121652</v>
      </c>
      <c r="D62" s="1">
        <v>51.57859594121652</v>
      </c>
      <c r="E62">
        <v>58.164595941216071</v>
      </c>
      <c r="F62">
        <v>65.730595941216095</v>
      </c>
      <c r="G62">
        <v>59.632595941216096</v>
      </c>
      <c r="H62">
        <v>57.710316437084181</v>
      </c>
      <c r="I62">
        <v>46.336595941216103</v>
      </c>
      <c r="J62">
        <v>33.165184473213344</v>
      </c>
      <c r="K62">
        <v>32.279996189153017</v>
      </c>
      <c r="L62">
        <v>26.519862159164227</v>
      </c>
      <c r="M62">
        <v>26.519862159164227</v>
      </c>
      <c r="N62">
        <v>28.821184473213787</v>
      </c>
      <c r="O62">
        <v>40.580746189149849</v>
      </c>
      <c r="P62">
        <v>87.357316437084165</v>
      </c>
      <c r="Q62">
        <v>33.975184473213794</v>
      </c>
      <c r="R62">
        <v>61.077595941216067</v>
      </c>
      <c r="S62">
        <v>35.4325959412161</v>
      </c>
      <c r="T62">
        <v>46.171316437083753</v>
      </c>
      <c r="U62">
        <v>58.230595941216535</v>
      </c>
      <c r="V62">
        <v>26.519862159164227</v>
      </c>
      <c r="W62">
        <v>37.079184473213793</v>
      </c>
      <c r="X62">
        <v>70.913595941216073</v>
      </c>
      <c r="Y62">
        <v>54.311746189150305</v>
      </c>
      <c r="Z62">
        <v>83.407746189150288</v>
      </c>
      <c r="AA62">
        <v>42.893595941216546</v>
      </c>
      <c r="AB62">
        <v>38.084184473213796</v>
      </c>
      <c r="AC62">
        <v>51.089595941216103</v>
      </c>
      <c r="AD62">
        <v>42.972316437083741</v>
      </c>
      <c r="AE62">
        <v>49.456746189150302</v>
      </c>
      <c r="AF62">
        <v>46.277996189152582</v>
      </c>
      <c r="AG62">
        <v>56.746595941216064</v>
      </c>
      <c r="AH62">
        <v>68.08659594121653</v>
      </c>
    </row>
    <row r="63" spans="1:34" x14ac:dyDescent="0.3">
      <c r="A63" s="15">
        <f ca="1">Exceedance!U63</f>
        <v>47939</v>
      </c>
      <c r="B63" s="1">
        <v>62.826446280967474</v>
      </c>
      <c r="C63" s="1">
        <v>62.826446280967474</v>
      </c>
      <c r="D63" s="1">
        <v>62.826446280967474</v>
      </c>
      <c r="E63">
        <v>76.020367060902643</v>
      </c>
      <c r="F63">
        <v>64.193367060902659</v>
      </c>
      <c r="G63">
        <v>62.826446280967474</v>
      </c>
      <c r="H63">
        <v>62.826446280967474</v>
      </c>
      <c r="I63">
        <v>62.826446280967474</v>
      </c>
      <c r="J63">
        <v>62.826446280967474</v>
      </c>
      <c r="K63">
        <v>62.826446280967474</v>
      </c>
      <c r="L63">
        <v>62.826446280967474</v>
      </c>
      <c r="M63">
        <v>62.999999999975735</v>
      </c>
      <c r="N63">
        <v>62.826446280967474</v>
      </c>
      <c r="O63">
        <v>67.200367060902636</v>
      </c>
      <c r="P63">
        <v>84.102367060902651</v>
      </c>
      <c r="Q63">
        <v>62.826446280967474</v>
      </c>
      <c r="R63">
        <v>62.826446280967474</v>
      </c>
      <c r="S63">
        <v>62.999999999975735</v>
      </c>
      <c r="T63">
        <v>62.826446280967474</v>
      </c>
      <c r="U63">
        <v>66.94136706090265</v>
      </c>
      <c r="V63">
        <v>62.826446280967474</v>
      </c>
      <c r="W63">
        <v>62.826446280967474</v>
      </c>
      <c r="X63">
        <v>62.826446280967474</v>
      </c>
      <c r="Y63">
        <v>62.826446280967474</v>
      </c>
      <c r="Z63">
        <v>94.524367060902648</v>
      </c>
      <c r="AA63">
        <v>62.826446280967033</v>
      </c>
      <c r="AB63">
        <v>62.826446280967474</v>
      </c>
      <c r="AC63">
        <v>62.826446280967474</v>
      </c>
      <c r="AD63">
        <v>62.826446280967474</v>
      </c>
      <c r="AE63">
        <v>62.999999999975735</v>
      </c>
      <c r="AF63">
        <v>62.826446280967474</v>
      </c>
      <c r="AG63">
        <v>62.826446280967474</v>
      </c>
      <c r="AH63">
        <v>62.826446280967474</v>
      </c>
    </row>
    <row r="64" spans="1:34" x14ac:dyDescent="0.3">
      <c r="A64" s="15">
        <f ca="1">Exceedance!U64</f>
        <v>47969</v>
      </c>
      <c r="B64" s="1">
        <v>189.74097038725802</v>
      </c>
      <c r="C64" s="1">
        <v>189.74097038725844</v>
      </c>
      <c r="D64" s="1">
        <v>189.74097038725844</v>
      </c>
      <c r="E64">
        <v>383.09474547567862</v>
      </c>
      <c r="F64">
        <v>365.96074547566695</v>
      </c>
      <c r="G64">
        <v>182.04729171446803</v>
      </c>
      <c r="H64">
        <v>247.5828292828495</v>
      </c>
      <c r="I64">
        <v>248.0442393628953</v>
      </c>
      <c r="J64">
        <v>204.38532779798302</v>
      </c>
      <c r="K64">
        <v>88.240107095208458</v>
      </c>
      <c r="L64">
        <v>119.79287937037851</v>
      </c>
      <c r="M64">
        <v>130.70850770030916</v>
      </c>
      <c r="N64">
        <v>196.84461571039563</v>
      </c>
      <c r="O64">
        <v>238.73174547567871</v>
      </c>
      <c r="P64">
        <v>251.21774547567864</v>
      </c>
      <c r="Q64">
        <v>256.56975077047173</v>
      </c>
      <c r="R64">
        <v>299.18892971504579</v>
      </c>
      <c r="S64">
        <v>129.9469340874104</v>
      </c>
      <c r="T64">
        <v>285.32775077047222</v>
      </c>
      <c r="U64">
        <v>131.91174547566698</v>
      </c>
      <c r="V64">
        <v>91.066750911092527</v>
      </c>
      <c r="W64">
        <v>213.72603330097786</v>
      </c>
      <c r="X64">
        <v>194.66149815704219</v>
      </c>
      <c r="Y64">
        <v>163.96890847989695</v>
      </c>
      <c r="Z64">
        <v>347.35075077047225</v>
      </c>
      <c r="AA64">
        <v>99.430693440801875</v>
      </c>
      <c r="AB64">
        <v>264.57775077047216</v>
      </c>
      <c r="AC64">
        <v>129.38927695560375</v>
      </c>
      <c r="AD64">
        <v>148.71618066129165</v>
      </c>
      <c r="AE64">
        <v>193.48607827454188</v>
      </c>
      <c r="AF64">
        <v>281.20397978975592</v>
      </c>
      <c r="AG64">
        <v>202.53750628549639</v>
      </c>
      <c r="AH64">
        <v>187.29593843869569</v>
      </c>
    </row>
    <row r="65" spans="1:34" x14ac:dyDescent="0.3">
      <c r="A65" s="15">
        <f ca="1">Exceedance!U65</f>
        <v>48000</v>
      </c>
      <c r="B65" s="1">
        <v>85.055313448334388</v>
      </c>
      <c r="C65" s="1">
        <v>85.055313448333948</v>
      </c>
      <c r="D65" s="1">
        <v>85.055313448333948</v>
      </c>
      <c r="E65">
        <v>311.9600826440344</v>
      </c>
      <c r="F65">
        <v>369.8083134464793</v>
      </c>
      <c r="G65">
        <v>81.82644628090226</v>
      </c>
      <c r="H65">
        <v>152.76005932319069</v>
      </c>
      <c r="I65">
        <v>81.826446280902246</v>
      </c>
      <c r="J65">
        <v>81.826446280901806</v>
      </c>
      <c r="K65">
        <v>81.82644628090182</v>
      </c>
      <c r="L65">
        <v>81.826446280901806</v>
      </c>
      <c r="M65">
        <v>81.82644628090226</v>
      </c>
      <c r="N65">
        <v>81.884873236146746</v>
      </c>
      <c r="O65">
        <v>81.826446280902246</v>
      </c>
      <c r="P65">
        <v>81.826446280901806</v>
      </c>
      <c r="Q65">
        <v>351.1469035536868</v>
      </c>
      <c r="R65">
        <v>95.875313450334772</v>
      </c>
      <c r="S65">
        <v>81.826446280902246</v>
      </c>
      <c r="T65">
        <v>179.22654178030436</v>
      </c>
      <c r="U65">
        <v>81.826446280901806</v>
      </c>
      <c r="V65">
        <v>81.82644628090182</v>
      </c>
      <c r="W65">
        <v>86.340439046578084</v>
      </c>
      <c r="X65">
        <v>164.64146655191232</v>
      </c>
      <c r="Y65">
        <v>114.90899185255503</v>
      </c>
      <c r="Z65">
        <v>254.25808264403389</v>
      </c>
      <c r="AA65">
        <v>81.826446280902246</v>
      </c>
      <c r="AB65">
        <v>168.42408264403383</v>
      </c>
      <c r="AC65">
        <v>81.826446280901806</v>
      </c>
      <c r="AD65">
        <v>81.826446280902246</v>
      </c>
      <c r="AE65">
        <v>81.82644628090226</v>
      </c>
      <c r="AF65">
        <v>254.19031344899801</v>
      </c>
      <c r="AG65">
        <v>81.826446280901806</v>
      </c>
      <c r="AH65">
        <v>81.82644628090182</v>
      </c>
    </row>
    <row r="66" spans="1:34" x14ac:dyDescent="0.3">
      <c r="A66" s="15">
        <f ca="1">Exceedance!U66</f>
        <v>48030</v>
      </c>
      <c r="B66" s="1">
        <v>108.22981744607121</v>
      </c>
      <c r="C66" s="1">
        <v>108.22981744607121</v>
      </c>
      <c r="D66" s="1">
        <v>108.22981744607121</v>
      </c>
      <c r="E66">
        <v>122.01581744607121</v>
      </c>
      <c r="F66">
        <v>191.90565882520957</v>
      </c>
      <c r="G66">
        <v>88.613817446071224</v>
      </c>
      <c r="H66">
        <v>250.54865883474767</v>
      </c>
      <c r="I66">
        <v>134.4398174460712</v>
      </c>
      <c r="J66">
        <v>130.02581744607122</v>
      </c>
      <c r="K66">
        <v>106.53839595846802</v>
      </c>
      <c r="L66">
        <v>99.286395958468034</v>
      </c>
      <c r="M66">
        <v>101.58339595846802</v>
      </c>
      <c r="N66">
        <v>93.067817446071189</v>
      </c>
      <c r="O66">
        <v>123.67781744607122</v>
      </c>
      <c r="P66">
        <v>124.12481744607123</v>
      </c>
      <c r="Q66">
        <v>235.79065882824631</v>
      </c>
      <c r="R66">
        <v>148.67065882522311</v>
      </c>
      <c r="S66">
        <v>86.519073644418469</v>
      </c>
      <c r="T66">
        <v>248.37165885595888</v>
      </c>
      <c r="U66">
        <v>95.700395958468022</v>
      </c>
      <c r="V66">
        <v>88.072395958468022</v>
      </c>
      <c r="W66">
        <v>94.941817446071198</v>
      </c>
      <c r="X66">
        <v>128.69265883402653</v>
      </c>
      <c r="Y66">
        <v>104.53517535950792</v>
      </c>
      <c r="Z66">
        <v>107.61781744607123</v>
      </c>
      <c r="AA66">
        <v>103.50539595846803</v>
      </c>
      <c r="AB66">
        <v>183.75359794020446</v>
      </c>
      <c r="AC66">
        <v>99.380395958468029</v>
      </c>
      <c r="AD66">
        <v>101.82781744607124</v>
      </c>
      <c r="AE66">
        <v>90.120395958468052</v>
      </c>
      <c r="AF66">
        <v>193.20665882520956</v>
      </c>
      <c r="AG66">
        <v>124.31581744607119</v>
      </c>
      <c r="AH66">
        <v>124.31581744607119</v>
      </c>
    </row>
    <row r="67" spans="1:34" x14ac:dyDescent="0.3">
      <c r="A67" s="15">
        <f ca="1">Exceedance!U67</f>
        <v>48061</v>
      </c>
      <c r="B67" s="1">
        <v>119.60928903108378</v>
      </c>
      <c r="C67" s="1">
        <v>119.60928903108378</v>
      </c>
      <c r="D67" s="1">
        <v>119.60928903108378</v>
      </c>
      <c r="E67">
        <v>119.60928903108373</v>
      </c>
      <c r="F67">
        <v>119.60928903108373</v>
      </c>
      <c r="G67">
        <v>119.60928903108378</v>
      </c>
      <c r="H67">
        <v>119.60928903108373</v>
      </c>
      <c r="I67">
        <v>105.67298347102546</v>
      </c>
      <c r="J67">
        <v>103.2659834710259</v>
      </c>
      <c r="K67">
        <v>95.531966942099814</v>
      </c>
      <c r="L67">
        <v>105.36098347102546</v>
      </c>
      <c r="M67">
        <v>101.76798347102545</v>
      </c>
      <c r="N67">
        <v>102.09278224590425</v>
      </c>
      <c r="O67">
        <v>101.67698347102544</v>
      </c>
      <c r="P67">
        <v>101.60398347102547</v>
      </c>
      <c r="Q67">
        <v>119.60928903108373</v>
      </c>
      <c r="R67">
        <v>119.60928903108372</v>
      </c>
      <c r="S67">
        <v>119.60928903108373</v>
      </c>
      <c r="T67">
        <v>119.60928903108373</v>
      </c>
      <c r="U67">
        <v>89.756966942099808</v>
      </c>
      <c r="V67">
        <v>86.520661156975876</v>
      </c>
      <c r="W67">
        <v>119.60928903108372</v>
      </c>
      <c r="X67">
        <v>119.60928903108372</v>
      </c>
      <c r="Y67">
        <v>119.60928903108378</v>
      </c>
      <c r="Z67">
        <v>118.12040495862865</v>
      </c>
      <c r="AA67">
        <v>86.520661156975891</v>
      </c>
      <c r="AB67">
        <v>119.60928903108373</v>
      </c>
      <c r="AC67">
        <v>98.087983471025893</v>
      </c>
      <c r="AD67">
        <v>119.60928903108378</v>
      </c>
      <c r="AE67">
        <v>94.511983471025445</v>
      </c>
      <c r="AF67">
        <v>119.60928903108417</v>
      </c>
      <c r="AG67">
        <v>101.22398347102545</v>
      </c>
      <c r="AH67">
        <v>101.22398347102545</v>
      </c>
    </row>
    <row r="68" spans="1:34" x14ac:dyDescent="0.3">
      <c r="A68" s="15">
        <f ca="1">Exceedance!U68</f>
        <v>48092</v>
      </c>
      <c r="B68" s="1">
        <v>115.78671785781256</v>
      </c>
      <c r="C68" s="1">
        <v>115.78671785781256</v>
      </c>
      <c r="D68" s="1">
        <v>115.78671785781256</v>
      </c>
      <c r="E68">
        <v>75.826446280266609</v>
      </c>
      <c r="F68">
        <v>115.78671785781256</v>
      </c>
      <c r="G68">
        <v>115.78671785781259</v>
      </c>
      <c r="H68">
        <v>115.7867178578126</v>
      </c>
      <c r="I68">
        <v>75.826446280266595</v>
      </c>
      <c r="J68">
        <v>75.826446280266168</v>
      </c>
      <c r="K68">
        <v>75.826446280266609</v>
      </c>
      <c r="L68">
        <v>75.826446280266609</v>
      </c>
      <c r="M68">
        <v>75.826446280266623</v>
      </c>
      <c r="N68">
        <v>115.78671785781256</v>
      </c>
      <c r="O68">
        <v>75.826446280266623</v>
      </c>
      <c r="P68">
        <v>75.826446280266609</v>
      </c>
      <c r="Q68">
        <v>115.78671785781258</v>
      </c>
      <c r="R68">
        <v>115.78671785781258</v>
      </c>
      <c r="S68">
        <v>115.78671785781258</v>
      </c>
      <c r="T68">
        <v>115.78671785781259</v>
      </c>
      <c r="U68">
        <v>75.826446280266609</v>
      </c>
      <c r="V68">
        <v>75.826446280266595</v>
      </c>
      <c r="W68">
        <v>115.78671785781259</v>
      </c>
      <c r="X68">
        <v>115.78671785781259</v>
      </c>
      <c r="Y68">
        <v>115.78671785781258</v>
      </c>
      <c r="Z68">
        <v>115.7867178578126</v>
      </c>
      <c r="AA68">
        <v>75.826446280266609</v>
      </c>
      <c r="AB68">
        <v>115.78671785781259</v>
      </c>
      <c r="AC68">
        <v>75.826446280266182</v>
      </c>
      <c r="AD68">
        <v>115.78671785781258</v>
      </c>
      <c r="AE68">
        <v>82.556045059271383</v>
      </c>
      <c r="AF68">
        <v>115.78671785781214</v>
      </c>
      <c r="AG68">
        <v>75.826446280266595</v>
      </c>
      <c r="AH68">
        <v>75.826446280266595</v>
      </c>
    </row>
    <row r="69" spans="1:34" x14ac:dyDescent="0.3">
      <c r="A69" s="15" t="str">
        <f ca="1">Exceedance!U69</f>
        <v/>
      </c>
      <c r="B69" s="1"/>
      <c r="C69" s="1"/>
      <c r="D69" s="1"/>
    </row>
    <row r="70" spans="1:34" x14ac:dyDescent="0.3">
      <c r="A70" s="15" t="str">
        <f ca="1">Exceedance!U70</f>
        <v/>
      </c>
      <c r="B70" s="1"/>
      <c r="C70" s="1"/>
      <c r="D70" s="1"/>
    </row>
    <row r="71" spans="1:34" x14ac:dyDescent="0.3">
      <c r="A71" s="15" t="str">
        <f ca="1">Exceedance!U71</f>
        <v/>
      </c>
      <c r="B71" s="1"/>
      <c r="C71" s="1"/>
      <c r="D71" s="1"/>
    </row>
    <row r="72" spans="1:34" x14ac:dyDescent="0.3">
      <c r="A72" s="15" t="str">
        <f ca="1">Exceedance!U72</f>
        <v/>
      </c>
      <c r="B72" s="1"/>
      <c r="C72" s="1"/>
      <c r="D72" s="1"/>
    </row>
    <row r="73" spans="1:34" x14ac:dyDescent="0.3">
      <c r="A73" s="15" t="str">
        <f ca="1">Exceedance!U73</f>
        <v/>
      </c>
      <c r="B73" s="1"/>
      <c r="C73" s="1"/>
      <c r="D73" s="1"/>
    </row>
    <row r="74" spans="1:34" x14ac:dyDescent="0.3">
      <c r="A74" s="15" t="str">
        <f ca="1">Exceedance!U74</f>
        <v/>
      </c>
      <c r="B74" s="1"/>
      <c r="C74" s="1"/>
      <c r="D74" s="1"/>
    </row>
    <row r="75" spans="1:34" x14ac:dyDescent="0.3">
      <c r="A75" s="15" t="str">
        <f ca="1">Exceedance!U75</f>
        <v/>
      </c>
      <c r="B75" s="1"/>
      <c r="C75" s="1"/>
      <c r="D75" s="1"/>
    </row>
    <row r="76" spans="1:34" x14ac:dyDescent="0.3">
      <c r="A76" s="15" t="str">
        <f ca="1">Exceedance!U76</f>
        <v/>
      </c>
      <c r="B76" s="1"/>
      <c r="C76" s="1"/>
      <c r="D76" s="1"/>
    </row>
    <row r="77" spans="1:34" x14ac:dyDescent="0.3">
      <c r="A77" s="15" t="str">
        <f ca="1">Exceedance!U77</f>
        <v/>
      </c>
      <c r="B77" s="1"/>
      <c r="C77" s="1"/>
      <c r="D77" s="1"/>
    </row>
    <row r="78" spans="1:34" x14ac:dyDescent="0.3">
      <c r="A78" s="15" t="str">
        <f ca="1">Exceedance!U78</f>
        <v/>
      </c>
      <c r="B78" s="1"/>
      <c r="C78" s="1"/>
      <c r="D78" s="1"/>
    </row>
    <row r="79" spans="1:34" x14ac:dyDescent="0.3">
      <c r="A79" s="15" t="str">
        <f ca="1">Exceedance!U79</f>
        <v/>
      </c>
      <c r="B79" s="1"/>
      <c r="C79" s="1"/>
      <c r="D79" s="1"/>
    </row>
    <row r="80" spans="1:34" x14ac:dyDescent="0.3">
      <c r="A80" s="15" t="str">
        <f ca="1">Exceedance!U80</f>
        <v/>
      </c>
      <c r="B80" s="1"/>
      <c r="C80" s="1"/>
      <c r="D80" s="1"/>
    </row>
    <row r="81" spans="1:4" x14ac:dyDescent="0.3">
      <c r="A81" s="15" t="str">
        <f ca="1">Exceedance!U81</f>
        <v/>
      </c>
      <c r="B81" s="1"/>
      <c r="C81" s="1"/>
      <c r="D81" s="1"/>
    </row>
    <row r="82" spans="1:4" x14ac:dyDescent="0.3">
      <c r="A82" s="15" t="str">
        <f ca="1">Exceedance!U82</f>
        <v/>
      </c>
      <c r="B82" s="1"/>
      <c r="C82" s="1"/>
      <c r="D82" s="1"/>
    </row>
    <row r="83" spans="1:4" x14ac:dyDescent="0.3">
      <c r="A83" s="15" t="str">
        <f ca="1">Exceedance!U83</f>
        <v/>
      </c>
      <c r="B83" s="1"/>
      <c r="C83" s="1"/>
      <c r="D83" s="1"/>
    </row>
    <row r="84" spans="1:4" x14ac:dyDescent="0.3">
      <c r="A84" s="15" t="str">
        <f ca="1">Exceedance!U84</f>
        <v/>
      </c>
      <c r="B84" s="1"/>
      <c r="C84" s="1"/>
      <c r="D84" s="1"/>
    </row>
    <row r="85" spans="1:4" x14ac:dyDescent="0.3">
      <c r="A85" s="15" t="str">
        <f ca="1">Exceedance!U85</f>
        <v/>
      </c>
      <c r="B85" s="1"/>
      <c r="C85" s="1"/>
      <c r="D85" s="1"/>
    </row>
    <row r="86" spans="1:4" x14ac:dyDescent="0.3">
      <c r="A86" s="15" t="str">
        <f ca="1">Exceedance!U86</f>
        <v/>
      </c>
      <c r="B86" s="1"/>
      <c r="C86" s="1"/>
      <c r="D86" s="1"/>
    </row>
    <row r="87" spans="1:4" x14ac:dyDescent="0.3">
      <c r="A87" s="15" t="str">
        <f ca="1">Exceedance!U87</f>
        <v/>
      </c>
      <c r="B87" s="1"/>
      <c r="C87" s="1"/>
      <c r="D87" s="1"/>
    </row>
    <row r="88" spans="1:4" x14ac:dyDescent="0.3">
      <c r="A88" s="15" t="str">
        <f ca="1">Exceedance!U88</f>
        <v/>
      </c>
      <c r="B88" s="1"/>
      <c r="C88" s="1"/>
      <c r="D88" s="1"/>
    </row>
    <row r="89" spans="1:4" x14ac:dyDescent="0.3">
      <c r="A89" s="15" t="str">
        <f ca="1">Exceedance!U89</f>
        <v/>
      </c>
      <c r="B89" s="1"/>
      <c r="C89" s="1"/>
      <c r="D89" s="1"/>
    </row>
    <row r="90" spans="1:4" x14ac:dyDescent="0.3">
      <c r="A90" s="15" t="str">
        <f ca="1">Exceedance!U90</f>
        <v/>
      </c>
      <c r="B90" s="1"/>
      <c r="C90" s="1"/>
      <c r="D90" s="1"/>
    </row>
    <row r="91" spans="1:4" x14ac:dyDescent="0.3">
      <c r="A91" s="15" t="str">
        <f ca="1">Exceedance!U91</f>
        <v/>
      </c>
      <c r="B91" s="1"/>
      <c r="C91" s="1"/>
      <c r="D91" s="1"/>
    </row>
    <row r="92" spans="1:4" x14ac:dyDescent="0.3">
      <c r="A92" s="15" t="str">
        <f ca="1">Exceedance!U92</f>
        <v/>
      </c>
      <c r="B92" s="1"/>
      <c r="C92" s="1"/>
      <c r="D92" s="1"/>
    </row>
    <row r="93" spans="1:4" x14ac:dyDescent="0.3">
      <c r="A93" s="15" t="str">
        <f ca="1">Exceedance!U93</f>
        <v/>
      </c>
      <c r="B93" s="1"/>
      <c r="C93" s="1"/>
      <c r="D93" s="1"/>
    </row>
    <row r="94" spans="1:4" x14ac:dyDescent="0.3">
      <c r="A94" s="15" t="str">
        <f ca="1">Exceedance!U94</f>
        <v/>
      </c>
      <c r="B94" s="1"/>
      <c r="C94" s="1"/>
      <c r="D94" s="1"/>
    </row>
    <row r="95" spans="1:4" x14ac:dyDescent="0.3">
      <c r="A95" s="15" t="str">
        <f ca="1">Exceedance!U95</f>
        <v/>
      </c>
      <c r="B95" s="1"/>
      <c r="C95" s="1"/>
      <c r="D95" s="1"/>
    </row>
    <row r="96" spans="1:4" x14ac:dyDescent="0.3">
      <c r="A96" s="15" t="str">
        <f ca="1">Exceedance!U96</f>
        <v/>
      </c>
      <c r="B96" s="1"/>
      <c r="C96" s="1"/>
      <c r="D96" s="1"/>
    </row>
    <row r="97" spans="1:4" x14ac:dyDescent="0.3">
      <c r="A97" s="15" t="str">
        <f ca="1">Exceedance!U97</f>
        <v/>
      </c>
      <c r="B97" s="1"/>
      <c r="C97" s="1"/>
      <c r="D97" s="1"/>
    </row>
    <row r="98" spans="1:4" x14ac:dyDescent="0.3">
      <c r="A98" s="15" t="str">
        <f ca="1">Exceedance!U98</f>
        <v/>
      </c>
      <c r="B98" s="1"/>
      <c r="C98" s="1"/>
      <c r="D98" s="1"/>
    </row>
    <row r="99" spans="1:4" x14ac:dyDescent="0.3">
      <c r="A99" s="15" t="str">
        <f ca="1">Exceedance!U99</f>
        <v/>
      </c>
      <c r="B99" s="1"/>
      <c r="C99" s="1"/>
      <c r="D99" s="1"/>
    </row>
    <row r="100" spans="1:4" x14ac:dyDescent="0.3">
      <c r="A100" s="15"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B1:AH1"/>
  </mergeCells>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17">
    <tabColor theme="9" tint="0.39997558519241921"/>
  </sheetPr>
  <dimension ref="A1:AH175"/>
  <sheetViews>
    <sheetView workbookViewId="0">
      <selection activeCell="B4" sqref="B4:AQ175"/>
    </sheetView>
  </sheetViews>
  <sheetFormatPr defaultColWidth="8.5546875" defaultRowHeight="14.4" x14ac:dyDescent="0.3"/>
  <cols>
    <col min="1" max="1" width="8.5546875" style="81"/>
    <col min="2" max="4" width="8.5546875" style="185"/>
  </cols>
  <sheetData>
    <row r="1" spans="1:34" s="81" customFormat="1" x14ac:dyDescent="0.3">
      <c r="A1" s="12"/>
      <c r="B1" s="859" t="s">
        <v>78</v>
      </c>
      <c r="C1" s="858"/>
      <c r="D1" s="858"/>
      <c r="E1" s="858"/>
      <c r="F1" s="858"/>
      <c r="G1" s="858"/>
      <c r="H1" s="858"/>
      <c r="I1" s="858"/>
      <c r="J1" s="858"/>
      <c r="K1" s="858"/>
      <c r="L1" s="858"/>
      <c r="M1" s="858"/>
      <c r="N1" s="858"/>
      <c r="O1" s="858"/>
      <c r="P1" s="858"/>
      <c r="Q1" s="858"/>
      <c r="R1" s="858"/>
      <c r="S1" s="858"/>
      <c r="T1" s="858"/>
      <c r="U1" s="858"/>
      <c r="V1" s="858"/>
      <c r="W1" s="858"/>
      <c r="X1" s="858"/>
      <c r="Y1" s="858"/>
      <c r="Z1" s="858"/>
      <c r="AA1" s="858"/>
      <c r="AB1" s="858"/>
      <c r="AC1" s="858"/>
      <c r="AD1" s="858"/>
      <c r="AE1" s="858"/>
      <c r="AF1" s="858"/>
      <c r="AG1" s="858"/>
      <c r="AH1" s="858"/>
    </row>
    <row r="2" spans="1:34" s="81" customFormat="1" x14ac:dyDescent="0.3">
      <c r="A2" s="12"/>
      <c r="B2" s="81" t="s">
        <v>288</v>
      </c>
      <c r="C2" s="81" t="s">
        <v>287</v>
      </c>
      <c r="D2" s="81" t="s">
        <v>289</v>
      </c>
      <c r="E2" s="81">
        <v>1991</v>
      </c>
      <c r="F2" s="81">
        <v>1992</v>
      </c>
      <c r="G2" s="81">
        <v>1993</v>
      </c>
      <c r="H2" s="81">
        <v>1994</v>
      </c>
      <c r="I2" s="81">
        <v>1995</v>
      </c>
      <c r="J2" s="81">
        <v>1996</v>
      </c>
      <c r="K2" s="81">
        <v>1997</v>
      </c>
      <c r="L2" s="81">
        <v>1998</v>
      </c>
      <c r="M2" s="81">
        <v>1999</v>
      </c>
      <c r="N2" s="81">
        <v>2000</v>
      </c>
      <c r="O2" s="81">
        <v>2001</v>
      </c>
      <c r="P2" s="81">
        <v>2002</v>
      </c>
      <c r="Q2" s="81">
        <v>2003</v>
      </c>
      <c r="R2" s="81">
        <v>2004</v>
      </c>
      <c r="S2" s="81">
        <v>2005</v>
      </c>
      <c r="T2" s="81">
        <v>2006</v>
      </c>
      <c r="U2" s="81">
        <v>2007</v>
      </c>
      <c r="V2" s="81">
        <v>2008</v>
      </c>
      <c r="W2" s="81">
        <v>2009</v>
      </c>
      <c r="X2" s="81">
        <v>2010</v>
      </c>
      <c r="Y2" s="81">
        <v>2011</v>
      </c>
      <c r="Z2" s="81">
        <v>2012</v>
      </c>
      <c r="AA2" s="81">
        <v>2013</v>
      </c>
      <c r="AB2" s="81">
        <v>2014</v>
      </c>
      <c r="AC2" s="81">
        <v>2015</v>
      </c>
      <c r="AD2" s="81">
        <v>2016</v>
      </c>
      <c r="AE2" s="81">
        <v>2017</v>
      </c>
      <c r="AF2" s="81">
        <v>2018</v>
      </c>
      <c r="AG2" s="81">
        <v>2019</v>
      </c>
      <c r="AH2" s="81">
        <v>2020</v>
      </c>
    </row>
    <row r="3" spans="1:34" s="14" customFormat="1" x14ac:dyDescent="0.3">
      <c r="A3" s="13"/>
      <c r="B3" s="14" t="s">
        <v>323</v>
      </c>
      <c r="C3" s="14" t="s">
        <v>324</v>
      </c>
      <c r="D3" s="14" t="s">
        <v>325</v>
      </c>
      <c r="E3" s="14" t="s">
        <v>326</v>
      </c>
      <c r="F3" s="14" t="s">
        <v>327</v>
      </c>
      <c r="G3" s="14" t="s">
        <v>328</v>
      </c>
      <c r="H3" s="14" t="s">
        <v>329</v>
      </c>
      <c r="I3" s="14" t="s">
        <v>330</v>
      </c>
      <c r="J3" s="14" t="s">
        <v>331</v>
      </c>
      <c r="K3" s="14" t="s">
        <v>332</v>
      </c>
      <c r="L3" s="14" t="s">
        <v>333</v>
      </c>
      <c r="M3" s="14" t="s">
        <v>334</v>
      </c>
      <c r="N3" s="14" t="s">
        <v>335</v>
      </c>
      <c r="O3" s="14" t="s">
        <v>336</v>
      </c>
      <c r="P3" s="14" t="s">
        <v>337</v>
      </c>
      <c r="Q3" s="14" t="s">
        <v>338</v>
      </c>
      <c r="R3" s="14" t="s">
        <v>339</v>
      </c>
      <c r="S3" s="14" t="s">
        <v>340</v>
      </c>
      <c r="T3" s="14" t="s">
        <v>341</v>
      </c>
      <c r="U3" s="14" t="s">
        <v>342</v>
      </c>
      <c r="V3" s="14" t="s">
        <v>343</v>
      </c>
      <c r="W3" s="14" t="s">
        <v>344</v>
      </c>
      <c r="X3" s="14" t="s">
        <v>345</v>
      </c>
      <c r="Y3" s="14" t="s">
        <v>346</v>
      </c>
      <c r="Z3" s="14" t="s">
        <v>347</v>
      </c>
      <c r="AA3" s="14" t="s">
        <v>348</v>
      </c>
      <c r="AB3" s="14" t="s">
        <v>349</v>
      </c>
      <c r="AC3" s="14" t="s">
        <v>350</v>
      </c>
      <c r="AD3" s="14" t="s">
        <v>351</v>
      </c>
      <c r="AE3" s="14" t="s">
        <v>352</v>
      </c>
      <c r="AF3" s="14" t="s">
        <v>353</v>
      </c>
      <c r="AG3" s="14" t="s">
        <v>354</v>
      </c>
      <c r="AH3" s="14" t="s">
        <v>355</v>
      </c>
    </row>
    <row r="4" spans="1:34" x14ac:dyDescent="0.3">
      <c r="A4" s="15">
        <f ca="1">Exceedance!U4</f>
        <v>46143</v>
      </c>
      <c r="B4" s="1">
        <v>0</v>
      </c>
      <c r="C4" s="1">
        <v>0</v>
      </c>
      <c r="D4" s="1">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row>
    <row r="5" spans="1:34" x14ac:dyDescent="0.3">
      <c r="A5" s="15">
        <f ca="1">Exceedance!U5</f>
        <v>46174</v>
      </c>
      <c r="B5" s="1">
        <v>0</v>
      </c>
      <c r="C5" s="1">
        <v>0</v>
      </c>
      <c r="D5" s="1">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row>
    <row r="6" spans="1:34" x14ac:dyDescent="0.3">
      <c r="A6" s="15">
        <f ca="1">Exceedance!U6</f>
        <v>46204</v>
      </c>
      <c r="B6" s="1">
        <v>0</v>
      </c>
      <c r="C6" s="1">
        <v>0</v>
      </c>
      <c r="D6" s="1">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row>
    <row r="7" spans="1:34" x14ac:dyDescent="0.3">
      <c r="A7" s="15">
        <f ca="1">Exceedance!U7</f>
        <v>46235</v>
      </c>
      <c r="B7" s="1">
        <v>0</v>
      </c>
      <c r="C7" s="1">
        <v>0</v>
      </c>
      <c r="D7" s="1">
        <v>0</v>
      </c>
      <c r="E7">
        <v>0</v>
      </c>
      <c r="F7">
        <v>0</v>
      </c>
      <c r="G7">
        <v>0</v>
      </c>
      <c r="H7">
        <v>0</v>
      </c>
      <c r="I7">
        <v>0</v>
      </c>
      <c r="J7">
        <v>0</v>
      </c>
      <c r="K7">
        <v>0</v>
      </c>
      <c r="L7">
        <v>0</v>
      </c>
      <c r="M7">
        <v>0</v>
      </c>
      <c r="N7">
        <v>0</v>
      </c>
      <c r="O7">
        <v>0</v>
      </c>
      <c r="P7">
        <v>0</v>
      </c>
      <c r="Q7">
        <v>0</v>
      </c>
      <c r="R7">
        <v>0</v>
      </c>
      <c r="S7">
        <v>0</v>
      </c>
      <c r="T7">
        <v>0</v>
      </c>
      <c r="U7">
        <v>0</v>
      </c>
      <c r="V7">
        <v>0</v>
      </c>
      <c r="W7">
        <v>0</v>
      </c>
      <c r="X7">
        <v>0</v>
      </c>
      <c r="Y7">
        <v>0</v>
      </c>
      <c r="Z7">
        <v>0</v>
      </c>
      <c r="AA7">
        <v>0</v>
      </c>
      <c r="AB7">
        <v>0</v>
      </c>
      <c r="AC7">
        <v>0</v>
      </c>
      <c r="AD7">
        <v>0</v>
      </c>
      <c r="AE7">
        <v>0</v>
      </c>
      <c r="AF7">
        <v>0</v>
      </c>
      <c r="AG7">
        <v>0</v>
      </c>
      <c r="AH7">
        <v>0</v>
      </c>
    </row>
    <row r="8" spans="1:34" x14ac:dyDescent="0.3">
      <c r="A8" s="15">
        <f ca="1">Exceedance!U8</f>
        <v>46266</v>
      </c>
      <c r="B8" s="1">
        <v>0</v>
      </c>
      <c r="C8" s="1">
        <v>0</v>
      </c>
      <c r="D8" s="1">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3">
      <c r="A9" s="15">
        <f ca="1">Exceedance!U9</f>
        <v>46296</v>
      </c>
      <c r="B9" s="1">
        <v>0</v>
      </c>
      <c r="C9" s="1">
        <v>0</v>
      </c>
      <c r="D9" s="1">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3">
      <c r="A10" s="15">
        <f ca="1">Exceedance!U10</f>
        <v>46327</v>
      </c>
      <c r="B10" s="1">
        <v>0</v>
      </c>
      <c r="C10" s="1">
        <v>0</v>
      </c>
      <c r="D10" s="1">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3">
      <c r="A11" s="15">
        <f ca="1">Exceedance!U11</f>
        <v>46357</v>
      </c>
      <c r="B11" s="1">
        <v>0</v>
      </c>
      <c r="C11" s="1">
        <v>0</v>
      </c>
      <c r="D11" s="1">
        <v>0</v>
      </c>
      <c r="E11">
        <v>0</v>
      </c>
      <c r="F11">
        <v>0</v>
      </c>
      <c r="G11">
        <v>0</v>
      </c>
      <c r="H11">
        <v>0</v>
      </c>
      <c r="I11">
        <v>0</v>
      </c>
      <c r="J11">
        <v>0</v>
      </c>
      <c r="K11">
        <v>0</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row>
    <row r="12" spans="1:34" x14ac:dyDescent="0.3">
      <c r="A12" s="15">
        <f ca="1">Exceedance!U12</f>
        <v>46388</v>
      </c>
      <c r="B12" s="1">
        <v>0</v>
      </c>
      <c r="C12" s="1">
        <v>0</v>
      </c>
      <c r="D12" s="1">
        <v>0</v>
      </c>
      <c r="E12">
        <v>0</v>
      </c>
      <c r="F12">
        <v>0</v>
      </c>
      <c r="G12">
        <v>0</v>
      </c>
      <c r="H12">
        <v>0</v>
      </c>
      <c r="I12">
        <v>0</v>
      </c>
      <c r="J12">
        <v>0</v>
      </c>
      <c r="K12">
        <v>0</v>
      </c>
      <c r="L12">
        <v>0</v>
      </c>
      <c r="M12">
        <v>0</v>
      </c>
      <c r="N12">
        <v>0</v>
      </c>
      <c r="O12">
        <v>0</v>
      </c>
      <c r="P12">
        <v>0</v>
      </c>
      <c r="Q12">
        <v>0</v>
      </c>
      <c r="R12">
        <v>0</v>
      </c>
      <c r="S12">
        <v>0</v>
      </c>
      <c r="T12">
        <v>0</v>
      </c>
      <c r="U12">
        <v>0</v>
      </c>
      <c r="V12">
        <v>0</v>
      </c>
      <c r="W12">
        <v>0</v>
      </c>
      <c r="X12">
        <v>0</v>
      </c>
      <c r="Y12">
        <v>0</v>
      </c>
      <c r="Z12">
        <v>0</v>
      </c>
      <c r="AA12">
        <v>0</v>
      </c>
      <c r="AB12">
        <v>0</v>
      </c>
      <c r="AC12">
        <v>0</v>
      </c>
      <c r="AD12">
        <v>0</v>
      </c>
      <c r="AE12">
        <v>0</v>
      </c>
      <c r="AF12">
        <v>0</v>
      </c>
      <c r="AG12">
        <v>0</v>
      </c>
      <c r="AH12">
        <v>0</v>
      </c>
    </row>
    <row r="13" spans="1:34" x14ac:dyDescent="0.3">
      <c r="A13" s="15">
        <f ca="1">Exceedance!U13</f>
        <v>46419</v>
      </c>
      <c r="B13" s="1">
        <v>0</v>
      </c>
      <c r="C13" s="1">
        <v>0</v>
      </c>
      <c r="D13" s="1">
        <v>0</v>
      </c>
      <c r="E13">
        <v>0</v>
      </c>
      <c r="F13">
        <v>0</v>
      </c>
      <c r="G13">
        <v>0</v>
      </c>
      <c r="H13">
        <v>0</v>
      </c>
      <c r="I13">
        <v>0</v>
      </c>
      <c r="J13">
        <v>0</v>
      </c>
      <c r="K13">
        <v>0</v>
      </c>
      <c r="L13">
        <v>0</v>
      </c>
      <c r="M13">
        <v>0</v>
      </c>
      <c r="N13">
        <v>0</v>
      </c>
      <c r="O13">
        <v>0</v>
      </c>
      <c r="P13">
        <v>0</v>
      </c>
      <c r="Q13">
        <v>0</v>
      </c>
      <c r="R13">
        <v>0</v>
      </c>
      <c r="S13">
        <v>0</v>
      </c>
      <c r="T13">
        <v>0</v>
      </c>
      <c r="U13">
        <v>0</v>
      </c>
      <c r="V13">
        <v>0</v>
      </c>
      <c r="W13">
        <v>0</v>
      </c>
      <c r="X13">
        <v>0</v>
      </c>
      <c r="Y13">
        <v>0</v>
      </c>
      <c r="Z13">
        <v>0</v>
      </c>
      <c r="AA13">
        <v>0</v>
      </c>
      <c r="AB13">
        <v>0</v>
      </c>
      <c r="AC13">
        <v>0</v>
      </c>
      <c r="AD13">
        <v>0</v>
      </c>
      <c r="AE13">
        <v>0</v>
      </c>
      <c r="AF13">
        <v>0</v>
      </c>
      <c r="AG13">
        <v>0</v>
      </c>
      <c r="AH13">
        <v>0</v>
      </c>
    </row>
    <row r="14" spans="1:34" x14ac:dyDescent="0.3">
      <c r="A14" s="15">
        <f ca="1">Exceedance!U14</f>
        <v>46447</v>
      </c>
      <c r="B14" s="1">
        <v>0</v>
      </c>
      <c r="C14" s="1">
        <v>0</v>
      </c>
      <c r="D14" s="1">
        <v>0</v>
      </c>
      <c r="E14">
        <v>0</v>
      </c>
      <c r="F14">
        <v>0</v>
      </c>
      <c r="G14">
        <v>0</v>
      </c>
      <c r="H14">
        <v>0</v>
      </c>
      <c r="I14">
        <v>0</v>
      </c>
      <c r="J14">
        <v>0</v>
      </c>
      <c r="K14">
        <v>0</v>
      </c>
      <c r="L14">
        <v>0</v>
      </c>
      <c r="M14">
        <v>0</v>
      </c>
      <c r="N14">
        <v>0</v>
      </c>
      <c r="O14">
        <v>0</v>
      </c>
      <c r="P14">
        <v>0</v>
      </c>
      <c r="Q14">
        <v>0</v>
      </c>
      <c r="R14">
        <v>0</v>
      </c>
      <c r="S14">
        <v>0</v>
      </c>
      <c r="T14">
        <v>0</v>
      </c>
      <c r="U14">
        <v>0</v>
      </c>
      <c r="V14">
        <v>0</v>
      </c>
      <c r="W14">
        <v>0</v>
      </c>
      <c r="X14">
        <v>0</v>
      </c>
      <c r="Y14">
        <v>0</v>
      </c>
      <c r="Z14">
        <v>0</v>
      </c>
      <c r="AA14">
        <v>0</v>
      </c>
      <c r="AB14">
        <v>0</v>
      </c>
      <c r="AC14">
        <v>0</v>
      </c>
      <c r="AD14">
        <v>0</v>
      </c>
      <c r="AE14">
        <v>0</v>
      </c>
      <c r="AF14">
        <v>0</v>
      </c>
      <c r="AG14">
        <v>0</v>
      </c>
      <c r="AH14">
        <v>0</v>
      </c>
    </row>
    <row r="15" spans="1:34" x14ac:dyDescent="0.3">
      <c r="A15" s="15">
        <f ca="1">Exceedance!U15</f>
        <v>46478</v>
      </c>
      <c r="B15" s="1">
        <v>0</v>
      </c>
      <c r="C15" s="1">
        <v>0</v>
      </c>
      <c r="D15" s="1">
        <v>0</v>
      </c>
      <c r="E15">
        <v>0</v>
      </c>
      <c r="F15">
        <v>0</v>
      </c>
      <c r="G15">
        <v>0</v>
      </c>
      <c r="H15">
        <v>0</v>
      </c>
      <c r="I15">
        <v>0</v>
      </c>
      <c r="J15">
        <v>0</v>
      </c>
      <c r="K15">
        <v>0</v>
      </c>
      <c r="L15">
        <v>0</v>
      </c>
      <c r="M15">
        <v>0</v>
      </c>
      <c r="N15">
        <v>0</v>
      </c>
      <c r="O15">
        <v>0</v>
      </c>
      <c r="P15">
        <v>0</v>
      </c>
      <c r="Q15">
        <v>0</v>
      </c>
      <c r="R15">
        <v>0</v>
      </c>
      <c r="S15">
        <v>0</v>
      </c>
      <c r="T15">
        <v>0</v>
      </c>
      <c r="U15">
        <v>0</v>
      </c>
      <c r="V15">
        <v>0</v>
      </c>
      <c r="W15">
        <v>0</v>
      </c>
      <c r="X15">
        <v>0</v>
      </c>
      <c r="Y15">
        <v>0</v>
      </c>
      <c r="Z15">
        <v>0</v>
      </c>
      <c r="AA15">
        <v>0</v>
      </c>
      <c r="AB15">
        <v>0</v>
      </c>
      <c r="AC15">
        <v>0</v>
      </c>
      <c r="AD15">
        <v>0</v>
      </c>
      <c r="AE15">
        <v>0</v>
      </c>
      <c r="AF15">
        <v>0</v>
      </c>
      <c r="AG15">
        <v>0</v>
      </c>
      <c r="AH15">
        <v>0</v>
      </c>
    </row>
    <row r="16" spans="1:34" x14ac:dyDescent="0.3">
      <c r="A16" s="15">
        <f ca="1">Exceedance!U16</f>
        <v>46508</v>
      </c>
      <c r="B16" s="1">
        <v>77.734216651340986</v>
      </c>
      <c r="C16" s="1">
        <v>0</v>
      </c>
      <c r="D16" s="1">
        <v>35.469809812525007</v>
      </c>
      <c r="E16">
        <v>0</v>
      </c>
      <c r="F16">
        <v>44.975354690435097</v>
      </c>
      <c r="G16">
        <v>0</v>
      </c>
      <c r="H16">
        <v>128.06029683905004</v>
      </c>
      <c r="I16">
        <v>98.727394681457795</v>
      </c>
      <c r="J16">
        <v>134.21235469043506</v>
      </c>
      <c r="K16">
        <v>0</v>
      </c>
      <c r="L16">
        <v>61.143544493530754</v>
      </c>
      <c r="M16">
        <v>0</v>
      </c>
      <c r="N16">
        <v>0</v>
      </c>
      <c r="O16">
        <v>0</v>
      </c>
      <c r="P16">
        <v>0</v>
      </c>
      <c r="Q16">
        <v>0</v>
      </c>
      <c r="R16">
        <v>54.318352108014516</v>
      </c>
      <c r="S16">
        <v>0</v>
      </c>
      <c r="T16">
        <v>0</v>
      </c>
      <c r="U16">
        <v>135.25035469043516</v>
      </c>
      <c r="V16">
        <v>38.923753643801163</v>
      </c>
      <c r="W16">
        <v>0</v>
      </c>
      <c r="X16">
        <v>73.19801033600011</v>
      </c>
      <c r="Y16">
        <v>0</v>
      </c>
      <c r="Z16">
        <v>0</v>
      </c>
      <c r="AA16">
        <v>60.358128163689912</v>
      </c>
      <c r="AB16">
        <v>35.966547880748948</v>
      </c>
      <c r="AC16">
        <v>14.206229215154462</v>
      </c>
      <c r="AD16">
        <v>123.74782904126465</v>
      </c>
      <c r="AE16">
        <v>0</v>
      </c>
      <c r="AF16">
        <v>132.33935469043504</v>
      </c>
      <c r="AG16">
        <v>0</v>
      </c>
      <c r="AH16">
        <v>0</v>
      </c>
    </row>
    <row r="17" spans="1:34" x14ac:dyDescent="0.3">
      <c r="A17" s="15">
        <f ca="1">Exceedance!U17</f>
        <v>46539</v>
      </c>
      <c r="B17" s="1">
        <v>0</v>
      </c>
      <c r="C17" s="1">
        <v>0</v>
      </c>
      <c r="D17" s="1">
        <v>0</v>
      </c>
      <c r="E17">
        <v>0</v>
      </c>
      <c r="F17">
        <v>23.551967140206866</v>
      </c>
      <c r="G17">
        <v>0</v>
      </c>
      <c r="H17">
        <v>272.19381011521131</v>
      </c>
      <c r="I17">
        <v>0</v>
      </c>
      <c r="J17">
        <v>54.241967140206896</v>
      </c>
      <c r="K17">
        <v>0</v>
      </c>
      <c r="L17">
        <v>0</v>
      </c>
      <c r="M17">
        <v>0</v>
      </c>
      <c r="N17">
        <v>0</v>
      </c>
      <c r="O17">
        <v>0</v>
      </c>
      <c r="P17">
        <v>0</v>
      </c>
      <c r="Q17">
        <v>0</v>
      </c>
      <c r="R17">
        <v>0</v>
      </c>
      <c r="S17">
        <v>0</v>
      </c>
      <c r="T17">
        <v>0</v>
      </c>
      <c r="U17">
        <v>32.342967140206852</v>
      </c>
      <c r="V17">
        <v>0</v>
      </c>
      <c r="W17">
        <v>0</v>
      </c>
      <c r="X17">
        <v>0</v>
      </c>
      <c r="Y17">
        <v>0</v>
      </c>
      <c r="Z17">
        <v>0</v>
      </c>
      <c r="AA17">
        <v>0</v>
      </c>
      <c r="AB17">
        <v>0</v>
      </c>
      <c r="AC17">
        <v>0</v>
      </c>
      <c r="AD17">
        <v>0</v>
      </c>
      <c r="AE17">
        <v>0</v>
      </c>
      <c r="AF17">
        <v>41.680967140206853</v>
      </c>
      <c r="AG17">
        <v>0</v>
      </c>
      <c r="AH17">
        <v>0</v>
      </c>
    </row>
    <row r="18" spans="1:34" x14ac:dyDescent="0.3">
      <c r="A18" s="15">
        <f ca="1">Exceedance!U18</f>
        <v>46569</v>
      </c>
      <c r="B18" s="1">
        <v>0</v>
      </c>
      <c r="C18" s="1">
        <v>0</v>
      </c>
      <c r="D18" s="1">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c r="AB18">
        <v>0</v>
      </c>
      <c r="AC18">
        <v>0</v>
      </c>
      <c r="AD18">
        <v>0</v>
      </c>
      <c r="AE18">
        <v>0</v>
      </c>
      <c r="AF18">
        <v>0</v>
      </c>
      <c r="AG18">
        <v>0</v>
      </c>
      <c r="AH18">
        <v>0</v>
      </c>
    </row>
    <row r="19" spans="1:34" x14ac:dyDescent="0.3">
      <c r="A19" s="15">
        <f ca="1">Exceedance!U19</f>
        <v>46600</v>
      </c>
      <c r="B19" s="1">
        <v>0</v>
      </c>
      <c r="C19" s="1">
        <v>0</v>
      </c>
      <c r="D19" s="1">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c r="AB19">
        <v>0</v>
      </c>
      <c r="AC19">
        <v>0</v>
      </c>
      <c r="AD19">
        <v>0</v>
      </c>
      <c r="AE19">
        <v>0</v>
      </c>
      <c r="AF19">
        <v>0</v>
      </c>
      <c r="AG19">
        <v>0</v>
      </c>
      <c r="AH19">
        <v>0</v>
      </c>
    </row>
    <row r="20" spans="1:34" x14ac:dyDescent="0.3">
      <c r="A20" s="15">
        <f ca="1">Exceedance!U20</f>
        <v>46631</v>
      </c>
      <c r="B20" s="1">
        <v>3.1055211161068423</v>
      </c>
      <c r="C20" s="1">
        <v>0</v>
      </c>
      <c r="D20" s="1">
        <v>0</v>
      </c>
      <c r="E20">
        <v>0</v>
      </c>
      <c r="F20">
        <v>0</v>
      </c>
      <c r="G20">
        <v>0</v>
      </c>
      <c r="H20">
        <v>3.1055211161068272</v>
      </c>
      <c r="I20">
        <v>0</v>
      </c>
      <c r="J20">
        <v>0</v>
      </c>
      <c r="K20">
        <v>0</v>
      </c>
      <c r="L20">
        <v>0</v>
      </c>
      <c r="M20">
        <v>0</v>
      </c>
      <c r="N20">
        <v>0</v>
      </c>
      <c r="O20">
        <v>0</v>
      </c>
      <c r="P20">
        <v>0</v>
      </c>
      <c r="Q20">
        <v>0</v>
      </c>
      <c r="R20">
        <v>0</v>
      </c>
      <c r="S20">
        <v>0</v>
      </c>
      <c r="T20">
        <v>0</v>
      </c>
      <c r="U20">
        <v>0</v>
      </c>
      <c r="V20">
        <v>0</v>
      </c>
      <c r="W20">
        <v>0</v>
      </c>
      <c r="X20">
        <v>0</v>
      </c>
      <c r="Y20">
        <v>0</v>
      </c>
      <c r="Z20">
        <v>0</v>
      </c>
      <c r="AA20">
        <v>0</v>
      </c>
      <c r="AB20">
        <v>0</v>
      </c>
      <c r="AC20">
        <v>0</v>
      </c>
      <c r="AD20">
        <v>0</v>
      </c>
      <c r="AE20">
        <v>0</v>
      </c>
      <c r="AF20">
        <v>0</v>
      </c>
      <c r="AG20">
        <v>0</v>
      </c>
      <c r="AH20">
        <v>0</v>
      </c>
    </row>
    <row r="21" spans="1:34" x14ac:dyDescent="0.3">
      <c r="A21" s="15">
        <f ca="1">Exceedance!U21</f>
        <v>46661</v>
      </c>
      <c r="B21" s="1">
        <v>55.514072448054499</v>
      </c>
      <c r="C21" s="1">
        <v>6.403314698534027</v>
      </c>
      <c r="D21" s="1">
        <v>6.403314698534027</v>
      </c>
      <c r="E21">
        <v>6.403314698534027</v>
      </c>
      <c r="F21">
        <v>6.403314698534027</v>
      </c>
      <c r="G21">
        <v>6.403314698534027</v>
      </c>
      <c r="H21">
        <v>55.514072448054513</v>
      </c>
      <c r="I21">
        <v>7.13656615619173</v>
      </c>
      <c r="J21">
        <v>6.403314698534027</v>
      </c>
      <c r="K21">
        <v>6.403314698534027</v>
      </c>
      <c r="L21">
        <v>6.403314698534027</v>
      </c>
      <c r="M21">
        <v>6.403314698534027</v>
      </c>
      <c r="N21">
        <v>6.403314698534027</v>
      </c>
      <c r="O21">
        <v>0</v>
      </c>
      <c r="P21">
        <v>6.403314698534027</v>
      </c>
      <c r="Q21">
        <v>6.403314698534027</v>
      </c>
      <c r="R21">
        <v>6.403314698534027</v>
      </c>
      <c r="S21">
        <v>6.403314698534027</v>
      </c>
      <c r="T21">
        <v>6.403314698534027</v>
      </c>
      <c r="U21">
        <v>6.403314698534027</v>
      </c>
      <c r="V21">
        <v>6.403314698534027</v>
      </c>
      <c r="W21">
        <v>6.403314698534027</v>
      </c>
      <c r="X21">
        <v>6.403314698534027</v>
      </c>
      <c r="Y21">
        <v>3.2552348857052396</v>
      </c>
      <c r="Z21">
        <v>6.403314698534027</v>
      </c>
      <c r="AA21">
        <v>6.403314698534027</v>
      </c>
      <c r="AB21">
        <v>6.403314698534027</v>
      </c>
      <c r="AC21">
        <v>6.403314698534027</v>
      </c>
      <c r="AD21">
        <v>6.403314698534027</v>
      </c>
      <c r="AE21">
        <v>0</v>
      </c>
      <c r="AF21">
        <v>6.403314698534027</v>
      </c>
      <c r="AG21">
        <v>6.403314698534027</v>
      </c>
      <c r="AH21">
        <v>6.403314698534027</v>
      </c>
    </row>
    <row r="22" spans="1:34" x14ac:dyDescent="0.3">
      <c r="A22" s="15">
        <f ca="1">Exceedance!U22</f>
        <v>46692</v>
      </c>
      <c r="B22" s="1">
        <v>0</v>
      </c>
      <c r="C22" s="1">
        <v>0</v>
      </c>
      <c r="D22" s="1">
        <v>0</v>
      </c>
      <c r="E22">
        <v>0</v>
      </c>
      <c r="F22">
        <v>0</v>
      </c>
      <c r="G22">
        <v>0</v>
      </c>
      <c r="H22">
        <v>0</v>
      </c>
      <c r="I22">
        <v>0</v>
      </c>
      <c r="J22">
        <v>0</v>
      </c>
      <c r="K22">
        <v>0</v>
      </c>
      <c r="L22">
        <v>0</v>
      </c>
      <c r="M22">
        <v>0</v>
      </c>
      <c r="N22">
        <v>0</v>
      </c>
      <c r="O22">
        <v>0</v>
      </c>
      <c r="P22">
        <v>0</v>
      </c>
      <c r="Q22">
        <v>0</v>
      </c>
      <c r="R22">
        <v>0</v>
      </c>
      <c r="S22">
        <v>0</v>
      </c>
      <c r="T22">
        <v>0</v>
      </c>
      <c r="U22">
        <v>0</v>
      </c>
      <c r="V22">
        <v>0</v>
      </c>
      <c r="W22">
        <v>0</v>
      </c>
      <c r="X22">
        <v>0</v>
      </c>
      <c r="Y22">
        <v>0</v>
      </c>
      <c r="Z22">
        <v>0</v>
      </c>
      <c r="AA22">
        <v>0</v>
      </c>
      <c r="AB22">
        <v>0</v>
      </c>
      <c r="AC22">
        <v>0</v>
      </c>
      <c r="AD22">
        <v>0</v>
      </c>
      <c r="AE22">
        <v>0</v>
      </c>
      <c r="AF22">
        <v>0</v>
      </c>
      <c r="AG22">
        <v>0</v>
      </c>
      <c r="AH22">
        <v>0</v>
      </c>
    </row>
    <row r="23" spans="1:34" x14ac:dyDescent="0.3">
      <c r="A23" s="15">
        <f ca="1">Exceedance!U23</f>
        <v>46722</v>
      </c>
      <c r="B23" s="1">
        <v>0</v>
      </c>
      <c r="C23" s="1">
        <v>0</v>
      </c>
      <c r="D23" s="1">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c r="AB23">
        <v>0</v>
      </c>
      <c r="AC23">
        <v>0</v>
      </c>
      <c r="AD23">
        <v>0</v>
      </c>
      <c r="AE23">
        <v>0</v>
      </c>
      <c r="AF23">
        <v>0</v>
      </c>
      <c r="AG23">
        <v>0</v>
      </c>
      <c r="AH23">
        <v>0</v>
      </c>
    </row>
    <row r="24" spans="1:34" x14ac:dyDescent="0.3">
      <c r="A24" s="15">
        <f ca="1">Exceedance!U24</f>
        <v>46753</v>
      </c>
      <c r="B24" s="1">
        <v>0</v>
      </c>
      <c r="C24" s="1">
        <v>0</v>
      </c>
      <c r="D24" s="1">
        <v>0</v>
      </c>
      <c r="E24">
        <v>0</v>
      </c>
      <c r="F24">
        <v>0</v>
      </c>
      <c r="G24">
        <v>0</v>
      </c>
      <c r="H24">
        <v>0</v>
      </c>
      <c r="I24">
        <v>0</v>
      </c>
      <c r="J24">
        <v>0</v>
      </c>
      <c r="K24">
        <v>0</v>
      </c>
      <c r="L24">
        <v>0</v>
      </c>
      <c r="M24">
        <v>0</v>
      </c>
      <c r="N24">
        <v>0</v>
      </c>
      <c r="O24">
        <v>0</v>
      </c>
      <c r="P24">
        <v>0</v>
      </c>
      <c r="Q24">
        <v>0</v>
      </c>
      <c r="R24">
        <v>0</v>
      </c>
      <c r="S24">
        <v>0</v>
      </c>
      <c r="T24">
        <v>0</v>
      </c>
      <c r="U24">
        <v>0</v>
      </c>
      <c r="V24">
        <v>0</v>
      </c>
      <c r="W24">
        <v>0</v>
      </c>
      <c r="X24">
        <v>0</v>
      </c>
      <c r="Y24">
        <v>0</v>
      </c>
      <c r="Z24">
        <v>0</v>
      </c>
      <c r="AA24">
        <v>0</v>
      </c>
      <c r="AB24">
        <v>0</v>
      </c>
      <c r="AC24">
        <v>0</v>
      </c>
      <c r="AD24">
        <v>0</v>
      </c>
      <c r="AE24">
        <v>0</v>
      </c>
      <c r="AF24">
        <v>0</v>
      </c>
      <c r="AG24">
        <v>0</v>
      </c>
      <c r="AH24">
        <v>0</v>
      </c>
    </row>
    <row r="25" spans="1:34" x14ac:dyDescent="0.3">
      <c r="A25" s="15">
        <f ca="1">Exceedance!U25</f>
        <v>46784</v>
      </c>
      <c r="B25" s="1">
        <v>0</v>
      </c>
      <c r="C25" s="1">
        <v>0</v>
      </c>
      <c r="D25" s="1">
        <v>0</v>
      </c>
      <c r="E25">
        <v>0</v>
      </c>
      <c r="F25">
        <v>0</v>
      </c>
      <c r="G25">
        <v>0</v>
      </c>
      <c r="H25">
        <v>0</v>
      </c>
      <c r="I25">
        <v>0</v>
      </c>
      <c r="J25">
        <v>0</v>
      </c>
      <c r="K25">
        <v>0</v>
      </c>
      <c r="L25">
        <v>0</v>
      </c>
      <c r="M25">
        <v>0</v>
      </c>
      <c r="N25">
        <v>0</v>
      </c>
      <c r="O25">
        <v>0</v>
      </c>
      <c r="P25">
        <v>0</v>
      </c>
      <c r="Q25">
        <v>0</v>
      </c>
      <c r="R25">
        <v>0</v>
      </c>
      <c r="S25">
        <v>0</v>
      </c>
      <c r="T25">
        <v>0</v>
      </c>
      <c r="U25">
        <v>0</v>
      </c>
      <c r="V25">
        <v>0</v>
      </c>
      <c r="W25">
        <v>0</v>
      </c>
      <c r="X25">
        <v>0</v>
      </c>
      <c r="Y25">
        <v>0</v>
      </c>
      <c r="Z25">
        <v>0</v>
      </c>
      <c r="AA25">
        <v>0</v>
      </c>
      <c r="AB25">
        <v>0</v>
      </c>
      <c r="AC25">
        <v>0</v>
      </c>
      <c r="AD25">
        <v>0</v>
      </c>
      <c r="AE25">
        <v>0</v>
      </c>
      <c r="AF25">
        <v>0</v>
      </c>
      <c r="AG25">
        <v>0</v>
      </c>
      <c r="AH25">
        <v>0</v>
      </c>
    </row>
    <row r="26" spans="1:34" x14ac:dyDescent="0.3">
      <c r="A26" s="15">
        <f ca="1">Exceedance!U26</f>
        <v>46813</v>
      </c>
      <c r="B26" s="1">
        <v>0</v>
      </c>
      <c r="C26" s="1">
        <v>0</v>
      </c>
      <c r="D26" s="1">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c r="AB26">
        <v>0</v>
      </c>
      <c r="AC26">
        <v>0</v>
      </c>
      <c r="AD26">
        <v>0</v>
      </c>
      <c r="AE26">
        <v>0</v>
      </c>
      <c r="AF26">
        <v>0</v>
      </c>
      <c r="AG26">
        <v>0</v>
      </c>
      <c r="AH26">
        <v>0</v>
      </c>
    </row>
    <row r="27" spans="1:34" x14ac:dyDescent="0.3">
      <c r="A27" s="15">
        <f ca="1">Exceedance!U27</f>
        <v>46844</v>
      </c>
      <c r="B27" s="1">
        <v>0</v>
      </c>
      <c r="C27" s="1">
        <v>0</v>
      </c>
      <c r="D27" s="1">
        <v>0</v>
      </c>
      <c r="E27">
        <v>0</v>
      </c>
      <c r="F27">
        <v>0</v>
      </c>
      <c r="G27">
        <v>0</v>
      </c>
      <c r="H27">
        <v>0</v>
      </c>
      <c r="I27">
        <v>0</v>
      </c>
      <c r="J27">
        <v>0</v>
      </c>
      <c r="K27">
        <v>0</v>
      </c>
      <c r="L27">
        <v>0</v>
      </c>
      <c r="M27">
        <v>0</v>
      </c>
      <c r="N27">
        <v>0</v>
      </c>
      <c r="O27">
        <v>0</v>
      </c>
      <c r="P27">
        <v>0</v>
      </c>
      <c r="Q27">
        <v>0</v>
      </c>
      <c r="R27">
        <v>0</v>
      </c>
      <c r="S27">
        <v>0</v>
      </c>
      <c r="T27">
        <v>0</v>
      </c>
      <c r="U27">
        <v>0</v>
      </c>
      <c r="V27">
        <v>0</v>
      </c>
      <c r="W27">
        <v>0</v>
      </c>
      <c r="X27">
        <v>0</v>
      </c>
      <c r="Y27">
        <v>0</v>
      </c>
      <c r="Z27">
        <v>0</v>
      </c>
      <c r="AA27">
        <v>0</v>
      </c>
      <c r="AB27">
        <v>0</v>
      </c>
      <c r="AC27">
        <v>0</v>
      </c>
      <c r="AD27">
        <v>0</v>
      </c>
      <c r="AE27">
        <v>0</v>
      </c>
      <c r="AF27">
        <v>0</v>
      </c>
      <c r="AG27">
        <v>0</v>
      </c>
      <c r="AH27">
        <v>0</v>
      </c>
    </row>
    <row r="28" spans="1:34" x14ac:dyDescent="0.3">
      <c r="A28" s="15">
        <f ca="1">Exceedance!U28</f>
        <v>46874</v>
      </c>
      <c r="B28" s="1">
        <v>55.542574307312883</v>
      </c>
      <c r="C28" s="1">
        <v>35.469809812579477</v>
      </c>
      <c r="D28" s="1">
        <v>35.469809812579477</v>
      </c>
      <c r="E28">
        <v>37.536650106067668</v>
      </c>
      <c r="F28">
        <v>67.305724760766068</v>
      </c>
      <c r="G28">
        <v>110.92929683910592</v>
      </c>
      <c r="H28">
        <v>248.81234939572013</v>
      </c>
      <c r="I28">
        <v>235.71934939572017</v>
      </c>
      <c r="J28">
        <v>53.92689189007033</v>
      </c>
      <c r="K28">
        <v>112.50026934886853</v>
      </c>
      <c r="L28">
        <v>74.834761938386706</v>
      </c>
      <c r="M28">
        <v>9.9649197124746323</v>
      </c>
      <c r="N28">
        <v>0</v>
      </c>
      <c r="O28">
        <v>0</v>
      </c>
      <c r="P28">
        <v>0</v>
      </c>
      <c r="Q28">
        <v>62.727404491431543</v>
      </c>
      <c r="R28">
        <v>16.025719909914109</v>
      </c>
      <c r="S28">
        <v>8.8443903382231586</v>
      </c>
      <c r="T28">
        <v>123.5883546904909</v>
      </c>
      <c r="U28">
        <v>174.38339612450025</v>
      </c>
      <c r="V28">
        <v>0</v>
      </c>
      <c r="W28">
        <v>152.89435469048959</v>
      </c>
      <c r="X28">
        <v>0</v>
      </c>
      <c r="Y28">
        <v>0</v>
      </c>
      <c r="Z28">
        <v>74.219720675318186</v>
      </c>
      <c r="AA28">
        <v>60.525217935839279</v>
      </c>
      <c r="AB28">
        <v>28.839590309411836</v>
      </c>
      <c r="AC28">
        <v>208.76535469049091</v>
      </c>
      <c r="AD28">
        <v>0</v>
      </c>
      <c r="AE28">
        <v>0</v>
      </c>
      <c r="AF28">
        <v>0</v>
      </c>
      <c r="AG28">
        <v>13.443341577320441</v>
      </c>
      <c r="AH28">
        <v>0</v>
      </c>
    </row>
    <row r="29" spans="1:34" x14ac:dyDescent="0.3">
      <c r="A29" s="15">
        <f ca="1">Exceedance!U29</f>
        <v>46905</v>
      </c>
      <c r="B29" s="1">
        <v>0</v>
      </c>
      <c r="C29" s="1">
        <v>0</v>
      </c>
      <c r="D29" s="1">
        <v>0</v>
      </c>
      <c r="E29">
        <v>25.810967140205534</v>
      </c>
      <c r="F29">
        <v>0</v>
      </c>
      <c r="G29">
        <v>262.61081011521003</v>
      </c>
      <c r="H29">
        <v>182.51796714020549</v>
      </c>
      <c r="I29">
        <v>236.34319794263848</v>
      </c>
      <c r="J29">
        <v>0</v>
      </c>
      <c r="K29">
        <v>0</v>
      </c>
      <c r="L29">
        <v>0</v>
      </c>
      <c r="M29">
        <v>0</v>
      </c>
      <c r="N29">
        <v>0</v>
      </c>
      <c r="O29">
        <v>0</v>
      </c>
      <c r="P29">
        <v>0</v>
      </c>
      <c r="Q29">
        <v>0</v>
      </c>
      <c r="R29">
        <v>0</v>
      </c>
      <c r="S29">
        <v>0</v>
      </c>
      <c r="T29">
        <v>77.814896319534128</v>
      </c>
      <c r="U29">
        <v>0</v>
      </c>
      <c r="V29">
        <v>0</v>
      </c>
      <c r="W29">
        <v>0</v>
      </c>
      <c r="X29">
        <v>0</v>
      </c>
      <c r="Y29">
        <v>0</v>
      </c>
      <c r="Z29">
        <v>0</v>
      </c>
      <c r="AA29">
        <v>34.413717621724608</v>
      </c>
      <c r="AB29">
        <v>0</v>
      </c>
      <c r="AC29">
        <v>126.30696714020553</v>
      </c>
      <c r="AD29">
        <v>0</v>
      </c>
      <c r="AE29">
        <v>39.827967140205551</v>
      </c>
      <c r="AF29">
        <v>0</v>
      </c>
      <c r="AG29">
        <v>0</v>
      </c>
      <c r="AH29">
        <v>0</v>
      </c>
    </row>
    <row r="30" spans="1:34" x14ac:dyDescent="0.3">
      <c r="A30" s="15">
        <f ca="1">Exceedance!U30</f>
        <v>46935</v>
      </c>
      <c r="B30" s="1">
        <v>0</v>
      </c>
      <c r="C30" s="1">
        <v>0</v>
      </c>
      <c r="D30" s="1">
        <v>0</v>
      </c>
      <c r="E30">
        <v>0</v>
      </c>
      <c r="F30">
        <v>0</v>
      </c>
      <c r="G30">
        <v>99.077611563557355</v>
      </c>
      <c r="H30">
        <v>0</v>
      </c>
      <c r="I30">
        <v>50.144539471310374</v>
      </c>
      <c r="J30">
        <v>0</v>
      </c>
      <c r="K30">
        <v>12.312639011706553</v>
      </c>
      <c r="L30">
        <v>0.51969809215842833</v>
      </c>
      <c r="M30">
        <v>0</v>
      </c>
      <c r="N30">
        <v>0</v>
      </c>
      <c r="O30">
        <v>0</v>
      </c>
      <c r="P30">
        <v>0</v>
      </c>
      <c r="Q30">
        <v>0</v>
      </c>
      <c r="R30">
        <v>0</v>
      </c>
      <c r="S30">
        <v>0</v>
      </c>
      <c r="T30">
        <v>101.58553950580014</v>
      </c>
      <c r="U30">
        <v>9.0675394712967865</v>
      </c>
      <c r="V30">
        <v>0</v>
      </c>
      <c r="W30">
        <v>0</v>
      </c>
      <c r="X30">
        <v>0</v>
      </c>
      <c r="Y30">
        <v>0</v>
      </c>
      <c r="Z30">
        <v>0</v>
      </c>
      <c r="AA30">
        <v>0</v>
      </c>
      <c r="AB30">
        <v>0</v>
      </c>
      <c r="AC30">
        <v>0</v>
      </c>
      <c r="AD30">
        <v>0</v>
      </c>
      <c r="AE30">
        <v>0</v>
      </c>
      <c r="AF30">
        <v>0</v>
      </c>
      <c r="AG30">
        <v>0</v>
      </c>
      <c r="AH30">
        <v>0</v>
      </c>
    </row>
    <row r="31" spans="1:34" x14ac:dyDescent="0.3">
      <c r="A31" s="15">
        <f ca="1">Exceedance!U31</f>
        <v>46966</v>
      </c>
      <c r="B31" s="1">
        <v>0</v>
      </c>
      <c r="C31" s="1">
        <v>0</v>
      </c>
      <c r="D31" s="1">
        <v>0</v>
      </c>
      <c r="E31">
        <v>0</v>
      </c>
      <c r="F31">
        <v>0</v>
      </c>
      <c r="G31">
        <v>0</v>
      </c>
      <c r="H31">
        <v>0</v>
      </c>
      <c r="I31">
        <v>0</v>
      </c>
      <c r="J31">
        <v>0</v>
      </c>
      <c r="K31">
        <v>0</v>
      </c>
      <c r="L31">
        <v>0</v>
      </c>
      <c r="M31">
        <v>0</v>
      </c>
      <c r="N31">
        <v>0</v>
      </c>
      <c r="O31">
        <v>0</v>
      </c>
      <c r="P31">
        <v>0</v>
      </c>
      <c r="Q31">
        <v>0</v>
      </c>
      <c r="R31">
        <v>0</v>
      </c>
      <c r="S31">
        <v>0</v>
      </c>
      <c r="T31">
        <v>0</v>
      </c>
      <c r="U31">
        <v>0</v>
      </c>
      <c r="V31">
        <v>0</v>
      </c>
      <c r="W31">
        <v>0</v>
      </c>
      <c r="X31">
        <v>0</v>
      </c>
      <c r="Y31">
        <v>0</v>
      </c>
      <c r="Z31">
        <v>0</v>
      </c>
      <c r="AA31">
        <v>0</v>
      </c>
      <c r="AB31">
        <v>0</v>
      </c>
      <c r="AC31">
        <v>0</v>
      </c>
      <c r="AD31">
        <v>0</v>
      </c>
      <c r="AE31">
        <v>0</v>
      </c>
      <c r="AF31">
        <v>0</v>
      </c>
      <c r="AG31">
        <v>0</v>
      </c>
      <c r="AH31">
        <v>0</v>
      </c>
    </row>
    <row r="32" spans="1:34" x14ac:dyDescent="0.3">
      <c r="A32" s="15">
        <f ca="1">Exceedance!U32</f>
        <v>46997</v>
      </c>
      <c r="B32" s="1">
        <v>12.171824302220619</v>
      </c>
      <c r="C32" s="1">
        <v>0</v>
      </c>
      <c r="D32" s="1">
        <v>0</v>
      </c>
      <c r="E32">
        <v>12.171824302220635</v>
      </c>
      <c r="F32">
        <v>0</v>
      </c>
      <c r="G32">
        <v>12.171824302220664</v>
      </c>
      <c r="H32">
        <v>0</v>
      </c>
      <c r="I32">
        <v>12.171824302220619</v>
      </c>
      <c r="J32">
        <v>12.171824302220619</v>
      </c>
      <c r="K32">
        <v>12.171824302220649</v>
      </c>
      <c r="L32">
        <v>0</v>
      </c>
      <c r="M32">
        <v>0</v>
      </c>
      <c r="N32">
        <v>0</v>
      </c>
      <c r="O32">
        <v>0</v>
      </c>
      <c r="P32">
        <v>0</v>
      </c>
      <c r="Q32">
        <v>0</v>
      </c>
      <c r="R32">
        <v>0</v>
      </c>
      <c r="S32">
        <v>0</v>
      </c>
      <c r="T32">
        <v>12.171824302220635</v>
      </c>
      <c r="U32">
        <v>12.171824302220635</v>
      </c>
      <c r="V32">
        <v>0</v>
      </c>
      <c r="W32">
        <v>0</v>
      </c>
      <c r="X32">
        <v>0</v>
      </c>
      <c r="Y32">
        <v>0</v>
      </c>
      <c r="Z32">
        <v>0</v>
      </c>
      <c r="AA32">
        <v>12.171824302220619</v>
      </c>
      <c r="AB32">
        <v>12.171824302220649</v>
      </c>
      <c r="AC32">
        <v>12.171824302221111</v>
      </c>
      <c r="AD32">
        <v>0</v>
      </c>
      <c r="AE32">
        <v>0</v>
      </c>
      <c r="AF32">
        <v>0</v>
      </c>
      <c r="AG32">
        <v>0</v>
      </c>
      <c r="AH32">
        <v>0</v>
      </c>
    </row>
    <row r="33" spans="1:34" x14ac:dyDescent="0.3">
      <c r="A33" s="15">
        <f ca="1">Exceedance!U33</f>
        <v>47027</v>
      </c>
      <c r="B33" s="1">
        <v>41.559325176370002</v>
      </c>
      <c r="C33" s="1">
        <v>6.4033146985344596</v>
      </c>
      <c r="D33" s="1">
        <v>6.4033146985344596</v>
      </c>
      <c r="E33">
        <v>28.8955703162041</v>
      </c>
      <c r="F33">
        <v>6.4033146985344596</v>
      </c>
      <c r="G33">
        <v>55.514072448054925</v>
      </c>
      <c r="H33">
        <v>6.4033146985344596</v>
      </c>
      <c r="I33">
        <v>55.514072448054954</v>
      </c>
      <c r="J33">
        <v>25.455286180330944</v>
      </c>
      <c r="K33">
        <v>55.514072448054939</v>
      </c>
      <c r="L33">
        <v>6.4033146985344596</v>
      </c>
      <c r="M33">
        <v>6.4033146985344596</v>
      </c>
      <c r="N33">
        <v>3.2552348857056796</v>
      </c>
      <c r="O33">
        <v>6.4033146985344747</v>
      </c>
      <c r="P33">
        <v>6.4033146985344596</v>
      </c>
      <c r="Q33">
        <v>6.4033146985344596</v>
      </c>
      <c r="R33">
        <v>6.4033146985344596</v>
      </c>
      <c r="S33">
        <v>6.403314698534027</v>
      </c>
      <c r="T33">
        <v>55.514072448054527</v>
      </c>
      <c r="U33">
        <v>41.618963936406985</v>
      </c>
      <c r="V33">
        <v>6.4033146985344596</v>
      </c>
      <c r="W33">
        <v>6.4033146985344596</v>
      </c>
      <c r="X33">
        <v>6.4033146985344596</v>
      </c>
      <c r="Y33">
        <v>3.2552348857056872</v>
      </c>
      <c r="Z33">
        <v>6.4033146985344596</v>
      </c>
      <c r="AA33">
        <v>36.312390915128375</v>
      </c>
      <c r="AB33">
        <v>6.4033146985344436</v>
      </c>
      <c r="AC33">
        <v>6.403314698534027</v>
      </c>
      <c r="AD33">
        <v>6.4033146985344596</v>
      </c>
      <c r="AE33">
        <v>6.4033146985344596</v>
      </c>
      <c r="AF33">
        <v>6.4033146985344596</v>
      </c>
      <c r="AG33">
        <v>6.4033146985344596</v>
      </c>
      <c r="AH33">
        <v>6.4033146985344596</v>
      </c>
    </row>
    <row r="34" spans="1:34" x14ac:dyDescent="0.3">
      <c r="A34" s="15">
        <f ca="1">Exceedance!U34</f>
        <v>47058</v>
      </c>
      <c r="B34" s="1">
        <v>0</v>
      </c>
      <c r="C34" s="1">
        <v>0</v>
      </c>
      <c r="D34" s="1">
        <v>0</v>
      </c>
      <c r="E34">
        <v>0</v>
      </c>
      <c r="F34">
        <v>0</v>
      </c>
      <c r="G34">
        <v>0</v>
      </c>
      <c r="H34">
        <v>0</v>
      </c>
      <c r="I34">
        <v>0</v>
      </c>
      <c r="J34">
        <v>0</v>
      </c>
      <c r="K34">
        <v>0</v>
      </c>
      <c r="L34">
        <v>0</v>
      </c>
      <c r="M34">
        <v>0</v>
      </c>
      <c r="N34">
        <v>0</v>
      </c>
      <c r="O34">
        <v>0</v>
      </c>
      <c r="P34">
        <v>0</v>
      </c>
      <c r="Q34">
        <v>0</v>
      </c>
      <c r="R34">
        <v>0</v>
      </c>
      <c r="S34">
        <v>0</v>
      </c>
      <c r="T34">
        <v>0</v>
      </c>
      <c r="U34">
        <v>0</v>
      </c>
      <c r="V34">
        <v>0</v>
      </c>
      <c r="W34">
        <v>0</v>
      </c>
      <c r="X34">
        <v>0</v>
      </c>
      <c r="Y34">
        <v>0</v>
      </c>
      <c r="Z34">
        <v>0</v>
      </c>
      <c r="AA34">
        <v>0</v>
      </c>
      <c r="AB34">
        <v>0</v>
      </c>
      <c r="AC34">
        <v>0</v>
      </c>
      <c r="AD34">
        <v>0</v>
      </c>
      <c r="AE34">
        <v>0</v>
      </c>
      <c r="AF34">
        <v>0</v>
      </c>
      <c r="AG34">
        <v>0</v>
      </c>
      <c r="AH34">
        <v>0</v>
      </c>
    </row>
    <row r="35" spans="1:34" x14ac:dyDescent="0.3">
      <c r="A35" s="15">
        <f ca="1">Exceedance!U35</f>
        <v>47088</v>
      </c>
      <c r="B35" s="1">
        <v>0</v>
      </c>
      <c r="C35" s="1">
        <v>0</v>
      </c>
      <c r="D35" s="1">
        <v>0</v>
      </c>
      <c r="E35">
        <v>0</v>
      </c>
      <c r="F35">
        <v>0</v>
      </c>
      <c r="G35">
        <v>0</v>
      </c>
      <c r="H35">
        <v>0</v>
      </c>
      <c r="I35">
        <v>0</v>
      </c>
      <c r="J35">
        <v>0</v>
      </c>
      <c r="K35">
        <v>0</v>
      </c>
      <c r="L35">
        <v>0</v>
      </c>
      <c r="M35">
        <v>0</v>
      </c>
      <c r="N35">
        <v>0</v>
      </c>
      <c r="O35">
        <v>0</v>
      </c>
      <c r="P35">
        <v>0</v>
      </c>
      <c r="Q35">
        <v>0</v>
      </c>
      <c r="R35">
        <v>0</v>
      </c>
      <c r="S35">
        <v>0</v>
      </c>
      <c r="T35">
        <v>0</v>
      </c>
      <c r="U35">
        <v>0</v>
      </c>
      <c r="V35">
        <v>0</v>
      </c>
      <c r="W35">
        <v>0</v>
      </c>
      <c r="X35">
        <v>0</v>
      </c>
      <c r="Y35">
        <v>0</v>
      </c>
      <c r="Z35">
        <v>0</v>
      </c>
      <c r="AA35">
        <v>0</v>
      </c>
      <c r="AB35">
        <v>0</v>
      </c>
      <c r="AC35">
        <v>0</v>
      </c>
      <c r="AD35">
        <v>0</v>
      </c>
      <c r="AE35">
        <v>0</v>
      </c>
      <c r="AF35">
        <v>0</v>
      </c>
      <c r="AG35">
        <v>0</v>
      </c>
      <c r="AH35">
        <v>0</v>
      </c>
    </row>
    <row r="36" spans="1:34" x14ac:dyDescent="0.3">
      <c r="A36" s="15">
        <f ca="1">Exceedance!U36</f>
        <v>47119</v>
      </c>
      <c r="B36" s="1">
        <v>0</v>
      </c>
      <c r="C36" s="1">
        <v>0</v>
      </c>
      <c r="D36" s="1">
        <v>0</v>
      </c>
      <c r="E36">
        <v>0</v>
      </c>
      <c r="F36">
        <v>0</v>
      </c>
      <c r="G36">
        <v>0</v>
      </c>
      <c r="H36">
        <v>0</v>
      </c>
      <c r="I36">
        <v>0</v>
      </c>
      <c r="J36">
        <v>0</v>
      </c>
      <c r="K36">
        <v>0</v>
      </c>
      <c r="L36">
        <v>0</v>
      </c>
      <c r="M36">
        <v>0</v>
      </c>
      <c r="N36">
        <v>0</v>
      </c>
      <c r="O36">
        <v>0</v>
      </c>
      <c r="P36">
        <v>0</v>
      </c>
      <c r="Q36">
        <v>0</v>
      </c>
      <c r="R36">
        <v>0</v>
      </c>
      <c r="S36">
        <v>0</v>
      </c>
      <c r="T36">
        <v>0</v>
      </c>
      <c r="U36">
        <v>0</v>
      </c>
      <c r="V36">
        <v>0</v>
      </c>
      <c r="W36">
        <v>0</v>
      </c>
      <c r="X36">
        <v>0</v>
      </c>
      <c r="Y36">
        <v>0</v>
      </c>
      <c r="Z36">
        <v>0</v>
      </c>
      <c r="AA36">
        <v>0</v>
      </c>
      <c r="AB36">
        <v>0</v>
      </c>
      <c r="AC36">
        <v>0</v>
      </c>
      <c r="AD36">
        <v>0</v>
      </c>
      <c r="AE36">
        <v>0</v>
      </c>
      <c r="AF36">
        <v>0</v>
      </c>
      <c r="AG36">
        <v>0</v>
      </c>
      <c r="AH36">
        <v>0</v>
      </c>
    </row>
    <row r="37" spans="1:34" x14ac:dyDescent="0.3">
      <c r="A37" s="15">
        <f ca="1">Exceedance!U37</f>
        <v>47150</v>
      </c>
      <c r="B37" s="1">
        <v>0</v>
      </c>
      <c r="C37" s="1">
        <v>0</v>
      </c>
      <c r="D37" s="1">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c r="AB37">
        <v>0</v>
      </c>
      <c r="AC37">
        <v>0</v>
      </c>
      <c r="AD37">
        <v>0</v>
      </c>
      <c r="AE37">
        <v>0</v>
      </c>
      <c r="AF37">
        <v>0</v>
      </c>
      <c r="AG37">
        <v>0</v>
      </c>
      <c r="AH37">
        <v>0</v>
      </c>
    </row>
    <row r="38" spans="1:34" x14ac:dyDescent="0.3">
      <c r="A38" s="15">
        <f ca="1">Exceedance!U38</f>
        <v>47178</v>
      </c>
      <c r="B38" s="1">
        <v>0</v>
      </c>
      <c r="C38" s="1">
        <v>0</v>
      </c>
      <c r="D38" s="1">
        <v>0</v>
      </c>
      <c r="E38">
        <v>0</v>
      </c>
      <c r="F38">
        <v>0</v>
      </c>
      <c r="G38">
        <v>0</v>
      </c>
      <c r="H38">
        <v>0</v>
      </c>
      <c r="I38">
        <v>0</v>
      </c>
      <c r="J38">
        <v>0</v>
      </c>
      <c r="K38">
        <v>0</v>
      </c>
      <c r="L38">
        <v>0</v>
      </c>
      <c r="M38">
        <v>0</v>
      </c>
      <c r="N38">
        <v>0</v>
      </c>
      <c r="O38">
        <v>0</v>
      </c>
      <c r="P38">
        <v>0</v>
      </c>
      <c r="Q38">
        <v>0</v>
      </c>
      <c r="R38">
        <v>0</v>
      </c>
      <c r="S38">
        <v>0</v>
      </c>
      <c r="T38">
        <v>0</v>
      </c>
      <c r="U38">
        <v>0</v>
      </c>
      <c r="V38">
        <v>0</v>
      </c>
      <c r="W38">
        <v>0</v>
      </c>
      <c r="X38">
        <v>0</v>
      </c>
      <c r="Y38">
        <v>0</v>
      </c>
      <c r="Z38">
        <v>0</v>
      </c>
      <c r="AA38">
        <v>0</v>
      </c>
      <c r="AB38">
        <v>0</v>
      </c>
      <c r="AC38">
        <v>0</v>
      </c>
      <c r="AD38">
        <v>0</v>
      </c>
      <c r="AE38">
        <v>0</v>
      </c>
      <c r="AF38">
        <v>0</v>
      </c>
      <c r="AG38">
        <v>0</v>
      </c>
      <c r="AH38">
        <v>0</v>
      </c>
    </row>
    <row r="39" spans="1:34" x14ac:dyDescent="0.3">
      <c r="A39" s="15">
        <f ca="1">Exceedance!U39</f>
        <v>47209</v>
      </c>
      <c r="B39" s="1">
        <v>0</v>
      </c>
      <c r="C39" s="1">
        <v>0</v>
      </c>
      <c r="D39" s="1">
        <v>0</v>
      </c>
      <c r="E39">
        <v>0</v>
      </c>
      <c r="F39">
        <v>0</v>
      </c>
      <c r="G39">
        <v>0</v>
      </c>
      <c r="H39">
        <v>0</v>
      </c>
      <c r="I39">
        <v>0</v>
      </c>
      <c r="J39">
        <v>0</v>
      </c>
      <c r="K39">
        <v>0</v>
      </c>
      <c r="L39">
        <v>0</v>
      </c>
      <c r="M39">
        <v>0</v>
      </c>
      <c r="N39">
        <v>0</v>
      </c>
      <c r="O39">
        <v>0</v>
      </c>
      <c r="P39">
        <v>0</v>
      </c>
      <c r="Q39">
        <v>0</v>
      </c>
      <c r="R39">
        <v>0</v>
      </c>
      <c r="S39">
        <v>0</v>
      </c>
      <c r="T39">
        <v>0</v>
      </c>
      <c r="U39">
        <v>0</v>
      </c>
      <c r="V39">
        <v>0</v>
      </c>
      <c r="W39">
        <v>0</v>
      </c>
      <c r="X39">
        <v>0</v>
      </c>
      <c r="Y39">
        <v>0</v>
      </c>
      <c r="Z39">
        <v>0</v>
      </c>
      <c r="AA39">
        <v>0</v>
      </c>
      <c r="AB39">
        <v>0</v>
      </c>
      <c r="AC39">
        <v>0</v>
      </c>
      <c r="AD39">
        <v>0</v>
      </c>
      <c r="AE39">
        <v>0</v>
      </c>
      <c r="AF39">
        <v>0</v>
      </c>
      <c r="AG39">
        <v>0</v>
      </c>
      <c r="AH39">
        <v>0</v>
      </c>
    </row>
    <row r="40" spans="1:34" x14ac:dyDescent="0.3">
      <c r="A40" s="15">
        <f ca="1">Exceedance!U40</f>
        <v>47239</v>
      </c>
      <c r="B40" s="1">
        <v>55.542574307232982</v>
      </c>
      <c r="C40" s="1">
        <v>35.469809812525007</v>
      </c>
      <c r="D40" s="1">
        <v>55.542574307232982</v>
      </c>
      <c r="E40">
        <v>67.820301829922059</v>
      </c>
      <c r="F40">
        <v>105.85529683905003</v>
      </c>
      <c r="G40">
        <v>248.20434939562989</v>
      </c>
      <c r="H40">
        <v>231.65034939562986</v>
      </c>
      <c r="I40">
        <v>57.603247376497343</v>
      </c>
      <c r="J40">
        <v>113.57151217087738</v>
      </c>
      <c r="K40">
        <v>112.07456737623501</v>
      </c>
      <c r="L40">
        <v>60.426177374514552</v>
      </c>
      <c r="M40">
        <v>0</v>
      </c>
      <c r="N40">
        <v>0</v>
      </c>
      <c r="O40">
        <v>0</v>
      </c>
      <c r="P40">
        <v>62.732502145439547</v>
      </c>
      <c r="Q40">
        <v>108.8303493956299</v>
      </c>
      <c r="R40">
        <v>116.82634939562988</v>
      </c>
      <c r="S40">
        <v>123.20135469043508</v>
      </c>
      <c r="T40">
        <v>164.46771613609357</v>
      </c>
      <c r="U40">
        <v>0</v>
      </c>
      <c r="V40">
        <v>151.82935469043505</v>
      </c>
      <c r="W40">
        <v>0</v>
      </c>
      <c r="X40">
        <v>0</v>
      </c>
      <c r="Y40">
        <v>73.437368489586248</v>
      </c>
      <c r="Z40">
        <v>60.376253155917034</v>
      </c>
      <c r="AA40">
        <v>29.750923858877314</v>
      </c>
      <c r="AB40">
        <v>213.40935469043509</v>
      </c>
      <c r="AC40">
        <v>0</v>
      </c>
      <c r="AD40">
        <v>131.06135469043514</v>
      </c>
      <c r="AE40">
        <v>0</v>
      </c>
      <c r="AF40">
        <v>14.536544113333784</v>
      </c>
      <c r="AG40">
        <v>0</v>
      </c>
      <c r="AH40">
        <v>61.555639075956954</v>
      </c>
    </row>
    <row r="41" spans="1:34" x14ac:dyDescent="0.3">
      <c r="A41" s="15">
        <f ca="1">Exceedance!U41</f>
        <v>47270</v>
      </c>
      <c r="B41" s="1">
        <v>0</v>
      </c>
      <c r="C41" s="1">
        <v>0</v>
      </c>
      <c r="D41" s="1">
        <v>0</v>
      </c>
      <c r="E41">
        <v>0</v>
      </c>
      <c r="F41">
        <v>331.46781053077279</v>
      </c>
      <c r="G41">
        <v>182.36396714020555</v>
      </c>
      <c r="H41">
        <v>239.89719794265051</v>
      </c>
      <c r="I41">
        <v>0</v>
      </c>
      <c r="J41">
        <v>24.923115309997904</v>
      </c>
      <c r="K41">
        <v>0</v>
      </c>
      <c r="L41">
        <v>0</v>
      </c>
      <c r="M41">
        <v>0</v>
      </c>
      <c r="N41">
        <v>0</v>
      </c>
      <c r="O41">
        <v>0</v>
      </c>
      <c r="P41">
        <v>0</v>
      </c>
      <c r="Q41">
        <v>0</v>
      </c>
      <c r="R41">
        <v>0</v>
      </c>
      <c r="S41">
        <v>218.13102158977114</v>
      </c>
      <c r="T41">
        <v>0</v>
      </c>
      <c r="U41">
        <v>0</v>
      </c>
      <c r="V41">
        <v>29.8824304374733</v>
      </c>
      <c r="W41">
        <v>0</v>
      </c>
      <c r="X41">
        <v>0</v>
      </c>
      <c r="Y41">
        <v>0</v>
      </c>
      <c r="Z41">
        <v>16.393372369599678</v>
      </c>
      <c r="AA41">
        <v>0</v>
      </c>
      <c r="AB41">
        <v>124.52196714020685</v>
      </c>
      <c r="AC41">
        <v>0</v>
      </c>
      <c r="AD41">
        <v>38.778967140205488</v>
      </c>
      <c r="AE41">
        <v>0</v>
      </c>
      <c r="AF41">
        <v>0</v>
      </c>
      <c r="AG41">
        <v>0</v>
      </c>
      <c r="AH41">
        <v>124.09619795809631</v>
      </c>
    </row>
    <row r="42" spans="1:34" x14ac:dyDescent="0.3">
      <c r="A42" s="15">
        <f ca="1">Exceedance!U42</f>
        <v>47300</v>
      </c>
      <c r="B42" s="1">
        <v>0</v>
      </c>
      <c r="C42" s="1">
        <v>0</v>
      </c>
      <c r="D42" s="1">
        <v>0</v>
      </c>
      <c r="E42">
        <v>0</v>
      </c>
      <c r="F42">
        <v>349.36853947310345</v>
      </c>
      <c r="G42">
        <v>0</v>
      </c>
      <c r="H42">
        <v>57.668539471296761</v>
      </c>
      <c r="I42">
        <v>0</v>
      </c>
      <c r="J42">
        <v>116.1175394802594</v>
      </c>
      <c r="K42">
        <v>0.31669809215844485</v>
      </c>
      <c r="L42">
        <v>0</v>
      </c>
      <c r="M42">
        <v>0</v>
      </c>
      <c r="N42">
        <v>0</v>
      </c>
      <c r="O42">
        <v>0</v>
      </c>
      <c r="P42">
        <v>0</v>
      </c>
      <c r="Q42">
        <v>0</v>
      </c>
      <c r="R42">
        <v>0</v>
      </c>
      <c r="S42">
        <v>101.45253947491737</v>
      </c>
      <c r="T42">
        <v>14.403539471296789</v>
      </c>
      <c r="U42">
        <v>0</v>
      </c>
      <c r="V42">
        <v>113.76553950707977</v>
      </c>
      <c r="W42">
        <v>0</v>
      </c>
      <c r="X42">
        <v>0</v>
      </c>
      <c r="Y42">
        <v>0</v>
      </c>
      <c r="Z42">
        <v>0</v>
      </c>
      <c r="AA42">
        <v>0</v>
      </c>
      <c r="AB42">
        <v>0</v>
      </c>
      <c r="AC42">
        <v>0</v>
      </c>
      <c r="AD42">
        <v>48.210087636940003</v>
      </c>
      <c r="AE42">
        <v>0</v>
      </c>
      <c r="AF42">
        <v>0</v>
      </c>
      <c r="AG42">
        <v>0</v>
      </c>
      <c r="AH42">
        <v>58.934539471296809</v>
      </c>
    </row>
    <row r="43" spans="1:34" x14ac:dyDescent="0.3">
      <c r="A43" s="15">
        <f ca="1">Exceedance!U43</f>
        <v>47331</v>
      </c>
      <c r="B43" s="1">
        <v>0</v>
      </c>
      <c r="C43" s="1">
        <v>0</v>
      </c>
      <c r="D43" s="1">
        <v>0</v>
      </c>
      <c r="E43">
        <v>0</v>
      </c>
      <c r="F43">
        <v>0</v>
      </c>
      <c r="G43">
        <v>0</v>
      </c>
      <c r="H43">
        <v>0</v>
      </c>
      <c r="I43">
        <v>0</v>
      </c>
      <c r="J43">
        <v>0</v>
      </c>
      <c r="K43">
        <v>0</v>
      </c>
      <c r="L43">
        <v>0</v>
      </c>
      <c r="M43">
        <v>0</v>
      </c>
      <c r="N43">
        <v>0</v>
      </c>
      <c r="O43">
        <v>0</v>
      </c>
      <c r="P43">
        <v>0</v>
      </c>
      <c r="Q43">
        <v>0</v>
      </c>
      <c r="R43">
        <v>0</v>
      </c>
      <c r="S43">
        <v>0</v>
      </c>
      <c r="T43">
        <v>0</v>
      </c>
      <c r="U43">
        <v>0</v>
      </c>
      <c r="V43">
        <v>0</v>
      </c>
      <c r="W43">
        <v>0</v>
      </c>
      <c r="X43">
        <v>0</v>
      </c>
      <c r="Y43">
        <v>0</v>
      </c>
      <c r="Z43">
        <v>0</v>
      </c>
      <c r="AA43">
        <v>0</v>
      </c>
      <c r="AB43">
        <v>0</v>
      </c>
      <c r="AC43">
        <v>0</v>
      </c>
      <c r="AD43">
        <v>0</v>
      </c>
      <c r="AE43">
        <v>0</v>
      </c>
      <c r="AF43">
        <v>0</v>
      </c>
      <c r="AG43">
        <v>0</v>
      </c>
      <c r="AH43">
        <v>0</v>
      </c>
    </row>
    <row r="44" spans="1:34" x14ac:dyDescent="0.3">
      <c r="A44" s="15">
        <f ca="1">Exceedance!U44</f>
        <v>47362</v>
      </c>
      <c r="B44" s="1">
        <v>3.1055211161063796</v>
      </c>
      <c r="C44" s="1">
        <v>3.1055211161068121</v>
      </c>
      <c r="D44" s="1">
        <v>3.1055211161063796</v>
      </c>
      <c r="E44">
        <v>0</v>
      </c>
      <c r="F44">
        <v>3.1055211161063943</v>
      </c>
      <c r="G44">
        <v>0</v>
      </c>
      <c r="H44">
        <v>3.1055211161063796</v>
      </c>
      <c r="I44">
        <v>3.1055211161063943</v>
      </c>
      <c r="J44">
        <v>3.1055211161068725</v>
      </c>
      <c r="K44">
        <v>0</v>
      </c>
      <c r="L44">
        <v>0</v>
      </c>
      <c r="M44">
        <v>0</v>
      </c>
      <c r="N44">
        <v>0</v>
      </c>
      <c r="O44">
        <v>0</v>
      </c>
      <c r="P44">
        <v>3.1055211161068272</v>
      </c>
      <c r="Q44">
        <v>0</v>
      </c>
      <c r="R44">
        <v>0</v>
      </c>
      <c r="S44">
        <v>3.1055211161063943</v>
      </c>
      <c r="T44">
        <v>3.1055211161064245</v>
      </c>
      <c r="U44">
        <v>3.1055211161063943</v>
      </c>
      <c r="V44">
        <v>3.1055211161068272</v>
      </c>
      <c r="W44">
        <v>0</v>
      </c>
      <c r="X44">
        <v>0</v>
      </c>
      <c r="Y44">
        <v>0</v>
      </c>
      <c r="Z44">
        <v>3.1055211161068121</v>
      </c>
      <c r="AA44">
        <v>3.1055211161063943</v>
      </c>
      <c r="AB44">
        <v>3.1055211161068423</v>
      </c>
      <c r="AC44">
        <v>0</v>
      </c>
      <c r="AD44">
        <v>3.1055211161064094</v>
      </c>
      <c r="AE44">
        <v>0</v>
      </c>
      <c r="AF44">
        <v>3.1055211161068121</v>
      </c>
      <c r="AG44">
        <v>0</v>
      </c>
      <c r="AH44">
        <v>3.1055211161068121</v>
      </c>
    </row>
    <row r="45" spans="1:34" x14ac:dyDescent="0.3">
      <c r="A45" s="15">
        <f ca="1">Exceedance!U45</f>
        <v>47392</v>
      </c>
      <c r="B45" s="1">
        <v>41.5593251763826</v>
      </c>
      <c r="C45" s="1">
        <v>6.403314698534027</v>
      </c>
      <c r="D45" s="1">
        <v>36.559325176382593</v>
      </c>
      <c r="E45">
        <v>6.4033146985344596</v>
      </c>
      <c r="F45">
        <v>55.514072448054925</v>
      </c>
      <c r="G45">
        <v>6.4033146985344596</v>
      </c>
      <c r="H45">
        <v>55.514072448054954</v>
      </c>
      <c r="I45">
        <v>27.201548478461099</v>
      </c>
      <c r="J45">
        <v>55.514072448054527</v>
      </c>
      <c r="K45">
        <v>6.403314698534027</v>
      </c>
      <c r="L45">
        <v>6.403314698534027</v>
      </c>
      <c r="M45">
        <v>6.4033146985344596</v>
      </c>
      <c r="N45">
        <v>6.4033146985344596</v>
      </c>
      <c r="O45">
        <v>6.4033146985344436</v>
      </c>
      <c r="P45">
        <v>24.286912978364896</v>
      </c>
      <c r="Q45">
        <v>11.161625044079894</v>
      </c>
      <c r="R45">
        <v>6.403314698534027</v>
      </c>
      <c r="S45">
        <v>55.514072448054911</v>
      </c>
      <c r="T45">
        <v>43.252445728401057</v>
      </c>
      <c r="U45">
        <v>6.4033146985344436</v>
      </c>
      <c r="V45">
        <v>55.514072448054513</v>
      </c>
      <c r="W45">
        <v>6.4033146985344596</v>
      </c>
      <c r="X45">
        <v>6.4033146985344596</v>
      </c>
      <c r="Y45">
        <v>6.4033146985344596</v>
      </c>
      <c r="Z45">
        <v>36.387286464936203</v>
      </c>
      <c r="AA45">
        <v>31.374679875405604</v>
      </c>
      <c r="AB45">
        <v>6.4033146985340119</v>
      </c>
      <c r="AC45">
        <v>6.403314698534027</v>
      </c>
      <c r="AD45">
        <v>55.514072448054925</v>
      </c>
      <c r="AE45">
        <v>6.403314698534027</v>
      </c>
      <c r="AF45">
        <v>18.033562789131487</v>
      </c>
      <c r="AG45">
        <v>6.4033146985344436</v>
      </c>
      <c r="AH45">
        <v>55.514072448054485</v>
      </c>
    </row>
    <row r="46" spans="1:34" x14ac:dyDescent="0.3">
      <c r="A46" s="15">
        <f ca="1">Exceedance!U46</f>
        <v>47423</v>
      </c>
      <c r="B46" s="1">
        <v>0</v>
      </c>
      <c r="C46" s="1">
        <v>0</v>
      </c>
      <c r="D46" s="1">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c r="AB46">
        <v>0</v>
      </c>
      <c r="AC46">
        <v>0</v>
      </c>
      <c r="AD46">
        <v>0</v>
      </c>
      <c r="AE46">
        <v>0</v>
      </c>
      <c r="AF46">
        <v>0</v>
      </c>
      <c r="AG46">
        <v>0</v>
      </c>
      <c r="AH46">
        <v>0</v>
      </c>
    </row>
    <row r="47" spans="1:34" x14ac:dyDescent="0.3">
      <c r="A47" s="15">
        <f ca="1">Exceedance!U47</f>
        <v>47453</v>
      </c>
      <c r="B47" s="1">
        <v>0</v>
      </c>
      <c r="C47" s="1">
        <v>0</v>
      </c>
      <c r="D47" s="1">
        <v>0</v>
      </c>
      <c r="E47">
        <v>0</v>
      </c>
      <c r="F47">
        <v>0</v>
      </c>
      <c r="G47">
        <v>0</v>
      </c>
      <c r="H47">
        <v>0</v>
      </c>
      <c r="I47">
        <v>0</v>
      </c>
      <c r="J47">
        <v>0</v>
      </c>
      <c r="K47">
        <v>0</v>
      </c>
      <c r="L47">
        <v>0</v>
      </c>
      <c r="M47">
        <v>0</v>
      </c>
      <c r="N47">
        <v>0</v>
      </c>
      <c r="O47">
        <v>0</v>
      </c>
      <c r="P47">
        <v>0</v>
      </c>
      <c r="Q47">
        <v>0</v>
      </c>
      <c r="R47">
        <v>0</v>
      </c>
      <c r="S47">
        <v>0</v>
      </c>
      <c r="T47">
        <v>0</v>
      </c>
      <c r="U47">
        <v>0</v>
      </c>
      <c r="V47">
        <v>0</v>
      </c>
      <c r="W47">
        <v>0</v>
      </c>
      <c r="X47">
        <v>0</v>
      </c>
      <c r="Y47">
        <v>0</v>
      </c>
      <c r="Z47">
        <v>0</v>
      </c>
      <c r="AA47">
        <v>0</v>
      </c>
      <c r="AB47">
        <v>0</v>
      </c>
      <c r="AC47">
        <v>0</v>
      </c>
      <c r="AD47">
        <v>0</v>
      </c>
      <c r="AE47">
        <v>0</v>
      </c>
      <c r="AF47">
        <v>0</v>
      </c>
      <c r="AG47">
        <v>0</v>
      </c>
      <c r="AH47">
        <v>0</v>
      </c>
    </row>
    <row r="48" spans="1:34" x14ac:dyDescent="0.3">
      <c r="A48" s="15">
        <f ca="1">Exceedance!U48</f>
        <v>47484</v>
      </c>
      <c r="B48" s="1">
        <v>0</v>
      </c>
      <c r="C48" s="1">
        <v>0</v>
      </c>
      <c r="D48" s="1">
        <v>0</v>
      </c>
      <c r="E48">
        <v>0</v>
      </c>
      <c r="F48">
        <v>0</v>
      </c>
      <c r="G48">
        <v>0</v>
      </c>
      <c r="H48">
        <v>0</v>
      </c>
      <c r="I48">
        <v>0</v>
      </c>
      <c r="J48">
        <v>0</v>
      </c>
      <c r="K48">
        <v>0</v>
      </c>
      <c r="L48">
        <v>0</v>
      </c>
      <c r="M48">
        <v>0</v>
      </c>
      <c r="N48">
        <v>0</v>
      </c>
      <c r="O48">
        <v>0</v>
      </c>
      <c r="P48">
        <v>0</v>
      </c>
      <c r="Q48">
        <v>0</v>
      </c>
      <c r="R48">
        <v>0</v>
      </c>
      <c r="S48">
        <v>0</v>
      </c>
      <c r="T48">
        <v>0</v>
      </c>
      <c r="U48">
        <v>0</v>
      </c>
      <c r="V48">
        <v>0</v>
      </c>
      <c r="W48">
        <v>0</v>
      </c>
      <c r="X48">
        <v>0</v>
      </c>
      <c r="Y48">
        <v>0</v>
      </c>
      <c r="Z48">
        <v>0</v>
      </c>
      <c r="AA48">
        <v>0</v>
      </c>
      <c r="AB48">
        <v>0</v>
      </c>
      <c r="AC48">
        <v>0</v>
      </c>
      <c r="AD48">
        <v>0</v>
      </c>
      <c r="AE48">
        <v>0</v>
      </c>
      <c r="AF48">
        <v>0</v>
      </c>
      <c r="AG48">
        <v>0</v>
      </c>
      <c r="AH48">
        <v>0</v>
      </c>
    </row>
    <row r="49" spans="1:34" x14ac:dyDescent="0.3">
      <c r="A49" s="15">
        <f ca="1">Exceedance!U49</f>
        <v>47515</v>
      </c>
      <c r="B49" s="1">
        <v>0</v>
      </c>
      <c r="C49" s="1">
        <v>0</v>
      </c>
      <c r="D49" s="1">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c r="AB49">
        <v>0</v>
      </c>
      <c r="AC49">
        <v>0</v>
      </c>
      <c r="AD49">
        <v>0</v>
      </c>
      <c r="AE49">
        <v>0</v>
      </c>
      <c r="AF49">
        <v>0</v>
      </c>
      <c r="AG49">
        <v>0</v>
      </c>
      <c r="AH49">
        <v>0</v>
      </c>
    </row>
    <row r="50" spans="1:34" x14ac:dyDescent="0.3">
      <c r="A50" s="15">
        <f ca="1">Exceedance!U50</f>
        <v>47543</v>
      </c>
      <c r="B50" s="1">
        <v>0</v>
      </c>
      <c r="C50" s="1">
        <v>0</v>
      </c>
      <c r="D50" s="1">
        <v>0</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c r="AB50">
        <v>0</v>
      </c>
      <c r="AC50">
        <v>0</v>
      </c>
      <c r="AD50">
        <v>0</v>
      </c>
      <c r="AE50">
        <v>0</v>
      </c>
      <c r="AF50">
        <v>0</v>
      </c>
      <c r="AG50">
        <v>0</v>
      </c>
      <c r="AH50">
        <v>0</v>
      </c>
    </row>
    <row r="51" spans="1:34" x14ac:dyDescent="0.3">
      <c r="A51" s="15">
        <f ca="1">Exceedance!U51</f>
        <v>47574</v>
      </c>
      <c r="B51" s="1">
        <v>0</v>
      </c>
      <c r="C51" s="1">
        <v>0</v>
      </c>
      <c r="D51" s="1">
        <v>0</v>
      </c>
      <c r="E51">
        <v>0</v>
      </c>
      <c r="F51">
        <v>0</v>
      </c>
      <c r="G51">
        <v>0</v>
      </c>
      <c r="H51">
        <v>0</v>
      </c>
      <c r="I51">
        <v>0</v>
      </c>
      <c r="J51">
        <v>0</v>
      </c>
      <c r="K51">
        <v>0</v>
      </c>
      <c r="L51">
        <v>0</v>
      </c>
      <c r="M51">
        <v>0</v>
      </c>
      <c r="N51">
        <v>0</v>
      </c>
      <c r="O51">
        <v>0</v>
      </c>
      <c r="P51">
        <v>0</v>
      </c>
      <c r="Q51">
        <v>0</v>
      </c>
      <c r="R51">
        <v>0</v>
      </c>
      <c r="S51">
        <v>0</v>
      </c>
      <c r="T51">
        <v>0</v>
      </c>
      <c r="U51">
        <v>0</v>
      </c>
      <c r="V51">
        <v>0</v>
      </c>
      <c r="W51">
        <v>0</v>
      </c>
      <c r="X51">
        <v>0</v>
      </c>
      <c r="Y51">
        <v>0</v>
      </c>
      <c r="Z51">
        <v>0</v>
      </c>
      <c r="AA51">
        <v>0</v>
      </c>
      <c r="AB51">
        <v>0</v>
      </c>
      <c r="AC51">
        <v>0</v>
      </c>
      <c r="AD51">
        <v>0</v>
      </c>
      <c r="AE51">
        <v>0</v>
      </c>
      <c r="AF51">
        <v>0</v>
      </c>
      <c r="AG51">
        <v>0</v>
      </c>
      <c r="AH51">
        <v>0</v>
      </c>
    </row>
    <row r="52" spans="1:34" x14ac:dyDescent="0.3">
      <c r="A52" s="15">
        <f ca="1">Exceedance!U52</f>
        <v>47604</v>
      </c>
      <c r="B52" s="1">
        <v>55.542574307221372</v>
      </c>
      <c r="C52" s="1">
        <v>55.542574307221372</v>
      </c>
      <c r="D52" s="1">
        <v>55.542574307221372</v>
      </c>
      <c r="E52">
        <v>105.73629683905001</v>
      </c>
      <c r="F52">
        <v>248.89634939562987</v>
      </c>
      <c r="G52">
        <v>231.76234939562991</v>
      </c>
      <c r="H52">
        <v>47.820916603377803</v>
      </c>
      <c r="I52">
        <v>113.83510246042579</v>
      </c>
      <c r="J52">
        <v>113.65597291721333</v>
      </c>
      <c r="K52">
        <v>66.955320942567297</v>
      </c>
      <c r="L52">
        <v>0</v>
      </c>
      <c r="M52">
        <v>0</v>
      </c>
      <c r="N52">
        <v>0</v>
      </c>
      <c r="O52">
        <v>62.636968332242581</v>
      </c>
      <c r="P52">
        <v>104.53334939562993</v>
      </c>
      <c r="Q52">
        <v>117.01934939562989</v>
      </c>
      <c r="R52">
        <v>122.37135469043508</v>
      </c>
      <c r="S52">
        <v>164.91758841196739</v>
      </c>
      <c r="T52">
        <v>0</v>
      </c>
      <c r="U52">
        <v>151.12935469043515</v>
      </c>
      <c r="V52">
        <v>0</v>
      </c>
      <c r="W52">
        <v>0</v>
      </c>
      <c r="X52">
        <v>79.522328022618638</v>
      </c>
      <c r="Y52">
        <v>60.286194600788626</v>
      </c>
      <c r="Z52">
        <v>29.780399949117747</v>
      </c>
      <c r="AA52">
        <v>213.15235469043515</v>
      </c>
      <c r="AB52">
        <v>0</v>
      </c>
      <c r="AC52">
        <v>130.37935469043512</v>
      </c>
      <c r="AD52">
        <v>0</v>
      </c>
      <c r="AE52">
        <v>14.488357864267568</v>
      </c>
      <c r="AF52">
        <v>59.317659889988668</v>
      </c>
      <c r="AG52">
        <v>108.21144758177252</v>
      </c>
      <c r="AH52">
        <v>68.299139964732447</v>
      </c>
    </row>
    <row r="53" spans="1:34" x14ac:dyDescent="0.3">
      <c r="A53" s="15">
        <f ca="1">Exceedance!U53</f>
        <v>47635</v>
      </c>
      <c r="B53" s="1">
        <v>0</v>
      </c>
      <c r="C53" s="1">
        <v>0</v>
      </c>
      <c r="D53" s="1">
        <v>0</v>
      </c>
      <c r="E53">
        <v>331.84958267560035</v>
      </c>
      <c r="F53">
        <v>182.089967140206</v>
      </c>
      <c r="G53">
        <v>239.9381979426519</v>
      </c>
      <c r="H53">
        <v>0</v>
      </c>
      <c r="I53">
        <v>26.210973898504321</v>
      </c>
      <c r="J53">
        <v>0</v>
      </c>
      <c r="K53">
        <v>0</v>
      </c>
      <c r="L53">
        <v>0</v>
      </c>
      <c r="M53">
        <v>0</v>
      </c>
      <c r="N53">
        <v>0</v>
      </c>
      <c r="O53">
        <v>0</v>
      </c>
      <c r="P53">
        <v>0</v>
      </c>
      <c r="Q53">
        <v>0</v>
      </c>
      <c r="R53">
        <v>221.07813757939834</v>
      </c>
      <c r="S53">
        <v>0</v>
      </c>
      <c r="T53">
        <v>0</v>
      </c>
      <c r="U53">
        <v>51.389728448433829</v>
      </c>
      <c r="V53">
        <v>0</v>
      </c>
      <c r="W53">
        <v>0</v>
      </c>
      <c r="X53">
        <v>0</v>
      </c>
      <c r="Y53">
        <v>0</v>
      </c>
      <c r="Z53">
        <v>0</v>
      </c>
      <c r="AA53">
        <v>124.38796714020687</v>
      </c>
      <c r="AB53">
        <v>0</v>
      </c>
      <c r="AC53">
        <v>38.553967140205501</v>
      </c>
      <c r="AD53">
        <v>0</v>
      </c>
      <c r="AE53">
        <v>0</v>
      </c>
      <c r="AF53">
        <v>0</v>
      </c>
      <c r="AG53">
        <v>124.3201979509256</v>
      </c>
      <c r="AH53">
        <v>0</v>
      </c>
    </row>
    <row r="54" spans="1:34" x14ac:dyDescent="0.3">
      <c r="A54" s="15">
        <f ca="1">Exceedance!U54</f>
        <v>47665</v>
      </c>
      <c r="B54" s="1">
        <v>0</v>
      </c>
      <c r="C54" s="1">
        <v>0</v>
      </c>
      <c r="D54" s="1">
        <v>0</v>
      </c>
      <c r="E54">
        <v>349.39553947305541</v>
      </c>
      <c r="F54">
        <v>0</v>
      </c>
      <c r="G54">
        <v>57.706539471296779</v>
      </c>
      <c r="H54">
        <v>0</v>
      </c>
      <c r="I54">
        <v>116.34953947997587</v>
      </c>
      <c r="J54">
        <v>0.24069809215843999</v>
      </c>
      <c r="K54">
        <v>0</v>
      </c>
      <c r="L54">
        <v>0</v>
      </c>
      <c r="M54">
        <v>0</v>
      </c>
      <c r="N54">
        <v>0</v>
      </c>
      <c r="O54">
        <v>0</v>
      </c>
      <c r="P54">
        <v>0</v>
      </c>
      <c r="Q54">
        <v>0</v>
      </c>
      <c r="R54">
        <v>101.59153947438321</v>
      </c>
      <c r="S54">
        <v>14.471539471309908</v>
      </c>
      <c r="T54">
        <v>0</v>
      </c>
      <c r="U54">
        <v>114.17253950149677</v>
      </c>
      <c r="V54">
        <v>0</v>
      </c>
      <c r="W54">
        <v>0</v>
      </c>
      <c r="X54">
        <v>0</v>
      </c>
      <c r="Y54">
        <v>0</v>
      </c>
      <c r="Z54">
        <v>0</v>
      </c>
      <c r="AA54">
        <v>0</v>
      </c>
      <c r="AB54">
        <v>0</v>
      </c>
      <c r="AC54">
        <v>54.468227593675735</v>
      </c>
      <c r="AD54">
        <v>0</v>
      </c>
      <c r="AE54">
        <v>0</v>
      </c>
      <c r="AF54">
        <v>0</v>
      </c>
      <c r="AG54">
        <v>59.00753947131038</v>
      </c>
      <c r="AH54">
        <v>0</v>
      </c>
    </row>
    <row r="55" spans="1:34" x14ac:dyDescent="0.3">
      <c r="A55" s="15">
        <f ca="1">Exceedance!U55</f>
        <v>47696</v>
      </c>
      <c r="B55" s="1">
        <v>0</v>
      </c>
      <c r="C55" s="1">
        <v>0</v>
      </c>
      <c r="D55" s="1">
        <v>0</v>
      </c>
      <c r="E55">
        <v>0</v>
      </c>
      <c r="F55">
        <v>0</v>
      </c>
      <c r="G55">
        <v>0</v>
      </c>
      <c r="H55">
        <v>0</v>
      </c>
      <c r="I55">
        <v>0</v>
      </c>
      <c r="J55">
        <v>0</v>
      </c>
      <c r="K55">
        <v>0</v>
      </c>
      <c r="L55">
        <v>0</v>
      </c>
      <c r="M55">
        <v>0</v>
      </c>
      <c r="N55">
        <v>0</v>
      </c>
      <c r="O55">
        <v>0</v>
      </c>
      <c r="P55">
        <v>0</v>
      </c>
      <c r="Q55">
        <v>0</v>
      </c>
      <c r="R55">
        <v>0</v>
      </c>
      <c r="S55">
        <v>0</v>
      </c>
      <c r="T55">
        <v>0</v>
      </c>
      <c r="U55">
        <v>0</v>
      </c>
      <c r="V55">
        <v>0</v>
      </c>
      <c r="W55">
        <v>0</v>
      </c>
      <c r="X55">
        <v>0</v>
      </c>
      <c r="Y55">
        <v>0</v>
      </c>
      <c r="Z55">
        <v>0</v>
      </c>
      <c r="AA55">
        <v>0</v>
      </c>
      <c r="AB55">
        <v>0</v>
      </c>
      <c r="AC55">
        <v>0</v>
      </c>
      <c r="AD55">
        <v>0</v>
      </c>
      <c r="AE55">
        <v>0</v>
      </c>
      <c r="AF55">
        <v>0</v>
      </c>
      <c r="AG55">
        <v>0</v>
      </c>
      <c r="AH55">
        <v>0</v>
      </c>
    </row>
    <row r="56" spans="1:34" x14ac:dyDescent="0.3">
      <c r="A56" s="15">
        <f ca="1">Exceedance!U56</f>
        <v>47727</v>
      </c>
      <c r="B56" s="1">
        <v>3.1055211161068121</v>
      </c>
      <c r="C56" s="1">
        <v>3.1055211161068121</v>
      </c>
      <c r="D56" s="1">
        <v>3.1055211161068121</v>
      </c>
      <c r="E56">
        <v>3.1055211161064094</v>
      </c>
      <c r="F56">
        <v>0</v>
      </c>
      <c r="G56">
        <v>3.1055211161063796</v>
      </c>
      <c r="H56">
        <v>3.1055211161068423</v>
      </c>
      <c r="I56">
        <v>3.1055211161068574</v>
      </c>
      <c r="J56">
        <v>0</v>
      </c>
      <c r="K56">
        <v>0</v>
      </c>
      <c r="L56">
        <v>0</v>
      </c>
      <c r="M56">
        <v>0</v>
      </c>
      <c r="N56">
        <v>0</v>
      </c>
      <c r="O56">
        <v>0</v>
      </c>
      <c r="P56">
        <v>0</v>
      </c>
      <c r="Q56">
        <v>0</v>
      </c>
      <c r="R56">
        <v>3.1055211161068272</v>
      </c>
      <c r="S56">
        <v>3.1055211161063943</v>
      </c>
      <c r="T56">
        <v>3.1055211161063943</v>
      </c>
      <c r="U56">
        <v>3.1055211161068423</v>
      </c>
      <c r="V56">
        <v>0</v>
      </c>
      <c r="W56">
        <v>0</v>
      </c>
      <c r="X56">
        <v>3.1055211161068423</v>
      </c>
      <c r="Y56">
        <v>3.1055211161068423</v>
      </c>
      <c r="Z56">
        <v>3.1055211161068272</v>
      </c>
      <c r="AA56">
        <v>3.1055211161068574</v>
      </c>
      <c r="AB56">
        <v>0</v>
      </c>
      <c r="AC56">
        <v>3.1055211161064094</v>
      </c>
      <c r="AD56">
        <v>0</v>
      </c>
      <c r="AE56">
        <v>3.1055211161068272</v>
      </c>
      <c r="AF56">
        <v>0</v>
      </c>
      <c r="AG56">
        <v>3.1055211161068121</v>
      </c>
      <c r="AH56">
        <v>0</v>
      </c>
    </row>
    <row r="57" spans="1:34" x14ac:dyDescent="0.3">
      <c r="A57" s="15">
        <f ca="1">Exceedance!U57</f>
        <v>47757</v>
      </c>
      <c r="B57" s="1">
        <v>41.559325176369576</v>
      </c>
      <c r="C57" s="1">
        <v>31.559325176369583</v>
      </c>
      <c r="D57" s="1">
        <v>36.559325176369576</v>
      </c>
      <c r="E57">
        <v>55.514072448054939</v>
      </c>
      <c r="F57">
        <v>6.4033146985344596</v>
      </c>
      <c r="G57">
        <v>55.514072448054954</v>
      </c>
      <c r="H57">
        <v>42.45236079875901</v>
      </c>
      <c r="I57">
        <v>55.514072448054499</v>
      </c>
      <c r="J57">
        <v>6.403314698534027</v>
      </c>
      <c r="K57">
        <v>6.403314698534027</v>
      </c>
      <c r="L57">
        <v>6.403314698534027</v>
      </c>
      <c r="M57">
        <v>6.403314698534027</v>
      </c>
      <c r="N57">
        <v>6.403314698534027</v>
      </c>
      <c r="O57">
        <v>8.8181464856524645</v>
      </c>
      <c r="P57">
        <v>18.018650932814818</v>
      </c>
      <c r="Q57">
        <v>6.403314698534027</v>
      </c>
      <c r="R57">
        <v>55.514072448054499</v>
      </c>
      <c r="S57">
        <v>43.406352423753695</v>
      </c>
      <c r="T57">
        <v>6.4033146985344596</v>
      </c>
      <c r="U57">
        <v>55.514072448054513</v>
      </c>
      <c r="V57">
        <v>6.403314698534027</v>
      </c>
      <c r="W57">
        <v>6.403314698534027</v>
      </c>
      <c r="X57">
        <v>55.514072448054499</v>
      </c>
      <c r="Y57">
        <v>36.24637093311739</v>
      </c>
      <c r="Z57">
        <v>31.437641780193182</v>
      </c>
      <c r="AA57">
        <v>6.4033146985340119</v>
      </c>
      <c r="AB57">
        <v>6.403314698534027</v>
      </c>
      <c r="AC57">
        <v>55.514072448054925</v>
      </c>
      <c r="AD57">
        <v>6.4033146985344596</v>
      </c>
      <c r="AE57">
        <v>17.69867360295283</v>
      </c>
      <c r="AF57">
        <v>6.4033146985340119</v>
      </c>
      <c r="AG57">
        <v>55.514072448054499</v>
      </c>
      <c r="AH57">
        <v>6.403314698534027</v>
      </c>
    </row>
    <row r="58" spans="1:34" x14ac:dyDescent="0.3">
      <c r="A58" s="15">
        <f ca="1">Exceedance!U58</f>
        <v>47788</v>
      </c>
      <c r="B58" s="1">
        <v>0</v>
      </c>
      <c r="C58" s="1">
        <v>0</v>
      </c>
      <c r="D58" s="1">
        <v>0</v>
      </c>
      <c r="E58">
        <v>0</v>
      </c>
      <c r="F58">
        <v>0</v>
      </c>
      <c r="G58">
        <v>0</v>
      </c>
      <c r="H58">
        <v>0</v>
      </c>
      <c r="I58">
        <v>0</v>
      </c>
      <c r="J58">
        <v>0</v>
      </c>
      <c r="K58">
        <v>0</v>
      </c>
      <c r="L58">
        <v>0</v>
      </c>
      <c r="M58">
        <v>0</v>
      </c>
      <c r="N58">
        <v>0</v>
      </c>
      <c r="O58">
        <v>0</v>
      </c>
      <c r="P58">
        <v>0</v>
      </c>
      <c r="Q58">
        <v>0</v>
      </c>
      <c r="R58">
        <v>0</v>
      </c>
      <c r="S58">
        <v>0</v>
      </c>
      <c r="T58">
        <v>0</v>
      </c>
      <c r="U58">
        <v>0</v>
      </c>
      <c r="V58">
        <v>0</v>
      </c>
      <c r="W58">
        <v>0</v>
      </c>
      <c r="X58">
        <v>0</v>
      </c>
      <c r="Y58">
        <v>0</v>
      </c>
      <c r="Z58">
        <v>0</v>
      </c>
      <c r="AA58">
        <v>0</v>
      </c>
      <c r="AB58">
        <v>0</v>
      </c>
      <c r="AC58">
        <v>0</v>
      </c>
      <c r="AD58">
        <v>0</v>
      </c>
      <c r="AE58">
        <v>0</v>
      </c>
      <c r="AF58">
        <v>0</v>
      </c>
      <c r="AG58">
        <v>0</v>
      </c>
      <c r="AH58">
        <v>0</v>
      </c>
    </row>
    <row r="59" spans="1:34" x14ac:dyDescent="0.3">
      <c r="A59" s="15">
        <f ca="1">Exceedance!U59</f>
        <v>47818</v>
      </c>
      <c r="B59" s="1">
        <v>0</v>
      </c>
      <c r="C59" s="1">
        <v>0</v>
      </c>
      <c r="D59" s="1">
        <v>0</v>
      </c>
      <c r="E59">
        <v>0</v>
      </c>
      <c r="F59">
        <v>0</v>
      </c>
      <c r="G59">
        <v>0</v>
      </c>
      <c r="H59">
        <v>0</v>
      </c>
      <c r="I59">
        <v>0</v>
      </c>
      <c r="J59">
        <v>0</v>
      </c>
      <c r="K59">
        <v>0</v>
      </c>
      <c r="L59">
        <v>0</v>
      </c>
      <c r="M59">
        <v>0</v>
      </c>
      <c r="N59">
        <v>0</v>
      </c>
      <c r="O59">
        <v>0</v>
      </c>
      <c r="P59">
        <v>0</v>
      </c>
      <c r="Q59">
        <v>0</v>
      </c>
      <c r="R59">
        <v>0</v>
      </c>
      <c r="S59">
        <v>0</v>
      </c>
      <c r="T59">
        <v>0</v>
      </c>
      <c r="U59">
        <v>0</v>
      </c>
      <c r="V59">
        <v>0</v>
      </c>
      <c r="W59">
        <v>0</v>
      </c>
      <c r="X59">
        <v>0</v>
      </c>
      <c r="Y59">
        <v>0</v>
      </c>
      <c r="Z59">
        <v>0</v>
      </c>
      <c r="AA59">
        <v>0</v>
      </c>
      <c r="AB59">
        <v>0</v>
      </c>
      <c r="AC59">
        <v>0</v>
      </c>
      <c r="AD59">
        <v>0</v>
      </c>
      <c r="AE59">
        <v>0</v>
      </c>
      <c r="AF59">
        <v>0</v>
      </c>
      <c r="AG59">
        <v>0</v>
      </c>
      <c r="AH59">
        <v>0</v>
      </c>
    </row>
    <row r="60" spans="1:34" x14ac:dyDescent="0.3">
      <c r="A60" s="15">
        <f ca="1">Exceedance!U60</f>
        <v>47849</v>
      </c>
      <c r="B60" s="1">
        <v>0</v>
      </c>
      <c r="C60" s="1">
        <v>0</v>
      </c>
      <c r="D60" s="1">
        <v>0</v>
      </c>
      <c r="E60">
        <v>0</v>
      </c>
      <c r="F60">
        <v>0</v>
      </c>
      <c r="G60">
        <v>0</v>
      </c>
      <c r="H60">
        <v>0</v>
      </c>
      <c r="I60">
        <v>0</v>
      </c>
      <c r="J60">
        <v>0</v>
      </c>
      <c r="K60">
        <v>0</v>
      </c>
      <c r="L60">
        <v>0</v>
      </c>
      <c r="M60">
        <v>0</v>
      </c>
      <c r="N60">
        <v>0</v>
      </c>
      <c r="O60">
        <v>0</v>
      </c>
      <c r="P60">
        <v>0</v>
      </c>
      <c r="Q60">
        <v>0</v>
      </c>
      <c r="R60">
        <v>0</v>
      </c>
      <c r="S60">
        <v>0</v>
      </c>
      <c r="T60">
        <v>0</v>
      </c>
      <c r="U60">
        <v>0</v>
      </c>
      <c r="V60">
        <v>0</v>
      </c>
      <c r="W60">
        <v>0</v>
      </c>
      <c r="X60">
        <v>0</v>
      </c>
      <c r="Y60">
        <v>0</v>
      </c>
      <c r="Z60">
        <v>0</v>
      </c>
      <c r="AA60">
        <v>0</v>
      </c>
      <c r="AB60">
        <v>0</v>
      </c>
      <c r="AC60">
        <v>0</v>
      </c>
      <c r="AD60">
        <v>0</v>
      </c>
      <c r="AE60">
        <v>0</v>
      </c>
      <c r="AF60">
        <v>0</v>
      </c>
      <c r="AG60">
        <v>0</v>
      </c>
      <c r="AH60">
        <v>0</v>
      </c>
    </row>
    <row r="61" spans="1:34" x14ac:dyDescent="0.3">
      <c r="A61" s="15">
        <f ca="1">Exceedance!U61</f>
        <v>47880</v>
      </c>
      <c r="B61" s="1">
        <v>0</v>
      </c>
      <c r="C61" s="1">
        <v>0</v>
      </c>
      <c r="D61" s="1">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c r="AB61">
        <v>0</v>
      </c>
      <c r="AC61">
        <v>0</v>
      </c>
      <c r="AD61">
        <v>0</v>
      </c>
      <c r="AE61">
        <v>0</v>
      </c>
      <c r="AF61">
        <v>0</v>
      </c>
      <c r="AG61">
        <v>0</v>
      </c>
      <c r="AH61">
        <v>0</v>
      </c>
    </row>
    <row r="62" spans="1:34" x14ac:dyDescent="0.3">
      <c r="A62" s="15">
        <f ca="1">Exceedance!U62</f>
        <v>47908</v>
      </c>
      <c r="B62" s="1">
        <v>0</v>
      </c>
      <c r="C62" s="1">
        <v>0</v>
      </c>
      <c r="D62" s="1">
        <v>0</v>
      </c>
      <c r="E62">
        <v>0</v>
      </c>
      <c r="F62">
        <v>0</v>
      </c>
      <c r="G62">
        <v>0</v>
      </c>
      <c r="H62">
        <v>0</v>
      </c>
      <c r="I62">
        <v>0</v>
      </c>
      <c r="J62">
        <v>0</v>
      </c>
      <c r="K62">
        <v>0</v>
      </c>
      <c r="L62">
        <v>0</v>
      </c>
      <c r="M62">
        <v>0</v>
      </c>
      <c r="N62">
        <v>0</v>
      </c>
      <c r="O62">
        <v>0</v>
      </c>
      <c r="P62">
        <v>0</v>
      </c>
      <c r="Q62">
        <v>0</v>
      </c>
      <c r="R62">
        <v>0</v>
      </c>
      <c r="S62">
        <v>0</v>
      </c>
      <c r="T62">
        <v>0</v>
      </c>
      <c r="U62">
        <v>0</v>
      </c>
      <c r="V62">
        <v>0</v>
      </c>
      <c r="W62">
        <v>0</v>
      </c>
      <c r="X62">
        <v>0</v>
      </c>
      <c r="Y62">
        <v>0</v>
      </c>
      <c r="Z62">
        <v>0</v>
      </c>
      <c r="AA62">
        <v>0</v>
      </c>
      <c r="AB62">
        <v>0</v>
      </c>
      <c r="AC62">
        <v>0</v>
      </c>
      <c r="AD62">
        <v>0</v>
      </c>
      <c r="AE62">
        <v>0</v>
      </c>
      <c r="AF62">
        <v>0</v>
      </c>
      <c r="AG62">
        <v>0</v>
      </c>
      <c r="AH62">
        <v>0</v>
      </c>
    </row>
    <row r="63" spans="1:34" x14ac:dyDescent="0.3">
      <c r="A63" s="15">
        <f ca="1">Exceedance!U63</f>
        <v>47939</v>
      </c>
      <c r="B63" s="1">
        <v>0</v>
      </c>
      <c r="C63" s="1">
        <v>0</v>
      </c>
      <c r="D63" s="1">
        <v>0</v>
      </c>
      <c r="E63">
        <v>0</v>
      </c>
      <c r="F63">
        <v>0</v>
      </c>
      <c r="G63">
        <v>0</v>
      </c>
      <c r="H63">
        <v>0</v>
      </c>
      <c r="I63">
        <v>0</v>
      </c>
      <c r="J63">
        <v>0</v>
      </c>
      <c r="K63">
        <v>0</v>
      </c>
      <c r="L63">
        <v>0</v>
      </c>
      <c r="M63">
        <v>0</v>
      </c>
      <c r="N63">
        <v>0</v>
      </c>
      <c r="O63">
        <v>0</v>
      </c>
      <c r="P63">
        <v>0</v>
      </c>
      <c r="Q63">
        <v>0</v>
      </c>
      <c r="R63">
        <v>0</v>
      </c>
      <c r="S63">
        <v>0</v>
      </c>
      <c r="T63">
        <v>0</v>
      </c>
      <c r="U63">
        <v>0</v>
      </c>
      <c r="V63">
        <v>0</v>
      </c>
      <c r="W63">
        <v>0</v>
      </c>
      <c r="X63">
        <v>0</v>
      </c>
      <c r="Y63">
        <v>0</v>
      </c>
      <c r="Z63">
        <v>0</v>
      </c>
      <c r="AA63">
        <v>0</v>
      </c>
      <c r="AB63">
        <v>0</v>
      </c>
      <c r="AC63">
        <v>0</v>
      </c>
      <c r="AD63">
        <v>0</v>
      </c>
      <c r="AE63">
        <v>0</v>
      </c>
      <c r="AF63">
        <v>0</v>
      </c>
      <c r="AG63">
        <v>0</v>
      </c>
      <c r="AH63">
        <v>0</v>
      </c>
    </row>
    <row r="64" spans="1:34" x14ac:dyDescent="0.3">
      <c r="A64" s="15">
        <f ca="1">Exceedance!U64</f>
        <v>47969</v>
      </c>
      <c r="B64" s="1">
        <v>55.542574307220946</v>
      </c>
      <c r="C64" s="1">
        <v>55.542574307221372</v>
      </c>
      <c r="D64" s="1">
        <v>55.542574307221372</v>
      </c>
      <c r="E64">
        <v>248.89634939564158</v>
      </c>
      <c r="F64">
        <v>231.76234939562991</v>
      </c>
      <c r="G64">
        <v>47.848895634430974</v>
      </c>
      <c r="H64">
        <v>113.38443320281242</v>
      </c>
      <c r="I64">
        <v>113.84584328285823</v>
      </c>
      <c r="J64">
        <v>70.186931717945967</v>
      </c>
      <c r="K64">
        <v>0</v>
      </c>
      <c r="L64">
        <v>0</v>
      </c>
      <c r="M64">
        <v>0</v>
      </c>
      <c r="N64">
        <v>62.646219630358544</v>
      </c>
      <c r="O64">
        <v>104.53334939564165</v>
      </c>
      <c r="P64">
        <v>117.01934939564158</v>
      </c>
      <c r="Q64">
        <v>122.37135469043464</v>
      </c>
      <c r="R64">
        <v>164.99053363500877</v>
      </c>
      <c r="S64">
        <v>0</v>
      </c>
      <c r="T64">
        <v>151.12935469043515</v>
      </c>
      <c r="U64">
        <v>0</v>
      </c>
      <c r="V64">
        <v>0</v>
      </c>
      <c r="W64">
        <v>79.527637220940818</v>
      </c>
      <c r="X64">
        <v>60.463102077005132</v>
      </c>
      <c r="Y64">
        <v>29.770512399859879</v>
      </c>
      <c r="Z64">
        <v>213.15235469043515</v>
      </c>
      <c r="AA64">
        <v>0</v>
      </c>
      <c r="AB64">
        <v>130.37935469043512</v>
      </c>
      <c r="AC64">
        <v>0</v>
      </c>
      <c r="AD64">
        <v>14.517784581254578</v>
      </c>
      <c r="AE64">
        <v>59.287682194504796</v>
      </c>
      <c r="AF64">
        <v>147.00558370971891</v>
      </c>
      <c r="AG64">
        <v>68.339110205459349</v>
      </c>
      <c r="AH64">
        <v>53.097542358658622</v>
      </c>
    </row>
    <row r="65" spans="1:34" x14ac:dyDescent="0.3">
      <c r="A65" s="15">
        <f ca="1">Exceedance!U65</f>
        <v>48000</v>
      </c>
      <c r="B65" s="1">
        <v>0</v>
      </c>
      <c r="C65" s="1">
        <v>0</v>
      </c>
      <c r="D65" s="1">
        <v>0</v>
      </c>
      <c r="E65">
        <v>182.08996714020702</v>
      </c>
      <c r="F65">
        <v>239.9381979426519</v>
      </c>
      <c r="G65">
        <v>0</v>
      </c>
      <c r="H65">
        <v>22.889943819363243</v>
      </c>
      <c r="I65">
        <v>0</v>
      </c>
      <c r="J65">
        <v>0</v>
      </c>
      <c r="K65">
        <v>0</v>
      </c>
      <c r="L65">
        <v>0</v>
      </c>
      <c r="M65">
        <v>0</v>
      </c>
      <c r="N65">
        <v>0</v>
      </c>
      <c r="O65">
        <v>0</v>
      </c>
      <c r="P65">
        <v>0</v>
      </c>
      <c r="Q65">
        <v>221.27678804985933</v>
      </c>
      <c r="R65">
        <v>0</v>
      </c>
      <c r="S65">
        <v>0</v>
      </c>
      <c r="T65">
        <v>49.356426276476945</v>
      </c>
      <c r="U65">
        <v>0</v>
      </c>
      <c r="V65">
        <v>0</v>
      </c>
      <c r="W65">
        <v>0</v>
      </c>
      <c r="X65">
        <v>34.771351048084867</v>
      </c>
      <c r="Y65">
        <v>0</v>
      </c>
      <c r="Z65">
        <v>124.38796714020553</v>
      </c>
      <c r="AA65">
        <v>0</v>
      </c>
      <c r="AB65">
        <v>38.553967140205501</v>
      </c>
      <c r="AC65">
        <v>0</v>
      </c>
      <c r="AD65">
        <v>0</v>
      </c>
      <c r="AE65">
        <v>0</v>
      </c>
      <c r="AF65">
        <v>124.32019794516965</v>
      </c>
      <c r="AG65">
        <v>0</v>
      </c>
      <c r="AH65">
        <v>0</v>
      </c>
    </row>
    <row r="66" spans="1:34" x14ac:dyDescent="0.3">
      <c r="A66" s="15">
        <f ca="1">Exceedance!U66</f>
        <v>48030</v>
      </c>
      <c r="B66" s="1">
        <v>0</v>
      </c>
      <c r="C66" s="1">
        <v>0</v>
      </c>
      <c r="D66" s="1">
        <v>0</v>
      </c>
      <c r="E66">
        <v>0</v>
      </c>
      <c r="F66">
        <v>57.706539471296814</v>
      </c>
      <c r="G66">
        <v>0</v>
      </c>
      <c r="H66">
        <v>116.34953948083492</v>
      </c>
      <c r="I66">
        <v>0.24069809215843999</v>
      </c>
      <c r="J66">
        <v>0</v>
      </c>
      <c r="K66">
        <v>0</v>
      </c>
      <c r="L66">
        <v>0</v>
      </c>
      <c r="M66">
        <v>0</v>
      </c>
      <c r="N66">
        <v>0</v>
      </c>
      <c r="O66">
        <v>0</v>
      </c>
      <c r="P66">
        <v>0</v>
      </c>
      <c r="Q66">
        <v>101.59153947433356</v>
      </c>
      <c r="R66">
        <v>14.471539471310342</v>
      </c>
      <c r="S66">
        <v>0</v>
      </c>
      <c r="T66">
        <v>114.17253950204612</v>
      </c>
      <c r="U66">
        <v>0</v>
      </c>
      <c r="V66">
        <v>0</v>
      </c>
      <c r="W66">
        <v>0</v>
      </c>
      <c r="X66">
        <v>0</v>
      </c>
      <c r="Y66">
        <v>0</v>
      </c>
      <c r="Z66">
        <v>0</v>
      </c>
      <c r="AA66">
        <v>0</v>
      </c>
      <c r="AB66">
        <v>49.554478586291708</v>
      </c>
      <c r="AC66">
        <v>0</v>
      </c>
      <c r="AD66">
        <v>0</v>
      </c>
      <c r="AE66">
        <v>0</v>
      </c>
      <c r="AF66">
        <v>59.007539471296802</v>
      </c>
      <c r="AG66">
        <v>0</v>
      </c>
      <c r="AH66">
        <v>0</v>
      </c>
    </row>
    <row r="67" spans="1:34" x14ac:dyDescent="0.3">
      <c r="A67" s="15">
        <f ca="1">Exceedance!U67</f>
        <v>48061</v>
      </c>
      <c r="B67" s="1">
        <v>0</v>
      </c>
      <c r="C67" s="1">
        <v>0</v>
      </c>
      <c r="D67" s="1">
        <v>0</v>
      </c>
      <c r="E67">
        <v>0</v>
      </c>
      <c r="F67">
        <v>0</v>
      </c>
      <c r="G67">
        <v>0</v>
      </c>
      <c r="H67">
        <v>0</v>
      </c>
      <c r="I67">
        <v>0</v>
      </c>
      <c r="J67">
        <v>0</v>
      </c>
      <c r="K67">
        <v>0</v>
      </c>
      <c r="L67">
        <v>0</v>
      </c>
      <c r="M67">
        <v>0</v>
      </c>
      <c r="N67">
        <v>0</v>
      </c>
      <c r="O67">
        <v>0</v>
      </c>
      <c r="P67">
        <v>0</v>
      </c>
      <c r="Q67">
        <v>0</v>
      </c>
      <c r="R67">
        <v>0</v>
      </c>
      <c r="S67">
        <v>0</v>
      </c>
      <c r="T67">
        <v>0</v>
      </c>
      <c r="U67">
        <v>0</v>
      </c>
      <c r="V67">
        <v>0</v>
      </c>
      <c r="W67">
        <v>0</v>
      </c>
      <c r="X67">
        <v>0</v>
      </c>
      <c r="Y67">
        <v>0</v>
      </c>
      <c r="Z67">
        <v>0</v>
      </c>
      <c r="AA67">
        <v>0</v>
      </c>
      <c r="AB67">
        <v>0</v>
      </c>
      <c r="AC67">
        <v>0</v>
      </c>
      <c r="AD67">
        <v>0</v>
      </c>
      <c r="AE67">
        <v>0</v>
      </c>
      <c r="AF67">
        <v>0</v>
      </c>
      <c r="AG67">
        <v>0</v>
      </c>
      <c r="AH67">
        <v>0</v>
      </c>
    </row>
    <row r="68" spans="1:34" x14ac:dyDescent="0.3">
      <c r="A68" s="15">
        <f ca="1">Exceedance!U68</f>
        <v>48092</v>
      </c>
      <c r="B68" s="1">
        <v>3.1055211161068121</v>
      </c>
      <c r="C68" s="1">
        <v>3.1055211161068121</v>
      </c>
      <c r="D68" s="1">
        <v>3.1055211161068121</v>
      </c>
      <c r="E68">
        <v>0</v>
      </c>
      <c r="F68">
        <v>3.1055211161068121</v>
      </c>
      <c r="G68">
        <v>3.1055211161068423</v>
      </c>
      <c r="H68">
        <v>3.1055211161068574</v>
      </c>
      <c r="I68">
        <v>0</v>
      </c>
      <c r="J68">
        <v>0</v>
      </c>
      <c r="K68">
        <v>0</v>
      </c>
      <c r="L68">
        <v>0</v>
      </c>
      <c r="M68">
        <v>0</v>
      </c>
      <c r="N68">
        <v>3.1055211161068121</v>
      </c>
      <c r="O68">
        <v>0</v>
      </c>
      <c r="P68">
        <v>0</v>
      </c>
      <c r="Q68">
        <v>3.1055211161068272</v>
      </c>
      <c r="R68">
        <v>3.1055211161068272</v>
      </c>
      <c r="S68">
        <v>3.1055211161068272</v>
      </c>
      <c r="T68">
        <v>3.1055211161068423</v>
      </c>
      <c r="U68">
        <v>0</v>
      </c>
      <c r="V68">
        <v>0</v>
      </c>
      <c r="W68">
        <v>3.1055211161068423</v>
      </c>
      <c r="X68">
        <v>3.1055211161068423</v>
      </c>
      <c r="Y68">
        <v>3.1055211161068272</v>
      </c>
      <c r="Z68">
        <v>3.1055211161068574</v>
      </c>
      <c r="AA68">
        <v>0</v>
      </c>
      <c r="AB68">
        <v>3.1055211161068423</v>
      </c>
      <c r="AC68">
        <v>0</v>
      </c>
      <c r="AD68">
        <v>3.1055211161068272</v>
      </c>
      <c r="AE68">
        <v>0</v>
      </c>
      <c r="AF68">
        <v>3.1055211161063796</v>
      </c>
      <c r="AG68">
        <v>0</v>
      </c>
      <c r="AH68">
        <v>0</v>
      </c>
    </row>
    <row r="69" spans="1:34" x14ac:dyDescent="0.3">
      <c r="A69" s="15" t="str">
        <f ca="1">Exceedance!U69</f>
        <v/>
      </c>
      <c r="B69" s="1"/>
      <c r="C69" s="1"/>
      <c r="D69" s="1"/>
    </row>
    <row r="70" spans="1:34" x14ac:dyDescent="0.3">
      <c r="A70" s="15" t="str">
        <f ca="1">Exceedance!U70</f>
        <v/>
      </c>
      <c r="B70" s="1"/>
      <c r="C70" s="1"/>
      <c r="D70" s="1"/>
    </row>
    <row r="71" spans="1:34" x14ac:dyDescent="0.3">
      <c r="A71" s="15" t="str">
        <f ca="1">Exceedance!U71</f>
        <v/>
      </c>
      <c r="B71" s="1"/>
      <c r="C71" s="1"/>
      <c r="D71" s="1"/>
    </row>
    <row r="72" spans="1:34" x14ac:dyDescent="0.3">
      <c r="A72" s="15" t="str">
        <f ca="1">Exceedance!U72</f>
        <v/>
      </c>
      <c r="B72" s="1"/>
      <c r="C72" s="1"/>
      <c r="D72" s="1"/>
    </row>
    <row r="73" spans="1:34" x14ac:dyDescent="0.3">
      <c r="A73" s="15" t="str">
        <f ca="1">Exceedance!U73</f>
        <v/>
      </c>
      <c r="B73" s="1"/>
      <c r="C73" s="1"/>
      <c r="D73" s="1"/>
    </row>
    <row r="74" spans="1:34" x14ac:dyDescent="0.3">
      <c r="A74" s="15" t="str">
        <f ca="1">Exceedance!U74</f>
        <v/>
      </c>
      <c r="B74" s="1"/>
      <c r="C74" s="1"/>
      <c r="D74" s="1"/>
    </row>
    <row r="75" spans="1:34" x14ac:dyDescent="0.3">
      <c r="A75" s="15" t="str">
        <f ca="1">Exceedance!U75</f>
        <v/>
      </c>
      <c r="B75" s="1"/>
      <c r="C75" s="1"/>
      <c r="D75" s="1"/>
    </row>
    <row r="76" spans="1:34" x14ac:dyDescent="0.3">
      <c r="A76" s="15" t="str">
        <f ca="1">Exceedance!U76</f>
        <v/>
      </c>
      <c r="B76" s="1"/>
      <c r="C76" s="1"/>
      <c r="D76" s="1"/>
    </row>
    <row r="77" spans="1:34" x14ac:dyDescent="0.3">
      <c r="A77" s="15" t="str">
        <f ca="1">Exceedance!U77</f>
        <v/>
      </c>
      <c r="B77" s="1"/>
      <c r="C77" s="1"/>
      <c r="D77" s="1"/>
    </row>
    <row r="78" spans="1:34" x14ac:dyDescent="0.3">
      <c r="A78" s="15" t="str">
        <f ca="1">Exceedance!U78</f>
        <v/>
      </c>
      <c r="B78" s="1"/>
      <c r="C78" s="1"/>
      <c r="D78" s="1"/>
    </row>
    <row r="79" spans="1:34" x14ac:dyDescent="0.3">
      <c r="A79" s="15" t="str">
        <f ca="1">Exceedance!U79</f>
        <v/>
      </c>
      <c r="B79" s="1"/>
      <c r="C79" s="1"/>
      <c r="D79" s="1"/>
    </row>
    <row r="80" spans="1:34" x14ac:dyDescent="0.3">
      <c r="A80" s="15" t="str">
        <f ca="1">Exceedance!U80</f>
        <v/>
      </c>
      <c r="B80" s="1"/>
      <c r="C80" s="1"/>
      <c r="D80" s="1"/>
    </row>
    <row r="81" spans="1:4" x14ac:dyDescent="0.3">
      <c r="A81" s="15" t="str">
        <f ca="1">Exceedance!U81</f>
        <v/>
      </c>
      <c r="B81" s="1"/>
      <c r="C81" s="1"/>
      <c r="D81" s="1"/>
    </row>
    <row r="82" spans="1:4" x14ac:dyDescent="0.3">
      <c r="A82" s="15" t="str">
        <f ca="1">Exceedance!U82</f>
        <v/>
      </c>
      <c r="B82" s="1"/>
      <c r="C82" s="1"/>
      <c r="D82" s="1"/>
    </row>
    <row r="83" spans="1:4" x14ac:dyDescent="0.3">
      <c r="A83" s="15" t="str">
        <f ca="1">Exceedance!U83</f>
        <v/>
      </c>
      <c r="B83" s="1"/>
      <c r="C83" s="1"/>
      <c r="D83" s="1"/>
    </row>
    <row r="84" spans="1:4" x14ac:dyDescent="0.3">
      <c r="A84" s="15" t="str">
        <f ca="1">Exceedance!U84</f>
        <v/>
      </c>
      <c r="B84" s="1"/>
      <c r="C84" s="1"/>
      <c r="D84" s="1"/>
    </row>
    <row r="85" spans="1:4" x14ac:dyDescent="0.3">
      <c r="A85" s="15" t="str">
        <f ca="1">Exceedance!U85</f>
        <v/>
      </c>
      <c r="B85" s="1"/>
      <c r="C85" s="1"/>
      <c r="D85" s="1"/>
    </row>
    <row r="86" spans="1:4" x14ac:dyDescent="0.3">
      <c r="A86" s="15" t="str">
        <f ca="1">Exceedance!U86</f>
        <v/>
      </c>
      <c r="B86" s="1"/>
      <c r="C86" s="1"/>
      <c r="D86" s="1"/>
    </row>
    <row r="87" spans="1:4" x14ac:dyDescent="0.3">
      <c r="A87" s="15" t="str">
        <f ca="1">Exceedance!U87</f>
        <v/>
      </c>
      <c r="B87" s="1"/>
      <c r="C87" s="1"/>
      <c r="D87" s="1"/>
    </row>
    <row r="88" spans="1:4" x14ac:dyDescent="0.3">
      <c r="A88" s="15" t="str">
        <f ca="1">Exceedance!U88</f>
        <v/>
      </c>
      <c r="B88" s="1"/>
      <c r="C88" s="1"/>
      <c r="D88" s="1"/>
    </row>
    <row r="89" spans="1:4" x14ac:dyDescent="0.3">
      <c r="A89" s="15" t="str">
        <f ca="1">Exceedance!U89</f>
        <v/>
      </c>
      <c r="B89" s="1"/>
      <c r="C89" s="1"/>
      <c r="D89" s="1"/>
    </row>
    <row r="90" spans="1:4" x14ac:dyDescent="0.3">
      <c r="A90" s="15" t="str">
        <f ca="1">Exceedance!U90</f>
        <v/>
      </c>
      <c r="B90" s="1"/>
      <c r="C90" s="1"/>
      <c r="D90" s="1"/>
    </row>
    <row r="91" spans="1:4" x14ac:dyDescent="0.3">
      <c r="A91" s="15" t="str">
        <f ca="1">Exceedance!U91</f>
        <v/>
      </c>
      <c r="B91" s="1"/>
      <c r="C91" s="1"/>
      <c r="D91" s="1"/>
    </row>
    <row r="92" spans="1:4" x14ac:dyDescent="0.3">
      <c r="A92" s="15" t="str">
        <f ca="1">Exceedance!U92</f>
        <v/>
      </c>
      <c r="B92" s="1"/>
      <c r="C92" s="1"/>
      <c r="D92" s="1"/>
    </row>
    <row r="93" spans="1:4" x14ac:dyDescent="0.3">
      <c r="A93" s="15" t="str">
        <f ca="1">Exceedance!U93</f>
        <v/>
      </c>
      <c r="B93" s="1"/>
      <c r="C93" s="1"/>
      <c r="D93" s="1"/>
    </row>
    <row r="94" spans="1:4" x14ac:dyDescent="0.3">
      <c r="A94" s="15" t="str">
        <f ca="1">Exceedance!U94</f>
        <v/>
      </c>
      <c r="B94" s="1"/>
      <c r="C94" s="1"/>
      <c r="D94" s="1"/>
    </row>
    <row r="95" spans="1:4" x14ac:dyDescent="0.3">
      <c r="A95" s="15" t="str">
        <f ca="1">Exceedance!U95</f>
        <v/>
      </c>
      <c r="B95" s="1"/>
      <c r="C95" s="1"/>
      <c r="D95" s="1"/>
    </row>
    <row r="96" spans="1:4" x14ac:dyDescent="0.3">
      <c r="A96" s="15" t="str">
        <f ca="1">Exceedance!U96</f>
        <v/>
      </c>
      <c r="B96" s="1"/>
      <c r="C96" s="1"/>
      <c r="D96" s="1"/>
    </row>
    <row r="97" spans="1:4" x14ac:dyDescent="0.3">
      <c r="A97" s="15" t="str">
        <f ca="1">Exceedance!U97</f>
        <v/>
      </c>
      <c r="B97" s="1"/>
      <c r="C97" s="1"/>
      <c r="D97" s="1"/>
    </row>
    <row r="98" spans="1:4" x14ac:dyDescent="0.3">
      <c r="A98" s="15" t="str">
        <f ca="1">Exceedance!U98</f>
        <v/>
      </c>
      <c r="B98" s="1"/>
      <c r="C98" s="1"/>
      <c r="D98" s="1"/>
    </row>
    <row r="99" spans="1:4" x14ac:dyDescent="0.3">
      <c r="A99" s="15" t="str">
        <f ca="1">Exceedance!U99</f>
        <v/>
      </c>
      <c r="B99" s="1"/>
      <c r="C99" s="1"/>
      <c r="D99" s="1"/>
    </row>
    <row r="100" spans="1:4" x14ac:dyDescent="0.3">
      <c r="A100" s="15"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B1:AH1"/>
  </mergeCell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64">
    <tabColor theme="9" tint="0.39997558519241921"/>
  </sheetPr>
  <dimension ref="A1:AH175"/>
  <sheetViews>
    <sheetView workbookViewId="0">
      <selection activeCell="B4" sqref="B4:AQ175"/>
    </sheetView>
  </sheetViews>
  <sheetFormatPr defaultRowHeight="14.4" x14ac:dyDescent="0.3"/>
  <cols>
    <col min="1" max="1" width="8.5546875" style="81"/>
    <col min="2" max="4" width="9.44140625" style="185"/>
  </cols>
  <sheetData>
    <row r="1" spans="1:34" s="81" customFormat="1" x14ac:dyDescent="0.3">
      <c r="A1" s="12"/>
      <c r="E1" s="858" t="s">
        <v>150</v>
      </c>
      <c r="F1" s="858"/>
      <c r="G1" s="858"/>
      <c r="H1" s="858"/>
      <c r="I1" s="858"/>
      <c r="J1" s="858"/>
      <c r="K1" s="858"/>
      <c r="L1" s="858"/>
      <c r="M1" s="858"/>
      <c r="N1" s="858"/>
      <c r="O1" s="858"/>
      <c r="P1" s="858"/>
      <c r="Q1" s="858"/>
      <c r="R1" s="858"/>
      <c r="S1" s="858"/>
      <c r="T1" s="858"/>
      <c r="U1" s="858"/>
      <c r="V1" s="858"/>
      <c r="W1" s="858"/>
      <c r="X1" s="858"/>
      <c r="Y1" s="858"/>
      <c r="Z1" s="858"/>
      <c r="AA1" s="858"/>
      <c r="AB1" s="858"/>
      <c r="AC1" s="858"/>
      <c r="AD1" s="858"/>
      <c r="AE1" s="858"/>
    </row>
    <row r="2" spans="1:34" s="81" customFormat="1" x14ac:dyDescent="0.3">
      <c r="A2" s="12"/>
      <c r="B2" s="81" t="s">
        <v>288</v>
      </c>
      <c r="C2" s="81" t="s">
        <v>287</v>
      </c>
      <c r="D2" s="81" t="s">
        <v>289</v>
      </c>
      <c r="E2" s="81">
        <v>1991</v>
      </c>
      <c r="F2" s="81">
        <v>1992</v>
      </c>
      <c r="G2" s="81">
        <v>1993</v>
      </c>
      <c r="H2" s="81">
        <v>1994</v>
      </c>
      <c r="I2" s="81">
        <v>1995</v>
      </c>
      <c r="J2" s="81">
        <v>1996</v>
      </c>
      <c r="K2" s="81">
        <v>1997</v>
      </c>
      <c r="L2" s="81">
        <v>1998</v>
      </c>
      <c r="M2" s="81">
        <v>1999</v>
      </c>
      <c r="N2" s="81">
        <v>2000</v>
      </c>
      <c r="O2" s="81">
        <v>2001</v>
      </c>
      <c r="P2" s="81">
        <v>2002</v>
      </c>
      <c r="Q2" s="81">
        <v>2003</v>
      </c>
      <c r="R2" s="81">
        <v>2004</v>
      </c>
      <c r="S2" s="81">
        <v>2005</v>
      </c>
      <c r="T2" s="81">
        <v>2006</v>
      </c>
      <c r="U2" s="81">
        <v>2007</v>
      </c>
      <c r="V2" s="81">
        <v>2008</v>
      </c>
      <c r="W2" s="81">
        <v>2009</v>
      </c>
      <c r="X2" s="81">
        <v>2010</v>
      </c>
      <c r="Y2" s="81">
        <v>2011</v>
      </c>
      <c r="Z2" s="81">
        <v>2012</v>
      </c>
      <c r="AA2" s="81">
        <v>2013</v>
      </c>
      <c r="AB2" s="81">
        <v>2014</v>
      </c>
      <c r="AC2" s="81">
        <v>2015</v>
      </c>
      <c r="AD2" s="81">
        <v>2016</v>
      </c>
      <c r="AE2" s="81">
        <v>2017</v>
      </c>
      <c r="AF2" s="81">
        <v>2018</v>
      </c>
      <c r="AG2" s="81">
        <v>2019</v>
      </c>
      <c r="AH2" s="81">
        <v>2020</v>
      </c>
    </row>
    <row r="3" spans="1:34" s="14" customFormat="1" x14ac:dyDescent="0.3">
      <c r="A3" s="13"/>
      <c r="B3" s="14" t="s">
        <v>323</v>
      </c>
      <c r="C3" s="14" t="s">
        <v>324</v>
      </c>
      <c r="D3" s="14" t="s">
        <v>325</v>
      </c>
      <c r="E3" s="14" t="s">
        <v>326</v>
      </c>
      <c r="F3" s="14" t="s">
        <v>327</v>
      </c>
      <c r="G3" s="14" t="s">
        <v>328</v>
      </c>
      <c r="H3" s="14" t="s">
        <v>329</v>
      </c>
      <c r="I3" s="14" t="s">
        <v>330</v>
      </c>
      <c r="J3" s="14" t="s">
        <v>331</v>
      </c>
      <c r="K3" s="14" t="s">
        <v>332</v>
      </c>
      <c r="L3" s="14" t="s">
        <v>333</v>
      </c>
      <c r="M3" s="14" t="s">
        <v>334</v>
      </c>
      <c r="N3" s="14" t="s">
        <v>335</v>
      </c>
      <c r="O3" s="14" t="s">
        <v>336</v>
      </c>
      <c r="P3" s="14" t="s">
        <v>337</v>
      </c>
      <c r="Q3" s="14" t="s">
        <v>338</v>
      </c>
      <c r="R3" s="14" t="s">
        <v>339</v>
      </c>
      <c r="S3" s="14" t="s">
        <v>340</v>
      </c>
      <c r="T3" s="14" t="s">
        <v>341</v>
      </c>
      <c r="U3" s="14" t="s">
        <v>342</v>
      </c>
      <c r="V3" s="14" t="s">
        <v>343</v>
      </c>
      <c r="W3" s="14" t="s">
        <v>344</v>
      </c>
      <c r="X3" s="14" t="s">
        <v>345</v>
      </c>
      <c r="Y3" s="14" t="s">
        <v>346</v>
      </c>
      <c r="Z3" s="14" t="s">
        <v>347</v>
      </c>
      <c r="AA3" s="14" t="s">
        <v>348</v>
      </c>
      <c r="AB3" s="14" t="s">
        <v>349</v>
      </c>
      <c r="AC3" s="14" t="s">
        <v>350</v>
      </c>
      <c r="AD3" s="14" t="s">
        <v>351</v>
      </c>
      <c r="AE3" s="14" t="s">
        <v>352</v>
      </c>
      <c r="AF3" s="14" t="s">
        <v>353</v>
      </c>
      <c r="AG3" s="14" t="s">
        <v>354</v>
      </c>
      <c r="AH3" s="14" t="s">
        <v>355</v>
      </c>
    </row>
    <row r="4" spans="1:34" x14ac:dyDescent="0.3">
      <c r="A4" s="15">
        <f ca="1">Exceedance!U4</f>
        <v>46143</v>
      </c>
      <c r="B4" s="1">
        <v>16.969518393923575</v>
      </c>
      <c r="C4" s="1">
        <v>16.969518393923575</v>
      </c>
      <c r="D4" s="1">
        <v>16.969518393923551</v>
      </c>
      <c r="E4">
        <v>16.969518393923551</v>
      </c>
      <c r="F4">
        <v>16.969518393923575</v>
      </c>
      <c r="G4">
        <v>16.969518393923565</v>
      </c>
      <c r="H4">
        <v>16.969518393923565</v>
      </c>
      <c r="I4">
        <v>16.969518393923575</v>
      </c>
      <c r="J4">
        <v>16.969518393923575</v>
      </c>
      <c r="K4">
        <v>16.969518393923565</v>
      </c>
      <c r="L4">
        <v>16.969518393923575</v>
      </c>
      <c r="M4">
        <v>16.969518393923575</v>
      </c>
      <c r="N4">
        <v>16.969518393923575</v>
      </c>
      <c r="O4">
        <v>16.969518393923565</v>
      </c>
      <c r="P4">
        <v>16.969518393923565</v>
      </c>
      <c r="Q4">
        <v>16.969518393923575</v>
      </c>
      <c r="R4">
        <v>16.969518393923551</v>
      </c>
      <c r="S4">
        <v>16.969518393923565</v>
      </c>
      <c r="T4">
        <v>16.969518393923565</v>
      </c>
      <c r="U4">
        <v>16.969518393923565</v>
      </c>
      <c r="V4">
        <v>16.969518393923565</v>
      </c>
      <c r="W4">
        <v>16.969518393923575</v>
      </c>
      <c r="X4">
        <v>16.969518393923575</v>
      </c>
      <c r="Y4">
        <v>16.969518393923565</v>
      </c>
      <c r="Z4">
        <v>16.969518393923575</v>
      </c>
      <c r="AA4">
        <v>16.969518393923565</v>
      </c>
      <c r="AB4">
        <v>16.969518393923565</v>
      </c>
      <c r="AC4">
        <v>16.969518393923565</v>
      </c>
      <c r="AD4">
        <v>16.969518393923551</v>
      </c>
      <c r="AE4">
        <v>16.969518393923575</v>
      </c>
      <c r="AF4">
        <v>16.969518393923575</v>
      </c>
      <c r="AG4">
        <v>16.969518393923575</v>
      </c>
      <c r="AH4">
        <v>16.969518393923551</v>
      </c>
    </row>
    <row r="5" spans="1:34" x14ac:dyDescent="0.3">
      <c r="A5" s="15">
        <f ca="1">Exceedance!U5</f>
        <v>46174</v>
      </c>
      <c r="B5" s="1">
        <v>16.96793088014925</v>
      </c>
      <c r="C5" s="1">
        <v>16.96793088014925</v>
      </c>
      <c r="D5" s="1">
        <v>16.967930880149225</v>
      </c>
      <c r="E5">
        <v>16.967930880149225</v>
      </c>
      <c r="F5">
        <v>16.96793088014925</v>
      </c>
      <c r="G5">
        <v>16.967930880149236</v>
      </c>
      <c r="H5">
        <v>16.967930880149236</v>
      </c>
      <c r="I5">
        <v>16.96793088014925</v>
      </c>
      <c r="J5">
        <v>16.967930880149236</v>
      </c>
      <c r="K5">
        <v>16.967930880149236</v>
      </c>
      <c r="L5">
        <v>16.96793088014925</v>
      </c>
      <c r="M5">
        <v>16.96793088014925</v>
      </c>
      <c r="N5">
        <v>16.96793088014925</v>
      </c>
      <c r="O5">
        <v>16.967930880149225</v>
      </c>
      <c r="P5">
        <v>16.967930880149236</v>
      </c>
      <c r="Q5">
        <v>16.96793088014925</v>
      </c>
      <c r="R5">
        <v>16.967930880149215</v>
      </c>
      <c r="S5">
        <v>16.967930880149225</v>
      </c>
      <c r="T5">
        <v>16.967930880149236</v>
      </c>
      <c r="U5">
        <v>16.967930880149236</v>
      </c>
      <c r="V5">
        <v>16.967930880149236</v>
      </c>
      <c r="W5">
        <v>16.96793088014925</v>
      </c>
      <c r="X5">
        <v>16.96793088014925</v>
      </c>
      <c r="Y5">
        <v>16.967930880149236</v>
      </c>
      <c r="Z5">
        <v>16.96793088014925</v>
      </c>
      <c r="AA5">
        <v>16.967930880149225</v>
      </c>
      <c r="AB5">
        <v>16.967930880149236</v>
      </c>
      <c r="AC5">
        <v>16.967930880149236</v>
      </c>
      <c r="AD5">
        <v>16.967930880149225</v>
      </c>
      <c r="AE5">
        <v>16.967930880149236</v>
      </c>
      <c r="AF5">
        <v>16.96793088014925</v>
      </c>
      <c r="AG5">
        <v>16.96793088014925</v>
      </c>
      <c r="AH5">
        <v>16.967930880149225</v>
      </c>
    </row>
    <row r="6" spans="1:34" x14ac:dyDescent="0.3">
      <c r="A6" s="15">
        <f ca="1">Exceedance!U6</f>
        <v>46204</v>
      </c>
      <c r="B6" s="1">
        <v>16.969518399951632</v>
      </c>
      <c r="C6" s="1">
        <v>16.969518399951657</v>
      </c>
      <c r="D6" s="1">
        <v>16.969518399951607</v>
      </c>
      <c r="E6">
        <v>16.969518399951607</v>
      </c>
      <c r="F6">
        <v>16.969518399951632</v>
      </c>
      <c r="G6">
        <v>16.969518399951621</v>
      </c>
      <c r="H6">
        <v>16.969518399951621</v>
      </c>
      <c r="I6">
        <v>16.969518399951632</v>
      </c>
      <c r="J6">
        <v>16.969518399951621</v>
      </c>
      <c r="K6">
        <v>16.969518399951621</v>
      </c>
      <c r="L6">
        <v>16.969518399951632</v>
      </c>
      <c r="M6">
        <v>16.969518399951632</v>
      </c>
      <c r="N6">
        <v>16.969518399951632</v>
      </c>
      <c r="O6">
        <v>16.969518399951607</v>
      </c>
      <c r="P6">
        <v>16.969518399951621</v>
      </c>
      <c r="Q6">
        <v>16.969518399951632</v>
      </c>
      <c r="R6">
        <v>16.969518399951593</v>
      </c>
      <c r="S6">
        <v>16.969518399951607</v>
      </c>
      <c r="T6">
        <v>16.969518399951621</v>
      </c>
      <c r="U6">
        <v>16.969518399951621</v>
      </c>
      <c r="V6">
        <v>16.969518399951621</v>
      </c>
      <c r="W6">
        <v>16.969518399951632</v>
      </c>
      <c r="X6">
        <v>16.969518399951632</v>
      </c>
      <c r="Y6">
        <v>16.969518399951632</v>
      </c>
      <c r="Z6">
        <v>16.969518399951632</v>
      </c>
      <c r="AA6">
        <v>16.969518399951607</v>
      </c>
      <c r="AB6">
        <v>16.969518399951621</v>
      </c>
      <c r="AC6">
        <v>16.969518399951621</v>
      </c>
      <c r="AD6">
        <v>16.969518399951607</v>
      </c>
      <c r="AE6">
        <v>16.969518399951621</v>
      </c>
      <c r="AF6">
        <v>16.969518399951632</v>
      </c>
      <c r="AG6">
        <v>16.969518399951632</v>
      </c>
      <c r="AH6">
        <v>16.969518399951607</v>
      </c>
    </row>
    <row r="7" spans="1:34" x14ac:dyDescent="0.3">
      <c r="A7" s="15">
        <f ca="1">Exceedance!U7</f>
        <v>46235</v>
      </c>
      <c r="B7" s="1">
        <v>16.969518399274772</v>
      </c>
      <c r="C7" s="1">
        <v>16.969518399274794</v>
      </c>
      <c r="D7" s="1">
        <v>16.969518399274747</v>
      </c>
      <c r="E7">
        <v>16.969518399274747</v>
      </c>
      <c r="F7">
        <v>16.969518399274772</v>
      </c>
      <c r="G7">
        <v>16.969518399274772</v>
      </c>
      <c r="H7">
        <v>16.969518399274772</v>
      </c>
      <c r="I7">
        <v>16.969518399274783</v>
      </c>
      <c r="J7">
        <v>16.969518399274772</v>
      </c>
      <c r="K7">
        <v>16.969518399274772</v>
      </c>
      <c r="L7">
        <v>16.969518399274772</v>
      </c>
      <c r="M7">
        <v>16.969518399274783</v>
      </c>
      <c r="N7">
        <v>16.969518399274772</v>
      </c>
      <c r="O7">
        <v>16.969518399274758</v>
      </c>
      <c r="P7">
        <v>16.969518399274772</v>
      </c>
      <c r="Q7">
        <v>16.969518399274783</v>
      </c>
      <c r="R7">
        <v>16.969518399274737</v>
      </c>
      <c r="S7">
        <v>16.969518399274758</v>
      </c>
      <c r="T7">
        <v>16.969518399274772</v>
      </c>
      <c r="U7">
        <v>16.969518399274772</v>
      </c>
      <c r="V7">
        <v>16.969518399274772</v>
      </c>
      <c r="W7">
        <v>16.969518399274783</v>
      </c>
      <c r="X7">
        <v>16.969518399274783</v>
      </c>
      <c r="Y7">
        <v>16.969518399274783</v>
      </c>
      <c r="Z7">
        <v>16.969518399274783</v>
      </c>
      <c r="AA7">
        <v>16.969518399274747</v>
      </c>
      <c r="AB7">
        <v>16.969518399274758</v>
      </c>
      <c r="AC7">
        <v>16.969518399274758</v>
      </c>
      <c r="AD7">
        <v>16.969518399274747</v>
      </c>
      <c r="AE7">
        <v>16.969518399274772</v>
      </c>
      <c r="AF7">
        <v>16.969518399274772</v>
      </c>
      <c r="AG7">
        <v>16.969518399274783</v>
      </c>
      <c r="AH7">
        <v>16.969518399274758</v>
      </c>
    </row>
    <row r="8" spans="1:34" x14ac:dyDescent="0.3">
      <c r="A8" s="15">
        <f ca="1">Exceedance!U8</f>
        <v>46266</v>
      </c>
      <c r="B8" s="1">
        <v>16.96840594597651</v>
      </c>
      <c r="C8" s="1">
        <v>16.968405945976098</v>
      </c>
      <c r="D8" s="1">
        <v>16.968405945976482</v>
      </c>
      <c r="E8">
        <v>16.968405945976492</v>
      </c>
      <c r="F8">
        <v>16.96840594597651</v>
      </c>
      <c r="G8">
        <v>16.96840594597651</v>
      </c>
      <c r="H8">
        <v>16.96840594597651</v>
      </c>
      <c r="I8">
        <v>16.968405945976532</v>
      </c>
      <c r="J8">
        <v>16.96840594597651</v>
      </c>
      <c r="K8">
        <v>16.968405945976521</v>
      </c>
      <c r="L8">
        <v>16.96840594597651</v>
      </c>
      <c r="M8">
        <v>16.968405945976521</v>
      </c>
      <c r="N8">
        <v>16.96840594597651</v>
      </c>
      <c r="O8">
        <v>16.968405945976492</v>
      </c>
      <c r="P8">
        <v>16.96840594597651</v>
      </c>
      <c r="Q8">
        <v>16.968405945976521</v>
      </c>
      <c r="R8">
        <v>16.968405945976482</v>
      </c>
      <c r="S8">
        <v>16.968405945976492</v>
      </c>
      <c r="T8">
        <v>16.96840594597651</v>
      </c>
      <c r="U8">
        <v>16.96840594597651</v>
      </c>
      <c r="V8">
        <v>16.968405945976521</v>
      </c>
      <c r="W8">
        <v>16.968405945976521</v>
      </c>
      <c r="X8">
        <v>16.968405945976521</v>
      </c>
      <c r="Y8">
        <v>16.968405945976521</v>
      </c>
      <c r="Z8">
        <v>16.968405945976521</v>
      </c>
      <c r="AA8">
        <v>16.968405945976492</v>
      </c>
      <c r="AB8">
        <v>16.96840594597651</v>
      </c>
      <c r="AC8">
        <v>16.968405945976492</v>
      </c>
      <c r="AD8">
        <v>16.968405945976482</v>
      </c>
      <c r="AE8">
        <v>16.96840594597651</v>
      </c>
      <c r="AF8">
        <v>16.96840594597651</v>
      </c>
      <c r="AG8">
        <v>16.968405945976521</v>
      </c>
      <c r="AH8">
        <v>16.96840594597651</v>
      </c>
    </row>
    <row r="9" spans="1:34" x14ac:dyDescent="0.3">
      <c r="A9" s="15">
        <f ca="1">Exceedance!U9</f>
        <v>46296</v>
      </c>
      <c r="B9" s="1">
        <v>16.969518400072893</v>
      </c>
      <c r="C9" s="1">
        <v>16.969518400072918</v>
      </c>
      <c r="D9" s="1">
        <v>16.969518400072868</v>
      </c>
      <c r="E9">
        <v>16.969518400072879</v>
      </c>
      <c r="F9">
        <v>16.969518400072893</v>
      </c>
      <c r="G9">
        <v>16.9695184000729</v>
      </c>
      <c r="H9">
        <v>16.969518400072893</v>
      </c>
      <c r="I9">
        <v>16.969518400072918</v>
      </c>
      <c r="J9">
        <v>16.9695184000729</v>
      </c>
      <c r="K9">
        <v>16.969518400072907</v>
      </c>
      <c r="L9">
        <v>16.969518400072893</v>
      </c>
      <c r="M9">
        <v>16.969518400072907</v>
      </c>
      <c r="N9">
        <v>16.969518400072893</v>
      </c>
      <c r="O9">
        <v>16.969518400072879</v>
      </c>
      <c r="P9">
        <v>16.969518400072893</v>
      </c>
      <c r="Q9">
        <v>16.969518400072907</v>
      </c>
      <c r="R9">
        <v>16.969518400072868</v>
      </c>
      <c r="S9">
        <v>16.969518400072879</v>
      </c>
      <c r="T9">
        <v>16.969518400072893</v>
      </c>
      <c r="U9">
        <v>16.969518400072893</v>
      </c>
      <c r="V9">
        <v>16.969518400072907</v>
      </c>
      <c r="W9">
        <v>16.969518400072907</v>
      </c>
      <c r="X9">
        <v>16.969518400072911</v>
      </c>
      <c r="Y9">
        <v>16.969518400072907</v>
      </c>
      <c r="Z9">
        <v>16.969518400072907</v>
      </c>
      <c r="AA9">
        <v>16.969518400072879</v>
      </c>
      <c r="AB9">
        <v>16.969518400072893</v>
      </c>
      <c r="AC9">
        <v>16.969518400072879</v>
      </c>
      <c r="AD9">
        <v>16.969518400072868</v>
      </c>
      <c r="AE9">
        <v>16.969518400072893</v>
      </c>
      <c r="AF9">
        <v>16.969518400072893</v>
      </c>
      <c r="AG9">
        <v>16.969518400072907</v>
      </c>
      <c r="AH9">
        <v>16.9695184000729</v>
      </c>
    </row>
    <row r="10" spans="1:34" x14ac:dyDescent="0.3">
      <c r="A10" s="15">
        <f ca="1">Exceedance!U10</f>
        <v>46327</v>
      </c>
      <c r="B10" s="1">
        <v>16.969233046090665</v>
      </c>
      <c r="C10" s="1">
        <v>16.969233046090689</v>
      </c>
      <c r="D10" s="1">
        <v>16.969233046090636</v>
      </c>
      <c r="E10">
        <v>16.969233046090654</v>
      </c>
      <c r="F10">
        <v>16.969233046090665</v>
      </c>
      <c r="G10">
        <v>16.969233046090672</v>
      </c>
      <c r="H10">
        <v>16.969233046090665</v>
      </c>
      <c r="I10">
        <v>16.969233046090689</v>
      </c>
      <c r="J10">
        <v>16.969233046090672</v>
      </c>
      <c r="K10">
        <v>16.969233046090675</v>
      </c>
      <c r="L10">
        <v>16.969233046090665</v>
      </c>
      <c r="M10">
        <v>16.969233046090675</v>
      </c>
      <c r="N10">
        <v>16.969233046090665</v>
      </c>
      <c r="O10">
        <v>16.969233046090654</v>
      </c>
      <c r="P10">
        <v>16.969233046090665</v>
      </c>
      <c r="Q10">
        <v>16.969233046090675</v>
      </c>
      <c r="R10">
        <v>16.969233046090636</v>
      </c>
      <c r="S10">
        <v>16.969233046090654</v>
      </c>
      <c r="T10">
        <v>16.969233046090665</v>
      </c>
      <c r="U10">
        <v>16.969233046090665</v>
      </c>
      <c r="V10">
        <v>16.969233046090675</v>
      </c>
      <c r="W10">
        <v>16.969233046090675</v>
      </c>
      <c r="X10">
        <v>16.969233046090682</v>
      </c>
      <c r="Y10">
        <v>16.969233046090675</v>
      </c>
      <c r="Z10">
        <v>16.969233046090679</v>
      </c>
      <c r="AA10">
        <v>16.969233046090654</v>
      </c>
      <c r="AB10">
        <v>16.969233046090665</v>
      </c>
      <c r="AC10">
        <v>16.969233046090654</v>
      </c>
      <c r="AD10">
        <v>16.969233046090636</v>
      </c>
      <c r="AE10">
        <v>16.969233046090665</v>
      </c>
      <c r="AF10">
        <v>16.969233046090665</v>
      </c>
      <c r="AG10">
        <v>16.969233046090675</v>
      </c>
      <c r="AH10">
        <v>16.969233046090672</v>
      </c>
    </row>
    <row r="11" spans="1:34" x14ac:dyDescent="0.3">
      <c r="A11" s="15">
        <f ca="1">Exceedance!U11</f>
        <v>46357</v>
      </c>
      <c r="B11" s="1">
        <v>16.969518400000954</v>
      </c>
      <c r="C11" s="1">
        <v>16.969518400000975</v>
      </c>
      <c r="D11" s="1">
        <v>16.969518400000929</v>
      </c>
      <c r="E11">
        <v>16.96951840000094</v>
      </c>
      <c r="F11">
        <v>16.969518400000954</v>
      </c>
      <c r="G11">
        <v>16.969518400000958</v>
      </c>
      <c r="H11">
        <v>16.969518400000954</v>
      </c>
      <c r="I11">
        <v>16.969518400000975</v>
      </c>
      <c r="J11">
        <v>16.969518400000961</v>
      </c>
      <c r="K11">
        <v>16.969518400000965</v>
      </c>
      <c r="L11">
        <v>16.969518400000954</v>
      </c>
      <c r="M11">
        <v>16.969518400000965</v>
      </c>
      <c r="N11">
        <v>16.969518400000954</v>
      </c>
      <c r="O11">
        <v>16.96951840000094</v>
      </c>
      <c r="P11">
        <v>16.969518400000954</v>
      </c>
      <c r="Q11">
        <v>16.969518400000965</v>
      </c>
      <c r="R11">
        <v>16.969518400000929</v>
      </c>
      <c r="S11">
        <v>16.96951840000094</v>
      </c>
      <c r="T11">
        <v>16.969518400000954</v>
      </c>
      <c r="U11">
        <v>16.969518400000954</v>
      </c>
      <c r="V11">
        <v>16.969518400000965</v>
      </c>
      <c r="W11">
        <v>16.969518400000965</v>
      </c>
      <c r="X11">
        <v>16.969518400000972</v>
      </c>
      <c r="Y11">
        <v>16.969518400000965</v>
      </c>
      <c r="Z11">
        <v>16.969518400000968</v>
      </c>
      <c r="AA11">
        <v>16.96951840000094</v>
      </c>
      <c r="AB11">
        <v>16.969518400000954</v>
      </c>
      <c r="AC11">
        <v>16.96951840000094</v>
      </c>
      <c r="AD11">
        <v>16.969518400000929</v>
      </c>
      <c r="AE11">
        <v>16.969518400000954</v>
      </c>
      <c r="AF11">
        <v>16.969518400000954</v>
      </c>
      <c r="AG11">
        <v>16.969518400000965</v>
      </c>
      <c r="AH11">
        <v>16.969518400000958</v>
      </c>
    </row>
    <row r="12" spans="1:34" x14ac:dyDescent="0.3">
      <c r="A12" s="15">
        <f ca="1">Exceedance!U12</f>
        <v>46388</v>
      </c>
      <c r="B12" s="1">
        <v>16.969518399997156</v>
      </c>
      <c r="C12" s="1">
        <v>16.969518399997177</v>
      </c>
      <c r="D12" s="1">
        <v>16.969518399997135</v>
      </c>
      <c r="E12">
        <v>16.969518399997142</v>
      </c>
      <c r="F12">
        <v>16.969518399997153</v>
      </c>
      <c r="G12">
        <v>16.969518399997156</v>
      </c>
      <c r="H12">
        <v>16.969518399997156</v>
      </c>
      <c r="I12">
        <v>16.969518399997181</v>
      </c>
      <c r="J12">
        <v>16.96951839999716</v>
      </c>
      <c r="K12">
        <v>16.969518399997167</v>
      </c>
      <c r="L12">
        <v>16.969518399997153</v>
      </c>
      <c r="M12">
        <v>16.969518399997167</v>
      </c>
      <c r="N12">
        <v>16.969518399997153</v>
      </c>
      <c r="O12">
        <v>16.969518399997142</v>
      </c>
      <c r="P12">
        <v>16.969518399997153</v>
      </c>
      <c r="Q12">
        <v>16.969518399997167</v>
      </c>
      <c r="R12">
        <v>16.969518399997135</v>
      </c>
      <c r="S12">
        <v>16.969518399997138</v>
      </c>
      <c r="T12">
        <v>16.969518399997153</v>
      </c>
      <c r="U12">
        <v>16.969518399997153</v>
      </c>
      <c r="V12">
        <v>16.969518399997163</v>
      </c>
      <c r="W12">
        <v>16.969518399997167</v>
      </c>
      <c r="X12">
        <v>16.969518399997174</v>
      </c>
      <c r="Y12">
        <v>16.969518399997167</v>
      </c>
      <c r="Z12">
        <v>16.96951839999717</v>
      </c>
      <c r="AA12">
        <v>16.969518399997146</v>
      </c>
      <c r="AB12">
        <v>16.969518399997153</v>
      </c>
      <c r="AC12">
        <v>16.969518399997138</v>
      </c>
      <c r="AD12">
        <v>16.969518399997128</v>
      </c>
      <c r="AE12">
        <v>16.969518399997153</v>
      </c>
      <c r="AF12">
        <v>16.969518399997153</v>
      </c>
      <c r="AG12">
        <v>16.969518399997167</v>
      </c>
      <c r="AH12">
        <v>16.96951839999716</v>
      </c>
    </row>
    <row r="13" spans="1:34" x14ac:dyDescent="0.3">
      <c r="A13" s="15">
        <f ca="1">Exceedance!U13</f>
        <v>46419</v>
      </c>
      <c r="B13" s="1">
        <v>16.968719402139342</v>
      </c>
      <c r="C13" s="1">
        <v>16.968719402139357</v>
      </c>
      <c r="D13" s="1">
        <v>16.968719402139318</v>
      </c>
      <c r="E13">
        <v>16.968719402139321</v>
      </c>
      <c r="F13">
        <v>16.968719402139332</v>
      </c>
      <c r="G13">
        <v>16.968719402139335</v>
      </c>
      <c r="H13">
        <v>16.968719402139332</v>
      </c>
      <c r="I13">
        <v>16.96871940213936</v>
      </c>
      <c r="J13">
        <v>16.968719402139342</v>
      </c>
      <c r="K13">
        <v>16.968719402139346</v>
      </c>
      <c r="L13">
        <v>16.968719402139328</v>
      </c>
      <c r="M13">
        <v>16.968719402139346</v>
      </c>
      <c r="N13">
        <v>16.968719402139332</v>
      </c>
      <c r="O13">
        <v>16.968719402139318</v>
      </c>
      <c r="P13">
        <v>16.968719402139332</v>
      </c>
      <c r="Q13">
        <v>16.968719402139349</v>
      </c>
      <c r="R13">
        <v>16.96871940213931</v>
      </c>
      <c r="S13">
        <v>16.968719402139318</v>
      </c>
      <c r="T13">
        <v>16.968719402139332</v>
      </c>
      <c r="U13">
        <v>16.968719402139328</v>
      </c>
      <c r="V13">
        <v>16.968719402139342</v>
      </c>
      <c r="W13">
        <v>16.968719402139349</v>
      </c>
      <c r="X13">
        <v>16.968719402139353</v>
      </c>
      <c r="Y13">
        <v>16.968719402139349</v>
      </c>
      <c r="Z13">
        <v>16.968719402139353</v>
      </c>
      <c r="AA13">
        <v>16.968719402139328</v>
      </c>
      <c r="AB13">
        <v>16.968719402139328</v>
      </c>
      <c r="AC13">
        <v>16.968719402139318</v>
      </c>
      <c r="AD13">
        <v>16.968719402139303</v>
      </c>
      <c r="AE13">
        <v>16.968719402139332</v>
      </c>
      <c r="AF13">
        <v>16.968719402139332</v>
      </c>
      <c r="AG13">
        <v>16.968719402139349</v>
      </c>
      <c r="AH13">
        <v>16.968719402139335</v>
      </c>
    </row>
    <row r="14" spans="1:34" x14ac:dyDescent="0.3">
      <c r="A14" s="15">
        <f ca="1">Exceedance!U14</f>
        <v>46447</v>
      </c>
      <c r="B14" s="1">
        <v>16.969518399976081</v>
      </c>
      <c r="C14" s="1">
        <v>16.969518399976096</v>
      </c>
      <c r="D14" s="1">
        <v>16.96951839997606</v>
      </c>
      <c r="E14">
        <v>16.969518399976064</v>
      </c>
      <c r="F14">
        <v>16.969518399976078</v>
      </c>
      <c r="G14">
        <v>16.969518399976078</v>
      </c>
      <c r="H14">
        <v>16.969518399976078</v>
      </c>
      <c r="I14">
        <v>16.969518399976099</v>
      </c>
      <c r="J14">
        <v>16.969518399976085</v>
      </c>
      <c r="K14">
        <v>16.969518399976085</v>
      </c>
      <c r="L14">
        <v>16.969518399976074</v>
      </c>
      <c r="M14">
        <v>16.969518399976085</v>
      </c>
      <c r="N14">
        <v>16.969518399976074</v>
      </c>
      <c r="O14">
        <v>16.96951839997606</v>
      </c>
      <c r="P14">
        <v>16.969518399976078</v>
      </c>
      <c r="Q14">
        <v>16.969518399976089</v>
      </c>
      <c r="R14">
        <v>16.969518399976053</v>
      </c>
      <c r="S14">
        <v>16.96951839997606</v>
      </c>
      <c r="T14">
        <v>16.969518399976074</v>
      </c>
      <c r="U14">
        <v>16.969518399976071</v>
      </c>
      <c r="V14">
        <v>16.969518399976081</v>
      </c>
      <c r="W14">
        <v>16.969518399976089</v>
      </c>
      <c r="X14">
        <v>16.969518399976096</v>
      </c>
      <c r="Y14">
        <v>16.969518399976089</v>
      </c>
      <c r="Z14">
        <v>16.969518399976096</v>
      </c>
      <c r="AA14">
        <v>16.969518399976064</v>
      </c>
      <c r="AB14">
        <v>16.969518399976071</v>
      </c>
      <c r="AC14">
        <v>16.969518399976053</v>
      </c>
      <c r="AD14">
        <v>16.969518399976046</v>
      </c>
      <c r="AE14">
        <v>16.969518399976078</v>
      </c>
      <c r="AF14">
        <v>16.969518399976078</v>
      </c>
      <c r="AG14">
        <v>16.969518399976089</v>
      </c>
      <c r="AH14">
        <v>16.969518399976078</v>
      </c>
    </row>
    <row r="15" spans="1:34" x14ac:dyDescent="0.3">
      <c r="A15" s="15">
        <f ca="1">Exceedance!U15</f>
        <v>46478</v>
      </c>
      <c r="B15" s="1">
        <v>16.968624542944237</v>
      </c>
      <c r="C15" s="1">
        <v>16.968624542944248</v>
      </c>
      <c r="D15" s="1">
        <v>16.968624542944212</v>
      </c>
      <c r="E15">
        <v>16.968624542944212</v>
      </c>
      <c r="F15">
        <v>16.968624542944227</v>
      </c>
      <c r="G15">
        <v>16.96862454294423</v>
      </c>
      <c r="H15">
        <v>16.968624542944227</v>
      </c>
      <c r="I15">
        <v>16.968624542944248</v>
      </c>
      <c r="J15">
        <v>16.968624542944237</v>
      </c>
      <c r="K15">
        <v>16.968624542944237</v>
      </c>
      <c r="L15">
        <v>16.968624542944227</v>
      </c>
      <c r="M15">
        <v>16.968624542944237</v>
      </c>
      <c r="N15">
        <v>16.968624542944227</v>
      </c>
      <c r="O15">
        <v>16.968624542944212</v>
      </c>
      <c r="P15">
        <v>16.968624542944227</v>
      </c>
      <c r="Q15">
        <v>16.968624542944237</v>
      </c>
      <c r="R15">
        <v>16.968624542944202</v>
      </c>
      <c r="S15">
        <v>16.968624542944212</v>
      </c>
      <c r="T15">
        <v>16.968624542944227</v>
      </c>
      <c r="U15">
        <v>16.968624542944227</v>
      </c>
      <c r="V15">
        <v>16.968624542944237</v>
      </c>
      <c r="W15">
        <v>16.968624542944237</v>
      </c>
      <c r="X15">
        <v>16.968624542944248</v>
      </c>
      <c r="Y15">
        <v>16.968624542944237</v>
      </c>
      <c r="Z15">
        <v>16.968624542944259</v>
      </c>
      <c r="AA15">
        <v>16.968624542944212</v>
      </c>
      <c r="AB15">
        <v>16.968624542944227</v>
      </c>
      <c r="AC15">
        <v>16.968624542944202</v>
      </c>
      <c r="AD15">
        <v>16.968624542944202</v>
      </c>
      <c r="AE15">
        <v>16.968624542944227</v>
      </c>
      <c r="AF15">
        <v>16.968624542944227</v>
      </c>
      <c r="AG15">
        <v>16.968624542944237</v>
      </c>
      <c r="AH15">
        <v>16.96862454294423</v>
      </c>
    </row>
    <row r="16" spans="1:34" x14ac:dyDescent="0.3">
      <c r="A16" s="15">
        <f ca="1">Exceedance!U16</f>
        <v>46508</v>
      </c>
      <c r="B16" s="1">
        <v>16.969518399910541</v>
      </c>
      <c r="C16" s="1">
        <v>16.969518399910527</v>
      </c>
      <c r="D16" s="1">
        <v>16.969518399910513</v>
      </c>
      <c r="E16">
        <v>16.969518399910491</v>
      </c>
      <c r="F16">
        <v>16.969518399910513</v>
      </c>
      <c r="G16">
        <v>16.969518399910502</v>
      </c>
      <c r="H16">
        <v>16.969518399910541</v>
      </c>
      <c r="I16">
        <v>16.969518399910541</v>
      </c>
      <c r="J16">
        <v>16.969518399910541</v>
      </c>
      <c r="K16">
        <v>16.969518399910513</v>
      </c>
      <c r="L16">
        <v>16.969518399910513</v>
      </c>
      <c r="M16">
        <v>16.969518399910513</v>
      </c>
      <c r="N16">
        <v>16.969518399910513</v>
      </c>
      <c r="O16">
        <v>16.969518399910491</v>
      </c>
      <c r="P16">
        <v>16.969518399910527</v>
      </c>
      <c r="Q16">
        <v>16.969518399910513</v>
      </c>
      <c r="R16">
        <v>16.969518399910491</v>
      </c>
      <c r="S16">
        <v>16.969518399910491</v>
      </c>
      <c r="T16">
        <v>16.969518399910491</v>
      </c>
      <c r="U16">
        <v>16.969518399910541</v>
      </c>
      <c r="V16">
        <v>16.969518399910541</v>
      </c>
      <c r="W16">
        <v>16.969518399910541</v>
      </c>
      <c r="X16">
        <v>16.969518399910513</v>
      </c>
      <c r="Y16">
        <v>16.969518399910527</v>
      </c>
      <c r="Z16">
        <v>16.969518399910541</v>
      </c>
      <c r="AA16">
        <v>16.969518399910513</v>
      </c>
      <c r="AB16">
        <v>16.969518399910513</v>
      </c>
      <c r="AC16">
        <v>16.969518399910466</v>
      </c>
      <c r="AD16">
        <v>16.969518399910491</v>
      </c>
      <c r="AE16">
        <v>16.969518399910513</v>
      </c>
      <c r="AF16">
        <v>16.969518399910541</v>
      </c>
      <c r="AG16">
        <v>16.969518399910527</v>
      </c>
      <c r="AH16">
        <v>16.969518399910513</v>
      </c>
    </row>
    <row r="17" spans="1:34" x14ac:dyDescent="0.3">
      <c r="A17" s="15">
        <f ca="1">Exceedance!U17</f>
        <v>46539</v>
      </c>
      <c r="B17" s="1">
        <v>16.967930887393631</v>
      </c>
      <c r="C17" s="1">
        <v>16.967930887393621</v>
      </c>
      <c r="D17" s="1">
        <v>16.96793088739361</v>
      </c>
      <c r="E17">
        <v>16.967930887393589</v>
      </c>
      <c r="F17">
        <v>16.967930887393671</v>
      </c>
      <c r="G17">
        <v>16.967930887393599</v>
      </c>
      <c r="H17">
        <v>16.967930887393621</v>
      </c>
      <c r="I17">
        <v>16.967930887393631</v>
      </c>
      <c r="J17">
        <v>16.967930887393667</v>
      </c>
      <c r="K17">
        <v>16.96793088739361</v>
      </c>
      <c r="L17">
        <v>16.96793088739361</v>
      </c>
      <c r="M17">
        <v>16.96793088739361</v>
      </c>
      <c r="N17">
        <v>16.96793088739361</v>
      </c>
      <c r="O17">
        <v>16.967930887393589</v>
      </c>
      <c r="P17">
        <v>16.967930887393621</v>
      </c>
      <c r="Q17">
        <v>16.96793088739361</v>
      </c>
      <c r="R17">
        <v>16.967930887393589</v>
      </c>
      <c r="S17">
        <v>16.967930887393589</v>
      </c>
      <c r="T17">
        <v>16.967930887393589</v>
      </c>
      <c r="U17">
        <v>16.967930887393667</v>
      </c>
      <c r="V17">
        <v>16.967930887393631</v>
      </c>
      <c r="W17">
        <v>16.967930887393631</v>
      </c>
      <c r="X17">
        <v>16.96793088739361</v>
      </c>
      <c r="Y17">
        <v>16.967930887393621</v>
      </c>
      <c r="Z17">
        <v>16.967930887393631</v>
      </c>
      <c r="AA17">
        <v>16.96793088739361</v>
      </c>
      <c r="AB17">
        <v>16.96793088739361</v>
      </c>
      <c r="AC17">
        <v>16.967930887393564</v>
      </c>
      <c r="AD17">
        <v>16.967930887393589</v>
      </c>
      <c r="AE17">
        <v>16.96793088739361</v>
      </c>
      <c r="AF17">
        <v>16.967930887393667</v>
      </c>
      <c r="AG17">
        <v>16.967930887393621</v>
      </c>
      <c r="AH17">
        <v>16.96793088739361</v>
      </c>
    </row>
    <row r="18" spans="1:34" x14ac:dyDescent="0.3">
      <c r="A18" s="15">
        <f ca="1">Exceedance!U18</f>
        <v>46569</v>
      </c>
      <c r="B18" s="1">
        <v>16.969518399951255</v>
      </c>
      <c r="C18" s="1">
        <v>16.969518399951255</v>
      </c>
      <c r="D18" s="1">
        <v>16.969518399951244</v>
      </c>
      <c r="E18">
        <v>16.969518399951234</v>
      </c>
      <c r="F18">
        <v>16.969518399951305</v>
      </c>
      <c r="G18">
        <v>16.96951839995122</v>
      </c>
      <c r="H18">
        <v>16.969518399951244</v>
      </c>
      <c r="I18">
        <v>16.969518399951269</v>
      </c>
      <c r="J18">
        <v>16.969518399951305</v>
      </c>
      <c r="K18">
        <v>16.969518399951234</v>
      </c>
      <c r="L18">
        <v>16.969518399951244</v>
      </c>
      <c r="M18">
        <v>16.969518399951234</v>
      </c>
      <c r="N18">
        <v>16.969518399951255</v>
      </c>
      <c r="O18">
        <v>16.969518399951227</v>
      </c>
      <c r="P18">
        <v>16.969518399951255</v>
      </c>
      <c r="Q18">
        <v>16.969518399951244</v>
      </c>
      <c r="R18">
        <v>16.96951839995122</v>
      </c>
      <c r="S18">
        <v>16.969518399951209</v>
      </c>
      <c r="T18">
        <v>16.969518399951209</v>
      </c>
      <c r="U18">
        <v>16.969518399951305</v>
      </c>
      <c r="V18">
        <v>16.969518399951255</v>
      </c>
      <c r="W18">
        <v>16.969518399951269</v>
      </c>
      <c r="X18">
        <v>16.969518399951244</v>
      </c>
      <c r="Y18">
        <v>16.969518399951255</v>
      </c>
      <c r="Z18">
        <v>16.969518399951255</v>
      </c>
      <c r="AA18">
        <v>16.969518399951255</v>
      </c>
      <c r="AB18">
        <v>16.969518399951234</v>
      </c>
      <c r="AC18">
        <v>16.969518399951632</v>
      </c>
      <c r="AD18">
        <v>16.969518399951234</v>
      </c>
      <c r="AE18">
        <v>16.969518399951255</v>
      </c>
      <c r="AF18">
        <v>16.969518399951305</v>
      </c>
      <c r="AG18">
        <v>16.969518399951255</v>
      </c>
      <c r="AH18">
        <v>16.969518399951244</v>
      </c>
    </row>
    <row r="19" spans="1:34" x14ac:dyDescent="0.3">
      <c r="A19" s="15">
        <f ca="1">Exceedance!U19</f>
        <v>46600</v>
      </c>
      <c r="B19" s="1">
        <v>16.969518399274836</v>
      </c>
      <c r="C19" s="1">
        <v>16.969518399274847</v>
      </c>
      <c r="D19" s="1">
        <v>16.969518399274836</v>
      </c>
      <c r="E19">
        <v>16.969518399274811</v>
      </c>
      <c r="F19">
        <v>16.969518399274907</v>
      </c>
      <c r="G19">
        <v>16.969518399274811</v>
      </c>
      <c r="H19">
        <v>16.969518399274847</v>
      </c>
      <c r="I19">
        <v>16.969518399274861</v>
      </c>
      <c r="J19">
        <v>16.969518399274882</v>
      </c>
      <c r="K19">
        <v>16.969518399274811</v>
      </c>
      <c r="L19">
        <v>16.969518399274836</v>
      </c>
      <c r="M19">
        <v>16.969518399274826</v>
      </c>
      <c r="N19">
        <v>16.969518399274847</v>
      </c>
      <c r="O19">
        <v>16.969518399274811</v>
      </c>
      <c r="P19">
        <v>16.969518399274847</v>
      </c>
      <c r="Q19">
        <v>16.969518399274826</v>
      </c>
      <c r="R19">
        <v>16.969518399274811</v>
      </c>
      <c r="S19">
        <v>16.969518399274786</v>
      </c>
      <c r="T19">
        <v>16.969518399274786</v>
      </c>
      <c r="U19">
        <v>16.969518399274882</v>
      </c>
      <c r="V19">
        <v>16.969518399274847</v>
      </c>
      <c r="W19">
        <v>16.969518399274847</v>
      </c>
      <c r="X19">
        <v>16.969518399274836</v>
      </c>
      <c r="Y19">
        <v>16.969518399274847</v>
      </c>
      <c r="Z19">
        <v>16.969518399274836</v>
      </c>
      <c r="AA19">
        <v>16.969518399274836</v>
      </c>
      <c r="AB19">
        <v>16.969518399274826</v>
      </c>
      <c r="AC19">
        <v>16.969518399274786</v>
      </c>
      <c r="AD19">
        <v>16.969518399274811</v>
      </c>
      <c r="AE19">
        <v>16.969518399274861</v>
      </c>
      <c r="AF19">
        <v>16.969518399274882</v>
      </c>
      <c r="AG19">
        <v>16.969518399274847</v>
      </c>
      <c r="AH19">
        <v>16.969518399274826</v>
      </c>
    </row>
    <row r="20" spans="1:34" x14ac:dyDescent="0.3">
      <c r="A20" s="15">
        <f ca="1">Exceedance!U20</f>
        <v>46631</v>
      </c>
      <c r="B20" s="1">
        <v>16.968405945976144</v>
      </c>
      <c r="C20" s="1">
        <v>16.968405945976144</v>
      </c>
      <c r="D20" s="1">
        <v>16.968405945976144</v>
      </c>
      <c r="E20">
        <v>16.968405945976109</v>
      </c>
      <c r="F20">
        <v>16.968405945976219</v>
      </c>
      <c r="G20">
        <v>16.968405945976123</v>
      </c>
      <c r="H20">
        <v>16.968405945976155</v>
      </c>
      <c r="I20">
        <v>16.968405945976169</v>
      </c>
      <c r="J20">
        <v>16.96840594597619</v>
      </c>
      <c r="K20">
        <v>16.968405945976123</v>
      </c>
      <c r="L20">
        <v>16.968405945976144</v>
      </c>
      <c r="M20">
        <v>16.968405945976123</v>
      </c>
      <c r="N20">
        <v>16.968405945976155</v>
      </c>
      <c r="O20">
        <v>16.968405945976116</v>
      </c>
      <c r="P20">
        <v>16.968405945976144</v>
      </c>
      <c r="Q20">
        <v>16.968405945976123</v>
      </c>
      <c r="R20">
        <v>16.968405945976123</v>
      </c>
      <c r="S20">
        <v>16.968405945976098</v>
      </c>
      <c r="T20">
        <v>16.968405945976087</v>
      </c>
      <c r="U20">
        <v>16.96840594597618</v>
      </c>
      <c r="V20">
        <v>16.968405945976144</v>
      </c>
      <c r="W20">
        <v>16.968405945976155</v>
      </c>
      <c r="X20">
        <v>16.968405945976134</v>
      </c>
      <c r="Y20">
        <v>16.968405945976148</v>
      </c>
      <c r="Z20">
        <v>16.968405945976144</v>
      </c>
      <c r="AA20">
        <v>16.968405945976134</v>
      </c>
      <c r="AB20">
        <v>16.968405945976134</v>
      </c>
      <c r="AC20">
        <v>16.968405945976098</v>
      </c>
      <c r="AD20">
        <v>16.968405945976109</v>
      </c>
      <c r="AE20">
        <v>16.968405945976169</v>
      </c>
      <c r="AF20">
        <v>16.96840594597619</v>
      </c>
      <c r="AG20">
        <v>16.968405945976155</v>
      </c>
      <c r="AH20">
        <v>16.968405945976134</v>
      </c>
    </row>
    <row r="21" spans="1:34" x14ac:dyDescent="0.3">
      <c r="A21" s="15">
        <f ca="1">Exceedance!U21</f>
        <v>46661</v>
      </c>
      <c r="B21" s="1">
        <v>16.969518400072953</v>
      </c>
      <c r="C21" s="1">
        <v>16.969518400072964</v>
      </c>
      <c r="D21" s="1">
        <v>16.969518400072964</v>
      </c>
      <c r="E21">
        <v>16.969518400072928</v>
      </c>
      <c r="F21">
        <v>16.969518400073039</v>
      </c>
      <c r="G21">
        <v>16.969518400072943</v>
      </c>
      <c r="H21">
        <v>16.969518400072989</v>
      </c>
      <c r="I21">
        <v>16.969518400072989</v>
      </c>
      <c r="J21">
        <v>16.969518400073014</v>
      </c>
      <c r="K21">
        <v>16.969518400072943</v>
      </c>
      <c r="L21">
        <v>16.969518400072964</v>
      </c>
      <c r="M21">
        <v>16.969518400072943</v>
      </c>
      <c r="N21">
        <v>16.969518400072978</v>
      </c>
      <c r="O21">
        <v>16.969518400072943</v>
      </c>
      <c r="P21">
        <v>16.969518400072964</v>
      </c>
      <c r="Q21">
        <v>16.969518400072943</v>
      </c>
      <c r="R21">
        <v>16.969518400072943</v>
      </c>
      <c r="S21">
        <v>16.969518400072918</v>
      </c>
      <c r="T21">
        <v>16.969518400072907</v>
      </c>
      <c r="U21">
        <v>16.969518400072999</v>
      </c>
      <c r="V21">
        <v>16.969518400072964</v>
      </c>
      <c r="W21">
        <v>16.969518400072978</v>
      </c>
      <c r="X21">
        <v>16.969518400072953</v>
      </c>
      <c r="Y21">
        <v>16.969518400072971</v>
      </c>
      <c r="Z21">
        <v>16.969518400072964</v>
      </c>
      <c r="AA21">
        <v>16.969518400072953</v>
      </c>
      <c r="AB21">
        <v>16.969518400072953</v>
      </c>
      <c r="AC21">
        <v>16.969518400072918</v>
      </c>
      <c r="AD21">
        <v>16.969518400072928</v>
      </c>
      <c r="AE21">
        <v>16.969518400072989</v>
      </c>
      <c r="AF21">
        <v>16.969518400073014</v>
      </c>
      <c r="AG21">
        <v>16.969518400072978</v>
      </c>
      <c r="AH21">
        <v>16.969518400072953</v>
      </c>
    </row>
    <row r="22" spans="1:34" x14ac:dyDescent="0.3">
      <c r="A22" s="15">
        <f ca="1">Exceedance!U22</f>
        <v>46692</v>
      </c>
      <c r="B22" s="1">
        <v>16.969233046090721</v>
      </c>
      <c r="C22" s="1">
        <v>16.969233046090736</v>
      </c>
      <c r="D22" s="1">
        <v>16.969233046090736</v>
      </c>
      <c r="E22">
        <v>16.9692330460907</v>
      </c>
      <c r="F22">
        <v>16.969233046090807</v>
      </c>
      <c r="G22">
        <v>16.969233046090711</v>
      </c>
      <c r="H22">
        <v>16.969233046090757</v>
      </c>
      <c r="I22">
        <v>16.969233046090757</v>
      </c>
      <c r="J22">
        <v>16.969233046090782</v>
      </c>
      <c r="K22">
        <v>16.969233046090711</v>
      </c>
      <c r="L22">
        <v>16.969233046090736</v>
      </c>
      <c r="M22">
        <v>16.969233046090711</v>
      </c>
      <c r="N22">
        <v>16.96923304609075</v>
      </c>
      <c r="O22">
        <v>16.969233046090718</v>
      </c>
      <c r="P22">
        <v>16.969233046090736</v>
      </c>
      <c r="Q22">
        <v>16.969233046090711</v>
      </c>
      <c r="R22">
        <v>16.969233046090711</v>
      </c>
      <c r="S22">
        <v>16.969233046090689</v>
      </c>
      <c r="T22">
        <v>16.969233046090675</v>
      </c>
      <c r="U22">
        <v>16.969233046090771</v>
      </c>
      <c r="V22">
        <v>16.969233046090736</v>
      </c>
      <c r="W22">
        <v>16.969233046090746</v>
      </c>
      <c r="X22">
        <v>16.969233046090721</v>
      </c>
      <c r="Y22">
        <v>16.969233046090739</v>
      </c>
      <c r="Z22">
        <v>16.969233046090736</v>
      </c>
      <c r="AA22">
        <v>16.969233046090721</v>
      </c>
      <c r="AB22">
        <v>16.969233046090725</v>
      </c>
      <c r="AC22">
        <v>16.969233046090689</v>
      </c>
      <c r="AD22">
        <v>16.9692330460907</v>
      </c>
      <c r="AE22">
        <v>16.969233046090757</v>
      </c>
      <c r="AF22">
        <v>16.969233046090782</v>
      </c>
      <c r="AG22">
        <v>16.969233046090746</v>
      </c>
      <c r="AH22">
        <v>16.969233046090721</v>
      </c>
    </row>
    <row r="23" spans="1:34" x14ac:dyDescent="0.3">
      <c r="A23" s="15">
        <f ca="1">Exceedance!U23</f>
        <v>46722</v>
      </c>
      <c r="B23" s="1">
        <v>16.969518400001004</v>
      </c>
      <c r="C23" s="1">
        <v>16.969518400001025</v>
      </c>
      <c r="D23" s="1">
        <v>16.969518400001025</v>
      </c>
      <c r="E23">
        <v>16.96951840000099</v>
      </c>
      <c r="F23">
        <v>16.969518400001089</v>
      </c>
      <c r="G23">
        <v>16.969518400001</v>
      </c>
      <c r="H23">
        <v>16.969518400001043</v>
      </c>
      <c r="I23">
        <v>16.969518400001043</v>
      </c>
      <c r="J23">
        <v>16.969518400001064</v>
      </c>
      <c r="K23">
        <v>16.969518400001</v>
      </c>
      <c r="L23">
        <v>16.969518400001025</v>
      </c>
      <c r="M23">
        <v>16.969518400001</v>
      </c>
      <c r="N23">
        <v>16.969518400001043</v>
      </c>
      <c r="O23">
        <v>16.969518400001007</v>
      </c>
      <c r="P23">
        <v>16.969518400001025</v>
      </c>
      <c r="Q23">
        <v>16.969518400001</v>
      </c>
      <c r="R23">
        <v>16.969518400001</v>
      </c>
      <c r="S23">
        <v>16.969518400000975</v>
      </c>
      <c r="T23">
        <v>16.969518400000965</v>
      </c>
      <c r="U23">
        <v>16.969518400001061</v>
      </c>
      <c r="V23">
        <v>16.969518400001025</v>
      </c>
      <c r="W23">
        <v>16.969518400001039</v>
      </c>
      <c r="X23">
        <v>16.969518400001014</v>
      </c>
      <c r="Y23">
        <v>16.969518400001036</v>
      </c>
      <c r="Z23">
        <v>16.969518400001025</v>
      </c>
      <c r="AA23">
        <v>16.969518400001007</v>
      </c>
      <c r="AB23">
        <v>16.969518400001018</v>
      </c>
      <c r="AC23">
        <v>16.969518400000975</v>
      </c>
      <c r="AD23">
        <v>16.969518400000986</v>
      </c>
      <c r="AE23">
        <v>16.969518400001053</v>
      </c>
      <c r="AF23">
        <v>16.969518400001078</v>
      </c>
      <c r="AG23">
        <v>16.969518400001039</v>
      </c>
      <c r="AH23">
        <v>16.969518400001011</v>
      </c>
    </row>
    <row r="24" spans="1:34" x14ac:dyDescent="0.3">
      <c r="A24" s="15">
        <f ca="1">Exceedance!U24</f>
        <v>46753</v>
      </c>
      <c r="B24" s="1">
        <v>16.969518399997199</v>
      </c>
      <c r="C24" s="1">
        <v>16.969518399997227</v>
      </c>
      <c r="D24" s="1">
        <v>16.969518399997227</v>
      </c>
      <c r="E24">
        <v>16.969518399997185</v>
      </c>
      <c r="F24">
        <v>16.969518399997291</v>
      </c>
      <c r="G24">
        <v>16.969518399997202</v>
      </c>
      <c r="H24">
        <v>16.969518399997238</v>
      </c>
      <c r="I24">
        <v>16.969518399997238</v>
      </c>
      <c r="J24">
        <v>16.969518399997277</v>
      </c>
      <c r="K24">
        <v>16.969518399997199</v>
      </c>
      <c r="L24">
        <v>16.969518399997231</v>
      </c>
      <c r="M24">
        <v>16.969518399997199</v>
      </c>
      <c r="N24">
        <v>16.969518399997238</v>
      </c>
      <c r="O24">
        <v>16.969518399997209</v>
      </c>
      <c r="P24">
        <v>16.969518399997224</v>
      </c>
      <c r="Q24">
        <v>16.969518399997202</v>
      </c>
      <c r="R24">
        <v>16.969518399997202</v>
      </c>
      <c r="S24">
        <v>16.969518399997181</v>
      </c>
      <c r="T24">
        <v>16.969518399997163</v>
      </c>
      <c r="U24">
        <v>16.969518399997256</v>
      </c>
      <c r="V24">
        <v>16.969518399997227</v>
      </c>
      <c r="W24">
        <v>16.969518399997234</v>
      </c>
      <c r="X24">
        <v>16.96951839999722</v>
      </c>
      <c r="Y24">
        <v>16.969518399997234</v>
      </c>
      <c r="Z24">
        <v>16.96951839999722</v>
      </c>
      <c r="AA24">
        <v>16.969518399997206</v>
      </c>
      <c r="AB24">
        <v>16.969518399997217</v>
      </c>
      <c r="AC24">
        <v>16.969518399997174</v>
      </c>
      <c r="AD24">
        <v>16.969518399997185</v>
      </c>
      <c r="AE24">
        <v>16.969518399997256</v>
      </c>
      <c r="AF24">
        <v>16.969518399997277</v>
      </c>
      <c r="AG24">
        <v>16.969518399997238</v>
      </c>
      <c r="AH24">
        <v>16.969518399997213</v>
      </c>
    </row>
    <row r="25" spans="1:34" x14ac:dyDescent="0.3">
      <c r="A25" s="15">
        <f ca="1">Exceedance!U25</f>
        <v>46784</v>
      </c>
      <c r="B25" s="1">
        <v>16.968985734759684</v>
      </c>
      <c r="C25" s="1">
        <v>16.968985734759709</v>
      </c>
      <c r="D25" s="1">
        <v>16.968985734759709</v>
      </c>
      <c r="E25">
        <v>16.968985734759674</v>
      </c>
      <c r="F25">
        <v>16.968985734759336</v>
      </c>
      <c r="G25">
        <v>16.968985734759691</v>
      </c>
      <c r="H25">
        <v>16.96898573475973</v>
      </c>
      <c r="I25">
        <v>16.968985734759723</v>
      </c>
      <c r="J25">
        <v>16.968985734759329</v>
      </c>
      <c r="K25">
        <v>16.968985734759688</v>
      </c>
      <c r="L25">
        <v>16.96898573475972</v>
      </c>
      <c r="M25">
        <v>16.968985734759688</v>
      </c>
      <c r="N25">
        <v>16.968985734759727</v>
      </c>
      <c r="O25">
        <v>16.968985734759695</v>
      </c>
      <c r="P25">
        <v>16.968985734759709</v>
      </c>
      <c r="Q25">
        <v>16.968985734759691</v>
      </c>
      <c r="R25">
        <v>16.968985734759691</v>
      </c>
      <c r="S25">
        <v>16.968985734759663</v>
      </c>
      <c r="T25">
        <v>16.968985734759645</v>
      </c>
      <c r="U25">
        <v>16.96898573475973</v>
      </c>
      <c r="V25">
        <v>16.968985734759709</v>
      </c>
      <c r="W25">
        <v>16.968985734759716</v>
      </c>
      <c r="X25">
        <v>16.968985734759709</v>
      </c>
      <c r="Y25">
        <v>16.96898573475972</v>
      </c>
      <c r="Z25">
        <v>16.968985734759709</v>
      </c>
      <c r="AA25">
        <v>16.968985734759695</v>
      </c>
      <c r="AB25">
        <v>16.968985734759706</v>
      </c>
      <c r="AC25">
        <v>16.968985734759656</v>
      </c>
      <c r="AD25">
        <v>16.968985734759674</v>
      </c>
      <c r="AE25">
        <v>16.968985734759737</v>
      </c>
      <c r="AF25">
        <v>16.968985734759322</v>
      </c>
      <c r="AG25">
        <v>16.968985734759727</v>
      </c>
      <c r="AH25">
        <v>16.968985734759695</v>
      </c>
    </row>
    <row r="26" spans="1:34" x14ac:dyDescent="0.3">
      <c r="A26" s="15">
        <f ca="1">Exceedance!U26</f>
        <v>46813</v>
      </c>
      <c r="B26" s="1">
        <v>16.969518399984022</v>
      </c>
      <c r="C26" s="1">
        <v>16.969518399984064</v>
      </c>
      <c r="D26" s="1">
        <v>16.969518399984064</v>
      </c>
      <c r="E26">
        <v>16.969518399984022</v>
      </c>
      <c r="F26">
        <v>16.969518399984132</v>
      </c>
      <c r="G26">
        <v>16.96951839998404</v>
      </c>
      <c r="H26">
        <v>16.969518399984082</v>
      </c>
      <c r="I26">
        <v>16.969518399984072</v>
      </c>
      <c r="J26">
        <v>16.969518399984118</v>
      </c>
      <c r="K26">
        <v>16.969518399984032</v>
      </c>
      <c r="L26">
        <v>16.969518399984068</v>
      </c>
      <c r="M26">
        <v>16.969518399984032</v>
      </c>
      <c r="N26">
        <v>16.969518399984079</v>
      </c>
      <c r="O26">
        <v>16.969518399984043</v>
      </c>
      <c r="P26">
        <v>16.969518399984057</v>
      </c>
      <c r="Q26">
        <v>16.969518399984036</v>
      </c>
      <c r="R26">
        <v>16.96951839998404</v>
      </c>
      <c r="S26">
        <v>16.969518399984008</v>
      </c>
      <c r="T26">
        <v>16.96951839998399</v>
      </c>
      <c r="U26">
        <v>16.969518399984072</v>
      </c>
      <c r="V26">
        <v>16.969518399984064</v>
      </c>
      <c r="W26">
        <v>16.969518399984064</v>
      </c>
      <c r="X26">
        <v>16.969518399984043</v>
      </c>
      <c r="Y26">
        <v>16.969518399984068</v>
      </c>
      <c r="Z26">
        <v>16.969518399984061</v>
      </c>
      <c r="AA26">
        <v>16.969518399984032</v>
      </c>
      <c r="AB26">
        <v>16.969518399984043</v>
      </c>
      <c r="AC26">
        <v>16.969518399984004</v>
      </c>
      <c r="AD26">
        <v>16.969518399984022</v>
      </c>
      <c r="AE26">
        <v>16.969518399984086</v>
      </c>
      <c r="AF26">
        <v>16.969518399984118</v>
      </c>
      <c r="AG26">
        <v>16.969518399984079</v>
      </c>
      <c r="AH26">
        <v>16.969518399984043</v>
      </c>
    </row>
    <row r="27" spans="1:34" x14ac:dyDescent="0.3">
      <c r="A27" s="15">
        <f ca="1">Exceedance!U27</f>
        <v>46844</v>
      </c>
      <c r="B27" s="1">
        <v>16.968624542971387</v>
      </c>
      <c r="C27" s="1">
        <v>16.968624542970975</v>
      </c>
      <c r="D27" s="1">
        <v>16.968624542970975</v>
      </c>
      <c r="E27">
        <v>16.968624542971387</v>
      </c>
      <c r="F27">
        <v>16.968624542971046</v>
      </c>
      <c r="G27">
        <v>16.968624542971405</v>
      </c>
      <c r="H27">
        <v>16.968624542970986</v>
      </c>
      <c r="I27">
        <v>16.968624542970986</v>
      </c>
      <c r="J27">
        <v>16.968624542971032</v>
      </c>
      <c r="K27">
        <v>16.968624542971398</v>
      </c>
      <c r="L27">
        <v>16.968624542970986</v>
      </c>
      <c r="M27">
        <v>16.968624542971398</v>
      </c>
      <c r="N27">
        <v>16.968624542970993</v>
      </c>
      <c r="O27">
        <v>16.968624542971408</v>
      </c>
      <c r="P27">
        <v>16.968624542970975</v>
      </c>
      <c r="Q27">
        <v>16.968624542971398</v>
      </c>
      <c r="R27">
        <v>16.968624542971405</v>
      </c>
      <c r="S27">
        <v>16.968624542971369</v>
      </c>
      <c r="T27">
        <v>16.968624542971352</v>
      </c>
      <c r="U27">
        <v>16.968624542970986</v>
      </c>
      <c r="V27">
        <v>16.968624542970975</v>
      </c>
      <c r="W27">
        <v>16.968624542970979</v>
      </c>
      <c r="X27">
        <v>16.968624542971408</v>
      </c>
      <c r="Y27">
        <v>16.968624542970986</v>
      </c>
      <c r="Z27">
        <v>16.968624542970975</v>
      </c>
      <c r="AA27">
        <v>16.968624542971398</v>
      </c>
      <c r="AB27">
        <v>16.968624542971408</v>
      </c>
      <c r="AC27">
        <v>16.968624542971348</v>
      </c>
      <c r="AD27">
        <v>16.968624542971387</v>
      </c>
      <c r="AE27">
        <v>16.968624542970996</v>
      </c>
      <c r="AF27">
        <v>16.968624542971032</v>
      </c>
      <c r="AG27">
        <v>16.968624542970993</v>
      </c>
      <c r="AH27">
        <v>16.968624542971398</v>
      </c>
    </row>
    <row r="28" spans="1:34" x14ac:dyDescent="0.3">
      <c r="A28" s="15">
        <f ca="1">Exceedance!U28</f>
        <v>46874</v>
      </c>
      <c r="B28" s="1">
        <v>16.969518399910307</v>
      </c>
      <c r="C28" s="1">
        <v>16.969518399910353</v>
      </c>
      <c r="D28" s="1">
        <v>16.969518399910353</v>
      </c>
      <c r="E28">
        <v>16.969518399910307</v>
      </c>
      <c r="F28">
        <v>16.969518399910406</v>
      </c>
      <c r="G28">
        <v>16.969518399910378</v>
      </c>
      <c r="H28">
        <v>16.969518399910331</v>
      </c>
      <c r="I28">
        <v>16.969518399910331</v>
      </c>
      <c r="J28">
        <v>16.969518399910427</v>
      </c>
      <c r="K28">
        <v>16.969518399910331</v>
      </c>
      <c r="L28">
        <v>16.969518399910378</v>
      </c>
      <c r="M28">
        <v>16.969518399910353</v>
      </c>
      <c r="N28">
        <v>16.969518399910378</v>
      </c>
      <c r="O28">
        <v>16.969518399910353</v>
      </c>
      <c r="P28">
        <v>16.969518399910353</v>
      </c>
      <c r="Q28">
        <v>16.969518399910331</v>
      </c>
      <c r="R28">
        <v>16.969518399910353</v>
      </c>
      <c r="S28">
        <v>16.969518399910307</v>
      </c>
      <c r="T28">
        <v>16.969518399910282</v>
      </c>
      <c r="U28">
        <v>16.969518399910331</v>
      </c>
      <c r="V28">
        <v>16.969518399910353</v>
      </c>
      <c r="W28">
        <v>16.969518399910331</v>
      </c>
      <c r="X28">
        <v>16.969518399910331</v>
      </c>
      <c r="Y28">
        <v>16.969518399910378</v>
      </c>
      <c r="Z28">
        <v>16.969518399910353</v>
      </c>
      <c r="AA28">
        <v>16.969518399910331</v>
      </c>
      <c r="AB28">
        <v>16.969518399910353</v>
      </c>
      <c r="AC28">
        <v>16.969518399910282</v>
      </c>
      <c r="AD28">
        <v>16.969518399910331</v>
      </c>
      <c r="AE28">
        <v>16.969518399910392</v>
      </c>
      <c r="AF28">
        <v>16.969518399910427</v>
      </c>
      <c r="AG28">
        <v>16.969518399910353</v>
      </c>
      <c r="AH28">
        <v>16.969518399910353</v>
      </c>
    </row>
    <row r="29" spans="1:34" x14ac:dyDescent="0.3">
      <c r="A29" s="15">
        <f ca="1">Exceedance!U29</f>
        <v>46905</v>
      </c>
      <c r="B29" s="1">
        <v>16.967930887393848</v>
      </c>
      <c r="C29" s="1">
        <v>16.967930887393898</v>
      </c>
      <c r="D29" s="1">
        <v>16.967930887393898</v>
      </c>
      <c r="E29">
        <v>16.967930887393834</v>
      </c>
      <c r="F29">
        <v>16.967930887393944</v>
      </c>
      <c r="G29">
        <v>16.967930887393909</v>
      </c>
      <c r="H29">
        <v>16.967930887393862</v>
      </c>
      <c r="I29">
        <v>16.967930887393862</v>
      </c>
      <c r="J29">
        <v>16.967930887393969</v>
      </c>
      <c r="K29">
        <v>16.967930887393887</v>
      </c>
      <c r="L29">
        <v>16.967930887393923</v>
      </c>
      <c r="M29">
        <v>16.967930887393898</v>
      </c>
      <c r="N29">
        <v>16.967930887393933</v>
      </c>
      <c r="O29">
        <v>16.967930887393898</v>
      </c>
      <c r="P29">
        <v>16.967930887393898</v>
      </c>
      <c r="Q29">
        <v>16.967930887393873</v>
      </c>
      <c r="R29">
        <v>16.967930887393898</v>
      </c>
      <c r="S29">
        <v>16.967930887393848</v>
      </c>
      <c r="T29">
        <v>16.967930887393816</v>
      </c>
      <c r="U29">
        <v>16.967930887393873</v>
      </c>
      <c r="V29">
        <v>16.967930887393898</v>
      </c>
      <c r="W29">
        <v>16.967930887393862</v>
      </c>
      <c r="X29">
        <v>16.967930887393873</v>
      </c>
      <c r="Y29">
        <v>16.967930887393923</v>
      </c>
      <c r="Z29">
        <v>16.967930887393898</v>
      </c>
      <c r="AA29">
        <v>16.967930887393887</v>
      </c>
      <c r="AB29">
        <v>16.967930887393898</v>
      </c>
      <c r="AC29">
        <v>16.967930887393766</v>
      </c>
      <c r="AD29">
        <v>16.967930887393873</v>
      </c>
      <c r="AE29">
        <v>16.967930887393933</v>
      </c>
      <c r="AF29">
        <v>16.967930887393969</v>
      </c>
      <c r="AG29">
        <v>16.967930887393898</v>
      </c>
      <c r="AH29">
        <v>16.967930887393898</v>
      </c>
    </row>
    <row r="30" spans="1:34" x14ac:dyDescent="0.3">
      <c r="A30" s="15">
        <f ca="1">Exceedance!U30</f>
        <v>46935</v>
      </c>
      <c r="B30" s="1">
        <v>16.969518399951486</v>
      </c>
      <c r="C30" s="1">
        <v>16.969518399951536</v>
      </c>
      <c r="D30" s="1">
        <v>16.969518399951536</v>
      </c>
      <c r="E30">
        <v>16.969518399951461</v>
      </c>
      <c r="F30">
        <v>16.969518399951582</v>
      </c>
      <c r="G30">
        <v>16.969518399951546</v>
      </c>
      <c r="H30">
        <v>16.9695183999515</v>
      </c>
      <c r="I30">
        <v>16.9695183999515</v>
      </c>
      <c r="J30">
        <v>16.969518399951593</v>
      </c>
      <c r="K30">
        <v>16.969518399951522</v>
      </c>
      <c r="L30">
        <v>16.969518399951571</v>
      </c>
      <c r="M30">
        <v>16.969518399951522</v>
      </c>
      <c r="N30">
        <v>16.969518399951571</v>
      </c>
      <c r="O30">
        <v>16.969518399951522</v>
      </c>
      <c r="P30">
        <v>16.969518399951536</v>
      </c>
      <c r="Q30">
        <v>16.969518399951511</v>
      </c>
      <c r="R30">
        <v>16.969518399951536</v>
      </c>
      <c r="S30">
        <v>16.969518399951486</v>
      </c>
      <c r="T30">
        <v>16.969518399951447</v>
      </c>
      <c r="U30">
        <v>16.969518399951522</v>
      </c>
      <c r="V30">
        <v>16.969518399951522</v>
      </c>
      <c r="W30">
        <v>16.9695183999515</v>
      </c>
      <c r="X30">
        <v>16.9695183999515</v>
      </c>
      <c r="Y30">
        <v>16.969518399951546</v>
      </c>
      <c r="Z30">
        <v>16.969518399951522</v>
      </c>
      <c r="AA30">
        <v>16.969518399951522</v>
      </c>
      <c r="AB30">
        <v>16.969518399951522</v>
      </c>
      <c r="AC30">
        <v>16.969518399951376</v>
      </c>
      <c r="AD30">
        <v>16.9695183999515</v>
      </c>
      <c r="AE30">
        <v>16.969518399951571</v>
      </c>
      <c r="AF30">
        <v>16.969518399951607</v>
      </c>
      <c r="AG30">
        <v>16.969518399951522</v>
      </c>
      <c r="AH30">
        <v>16.969518399951522</v>
      </c>
    </row>
    <row r="31" spans="1:34" x14ac:dyDescent="0.3">
      <c r="A31" s="15">
        <f ca="1">Exceedance!U31</f>
        <v>46966</v>
      </c>
      <c r="B31" s="1">
        <v>16.96951839927463</v>
      </c>
      <c r="C31" s="1">
        <v>16.969518399274691</v>
      </c>
      <c r="D31" s="1">
        <v>16.969518399274691</v>
      </c>
      <c r="E31">
        <v>16.969518399274605</v>
      </c>
      <c r="F31">
        <v>16.969518399274737</v>
      </c>
      <c r="G31">
        <v>16.969518399274691</v>
      </c>
      <c r="H31">
        <v>16.969518399274641</v>
      </c>
      <c r="I31">
        <v>16.969518399274641</v>
      </c>
      <c r="J31">
        <v>16.969518399274737</v>
      </c>
      <c r="K31">
        <v>16.969518399274691</v>
      </c>
      <c r="L31">
        <v>16.969518399274715</v>
      </c>
      <c r="M31">
        <v>16.969518399274669</v>
      </c>
      <c r="N31">
        <v>16.969518399274715</v>
      </c>
      <c r="O31">
        <v>16.969518399274669</v>
      </c>
      <c r="P31">
        <v>16.969518399274691</v>
      </c>
      <c r="Q31">
        <v>16.969518399274669</v>
      </c>
      <c r="R31">
        <v>16.969518399274691</v>
      </c>
      <c r="S31">
        <v>16.96951839927463</v>
      </c>
      <c r="T31">
        <v>16.969518399274595</v>
      </c>
      <c r="U31">
        <v>16.969518399274669</v>
      </c>
      <c r="V31">
        <v>16.96951839927468</v>
      </c>
      <c r="W31">
        <v>16.969518399274669</v>
      </c>
      <c r="X31">
        <v>16.969518399274655</v>
      </c>
      <c r="Y31">
        <v>16.969518399274691</v>
      </c>
      <c r="Z31">
        <v>16.96951839927468</v>
      </c>
      <c r="AA31">
        <v>16.969518399274669</v>
      </c>
      <c r="AB31">
        <v>16.96951839927468</v>
      </c>
      <c r="AC31">
        <v>16.969518399274957</v>
      </c>
      <c r="AD31">
        <v>16.969518399274655</v>
      </c>
      <c r="AE31">
        <v>16.969518399274715</v>
      </c>
      <c r="AF31">
        <v>16.969518399274751</v>
      </c>
      <c r="AG31">
        <v>16.96951839927468</v>
      </c>
      <c r="AH31">
        <v>16.96951839927468</v>
      </c>
    </row>
    <row r="32" spans="1:34" x14ac:dyDescent="0.3">
      <c r="A32" s="15">
        <f ca="1">Exceedance!U32</f>
        <v>46997</v>
      </c>
      <c r="B32" s="1">
        <v>16.968405945976375</v>
      </c>
      <c r="C32" s="1">
        <v>16.968405945976436</v>
      </c>
      <c r="D32" s="1">
        <v>16.968405945976436</v>
      </c>
      <c r="E32">
        <v>16.96840594597635</v>
      </c>
      <c r="F32">
        <v>16.968405945976482</v>
      </c>
      <c r="G32">
        <v>16.968405945976411</v>
      </c>
      <c r="H32">
        <v>16.968405945976375</v>
      </c>
      <c r="I32">
        <v>16.968405945976389</v>
      </c>
      <c r="J32">
        <v>16.968405945976482</v>
      </c>
      <c r="K32">
        <v>16.968405945976436</v>
      </c>
      <c r="L32">
        <v>16.96840594597646</v>
      </c>
      <c r="M32">
        <v>16.9684059459764</v>
      </c>
      <c r="N32">
        <v>16.968405945976446</v>
      </c>
      <c r="O32">
        <v>16.9684059459764</v>
      </c>
      <c r="P32">
        <v>16.968405945976425</v>
      </c>
      <c r="Q32">
        <v>16.9684059459764</v>
      </c>
      <c r="R32">
        <v>16.968405945976436</v>
      </c>
      <c r="S32">
        <v>16.968405945976365</v>
      </c>
      <c r="T32">
        <v>16.968405945976336</v>
      </c>
      <c r="U32">
        <v>16.968405945976411</v>
      </c>
      <c r="V32">
        <v>16.968405945976425</v>
      </c>
      <c r="W32">
        <v>16.968405945976411</v>
      </c>
      <c r="X32">
        <v>16.968405945976389</v>
      </c>
      <c r="Y32">
        <v>16.968405945976436</v>
      </c>
      <c r="Z32">
        <v>16.968405945976411</v>
      </c>
      <c r="AA32">
        <v>16.968405945976411</v>
      </c>
      <c r="AB32">
        <v>16.968405945976425</v>
      </c>
      <c r="AC32">
        <v>16.968405945976265</v>
      </c>
      <c r="AD32">
        <v>16.968405945976389</v>
      </c>
      <c r="AE32">
        <v>16.968405945976446</v>
      </c>
      <c r="AF32">
        <v>16.968405945976482</v>
      </c>
      <c r="AG32">
        <v>16.968405945976411</v>
      </c>
      <c r="AH32">
        <v>16.968405945976411</v>
      </c>
    </row>
    <row r="33" spans="1:34" x14ac:dyDescent="0.3">
      <c r="A33" s="15">
        <f ca="1">Exceedance!U33</f>
        <v>47027</v>
      </c>
      <c r="B33" s="1">
        <v>16.969518400072761</v>
      </c>
      <c r="C33" s="1">
        <v>16.969518400072833</v>
      </c>
      <c r="D33" s="1">
        <v>16.969518400072833</v>
      </c>
      <c r="E33">
        <v>16.96951840007317</v>
      </c>
      <c r="F33">
        <v>16.969518400072879</v>
      </c>
      <c r="G33">
        <v>16.969518400072783</v>
      </c>
      <c r="H33">
        <v>16.969518400072772</v>
      </c>
      <c r="I33">
        <v>16.969518400072783</v>
      </c>
      <c r="J33">
        <v>16.969518400072879</v>
      </c>
      <c r="K33">
        <v>16.969518400072833</v>
      </c>
      <c r="L33">
        <v>16.969518400072854</v>
      </c>
      <c r="M33">
        <v>16.969518400072797</v>
      </c>
      <c r="N33">
        <v>16.969518400072833</v>
      </c>
      <c r="O33">
        <v>16.969518400072783</v>
      </c>
      <c r="P33">
        <v>16.969518400072818</v>
      </c>
      <c r="Q33">
        <v>16.969518400072797</v>
      </c>
      <c r="R33">
        <v>16.969518400072833</v>
      </c>
      <c r="S33">
        <v>16.969518400073181</v>
      </c>
      <c r="T33">
        <v>16.96951840007317</v>
      </c>
      <c r="U33">
        <v>16.969518400072797</v>
      </c>
      <c r="V33">
        <v>16.969518400072818</v>
      </c>
      <c r="W33">
        <v>16.969518400072808</v>
      </c>
      <c r="X33">
        <v>16.969518400072783</v>
      </c>
      <c r="Y33">
        <v>16.969518400072818</v>
      </c>
      <c r="Z33">
        <v>16.969518400072808</v>
      </c>
      <c r="AA33">
        <v>16.969518400072797</v>
      </c>
      <c r="AB33">
        <v>16.969518400072818</v>
      </c>
      <c r="AC33">
        <v>16.969518400073085</v>
      </c>
      <c r="AD33">
        <v>16.969518400072783</v>
      </c>
      <c r="AE33">
        <v>16.969518400072843</v>
      </c>
      <c r="AF33">
        <v>16.969518400072879</v>
      </c>
      <c r="AG33">
        <v>16.969518400072808</v>
      </c>
      <c r="AH33">
        <v>16.969518400072808</v>
      </c>
    </row>
    <row r="34" spans="1:34" x14ac:dyDescent="0.3">
      <c r="A34" s="15">
        <f ca="1">Exceedance!U34</f>
        <v>47058</v>
      </c>
      <c r="B34" s="1">
        <v>16.96923304609053</v>
      </c>
      <c r="C34" s="1">
        <v>16.969233046090601</v>
      </c>
      <c r="D34" s="1">
        <v>16.969233046090597</v>
      </c>
      <c r="E34">
        <v>16.969233046090505</v>
      </c>
      <c r="F34">
        <v>16.96923304609065</v>
      </c>
      <c r="G34">
        <v>16.969233046090558</v>
      </c>
      <c r="H34">
        <v>16.969233046090544</v>
      </c>
      <c r="I34">
        <v>16.969233046090558</v>
      </c>
      <c r="J34">
        <v>16.96923304609065</v>
      </c>
      <c r="K34">
        <v>16.969233046090604</v>
      </c>
      <c r="L34">
        <v>16.969233046090629</v>
      </c>
      <c r="M34">
        <v>16.969233046090569</v>
      </c>
      <c r="N34">
        <v>16.969233046090601</v>
      </c>
      <c r="O34">
        <v>16.969233046090558</v>
      </c>
      <c r="P34">
        <v>16.96923304609059</v>
      </c>
      <c r="Q34">
        <v>16.969233046090562</v>
      </c>
      <c r="R34">
        <v>16.969233046090601</v>
      </c>
      <c r="S34">
        <v>16.969233046090512</v>
      </c>
      <c r="T34">
        <v>16.969233046090483</v>
      </c>
      <c r="U34">
        <v>16.969233046090562</v>
      </c>
      <c r="V34">
        <v>16.96923304609059</v>
      </c>
      <c r="W34">
        <v>16.969233046090579</v>
      </c>
      <c r="X34">
        <v>16.969233046090554</v>
      </c>
      <c r="Y34">
        <v>16.969233046090594</v>
      </c>
      <c r="Z34">
        <v>16.969233046090579</v>
      </c>
      <c r="AA34">
        <v>16.969233046090569</v>
      </c>
      <c r="AB34">
        <v>16.969233046090586</v>
      </c>
      <c r="AC34">
        <v>16.96923304609086</v>
      </c>
      <c r="AD34">
        <v>16.969233046090554</v>
      </c>
      <c r="AE34">
        <v>16.969233046090611</v>
      </c>
      <c r="AF34">
        <v>16.96923304609065</v>
      </c>
      <c r="AG34">
        <v>16.969233046090579</v>
      </c>
      <c r="AH34">
        <v>16.969233046090579</v>
      </c>
    </row>
    <row r="35" spans="1:34" x14ac:dyDescent="0.3">
      <c r="A35" s="15">
        <f ca="1">Exceedance!U35</f>
        <v>47088</v>
      </c>
      <c r="B35" s="1">
        <v>16.969518400000823</v>
      </c>
      <c r="C35" s="1">
        <v>16.969518400000894</v>
      </c>
      <c r="D35" s="1">
        <v>16.969518400000887</v>
      </c>
      <c r="E35">
        <v>16.969518400001245</v>
      </c>
      <c r="F35">
        <v>16.969518400000933</v>
      </c>
      <c r="G35">
        <v>16.969518400000823</v>
      </c>
      <c r="H35">
        <v>16.969518400000833</v>
      </c>
      <c r="I35">
        <v>16.969518400000833</v>
      </c>
      <c r="J35">
        <v>16.969518400000933</v>
      </c>
      <c r="K35">
        <v>16.969518400000897</v>
      </c>
      <c r="L35">
        <v>16.969518400000922</v>
      </c>
      <c r="M35">
        <v>16.969518400000862</v>
      </c>
      <c r="N35">
        <v>16.969518400000897</v>
      </c>
      <c r="O35">
        <v>16.969518400000847</v>
      </c>
      <c r="P35">
        <v>16.969518400000883</v>
      </c>
      <c r="Q35">
        <v>16.969518400000847</v>
      </c>
      <c r="R35">
        <v>16.969518400000897</v>
      </c>
      <c r="S35">
        <v>16.969518400001242</v>
      </c>
      <c r="T35">
        <v>16.96951840000121</v>
      </c>
      <c r="U35">
        <v>16.969518400000847</v>
      </c>
      <c r="V35">
        <v>16.969518400000883</v>
      </c>
      <c r="W35">
        <v>16.969518400000869</v>
      </c>
      <c r="X35">
        <v>16.969518400000844</v>
      </c>
      <c r="Y35">
        <v>16.969518400000887</v>
      </c>
      <c r="Z35">
        <v>16.969518400000869</v>
      </c>
      <c r="AA35">
        <v>16.969518400000847</v>
      </c>
      <c r="AB35">
        <v>16.969518400000887</v>
      </c>
      <c r="AC35">
        <v>16.969518400001135</v>
      </c>
      <c r="AD35">
        <v>16.969518400000844</v>
      </c>
      <c r="AE35">
        <v>16.969518400000897</v>
      </c>
      <c r="AF35">
        <v>16.969518400000943</v>
      </c>
      <c r="AG35">
        <v>16.969518400000869</v>
      </c>
      <c r="AH35">
        <v>16.969518400000865</v>
      </c>
    </row>
    <row r="36" spans="1:34" x14ac:dyDescent="0.3">
      <c r="A36" s="15">
        <f ca="1">Exceedance!U36</f>
        <v>47119</v>
      </c>
      <c r="B36" s="1">
        <v>16.969518399997018</v>
      </c>
      <c r="C36" s="1">
        <v>16.969518399997099</v>
      </c>
      <c r="D36" s="1">
        <v>16.969518399997078</v>
      </c>
      <c r="E36">
        <v>16.969518399997011</v>
      </c>
      <c r="F36">
        <v>16.969518399997135</v>
      </c>
      <c r="G36">
        <v>16.969518399997025</v>
      </c>
      <c r="H36">
        <v>16.969518399997035</v>
      </c>
      <c r="I36">
        <v>16.969518399997035</v>
      </c>
      <c r="J36">
        <v>16.969518399997135</v>
      </c>
      <c r="K36">
        <v>16.969518399997099</v>
      </c>
      <c r="L36">
        <v>16.969518399997121</v>
      </c>
      <c r="M36">
        <v>16.96951839999706</v>
      </c>
      <c r="N36">
        <v>16.969518399997099</v>
      </c>
      <c r="O36">
        <v>16.969518399997046</v>
      </c>
      <c r="P36">
        <v>16.969518399997078</v>
      </c>
      <c r="Q36">
        <v>16.969518399997042</v>
      </c>
      <c r="R36">
        <v>16.969518399997099</v>
      </c>
      <c r="S36">
        <v>16.969518399997437</v>
      </c>
      <c r="T36">
        <v>16.969518399997412</v>
      </c>
      <c r="U36">
        <v>16.969518399997046</v>
      </c>
      <c r="V36">
        <v>16.969518399997078</v>
      </c>
      <c r="W36">
        <v>16.969518399997071</v>
      </c>
      <c r="X36">
        <v>16.969518399997042</v>
      </c>
      <c r="Y36">
        <v>16.969518399997078</v>
      </c>
      <c r="Z36">
        <v>16.969518399997074</v>
      </c>
      <c r="AA36">
        <v>16.969518399997042</v>
      </c>
      <c r="AB36">
        <v>16.969518399997078</v>
      </c>
      <c r="AC36">
        <v>16.969518399997337</v>
      </c>
      <c r="AD36">
        <v>16.969518399997042</v>
      </c>
      <c r="AE36">
        <v>16.969518399997099</v>
      </c>
      <c r="AF36">
        <v>16.969518399997146</v>
      </c>
      <c r="AG36">
        <v>16.969518399997071</v>
      </c>
      <c r="AH36">
        <v>16.969518399997071</v>
      </c>
    </row>
    <row r="37" spans="1:34" x14ac:dyDescent="0.3">
      <c r="A37" s="15">
        <f ca="1">Exceedance!U37</f>
        <v>47150</v>
      </c>
      <c r="B37" s="1">
        <v>16.9687194021392</v>
      </c>
      <c r="C37" s="1">
        <v>16.968719402139282</v>
      </c>
      <c r="D37" s="1">
        <v>16.968719402139261</v>
      </c>
      <c r="E37">
        <v>16.968719402139197</v>
      </c>
      <c r="F37">
        <v>16.968719402139314</v>
      </c>
      <c r="G37">
        <v>16.968719402139207</v>
      </c>
      <c r="H37">
        <v>16.968719402139222</v>
      </c>
      <c r="I37">
        <v>16.968719402139218</v>
      </c>
      <c r="J37">
        <v>16.968719402139307</v>
      </c>
      <c r="K37">
        <v>16.968719402139282</v>
      </c>
      <c r="L37">
        <v>16.9687194021393</v>
      </c>
      <c r="M37">
        <v>16.968719402139246</v>
      </c>
      <c r="N37">
        <v>16.968719402139278</v>
      </c>
      <c r="O37">
        <v>16.968719402139229</v>
      </c>
      <c r="P37">
        <v>16.968719402139261</v>
      </c>
      <c r="Q37">
        <v>16.968719402139229</v>
      </c>
      <c r="R37">
        <v>16.968719402139278</v>
      </c>
      <c r="S37">
        <v>16.968719402139175</v>
      </c>
      <c r="T37">
        <v>16.968719402139158</v>
      </c>
      <c r="U37">
        <v>16.968719402139229</v>
      </c>
      <c r="V37">
        <v>16.968719402139264</v>
      </c>
      <c r="W37">
        <v>16.968719402139257</v>
      </c>
      <c r="X37">
        <v>16.968719402139225</v>
      </c>
      <c r="Y37">
        <v>16.968719402139264</v>
      </c>
      <c r="Z37">
        <v>16.968719402139254</v>
      </c>
      <c r="AA37">
        <v>16.968719402139229</v>
      </c>
      <c r="AB37">
        <v>16.968719402139261</v>
      </c>
      <c r="AC37">
        <v>16.968719402139079</v>
      </c>
      <c r="AD37">
        <v>16.968719402139229</v>
      </c>
      <c r="AE37">
        <v>16.968719402139271</v>
      </c>
      <c r="AF37">
        <v>16.968719402139321</v>
      </c>
      <c r="AG37">
        <v>16.96871940213925</v>
      </c>
      <c r="AH37">
        <v>16.968719402139257</v>
      </c>
    </row>
    <row r="38" spans="1:34" x14ac:dyDescent="0.3">
      <c r="A38" s="15">
        <f ca="1">Exceedance!U38</f>
        <v>47178</v>
      </c>
      <c r="B38" s="1">
        <v>16.969518399975943</v>
      </c>
      <c r="C38" s="1">
        <v>16.969518399976025</v>
      </c>
      <c r="D38" s="1">
        <v>16.969518399976003</v>
      </c>
      <c r="E38">
        <v>16.969518399975936</v>
      </c>
      <c r="F38">
        <v>16.96951839997606</v>
      </c>
      <c r="G38">
        <v>16.96951839997595</v>
      </c>
      <c r="H38">
        <v>16.969518399975961</v>
      </c>
      <c r="I38">
        <v>16.96951839997595</v>
      </c>
      <c r="J38">
        <v>16.969518399976035</v>
      </c>
      <c r="K38">
        <v>16.969518399976025</v>
      </c>
      <c r="L38">
        <v>16.969518399976042</v>
      </c>
      <c r="M38">
        <v>16.969518399975986</v>
      </c>
      <c r="N38">
        <v>16.969518399976025</v>
      </c>
      <c r="O38">
        <v>16.969518399975968</v>
      </c>
      <c r="P38">
        <v>16.969518399976</v>
      </c>
      <c r="Q38">
        <v>16.969518399975961</v>
      </c>
      <c r="R38">
        <v>16.969518399976025</v>
      </c>
      <c r="S38">
        <v>16.969518399975918</v>
      </c>
      <c r="T38">
        <v>16.9695183999759</v>
      </c>
      <c r="U38">
        <v>16.969518399975968</v>
      </c>
      <c r="V38">
        <v>16.969518399976003</v>
      </c>
      <c r="W38">
        <v>16.969518399975996</v>
      </c>
      <c r="X38">
        <v>16.969518399975964</v>
      </c>
      <c r="Y38">
        <v>16.969518399976003</v>
      </c>
      <c r="Z38">
        <v>16.969518399975993</v>
      </c>
      <c r="AA38">
        <v>16.969518399975961</v>
      </c>
      <c r="AB38">
        <v>16.969518399975986</v>
      </c>
      <c r="AC38">
        <v>16.969518399975819</v>
      </c>
      <c r="AD38">
        <v>16.969518399975961</v>
      </c>
      <c r="AE38">
        <v>16.969518399976007</v>
      </c>
      <c r="AF38">
        <v>16.969518399976064</v>
      </c>
      <c r="AG38">
        <v>16.969518399975989</v>
      </c>
      <c r="AH38">
        <v>16.969518399975996</v>
      </c>
    </row>
    <row r="39" spans="1:34" x14ac:dyDescent="0.3">
      <c r="A39" s="15">
        <f ca="1">Exceedance!U39</f>
        <v>47209</v>
      </c>
      <c r="B39" s="1">
        <v>16.968624542944092</v>
      </c>
      <c r="C39" s="1">
        <v>16.96862454294418</v>
      </c>
      <c r="D39" s="1">
        <v>16.968624542944156</v>
      </c>
      <c r="E39">
        <v>16.968624542944092</v>
      </c>
      <c r="F39">
        <v>16.968624542944212</v>
      </c>
      <c r="G39">
        <v>16.968624542944109</v>
      </c>
      <c r="H39">
        <v>16.96862454294412</v>
      </c>
      <c r="I39">
        <v>16.968624542944109</v>
      </c>
      <c r="J39">
        <v>16.968624542944191</v>
      </c>
      <c r="K39">
        <v>16.96862454294418</v>
      </c>
      <c r="L39">
        <v>16.968624542944191</v>
      </c>
      <c r="M39">
        <v>16.968624542944145</v>
      </c>
      <c r="N39">
        <v>16.96862454294418</v>
      </c>
      <c r="O39">
        <v>16.96862454294412</v>
      </c>
      <c r="P39">
        <v>16.968624542944156</v>
      </c>
      <c r="Q39">
        <v>16.96862454294412</v>
      </c>
      <c r="R39">
        <v>16.96862454294418</v>
      </c>
      <c r="S39">
        <v>16.96862454294407</v>
      </c>
      <c r="T39">
        <v>16.968624542944056</v>
      </c>
      <c r="U39">
        <v>16.96862454294412</v>
      </c>
      <c r="V39">
        <v>16.968624542944156</v>
      </c>
      <c r="W39">
        <v>16.968624542944156</v>
      </c>
      <c r="X39">
        <v>16.96862454294412</v>
      </c>
      <c r="Y39">
        <v>16.968624542944156</v>
      </c>
      <c r="Z39">
        <v>16.968624542944148</v>
      </c>
      <c r="AA39">
        <v>16.96862454294412</v>
      </c>
      <c r="AB39">
        <v>16.968624542944145</v>
      </c>
      <c r="AC39">
        <v>16.968624542943974</v>
      </c>
      <c r="AD39">
        <v>16.96862454294412</v>
      </c>
      <c r="AE39">
        <v>16.968624542944166</v>
      </c>
      <c r="AF39">
        <v>16.968624542944212</v>
      </c>
      <c r="AG39">
        <v>16.968624542944145</v>
      </c>
      <c r="AH39">
        <v>16.968624542944156</v>
      </c>
    </row>
    <row r="40" spans="1:34" x14ac:dyDescent="0.3">
      <c r="A40" s="15">
        <f ca="1">Exceedance!U40</f>
        <v>47239</v>
      </c>
      <c r="B40" s="1">
        <v>16.969518399910395</v>
      </c>
      <c r="C40" s="1">
        <v>16.969518399910466</v>
      </c>
      <c r="D40" s="1">
        <v>16.969518399910442</v>
      </c>
      <c r="E40">
        <v>16.969518399910395</v>
      </c>
      <c r="F40">
        <v>16.969518399910491</v>
      </c>
      <c r="G40">
        <v>16.969518399910395</v>
      </c>
      <c r="H40">
        <v>16.969518399910395</v>
      </c>
      <c r="I40">
        <v>16.969518399910395</v>
      </c>
      <c r="J40">
        <v>16.969518399910491</v>
      </c>
      <c r="K40">
        <v>16.969518399910491</v>
      </c>
      <c r="L40">
        <v>16.969518399910491</v>
      </c>
      <c r="M40">
        <v>16.969518399910431</v>
      </c>
      <c r="N40">
        <v>16.969518399910456</v>
      </c>
      <c r="O40">
        <v>16.969518399910395</v>
      </c>
      <c r="P40">
        <v>16.969518399910442</v>
      </c>
      <c r="Q40">
        <v>16.969518399910395</v>
      </c>
      <c r="R40">
        <v>16.969518399910491</v>
      </c>
      <c r="S40">
        <v>16.969518399910346</v>
      </c>
      <c r="T40">
        <v>16.969518399910346</v>
      </c>
      <c r="U40">
        <v>16.969518399910395</v>
      </c>
      <c r="V40">
        <v>16.969518399910442</v>
      </c>
      <c r="W40">
        <v>16.96951839991042</v>
      </c>
      <c r="X40">
        <v>16.969518399910406</v>
      </c>
      <c r="Y40">
        <v>16.969518399910442</v>
      </c>
      <c r="Z40">
        <v>16.969518399910442</v>
      </c>
      <c r="AA40">
        <v>16.96951839991042</v>
      </c>
      <c r="AB40">
        <v>16.969518399910442</v>
      </c>
      <c r="AC40">
        <v>16.96951839991025</v>
      </c>
      <c r="AD40">
        <v>16.969518399910395</v>
      </c>
      <c r="AE40">
        <v>16.969518399910466</v>
      </c>
      <c r="AF40">
        <v>16.969518399910513</v>
      </c>
      <c r="AG40">
        <v>16.969518399910442</v>
      </c>
      <c r="AH40">
        <v>16.969518399910442</v>
      </c>
    </row>
    <row r="41" spans="1:34" x14ac:dyDescent="0.3">
      <c r="A41" s="15">
        <f ca="1">Exceedance!U41</f>
        <v>47270</v>
      </c>
      <c r="B41" s="1">
        <v>16.967930887393933</v>
      </c>
      <c r="C41" s="1">
        <v>16.967930887393564</v>
      </c>
      <c r="D41" s="1">
        <v>16.967930887393535</v>
      </c>
      <c r="E41">
        <v>16.967930887393933</v>
      </c>
      <c r="F41">
        <v>16.967930887393525</v>
      </c>
      <c r="G41">
        <v>16.967930887393958</v>
      </c>
      <c r="H41">
        <v>16.967930887393958</v>
      </c>
      <c r="I41">
        <v>16.967930887393933</v>
      </c>
      <c r="J41">
        <v>16.967930887393621</v>
      </c>
      <c r="K41">
        <v>16.967930887393589</v>
      </c>
      <c r="L41">
        <v>16.967930887393589</v>
      </c>
      <c r="M41">
        <v>16.967930887393969</v>
      </c>
      <c r="N41">
        <v>16.967930887393553</v>
      </c>
      <c r="O41">
        <v>16.967930887393933</v>
      </c>
      <c r="P41">
        <v>16.967930887393535</v>
      </c>
      <c r="Q41">
        <v>16.967930887393933</v>
      </c>
      <c r="R41">
        <v>16.967930887393589</v>
      </c>
      <c r="S41">
        <v>16.967930887393909</v>
      </c>
      <c r="T41">
        <v>16.967930887393898</v>
      </c>
      <c r="U41">
        <v>16.967930887393933</v>
      </c>
      <c r="V41">
        <v>16.967930887393575</v>
      </c>
      <c r="W41">
        <v>16.967930887393958</v>
      </c>
      <c r="X41">
        <v>16.967930887393944</v>
      </c>
      <c r="Y41">
        <v>16.967930887393535</v>
      </c>
      <c r="Z41">
        <v>16.967930887393575</v>
      </c>
      <c r="AA41">
        <v>16.967930887393969</v>
      </c>
      <c r="AB41">
        <v>16.967930887393575</v>
      </c>
      <c r="AC41">
        <v>16.967930887393791</v>
      </c>
      <c r="AD41">
        <v>16.967930887393958</v>
      </c>
      <c r="AE41">
        <v>16.967930887393564</v>
      </c>
      <c r="AF41">
        <v>16.96793088739361</v>
      </c>
      <c r="AG41">
        <v>16.967930887393535</v>
      </c>
      <c r="AH41">
        <v>16.967930887393575</v>
      </c>
    </row>
    <row r="42" spans="1:34" x14ac:dyDescent="0.3">
      <c r="A42" s="15">
        <f ca="1">Exceedance!U42</f>
        <v>47300</v>
      </c>
      <c r="B42" s="1">
        <v>16.969518399951571</v>
      </c>
      <c r="C42" s="1">
        <v>16.969518399951657</v>
      </c>
      <c r="D42" s="1">
        <v>16.969518399951632</v>
      </c>
      <c r="E42">
        <v>16.969518399951571</v>
      </c>
      <c r="F42">
        <v>16.969518399951546</v>
      </c>
      <c r="G42">
        <v>16.969518399951593</v>
      </c>
      <c r="H42">
        <v>16.969518399951593</v>
      </c>
      <c r="I42">
        <v>16.969518399951571</v>
      </c>
      <c r="J42">
        <v>16.969518399951255</v>
      </c>
      <c r="K42">
        <v>16.969518399951234</v>
      </c>
      <c r="L42">
        <v>16.969518399951234</v>
      </c>
      <c r="M42">
        <v>16.969518399951593</v>
      </c>
      <c r="N42">
        <v>16.969518399951621</v>
      </c>
      <c r="O42">
        <v>16.969518399951557</v>
      </c>
      <c r="P42">
        <v>16.969518399951621</v>
      </c>
      <c r="Q42">
        <v>16.969518399951571</v>
      </c>
      <c r="R42">
        <v>16.969518399951209</v>
      </c>
      <c r="S42">
        <v>16.969518399951546</v>
      </c>
      <c r="T42">
        <v>16.969518399951522</v>
      </c>
      <c r="U42">
        <v>16.969518399951571</v>
      </c>
      <c r="V42">
        <v>16.969518399951209</v>
      </c>
      <c r="W42">
        <v>16.969518399951593</v>
      </c>
      <c r="X42">
        <v>16.969518399951582</v>
      </c>
      <c r="Y42">
        <v>16.969518399951621</v>
      </c>
      <c r="Z42">
        <v>16.969518399951209</v>
      </c>
      <c r="AA42">
        <v>16.969518399951593</v>
      </c>
      <c r="AB42">
        <v>16.969518399951209</v>
      </c>
      <c r="AC42">
        <v>16.969518399951426</v>
      </c>
      <c r="AD42">
        <v>16.969518399951571</v>
      </c>
      <c r="AE42">
        <v>16.969518399951646</v>
      </c>
      <c r="AF42">
        <v>16.969518399951255</v>
      </c>
      <c r="AG42">
        <v>16.969518399951621</v>
      </c>
      <c r="AH42">
        <v>16.969518399951209</v>
      </c>
    </row>
    <row r="43" spans="1:34" x14ac:dyDescent="0.3">
      <c r="A43" s="15">
        <f ca="1">Exceedance!U43</f>
        <v>47331</v>
      </c>
      <c r="B43" s="1">
        <v>16.969518399274715</v>
      </c>
      <c r="C43" s="1">
        <v>16.969518399274811</v>
      </c>
      <c r="D43" s="1">
        <v>16.969518399274772</v>
      </c>
      <c r="E43">
        <v>16.969518399274726</v>
      </c>
      <c r="F43">
        <v>16.969518399274715</v>
      </c>
      <c r="G43">
        <v>16.969518399274737</v>
      </c>
      <c r="H43">
        <v>16.969518399274737</v>
      </c>
      <c r="I43">
        <v>16.969518399274737</v>
      </c>
      <c r="J43">
        <v>16.969518399274836</v>
      </c>
      <c r="K43">
        <v>16.969518399274826</v>
      </c>
      <c r="L43">
        <v>16.969518399274826</v>
      </c>
      <c r="M43">
        <v>16.969518399274751</v>
      </c>
      <c r="N43">
        <v>16.969518399274772</v>
      </c>
      <c r="O43">
        <v>16.969518399274715</v>
      </c>
      <c r="P43">
        <v>16.969518399274786</v>
      </c>
      <c r="Q43">
        <v>16.969518399274726</v>
      </c>
      <c r="R43">
        <v>16.969518399274786</v>
      </c>
      <c r="S43">
        <v>16.969518399274691</v>
      </c>
      <c r="T43">
        <v>16.969518399274669</v>
      </c>
      <c r="U43">
        <v>16.969518399274737</v>
      </c>
      <c r="V43">
        <v>16.969518399274786</v>
      </c>
      <c r="W43">
        <v>16.969518399274751</v>
      </c>
      <c r="X43">
        <v>16.969518399274737</v>
      </c>
      <c r="Y43">
        <v>16.969518399274772</v>
      </c>
      <c r="Z43">
        <v>16.969518399274786</v>
      </c>
      <c r="AA43">
        <v>16.969518399274737</v>
      </c>
      <c r="AB43">
        <v>16.969518399274786</v>
      </c>
      <c r="AC43">
        <v>16.969518399275017</v>
      </c>
      <c r="AD43">
        <v>16.969518399274715</v>
      </c>
      <c r="AE43">
        <v>16.969518399274797</v>
      </c>
      <c r="AF43">
        <v>16.969518399274861</v>
      </c>
      <c r="AG43">
        <v>16.969518399274762</v>
      </c>
      <c r="AH43">
        <v>16.969518399274786</v>
      </c>
    </row>
    <row r="44" spans="1:34" x14ac:dyDescent="0.3">
      <c r="A44" s="15">
        <f ca="1">Exceedance!U44</f>
        <v>47362</v>
      </c>
      <c r="B44" s="1">
        <v>16.96840594597646</v>
      </c>
      <c r="C44" s="1">
        <v>16.968405945976123</v>
      </c>
      <c r="D44" s="1">
        <v>16.968405945976521</v>
      </c>
      <c r="E44">
        <v>16.96840594597646</v>
      </c>
      <c r="F44">
        <v>16.96840594597646</v>
      </c>
      <c r="G44">
        <v>16.968405945976482</v>
      </c>
      <c r="H44">
        <v>16.968405945976482</v>
      </c>
      <c r="I44">
        <v>16.968405945976482</v>
      </c>
      <c r="J44">
        <v>16.968405945976144</v>
      </c>
      <c r="K44">
        <v>16.968405945976123</v>
      </c>
      <c r="L44">
        <v>16.968405945976123</v>
      </c>
      <c r="M44">
        <v>16.968405945976482</v>
      </c>
      <c r="N44">
        <v>16.968405945976521</v>
      </c>
      <c r="O44">
        <v>16.96840594597646</v>
      </c>
      <c r="P44">
        <v>16.968405945976098</v>
      </c>
      <c r="Q44">
        <v>16.96840594597646</v>
      </c>
      <c r="R44">
        <v>16.968405945976098</v>
      </c>
      <c r="S44">
        <v>16.968405945976436</v>
      </c>
      <c r="T44">
        <v>16.968405945976389</v>
      </c>
      <c r="U44">
        <v>16.968405945976482</v>
      </c>
      <c r="V44">
        <v>16.968405945976098</v>
      </c>
      <c r="W44">
        <v>16.968405945976482</v>
      </c>
      <c r="X44">
        <v>16.968405945976471</v>
      </c>
      <c r="Y44">
        <v>16.96840594597651</v>
      </c>
      <c r="Z44">
        <v>16.968405945976098</v>
      </c>
      <c r="AA44">
        <v>16.968405945976482</v>
      </c>
      <c r="AB44">
        <v>16.968405945976098</v>
      </c>
      <c r="AC44">
        <v>16.968405945976325</v>
      </c>
      <c r="AD44">
        <v>16.96840594597646</v>
      </c>
      <c r="AE44">
        <v>16.968405945976098</v>
      </c>
      <c r="AF44">
        <v>16.968405945976169</v>
      </c>
      <c r="AG44">
        <v>16.968405945976492</v>
      </c>
      <c r="AH44">
        <v>16.968405945976098</v>
      </c>
    </row>
    <row r="45" spans="1:34" x14ac:dyDescent="0.3">
      <c r="A45" s="15">
        <f ca="1">Exceedance!U45</f>
        <v>47392</v>
      </c>
      <c r="B45" s="1">
        <v>16.969518400072843</v>
      </c>
      <c r="C45" s="1">
        <v>16.969518400072943</v>
      </c>
      <c r="D45" s="1">
        <v>16.969518400072918</v>
      </c>
      <c r="E45">
        <v>16.969518400072854</v>
      </c>
      <c r="F45">
        <v>16.969518400072833</v>
      </c>
      <c r="G45">
        <v>16.969518400072879</v>
      </c>
      <c r="H45">
        <v>16.969518400072879</v>
      </c>
      <c r="I45">
        <v>16.969518400072879</v>
      </c>
      <c r="J45">
        <v>16.969518400072978</v>
      </c>
      <c r="K45">
        <v>16.969518400072943</v>
      </c>
      <c r="L45">
        <v>16.969518400072943</v>
      </c>
      <c r="M45">
        <v>16.969518400072879</v>
      </c>
      <c r="N45">
        <v>16.969518400072918</v>
      </c>
      <c r="O45">
        <v>16.969518400072854</v>
      </c>
      <c r="P45">
        <v>16.969518400072928</v>
      </c>
      <c r="Q45">
        <v>16.969518400072854</v>
      </c>
      <c r="R45">
        <v>16.969518400072918</v>
      </c>
      <c r="S45">
        <v>16.969518400072833</v>
      </c>
      <c r="T45">
        <v>16.969518400072783</v>
      </c>
      <c r="U45">
        <v>16.969518400072879</v>
      </c>
      <c r="V45">
        <v>16.969518400072928</v>
      </c>
      <c r="W45">
        <v>16.969518400072879</v>
      </c>
      <c r="X45">
        <v>16.969518400072868</v>
      </c>
      <c r="Y45">
        <v>16.969518400072907</v>
      </c>
      <c r="Z45">
        <v>16.969518400072918</v>
      </c>
      <c r="AA45">
        <v>16.969518400072879</v>
      </c>
      <c r="AB45">
        <v>16.969518400072928</v>
      </c>
      <c r="AC45">
        <v>16.969518400073145</v>
      </c>
      <c r="AD45">
        <v>16.969518400072833</v>
      </c>
      <c r="AE45">
        <v>16.969518400072918</v>
      </c>
      <c r="AF45">
        <v>16.969518400072999</v>
      </c>
      <c r="AG45">
        <v>16.969518400072893</v>
      </c>
      <c r="AH45">
        <v>16.969518400072928</v>
      </c>
    </row>
    <row r="46" spans="1:34" x14ac:dyDescent="0.3">
      <c r="A46" s="15">
        <f ca="1">Exceedance!U46</f>
        <v>47423</v>
      </c>
      <c r="B46" s="1">
        <v>16.969233046090615</v>
      </c>
      <c r="C46" s="1">
        <v>16.969233046090714</v>
      </c>
      <c r="D46" s="1">
        <v>16.969233046090689</v>
      </c>
      <c r="E46">
        <v>16.969233046090622</v>
      </c>
      <c r="F46">
        <v>16.969233046090604</v>
      </c>
      <c r="G46">
        <v>16.969233046090654</v>
      </c>
      <c r="H46">
        <v>16.969233046090654</v>
      </c>
      <c r="I46">
        <v>16.96923304609065</v>
      </c>
      <c r="J46">
        <v>16.96923304609075</v>
      </c>
      <c r="K46">
        <v>16.969233046090714</v>
      </c>
      <c r="L46">
        <v>16.969233046090714</v>
      </c>
      <c r="M46">
        <v>16.969233046090654</v>
      </c>
      <c r="N46">
        <v>16.969233046090689</v>
      </c>
      <c r="O46">
        <v>16.969233046090626</v>
      </c>
      <c r="P46">
        <v>16.969233046090697</v>
      </c>
      <c r="Q46">
        <v>16.969233046090633</v>
      </c>
      <c r="R46">
        <v>16.969233046090686</v>
      </c>
      <c r="S46">
        <v>16.969233046090615</v>
      </c>
      <c r="T46">
        <v>16.969233046090562</v>
      </c>
      <c r="U46">
        <v>16.96923304609065</v>
      </c>
      <c r="V46">
        <v>16.969233046090697</v>
      </c>
      <c r="W46">
        <v>16.969233046090654</v>
      </c>
      <c r="X46">
        <v>16.969233046090636</v>
      </c>
      <c r="Y46">
        <v>16.969233046090675</v>
      </c>
      <c r="Z46">
        <v>16.969233046090686</v>
      </c>
      <c r="AA46">
        <v>16.96923304609065</v>
      </c>
      <c r="AB46">
        <v>16.969233046090704</v>
      </c>
      <c r="AC46">
        <v>16.969233046090473</v>
      </c>
      <c r="AD46">
        <v>16.969233046090594</v>
      </c>
      <c r="AE46">
        <v>16.969233046090686</v>
      </c>
      <c r="AF46">
        <v>16.969233046090768</v>
      </c>
      <c r="AG46">
        <v>16.969233046090665</v>
      </c>
      <c r="AH46">
        <v>16.969233046090704</v>
      </c>
    </row>
    <row r="47" spans="1:34" x14ac:dyDescent="0.3">
      <c r="A47" s="15">
        <f ca="1">Exceedance!U47</f>
        <v>47453</v>
      </c>
      <c r="B47" s="1">
        <v>16.969518400000908</v>
      </c>
      <c r="C47" s="1">
        <v>16.969518400000993</v>
      </c>
      <c r="D47" s="1">
        <v>16.969518400000979</v>
      </c>
      <c r="E47">
        <v>16.969518400000908</v>
      </c>
      <c r="F47">
        <v>16.969518400000897</v>
      </c>
      <c r="G47">
        <v>16.96951840000094</v>
      </c>
      <c r="H47">
        <v>16.969518400000922</v>
      </c>
      <c r="I47">
        <v>16.969518400000933</v>
      </c>
      <c r="J47">
        <v>16.969518400001043</v>
      </c>
      <c r="K47">
        <v>16.969518400001</v>
      </c>
      <c r="L47">
        <v>16.969518400001007</v>
      </c>
      <c r="M47">
        <v>16.96951840000094</v>
      </c>
      <c r="N47">
        <v>16.969518400000975</v>
      </c>
      <c r="O47">
        <v>16.969518400000918</v>
      </c>
      <c r="P47">
        <v>16.969518400000979</v>
      </c>
      <c r="Q47">
        <v>16.969518400000922</v>
      </c>
      <c r="R47">
        <v>16.969518400000968</v>
      </c>
      <c r="S47">
        <v>16.969518400000897</v>
      </c>
      <c r="T47">
        <v>16.969518400000847</v>
      </c>
      <c r="U47">
        <v>16.969518400000943</v>
      </c>
      <c r="V47">
        <v>16.969518400000979</v>
      </c>
      <c r="W47">
        <v>16.96951840000094</v>
      </c>
      <c r="X47">
        <v>16.969518400000929</v>
      </c>
      <c r="Y47">
        <v>16.969518400000968</v>
      </c>
      <c r="Z47">
        <v>16.969518400000979</v>
      </c>
      <c r="AA47">
        <v>16.969518400000933</v>
      </c>
      <c r="AB47">
        <v>16.969518400000979</v>
      </c>
      <c r="AC47">
        <v>16.969518400001206</v>
      </c>
      <c r="AD47">
        <v>16.969518400000869</v>
      </c>
      <c r="AE47">
        <v>16.969518400000968</v>
      </c>
      <c r="AF47">
        <v>16.969518400001053</v>
      </c>
      <c r="AG47">
        <v>16.969518400000954</v>
      </c>
      <c r="AH47">
        <v>16.969518400000979</v>
      </c>
    </row>
    <row r="48" spans="1:34" x14ac:dyDescent="0.3">
      <c r="A48" s="15">
        <f ca="1">Exceedance!U48</f>
        <v>47484</v>
      </c>
      <c r="B48" s="1">
        <v>16.96951839999711</v>
      </c>
      <c r="C48" s="1">
        <v>16.969518399997185</v>
      </c>
      <c r="D48" s="1">
        <v>16.969518399997181</v>
      </c>
      <c r="E48">
        <v>16.969518399997117</v>
      </c>
      <c r="F48">
        <v>16.969518399997099</v>
      </c>
      <c r="G48">
        <v>16.969518399997135</v>
      </c>
      <c r="H48">
        <v>16.969518399997121</v>
      </c>
      <c r="I48">
        <v>16.969518399997146</v>
      </c>
      <c r="J48">
        <v>16.969518399997238</v>
      </c>
      <c r="K48">
        <v>16.969518399997199</v>
      </c>
      <c r="L48">
        <v>16.969518399997202</v>
      </c>
      <c r="M48">
        <v>16.969518399997142</v>
      </c>
      <c r="N48">
        <v>16.969518399997177</v>
      </c>
      <c r="O48">
        <v>16.969518399997117</v>
      </c>
      <c r="P48">
        <v>16.969518399997181</v>
      </c>
      <c r="Q48">
        <v>16.969518399997121</v>
      </c>
      <c r="R48">
        <v>16.96951839999717</v>
      </c>
      <c r="S48">
        <v>16.969518399997099</v>
      </c>
      <c r="T48">
        <v>16.969518399997046</v>
      </c>
      <c r="U48">
        <v>16.969518399997153</v>
      </c>
      <c r="V48">
        <v>16.969518399997181</v>
      </c>
      <c r="W48">
        <v>16.969518399997142</v>
      </c>
      <c r="X48">
        <v>16.969518399997128</v>
      </c>
      <c r="Y48">
        <v>16.969518399997167</v>
      </c>
      <c r="Z48">
        <v>16.969518399997174</v>
      </c>
      <c r="AA48">
        <v>16.969518399997135</v>
      </c>
      <c r="AB48">
        <v>16.969518399997181</v>
      </c>
      <c r="AC48">
        <v>16.969518399997405</v>
      </c>
      <c r="AD48">
        <v>16.969518399997071</v>
      </c>
      <c r="AE48">
        <v>16.969518399997163</v>
      </c>
      <c r="AF48">
        <v>16.969518399997256</v>
      </c>
      <c r="AG48">
        <v>16.969518399997153</v>
      </c>
      <c r="AH48">
        <v>16.969518399997181</v>
      </c>
    </row>
    <row r="49" spans="1:34" x14ac:dyDescent="0.3">
      <c r="A49" s="15">
        <f ca="1">Exceedance!U49</f>
        <v>47515</v>
      </c>
      <c r="B49" s="1">
        <v>16.968719402139296</v>
      </c>
      <c r="C49" s="1">
        <v>16.968719402139371</v>
      </c>
      <c r="D49" s="1">
        <v>16.968719402139371</v>
      </c>
      <c r="E49">
        <v>16.968719402139296</v>
      </c>
      <c r="F49">
        <v>16.968719402139278</v>
      </c>
      <c r="G49">
        <v>16.968719402139318</v>
      </c>
      <c r="H49">
        <v>16.9687194021393</v>
      </c>
      <c r="I49">
        <v>16.968719402139318</v>
      </c>
      <c r="J49">
        <v>16.968719402139428</v>
      </c>
      <c r="K49">
        <v>16.968719402139378</v>
      </c>
      <c r="L49">
        <v>16.968719402139385</v>
      </c>
      <c r="M49">
        <v>16.968719402139321</v>
      </c>
      <c r="N49">
        <v>16.968719402139357</v>
      </c>
      <c r="O49">
        <v>16.968719402139293</v>
      </c>
      <c r="P49">
        <v>16.968719402139367</v>
      </c>
      <c r="Q49">
        <v>16.968719402139296</v>
      </c>
      <c r="R49">
        <v>16.968719402139349</v>
      </c>
      <c r="S49">
        <v>16.968719402139271</v>
      </c>
      <c r="T49">
        <v>16.968719402139229</v>
      </c>
      <c r="U49">
        <v>16.968719402139332</v>
      </c>
      <c r="V49">
        <v>16.96871940213936</v>
      </c>
      <c r="W49">
        <v>16.968719402139318</v>
      </c>
      <c r="X49">
        <v>16.968719402139303</v>
      </c>
      <c r="Y49">
        <v>16.968719402139349</v>
      </c>
      <c r="Z49">
        <v>16.968719402139353</v>
      </c>
      <c r="AA49">
        <v>16.968719402139314</v>
      </c>
      <c r="AB49">
        <v>16.968719402139364</v>
      </c>
      <c r="AC49">
        <v>16.96871940213914</v>
      </c>
      <c r="AD49">
        <v>16.968719402139246</v>
      </c>
      <c r="AE49">
        <v>16.968719402139342</v>
      </c>
      <c r="AF49">
        <v>16.968719402139438</v>
      </c>
      <c r="AG49">
        <v>16.968719402139328</v>
      </c>
      <c r="AH49">
        <v>16.96871940213936</v>
      </c>
    </row>
    <row r="50" spans="1:34" x14ac:dyDescent="0.3">
      <c r="A50" s="15">
        <f ca="1">Exceedance!U50</f>
        <v>47543</v>
      </c>
      <c r="B50" s="1">
        <v>16.969518399976042</v>
      </c>
      <c r="C50" s="1">
        <v>16.969518399975666</v>
      </c>
      <c r="D50" s="1">
        <v>16.969518399975666</v>
      </c>
      <c r="E50">
        <v>16.969518399976035</v>
      </c>
      <c r="F50">
        <v>16.969518399976007</v>
      </c>
      <c r="G50">
        <v>16.969518399976046</v>
      </c>
      <c r="H50">
        <v>16.969518399976035</v>
      </c>
      <c r="I50">
        <v>16.969518399976046</v>
      </c>
      <c r="J50">
        <v>16.969518399975733</v>
      </c>
      <c r="K50">
        <v>16.969518399975676</v>
      </c>
      <c r="L50">
        <v>16.969518399975684</v>
      </c>
      <c r="M50">
        <v>16.969518399976064</v>
      </c>
      <c r="N50">
        <v>16.969518399976096</v>
      </c>
      <c r="O50">
        <v>16.969518399976035</v>
      </c>
      <c r="P50">
        <v>16.969518399975666</v>
      </c>
      <c r="Q50">
        <v>16.969518399976035</v>
      </c>
      <c r="R50">
        <v>16.969518399976089</v>
      </c>
      <c r="S50">
        <v>16.969518399976007</v>
      </c>
      <c r="T50">
        <v>16.969518399975968</v>
      </c>
      <c r="U50">
        <v>16.969518399976078</v>
      </c>
      <c r="V50">
        <v>16.969518399976099</v>
      </c>
      <c r="W50">
        <v>16.96951839997606</v>
      </c>
      <c r="X50">
        <v>16.969518399976046</v>
      </c>
      <c r="Y50">
        <v>16.969518399976089</v>
      </c>
      <c r="Z50">
        <v>16.969518399976096</v>
      </c>
      <c r="AA50">
        <v>16.96951839997606</v>
      </c>
      <c r="AB50">
        <v>16.969518399976096</v>
      </c>
      <c r="AC50">
        <v>16.969518399975879</v>
      </c>
      <c r="AD50">
        <v>16.969518399975989</v>
      </c>
      <c r="AE50">
        <v>16.969518399976078</v>
      </c>
      <c r="AF50">
        <v>16.96951839997574</v>
      </c>
      <c r="AG50">
        <v>16.969518399976071</v>
      </c>
      <c r="AH50">
        <v>16.969518399976099</v>
      </c>
    </row>
    <row r="51" spans="1:34" x14ac:dyDescent="0.3">
      <c r="A51" s="15">
        <f ca="1">Exceedance!U51</f>
        <v>47574</v>
      </c>
      <c r="B51" s="1">
        <v>16.968624542944191</v>
      </c>
      <c r="C51" s="1">
        <v>16.968624542944248</v>
      </c>
      <c r="D51" s="1">
        <v>16.968624542944248</v>
      </c>
      <c r="E51">
        <v>16.968624542944191</v>
      </c>
      <c r="F51">
        <v>16.968624542944166</v>
      </c>
      <c r="G51">
        <v>16.968624542944202</v>
      </c>
      <c r="H51">
        <v>16.968624542944191</v>
      </c>
      <c r="I51">
        <v>16.968624542944202</v>
      </c>
      <c r="J51">
        <v>16.968624542943889</v>
      </c>
      <c r="K51">
        <v>16.968624542943829</v>
      </c>
      <c r="L51">
        <v>16.968624542943843</v>
      </c>
      <c r="M51">
        <v>16.968624542944212</v>
      </c>
      <c r="N51">
        <v>16.968624542944248</v>
      </c>
      <c r="O51">
        <v>16.968624542944191</v>
      </c>
      <c r="P51">
        <v>16.968624542944248</v>
      </c>
      <c r="Q51">
        <v>16.968624542944191</v>
      </c>
      <c r="R51">
        <v>16.968624542944237</v>
      </c>
      <c r="S51">
        <v>16.968624542944166</v>
      </c>
      <c r="T51">
        <v>16.96862454294412</v>
      </c>
      <c r="U51">
        <v>16.968624542944227</v>
      </c>
      <c r="V51">
        <v>16.968624542944248</v>
      </c>
      <c r="W51">
        <v>16.968624542944212</v>
      </c>
      <c r="X51">
        <v>16.968624542944202</v>
      </c>
      <c r="Y51">
        <v>16.968624542944237</v>
      </c>
      <c r="Z51">
        <v>16.968624542944248</v>
      </c>
      <c r="AA51">
        <v>16.968624542944212</v>
      </c>
      <c r="AB51">
        <v>16.968624542944248</v>
      </c>
      <c r="AC51">
        <v>16.968624542944035</v>
      </c>
      <c r="AD51">
        <v>16.968624542944145</v>
      </c>
      <c r="AE51">
        <v>16.968624542944227</v>
      </c>
      <c r="AF51">
        <v>16.968624542943889</v>
      </c>
      <c r="AG51">
        <v>16.968624542944227</v>
      </c>
      <c r="AH51">
        <v>16.968624542944248</v>
      </c>
    </row>
    <row r="52" spans="1:34" x14ac:dyDescent="0.3">
      <c r="A52" s="15">
        <f ca="1">Exceedance!U52</f>
        <v>47604</v>
      </c>
      <c r="B52" s="1">
        <v>16.969518399910491</v>
      </c>
      <c r="C52" s="1">
        <v>16.969518399910541</v>
      </c>
      <c r="D52" s="1">
        <v>16.969518399910541</v>
      </c>
      <c r="E52">
        <v>16.969518399910491</v>
      </c>
      <c r="F52">
        <v>16.969518399910442</v>
      </c>
      <c r="G52">
        <v>16.969518399910491</v>
      </c>
      <c r="H52">
        <v>16.969518399910491</v>
      </c>
      <c r="I52">
        <v>16.969518399910491</v>
      </c>
      <c r="J52">
        <v>16.9695183999102</v>
      </c>
      <c r="K52">
        <v>16.969518399910566</v>
      </c>
      <c r="L52">
        <v>16.969518399910566</v>
      </c>
      <c r="M52">
        <v>16.969518399910491</v>
      </c>
      <c r="N52">
        <v>16.969518399910513</v>
      </c>
      <c r="O52">
        <v>16.969518399910491</v>
      </c>
      <c r="P52">
        <v>16.969518399910541</v>
      </c>
      <c r="Q52">
        <v>16.969518399910491</v>
      </c>
      <c r="R52">
        <v>16.969518399910541</v>
      </c>
      <c r="S52">
        <v>16.969518399910442</v>
      </c>
      <c r="T52">
        <v>16.969518399910395</v>
      </c>
      <c r="U52">
        <v>16.969518399910541</v>
      </c>
      <c r="V52">
        <v>16.969518399910541</v>
      </c>
      <c r="W52">
        <v>16.969518399910502</v>
      </c>
      <c r="X52">
        <v>16.969518399910466</v>
      </c>
      <c r="Y52">
        <v>16.969518399910541</v>
      </c>
      <c r="Z52">
        <v>16.969518399910513</v>
      </c>
      <c r="AA52">
        <v>16.969518399910491</v>
      </c>
      <c r="AB52">
        <v>16.969518399910541</v>
      </c>
      <c r="AC52">
        <v>16.969518399910346</v>
      </c>
      <c r="AD52">
        <v>16.969518399910442</v>
      </c>
      <c r="AE52">
        <v>16.969518399910513</v>
      </c>
      <c r="AF52">
        <v>16.969518399910175</v>
      </c>
      <c r="AG52">
        <v>16.969518399910541</v>
      </c>
      <c r="AH52">
        <v>16.969518399910541</v>
      </c>
    </row>
    <row r="53" spans="1:34" x14ac:dyDescent="0.3">
      <c r="A53" s="15">
        <f ca="1">Exceedance!U53</f>
        <v>47635</v>
      </c>
      <c r="B53" s="1">
        <v>16.967930887393589</v>
      </c>
      <c r="C53" s="1">
        <v>16.967930887393631</v>
      </c>
      <c r="D53" s="1">
        <v>16.967930887393631</v>
      </c>
      <c r="E53">
        <v>16.967930887393621</v>
      </c>
      <c r="F53">
        <v>16.967930887393525</v>
      </c>
      <c r="G53">
        <v>16.967930887393575</v>
      </c>
      <c r="H53">
        <v>16.967930887393589</v>
      </c>
      <c r="I53">
        <v>16.967930887393621</v>
      </c>
      <c r="J53">
        <v>16.967930887393745</v>
      </c>
      <c r="K53">
        <v>16.967930887393656</v>
      </c>
      <c r="L53">
        <v>16.967930887393656</v>
      </c>
      <c r="M53">
        <v>16.967930887393589</v>
      </c>
      <c r="N53">
        <v>16.96793088739361</v>
      </c>
      <c r="O53">
        <v>16.967930887393599</v>
      </c>
      <c r="P53">
        <v>16.967930887393631</v>
      </c>
      <c r="Q53">
        <v>16.967930887393589</v>
      </c>
      <c r="R53">
        <v>16.967930887393571</v>
      </c>
      <c r="S53">
        <v>16.967930887393535</v>
      </c>
      <c r="T53">
        <v>16.967930887393933</v>
      </c>
      <c r="U53">
        <v>16.967930887393667</v>
      </c>
      <c r="V53">
        <v>16.967930887393631</v>
      </c>
      <c r="W53">
        <v>16.967930887393599</v>
      </c>
      <c r="X53">
        <v>16.967930887393564</v>
      </c>
      <c r="Y53">
        <v>16.967930887393656</v>
      </c>
      <c r="Z53">
        <v>16.96793088739361</v>
      </c>
      <c r="AA53">
        <v>16.967930887393621</v>
      </c>
      <c r="AB53">
        <v>16.967930887393631</v>
      </c>
      <c r="AC53">
        <v>16.967930887393909</v>
      </c>
      <c r="AD53">
        <v>16.967930887393535</v>
      </c>
      <c r="AE53">
        <v>16.96793088739361</v>
      </c>
      <c r="AF53">
        <v>16.96793088739372</v>
      </c>
      <c r="AG53">
        <v>16.967930887393667</v>
      </c>
      <c r="AH53">
        <v>16.967930887393631</v>
      </c>
    </row>
    <row r="54" spans="1:34" x14ac:dyDescent="0.3">
      <c r="A54" s="15">
        <f ca="1">Exceedance!U54</f>
        <v>47665</v>
      </c>
      <c r="B54" s="1">
        <v>16.96951839995122</v>
      </c>
      <c r="C54" s="1">
        <v>16.969518399951269</v>
      </c>
      <c r="D54" s="1">
        <v>16.969518399951269</v>
      </c>
      <c r="E54">
        <v>16.969518399951163</v>
      </c>
      <c r="F54">
        <v>16.969518399951593</v>
      </c>
      <c r="G54">
        <v>16.969518399951184</v>
      </c>
      <c r="H54">
        <v>16.969518399951234</v>
      </c>
      <c r="I54">
        <v>16.969518399951209</v>
      </c>
      <c r="J54">
        <v>16.969518399951376</v>
      </c>
      <c r="K54">
        <v>16.969518399951305</v>
      </c>
      <c r="L54">
        <v>16.969518399951291</v>
      </c>
      <c r="M54">
        <v>16.969518399951234</v>
      </c>
      <c r="N54">
        <v>16.969518399951244</v>
      </c>
      <c r="O54">
        <v>16.969518399951234</v>
      </c>
      <c r="P54">
        <v>16.969518399951269</v>
      </c>
      <c r="Q54">
        <v>16.969518399951234</v>
      </c>
      <c r="R54">
        <v>16.969518399951209</v>
      </c>
      <c r="S54">
        <v>16.969518399951593</v>
      </c>
      <c r="T54">
        <v>16.969518399951557</v>
      </c>
      <c r="U54">
        <v>16.969518399951255</v>
      </c>
      <c r="V54">
        <v>16.969518399951255</v>
      </c>
      <c r="W54">
        <v>16.969518399951234</v>
      </c>
      <c r="X54">
        <v>16.969518399951632</v>
      </c>
      <c r="Y54">
        <v>16.96951839995128</v>
      </c>
      <c r="Z54">
        <v>16.969518399951255</v>
      </c>
      <c r="AA54">
        <v>16.969518399951244</v>
      </c>
      <c r="AB54">
        <v>16.969518399951255</v>
      </c>
      <c r="AC54">
        <v>16.969518399951522</v>
      </c>
      <c r="AD54">
        <v>16.969518399951621</v>
      </c>
      <c r="AE54">
        <v>16.969518399951244</v>
      </c>
      <c r="AF54">
        <v>16.969518399951365</v>
      </c>
      <c r="AG54">
        <v>16.969518399951305</v>
      </c>
      <c r="AH54">
        <v>16.969518399951244</v>
      </c>
    </row>
    <row r="55" spans="1:34" x14ac:dyDescent="0.3">
      <c r="A55" s="15">
        <f ca="1">Exceedance!U55</f>
        <v>47696</v>
      </c>
      <c r="B55" s="1">
        <v>16.969518399274797</v>
      </c>
      <c r="C55" s="1">
        <v>16.969518399274847</v>
      </c>
      <c r="D55" s="1">
        <v>16.969518399274847</v>
      </c>
      <c r="E55">
        <v>16.969518399274762</v>
      </c>
      <c r="F55">
        <v>16.969518399274737</v>
      </c>
      <c r="G55">
        <v>16.969518399274762</v>
      </c>
      <c r="H55">
        <v>16.969518399274811</v>
      </c>
      <c r="I55">
        <v>16.969518399274786</v>
      </c>
      <c r="J55">
        <v>16.969518399274971</v>
      </c>
      <c r="K55">
        <v>16.969518399274882</v>
      </c>
      <c r="L55">
        <v>16.969518399274882</v>
      </c>
      <c r="M55">
        <v>16.969518399274811</v>
      </c>
      <c r="N55">
        <v>16.969518399274836</v>
      </c>
      <c r="O55">
        <v>16.969518399274811</v>
      </c>
      <c r="P55">
        <v>16.969518399274847</v>
      </c>
      <c r="Q55">
        <v>16.969518399274826</v>
      </c>
      <c r="R55">
        <v>16.969518399274786</v>
      </c>
      <c r="S55">
        <v>16.969518399274762</v>
      </c>
      <c r="T55">
        <v>16.969518399274701</v>
      </c>
      <c r="U55">
        <v>16.969518399274836</v>
      </c>
      <c r="V55">
        <v>16.969518399274847</v>
      </c>
      <c r="W55">
        <v>16.969518399274826</v>
      </c>
      <c r="X55">
        <v>16.969518399274797</v>
      </c>
      <c r="Y55">
        <v>16.969518399274882</v>
      </c>
      <c r="Z55">
        <v>16.969518399274836</v>
      </c>
      <c r="AA55">
        <v>16.969518399274826</v>
      </c>
      <c r="AB55">
        <v>16.969518399274847</v>
      </c>
      <c r="AC55">
        <v>16.969518399274669</v>
      </c>
      <c r="AD55">
        <v>16.969518399274772</v>
      </c>
      <c r="AE55">
        <v>16.969518399274826</v>
      </c>
      <c r="AF55">
        <v>16.969518399274957</v>
      </c>
      <c r="AG55">
        <v>16.969518399274882</v>
      </c>
      <c r="AH55">
        <v>16.969518399274836</v>
      </c>
    </row>
    <row r="56" spans="1:34" x14ac:dyDescent="0.3">
      <c r="A56" s="15">
        <f ca="1">Exceedance!U56</f>
        <v>47727</v>
      </c>
      <c r="B56" s="1">
        <v>16.968405945976109</v>
      </c>
      <c r="C56" s="1">
        <v>16.968405945976155</v>
      </c>
      <c r="D56" s="1">
        <v>16.968405945976155</v>
      </c>
      <c r="E56">
        <v>16.96840594597651</v>
      </c>
      <c r="F56">
        <v>16.968405945976471</v>
      </c>
      <c r="G56">
        <v>16.96840594597651</v>
      </c>
      <c r="H56">
        <v>16.968405945976123</v>
      </c>
      <c r="I56">
        <v>16.968405945976073</v>
      </c>
      <c r="J56">
        <v>16.968405945976279</v>
      </c>
      <c r="K56">
        <v>16.96840594597619</v>
      </c>
      <c r="L56">
        <v>16.96840594597619</v>
      </c>
      <c r="M56">
        <v>16.968405945976123</v>
      </c>
      <c r="N56">
        <v>16.968405945976134</v>
      </c>
      <c r="O56">
        <v>16.968405945976109</v>
      </c>
      <c r="P56">
        <v>16.968405945976144</v>
      </c>
      <c r="Q56">
        <v>16.968405945976134</v>
      </c>
      <c r="R56">
        <v>16.968405945976098</v>
      </c>
      <c r="S56">
        <v>16.96840594597651</v>
      </c>
      <c r="T56">
        <v>16.968405945976446</v>
      </c>
      <c r="U56">
        <v>16.968405945976144</v>
      </c>
      <c r="V56">
        <v>16.968405945976155</v>
      </c>
      <c r="W56">
        <v>16.968405945976134</v>
      </c>
      <c r="X56">
        <v>16.968405945976109</v>
      </c>
      <c r="Y56">
        <v>16.96840594597619</v>
      </c>
      <c r="Z56">
        <v>16.968405945976144</v>
      </c>
      <c r="AA56">
        <v>16.968405945976109</v>
      </c>
      <c r="AB56">
        <v>16.968405945976155</v>
      </c>
      <c r="AC56">
        <v>16.968405945976411</v>
      </c>
      <c r="AD56">
        <v>16.96840594597651</v>
      </c>
      <c r="AE56">
        <v>16.968405945976134</v>
      </c>
      <c r="AF56">
        <v>16.968405945976265</v>
      </c>
      <c r="AG56">
        <v>16.96840594597619</v>
      </c>
      <c r="AH56">
        <v>16.968405945976144</v>
      </c>
    </row>
    <row r="57" spans="1:34" x14ac:dyDescent="0.3">
      <c r="A57" s="15">
        <f ca="1">Exceedance!U57</f>
        <v>47757</v>
      </c>
      <c r="B57" s="1">
        <v>16.969518400072928</v>
      </c>
      <c r="C57" s="1">
        <v>16.969518400072978</v>
      </c>
      <c r="D57" s="1">
        <v>16.969518400072989</v>
      </c>
      <c r="E57">
        <v>16.969518400072907</v>
      </c>
      <c r="F57">
        <v>16.969518400072868</v>
      </c>
      <c r="G57">
        <v>16.969518400072907</v>
      </c>
      <c r="H57">
        <v>16.969518400072953</v>
      </c>
      <c r="I57">
        <v>16.969518400072879</v>
      </c>
      <c r="J57">
        <v>16.969518400073099</v>
      </c>
      <c r="K57">
        <v>16.969518400073014</v>
      </c>
      <c r="L57">
        <v>16.969518400073014</v>
      </c>
      <c r="M57">
        <v>16.969518400072943</v>
      </c>
      <c r="N57">
        <v>16.969518400072953</v>
      </c>
      <c r="O57">
        <v>16.969518400072928</v>
      </c>
      <c r="P57">
        <v>16.969518400072964</v>
      </c>
      <c r="Q57">
        <v>16.969518400072953</v>
      </c>
      <c r="R57">
        <v>16.969518400072907</v>
      </c>
      <c r="S57">
        <v>16.969518400072907</v>
      </c>
      <c r="T57">
        <v>16.969518400072843</v>
      </c>
      <c r="U57">
        <v>16.969518400072978</v>
      </c>
      <c r="V57">
        <v>16.969518400072978</v>
      </c>
      <c r="W57">
        <v>16.969518400072953</v>
      </c>
      <c r="X57">
        <v>16.969518400072918</v>
      </c>
      <c r="Y57">
        <v>16.969518400073014</v>
      </c>
      <c r="Z57">
        <v>16.969518400072964</v>
      </c>
      <c r="AA57">
        <v>16.969518400072943</v>
      </c>
      <c r="AB57">
        <v>16.969518400072978</v>
      </c>
      <c r="AC57">
        <v>16.969518400072783</v>
      </c>
      <c r="AD57">
        <v>16.969518400072907</v>
      </c>
      <c r="AE57">
        <v>16.969518400072953</v>
      </c>
      <c r="AF57">
        <v>16.969518400073099</v>
      </c>
      <c r="AG57">
        <v>16.969518400072999</v>
      </c>
      <c r="AH57">
        <v>16.969518400072964</v>
      </c>
    </row>
    <row r="58" spans="1:34" x14ac:dyDescent="0.3">
      <c r="A58" s="15">
        <f ca="1">Exceedance!U58</f>
        <v>47788</v>
      </c>
      <c r="B58" s="1">
        <v>16.969233046090697</v>
      </c>
      <c r="C58" s="1">
        <v>16.96923304609075</v>
      </c>
      <c r="D58" s="1">
        <v>16.969233046090757</v>
      </c>
      <c r="E58">
        <v>16.969233046090679</v>
      </c>
      <c r="F58">
        <v>16.969233046090636</v>
      </c>
      <c r="G58">
        <v>16.969233046090679</v>
      </c>
      <c r="H58">
        <v>16.969233046090721</v>
      </c>
      <c r="I58">
        <v>16.969233046090654</v>
      </c>
      <c r="J58">
        <v>16.96923304609043</v>
      </c>
      <c r="K58">
        <v>16.969233046090785</v>
      </c>
      <c r="L58">
        <v>16.969233046090782</v>
      </c>
      <c r="M58">
        <v>16.969233046090711</v>
      </c>
      <c r="N58">
        <v>16.969233046090721</v>
      </c>
      <c r="O58">
        <v>16.969233046090697</v>
      </c>
      <c r="P58">
        <v>16.969233046090743</v>
      </c>
      <c r="Q58">
        <v>16.969233046090725</v>
      </c>
      <c r="R58">
        <v>16.969233046090679</v>
      </c>
      <c r="S58">
        <v>16.969233046090672</v>
      </c>
      <c r="T58">
        <v>16.969233046090611</v>
      </c>
      <c r="U58">
        <v>16.969233046090743</v>
      </c>
      <c r="V58">
        <v>16.969233046090746</v>
      </c>
      <c r="W58">
        <v>16.969233046090721</v>
      </c>
      <c r="X58">
        <v>16.969233046090689</v>
      </c>
      <c r="Y58">
        <v>16.969233046090778</v>
      </c>
      <c r="Z58">
        <v>16.969233046090732</v>
      </c>
      <c r="AA58">
        <v>16.969233046090714</v>
      </c>
      <c r="AB58">
        <v>16.969233046090746</v>
      </c>
      <c r="AC58">
        <v>16.969233046090558</v>
      </c>
      <c r="AD58">
        <v>16.969233046090672</v>
      </c>
      <c r="AE58">
        <v>16.969233046090721</v>
      </c>
      <c r="AF58">
        <v>16.969233046090427</v>
      </c>
      <c r="AG58">
        <v>16.969233046090785</v>
      </c>
      <c r="AH58">
        <v>16.969233046090732</v>
      </c>
    </row>
    <row r="59" spans="1:34" x14ac:dyDescent="0.3">
      <c r="A59" s="15">
        <f ca="1">Exceedance!U59</f>
        <v>47818</v>
      </c>
      <c r="B59" s="1">
        <v>16.969518400000993</v>
      </c>
      <c r="C59" s="1">
        <v>16.969518400001043</v>
      </c>
      <c r="D59" s="1">
        <v>16.969518400001053</v>
      </c>
      <c r="E59">
        <v>16.969518400000968</v>
      </c>
      <c r="F59">
        <v>16.969518400000933</v>
      </c>
      <c r="G59">
        <v>16.969518400000943</v>
      </c>
      <c r="H59">
        <v>16.969518400001004</v>
      </c>
      <c r="I59">
        <v>16.969518400000933</v>
      </c>
      <c r="J59">
        <v>16.969518400001164</v>
      </c>
      <c r="K59">
        <v>16.969518400001075</v>
      </c>
      <c r="L59">
        <v>16.969518400001075</v>
      </c>
      <c r="M59">
        <v>16.969518400001</v>
      </c>
      <c r="N59">
        <v>16.969518400001011</v>
      </c>
      <c r="O59">
        <v>16.969518400000979</v>
      </c>
      <c r="P59">
        <v>16.969518400001025</v>
      </c>
      <c r="Q59">
        <v>16.969518400001004</v>
      </c>
      <c r="R59">
        <v>16.969518400000958</v>
      </c>
      <c r="S59">
        <v>16.969518400000958</v>
      </c>
      <c r="T59">
        <v>16.969518400000897</v>
      </c>
      <c r="U59">
        <v>16.969518400001043</v>
      </c>
      <c r="V59">
        <v>16.969518400001039</v>
      </c>
      <c r="W59">
        <v>16.969518400001011</v>
      </c>
      <c r="X59">
        <v>16.969518400000968</v>
      </c>
      <c r="Y59">
        <v>16.969518400001064</v>
      </c>
      <c r="Z59">
        <v>16.969518400001014</v>
      </c>
      <c r="AA59">
        <v>16.969518400000993</v>
      </c>
      <c r="AB59">
        <v>16.969518400001039</v>
      </c>
      <c r="AC59">
        <v>16.969518400000833</v>
      </c>
      <c r="AD59">
        <v>16.969518400000958</v>
      </c>
      <c r="AE59">
        <v>16.969518400001004</v>
      </c>
      <c r="AF59">
        <v>16.969518400001167</v>
      </c>
      <c r="AG59">
        <v>16.969518400001064</v>
      </c>
      <c r="AH59">
        <v>16.969518400001025</v>
      </c>
    </row>
    <row r="60" spans="1:34" x14ac:dyDescent="0.3">
      <c r="A60" s="15">
        <f ca="1">Exceedance!U60</f>
        <v>47849</v>
      </c>
      <c r="B60" s="1">
        <v>16.969518399997192</v>
      </c>
      <c r="C60" s="1">
        <v>16.969518399997238</v>
      </c>
      <c r="D60" s="1">
        <v>16.969518399997256</v>
      </c>
      <c r="E60">
        <v>16.96951839999717</v>
      </c>
      <c r="F60">
        <v>16.969518399997135</v>
      </c>
      <c r="G60">
        <v>16.969518399997156</v>
      </c>
      <c r="H60">
        <v>16.969518399997202</v>
      </c>
      <c r="I60">
        <v>16.969518399997135</v>
      </c>
      <c r="J60">
        <v>16.969518399997362</v>
      </c>
      <c r="K60">
        <v>16.969518399997273</v>
      </c>
      <c r="L60">
        <v>16.969518399997277</v>
      </c>
      <c r="M60">
        <v>16.969518399997202</v>
      </c>
      <c r="N60">
        <v>16.969518399997209</v>
      </c>
      <c r="O60">
        <v>16.969518399997174</v>
      </c>
      <c r="P60">
        <v>16.969518399997227</v>
      </c>
      <c r="Q60">
        <v>16.969518399997199</v>
      </c>
      <c r="R60">
        <v>16.969518399997156</v>
      </c>
      <c r="S60">
        <v>16.969518399997153</v>
      </c>
      <c r="T60">
        <v>16.969518399997099</v>
      </c>
      <c r="U60">
        <v>16.969518399997238</v>
      </c>
      <c r="V60">
        <v>16.969518399997238</v>
      </c>
      <c r="W60">
        <v>16.969518399997209</v>
      </c>
      <c r="X60">
        <v>16.96951839999717</v>
      </c>
      <c r="Y60">
        <v>16.969518399997266</v>
      </c>
      <c r="Z60">
        <v>16.969518399997217</v>
      </c>
      <c r="AA60">
        <v>16.969518399997192</v>
      </c>
      <c r="AB60">
        <v>16.969518399997234</v>
      </c>
      <c r="AC60">
        <v>16.969518399997035</v>
      </c>
      <c r="AD60">
        <v>16.969518399997156</v>
      </c>
      <c r="AE60">
        <v>16.969518399997199</v>
      </c>
      <c r="AF60">
        <v>16.969518399997362</v>
      </c>
      <c r="AG60">
        <v>16.969518399997277</v>
      </c>
      <c r="AH60">
        <v>16.969518399997227</v>
      </c>
    </row>
    <row r="61" spans="1:34" x14ac:dyDescent="0.3">
      <c r="A61" s="15">
        <f ca="1">Exceedance!U61</f>
        <v>47880</v>
      </c>
      <c r="B61" s="1">
        <v>16.968719402139381</v>
      </c>
      <c r="C61" s="1">
        <v>16.968719402139428</v>
      </c>
      <c r="D61" s="1">
        <v>16.968719402139442</v>
      </c>
      <c r="E61">
        <v>16.968719402139335</v>
      </c>
      <c r="F61">
        <v>16.968719402139318</v>
      </c>
      <c r="G61">
        <v>16.968719402139332</v>
      </c>
      <c r="H61">
        <v>16.968719402139389</v>
      </c>
      <c r="I61">
        <v>16.968719402139314</v>
      </c>
      <c r="J61">
        <v>16.968719402139101</v>
      </c>
      <c r="K61">
        <v>16.968719402139449</v>
      </c>
      <c r="L61">
        <v>16.968719402139453</v>
      </c>
      <c r="M61">
        <v>16.968719402139381</v>
      </c>
      <c r="N61">
        <v>16.968719402139389</v>
      </c>
      <c r="O61">
        <v>16.968719402139353</v>
      </c>
      <c r="P61">
        <v>16.968719402139406</v>
      </c>
      <c r="Q61">
        <v>16.968719402139378</v>
      </c>
      <c r="R61">
        <v>16.968719402139332</v>
      </c>
      <c r="S61">
        <v>16.968719402139328</v>
      </c>
      <c r="T61">
        <v>16.968719402139275</v>
      </c>
      <c r="U61">
        <v>16.968719402139424</v>
      </c>
      <c r="V61">
        <v>16.968719402139417</v>
      </c>
      <c r="W61">
        <v>16.968719402139389</v>
      </c>
      <c r="X61">
        <v>16.968719402139353</v>
      </c>
      <c r="Y61">
        <v>16.968719402139449</v>
      </c>
      <c r="Z61">
        <v>16.968719402139399</v>
      </c>
      <c r="AA61">
        <v>16.968719402139371</v>
      </c>
      <c r="AB61">
        <v>16.968719402139413</v>
      </c>
      <c r="AC61">
        <v>16.968719402139225</v>
      </c>
      <c r="AD61">
        <v>16.968719402139342</v>
      </c>
      <c r="AE61">
        <v>16.968719402139385</v>
      </c>
      <c r="AF61">
        <v>16.968719402139101</v>
      </c>
      <c r="AG61">
        <v>16.968719402139012</v>
      </c>
      <c r="AH61">
        <v>16.968719402139417</v>
      </c>
    </row>
    <row r="62" spans="1:34" x14ac:dyDescent="0.3">
      <c r="A62" s="15">
        <f ca="1">Exceedance!U62</f>
        <v>47908</v>
      </c>
      <c r="B62" s="1">
        <v>16.969518399975676</v>
      </c>
      <c r="C62" s="1">
        <v>16.969518399975726</v>
      </c>
      <c r="D62" s="1">
        <v>16.96951839997574</v>
      </c>
      <c r="E62">
        <v>16.969518399976081</v>
      </c>
      <c r="F62">
        <v>16.96951839997606</v>
      </c>
      <c r="G62">
        <v>16.969518399976071</v>
      </c>
      <c r="H62">
        <v>16.969518399975684</v>
      </c>
      <c r="I62">
        <v>16.969518399976053</v>
      </c>
      <c r="J62">
        <v>16.96951839997584</v>
      </c>
      <c r="K62">
        <v>16.969518399975751</v>
      </c>
      <c r="L62">
        <v>16.969518399975758</v>
      </c>
      <c r="M62">
        <v>16.969518399975684</v>
      </c>
      <c r="N62">
        <v>16.969518399975694</v>
      </c>
      <c r="O62">
        <v>16.969518399976096</v>
      </c>
      <c r="P62">
        <v>16.969518399975705</v>
      </c>
      <c r="Q62">
        <v>16.969518399975684</v>
      </c>
      <c r="R62">
        <v>16.969518399976071</v>
      </c>
      <c r="S62">
        <v>16.969518399976064</v>
      </c>
      <c r="T62">
        <v>16.969518399976007</v>
      </c>
      <c r="U62">
        <v>16.969518399975733</v>
      </c>
      <c r="V62">
        <v>16.969518399975723</v>
      </c>
      <c r="W62">
        <v>16.969518399975687</v>
      </c>
      <c r="X62">
        <v>16.969518399976096</v>
      </c>
      <c r="Y62">
        <v>16.969518399975751</v>
      </c>
      <c r="Z62">
        <v>16.969518399975705</v>
      </c>
      <c r="AA62">
        <v>16.969518399975669</v>
      </c>
      <c r="AB62">
        <v>16.969518399975712</v>
      </c>
      <c r="AC62">
        <v>16.969518399975961</v>
      </c>
      <c r="AD62">
        <v>16.969518399976081</v>
      </c>
      <c r="AE62">
        <v>16.969518399975684</v>
      </c>
      <c r="AF62">
        <v>16.969518399975833</v>
      </c>
      <c r="AG62">
        <v>16.969518399975744</v>
      </c>
      <c r="AH62">
        <v>16.969518399975705</v>
      </c>
    </row>
    <row r="63" spans="1:34" x14ac:dyDescent="0.3">
      <c r="A63" s="15">
        <f ca="1">Exceedance!U63</f>
        <v>47939</v>
      </c>
      <c r="B63" s="1">
        <v>16.968624542943829</v>
      </c>
      <c r="C63" s="1">
        <v>16.968624542943878</v>
      </c>
      <c r="D63" s="1">
        <v>16.968624542943889</v>
      </c>
      <c r="E63">
        <v>16.968624542944248</v>
      </c>
      <c r="F63">
        <v>16.968624542944212</v>
      </c>
      <c r="G63">
        <v>16.968624542944227</v>
      </c>
      <c r="H63">
        <v>16.968624542943843</v>
      </c>
      <c r="I63">
        <v>16.968624542944202</v>
      </c>
      <c r="J63">
        <v>16.968624542943999</v>
      </c>
      <c r="K63">
        <v>16.9686245429439</v>
      </c>
      <c r="L63">
        <v>16.96862454294391</v>
      </c>
      <c r="M63">
        <v>16.968624542943843</v>
      </c>
      <c r="N63">
        <v>16.968624542943854</v>
      </c>
      <c r="O63">
        <v>16.968624542944248</v>
      </c>
      <c r="P63">
        <v>16.968624542943864</v>
      </c>
      <c r="Q63">
        <v>16.968624542943843</v>
      </c>
      <c r="R63">
        <v>16.968624542944227</v>
      </c>
      <c r="S63">
        <v>16.968624542944212</v>
      </c>
      <c r="T63">
        <v>16.968624542944166</v>
      </c>
      <c r="U63">
        <v>16.968624542943889</v>
      </c>
      <c r="V63">
        <v>16.968624542943878</v>
      </c>
      <c r="W63">
        <v>16.968624542943843</v>
      </c>
      <c r="X63">
        <v>16.968624542944248</v>
      </c>
      <c r="Y63">
        <v>16.9686245429439</v>
      </c>
      <c r="Z63">
        <v>16.968624542943864</v>
      </c>
      <c r="AA63">
        <v>16.968624542944259</v>
      </c>
      <c r="AB63">
        <v>16.968624542943864</v>
      </c>
      <c r="AC63">
        <v>16.96862454294412</v>
      </c>
      <c r="AD63">
        <v>16.968624542944237</v>
      </c>
      <c r="AE63">
        <v>16.968624542943843</v>
      </c>
      <c r="AF63">
        <v>16.968624542943985</v>
      </c>
      <c r="AG63">
        <v>16.9686245429439</v>
      </c>
      <c r="AH63">
        <v>16.968624542943864</v>
      </c>
    </row>
    <row r="64" spans="1:34" x14ac:dyDescent="0.3">
      <c r="A64" s="15">
        <f ca="1">Exceedance!U64</f>
        <v>47969</v>
      </c>
      <c r="B64" s="1">
        <v>16.969518399910566</v>
      </c>
      <c r="C64" s="1">
        <v>16.969518399910175</v>
      </c>
      <c r="D64" s="1">
        <v>16.969518399910175</v>
      </c>
      <c r="E64">
        <v>16.969518399910541</v>
      </c>
      <c r="F64">
        <v>16.969518399910491</v>
      </c>
      <c r="G64">
        <v>16.969518399910513</v>
      </c>
      <c r="H64">
        <v>16.969518399910587</v>
      </c>
      <c r="I64">
        <v>16.969518399910491</v>
      </c>
      <c r="J64">
        <v>16.969518399910296</v>
      </c>
      <c r="K64">
        <v>16.969518399910189</v>
      </c>
      <c r="L64">
        <v>16.969518399910211</v>
      </c>
      <c r="M64">
        <v>16.969518399910541</v>
      </c>
      <c r="N64">
        <v>16.969518399910154</v>
      </c>
      <c r="O64">
        <v>16.969518399910491</v>
      </c>
      <c r="P64">
        <v>16.969518399910154</v>
      </c>
      <c r="Q64">
        <v>16.969518399910587</v>
      </c>
      <c r="R64">
        <v>16.969518399910541</v>
      </c>
      <c r="S64">
        <v>16.969518399910491</v>
      </c>
      <c r="T64">
        <v>16.969518399910442</v>
      </c>
      <c r="U64">
        <v>16.969518399910154</v>
      </c>
      <c r="V64">
        <v>16.969518399910164</v>
      </c>
      <c r="W64">
        <v>16.969518399910566</v>
      </c>
      <c r="X64">
        <v>16.969518399910541</v>
      </c>
      <c r="Y64">
        <v>16.9695183999102</v>
      </c>
      <c r="Z64">
        <v>16.969518399910154</v>
      </c>
      <c r="AA64">
        <v>16.969518399910541</v>
      </c>
      <c r="AB64">
        <v>16.969518399910154</v>
      </c>
      <c r="AC64">
        <v>16.96951839991042</v>
      </c>
      <c r="AD64">
        <v>16.969518399910541</v>
      </c>
      <c r="AE64">
        <v>16.969518399910566</v>
      </c>
      <c r="AF64">
        <v>16.969518399910296</v>
      </c>
      <c r="AG64">
        <v>16.9695183999102</v>
      </c>
      <c r="AH64">
        <v>16.969518399910154</v>
      </c>
    </row>
    <row r="65" spans="1:34" x14ac:dyDescent="0.3">
      <c r="A65" s="15">
        <f ca="1">Exceedance!U65</f>
        <v>48000</v>
      </c>
      <c r="B65" s="1">
        <v>16.967930887393656</v>
      </c>
      <c r="C65" s="1">
        <v>16.96793088739372</v>
      </c>
      <c r="D65" s="1">
        <v>16.96793088739372</v>
      </c>
      <c r="E65">
        <v>16.967930887393621</v>
      </c>
      <c r="F65">
        <v>16.967930887393575</v>
      </c>
      <c r="G65">
        <v>16.96793088739361</v>
      </c>
      <c r="H65">
        <v>16.967930887393742</v>
      </c>
      <c r="I65">
        <v>16.967930887393589</v>
      </c>
      <c r="J65">
        <v>16.967930887393834</v>
      </c>
      <c r="K65">
        <v>16.967930887393731</v>
      </c>
      <c r="L65">
        <v>16.967930887393756</v>
      </c>
      <c r="M65">
        <v>16.967930887393631</v>
      </c>
      <c r="N65">
        <v>16.96793088739371</v>
      </c>
      <c r="O65">
        <v>16.967930887393589</v>
      </c>
      <c r="P65">
        <v>16.967930887393692</v>
      </c>
      <c r="Q65">
        <v>16.967930887393621</v>
      </c>
      <c r="R65">
        <v>16.967930887393631</v>
      </c>
      <c r="S65">
        <v>16.967930887393589</v>
      </c>
      <c r="T65">
        <v>16.967930887393599</v>
      </c>
      <c r="U65">
        <v>16.967930887393692</v>
      </c>
      <c r="V65">
        <v>16.96793088739371</v>
      </c>
      <c r="W65">
        <v>16.967930887393656</v>
      </c>
      <c r="X65">
        <v>16.967930887393667</v>
      </c>
      <c r="Y65">
        <v>16.967930887393731</v>
      </c>
      <c r="Z65">
        <v>16.96793088739372</v>
      </c>
      <c r="AA65">
        <v>16.967930887393631</v>
      </c>
      <c r="AB65">
        <v>16.96793088739372</v>
      </c>
      <c r="AC65">
        <v>16.967930887393958</v>
      </c>
      <c r="AD65">
        <v>16.967930887393631</v>
      </c>
      <c r="AE65">
        <v>16.967930887393656</v>
      </c>
      <c r="AF65">
        <v>16.967930887393816</v>
      </c>
      <c r="AG65">
        <v>16.967930887393745</v>
      </c>
      <c r="AH65">
        <v>16.967930887393692</v>
      </c>
    </row>
    <row r="66" spans="1:34" x14ac:dyDescent="0.3">
      <c r="A66" s="15">
        <f ca="1">Exceedance!U66</f>
        <v>48030</v>
      </c>
      <c r="B66" s="1">
        <v>16.969518399951291</v>
      </c>
      <c r="C66" s="1">
        <v>16.969518399951365</v>
      </c>
      <c r="D66" s="1">
        <v>16.969518399951365</v>
      </c>
      <c r="E66">
        <v>16.969518399951255</v>
      </c>
      <c r="F66">
        <v>16.969518399951209</v>
      </c>
      <c r="G66">
        <v>16.969518399951255</v>
      </c>
      <c r="H66">
        <v>16.969518399951401</v>
      </c>
      <c r="I66">
        <v>16.969518399951234</v>
      </c>
      <c r="J66">
        <v>16.969518399951475</v>
      </c>
      <c r="K66">
        <v>16.969518399951365</v>
      </c>
      <c r="L66">
        <v>16.969518399951401</v>
      </c>
      <c r="M66">
        <v>16.969518399951255</v>
      </c>
      <c r="N66">
        <v>16.96951839995133</v>
      </c>
      <c r="O66">
        <v>16.969518399951234</v>
      </c>
      <c r="P66">
        <v>16.96951839995133</v>
      </c>
      <c r="Q66">
        <v>16.969518399951255</v>
      </c>
      <c r="R66">
        <v>16.969518399951255</v>
      </c>
      <c r="S66">
        <v>16.969518399951209</v>
      </c>
      <c r="T66">
        <v>16.969518399951255</v>
      </c>
      <c r="U66">
        <v>16.96951839995133</v>
      </c>
      <c r="V66">
        <v>16.969518399951355</v>
      </c>
      <c r="W66">
        <v>16.96951839995128</v>
      </c>
      <c r="X66">
        <v>16.969518399951305</v>
      </c>
      <c r="Y66">
        <v>16.969518399951376</v>
      </c>
      <c r="Z66">
        <v>16.969518399951344</v>
      </c>
      <c r="AA66">
        <v>16.969518399951255</v>
      </c>
      <c r="AB66">
        <v>16.969518399951355</v>
      </c>
      <c r="AC66">
        <v>16.969518399951582</v>
      </c>
      <c r="AD66">
        <v>16.969518399951255</v>
      </c>
      <c r="AE66">
        <v>16.969518399951291</v>
      </c>
      <c r="AF66">
        <v>16.969518399951447</v>
      </c>
      <c r="AG66">
        <v>16.969518399951355</v>
      </c>
      <c r="AH66">
        <v>16.969518399951305</v>
      </c>
    </row>
    <row r="67" spans="1:34" x14ac:dyDescent="0.3">
      <c r="A67" s="15">
        <f ca="1">Exceedance!U67</f>
        <v>48061</v>
      </c>
      <c r="B67" s="1">
        <v>16.969518399274872</v>
      </c>
      <c r="C67" s="1">
        <v>16.969518399274943</v>
      </c>
      <c r="D67" s="1">
        <v>16.969518399274943</v>
      </c>
      <c r="E67">
        <v>16.969518399274836</v>
      </c>
      <c r="F67">
        <v>16.969518399274786</v>
      </c>
      <c r="G67">
        <v>16.969518399274836</v>
      </c>
      <c r="H67">
        <v>16.969518399274982</v>
      </c>
      <c r="I67">
        <v>16.969518399274826</v>
      </c>
      <c r="J67">
        <v>16.969518399274616</v>
      </c>
      <c r="K67">
        <v>16.969518399274957</v>
      </c>
      <c r="L67">
        <v>16.969518399274982</v>
      </c>
      <c r="M67">
        <v>16.969518399274847</v>
      </c>
      <c r="N67">
        <v>16.969518399274907</v>
      </c>
      <c r="O67">
        <v>16.969518399274811</v>
      </c>
      <c r="P67">
        <v>16.969518399274918</v>
      </c>
      <c r="Q67">
        <v>16.969518399274836</v>
      </c>
      <c r="R67">
        <v>16.969518399274861</v>
      </c>
      <c r="S67">
        <v>16.969518399274786</v>
      </c>
      <c r="T67">
        <v>16.969518399274836</v>
      </c>
      <c r="U67">
        <v>16.969518399274918</v>
      </c>
      <c r="V67">
        <v>16.969518399274943</v>
      </c>
      <c r="W67">
        <v>16.969518399274882</v>
      </c>
      <c r="X67">
        <v>16.969518399274907</v>
      </c>
      <c r="Y67">
        <v>16.969518399274957</v>
      </c>
      <c r="Z67">
        <v>16.969518399274918</v>
      </c>
      <c r="AA67">
        <v>16.969518399274847</v>
      </c>
      <c r="AB67">
        <v>16.969518399274932</v>
      </c>
      <c r="AC67">
        <v>16.969518399274737</v>
      </c>
      <c r="AD67">
        <v>16.969518399274836</v>
      </c>
      <c r="AE67">
        <v>16.969518399274882</v>
      </c>
      <c r="AF67">
        <v>16.969518399274595</v>
      </c>
      <c r="AG67">
        <v>16.969518399274943</v>
      </c>
      <c r="AH67">
        <v>16.969518399274897</v>
      </c>
    </row>
    <row r="68" spans="1:34" x14ac:dyDescent="0.3">
      <c r="A68" s="15">
        <f ca="1">Exceedance!U68</f>
        <v>48092</v>
      </c>
      <c r="B68" s="1">
        <v>16.96840594597618</v>
      </c>
      <c r="C68" s="1">
        <v>16.968405945976254</v>
      </c>
      <c r="D68" s="1">
        <v>16.968405945976254</v>
      </c>
      <c r="E68">
        <v>16.968405945976144</v>
      </c>
      <c r="F68">
        <v>16.968405945976098</v>
      </c>
      <c r="G68">
        <v>16.968405945976144</v>
      </c>
      <c r="H68">
        <v>16.968405945976265</v>
      </c>
      <c r="I68">
        <v>16.968405945976134</v>
      </c>
      <c r="J68">
        <v>16.96840594597635</v>
      </c>
      <c r="K68">
        <v>16.968405945976265</v>
      </c>
      <c r="L68">
        <v>16.96840594597629</v>
      </c>
      <c r="M68">
        <v>16.968405945976144</v>
      </c>
      <c r="N68">
        <v>16.968405945976219</v>
      </c>
      <c r="O68">
        <v>16.968405945976109</v>
      </c>
      <c r="P68">
        <v>16.96840594597623</v>
      </c>
      <c r="Q68">
        <v>16.968405945976144</v>
      </c>
      <c r="R68">
        <v>16.968405945976169</v>
      </c>
      <c r="S68">
        <v>16.968405945976098</v>
      </c>
      <c r="T68">
        <v>16.968405945976144</v>
      </c>
      <c r="U68">
        <v>16.96840594597623</v>
      </c>
      <c r="V68">
        <v>16.968405945976254</v>
      </c>
      <c r="W68">
        <v>16.96840594597619</v>
      </c>
      <c r="X68">
        <v>16.968405945976219</v>
      </c>
      <c r="Y68">
        <v>16.968405945976265</v>
      </c>
      <c r="Z68">
        <v>16.968405945976208</v>
      </c>
      <c r="AA68">
        <v>16.968405945976155</v>
      </c>
      <c r="AB68">
        <v>16.968405945976244</v>
      </c>
      <c r="AC68">
        <v>16.968405945976471</v>
      </c>
      <c r="AD68">
        <v>16.968405945976144</v>
      </c>
      <c r="AE68">
        <v>16.96840594597619</v>
      </c>
      <c r="AF68">
        <v>16.968405945976336</v>
      </c>
      <c r="AG68">
        <v>16.968405945976254</v>
      </c>
      <c r="AH68">
        <v>16.968405945976208</v>
      </c>
    </row>
    <row r="69" spans="1:34" x14ac:dyDescent="0.3">
      <c r="A69" s="15" t="str">
        <f ca="1">Exceedance!U69</f>
        <v/>
      </c>
      <c r="B69" s="1"/>
      <c r="C69" s="1"/>
      <c r="D69" s="1"/>
    </row>
    <row r="70" spans="1:34" x14ac:dyDescent="0.3">
      <c r="A70" s="15" t="str">
        <f ca="1">Exceedance!U70</f>
        <v/>
      </c>
      <c r="B70" s="1"/>
      <c r="C70" s="1"/>
      <c r="D70" s="1"/>
    </row>
    <row r="71" spans="1:34" x14ac:dyDescent="0.3">
      <c r="A71" s="15" t="str">
        <f ca="1">Exceedance!U71</f>
        <v/>
      </c>
      <c r="B71" s="1"/>
      <c r="C71" s="1"/>
      <c r="D71" s="1"/>
    </row>
    <row r="72" spans="1:34" x14ac:dyDescent="0.3">
      <c r="A72" s="15" t="str">
        <f ca="1">Exceedance!U72</f>
        <v/>
      </c>
      <c r="B72" s="1"/>
      <c r="C72" s="1"/>
      <c r="D72" s="1"/>
    </row>
    <row r="73" spans="1:34" x14ac:dyDescent="0.3">
      <c r="A73" s="15" t="str">
        <f ca="1">Exceedance!U73</f>
        <v/>
      </c>
      <c r="B73" s="1"/>
      <c r="C73" s="1"/>
      <c r="D73" s="1"/>
    </row>
    <row r="74" spans="1:34" x14ac:dyDescent="0.3">
      <c r="A74" s="15" t="str">
        <f ca="1">Exceedance!U74</f>
        <v/>
      </c>
      <c r="B74" s="1"/>
      <c r="C74" s="1"/>
      <c r="D74" s="1"/>
    </row>
    <row r="75" spans="1:34" x14ac:dyDescent="0.3">
      <c r="A75" s="15" t="str">
        <f ca="1">Exceedance!U75</f>
        <v/>
      </c>
      <c r="B75" s="1"/>
      <c r="C75" s="1"/>
      <c r="D75" s="1"/>
    </row>
    <row r="76" spans="1:34" x14ac:dyDescent="0.3">
      <c r="A76" s="15" t="str">
        <f ca="1">Exceedance!U76</f>
        <v/>
      </c>
      <c r="B76" s="1"/>
      <c r="C76" s="1"/>
      <c r="D76" s="1"/>
    </row>
    <row r="77" spans="1:34" x14ac:dyDescent="0.3">
      <c r="A77" s="15" t="str">
        <f ca="1">Exceedance!U77</f>
        <v/>
      </c>
      <c r="B77" s="1"/>
      <c r="C77" s="1"/>
      <c r="D77" s="1"/>
    </row>
    <row r="78" spans="1:34" x14ac:dyDescent="0.3">
      <c r="A78" s="15" t="str">
        <f ca="1">Exceedance!U78</f>
        <v/>
      </c>
      <c r="B78" s="1"/>
      <c r="C78" s="1"/>
      <c r="D78" s="1"/>
    </row>
    <row r="79" spans="1:34" x14ac:dyDescent="0.3">
      <c r="A79" s="15" t="str">
        <f ca="1">Exceedance!U79</f>
        <v/>
      </c>
      <c r="B79" s="1"/>
      <c r="C79" s="1"/>
      <c r="D79" s="1"/>
    </row>
    <row r="80" spans="1:34" x14ac:dyDescent="0.3">
      <c r="A80" s="15" t="str">
        <f ca="1">Exceedance!U80</f>
        <v/>
      </c>
      <c r="B80" s="1"/>
      <c r="C80" s="1"/>
      <c r="D80" s="1"/>
    </row>
    <row r="81" spans="1:4" x14ac:dyDescent="0.3">
      <c r="A81" s="15" t="str">
        <f ca="1">Exceedance!U81</f>
        <v/>
      </c>
      <c r="B81" s="1"/>
      <c r="C81" s="1"/>
      <c r="D81" s="1"/>
    </row>
    <row r="82" spans="1:4" x14ac:dyDescent="0.3">
      <c r="A82" s="15" t="str">
        <f ca="1">Exceedance!U82</f>
        <v/>
      </c>
      <c r="B82" s="1"/>
      <c r="C82" s="1"/>
      <c r="D82" s="1"/>
    </row>
    <row r="83" spans="1:4" x14ac:dyDescent="0.3">
      <c r="A83" s="15" t="str">
        <f ca="1">Exceedance!U83</f>
        <v/>
      </c>
      <c r="B83" s="1"/>
      <c r="C83" s="1"/>
      <c r="D83" s="1"/>
    </row>
    <row r="84" spans="1:4" x14ac:dyDescent="0.3">
      <c r="A84" s="15" t="str">
        <f ca="1">Exceedance!U84</f>
        <v/>
      </c>
      <c r="B84" s="1"/>
      <c r="C84" s="1"/>
      <c r="D84" s="1"/>
    </row>
    <row r="85" spans="1:4" x14ac:dyDescent="0.3">
      <c r="A85" s="15" t="str">
        <f ca="1">Exceedance!U85</f>
        <v/>
      </c>
      <c r="B85" s="1"/>
      <c r="C85" s="1"/>
      <c r="D85" s="1"/>
    </row>
    <row r="86" spans="1:4" x14ac:dyDescent="0.3">
      <c r="A86" s="15" t="str">
        <f ca="1">Exceedance!U86</f>
        <v/>
      </c>
      <c r="B86" s="1"/>
      <c r="C86" s="1"/>
      <c r="D86" s="1"/>
    </row>
    <row r="87" spans="1:4" x14ac:dyDescent="0.3">
      <c r="A87" s="15" t="str">
        <f ca="1">Exceedance!U87</f>
        <v/>
      </c>
      <c r="B87" s="1"/>
      <c r="C87" s="1"/>
      <c r="D87" s="1"/>
    </row>
    <row r="88" spans="1:4" x14ac:dyDescent="0.3">
      <c r="A88" s="15" t="str">
        <f ca="1">Exceedance!U88</f>
        <v/>
      </c>
      <c r="B88" s="1"/>
      <c r="C88" s="1"/>
      <c r="D88" s="1"/>
    </row>
    <row r="89" spans="1:4" x14ac:dyDescent="0.3">
      <c r="A89" s="15" t="str">
        <f ca="1">Exceedance!U89</f>
        <v/>
      </c>
      <c r="B89" s="1"/>
      <c r="C89" s="1"/>
      <c r="D89" s="1"/>
    </row>
    <row r="90" spans="1:4" x14ac:dyDescent="0.3">
      <c r="A90" s="15" t="str">
        <f ca="1">Exceedance!U90</f>
        <v/>
      </c>
      <c r="B90" s="1"/>
      <c r="C90" s="1"/>
      <c r="D90" s="1"/>
    </row>
    <row r="91" spans="1:4" x14ac:dyDescent="0.3">
      <c r="A91" s="15" t="str">
        <f ca="1">Exceedance!U91</f>
        <v/>
      </c>
      <c r="B91" s="1"/>
      <c r="C91" s="1"/>
      <c r="D91" s="1"/>
    </row>
    <row r="92" spans="1:4" x14ac:dyDescent="0.3">
      <c r="A92" s="15" t="str">
        <f ca="1">Exceedance!U92</f>
        <v/>
      </c>
      <c r="B92" s="1"/>
      <c r="C92" s="1"/>
      <c r="D92" s="1"/>
    </row>
    <row r="93" spans="1:4" x14ac:dyDescent="0.3">
      <c r="A93" s="15" t="str">
        <f ca="1">Exceedance!U93</f>
        <v/>
      </c>
      <c r="B93" s="1"/>
      <c r="C93" s="1"/>
      <c r="D93" s="1"/>
    </row>
    <row r="94" spans="1:4" x14ac:dyDescent="0.3">
      <c r="A94" s="15" t="str">
        <f ca="1">Exceedance!U94</f>
        <v/>
      </c>
      <c r="B94" s="1"/>
      <c r="C94" s="1"/>
      <c r="D94" s="1"/>
    </row>
    <row r="95" spans="1:4" x14ac:dyDescent="0.3">
      <c r="A95" s="15" t="str">
        <f ca="1">Exceedance!U95</f>
        <v/>
      </c>
      <c r="B95" s="1"/>
      <c r="C95" s="1"/>
      <c r="D95" s="1"/>
    </row>
    <row r="96" spans="1:4" x14ac:dyDescent="0.3">
      <c r="A96" s="15" t="str">
        <f ca="1">Exceedance!U96</f>
        <v/>
      </c>
      <c r="B96" s="1"/>
      <c r="C96" s="1"/>
      <c r="D96" s="1"/>
    </row>
    <row r="97" spans="1:4" x14ac:dyDescent="0.3">
      <c r="A97" s="15" t="str">
        <f ca="1">Exceedance!U97</f>
        <v/>
      </c>
      <c r="B97" s="1"/>
      <c r="C97" s="1"/>
      <c r="D97" s="1"/>
    </row>
    <row r="98" spans="1:4" x14ac:dyDescent="0.3">
      <c r="A98" s="15" t="str">
        <f ca="1">Exceedance!U98</f>
        <v/>
      </c>
      <c r="B98" s="1"/>
      <c r="C98" s="1"/>
      <c r="D98" s="1"/>
    </row>
    <row r="99" spans="1:4" x14ac:dyDescent="0.3">
      <c r="A99" s="15" t="str">
        <f ca="1">Exceedance!U99</f>
        <v/>
      </c>
      <c r="B99" s="1"/>
      <c r="C99" s="1"/>
      <c r="D99" s="1"/>
    </row>
    <row r="100" spans="1:4" x14ac:dyDescent="0.3">
      <c r="A100" s="15"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E1:AE1"/>
  </mergeCells>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71">
    <tabColor theme="9" tint="0.39997558519241921"/>
  </sheetPr>
  <dimension ref="A1:AH175"/>
  <sheetViews>
    <sheetView workbookViewId="0">
      <selection activeCell="B4" sqref="B4:AQ175"/>
    </sheetView>
  </sheetViews>
  <sheetFormatPr defaultRowHeight="14.4" x14ac:dyDescent="0.3"/>
  <cols>
    <col min="1" max="1" width="8.5546875" style="81"/>
    <col min="2" max="4" width="9.44140625" style="185"/>
  </cols>
  <sheetData>
    <row r="1" spans="1:34" s="81" customFormat="1" x14ac:dyDescent="0.3">
      <c r="A1" s="12"/>
      <c r="E1" s="858" t="s">
        <v>151</v>
      </c>
      <c r="F1" s="858"/>
      <c r="G1" s="858"/>
      <c r="H1" s="858"/>
      <c r="I1" s="858"/>
      <c r="J1" s="858"/>
      <c r="K1" s="858"/>
      <c r="L1" s="858"/>
      <c r="M1" s="858"/>
      <c r="N1" s="858"/>
      <c r="O1" s="858"/>
      <c r="P1" s="858"/>
      <c r="Q1" s="858"/>
      <c r="R1" s="858"/>
      <c r="S1" s="858"/>
      <c r="T1" s="858"/>
      <c r="U1" s="858"/>
      <c r="V1" s="858"/>
      <c r="W1" s="858"/>
      <c r="X1" s="858"/>
      <c r="Y1" s="858"/>
      <c r="Z1" s="858"/>
      <c r="AA1" s="858"/>
      <c r="AB1" s="858"/>
      <c r="AC1" s="858"/>
      <c r="AD1" s="858"/>
      <c r="AE1" s="858"/>
    </row>
    <row r="2" spans="1:34" s="81" customFormat="1" x14ac:dyDescent="0.3">
      <c r="A2" s="12"/>
      <c r="B2" s="81" t="s">
        <v>288</v>
      </c>
      <c r="C2" s="81" t="s">
        <v>287</v>
      </c>
      <c r="D2" s="81" t="s">
        <v>289</v>
      </c>
      <c r="E2" s="81">
        <v>1991</v>
      </c>
      <c r="F2" s="81">
        <v>1992</v>
      </c>
      <c r="G2" s="81">
        <v>1993</v>
      </c>
      <c r="H2" s="81">
        <v>1994</v>
      </c>
      <c r="I2" s="81">
        <v>1995</v>
      </c>
      <c r="J2" s="81">
        <v>1996</v>
      </c>
      <c r="K2" s="81">
        <v>1997</v>
      </c>
      <c r="L2" s="81">
        <v>1998</v>
      </c>
      <c r="M2" s="81">
        <v>1999</v>
      </c>
      <c r="N2" s="81">
        <v>2000</v>
      </c>
      <c r="O2" s="81">
        <v>2001</v>
      </c>
      <c r="P2" s="81">
        <v>2002</v>
      </c>
      <c r="Q2" s="81">
        <v>2003</v>
      </c>
      <c r="R2" s="81">
        <v>2004</v>
      </c>
      <c r="S2" s="81">
        <v>2005</v>
      </c>
      <c r="T2" s="81">
        <v>2006</v>
      </c>
      <c r="U2" s="81">
        <v>2007</v>
      </c>
      <c r="V2" s="81">
        <v>2008</v>
      </c>
      <c r="W2" s="81">
        <v>2009</v>
      </c>
      <c r="X2" s="81">
        <v>2010</v>
      </c>
      <c r="Y2" s="81">
        <v>2011</v>
      </c>
      <c r="Z2" s="81">
        <v>2012</v>
      </c>
      <c r="AA2" s="81">
        <v>2013</v>
      </c>
      <c r="AB2" s="81">
        <v>2014</v>
      </c>
      <c r="AC2" s="81">
        <v>2015</v>
      </c>
      <c r="AD2" s="81">
        <v>2016</v>
      </c>
      <c r="AE2" s="81">
        <v>2017</v>
      </c>
      <c r="AF2" s="81">
        <v>2018</v>
      </c>
      <c r="AG2" s="81">
        <v>2019</v>
      </c>
      <c r="AH2" s="81">
        <v>2020</v>
      </c>
    </row>
    <row r="3" spans="1:34" s="14" customFormat="1" x14ac:dyDescent="0.3">
      <c r="A3" s="13"/>
      <c r="B3" s="14" t="s">
        <v>323</v>
      </c>
      <c r="C3" s="14" t="s">
        <v>324</v>
      </c>
      <c r="D3" s="14" t="s">
        <v>325</v>
      </c>
      <c r="E3" s="14" t="s">
        <v>326</v>
      </c>
      <c r="F3" s="14" t="s">
        <v>327</v>
      </c>
      <c r="G3" s="14" t="s">
        <v>328</v>
      </c>
      <c r="H3" s="14" t="s">
        <v>329</v>
      </c>
      <c r="I3" s="14" t="s">
        <v>330</v>
      </c>
      <c r="J3" s="14" t="s">
        <v>331</v>
      </c>
      <c r="K3" s="14" t="s">
        <v>332</v>
      </c>
      <c r="L3" s="14" t="s">
        <v>333</v>
      </c>
      <c r="M3" s="14" t="s">
        <v>334</v>
      </c>
      <c r="N3" s="14" t="s">
        <v>335</v>
      </c>
      <c r="O3" s="14" t="s">
        <v>336</v>
      </c>
      <c r="P3" s="14" t="s">
        <v>337</v>
      </c>
      <c r="Q3" s="14" t="s">
        <v>338</v>
      </c>
      <c r="R3" s="14" t="s">
        <v>339</v>
      </c>
      <c r="S3" s="14" t="s">
        <v>340</v>
      </c>
      <c r="T3" s="14" t="s">
        <v>341</v>
      </c>
      <c r="U3" s="14" t="s">
        <v>342</v>
      </c>
      <c r="V3" s="14" t="s">
        <v>343</v>
      </c>
      <c r="W3" s="14" t="s">
        <v>344</v>
      </c>
      <c r="X3" s="14" t="s">
        <v>345</v>
      </c>
      <c r="Y3" s="14" t="s">
        <v>346</v>
      </c>
      <c r="Z3" s="14" t="s">
        <v>347</v>
      </c>
      <c r="AA3" s="14" t="s">
        <v>348</v>
      </c>
      <c r="AB3" s="14" t="s">
        <v>349</v>
      </c>
      <c r="AC3" s="14" t="s">
        <v>350</v>
      </c>
      <c r="AD3" s="14" t="s">
        <v>351</v>
      </c>
      <c r="AE3" s="14" t="s">
        <v>352</v>
      </c>
      <c r="AF3" s="14" t="s">
        <v>353</v>
      </c>
      <c r="AG3" s="14" t="s">
        <v>354</v>
      </c>
      <c r="AH3" s="14" t="s">
        <v>355</v>
      </c>
    </row>
    <row r="4" spans="1:34" x14ac:dyDescent="0.3">
      <c r="A4" s="15">
        <f ca="1">Exceedance!U4</f>
        <v>46143</v>
      </c>
      <c r="B4" s="1">
        <v>15.564748737554879</v>
      </c>
      <c r="C4" s="1">
        <v>17.060653380936557</v>
      </c>
      <c r="D4" s="1">
        <v>15.143319556123007</v>
      </c>
      <c r="E4">
        <v>15.136076709089355</v>
      </c>
      <c r="F4">
        <v>15.230367742862672</v>
      </c>
      <c r="G4">
        <v>15.174425716664413</v>
      </c>
      <c r="H4">
        <v>15.113293597742839</v>
      </c>
      <c r="I4">
        <v>15.746519825870735</v>
      </c>
      <c r="J4">
        <v>14.907966201802463</v>
      </c>
      <c r="K4">
        <v>15.197900889734566</v>
      </c>
      <c r="L4">
        <v>14.941083490474046</v>
      </c>
      <c r="M4">
        <v>15.236402638023712</v>
      </c>
      <c r="N4">
        <v>15.141466734788816</v>
      </c>
      <c r="O4">
        <v>15.173310728331883</v>
      </c>
      <c r="P4">
        <v>14.894754733429396</v>
      </c>
      <c r="Q4">
        <v>15.17831993699823</v>
      </c>
      <c r="R4">
        <v>15.097392655759197</v>
      </c>
      <c r="S4">
        <v>15.15798833530239</v>
      </c>
      <c r="T4">
        <v>15.10437552193371</v>
      </c>
      <c r="U4">
        <v>15.141252525207689</v>
      </c>
      <c r="V4">
        <v>15.171648315514242</v>
      </c>
      <c r="W4">
        <v>15.150628313797009</v>
      </c>
      <c r="X4">
        <v>15.132039682368115</v>
      </c>
      <c r="Y4">
        <v>15.170974562301812</v>
      </c>
      <c r="Z4">
        <v>14.913239053030198</v>
      </c>
      <c r="AA4">
        <v>15.150591696774592</v>
      </c>
      <c r="AB4">
        <v>15.180432739191566</v>
      </c>
      <c r="AC4">
        <v>15.631394971072432</v>
      </c>
      <c r="AD4">
        <v>15.171849709137529</v>
      </c>
      <c r="AE4">
        <v>15.158737153410776</v>
      </c>
      <c r="AF4">
        <v>15.0971107046866</v>
      </c>
      <c r="AG4">
        <v>15.20830378580262</v>
      </c>
      <c r="AH4">
        <v>15.11756314255641</v>
      </c>
    </row>
    <row r="5" spans="1:34" x14ac:dyDescent="0.3">
      <c r="A5" s="15">
        <f ca="1">Exceedance!U5</f>
        <v>46174</v>
      </c>
      <c r="B5" s="1">
        <v>14.144878721163765</v>
      </c>
      <c r="C5" s="1">
        <v>16.159248885622056</v>
      </c>
      <c r="D5" s="1">
        <v>14.144878721163765</v>
      </c>
      <c r="E5">
        <v>14.144878721163765</v>
      </c>
      <c r="F5">
        <v>14.144878721163765</v>
      </c>
      <c r="G5">
        <v>14.144878721163765</v>
      </c>
      <c r="H5">
        <v>14.144878721163764</v>
      </c>
      <c r="I5">
        <v>14.144878721163765</v>
      </c>
      <c r="J5">
        <v>14.729660380325264</v>
      </c>
      <c r="K5">
        <v>14.144878721163765</v>
      </c>
      <c r="L5">
        <v>14.144878721163765</v>
      </c>
      <c r="M5">
        <v>14.144878721163765</v>
      </c>
      <c r="N5">
        <v>14.144878721163765</v>
      </c>
      <c r="O5">
        <v>14.144878721163771</v>
      </c>
      <c r="P5">
        <v>14.144878721163765</v>
      </c>
      <c r="Q5">
        <v>14.144878721163765</v>
      </c>
      <c r="R5">
        <v>14.537435178645692</v>
      </c>
      <c r="S5">
        <v>14.144878721163771</v>
      </c>
      <c r="T5">
        <v>14.144878721163765</v>
      </c>
      <c r="U5">
        <v>14.144878721163765</v>
      </c>
      <c r="V5">
        <v>14.144878721163765</v>
      </c>
      <c r="W5">
        <v>14.144878721163765</v>
      </c>
      <c r="X5">
        <v>14.144878721163765</v>
      </c>
      <c r="Y5">
        <v>14.144878721163765</v>
      </c>
      <c r="Z5">
        <v>14.144878721163765</v>
      </c>
      <c r="AA5">
        <v>14.144878721163771</v>
      </c>
      <c r="AB5">
        <v>14.144878721163765</v>
      </c>
      <c r="AC5">
        <v>14.144878721163765</v>
      </c>
      <c r="AD5">
        <v>14.144878721163765</v>
      </c>
      <c r="AE5">
        <v>14.144878721163773</v>
      </c>
      <c r="AF5">
        <v>14.144878721163765</v>
      </c>
      <c r="AG5">
        <v>14.144878721163765</v>
      </c>
      <c r="AH5">
        <v>14.144878721163765</v>
      </c>
    </row>
    <row r="6" spans="1:34" x14ac:dyDescent="0.3">
      <c r="A6" s="15">
        <f ca="1">Exceedance!U6</f>
        <v>46204</v>
      </c>
      <c r="B6" s="1">
        <v>17.037582725030031</v>
      </c>
      <c r="C6" s="1">
        <v>20.149141745168777</v>
      </c>
      <c r="D6" s="1">
        <v>18.593362235099409</v>
      </c>
      <c r="E6">
        <v>18.886367376162472</v>
      </c>
      <c r="F6">
        <v>18.520586326906166</v>
      </c>
      <c r="G6">
        <v>18.772449743147398</v>
      </c>
      <c r="H6">
        <v>18.482901889884481</v>
      </c>
      <c r="I6">
        <v>16.194523094962442</v>
      </c>
      <c r="J6">
        <v>19.153788587504401</v>
      </c>
      <c r="K6">
        <v>19.088791576861503</v>
      </c>
      <c r="L6">
        <v>19.153615723114392</v>
      </c>
      <c r="M6">
        <v>18.404594321210993</v>
      </c>
      <c r="N6">
        <v>19.153788587504401</v>
      </c>
      <c r="O6">
        <v>19.153615723114392</v>
      </c>
      <c r="P6">
        <v>18.864586463021503</v>
      </c>
      <c r="Q6">
        <v>18.880835715682228</v>
      </c>
      <c r="R6">
        <v>18.927509100984309</v>
      </c>
      <c r="S6">
        <v>19.120080031452893</v>
      </c>
      <c r="T6">
        <v>18.997173450157423</v>
      </c>
      <c r="U6">
        <v>19.11852425194283</v>
      </c>
      <c r="V6">
        <v>19.103657914402163</v>
      </c>
      <c r="W6">
        <v>18.432598352392244</v>
      </c>
      <c r="X6">
        <v>18.666138143292653</v>
      </c>
      <c r="Y6">
        <v>18.357056613958875</v>
      </c>
      <c r="Z6">
        <v>17.655918648087606</v>
      </c>
      <c r="AA6">
        <v>17.07111841669153</v>
      </c>
      <c r="AB6">
        <v>17.008195778728727</v>
      </c>
      <c r="AC6">
        <v>16.008866740094167</v>
      </c>
      <c r="AD6">
        <v>17.865430288776952</v>
      </c>
      <c r="AE6">
        <v>18.422745082161796</v>
      </c>
      <c r="AF6">
        <v>18.311420414996839</v>
      </c>
      <c r="AG6">
        <v>18.453687807973179</v>
      </c>
      <c r="AH6">
        <v>18.416349099731512</v>
      </c>
    </row>
    <row r="7" spans="1:34" x14ac:dyDescent="0.3">
      <c r="A7" s="15">
        <f ca="1">Exceedance!U7</f>
        <v>46235</v>
      </c>
      <c r="B7" s="1">
        <v>14.956525796796058</v>
      </c>
      <c r="C7" s="1">
        <v>16.374602738806225</v>
      </c>
      <c r="D7" s="1">
        <v>16.374602738806225</v>
      </c>
      <c r="E7">
        <v>16.763725280386168</v>
      </c>
      <c r="F7">
        <v>16.184276697811327</v>
      </c>
      <c r="G7">
        <v>16.414707771967727</v>
      </c>
      <c r="H7">
        <v>16.597254819461469</v>
      </c>
      <c r="I7">
        <v>15.9512526258212</v>
      </c>
      <c r="J7">
        <v>17.257950667492818</v>
      </c>
      <c r="K7">
        <v>17.162009747645246</v>
      </c>
      <c r="L7">
        <v>17.100296399202762</v>
      </c>
      <c r="M7">
        <v>15.14483029953491</v>
      </c>
      <c r="N7">
        <v>16.889744975104854</v>
      </c>
      <c r="O7">
        <v>16.907031627329644</v>
      </c>
      <c r="P7">
        <v>16.644101646990645</v>
      </c>
      <c r="Q7">
        <v>16.676946286217735</v>
      </c>
      <c r="R7">
        <v>16.582215432025908</v>
      </c>
      <c r="S7">
        <v>17.005392678488679</v>
      </c>
      <c r="T7">
        <v>16.63580405392274</v>
      </c>
      <c r="U7">
        <v>16.835119154074537</v>
      </c>
      <c r="V7">
        <v>16.672797489683791</v>
      </c>
      <c r="W7">
        <v>16.334497705644718</v>
      </c>
      <c r="X7">
        <v>16.278661818958653</v>
      </c>
      <c r="Y7">
        <v>15.528421112402919</v>
      </c>
      <c r="Z7">
        <v>16.128095078080765</v>
      </c>
      <c r="AA7">
        <v>14.956525796796058</v>
      </c>
      <c r="AB7">
        <v>14.956525796796058</v>
      </c>
      <c r="AC7">
        <v>14.956525796796058</v>
      </c>
      <c r="AD7">
        <v>14.956525796796058</v>
      </c>
      <c r="AE7">
        <v>15.966637746301256</v>
      </c>
      <c r="AF7">
        <v>15.022786534827915</v>
      </c>
      <c r="AG7">
        <v>16.005014114240286</v>
      </c>
      <c r="AH7">
        <v>15.916679321371626</v>
      </c>
    </row>
    <row r="8" spans="1:34" x14ac:dyDescent="0.3">
      <c r="A8" s="15">
        <f ca="1">Exceedance!U8</f>
        <v>46266</v>
      </c>
      <c r="B8" s="1">
        <v>13.140578466481729</v>
      </c>
      <c r="C8" s="1">
        <v>8.9180547712203779</v>
      </c>
      <c r="D8" s="1">
        <v>13.140578466481729</v>
      </c>
      <c r="E8">
        <v>13.460526846423877</v>
      </c>
      <c r="F8">
        <v>13.140578466481729</v>
      </c>
      <c r="G8">
        <v>13.140578466481729</v>
      </c>
      <c r="H8">
        <v>13.140578466481729</v>
      </c>
      <c r="I8">
        <v>13.140578466481724</v>
      </c>
      <c r="J8">
        <v>13.140578466481729</v>
      </c>
      <c r="K8">
        <v>13.140578466481724</v>
      </c>
      <c r="L8">
        <v>13.140578466481729</v>
      </c>
      <c r="M8">
        <v>13.140578466481729</v>
      </c>
      <c r="N8">
        <v>13.140578466481729</v>
      </c>
      <c r="O8">
        <v>13.140578466481729</v>
      </c>
      <c r="P8">
        <v>13.148590280753348</v>
      </c>
      <c r="Q8">
        <v>13.140578466481729</v>
      </c>
      <c r="R8">
        <v>13.140578466481724</v>
      </c>
      <c r="S8">
        <v>13.140578466481729</v>
      </c>
      <c r="T8">
        <v>13.140578466481729</v>
      </c>
      <c r="U8">
        <v>13.140578466481729</v>
      </c>
      <c r="V8">
        <v>13.140578466481724</v>
      </c>
      <c r="W8">
        <v>13.140578466481729</v>
      </c>
      <c r="X8">
        <v>13.140578466481729</v>
      </c>
      <c r="Y8">
        <v>13.140578466481729</v>
      </c>
      <c r="Z8">
        <v>13.140578466481729</v>
      </c>
      <c r="AA8">
        <v>13.140578466481724</v>
      </c>
      <c r="AB8">
        <v>13.140578466481724</v>
      </c>
      <c r="AC8">
        <v>13.140578466481729</v>
      </c>
      <c r="AD8">
        <v>13.140578466481729</v>
      </c>
      <c r="AE8">
        <v>13.140578466481729</v>
      </c>
      <c r="AF8">
        <v>13.140578466481729</v>
      </c>
      <c r="AG8">
        <v>13.140578466481729</v>
      </c>
      <c r="AH8">
        <v>13.140578466481724</v>
      </c>
    </row>
    <row r="9" spans="1:34" x14ac:dyDescent="0.3">
      <c r="A9" s="15">
        <f ca="1">Exceedance!U9</f>
        <v>46296</v>
      </c>
      <c r="B9" s="1">
        <v>9.0588517396957506</v>
      </c>
      <c r="C9" s="1">
        <v>8.5131839719178775</v>
      </c>
      <c r="D9" s="1">
        <v>9.0588517396957506</v>
      </c>
      <c r="E9">
        <v>9.0588517396957506</v>
      </c>
      <c r="F9">
        <v>9.0588517396957471</v>
      </c>
      <c r="G9">
        <v>9.0588517396957524</v>
      </c>
      <c r="H9">
        <v>9.0588517396957506</v>
      </c>
      <c r="I9">
        <v>9.0588517396957524</v>
      </c>
      <c r="J9">
        <v>8.3702420231872754</v>
      </c>
      <c r="K9">
        <v>9.0588517396957506</v>
      </c>
      <c r="L9">
        <v>9.0588517396957506</v>
      </c>
      <c r="M9">
        <v>9.0588517396957506</v>
      </c>
      <c r="N9">
        <v>9.0588517396957506</v>
      </c>
      <c r="O9">
        <v>9.0588517396957506</v>
      </c>
      <c r="P9">
        <v>9.0588517396957506</v>
      </c>
      <c r="Q9">
        <v>9.0588517396957506</v>
      </c>
      <c r="R9">
        <v>9.0588517396957506</v>
      </c>
      <c r="S9">
        <v>9.0588517396957506</v>
      </c>
      <c r="T9">
        <v>9.0588517396957506</v>
      </c>
      <c r="U9">
        <v>9.0588517396957506</v>
      </c>
      <c r="V9">
        <v>9.0588517396957506</v>
      </c>
      <c r="W9">
        <v>9.0588517396957506</v>
      </c>
      <c r="X9">
        <v>9.0588517396957489</v>
      </c>
      <c r="Y9">
        <v>9.0588517396957506</v>
      </c>
      <c r="Z9">
        <v>9.0588517396957506</v>
      </c>
      <c r="AA9">
        <v>9.0588517396957506</v>
      </c>
      <c r="AB9">
        <v>9.0588517396957506</v>
      </c>
      <c r="AC9">
        <v>9.0588517396957506</v>
      </c>
      <c r="AD9">
        <v>9.0588517396957506</v>
      </c>
      <c r="AE9">
        <v>9.0588517396957506</v>
      </c>
      <c r="AF9">
        <v>9.0588517396957506</v>
      </c>
      <c r="AG9">
        <v>9.0588517396957506</v>
      </c>
      <c r="AH9">
        <v>9.0588517396957524</v>
      </c>
    </row>
    <row r="10" spans="1:34" x14ac:dyDescent="0.3">
      <c r="A10" s="15">
        <f ca="1">Exceedance!U10</f>
        <v>46327</v>
      </c>
      <c r="B10" s="1">
        <v>3.6625920335045725</v>
      </c>
      <c r="C10" s="1">
        <v>3.1428200868083698</v>
      </c>
      <c r="D10" s="1">
        <v>3.6625920335045725</v>
      </c>
      <c r="E10">
        <v>3.6625920335045725</v>
      </c>
      <c r="F10">
        <v>3.6625920335045725</v>
      </c>
      <c r="G10">
        <v>3.6625920335045725</v>
      </c>
      <c r="H10">
        <v>3.6625920335045725</v>
      </c>
      <c r="I10">
        <v>3.6625920335045725</v>
      </c>
      <c r="J10">
        <v>3.1428200868083649</v>
      </c>
      <c r="K10">
        <v>3.6625920335045725</v>
      </c>
      <c r="L10">
        <v>3.6625920335045725</v>
      </c>
      <c r="M10">
        <v>3.6625920335045725</v>
      </c>
      <c r="N10">
        <v>3.6625920335045725</v>
      </c>
      <c r="O10">
        <v>3.6625920335045725</v>
      </c>
      <c r="P10">
        <v>3.6625920335045725</v>
      </c>
      <c r="Q10">
        <v>3.6625920335045725</v>
      </c>
      <c r="R10">
        <v>3.6625920335045725</v>
      </c>
      <c r="S10">
        <v>3.6625920335045725</v>
      </c>
      <c r="T10">
        <v>3.6625920335045725</v>
      </c>
      <c r="U10">
        <v>3.6625920335045725</v>
      </c>
      <c r="V10">
        <v>3.6625920335045725</v>
      </c>
      <c r="W10">
        <v>3.6625920335045725</v>
      </c>
      <c r="X10">
        <v>3.6625920335045725</v>
      </c>
      <c r="Y10">
        <v>3.6625920335045725</v>
      </c>
      <c r="Z10">
        <v>3.662592033504573</v>
      </c>
      <c r="AA10">
        <v>3.6625920335045725</v>
      </c>
      <c r="AB10">
        <v>3.6625920335045725</v>
      </c>
      <c r="AC10">
        <v>3.6625920335045725</v>
      </c>
      <c r="AD10">
        <v>3.6625920335045725</v>
      </c>
      <c r="AE10">
        <v>3.6625920335045725</v>
      </c>
      <c r="AF10">
        <v>3.6625920335045725</v>
      </c>
      <c r="AG10">
        <v>3.6625920335045725</v>
      </c>
      <c r="AH10">
        <v>3.6625920335045725</v>
      </c>
    </row>
    <row r="11" spans="1:34" x14ac:dyDescent="0.3">
      <c r="A11" s="15">
        <f ca="1">Exceedance!U11</f>
        <v>46357</v>
      </c>
      <c r="B11" s="1">
        <v>3.7847962105120869</v>
      </c>
      <c r="C11" s="1">
        <v>3.7847962105120869</v>
      </c>
      <c r="D11" s="1">
        <v>3.7847962105120869</v>
      </c>
      <c r="E11">
        <v>3.7847962105120869</v>
      </c>
      <c r="F11">
        <v>3.7847962105120874</v>
      </c>
      <c r="G11">
        <v>3.7847962105120869</v>
      </c>
      <c r="H11">
        <v>3.7847962105120869</v>
      </c>
      <c r="I11">
        <v>3.7847962105120869</v>
      </c>
      <c r="J11">
        <v>3.7847962105120869</v>
      </c>
      <c r="K11">
        <v>3.7847962105120869</v>
      </c>
      <c r="L11">
        <v>3.7847962105120869</v>
      </c>
      <c r="M11">
        <v>3.7847962105120869</v>
      </c>
      <c r="N11">
        <v>3.7847962105120874</v>
      </c>
      <c r="O11">
        <v>3.7847962105120869</v>
      </c>
      <c r="P11">
        <v>3.7847962105120865</v>
      </c>
      <c r="Q11">
        <v>3.7847962105120869</v>
      </c>
      <c r="R11">
        <v>3.7847962105120869</v>
      </c>
      <c r="S11">
        <v>3.7847962105120869</v>
      </c>
      <c r="T11">
        <v>3.7847962105120869</v>
      </c>
      <c r="U11">
        <v>3.7847962105120869</v>
      </c>
      <c r="V11">
        <v>3.7847962105120874</v>
      </c>
      <c r="W11">
        <v>3.7847962105120874</v>
      </c>
      <c r="X11">
        <v>3.7847962105120869</v>
      </c>
      <c r="Y11">
        <v>3.7847962105120865</v>
      </c>
      <c r="Z11">
        <v>3.7847962105120865</v>
      </c>
      <c r="AA11">
        <v>3.7847962105120869</v>
      </c>
      <c r="AB11">
        <v>3.7847962105120869</v>
      </c>
      <c r="AC11">
        <v>3.7847962105120869</v>
      </c>
      <c r="AD11">
        <v>3.7847962105120865</v>
      </c>
      <c r="AE11">
        <v>3.7847962105120869</v>
      </c>
      <c r="AF11">
        <v>3.7847962105120874</v>
      </c>
      <c r="AG11">
        <v>3.7847962105120869</v>
      </c>
      <c r="AH11">
        <v>3.7847962105120869</v>
      </c>
    </row>
    <row r="12" spans="1:34" x14ac:dyDescent="0.3">
      <c r="A12" s="15">
        <f ca="1">Exceedance!U12</f>
        <v>46388</v>
      </c>
      <c r="B12" s="1">
        <v>5.2831437956732099</v>
      </c>
      <c r="C12" s="1">
        <v>3.7202018507120651</v>
      </c>
      <c r="D12" s="1">
        <v>5.2831437956732099</v>
      </c>
      <c r="E12">
        <v>3.7494234362168384</v>
      </c>
      <c r="F12">
        <v>6.2527521189673028</v>
      </c>
      <c r="G12">
        <v>3.8045678568142383</v>
      </c>
      <c r="H12">
        <v>6.6463691901280546</v>
      </c>
      <c r="I12">
        <v>6.4299403042724288</v>
      </c>
      <c r="J12">
        <v>6.313601134798918</v>
      </c>
      <c r="K12">
        <v>3.7202018507120651</v>
      </c>
      <c r="L12">
        <v>6.6066098900108061</v>
      </c>
      <c r="M12">
        <v>3.7202018507120655</v>
      </c>
      <c r="N12">
        <v>3.9022374418848678</v>
      </c>
      <c r="O12">
        <v>3.7411258431488923</v>
      </c>
      <c r="P12">
        <v>3.7202018507120651</v>
      </c>
      <c r="Q12">
        <v>3.7202018507120651</v>
      </c>
      <c r="R12">
        <v>5.1583341666095022</v>
      </c>
      <c r="S12">
        <v>3.7202018507120647</v>
      </c>
      <c r="T12">
        <v>3.7202018507120651</v>
      </c>
      <c r="U12">
        <v>6.1903473044354502</v>
      </c>
      <c r="V12">
        <v>6.893049717377238</v>
      </c>
      <c r="W12">
        <v>3.881320592692751</v>
      </c>
      <c r="X12">
        <v>6.2762619659931547</v>
      </c>
      <c r="Y12">
        <v>3.7202018507120651</v>
      </c>
      <c r="Z12">
        <v>3.3732952733852111</v>
      </c>
      <c r="AA12">
        <v>6.6422203935940818</v>
      </c>
      <c r="AB12">
        <v>6.4790343965911168</v>
      </c>
      <c r="AC12">
        <v>6.5032357097059625</v>
      </c>
      <c r="AD12">
        <v>6.0852444589081189</v>
      </c>
      <c r="AE12">
        <v>3.9186597614985139</v>
      </c>
      <c r="AF12">
        <v>5.7484693662772548</v>
      </c>
      <c r="AG12">
        <v>3.7202018507120651</v>
      </c>
      <c r="AH12">
        <v>3.7900470689453321</v>
      </c>
    </row>
    <row r="13" spans="1:34" x14ac:dyDescent="0.3">
      <c r="A13" s="15">
        <f ca="1">Exceedance!U13</f>
        <v>46419</v>
      </c>
      <c r="B13" s="1">
        <v>4.7216554483694324</v>
      </c>
      <c r="C13" s="1">
        <v>3.3601614567517117</v>
      </c>
      <c r="D13" s="1">
        <v>4.8945208974625558</v>
      </c>
      <c r="E13">
        <v>3.6374162074959417</v>
      </c>
      <c r="F13">
        <v>5.8974862331008469</v>
      </c>
      <c r="G13">
        <v>3.7534089238374255</v>
      </c>
      <c r="H13">
        <v>5.978041532378243</v>
      </c>
      <c r="I13">
        <v>4.8765428907568706</v>
      </c>
      <c r="J13">
        <v>3.2102454304919243</v>
      </c>
      <c r="K13">
        <v>3.3601614567517117</v>
      </c>
      <c r="L13">
        <v>5.5916734305171412</v>
      </c>
      <c r="M13">
        <v>3.3601614567517117</v>
      </c>
      <c r="N13">
        <v>3.7492601530591911</v>
      </c>
      <c r="O13">
        <v>3.8854781269445713</v>
      </c>
      <c r="P13">
        <v>3.5584166972603848</v>
      </c>
      <c r="Q13">
        <v>3.663864621207189</v>
      </c>
      <c r="R13">
        <v>5.690912021434567</v>
      </c>
      <c r="S13">
        <v>3.6583329268362093</v>
      </c>
      <c r="T13">
        <v>3.3601614567517117</v>
      </c>
      <c r="U13">
        <v>5.9346523046558692</v>
      </c>
      <c r="V13">
        <v>6.2523790000890278</v>
      </c>
      <c r="W13">
        <v>3.9312874709542474</v>
      </c>
      <c r="X13">
        <v>6.2674182941601284</v>
      </c>
      <c r="Y13">
        <v>3.5404386905546992</v>
      </c>
      <c r="Z13">
        <v>2.8753826080377096</v>
      </c>
      <c r="AA13">
        <v>5.7453646378989003</v>
      </c>
      <c r="AB13">
        <v>5.4106971284546184</v>
      </c>
      <c r="AC13">
        <v>5.8302415734036241</v>
      </c>
      <c r="AD13">
        <v>5.2635886312763702</v>
      </c>
      <c r="AE13">
        <v>3.7931679771288436</v>
      </c>
      <c r="AF13">
        <v>2.8753826080377096</v>
      </c>
      <c r="AG13">
        <v>3.7006849618640247</v>
      </c>
      <c r="AH13">
        <v>3.5810620710915839</v>
      </c>
    </row>
    <row r="14" spans="1:34" x14ac:dyDescent="0.3">
      <c r="A14" s="15">
        <f ca="1">Exceedance!U14</f>
        <v>46447</v>
      </c>
      <c r="B14" s="1">
        <v>4.5843678820307749</v>
      </c>
      <c r="C14" s="1">
        <v>4.5843678820307749</v>
      </c>
      <c r="D14" s="1">
        <v>4.5843678820307749</v>
      </c>
      <c r="E14">
        <v>4.5843678820307749</v>
      </c>
      <c r="F14">
        <v>4.5843678820307749</v>
      </c>
      <c r="G14">
        <v>4.5843678820307749</v>
      </c>
      <c r="H14">
        <v>4.5843678820307749</v>
      </c>
      <c r="I14">
        <v>4.9272157845453046</v>
      </c>
      <c r="J14">
        <v>4.0420118114190338</v>
      </c>
      <c r="K14">
        <v>4.5843678820307749</v>
      </c>
      <c r="L14">
        <v>4.0420118114190338</v>
      </c>
      <c r="M14">
        <v>4.5843678820307749</v>
      </c>
      <c r="N14">
        <v>4.5843678820307749</v>
      </c>
      <c r="O14">
        <v>4.5843678820307749</v>
      </c>
      <c r="P14">
        <v>4.5843678820307749</v>
      </c>
      <c r="Q14">
        <v>4.5843678820307749</v>
      </c>
      <c r="R14">
        <v>5.8356237195295071</v>
      </c>
      <c r="S14">
        <v>4.5843678820307749</v>
      </c>
      <c r="T14">
        <v>4.5843678820307749</v>
      </c>
      <c r="U14">
        <v>6.6332249016450415</v>
      </c>
      <c r="V14">
        <v>5.4641358694284508</v>
      </c>
      <c r="W14">
        <v>4.9969191338118444</v>
      </c>
      <c r="X14">
        <v>6.0553357053268311</v>
      </c>
      <c r="Y14">
        <v>4.5843678820307749</v>
      </c>
      <c r="Z14">
        <v>4.0420118114190338</v>
      </c>
      <c r="AA14">
        <v>6.7851736313978721</v>
      </c>
      <c r="AB14">
        <v>5.0124384509481992</v>
      </c>
      <c r="AC14">
        <v>6.4349482315352642</v>
      </c>
      <c r="AD14">
        <v>4.5843678820307749</v>
      </c>
      <c r="AE14">
        <v>4.6712406277204552</v>
      </c>
      <c r="AF14">
        <v>4.6264970540011161</v>
      </c>
      <c r="AG14">
        <v>4.5843678820307749</v>
      </c>
      <c r="AH14">
        <v>4.5843678820307749</v>
      </c>
    </row>
    <row r="15" spans="1:34" x14ac:dyDescent="0.3">
      <c r="A15" s="15">
        <f ca="1">Exceedance!U15</f>
        <v>46478</v>
      </c>
      <c r="B15" s="1">
        <v>10.860513846692681</v>
      </c>
      <c r="C15" s="1">
        <v>10.860513846692681</v>
      </c>
      <c r="D15" s="1">
        <v>10.860513846692681</v>
      </c>
      <c r="E15">
        <v>10.860513846692681</v>
      </c>
      <c r="F15">
        <v>10.860513846692681</v>
      </c>
      <c r="G15">
        <v>10.860513846692681</v>
      </c>
      <c r="H15">
        <v>10.860513846692681</v>
      </c>
      <c r="I15">
        <v>10.860513846692681</v>
      </c>
      <c r="J15">
        <v>10.860513846692681</v>
      </c>
      <c r="K15">
        <v>10.860513846692681</v>
      </c>
      <c r="L15">
        <v>10.860513846692681</v>
      </c>
      <c r="M15">
        <v>10.860513846692681</v>
      </c>
      <c r="N15">
        <v>10.890515266158694</v>
      </c>
      <c r="O15">
        <v>10.860513846692681</v>
      </c>
      <c r="P15">
        <v>10.860513846692681</v>
      </c>
      <c r="Q15">
        <v>10.860513846692681</v>
      </c>
      <c r="R15">
        <v>10.860513846692681</v>
      </c>
      <c r="S15">
        <v>10.890515266158694</v>
      </c>
      <c r="T15">
        <v>10.890515266158694</v>
      </c>
      <c r="U15">
        <v>10.860513846692681</v>
      </c>
      <c r="V15">
        <v>10.860513846692681</v>
      </c>
      <c r="W15">
        <v>10.860513846692681</v>
      </c>
      <c r="X15">
        <v>10.860513846692681</v>
      </c>
      <c r="Y15">
        <v>10.860513846692681</v>
      </c>
      <c r="Z15">
        <v>8.3513170488068962</v>
      </c>
      <c r="AA15">
        <v>10.860513846692681</v>
      </c>
      <c r="AB15">
        <v>10.860513846692681</v>
      </c>
      <c r="AC15">
        <v>10.860513846692681</v>
      </c>
      <c r="AD15">
        <v>10.860513846692681</v>
      </c>
      <c r="AE15">
        <v>10.860513846692681</v>
      </c>
      <c r="AF15">
        <v>10.329097549361219</v>
      </c>
      <c r="AG15">
        <v>10.860513846692681</v>
      </c>
      <c r="AH15">
        <v>10.890515266158694</v>
      </c>
    </row>
    <row r="16" spans="1:34" x14ac:dyDescent="0.3">
      <c r="A16" s="15">
        <f ca="1">Exceedance!U16</f>
        <v>46508</v>
      </c>
      <c r="B16" s="1">
        <v>23.198248907991697</v>
      </c>
      <c r="C16" s="1">
        <v>19.07226473610671</v>
      </c>
      <c r="D16" s="1">
        <v>23.198248907991697</v>
      </c>
      <c r="E16">
        <v>20.050042288067008</v>
      </c>
      <c r="F16">
        <v>23.198248907991697</v>
      </c>
      <c r="G16">
        <v>20.671224486021494</v>
      </c>
      <c r="H16">
        <v>23.198248907991697</v>
      </c>
      <c r="I16">
        <v>23.198248907991697</v>
      </c>
      <c r="J16">
        <v>23.198248907991697</v>
      </c>
      <c r="K16">
        <v>20.778071894627608</v>
      </c>
      <c r="L16">
        <v>23.198248907991697</v>
      </c>
      <c r="M16">
        <v>20.185103546849909</v>
      </c>
      <c r="N16">
        <v>22.535457079808033</v>
      </c>
      <c r="O16">
        <v>15.209506831022747</v>
      </c>
      <c r="P16">
        <v>20.500375967517691</v>
      </c>
      <c r="Q16">
        <v>20.615151798959932</v>
      </c>
      <c r="R16">
        <v>23.198248907991697</v>
      </c>
      <c r="S16">
        <v>22.820541746950298</v>
      </c>
      <c r="T16">
        <v>22.175574950818532</v>
      </c>
      <c r="U16">
        <v>23.198248907991697</v>
      </c>
      <c r="V16">
        <v>23.198248907991697</v>
      </c>
      <c r="W16">
        <v>18.882708070655958</v>
      </c>
      <c r="X16">
        <v>23.198248907991697</v>
      </c>
      <c r="Y16">
        <v>15.283755019304346</v>
      </c>
      <c r="Z16">
        <v>13.880792119136418</v>
      </c>
      <c r="AA16">
        <v>23.198248907991697</v>
      </c>
      <c r="AB16">
        <v>23.198248907991697</v>
      </c>
      <c r="AC16">
        <v>23.198248907991697</v>
      </c>
      <c r="AD16">
        <v>23.198248907991697</v>
      </c>
      <c r="AE16">
        <v>15.566671457429372</v>
      </c>
      <c r="AF16">
        <v>23.198248907991697</v>
      </c>
      <c r="AG16">
        <v>17.51930466891843</v>
      </c>
      <c r="AH16">
        <v>23.070057249394839</v>
      </c>
    </row>
    <row r="17" spans="1:34" x14ac:dyDescent="0.3">
      <c r="A17" s="15">
        <f ca="1">Exceedance!U17</f>
        <v>46539</v>
      </c>
      <c r="B17" s="1">
        <v>14.964595800239161</v>
      </c>
      <c r="C17" s="1">
        <v>14.144878723638502</v>
      </c>
      <c r="D17" s="1">
        <v>14.144878723638501</v>
      </c>
      <c r="E17">
        <v>14.144878723638501</v>
      </c>
      <c r="F17">
        <v>22.449918298056481</v>
      </c>
      <c r="G17">
        <v>14.144878723638502</v>
      </c>
      <c r="H17">
        <v>22.449918298056481</v>
      </c>
      <c r="I17">
        <v>14.948125818006922</v>
      </c>
      <c r="J17">
        <v>22.449918298056481</v>
      </c>
      <c r="K17">
        <v>14.144878723638501</v>
      </c>
      <c r="L17">
        <v>14.152353861194543</v>
      </c>
      <c r="M17">
        <v>14.144878723638502</v>
      </c>
      <c r="N17">
        <v>14.144878723638501</v>
      </c>
      <c r="O17">
        <v>14.144878723638501</v>
      </c>
      <c r="P17">
        <v>14.144878723638502</v>
      </c>
      <c r="Q17">
        <v>14.144878723638502</v>
      </c>
      <c r="R17">
        <v>14.144878723638502</v>
      </c>
      <c r="S17">
        <v>14.144878723638501</v>
      </c>
      <c r="T17">
        <v>14.144878723638502</v>
      </c>
      <c r="U17">
        <v>22.449918298056481</v>
      </c>
      <c r="V17">
        <v>14.144878723638502</v>
      </c>
      <c r="W17">
        <v>14.144878723638502</v>
      </c>
      <c r="X17">
        <v>16.419038899255636</v>
      </c>
      <c r="Y17">
        <v>14.144878723638502</v>
      </c>
      <c r="Z17">
        <v>14.144878723638501</v>
      </c>
      <c r="AA17">
        <v>14.150981932801601</v>
      </c>
      <c r="AB17">
        <v>14.144878723638501</v>
      </c>
      <c r="AC17">
        <v>14.144878723638401</v>
      </c>
      <c r="AD17">
        <v>14.958503577512069</v>
      </c>
      <c r="AE17">
        <v>14.144878723638502</v>
      </c>
      <c r="AF17">
        <v>22.449918298056481</v>
      </c>
      <c r="AG17">
        <v>14.144878723638502</v>
      </c>
      <c r="AH17">
        <v>14.144878723638501</v>
      </c>
    </row>
    <row r="18" spans="1:34" x14ac:dyDescent="0.3">
      <c r="A18" s="15">
        <f ca="1">Exceedance!U18</f>
        <v>46569</v>
      </c>
      <c r="B18" s="1">
        <v>16.917774632331216</v>
      </c>
      <c r="C18" s="1">
        <v>17.383311507272769</v>
      </c>
      <c r="D18" s="1">
        <v>18.709081374513936</v>
      </c>
      <c r="E18">
        <v>15.812319930794276</v>
      </c>
      <c r="F18">
        <v>14.956066890416331</v>
      </c>
      <c r="G18">
        <v>17.068179724270976</v>
      </c>
      <c r="H18">
        <v>14.956066890416331</v>
      </c>
      <c r="I18">
        <v>21.331261306688475</v>
      </c>
      <c r="J18">
        <v>15.398901170069987</v>
      </c>
      <c r="K18">
        <v>14.956066890416331</v>
      </c>
      <c r="L18">
        <v>14.956066890416327</v>
      </c>
      <c r="M18">
        <v>18.570544137912538</v>
      </c>
      <c r="N18">
        <v>17.789024230643697</v>
      </c>
      <c r="O18">
        <v>11.622802361788528</v>
      </c>
      <c r="P18">
        <v>17.039829964308119</v>
      </c>
      <c r="Q18">
        <v>17.666809106901372</v>
      </c>
      <c r="R18">
        <v>16.307303539611638</v>
      </c>
      <c r="S18">
        <v>16.88027613232202</v>
      </c>
      <c r="T18">
        <v>16.651230815548917</v>
      </c>
      <c r="U18">
        <v>14.956066890416327</v>
      </c>
      <c r="V18">
        <v>16.06183610578687</v>
      </c>
      <c r="W18">
        <v>15.040826158146444</v>
      </c>
      <c r="X18">
        <v>14.956066890416327</v>
      </c>
      <c r="Y18">
        <v>16.844147474808381</v>
      </c>
      <c r="Z18">
        <v>15.435129831776225</v>
      </c>
      <c r="AA18">
        <v>16.570921734388229</v>
      </c>
      <c r="AB18">
        <v>17.100751089791675</v>
      </c>
      <c r="AC18">
        <v>17.564200519428361</v>
      </c>
      <c r="AD18">
        <v>18.877278426000906</v>
      </c>
      <c r="AE18">
        <v>18.018761004976877</v>
      </c>
      <c r="AF18">
        <v>14.956066890416327</v>
      </c>
      <c r="AG18">
        <v>17.473719583251892</v>
      </c>
      <c r="AH18">
        <v>14.956066890416327</v>
      </c>
    </row>
    <row r="19" spans="1:34" x14ac:dyDescent="0.3">
      <c r="A19" s="15">
        <f ca="1">Exceedance!U19</f>
        <v>46600</v>
      </c>
      <c r="B19" s="1">
        <v>20.676441823343158</v>
      </c>
      <c r="C19" s="1">
        <v>14.963669041513347</v>
      </c>
      <c r="D19" s="1">
        <v>14.956525796792365</v>
      </c>
      <c r="E19">
        <v>16.513417413465461</v>
      </c>
      <c r="F19">
        <v>19.31254500279902</v>
      </c>
      <c r="G19">
        <v>17.791073879399431</v>
      </c>
      <c r="H19">
        <v>20.591416768303514</v>
      </c>
      <c r="I19">
        <v>18.288756596951032</v>
      </c>
      <c r="J19">
        <v>20.062439976310262</v>
      </c>
      <c r="K19">
        <v>17.530564030371899</v>
      </c>
      <c r="L19">
        <v>14.956525796792366</v>
      </c>
      <c r="M19">
        <v>18.307599047876046</v>
      </c>
      <c r="N19">
        <v>17.9798441216941</v>
      </c>
      <c r="O19">
        <v>14.399869860016372</v>
      </c>
      <c r="P19">
        <v>18.210102329328254</v>
      </c>
      <c r="Q19">
        <v>17.682340836905521</v>
      </c>
      <c r="R19">
        <v>16.636325510783692</v>
      </c>
      <c r="S19">
        <v>17.862986352654541</v>
      </c>
      <c r="T19">
        <v>17.634802543287361</v>
      </c>
      <c r="U19">
        <v>19.525170825163901</v>
      </c>
      <c r="V19">
        <v>16.707200784905311</v>
      </c>
      <c r="W19">
        <v>15.89161653293989</v>
      </c>
      <c r="X19">
        <v>14.956525796792366</v>
      </c>
      <c r="Y19">
        <v>15.745368597820303</v>
      </c>
      <c r="Z19">
        <v>14.956525796792372</v>
      </c>
      <c r="AA19">
        <v>14.956525796792372</v>
      </c>
      <c r="AB19">
        <v>14.956525796792365</v>
      </c>
      <c r="AC19">
        <v>14.956525796792441</v>
      </c>
      <c r="AD19">
        <v>15.855141696745591</v>
      </c>
      <c r="AE19">
        <v>10.122918337385327</v>
      </c>
      <c r="AF19">
        <v>18.913914802495448</v>
      </c>
      <c r="AG19">
        <v>17.138675624435987</v>
      </c>
      <c r="AH19">
        <v>17.94025768809934</v>
      </c>
    </row>
    <row r="20" spans="1:34" x14ac:dyDescent="0.3">
      <c r="A20" s="15">
        <f ca="1">Exceedance!U20</f>
        <v>46631</v>
      </c>
      <c r="B20" s="1">
        <v>19.531428919309135</v>
      </c>
      <c r="C20" s="1">
        <v>13.143265145840351</v>
      </c>
      <c r="D20" s="1">
        <v>13.143265145840346</v>
      </c>
      <c r="E20">
        <v>13.143265145840351</v>
      </c>
      <c r="F20">
        <v>16.050047098233367</v>
      </c>
      <c r="G20">
        <v>13.143265145840346</v>
      </c>
      <c r="H20">
        <v>19.531428919309135</v>
      </c>
      <c r="I20">
        <v>15.766189244609972</v>
      </c>
      <c r="J20">
        <v>13.143265145840346</v>
      </c>
      <c r="K20">
        <v>13.143265145840346</v>
      </c>
      <c r="L20">
        <v>13.143265145840346</v>
      </c>
      <c r="M20">
        <v>13.143265145840351</v>
      </c>
      <c r="N20">
        <v>13.143265145840346</v>
      </c>
      <c r="O20">
        <v>9.0499426672492493</v>
      </c>
      <c r="P20">
        <v>13.143265145840351</v>
      </c>
      <c r="Q20">
        <v>13.143265145840351</v>
      </c>
      <c r="R20">
        <v>13.143265145840346</v>
      </c>
      <c r="S20">
        <v>13.143265145840346</v>
      </c>
      <c r="T20">
        <v>13.143265145840351</v>
      </c>
      <c r="U20">
        <v>13.143265145840351</v>
      </c>
      <c r="V20">
        <v>13.143265145840351</v>
      </c>
      <c r="W20">
        <v>13.143265145840346</v>
      </c>
      <c r="X20">
        <v>13.143265145840351</v>
      </c>
      <c r="Y20">
        <v>6.6671117894485858</v>
      </c>
      <c r="Z20">
        <v>13.143265145840346</v>
      </c>
      <c r="AA20">
        <v>13.143265145840351</v>
      </c>
      <c r="AB20">
        <v>13.143265145840346</v>
      </c>
      <c r="AC20">
        <v>13.143265145840346</v>
      </c>
      <c r="AD20">
        <v>13.143265145840351</v>
      </c>
      <c r="AE20">
        <v>12.606212609667397</v>
      </c>
      <c r="AF20">
        <v>13.143265145840346</v>
      </c>
      <c r="AG20">
        <v>13.143265145840346</v>
      </c>
      <c r="AH20">
        <v>13.143265145840346</v>
      </c>
    </row>
    <row r="21" spans="1:34" x14ac:dyDescent="0.3">
      <c r="A21" s="15">
        <f ca="1">Exceedance!U21</f>
        <v>46661</v>
      </c>
      <c r="B21" s="1">
        <v>11.135159475836014</v>
      </c>
      <c r="C21" s="1">
        <v>11.135159475836014</v>
      </c>
      <c r="D21" s="1">
        <v>11.135159475836014</v>
      </c>
      <c r="E21">
        <v>11.135159475836014</v>
      </c>
      <c r="F21">
        <v>11.135159475836014</v>
      </c>
      <c r="G21">
        <v>11.135159475836014</v>
      </c>
      <c r="H21">
        <v>11.135159475836014</v>
      </c>
      <c r="I21">
        <v>11.135159475836014</v>
      </c>
      <c r="J21">
        <v>11.135159475836014</v>
      </c>
      <c r="K21">
        <v>11.135159475836014</v>
      </c>
      <c r="L21">
        <v>11.135159475836014</v>
      </c>
      <c r="M21">
        <v>11.135159475836014</v>
      </c>
      <c r="N21">
        <v>11.135159475836014</v>
      </c>
      <c r="O21">
        <v>6.5159557908363421</v>
      </c>
      <c r="P21">
        <v>11.135159475836014</v>
      </c>
      <c r="Q21">
        <v>11.135159475836014</v>
      </c>
      <c r="R21">
        <v>11.135159475836014</v>
      </c>
      <c r="S21">
        <v>11.135159475836014</v>
      </c>
      <c r="T21">
        <v>11.135159475836014</v>
      </c>
      <c r="U21">
        <v>11.135159475836014</v>
      </c>
      <c r="V21">
        <v>11.135159475836014</v>
      </c>
      <c r="W21">
        <v>11.135159475836014</v>
      </c>
      <c r="X21">
        <v>11.135159475836014</v>
      </c>
      <c r="Y21">
        <v>11.135159475836014</v>
      </c>
      <c r="Z21">
        <v>11.135159475836014</v>
      </c>
      <c r="AA21">
        <v>11.135159475836014</v>
      </c>
      <c r="AB21">
        <v>11.135159475836014</v>
      </c>
      <c r="AC21">
        <v>11.135159475836014</v>
      </c>
      <c r="AD21">
        <v>11.135159475836014</v>
      </c>
      <c r="AE21">
        <v>10.302819448684101</v>
      </c>
      <c r="AF21">
        <v>11.135159475836014</v>
      </c>
      <c r="AG21">
        <v>11.135159475836014</v>
      </c>
      <c r="AH21">
        <v>11.135159475836014</v>
      </c>
    </row>
    <row r="22" spans="1:34" x14ac:dyDescent="0.3">
      <c r="A22" s="15">
        <f ca="1">Exceedance!U22</f>
        <v>46692</v>
      </c>
      <c r="B22" s="1">
        <v>12.32130818177334</v>
      </c>
      <c r="C22" s="1">
        <v>3.6625920335045725</v>
      </c>
      <c r="D22" s="1">
        <v>3.6625920335045725</v>
      </c>
      <c r="E22">
        <v>3.6625920335045725</v>
      </c>
      <c r="F22">
        <v>8.7277584680577611</v>
      </c>
      <c r="G22">
        <v>3.6625920335045725</v>
      </c>
      <c r="H22">
        <v>12.065934105843096</v>
      </c>
      <c r="I22">
        <v>10.390075213821733</v>
      </c>
      <c r="J22">
        <v>3.6625920335045725</v>
      </c>
      <c r="K22">
        <v>3.6625920335045725</v>
      </c>
      <c r="L22">
        <v>3.8174615216376999</v>
      </c>
      <c r="M22">
        <v>3.6625920335045725</v>
      </c>
      <c r="N22">
        <v>3.662592033504573</v>
      </c>
      <c r="O22">
        <v>3.1428200868083649</v>
      </c>
      <c r="P22">
        <v>3.6625920335045725</v>
      </c>
      <c r="Q22">
        <v>3.6625920335045725</v>
      </c>
      <c r="R22">
        <v>3.6625920335045725</v>
      </c>
      <c r="S22">
        <v>3.6625920335045725</v>
      </c>
      <c r="T22">
        <v>3.6625920335045725</v>
      </c>
      <c r="U22">
        <v>3.6625920335045725</v>
      </c>
      <c r="V22">
        <v>3.6625920335045725</v>
      </c>
      <c r="W22">
        <v>3.6625920335045725</v>
      </c>
      <c r="X22">
        <v>3.6625920335045725</v>
      </c>
      <c r="Y22">
        <v>3.1428200868083698</v>
      </c>
      <c r="Z22">
        <v>3.6625920335045725</v>
      </c>
      <c r="AA22">
        <v>3.6625920335045725</v>
      </c>
      <c r="AB22">
        <v>3.7920501992072864</v>
      </c>
      <c r="AC22">
        <v>3.8777918041425563</v>
      </c>
      <c r="AD22">
        <v>3.6625920335045725</v>
      </c>
      <c r="AE22">
        <v>3.1428200868083698</v>
      </c>
      <c r="AF22">
        <v>3.6625920335045725</v>
      </c>
      <c r="AG22">
        <v>3.6625920335045725</v>
      </c>
      <c r="AH22">
        <v>3.6625920335045725</v>
      </c>
    </row>
    <row r="23" spans="1:34" x14ac:dyDescent="0.3">
      <c r="A23" s="15">
        <f ca="1">Exceedance!U23</f>
        <v>46722</v>
      </c>
      <c r="B23" s="1">
        <v>12.460128870696185</v>
      </c>
      <c r="C23" s="1">
        <v>3.7847962105120869</v>
      </c>
      <c r="D23" s="1">
        <v>4.3105378563425543</v>
      </c>
      <c r="E23">
        <v>3.7847962105120869</v>
      </c>
      <c r="F23">
        <v>12.976381466677051</v>
      </c>
      <c r="G23">
        <v>3.7847962105120869</v>
      </c>
      <c r="H23">
        <v>14.903666034792582</v>
      </c>
      <c r="I23">
        <v>13.215801053771909</v>
      </c>
      <c r="J23">
        <v>12.035568578886275</v>
      </c>
      <c r="K23">
        <v>3.7847962105120869</v>
      </c>
      <c r="L23">
        <v>5.866851705600217</v>
      </c>
      <c r="M23">
        <v>3.7847962105120869</v>
      </c>
      <c r="N23">
        <v>3.7847962105120869</v>
      </c>
      <c r="O23">
        <v>3.248882245459646</v>
      </c>
      <c r="P23">
        <v>3.7847962105120869</v>
      </c>
      <c r="Q23">
        <v>3.7847962105120869</v>
      </c>
      <c r="R23">
        <v>4.5831477575176454</v>
      </c>
      <c r="S23">
        <v>3.7847962105120869</v>
      </c>
      <c r="T23">
        <v>3.7847962105120869</v>
      </c>
      <c r="U23">
        <v>8.6460268580767821</v>
      </c>
      <c r="V23">
        <v>5.7059133302076956</v>
      </c>
      <c r="W23">
        <v>3.7847962105120869</v>
      </c>
      <c r="X23">
        <v>5.1570633389388876</v>
      </c>
      <c r="Y23">
        <v>3.248882245459646</v>
      </c>
      <c r="Z23">
        <v>3.7847962105120869</v>
      </c>
      <c r="AA23">
        <v>5.068555875779948</v>
      </c>
      <c r="AB23">
        <v>5.6896639131433568</v>
      </c>
      <c r="AC23">
        <v>5.4300189723919416</v>
      </c>
      <c r="AD23">
        <v>5.6448915831469426</v>
      </c>
      <c r="AE23">
        <v>3.248882245459646</v>
      </c>
      <c r="AF23">
        <v>5.0381314353190625</v>
      </c>
      <c r="AG23">
        <v>3.7847962105120869</v>
      </c>
      <c r="AH23">
        <v>3.7847962105120869</v>
      </c>
    </row>
    <row r="24" spans="1:34" x14ac:dyDescent="0.3">
      <c r="A24" s="15">
        <f ca="1">Exceedance!U24</f>
        <v>46753</v>
      </c>
      <c r="B24" s="1">
        <v>9.270509261250373</v>
      </c>
      <c r="C24" s="1">
        <v>5.2831437956732099</v>
      </c>
      <c r="D24" s="1">
        <v>5.2831437956732099</v>
      </c>
      <c r="E24">
        <v>5.7077039743165141</v>
      </c>
      <c r="F24">
        <v>9.5883122188909642</v>
      </c>
      <c r="G24">
        <v>6.1367586825382903</v>
      </c>
      <c r="H24">
        <v>10.782474154584374</v>
      </c>
      <c r="I24">
        <v>9.4787148437831519</v>
      </c>
      <c r="J24">
        <v>10.063349422031658</v>
      </c>
      <c r="K24">
        <v>5.6091700566346399</v>
      </c>
      <c r="L24">
        <v>6.2140300179835499</v>
      </c>
      <c r="M24">
        <v>6.8204457780326981</v>
      </c>
      <c r="N24">
        <v>3.7202018507120651</v>
      </c>
      <c r="O24">
        <v>3.1844193227278819</v>
      </c>
      <c r="P24">
        <v>3.7202018507120655</v>
      </c>
      <c r="Q24">
        <v>4.3994501339368206</v>
      </c>
      <c r="R24">
        <v>5.2305923729095438</v>
      </c>
      <c r="S24">
        <v>5.5070059419855388</v>
      </c>
      <c r="T24">
        <v>5.5227367955101885</v>
      </c>
      <c r="U24">
        <v>9.7297170340946018</v>
      </c>
      <c r="V24">
        <v>3.7202018507120655</v>
      </c>
      <c r="W24">
        <v>5.645472026306912</v>
      </c>
      <c r="X24">
        <v>6.0055175170704445</v>
      </c>
      <c r="Y24">
        <v>3.1844193227278819</v>
      </c>
      <c r="Z24">
        <v>6.3969227985228896</v>
      </c>
      <c r="AA24">
        <v>5.8669140413077532</v>
      </c>
      <c r="AB24">
        <v>6.331579253112805</v>
      </c>
      <c r="AC24">
        <v>5.4200540812943441</v>
      </c>
      <c r="AD24">
        <v>3.7202018507120651</v>
      </c>
      <c r="AE24">
        <v>3.1844193227278819</v>
      </c>
      <c r="AF24">
        <v>3.7202018507120651</v>
      </c>
      <c r="AG24">
        <v>6.8135311171427437</v>
      </c>
      <c r="AH24">
        <v>3.7202018507120655</v>
      </c>
    </row>
    <row r="25" spans="1:34" x14ac:dyDescent="0.3">
      <c r="A25" s="15">
        <f ca="1">Exceedance!U25</f>
        <v>46784</v>
      </c>
      <c r="B25" s="1">
        <v>7.6988830418210386</v>
      </c>
      <c r="C25" s="1">
        <v>5.2545490698629891</v>
      </c>
      <c r="D25" s="1">
        <v>5.2545490698629891</v>
      </c>
      <c r="E25">
        <v>5.6293221390307844</v>
      </c>
      <c r="F25">
        <v>7.6226735079486838</v>
      </c>
      <c r="G25">
        <v>5.6791074913925605</v>
      </c>
      <c r="H25">
        <v>9.6030241907836125</v>
      </c>
      <c r="I25">
        <v>7.3301845628231863</v>
      </c>
      <c r="J25">
        <v>8.1129209360667076</v>
      </c>
      <c r="K25">
        <v>5.6078867789861331</v>
      </c>
      <c r="L25">
        <v>5.8713342685671863</v>
      </c>
      <c r="M25">
        <v>6.6343639398340946</v>
      </c>
      <c r="N25">
        <v>3.8214572439611096</v>
      </c>
      <c r="O25">
        <v>2.9780810067092438</v>
      </c>
      <c r="P25">
        <v>3.4801744247377888</v>
      </c>
      <c r="Q25">
        <v>5.2784045512030042</v>
      </c>
      <c r="R25">
        <v>5.7133349211412794</v>
      </c>
      <c r="S25">
        <v>5.1860942103655505</v>
      </c>
      <c r="T25">
        <v>5.4965611993993893</v>
      </c>
      <c r="U25">
        <v>8.051207843034847</v>
      </c>
      <c r="V25">
        <v>3.5614670705162932</v>
      </c>
      <c r="W25">
        <v>5.9686577178021833</v>
      </c>
      <c r="X25">
        <v>7.5118665318996811</v>
      </c>
      <c r="Y25">
        <v>2.9780810067092438</v>
      </c>
      <c r="Z25">
        <v>5.6950111456192376</v>
      </c>
      <c r="AA25">
        <v>6.9650771323645726</v>
      </c>
      <c r="AB25">
        <v>5.8642467704879069</v>
      </c>
      <c r="AC25">
        <v>4.8327565012424065</v>
      </c>
      <c r="AD25">
        <v>5.828433791052273</v>
      </c>
      <c r="AE25">
        <v>2.9780810067092438</v>
      </c>
      <c r="AF25">
        <v>3.4801744247378639</v>
      </c>
      <c r="AG25">
        <v>6.550178291916791</v>
      </c>
      <c r="AH25">
        <v>3.4801744247377888</v>
      </c>
    </row>
    <row r="26" spans="1:34" x14ac:dyDescent="0.3">
      <c r="A26" s="15">
        <f ca="1">Exceedance!U26</f>
        <v>46813</v>
      </c>
      <c r="B26" s="1">
        <v>8.9163454080766904</v>
      </c>
      <c r="C26" s="1">
        <v>4.5844234084821602</v>
      </c>
      <c r="D26" s="1">
        <v>4.5844234084821602</v>
      </c>
      <c r="E26">
        <v>4.5844234084821611</v>
      </c>
      <c r="F26">
        <v>9.7030576948766445</v>
      </c>
      <c r="G26">
        <v>4.5844234084821611</v>
      </c>
      <c r="H26">
        <v>9.8866411817107416</v>
      </c>
      <c r="I26">
        <v>11.082526833234063</v>
      </c>
      <c r="J26">
        <v>10.080942348567012</v>
      </c>
      <c r="K26">
        <v>4.5844234084821611</v>
      </c>
      <c r="L26">
        <v>5.7186516840519293</v>
      </c>
      <c r="M26">
        <v>5.7698199628681897</v>
      </c>
      <c r="N26">
        <v>4.5844234084821602</v>
      </c>
      <c r="O26">
        <v>4.0421899822280229</v>
      </c>
      <c r="P26">
        <v>4.5844234084821611</v>
      </c>
      <c r="Q26">
        <v>4.8999592229917308</v>
      </c>
      <c r="R26">
        <v>5.6909931549620589</v>
      </c>
      <c r="S26">
        <v>5.1108583645880694</v>
      </c>
      <c r="T26">
        <v>5.9890138059054223</v>
      </c>
      <c r="U26">
        <v>10.461074257746013</v>
      </c>
      <c r="V26">
        <v>4.5844234084821602</v>
      </c>
      <c r="W26">
        <v>5.2885615567044262</v>
      </c>
      <c r="X26">
        <v>9.8859497184834986</v>
      </c>
      <c r="Y26">
        <v>4.0421899822280229</v>
      </c>
      <c r="Z26">
        <v>6.5318124392941508</v>
      </c>
      <c r="AA26">
        <v>12.612562096336211</v>
      </c>
      <c r="AB26">
        <v>6.2694021445539967</v>
      </c>
      <c r="AC26">
        <v>5.1832856166067707</v>
      </c>
      <c r="AD26">
        <v>7.2258906784339816</v>
      </c>
      <c r="AE26">
        <v>4.0421899822280229</v>
      </c>
      <c r="AF26">
        <v>7.8616537363732784</v>
      </c>
      <c r="AG26">
        <v>6.8393407096121592</v>
      </c>
      <c r="AH26">
        <v>4.5844234084821611</v>
      </c>
    </row>
    <row r="27" spans="1:34" x14ac:dyDescent="0.3">
      <c r="A27" s="15">
        <f ca="1">Exceedance!U27</f>
        <v>46844</v>
      </c>
      <c r="B27" s="1">
        <v>10.860513846697028</v>
      </c>
      <c r="C27" s="1">
        <v>10.860513846697106</v>
      </c>
      <c r="D27" s="1">
        <v>10.860513846697106</v>
      </c>
      <c r="E27">
        <v>10.860513846697028</v>
      </c>
      <c r="F27">
        <v>10.860513846697106</v>
      </c>
      <c r="G27">
        <v>10.860513846697028</v>
      </c>
      <c r="H27">
        <v>12.911892924734293</v>
      </c>
      <c r="I27">
        <v>10.971998284783284</v>
      </c>
      <c r="J27">
        <v>10.860513846697106</v>
      </c>
      <c r="K27">
        <v>10.860513846697028</v>
      </c>
      <c r="L27">
        <v>10.860513846697106</v>
      </c>
      <c r="M27">
        <v>10.860513846697028</v>
      </c>
      <c r="N27">
        <v>10.860513846697106</v>
      </c>
      <c r="O27">
        <v>10.329097549366656</v>
      </c>
      <c r="P27">
        <v>10.890515266163126</v>
      </c>
      <c r="Q27">
        <v>10.860513846697028</v>
      </c>
      <c r="R27">
        <v>10.860513846697028</v>
      </c>
      <c r="S27">
        <v>10.860513846697028</v>
      </c>
      <c r="T27">
        <v>10.860513846697028</v>
      </c>
      <c r="U27">
        <v>10.860513846697106</v>
      </c>
      <c r="V27">
        <v>10.890515266163126</v>
      </c>
      <c r="W27">
        <v>10.860513846697106</v>
      </c>
      <c r="X27">
        <v>11.35333918442265</v>
      </c>
      <c r="Y27">
        <v>10.329097549366738</v>
      </c>
      <c r="Z27">
        <v>10.860513846697106</v>
      </c>
      <c r="AA27">
        <v>10.860513846697028</v>
      </c>
      <c r="AB27">
        <v>10.860513846697028</v>
      </c>
      <c r="AC27">
        <v>15.876360326468342</v>
      </c>
      <c r="AD27">
        <v>10.860513846697028</v>
      </c>
      <c r="AE27">
        <v>10.329097549366738</v>
      </c>
      <c r="AF27">
        <v>10.860513846697106</v>
      </c>
      <c r="AG27">
        <v>10.860513846697106</v>
      </c>
      <c r="AH27">
        <v>10.89051526616305</v>
      </c>
    </row>
    <row r="28" spans="1:34" x14ac:dyDescent="0.3">
      <c r="A28" s="15">
        <f ca="1">Exceedance!U28</f>
        <v>46874</v>
      </c>
      <c r="B28" s="1">
        <v>23.198248907991697</v>
      </c>
      <c r="C28" s="1">
        <v>23.198248907991697</v>
      </c>
      <c r="D28" s="1">
        <v>23.198248907991697</v>
      </c>
      <c r="E28">
        <v>23.198248907991697</v>
      </c>
      <c r="F28">
        <v>23.198248907991697</v>
      </c>
      <c r="G28">
        <v>23.198248907991697</v>
      </c>
      <c r="H28">
        <v>23.198248907991697</v>
      </c>
      <c r="I28">
        <v>23.198248907991697</v>
      </c>
      <c r="J28">
        <v>23.198248907991697</v>
      </c>
      <c r="K28">
        <v>23.198248907991697</v>
      </c>
      <c r="L28">
        <v>23.198248907991697</v>
      </c>
      <c r="M28">
        <v>23.198248907991697</v>
      </c>
      <c r="N28">
        <v>15.249447560209287</v>
      </c>
      <c r="O28">
        <v>13.880792119148243</v>
      </c>
      <c r="P28">
        <v>22.661074367093377</v>
      </c>
      <c r="Q28">
        <v>23.198248907991697</v>
      </c>
      <c r="R28">
        <v>23.198248907991697</v>
      </c>
      <c r="S28">
        <v>23.198248907991697</v>
      </c>
      <c r="T28">
        <v>23.198248907991697</v>
      </c>
      <c r="U28">
        <v>23.198248907991697</v>
      </c>
      <c r="V28">
        <v>22.251522664597637</v>
      </c>
      <c r="W28">
        <v>23.198248907991697</v>
      </c>
      <c r="X28">
        <v>22.686973684849011</v>
      </c>
      <c r="Y28">
        <v>13.880792119148071</v>
      </c>
      <c r="Z28">
        <v>23.198248907991697</v>
      </c>
      <c r="AA28">
        <v>23.198248907991697</v>
      </c>
      <c r="AB28">
        <v>23.198248907991697</v>
      </c>
      <c r="AC28">
        <v>23.198248907991697</v>
      </c>
      <c r="AD28">
        <v>17.60735627966033</v>
      </c>
      <c r="AE28">
        <v>13.880792119148067</v>
      </c>
      <c r="AF28">
        <v>22.198653392796281</v>
      </c>
      <c r="AG28">
        <v>23.198248907991697</v>
      </c>
      <c r="AH28">
        <v>22.474851974062808</v>
      </c>
    </row>
    <row r="29" spans="1:34" x14ac:dyDescent="0.3">
      <c r="A29" s="15">
        <f ca="1">Exceedance!U29</f>
        <v>46905</v>
      </c>
      <c r="B29" s="1">
        <v>14.703034876985722</v>
      </c>
      <c r="C29" s="1">
        <v>14.144878723638325</v>
      </c>
      <c r="D29" s="1">
        <v>14.144878723638325</v>
      </c>
      <c r="E29">
        <v>22.449918298056481</v>
      </c>
      <c r="F29">
        <v>14.144878723638325</v>
      </c>
      <c r="G29">
        <v>22.449918298056481</v>
      </c>
      <c r="H29">
        <v>22.449918298056481</v>
      </c>
      <c r="I29">
        <v>22.449918298056481</v>
      </c>
      <c r="J29">
        <v>14.144878723638325</v>
      </c>
      <c r="K29">
        <v>14.950593311670145</v>
      </c>
      <c r="L29">
        <v>14.144878723638325</v>
      </c>
      <c r="M29">
        <v>14.144878723638325</v>
      </c>
      <c r="N29">
        <v>14.144878723638326</v>
      </c>
      <c r="O29">
        <v>14.144878723638325</v>
      </c>
      <c r="P29">
        <v>14.144878723638325</v>
      </c>
      <c r="Q29">
        <v>14.155120473523311</v>
      </c>
      <c r="R29">
        <v>14.144878723638325</v>
      </c>
      <c r="S29">
        <v>14.144878723638325</v>
      </c>
      <c r="T29">
        <v>22.449918298056481</v>
      </c>
      <c r="U29">
        <v>16.274199318122967</v>
      </c>
      <c r="V29">
        <v>14.144878723638325</v>
      </c>
      <c r="W29">
        <v>22.15915471375892</v>
      </c>
      <c r="X29">
        <v>14.144878723638325</v>
      </c>
      <c r="Y29">
        <v>13.600180721550325</v>
      </c>
      <c r="Z29">
        <v>14.935183431185015</v>
      </c>
      <c r="AA29">
        <v>22.449918298056481</v>
      </c>
      <c r="AB29">
        <v>14.144878723638325</v>
      </c>
      <c r="AC29">
        <v>22.449918298056481</v>
      </c>
      <c r="AD29">
        <v>14.144878723638325</v>
      </c>
      <c r="AE29">
        <v>22.449918298056481</v>
      </c>
      <c r="AF29">
        <v>14.144878723638325</v>
      </c>
      <c r="AG29">
        <v>14.144878723638325</v>
      </c>
      <c r="AH29">
        <v>14.144878723638325</v>
      </c>
    </row>
    <row r="30" spans="1:34" x14ac:dyDescent="0.3">
      <c r="A30" s="15">
        <f ca="1">Exceedance!U30</f>
        <v>46935</v>
      </c>
      <c r="B30" s="1">
        <v>18.709081374513936</v>
      </c>
      <c r="C30" s="1">
        <v>18.709081374513936</v>
      </c>
      <c r="D30" s="1">
        <v>18.709081374513936</v>
      </c>
      <c r="E30">
        <v>14.956066890416331</v>
      </c>
      <c r="F30">
        <v>21.485974935754083</v>
      </c>
      <c r="G30">
        <v>23.198248907991697</v>
      </c>
      <c r="H30">
        <v>21.116218005506784</v>
      </c>
      <c r="I30">
        <v>23.198248907991697</v>
      </c>
      <c r="J30">
        <v>15.893293325519865</v>
      </c>
      <c r="K30">
        <v>23.198248907991697</v>
      </c>
      <c r="L30">
        <v>23.198248907991697</v>
      </c>
      <c r="M30">
        <v>22.571563305063606</v>
      </c>
      <c r="N30">
        <v>18.442797353689656</v>
      </c>
      <c r="O30">
        <v>17.163946596340637</v>
      </c>
      <c r="P30">
        <v>17.548742728519457</v>
      </c>
      <c r="Q30">
        <v>16.500047334481078</v>
      </c>
      <c r="R30">
        <v>21.451056328970566</v>
      </c>
      <c r="S30">
        <v>21.498766900615379</v>
      </c>
      <c r="T30">
        <v>23.198248907991697</v>
      </c>
      <c r="U30">
        <v>23.198248907991697</v>
      </c>
      <c r="V30">
        <v>15.040480429366411</v>
      </c>
      <c r="W30">
        <v>14.956066890416327</v>
      </c>
      <c r="X30">
        <v>16.560131282009724</v>
      </c>
      <c r="Y30">
        <v>15.433401187876049</v>
      </c>
      <c r="Z30">
        <v>16.648537845506059</v>
      </c>
      <c r="AA30">
        <v>22.329180011923047</v>
      </c>
      <c r="AB30">
        <v>17.477595460029697</v>
      </c>
      <c r="AC30">
        <v>18.879698527461155</v>
      </c>
      <c r="AD30">
        <v>17.943392130929276</v>
      </c>
      <c r="AE30">
        <v>14.956066890416327</v>
      </c>
      <c r="AF30">
        <v>17.170861171941336</v>
      </c>
      <c r="AG30">
        <v>18.068618809499331</v>
      </c>
      <c r="AH30">
        <v>15.753027445018297</v>
      </c>
    </row>
    <row r="31" spans="1:34" x14ac:dyDescent="0.3">
      <c r="A31" s="15">
        <f ca="1">Exceedance!U31</f>
        <v>46966</v>
      </c>
      <c r="B31" s="1">
        <v>20.676441823343239</v>
      </c>
      <c r="C31" s="1">
        <v>14.956525796792441</v>
      </c>
      <c r="D31" s="1">
        <v>14.956525796792441</v>
      </c>
      <c r="E31">
        <v>20.676441823343232</v>
      </c>
      <c r="F31">
        <v>17.518981973381369</v>
      </c>
      <c r="G31">
        <v>20.676441823343232</v>
      </c>
      <c r="H31">
        <v>20.676441823343232</v>
      </c>
      <c r="I31">
        <v>20.676441823343232</v>
      </c>
      <c r="J31">
        <v>20.676441823343239</v>
      </c>
      <c r="K31">
        <v>20.676441823343236</v>
      </c>
      <c r="L31">
        <v>18.289102329995604</v>
      </c>
      <c r="M31">
        <v>17.911388978884016</v>
      </c>
      <c r="N31">
        <v>16.527589610991967</v>
      </c>
      <c r="O31">
        <v>18.211830994550805</v>
      </c>
      <c r="P31">
        <v>17.565137334821543</v>
      </c>
      <c r="Q31">
        <v>16.554559645760527</v>
      </c>
      <c r="R31">
        <v>17.636185475465417</v>
      </c>
      <c r="S31">
        <v>17.590202980547481</v>
      </c>
      <c r="T31">
        <v>20.676441823343232</v>
      </c>
      <c r="U31">
        <v>20.676441823343236</v>
      </c>
      <c r="V31">
        <v>15.700253292811576</v>
      </c>
      <c r="W31">
        <v>19.275032967471311</v>
      </c>
      <c r="X31">
        <v>15.523407983254121</v>
      </c>
      <c r="Y31">
        <v>13.997060050707931</v>
      </c>
      <c r="Z31">
        <v>14.956525796792445</v>
      </c>
      <c r="AA31">
        <v>20.676441823343232</v>
      </c>
      <c r="AB31">
        <v>18.660957940649332</v>
      </c>
      <c r="AC31">
        <v>20.475418097960414</v>
      </c>
      <c r="AD31">
        <v>14.956525796792445</v>
      </c>
      <c r="AE31">
        <v>19.101647845656707</v>
      </c>
      <c r="AF31">
        <v>16.940570589940009</v>
      </c>
      <c r="AG31">
        <v>17.970855062537286</v>
      </c>
      <c r="AH31">
        <v>16.374605596100501</v>
      </c>
    </row>
    <row r="32" spans="1:34" x14ac:dyDescent="0.3">
      <c r="A32" s="15">
        <f ca="1">Exceedance!U32</f>
        <v>46997</v>
      </c>
      <c r="B32" s="1">
        <v>17.959934638445187</v>
      </c>
      <c r="C32" s="1">
        <v>13.143265145840266</v>
      </c>
      <c r="D32" s="1">
        <v>16.292352356144544</v>
      </c>
      <c r="E32">
        <v>17.959934638445187</v>
      </c>
      <c r="F32">
        <v>13.143265145840266</v>
      </c>
      <c r="G32">
        <v>17.959934638445187</v>
      </c>
      <c r="H32">
        <v>13.143265145840271</v>
      </c>
      <c r="I32">
        <v>17.959934638445187</v>
      </c>
      <c r="J32">
        <v>17.959934638445187</v>
      </c>
      <c r="K32">
        <v>17.959934638445187</v>
      </c>
      <c r="L32">
        <v>13.143265145840266</v>
      </c>
      <c r="M32">
        <v>13.143265145840274</v>
      </c>
      <c r="N32">
        <v>12.615418687272554</v>
      </c>
      <c r="O32">
        <v>13.143265145840271</v>
      </c>
      <c r="P32">
        <v>13.143265145840271</v>
      </c>
      <c r="Q32">
        <v>13.143265145840271</v>
      </c>
      <c r="R32">
        <v>13.143265145840266</v>
      </c>
      <c r="S32">
        <v>13.143265145840271</v>
      </c>
      <c r="T32">
        <v>17.959934638445187</v>
      </c>
      <c r="U32">
        <v>17.959934638445187</v>
      </c>
      <c r="V32">
        <v>13.143265145840266</v>
      </c>
      <c r="W32">
        <v>13.143265145840266</v>
      </c>
      <c r="X32">
        <v>13.143265145840271</v>
      </c>
      <c r="Y32">
        <v>12.606212609667319</v>
      </c>
      <c r="Z32">
        <v>13.143265145840271</v>
      </c>
      <c r="AA32">
        <v>17.959934638445187</v>
      </c>
      <c r="AB32">
        <v>17.959934638445187</v>
      </c>
      <c r="AC32">
        <v>17.959934638445187</v>
      </c>
      <c r="AD32">
        <v>13.143265145840271</v>
      </c>
      <c r="AE32">
        <v>15.264378949848968</v>
      </c>
      <c r="AF32">
        <v>13.143265145840274</v>
      </c>
      <c r="AG32">
        <v>13.786313897254839</v>
      </c>
      <c r="AH32">
        <v>13.143265145840271</v>
      </c>
    </row>
    <row r="33" spans="1:34" x14ac:dyDescent="0.3">
      <c r="A33" s="15">
        <f ca="1">Exceedance!U33</f>
        <v>47027</v>
      </c>
      <c r="B33" s="1">
        <v>11.135159475836014</v>
      </c>
      <c r="C33" s="1">
        <v>11.135159475836014</v>
      </c>
      <c r="D33" s="1">
        <v>11.135159475836014</v>
      </c>
      <c r="E33">
        <v>11.135159475836014</v>
      </c>
      <c r="F33">
        <v>11.135159475836014</v>
      </c>
      <c r="G33">
        <v>11.135159475836014</v>
      </c>
      <c r="H33">
        <v>11.135159475836014</v>
      </c>
      <c r="I33">
        <v>11.135159475836014</v>
      </c>
      <c r="J33">
        <v>11.135159475836014</v>
      </c>
      <c r="K33">
        <v>11.135159475836014</v>
      </c>
      <c r="L33">
        <v>11.135159475836014</v>
      </c>
      <c r="M33">
        <v>11.135159475836014</v>
      </c>
      <c r="N33">
        <v>11.135159475836014</v>
      </c>
      <c r="O33">
        <v>11.135159475836014</v>
      </c>
      <c r="P33">
        <v>11.135159475836014</v>
      </c>
      <c r="Q33">
        <v>11.135159475836014</v>
      </c>
      <c r="R33">
        <v>11.135159475836014</v>
      </c>
      <c r="S33">
        <v>11.135159475836014</v>
      </c>
      <c r="T33">
        <v>11.135159475836014</v>
      </c>
      <c r="U33">
        <v>11.135159475836014</v>
      </c>
      <c r="V33">
        <v>11.135159475836014</v>
      </c>
      <c r="W33">
        <v>11.135159475836014</v>
      </c>
      <c r="X33">
        <v>11.135159475836014</v>
      </c>
      <c r="Y33">
        <v>11.135159475836014</v>
      </c>
      <c r="Z33">
        <v>11.135159475836014</v>
      </c>
      <c r="AA33">
        <v>11.135159475836014</v>
      </c>
      <c r="AB33">
        <v>11.135159475836014</v>
      </c>
      <c r="AC33">
        <v>11.135159475836014</v>
      </c>
      <c r="AD33">
        <v>11.135159475836014</v>
      </c>
      <c r="AE33">
        <v>11.135159475836014</v>
      </c>
      <c r="AF33">
        <v>11.135159475836014</v>
      </c>
      <c r="AG33">
        <v>11.135159475836014</v>
      </c>
      <c r="AH33">
        <v>11.135159475836014</v>
      </c>
    </row>
    <row r="34" spans="1:34" x14ac:dyDescent="0.3">
      <c r="A34" s="15">
        <f ca="1">Exceedance!U34</f>
        <v>47058</v>
      </c>
      <c r="B34" s="1">
        <v>9.1990275161619799</v>
      </c>
      <c r="C34" s="1">
        <v>3.6625920335045725</v>
      </c>
      <c r="D34" s="1">
        <v>6.5024920050009083</v>
      </c>
      <c r="E34">
        <v>9.7298994290021241</v>
      </c>
      <c r="F34">
        <v>6.8010578226858858</v>
      </c>
      <c r="G34">
        <v>20.047267770908075</v>
      </c>
      <c r="H34">
        <v>3.6625920335045725</v>
      </c>
      <c r="I34">
        <v>20.047267770908075</v>
      </c>
      <c r="J34">
        <v>10.267513121249015</v>
      </c>
      <c r="K34">
        <v>15.110973909222189</v>
      </c>
      <c r="L34">
        <v>4.1234345876365417</v>
      </c>
      <c r="M34">
        <v>4.0859226354773632</v>
      </c>
      <c r="N34">
        <v>3.1428200868083698</v>
      </c>
      <c r="O34">
        <v>3.662592033504573</v>
      </c>
      <c r="P34">
        <v>3.6625920335045725</v>
      </c>
      <c r="Q34">
        <v>9.8355970530304706</v>
      </c>
      <c r="R34">
        <v>3.6625920335045725</v>
      </c>
      <c r="S34">
        <v>3.6625920335046489</v>
      </c>
      <c r="T34">
        <v>13.874956578681676</v>
      </c>
      <c r="U34">
        <v>9.6872014926448031</v>
      </c>
      <c r="V34">
        <v>3.6625920335045725</v>
      </c>
      <c r="W34">
        <v>3.6625920335045725</v>
      </c>
      <c r="X34">
        <v>3.6625920335045725</v>
      </c>
      <c r="Y34">
        <v>3.1428200868083649</v>
      </c>
      <c r="Z34">
        <v>3.6625920335045725</v>
      </c>
      <c r="AA34">
        <v>8.7457724997442767</v>
      </c>
      <c r="AB34">
        <v>6.4186607294587654</v>
      </c>
      <c r="AC34">
        <v>8.9279681092903544</v>
      </c>
      <c r="AD34">
        <v>3.6625920335045725</v>
      </c>
      <c r="AE34">
        <v>6.714250568818338</v>
      </c>
      <c r="AF34">
        <v>7.0101533224148174</v>
      </c>
      <c r="AG34">
        <v>3.8767546073086603</v>
      </c>
      <c r="AH34">
        <v>3.6625920335045725</v>
      </c>
    </row>
    <row r="35" spans="1:34" x14ac:dyDescent="0.3">
      <c r="A35" s="15">
        <f ca="1">Exceedance!U35</f>
        <v>47088</v>
      </c>
      <c r="B35" s="1">
        <v>12.460128870697783</v>
      </c>
      <c r="C35" s="1">
        <v>4.3105378563425543</v>
      </c>
      <c r="D35" s="1">
        <v>12.460128867234618</v>
      </c>
      <c r="E35">
        <v>13.04829376509797</v>
      </c>
      <c r="F35">
        <v>12.289065676849145</v>
      </c>
      <c r="G35">
        <v>20.717960765957159</v>
      </c>
      <c r="H35">
        <v>7.5315582187806882</v>
      </c>
      <c r="I35">
        <v>17.793485695455274</v>
      </c>
      <c r="J35">
        <v>13.731115014076059</v>
      </c>
      <c r="K35">
        <v>12.359249335105069</v>
      </c>
      <c r="L35">
        <v>6.0725624109891552</v>
      </c>
      <c r="M35">
        <v>5.9823262864403954</v>
      </c>
      <c r="N35">
        <v>3.248882245459646</v>
      </c>
      <c r="O35">
        <v>3.7847962105120869</v>
      </c>
      <c r="P35">
        <v>3.7847962105120869</v>
      </c>
      <c r="Q35">
        <v>12.728762850678669</v>
      </c>
      <c r="R35">
        <v>7.8485398507124131</v>
      </c>
      <c r="S35">
        <v>12.106469029774873</v>
      </c>
      <c r="T35">
        <v>13.316409146653172</v>
      </c>
      <c r="U35">
        <v>12.635489425206229</v>
      </c>
      <c r="V35">
        <v>3.7847962105120869</v>
      </c>
      <c r="W35">
        <v>9.5571282709487324</v>
      </c>
      <c r="X35">
        <v>3.7847962105120869</v>
      </c>
      <c r="Y35">
        <v>3.7847962105120869</v>
      </c>
      <c r="Z35">
        <v>5.0448732147393729</v>
      </c>
      <c r="AA35">
        <v>12.400835785028947</v>
      </c>
      <c r="AB35">
        <v>11.985265595558849</v>
      </c>
      <c r="AC35">
        <v>13.257116060986865</v>
      </c>
      <c r="AD35">
        <v>3.7847962105120869</v>
      </c>
      <c r="AE35">
        <v>12.970676865350521</v>
      </c>
      <c r="AF35">
        <v>13.057109938187924</v>
      </c>
      <c r="AG35">
        <v>5.7152481017127377</v>
      </c>
      <c r="AH35">
        <v>3.7847962105120869</v>
      </c>
    </row>
    <row r="36" spans="1:34" x14ac:dyDescent="0.3">
      <c r="A36" s="15">
        <f ca="1">Exceedance!U36</f>
        <v>47119</v>
      </c>
      <c r="B36" s="1">
        <v>9.270509261250373</v>
      </c>
      <c r="C36" s="1">
        <v>5.2831437956732099</v>
      </c>
      <c r="D36" s="1">
        <v>9.270509261250373</v>
      </c>
      <c r="E36">
        <v>9.6572859612663446</v>
      </c>
      <c r="F36">
        <v>8.9581394555466076</v>
      </c>
      <c r="G36">
        <v>15.708710894648503</v>
      </c>
      <c r="H36">
        <v>9.9658527116432385</v>
      </c>
      <c r="I36">
        <v>10.359124041595134</v>
      </c>
      <c r="J36">
        <v>10.02956616044731</v>
      </c>
      <c r="K36">
        <v>9.5473428531179714</v>
      </c>
      <c r="L36">
        <v>6.7130956677161313</v>
      </c>
      <c r="M36">
        <v>3.7202018507120655</v>
      </c>
      <c r="N36">
        <v>3.1844193227278819</v>
      </c>
      <c r="O36">
        <v>3.7202018507120655</v>
      </c>
      <c r="P36">
        <v>4.2943472884094893</v>
      </c>
      <c r="Q36">
        <v>9.1913363940603769</v>
      </c>
      <c r="R36">
        <v>9.5417368527371806</v>
      </c>
      <c r="S36">
        <v>8.676021291238504</v>
      </c>
      <c r="T36">
        <v>9.8527979979297768</v>
      </c>
      <c r="U36">
        <v>9.1335989756292442</v>
      </c>
      <c r="V36">
        <v>5.5650890934611708</v>
      </c>
      <c r="W36">
        <v>9.6311831164100887</v>
      </c>
      <c r="X36">
        <v>3.7202018507120651</v>
      </c>
      <c r="Y36">
        <v>5.605739121442781</v>
      </c>
      <c r="Z36">
        <v>5.8183385485558112</v>
      </c>
      <c r="AA36">
        <v>9.1223626516830656</v>
      </c>
      <c r="AB36">
        <v>8.8971175731947518</v>
      </c>
      <c r="AC36">
        <v>9.6718067491371826</v>
      </c>
      <c r="AD36">
        <v>6.8973713804334595</v>
      </c>
      <c r="AE36">
        <v>9.574482897109041</v>
      </c>
      <c r="AF36">
        <v>9.0502773119072799</v>
      </c>
      <c r="AG36">
        <v>3.7202018507120655</v>
      </c>
      <c r="AH36">
        <v>5.6119359209906223</v>
      </c>
    </row>
    <row r="37" spans="1:34" x14ac:dyDescent="0.3">
      <c r="A37" s="15">
        <f ca="1">Exceedance!U37</f>
        <v>47150</v>
      </c>
      <c r="B37" s="1">
        <v>7.6990369596031032</v>
      </c>
      <c r="C37" s="1">
        <v>4.8945208974625558</v>
      </c>
      <c r="D37" s="1">
        <v>7.6990369596031032</v>
      </c>
      <c r="E37">
        <v>7.5197997757748141</v>
      </c>
      <c r="F37">
        <v>8.1273232531719515</v>
      </c>
      <c r="G37">
        <v>9.4781924485464657</v>
      </c>
      <c r="H37">
        <v>7.5764996430773586</v>
      </c>
      <c r="I37">
        <v>8.1848131584360537</v>
      </c>
      <c r="J37">
        <v>8.4983408235331552</v>
      </c>
      <c r="K37">
        <v>8.2370185240621741</v>
      </c>
      <c r="L37">
        <v>6.3144376963134574</v>
      </c>
      <c r="M37">
        <v>3.6426021709687344</v>
      </c>
      <c r="N37">
        <v>2.8753826080377096</v>
      </c>
      <c r="O37">
        <v>3.3601614567517117</v>
      </c>
      <c r="P37">
        <v>5.0044633230857816</v>
      </c>
      <c r="Q37">
        <v>6.930624065707633</v>
      </c>
      <c r="R37">
        <v>8.1736995101362719</v>
      </c>
      <c r="S37">
        <v>6.4740864146528194</v>
      </c>
      <c r="T37">
        <v>7.926897908389245</v>
      </c>
      <c r="U37">
        <v>6.9884856745464665</v>
      </c>
      <c r="V37">
        <v>5.6596233751487119</v>
      </c>
      <c r="W37">
        <v>7.4195378153008047</v>
      </c>
      <c r="X37">
        <v>3.3601614567517117</v>
      </c>
      <c r="Y37">
        <v>2.8753826080377096</v>
      </c>
      <c r="Z37">
        <v>4.6858723004071585</v>
      </c>
      <c r="AA37">
        <v>7.4590737435853063</v>
      </c>
      <c r="AB37">
        <v>8.63317587382579</v>
      </c>
      <c r="AC37">
        <v>8.6517227364367102</v>
      </c>
      <c r="AD37">
        <v>6.5567950559420121</v>
      </c>
      <c r="AE37">
        <v>7.6700198510367361</v>
      </c>
      <c r="AF37">
        <v>7.4326253298740612</v>
      </c>
      <c r="AG37">
        <v>3.3601614567517117</v>
      </c>
      <c r="AH37">
        <v>5.3405137561228084</v>
      </c>
    </row>
    <row r="38" spans="1:34" x14ac:dyDescent="0.3">
      <c r="A38" s="15">
        <f ca="1">Exceedance!U38</f>
        <v>47178</v>
      </c>
      <c r="B38" s="1">
        <v>8.9161571509695072</v>
      </c>
      <c r="C38" s="1">
        <v>4.5843678820307749</v>
      </c>
      <c r="D38" s="1">
        <v>8.9161571509695072</v>
      </c>
      <c r="E38">
        <v>9.7791014728422319</v>
      </c>
      <c r="F38">
        <v>11.751150516096237</v>
      </c>
      <c r="G38">
        <v>9.9772052775029128</v>
      </c>
      <c r="H38">
        <v>11.319505489710787</v>
      </c>
      <c r="I38">
        <v>10.391909489877248</v>
      </c>
      <c r="J38">
        <v>9.9465597764060796</v>
      </c>
      <c r="K38">
        <v>7.8921022305420223</v>
      </c>
      <c r="L38">
        <v>5.8209301563565967</v>
      </c>
      <c r="M38">
        <v>4.5843678820307749</v>
      </c>
      <c r="N38">
        <v>4.0420118114190338</v>
      </c>
      <c r="O38">
        <v>4.5843678820307749</v>
      </c>
      <c r="P38">
        <v>4.9764824375368368</v>
      </c>
      <c r="Q38">
        <v>7.0412844627823672</v>
      </c>
      <c r="R38">
        <v>15.1392650017135</v>
      </c>
      <c r="S38">
        <v>5.93450275641076</v>
      </c>
      <c r="T38">
        <v>10.526053078373486</v>
      </c>
      <c r="U38">
        <v>6.21790035607542</v>
      </c>
      <c r="V38">
        <v>5.1611027371682585</v>
      </c>
      <c r="W38">
        <v>9.9746122957665193</v>
      </c>
      <c r="X38">
        <v>4.5843678820307749</v>
      </c>
      <c r="Y38">
        <v>6.5286413049437195</v>
      </c>
      <c r="Z38">
        <v>4.5843678820307749</v>
      </c>
      <c r="AA38">
        <v>9.3822283744010324</v>
      </c>
      <c r="AB38">
        <v>14.296965957566764</v>
      </c>
      <c r="AC38">
        <v>7.4186237654760472</v>
      </c>
      <c r="AD38">
        <v>6.5664988382951091</v>
      </c>
      <c r="AE38">
        <v>8.7406987201400206</v>
      </c>
      <c r="AF38">
        <v>7.4047462129412374</v>
      </c>
      <c r="AG38">
        <v>4.5843678820307749</v>
      </c>
      <c r="AH38">
        <v>4.5843678820307749</v>
      </c>
    </row>
    <row r="39" spans="1:34" x14ac:dyDescent="0.3">
      <c r="A39" s="15">
        <f ca="1">Exceedance!U39</f>
        <v>47209</v>
      </c>
      <c r="B39" s="1">
        <v>10.860513846692681</v>
      </c>
      <c r="C39" s="1">
        <v>10.860513846692681</v>
      </c>
      <c r="D39" s="1">
        <v>10.860513846692681</v>
      </c>
      <c r="E39">
        <v>10.860513846692681</v>
      </c>
      <c r="F39">
        <v>10.860513846692681</v>
      </c>
      <c r="G39">
        <v>13.022872461251872</v>
      </c>
      <c r="H39">
        <v>11.044428854563664</v>
      </c>
      <c r="I39">
        <v>10.860513846692681</v>
      </c>
      <c r="J39">
        <v>10.860513846692681</v>
      </c>
      <c r="K39">
        <v>10.860513846692681</v>
      </c>
      <c r="L39">
        <v>10.860513846692681</v>
      </c>
      <c r="M39">
        <v>10.860513846692681</v>
      </c>
      <c r="N39">
        <v>10.860513846692681</v>
      </c>
      <c r="O39">
        <v>10.890515266158694</v>
      </c>
      <c r="P39">
        <v>10.860513846692681</v>
      </c>
      <c r="Q39">
        <v>12.033045629282848</v>
      </c>
      <c r="R39">
        <v>15.560881114230931</v>
      </c>
      <c r="S39">
        <v>10.860513846692681</v>
      </c>
      <c r="T39">
        <v>10.860513846692681</v>
      </c>
      <c r="U39">
        <v>10.890515266158694</v>
      </c>
      <c r="V39">
        <v>10.860513846692681</v>
      </c>
      <c r="W39">
        <v>11.476419293454795</v>
      </c>
      <c r="X39">
        <v>10.860513846692681</v>
      </c>
      <c r="Y39">
        <v>10.860513846692681</v>
      </c>
      <c r="Z39">
        <v>10.860513846692681</v>
      </c>
      <c r="AA39">
        <v>10.860513846692681</v>
      </c>
      <c r="AB39">
        <v>16.241624751026954</v>
      </c>
      <c r="AC39">
        <v>10.860513846692681</v>
      </c>
      <c r="AD39">
        <v>10.860513846692681</v>
      </c>
      <c r="AE39">
        <v>10.860513846692681</v>
      </c>
      <c r="AF39">
        <v>10.860513846692681</v>
      </c>
      <c r="AG39">
        <v>10.890515266158694</v>
      </c>
      <c r="AH39">
        <v>10.860513846692681</v>
      </c>
    </row>
    <row r="40" spans="1:34" x14ac:dyDescent="0.3">
      <c r="A40" s="15">
        <f ca="1">Exceedance!U40</f>
        <v>47239</v>
      </c>
      <c r="B40" s="1">
        <v>23.198248907991697</v>
      </c>
      <c r="C40" s="1">
        <v>23.198248907991697</v>
      </c>
      <c r="D40" s="1">
        <v>23.198248907991697</v>
      </c>
      <c r="E40">
        <v>23.198248907991697</v>
      </c>
      <c r="F40">
        <v>23.198248907991697</v>
      </c>
      <c r="G40">
        <v>23.198248907991697</v>
      </c>
      <c r="H40">
        <v>23.198248907991697</v>
      </c>
      <c r="I40">
        <v>23.198248907991697</v>
      </c>
      <c r="J40">
        <v>23.198248907991697</v>
      </c>
      <c r="K40">
        <v>23.198248907991697</v>
      </c>
      <c r="L40">
        <v>23.198248907991697</v>
      </c>
      <c r="M40">
        <v>15.252164028667574</v>
      </c>
      <c r="N40">
        <v>20.723989772644689</v>
      </c>
      <c r="O40">
        <v>22.568056938138195</v>
      </c>
      <c r="P40">
        <v>23.198248907991697</v>
      </c>
      <c r="Q40">
        <v>23.198248907991697</v>
      </c>
      <c r="R40">
        <v>23.198248907991697</v>
      </c>
      <c r="S40">
        <v>23.198248907991697</v>
      </c>
      <c r="T40">
        <v>23.198248907991697</v>
      </c>
      <c r="U40">
        <v>22.485572732833031</v>
      </c>
      <c r="V40">
        <v>23.198248907991697</v>
      </c>
      <c r="W40">
        <v>22.761132907838189</v>
      </c>
      <c r="X40">
        <v>15.741393112695141</v>
      </c>
      <c r="Y40">
        <v>23.198248907991697</v>
      </c>
      <c r="Z40">
        <v>23.198248907991697</v>
      </c>
      <c r="AA40">
        <v>23.198248907991697</v>
      </c>
      <c r="AB40">
        <v>23.198248907991697</v>
      </c>
      <c r="AC40">
        <v>17.964132396924182</v>
      </c>
      <c r="AD40">
        <v>23.198248907991697</v>
      </c>
      <c r="AE40">
        <v>22.14607810357689</v>
      </c>
      <c r="AF40">
        <v>23.198248907991697</v>
      </c>
      <c r="AG40">
        <v>22.539614108722613</v>
      </c>
      <c r="AH40">
        <v>23.198248907991697</v>
      </c>
    </row>
    <row r="41" spans="1:34" x14ac:dyDescent="0.3">
      <c r="A41" s="15">
        <f ca="1">Exceedance!U41</f>
        <v>47270</v>
      </c>
      <c r="B41" s="1">
        <v>14.703034876983635</v>
      </c>
      <c r="C41" s="1">
        <v>14.144878723638401</v>
      </c>
      <c r="D41" s="1">
        <v>14.703034876983711</v>
      </c>
      <c r="E41">
        <v>14.144878723638325</v>
      </c>
      <c r="F41">
        <v>22.449918298056481</v>
      </c>
      <c r="G41">
        <v>22.449918298056481</v>
      </c>
      <c r="H41">
        <v>22.449918298056481</v>
      </c>
      <c r="I41">
        <v>14.144878723638325</v>
      </c>
      <c r="J41">
        <v>22.449918298056481</v>
      </c>
      <c r="K41">
        <v>14.144878723638502</v>
      </c>
      <c r="L41">
        <v>14.144878723638502</v>
      </c>
      <c r="M41">
        <v>14.144878723638325</v>
      </c>
      <c r="N41">
        <v>14.144878723638403</v>
      </c>
      <c r="O41">
        <v>14.144878723638325</v>
      </c>
      <c r="P41">
        <v>14.155129377866327</v>
      </c>
      <c r="Q41">
        <v>14.144878723638325</v>
      </c>
      <c r="R41">
        <v>14.144878723638501</v>
      </c>
      <c r="S41">
        <v>22.449918298056481</v>
      </c>
      <c r="T41">
        <v>16.555103951981273</v>
      </c>
      <c r="U41">
        <v>14.144878723638325</v>
      </c>
      <c r="V41">
        <v>22.449918298056481</v>
      </c>
      <c r="W41">
        <v>14.144878723638325</v>
      </c>
      <c r="X41">
        <v>14.144878723638325</v>
      </c>
      <c r="Y41">
        <v>14.920973129875792</v>
      </c>
      <c r="Z41">
        <v>22.449918298056481</v>
      </c>
      <c r="AA41">
        <v>19.851163940800756</v>
      </c>
      <c r="AB41">
        <v>22.449918298056481</v>
      </c>
      <c r="AC41">
        <v>14.144878723638325</v>
      </c>
      <c r="AD41">
        <v>22.449918298056481</v>
      </c>
      <c r="AE41">
        <v>14.144878723638403</v>
      </c>
      <c r="AF41">
        <v>14.144878723638501</v>
      </c>
      <c r="AG41">
        <v>14.144878723638403</v>
      </c>
      <c r="AH41">
        <v>22.449918298056481</v>
      </c>
    </row>
    <row r="42" spans="1:34" x14ac:dyDescent="0.3">
      <c r="A42" s="15">
        <f ca="1">Exceedance!U42</f>
        <v>47300</v>
      </c>
      <c r="B42" s="1">
        <v>18.709081374513936</v>
      </c>
      <c r="C42" s="1">
        <v>18.709081374513861</v>
      </c>
      <c r="D42" s="1">
        <v>18.709081374513861</v>
      </c>
      <c r="E42">
        <v>21.472664377722744</v>
      </c>
      <c r="F42">
        <v>23.198248907991697</v>
      </c>
      <c r="G42">
        <v>21.116390869896797</v>
      </c>
      <c r="H42">
        <v>23.198248907991697</v>
      </c>
      <c r="I42">
        <v>15.902800866970829</v>
      </c>
      <c r="J42">
        <v>23.198248907991697</v>
      </c>
      <c r="K42">
        <v>23.198248907991697</v>
      </c>
      <c r="L42">
        <v>22.49083563492546</v>
      </c>
      <c r="M42">
        <v>18.431215439558489</v>
      </c>
      <c r="N42">
        <v>17.164292325120595</v>
      </c>
      <c r="O42">
        <v>17.560324642650627</v>
      </c>
      <c r="P42">
        <v>16.087765764289411</v>
      </c>
      <c r="Q42">
        <v>21.440684465569522</v>
      </c>
      <c r="R42">
        <v>21.462638243101733</v>
      </c>
      <c r="S42">
        <v>23.198248907991697</v>
      </c>
      <c r="T42">
        <v>23.198248907991697</v>
      </c>
      <c r="U42">
        <v>14.959407030448231</v>
      </c>
      <c r="V42">
        <v>23.198248907991697</v>
      </c>
      <c r="W42">
        <v>16.546820723978378</v>
      </c>
      <c r="X42">
        <v>15.236854376426221</v>
      </c>
      <c r="Y42">
        <v>16.666170013287761</v>
      </c>
      <c r="Z42">
        <v>22.256576968865708</v>
      </c>
      <c r="AA42">
        <v>18.061074646827336</v>
      </c>
      <c r="AB42">
        <v>18.620574806825012</v>
      </c>
      <c r="AC42">
        <v>17.920919760227005</v>
      </c>
      <c r="AD42">
        <v>23.198248907991697</v>
      </c>
      <c r="AE42">
        <v>17.192296356303416</v>
      </c>
      <c r="AF42">
        <v>17.596007567191645</v>
      </c>
      <c r="AG42">
        <v>15.792613390332219</v>
      </c>
      <c r="AH42">
        <v>23.198248907991697</v>
      </c>
    </row>
    <row r="43" spans="1:34" x14ac:dyDescent="0.3">
      <c r="A43" s="15">
        <f ca="1">Exceedance!U43</f>
        <v>47331</v>
      </c>
      <c r="B43" s="1">
        <v>20.676441823343239</v>
      </c>
      <c r="C43" s="1">
        <v>15.086181634790094</v>
      </c>
      <c r="D43" s="1">
        <v>20.676441823343239</v>
      </c>
      <c r="E43">
        <v>17.521747837737333</v>
      </c>
      <c r="F43">
        <v>20.676441823343229</v>
      </c>
      <c r="G43">
        <v>20.676441823343232</v>
      </c>
      <c r="H43">
        <v>20.676441823343232</v>
      </c>
      <c r="I43">
        <v>20.676441823343236</v>
      </c>
      <c r="J43">
        <v>20.676441823343158</v>
      </c>
      <c r="K43">
        <v>18.275445874737944</v>
      </c>
      <c r="L43">
        <v>17.885804733591261</v>
      </c>
      <c r="M43">
        <v>16.527935344036464</v>
      </c>
      <c r="N43">
        <v>18.213386793251036</v>
      </c>
      <c r="O43">
        <v>17.592968844903453</v>
      </c>
      <c r="P43">
        <v>20.225304289129575</v>
      </c>
      <c r="Q43">
        <v>17.638951339821382</v>
      </c>
      <c r="R43">
        <v>17.574990726589601</v>
      </c>
      <c r="S43">
        <v>20.676441823343232</v>
      </c>
      <c r="T43">
        <v>20.676441823343232</v>
      </c>
      <c r="U43">
        <v>20.676441823343236</v>
      </c>
      <c r="V43">
        <v>20.676441823343158</v>
      </c>
      <c r="W43">
        <v>15.51943205324242</v>
      </c>
      <c r="X43">
        <v>14.956525796792441</v>
      </c>
      <c r="Y43">
        <v>14.956525796792443</v>
      </c>
      <c r="Z43">
        <v>20.676441823343165</v>
      </c>
      <c r="AA43">
        <v>20.676441823343236</v>
      </c>
      <c r="AB43">
        <v>20.435313064798905</v>
      </c>
      <c r="AC43">
        <v>14.956525796792366</v>
      </c>
      <c r="AD43">
        <v>20.676441823343232</v>
      </c>
      <c r="AE43">
        <v>16.966846301321688</v>
      </c>
      <c r="AF43">
        <v>20.676441823343151</v>
      </c>
      <c r="AG43">
        <v>16.434590279320506</v>
      </c>
      <c r="AH43">
        <v>20.676441823343158</v>
      </c>
    </row>
    <row r="44" spans="1:34" x14ac:dyDescent="0.3">
      <c r="A44" s="15">
        <f ca="1">Exceedance!U44</f>
        <v>47362</v>
      </c>
      <c r="B44" s="1">
        <v>19.531428919309135</v>
      </c>
      <c r="C44" s="1">
        <v>19.531428919309135</v>
      </c>
      <c r="D44" s="1">
        <v>19.531428919309135</v>
      </c>
      <c r="E44">
        <v>13.143265145840276</v>
      </c>
      <c r="F44">
        <v>19.531428919309135</v>
      </c>
      <c r="G44">
        <v>13.143265145840269</v>
      </c>
      <c r="H44">
        <v>19.531428919309135</v>
      </c>
      <c r="I44">
        <v>19.531428919309135</v>
      </c>
      <c r="J44">
        <v>19.531428919309135</v>
      </c>
      <c r="K44">
        <v>13.143265145840351</v>
      </c>
      <c r="L44">
        <v>13.143265145840351</v>
      </c>
      <c r="M44">
        <v>13.143265145840273</v>
      </c>
      <c r="N44">
        <v>13.143265145840269</v>
      </c>
      <c r="O44">
        <v>13.143265145840269</v>
      </c>
      <c r="P44">
        <v>19.531428919309135</v>
      </c>
      <c r="Q44">
        <v>13.143265145840276</v>
      </c>
      <c r="R44">
        <v>13.143265145840346</v>
      </c>
      <c r="S44">
        <v>19.531428919309135</v>
      </c>
      <c r="T44">
        <v>19.531428919309135</v>
      </c>
      <c r="U44">
        <v>19.531428919309135</v>
      </c>
      <c r="V44">
        <v>19.531428919309135</v>
      </c>
      <c r="W44">
        <v>13.143265145840273</v>
      </c>
      <c r="X44">
        <v>13.143265145840273</v>
      </c>
      <c r="Y44">
        <v>13.143265145840273</v>
      </c>
      <c r="Z44">
        <v>19.531428919309135</v>
      </c>
      <c r="AA44">
        <v>19.531428919309135</v>
      </c>
      <c r="AB44">
        <v>19.531428919309135</v>
      </c>
      <c r="AC44">
        <v>13.143265145840346</v>
      </c>
      <c r="AD44">
        <v>19.531428919309135</v>
      </c>
      <c r="AE44">
        <v>13.143265145840351</v>
      </c>
      <c r="AF44">
        <v>19.531428919309135</v>
      </c>
      <c r="AG44">
        <v>13.143265145840276</v>
      </c>
      <c r="AH44">
        <v>19.531428919309135</v>
      </c>
    </row>
    <row r="45" spans="1:34" x14ac:dyDescent="0.3">
      <c r="A45" s="15">
        <f ca="1">Exceedance!U45</f>
        <v>47392</v>
      </c>
      <c r="B45" s="1">
        <v>11.135159475836014</v>
      </c>
      <c r="C45" s="1">
        <v>11.135159475836014</v>
      </c>
      <c r="D45" s="1">
        <v>11.135159475836014</v>
      </c>
      <c r="E45">
        <v>11.135159475836014</v>
      </c>
      <c r="F45">
        <v>11.135159475836014</v>
      </c>
      <c r="G45">
        <v>11.135159475836014</v>
      </c>
      <c r="H45">
        <v>11.135159475836014</v>
      </c>
      <c r="I45">
        <v>11.135159475836014</v>
      </c>
      <c r="J45">
        <v>11.135159475836014</v>
      </c>
      <c r="K45">
        <v>11.135159475836014</v>
      </c>
      <c r="L45">
        <v>11.135159475836014</v>
      </c>
      <c r="M45">
        <v>11.135159475836014</v>
      </c>
      <c r="N45">
        <v>11.135159475836014</v>
      </c>
      <c r="O45">
        <v>11.135159475836014</v>
      </c>
      <c r="P45">
        <v>11.135159475836014</v>
      </c>
      <c r="Q45">
        <v>11.135159475836014</v>
      </c>
      <c r="R45">
        <v>11.135159475836014</v>
      </c>
      <c r="S45">
        <v>11.135159475836014</v>
      </c>
      <c r="T45">
        <v>11.135159475836014</v>
      </c>
      <c r="U45">
        <v>11.135159475836014</v>
      </c>
      <c r="V45">
        <v>11.135159475836014</v>
      </c>
      <c r="W45">
        <v>11.135159475836014</v>
      </c>
      <c r="X45">
        <v>11.135159475836014</v>
      </c>
      <c r="Y45">
        <v>11.135159475836014</v>
      </c>
      <c r="Z45">
        <v>11.135159475836014</v>
      </c>
      <c r="AA45">
        <v>11.135159475836014</v>
      </c>
      <c r="AB45">
        <v>11.135159475836014</v>
      </c>
      <c r="AC45">
        <v>11.135159475836014</v>
      </c>
      <c r="AD45">
        <v>11.135159475836014</v>
      </c>
      <c r="AE45">
        <v>11.135159475836014</v>
      </c>
      <c r="AF45">
        <v>11.135159475836014</v>
      </c>
      <c r="AG45">
        <v>11.135159475836014</v>
      </c>
      <c r="AH45">
        <v>11.135159475836014</v>
      </c>
    </row>
    <row r="46" spans="1:34" x14ac:dyDescent="0.3">
      <c r="A46" s="15">
        <f ca="1">Exceedance!U46</f>
        <v>47423</v>
      </c>
      <c r="B46" s="1">
        <v>9.1990275161598927</v>
      </c>
      <c r="C46" s="1">
        <v>7.9505839752957019</v>
      </c>
      <c r="D46" s="1">
        <v>8.8532952381951002</v>
      </c>
      <c r="E46">
        <v>6.6832655385867916</v>
      </c>
      <c r="F46">
        <v>20.047267770908075</v>
      </c>
      <c r="G46">
        <v>3.6625920335045725</v>
      </c>
      <c r="H46">
        <v>20.047267770908075</v>
      </c>
      <c r="I46">
        <v>10.368639812550981</v>
      </c>
      <c r="J46">
        <v>15.619360231356811</v>
      </c>
      <c r="K46">
        <v>4.0530780690707058</v>
      </c>
      <c r="L46">
        <v>3.9785727631692933</v>
      </c>
      <c r="M46">
        <v>3.6625920335045725</v>
      </c>
      <c r="N46">
        <v>3.6625920335045725</v>
      </c>
      <c r="O46">
        <v>3.6625920335045725</v>
      </c>
      <c r="P46">
        <v>10.720595271536896</v>
      </c>
      <c r="Q46">
        <v>11.957106763736931</v>
      </c>
      <c r="R46">
        <v>6.4943109636064209</v>
      </c>
      <c r="S46">
        <v>13.97946340585437</v>
      </c>
      <c r="T46">
        <v>9.7542735545671846</v>
      </c>
      <c r="U46">
        <v>6.5958484744050008</v>
      </c>
      <c r="V46">
        <v>10.914233561829091</v>
      </c>
      <c r="W46">
        <v>3.6625920335045725</v>
      </c>
      <c r="X46">
        <v>3.6625920335045725</v>
      </c>
      <c r="Y46">
        <v>3.6625920335045725</v>
      </c>
      <c r="Z46">
        <v>8.759083192445873</v>
      </c>
      <c r="AA46">
        <v>7.9455751423977352</v>
      </c>
      <c r="AB46">
        <v>8.5598191060184394</v>
      </c>
      <c r="AC46">
        <v>3.6625920335046489</v>
      </c>
      <c r="AD46">
        <v>12.994129282272633</v>
      </c>
      <c r="AE46">
        <v>6.6826268075399513</v>
      </c>
      <c r="AF46">
        <v>8.2285570119299489</v>
      </c>
      <c r="AG46">
        <v>3.6625920335045725</v>
      </c>
      <c r="AH46">
        <v>13.327194566012267</v>
      </c>
    </row>
    <row r="47" spans="1:34" x14ac:dyDescent="0.3">
      <c r="A47" s="15">
        <f ca="1">Exceedance!U47</f>
        <v>47453</v>
      </c>
      <c r="B47" s="1">
        <v>12.460128870697783</v>
      </c>
      <c r="C47" s="1">
        <v>12.460128870700164</v>
      </c>
      <c r="D47" s="1">
        <v>12.460128870697783</v>
      </c>
      <c r="E47">
        <v>12.301512037000185</v>
      </c>
      <c r="F47">
        <v>20.717960765957152</v>
      </c>
      <c r="G47">
        <v>7.4677003144327916</v>
      </c>
      <c r="H47">
        <v>19.017860333911841</v>
      </c>
      <c r="I47">
        <v>13.822215469319726</v>
      </c>
      <c r="J47">
        <v>12.464179081467128</v>
      </c>
      <c r="K47">
        <v>6.0047988845080944</v>
      </c>
      <c r="L47">
        <v>7.0028390598041881</v>
      </c>
      <c r="M47">
        <v>3.7847962105120869</v>
      </c>
      <c r="N47">
        <v>3.7847962105120869</v>
      </c>
      <c r="O47">
        <v>3.7847962105120869</v>
      </c>
      <c r="P47">
        <v>12.805861148662387</v>
      </c>
      <c r="Q47">
        <v>13.36861472063017</v>
      </c>
      <c r="R47">
        <v>12.364188163566547</v>
      </c>
      <c r="S47">
        <v>13.34095613838879</v>
      </c>
      <c r="T47">
        <v>12.700314227324586</v>
      </c>
      <c r="U47">
        <v>12.286991285492842</v>
      </c>
      <c r="V47">
        <v>12.785882966119994</v>
      </c>
      <c r="W47">
        <v>3.7847962105120869</v>
      </c>
      <c r="X47">
        <v>3.7847962105120869</v>
      </c>
      <c r="Y47">
        <v>5.0452189470173359</v>
      </c>
      <c r="Z47">
        <v>12.407750430586141</v>
      </c>
      <c r="AA47">
        <v>12.028309255519996</v>
      </c>
      <c r="AB47">
        <v>13.338881760409402</v>
      </c>
      <c r="AC47">
        <v>3.7847962105119857</v>
      </c>
      <c r="AD47">
        <v>13.052096820149535</v>
      </c>
      <c r="AE47">
        <v>13.046910835990181</v>
      </c>
      <c r="AF47">
        <v>12.078786168102825</v>
      </c>
      <c r="AG47">
        <v>3.7847962105120869</v>
      </c>
      <c r="AH47">
        <v>13.076989544163139</v>
      </c>
    </row>
    <row r="48" spans="1:34" x14ac:dyDescent="0.3">
      <c r="A48" s="15">
        <f ca="1">Exceedance!U48</f>
        <v>47484</v>
      </c>
      <c r="B48" s="1">
        <v>9.2705092612523803</v>
      </c>
      <c r="C48" s="1">
        <v>9.270509261250373</v>
      </c>
      <c r="D48" s="1">
        <v>9.2705092612523803</v>
      </c>
      <c r="E48">
        <v>8.9690300464482888</v>
      </c>
      <c r="F48">
        <v>16.245253666478902</v>
      </c>
      <c r="G48">
        <v>9.9827936297259292</v>
      </c>
      <c r="H48">
        <v>10.469758615831953</v>
      </c>
      <c r="I48">
        <v>10.095601171946388</v>
      </c>
      <c r="J48">
        <v>9.646568236888843</v>
      </c>
      <c r="K48">
        <v>6.6506908531842805</v>
      </c>
      <c r="L48">
        <v>8.442997219251037</v>
      </c>
      <c r="M48">
        <v>3.7202018507120651</v>
      </c>
      <c r="N48">
        <v>3.7202018507120655</v>
      </c>
      <c r="O48">
        <v>4.3009162162549472</v>
      </c>
      <c r="P48">
        <v>9.234380158100354</v>
      </c>
      <c r="Q48">
        <v>9.5709512769209724</v>
      </c>
      <c r="R48">
        <v>8.7071372652432082</v>
      </c>
      <c r="S48">
        <v>9.8756163788666314</v>
      </c>
      <c r="T48">
        <v>9.1748154976715863</v>
      </c>
      <c r="U48">
        <v>9.0205442700784619</v>
      </c>
      <c r="V48">
        <v>9.6750912130579056</v>
      </c>
      <c r="W48">
        <v>3.7202018507120651</v>
      </c>
      <c r="X48">
        <v>6.2838680929721065</v>
      </c>
      <c r="Y48">
        <v>5.8185114150780617</v>
      </c>
      <c r="Z48">
        <v>9.1289315795305299</v>
      </c>
      <c r="AA48">
        <v>8.9367040067897516</v>
      </c>
      <c r="AB48">
        <v>9.7020583905307394</v>
      </c>
      <c r="AC48">
        <v>6.8522532181265001</v>
      </c>
      <c r="AD48">
        <v>9.6493341012448273</v>
      </c>
      <c r="AE48">
        <v>9.039732454048087</v>
      </c>
      <c r="AF48">
        <v>8.7700606793398066</v>
      </c>
      <c r="AG48">
        <v>5.6148746518688561</v>
      </c>
      <c r="AH48">
        <v>9.6835616726481</v>
      </c>
    </row>
    <row r="49" spans="1:34" x14ac:dyDescent="0.3">
      <c r="A49" s="15">
        <f ca="1">Exceedance!U49</f>
        <v>47515</v>
      </c>
      <c r="B49" s="1">
        <v>7.6990369596031032</v>
      </c>
      <c r="C49" s="1">
        <v>7.6990369596031556</v>
      </c>
      <c r="D49" s="1">
        <v>7.6990369596031556</v>
      </c>
      <c r="E49">
        <v>8.1376951801175377</v>
      </c>
      <c r="F49">
        <v>9.5426712610579738</v>
      </c>
      <c r="G49">
        <v>7.5903288790048071</v>
      </c>
      <c r="H49">
        <v>8.2619111487315866</v>
      </c>
      <c r="I49">
        <v>8.55625074897935</v>
      </c>
      <c r="J49">
        <v>8.3232783831597015</v>
      </c>
      <c r="K49">
        <v>6.2608494070946321</v>
      </c>
      <c r="L49">
        <v>6.423091107170273</v>
      </c>
      <c r="M49">
        <v>3.5520206756439392</v>
      </c>
      <c r="N49">
        <v>3.3601614567517117</v>
      </c>
      <c r="O49">
        <v>5.009303555660388</v>
      </c>
      <c r="P49">
        <v>6.9525779777425072</v>
      </c>
      <c r="Q49">
        <v>8.201012251092985</v>
      </c>
      <c r="R49">
        <v>6.5003619629148552</v>
      </c>
      <c r="S49">
        <v>7.9464317041366375</v>
      </c>
      <c r="T49">
        <v>7.0210829551411571</v>
      </c>
      <c r="U49">
        <v>6.8466114574483763</v>
      </c>
      <c r="V49">
        <v>7.4560124250614583</v>
      </c>
      <c r="W49">
        <v>3.3601614567517117</v>
      </c>
      <c r="X49">
        <v>5.4070669540236622</v>
      </c>
      <c r="Y49">
        <v>4.6872552239999026</v>
      </c>
      <c r="Z49">
        <v>7.4649511688544736</v>
      </c>
      <c r="AA49">
        <v>8.669996214482623</v>
      </c>
      <c r="AB49">
        <v>8.6615760670348827</v>
      </c>
      <c r="AC49">
        <v>6.5187646571416495</v>
      </c>
      <c r="AD49">
        <v>7.7334614708539133</v>
      </c>
      <c r="AE49">
        <v>7.4234634610721253</v>
      </c>
      <c r="AF49">
        <v>7.023107080972502</v>
      </c>
      <c r="AG49">
        <v>5.343625334206485</v>
      </c>
      <c r="AH49">
        <v>7.5415808223605483</v>
      </c>
    </row>
    <row r="50" spans="1:34" x14ac:dyDescent="0.3">
      <c r="A50" s="15">
        <f ca="1">Exceedance!U50</f>
        <v>47543</v>
      </c>
      <c r="B50" s="1">
        <v>8.9161571509695072</v>
      </c>
      <c r="C50" s="1">
        <v>8.9161571509695836</v>
      </c>
      <c r="D50" s="1">
        <v>8.9161571509695836</v>
      </c>
      <c r="E50">
        <v>11.763769693880032</v>
      </c>
      <c r="F50">
        <v>10.053438940552972</v>
      </c>
      <c r="G50">
        <v>11.337310630967375</v>
      </c>
      <c r="H50">
        <v>10.304612438085234</v>
      </c>
      <c r="I50">
        <v>10.057885125622025</v>
      </c>
      <c r="J50">
        <v>7.988042554788823</v>
      </c>
      <c r="K50">
        <v>5.7550684202522433</v>
      </c>
      <c r="L50">
        <v>5.5626366276029087</v>
      </c>
      <c r="M50">
        <v>4.5843678820307749</v>
      </c>
      <c r="N50">
        <v>4.5843678820307749</v>
      </c>
      <c r="O50">
        <v>4.9825327282550944</v>
      </c>
      <c r="P50">
        <v>7.023825052425992</v>
      </c>
      <c r="Q50">
        <v>15.189395981950497</v>
      </c>
      <c r="R50">
        <v>5.8809144671918983</v>
      </c>
      <c r="S50">
        <v>10.549562779450149</v>
      </c>
      <c r="T50">
        <v>6.1193670500923574</v>
      </c>
      <c r="U50">
        <v>8.0623263812913635</v>
      </c>
      <c r="V50">
        <v>10.023360352410771</v>
      </c>
      <c r="W50">
        <v>4.5843678820307749</v>
      </c>
      <c r="X50">
        <v>6.4186988793205133</v>
      </c>
      <c r="Y50">
        <v>4.5843678820307749</v>
      </c>
      <c r="Z50">
        <v>9.3969219375739499</v>
      </c>
      <c r="AA50">
        <v>14.412612943010046</v>
      </c>
      <c r="AB50">
        <v>7.4023744132612945</v>
      </c>
      <c r="AC50">
        <v>6.5110090291362246</v>
      </c>
      <c r="AD50">
        <v>8.8200439612737505</v>
      </c>
      <c r="AE50">
        <v>7.3992145185702567</v>
      </c>
      <c r="AF50">
        <v>8.5519556224070445</v>
      </c>
      <c r="AG50">
        <v>4.5843678820307749</v>
      </c>
      <c r="AH50">
        <v>9.8046855593080089</v>
      </c>
    </row>
    <row r="51" spans="1:34" x14ac:dyDescent="0.3">
      <c r="A51" s="15">
        <f ca="1">Exceedance!U51</f>
        <v>47574</v>
      </c>
      <c r="B51" s="1">
        <v>10.860513846692681</v>
      </c>
      <c r="C51" s="1">
        <v>10.860513846692603</v>
      </c>
      <c r="D51" s="1">
        <v>10.860513846692603</v>
      </c>
      <c r="E51">
        <v>10.860513846692681</v>
      </c>
      <c r="F51">
        <v>13.138865092100643</v>
      </c>
      <c r="G51">
        <v>11.065691289130935</v>
      </c>
      <c r="H51">
        <v>10.860513846692681</v>
      </c>
      <c r="I51">
        <v>10.860513846692681</v>
      </c>
      <c r="J51">
        <v>10.860513846692681</v>
      </c>
      <c r="K51">
        <v>10.860513846692681</v>
      </c>
      <c r="L51">
        <v>10.860513846692681</v>
      </c>
      <c r="M51">
        <v>10.860513846692681</v>
      </c>
      <c r="N51">
        <v>10.890515266158694</v>
      </c>
      <c r="O51">
        <v>10.860513846692681</v>
      </c>
      <c r="P51">
        <v>11.626812123320775</v>
      </c>
      <c r="Q51">
        <v>15.60167733014862</v>
      </c>
      <c r="R51">
        <v>10.860513846692681</v>
      </c>
      <c r="S51">
        <v>10.860513846692681</v>
      </c>
      <c r="T51">
        <v>10.890515266158694</v>
      </c>
      <c r="U51">
        <v>10.860513846692681</v>
      </c>
      <c r="V51">
        <v>11.532081927037403</v>
      </c>
      <c r="W51">
        <v>10.860513846692681</v>
      </c>
      <c r="X51">
        <v>10.860513846692681</v>
      </c>
      <c r="Y51">
        <v>10.860513846692681</v>
      </c>
      <c r="Z51">
        <v>10.860513846692681</v>
      </c>
      <c r="AA51">
        <v>16.335663486023659</v>
      </c>
      <c r="AB51">
        <v>10.860513846692681</v>
      </c>
      <c r="AC51">
        <v>10.860513846692681</v>
      </c>
      <c r="AD51">
        <v>10.860513846692681</v>
      </c>
      <c r="AE51">
        <v>10.860513846692681</v>
      </c>
      <c r="AF51">
        <v>10.890515266158694</v>
      </c>
      <c r="AG51">
        <v>10.860513846692681</v>
      </c>
      <c r="AH51">
        <v>10.860513846692681</v>
      </c>
    </row>
    <row r="52" spans="1:34" x14ac:dyDescent="0.3">
      <c r="A52" s="15">
        <f ca="1">Exceedance!U52</f>
        <v>47604</v>
      </c>
      <c r="B52" s="1">
        <v>23.198248907991697</v>
      </c>
      <c r="C52" s="1">
        <v>23.198248907991697</v>
      </c>
      <c r="D52" s="1">
        <v>23.198248907991697</v>
      </c>
      <c r="E52">
        <v>23.198248907991697</v>
      </c>
      <c r="F52">
        <v>23.198248907991697</v>
      </c>
      <c r="G52">
        <v>23.198248907991697</v>
      </c>
      <c r="H52">
        <v>23.198248907991697</v>
      </c>
      <c r="I52">
        <v>23.198248907991697</v>
      </c>
      <c r="J52">
        <v>23.198248907991697</v>
      </c>
      <c r="K52">
        <v>23.198248907991697</v>
      </c>
      <c r="L52">
        <v>15.253431030563373</v>
      </c>
      <c r="M52">
        <v>20.747692809119645</v>
      </c>
      <c r="N52">
        <v>22.592624041347683</v>
      </c>
      <c r="O52">
        <v>23.198248907991697</v>
      </c>
      <c r="P52">
        <v>23.198248907991697</v>
      </c>
      <c r="Q52">
        <v>23.198248907991697</v>
      </c>
      <c r="R52">
        <v>23.198248907991697</v>
      </c>
      <c r="S52">
        <v>23.198248907991697</v>
      </c>
      <c r="T52">
        <v>22.461849537749046</v>
      </c>
      <c r="U52">
        <v>23.198248907991697</v>
      </c>
      <c r="V52">
        <v>22.802966315685971</v>
      </c>
      <c r="W52">
        <v>15.742079680677932</v>
      </c>
      <c r="X52">
        <v>23.198248907991697</v>
      </c>
      <c r="Y52">
        <v>23.198248907991697</v>
      </c>
      <c r="Z52">
        <v>23.198248907991697</v>
      </c>
      <c r="AA52">
        <v>23.198248907991697</v>
      </c>
      <c r="AB52">
        <v>17.172054062845575</v>
      </c>
      <c r="AC52">
        <v>23.198248907991697</v>
      </c>
      <c r="AD52">
        <v>22.352581617652483</v>
      </c>
      <c r="AE52">
        <v>23.198248907991697</v>
      </c>
      <c r="AF52">
        <v>23.198248907991697</v>
      </c>
      <c r="AG52">
        <v>23.198248907991697</v>
      </c>
      <c r="AH52">
        <v>23.198248907991697</v>
      </c>
    </row>
    <row r="53" spans="1:34" x14ac:dyDescent="0.3">
      <c r="A53" s="15">
        <f ca="1">Exceedance!U53</f>
        <v>47635</v>
      </c>
      <c r="B53" s="1">
        <v>14.703034876985903</v>
      </c>
      <c r="C53" s="1">
        <v>14.703034876985903</v>
      </c>
      <c r="D53" s="1">
        <v>14.703034876985903</v>
      </c>
      <c r="E53">
        <v>22.449918298056481</v>
      </c>
      <c r="F53">
        <v>22.449918298056481</v>
      </c>
      <c r="G53">
        <v>22.449918298056481</v>
      </c>
      <c r="H53">
        <v>14.144878723638501</v>
      </c>
      <c r="I53">
        <v>22.449918298056481</v>
      </c>
      <c r="J53">
        <v>14.144878723638325</v>
      </c>
      <c r="K53">
        <v>14.144878723638501</v>
      </c>
      <c r="L53">
        <v>14.144878723638502</v>
      </c>
      <c r="M53">
        <v>14.144878723638502</v>
      </c>
      <c r="N53">
        <v>14.144878723638502</v>
      </c>
      <c r="O53">
        <v>14.154962503884009</v>
      </c>
      <c r="P53">
        <v>14.144878723638502</v>
      </c>
      <c r="Q53">
        <v>14.144878723638501</v>
      </c>
      <c r="R53">
        <v>22.449918298056481</v>
      </c>
      <c r="S53">
        <v>16.573427577318665</v>
      </c>
      <c r="T53">
        <v>14.144878723638325</v>
      </c>
      <c r="U53">
        <v>22.449918298056481</v>
      </c>
      <c r="V53">
        <v>14.144878723638501</v>
      </c>
      <c r="W53">
        <v>14.144878723638499</v>
      </c>
      <c r="X53">
        <v>14.925084351054666</v>
      </c>
      <c r="Y53">
        <v>21.178824786366842</v>
      </c>
      <c r="Z53">
        <v>19.870421530324727</v>
      </c>
      <c r="AA53">
        <v>22.449918298056481</v>
      </c>
      <c r="AB53">
        <v>14.144878723638501</v>
      </c>
      <c r="AC53">
        <v>22.449918298056481</v>
      </c>
      <c r="AD53">
        <v>14.144878723638403</v>
      </c>
      <c r="AE53">
        <v>14.144878723638501</v>
      </c>
      <c r="AF53">
        <v>14.144878723638325</v>
      </c>
      <c r="AG53">
        <v>22.449918298056481</v>
      </c>
      <c r="AH53">
        <v>14.144878723638501</v>
      </c>
    </row>
    <row r="54" spans="1:34" x14ac:dyDescent="0.3">
      <c r="A54" s="15">
        <f ca="1">Exceedance!U54</f>
        <v>47665</v>
      </c>
      <c r="B54" s="1">
        <v>18.709081374513936</v>
      </c>
      <c r="C54" s="1">
        <v>18.709081374513936</v>
      </c>
      <c r="D54" s="1">
        <v>18.709081374513936</v>
      </c>
      <c r="E54">
        <v>23.198248907991697</v>
      </c>
      <c r="F54">
        <v>21.092189855294279</v>
      </c>
      <c r="G54">
        <v>23.198248907991697</v>
      </c>
      <c r="H54">
        <v>15.318173499931845</v>
      </c>
      <c r="I54">
        <v>23.198248907991697</v>
      </c>
      <c r="J54">
        <v>23.198248907991697</v>
      </c>
      <c r="K54">
        <v>22.476833619334052</v>
      </c>
      <c r="L54">
        <v>18.416694830797017</v>
      </c>
      <c r="M54">
        <v>17.163082274390558</v>
      </c>
      <c r="N54">
        <v>17.560151778260604</v>
      </c>
      <c r="O54">
        <v>16.088111493069515</v>
      </c>
      <c r="P54">
        <v>21.379490471503345</v>
      </c>
      <c r="Q54">
        <v>21.456760853841139</v>
      </c>
      <c r="R54">
        <v>23.198248907991697</v>
      </c>
      <c r="S54">
        <v>23.198248907991697</v>
      </c>
      <c r="T54">
        <v>14.956066890416331</v>
      </c>
      <c r="U54">
        <v>23.198248907991697</v>
      </c>
      <c r="V54">
        <v>16.543190571788013</v>
      </c>
      <c r="W54">
        <v>15.224581004734985</v>
      </c>
      <c r="X54">
        <v>16.412059359962125</v>
      </c>
      <c r="Y54">
        <v>22.24637797084953</v>
      </c>
      <c r="Z54">
        <v>18.07040932388664</v>
      </c>
      <c r="AA54">
        <v>18.603288367823268</v>
      </c>
      <c r="AB54">
        <v>17.89239713587413</v>
      </c>
      <c r="AC54">
        <v>23.198248907991697</v>
      </c>
      <c r="AD54">
        <v>17.179331527052113</v>
      </c>
      <c r="AE54">
        <v>17.602403549622295</v>
      </c>
      <c r="AF54">
        <v>15.578607275490704</v>
      </c>
      <c r="AG54">
        <v>23.198248907991697</v>
      </c>
      <c r="AH54">
        <v>21.489777952334471</v>
      </c>
    </row>
    <row r="55" spans="1:34" x14ac:dyDescent="0.3">
      <c r="A55" s="15">
        <f ca="1">Exceedance!U55</f>
        <v>47696</v>
      </c>
      <c r="B55" s="1">
        <v>20.676441823343165</v>
      </c>
      <c r="C55" s="1">
        <v>20.676441823343165</v>
      </c>
      <c r="D55" s="1">
        <v>20.676441823343165</v>
      </c>
      <c r="E55">
        <v>20.676441823343151</v>
      </c>
      <c r="F55">
        <v>20.676441823343232</v>
      </c>
      <c r="G55">
        <v>20.676441823343158</v>
      </c>
      <c r="H55">
        <v>20.676441823343165</v>
      </c>
      <c r="I55">
        <v>20.676441823343158</v>
      </c>
      <c r="J55">
        <v>18.267321148192298</v>
      </c>
      <c r="K55">
        <v>17.851231429141691</v>
      </c>
      <c r="L55">
        <v>16.514278888778808</v>
      </c>
      <c r="M55">
        <v>18.213386793250969</v>
      </c>
      <c r="N55">
        <v>17.592277378814387</v>
      </c>
      <c r="O55">
        <v>16.506848485620043</v>
      </c>
      <c r="P55">
        <v>17.576546525289828</v>
      </c>
      <c r="Q55">
        <v>17.563927269165742</v>
      </c>
      <c r="R55">
        <v>20.676441823343158</v>
      </c>
      <c r="S55">
        <v>20.676441823343229</v>
      </c>
      <c r="T55">
        <v>20.676441823343232</v>
      </c>
      <c r="U55">
        <v>20.676441823343158</v>
      </c>
      <c r="V55">
        <v>15.515974722797386</v>
      </c>
      <c r="W55">
        <v>14.956525796792365</v>
      </c>
      <c r="X55">
        <v>20.676441823343229</v>
      </c>
      <c r="Y55">
        <v>20.676441823343151</v>
      </c>
      <c r="Z55">
        <v>20.676441823343165</v>
      </c>
      <c r="AA55">
        <v>20.41906361170761</v>
      </c>
      <c r="AB55">
        <v>14.956525796792366</v>
      </c>
      <c r="AC55">
        <v>20.676441823343232</v>
      </c>
      <c r="AD55">
        <v>16.956128576942312</v>
      </c>
      <c r="AE55">
        <v>20.676441823343165</v>
      </c>
      <c r="AF55">
        <v>16.337957893383876</v>
      </c>
      <c r="AG55">
        <v>20.676441823343158</v>
      </c>
      <c r="AH55">
        <v>17.498237990711548</v>
      </c>
    </row>
    <row r="56" spans="1:34" x14ac:dyDescent="0.3">
      <c r="A56" s="15">
        <f ca="1">Exceedance!U56</f>
        <v>47727</v>
      </c>
      <c r="B56" s="1">
        <v>19.531428919309135</v>
      </c>
      <c r="C56" s="1">
        <v>19.531428919309135</v>
      </c>
      <c r="D56" s="1">
        <v>19.531428919309135</v>
      </c>
      <c r="E56">
        <v>19.531428919309135</v>
      </c>
      <c r="F56">
        <v>13.143265145840273</v>
      </c>
      <c r="G56">
        <v>19.531428919309135</v>
      </c>
      <c r="H56">
        <v>19.531428919309135</v>
      </c>
      <c r="I56">
        <v>19.531428919309135</v>
      </c>
      <c r="J56">
        <v>13.143265145840346</v>
      </c>
      <c r="K56">
        <v>13.143265145840346</v>
      </c>
      <c r="L56">
        <v>13.143265145840346</v>
      </c>
      <c r="M56">
        <v>13.143265145840346</v>
      </c>
      <c r="N56">
        <v>13.143265145840351</v>
      </c>
      <c r="O56">
        <v>17.35594123977689</v>
      </c>
      <c r="P56">
        <v>13.143265145840351</v>
      </c>
      <c r="Q56">
        <v>13.143265145840346</v>
      </c>
      <c r="R56">
        <v>19.531428919309135</v>
      </c>
      <c r="S56">
        <v>19.531428919309135</v>
      </c>
      <c r="T56">
        <v>19.531428919309135</v>
      </c>
      <c r="U56">
        <v>19.531428919309135</v>
      </c>
      <c r="V56">
        <v>13.143265145840346</v>
      </c>
      <c r="W56">
        <v>13.143265145840346</v>
      </c>
      <c r="X56">
        <v>19.531428919309135</v>
      </c>
      <c r="Y56">
        <v>19.531428919309135</v>
      </c>
      <c r="Z56">
        <v>19.531428919309135</v>
      </c>
      <c r="AA56">
        <v>19.531428919309135</v>
      </c>
      <c r="AB56">
        <v>13.143265145840346</v>
      </c>
      <c r="AC56">
        <v>19.531428919309135</v>
      </c>
      <c r="AD56">
        <v>13.143265145840276</v>
      </c>
      <c r="AE56">
        <v>19.531428919309135</v>
      </c>
      <c r="AF56">
        <v>14.30973021728339</v>
      </c>
      <c r="AG56">
        <v>19.531428919309135</v>
      </c>
      <c r="AH56">
        <v>13.143265145840346</v>
      </c>
    </row>
    <row r="57" spans="1:34" x14ac:dyDescent="0.3">
      <c r="A57" s="15">
        <f ca="1">Exceedance!U57</f>
        <v>47757</v>
      </c>
      <c r="B57" s="1">
        <v>11.135159475836014</v>
      </c>
      <c r="C57" s="1">
        <v>11.135159475836014</v>
      </c>
      <c r="D57" s="1">
        <v>11.135159475836014</v>
      </c>
      <c r="E57">
        <v>11.135159475836014</v>
      </c>
      <c r="F57">
        <v>11.135159475836014</v>
      </c>
      <c r="G57">
        <v>11.135159475836014</v>
      </c>
      <c r="H57">
        <v>11.135159475836014</v>
      </c>
      <c r="I57">
        <v>11.135159475836014</v>
      </c>
      <c r="J57">
        <v>11.135159475836014</v>
      </c>
      <c r="K57">
        <v>11.135159475836014</v>
      </c>
      <c r="L57">
        <v>11.135159475836014</v>
      </c>
      <c r="M57">
        <v>11.135159475836014</v>
      </c>
      <c r="N57">
        <v>11.135159475836014</v>
      </c>
      <c r="O57">
        <v>11.135159475836014</v>
      </c>
      <c r="P57">
        <v>11.135159475836014</v>
      </c>
      <c r="Q57">
        <v>11.135159475836014</v>
      </c>
      <c r="R57">
        <v>11.135159475836014</v>
      </c>
      <c r="S57">
        <v>11.135159475836014</v>
      </c>
      <c r="T57">
        <v>11.135159475836014</v>
      </c>
      <c r="U57">
        <v>11.135159475836014</v>
      </c>
      <c r="V57">
        <v>11.135159475836014</v>
      </c>
      <c r="W57">
        <v>11.135159475836014</v>
      </c>
      <c r="X57">
        <v>11.135159475836014</v>
      </c>
      <c r="Y57">
        <v>11.135159475836014</v>
      </c>
      <c r="Z57">
        <v>11.135159475836014</v>
      </c>
      <c r="AA57">
        <v>11.135159475836014</v>
      </c>
      <c r="AB57">
        <v>11.135159475836014</v>
      </c>
      <c r="AC57">
        <v>11.135159475836014</v>
      </c>
      <c r="AD57">
        <v>11.135159475836014</v>
      </c>
      <c r="AE57">
        <v>11.135159475836014</v>
      </c>
      <c r="AF57">
        <v>11.135159475836014</v>
      </c>
      <c r="AG57">
        <v>11.135159475836014</v>
      </c>
      <c r="AH57">
        <v>11.135159475836014</v>
      </c>
    </row>
    <row r="58" spans="1:34" x14ac:dyDescent="0.3">
      <c r="A58" s="15">
        <f ca="1">Exceedance!U58</f>
        <v>47788</v>
      </c>
      <c r="B58" s="1">
        <v>9.1990275161619799</v>
      </c>
      <c r="C58" s="1">
        <v>8.5075629602323914</v>
      </c>
      <c r="D58" s="1">
        <v>8.8532952381971857</v>
      </c>
      <c r="E58">
        <v>20.047267770908075</v>
      </c>
      <c r="F58">
        <v>3.6625920335045725</v>
      </c>
      <c r="G58">
        <v>20.047267770908075</v>
      </c>
      <c r="H58">
        <v>10.49777081834622</v>
      </c>
      <c r="I58">
        <v>15.733886925412211</v>
      </c>
      <c r="J58">
        <v>4.0287039434742642</v>
      </c>
      <c r="K58">
        <v>3.9555815666846361</v>
      </c>
      <c r="L58">
        <v>3.6625920335045725</v>
      </c>
      <c r="M58">
        <v>3.6625920335045725</v>
      </c>
      <c r="N58">
        <v>3.6625920335045725</v>
      </c>
      <c r="O58">
        <v>10.300896744316786</v>
      </c>
      <c r="P58">
        <v>12.194797704828035</v>
      </c>
      <c r="Q58">
        <v>6.5928773034697192</v>
      </c>
      <c r="R58">
        <v>14.021786202763105</v>
      </c>
      <c r="S58">
        <v>9.7617067985433756</v>
      </c>
      <c r="T58">
        <v>6.7572804471620262</v>
      </c>
      <c r="U58">
        <v>11.098730557878035</v>
      </c>
      <c r="V58">
        <v>3.6625920335045725</v>
      </c>
      <c r="W58">
        <v>3.6625920335045725</v>
      </c>
      <c r="X58">
        <v>14.96784146498703</v>
      </c>
      <c r="Y58">
        <v>8.7523414130235189</v>
      </c>
      <c r="Z58">
        <v>7.9486867328972934</v>
      </c>
      <c r="AA58">
        <v>8.9176332808407146</v>
      </c>
      <c r="AB58">
        <v>3.6625920335045725</v>
      </c>
      <c r="AC58">
        <v>13.053899644019994</v>
      </c>
      <c r="AD58">
        <v>6.9239278029106757</v>
      </c>
      <c r="AE58">
        <v>8.224753956872501</v>
      </c>
      <c r="AF58">
        <v>3.6625920335046489</v>
      </c>
      <c r="AG58">
        <v>13.353451853284893</v>
      </c>
      <c r="AH58">
        <v>6.7540322856069146</v>
      </c>
    </row>
    <row r="59" spans="1:34" x14ac:dyDescent="0.3">
      <c r="A59" s="15">
        <f ca="1">Exceedance!U59</f>
        <v>47818</v>
      </c>
      <c r="B59" s="1">
        <v>12.460128870697783</v>
      </c>
      <c r="C59" s="1">
        <v>12.460128870697783</v>
      </c>
      <c r="D59" s="1">
        <v>12.460128870697783</v>
      </c>
      <c r="E59">
        <v>20.717960765957155</v>
      </c>
      <c r="F59">
        <v>7.7529960809841834</v>
      </c>
      <c r="G59">
        <v>19.043599020944903</v>
      </c>
      <c r="H59">
        <v>13.948580616915793</v>
      </c>
      <c r="I59">
        <v>12.487688876368678</v>
      </c>
      <c r="J59">
        <v>5.9812890896063839</v>
      </c>
      <c r="K59">
        <v>7.2586316524124701</v>
      </c>
      <c r="L59">
        <v>3.7847962105120869</v>
      </c>
      <c r="M59">
        <v>3.7847962105120869</v>
      </c>
      <c r="N59">
        <v>3.7847962105120869</v>
      </c>
      <c r="O59">
        <v>12.798946503105189</v>
      </c>
      <c r="P59">
        <v>13.481669175524594</v>
      </c>
      <c r="Q59">
        <v>12.373177202793597</v>
      </c>
      <c r="R59">
        <v>13.349599445337885</v>
      </c>
      <c r="S59">
        <v>12.707401739022865</v>
      </c>
      <c r="T59">
        <v>12.324676104740718</v>
      </c>
      <c r="U59">
        <v>12.825642178083779</v>
      </c>
      <c r="V59">
        <v>3.7847962105120869</v>
      </c>
      <c r="W59">
        <v>3.7847962105120869</v>
      </c>
      <c r="X59">
        <v>13.171201589905857</v>
      </c>
      <c r="Y59">
        <v>12.402045848001823</v>
      </c>
      <c r="Z59">
        <v>12.031075113745805</v>
      </c>
      <c r="AA59">
        <v>13.353748232680097</v>
      </c>
      <c r="AB59">
        <v>3.7847962105120869</v>
      </c>
      <c r="AC59">
        <v>13.06437031601725</v>
      </c>
      <c r="AD59">
        <v>13.073705087532346</v>
      </c>
      <c r="AE59">
        <v>12.074983113045215</v>
      </c>
      <c r="AF59">
        <v>11.502775255334141</v>
      </c>
      <c r="AG59">
        <v>13.082175528332593</v>
      </c>
      <c r="AH59">
        <v>12.30842668342445</v>
      </c>
    </row>
    <row r="60" spans="1:34" x14ac:dyDescent="0.3">
      <c r="A60" s="15">
        <f ca="1">Exceedance!U60</f>
        <v>47849</v>
      </c>
      <c r="B60" s="1">
        <v>9.2705092612523803</v>
      </c>
      <c r="C60" s="1">
        <v>9.2705092612523803</v>
      </c>
      <c r="D60" s="1">
        <v>9.2705092612523803</v>
      </c>
      <c r="E60">
        <v>16.256827459971873</v>
      </c>
      <c r="F60">
        <v>10.003710482370243</v>
      </c>
      <c r="G60">
        <v>10.473561679321419</v>
      </c>
      <c r="H60">
        <v>10.144003798176081</v>
      </c>
      <c r="I60">
        <v>9.6688680182569442</v>
      </c>
      <c r="J60">
        <v>6.629082537903165</v>
      </c>
      <c r="K60">
        <v>8.4604567379960418</v>
      </c>
      <c r="L60">
        <v>3.7202018507120651</v>
      </c>
      <c r="M60">
        <v>3.7202018507120651</v>
      </c>
      <c r="N60">
        <v>4.3002247501659525</v>
      </c>
      <c r="O60">
        <v>9.2279840967771456</v>
      </c>
      <c r="P60">
        <v>9.6236755662068862</v>
      </c>
      <c r="Q60">
        <v>8.7154348583111521</v>
      </c>
      <c r="R60">
        <v>9.8837411054123301</v>
      </c>
      <c r="S60">
        <v>9.1813844255150396</v>
      </c>
      <c r="T60">
        <v>9.0670453645634161</v>
      </c>
      <c r="U60">
        <v>9.7127761149101737</v>
      </c>
      <c r="V60">
        <v>3.7202018507120651</v>
      </c>
      <c r="W60">
        <v>6.2750519003374121</v>
      </c>
      <c r="X60">
        <v>9.4889139685978403</v>
      </c>
      <c r="Y60">
        <v>9.1237455838610568</v>
      </c>
      <c r="Z60">
        <v>8.9389512715769808</v>
      </c>
      <c r="AA60">
        <v>9.7153691127418984</v>
      </c>
      <c r="AB60">
        <v>6.8522532181265001</v>
      </c>
      <c r="AC60">
        <v>9.6607432917132527</v>
      </c>
      <c r="AD60">
        <v>9.0601307036734617</v>
      </c>
      <c r="AE60">
        <v>8.7664304823745809</v>
      </c>
      <c r="AF60">
        <v>8.4749775258609485</v>
      </c>
      <c r="AG60">
        <v>9.6884019352710737</v>
      </c>
      <c r="AH60">
        <v>8.9745617751602573</v>
      </c>
    </row>
    <row r="61" spans="1:34" x14ac:dyDescent="0.3">
      <c r="A61" s="15">
        <f ca="1">Exceedance!U61</f>
        <v>47880</v>
      </c>
      <c r="B61" s="1">
        <v>7.6990369596031556</v>
      </c>
      <c r="C61" s="1">
        <v>7.6990369596031556</v>
      </c>
      <c r="D61" s="1">
        <v>7.6990369596031556</v>
      </c>
      <c r="E61">
        <v>9.544054184650717</v>
      </c>
      <c r="F61">
        <v>7.6076154239141172</v>
      </c>
      <c r="G61">
        <v>8.265022726817266</v>
      </c>
      <c r="H61">
        <v>8.5820077008942803</v>
      </c>
      <c r="I61">
        <v>8.3431579098053525</v>
      </c>
      <c r="J61">
        <v>6.2421799385926509</v>
      </c>
      <c r="K61">
        <v>6.4381304012413745</v>
      </c>
      <c r="L61">
        <v>3.5409572869020036</v>
      </c>
      <c r="M61">
        <v>3.3601614567517344</v>
      </c>
      <c r="N61">
        <v>5.0089578247622359</v>
      </c>
      <c r="O61">
        <v>6.947219148820575</v>
      </c>
      <c r="P61">
        <v>8.2065439454640199</v>
      </c>
      <c r="Q61">
        <v>6.5076223117768102</v>
      </c>
      <c r="R61">
        <v>7.9533463221023677</v>
      </c>
      <c r="S61">
        <v>7.0266146495141433</v>
      </c>
      <c r="T61">
        <v>6.8568105189448714</v>
      </c>
      <c r="U61">
        <v>7.4876468022435452</v>
      </c>
      <c r="V61">
        <v>3.3601614567517344</v>
      </c>
      <c r="W61">
        <v>5.398942277916321</v>
      </c>
      <c r="X61">
        <v>9.185012646888854</v>
      </c>
      <c r="Y61">
        <v>7.4604566671781027</v>
      </c>
      <c r="Z61">
        <v>8.6724163307699875</v>
      </c>
      <c r="AA61">
        <v>8.673330917573276</v>
      </c>
      <c r="AB61">
        <v>6.52204910067434</v>
      </c>
      <c r="AC61">
        <v>7.7431419360031271</v>
      </c>
      <c r="AD61">
        <v>7.4414414677778087</v>
      </c>
      <c r="AE61">
        <v>7.0201683683379175</v>
      </c>
      <c r="AF61">
        <v>6.748596747812698</v>
      </c>
      <c r="AG61">
        <v>7.5455567276918201</v>
      </c>
      <c r="AH61">
        <v>8.1439183362849441</v>
      </c>
    </row>
    <row r="62" spans="1:34" x14ac:dyDescent="0.3">
      <c r="A62" s="15">
        <f ca="1">Exceedance!U62</f>
        <v>47908</v>
      </c>
      <c r="B62" s="1">
        <v>8.9161571509696458</v>
      </c>
      <c r="C62" s="1">
        <v>8.9161571509696458</v>
      </c>
      <c r="D62" s="1">
        <v>8.9161571509696458</v>
      </c>
      <c r="E62">
        <v>10.054648998696619</v>
      </c>
      <c r="F62">
        <v>11.362548986534962</v>
      </c>
      <c r="G62">
        <v>10.308415477965283</v>
      </c>
      <c r="H62">
        <v>9.9761197682011407</v>
      </c>
      <c r="I62">
        <v>8.0099964668235195</v>
      </c>
      <c r="J62">
        <v>5.7331145082173043</v>
      </c>
      <c r="K62">
        <v>5.5800960379613098</v>
      </c>
      <c r="L62">
        <v>4.5843678820308824</v>
      </c>
      <c r="M62">
        <v>4.5843678820308824</v>
      </c>
      <c r="N62">
        <v>4.9821869973570188</v>
      </c>
      <c r="O62">
        <v>7.0150089145202159</v>
      </c>
      <c r="P62">
        <v>15.101061737464107</v>
      </c>
      <c r="Q62">
        <v>5.8731355219828263</v>
      </c>
      <c r="R62">
        <v>10.558206051904797</v>
      </c>
      <c r="S62">
        <v>6.12507160991243</v>
      </c>
      <c r="T62">
        <v>7.9814253511157967</v>
      </c>
      <c r="U62">
        <v>10.066058118336912</v>
      </c>
      <c r="V62">
        <v>4.5843678820308824</v>
      </c>
      <c r="W62">
        <v>6.4097098759677928</v>
      </c>
      <c r="X62">
        <v>12.258510609184464</v>
      </c>
      <c r="Y62">
        <v>9.3886243960176223</v>
      </c>
      <c r="Z62">
        <v>14.418317502830293</v>
      </c>
      <c r="AA62">
        <v>7.4148207255960754</v>
      </c>
      <c r="AB62">
        <v>6.5834396523063532</v>
      </c>
      <c r="AC62">
        <v>8.8316259463629905</v>
      </c>
      <c r="AD62">
        <v>7.4284287794669881</v>
      </c>
      <c r="AE62">
        <v>8.5493626406706476</v>
      </c>
      <c r="AF62">
        <v>7.9998665943663125</v>
      </c>
      <c r="AG62">
        <v>9.8095257918826135</v>
      </c>
      <c r="AH62">
        <v>11.769819984598447</v>
      </c>
    </row>
    <row r="63" spans="1:34" x14ac:dyDescent="0.3">
      <c r="A63" s="15">
        <f ca="1">Exceedance!U63</f>
        <v>47939</v>
      </c>
      <c r="B63" s="1">
        <v>10.860513846692681</v>
      </c>
      <c r="C63" s="1">
        <v>10.860513846692681</v>
      </c>
      <c r="D63" s="1">
        <v>10.860513846692681</v>
      </c>
      <c r="E63">
        <v>13.14128520660423</v>
      </c>
      <c r="F63">
        <v>11.096807047034257</v>
      </c>
      <c r="G63">
        <v>10.860513846692681</v>
      </c>
      <c r="H63">
        <v>10.860513846692681</v>
      </c>
      <c r="I63">
        <v>10.860513846692681</v>
      </c>
      <c r="J63">
        <v>10.860513846692681</v>
      </c>
      <c r="K63">
        <v>10.860513846692681</v>
      </c>
      <c r="L63">
        <v>10.860513846692681</v>
      </c>
      <c r="M63">
        <v>10.890515266158694</v>
      </c>
      <c r="N63">
        <v>10.860513846692681</v>
      </c>
      <c r="O63">
        <v>11.616613069341428</v>
      </c>
      <c r="P63">
        <v>14.538382736463415</v>
      </c>
      <c r="Q63">
        <v>10.860513846692681</v>
      </c>
      <c r="R63">
        <v>10.860513846692681</v>
      </c>
      <c r="S63">
        <v>10.890515266158694</v>
      </c>
      <c r="T63">
        <v>10.860513846692681</v>
      </c>
      <c r="U63">
        <v>11.571840951024983</v>
      </c>
      <c r="V63">
        <v>10.860513846692681</v>
      </c>
      <c r="W63">
        <v>10.860513846692681</v>
      </c>
      <c r="X63">
        <v>10.860513846692681</v>
      </c>
      <c r="Y63">
        <v>10.860513846692681</v>
      </c>
      <c r="Z63">
        <v>16.339985119065787</v>
      </c>
      <c r="AA63">
        <v>10.860513846692603</v>
      </c>
      <c r="AB63">
        <v>10.860513846692681</v>
      </c>
      <c r="AC63">
        <v>10.860513846692681</v>
      </c>
      <c r="AD63">
        <v>10.860513846692681</v>
      </c>
      <c r="AE63">
        <v>10.890515266158694</v>
      </c>
      <c r="AF63">
        <v>10.860513846692681</v>
      </c>
      <c r="AG63">
        <v>10.860513846692681</v>
      </c>
      <c r="AH63">
        <v>10.860513846692681</v>
      </c>
    </row>
    <row r="64" spans="1:34" x14ac:dyDescent="0.3">
      <c r="A64" s="15">
        <f ca="1">Exceedance!U64</f>
        <v>47969</v>
      </c>
      <c r="B64" s="1">
        <v>23.198248907991697</v>
      </c>
      <c r="C64" s="1">
        <v>23.198248907991697</v>
      </c>
      <c r="D64" s="1">
        <v>23.198248907991697</v>
      </c>
      <c r="E64">
        <v>23.198248907991697</v>
      </c>
      <c r="F64">
        <v>23.198248907991697</v>
      </c>
      <c r="G64">
        <v>23.198248907991697</v>
      </c>
      <c r="H64">
        <v>23.198248907991697</v>
      </c>
      <c r="I64">
        <v>23.198248907991697</v>
      </c>
      <c r="J64">
        <v>23.198248907991697</v>
      </c>
      <c r="K64">
        <v>15.253654498535376</v>
      </c>
      <c r="L64">
        <v>20.708034627937383</v>
      </c>
      <c r="M64">
        <v>22.59496823058516</v>
      </c>
      <c r="N64">
        <v>23.198248907991697</v>
      </c>
      <c r="O64">
        <v>23.198248907991697</v>
      </c>
      <c r="P64">
        <v>23.198248907991697</v>
      </c>
      <c r="Q64">
        <v>23.198248907991697</v>
      </c>
      <c r="R64">
        <v>23.198248907991697</v>
      </c>
      <c r="S64">
        <v>22.463318563004577</v>
      </c>
      <c r="T64">
        <v>23.198248907991697</v>
      </c>
      <c r="U64">
        <v>22.802966315685971</v>
      </c>
      <c r="V64">
        <v>15.742283191057199</v>
      </c>
      <c r="W64">
        <v>23.198248907991697</v>
      </c>
      <c r="X64">
        <v>23.198248907991697</v>
      </c>
      <c r="Y64">
        <v>23.198248907991697</v>
      </c>
      <c r="Z64">
        <v>23.198248907991697</v>
      </c>
      <c r="AA64">
        <v>17.188118807010571</v>
      </c>
      <c r="AB64">
        <v>23.198248907991697</v>
      </c>
      <c r="AC64">
        <v>22.366918983524858</v>
      </c>
      <c r="AD64">
        <v>23.198248907991697</v>
      </c>
      <c r="AE64">
        <v>23.198248907991697</v>
      </c>
      <c r="AF64">
        <v>23.198248907991697</v>
      </c>
      <c r="AG64">
        <v>23.198248907991697</v>
      </c>
      <c r="AH64">
        <v>23.198248907991697</v>
      </c>
    </row>
    <row r="65" spans="1:34" x14ac:dyDescent="0.3">
      <c r="A65" s="15">
        <f ca="1">Exceedance!U65</f>
        <v>48000</v>
      </c>
      <c r="B65" s="1">
        <v>14.70303487698382</v>
      </c>
      <c r="C65" s="1">
        <v>14.703034876983638</v>
      </c>
      <c r="D65" s="1">
        <v>14.703034876983638</v>
      </c>
      <c r="E65">
        <v>22.449918298056481</v>
      </c>
      <c r="F65">
        <v>22.449918298056481</v>
      </c>
      <c r="G65">
        <v>14.144878723638502</v>
      </c>
      <c r="H65">
        <v>22.449918298056481</v>
      </c>
      <c r="I65">
        <v>14.144878723638501</v>
      </c>
      <c r="J65">
        <v>14.144878723638325</v>
      </c>
      <c r="K65">
        <v>14.144878723638325</v>
      </c>
      <c r="L65">
        <v>14.144878723638325</v>
      </c>
      <c r="M65">
        <v>14.144878723638502</v>
      </c>
      <c r="N65">
        <v>14.15497866361731</v>
      </c>
      <c r="O65">
        <v>14.144878723638501</v>
      </c>
      <c r="P65">
        <v>14.144878723638325</v>
      </c>
      <c r="Q65">
        <v>22.449918298056481</v>
      </c>
      <c r="R65">
        <v>16.57342757731772</v>
      </c>
      <c r="S65">
        <v>14.144878723638501</v>
      </c>
      <c r="T65">
        <v>22.449918298056481</v>
      </c>
      <c r="U65">
        <v>14.144878723638325</v>
      </c>
      <c r="V65">
        <v>14.144878723638325</v>
      </c>
      <c r="W65">
        <v>14.92518732961994</v>
      </c>
      <c r="X65">
        <v>22.449918298056481</v>
      </c>
      <c r="Y65">
        <v>19.863672784104466</v>
      </c>
      <c r="Z65">
        <v>22.449918298056481</v>
      </c>
      <c r="AA65">
        <v>14.144878723638501</v>
      </c>
      <c r="AB65">
        <v>22.449918298056481</v>
      </c>
      <c r="AC65">
        <v>14.144878723638325</v>
      </c>
      <c r="AD65">
        <v>14.144878723638501</v>
      </c>
      <c r="AE65">
        <v>14.144878723638502</v>
      </c>
      <c r="AF65">
        <v>22.449918298056481</v>
      </c>
      <c r="AG65">
        <v>14.144878723638325</v>
      </c>
      <c r="AH65">
        <v>14.144878723638325</v>
      </c>
    </row>
    <row r="66" spans="1:34" x14ac:dyDescent="0.3">
      <c r="A66" s="15">
        <f ca="1">Exceedance!U66</f>
        <v>48030</v>
      </c>
      <c r="B66" s="1">
        <v>18.709081374513936</v>
      </c>
      <c r="C66" s="1">
        <v>18.709081374513936</v>
      </c>
      <c r="D66" s="1">
        <v>18.709081374513936</v>
      </c>
      <c r="E66">
        <v>21.092189855294357</v>
      </c>
      <c r="F66">
        <v>23.198248907991697</v>
      </c>
      <c r="G66">
        <v>15.318173499931845</v>
      </c>
      <c r="H66">
        <v>23.198248907991697</v>
      </c>
      <c r="I66">
        <v>23.198248907991697</v>
      </c>
      <c r="J66">
        <v>22.476833619334052</v>
      </c>
      <c r="K66">
        <v>18.416694830797017</v>
      </c>
      <c r="L66">
        <v>17.163082274390558</v>
      </c>
      <c r="M66">
        <v>17.560151778260604</v>
      </c>
      <c r="N66">
        <v>16.088111493069515</v>
      </c>
      <c r="O66">
        <v>21.379490471503345</v>
      </c>
      <c r="P66">
        <v>21.456760853841139</v>
      </c>
      <c r="Q66">
        <v>23.198248907991697</v>
      </c>
      <c r="R66">
        <v>23.198248907991697</v>
      </c>
      <c r="S66">
        <v>14.956066890416331</v>
      </c>
      <c r="T66">
        <v>23.198248907991697</v>
      </c>
      <c r="U66">
        <v>16.543190571788013</v>
      </c>
      <c r="V66">
        <v>15.224581004734985</v>
      </c>
      <c r="W66">
        <v>16.4120593599622</v>
      </c>
      <c r="X66">
        <v>22.246377969066454</v>
      </c>
      <c r="Y66">
        <v>18.070409323887411</v>
      </c>
      <c r="Z66">
        <v>18.603288367823268</v>
      </c>
      <c r="AA66">
        <v>17.89239713587413</v>
      </c>
      <c r="AB66">
        <v>23.198248907991697</v>
      </c>
      <c r="AC66">
        <v>17.179331527052188</v>
      </c>
      <c r="AD66">
        <v>17.602403549622295</v>
      </c>
      <c r="AE66">
        <v>15.578607275490704</v>
      </c>
      <c r="AF66">
        <v>23.198248907991697</v>
      </c>
      <c r="AG66">
        <v>21.489777952334471</v>
      </c>
      <c r="AH66">
        <v>21.489777952334471</v>
      </c>
    </row>
    <row r="67" spans="1:34" x14ac:dyDescent="0.3">
      <c r="A67" s="15">
        <f ca="1">Exceedance!U67</f>
        <v>48061</v>
      </c>
      <c r="B67" s="1">
        <v>20.676441823343165</v>
      </c>
      <c r="C67" s="1">
        <v>20.676441823343165</v>
      </c>
      <c r="D67" s="1">
        <v>20.676441823343165</v>
      </c>
      <c r="E67">
        <v>20.676441823343158</v>
      </c>
      <c r="F67">
        <v>20.676441823343158</v>
      </c>
      <c r="G67">
        <v>20.676441823343165</v>
      </c>
      <c r="H67">
        <v>20.676441823343158</v>
      </c>
      <c r="I67">
        <v>18.267321148192298</v>
      </c>
      <c r="J67">
        <v>17.85123142914177</v>
      </c>
      <c r="K67">
        <v>16.514278888778808</v>
      </c>
      <c r="L67">
        <v>18.213386793250969</v>
      </c>
      <c r="M67">
        <v>17.592277378814387</v>
      </c>
      <c r="N67">
        <v>17.64842421345805</v>
      </c>
      <c r="O67">
        <v>17.576546525289828</v>
      </c>
      <c r="P67">
        <v>17.563927269165742</v>
      </c>
      <c r="Q67">
        <v>20.676441823343158</v>
      </c>
      <c r="R67">
        <v>20.676441823343151</v>
      </c>
      <c r="S67">
        <v>20.676441823343158</v>
      </c>
      <c r="T67">
        <v>20.676441823343158</v>
      </c>
      <c r="U67">
        <v>15.515974722797386</v>
      </c>
      <c r="V67">
        <v>14.956525796792365</v>
      </c>
      <c r="W67">
        <v>20.676441823343151</v>
      </c>
      <c r="X67">
        <v>20.676441823343151</v>
      </c>
      <c r="Y67">
        <v>20.676441823343165</v>
      </c>
      <c r="Z67">
        <v>20.41906361170761</v>
      </c>
      <c r="AA67">
        <v>14.956525796792366</v>
      </c>
      <c r="AB67">
        <v>20.676441823343158</v>
      </c>
      <c r="AC67">
        <v>16.956128576942312</v>
      </c>
      <c r="AD67">
        <v>20.676441823343165</v>
      </c>
      <c r="AE67">
        <v>16.337957893383876</v>
      </c>
      <c r="AF67">
        <v>20.676441823343232</v>
      </c>
      <c r="AG67">
        <v>17.498237990711548</v>
      </c>
      <c r="AH67">
        <v>17.498237990711548</v>
      </c>
    </row>
    <row r="68" spans="1:34" x14ac:dyDescent="0.3">
      <c r="A68" s="15">
        <f ca="1">Exceedance!U68</f>
        <v>48092</v>
      </c>
      <c r="B68" s="1">
        <v>19.531428919309135</v>
      </c>
      <c r="C68" s="1">
        <v>19.531428919309135</v>
      </c>
      <c r="D68" s="1">
        <v>19.531428919309135</v>
      </c>
      <c r="E68">
        <v>13.143265145840346</v>
      </c>
      <c r="F68">
        <v>19.531428919309135</v>
      </c>
      <c r="G68">
        <v>19.531428919309135</v>
      </c>
      <c r="H68">
        <v>19.531428919309135</v>
      </c>
      <c r="I68">
        <v>13.143265145840346</v>
      </c>
      <c r="J68">
        <v>13.143265145840273</v>
      </c>
      <c r="K68">
        <v>13.143265145840346</v>
      </c>
      <c r="L68">
        <v>13.143265145840346</v>
      </c>
      <c r="M68">
        <v>13.143265145840351</v>
      </c>
      <c r="N68">
        <v>19.531428919309135</v>
      </c>
      <c r="O68">
        <v>13.143265145840351</v>
      </c>
      <c r="P68">
        <v>13.143265145840346</v>
      </c>
      <c r="Q68">
        <v>19.531428919309135</v>
      </c>
      <c r="R68">
        <v>19.531428919309135</v>
      </c>
      <c r="S68">
        <v>19.531428919309135</v>
      </c>
      <c r="T68">
        <v>19.531428919309135</v>
      </c>
      <c r="U68">
        <v>13.143265145840346</v>
      </c>
      <c r="V68">
        <v>13.143265145840346</v>
      </c>
      <c r="W68">
        <v>19.531428919309135</v>
      </c>
      <c r="X68">
        <v>19.531428919309135</v>
      </c>
      <c r="Y68">
        <v>19.531428919309135</v>
      </c>
      <c r="Z68">
        <v>19.531428919309135</v>
      </c>
      <c r="AA68">
        <v>13.143265145840346</v>
      </c>
      <c r="AB68">
        <v>19.531428919309135</v>
      </c>
      <c r="AC68">
        <v>13.143265145840276</v>
      </c>
      <c r="AD68">
        <v>19.531428919309135</v>
      </c>
      <c r="AE68">
        <v>14.30973021728339</v>
      </c>
      <c r="AF68">
        <v>19.531428919309135</v>
      </c>
      <c r="AG68">
        <v>13.143265145840346</v>
      </c>
      <c r="AH68">
        <v>13.143265145840346</v>
      </c>
    </row>
    <row r="69" spans="1:34" x14ac:dyDescent="0.3">
      <c r="A69" s="15" t="str">
        <f ca="1">Exceedance!U69</f>
        <v/>
      </c>
      <c r="B69" s="1"/>
      <c r="C69" s="1"/>
      <c r="D69" s="1"/>
    </row>
    <row r="70" spans="1:34" x14ac:dyDescent="0.3">
      <c r="A70" s="15" t="str">
        <f ca="1">Exceedance!U70</f>
        <v/>
      </c>
      <c r="B70" s="1"/>
      <c r="C70" s="1"/>
      <c r="D70" s="1"/>
    </row>
    <row r="71" spans="1:34" x14ac:dyDescent="0.3">
      <c r="A71" s="15" t="str">
        <f ca="1">Exceedance!U71</f>
        <v/>
      </c>
      <c r="B71" s="1"/>
      <c r="C71" s="1"/>
      <c r="D71" s="1"/>
    </row>
    <row r="72" spans="1:34" x14ac:dyDescent="0.3">
      <c r="A72" s="15" t="str">
        <f ca="1">Exceedance!U72</f>
        <v/>
      </c>
      <c r="B72" s="1"/>
      <c r="C72" s="1"/>
      <c r="D72" s="1"/>
    </row>
    <row r="73" spans="1:34" x14ac:dyDescent="0.3">
      <c r="A73" s="15" t="str">
        <f ca="1">Exceedance!U73</f>
        <v/>
      </c>
      <c r="B73" s="1"/>
      <c r="C73" s="1"/>
      <c r="D73" s="1"/>
    </row>
    <row r="74" spans="1:34" x14ac:dyDescent="0.3">
      <c r="A74" s="15" t="str">
        <f ca="1">Exceedance!U74</f>
        <v/>
      </c>
      <c r="B74" s="1"/>
      <c r="C74" s="1"/>
      <c r="D74" s="1"/>
    </row>
    <row r="75" spans="1:34" x14ac:dyDescent="0.3">
      <c r="A75" s="15" t="str">
        <f ca="1">Exceedance!U75</f>
        <v/>
      </c>
      <c r="B75" s="1"/>
      <c r="C75" s="1"/>
      <c r="D75" s="1"/>
    </row>
    <row r="76" spans="1:34" x14ac:dyDescent="0.3">
      <c r="A76" s="15" t="str">
        <f ca="1">Exceedance!U76</f>
        <v/>
      </c>
      <c r="B76" s="1"/>
      <c r="C76" s="1"/>
      <c r="D76" s="1"/>
    </row>
    <row r="77" spans="1:34" x14ac:dyDescent="0.3">
      <c r="A77" s="15" t="str">
        <f ca="1">Exceedance!U77</f>
        <v/>
      </c>
      <c r="B77" s="1"/>
      <c r="C77" s="1"/>
      <c r="D77" s="1"/>
    </row>
    <row r="78" spans="1:34" x14ac:dyDescent="0.3">
      <c r="A78" s="15" t="str">
        <f ca="1">Exceedance!U78</f>
        <v/>
      </c>
      <c r="B78" s="1"/>
      <c r="C78" s="1"/>
      <c r="D78" s="1"/>
    </row>
    <row r="79" spans="1:34" x14ac:dyDescent="0.3">
      <c r="A79" s="15" t="str">
        <f ca="1">Exceedance!U79</f>
        <v/>
      </c>
      <c r="B79" s="1"/>
      <c r="C79" s="1"/>
      <c r="D79" s="1"/>
    </row>
    <row r="80" spans="1:34" x14ac:dyDescent="0.3">
      <c r="A80" s="15" t="str">
        <f ca="1">Exceedance!U80</f>
        <v/>
      </c>
      <c r="B80" s="1"/>
      <c r="C80" s="1"/>
      <c r="D80" s="1"/>
    </row>
    <row r="81" spans="1:4" x14ac:dyDescent="0.3">
      <c r="A81" s="15" t="str">
        <f ca="1">Exceedance!U81</f>
        <v/>
      </c>
      <c r="B81" s="1"/>
      <c r="C81" s="1"/>
      <c r="D81" s="1"/>
    </row>
    <row r="82" spans="1:4" x14ac:dyDescent="0.3">
      <c r="A82" s="15" t="str">
        <f ca="1">Exceedance!U82</f>
        <v/>
      </c>
      <c r="B82" s="1"/>
      <c r="C82" s="1"/>
      <c r="D82" s="1"/>
    </row>
    <row r="83" spans="1:4" x14ac:dyDescent="0.3">
      <c r="A83" s="15" t="str">
        <f ca="1">Exceedance!U83</f>
        <v/>
      </c>
      <c r="B83" s="1"/>
      <c r="C83" s="1"/>
      <c r="D83" s="1"/>
    </row>
    <row r="84" spans="1:4" x14ac:dyDescent="0.3">
      <c r="A84" s="15" t="str">
        <f ca="1">Exceedance!U84</f>
        <v/>
      </c>
      <c r="B84" s="1"/>
      <c r="C84" s="1"/>
      <c r="D84" s="1"/>
    </row>
    <row r="85" spans="1:4" x14ac:dyDescent="0.3">
      <c r="A85" s="15" t="str">
        <f ca="1">Exceedance!U85</f>
        <v/>
      </c>
      <c r="B85" s="1"/>
      <c r="C85" s="1"/>
      <c r="D85" s="1"/>
    </row>
    <row r="86" spans="1:4" x14ac:dyDescent="0.3">
      <c r="A86" s="15" t="str">
        <f ca="1">Exceedance!U86</f>
        <v/>
      </c>
      <c r="B86" s="1"/>
      <c r="C86" s="1"/>
      <c r="D86" s="1"/>
    </row>
    <row r="87" spans="1:4" x14ac:dyDescent="0.3">
      <c r="A87" s="15" t="str">
        <f ca="1">Exceedance!U87</f>
        <v/>
      </c>
      <c r="B87" s="1"/>
      <c r="C87" s="1"/>
      <c r="D87" s="1"/>
    </row>
    <row r="88" spans="1:4" x14ac:dyDescent="0.3">
      <c r="A88" s="15" t="str">
        <f ca="1">Exceedance!U88</f>
        <v/>
      </c>
      <c r="B88" s="1"/>
      <c r="C88" s="1"/>
      <c r="D88" s="1"/>
    </row>
    <row r="89" spans="1:4" x14ac:dyDescent="0.3">
      <c r="A89" s="15" t="str">
        <f ca="1">Exceedance!U89</f>
        <v/>
      </c>
      <c r="B89" s="1"/>
      <c r="C89" s="1"/>
      <c r="D89" s="1"/>
    </row>
    <row r="90" spans="1:4" x14ac:dyDescent="0.3">
      <c r="A90" s="15" t="str">
        <f ca="1">Exceedance!U90</f>
        <v/>
      </c>
      <c r="B90" s="1"/>
      <c r="C90" s="1"/>
      <c r="D90" s="1"/>
    </row>
    <row r="91" spans="1:4" x14ac:dyDescent="0.3">
      <c r="A91" s="15" t="str">
        <f ca="1">Exceedance!U91</f>
        <v/>
      </c>
      <c r="B91" s="1"/>
      <c r="C91" s="1"/>
      <c r="D91" s="1"/>
    </row>
    <row r="92" spans="1:4" x14ac:dyDescent="0.3">
      <c r="A92" s="15" t="str">
        <f ca="1">Exceedance!U92</f>
        <v/>
      </c>
      <c r="B92" s="1"/>
      <c r="C92" s="1"/>
      <c r="D92" s="1"/>
    </row>
    <row r="93" spans="1:4" x14ac:dyDescent="0.3">
      <c r="A93" s="15" t="str">
        <f ca="1">Exceedance!U93</f>
        <v/>
      </c>
      <c r="B93" s="1"/>
      <c r="C93" s="1"/>
      <c r="D93" s="1"/>
    </row>
    <row r="94" spans="1:4" x14ac:dyDescent="0.3">
      <c r="A94" s="15" t="str">
        <f ca="1">Exceedance!U94</f>
        <v/>
      </c>
      <c r="B94" s="1"/>
      <c r="C94" s="1"/>
      <c r="D94" s="1"/>
    </row>
    <row r="95" spans="1:4" x14ac:dyDescent="0.3">
      <c r="A95" s="15" t="str">
        <f ca="1">Exceedance!U95</f>
        <v/>
      </c>
      <c r="B95" s="1"/>
      <c r="C95" s="1"/>
      <c r="D95" s="1"/>
    </row>
    <row r="96" spans="1:4" x14ac:dyDescent="0.3">
      <c r="A96" s="15" t="str">
        <f ca="1">Exceedance!U96</f>
        <v/>
      </c>
      <c r="B96" s="1"/>
      <c r="C96" s="1"/>
      <c r="D96" s="1"/>
    </row>
    <row r="97" spans="1:4" x14ac:dyDescent="0.3">
      <c r="A97" s="15" t="str">
        <f ca="1">Exceedance!U97</f>
        <v/>
      </c>
      <c r="B97" s="1"/>
      <c r="C97" s="1"/>
      <c r="D97" s="1"/>
    </row>
    <row r="98" spans="1:4" x14ac:dyDescent="0.3">
      <c r="A98" s="15" t="str">
        <f ca="1">Exceedance!U98</f>
        <v/>
      </c>
      <c r="B98" s="1"/>
      <c r="C98" s="1"/>
      <c r="D98" s="1"/>
    </row>
    <row r="99" spans="1:4" x14ac:dyDescent="0.3">
      <c r="A99" s="15" t="str">
        <f ca="1">Exceedance!U99</f>
        <v/>
      </c>
      <c r="B99" s="1"/>
      <c r="C99" s="1"/>
      <c r="D99" s="1"/>
    </row>
    <row r="100" spans="1:4" x14ac:dyDescent="0.3">
      <c r="A100" s="15"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E1:AE1"/>
  </mergeCell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80">
    <tabColor theme="7" tint="0.59999389629810485"/>
  </sheetPr>
  <dimension ref="A1:AH175"/>
  <sheetViews>
    <sheetView workbookViewId="0">
      <selection activeCell="B4" sqref="B4:AQ175"/>
    </sheetView>
  </sheetViews>
  <sheetFormatPr defaultColWidth="8.5546875" defaultRowHeight="14.4" x14ac:dyDescent="0.3"/>
  <cols>
    <col min="1" max="1" width="8.5546875" style="80"/>
    <col min="2" max="4" width="8.5546875" style="185"/>
  </cols>
  <sheetData>
    <row r="1" spans="1:34" s="80" customFormat="1" x14ac:dyDescent="0.3">
      <c r="A1" s="58"/>
      <c r="B1" s="860" t="s">
        <v>232</v>
      </c>
      <c r="C1" s="861"/>
      <c r="D1" s="861"/>
      <c r="E1" s="861"/>
      <c r="F1" s="861"/>
      <c r="G1" s="861"/>
      <c r="H1" s="861"/>
      <c r="I1" s="861"/>
      <c r="J1" s="861"/>
      <c r="K1" s="861"/>
      <c r="L1" s="861"/>
      <c r="M1" s="861"/>
      <c r="N1" s="861"/>
      <c r="O1" s="861"/>
      <c r="P1" s="861"/>
      <c r="Q1" s="861"/>
      <c r="R1" s="861"/>
      <c r="S1" s="861"/>
      <c r="T1" s="861"/>
      <c r="U1" s="861"/>
      <c r="V1" s="861"/>
      <c r="W1" s="861"/>
      <c r="X1" s="861"/>
      <c r="Y1" s="861"/>
      <c r="Z1" s="861"/>
      <c r="AA1" s="861"/>
      <c r="AB1" s="861"/>
      <c r="AC1" s="861"/>
      <c r="AD1" s="861"/>
      <c r="AE1" s="861"/>
      <c r="AF1" s="861"/>
      <c r="AG1" s="861"/>
      <c r="AH1" s="861"/>
    </row>
    <row r="2" spans="1:34" s="80" customFormat="1" x14ac:dyDescent="0.3">
      <c r="A2" s="58"/>
      <c r="B2" s="80" t="s">
        <v>288</v>
      </c>
      <c r="C2" s="80" t="s">
        <v>287</v>
      </c>
      <c r="D2" s="80" t="s">
        <v>289</v>
      </c>
      <c r="E2" s="80">
        <v>1991</v>
      </c>
      <c r="F2" s="80">
        <v>1992</v>
      </c>
      <c r="G2" s="80">
        <v>1993</v>
      </c>
      <c r="H2" s="80">
        <v>1994</v>
      </c>
      <c r="I2" s="80">
        <v>1995</v>
      </c>
      <c r="J2" s="80">
        <v>1996</v>
      </c>
      <c r="K2" s="80">
        <v>1997</v>
      </c>
      <c r="L2" s="80">
        <v>1998</v>
      </c>
      <c r="M2" s="80">
        <v>1999</v>
      </c>
      <c r="N2" s="80">
        <v>2000</v>
      </c>
      <c r="O2" s="80">
        <v>2001</v>
      </c>
      <c r="P2" s="80">
        <v>2002</v>
      </c>
      <c r="Q2" s="80">
        <v>2003</v>
      </c>
      <c r="R2" s="80">
        <v>2004</v>
      </c>
      <c r="S2" s="80">
        <v>2005</v>
      </c>
      <c r="T2" s="80">
        <v>2006</v>
      </c>
      <c r="U2" s="80">
        <v>2007</v>
      </c>
      <c r="V2" s="80">
        <v>2008</v>
      </c>
      <c r="W2" s="80">
        <v>2009</v>
      </c>
      <c r="X2" s="80">
        <v>2010</v>
      </c>
      <c r="Y2" s="80">
        <v>2011</v>
      </c>
      <c r="Z2" s="80">
        <v>2012</v>
      </c>
      <c r="AA2" s="80">
        <v>2013</v>
      </c>
      <c r="AB2" s="80">
        <v>2014</v>
      </c>
      <c r="AC2" s="80">
        <v>2015</v>
      </c>
      <c r="AD2" s="80">
        <v>2016</v>
      </c>
      <c r="AE2" s="80">
        <v>2017</v>
      </c>
      <c r="AF2" s="80">
        <v>2018</v>
      </c>
      <c r="AG2" s="80">
        <v>2019</v>
      </c>
      <c r="AH2" s="80">
        <v>2020</v>
      </c>
    </row>
    <row r="3" spans="1:34" s="61" customFormat="1" x14ac:dyDescent="0.3">
      <c r="A3" s="59"/>
      <c r="B3" s="61" t="s">
        <v>323</v>
      </c>
      <c r="C3" s="61" t="s">
        <v>324</v>
      </c>
      <c r="D3" s="61" t="s">
        <v>325</v>
      </c>
      <c r="E3" s="61" t="s">
        <v>326</v>
      </c>
      <c r="F3" s="61" t="s">
        <v>327</v>
      </c>
      <c r="G3" s="61" t="s">
        <v>328</v>
      </c>
      <c r="H3" s="61" t="s">
        <v>329</v>
      </c>
      <c r="I3" s="61" t="s">
        <v>330</v>
      </c>
      <c r="J3" s="61" t="s">
        <v>331</v>
      </c>
      <c r="K3" s="61" t="s">
        <v>332</v>
      </c>
      <c r="L3" s="61" t="s">
        <v>333</v>
      </c>
      <c r="M3" s="61" t="s">
        <v>334</v>
      </c>
      <c r="N3" s="61" t="s">
        <v>335</v>
      </c>
      <c r="O3" s="61" t="s">
        <v>336</v>
      </c>
      <c r="P3" s="61" t="s">
        <v>337</v>
      </c>
      <c r="Q3" s="61" t="s">
        <v>338</v>
      </c>
      <c r="R3" s="61" t="s">
        <v>339</v>
      </c>
      <c r="S3" s="61" t="s">
        <v>340</v>
      </c>
      <c r="T3" s="61" t="s">
        <v>341</v>
      </c>
      <c r="U3" s="61" t="s">
        <v>342</v>
      </c>
      <c r="V3" s="61" t="s">
        <v>343</v>
      </c>
      <c r="W3" s="61" t="s">
        <v>344</v>
      </c>
      <c r="X3" s="61" t="s">
        <v>345</v>
      </c>
      <c r="Y3" s="61" t="s">
        <v>346</v>
      </c>
      <c r="Z3" s="61" t="s">
        <v>347</v>
      </c>
      <c r="AA3" s="61" t="s">
        <v>348</v>
      </c>
      <c r="AB3" s="61" t="s">
        <v>349</v>
      </c>
      <c r="AC3" s="61" t="s">
        <v>350</v>
      </c>
      <c r="AD3" s="61" t="s">
        <v>351</v>
      </c>
      <c r="AE3" s="61" t="s">
        <v>352</v>
      </c>
      <c r="AF3" s="61" t="s">
        <v>353</v>
      </c>
      <c r="AG3" s="61" t="s">
        <v>354</v>
      </c>
      <c r="AH3" s="61" t="s">
        <v>355</v>
      </c>
    </row>
    <row r="4" spans="1:34" x14ac:dyDescent="0.3">
      <c r="A4" s="60">
        <f ca="1">Exceedance!U4</f>
        <v>46143</v>
      </c>
      <c r="B4" s="1">
        <v>53</v>
      </c>
      <c r="C4" s="1">
        <v>26</v>
      </c>
      <c r="D4" s="1">
        <v>36</v>
      </c>
      <c r="E4">
        <v>36.281999999999996</v>
      </c>
      <c r="F4">
        <v>49.222999999999999</v>
      </c>
      <c r="G4">
        <v>39.546999999999997</v>
      </c>
      <c r="H4">
        <v>37.106000000000002</v>
      </c>
      <c r="I4">
        <v>28.376999999999999</v>
      </c>
      <c r="J4">
        <v>34.767000000000003</v>
      </c>
      <c r="K4">
        <v>39.942999999999998</v>
      </c>
      <c r="L4">
        <v>32.17</v>
      </c>
      <c r="M4">
        <v>31.048999999999999</v>
      </c>
      <c r="N4">
        <v>36.21</v>
      </c>
      <c r="O4">
        <v>36.378</v>
      </c>
      <c r="P4">
        <v>31.135000000000002</v>
      </c>
      <c r="Q4">
        <v>37.621000000000002</v>
      </c>
      <c r="R4">
        <v>35.340000000000003</v>
      </c>
      <c r="S4">
        <v>32.725000000000001</v>
      </c>
      <c r="T4">
        <v>35.79</v>
      </c>
      <c r="U4">
        <v>45.819000000000003</v>
      </c>
      <c r="V4">
        <v>37.393999999999998</v>
      </c>
      <c r="W4">
        <v>39.5</v>
      </c>
      <c r="X4">
        <v>28.768000000000001</v>
      </c>
      <c r="Y4">
        <v>33.091999999999999</v>
      </c>
      <c r="Z4">
        <v>35.363</v>
      </c>
      <c r="AA4">
        <v>35.491</v>
      </c>
      <c r="AB4">
        <v>40.920999999999999</v>
      </c>
      <c r="AC4">
        <v>46.384999999999998</v>
      </c>
      <c r="AD4">
        <v>36.314999999999998</v>
      </c>
      <c r="AE4">
        <v>38.220999999999997</v>
      </c>
      <c r="AF4">
        <v>34.347999999999999</v>
      </c>
      <c r="AG4">
        <v>28.369</v>
      </c>
      <c r="AH4">
        <v>34.612000000000002</v>
      </c>
    </row>
    <row r="5" spans="1:34" x14ac:dyDescent="0.3">
      <c r="A5" s="60">
        <f ca="1">Exceedance!U5</f>
        <v>46174</v>
      </c>
      <c r="B5" s="1">
        <v>23</v>
      </c>
      <c r="C5" s="1">
        <v>12</v>
      </c>
      <c r="D5" s="1">
        <v>16</v>
      </c>
      <c r="E5">
        <v>22.532</v>
      </c>
      <c r="F5">
        <v>21.873999999999999</v>
      </c>
      <c r="G5">
        <v>19.134</v>
      </c>
      <c r="H5">
        <v>16.446000000000002</v>
      </c>
      <c r="I5">
        <v>35.710999999999999</v>
      </c>
      <c r="J5">
        <v>12.483000000000001</v>
      </c>
      <c r="K5">
        <v>22.024000000000001</v>
      </c>
      <c r="L5">
        <v>13.025</v>
      </c>
      <c r="M5">
        <v>23.382000000000001</v>
      </c>
      <c r="N5">
        <v>11.805999999999999</v>
      </c>
      <c r="O5">
        <v>11.541</v>
      </c>
      <c r="P5">
        <v>12.486000000000001</v>
      </c>
      <c r="Q5">
        <v>15.862</v>
      </c>
      <c r="R5">
        <v>10.821</v>
      </c>
      <c r="S5">
        <v>13.718999999999999</v>
      </c>
      <c r="T5">
        <v>12.294</v>
      </c>
      <c r="U5">
        <v>17.146000000000001</v>
      </c>
      <c r="V5">
        <v>18.707000000000001</v>
      </c>
      <c r="W5">
        <v>13.907</v>
      </c>
      <c r="X5">
        <v>13.943</v>
      </c>
      <c r="Y5">
        <v>27.704999999999998</v>
      </c>
      <c r="Z5">
        <v>11.163</v>
      </c>
      <c r="AA5">
        <v>13.939</v>
      </c>
      <c r="AB5">
        <v>18.445</v>
      </c>
      <c r="AC5">
        <v>60.704999999999998</v>
      </c>
      <c r="AD5">
        <v>21.39</v>
      </c>
      <c r="AE5">
        <v>16.138000000000002</v>
      </c>
      <c r="AF5">
        <v>11.858000000000001</v>
      </c>
      <c r="AG5">
        <v>33.444000000000003</v>
      </c>
      <c r="AH5">
        <v>11.75</v>
      </c>
    </row>
    <row r="6" spans="1:34" x14ac:dyDescent="0.3">
      <c r="A6" s="60">
        <f ca="1">Exceedance!U6</f>
        <v>46204</v>
      </c>
      <c r="B6" s="1">
        <v>10.000000000000002</v>
      </c>
      <c r="C6" s="1">
        <v>5.0000000000000009</v>
      </c>
      <c r="D6" s="1">
        <v>7.0000000000000009</v>
      </c>
      <c r="E6">
        <v>9.5820000000000025</v>
      </c>
      <c r="F6">
        <v>10.231999999999999</v>
      </c>
      <c r="G6">
        <v>6.9960000000000004</v>
      </c>
      <c r="H6">
        <v>6.98</v>
      </c>
      <c r="I6">
        <v>14.465999999999999</v>
      </c>
      <c r="J6">
        <v>7.2850000000000001</v>
      </c>
      <c r="K6">
        <v>9.8670000000000009</v>
      </c>
      <c r="L6">
        <v>8.0559999999999992</v>
      </c>
      <c r="M6">
        <v>19.350000000000001</v>
      </c>
      <c r="N6">
        <v>5.5229999999999997</v>
      </c>
      <c r="O6">
        <v>6.0190000000000001</v>
      </c>
      <c r="P6">
        <v>5.6929999999999996</v>
      </c>
      <c r="Q6">
        <v>6.9130000000000003</v>
      </c>
      <c r="R6">
        <v>6.5730000000000004</v>
      </c>
      <c r="S6">
        <v>6.35</v>
      </c>
      <c r="T6">
        <v>8.9610000000000003</v>
      </c>
      <c r="U6">
        <v>8.6359999999999992</v>
      </c>
      <c r="V6">
        <v>8.4060000000000006</v>
      </c>
      <c r="W6">
        <v>7.0039999999999996</v>
      </c>
      <c r="X6">
        <v>6.476</v>
      </c>
      <c r="Y6">
        <v>8.9689999999999994</v>
      </c>
      <c r="Z6">
        <v>6.827</v>
      </c>
      <c r="AA6">
        <v>6.9039999999999999</v>
      </c>
      <c r="AB6">
        <v>7.1639999999999997</v>
      </c>
      <c r="AC6">
        <v>16.402000000000001</v>
      </c>
      <c r="AD6">
        <v>6.9939999999999998</v>
      </c>
      <c r="AE6">
        <v>6.76</v>
      </c>
      <c r="AF6">
        <v>5.6070000000000002</v>
      </c>
      <c r="AG6">
        <v>9.0649999999999995</v>
      </c>
      <c r="AH6">
        <v>6.9279999999999999</v>
      </c>
    </row>
    <row r="7" spans="1:34" x14ac:dyDescent="0.3">
      <c r="A7" s="60">
        <f ca="1">Exceedance!U7</f>
        <v>46235</v>
      </c>
      <c r="B7" s="1">
        <v>11</v>
      </c>
      <c r="C7" s="1">
        <v>6</v>
      </c>
      <c r="D7" s="1">
        <v>7.0000000000000009</v>
      </c>
      <c r="E7">
        <v>6.6619999999999999</v>
      </c>
      <c r="F7">
        <v>11.473000000000001</v>
      </c>
      <c r="G7">
        <v>7.7140000000000004</v>
      </c>
      <c r="H7">
        <v>6.0810000000000004</v>
      </c>
      <c r="I7">
        <v>8.5850000000000009</v>
      </c>
      <c r="J7">
        <v>5.6239999999999997</v>
      </c>
      <c r="K7">
        <v>11.643000000000001</v>
      </c>
      <c r="L7">
        <v>6.7089999999999996</v>
      </c>
      <c r="M7">
        <v>28.998999999999999</v>
      </c>
      <c r="N7">
        <v>5.444</v>
      </c>
      <c r="O7">
        <v>11.773999999999999</v>
      </c>
      <c r="P7">
        <v>4.7519999999999998</v>
      </c>
      <c r="Q7">
        <v>7.2910000000000004</v>
      </c>
      <c r="R7">
        <v>4.593</v>
      </c>
      <c r="S7">
        <v>8.0050000000000008</v>
      </c>
      <c r="T7">
        <v>8.4109999999999996</v>
      </c>
      <c r="U7">
        <v>20.585000000000004</v>
      </c>
      <c r="V7">
        <v>6.1289999999999996</v>
      </c>
      <c r="W7">
        <v>4.6529999999999996</v>
      </c>
      <c r="X7">
        <v>7.5629999999999997</v>
      </c>
      <c r="Y7">
        <v>6.0379999999999994</v>
      </c>
      <c r="Z7">
        <v>5.0090000000000003</v>
      </c>
      <c r="AA7">
        <v>8.1110000000000007</v>
      </c>
      <c r="AB7">
        <v>7.45</v>
      </c>
      <c r="AC7">
        <v>9.0069999999999997</v>
      </c>
      <c r="AD7">
        <v>8.4719999999999995</v>
      </c>
      <c r="AE7">
        <v>6.1260000000000003</v>
      </c>
      <c r="AF7">
        <v>4.2</v>
      </c>
      <c r="AG7">
        <v>4.7050000000000001</v>
      </c>
      <c r="AH7">
        <v>5.4219999999999997</v>
      </c>
    </row>
    <row r="8" spans="1:34" x14ac:dyDescent="0.3">
      <c r="A8" s="60">
        <f ca="1">Exceedance!U8</f>
        <v>46266</v>
      </c>
      <c r="B8" s="1">
        <v>17</v>
      </c>
      <c r="C8" s="1">
        <v>10</v>
      </c>
      <c r="D8" s="1">
        <v>8</v>
      </c>
      <c r="E8">
        <v>20.946000000000002</v>
      </c>
      <c r="F8">
        <v>10.265000000000001</v>
      </c>
      <c r="G8">
        <v>11.57</v>
      </c>
      <c r="H8">
        <v>11.101000000000001</v>
      </c>
      <c r="I8">
        <v>7.6349999999999998</v>
      </c>
      <c r="J8">
        <v>6.5289999999999999</v>
      </c>
      <c r="K8">
        <v>18.315000000000005</v>
      </c>
      <c r="L8">
        <v>6.9630000000000001</v>
      </c>
      <c r="M8">
        <v>22.422000000000001</v>
      </c>
      <c r="N8">
        <v>5.5640000000000001</v>
      </c>
      <c r="O8">
        <v>6.2670000000000003</v>
      </c>
      <c r="P8">
        <v>9.8040000000000003</v>
      </c>
      <c r="Q8">
        <v>17.212</v>
      </c>
      <c r="R8">
        <v>13.557</v>
      </c>
      <c r="S8">
        <v>6.7009999999999996</v>
      </c>
      <c r="T8">
        <v>10.097</v>
      </c>
      <c r="U8">
        <v>14.823</v>
      </c>
      <c r="V8">
        <v>8.657</v>
      </c>
      <c r="W8">
        <v>5.016</v>
      </c>
      <c r="X8">
        <v>6.915</v>
      </c>
      <c r="Y8">
        <v>5.923</v>
      </c>
      <c r="Z8">
        <v>4.5540000000000003</v>
      </c>
      <c r="AA8">
        <v>26.23</v>
      </c>
      <c r="AB8">
        <v>11.323</v>
      </c>
      <c r="AC8">
        <v>8.1539999999999999</v>
      </c>
      <c r="AD8">
        <v>7.8460000000000001</v>
      </c>
      <c r="AE8">
        <v>4.694</v>
      </c>
      <c r="AF8">
        <v>3.948</v>
      </c>
      <c r="AG8">
        <v>4.327</v>
      </c>
      <c r="AH8">
        <v>4.7910000000000004</v>
      </c>
    </row>
    <row r="9" spans="1:34" x14ac:dyDescent="0.3">
      <c r="A9" s="60">
        <f ca="1">Exceedance!U9</f>
        <v>46296</v>
      </c>
      <c r="B9" s="1">
        <v>17</v>
      </c>
      <c r="C9" s="1">
        <v>10.000000000000002</v>
      </c>
      <c r="D9" s="1">
        <v>9</v>
      </c>
      <c r="E9">
        <v>9.1010000000000009</v>
      </c>
      <c r="F9">
        <v>6.3940000000000001</v>
      </c>
      <c r="G9">
        <v>7.2380000000000004</v>
      </c>
      <c r="H9">
        <v>9.1959999999999997</v>
      </c>
      <c r="I9">
        <v>8.1359999999999992</v>
      </c>
      <c r="J9">
        <v>10.500999999999999</v>
      </c>
      <c r="K9">
        <v>23.561</v>
      </c>
      <c r="L9">
        <v>7.1809999999999992</v>
      </c>
      <c r="M9">
        <v>10.542</v>
      </c>
      <c r="N9">
        <v>6.1849999999999996</v>
      </c>
      <c r="O9">
        <v>4.9320000000000004</v>
      </c>
      <c r="P9">
        <v>10.407</v>
      </c>
      <c r="Q9">
        <v>8.8390000000000004</v>
      </c>
      <c r="R9">
        <v>16.914000000000001</v>
      </c>
      <c r="S9">
        <v>15.163</v>
      </c>
      <c r="T9">
        <v>30.539000000000001</v>
      </c>
      <c r="U9">
        <v>14.676</v>
      </c>
      <c r="V9">
        <v>7.1210000000000004</v>
      </c>
      <c r="W9">
        <v>5.7709999999999999</v>
      </c>
      <c r="X9">
        <v>9.9209999999999994</v>
      </c>
      <c r="Y9">
        <v>8.5969999999999995</v>
      </c>
      <c r="Z9">
        <v>4.1680000000000001</v>
      </c>
      <c r="AA9">
        <v>16.492999999999999</v>
      </c>
      <c r="AB9">
        <v>20.513000000000002</v>
      </c>
      <c r="AC9">
        <v>9.0020000000000007</v>
      </c>
      <c r="AD9">
        <v>7.516</v>
      </c>
      <c r="AE9">
        <v>5.7939999999999996</v>
      </c>
      <c r="AF9">
        <v>4.9329999999999998</v>
      </c>
      <c r="AG9">
        <v>4.1669999999999998</v>
      </c>
      <c r="AH9">
        <v>4.8470000000000004</v>
      </c>
    </row>
    <row r="10" spans="1:34" x14ac:dyDescent="0.3">
      <c r="A10" s="60">
        <f ca="1">Exceedance!U10</f>
        <v>46327</v>
      </c>
      <c r="B10" s="1">
        <v>9</v>
      </c>
      <c r="C10" s="1">
        <v>8</v>
      </c>
      <c r="D10" s="1">
        <v>8</v>
      </c>
      <c r="E10">
        <v>5.7610000000000001</v>
      </c>
      <c r="F10">
        <v>4.9820000000000002</v>
      </c>
      <c r="G10">
        <v>4.9290000000000003</v>
      </c>
      <c r="H10">
        <v>6.7480000000000002</v>
      </c>
      <c r="I10">
        <v>6.165</v>
      </c>
      <c r="J10">
        <v>6.6260000000000003</v>
      </c>
      <c r="K10">
        <v>10.090999999999999</v>
      </c>
      <c r="L10">
        <v>6.375</v>
      </c>
      <c r="M10">
        <v>6.093</v>
      </c>
      <c r="N10">
        <v>4.7809999999999997</v>
      </c>
      <c r="O10">
        <v>4.3170000000000002</v>
      </c>
      <c r="P10">
        <v>6.2649999999999997</v>
      </c>
      <c r="Q10">
        <v>5.4429999999999996</v>
      </c>
      <c r="R10">
        <v>9.3469999999999995</v>
      </c>
      <c r="S10">
        <v>10.484999999999999</v>
      </c>
      <c r="T10">
        <v>12.746</v>
      </c>
      <c r="U10">
        <v>7.5039999999999996</v>
      </c>
      <c r="V10">
        <v>6.1680000000000001</v>
      </c>
      <c r="W10">
        <v>5.1260000000000003</v>
      </c>
      <c r="X10">
        <v>7.343</v>
      </c>
      <c r="Y10">
        <v>6.2880000000000003</v>
      </c>
      <c r="Z10">
        <v>3.6760000000000002</v>
      </c>
      <c r="AA10">
        <v>8.375</v>
      </c>
      <c r="AB10">
        <v>9.5690000000000008</v>
      </c>
      <c r="AC10">
        <v>6.6710000000000003</v>
      </c>
      <c r="AD10">
        <v>4.931</v>
      </c>
      <c r="AE10">
        <v>4.5010000000000003</v>
      </c>
      <c r="AF10">
        <v>4.5110000000000001</v>
      </c>
      <c r="AG10">
        <v>3.7330000000000001</v>
      </c>
      <c r="AH10">
        <v>5.2670000000000003</v>
      </c>
    </row>
    <row r="11" spans="1:34" x14ac:dyDescent="0.3">
      <c r="A11" s="60">
        <f ca="1">Exceedance!U11</f>
        <v>46357</v>
      </c>
      <c r="B11" s="1">
        <v>6</v>
      </c>
      <c r="C11" s="1">
        <v>6</v>
      </c>
      <c r="D11" s="1">
        <v>7.0000000000000009</v>
      </c>
      <c r="E11">
        <v>4.7380000000000004</v>
      </c>
      <c r="F11">
        <v>4.3929999999999998</v>
      </c>
      <c r="G11">
        <v>4.2439999999999998</v>
      </c>
      <c r="H11">
        <v>4.7240000000000002</v>
      </c>
      <c r="I11">
        <v>5.1929999999999996</v>
      </c>
      <c r="J11">
        <v>4.9909999999999997</v>
      </c>
      <c r="K11">
        <v>6.157</v>
      </c>
      <c r="L11">
        <v>5.3979999999999997</v>
      </c>
      <c r="M11">
        <v>4.9630000000000001</v>
      </c>
      <c r="N11">
        <v>3.9950000000000001</v>
      </c>
      <c r="O11">
        <v>3.706</v>
      </c>
      <c r="P11">
        <v>4.8520000000000003</v>
      </c>
      <c r="Q11">
        <v>4.6559999999999997</v>
      </c>
      <c r="R11">
        <v>6.0039999999999996</v>
      </c>
      <c r="S11">
        <v>6.165</v>
      </c>
      <c r="T11">
        <v>7.2789999999999999</v>
      </c>
      <c r="U11">
        <v>5.7430000000000003</v>
      </c>
      <c r="V11">
        <v>4.9390000000000001</v>
      </c>
      <c r="W11">
        <v>3.9340000000000002</v>
      </c>
      <c r="X11">
        <v>4.82</v>
      </c>
      <c r="Y11">
        <v>4.8949999999999996</v>
      </c>
      <c r="Z11">
        <v>3.5979999999999999</v>
      </c>
      <c r="AA11">
        <v>5.8179999999999996</v>
      </c>
      <c r="AB11">
        <v>6.1989999999999998</v>
      </c>
      <c r="AC11">
        <v>5.4029999999999996</v>
      </c>
      <c r="AD11">
        <v>4.1130000000000004</v>
      </c>
      <c r="AE11">
        <v>4.0419999999999998</v>
      </c>
      <c r="AF11">
        <v>3.6720000000000002</v>
      </c>
      <c r="AG11">
        <v>3.5590000000000002</v>
      </c>
      <c r="AH11">
        <v>4.3419999999999996</v>
      </c>
    </row>
    <row r="12" spans="1:34" x14ac:dyDescent="0.3">
      <c r="A12" s="60">
        <f ca="1">Exceedance!U12</f>
        <v>46388</v>
      </c>
      <c r="B12" s="1">
        <v>6</v>
      </c>
      <c r="C12" s="1">
        <v>6</v>
      </c>
      <c r="D12" s="1">
        <v>6</v>
      </c>
      <c r="E12">
        <v>4.1479999999999997</v>
      </c>
      <c r="F12">
        <v>3.9260000000000002</v>
      </c>
      <c r="G12">
        <v>3.907</v>
      </c>
      <c r="H12">
        <v>4.0220000000000002</v>
      </c>
      <c r="I12">
        <v>4.2679999999999998</v>
      </c>
      <c r="J12">
        <v>4.093</v>
      </c>
      <c r="K12">
        <v>4.9249999999999998</v>
      </c>
      <c r="L12">
        <v>4.2460000000000004</v>
      </c>
      <c r="M12">
        <v>4.5389999999999997</v>
      </c>
      <c r="N12">
        <v>3.641</v>
      </c>
      <c r="O12">
        <v>3.3730000000000002</v>
      </c>
      <c r="P12">
        <v>4.1280000000000001</v>
      </c>
      <c r="Q12">
        <v>4.0110000000000001</v>
      </c>
      <c r="R12">
        <v>5.1100000000000003</v>
      </c>
      <c r="S12">
        <v>4.8170000000000002</v>
      </c>
      <c r="T12">
        <v>5.4169999999999998</v>
      </c>
      <c r="U12">
        <v>4.6779999999999999</v>
      </c>
      <c r="V12">
        <v>3.9710000000000001</v>
      </c>
      <c r="W12">
        <v>3.4260000000000002</v>
      </c>
      <c r="X12">
        <v>3.9220000000000002</v>
      </c>
      <c r="Y12">
        <v>4.5380000000000003</v>
      </c>
      <c r="Z12">
        <v>3.2879999999999998</v>
      </c>
      <c r="AA12">
        <v>4.9050000000000002</v>
      </c>
      <c r="AB12">
        <v>5.2110000000000003</v>
      </c>
      <c r="AC12">
        <v>4.5640000000000001</v>
      </c>
      <c r="AD12">
        <v>3.7360000000000002</v>
      </c>
      <c r="AE12">
        <v>3.5910000000000002</v>
      </c>
      <c r="AF12">
        <v>3.2639999999999998</v>
      </c>
      <c r="AG12">
        <v>3.3140000000000001</v>
      </c>
      <c r="AH12">
        <v>3.53</v>
      </c>
    </row>
    <row r="13" spans="1:34" x14ac:dyDescent="0.3">
      <c r="A13" s="60">
        <f ca="1">Exceedance!U13</f>
        <v>46419</v>
      </c>
      <c r="B13" s="1">
        <v>5</v>
      </c>
      <c r="C13" s="1">
        <v>5</v>
      </c>
      <c r="D13" s="1">
        <v>5</v>
      </c>
      <c r="E13">
        <v>3.6859999999999999</v>
      </c>
      <c r="F13">
        <v>3.246</v>
      </c>
      <c r="G13">
        <v>3.2320000000000002</v>
      </c>
      <c r="H13">
        <v>4.5919999999999996</v>
      </c>
      <c r="I13">
        <v>4.6230000000000002</v>
      </c>
      <c r="J13">
        <v>3.3370000000000002</v>
      </c>
      <c r="K13">
        <v>3.9620000000000006</v>
      </c>
      <c r="L13">
        <v>3.746</v>
      </c>
      <c r="M13">
        <v>4.1360000000000001</v>
      </c>
      <c r="N13">
        <v>2.9849999999999999</v>
      </c>
      <c r="O13">
        <v>2.9340000000000002</v>
      </c>
      <c r="P13">
        <v>3.9060000000000001</v>
      </c>
      <c r="Q13">
        <v>3.4159999999999999</v>
      </c>
      <c r="R13">
        <v>4.2930000000000001</v>
      </c>
      <c r="S13">
        <v>3.8620000000000001</v>
      </c>
      <c r="T13">
        <v>5.23</v>
      </c>
      <c r="U13">
        <v>3.669</v>
      </c>
      <c r="V13">
        <v>3.5070000000000001</v>
      </c>
      <c r="W13">
        <v>2.8210000000000002</v>
      </c>
      <c r="X13">
        <v>3.206</v>
      </c>
      <c r="Y13">
        <v>3.43</v>
      </c>
      <c r="Z13">
        <v>2.8879999999999999</v>
      </c>
      <c r="AA13">
        <v>4.7889999999999997</v>
      </c>
      <c r="AB13">
        <v>6.18</v>
      </c>
      <c r="AC13">
        <v>5.1660000000000004</v>
      </c>
      <c r="AD13">
        <v>3.7549999999999999</v>
      </c>
      <c r="AE13">
        <v>3.3759999999999999</v>
      </c>
      <c r="AF13">
        <v>2.7010000000000001</v>
      </c>
      <c r="AG13">
        <v>2.843</v>
      </c>
      <c r="AH13">
        <v>3.3650000000000002</v>
      </c>
    </row>
    <row r="14" spans="1:34" x14ac:dyDescent="0.3">
      <c r="A14" s="60">
        <f ca="1">Exceedance!U14</f>
        <v>46447</v>
      </c>
      <c r="B14" s="1">
        <v>11</v>
      </c>
      <c r="C14" s="1">
        <v>8</v>
      </c>
      <c r="D14" s="1">
        <v>10.000000000000002</v>
      </c>
      <c r="E14">
        <v>5.3040000000000003</v>
      </c>
      <c r="F14">
        <v>5.2930000000000001</v>
      </c>
      <c r="G14">
        <v>6.6769999999999996</v>
      </c>
      <c r="H14">
        <v>9.1969999999999992</v>
      </c>
      <c r="I14">
        <v>5.4279999999999999</v>
      </c>
      <c r="J14">
        <v>11.965000000000002</v>
      </c>
      <c r="K14">
        <v>6.38</v>
      </c>
      <c r="L14">
        <v>6.3959999999999999</v>
      </c>
      <c r="M14">
        <v>5.2830000000000004</v>
      </c>
      <c r="N14">
        <v>6.0069999999999997</v>
      </c>
      <c r="O14">
        <v>3.9790000000000001</v>
      </c>
      <c r="P14">
        <v>5.7590000000000003</v>
      </c>
      <c r="Q14">
        <v>11.269</v>
      </c>
      <c r="R14">
        <v>7.7549999999999999</v>
      </c>
      <c r="S14">
        <v>5.0730000000000004</v>
      </c>
      <c r="T14">
        <v>15.912000000000001</v>
      </c>
      <c r="U14">
        <v>4.609</v>
      </c>
      <c r="V14">
        <v>6.359</v>
      </c>
      <c r="W14">
        <v>3.226</v>
      </c>
      <c r="X14">
        <v>5.0369999999999999</v>
      </c>
      <c r="Y14">
        <v>7.1769999999999996</v>
      </c>
      <c r="Z14">
        <v>4.2169999999999996</v>
      </c>
      <c r="AA14">
        <v>7.3650000000000002</v>
      </c>
      <c r="AB14">
        <v>11.307</v>
      </c>
      <c r="AC14">
        <v>7.7759999999999998</v>
      </c>
      <c r="AD14">
        <v>10.414</v>
      </c>
      <c r="AE14">
        <v>4.0380000000000003</v>
      </c>
      <c r="AF14">
        <v>3.4089999999999998</v>
      </c>
      <c r="AG14">
        <v>4.21</v>
      </c>
      <c r="AH14">
        <v>3.5369999999999999</v>
      </c>
    </row>
    <row r="15" spans="1:34" x14ac:dyDescent="0.3">
      <c r="A15" s="60">
        <f ca="1">Exceedance!U15</f>
        <v>46478</v>
      </c>
      <c r="B15" s="1">
        <v>28</v>
      </c>
      <c r="C15" s="1">
        <v>20</v>
      </c>
      <c r="D15" s="1">
        <v>23</v>
      </c>
      <c r="E15">
        <v>31.138000000000002</v>
      </c>
      <c r="F15">
        <v>15.89</v>
      </c>
      <c r="G15">
        <v>23.388000000000002</v>
      </c>
      <c r="H15">
        <v>15.895</v>
      </c>
      <c r="I15">
        <v>15.103999999999999</v>
      </c>
      <c r="J15">
        <v>24.044</v>
      </c>
      <c r="K15">
        <v>12.67</v>
      </c>
      <c r="L15">
        <v>13.602</v>
      </c>
      <c r="M15">
        <v>24.573</v>
      </c>
      <c r="N15">
        <v>27.030999999999999</v>
      </c>
      <c r="O15">
        <v>14.205</v>
      </c>
      <c r="P15">
        <v>16.335999999999999</v>
      </c>
      <c r="Q15">
        <v>35.899000000000001</v>
      </c>
      <c r="R15">
        <v>27.911999999999999</v>
      </c>
      <c r="S15">
        <v>22.5</v>
      </c>
      <c r="T15">
        <v>25.114999999999998</v>
      </c>
      <c r="U15">
        <v>12.984</v>
      </c>
      <c r="V15">
        <v>14.473000000000001</v>
      </c>
      <c r="W15">
        <v>12.118</v>
      </c>
      <c r="X15">
        <v>13.288</v>
      </c>
      <c r="Y15">
        <v>30.306999999999999</v>
      </c>
      <c r="Z15">
        <v>8.7460000000000004</v>
      </c>
      <c r="AA15">
        <v>20.914999999999999</v>
      </c>
      <c r="AB15">
        <v>17.187999999999999</v>
      </c>
      <c r="AC15">
        <v>17.526</v>
      </c>
      <c r="AD15">
        <v>24.295000000000002</v>
      </c>
      <c r="AE15">
        <v>11.571</v>
      </c>
      <c r="AF15">
        <v>18.544</v>
      </c>
      <c r="AG15">
        <v>11.175000000000001</v>
      </c>
      <c r="AH15">
        <v>7.726</v>
      </c>
    </row>
    <row r="16" spans="1:34" x14ac:dyDescent="0.3">
      <c r="A16" s="60">
        <f ca="1">Exceedance!U16</f>
        <v>46508</v>
      </c>
      <c r="B16" s="1">
        <v>78</v>
      </c>
      <c r="C16" s="1">
        <v>56.000000000000007</v>
      </c>
      <c r="D16" s="1">
        <v>68</v>
      </c>
      <c r="E16">
        <v>80.334999999999994</v>
      </c>
      <c r="F16">
        <v>88.57</v>
      </c>
      <c r="G16">
        <v>69.557000000000002</v>
      </c>
      <c r="H16">
        <v>52.220999999999997</v>
      </c>
      <c r="I16">
        <v>62.345999999999997</v>
      </c>
      <c r="J16">
        <v>91.019000000000005</v>
      </c>
      <c r="K16">
        <v>61.378</v>
      </c>
      <c r="L16">
        <v>61.026000000000003</v>
      </c>
      <c r="M16">
        <v>62.844000000000001</v>
      </c>
      <c r="N16">
        <v>106.14</v>
      </c>
      <c r="O16">
        <v>25.204000000000001</v>
      </c>
      <c r="P16">
        <v>60.110999999999997</v>
      </c>
      <c r="Q16">
        <v>82.3</v>
      </c>
      <c r="R16">
        <v>111.02099999999999</v>
      </c>
      <c r="S16">
        <v>62.741</v>
      </c>
      <c r="T16">
        <v>76.403999999999996</v>
      </c>
      <c r="U16">
        <v>75.16</v>
      </c>
      <c r="V16">
        <v>89.87</v>
      </c>
      <c r="W16">
        <v>45.761000000000003</v>
      </c>
      <c r="X16">
        <v>49.789000000000001</v>
      </c>
      <c r="Y16">
        <v>60.779000000000003</v>
      </c>
      <c r="Z16">
        <v>39.448999999999998</v>
      </c>
      <c r="AA16">
        <v>63.323</v>
      </c>
      <c r="AB16">
        <v>47.258000000000003</v>
      </c>
      <c r="AC16">
        <v>51.902999999999999</v>
      </c>
      <c r="AD16">
        <v>59.628999999999998</v>
      </c>
      <c r="AE16">
        <v>33.298000000000002</v>
      </c>
      <c r="AF16">
        <v>59.142000000000003</v>
      </c>
      <c r="AG16">
        <v>57.070999999999998</v>
      </c>
      <c r="AH16">
        <v>46.947000000000003</v>
      </c>
    </row>
    <row r="17" spans="1:34" x14ac:dyDescent="0.3">
      <c r="A17" s="60">
        <f ca="1">Exceedance!U17</f>
        <v>46539</v>
      </c>
      <c r="B17" s="1">
        <v>84</v>
      </c>
      <c r="C17" s="1">
        <v>40</v>
      </c>
      <c r="D17" s="1">
        <v>62</v>
      </c>
      <c r="E17">
        <v>46.34</v>
      </c>
      <c r="F17">
        <v>105.762</v>
      </c>
      <c r="G17">
        <v>64.495000000000005</v>
      </c>
      <c r="H17">
        <v>121.33199999999999</v>
      </c>
      <c r="I17">
        <v>31.356000000000002</v>
      </c>
      <c r="J17">
        <v>118.33499999999999</v>
      </c>
      <c r="K17">
        <v>54.921999999999997</v>
      </c>
      <c r="L17">
        <v>101.396</v>
      </c>
      <c r="M17">
        <v>29.018999999999998</v>
      </c>
      <c r="N17">
        <v>64.447999999999993</v>
      </c>
      <c r="O17">
        <v>10.821999999999999</v>
      </c>
      <c r="P17">
        <v>42.941000000000003</v>
      </c>
      <c r="Q17">
        <v>46.121000000000002</v>
      </c>
      <c r="R17">
        <v>108.107</v>
      </c>
      <c r="S17">
        <v>32.704000000000001</v>
      </c>
      <c r="T17">
        <v>58.357999999999997</v>
      </c>
      <c r="U17">
        <v>98.203000000000003</v>
      </c>
      <c r="V17">
        <v>47.499000000000002</v>
      </c>
      <c r="W17">
        <v>61.347000000000001</v>
      </c>
      <c r="X17">
        <v>93.165000000000006</v>
      </c>
      <c r="Y17">
        <v>27.969000000000001</v>
      </c>
      <c r="Z17">
        <v>30.972000000000001</v>
      </c>
      <c r="AA17">
        <v>74.584000000000003</v>
      </c>
      <c r="AB17">
        <v>91.954999999999998</v>
      </c>
      <c r="AC17">
        <v>76.346000000000004</v>
      </c>
      <c r="AD17">
        <v>76.421999999999997</v>
      </c>
      <c r="AE17">
        <v>11.196</v>
      </c>
      <c r="AF17">
        <v>125.53400000000001</v>
      </c>
      <c r="AG17">
        <v>36.518999999999998</v>
      </c>
      <c r="AH17">
        <v>74.509</v>
      </c>
    </row>
    <row r="18" spans="1:34" x14ac:dyDescent="0.3">
      <c r="A18" s="60">
        <f ca="1">Exceedance!U18</f>
        <v>46569</v>
      </c>
      <c r="B18" s="1">
        <v>33</v>
      </c>
      <c r="C18" s="1">
        <v>13</v>
      </c>
      <c r="D18" s="1">
        <v>21</v>
      </c>
      <c r="E18">
        <v>18.832999999999998</v>
      </c>
      <c r="F18">
        <v>36.005000000000003</v>
      </c>
      <c r="G18">
        <v>14.731999999999999</v>
      </c>
      <c r="H18">
        <v>81.707999999999998</v>
      </c>
      <c r="I18">
        <v>12.262</v>
      </c>
      <c r="J18">
        <v>33.813000000000002</v>
      </c>
      <c r="K18">
        <v>24.911000000000001</v>
      </c>
      <c r="L18">
        <v>72.626000000000005</v>
      </c>
      <c r="M18">
        <v>8.7680000000000007</v>
      </c>
      <c r="N18">
        <v>19.158000000000001</v>
      </c>
      <c r="O18">
        <v>5.1820000000000004</v>
      </c>
      <c r="P18">
        <v>11.972</v>
      </c>
      <c r="Q18">
        <v>15.509</v>
      </c>
      <c r="R18">
        <v>37.695999999999998</v>
      </c>
      <c r="S18">
        <v>14.314</v>
      </c>
      <c r="T18">
        <v>18.7</v>
      </c>
      <c r="U18">
        <v>32.023000000000003</v>
      </c>
      <c r="V18">
        <v>15.500999999999999</v>
      </c>
      <c r="W18">
        <v>15.023</v>
      </c>
      <c r="X18">
        <v>29.837</v>
      </c>
      <c r="Y18">
        <v>11.58</v>
      </c>
      <c r="Z18">
        <v>10.949</v>
      </c>
      <c r="AA18">
        <v>17.657999999999998</v>
      </c>
      <c r="AB18">
        <v>23.556999999999999</v>
      </c>
      <c r="AC18">
        <v>15.997999999999999</v>
      </c>
      <c r="AD18">
        <v>18.727</v>
      </c>
      <c r="AE18">
        <v>5.1189999999999998</v>
      </c>
      <c r="AF18">
        <v>52.158000000000001</v>
      </c>
      <c r="AG18">
        <v>10.833</v>
      </c>
      <c r="AH18">
        <v>26.71</v>
      </c>
    </row>
    <row r="19" spans="1:34" x14ac:dyDescent="0.3">
      <c r="A19" s="60">
        <f ca="1">Exceedance!U19</f>
        <v>46600</v>
      </c>
      <c r="B19" s="1">
        <v>20.000000000000004</v>
      </c>
      <c r="C19" s="1">
        <v>12</v>
      </c>
      <c r="D19" s="1">
        <v>15</v>
      </c>
      <c r="E19">
        <v>16.244</v>
      </c>
      <c r="F19">
        <v>16.562999999999999</v>
      </c>
      <c r="G19">
        <v>9.0969999999999995</v>
      </c>
      <c r="H19">
        <v>23.498999999999999</v>
      </c>
      <c r="I19">
        <v>7.484</v>
      </c>
      <c r="J19">
        <v>24.014000000000003</v>
      </c>
      <c r="K19">
        <v>12.54</v>
      </c>
      <c r="L19">
        <v>44.521000000000001</v>
      </c>
      <c r="M19">
        <v>7.0869999999999997</v>
      </c>
      <c r="N19">
        <v>21.518000000000001</v>
      </c>
      <c r="O19">
        <v>4.3899999999999997</v>
      </c>
      <c r="P19">
        <v>9.7789999999999999</v>
      </c>
      <c r="Q19">
        <v>7.45</v>
      </c>
      <c r="R19">
        <v>19.856999999999999</v>
      </c>
      <c r="S19">
        <v>11.35</v>
      </c>
      <c r="T19">
        <v>28.753</v>
      </c>
      <c r="U19">
        <v>13.803000000000001</v>
      </c>
      <c r="V19">
        <v>6.8819999999999997</v>
      </c>
      <c r="W19">
        <v>11.842000000000001</v>
      </c>
      <c r="X19">
        <v>11.718999999999999</v>
      </c>
      <c r="Y19">
        <v>6.992</v>
      </c>
      <c r="Z19">
        <v>10.004</v>
      </c>
      <c r="AA19">
        <v>12.112</v>
      </c>
      <c r="AB19">
        <v>11.275</v>
      </c>
      <c r="AC19">
        <v>12.609</v>
      </c>
      <c r="AD19">
        <v>10.994999999999999</v>
      </c>
      <c r="AE19">
        <v>3.927</v>
      </c>
      <c r="AF19">
        <v>12.398999999999999</v>
      </c>
      <c r="AG19">
        <v>6.76</v>
      </c>
      <c r="AH19">
        <v>11.997999999999999</v>
      </c>
    </row>
    <row r="20" spans="1:34" x14ac:dyDescent="0.3">
      <c r="A20" s="60">
        <f ca="1">Exceedance!U20</f>
        <v>46631</v>
      </c>
      <c r="B20" s="1">
        <v>19</v>
      </c>
      <c r="C20" s="1">
        <v>11</v>
      </c>
      <c r="D20" s="1">
        <v>16</v>
      </c>
      <c r="E20">
        <v>12.683</v>
      </c>
      <c r="F20">
        <v>17.523</v>
      </c>
      <c r="G20">
        <v>14.276</v>
      </c>
      <c r="H20">
        <v>13.888</v>
      </c>
      <c r="I20">
        <v>7.6139999999999999</v>
      </c>
      <c r="J20">
        <v>24.946000000000002</v>
      </c>
      <c r="K20">
        <v>10.207000000000001</v>
      </c>
      <c r="L20">
        <v>27.236000000000001</v>
      </c>
      <c r="M20">
        <v>6.6970000000000001</v>
      </c>
      <c r="N20">
        <v>9.5709999999999997</v>
      </c>
      <c r="O20">
        <v>8.81</v>
      </c>
      <c r="P20">
        <v>20.085000000000001</v>
      </c>
      <c r="Q20">
        <v>17.251000000000001</v>
      </c>
      <c r="R20">
        <v>12.084</v>
      </c>
      <c r="S20">
        <v>11.952999999999999</v>
      </c>
      <c r="T20">
        <v>17.738</v>
      </c>
      <c r="U20">
        <v>13.193</v>
      </c>
      <c r="V20">
        <v>6.5060000000000002</v>
      </c>
      <c r="W20">
        <v>8.9280000000000008</v>
      </c>
      <c r="X20">
        <v>8.3650000000000002</v>
      </c>
      <c r="Y20">
        <v>5.5880000000000001</v>
      </c>
      <c r="Z20">
        <v>28.007999999999999</v>
      </c>
      <c r="AA20">
        <v>14.625999999999999</v>
      </c>
      <c r="AB20">
        <v>8.9290000000000003</v>
      </c>
      <c r="AC20">
        <v>10.106</v>
      </c>
      <c r="AD20">
        <v>6.6669999999999998</v>
      </c>
      <c r="AE20">
        <v>3.3279999999999998</v>
      </c>
      <c r="AF20">
        <v>6.9450000000000003</v>
      </c>
      <c r="AG20">
        <v>5.577</v>
      </c>
      <c r="AH20">
        <v>26.619</v>
      </c>
    </row>
    <row r="21" spans="1:34" x14ac:dyDescent="0.3">
      <c r="A21" s="60">
        <f ca="1">Exceedance!U21</f>
        <v>46661</v>
      </c>
      <c r="B21" s="1">
        <v>15</v>
      </c>
      <c r="C21" s="1">
        <v>10.000000000000002</v>
      </c>
      <c r="D21" s="1">
        <v>13</v>
      </c>
      <c r="E21">
        <v>7.5849999999999991</v>
      </c>
      <c r="F21">
        <v>10.129</v>
      </c>
      <c r="G21">
        <v>11.06</v>
      </c>
      <c r="H21">
        <v>11.880999999999998</v>
      </c>
      <c r="I21">
        <v>11.789</v>
      </c>
      <c r="J21">
        <v>27.613</v>
      </c>
      <c r="K21">
        <v>9.5350000000000001</v>
      </c>
      <c r="L21">
        <v>12.178000000000001</v>
      </c>
      <c r="M21">
        <v>7.1239999999999997</v>
      </c>
      <c r="N21">
        <v>7.02</v>
      </c>
      <c r="O21">
        <v>9.3529999999999998</v>
      </c>
      <c r="P21">
        <v>9.8369999999999997</v>
      </c>
      <c r="Q21">
        <v>19.948</v>
      </c>
      <c r="R21">
        <v>20.507999999999999</v>
      </c>
      <c r="S21">
        <v>33.295000000000002</v>
      </c>
      <c r="T21">
        <v>16.257999999999999</v>
      </c>
      <c r="U21">
        <v>9.8759999999999994</v>
      </c>
      <c r="V21">
        <v>7.0659999999999998</v>
      </c>
      <c r="W21">
        <v>11.804</v>
      </c>
      <c r="X21">
        <v>10.698</v>
      </c>
      <c r="Y21">
        <v>4.8940000000000001</v>
      </c>
      <c r="Z21">
        <v>16.818000000000001</v>
      </c>
      <c r="AA21">
        <v>23.795999999999999</v>
      </c>
      <c r="AB21">
        <v>9.375</v>
      </c>
      <c r="AC21">
        <v>9.1969999999999992</v>
      </c>
      <c r="AD21">
        <v>7.6129999999999987</v>
      </c>
      <c r="AE21">
        <v>4.149</v>
      </c>
      <c r="AF21">
        <v>5.9939999999999998</v>
      </c>
      <c r="AG21">
        <v>5.4600000000000009</v>
      </c>
      <c r="AH21">
        <v>10.359</v>
      </c>
    </row>
    <row r="22" spans="1:34" x14ac:dyDescent="0.3">
      <c r="A22" s="60">
        <f ca="1">Exceedance!U22</f>
        <v>46692</v>
      </c>
      <c r="B22" s="1">
        <v>10</v>
      </c>
      <c r="C22" s="1">
        <v>8</v>
      </c>
      <c r="D22" s="1">
        <v>9</v>
      </c>
      <c r="E22">
        <v>5.8860000000000001</v>
      </c>
      <c r="F22">
        <v>6.8689999999999998</v>
      </c>
      <c r="G22">
        <v>7.9809999999999999</v>
      </c>
      <c r="H22">
        <v>8.4320000000000004</v>
      </c>
      <c r="I22">
        <v>7.2720000000000002</v>
      </c>
      <c r="J22">
        <v>11.897</v>
      </c>
      <c r="K22">
        <v>8.1170000000000009</v>
      </c>
      <c r="L22">
        <v>7.1849999999999987</v>
      </c>
      <c r="M22">
        <v>5.476</v>
      </c>
      <c r="N22">
        <v>5.9720000000000004</v>
      </c>
      <c r="O22">
        <v>5.5259999999999998</v>
      </c>
      <c r="P22">
        <v>6.0380000000000003</v>
      </c>
      <c r="Q22">
        <v>10.936999999999999</v>
      </c>
      <c r="R22">
        <v>13.414</v>
      </c>
      <c r="S22">
        <v>13.472</v>
      </c>
      <c r="T22">
        <v>8.3469999999999995</v>
      </c>
      <c r="U22">
        <v>8.3140000000000001</v>
      </c>
      <c r="V22">
        <v>6.38</v>
      </c>
      <c r="W22">
        <v>8.5180000000000007</v>
      </c>
      <c r="X22">
        <v>7.7169999999999996</v>
      </c>
      <c r="Y22">
        <v>4.282</v>
      </c>
      <c r="Z22">
        <v>8.4290000000000003</v>
      </c>
      <c r="AA22">
        <v>10.93</v>
      </c>
      <c r="AB22">
        <v>6.8869999999999996</v>
      </c>
      <c r="AC22">
        <v>5.9989999999999997</v>
      </c>
      <c r="AD22">
        <v>5.8449999999999998</v>
      </c>
      <c r="AE22">
        <v>3.8490000000000002</v>
      </c>
      <c r="AF22">
        <v>5.2969999999999997</v>
      </c>
      <c r="AG22">
        <v>5.7990000000000004</v>
      </c>
      <c r="AH22">
        <v>6.5759999999999996</v>
      </c>
    </row>
    <row r="23" spans="1:34" x14ac:dyDescent="0.3">
      <c r="A23" s="60">
        <f ca="1">Exceedance!U23</f>
        <v>46722</v>
      </c>
      <c r="B23" s="1">
        <v>7.0000000000000009</v>
      </c>
      <c r="C23" s="1">
        <v>7.0000000000000009</v>
      </c>
      <c r="D23" s="1">
        <v>7.0000000000000009</v>
      </c>
      <c r="E23">
        <v>5.1779999999999999</v>
      </c>
      <c r="F23">
        <v>5.9459999999999997</v>
      </c>
      <c r="G23">
        <v>5.6630000000000003</v>
      </c>
      <c r="H23">
        <v>6.9939999999999998</v>
      </c>
      <c r="I23">
        <v>5.4509999999999996</v>
      </c>
      <c r="J23">
        <v>7.5330000000000004</v>
      </c>
      <c r="K23">
        <v>6.7919999999999998</v>
      </c>
      <c r="L23">
        <v>5.9130000000000003</v>
      </c>
      <c r="M23">
        <v>4.6120000000000001</v>
      </c>
      <c r="N23">
        <v>5.141</v>
      </c>
      <c r="O23">
        <v>4.2060000000000004</v>
      </c>
      <c r="P23">
        <v>5.1539999999999999</v>
      </c>
      <c r="Q23">
        <v>7.1189999999999998</v>
      </c>
      <c r="R23">
        <v>8.1790000000000003</v>
      </c>
      <c r="S23">
        <v>7.702</v>
      </c>
      <c r="T23">
        <v>6.4489999999999998</v>
      </c>
      <c r="U23">
        <v>6.617</v>
      </c>
      <c r="V23">
        <v>4.8739999999999997</v>
      </c>
      <c r="W23">
        <v>5.593</v>
      </c>
      <c r="X23">
        <v>5.9820000000000002</v>
      </c>
      <c r="Y23">
        <v>4.1639999999999997</v>
      </c>
      <c r="Z23">
        <v>5.8179999999999996</v>
      </c>
      <c r="AA23">
        <v>7.1890000000000001</v>
      </c>
      <c r="AB23">
        <v>5.5579999999999998</v>
      </c>
      <c r="AC23">
        <v>5.01</v>
      </c>
      <c r="AD23">
        <v>5.4160000000000004</v>
      </c>
      <c r="AE23">
        <v>3.1030000000000002</v>
      </c>
      <c r="AF23">
        <v>5.032</v>
      </c>
      <c r="AG23">
        <v>4.7729999999999997</v>
      </c>
      <c r="AH23">
        <v>5.3869999999999996</v>
      </c>
    </row>
    <row r="24" spans="1:34" x14ac:dyDescent="0.3">
      <c r="A24" s="60">
        <f ca="1">Exceedance!U24</f>
        <v>46753</v>
      </c>
      <c r="B24" s="1">
        <v>6</v>
      </c>
      <c r="C24" s="1">
        <v>6</v>
      </c>
      <c r="D24" s="1">
        <v>6</v>
      </c>
      <c r="E24">
        <v>4.6239999999999997</v>
      </c>
      <c r="F24">
        <v>5.4480000000000004</v>
      </c>
      <c r="G24">
        <v>4.835</v>
      </c>
      <c r="H24">
        <v>5.8079999999999998</v>
      </c>
      <c r="I24">
        <v>4.476</v>
      </c>
      <c r="J24">
        <v>6.133</v>
      </c>
      <c r="K24">
        <v>5.3890000000000002</v>
      </c>
      <c r="L24">
        <v>5.418000000000001</v>
      </c>
      <c r="M24">
        <v>4.1950000000000003</v>
      </c>
      <c r="N24">
        <v>4.6749999999999998</v>
      </c>
      <c r="O24">
        <v>3.556</v>
      </c>
      <c r="P24">
        <v>4.4489999999999998</v>
      </c>
      <c r="Q24">
        <v>6.1</v>
      </c>
      <c r="R24">
        <v>6.524</v>
      </c>
      <c r="S24">
        <v>5.7409999999999997</v>
      </c>
      <c r="T24">
        <v>5.2729999999999997</v>
      </c>
      <c r="U24">
        <v>5.3810000000000002</v>
      </c>
      <c r="V24">
        <v>4.2110000000000003</v>
      </c>
      <c r="W24">
        <v>4.5540000000000012</v>
      </c>
      <c r="X24">
        <v>5.4829999999999997</v>
      </c>
      <c r="Y24">
        <v>3.8</v>
      </c>
      <c r="Z24">
        <v>4.8899999999999997</v>
      </c>
      <c r="AA24">
        <v>6.06</v>
      </c>
      <c r="AB24">
        <v>4.694</v>
      </c>
      <c r="AC24">
        <v>4.5359999999999996</v>
      </c>
      <c r="AD24">
        <v>4.7229999999999999</v>
      </c>
      <c r="AE24">
        <v>2.754</v>
      </c>
      <c r="AF24">
        <v>4.6689999999999996</v>
      </c>
      <c r="AG24">
        <v>3.9049999999999998</v>
      </c>
      <c r="AH24">
        <v>4.7349999999999994</v>
      </c>
    </row>
    <row r="25" spans="1:34" x14ac:dyDescent="0.3">
      <c r="A25" s="60">
        <f ca="1">Exceedance!U25</f>
        <v>46784</v>
      </c>
      <c r="B25" s="1">
        <v>5</v>
      </c>
      <c r="C25" s="1">
        <v>5</v>
      </c>
      <c r="D25" s="1">
        <v>5</v>
      </c>
      <c r="E25">
        <v>3.952</v>
      </c>
      <c r="F25">
        <v>4.6520000000000001</v>
      </c>
      <c r="G25">
        <v>5.6550000000000002</v>
      </c>
      <c r="H25">
        <v>6.3410000000000002</v>
      </c>
      <c r="I25">
        <v>3.77</v>
      </c>
      <c r="J25">
        <v>5.12</v>
      </c>
      <c r="K25">
        <v>4.9349999999999996</v>
      </c>
      <c r="L25">
        <v>5.0810000000000004</v>
      </c>
      <c r="M25">
        <v>3.5670000000000002</v>
      </c>
      <c r="N25">
        <v>4.18</v>
      </c>
      <c r="O25">
        <v>3.52</v>
      </c>
      <c r="P25">
        <v>3.94</v>
      </c>
      <c r="Q25">
        <v>5.2809999999999997</v>
      </c>
      <c r="R25">
        <v>5.5170000000000003</v>
      </c>
      <c r="S25">
        <v>5.7709999999999999</v>
      </c>
      <c r="T25">
        <v>4.2889999999999997</v>
      </c>
      <c r="U25">
        <v>4.9029999999999996</v>
      </c>
      <c r="V25">
        <v>3.5750000000000002</v>
      </c>
      <c r="W25">
        <v>3.8410000000000002</v>
      </c>
      <c r="X25">
        <v>4.3019999999999996</v>
      </c>
      <c r="Y25">
        <v>3.4239999999999999</v>
      </c>
      <c r="Z25">
        <v>5.0030000000000001</v>
      </c>
      <c r="AA25">
        <v>7.2409999999999997</v>
      </c>
      <c r="AB25">
        <v>5.5410000000000004</v>
      </c>
      <c r="AC25">
        <v>4.63</v>
      </c>
      <c r="AD25">
        <v>4.4489999999999998</v>
      </c>
      <c r="AE25">
        <v>2.3580000000000001</v>
      </c>
      <c r="AF25">
        <v>4.1219999999999999</v>
      </c>
      <c r="AG25">
        <v>3.8159999999999998</v>
      </c>
      <c r="AH25">
        <v>4.3280000000000003</v>
      </c>
    </row>
    <row r="26" spans="1:34" x14ac:dyDescent="0.3">
      <c r="A26" s="60">
        <f ca="1">Exceedance!U26</f>
        <v>46813</v>
      </c>
      <c r="B26" s="1">
        <v>10.000000000000002</v>
      </c>
      <c r="C26" s="1">
        <v>10.000000000000002</v>
      </c>
      <c r="D26" s="1">
        <v>10.000000000000002</v>
      </c>
      <c r="E26">
        <v>6.258</v>
      </c>
      <c r="F26">
        <v>8.8320000000000007</v>
      </c>
      <c r="G26">
        <v>10.404000000000002</v>
      </c>
      <c r="H26">
        <v>7.0039999999999996</v>
      </c>
      <c r="I26">
        <v>12.819000000000001</v>
      </c>
      <c r="J26">
        <v>7.9349999999999996</v>
      </c>
      <c r="K26">
        <v>7.8789999999999996</v>
      </c>
      <c r="L26">
        <v>6.1989999999999998</v>
      </c>
      <c r="M26">
        <v>6.81</v>
      </c>
      <c r="N26">
        <v>5.418000000000001</v>
      </c>
      <c r="O26">
        <v>5.2329999999999997</v>
      </c>
      <c r="P26">
        <v>12.234</v>
      </c>
      <c r="Q26">
        <v>8.9529999999999994</v>
      </c>
      <c r="R26">
        <v>6.734</v>
      </c>
      <c r="S26">
        <v>16.829999999999998</v>
      </c>
      <c r="T26">
        <v>5.2949999999999999</v>
      </c>
      <c r="U26">
        <v>8.0909999999999993</v>
      </c>
      <c r="V26">
        <v>3.9750000000000001</v>
      </c>
      <c r="W26">
        <v>5.7960000000000003</v>
      </c>
      <c r="X26">
        <v>8.3360000000000003</v>
      </c>
      <c r="Y26">
        <v>4.835</v>
      </c>
      <c r="Z26">
        <v>7.4029999999999996</v>
      </c>
      <c r="AA26">
        <v>13.204000000000001</v>
      </c>
      <c r="AB26">
        <v>7.9749999999999996</v>
      </c>
      <c r="AC26">
        <v>11.922999999999998</v>
      </c>
      <c r="AD26">
        <v>5.109</v>
      </c>
      <c r="AE26">
        <v>2.972</v>
      </c>
      <c r="AF26">
        <v>5.665</v>
      </c>
      <c r="AG26">
        <v>3.8769999999999998</v>
      </c>
      <c r="AH26">
        <v>6.2949999999999999</v>
      </c>
    </row>
    <row r="27" spans="1:34" x14ac:dyDescent="0.3">
      <c r="A27" s="60">
        <f ca="1">Exceedance!U27</f>
        <v>46844</v>
      </c>
      <c r="B27" s="1">
        <v>23</v>
      </c>
      <c r="C27" s="1">
        <v>23</v>
      </c>
      <c r="D27" s="1">
        <v>23</v>
      </c>
      <c r="E27">
        <v>18.597000000000001</v>
      </c>
      <c r="F27">
        <v>27.588000000000001</v>
      </c>
      <c r="G27">
        <v>18.152000000000001</v>
      </c>
      <c r="H27">
        <v>18.172000000000001</v>
      </c>
      <c r="I27">
        <v>24.827999999999999</v>
      </c>
      <c r="J27">
        <v>15.606</v>
      </c>
      <c r="K27">
        <v>16.175999999999998</v>
      </c>
      <c r="L27">
        <v>26.954000000000001</v>
      </c>
      <c r="M27">
        <v>30.652999999999999</v>
      </c>
      <c r="N27">
        <v>16.312999999999999</v>
      </c>
      <c r="O27">
        <v>15.868</v>
      </c>
      <c r="P27">
        <v>37.966000000000001</v>
      </c>
      <c r="Q27">
        <v>30.893999999999998</v>
      </c>
      <c r="R27">
        <v>27.03</v>
      </c>
      <c r="S27">
        <v>27.184999999999999</v>
      </c>
      <c r="T27">
        <v>14.122</v>
      </c>
      <c r="U27">
        <v>18.277999999999999</v>
      </c>
      <c r="V27">
        <v>13.661</v>
      </c>
      <c r="W27">
        <v>14.583</v>
      </c>
      <c r="X27">
        <v>33.643999999999998</v>
      </c>
      <c r="Y27">
        <v>9.9239999999999995</v>
      </c>
      <c r="Z27">
        <v>21.010999999999999</v>
      </c>
      <c r="AA27">
        <v>18.402000000000001</v>
      </c>
      <c r="AB27">
        <v>17.757999999999999</v>
      </c>
      <c r="AC27">
        <v>25.786000000000001</v>
      </c>
      <c r="AD27">
        <v>13.776</v>
      </c>
      <c r="AE27">
        <v>18.690999999999999</v>
      </c>
      <c r="AF27">
        <v>13.429</v>
      </c>
      <c r="AG27">
        <v>8.109</v>
      </c>
      <c r="AH27">
        <v>34.947000000000003</v>
      </c>
    </row>
    <row r="28" spans="1:34" x14ac:dyDescent="0.3">
      <c r="A28" s="60">
        <f ca="1">Exceedance!U28</f>
        <v>46874</v>
      </c>
      <c r="B28" s="1">
        <v>68</v>
      </c>
      <c r="C28" s="1">
        <v>68</v>
      </c>
      <c r="D28" s="1">
        <v>68</v>
      </c>
      <c r="E28">
        <v>94.725999999999999</v>
      </c>
      <c r="F28">
        <v>76.983000000000004</v>
      </c>
      <c r="G28">
        <v>55.773000000000003</v>
      </c>
      <c r="H28">
        <v>67.191999999999993</v>
      </c>
      <c r="I28">
        <v>96.072999999999993</v>
      </c>
      <c r="J28">
        <v>66.727000000000004</v>
      </c>
      <c r="K28">
        <v>66.94</v>
      </c>
      <c r="L28">
        <v>65.028999999999996</v>
      </c>
      <c r="M28">
        <v>109.643</v>
      </c>
      <c r="N28">
        <v>27.402999999999999</v>
      </c>
      <c r="O28">
        <v>61.376999999999995</v>
      </c>
      <c r="P28">
        <v>85.867999999999995</v>
      </c>
      <c r="Q28">
        <v>118.125</v>
      </c>
      <c r="R28">
        <v>67.599000000000004</v>
      </c>
      <c r="S28">
        <v>78.183000000000007</v>
      </c>
      <c r="T28">
        <v>77.551000000000002</v>
      </c>
      <c r="U28">
        <v>95.659000000000006</v>
      </c>
      <c r="V28">
        <v>50.514000000000003</v>
      </c>
      <c r="W28">
        <v>53.728999999999999</v>
      </c>
      <c r="X28">
        <v>64.418000000000006</v>
      </c>
      <c r="Y28">
        <v>42.05</v>
      </c>
      <c r="Z28">
        <v>66.978999999999999</v>
      </c>
      <c r="AA28">
        <v>50.848999999999997</v>
      </c>
      <c r="AB28">
        <v>52.276000000000003</v>
      </c>
      <c r="AC28">
        <v>64.141000000000005</v>
      </c>
      <c r="AD28">
        <v>35.646000000000001</v>
      </c>
      <c r="AE28">
        <v>57.255000000000003</v>
      </c>
      <c r="AF28">
        <v>62.552999999999997</v>
      </c>
      <c r="AG28">
        <v>50.475000000000001</v>
      </c>
      <c r="AH28">
        <v>81.590999999999994</v>
      </c>
    </row>
    <row r="29" spans="1:34" x14ac:dyDescent="0.3">
      <c r="A29" s="60">
        <f ca="1">Exceedance!U29</f>
        <v>46905</v>
      </c>
      <c r="B29" s="1">
        <v>62</v>
      </c>
      <c r="C29" s="1">
        <v>62</v>
      </c>
      <c r="D29" s="1">
        <v>62</v>
      </c>
      <c r="E29">
        <v>105.158</v>
      </c>
      <c r="F29">
        <v>64.022999999999996</v>
      </c>
      <c r="G29">
        <v>126.03400000000001</v>
      </c>
      <c r="H29">
        <v>33.034999999999997</v>
      </c>
      <c r="I29">
        <v>117.443</v>
      </c>
      <c r="J29">
        <v>54.884999999999998</v>
      </c>
      <c r="K29">
        <v>104.2</v>
      </c>
      <c r="L29">
        <v>29.61</v>
      </c>
      <c r="M29">
        <v>63.396000000000001</v>
      </c>
      <c r="N29">
        <v>11.435</v>
      </c>
      <c r="O29">
        <v>40.170999999999999</v>
      </c>
      <c r="P29">
        <v>48.704999999999998</v>
      </c>
      <c r="Q29">
        <v>107.422</v>
      </c>
      <c r="R29">
        <v>33.213999999999999</v>
      </c>
      <c r="S29">
        <v>57.451999999999998</v>
      </c>
      <c r="T29">
        <v>99.412000000000006</v>
      </c>
      <c r="U29">
        <v>47.735999999999997</v>
      </c>
      <c r="V29">
        <v>61.642000000000003</v>
      </c>
      <c r="W29">
        <v>95.072000000000003</v>
      </c>
      <c r="X29">
        <v>29.408999999999999</v>
      </c>
      <c r="Y29">
        <v>31.183</v>
      </c>
      <c r="Z29">
        <v>72.183000000000007</v>
      </c>
      <c r="AA29">
        <v>92</v>
      </c>
      <c r="AB29">
        <v>76.590999999999994</v>
      </c>
      <c r="AC29">
        <v>76.664000000000001</v>
      </c>
      <c r="AD29">
        <v>11.585000000000001</v>
      </c>
      <c r="AE29">
        <v>127.41</v>
      </c>
      <c r="AF29">
        <v>38.155999999999999</v>
      </c>
      <c r="AG29">
        <v>75.647999999999996</v>
      </c>
      <c r="AH29">
        <v>46.28</v>
      </c>
    </row>
    <row r="30" spans="1:34" x14ac:dyDescent="0.3">
      <c r="A30" s="60">
        <f ca="1">Exceedance!U30</f>
        <v>46935</v>
      </c>
      <c r="B30" s="1">
        <v>21</v>
      </c>
      <c r="C30" s="1">
        <v>21</v>
      </c>
      <c r="D30" s="1">
        <v>21</v>
      </c>
      <c r="E30">
        <v>34.030999999999999</v>
      </c>
      <c r="F30">
        <v>14.647</v>
      </c>
      <c r="G30">
        <v>78.963999999999999</v>
      </c>
      <c r="H30">
        <v>12.919</v>
      </c>
      <c r="I30">
        <v>34.807000000000002</v>
      </c>
      <c r="J30">
        <v>24.937999999999999</v>
      </c>
      <c r="K30">
        <v>71.171999999999997</v>
      </c>
      <c r="L30">
        <v>8.9909999999999997</v>
      </c>
      <c r="M30">
        <v>18.96</v>
      </c>
      <c r="N30">
        <v>5.5620000000000003</v>
      </c>
      <c r="O30">
        <v>11.772</v>
      </c>
      <c r="P30">
        <v>16.263000000000002</v>
      </c>
      <c r="Q30">
        <v>35.878999999999998</v>
      </c>
      <c r="R30">
        <v>14.858000000000001</v>
      </c>
      <c r="S30">
        <v>18.532</v>
      </c>
      <c r="T30">
        <v>32.298999999999999</v>
      </c>
      <c r="U30">
        <v>15.414</v>
      </c>
      <c r="V30">
        <v>15.073000000000002</v>
      </c>
      <c r="W30">
        <v>29.129000000000001</v>
      </c>
      <c r="X30">
        <v>12.031000000000001</v>
      </c>
      <c r="Y30">
        <v>10.959</v>
      </c>
      <c r="Z30">
        <v>17.332999999999998</v>
      </c>
      <c r="AA30">
        <v>23.321999999999999</v>
      </c>
      <c r="AB30">
        <v>15.988</v>
      </c>
      <c r="AC30">
        <v>18.649000000000001</v>
      </c>
      <c r="AD30">
        <v>5.403999999999999</v>
      </c>
      <c r="AE30">
        <v>49.143000000000001</v>
      </c>
      <c r="AF30">
        <v>11.282999999999999</v>
      </c>
      <c r="AG30">
        <v>26.132000000000005</v>
      </c>
      <c r="AH30">
        <v>18.855</v>
      </c>
    </row>
    <row r="31" spans="1:34" x14ac:dyDescent="0.3">
      <c r="A31" s="60">
        <f ca="1">Exceedance!U31</f>
        <v>46966</v>
      </c>
      <c r="B31" s="1">
        <v>15</v>
      </c>
      <c r="C31" s="1">
        <v>15</v>
      </c>
      <c r="D31" s="1">
        <v>15</v>
      </c>
      <c r="E31">
        <v>17.056999999999999</v>
      </c>
      <c r="F31">
        <v>9.4670000000000005</v>
      </c>
      <c r="G31">
        <v>23.186</v>
      </c>
      <c r="H31">
        <v>7.9480000000000004</v>
      </c>
      <c r="I31">
        <v>22.039000000000001</v>
      </c>
      <c r="J31">
        <v>12.669</v>
      </c>
      <c r="K31">
        <v>44.472999999999999</v>
      </c>
      <c r="L31">
        <v>7.343</v>
      </c>
      <c r="M31">
        <v>21.390999999999998</v>
      </c>
      <c r="N31">
        <v>4.7750000000000004</v>
      </c>
      <c r="O31">
        <v>9.593</v>
      </c>
      <c r="P31">
        <v>7.625</v>
      </c>
      <c r="Q31">
        <v>19.75</v>
      </c>
      <c r="R31">
        <v>11.92</v>
      </c>
      <c r="S31">
        <v>28.844000000000001</v>
      </c>
      <c r="T31">
        <v>13.915999999999999</v>
      </c>
      <c r="U31">
        <v>7.0919999999999996</v>
      </c>
      <c r="V31">
        <v>11.99</v>
      </c>
      <c r="W31">
        <v>11.46</v>
      </c>
      <c r="X31">
        <v>7.24</v>
      </c>
      <c r="Y31">
        <v>10.134</v>
      </c>
      <c r="Z31">
        <v>11.933</v>
      </c>
      <c r="AA31">
        <v>11.304</v>
      </c>
      <c r="AB31">
        <v>12.609</v>
      </c>
      <c r="AC31">
        <v>10.773</v>
      </c>
      <c r="AD31">
        <v>4.226</v>
      </c>
      <c r="AE31">
        <v>12.013</v>
      </c>
      <c r="AF31">
        <v>7.1689999999999996</v>
      </c>
      <c r="AG31">
        <v>11.882999999999999</v>
      </c>
      <c r="AH31">
        <v>16.553999999999998</v>
      </c>
    </row>
    <row r="32" spans="1:34" x14ac:dyDescent="0.3">
      <c r="A32" s="60">
        <f ca="1">Exceedance!U32</f>
        <v>46997</v>
      </c>
      <c r="B32" s="1">
        <v>16</v>
      </c>
      <c r="C32" s="1">
        <v>16</v>
      </c>
      <c r="D32" s="1">
        <v>16</v>
      </c>
      <c r="E32">
        <v>16.937999999999999</v>
      </c>
      <c r="F32">
        <v>14.747999999999999</v>
      </c>
      <c r="G32">
        <v>13.666</v>
      </c>
      <c r="H32">
        <v>8.0790000000000006</v>
      </c>
      <c r="I32">
        <v>25.314</v>
      </c>
      <c r="J32">
        <v>10.37</v>
      </c>
      <c r="K32">
        <v>26.951000000000001</v>
      </c>
      <c r="L32">
        <v>6.9109999999999996</v>
      </c>
      <c r="M32">
        <v>9.4420000000000002</v>
      </c>
      <c r="N32">
        <v>9.6280000000000001</v>
      </c>
      <c r="O32">
        <v>19.806000000000001</v>
      </c>
      <c r="P32">
        <v>17.471</v>
      </c>
      <c r="Q32">
        <v>12.125</v>
      </c>
      <c r="R32">
        <v>12.84</v>
      </c>
      <c r="S32">
        <v>17.817</v>
      </c>
      <c r="T32">
        <v>13.26</v>
      </c>
      <c r="U32">
        <v>6.7889999999999997</v>
      </c>
      <c r="V32">
        <v>8.891</v>
      </c>
      <c r="W32">
        <v>8.375</v>
      </c>
      <c r="X32">
        <v>5.7969999999999997</v>
      </c>
      <c r="Y32">
        <v>28.786999999999999</v>
      </c>
      <c r="Z32">
        <v>15.132999999999999</v>
      </c>
      <c r="AA32">
        <v>9.0129999999999999</v>
      </c>
      <c r="AB32">
        <v>10.106</v>
      </c>
      <c r="AC32">
        <v>6.7489999999999997</v>
      </c>
      <c r="AD32">
        <v>3.645</v>
      </c>
      <c r="AE32">
        <v>6.8159999999999998</v>
      </c>
      <c r="AF32">
        <v>5.9080000000000004</v>
      </c>
      <c r="AG32">
        <v>26.870999999999999</v>
      </c>
      <c r="AH32">
        <v>12.426999999999998</v>
      </c>
    </row>
    <row r="33" spans="1:34" x14ac:dyDescent="0.3">
      <c r="A33" s="60">
        <f ca="1">Exceedance!U33</f>
        <v>47027</v>
      </c>
      <c r="B33" s="1">
        <v>15</v>
      </c>
      <c r="C33" s="1">
        <v>10.000000000000002</v>
      </c>
      <c r="D33" s="1">
        <v>13</v>
      </c>
      <c r="E33">
        <v>10.016</v>
      </c>
      <c r="F33">
        <v>11.242000000000001</v>
      </c>
      <c r="G33">
        <v>11.734</v>
      </c>
      <c r="H33">
        <v>12.326999999999998</v>
      </c>
      <c r="I33">
        <v>26.843</v>
      </c>
      <c r="J33">
        <v>9.968</v>
      </c>
      <c r="K33">
        <v>11.968</v>
      </c>
      <c r="L33">
        <v>7.3609999999999998</v>
      </c>
      <c r="M33">
        <v>7.0529999999999999</v>
      </c>
      <c r="N33">
        <v>9.8030000000000008</v>
      </c>
      <c r="O33">
        <v>9.4580000000000002</v>
      </c>
      <c r="P33">
        <v>20.146999999999998</v>
      </c>
      <c r="Q33">
        <v>20.498999999999999</v>
      </c>
      <c r="R33">
        <v>33.978000000000002</v>
      </c>
      <c r="S33">
        <v>15.908999999999999</v>
      </c>
      <c r="T33">
        <v>9.9410000000000007</v>
      </c>
      <c r="U33">
        <v>7.33</v>
      </c>
      <c r="V33">
        <v>11.888</v>
      </c>
      <c r="W33">
        <v>10.868</v>
      </c>
      <c r="X33">
        <v>5.08</v>
      </c>
      <c r="Y33">
        <v>16.332999999999998</v>
      </c>
      <c r="Z33">
        <v>23.23</v>
      </c>
      <c r="AA33">
        <v>9.51</v>
      </c>
      <c r="AB33">
        <v>9.1980000000000004</v>
      </c>
      <c r="AC33">
        <v>7.6410000000000009</v>
      </c>
      <c r="AD33">
        <v>4.548</v>
      </c>
      <c r="AE33">
        <v>5.9050000000000002</v>
      </c>
      <c r="AF33">
        <v>5.798</v>
      </c>
      <c r="AG33">
        <v>10.156000000000001</v>
      </c>
      <c r="AH33">
        <v>7.5529999999999999</v>
      </c>
    </row>
    <row r="34" spans="1:34" x14ac:dyDescent="0.3">
      <c r="A34" s="60">
        <f ca="1">Exceedance!U34</f>
        <v>47058</v>
      </c>
      <c r="B34" s="1">
        <v>10</v>
      </c>
      <c r="C34" s="1">
        <v>8</v>
      </c>
      <c r="D34" s="1">
        <v>9</v>
      </c>
      <c r="E34">
        <v>6.8230000000000004</v>
      </c>
      <c r="F34">
        <v>8.09</v>
      </c>
      <c r="G34">
        <v>8.3439999999999994</v>
      </c>
      <c r="H34">
        <v>7.7229999999999999</v>
      </c>
      <c r="I34">
        <v>11.618</v>
      </c>
      <c r="J34">
        <v>8.3149999999999995</v>
      </c>
      <c r="K34">
        <v>7.2009999999999996</v>
      </c>
      <c r="L34">
        <v>5.6660000000000004</v>
      </c>
      <c r="M34">
        <v>5.9180000000000001</v>
      </c>
      <c r="N34">
        <v>5.86</v>
      </c>
      <c r="O34">
        <v>5.875</v>
      </c>
      <c r="P34">
        <v>11.055999999999999</v>
      </c>
      <c r="Q34">
        <v>13.182</v>
      </c>
      <c r="R34">
        <v>13.483000000000001</v>
      </c>
      <c r="S34">
        <v>8.173</v>
      </c>
      <c r="T34">
        <v>8.3680000000000003</v>
      </c>
      <c r="U34">
        <v>6.55</v>
      </c>
      <c r="V34">
        <v>8.4619999999999997</v>
      </c>
      <c r="W34">
        <v>7.5940000000000003</v>
      </c>
      <c r="X34">
        <v>4.4459999999999997</v>
      </c>
      <c r="Y34">
        <v>8.3190000000000008</v>
      </c>
      <c r="Z34">
        <v>10.659000000000001</v>
      </c>
      <c r="AA34">
        <v>6.8650000000000002</v>
      </c>
      <c r="AB34">
        <v>6</v>
      </c>
      <c r="AC34">
        <v>5.8890000000000002</v>
      </c>
      <c r="AD34">
        <v>4.0880000000000001</v>
      </c>
      <c r="AE34">
        <v>5.2350000000000003</v>
      </c>
      <c r="AF34">
        <v>6.1360000000000001</v>
      </c>
      <c r="AG34">
        <v>6.5510000000000002</v>
      </c>
      <c r="AH34">
        <v>5.9139999999999997</v>
      </c>
    </row>
    <row r="35" spans="1:34" x14ac:dyDescent="0.3">
      <c r="A35" s="60">
        <f ca="1">Exceedance!U35</f>
        <v>47088</v>
      </c>
      <c r="B35" s="1">
        <v>7.0000000000000009</v>
      </c>
      <c r="C35" s="1">
        <v>7.0000000000000009</v>
      </c>
      <c r="D35" s="1">
        <v>7.0000000000000009</v>
      </c>
      <c r="E35">
        <v>5.94</v>
      </c>
      <c r="F35">
        <v>5.8640000000000008</v>
      </c>
      <c r="G35">
        <v>6.9379999999999997</v>
      </c>
      <c r="H35">
        <v>5.8239999999999998</v>
      </c>
      <c r="I35">
        <v>7.4379999999999997</v>
      </c>
      <c r="J35">
        <v>6.9740000000000002</v>
      </c>
      <c r="K35">
        <v>5.9779999999999998</v>
      </c>
      <c r="L35">
        <v>4.7789999999999999</v>
      </c>
      <c r="M35">
        <v>5.1580000000000004</v>
      </c>
      <c r="N35">
        <v>4.4989999999999997</v>
      </c>
      <c r="O35">
        <v>5.0259999999999998</v>
      </c>
      <c r="P35">
        <v>7.2009999999999996</v>
      </c>
      <c r="Q35">
        <v>8.093</v>
      </c>
      <c r="R35">
        <v>7.8860000000000001</v>
      </c>
      <c r="S35">
        <v>6.4169999999999998</v>
      </c>
      <c r="T35">
        <v>6.6689999999999996</v>
      </c>
      <c r="U35">
        <v>5.0490000000000004</v>
      </c>
      <c r="V35">
        <v>5.63</v>
      </c>
      <c r="W35">
        <v>5.9480000000000004</v>
      </c>
      <c r="X35">
        <v>4.3230000000000004</v>
      </c>
      <c r="Y35">
        <v>5.7949999999999999</v>
      </c>
      <c r="Z35">
        <v>7.05</v>
      </c>
      <c r="AA35">
        <v>5.6180000000000003</v>
      </c>
      <c r="AB35">
        <v>5.01</v>
      </c>
      <c r="AC35">
        <v>5.4340000000000002</v>
      </c>
      <c r="AD35">
        <v>3.3450000000000002</v>
      </c>
      <c r="AE35">
        <v>4.9729999999999999</v>
      </c>
      <c r="AF35">
        <v>5.0759999999999996</v>
      </c>
      <c r="AG35">
        <v>5.3780000000000001</v>
      </c>
      <c r="AH35">
        <v>5.2080000000000002</v>
      </c>
    </row>
    <row r="36" spans="1:34" x14ac:dyDescent="0.3">
      <c r="A36" s="60">
        <f ca="1">Exceedance!U36</f>
        <v>47119</v>
      </c>
      <c r="B36" s="1">
        <v>6</v>
      </c>
      <c r="C36" s="1">
        <v>6</v>
      </c>
      <c r="D36" s="1">
        <v>6</v>
      </c>
      <c r="E36">
        <v>5.4600000000000009</v>
      </c>
      <c r="F36">
        <v>5.0410000000000004</v>
      </c>
      <c r="G36">
        <v>5.8109999999999999</v>
      </c>
      <c r="H36">
        <v>4.7919999999999998</v>
      </c>
      <c r="I36">
        <v>6.1010000000000009</v>
      </c>
      <c r="J36">
        <v>5.5519999999999996</v>
      </c>
      <c r="K36">
        <v>5.5019999999999998</v>
      </c>
      <c r="L36">
        <v>4.3450000000000006</v>
      </c>
      <c r="M36">
        <v>4.6970000000000001</v>
      </c>
      <c r="N36">
        <v>3.8969999999999998</v>
      </c>
      <c r="O36">
        <v>4.3410000000000002</v>
      </c>
      <c r="P36">
        <v>6.173</v>
      </c>
      <c r="Q36">
        <v>6.5039999999999996</v>
      </c>
      <c r="R36">
        <v>5.9880000000000004</v>
      </c>
      <c r="S36">
        <v>5.2649999999999997</v>
      </c>
      <c r="T36">
        <v>5.4279999999999999</v>
      </c>
      <c r="U36">
        <v>4.3979999999999997</v>
      </c>
      <c r="V36">
        <v>4.617</v>
      </c>
      <c r="W36">
        <v>5.4980000000000002</v>
      </c>
      <c r="X36">
        <v>3.944</v>
      </c>
      <c r="Y36">
        <v>4.915</v>
      </c>
      <c r="Z36">
        <v>6.0149999999999997</v>
      </c>
      <c r="AA36">
        <v>4.7649999999999997</v>
      </c>
      <c r="AB36">
        <v>4.5369999999999999</v>
      </c>
      <c r="AC36">
        <v>4.7590000000000003</v>
      </c>
      <c r="AD36">
        <v>2.9809999999999999</v>
      </c>
      <c r="AE36">
        <v>4.6159999999999997</v>
      </c>
      <c r="AF36">
        <v>4.1660000000000004</v>
      </c>
      <c r="AG36">
        <v>4.7560000000000011</v>
      </c>
      <c r="AH36">
        <v>4.6619999999999999</v>
      </c>
    </row>
    <row r="37" spans="1:34" x14ac:dyDescent="0.3">
      <c r="A37" s="60">
        <f ca="1">Exceedance!U37</f>
        <v>47150</v>
      </c>
      <c r="B37" s="1">
        <v>5</v>
      </c>
      <c r="C37" s="1">
        <v>5</v>
      </c>
      <c r="D37" s="1">
        <v>5</v>
      </c>
      <c r="E37">
        <v>4.5019999999999998</v>
      </c>
      <c r="F37">
        <v>5.7439999999999998</v>
      </c>
      <c r="G37">
        <v>6.1749999999999998</v>
      </c>
      <c r="H37">
        <v>3.9060000000000001</v>
      </c>
      <c r="I37">
        <v>4.931</v>
      </c>
      <c r="J37">
        <v>4.952</v>
      </c>
      <c r="K37">
        <v>4.992</v>
      </c>
      <c r="L37">
        <v>3.5649999999999999</v>
      </c>
      <c r="M37">
        <v>4.0609999999999999</v>
      </c>
      <c r="N37">
        <v>3.645</v>
      </c>
      <c r="O37">
        <v>3.7280000000000002</v>
      </c>
      <c r="P37">
        <v>5.1550000000000002</v>
      </c>
      <c r="Q37">
        <v>5.3390000000000004</v>
      </c>
      <c r="R37">
        <v>5.806</v>
      </c>
      <c r="S37">
        <v>4.1479999999999997</v>
      </c>
      <c r="T37">
        <v>4.76</v>
      </c>
      <c r="U37">
        <v>3.6179999999999999</v>
      </c>
      <c r="V37">
        <v>3.7759999999999998</v>
      </c>
      <c r="W37">
        <v>4.1790000000000003</v>
      </c>
      <c r="X37">
        <v>3.4340000000000002</v>
      </c>
      <c r="Y37">
        <v>4.875</v>
      </c>
      <c r="Z37">
        <v>6.9770000000000003</v>
      </c>
      <c r="AA37">
        <v>5.4660000000000002</v>
      </c>
      <c r="AB37">
        <v>4.4729999999999999</v>
      </c>
      <c r="AC37">
        <v>4.3520000000000003</v>
      </c>
      <c r="AD37">
        <v>2.472</v>
      </c>
      <c r="AE37">
        <v>3.9460000000000006</v>
      </c>
      <c r="AF37">
        <v>3.9230000000000005</v>
      </c>
      <c r="AG37">
        <v>4.1790000000000003</v>
      </c>
      <c r="AH37">
        <v>3.855</v>
      </c>
    </row>
    <row r="38" spans="1:34" x14ac:dyDescent="0.3">
      <c r="A38" s="60">
        <f ca="1">Exceedance!U38</f>
        <v>47178</v>
      </c>
      <c r="B38" s="1">
        <v>10.000000000000002</v>
      </c>
      <c r="C38" s="1">
        <v>10.000000000000002</v>
      </c>
      <c r="D38" s="1">
        <v>10.000000000000002</v>
      </c>
      <c r="E38">
        <v>8.8469999999999995</v>
      </c>
      <c r="F38">
        <v>10.746</v>
      </c>
      <c r="G38">
        <v>7.0279999999999996</v>
      </c>
      <c r="H38">
        <v>13.07</v>
      </c>
      <c r="I38">
        <v>7.9</v>
      </c>
      <c r="J38">
        <v>8.0589999999999993</v>
      </c>
      <c r="K38">
        <v>6.3030000000000008</v>
      </c>
      <c r="L38">
        <v>6.8369999999999997</v>
      </c>
      <c r="M38">
        <v>5.4480000000000004</v>
      </c>
      <c r="N38">
        <v>5.5839999999999996</v>
      </c>
      <c r="O38">
        <v>11.981999999999999</v>
      </c>
      <c r="P38">
        <v>9.0180000000000007</v>
      </c>
      <c r="Q38">
        <v>6.7519999999999998</v>
      </c>
      <c r="R38">
        <v>17.288</v>
      </c>
      <c r="S38">
        <v>5.2949999999999999</v>
      </c>
      <c r="T38">
        <v>8.1720000000000006</v>
      </c>
      <c r="U38">
        <v>4.1669999999999998</v>
      </c>
      <c r="V38">
        <v>5.8810000000000002</v>
      </c>
      <c r="W38">
        <v>8.3689999999999998</v>
      </c>
      <c r="X38">
        <v>4.84</v>
      </c>
      <c r="Y38">
        <v>7.3410000000000002</v>
      </c>
      <c r="Z38">
        <v>13.036</v>
      </c>
      <c r="AA38">
        <v>8.0739999999999998</v>
      </c>
      <c r="AB38">
        <v>11.616</v>
      </c>
      <c r="AC38">
        <v>5.1849999999999996</v>
      </c>
      <c r="AD38">
        <v>3.2130000000000001</v>
      </c>
      <c r="AE38">
        <v>5.6219999999999999</v>
      </c>
      <c r="AF38">
        <v>4.1139999999999999</v>
      </c>
      <c r="AG38">
        <v>6.3040000000000003</v>
      </c>
      <c r="AH38">
        <v>6.2949999999999999</v>
      </c>
    </row>
    <row r="39" spans="1:34" x14ac:dyDescent="0.3">
      <c r="A39" s="60">
        <f ca="1">Exceedance!U39</f>
        <v>47209</v>
      </c>
      <c r="B39" s="1">
        <v>23</v>
      </c>
      <c r="C39" s="1">
        <v>23</v>
      </c>
      <c r="D39" s="1">
        <v>23</v>
      </c>
      <c r="E39">
        <v>27.503</v>
      </c>
      <c r="F39">
        <v>18.649000000000001</v>
      </c>
      <c r="G39">
        <v>18.108000000000001</v>
      </c>
      <c r="H39">
        <v>25.402999999999999</v>
      </c>
      <c r="I39">
        <v>15.478999999999999</v>
      </c>
      <c r="J39">
        <v>16.408999999999999</v>
      </c>
      <c r="K39">
        <v>26.83</v>
      </c>
      <c r="L39">
        <v>28.946000000000002</v>
      </c>
      <c r="M39">
        <v>16.210999999999999</v>
      </c>
      <c r="N39">
        <v>16.274000000000001</v>
      </c>
      <c r="O39">
        <v>37.466000000000001</v>
      </c>
      <c r="P39">
        <v>30.402000000000001</v>
      </c>
      <c r="Q39">
        <v>26.956</v>
      </c>
      <c r="R39">
        <v>27.584</v>
      </c>
      <c r="S39">
        <v>14.044</v>
      </c>
      <c r="T39">
        <v>17.027999999999999</v>
      </c>
      <c r="U39">
        <v>14.019</v>
      </c>
      <c r="V39">
        <v>14.638999999999999</v>
      </c>
      <c r="W39">
        <v>33.609000000000002</v>
      </c>
      <c r="X39">
        <v>9.5039999999999978</v>
      </c>
      <c r="Y39">
        <v>21.010999999999999</v>
      </c>
      <c r="Z39">
        <v>18.327999999999999</v>
      </c>
      <c r="AA39">
        <v>17.785</v>
      </c>
      <c r="AB39">
        <v>25.925999999999998</v>
      </c>
      <c r="AC39">
        <v>13.769</v>
      </c>
      <c r="AD39">
        <v>19.231999999999999</v>
      </c>
      <c r="AE39">
        <v>13.327</v>
      </c>
      <c r="AF39">
        <v>8.4719999999999995</v>
      </c>
      <c r="AG39">
        <v>34.78</v>
      </c>
      <c r="AH39">
        <v>18.596</v>
      </c>
    </row>
    <row r="40" spans="1:34" x14ac:dyDescent="0.3">
      <c r="A40" s="60">
        <f ca="1">Exceedance!U40</f>
        <v>47239</v>
      </c>
      <c r="B40" s="1">
        <v>68</v>
      </c>
      <c r="C40" s="1">
        <v>68</v>
      </c>
      <c r="D40" s="1">
        <v>68</v>
      </c>
      <c r="E40">
        <v>76.915999999999997</v>
      </c>
      <c r="F40">
        <v>56.253</v>
      </c>
      <c r="G40">
        <v>67.203000000000003</v>
      </c>
      <c r="H40">
        <v>93.703000000000003</v>
      </c>
      <c r="I40">
        <v>66.605999999999995</v>
      </c>
      <c r="J40">
        <v>67.239999999999995</v>
      </c>
      <c r="K40">
        <v>64.956000000000003</v>
      </c>
      <c r="L40">
        <v>109.41200000000001</v>
      </c>
      <c r="M40">
        <v>27.382000000000001</v>
      </c>
      <c r="N40">
        <v>61.990999999999993</v>
      </c>
      <c r="O40">
        <v>85.563000000000002</v>
      </c>
      <c r="P40">
        <v>115.015</v>
      </c>
      <c r="Q40">
        <v>67.563000000000002</v>
      </c>
      <c r="R40">
        <v>78.524000000000001</v>
      </c>
      <c r="S40">
        <v>77.379000000000005</v>
      </c>
      <c r="T40">
        <v>95.149000000000001</v>
      </c>
      <c r="U40">
        <v>50.779000000000003</v>
      </c>
      <c r="V40">
        <v>53.896999999999998</v>
      </c>
      <c r="W40">
        <v>64.408000000000001</v>
      </c>
      <c r="X40">
        <v>41.633000000000003</v>
      </c>
      <c r="Y40">
        <v>67.06</v>
      </c>
      <c r="Z40">
        <v>50.753999999999998</v>
      </c>
      <c r="AA40">
        <v>52.369</v>
      </c>
      <c r="AB40">
        <v>62.100999999999999</v>
      </c>
      <c r="AC40">
        <v>35.640999999999998</v>
      </c>
      <c r="AD40">
        <v>57.975999999999999</v>
      </c>
      <c r="AE40">
        <v>62.384999999999998</v>
      </c>
      <c r="AF40">
        <v>49.197000000000003</v>
      </c>
      <c r="AG40">
        <v>81.513000000000005</v>
      </c>
      <c r="AH40">
        <v>94.671000000000006</v>
      </c>
    </row>
    <row r="41" spans="1:34" x14ac:dyDescent="0.3">
      <c r="A41" s="60">
        <f ca="1">Exceedance!U41</f>
        <v>47270</v>
      </c>
      <c r="B41" s="1">
        <v>62</v>
      </c>
      <c r="C41" s="1">
        <v>62</v>
      </c>
      <c r="D41" s="1">
        <v>62</v>
      </c>
      <c r="E41">
        <v>63.975999999999999</v>
      </c>
      <c r="F41">
        <v>126.155</v>
      </c>
      <c r="G41">
        <v>33.033000000000001</v>
      </c>
      <c r="H41">
        <v>119.235</v>
      </c>
      <c r="I41">
        <v>54.829000000000001</v>
      </c>
      <c r="J41">
        <v>104.245</v>
      </c>
      <c r="K41">
        <v>29.634</v>
      </c>
      <c r="L41">
        <v>65.013999999999996</v>
      </c>
      <c r="M41">
        <v>11.445</v>
      </c>
      <c r="N41">
        <v>40.357999999999997</v>
      </c>
      <c r="O41">
        <v>48.643999999999998</v>
      </c>
      <c r="P41">
        <v>108.64100000000001</v>
      </c>
      <c r="Q41">
        <v>33.152999999999999</v>
      </c>
      <c r="R41">
        <v>57.445999999999991</v>
      </c>
      <c r="S41">
        <v>99.373999999999995</v>
      </c>
      <c r="T41">
        <v>48.573</v>
      </c>
      <c r="U41">
        <v>61.698999999999998</v>
      </c>
      <c r="V41">
        <v>95.117000000000004</v>
      </c>
      <c r="W41">
        <v>29.376999999999999</v>
      </c>
      <c r="X41">
        <v>32.003</v>
      </c>
      <c r="Y41">
        <v>72.230999999999995</v>
      </c>
      <c r="Z41">
        <v>91.950999999999993</v>
      </c>
      <c r="AA41">
        <v>76.603999999999999</v>
      </c>
      <c r="AB41">
        <v>77.641000000000005</v>
      </c>
      <c r="AC41">
        <v>11.617000000000001</v>
      </c>
      <c r="AD41">
        <v>127.739</v>
      </c>
      <c r="AE41">
        <v>38.101999999999997</v>
      </c>
      <c r="AF41">
        <v>76.117999999999995</v>
      </c>
      <c r="AG41">
        <v>46.262999999999998</v>
      </c>
      <c r="AH41">
        <v>105.13800000000001</v>
      </c>
    </row>
    <row r="42" spans="1:34" x14ac:dyDescent="0.3">
      <c r="A42" s="60">
        <f ca="1">Exceedance!U42</f>
        <v>47300</v>
      </c>
      <c r="B42" s="1">
        <v>21</v>
      </c>
      <c r="C42" s="1">
        <v>21</v>
      </c>
      <c r="D42" s="1">
        <v>21</v>
      </c>
      <c r="E42">
        <v>14.65</v>
      </c>
      <c r="F42">
        <v>79.018000000000001</v>
      </c>
      <c r="G42">
        <v>12.93</v>
      </c>
      <c r="H42">
        <v>33.923999999999999</v>
      </c>
      <c r="I42">
        <v>24.907</v>
      </c>
      <c r="J42">
        <v>71.221999999999994</v>
      </c>
      <c r="K42">
        <v>9.0250000000000004</v>
      </c>
      <c r="L42">
        <v>19.286000000000001</v>
      </c>
      <c r="M42">
        <v>5.5819999999999999</v>
      </c>
      <c r="N42">
        <v>11.862</v>
      </c>
      <c r="O42">
        <v>16.233000000000001</v>
      </c>
      <c r="P42">
        <v>37.795999999999999</v>
      </c>
      <c r="Q42">
        <v>14.859</v>
      </c>
      <c r="R42">
        <v>18.600000000000001</v>
      </c>
      <c r="S42">
        <v>32.295000000000002</v>
      </c>
      <c r="T42">
        <v>15.906000000000001</v>
      </c>
      <c r="U42">
        <v>15.153</v>
      </c>
      <c r="V42">
        <v>29.134</v>
      </c>
      <c r="W42">
        <v>12.032999999999999</v>
      </c>
      <c r="X42">
        <v>11.148</v>
      </c>
      <c r="Y42">
        <v>17.337</v>
      </c>
      <c r="Z42">
        <v>23.305</v>
      </c>
      <c r="AA42">
        <v>16.013999999999999</v>
      </c>
      <c r="AB42">
        <v>18.888000000000002</v>
      </c>
      <c r="AC42">
        <v>5.4409999999999998</v>
      </c>
      <c r="AD42">
        <v>49.183999999999997</v>
      </c>
      <c r="AE42">
        <v>11.257999999999999</v>
      </c>
      <c r="AF42">
        <v>26.998000000000001</v>
      </c>
      <c r="AG42">
        <v>18.849</v>
      </c>
      <c r="AH42">
        <v>34.033999999999999</v>
      </c>
    </row>
    <row r="43" spans="1:34" x14ac:dyDescent="0.3">
      <c r="A43" s="60">
        <f ca="1">Exceedance!U43</f>
        <v>47331</v>
      </c>
      <c r="B43" s="1">
        <v>15</v>
      </c>
      <c r="C43" s="1">
        <v>15</v>
      </c>
      <c r="D43" s="1">
        <v>15</v>
      </c>
      <c r="E43">
        <v>9.4699999999999989</v>
      </c>
      <c r="F43">
        <v>23.224</v>
      </c>
      <c r="G43">
        <v>7.9580000000000002</v>
      </c>
      <c r="H43">
        <v>24.1</v>
      </c>
      <c r="I43">
        <v>12.656000000000001</v>
      </c>
      <c r="J43">
        <v>44.576999999999998</v>
      </c>
      <c r="K43">
        <v>7.3730000000000002</v>
      </c>
      <c r="L43">
        <v>21.655000000000001</v>
      </c>
      <c r="M43">
        <v>4.7880000000000003</v>
      </c>
      <c r="N43">
        <v>9.6929999999999978</v>
      </c>
      <c r="O43">
        <v>7.5960000000000001</v>
      </c>
      <c r="P43">
        <v>19.905999999999999</v>
      </c>
      <c r="Q43">
        <v>11.917999999999999</v>
      </c>
      <c r="R43">
        <v>28.963000000000001</v>
      </c>
      <c r="S43">
        <v>13.91</v>
      </c>
      <c r="T43">
        <v>7.194</v>
      </c>
      <c r="U43">
        <v>12.074999999999999</v>
      </c>
      <c r="V43">
        <v>11.468</v>
      </c>
      <c r="W43">
        <v>7.2430000000000003</v>
      </c>
      <c r="X43">
        <v>10.231999999999999</v>
      </c>
      <c r="Y43">
        <v>11.933999999999999</v>
      </c>
      <c r="Z43">
        <v>11.289</v>
      </c>
      <c r="AA43">
        <v>12.638</v>
      </c>
      <c r="AB43">
        <v>11.12</v>
      </c>
      <c r="AC43">
        <v>4.2549999999999999</v>
      </c>
      <c r="AD43">
        <v>12.041</v>
      </c>
      <c r="AE43">
        <v>7.1440000000000001</v>
      </c>
      <c r="AF43">
        <v>12.159999999999998</v>
      </c>
      <c r="AG43">
        <v>16.547000000000001</v>
      </c>
      <c r="AH43">
        <v>17.056000000000001</v>
      </c>
    </row>
    <row r="44" spans="1:34" x14ac:dyDescent="0.3">
      <c r="A44" s="60">
        <f ca="1">Exceedance!U44</f>
        <v>47362</v>
      </c>
      <c r="B44" s="1">
        <v>16</v>
      </c>
      <c r="C44" s="1">
        <v>16</v>
      </c>
      <c r="D44" s="1">
        <v>16</v>
      </c>
      <c r="E44">
        <v>14.755000000000001</v>
      </c>
      <c r="F44">
        <v>13.702999999999999</v>
      </c>
      <c r="G44">
        <v>8.093</v>
      </c>
      <c r="H44">
        <v>25.05</v>
      </c>
      <c r="I44">
        <v>10.362</v>
      </c>
      <c r="J44">
        <v>27.018999999999998</v>
      </c>
      <c r="K44">
        <v>6.9399999999999995</v>
      </c>
      <c r="L44">
        <v>9.6509999999999998</v>
      </c>
      <c r="M44">
        <v>9.6449999999999996</v>
      </c>
      <c r="N44">
        <v>19.940000000000001</v>
      </c>
      <c r="O44">
        <v>17.434999999999999</v>
      </c>
      <c r="P44">
        <v>12.134</v>
      </c>
      <c r="Q44">
        <v>12.843</v>
      </c>
      <c r="R44">
        <v>17.911000000000001</v>
      </c>
      <c r="S44">
        <v>13.26</v>
      </c>
      <c r="T44">
        <v>6.8029999999999999</v>
      </c>
      <c r="U44">
        <v>8.9749999999999996</v>
      </c>
      <c r="V44">
        <v>8.3870000000000005</v>
      </c>
      <c r="W44">
        <v>5.8029999999999999</v>
      </c>
      <c r="X44">
        <v>28.411999999999999</v>
      </c>
      <c r="Y44">
        <v>15.137</v>
      </c>
      <c r="Z44">
        <v>9.0030000000000001</v>
      </c>
      <c r="AA44">
        <v>10.131</v>
      </c>
      <c r="AB44">
        <v>6.7629999999999999</v>
      </c>
      <c r="AC44">
        <v>3.6760000000000002</v>
      </c>
      <c r="AD44">
        <v>6.8410000000000002</v>
      </c>
      <c r="AE44">
        <v>5.8940000000000001</v>
      </c>
      <c r="AF44">
        <v>26.850999999999999</v>
      </c>
      <c r="AG44">
        <v>12.423999999999999</v>
      </c>
      <c r="AH44">
        <v>16.940000000000001</v>
      </c>
    </row>
    <row r="45" spans="1:34" x14ac:dyDescent="0.3">
      <c r="A45" s="60">
        <f ca="1">Exceedance!U45</f>
        <v>47392</v>
      </c>
      <c r="B45" s="1">
        <v>15</v>
      </c>
      <c r="C45" s="1">
        <v>10.000000000000002</v>
      </c>
      <c r="D45" s="1">
        <v>13</v>
      </c>
      <c r="E45">
        <v>11.249000000000001</v>
      </c>
      <c r="F45">
        <v>11.766</v>
      </c>
      <c r="G45">
        <v>12.34</v>
      </c>
      <c r="H45">
        <v>27.68</v>
      </c>
      <c r="I45">
        <v>9.9610000000000003</v>
      </c>
      <c r="J45">
        <v>12.012</v>
      </c>
      <c r="K45">
        <v>7.3969999999999994</v>
      </c>
      <c r="L45">
        <v>7.0860000000000003</v>
      </c>
      <c r="M45">
        <v>9.8170000000000002</v>
      </c>
      <c r="N45">
        <v>9.5449999999999999</v>
      </c>
      <c r="O45">
        <v>20.114000000000001</v>
      </c>
      <c r="P45">
        <v>20.57</v>
      </c>
      <c r="Q45">
        <v>33.984000000000002</v>
      </c>
      <c r="R45">
        <v>15.988</v>
      </c>
      <c r="S45">
        <v>9.9410000000000007</v>
      </c>
      <c r="T45">
        <v>7.367</v>
      </c>
      <c r="U45">
        <v>11.97</v>
      </c>
      <c r="V45">
        <v>10.885</v>
      </c>
      <c r="W45">
        <v>5.0869999999999997</v>
      </c>
      <c r="X45">
        <v>17.021999999999998</v>
      </c>
      <c r="Y45">
        <v>23.234999999999999</v>
      </c>
      <c r="Z45">
        <v>9.5</v>
      </c>
      <c r="AA45">
        <v>9.2210000000000001</v>
      </c>
      <c r="AB45">
        <v>7.7140000000000004</v>
      </c>
      <c r="AC45">
        <v>4.5819999999999999</v>
      </c>
      <c r="AD45">
        <v>5.9290000000000003</v>
      </c>
      <c r="AE45">
        <v>5.782</v>
      </c>
      <c r="AF45">
        <v>10.478</v>
      </c>
      <c r="AG45">
        <v>7.5519999999999996</v>
      </c>
      <c r="AH45">
        <v>10.018000000000001</v>
      </c>
    </row>
    <row r="46" spans="1:34" x14ac:dyDescent="0.3">
      <c r="A46" s="60">
        <f ca="1">Exceedance!U46</f>
        <v>47423</v>
      </c>
      <c r="B46" s="1">
        <v>10</v>
      </c>
      <c r="C46" s="1">
        <v>8</v>
      </c>
      <c r="D46" s="1">
        <v>9</v>
      </c>
      <c r="E46">
        <v>8.0969999999999995</v>
      </c>
      <c r="F46">
        <v>8.3710000000000004</v>
      </c>
      <c r="G46">
        <v>7.7359999999999998</v>
      </c>
      <c r="H46">
        <v>11.941000000000001</v>
      </c>
      <c r="I46">
        <v>8.3079999999999998</v>
      </c>
      <c r="J46">
        <v>7.2389999999999999</v>
      </c>
      <c r="K46">
        <v>5.694</v>
      </c>
      <c r="L46">
        <v>6.032</v>
      </c>
      <c r="M46">
        <v>5.8730000000000002</v>
      </c>
      <c r="N46">
        <v>5.952</v>
      </c>
      <c r="O46">
        <v>11.03</v>
      </c>
      <c r="P46">
        <v>13.452</v>
      </c>
      <c r="Q46">
        <v>13.489000000000001</v>
      </c>
      <c r="R46">
        <v>8.2379999999999995</v>
      </c>
      <c r="S46">
        <v>8.3680000000000003</v>
      </c>
      <c r="T46">
        <v>6.6369999999999996</v>
      </c>
      <c r="U46">
        <v>8.5280000000000005</v>
      </c>
      <c r="V46">
        <v>7.6059999999999999</v>
      </c>
      <c r="W46">
        <v>4.4530000000000003</v>
      </c>
      <c r="X46">
        <v>8.5549999999999997</v>
      </c>
      <c r="Y46">
        <v>10.662000000000001</v>
      </c>
      <c r="Z46">
        <v>6.8559999999999999</v>
      </c>
      <c r="AA46">
        <v>6.0190000000000001</v>
      </c>
      <c r="AB46">
        <v>5.9290000000000003</v>
      </c>
      <c r="AC46">
        <v>4.1150000000000002</v>
      </c>
      <c r="AD46">
        <v>5.2569999999999997</v>
      </c>
      <c r="AE46">
        <v>6.1189999999999998</v>
      </c>
      <c r="AF46">
        <v>6.6780000000000008</v>
      </c>
      <c r="AG46">
        <v>5.9130000000000003</v>
      </c>
      <c r="AH46">
        <v>6.8239999999999998</v>
      </c>
    </row>
    <row r="47" spans="1:34" x14ac:dyDescent="0.3">
      <c r="A47" s="60">
        <f ca="1">Exceedance!U47</f>
        <v>47453</v>
      </c>
      <c r="B47" s="1">
        <v>7.0000000000000009</v>
      </c>
      <c r="C47" s="1">
        <v>7.0000000000000009</v>
      </c>
      <c r="D47" s="1">
        <v>7.0000000000000009</v>
      </c>
      <c r="E47">
        <v>5.8710000000000013</v>
      </c>
      <c r="F47">
        <v>6.9630000000000001</v>
      </c>
      <c r="G47">
        <v>5.8359999999999994</v>
      </c>
      <c r="H47">
        <v>7.5739999999999998</v>
      </c>
      <c r="I47">
        <v>6.9690000000000003</v>
      </c>
      <c r="J47">
        <v>6.0140000000000002</v>
      </c>
      <c r="K47">
        <v>4.8029999999999999</v>
      </c>
      <c r="L47">
        <v>5.1980000000000004</v>
      </c>
      <c r="M47">
        <v>4.5110000000000001</v>
      </c>
      <c r="N47">
        <v>5.0999999999999996</v>
      </c>
      <c r="O47">
        <v>7.1809999999999992</v>
      </c>
      <c r="P47">
        <v>8.2110000000000003</v>
      </c>
      <c r="Q47">
        <v>7.891</v>
      </c>
      <c r="R47">
        <v>6.4870000000000001</v>
      </c>
      <c r="S47">
        <v>6.6680000000000001</v>
      </c>
      <c r="T47">
        <v>5.1109999999999998</v>
      </c>
      <c r="U47">
        <v>5.6920000000000002</v>
      </c>
      <c r="V47">
        <v>5.9580000000000002</v>
      </c>
      <c r="W47">
        <v>4.33</v>
      </c>
      <c r="X47">
        <v>5.9189999999999996</v>
      </c>
      <c r="Y47">
        <v>7.0519999999999996</v>
      </c>
      <c r="Z47">
        <v>5.6109999999999998</v>
      </c>
      <c r="AA47">
        <v>5.0289999999999999</v>
      </c>
      <c r="AB47">
        <v>5.4980000000000002</v>
      </c>
      <c r="AC47">
        <v>3.3690000000000002</v>
      </c>
      <c r="AD47">
        <v>4.9939999999999998</v>
      </c>
      <c r="AE47">
        <v>5.0609999999999999</v>
      </c>
      <c r="AF47">
        <v>5.4779999999999998</v>
      </c>
      <c r="AG47">
        <v>5.2069999999999999</v>
      </c>
      <c r="AH47">
        <v>5.9409999999999998</v>
      </c>
    </row>
    <row r="48" spans="1:34" x14ac:dyDescent="0.3">
      <c r="A48" s="60">
        <f ca="1">Exceedance!U48</f>
        <v>47484</v>
      </c>
      <c r="B48" s="1">
        <v>6</v>
      </c>
      <c r="C48" s="1">
        <v>6</v>
      </c>
      <c r="D48" s="1">
        <v>6</v>
      </c>
      <c r="E48">
        <v>5.0460000000000003</v>
      </c>
      <c r="F48">
        <v>5.835</v>
      </c>
      <c r="G48">
        <v>4.8019999999999996</v>
      </c>
      <c r="H48">
        <v>6.1719999999999997</v>
      </c>
      <c r="I48">
        <v>5.548</v>
      </c>
      <c r="J48">
        <v>5.5359999999999996</v>
      </c>
      <c r="K48">
        <v>4.3680000000000003</v>
      </c>
      <c r="L48">
        <v>4.7279999999999989</v>
      </c>
      <c r="M48">
        <v>3.9089999999999998</v>
      </c>
      <c r="N48">
        <v>4.4050000000000002</v>
      </c>
      <c r="O48">
        <v>6.1539999999999999</v>
      </c>
      <c r="P48">
        <v>6.5540000000000012</v>
      </c>
      <c r="Q48">
        <v>5.9930000000000003</v>
      </c>
      <c r="R48">
        <v>5.3289999999999997</v>
      </c>
      <c r="S48">
        <v>5.4269999999999996</v>
      </c>
      <c r="T48">
        <v>4.4279999999999999</v>
      </c>
      <c r="U48">
        <v>4.6749999999999998</v>
      </c>
      <c r="V48">
        <v>5.5069999999999997</v>
      </c>
      <c r="W48">
        <v>3.95</v>
      </c>
      <c r="X48">
        <v>4.979000000000001</v>
      </c>
      <c r="Y48">
        <v>6.0170000000000003</v>
      </c>
      <c r="Z48">
        <v>4.7590000000000003</v>
      </c>
      <c r="AA48">
        <v>4.5540000000000012</v>
      </c>
      <c r="AB48">
        <v>4.7949999999999999</v>
      </c>
      <c r="AC48">
        <v>3.004</v>
      </c>
      <c r="AD48">
        <v>4.6369999999999996</v>
      </c>
      <c r="AE48">
        <v>4.1529999999999996</v>
      </c>
      <c r="AF48">
        <v>4.8179999999999996</v>
      </c>
      <c r="AG48">
        <v>4.6609999999999996</v>
      </c>
      <c r="AH48">
        <v>5.4619999999999997</v>
      </c>
    </row>
    <row r="49" spans="1:34" x14ac:dyDescent="0.3">
      <c r="A49" s="60">
        <f ca="1">Exceedance!U49</f>
        <v>47515</v>
      </c>
      <c r="B49" s="1">
        <v>5</v>
      </c>
      <c r="C49" s="1">
        <v>5</v>
      </c>
      <c r="D49" s="1">
        <v>5</v>
      </c>
      <c r="E49">
        <v>5.7519999999999998</v>
      </c>
      <c r="F49">
        <v>6.2030000000000003</v>
      </c>
      <c r="G49">
        <v>3.915</v>
      </c>
      <c r="H49">
        <v>4.9850000000000003</v>
      </c>
      <c r="I49">
        <v>4.9480000000000004</v>
      </c>
      <c r="J49">
        <v>5.0259999999999998</v>
      </c>
      <c r="K49">
        <v>3.585</v>
      </c>
      <c r="L49">
        <v>4.0810000000000004</v>
      </c>
      <c r="M49">
        <v>3.6549999999999998</v>
      </c>
      <c r="N49">
        <v>3.7839999999999998</v>
      </c>
      <c r="O49">
        <v>5.1420000000000003</v>
      </c>
      <c r="P49">
        <v>5.2939999999999996</v>
      </c>
      <c r="Q49">
        <v>5.8109999999999999</v>
      </c>
      <c r="R49">
        <v>4.1970000000000001</v>
      </c>
      <c r="S49">
        <v>4.76</v>
      </c>
      <c r="T49">
        <v>3.6379999999999999</v>
      </c>
      <c r="U49">
        <v>3.8260000000000001</v>
      </c>
      <c r="V49">
        <v>4.1859999999999999</v>
      </c>
      <c r="W49">
        <v>3.4390000000000001</v>
      </c>
      <c r="X49">
        <v>4.8440000000000003</v>
      </c>
      <c r="Y49">
        <v>6.9790000000000001</v>
      </c>
      <c r="Z49">
        <v>5.4589999999999996</v>
      </c>
      <c r="AA49">
        <v>4.49</v>
      </c>
      <c r="AB49">
        <v>4.3760000000000003</v>
      </c>
      <c r="AC49">
        <v>2.4910000000000001</v>
      </c>
      <c r="AD49">
        <v>3.9639999999999995</v>
      </c>
      <c r="AE49">
        <v>3.9119999999999999</v>
      </c>
      <c r="AF49">
        <v>4.2350000000000003</v>
      </c>
      <c r="AG49">
        <v>3.8540000000000001</v>
      </c>
      <c r="AH49">
        <v>4.5030000000000001</v>
      </c>
    </row>
    <row r="50" spans="1:34" x14ac:dyDescent="0.3">
      <c r="A50" s="60">
        <f ca="1">Exceedance!U50</f>
        <v>47543</v>
      </c>
      <c r="B50" s="1">
        <v>10.000000000000002</v>
      </c>
      <c r="C50" s="1">
        <v>10.000000000000002</v>
      </c>
      <c r="D50" s="1">
        <v>10.000000000000002</v>
      </c>
      <c r="E50">
        <v>10.759</v>
      </c>
      <c r="F50">
        <v>7.0620000000000003</v>
      </c>
      <c r="G50">
        <v>13.095000000000001</v>
      </c>
      <c r="H50">
        <v>7.9560000000000004</v>
      </c>
      <c r="I50">
        <v>8.0549999999999997</v>
      </c>
      <c r="J50">
        <v>6.351</v>
      </c>
      <c r="K50">
        <v>6.8810000000000002</v>
      </c>
      <c r="L50">
        <v>5.3280000000000003</v>
      </c>
      <c r="M50">
        <v>5.5989999999999993</v>
      </c>
      <c r="N50">
        <v>12.11</v>
      </c>
      <c r="O50">
        <v>8.9949999999999992</v>
      </c>
      <c r="P50">
        <v>6.8029999999999999</v>
      </c>
      <c r="Q50">
        <v>17.295000000000002</v>
      </c>
      <c r="R50">
        <v>5.3689999999999998</v>
      </c>
      <c r="S50">
        <v>8.1720000000000006</v>
      </c>
      <c r="T50">
        <v>4.093</v>
      </c>
      <c r="U50">
        <v>5.9619999999999997</v>
      </c>
      <c r="V50">
        <v>8.3800000000000008</v>
      </c>
      <c r="W50">
        <v>4.8470000000000004</v>
      </c>
      <c r="X50">
        <v>7.4960000000000004</v>
      </c>
      <c r="Y50">
        <v>13.039</v>
      </c>
      <c r="Z50">
        <v>8.0649999999999995</v>
      </c>
      <c r="AA50">
        <v>11.654999999999999</v>
      </c>
      <c r="AB50">
        <v>5.1159999999999997</v>
      </c>
      <c r="AC50">
        <v>3.2360000000000002</v>
      </c>
      <c r="AD50">
        <v>5.6509999999999998</v>
      </c>
      <c r="AE50">
        <v>4.1020000000000003</v>
      </c>
      <c r="AF50">
        <v>6.1369999999999996</v>
      </c>
      <c r="AG50">
        <v>6.2939999999999996</v>
      </c>
      <c r="AH50">
        <v>8.8490000000000002</v>
      </c>
    </row>
    <row r="51" spans="1:34" x14ac:dyDescent="0.3">
      <c r="A51" s="60">
        <f ca="1">Exceedance!U51</f>
        <v>47574</v>
      </c>
      <c r="B51" s="1">
        <v>23</v>
      </c>
      <c r="C51" s="1">
        <v>23</v>
      </c>
      <c r="D51" s="1">
        <v>23</v>
      </c>
      <c r="E51">
        <v>18.669</v>
      </c>
      <c r="F51">
        <v>18.141999999999999</v>
      </c>
      <c r="G51">
        <v>25.431999999999999</v>
      </c>
      <c r="H51">
        <v>14.919</v>
      </c>
      <c r="I51">
        <v>16.402999999999999</v>
      </c>
      <c r="J51">
        <v>26.890999999999998</v>
      </c>
      <c r="K51">
        <v>29.007999999999999</v>
      </c>
      <c r="L51">
        <v>16.123999999999999</v>
      </c>
      <c r="M51">
        <v>16.288</v>
      </c>
      <c r="N51">
        <v>37.643000000000001</v>
      </c>
      <c r="O51">
        <v>30.349</v>
      </c>
      <c r="P51">
        <v>26.538</v>
      </c>
      <c r="Q51">
        <v>27.588999999999999</v>
      </c>
      <c r="R51">
        <v>14.196999999999999</v>
      </c>
      <c r="S51">
        <v>17.027999999999999</v>
      </c>
      <c r="T51">
        <v>13.91</v>
      </c>
      <c r="U51">
        <v>14.731999999999999</v>
      </c>
      <c r="V51">
        <v>33.628999999999998</v>
      </c>
      <c r="W51">
        <v>9.5120000000000005</v>
      </c>
      <c r="X51">
        <v>20.960999999999999</v>
      </c>
      <c r="Y51">
        <v>18.329999999999998</v>
      </c>
      <c r="Z51">
        <v>17.774000000000001</v>
      </c>
      <c r="AA51">
        <v>25.966000000000001</v>
      </c>
      <c r="AB51">
        <v>13.257999999999999</v>
      </c>
      <c r="AC51">
        <v>19.286999999999999</v>
      </c>
      <c r="AD51">
        <v>13.37</v>
      </c>
      <c r="AE51">
        <v>8.4540000000000006</v>
      </c>
      <c r="AF51">
        <v>33.043999999999997</v>
      </c>
      <c r="AG51">
        <v>18.593</v>
      </c>
      <c r="AH51">
        <v>27.510999999999999</v>
      </c>
    </row>
    <row r="52" spans="1:34" x14ac:dyDescent="0.3">
      <c r="A52" s="60">
        <f ca="1">Exceedance!U52</f>
        <v>47604</v>
      </c>
      <c r="B52" s="1">
        <v>68</v>
      </c>
      <c r="C52" s="1">
        <v>68</v>
      </c>
      <c r="D52" s="1">
        <v>68</v>
      </c>
      <c r="E52">
        <v>56.265000000000001</v>
      </c>
      <c r="F52">
        <v>67.224999999999994</v>
      </c>
      <c r="G52">
        <v>93.72</v>
      </c>
      <c r="H52">
        <v>65.025000000000006</v>
      </c>
      <c r="I52">
        <v>67.230999999999995</v>
      </c>
      <c r="J52">
        <v>64.984999999999999</v>
      </c>
      <c r="K52">
        <v>109.438</v>
      </c>
      <c r="L52">
        <v>27.303999999999998</v>
      </c>
      <c r="M52">
        <v>61.999000000000002</v>
      </c>
      <c r="N52">
        <v>85.656999999999996</v>
      </c>
      <c r="O52">
        <v>114.973</v>
      </c>
      <c r="P52">
        <v>66.903000000000006</v>
      </c>
      <c r="Q52">
        <v>78.528000000000006</v>
      </c>
      <c r="R52">
        <v>77.528999999999996</v>
      </c>
      <c r="S52">
        <v>95.147000000000006</v>
      </c>
      <c r="T52">
        <v>48.820999999999998</v>
      </c>
      <c r="U52">
        <v>53.985999999999997</v>
      </c>
      <c r="V52">
        <v>64.415999999999997</v>
      </c>
      <c r="W52">
        <v>41.637</v>
      </c>
      <c r="X52">
        <v>63.765999999999998</v>
      </c>
      <c r="Y52">
        <v>50.756999999999998</v>
      </c>
      <c r="Z52">
        <v>52.357999999999997</v>
      </c>
      <c r="AA52">
        <v>62.122999999999998</v>
      </c>
      <c r="AB52">
        <v>35.777000000000001</v>
      </c>
      <c r="AC52">
        <v>58.043999999999997</v>
      </c>
      <c r="AD52">
        <v>62.418999999999997</v>
      </c>
      <c r="AE52">
        <v>49.171999999999997</v>
      </c>
      <c r="AF52">
        <v>82.554000000000002</v>
      </c>
      <c r="AG52">
        <v>94.667000000000002</v>
      </c>
      <c r="AH52">
        <v>76.92</v>
      </c>
    </row>
    <row r="53" spans="1:34" x14ac:dyDescent="0.3">
      <c r="A53" s="60">
        <f ca="1">Exceedance!U53</f>
        <v>47635</v>
      </c>
      <c r="B53" s="1">
        <v>62</v>
      </c>
      <c r="C53" s="1">
        <v>62</v>
      </c>
      <c r="D53" s="1">
        <v>62</v>
      </c>
      <c r="E53">
        <v>126.157</v>
      </c>
      <c r="F53">
        <v>33.048000000000002</v>
      </c>
      <c r="G53">
        <v>119.24</v>
      </c>
      <c r="H53">
        <v>56.167999999999999</v>
      </c>
      <c r="I53">
        <v>104.241</v>
      </c>
      <c r="J53">
        <v>29.652999999999999</v>
      </c>
      <c r="K53">
        <v>65.024000000000001</v>
      </c>
      <c r="L53">
        <v>11.72</v>
      </c>
      <c r="M53">
        <v>40.363</v>
      </c>
      <c r="N53">
        <v>48.673000000000002</v>
      </c>
      <c r="O53">
        <v>108.63500000000001</v>
      </c>
      <c r="P53">
        <v>33.826999999999998</v>
      </c>
      <c r="Q53">
        <v>57.448999999999998</v>
      </c>
      <c r="R53">
        <v>99.415999999999983</v>
      </c>
      <c r="S53">
        <v>48.573</v>
      </c>
      <c r="T53">
        <v>63.2</v>
      </c>
      <c r="U53">
        <v>95.153999999999996</v>
      </c>
      <c r="V53">
        <v>29.381</v>
      </c>
      <c r="W53">
        <v>32.006</v>
      </c>
      <c r="X53">
        <v>74.911000000000001</v>
      </c>
      <c r="Y53">
        <v>91.951999999999998</v>
      </c>
      <c r="Z53">
        <v>76.599999999999994</v>
      </c>
      <c r="AA53">
        <v>77.649000000000001</v>
      </c>
      <c r="AB53">
        <v>11.872999999999999</v>
      </c>
      <c r="AC53">
        <v>127.751</v>
      </c>
      <c r="AD53">
        <v>38.116999999999997</v>
      </c>
      <c r="AE53">
        <v>76.105000000000004</v>
      </c>
      <c r="AF53">
        <v>46.820999999999998</v>
      </c>
      <c r="AG53">
        <v>105.137</v>
      </c>
      <c r="AH53">
        <v>63.976999999999997</v>
      </c>
    </row>
    <row r="54" spans="1:34" x14ac:dyDescent="0.3">
      <c r="A54" s="60">
        <f ca="1">Exceedance!U54</f>
        <v>47665</v>
      </c>
      <c r="B54" s="1">
        <v>21</v>
      </c>
      <c r="C54" s="1">
        <v>21</v>
      </c>
      <c r="D54" s="1">
        <v>21</v>
      </c>
      <c r="E54">
        <v>79.019000000000005</v>
      </c>
      <c r="F54">
        <v>12.943</v>
      </c>
      <c r="G54">
        <v>33.926000000000002</v>
      </c>
      <c r="H54">
        <v>25.380000000000003</v>
      </c>
      <c r="I54">
        <v>71.22</v>
      </c>
      <c r="J54">
        <v>9.0429999999999993</v>
      </c>
      <c r="K54">
        <v>19.294</v>
      </c>
      <c r="L54">
        <v>5.63</v>
      </c>
      <c r="M54">
        <v>11.868</v>
      </c>
      <c r="N54">
        <v>16.254000000000001</v>
      </c>
      <c r="O54">
        <v>37.795000000000002</v>
      </c>
      <c r="P54">
        <v>14.955</v>
      </c>
      <c r="Q54">
        <v>18.603000000000002</v>
      </c>
      <c r="R54">
        <v>32.320999999999998</v>
      </c>
      <c r="S54">
        <v>15.904999999999999</v>
      </c>
      <c r="T54">
        <v>15.351000000000001</v>
      </c>
      <c r="U54">
        <v>29.161000000000001</v>
      </c>
      <c r="V54">
        <v>12.036</v>
      </c>
      <c r="W54">
        <v>11.151</v>
      </c>
      <c r="X54">
        <v>17.670999999999999</v>
      </c>
      <c r="Y54">
        <v>23.305</v>
      </c>
      <c r="Z54">
        <v>16.010999999999999</v>
      </c>
      <c r="AA54">
        <v>18.893999999999998</v>
      </c>
      <c r="AB54">
        <v>5.4889999999999999</v>
      </c>
      <c r="AC54">
        <v>49.19</v>
      </c>
      <c r="AD54">
        <v>11.27</v>
      </c>
      <c r="AE54">
        <v>26.992000000000001</v>
      </c>
      <c r="AF54">
        <v>18.995000000000001</v>
      </c>
      <c r="AG54">
        <v>34.033999999999999</v>
      </c>
      <c r="AH54">
        <v>14.65</v>
      </c>
    </row>
    <row r="55" spans="1:34" x14ac:dyDescent="0.3">
      <c r="A55" s="60">
        <f ca="1">Exceedance!U55</f>
        <v>47696</v>
      </c>
      <c r="B55" s="1">
        <v>15</v>
      </c>
      <c r="C55" s="1">
        <v>15</v>
      </c>
      <c r="D55" s="1">
        <v>15</v>
      </c>
      <c r="E55">
        <v>23.225999999999999</v>
      </c>
      <c r="F55">
        <v>7.9710000000000001</v>
      </c>
      <c r="G55">
        <v>24.103000000000002</v>
      </c>
      <c r="H55">
        <v>12.846</v>
      </c>
      <c r="I55">
        <v>44.573999999999998</v>
      </c>
      <c r="J55">
        <v>7.391</v>
      </c>
      <c r="K55">
        <v>21.67</v>
      </c>
      <c r="L55">
        <v>4.8109999999999999</v>
      </c>
      <c r="M55">
        <v>9.6980000000000004</v>
      </c>
      <c r="N55">
        <v>7.6139999999999999</v>
      </c>
      <c r="O55">
        <v>19.904</v>
      </c>
      <c r="P55">
        <v>11.936999999999998</v>
      </c>
      <c r="Q55">
        <v>28.966999999999999</v>
      </c>
      <c r="R55">
        <v>13.929999999999998</v>
      </c>
      <c r="S55">
        <v>7.194</v>
      </c>
      <c r="T55">
        <v>12.137</v>
      </c>
      <c r="U55">
        <v>11.493</v>
      </c>
      <c r="V55">
        <v>7.2450000000000001</v>
      </c>
      <c r="W55">
        <v>10.234999999999999</v>
      </c>
      <c r="X55">
        <v>12.103</v>
      </c>
      <c r="Y55">
        <v>11.289</v>
      </c>
      <c r="Z55">
        <v>12.635</v>
      </c>
      <c r="AA55">
        <v>11.125</v>
      </c>
      <c r="AB55">
        <v>4.2670000000000003</v>
      </c>
      <c r="AC55">
        <v>12.045999999999999</v>
      </c>
      <c r="AD55">
        <v>7.1559999999999997</v>
      </c>
      <c r="AE55">
        <v>12.154</v>
      </c>
      <c r="AF55">
        <v>16.401</v>
      </c>
      <c r="AG55">
        <v>17.056000000000001</v>
      </c>
      <c r="AH55">
        <v>9.4699999999999989</v>
      </c>
    </row>
    <row r="56" spans="1:34" x14ac:dyDescent="0.3">
      <c r="A56" s="60">
        <f ca="1">Exceedance!U56</f>
        <v>47727</v>
      </c>
      <c r="B56" s="1">
        <v>16</v>
      </c>
      <c r="C56" s="1">
        <v>16</v>
      </c>
      <c r="D56" s="1">
        <v>16</v>
      </c>
      <c r="E56">
        <v>13.704000000000001</v>
      </c>
      <c r="F56">
        <v>8.1059999999999999</v>
      </c>
      <c r="G56">
        <v>25.053000000000001</v>
      </c>
      <c r="H56">
        <v>10.515000000000001</v>
      </c>
      <c r="I56">
        <v>27.016999999999999</v>
      </c>
      <c r="J56">
        <v>6.9560000000000004</v>
      </c>
      <c r="K56">
        <v>9.6590000000000007</v>
      </c>
      <c r="L56">
        <v>9.5239999999999991</v>
      </c>
      <c r="M56">
        <v>19.946999999999999</v>
      </c>
      <c r="N56">
        <v>17.459</v>
      </c>
      <c r="O56">
        <v>12.132999999999999</v>
      </c>
      <c r="P56">
        <v>12.519</v>
      </c>
      <c r="Q56">
        <v>17.914000000000001</v>
      </c>
      <c r="R56">
        <v>13.281000000000001</v>
      </c>
      <c r="S56">
        <v>6.8029999999999999</v>
      </c>
      <c r="T56">
        <v>9.1850000000000005</v>
      </c>
      <c r="U56">
        <v>8.41</v>
      </c>
      <c r="V56">
        <v>5.8049999999999997</v>
      </c>
      <c r="W56">
        <v>28.417000000000002</v>
      </c>
      <c r="X56">
        <v>14.617000000000001</v>
      </c>
      <c r="Y56">
        <v>9.0030000000000001</v>
      </c>
      <c r="Z56">
        <v>10.128</v>
      </c>
      <c r="AA56">
        <v>6.7679999999999998</v>
      </c>
      <c r="AB56">
        <v>3.681</v>
      </c>
      <c r="AC56">
        <v>6.8440000000000003</v>
      </c>
      <c r="AD56">
        <v>5.9039999999999999</v>
      </c>
      <c r="AE56">
        <v>26.844000000000001</v>
      </c>
      <c r="AF56">
        <v>12.804</v>
      </c>
      <c r="AG56">
        <v>16.940000000000001</v>
      </c>
      <c r="AH56">
        <v>14.755000000000001</v>
      </c>
    </row>
    <row r="57" spans="1:34" x14ac:dyDescent="0.3">
      <c r="A57" s="60">
        <f ca="1">Exceedance!U57</f>
        <v>47757</v>
      </c>
      <c r="B57" s="1">
        <v>15</v>
      </c>
      <c r="C57" s="1">
        <v>10.000000000000002</v>
      </c>
      <c r="D57" s="1">
        <v>13</v>
      </c>
      <c r="E57">
        <v>11.768000000000001</v>
      </c>
      <c r="F57">
        <v>12.353</v>
      </c>
      <c r="G57">
        <v>27.683</v>
      </c>
      <c r="H57">
        <v>9.8989999999999991</v>
      </c>
      <c r="I57">
        <v>12.012</v>
      </c>
      <c r="J57">
        <v>7.4169999999999998</v>
      </c>
      <c r="K57">
        <v>7.0919999999999996</v>
      </c>
      <c r="L57">
        <v>9.9559999999999995</v>
      </c>
      <c r="M57">
        <v>9.5500000000000007</v>
      </c>
      <c r="N57">
        <v>20.137</v>
      </c>
      <c r="O57">
        <v>20.568999999999999</v>
      </c>
      <c r="P57">
        <v>34.159999999999997</v>
      </c>
      <c r="Q57">
        <v>15.991</v>
      </c>
      <c r="R57">
        <v>9.9570000000000007</v>
      </c>
      <c r="S57">
        <v>7.367</v>
      </c>
      <c r="T57">
        <v>12.066000000000001</v>
      </c>
      <c r="U57">
        <v>10.916</v>
      </c>
      <c r="V57">
        <v>5.0890000000000004</v>
      </c>
      <c r="W57">
        <v>17.026</v>
      </c>
      <c r="X57">
        <v>23.788</v>
      </c>
      <c r="Y57">
        <v>9.5</v>
      </c>
      <c r="Z57">
        <v>9.2189999999999976</v>
      </c>
      <c r="AA57">
        <v>7.7190000000000003</v>
      </c>
      <c r="AB57">
        <v>4.5309999999999997</v>
      </c>
      <c r="AC57">
        <v>5.9320000000000004</v>
      </c>
      <c r="AD57">
        <v>5.7919999999999998</v>
      </c>
      <c r="AE57">
        <v>10.473000000000001</v>
      </c>
      <c r="AF57">
        <v>7.6749999999999998</v>
      </c>
      <c r="AG57">
        <v>10.018000000000001</v>
      </c>
      <c r="AH57">
        <v>11.25</v>
      </c>
    </row>
    <row r="58" spans="1:34" x14ac:dyDescent="0.3">
      <c r="A58" s="60">
        <f ca="1">Exceedance!U58</f>
        <v>47788</v>
      </c>
      <c r="B58" s="1">
        <v>10</v>
      </c>
      <c r="C58" s="1">
        <v>8</v>
      </c>
      <c r="D58" s="1">
        <v>9</v>
      </c>
      <c r="E58">
        <v>8.3719999999999999</v>
      </c>
      <c r="F58">
        <v>7.75</v>
      </c>
      <c r="G58">
        <v>11.943</v>
      </c>
      <c r="H58">
        <v>8.4730000000000008</v>
      </c>
      <c r="I58">
        <v>7.2380000000000004</v>
      </c>
      <c r="J58">
        <v>5.71</v>
      </c>
      <c r="K58">
        <v>6.0380000000000003</v>
      </c>
      <c r="L58">
        <v>5.9690000000000003</v>
      </c>
      <c r="M58">
        <v>5.9569999999999999</v>
      </c>
      <c r="N58">
        <v>11.048999999999999</v>
      </c>
      <c r="O58">
        <v>13.451000000000001</v>
      </c>
      <c r="P58">
        <v>13.869</v>
      </c>
      <c r="Q58">
        <v>8.24</v>
      </c>
      <c r="R58">
        <v>8.3810000000000002</v>
      </c>
      <c r="S58">
        <v>6.6369999999999996</v>
      </c>
      <c r="T58">
        <v>8.7170000000000005</v>
      </c>
      <c r="U58">
        <v>7.6280000000000001</v>
      </c>
      <c r="V58">
        <v>4.4550000000000001</v>
      </c>
      <c r="W58">
        <v>8.5579999999999998</v>
      </c>
      <c r="X58">
        <v>10.922000000000001</v>
      </c>
      <c r="Y58">
        <v>6.8559999999999999</v>
      </c>
      <c r="Z58">
        <v>6.0170000000000003</v>
      </c>
      <c r="AA58">
        <v>5.9329999999999998</v>
      </c>
      <c r="AB58">
        <v>4.1740000000000004</v>
      </c>
      <c r="AC58">
        <v>5.26</v>
      </c>
      <c r="AD58">
        <v>6.1289999999999987</v>
      </c>
      <c r="AE58">
        <v>6.6740000000000004</v>
      </c>
      <c r="AF58">
        <v>5.9649999999999999</v>
      </c>
      <c r="AG58">
        <v>6.8239999999999998</v>
      </c>
      <c r="AH58">
        <v>8.0969999999999995</v>
      </c>
    </row>
    <row r="59" spans="1:34" x14ac:dyDescent="0.3">
      <c r="A59" s="60">
        <f ca="1">Exceedance!U59</f>
        <v>47818</v>
      </c>
      <c r="B59" s="1">
        <v>7.0000000000000009</v>
      </c>
      <c r="C59" s="1">
        <v>7.0000000000000009</v>
      </c>
      <c r="D59" s="1">
        <v>7.0000000000000009</v>
      </c>
      <c r="E59">
        <v>6.9640000000000004</v>
      </c>
      <c r="F59">
        <v>5.8470000000000004</v>
      </c>
      <c r="G59">
        <v>7.5759999999999996</v>
      </c>
      <c r="H59">
        <v>7.0670000000000002</v>
      </c>
      <c r="I59">
        <v>6.0129999999999999</v>
      </c>
      <c r="J59">
        <v>4.8170000000000002</v>
      </c>
      <c r="K59">
        <v>5.2030000000000003</v>
      </c>
      <c r="L59">
        <v>4.593</v>
      </c>
      <c r="M59">
        <v>5.1040000000000001</v>
      </c>
      <c r="N59">
        <v>7.1970000000000001</v>
      </c>
      <c r="O59">
        <v>8.2100000000000009</v>
      </c>
      <c r="P59">
        <v>8.0359999999999996</v>
      </c>
      <c r="Q59">
        <v>6.4889999999999999</v>
      </c>
      <c r="R59">
        <v>6.681</v>
      </c>
      <c r="S59">
        <v>5.1109999999999998</v>
      </c>
      <c r="T59">
        <v>5.7679999999999998</v>
      </c>
      <c r="U59">
        <v>5.9779999999999998</v>
      </c>
      <c r="V59">
        <v>4.3310000000000004</v>
      </c>
      <c r="W59">
        <v>5.9210000000000003</v>
      </c>
      <c r="X59">
        <v>7.1809999999999992</v>
      </c>
      <c r="Y59">
        <v>5.6109999999999998</v>
      </c>
      <c r="Z59">
        <v>5.0270000000000001</v>
      </c>
      <c r="AA59">
        <v>5.5010000000000003</v>
      </c>
      <c r="AB59">
        <v>3.3889999999999998</v>
      </c>
      <c r="AC59">
        <v>4.9969999999999999</v>
      </c>
      <c r="AD59">
        <v>5.0709999999999997</v>
      </c>
      <c r="AE59">
        <v>5.4749999999999996</v>
      </c>
      <c r="AF59">
        <v>5.2489999999999997</v>
      </c>
      <c r="AG59">
        <v>5.9409999999999998</v>
      </c>
      <c r="AH59">
        <v>5.8710000000000013</v>
      </c>
    </row>
    <row r="60" spans="1:34" x14ac:dyDescent="0.3">
      <c r="A60" s="60">
        <f ca="1">Exceedance!U60</f>
        <v>47849</v>
      </c>
      <c r="B60" s="1">
        <v>6</v>
      </c>
      <c r="C60" s="1">
        <v>6</v>
      </c>
      <c r="D60" s="1">
        <v>6</v>
      </c>
      <c r="E60">
        <v>5.8359999999999994</v>
      </c>
      <c r="F60">
        <v>4.8109999999999999</v>
      </c>
      <c r="G60">
        <v>6.173</v>
      </c>
      <c r="H60">
        <v>5.6070000000000002</v>
      </c>
      <c r="I60">
        <v>5.5359999999999996</v>
      </c>
      <c r="J60">
        <v>4.38</v>
      </c>
      <c r="K60">
        <v>4.734</v>
      </c>
      <c r="L60">
        <v>3.9020000000000001</v>
      </c>
      <c r="M60">
        <v>4.4080000000000004</v>
      </c>
      <c r="N60">
        <v>6.17</v>
      </c>
      <c r="O60">
        <v>6.5529999999999999</v>
      </c>
      <c r="P60">
        <v>6.0430000000000001</v>
      </c>
      <c r="Q60">
        <v>5.3310000000000004</v>
      </c>
      <c r="R60">
        <v>5.4390000000000009</v>
      </c>
      <c r="S60">
        <v>4.4279999999999999</v>
      </c>
      <c r="T60">
        <v>4.71</v>
      </c>
      <c r="U60">
        <v>5.5259999999999998</v>
      </c>
      <c r="V60">
        <v>3.9510000000000001</v>
      </c>
      <c r="W60">
        <v>4.9809999999999999</v>
      </c>
      <c r="X60">
        <v>6.0529999999999999</v>
      </c>
      <c r="Y60">
        <v>4.7590000000000003</v>
      </c>
      <c r="Z60">
        <v>4.5519999999999996</v>
      </c>
      <c r="AA60">
        <v>4.7990000000000004</v>
      </c>
      <c r="AB60">
        <v>3.0129999999999999</v>
      </c>
      <c r="AC60">
        <v>4.6390000000000002</v>
      </c>
      <c r="AD60">
        <v>4.1609999999999996</v>
      </c>
      <c r="AE60">
        <v>4.8140000000000001</v>
      </c>
      <c r="AF60">
        <v>4.6879999999999997</v>
      </c>
      <c r="AG60">
        <v>5.4619999999999997</v>
      </c>
      <c r="AH60">
        <v>5.0469999999999997</v>
      </c>
    </row>
    <row r="61" spans="1:34" x14ac:dyDescent="0.3">
      <c r="A61" s="60">
        <f ca="1">Exceedance!U61</f>
        <v>47880</v>
      </c>
      <c r="B61" s="1">
        <v>5</v>
      </c>
      <c r="C61" s="1">
        <v>5</v>
      </c>
      <c r="D61" s="1">
        <v>5</v>
      </c>
      <c r="E61">
        <v>6.2050000000000001</v>
      </c>
      <c r="F61">
        <v>3.9230000000000005</v>
      </c>
      <c r="G61">
        <v>4.9870000000000001</v>
      </c>
      <c r="H61">
        <v>4.931</v>
      </c>
      <c r="I61">
        <v>5.0250000000000004</v>
      </c>
      <c r="J61">
        <v>3.5950000000000002</v>
      </c>
      <c r="K61">
        <v>4.085</v>
      </c>
      <c r="L61">
        <v>3.7189999999999999</v>
      </c>
      <c r="M61">
        <v>3.7879999999999998</v>
      </c>
      <c r="N61">
        <v>5.1539999999999999</v>
      </c>
      <c r="O61">
        <v>5.2939999999999996</v>
      </c>
      <c r="P61">
        <v>5.8760000000000003</v>
      </c>
      <c r="Q61">
        <v>4.1989999999999998</v>
      </c>
      <c r="R61">
        <v>4.7720000000000002</v>
      </c>
      <c r="S61">
        <v>3.637</v>
      </c>
      <c r="T61">
        <v>3.8450000000000002</v>
      </c>
      <c r="U61">
        <v>4.2009999999999996</v>
      </c>
      <c r="V61">
        <v>3.44</v>
      </c>
      <c r="W61">
        <v>4.8460000000000001</v>
      </c>
      <c r="X61">
        <v>7.0279999999999996</v>
      </c>
      <c r="Y61">
        <v>5.4589999999999996</v>
      </c>
      <c r="Z61">
        <v>4.4880000000000004</v>
      </c>
      <c r="AA61">
        <v>4.3789999999999996</v>
      </c>
      <c r="AB61">
        <v>2.4969999999999999</v>
      </c>
      <c r="AC61">
        <v>3.9660000000000002</v>
      </c>
      <c r="AD61">
        <v>3.919</v>
      </c>
      <c r="AE61">
        <v>4.2309999999999999</v>
      </c>
      <c r="AF61">
        <v>3.8740000000000001</v>
      </c>
      <c r="AG61">
        <v>4.5030000000000001</v>
      </c>
      <c r="AH61">
        <v>5.7519999999999998</v>
      </c>
    </row>
    <row r="62" spans="1:34" x14ac:dyDescent="0.3">
      <c r="A62" s="60">
        <f ca="1">Exceedance!U62</f>
        <v>47908</v>
      </c>
      <c r="B62" s="1">
        <v>10.000000000000002</v>
      </c>
      <c r="C62" s="1">
        <v>10.000000000000002</v>
      </c>
      <c r="D62" s="1">
        <v>10.000000000000002</v>
      </c>
      <c r="E62">
        <v>7.0640000000000001</v>
      </c>
      <c r="F62">
        <v>13.119</v>
      </c>
      <c r="G62">
        <v>7.9589999999999996</v>
      </c>
      <c r="H62">
        <v>8.0169999999999995</v>
      </c>
      <c r="I62">
        <v>6.35</v>
      </c>
      <c r="J62">
        <v>6.9039999999999999</v>
      </c>
      <c r="K62">
        <v>5.3339999999999996</v>
      </c>
      <c r="L62">
        <v>5.5380000000000003</v>
      </c>
      <c r="M62">
        <v>12.117000000000001</v>
      </c>
      <c r="N62">
        <v>9.0150000000000006</v>
      </c>
      <c r="O62">
        <v>6.8019999999999996</v>
      </c>
      <c r="P62">
        <v>17.143000000000001</v>
      </c>
      <c r="Q62">
        <v>5.3710000000000004</v>
      </c>
      <c r="R62">
        <v>8.1920000000000002</v>
      </c>
      <c r="S62">
        <v>4.093</v>
      </c>
      <c r="T62">
        <v>5.8499999999999988</v>
      </c>
      <c r="U62">
        <v>8.4120000000000008</v>
      </c>
      <c r="V62">
        <v>4.8490000000000002</v>
      </c>
      <c r="W62">
        <v>7.4980000000000002</v>
      </c>
      <c r="X62">
        <v>12.558</v>
      </c>
      <c r="Y62">
        <v>8.0649999999999995</v>
      </c>
      <c r="Z62">
        <v>11.651999999999999</v>
      </c>
      <c r="AA62">
        <v>5.12</v>
      </c>
      <c r="AB62">
        <v>3.1989999999999998</v>
      </c>
      <c r="AC62">
        <v>5.6539999999999999</v>
      </c>
      <c r="AD62">
        <v>4.1109999999999998</v>
      </c>
      <c r="AE62">
        <v>6.1319999999999997</v>
      </c>
      <c r="AF62">
        <v>6.2380000000000004</v>
      </c>
      <c r="AG62">
        <v>8.8490000000000002</v>
      </c>
      <c r="AH62">
        <v>10.759</v>
      </c>
    </row>
    <row r="63" spans="1:34" x14ac:dyDescent="0.3">
      <c r="A63" s="60">
        <f ca="1">Exceedance!U63</f>
        <v>47939</v>
      </c>
      <c r="B63" s="1">
        <v>23</v>
      </c>
      <c r="C63" s="1">
        <v>23</v>
      </c>
      <c r="D63" s="1">
        <v>23</v>
      </c>
      <c r="E63">
        <v>18.143000000000001</v>
      </c>
      <c r="F63">
        <v>25.460999999999999</v>
      </c>
      <c r="G63">
        <v>14.923</v>
      </c>
      <c r="H63">
        <v>15.778</v>
      </c>
      <c r="I63">
        <v>26.89</v>
      </c>
      <c r="J63">
        <v>29.04</v>
      </c>
      <c r="K63">
        <v>16.129000000000001</v>
      </c>
      <c r="L63">
        <v>15.852</v>
      </c>
      <c r="M63">
        <v>37.652999999999999</v>
      </c>
      <c r="N63">
        <v>30.4</v>
      </c>
      <c r="O63">
        <v>26.536000000000001</v>
      </c>
      <c r="P63">
        <v>26.170999999999999</v>
      </c>
      <c r="Q63">
        <v>14.200999999999999</v>
      </c>
      <c r="R63">
        <v>17.047000000000001</v>
      </c>
      <c r="S63">
        <v>13.909000000000001</v>
      </c>
      <c r="T63">
        <v>14.635</v>
      </c>
      <c r="U63">
        <v>33.649000000000001</v>
      </c>
      <c r="V63">
        <v>9.5139999999999993</v>
      </c>
      <c r="W63">
        <v>20.965</v>
      </c>
      <c r="X63">
        <v>18.314</v>
      </c>
      <c r="Y63">
        <v>17.774000000000001</v>
      </c>
      <c r="Z63">
        <v>25.962</v>
      </c>
      <c r="AA63">
        <v>13.262</v>
      </c>
      <c r="AB63">
        <v>17.882999999999999</v>
      </c>
      <c r="AC63">
        <v>13.375</v>
      </c>
      <c r="AD63">
        <v>8.4670000000000005</v>
      </c>
      <c r="AE63">
        <v>33.033000000000001</v>
      </c>
      <c r="AF63">
        <v>17.539000000000001</v>
      </c>
      <c r="AG63">
        <v>27.51</v>
      </c>
      <c r="AH63">
        <v>18.669999999999995</v>
      </c>
    </row>
    <row r="64" spans="1:34" x14ac:dyDescent="0.3">
      <c r="A64" s="60">
        <f ca="1">Exceedance!U64</f>
        <v>47969</v>
      </c>
      <c r="B64" s="1">
        <v>68</v>
      </c>
      <c r="C64" s="1">
        <v>68</v>
      </c>
      <c r="D64" s="1">
        <v>68</v>
      </c>
      <c r="E64">
        <v>67.224999999999994</v>
      </c>
      <c r="F64">
        <v>93.72</v>
      </c>
      <c r="G64">
        <v>65.025000000000006</v>
      </c>
      <c r="H64">
        <v>67.230999999999995</v>
      </c>
      <c r="I64">
        <v>64.984999999999999</v>
      </c>
      <c r="J64">
        <v>109.438</v>
      </c>
      <c r="K64">
        <v>27.303999999999998</v>
      </c>
      <c r="L64">
        <v>61.999000000000002</v>
      </c>
      <c r="M64">
        <v>85.656999999999996</v>
      </c>
      <c r="N64">
        <v>114.973</v>
      </c>
      <c r="O64">
        <v>66.903000000000006</v>
      </c>
      <c r="P64">
        <v>78.528000000000006</v>
      </c>
      <c r="Q64">
        <v>77.528999999999996</v>
      </c>
      <c r="R64">
        <v>95.147000000000006</v>
      </c>
      <c r="S64">
        <v>48.820999999999998</v>
      </c>
      <c r="T64">
        <v>53.985999999999997</v>
      </c>
      <c r="U64">
        <v>64.415999999999997</v>
      </c>
      <c r="V64">
        <v>41.637</v>
      </c>
      <c r="W64">
        <v>63.765999999999998</v>
      </c>
      <c r="X64">
        <v>50.756999999999998</v>
      </c>
      <c r="Y64">
        <v>52.357999999999997</v>
      </c>
      <c r="Z64">
        <v>62.122999999999998</v>
      </c>
      <c r="AA64">
        <v>35.777000000000001</v>
      </c>
      <c r="AB64">
        <v>58.043999999999997</v>
      </c>
      <c r="AC64">
        <v>62.418999999999997</v>
      </c>
      <c r="AD64">
        <v>49.171999999999997</v>
      </c>
      <c r="AE64">
        <v>82.554000000000002</v>
      </c>
      <c r="AF64">
        <v>94.667000000000002</v>
      </c>
      <c r="AG64">
        <v>76.92</v>
      </c>
      <c r="AH64">
        <v>76.92</v>
      </c>
    </row>
    <row r="65" spans="1:34" x14ac:dyDescent="0.3">
      <c r="A65" s="60">
        <f ca="1">Exceedance!U65</f>
        <v>48000</v>
      </c>
      <c r="B65" s="1">
        <v>62</v>
      </c>
      <c r="C65" s="1">
        <v>62</v>
      </c>
      <c r="D65" s="1">
        <v>62</v>
      </c>
      <c r="E65">
        <v>33.048000000000002</v>
      </c>
      <c r="F65">
        <v>119.24</v>
      </c>
      <c r="G65">
        <v>56.167999999999999</v>
      </c>
      <c r="H65">
        <v>104.241</v>
      </c>
      <c r="I65">
        <v>29.652999999999999</v>
      </c>
      <c r="J65">
        <v>65.024000000000001</v>
      </c>
      <c r="K65">
        <v>11.72</v>
      </c>
      <c r="L65">
        <v>40.363</v>
      </c>
      <c r="M65">
        <v>48.673000000000002</v>
      </c>
      <c r="N65">
        <v>108.63500000000001</v>
      </c>
      <c r="O65">
        <v>33.826999999999998</v>
      </c>
      <c r="P65">
        <v>57.448999999999998</v>
      </c>
      <c r="Q65">
        <v>99.415999999999983</v>
      </c>
      <c r="R65">
        <v>48.573</v>
      </c>
      <c r="S65">
        <v>63.2</v>
      </c>
      <c r="T65">
        <v>95.153999999999996</v>
      </c>
      <c r="U65">
        <v>29.381</v>
      </c>
      <c r="V65">
        <v>32.006</v>
      </c>
      <c r="W65">
        <v>74.911000000000001</v>
      </c>
      <c r="X65">
        <v>91.951999999999998</v>
      </c>
      <c r="Y65">
        <v>76.599999999999994</v>
      </c>
      <c r="Z65">
        <v>77.649000000000001</v>
      </c>
      <c r="AA65">
        <v>11.872999999999999</v>
      </c>
      <c r="AB65">
        <v>127.751</v>
      </c>
      <c r="AC65">
        <v>38.116999999999997</v>
      </c>
      <c r="AD65">
        <v>76.105000000000004</v>
      </c>
      <c r="AE65">
        <v>46.820999999999998</v>
      </c>
      <c r="AF65">
        <v>105.137</v>
      </c>
      <c r="AG65">
        <v>63.976999999999997</v>
      </c>
      <c r="AH65">
        <v>63.976999999999997</v>
      </c>
    </row>
    <row r="66" spans="1:34" x14ac:dyDescent="0.3">
      <c r="A66" s="60">
        <f ca="1">Exceedance!U66</f>
        <v>48030</v>
      </c>
      <c r="B66" s="1">
        <v>21</v>
      </c>
      <c r="C66" s="1">
        <v>21</v>
      </c>
      <c r="D66" s="1">
        <v>21</v>
      </c>
      <c r="E66">
        <v>12.943</v>
      </c>
      <c r="F66">
        <v>33.926000000000002</v>
      </c>
      <c r="G66">
        <v>25.380000000000003</v>
      </c>
      <c r="H66">
        <v>71.22</v>
      </c>
      <c r="I66">
        <v>9.0429999999999993</v>
      </c>
      <c r="J66">
        <v>19.294</v>
      </c>
      <c r="K66">
        <v>5.63</v>
      </c>
      <c r="L66">
        <v>11.868</v>
      </c>
      <c r="M66">
        <v>16.254000000000001</v>
      </c>
      <c r="N66">
        <v>37.795000000000002</v>
      </c>
      <c r="O66">
        <v>14.955</v>
      </c>
      <c r="P66">
        <v>18.603000000000002</v>
      </c>
      <c r="Q66">
        <v>32.320999999999998</v>
      </c>
      <c r="R66">
        <v>15.904999999999999</v>
      </c>
      <c r="S66">
        <v>15.351000000000001</v>
      </c>
      <c r="T66">
        <v>29.161000000000001</v>
      </c>
      <c r="U66">
        <v>12.036</v>
      </c>
      <c r="V66">
        <v>11.151</v>
      </c>
      <c r="W66">
        <v>17.670999999999999</v>
      </c>
      <c r="X66">
        <v>23.305</v>
      </c>
      <c r="Y66">
        <v>16.010999999999999</v>
      </c>
      <c r="Z66">
        <v>18.893999999999998</v>
      </c>
      <c r="AA66">
        <v>5.4889999999999999</v>
      </c>
      <c r="AB66">
        <v>49.19</v>
      </c>
      <c r="AC66">
        <v>11.27</v>
      </c>
      <c r="AD66">
        <v>26.992000000000001</v>
      </c>
      <c r="AE66">
        <v>18.995000000000001</v>
      </c>
      <c r="AF66">
        <v>34.033999999999999</v>
      </c>
      <c r="AG66">
        <v>14.65</v>
      </c>
      <c r="AH66">
        <v>14.65</v>
      </c>
    </row>
    <row r="67" spans="1:34" x14ac:dyDescent="0.3">
      <c r="A67" s="60">
        <f ca="1">Exceedance!U67</f>
        <v>48061</v>
      </c>
      <c r="B67" s="1">
        <v>15</v>
      </c>
      <c r="C67" s="1">
        <v>15</v>
      </c>
      <c r="D67" s="1">
        <v>15</v>
      </c>
      <c r="E67">
        <v>7.9710000000000001</v>
      </c>
      <c r="F67">
        <v>24.103000000000002</v>
      </c>
      <c r="G67">
        <v>12.846</v>
      </c>
      <c r="H67">
        <v>44.573999999999998</v>
      </c>
      <c r="I67">
        <v>7.391</v>
      </c>
      <c r="J67">
        <v>21.67</v>
      </c>
      <c r="K67">
        <v>4.8109999999999999</v>
      </c>
      <c r="L67">
        <v>9.6980000000000004</v>
      </c>
      <c r="M67">
        <v>7.6139999999999999</v>
      </c>
      <c r="N67">
        <v>19.904</v>
      </c>
      <c r="O67">
        <v>11.936999999999998</v>
      </c>
      <c r="P67">
        <v>28.966999999999999</v>
      </c>
      <c r="Q67">
        <v>13.929999999999998</v>
      </c>
      <c r="R67">
        <v>7.194</v>
      </c>
      <c r="S67">
        <v>12.137</v>
      </c>
      <c r="T67">
        <v>11.493</v>
      </c>
      <c r="U67">
        <v>7.2450000000000001</v>
      </c>
      <c r="V67">
        <v>10.234999999999999</v>
      </c>
      <c r="W67">
        <v>12.103</v>
      </c>
      <c r="X67">
        <v>11.289</v>
      </c>
      <c r="Y67">
        <v>12.635</v>
      </c>
      <c r="Z67">
        <v>11.125</v>
      </c>
      <c r="AA67">
        <v>4.2670000000000003</v>
      </c>
      <c r="AB67">
        <v>12.045999999999999</v>
      </c>
      <c r="AC67">
        <v>7.1559999999999997</v>
      </c>
      <c r="AD67">
        <v>12.154</v>
      </c>
      <c r="AE67">
        <v>16.401</v>
      </c>
      <c r="AF67">
        <v>17.056000000000001</v>
      </c>
      <c r="AG67">
        <v>9.4699999999999989</v>
      </c>
      <c r="AH67">
        <v>9.4699999999999989</v>
      </c>
    </row>
    <row r="68" spans="1:34" x14ac:dyDescent="0.3">
      <c r="A68" s="60">
        <f ca="1">Exceedance!U68</f>
        <v>48092</v>
      </c>
      <c r="B68" s="1">
        <v>16</v>
      </c>
      <c r="C68" s="1">
        <v>16</v>
      </c>
      <c r="D68" s="1">
        <v>16</v>
      </c>
      <c r="E68">
        <v>8.1059999999999999</v>
      </c>
      <c r="F68">
        <v>25.053000000000001</v>
      </c>
      <c r="G68">
        <v>10.515000000000001</v>
      </c>
      <c r="H68">
        <v>27.016999999999999</v>
      </c>
      <c r="I68">
        <v>6.9560000000000004</v>
      </c>
      <c r="J68">
        <v>9.6590000000000007</v>
      </c>
      <c r="K68">
        <v>9.5239999999999991</v>
      </c>
      <c r="L68">
        <v>19.946999999999999</v>
      </c>
      <c r="M68">
        <v>17.459</v>
      </c>
      <c r="N68">
        <v>12.132999999999999</v>
      </c>
      <c r="O68">
        <v>12.519</v>
      </c>
      <c r="P68">
        <v>17.914000000000001</v>
      </c>
      <c r="Q68">
        <v>13.281000000000001</v>
      </c>
      <c r="R68">
        <v>6.8029999999999999</v>
      </c>
      <c r="S68">
        <v>9.1850000000000005</v>
      </c>
      <c r="T68">
        <v>8.41</v>
      </c>
      <c r="U68">
        <v>5.8049999999999997</v>
      </c>
      <c r="V68">
        <v>28.417000000000002</v>
      </c>
      <c r="W68">
        <v>14.617000000000001</v>
      </c>
      <c r="X68">
        <v>9.0030000000000001</v>
      </c>
      <c r="Y68">
        <v>10.128</v>
      </c>
      <c r="Z68">
        <v>6.7679999999999998</v>
      </c>
      <c r="AA68">
        <v>3.681</v>
      </c>
      <c r="AB68">
        <v>6.8440000000000003</v>
      </c>
      <c r="AC68">
        <v>5.9039999999999999</v>
      </c>
      <c r="AD68">
        <v>26.844000000000001</v>
      </c>
      <c r="AE68">
        <v>12.804</v>
      </c>
      <c r="AF68">
        <v>16.940000000000001</v>
      </c>
      <c r="AG68">
        <v>14.755000000000001</v>
      </c>
      <c r="AH68">
        <v>14.755000000000001</v>
      </c>
    </row>
    <row r="69" spans="1:34" x14ac:dyDescent="0.3">
      <c r="A69" s="60" t="str">
        <f ca="1">Exceedance!U69</f>
        <v/>
      </c>
      <c r="B69" s="1"/>
      <c r="C69" s="1"/>
      <c r="D69" s="1"/>
    </row>
    <row r="70" spans="1:34" x14ac:dyDescent="0.3">
      <c r="A70" s="60" t="str">
        <f ca="1">Exceedance!U70</f>
        <v/>
      </c>
      <c r="B70" s="1"/>
      <c r="C70" s="1"/>
      <c r="D70" s="1"/>
    </row>
    <row r="71" spans="1:34" x14ac:dyDescent="0.3">
      <c r="A71" s="60" t="str">
        <f ca="1">Exceedance!U71</f>
        <v/>
      </c>
      <c r="B71" s="1"/>
      <c r="C71" s="1"/>
      <c r="D71" s="1"/>
    </row>
    <row r="72" spans="1:34" x14ac:dyDescent="0.3">
      <c r="A72" s="60" t="str">
        <f ca="1">Exceedance!U72</f>
        <v/>
      </c>
      <c r="B72" s="1"/>
      <c r="C72" s="1"/>
      <c r="D72" s="1"/>
    </row>
    <row r="73" spans="1:34" x14ac:dyDescent="0.3">
      <c r="A73" s="60" t="str">
        <f ca="1">Exceedance!U73</f>
        <v/>
      </c>
      <c r="B73" s="1"/>
      <c r="C73" s="1"/>
      <c r="D73" s="1"/>
    </row>
    <row r="74" spans="1:34" x14ac:dyDescent="0.3">
      <c r="A74" s="60" t="str">
        <f ca="1">Exceedance!U74</f>
        <v/>
      </c>
      <c r="B74" s="1"/>
      <c r="C74" s="1"/>
      <c r="D74" s="1"/>
    </row>
    <row r="75" spans="1:34" x14ac:dyDescent="0.3">
      <c r="A75" s="60" t="str">
        <f ca="1">Exceedance!U75</f>
        <v/>
      </c>
      <c r="B75" s="1"/>
      <c r="C75" s="1"/>
      <c r="D75" s="1"/>
    </row>
    <row r="76" spans="1:34" x14ac:dyDescent="0.3">
      <c r="A76" s="60" t="str">
        <f ca="1">Exceedance!U76</f>
        <v/>
      </c>
      <c r="B76" s="1"/>
      <c r="C76" s="1"/>
      <c r="D76" s="1"/>
    </row>
    <row r="77" spans="1:34" x14ac:dyDescent="0.3">
      <c r="A77" s="60" t="str">
        <f ca="1">Exceedance!U77</f>
        <v/>
      </c>
      <c r="B77" s="1"/>
      <c r="C77" s="1"/>
      <c r="D77" s="1"/>
    </row>
    <row r="78" spans="1:34" x14ac:dyDescent="0.3">
      <c r="A78" s="60" t="str">
        <f ca="1">Exceedance!U78</f>
        <v/>
      </c>
      <c r="B78" s="1"/>
      <c r="C78" s="1"/>
      <c r="D78" s="1"/>
    </row>
    <row r="79" spans="1:34" x14ac:dyDescent="0.3">
      <c r="A79" s="60" t="str">
        <f ca="1">Exceedance!U79</f>
        <v/>
      </c>
      <c r="B79" s="1"/>
      <c r="C79" s="1"/>
      <c r="D79" s="1"/>
    </row>
    <row r="80" spans="1:34" x14ac:dyDescent="0.3">
      <c r="A80" s="60" t="str">
        <f ca="1">Exceedance!U80</f>
        <v/>
      </c>
      <c r="B80" s="1"/>
      <c r="C80" s="1"/>
      <c r="D80" s="1"/>
    </row>
    <row r="81" spans="1:4" x14ac:dyDescent="0.3">
      <c r="A81" s="60" t="str">
        <f ca="1">Exceedance!U81</f>
        <v/>
      </c>
      <c r="B81" s="1"/>
      <c r="C81" s="1"/>
      <c r="D81" s="1"/>
    </row>
    <row r="82" spans="1:4" x14ac:dyDescent="0.3">
      <c r="A82" s="60" t="str">
        <f ca="1">Exceedance!U82</f>
        <v/>
      </c>
      <c r="B82" s="1"/>
      <c r="C82" s="1"/>
      <c r="D82" s="1"/>
    </row>
    <row r="83" spans="1:4" x14ac:dyDescent="0.3">
      <c r="A83" s="60" t="str">
        <f ca="1">Exceedance!U83</f>
        <v/>
      </c>
      <c r="B83" s="1"/>
      <c r="C83" s="1"/>
      <c r="D83" s="1"/>
    </row>
    <row r="84" spans="1:4" x14ac:dyDescent="0.3">
      <c r="A84" s="60" t="str">
        <f ca="1">Exceedance!U84</f>
        <v/>
      </c>
      <c r="B84" s="1"/>
      <c r="C84" s="1"/>
      <c r="D84" s="1"/>
    </row>
    <row r="85" spans="1:4" x14ac:dyDescent="0.3">
      <c r="A85" s="60" t="str">
        <f ca="1">Exceedance!U85</f>
        <v/>
      </c>
      <c r="B85" s="1"/>
      <c r="C85" s="1"/>
      <c r="D85" s="1"/>
    </row>
    <row r="86" spans="1:4" x14ac:dyDescent="0.3">
      <c r="A86" s="60" t="str">
        <f ca="1">Exceedance!U86</f>
        <v/>
      </c>
      <c r="B86" s="1"/>
      <c r="C86" s="1"/>
      <c r="D86" s="1"/>
    </row>
    <row r="87" spans="1:4" x14ac:dyDescent="0.3">
      <c r="A87" s="60" t="str">
        <f ca="1">Exceedance!U87</f>
        <v/>
      </c>
      <c r="B87" s="1"/>
      <c r="C87" s="1"/>
      <c r="D87" s="1"/>
    </row>
    <row r="88" spans="1:4" x14ac:dyDescent="0.3">
      <c r="A88" s="60" t="str">
        <f ca="1">Exceedance!U88</f>
        <v/>
      </c>
      <c r="B88" s="1"/>
      <c r="C88" s="1"/>
      <c r="D88" s="1"/>
    </row>
    <row r="89" spans="1:4" x14ac:dyDescent="0.3">
      <c r="A89" s="60" t="str">
        <f ca="1">Exceedance!U89</f>
        <v/>
      </c>
      <c r="B89" s="1"/>
      <c r="C89" s="1"/>
      <c r="D89" s="1"/>
    </row>
    <row r="90" spans="1:4" x14ac:dyDescent="0.3">
      <c r="A90" s="60" t="str">
        <f ca="1">Exceedance!U90</f>
        <v/>
      </c>
      <c r="B90" s="1"/>
      <c r="C90" s="1"/>
      <c r="D90" s="1"/>
    </row>
    <row r="91" spans="1:4" x14ac:dyDescent="0.3">
      <c r="A91" s="60" t="str">
        <f ca="1">Exceedance!U91</f>
        <v/>
      </c>
      <c r="B91" s="1"/>
      <c r="C91" s="1"/>
      <c r="D91" s="1"/>
    </row>
    <row r="92" spans="1:4" x14ac:dyDescent="0.3">
      <c r="A92" s="60" t="str">
        <f ca="1">Exceedance!U92</f>
        <v/>
      </c>
      <c r="B92" s="1"/>
      <c r="C92" s="1"/>
      <c r="D92" s="1"/>
    </row>
    <row r="93" spans="1:4" x14ac:dyDescent="0.3">
      <c r="A93" s="60" t="str">
        <f ca="1">Exceedance!U93</f>
        <v/>
      </c>
      <c r="B93" s="1"/>
      <c r="C93" s="1"/>
      <c r="D93" s="1"/>
    </row>
    <row r="94" spans="1:4" x14ac:dyDescent="0.3">
      <c r="A94" s="60" t="str">
        <f ca="1">Exceedance!U94</f>
        <v/>
      </c>
      <c r="B94" s="1"/>
      <c r="C94" s="1"/>
      <c r="D94" s="1"/>
    </row>
    <row r="95" spans="1:4" x14ac:dyDescent="0.3">
      <c r="A95" s="60" t="str">
        <f ca="1">Exceedance!U95</f>
        <v/>
      </c>
      <c r="B95" s="1"/>
      <c r="C95" s="1"/>
      <c r="D95" s="1"/>
    </row>
    <row r="96" spans="1:4" x14ac:dyDescent="0.3">
      <c r="A96" s="60" t="str">
        <f ca="1">Exceedance!U96</f>
        <v/>
      </c>
      <c r="B96" s="1"/>
      <c r="C96" s="1"/>
      <c r="D96" s="1"/>
    </row>
    <row r="97" spans="1:4" x14ac:dyDescent="0.3">
      <c r="A97" s="60" t="str">
        <f ca="1">Exceedance!U97</f>
        <v/>
      </c>
      <c r="B97" s="1"/>
      <c r="C97" s="1"/>
      <c r="D97" s="1"/>
    </row>
    <row r="98" spans="1:4" x14ac:dyDescent="0.3">
      <c r="A98" s="60" t="str">
        <f ca="1">Exceedance!U98</f>
        <v/>
      </c>
      <c r="B98" s="1"/>
      <c r="C98" s="1"/>
      <c r="D98" s="1"/>
    </row>
    <row r="99" spans="1:4" x14ac:dyDescent="0.3">
      <c r="A99" s="60" t="str">
        <f ca="1">Exceedance!U99</f>
        <v/>
      </c>
      <c r="B99" s="1"/>
      <c r="C99" s="1"/>
      <c r="D99" s="1"/>
    </row>
    <row r="100" spans="1:4" x14ac:dyDescent="0.3">
      <c r="A100" s="60"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B1:AH1"/>
  </mergeCell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18">
    <tabColor theme="7" tint="0.59999389629810485"/>
  </sheetPr>
  <dimension ref="A1:AH175"/>
  <sheetViews>
    <sheetView workbookViewId="0">
      <selection activeCell="B4" sqref="B4:AQ175"/>
    </sheetView>
  </sheetViews>
  <sheetFormatPr defaultColWidth="8.5546875" defaultRowHeight="14.4" x14ac:dyDescent="0.3"/>
  <cols>
    <col min="1" max="1" width="8.5546875" style="80"/>
    <col min="2" max="4" width="8.5546875" style="185"/>
  </cols>
  <sheetData>
    <row r="1" spans="1:34" s="80" customFormat="1" x14ac:dyDescent="0.3">
      <c r="A1" s="58"/>
      <c r="B1" s="860" t="s">
        <v>80</v>
      </c>
      <c r="C1" s="861"/>
      <c r="D1" s="861"/>
      <c r="E1" s="861"/>
      <c r="F1" s="861"/>
      <c r="G1" s="861"/>
      <c r="H1" s="861"/>
      <c r="I1" s="861"/>
      <c r="J1" s="861"/>
      <c r="K1" s="861"/>
      <c r="L1" s="861"/>
      <c r="M1" s="861"/>
      <c r="N1" s="861"/>
      <c r="O1" s="861"/>
      <c r="P1" s="861"/>
      <c r="Q1" s="861"/>
      <c r="R1" s="861"/>
      <c r="S1" s="861"/>
      <c r="T1" s="861"/>
      <c r="U1" s="861"/>
      <c r="V1" s="861"/>
      <c r="W1" s="861"/>
      <c r="X1" s="861"/>
      <c r="Y1" s="861"/>
      <c r="Z1" s="861"/>
      <c r="AA1" s="861"/>
      <c r="AB1" s="861"/>
      <c r="AC1" s="861"/>
      <c r="AD1" s="861"/>
      <c r="AE1" s="861"/>
      <c r="AF1" s="861"/>
      <c r="AG1" s="861"/>
      <c r="AH1" s="861"/>
    </row>
    <row r="2" spans="1:34" s="80" customFormat="1" x14ac:dyDescent="0.3">
      <c r="A2" s="58"/>
      <c r="B2" s="80" t="s">
        <v>288</v>
      </c>
      <c r="C2" s="80" t="s">
        <v>287</v>
      </c>
      <c r="D2" s="80" t="s">
        <v>289</v>
      </c>
      <c r="E2" s="80">
        <v>1991</v>
      </c>
      <c r="F2" s="80">
        <v>1992</v>
      </c>
      <c r="G2" s="80">
        <v>1993</v>
      </c>
      <c r="H2" s="80">
        <v>1994</v>
      </c>
      <c r="I2" s="80">
        <v>1995</v>
      </c>
      <c r="J2" s="80">
        <v>1996</v>
      </c>
      <c r="K2" s="80">
        <v>1997</v>
      </c>
      <c r="L2" s="80">
        <v>1998</v>
      </c>
      <c r="M2" s="80">
        <v>1999</v>
      </c>
      <c r="N2" s="80">
        <v>2000</v>
      </c>
      <c r="O2" s="80">
        <v>2001</v>
      </c>
      <c r="P2" s="80">
        <v>2002</v>
      </c>
      <c r="Q2" s="80">
        <v>2003</v>
      </c>
      <c r="R2" s="80">
        <v>2004</v>
      </c>
      <c r="S2" s="80">
        <v>2005</v>
      </c>
      <c r="T2" s="80">
        <v>2006</v>
      </c>
      <c r="U2" s="80">
        <v>2007</v>
      </c>
      <c r="V2" s="80">
        <v>2008</v>
      </c>
      <c r="W2" s="80">
        <v>2009</v>
      </c>
      <c r="X2" s="80">
        <v>2010</v>
      </c>
      <c r="Y2" s="80">
        <v>2011</v>
      </c>
      <c r="Z2" s="80">
        <v>2012</v>
      </c>
      <c r="AA2" s="80">
        <v>2013</v>
      </c>
      <c r="AB2" s="80">
        <v>2014</v>
      </c>
      <c r="AC2" s="80">
        <v>2015</v>
      </c>
      <c r="AD2" s="80">
        <v>2016</v>
      </c>
      <c r="AE2" s="80">
        <v>2017</v>
      </c>
      <c r="AF2" s="80">
        <v>2018</v>
      </c>
      <c r="AG2" s="80">
        <v>2019</v>
      </c>
      <c r="AH2" s="80">
        <v>2020</v>
      </c>
    </row>
    <row r="3" spans="1:34" s="61" customFormat="1" x14ac:dyDescent="0.3">
      <c r="A3" s="59"/>
      <c r="B3" s="61" t="s">
        <v>323</v>
      </c>
      <c r="C3" s="61" t="s">
        <v>324</v>
      </c>
      <c r="D3" s="61" t="s">
        <v>325</v>
      </c>
      <c r="E3" s="61" t="s">
        <v>326</v>
      </c>
      <c r="F3" s="61" t="s">
        <v>327</v>
      </c>
      <c r="G3" s="61" t="s">
        <v>328</v>
      </c>
      <c r="H3" s="61" t="s">
        <v>329</v>
      </c>
      <c r="I3" s="61" t="s">
        <v>330</v>
      </c>
      <c r="J3" s="61" t="s">
        <v>331</v>
      </c>
      <c r="K3" s="61" t="s">
        <v>332</v>
      </c>
      <c r="L3" s="61" t="s">
        <v>333</v>
      </c>
      <c r="M3" s="61" t="s">
        <v>334</v>
      </c>
      <c r="N3" s="61" t="s">
        <v>335</v>
      </c>
      <c r="O3" s="61" t="s">
        <v>336</v>
      </c>
      <c r="P3" s="61" t="s">
        <v>337</v>
      </c>
      <c r="Q3" s="61" t="s">
        <v>338</v>
      </c>
      <c r="R3" s="61" t="s">
        <v>339</v>
      </c>
      <c r="S3" s="61" t="s">
        <v>340</v>
      </c>
      <c r="T3" s="61" t="s">
        <v>341</v>
      </c>
      <c r="U3" s="61" t="s">
        <v>342</v>
      </c>
      <c r="V3" s="61" t="s">
        <v>343</v>
      </c>
      <c r="W3" s="61" t="s">
        <v>344</v>
      </c>
      <c r="X3" s="61" t="s">
        <v>345</v>
      </c>
      <c r="Y3" s="61" t="s">
        <v>346</v>
      </c>
      <c r="Z3" s="61" t="s">
        <v>347</v>
      </c>
      <c r="AA3" s="61" t="s">
        <v>348</v>
      </c>
      <c r="AB3" s="61" t="s">
        <v>349</v>
      </c>
      <c r="AC3" s="61" t="s">
        <v>350</v>
      </c>
      <c r="AD3" s="61" t="s">
        <v>351</v>
      </c>
      <c r="AE3" s="61" t="s">
        <v>352</v>
      </c>
      <c r="AF3" s="61" t="s">
        <v>353</v>
      </c>
      <c r="AG3" s="61" t="s">
        <v>354</v>
      </c>
      <c r="AH3" s="61" t="s">
        <v>355</v>
      </c>
    </row>
    <row r="4" spans="1:34" x14ac:dyDescent="0.3">
      <c r="A4" s="60">
        <f ca="1">Exceedance!U4</f>
        <v>46143</v>
      </c>
      <c r="B4" s="1">
        <v>7663.0011129865215</v>
      </c>
      <c r="C4" s="1">
        <v>7660.2898268734443</v>
      </c>
      <c r="D4" s="1">
        <v>7663.0011129865215</v>
      </c>
      <c r="E4">
        <v>7663.0011129865215</v>
      </c>
      <c r="F4">
        <v>7663.0011129865215</v>
      </c>
      <c r="G4">
        <v>7663.0011129865215</v>
      </c>
      <c r="H4">
        <v>7663.0011129865215</v>
      </c>
      <c r="I4">
        <v>7661.1934851803981</v>
      </c>
      <c r="J4">
        <v>7663.0006601751202</v>
      </c>
      <c r="K4">
        <v>7663.0011129865215</v>
      </c>
      <c r="L4">
        <v>7662.6255781668433</v>
      </c>
      <c r="M4">
        <v>7662.2043915584409</v>
      </c>
      <c r="N4">
        <v>7663.0011129865215</v>
      </c>
      <c r="O4">
        <v>7663.0011129865215</v>
      </c>
      <c r="P4">
        <v>7662.2367700388268</v>
      </c>
      <c r="Q4">
        <v>7663.0011129865215</v>
      </c>
      <c r="R4">
        <v>7663.0008960960949</v>
      </c>
      <c r="S4">
        <v>7662.8333098280409</v>
      </c>
      <c r="T4">
        <v>7663.0010809432597</v>
      </c>
      <c r="U4">
        <v>7663.0011129865215</v>
      </c>
      <c r="V4">
        <v>7663.0011129865215</v>
      </c>
      <c r="W4">
        <v>7663.0011129865215</v>
      </c>
      <c r="X4">
        <v>7661.341756276508</v>
      </c>
      <c r="Y4">
        <v>7662.9703892700263</v>
      </c>
      <c r="Z4">
        <v>7663.0009055487735</v>
      </c>
      <c r="AA4">
        <v>7663.0009581549939</v>
      </c>
      <c r="AB4">
        <v>7663.0011129865215</v>
      </c>
      <c r="AC4">
        <v>7663.0011129865215</v>
      </c>
      <c r="AD4">
        <v>7663.0011129865215</v>
      </c>
      <c r="AE4">
        <v>7663.0011129865215</v>
      </c>
      <c r="AF4">
        <v>7663.0004872682612</v>
      </c>
      <c r="AG4">
        <v>7661.1904497586875</v>
      </c>
      <c r="AH4">
        <v>7663.0005962432797</v>
      </c>
    </row>
    <row r="5" spans="1:34" x14ac:dyDescent="0.3">
      <c r="A5" s="60">
        <f ca="1">Exceedance!U5</f>
        <v>46174</v>
      </c>
      <c r="B5" s="1">
        <v>7655.1974357920872</v>
      </c>
      <c r="C5" s="1">
        <v>7647.7451626792845</v>
      </c>
      <c r="D5" s="1">
        <v>7652.3888860421821</v>
      </c>
      <c r="E5">
        <v>7655.0119542001512</v>
      </c>
      <c r="F5">
        <v>7654.7508031248499</v>
      </c>
      <c r="G5">
        <v>7653.656027565371</v>
      </c>
      <c r="H5">
        <v>7652.5702042906987</v>
      </c>
      <c r="I5">
        <v>7658.3010347544332</v>
      </c>
      <c r="J5">
        <v>7650.9470926214117</v>
      </c>
      <c r="K5">
        <v>7654.8103995664578</v>
      </c>
      <c r="L5">
        <v>7650.7576932049978</v>
      </c>
      <c r="M5">
        <v>7654.5072687700158</v>
      </c>
      <c r="N5">
        <v>7650.6679129146469</v>
      </c>
      <c r="O5">
        <v>7650.5582366207364</v>
      </c>
      <c r="P5">
        <v>7650.106223703674</v>
      </c>
      <c r="Q5">
        <v>7652.332706495532</v>
      </c>
      <c r="R5">
        <v>7650.2594439936493</v>
      </c>
      <c r="S5">
        <v>7651.2721313172678</v>
      </c>
      <c r="T5">
        <v>7650.8695527223399</v>
      </c>
      <c r="U5">
        <v>7652.8541192529083</v>
      </c>
      <c r="V5">
        <v>7653.4843386302537</v>
      </c>
      <c r="W5">
        <v>7651.5335173178246</v>
      </c>
      <c r="X5">
        <v>7649.7284697586174</v>
      </c>
      <c r="Y5">
        <v>7657.017493248256</v>
      </c>
      <c r="Z5">
        <v>7650.4013806810344</v>
      </c>
      <c r="AA5">
        <v>7651.5464764246044</v>
      </c>
      <c r="AB5">
        <v>7653.3788384695299</v>
      </c>
      <c r="AC5">
        <v>7664.0000000006676</v>
      </c>
      <c r="AD5">
        <v>7654.5582854137811</v>
      </c>
      <c r="AE5">
        <v>7652.4450197701908</v>
      </c>
      <c r="AF5">
        <v>7650.6887341933552</v>
      </c>
      <c r="AG5">
        <v>7657.4173898546869</v>
      </c>
      <c r="AH5">
        <v>7650.6441720538705</v>
      </c>
    </row>
    <row r="6" spans="1:34" x14ac:dyDescent="0.3">
      <c r="A6" s="60">
        <f ca="1">Exceedance!U6</f>
        <v>46204</v>
      </c>
      <c r="B6" s="1">
        <v>7641.6250566925628</v>
      </c>
      <c r="C6" s="1">
        <v>7629.9607548105669</v>
      </c>
      <c r="D6" s="1">
        <v>7636.8809254696052</v>
      </c>
      <c r="E6">
        <v>7641.2167421930835</v>
      </c>
      <c r="F6">
        <v>7641.2137040778998</v>
      </c>
      <c r="G6">
        <v>7638.4032421612746</v>
      </c>
      <c r="H6">
        <v>7637.0904389567077</v>
      </c>
      <c r="I6">
        <v>7647.1116597956907</v>
      </c>
      <c r="J6">
        <v>7635.2647589317294</v>
      </c>
      <c r="K6">
        <v>7641.1141015814901</v>
      </c>
      <c r="L6">
        <v>7635.4239310115554</v>
      </c>
      <c r="M6">
        <v>7645.0465305509606</v>
      </c>
      <c r="N6">
        <v>7634.0108892965181</v>
      </c>
      <c r="O6">
        <v>7634.1311309084722</v>
      </c>
      <c r="P6">
        <v>7633.3931376531564</v>
      </c>
      <c r="Q6">
        <v>7636.7698459908606</v>
      </c>
      <c r="R6">
        <v>7634.0454171008332</v>
      </c>
      <c r="S6">
        <v>7635.1895903607219</v>
      </c>
      <c r="T6">
        <v>7636.0164797025054</v>
      </c>
      <c r="U6">
        <v>7638.2376778769067</v>
      </c>
      <c r="V6">
        <v>7638.8748449934837</v>
      </c>
      <c r="W6">
        <v>7635.8421237918492</v>
      </c>
      <c r="X6">
        <v>7633.3289196809792</v>
      </c>
      <c r="Y6">
        <v>7643.2558289038625</v>
      </c>
      <c r="Z6">
        <v>7634.3539649775203</v>
      </c>
      <c r="AA6">
        <v>7635.8076872320917</v>
      </c>
      <c r="AB6">
        <v>7638.1527261387018</v>
      </c>
      <c r="AC6">
        <v>7654.1281346934884</v>
      </c>
      <c r="AD6">
        <v>7639.4757708672932</v>
      </c>
      <c r="AE6">
        <v>7636.8303682590986</v>
      </c>
      <c r="AF6">
        <v>7634.0806177948407</v>
      </c>
      <c r="AG6">
        <v>7643.7568294335179</v>
      </c>
      <c r="AH6">
        <v>7634.7076849283949</v>
      </c>
    </row>
    <row r="7" spans="1:34" x14ac:dyDescent="0.3">
      <c r="A7" s="60">
        <f ca="1">Exceedance!U7</f>
        <v>46235</v>
      </c>
      <c r="B7" s="1">
        <v>7627.6636102807252</v>
      </c>
      <c r="C7" s="1">
        <v>7604.8541303741204</v>
      </c>
      <c r="D7" s="1">
        <v>7618.2344577821405</v>
      </c>
      <c r="E7">
        <v>7624.4358094722338</v>
      </c>
      <c r="F7">
        <v>7627.4160219602354</v>
      </c>
      <c r="G7">
        <v>7621.102183579952</v>
      </c>
      <c r="H7">
        <v>7617.8442633511404</v>
      </c>
      <c r="I7">
        <v>7633.2116546035832</v>
      </c>
      <c r="J7">
        <v>7614.4564736252087</v>
      </c>
      <c r="K7">
        <v>7627.3893084372476</v>
      </c>
      <c r="L7">
        <v>7615.646892979591</v>
      </c>
      <c r="M7">
        <v>7640.9317760654176</v>
      </c>
      <c r="N7">
        <v>7612.1109788088861</v>
      </c>
      <c r="O7">
        <v>7617.7324313260115</v>
      </c>
      <c r="P7">
        <v>7610.3244038706225</v>
      </c>
      <c r="Q7">
        <v>7618.2869795886472</v>
      </c>
      <c r="R7">
        <v>7611.3734966433603</v>
      </c>
      <c r="S7">
        <v>7616.3426877178454</v>
      </c>
      <c r="T7">
        <v>7617.9830037132679</v>
      </c>
      <c r="U7">
        <v>7629.0628323327901</v>
      </c>
      <c r="V7">
        <v>7620.6669320023111</v>
      </c>
      <c r="W7">
        <v>7614.5998223287206</v>
      </c>
      <c r="X7">
        <v>7612.8661041067908</v>
      </c>
      <c r="Y7">
        <v>7626.83283076318</v>
      </c>
      <c r="Z7">
        <v>7612.3191241115501</v>
      </c>
      <c r="AA7">
        <v>7617.4155477545755</v>
      </c>
      <c r="AB7">
        <v>7620.5380489950221</v>
      </c>
      <c r="AC7">
        <v>7641.7081722234198</v>
      </c>
      <c r="AD7">
        <v>7623.1752126043029</v>
      </c>
      <c r="AE7">
        <v>7617.4619937139551</v>
      </c>
      <c r="AF7">
        <v>7611.0623061588085</v>
      </c>
      <c r="AG7">
        <v>7626.7007529612856</v>
      </c>
      <c r="AH7">
        <v>7613.3185815326933</v>
      </c>
    </row>
    <row r="8" spans="1:34" x14ac:dyDescent="0.3">
      <c r="A8" s="60">
        <f ca="1">Exceedance!U8</f>
        <v>46266</v>
      </c>
      <c r="B8" s="1">
        <v>7619.3527277980766</v>
      </c>
      <c r="C8" s="1">
        <v>7604.7105558432013</v>
      </c>
      <c r="D8" s="1">
        <v>7618.0908777574978</v>
      </c>
      <c r="E8">
        <v>7618.3905574209393</v>
      </c>
      <c r="F8">
        <v>7613.47421245643</v>
      </c>
      <c r="G8">
        <v>7604.8768921505089</v>
      </c>
      <c r="H8">
        <v>7598.4383626095369</v>
      </c>
      <c r="I8">
        <v>7619.7513088308297</v>
      </c>
      <c r="J8">
        <v>7614.3128969308518</v>
      </c>
      <c r="K8">
        <v>7619.9956796829438</v>
      </c>
      <c r="L8">
        <v>7615.5033203871326</v>
      </c>
      <c r="M8">
        <v>7637.5389385009139</v>
      </c>
      <c r="N8">
        <v>7611.967366553341</v>
      </c>
      <c r="O8">
        <v>7617.588845755834</v>
      </c>
      <c r="P8">
        <v>7610.1808117696028</v>
      </c>
      <c r="Q8">
        <v>7607.0891036287485</v>
      </c>
      <c r="R8">
        <v>7611.229894006532</v>
      </c>
      <c r="S8">
        <v>7616.1991182643505</v>
      </c>
      <c r="T8">
        <v>7617.8393915812139</v>
      </c>
      <c r="U8">
        <v>7619.5155447766874</v>
      </c>
      <c r="V8">
        <v>7600.2731291033724</v>
      </c>
      <c r="W8">
        <v>7614.4561798639506</v>
      </c>
      <c r="X8">
        <v>7612.7225109125702</v>
      </c>
      <c r="Y8">
        <v>7608.3353371757548</v>
      </c>
      <c r="Z8">
        <v>7612.1755199061245</v>
      </c>
      <c r="AA8">
        <v>7614.7607122598574</v>
      </c>
      <c r="AB8">
        <v>7603.616887601589</v>
      </c>
      <c r="AC8">
        <v>7631.0102547940578</v>
      </c>
      <c r="AD8">
        <v>7603.9722627336387</v>
      </c>
      <c r="AE8">
        <v>7617.3184052570823</v>
      </c>
      <c r="AF8">
        <v>7610.9187270771017</v>
      </c>
      <c r="AG8">
        <v>7606.338215117059</v>
      </c>
      <c r="AH8">
        <v>7613.1749766116682</v>
      </c>
    </row>
    <row r="9" spans="1:34" x14ac:dyDescent="0.3">
      <c r="A9" s="60">
        <f ca="1">Exceedance!U9</f>
        <v>46296</v>
      </c>
      <c r="B9" s="1">
        <v>7619.7207802048642</v>
      </c>
      <c r="C9" s="1">
        <v>7604.6199416880236</v>
      </c>
      <c r="D9" s="1">
        <v>7611.6393179173765</v>
      </c>
      <c r="E9">
        <v>7612.0914416855312</v>
      </c>
      <c r="F9">
        <v>7602.6864407743724</v>
      </c>
      <c r="G9">
        <v>7604.786297320642</v>
      </c>
      <c r="H9">
        <v>7598.3477606422766</v>
      </c>
      <c r="I9">
        <v>7612.8365911645806</v>
      </c>
      <c r="J9">
        <v>7608.6042223882841</v>
      </c>
      <c r="K9">
        <v>7624.8421388420684</v>
      </c>
      <c r="L9">
        <v>7606.4883760380708</v>
      </c>
      <c r="M9">
        <v>7634.5070134362177</v>
      </c>
      <c r="N9">
        <v>7600.1459446507843</v>
      </c>
      <c r="O9">
        <v>7606.8151639019407</v>
      </c>
      <c r="P9">
        <v>7603.3567131794962</v>
      </c>
      <c r="Q9">
        <v>7606.9985233876796</v>
      </c>
      <c r="R9">
        <v>7611.6350501703209</v>
      </c>
      <c r="S9">
        <v>7615.0737897837398</v>
      </c>
      <c r="T9">
        <v>7627.4235158164711</v>
      </c>
      <c r="U9">
        <v>7618.0990741384321</v>
      </c>
      <c r="V9">
        <v>7600.1825355295286</v>
      </c>
      <c r="W9">
        <v>7603.3132351625345</v>
      </c>
      <c r="X9">
        <v>7606.006254783113</v>
      </c>
      <c r="Y9">
        <v>7598.3339147338311</v>
      </c>
      <c r="Z9">
        <v>7612.0849278484811</v>
      </c>
      <c r="AA9">
        <v>7614.7559582535523</v>
      </c>
      <c r="AB9">
        <v>7608.3100939011774</v>
      </c>
      <c r="AC9">
        <v>7626.6393611464682</v>
      </c>
      <c r="AD9">
        <v>7603.8816746920829</v>
      </c>
      <c r="AE9">
        <v>7607.3997851826662</v>
      </c>
      <c r="AF9">
        <v>7610.8281160215065</v>
      </c>
      <c r="AG9">
        <v>7606.2476126430665</v>
      </c>
      <c r="AH9">
        <v>7600.1075920396634</v>
      </c>
    </row>
    <row r="10" spans="1:34" x14ac:dyDescent="0.3">
      <c r="A10" s="60">
        <f ca="1">Exceedance!U10</f>
        <v>46327</v>
      </c>
      <c r="B10" s="1">
        <v>7625.6216431201601</v>
      </c>
      <c r="C10" s="1">
        <v>7612.6634754564348</v>
      </c>
      <c r="D10" s="1">
        <v>7618.2082180393927</v>
      </c>
      <c r="E10">
        <v>7616.801753203873</v>
      </c>
      <c r="F10">
        <v>7608.1824476238908</v>
      </c>
      <c r="G10">
        <v>7609.854109376829</v>
      </c>
      <c r="H10">
        <v>7606.7516060986818</v>
      </c>
      <c r="I10">
        <v>7617.7764031103725</v>
      </c>
      <c r="J10">
        <v>7614.5672456656794</v>
      </c>
      <c r="K10">
        <v>7630.6164345655343</v>
      </c>
      <c r="L10">
        <v>7612.6193923363098</v>
      </c>
      <c r="M10">
        <v>7637.3775839491627</v>
      </c>
      <c r="N10">
        <v>7605.8931804553613</v>
      </c>
      <c r="O10">
        <v>7610.9529947261626</v>
      </c>
      <c r="P10">
        <v>7610.0394564132803</v>
      </c>
      <c r="Q10">
        <v>7612.1741018727671</v>
      </c>
      <c r="R10">
        <v>7619.2463447561368</v>
      </c>
      <c r="S10">
        <v>7622.808802513815</v>
      </c>
      <c r="T10">
        <v>7634.2865852781151</v>
      </c>
      <c r="U10">
        <v>7623.285645589126</v>
      </c>
      <c r="V10">
        <v>7607.4948139925791</v>
      </c>
      <c r="W10">
        <v>7608.8440338602759</v>
      </c>
      <c r="X10">
        <v>7613.1224107728522</v>
      </c>
      <c r="Y10">
        <v>7606.2148378857846</v>
      </c>
      <c r="Z10">
        <v>7615.0570649912625</v>
      </c>
      <c r="AA10">
        <v>7621.0813590244397</v>
      </c>
      <c r="AB10">
        <v>7616.8043611857593</v>
      </c>
      <c r="AC10">
        <v>7630.3108457593344</v>
      </c>
      <c r="AD10">
        <v>7609.1080316164553</v>
      </c>
      <c r="AE10">
        <v>7611.6294665138466</v>
      </c>
      <c r="AF10">
        <v>7614.6408314289465</v>
      </c>
      <c r="AG10">
        <v>7609.889533407455</v>
      </c>
      <c r="AH10">
        <v>7606.4259350826969</v>
      </c>
    </row>
    <row r="11" spans="1:34" x14ac:dyDescent="0.3">
      <c r="A11" s="60">
        <f ca="1">Exceedance!U11</f>
        <v>46357</v>
      </c>
      <c r="B11" s="1">
        <v>7629.0020310075897</v>
      </c>
      <c r="C11" s="1">
        <v>7617.4989875559713</v>
      </c>
      <c r="D11" s="1">
        <v>7623.0455262939959</v>
      </c>
      <c r="E11">
        <v>7620.2157771367329</v>
      </c>
      <c r="F11">
        <v>7612.2072740413141</v>
      </c>
      <c r="G11">
        <v>7613.5423549060806</v>
      </c>
      <c r="H11">
        <v>7611.2935168859822</v>
      </c>
      <c r="I11">
        <v>7621.4207090242853</v>
      </c>
      <c r="J11">
        <v>7618.3856468795457</v>
      </c>
      <c r="K11">
        <v>7633.7471622858138</v>
      </c>
      <c r="L11">
        <v>7616.9750779298902</v>
      </c>
      <c r="M11">
        <v>7639.5860203154898</v>
      </c>
      <c r="N11">
        <v>7609.8502819999649</v>
      </c>
      <c r="O11">
        <v>7614.0543671787873</v>
      </c>
      <c r="P11">
        <v>7614.2453908401785</v>
      </c>
      <c r="Q11">
        <v>7615.9687787174635</v>
      </c>
      <c r="R11">
        <v>7623.2779388693943</v>
      </c>
      <c r="S11">
        <v>7626.5519039968449</v>
      </c>
      <c r="T11">
        <v>7637.7577268800169</v>
      </c>
      <c r="U11">
        <v>7626.7245874379796</v>
      </c>
      <c r="V11">
        <v>7612.1246051718108</v>
      </c>
      <c r="W11">
        <v>7612.362748957984</v>
      </c>
      <c r="X11">
        <v>7616.9532532646563</v>
      </c>
      <c r="Y11">
        <v>7611.0078371588852</v>
      </c>
      <c r="Z11">
        <v>7617.7359190666602</v>
      </c>
      <c r="AA11">
        <v>7624.7840956251357</v>
      </c>
      <c r="AB11">
        <v>7621.2781867594285</v>
      </c>
      <c r="AC11">
        <v>7633.0619870009104</v>
      </c>
      <c r="AD11">
        <v>7612.7612918722707</v>
      </c>
      <c r="AE11">
        <v>7614.9602623142446</v>
      </c>
      <c r="AF11">
        <v>7617.408218964636</v>
      </c>
      <c r="AG11">
        <v>7612.9558916820597</v>
      </c>
      <c r="AH11">
        <v>7610.6483425776814</v>
      </c>
    </row>
    <row r="12" spans="1:34" x14ac:dyDescent="0.3">
      <c r="A12" s="60">
        <f ca="1">Exceedance!U12</f>
        <v>46388</v>
      </c>
      <c r="B12" s="1">
        <v>7632.1488209599202</v>
      </c>
      <c r="C12" s="1">
        <v>7621.7443591179726</v>
      </c>
      <c r="D12" s="1">
        <v>7626.6643255537765</v>
      </c>
      <c r="E12">
        <v>7622.8952221001737</v>
      </c>
      <c r="F12">
        <v>7615.3857969538685</v>
      </c>
      <c r="G12">
        <v>7616.5885872167519</v>
      </c>
      <c r="H12">
        <v>7614.639576765584</v>
      </c>
      <c r="I12">
        <v>7624.086512614952</v>
      </c>
      <c r="J12">
        <v>7621.1877512022902</v>
      </c>
      <c r="K12">
        <v>7636.0822628665173</v>
      </c>
      <c r="L12">
        <v>7620.0086158725035</v>
      </c>
      <c r="M12">
        <v>7640.9581643725996</v>
      </c>
      <c r="N12">
        <v>7612.9950948107198</v>
      </c>
      <c r="O12">
        <v>7616.6223760372786</v>
      </c>
      <c r="P12">
        <v>7617.4102438126465</v>
      </c>
      <c r="Q12">
        <v>7618.9046990232337</v>
      </c>
      <c r="R12">
        <v>7626.3303885167634</v>
      </c>
      <c r="S12">
        <v>7629.1850342929902</v>
      </c>
      <c r="T12">
        <v>7640.1652128286823</v>
      </c>
      <c r="U12">
        <v>7629.267521772138</v>
      </c>
      <c r="V12">
        <v>7615.3487024517035</v>
      </c>
      <c r="W12">
        <v>7615.1036259498787</v>
      </c>
      <c r="X12">
        <v>7619.7459862797723</v>
      </c>
      <c r="Y12">
        <v>7614.8283538586393</v>
      </c>
      <c r="Z12">
        <v>7619.999774375271</v>
      </c>
      <c r="AA12">
        <v>7627.589696735442</v>
      </c>
      <c r="AB12">
        <v>7624.5705485529761</v>
      </c>
      <c r="AC12">
        <v>7635.2427720760352</v>
      </c>
      <c r="AD12">
        <v>7615.7316227442607</v>
      </c>
      <c r="AE12">
        <v>7617.6402591889764</v>
      </c>
      <c r="AF12">
        <v>7619.6746622366582</v>
      </c>
      <c r="AG12">
        <v>7615.5560777951723</v>
      </c>
      <c r="AH12">
        <v>7613.6200656755182</v>
      </c>
    </row>
    <row r="13" spans="1:34" x14ac:dyDescent="0.3">
      <c r="A13" s="60">
        <f ca="1">Exceedance!U13</f>
        <v>46419</v>
      </c>
      <c r="B13" s="1">
        <v>7634.6003713789696</v>
      </c>
      <c r="C13" s="1">
        <v>7624.8699512318699</v>
      </c>
      <c r="D13" s="1">
        <v>7629.4041320235028</v>
      </c>
      <c r="E13">
        <v>7625.0965249678411</v>
      </c>
      <c r="F13">
        <v>7617.7790595453789</v>
      </c>
      <c r="G13">
        <v>7618.8964000555816</v>
      </c>
      <c r="H13">
        <v>7618.1536975426052</v>
      </c>
      <c r="I13">
        <v>7626.7854282893459</v>
      </c>
      <c r="J13">
        <v>7623.2614012619752</v>
      </c>
      <c r="K13">
        <v>7637.8610643334996</v>
      </c>
      <c r="L13">
        <v>7622.4431341253749</v>
      </c>
      <c r="M13">
        <v>7642.1831853129961</v>
      </c>
      <c r="N13">
        <v>7615.3315712413823</v>
      </c>
      <c r="O13">
        <v>7618.6982051139312</v>
      </c>
      <c r="P13">
        <v>7620.1703942803533</v>
      </c>
      <c r="Q13">
        <v>7621.1950754855725</v>
      </c>
      <c r="R13">
        <v>7628.6835660429169</v>
      </c>
      <c r="S13">
        <v>7631.1616417816958</v>
      </c>
      <c r="T13">
        <v>7641.9056249373589</v>
      </c>
      <c r="U13">
        <v>7631.1344335411823</v>
      </c>
      <c r="V13">
        <v>7617.9512797476254</v>
      </c>
      <c r="W13">
        <v>7617.1727572677573</v>
      </c>
      <c r="X13">
        <v>7621.8271451213704</v>
      </c>
      <c r="Y13">
        <v>7617.4042385737393</v>
      </c>
      <c r="Z13">
        <v>7621.8415300040442</v>
      </c>
      <c r="AA13">
        <v>7630.1555967076965</v>
      </c>
      <c r="AB13">
        <v>7628.1560344632344</v>
      </c>
      <c r="AC13">
        <v>7637.6395566197234</v>
      </c>
      <c r="AD13">
        <v>7618.5021870906075</v>
      </c>
      <c r="AE13">
        <v>7619.9899705733314</v>
      </c>
      <c r="AF13">
        <v>7621.4053582067327</v>
      </c>
      <c r="AG13">
        <v>7617.6186543680651</v>
      </c>
      <c r="AH13">
        <v>7616.2300152858661</v>
      </c>
    </row>
    <row r="14" spans="1:34" x14ac:dyDescent="0.3">
      <c r="A14" s="60">
        <f ca="1">Exceedance!U14</f>
        <v>46447</v>
      </c>
      <c r="B14" s="1">
        <v>7639.7818326539928</v>
      </c>
      <c r="C14" s="1">
        <v>7629.4207373637746</v>
      </c>
      <c r="D14" s="1">
        <v>7634.580780637968</v>
      </c>
      <c r="E14">
        <v>7628.0655304882594</v>
      </c>
      <c r="F14">
        <v>7621.4463106592284</v>
      </c>
      <c r="G14">
        <v>7623.3760778394217</v>
      </c>
      <c r="H14">
        <v>7624.4109305596239</v>
      </c>
      <c r="I14">
        <v>7629.7035664285659</v>
      </c>
      <c r="J14">
        <v>7630.2816593057942</v>
      </c>
      <c r="K14">
        <v>7640.0901586923974</v>
      </c>
      <c r="L14">
        <v>7626.3179894180921</v>
      </c>
      <c r="M14">
        <v>7643.7930082082657</v>
      </c>
      <c r="N14">
        <v>7619.7974006052627</v>
      </c>
      <c r="O14">
        <v>7621.3440710787681</v>
      </c>
      <c r="P14">
        <v>7623.885163726356</v>
      </c>
      <c r="Q14">
        <v>7628.1711559726346</v>
      </c>
      <c r="R14">
        <v>7632.7481165752115</v>
      </c>
      <c r="S14">
        <v>7633.6445774117956</v>
      </c>
      <c r="T14">
        <v>7648.1516008209483</v>
      </c>
      <c r="U14">
        <v>7633.3747637468095</v>
      </c>
      <c r="V14">
        <v>7622.3398589858662</v>
      </c>
      <c r="W14">
        <v>7619.376316510713</v>
      </c>
      <c r="X14">
        <v>7624.9099390805768</v>
      </c>
      <c r="Y14">
        <v>7622.430817520114</v>
      </c>
      <c r="Z14">
        <v>7624.395245534899</v>
      </c>
      <c r="AA14">
        <v>7633.9005831202194</v>
      </c>
      <c r="AB14">
        <v>7634.1424009315288</v>
      </c>
      <c r="AC14">
        <v>7641.1021660662782</v>
      </c>
      <c r="AD14">
        <v>7625.471114279062</v>
      </c>
      <c r="AE14">
        <v>7622.5653958093999</v>
      </c>
      <c r="AF14">
        <v>7623.4536041033343</v>
      </c>
      <c r="AG14">
        <v>7620.5233734971252</v>
      </c>
      <c r="AH14">
        <v>7618.7327974006421</v>
      </c>
    </row>
    <row r="15" spans="1:34" x14ac:dyDescent="0.3">
      <c r="A15" s="60">
        <f ca="1">Exceedance!U15</f>
        <v>46478</v>
      </c>
      <c r="B15" s="1">
        <v>7651.271026313636</v>
      </c>
      <c r="C15" s="1">
        <v>7639.4907982569166</v>
      </c>
      <c r="D15" s="1">
        <v>7645.1823621047733</v>
      </c>
      <c r="E15">
        <v>7643.5438388044831</v>
      </c>
      <c r="F15">
        <v>7630.9674230246583</v>
      </c>
      <c r="G15">
        <v>7636.3709039874066</v>
      </c>
      <c r="H15">
        <v>7633.3295577906392</v>
      </c>
      <c r="I15">
        <v>7637.3725265326466</v>
      </c>
      <c r="J15">
        <v>7642.0764825641209</v>
      </c>
      <c r="K15">
        <v>7645.0436376816706</v>
      </c>
      <c r="L15">
        <v>7633.7083677441442</v>
      </c>
      <c r="M15">
        <v>7653.4295060227869</v>
      </c>
      <c r="N15">
        <v>7635.6609704512703</v>
      </c>
      <c r="O15">
        <v>7629.9447200241357</v>
      </c>
      <c r="P15">
        <v>7633.1402243269058</v>
      </c>
      <c r="Q15">
        <v>7645.7271692644354</v>
      </c>
      <c r="R15">
        <v>7645.805060095091</v>
      </c>
      <c r="S15">
        <v>7644.1671755067737</v>
      </c>
      <c r="T15">
        <v>7656.0008126100802</v>
      </c>
      <c r="U15">
        <v>7639.5718281639229</v>
      </c>
      <c r="V15">
        <v>7630.8907507122913</v>
      </c>
      <c r="W15">
        <v>7627.1811768218877</v>
      </c>
      <c r="X15">
        <v>7632.3516983829331</v>
      </c>
      <c r="Y15">
        <v>7639.0644176063088</v>
      </c>
      <c r="Z15">
        <v>7629.3906692763931</v>
      </c>
      <c r="AA15">
        <v>7643.6785830937688</v>
      </c>
      <c r="AB15">
        <v>7642.2038639831899</v>
      </c>
      <c r="AC15">
        <v>7648.0758292784776</v>
      </c>
      <c r="AD15">
        <v>7638.3925142082626</v>
      </c>
      <c r="AE15">
        <v>7629.4431450133488</v>
      </c>
      <c r="AF15">
        <v>7633.9596229704675</v>
      </c>
      <c r="AG15">
        <v>7627.5338804569983</v>
      </c>
      <c r="AH15">
        <v>7623.8978502945738</v>
      </c>
    </row>
    <row r="16" spans="1:34" x14ac:dyDescent="0.3">
      <c r="A16" s="60">
        <f ca="1">Exceedance!U16</f>
        <v>46508</v>
      </c>
      <c r="B16" s="1">
        <v>7663.001112993662</v>
      </c>
      <c r="C16" s="1">
        <v>7649.9525660396812</v>
      </c>
      <c r="D16" s="1">
        <v>7659.6994425786706</v>
      </c>
      <c r="E16">
        <v>7662.9730923162797</v>
      </c>
      <c r="F16">
        <v>7656.3722836520747</v>
      </c>
      <c r="G16">
        <v>7652.8886203964439</v>
      </c>
      <c r="H16">
        <v>7642.9921065546841</v>
      </c>
      <c r="I16">
        <v>7650.7646308263202</v>
      </c>
      <c r="J16">
        <v>7663.0011130009889</v>
      </c>
      <c r="K16">
        <v>7657.0163910729934</v>
      </c>
      <c r="L16">
        <v>7647.1760146017295</v>
      </c>
      <c r="M16">
        <v>7663.0011129921095</v>
      </c>
      <c r="N16">
        <v>7663.0011130071243</v>
      </c>
      <c r="O16">
        <v>7625.7788030937909</v>
      </c>
      <c r="P16">
        <v>7646.3191237055544</v>
      </c>
      <c r="Q16">
        <v>7663.0011129977338</v>
      </c>
      <c r="R16">
        <v>7663.0011129976638</v>
      </c>
      <c r="S16">
        <v>7656.775308096011</v>
      </c>
      <c r="T16">
        <v>7663.0011129904933</v>
      </c>
      <c r="U16">
        <v>7657.7168018555594</v>
      </c>
      <c r="V16">
        <v>7656.8281834438922</v>
      </c>
      <c r="W16">
        <v>7634.6638715883373</v>
      </c>
      <c r="X16">
        <v>7641.0421640520626</v>
      </c>
      <c r="Y16">
        <v>7651.5577305087554</v>
      </c>
      <c r="Z16">
        <v>7633.3394697709537</v>
      </c>
      <c r="AA16">
        <v>7656.5744633108015</v>
      </c>
      <c r="AB16">
        <v>7648.7320556484292</v>
      </c>
      <c r="AC16">
        <v>7656.0494347500944</v>
      </c>
      <c r="AD16">
        <v>7650.5066809952514</v>
      </c>
      <c r="AE16">
        <v>7630.0352528589492</v>
      </c>
      <c r="AF16">
        <v>7646.5724856200322</v>
      </c>
      <c r="AG16">
        <v>7640.4755125633892</v>
      </c>
      <c r="AH16">
        <v>7632.5554236953722</v>
      </c>
    </row>
    <row r="17" spans="1:34" x14ac:dyDescent="0.3">
      <c r="A17" s="60">
        <f ca="1">Exceedance!U17</f>
        <v>46539</v>
      </c>
      <c r="B17" s="1">
        <v>7664.0000000006676</v>
      </c>
      <c r="C17" s="1">
        <v>7648.6030377635534</v>
      </c>
      <c r="D17" s="1">
        <v>7664.0000000020045</v>
      </c>
      <c r="E17">
        <v>7664.0000000006858</v>
      </c>
      <c r="F17">
        <v>7664.000000003477</v>
      </c>
      <c r="G17">
        <v>7661.1967031150079</v>
      </c>
      <c r="H17">
        <v>7664.0000000103473</v>
      </c>
      <c r="I17">
        <v>7645.7373871490927</v>
      </c>
      <c r="J17">
        <v>7664.0000000006676</v>
      </c>
      <c r="K17">
        <v>7661.4987240832015</v>
      </c>
      <c r="L17">
        <v>7664.0000000078489</v>
      </c>
      <c r="M17">
        <v>7657.5622138520484</v>
      </c>
      <c r="N17">
        <v>7664.0000000006676</v>
      </c>
      <c r="O17">
        <v>7625.5619944405425</v>
      </c>
      <c r="P17">
        <v>7646.2067126258653</v>
      </c>
      <c r="Q17">
        <v>7664.0000000006676</v>
      </c>
      <c r="R17">
        <v>7664.0000000006676</v>
      </c>
      <c r="S17">
        <v>7652.5738499911931</v>
      </c>
      <c r="T17">
        <v>7664.0000000006676</v>
      </c>
      <c r="U17">
        <v>7664.0000000029195</v>
      </c>
      <c r="V17">
        <v>7658.4798688648134</v>
      </c>
      <c r="W17">
        <v>7643.3720451316995</v>
      </c>
      <c r="X17">
        <v>7661.6597515256262</v>
      </c>
      <c r="Y17">
        <v>7645.0965755437865</v>
      </c>
      <c r="Z17">
        <v>7626.4813731058957</v>
      </c>
      <c r="AA17">
        <v>7664.0000000033933</v>
      </c>
      <c r="AB17">
        <v>7664.0000000070359</v>
      </c>
      <c r="AC17">
        <v>7664.0000000036134</v>
      </c>
      <c r="AD17">
        <v>7663.4975158719517</v>
      </c>
      <c r="AE17">
        <v>7605.1871833037021</v>
      </c>
      <c r="AF17">
        <v>7664.0000000081945</v>
      </c>
      <c r="AG17">
        <v>7637.3025053426754</v>
      </c>
      <c r="AH17">
        <v>7647.3795844662409</v>
      </c>
    </row>
    <row r="18" spans="1:34" x14ac:dyDescent="0.3">
      <c r="A18" s="60">
        <f ca="1">Exceedance!U18</f>
        <v>46569</v>
      </c>
      <c r="B18" s="1">
        <v>7660.0003236554267</v>
      </c>
      <c r="C18" s="1">
        <v>7635.3192450402676</v>
      </c>
      <c r="D18" s="1">
        <v>7655.9521836176491</v>
      </c>
      <c r="E18">
        <v>7655.0955185611147</v>
      </c>
      <c r="F18">
        <v>7660.0009429335059</v>
      </c>
      <c r="G18">
        <v>7650.4066982053509</v>
      </c>
      <c r="H18">
        <v>7660.0039112897121</v>
      </c>
      <c r="I18">
        <v>7631.4121672545698</v>
      </c>
      <c r="J18">
        <v>7660.0004915322652</v>
      </c>
      <c r="K18">
        <v>7654.860273130249</v>
      </c>
      <c r="L18">
        <v>7660.0039112897102</v>
      </c>
      <c r="M18">
        <v>7643.7899111917959</v>
      </c>
      <c r="N18">
        <v>7655.2242741553891</v>
      </c>
      <c r="O18">
        <v>7625.3340958043109</v>
      </c>
      <c r="P18">
        <v>7631.8422242360666</v>
      </c>
      <c r="Q18">
        <v>7653.7704472513415</v>
      </c>
      <c r="R18">
        <v>7660.0016143338635</v>
      </c>
      <c r="S18">
        <v>7640.5990412903902</v>
      </c>
      <c r="T18">
        <v>7655.0427932836355</v>
      </c>
      <c r="U18">
        <v>7660.0001215859675</v>
      </c>
      <c r="V18">
        <v>7647.750556516401</v>
      </c>
      <c r="W18">
        <v>7629.9807607554112</v>
      </c>
      <c r="X18">
        <v>7656.9695375530991</v>
      </c>
      <c r="Y18">
        <v>7630.2236093528927</v>
      </c>
      <c r="Z18">
        <v>7598.4046267278218</v>
      </c>
      <c r="AA18">
        <v>7654.6290710152853</v>
      </c>
      <c r="AB18">
        <v>7656.9563655747215</v>
      </c>
      <c r="AC18">
        <v>7653.9664731364301</v>
      </c>
      <c r="AD18">
        <v>7654.5149207650511</v>
      </c>
      <c r="AE18">
        <v>7604.959267031717</v>
      </c>
      <c r="AF18">
        <v>7660.0039112897102</v>
      </c>
      <c r="AG18">
        <v>7618.8999623613063</v>
      </c>
      <c r="AH18">
        <v>7640.5742906309069</v>
      </c>
    </row>
    <row r="19" spans="1:34" x14ac:dyDescent="0.3">
      <c r="A19" s="60">
        <f ca="1">Exceedance!U19</f>
        <v>46600</v>
      </c>
      <c r="B19" s="1">
        <v>7652.0008191971456</v>
      </c>
      <c r="C19" s="1">
        <v>7619.6858793092779</v>
      </c>
      <c r="D19" s="1">
        <v>7646.4198050987306</v>
      </c>
      <c r="E19">
        <v>7646.0211511914749</v>
      </c>
      <c r="F19">
        <v>7651.4609770779307</v>
      </c>
      <c r="G19">
        <v>7637.4383205025406</v>
      </c>
      <c r="H19">
        <v>7652.0021596449988</v>
      </c>
      <c r="I19">
        <v>7609.3840311719841</v>
      </c>
      <c r="J19">
        <v>7652.0023514332179</v>
      </c>
      <c r="K19">
        <v>7644.133460744245</v>
      </c>
      <c r="L19">
        <v>7652.0081055988221</v>
      </c>
      <c r="M19">
        <v>7628.1639245396645</v>
      </c>
      <c r="N19">
        <v>7648.4179860670029</v>
      </c>
      <c r="O19">
        <v>7625.1479926458778</v>
      </c>
      <c r="P19">
        <v>7612.3630507428452</v>
      </c>
      <c r="Q19">
        <v>7640.5752175303987</v>
      </c>
      <c r="R19">
        <v>7652.000765464195</v>
      </c>
      <c r="S19">
        <v>7626.5447917838364</v>
      </c>
      <c r="T19">
        <v>7651.2439791525412</v>
      </c>
      <c r="U19">
        <v>7650.3206025523777</v>
      </c>
      <c r="V19">
        <v>7633.1005470126047</v>
      </c>
      <c r="W19">
        <v>7611.1556933660941</v>
      </c>
      <c r="X19">
        <v>7646.1191552244472</v>
      </c>
      <c r="Y19">
        <v>7606.5652490942948</v>
      </c>
      <c r="Z19">
        <v>7598.2185105903563</v>
      </c>
      <c r="AA19">
        <v>7643.6841334822439</v>
      </c>
      <c r="AB19">
        <v>7645.9117728999818</v>
      </c>
      <c r="AC19">
        <v>7643.1639769565936</v>
      </c>
      <c r="AD19">
        <v>7643.0541979491109</v>
      </c>
      <c r="AE19">
        <v>7604.7731730001396</v>
      </c>
      <c r="AF19">
        <v>7649.7404069864524</v>
      </c>
      <c r="AG19">
        <v>7618.71384541303</v>
      </c>
      <c r="AH19">
        <v>7626.9061167609225</v>
      </c>
    </row>
    <row r="20" spans="1:34" x14ac:dyDescent="0.3">
      <c r="A20" s="60">
        <f ca="1">Exceedance!U20</f>
        <v>46631</v>
      </c>
      <c r="B20" s="1">
        <v>7646.0013517061543</v>
      </c>
      <c r="C20" s="1">
        <v>7601.695499995205</v>
      </c>
      <c r="D20" s="1">
        <v>7640.3157414414618</v>
      </c>
      <c r="E20">
        <v>7638.3065176461032</v>
      </c>
      <c r="F20">
        <v>7646.0003237307137</v>
      </c>
      <c r="G20">
        <v>7629.3890807459093</v>
      </c>
      <c r="H20">
        <v>7645.3698812180346</v>
      </c>
      <c r="I20">
        <v>7609.2404108014143</v>
      </c>
      <c r="J20">
        <v>7646.0031745645492</v>
      </c>
      <c r="K20">
        <v>7634.947812972764</v>
      </c>
      <c r="L20">
        <v>7646.0038382007479</v>
      </c>
      <c r="M20">
        <v>7611.3469974970194</v>
      </c>
      <c r="N20">
        <v>7639.4890151889103</v>
      </c>
      <c r="O20">
        <v>7608.5236952771966</v>
      </c>
      <c r="P20">
        <v>7602.1108554662351</v>
      </c>
      <c r="Q20">
        <v>7634.5600882769959</v>
      </c>
      <c r="R20">
        <v>7644.5742626116189</v>
      </c>
      <c r="S20">
        <v>7613.6972524386701</v>
      </c>
      <c r="T20">
        <v>7646.0002079545075</v>
      </c>
      <c r="U20">
        <v>7643.2527795033384</v>
      </c>
      <c r="V20">
        <v>7618.7330498481751</v>
      </c>
      <c r="W20">
        <v>7611.0121185643484</v>
      </c>
      <c r="X20">
        <v>7636.2984774615388</v>
      </c>
      <c r="Y20">
        <v>7606.4216617158254</v>
      </c>
      <c r="Z20">
        <v>7598.0749049417836</v>
      </c>
      <c r="AA20">
        <v>7636.6675587936725</v>
      </c>
      <c r="AB20">
        <v>7636.3420572376717</v>
      </c>
      <c r="AC20">
        <v>7633.7764591025934</v>
      </c>
      <c r="AD20">
        <v>7631.8123691795363</v>
      </c>
      <c r="AE20">
        <v>7604.6295713437803</v>
      </c>
      <c r="AF20">
        <v>7639.7336085714114</v>
      </c>
      <c r="AG20">
        <v>7618.570233444234</v>
      </c>
      <c r="AH20">
        <v>7625.1287290557511</v>
      </c>
    </row>
    <row r="21" spans="1:34" x14ac:dyDescent="0.3">
      <c r="A21" s="60">
        <f ca="1">Exceedance!U21</f>
        <v>46661</v>
      </c>
      <c r="B21" s="1">
        <v>7645.0001806725259</v>
      </c>
      <c r="C21" s="1">
        <v>7601.6048963497151</v>
      </c>
      <c r="D21" s="1">
        <v>7638.6177480036422</v>
      </c>
      <c r="E21">
        <v>7633.7908358304585</v>
      </c>
      <c r="F21">
        <v>7643.1367901843423</v>
      </c>
      <c r="G21">
        <v>7626.135987390674</v>
      </c>
      <c r="H21">
        <v>7643.2758622098509</v>
      </c>
      <c r="I21">
        <v>7603.9262012519612</v>
      </c>
      <c r="J21">
        <v>7645.0028896564063</v>
      </c>
      <c r="K21">
        <v>7631.2139790960482</v>
      </c>
      <c r="L21">
        <v>7644.0539397087277</v>
      </c>
      <c r="M21">
        <v>7600.5489379132569</v>
      </c>
      <c r="N21">
        <v>7634.7786315659769</v>
      </c>
      <c r="O21">
        <v>7599.714335493306</v>
      </c>
      <c r="P21">
        <v>7602.0202389872366</v>
      </c>
      <c r="Q21">
        <v>7636.2763958989808</v>
      </c>
      <c r="R21">
        <v>7645.0007545957351</v>
      </c>
      <c r="S21">
        <v>7626.1020023584979</v>
      </c>
      <c r="T21">
        <v>7645.0005086369265</v>
      </c>
      <c r="U21">
        <v>7640.165055722191</v>
      </c>
      <c r="V21">
        <v>7610.5695697681203</v>
      </c>
      <c r="W21">
        <v>7606.0815746380431</v>
      </c>
      <c r="X21">
        <v>7633.2804528451252</v>
      </c>
      <c r="Y21">
        <v>7606.3310507738315</v>
      </c>
      <c r="Z21">
        <v>7598.6257057766352</v>
      </c>
      <c r="AA21">
        <v>7640.1458815740534</v>
      </c>
      <c r="AB21">
        <v>7632.6230590726218</v>
      </c>
      <c r="AC21">
        <v>7629.7616047526071</v>
      </c>
      <c r="AD21">
        <v>7626.681459608958</v>
      </c>
      <c r="AE21">
        <v>7604.5389687529041</v>
      </c>
      <c r="AF21">
        <v>7634.5165147591242</v>
      </c>
      <c r="AG21">
        <v>7608.7344630447369</v>
      </c>
      <c r="AH21">
        <v>7620.9613368237042</v>
      </c>
    </row>
    <row r="22" spans="1:34" x14ac:dyDescent="0.3">
      <c r="A22" s="60">
        <f ca="1">Exceedance!U22</f>
        <v>46692</v>
      </c>
      <c r="B22" s="1">
        <v>7646.0007023252647</v>
      </c>
      <c r="C22" s="1">
        <v>7610.4473540671861</v>
      </c>
      <c r="D22" s="1">
        <v>7642.0878522597404</v>
      </c>
      <c r="E22">
        <v>7636.5952689499054</v>
      </c>
      <c r="F22">
        <v>7645.4797805327089</v>
      </c>
      <c r="G22">
        <v>7630.5858622859905</v>
      </c>
      <c r="H22">
        <v>7646.0000824969729</v>
      </c>
      <c r="I22">
        <v>7611.4594029474229</v>
      </c>
      <c r="J22">
        <v>7646.000885719739</v>
      </c>
      <c r="K22">
        <v>7635.3069838581569</v>
      </c>
      <c r="L22">
        <v>7646.0001419633163</v>
      </c>
      <c r="M22">
        <v>7607.0135617047472</v>
      </c>
      <c r="N22">
        <v>7637.5761484435043</v>
      </c>
      <c r="O22">
        <v>7606.4105474080607</v>
      </c>
      <c r="P22">
        <v>7608.7691314294516</v>
      </c>
      <c r="Q22">
        <v>7641.3291765869699</v>
      </c>
      <c r="R22">
        <v>7646.0010304550979</v>
      </c>
      <c r="S22">
        <v>7633.5323339141387</v>
      </c>
      <c r="T22">
        <v>7646.0005379039603</v>
      </c>
      <c r="U22">
        <v>7643.257106976379</v>
      </c>
      <c r="V22">
        <v>7616.0005883201347</v>
      </c>
      <c r="W22">
        <v>7614.2278481968187</v>
      </c>
      <c r="X22">
        <v>7637.0217002610198</v>
      </c>
      <c r="Y22">
        <v>7610.5059246587025</v>
      </c>
      <c r="Z22">
        <v>7608.7758990671873</v>
      </c>
      <c r="AA22">
        <v>7644.406872493767</v>
      </c>
      <c r="AB22">
        <v>7635.9941223087708</v>
      </c>
      <c r="AC22">
        <v>7632.8536255333929</v>
      </c>
      <c r="AD22">
        <v>7629.8841632494159</v>
      </c>
      <c r="AE22">
        <v>7608.5349690925832</v>
      </c>
      <c r="AF22">
        <v>7636.9949788321474</v>
      </c>
      <c r="AG22">
        <v>7613.9513785952604</v>
      </c>
      <c r="AH22">
        <v>7625.1543291519147</v>
      </c>
    </row>
    <row r="23" spans="1:34" x14ac:dyDescent="0.3">
      <c r="A23" s="60">
        <f ca="1">Exceedance!U23</f>
        <v>46722</v>
      </c>
      <c r="B23" s="1">
        <v>7647.5001468922874</v>
      </c>
      <c r="C23" s="1">
        <v>7616.4155278763801</v>
      </c>
      <c r="D23" s="1">
        <v>7644.5133364220746</v>
      </c>
      <c r="E23">
        <v>7638.9358602679113</v>
      </c>
      <c r="F23">
        <v>7647.3540968242814</v>
      </c>
      <c r="G23">
        <v>7633.4590788050991</v>
      </c>
      <c r="H23">
        <v>7647.5001463913777</v>
      </c>
      <c r="I23">
        <v>7615.998260789811</v>
      </c>
      <c r="J23">
        <v>7647.5001828468394</v>
      </c>
      <c r="K23">
        <v>7638.4824877728715</v>
      </c>
      <c r="L23">
        <v>7647.5000679287532</v>
      </c>
      <c r="M23">
        <v>7611.4084690838154</v>
      </c>
      <c r="N23">
        <v>7639.8610322609829</v>
      </c>
      <c r="O23">
        <v>7610.5019996515457</v>
      </c>
      <c r="P23">
        <v>7613.4094239911183</v>
      </c>
      <c r="Q23">
        <v>7643.8336290557108</v>
      </c>
      <c r="R23">
        <v>7647.5002263113556</v>
      </c>
      <c r="S23">
        <v>7637.257790757868</v>
      </c>
      <c r="T23">
        <v>7647.5001096442529</v>
      </c>
      <c r="U23">
        <v>7645.4780973801689</v>
      </c>
      <c r="V23">
        <v>7619.5912017762103</v>
      </c>
      <c r="W23">
        <v>7618.5518568057805</v>
      </c>
      <c r="X23">
        <v>7639.7257614659529</v>
      </c>
      <c r="Y23">
        <v>7614.0541453208261</v>
      </c>
      <c r="Z23">
        <v>7614.0071225611455</v>
      </c>
      <c r="AA23">
        <v>7646.8430470956955</v>
      </c>
      <c r="AB23">
        <v>7638.5418219690782</v>
      </c>
      <c r="AC23">
        <v>7635.2706100720616</v>
      </c>
      <c r="AD23">
        <v>7632.6655328283668</v>
      </c>
      <c r="AE23">
        <v>7611.3051957690896</v>
      </c>
      <c r="AF23">
        <v>7639.2504648978475</v>
      </c>
      <c r="AG23">
        <v>7617.6594636746413</v>
      </c>
      <c r="AH23">
        <v>7628.2159028640717</v>
      </c>
    </row>
    <row r="24" spans="1:34" x14ac:dyDescent="0.3">
      <c r="A24" s="60">
        <f ca="1">Exceedance!U24</f>
        <v>46753</v>
      </c>
      <c r="B24" s="1">
        <v>7649.3546476842384</v>
      </c>
      <c r="C24" s="1">
        <v>7620.7949936729165</v>
      </c>
      <c r="D24" s="1">
        <v>7646.433832080611</v>
      </c>
      <c r="E24">
        <v>7640.3607286518754</v>
      </c>
      <c r="F24">
        <v>7648.979468247192</v>
      </c>
      <c r="G24">
        <v>7635.7610602645746</v>
      </c>
      <c r="H24">
        <v>7649.2741451847996</v>
      </c>
      <c r="I24">
        <v>7619.2875703606014</v>
      </c>
      <c r="J24">
        <v>7649.4104205178191</v>
      </c>
      <c r="K24">
        <v>7640.276580826715</v>
      </c>
      <c r="L24">
        <v>7649.1103585237206</v>
      </c>
      <c r="M24">
        <v>7614.8921849793705</v>
      </c>
      <c r="N24">
        <v>7641.2912545240788</v>
      </c>
      <c r="O24">
        <v>7613.5097905375196</v>
      </c>
      <c r="P24">
        <v>7616.9101858422664</v>
      </c>
      <c r="Q24">
        <v>7645.8137898302293</v>
      </c>
      <c r="R24">
        <v>7649.5741289876578</v>
      </c>
      <c r="S24">
        <v>7639.8380176401843</v>
      </c>
      <c r="T24">
        <v>7649.0494589213649</v>
      </c>
      <c r="U24">
        <v>7647.1105202368253</v>
      </c>
      <c r="V24">
        <v>7622.3683003154874</v>
      </c>
      <c r="W24">
        <v>7621.6650868111474</v>
      </c>
      <c r="X24">
        <v>7641.5317793121267</v>
      </c>
      <c r="Y24">
        <v>7616.970334896846</v>
      </c>
      <c r="Z24">
        <v>7617.8027290421742</v>
      </c>
      <c r="AA24">
        <v>7648.7358015108821</v>
      </c>
      <c r="AB24">
        <v>7640.0086727428743</v>
      </c>
      <c r="AC24">
        <v>7637.3515456009818</v>
      </c>
      <c r="AD24">
        <v>7634.9440128080114</v>
      </c>
      <c r="AE24">
        <v>7613.5331905327685</v>
      </c>
      <c r="AF24">
        <v>7640.6896113181892</v>
      </c>
      <c r="AG24">
        <v>7620.3856036655443</v>
      </c>
      <c r="AH24">
        <v>7630.711079075716</v>
      </c>
    </row>
    <row r="25" spans="1:34" x14ac:dyDescent="0.3">
      <c r="A25" s="60">
        <f ca="1">Exceedance!U25</f>
        <v>46784</v>
      </c>
      <c r="B25" s="1">
        <v>7650.7962677804016</v>
      </c>
      <c r="C25" s="1">
        <v>7623.9989658512695</v>
      </c>
      <c r="D25" s="1">
        <v>7647.9195376796179</v>
      </c>
      <c r="E25">
        <v>7641.4868487320055</v>
      </c>
      <c r="F25">
        <v>7650.281782805605</v>
      </c>
      <c r="G25">
        <v>7638.3672763748718</v>
      </c>
      <c r="H25">
        <v>7651.2703532178812</v>
      </c>
      <c r="I25">
        <v>7621.7911497677906</v>
      </c>
      <c r="J25">
        <v>7650.9008499938263</v>
      </c>
      <c r="K25">
        <v>7641.8565580027162</v>
      </c>
      <c r="L25">
        <v>7650.5889100001041</v>
      </c>
      <c r="M25">
        <v>7617.5654161232133</v>
      </c>
      <c r="N25">
        <v>7642.5085111281605</v>
      </c>
      <c r="O25">
        <v>7616.2481898127153</v>
      </c>
      <c r="P25">
        <v>7619.7265282108037</v>
      </c>
      <c r="Q25">
        <v>7647.4308292984033</v>
      </c>
      <c r="R25">
        <v>7651.2258559555848</v>
      </c>
      <c r="S25">
        <v>7641.8113696089868</v>
      </c>
      <c r="T25">
        <v>7650.2000735101492</v>
      </c>
      <c r="U25">
        <v>7648.5436612709509</v>
      </c>
      <c r="V25">
        <v>7624.5250788275071</v>
      </c>
      <c r="W25">
        <v>7624.0381936480908</v>
      </c>
      <c r="X25">
        <v>7642.8003924579671</v>
      </c>
      <c r="Y25">
        <v>7619.3927751953206</v>
      </c>
      <c r="Z25">
        <v>7621.315594967833</v>
      </c>
      <c r="AA25">
        <v>7651.1139211161017</v>
      </c>
      <c r="AB25">
        <v>7641.8724183770046</v>
      </c>
      <c r="AC25">
        <v>7639.4045699563758</v>
      </c>
      <c r="AD25">
        <v>7636.9962249763166</v>
      </c>
      <c r="AE25">
        <v>7615.2968023389749</v>
      </c>
      <c r="AF25">
        <v>7641.8894101713277</v>
      </c>
      <c r="AG25">
        <v>7622.8313348226393</v>
      </c>
      <c r="AH25">
        <v>7632.8730626868892</v>
      </c>
    </row>
    <row r="26" spans="1:34" x14ac:dyDescent="0.3">
      <c r="A26" s="60">
        <f ca="1">Exceedance!U26</f>
        <v>46813</v>
      </c>
      <c r="B26" s="1">
        <v>7654.1564621463294</v>
      </c>
      <c r="C26" s="1">
        <v>7629.7971308315537</v>
      </c>
      <c r="D26" s="1">
        <v>7651.3739402100118</v>
      </c>
      <c r="E26">
        <v>7643.5516904941451</v>
      </c>
      <c r="F26">
        <v>7653.1883627084007</v>
      </c>
      <c r="G26">
        <v>7642.4332887189212</v>
      </c>
      <c r="H26">
        <v>7653.4146646468898</v>
      </c>
      <c r="I26">
        <v>7629.5525170428682</v>
      </c>
      <c r="J26">
        <v>7653.4289624485673</v>
      </c>
      <c r="K26">
        <v>7644.6299132935146</v>
      </c>
      <c r="L26">
        <v>7652.4206967439213</v>
      </c>
      <c r="M26">
        <v>7622.3167836187267</v>
      </c>
      <c r="N26">
        <v>7644.1704117593454</v>
      </c>
      <c r="O26">
        <v>7620.0357346386063</v>
      </c>
      <c r="P26">
        <v>7627.561173447747</v>
      </c>
      <c r="Q26">
        <v>7650.4683746080946</v>
      </c>
      <c r="R26">
        <v>7653.2622069404351</v>
      </c>
      <c r="S26">
        <v>7648.4533538647356</v>
      </c>
      <c r="T26">
        <v>7651.6687215355423</v>
      </c>
      <c r="U26">
        <v>7651.1942824435309</v>
      </c>
      <c r="V26">
        <v>7626.7408246189971</v>
      </c>
      <c r="W26">
        <v>7627.3896839600602</v>
      </c>
      <c r="X26">
        <v>7645.7381366456357</v>
      </c>
      <c r="Y26">
        <v>7622.5685421068092</v>
      </c>
      <c r="Z26">
        <v>7625.9430647950494</v>
      </c>
      <c r="AA26">
        <v>7655.0001824066567</v>
      </c>
      <c r="AB26">
        <v>7644.6875988511783</v>
      </c>
      <c r="AC26">
        <v>7644.092095392627</v>
      </c>
      <c r="AD26">
        <v>7639.2389154772591</v>
      </c>
      <c r="AE26">
        <v>7617.4120772066981</v>
      </c>
      <c r="AF26">
        <v>7643.6774953482209</v>
      </c>
      <c r="AG26">
        <v>7625.0986322777208</v>
      </c>
      <c r="AH26">
        <v>7635.8908786192806</v>
      </c>
    </row>
    <row r="27" spans="1:34" x14ac:dyDescent="0.3">
      <c r="A27" s="60">
        <f ca="1">Exceedance!U27</f>
        <v>46844</v>
      </c>
      <c r="B27" s="1">
        <v>7656.0030856015601</v>
      </c>
      <c r="C27" s="1">
        <v>7641.2014238248039</v>
      </c>
      <c r="D27" s="1">
        <v>7656.0020178494606</v>
      </c>
      <c r="E27">
        <v>7650.7701802567808</v>
      </c>
      <c r="F27">
        <v>7656.003757625047</v>
      </c>
      <c r="G27">
        <v>7649.5574133552291</v>
      </c>
      <c r="H27">
        <v>7656.0020568204873</v>
      </c>
      <c r="I27">
        <v>7641.8459269706427</v>
      </c>
      <c r="J27">
        <v>7656.0015037231487</v>
      </c>
      <c r="K27">
        <v>7650.7699079779122</v>
      </c>
      <c r="L27">
        <v>7656.0029793270378</v>
      </c>
      <c r="M27">
        <v>7639.1503060074592</v>
      </c>
      <c r="N27">
        <v>7650.3978286212023</v>
      </c>
      <c r="O27">
        <v>7629.8706135979946</v>
      </c>
      <c r="P27">
        <v>7646.1773307871963</v>
      </c>
      <c r="Q27">
        <v>7656.0027636996274</v>
      </c>
      <c r="R27">
        <v>7656.0036425147246</v>
      </c>
      <c r="S27">
        <v>7656.0014020345361</v>
      </c>
      <c r="T27">
        <v>7656.000305024415</v>
      </c>
      <c r="U27">
        <v>7656.0008990405158</v>
      </c>
      <c r="V27">
        <v>7634.0986065057305</v>
      </c>
      <c r="W27">
        <v>7635.127131760004</v>
      </c>
      <c r="X27">
        <v>7656.0014322481711</v>
      </c>
      <c r="Y27">
        <v>7628.4971901215431</v>
      </c>
      <c r="Z27">
        <v>7637.1605773085994</v>
      </c>
      <c r="AA27">
        <v>7656.0026040246348</v>
      </c>
      <c r="AB27">
        <v>7651.4755350018931</v>
      </c>
      <c r="AC27">
        <v>7654.1853043622441</v>
      </c>
      <c r="AD27">
        <v>7644.7372297227967</v>
      </c>
      <c r="AE27">
        <v>7629.5517344955233</v>
      </c>
      <c r="AF27">
        <v>7648.7302070631431</v>
      </c>
      <c r="AG27">
        <v>7629.6498766349132</v>
      </c>
      <c r="AH27">
        <v>7651.3338903766135</v>
      </c>
    </row>
    <row r="28" spans="1:34" x14ac:dyDescent="0.3">
      <c r="A28" s="60">
        <f ca="1">Exceedance!U28</f>
        <v>46874</v>
      </c>
      <c r="B28" s="1">
        <v>7663.0011129904915</v>
      </c>
      <c r="C28" s="1">
        <v>7656.2781600478502</v>
      </c>
      <c r="D28" s="1">
        <v>7663.0011129904933</v>
      </c>
      <c r="E28">
        <v>7663.0011129939967</v>
      </c>
      <c r="F28">
        <v>7663.0011129904915</v>
      </c>
      <c r="G28">
        <v>7658.9256352395359</v>
      </c>
      <c r="H28">
        <v>7663.0011129904933</v>
      </c>
      <c r="I28">
        <v>7663.0011130011771</v>
      </c>
      <c r="J28">
        <v>7663.0011129904933</v>
      </c>
      <c r="K28">
        <v>7663.0011129939976</v>
      </c>
      <c r="L28">
        <v>7663.0011129904915</v>
      </c>
      <c r="M28">
        <v>7663.0011130034372</v>
      </c>
      <c r="N28">
        <v>7648.3156331207883</v>
      </c>
      <c r="O28">
        <v>7644.2657127651391</v>
      </c>
      <c r="P28">
        <v>7663.0011129973445</v>
      </c>
      <c r="Q28">
        <v>7663.0011129904915</v>
      </c>
      <c r="R28">
        <v>7663.0011129904915</v>
      </c>
      <c r="S28">
        <v>7663.0011129904933</v>
      </c>
      <c r="T28">
        <v>7663.0011129904951</v>
      </c>
      <c r="U28">
        <v>7663.0011129904933</v>
      </c>
      <c r="V28">
        <v>7642.8827504140663</v>
      </c>
      <c r="W28">
        <v>7645.1998435830319</v>
      </c>
      <c r="X28">
        <v>7663.0011129904933</v>
      </c>
      <c r="Y28">
        <v>7633.8925537016185</v>
      </c>
      <c r="Z28">
        <v>7652.4877605926758</v>
      </c>
      <c r="AA28">
        <v>7663.0000886708513</v>
      </c>
      <c r="AB28">
        <v>7659.357793986569</v>
      </c>
      <c r="AC28">
        <v>7663.0011129915465</v>
      </c>
      <c r="AD28">
        <v>7646.1797511764698</v>
      </c>
      <c r="AE28">
        <v>7642.1586878140261</v>
      </c>
      <c r="AF28">
        <v>7660.7647890867211</v>
      </c>
      <c r="AG28">
        <v>7639.0805674062422</v>
      </c>
      <c r="AH28">
        <v>7663.0011129936202</v>
      </c>
    </row>
    <row r="29" spans="1:34" x14ac:dyDescent="0.3">
      <c r="A29" s="60">
        <f ca="1">Exceedance!U29</f>
        <v>46905</v>
      </c>
      <c r="B29" s="1">
        <v>7664.0000000006676</v>
      </c>
      <c r="C29" s="1">
        <v>7663.4496597744992</v>
      </c>
      <c r="D29" s="1">
        <v>7664.0000000006676</v>
      </c>
      <c r="E29">
        <v>7664.0000000006676</v>
      </c>
      <c r="F29">
        <v>7664.0000000006676</v>
      </c>
      <c r="G29">
        <v>7664.0000000023674</v>
      </c>
      <c r="H29">
        <v>7659.1157100990604</v>
      </c>
      <c r="I29">
        <v>7664.0000000006676</v>
      </c>
      <c r="J29">
        <v>7664.0000000006676</v>
      </c>
      <c r="K29">
        <v>7664.0000000006676</v>
      </c>
      <c r="L29">
        <v>7657.7921176271238</v>
      </c>
      <c r="M29">
        <v>7664.0000000006676</v>
      </c>
      <c r="N29">
        <v>7633.5261089223713</v>
      </c>
      <c r="O29">
        <v>7642.9156036673658</v>
      </c>
      <c r="P29">
        <v>7664.0000000006676</v>
      </c>
      <c r="Q29">
        <v>7664.0000000006676</v>
      </c>
      <c r="R29">
        <v>7659.1844679520091</v>
      </c>
      <c r="S29">
        <v>7664.0000000006676</v>
      </c>
      <c r="T29">
        <v>7664.0000000006676</v>
      </c>
      <c r="U29">
        <v>7664.0000000006676</v>
      </c>
      <c r="V29">
        <v>7650.8300145792637</v>
      </c>
      <c r="W29">
        <v>7664.0000000090213</v>
      </c>
      <c r="X29">
        <v>7657.7139734312095</v>
      </c>
      <c r="Y29">
        <v>7627.2444853044071</v>
      </c>
      <c r="Z29">
        <v>7663.711408726801</v>
      </c>
      <c r="AA29">
        <v>7664.0000000006676</v>
      </c>
      <c r="AB29">
        <v>7664.0000000021655</v>
      </c>
      <c r="AC29">
        <v>7664.0000000006676</v>
      </c>
      <c r="AD29">
        <v>7630.9215378742729</v>
      </c>
      <c r="AE29">
        <v>7664.0000000109112</v>
      </c>
      <c r="AF29">
        <v>7658.8095995659087</v>
      </c>
      <c r="AG29">
        <v>7653.2097115019742</v>
      </c>
      <c r="AH29">
        <v>7664.0000000006676</v>
      </c>
    </row>
    <row r="30" spans="1:34" x14ac:dyDescent="0.3">
      <c r="A30" s="60">
        <f ca="1">Exceedance!U30</f>
        <v>46935</v>
      </c>
      <c r="B30" s="1">
        <v>7655.9521836147178</v>
      </c>
      <c r="C30" s="1">
        <v>7655.3658238522303</v>
      </c>
      <c r="D30" s="1">
        <v>7655.9521836147178</v>
      </c>
      <c r="E30">
        <v>7660.0005365040088</v>
      </c>
      <c r="F30">
        <v>7653.4239546141098</v>
      </c>
      <c r="G30">
        <v>7660.0039112897093</v>
      </c>
      <c r="H30">
        <v>7647.3520011292521</v>
      </c>
      <c r="I30">
        <v>7660.0006964479635</v>
      </c>
      <c r="J30">
        <v>7657.4954481569084</v>
      </c>
      <c r="K30">
        <v>7660.0039112897075</v>
      </c>
      <c r="L30">
        <v>7644.1516831283388</v>
      </c>
      <c r="M30">
        <v>7655.1458398133382</v>
      </c>
      <c r="N30">
        <v>7607.4676177416286</v>
      </c>
      <c r="O30">
        <v>7627.5174974260954</v>
      </c>
      <c r="P30">
        <v>7654.0725427736406</v>
      </c>
      <c r="Q30">
        <v>7660.000917035818</v>
      </c>
      <c r="R30">
        <v>7648.2522327354764</v>
      </c>
      <c r="S30">
        <v>7654.9761848020753</v>
      </c>
      <c r="T30">
        <v>7660.000178705779</v>
      </c>
      <c r="U30">
        <v>7653.7323198868226</v>
      </c>
      <c r="V30">
        <v>7638.9570302030115</v>
      </c>
      <c r="W30">
        <v>7659.1169961972319</v>
      </c>
      <c r="X30">
        <v>7645.4037226077162</v>
      </c>
      <c r="Y30">
        <v>7600.2532335287478</v>
      </c>
      <c r="Z30">
        <v>7654.188638829477</v>
      </c>
      <c r="AA30">
        <v>7656.864407216045</v>
      </c>
      <c r="AB30">
        <v>7653.9624677640031</v>
      </c>
      <c r="AC30">
        <v>7655.0225753201075</v>
      </c>
      <c r="AD30">
        <v>7601.3941105816884</v>
      </c>
      <c r="AE30">
        <v>7660.0039112897121</v>
      </c>
      <c r="AF30">
        <v>7646.3072403845572</v>
      </c>
      <c r="AG30">
        <v>7646.5928758172649</v>
      </c>
      <c r="AH30">
        <v>7655.1042376836122</v>
      </c>
    </row>
    <row r="31" spans="1:34" x14ac:dyDescent="0.3">
      <c r="A31" s="60">
        <f ca="1">Exceedance!U31</f>
        <v>46966</v>
      </c>
      <c r="B31" s="1">
        <v>7646.419805095522</v>
      </c>
      <c r="C31" s="1">
        <v>7645.7766599117504</v>
      </c>
      <c r="D31" s="1">
        <v>7646.419805095522</v>
      </c>
      <c r="E31">
        <v>7651.6632287490711</v>
      </c>
      <c r="F31">
        <v>7641.1124078391076</v>
      </c>
      <c r="G31">
        <v>7652.0020408234604</v>
      </c>
      <c r="H31">
        <v>7633.1711076198326</v>
      </c>
      <c r="I31">
        <v>7652.0016009249193</v>
      </c>
      <c r="J31">
        <v>7647.1086871275265</v>
      </c>
      <c r="K31">
        <v>7652.0080833215152</v>
      </c>
      <c r="L31">
        <v>7628.7842109488374</v>
      </c>
      <c r="M31">
        <v>7648.280665882553</v>
      </c>
      <c r="N31">
        <v>7607.2815315017961</v>
      </c>
      <c r="O31">
        <v>7604.104525813892</v>
      </c>
      <c r="P31">
        <v>7641.0061705217759</v>
      </c>
      <c r="Q31">
        <v>7652.0007235464491</v>
      </c>
      <c r="R31">
        <v>7636.2964765054621</v>
      </c>
      <c r="S31">
        <v>7651.2123998105217</v>
      </c>
      <c r="T31">
        <v>7650.3675527271316</v>
      </c>
      <c r="U31">
        <v>7640.3640248453949</v>
      </c>
      <c r="V31">
        <v>7624.771608628017</v>
      </c>
      <c r="W31">
        <v>7648.3744969718318</v>
      </c>
      <c r="X31">
        <v>7630.336896518671</v>
      </c>
      <c r="Y31">
        <v>7600.0671385893666</v>
      </c>
      <c r="Z31">
        <v>7643.1091245185571</v>
      </c>
      <c r="AA31">
        <v>7645.822322101576</v>
      </c>
      <c r="AB31">
        <v>7643.159482643925</v>
      </c>
      <c r="AC31">
        <v>7643.5275486197725</v>
      </c>
      <c r="AD31">
        <v>7601.2080078232311</v>
      </c>
      <c r="AE31">
        <v>7649.5792033089647</v>
      </c>
      <c r="AF31">
        <v>7631.4456048551228</v>
      </c>
      <c r="AG31">
        <v>7634.3060331288934</v>
      </c>
      <c r="AH31">
        <v>7646.1651628712816</v>
      </c>
    </row>
    <row r="32" spans="1:34" x14ac:dyDescent="0.3">
      <c r="A32" s="60">
        <f ca="1">Exceedance!U32</f>
        <v>46997</v>
      </c>
      <c r="B32" s="1">
        <v>7640.3157414379975</v>
      </c>
      <c r="C32" s="1">
        <v>7639.6212118686262</v>
      </c>
      <c r="D32" s="1">
        <v>7640.3157414379984</v>
      </c>
      <c r="E32">
        <v>7646.0002893114388</v>
      </c>
      <c r="F32">
        <v>7633.8608652867078</v>
      </c>
      <c r="G32">
        <v>7645.2724625674937</v>
      </c>
      <c r="H32">
        <v>7620.0259196271418</v>
      </c>
      <c r="I32">
        <v>7646.0032813377429</v>
      </c>
      <c r="J32">
        <v>7638.4043887308981</v>
      </c>
      <c r="K32">
        <v>7646.0037557229862</v>
      </c>
      <c r="L32">
        <v>7612.5409021043197</v>
      </c>
      <c r="M32">
        <v>7639.2742873595698</v>
      </c>
      <c r="N32">
        <v>7607.1379143663899</v>
      </c>
      <c r="O32">
        <v>7603.960910649731</v>
      </c>
      <c r="P32">
        <v>7635.1481587161052</v>
      </c>
      <c r="Q32">
        <v>7644.5923549019763</v>
      </c>
      <c r="R32">
        <v>7627.204075111541</v>
      </c>
      <c r="S32">
        <v>7646.0002088356177</v>
      </c>
      <c r="T32">
        <v>7643.3336925367857</v>
      </c>
      <c r="U32">
        <v>7628.5973128804635</v>
      </c>
      <c r="V32">
        <v>7607.984513226942</v>
      </c>
      <c r="W32">
        <v>7638.8716920567631</v>
      </c>
      <c r="X32">
        <v>7613.9880944614097</v>
      </c>
      <c r="Y32">
        <v>7599.2474616862401</v>
      </c>
      <c r="Z32">
        <v>7636.2836773172803</v>
      </c>
      <c r="AA32">
        <v>7636.2815799634891</v>
      </c>
      <c r="AB32">
        <v>7633.7712547807923</v>
      </c>
      <c r="AC32">
        <v>7632.4253771373787</v>
      </c>
      <c r="AD32">
        <v>7601.0643854743994</v>
      </c>
      <c r="AE32">
        <v>7639.4908526773497</v>
      </c>
      <c r="AF32">
        <v>7615.7929334482415</v>
      </c>
      <c r="AG32">
        <v>7632.9118846433148</v>
      </c>
      <c r="AH32">
        <v>7638.3428214956994</v>
      </c>
    </row>
    <row r="33" spans="1:34" x14ac:dyDescent="0.3">
      <c r="A33" s="60">
        <f ca="1">Exceedance!U33</f>
        <v>47027</v>
      </c>
      <c r="B33" s="1">
        <v>7639.5701795858495</v>
      </c>
      <c r="C33" s="1">
        <v>7636.4283279574975</v>
      </c>
      <c r="D33" s="1">
        <v>7638.6177480000897</v>
      </c>
      <c r="E33">
        <v>7643.0858066236642</v>
      </c>
      <c r="F33">
        <v>7630.9977379795882</v>
      </c>
      <c r="G33">
        <v>7643.1096942524873</v>
      </c>
      <c r="H33">
        <v>7616.7606077666724</v>
      </c>
      <c r="I33">
        <v>7645.0027465660778</v>
      </c>
      <c r="J33">
        <v>7635.1269925394163</v>
      </c>
      <c r="K33">
        <v>7643.96045467353</v>
      </c>
      <c r="L33">
        <v>7602.6096256724759</v>
      </c>
      <c r="M33">
        <v>7634.5626224168509</v>
      </c>
      <c r="N33">
        <v>7598.494079506354</v>
      </c>
      <c r="O33">
        <v>7603.8703175706842</v>
      </c>
      <c r="P33">
        <v>7636.9432926145637</v>
      </c>
      <c r="Q33">
        <v>7645.000762157626</v>
      </c>
      <c r="R33">
        <v>7636.6665328381605</v>
      </c>
      <c r="S33">
        <v>7645.0004177044484</v>
      </c>
      <c r="T33">
        <v>7640.2795661913933</v>
      </c>
      <c r="U33">
        <v>7622.8320599829376</v>
      </c>
      <c r="V33">
        <v>7602.5260971872949</v>
      </c>
      <c r="W33">
        <v>7636.0746365279319</v>
      </c>
      <c r="X33">
        <v>7601.6996959902253</v>
      </c>
      <c r="Y33">
        <v>7599.0678178546368</v>
      </c>
      <c r="Z33">
        <v>7639.517436908789</v>
      </c>
      <c r="AA33">
        <v>7632.6305924413691</v>
      </c>
      <c r="AB33">
        <v>7629.7565387262457</v>
      </c>
      <c r="AC33">
        <v>7627.379645685799</v>
      </c>
      <c r="AD33">
        <v>7600.9737897694822</v>
      </c>
      <c r="AE33">
        <v>7634.204745723946</v>
      </c>
      <c r="AF33">
        <v>7605.2726991258141</v>
      </c>
      <c r="AG33">
        <v>7629.376324646325</v>
      </c>
      <c r="AH33">
        <v>7633.8133891571379</v>
      </c>
    </row>
    <row r="34" spans="1:34" x14ac:dyDescent="0.3">
      <c r="A34" s="60">
        <f ca="1">Exceedance!U34</f>
        <v>47058</v>
      </c>
      <c r="B34" s="1">
        <v>7643.4469134393703</v>
      </c>
      <c r="C34" s="1">
        <v>7640.1037214064481</v>
      </c>
      <c r="D34" s="1">
        <v>7642.0878522563507</v>
      </c>
      <c r="E34">
        <v>7645.4101872353167</v>
      </c>
      <c r="F34">
        <v>7635.0936268037231</v>
      </c>
      <c r="G34">
        <v>7646.0000270331129</v>
      </c>
      <c r="H34">
        <v>7622.3008294448146</v>
      </c>
      <c r="I34">
        <v>7646.0008588912851</v>
      </c>
      <c r="J34">
        <v>7639.0348024661025</v>
      </c>
      <c r="K34">
        <v>7646.0001184922376</v>
      </c>
      <c r="L34">
        <v>7608.841823907168</v>
      </c>
      <c r="M34">
        <v>7637.3445360370579</v>
      </c>
      <c r="N34">
        <v>7605.8393574794827</v>
      </c>
      <c r="O34">
        <v>7610.0560152124372</v>
      </c>
      <c r="P34">
        <v>7642.0012292093343</v>
      </c>
      <c r="Q34">
        <v>7646.0010083064244</v>
      </c>
      <c r="R34">
        <v>7642.8526846252671</v>
      </c>
      <c r="S34">
        <v>7646.0005171578396</v>
      </c>
      <c r="T34">
        <v>7643.3913351237024</v>
      </c>
      <c r="U34">
        <v>7626.8004062614655</v>
      </c>
      <c r="V34">
        <v>7611.5535566002218</v>
      </c>
      <c r="W34">
        <v>7639.5801389259314</v>
      </c>
      <c r="X34">
        <v>7606.7867858622121</v>
      </c>
      <c r="Y34">
        <v>7608.9702676316756</v>
      </c>
      <c r="Z34">
        <v>7643.6922630087383</v>
      </c>
      <c r="AA34">
        <v>7635.9901253012385</v>
      </c>
      <c r="AB34">
        <v>7632.8494021221177</v>
      </c>
      <c r="AC34">
        <v>7630.5586954839009</v>
      </c>
      <c r="AD34">
        <v>7605.7666915790751</v>
      </c>
      <c r="AE34">
        <v>7636.6663518025844</v>
      </c>
      <c r="AF34">
        <v>7611.4282946118856</v>
      </c>
      <c r="AG34">
        <v>7632.7875574394757</v>
      </c>
      <c r="AH34">
        <v>7636.6305928178826</v>
      </c>
    </row>
    <row r="35" spans="1:34" x14ac:dyDescent="0.3">
      <c r="A35" s="60">
        <f ca="1">Exceedance!U35</f>
        <v>47088</v>
      </c>
      <c r="B35" s="1">
        <v>7645.829613191584</v>
      </c>
      <c r="C35" s="1">
        <v>7642.5945950471396</v>
      </c>
      <c r="D35" s="1">
        <v>7644.5133364188032</v>
      </c>
      <c r="E35">
        <v>7647.2835419204985</v>
      </c>
      <c r="F35">
        <v>7637.8311925896487</v>
      </c>
      <c r="G35">
        <v>7647.5001426029012</v>
      </c>
      <c r="H35">
        <v>7625.8838012102333</v>
      </c>
      <c r="I35">
        <v>7647.5001764462822</v>
      </c>
      <c r="J35">
        <v>7641.5476581501898</v>
      </c>
      <c r="K35">
        <v>7647.5000733101124</v>
      </c>
      <c r="L35">
        <v>7613.1339489215407</v>
      </c>
      <c r="M35">
        <v>7639.6463253095799</v>
      </c>
      <c r="N35">
        <v>7610.3069930606862</v>
      </c>
      <c r="O35">
        <v>7614.4120330066025</v>
      </c>
      <c r="P35">
        <v>7644.5186791719943</v>
      </c>
      <c r="Q35">
        <v>7647.5002205303508</v>
      </c>
      <c r="R35">
        <v>7645.6414793694967</v>
      </c>
      <c r="S35">
        <v>7647.5001074763359</v>
      </c>
      <c r="T35">
        <v>7645.6312535966754</v>
      </c>
      <c r="U35">
        <v>7629.5506280377576</v>
      </c>
      <c r="V35">
        <v>7616.229140896472</v>
      </c>
      <c r="W35">
        <v>7641.6039065737623</v>
      </c>
      <c r="X35">
        <v>7610.9376415733168</v>
      </c>
      <c r="Y35">
        <v>7614.1513737322675</v>
      </c>
      <c r="Z35">
        <v>7646.0893659522462</v>
      </c>
      <c r="AA35">
        <v>7638.5668518174325</v>
      </c>
      <c r="AB35">
        <v>7635.2665747715791</v>
      </c>
      <c r="AC35">
        <v>7633.3126915072062</v>
      </c>
      <c r="AD35">
        <v>7609.0787431431299</v>
      </c>
      <c r="AE35">
        <v>7638.9062554684224</v>
      </c>
      <c r="AF35">
        <v>7615.6571793608382</v>
      </c>
      <c r="AG35">
        <v>7635.3950077254149</v>
      </c>
      <c r="AH35">
        <v>7638.9841245868211</v>
      </c>
    </row>
    <row r="36" spans="1:34" x14ac:dyDescent="0.3">
      <c r="A36" s="60">
        <f ca="1">Exceedance!U36</f>
        <v>47119</v>
      </c>
      <c r="B36" s="1">
        <v>7647.7190874307344</v>
      </c>
      <c r="C36" s="1">
        <v>7644.5621438069475</v>
      </c>
      <c r="D36" s="1">
        <v>7646.4338320774159</v>
      </c>
      <c r="E36">
        <v>7648.9151720953505</v>
      </c>
      <c r="F36">
        <v>7640.0596265231634</v>
      </c>
      <c r="G36">
        <v>7649.2754001298426</v>
      </c>
      <c r="H36">
        <v>7628.5455938542973</v>
      </c>
      <c r="I36">
        <v>7649.3970109963466</v>
      </c>
      <c r="J36">
        <v>7643.3436811779738</v>
      </c>
      <c r="K36">
        <v>7649.1456390757494</v>
      </c>
      <c r="L36">
        <v>7616.5761205203271</v>
      </c>
      <c r="M36">
        <v>7641.0906477002982</v>
      </c>
      <c r="N36">
        <v>7613.6380265786456</v>
      </c>
      <c r="O36">
        <v>7617.732500391191</v>
      </c>
      <c r="P36">
        <v>7646.5138319519428</v>
      </c>
      <c r="Q36">
        <v>7649.5657560757845</v>
      </c>
      <c r="R36">
        <v>7647.5301325611817</v>
      </c>
      <c r="S36">
        <v>7649.0460939904979</v>
      </c>
      <c r="T36">
        <v>7647.2807210509955</v>
      </c>
      <c r="U36">
        <v>7631.7981873254721</v>
      </c>
      <c r="V36">
        <v>7619.6049001892316</v>
      </c>
      <c r="W36">
        <v>7643.3742383136014</v>
      </c>
      <c r="X36">
        <v>7614.2498833078271</v>
      </c>
      <c r="Y36">
        <v>7617.9520428053247</v>
      </c>
      <c r="Z36">
        <v>7647.9793529887093</v>
      </c>
      <c r="AA36">
        <v>7640.066385727162</v>
      </c>
      <c r="AB36">
        <v>7637.3481563636169</v>
      </c>
      <c r="AC36">
        <v>7635.582363423995</v>
      </c>
      <c r="AD36">
        <v>7611.6840021132848</v>
      </c>
      <c r="AE36">
        <v>7640.3280260533375</v>
      </c>
      <c r="AF36">
        <v>7618.7372776440297</v>
      </c>
      <c r="AG36">
        <v>7637.5788554074079</v>
      </c>
      <c r="AH36">
        <v>7640.4256805695759</v>
      </c>
    </row>
    <row r="37" spans="1:34" x14ac:dyDescent="0.3">
      <c r="A37" s="60">
        <f ca="1">Exceedance!U37</f>
        <v>47150</v>
      </c>
      <c r="B37" s="1">
        <v>7649.2045297616587</v>
      </c>
      <c r="C37" s="1">
        <v>7646.1044548839527</v>
      </c>
      <c r="D37" s="1">
        <v>7647.9406010507055</v>
      </c>
      <c r="E37">
        <v>7650.1765371031179</v>
      </c>
      <c r="F37">
        <v>7642.0381202412527</v>
      </c>
      <c r="G37">
        <v>7651.2236494805111</v>
      </c>
      <c r="H37">
        <v>7630.5720318511758</v>
      </c>
      <c r="I37">
        <v>7650.8300046673276</v>
      </c>
      <c r="J37">
        <v>7644.8882477919888</v>
      </c>
      <c r="K37">
        <v>7650.6073749834313</v>
      </c>
      <c r="L37">
        <v>7619.1401091764255</v>
      </c>
      <c r="M37">
        <v>7642.2793826616717</v>
      </c>
      <c r="N37">
        <v>7616.4775897902855</v>
      </c>
      <c r="O37">
        <v>7620.3365754997267</v>
      </c>
      <c r="P37">
        <v>7648.0849320877442</v>
      </c>
      <c r="Q37">
        <v>7651.1647098632329</v>
      </c>
      <c r="R37">
        <v>7649.3568000955383</v>
      </c>
      <c r="S37">
        <v>7650.1587170956109</v>
      </c>
      <c r="T37">
        <v>7648.6717926083802</v>
      </c>
      <c r="U37">
        <v>7633.5458454331792</v>
      </c>
      <c r="V37">
        <v>7622.0931867938089</v>
      </c>
      <c r="W37">
        <v>7644.5767937839983</v>
      </c>
      <c r="X37">
        <v>7616.8695989596517</v>
      </c>
      <c r="Y37">
        <v>7621.3653903592076</v>
      </c>
      <c r="Z37">
        <v>7650.2855244719422</v>
      </c>
      <c r="AA37">
        <v>7641.9172178052113</v>
      </c>
      <c r="AB37">
        <v>7639.3315274171891</v>
      </c>
      <c r="AC37">
        <v>7637.5679878732299</v>
      </c>
      <c r="AD37">
        <v>7613.6557006749081</v>
      </c>
      <c r="AE37">
        <v>7641.4746939054139</v>
      </c>
      <c r="AF37">
        <v>7621.4015053217345</v>
      </c>
      <c r="AG37">
        <v>7639.4153383200901</v>
      </c>
      <c r="AH37">
        <v>7641.5290581744166</v>
      </c>
    </row>
    <row r="38" spans="1:34" x14ac:dyDescent="0.3">
      <c r="A38" s="60">
        <f ca="1">Exceedance!U38</f>
        <v>47178</v>
      </c>
      <c r="B38" s="1">
        <v>7652.617117329617</v>
      </c>
      <c r="C38" s="1">
        <v>7649.6231693801074</v>
      </c>
      <c r="D38" s="1">
        <v>7651.3943201566844</v>
      </c>
      <c r="E38">
        <v>7653.0921719955013</v>
      </c>
      <c r="F38">
        <v>7646.0596649039499</v>
      </c>
      <c r="G38">
        <v>7653.3786444690932</v>
      </c>
      <c r="H38">
        <v>7637.1670476541067</v>
      </c>
      <c r="I38">
        <v>7653.3457905773303</v>
      </c>
      <c r="J38">
        <v>7647.6322086749469</v>
      </c>
      <c r="K38">
        <v>7652.4811481359338</v>
      </c>
      <c r="L38">
        <v>7623.6944451749159</v>
      </c>
      <c r="M38">
        <v>7643.9603673261809</v>
      </c>
      <c r="N38">
        <v>7620.4995718698628</v>
      </c>
      <c r="O38">
        <v>7627.8960524063205</v>
      </c>
      <c r="P38">
        <v>7651.1299459720967</v>
      </c>
      <c r="Q38">
        <v>7653.2095966599964</v>
      </c>
      <c r="R38">
        <v>7655.0001685983407</v>
      </c>
      <c r="S38">
        <v>7651.6279685763175</v>
      </c>
      <c r="T38">
        <v>7651.3524797900445</v>
      </c>
      <c r="U38">
        <v>7635.4569018861275</v>
      </c>
      <c r="V38">
        <v>7625.6841304113923</v>
      </c>
      <c r="W38">
        <v>7647.4638521195066</v>
      </c>
      <c r="X38">
        <v>7620.3046341209511</v>
      </c>
      <c r="Y38">
        <v>7625.9480242372465</v>
      </c>
      <c r="Z38">
        <v>7654.8756891832118</v>
      </c>
      <c r="AA38">
        <v>7644.7743698549375</v>
      </c>
      <c r="AB38">
        <v>7643.8868927821013</v>
      </c>
      <c r="AC38">
        <v>7639.8245562853599</v>
      </c>
      <c r="AD38">
        <v>7616.071883399085</v>
      </c>
      <c r="AE38">
        <v>7643.2542806951633</v>
      </c>
      <c r="AF38">
        <v>7623.9185076675049</v>
      </c>
      <c r="AG38">
        <v>7641.5579744756378</v>
      </c>
      <c r="AH38">
        <v>7643.6092390716931</v>
      </c>
    </row>
    <row r="39" spans="1:34" x14ac:dyDescent="0.3">
      <c r="A39" s="60">
        <f ca="1">Exceedance!U39</f>
        <v>47209</v>
      </c>
      <c r="B39" s="1">
        <v>7656.0024439874423</v>
      </c>
      <c r="C39" s="1">
        <v>7656.0010925641727</v>
      </c>
      <c r="D39" s="1">
        <v>7656.0020286313929</v>
      </c>
      <c r="E39">
        <v>7656.0036586337874</v>
      </c>
      <c r="F39">
        <v>7653.1130654400067</v>
      </c>
      <c r="G39">
        <v>7656.002023454218</v>
      </c>
      <c r="H39">
        <v>7648.4224422480056</v>
      </c>
      <c r="I39">
        <v>7656.0014305721706</v>
      </c>
      <c r="J39">
        <v>7653.6815251455937</v>
      </c>
      <c r="K39">
        <v>7656.0029868847523</v>
      </c>
      <c r="L39">
        <v>7639.3049139264449</v>
      </c>
      <c r="M39">
        <v>7650.1596178410618</v>
      </c>
      <c r="N39">
        <v>7630.4511866370112</v>
      </c>
      <c r="O39">
        <v>7646.2051598983908</v>
      </c>
      <c r="P39">
        <v>7656.0030723717891</v>
      </c>
      <c r="Q39">
        <v>7656.0035798042354</v>
      </c>
      <c r="R39">
        <v>7656.0046467076827</v>
      </c>
      <c r="S39">
        <v>7656.0002697827777</v>
      </c>
      <c r="T39">
        <v>7656.000728279244</v>
      </c>
      <c r="U39">
        <v>7641.9220950331164</v>
      </c>
      <c r="V39">
        <v>7633.7177414721391</v>
      </c>
      <c r="W39">
        <v>7656.0022325516229</v>
      </c>
      <c r="X39">
        <v>7626.3448895450383</v>
      </c>
      <c r="Y39">
        <v>7637.1644947688173</v>
      </c>
      <c r="Z39">
        <v>7656.0025575473655</v>
      </c>
      <c r="AA39">
        <v>7651.5671955801836</v>
      </c>
      <c r="AB39">
        <v>7654.0572024700195</v>
      </c>
      <c r="AC39">
        <v>7645.2783005698957</v>
      </c>
      <c r="AD39">
        <v>7628.9234424192146</v>
      </c>
      <c r="AE39">
        <v>7648.2893718726136</v>
      </c>
      <c r="AF39">
        <v>7628.8169213533056</v>
      </c>
      <c r="AG39">
        <v>7655.5386013251482</v>
      </c>
      <c r="AH39">
        <v>7650.8227846555073</v>
      </c>
    </row>
    <row r="40" spans="1:34" x14ac:dyDescent="0.3">
      <c r="A40" s="60">
        <f ca="1">Exceedance!U40</f>
        <v>47239</v>
      </c>
      <c r="B40" s="1">
        <v>7663.0011129904933</v>
      </c>
      <c r="C40" s="1">
        <v>7663.0011129904933</v>
      </c>
      <c r="D40" s="1">
        <v>7663.0011129904933</v>
      </c>
      <c r="E40">
        <v>7663.0011129904915</v>
      </c>
      <c r="F40">
        <v>7662.392924210455</v>
      </c>
      <c r="G40">
        <v>7663.0011129904933</v>
      </c>
      <c r="H40">
        <v>7663.0011129955701</v>
      </c>
      <c r="I40">
        <v>7663.0011129904933</v>
      </c>
      <c r="J40">
        <v>7663.001112991923</v>
      </c>
      <c r="K40">
        <v>7663.0011129904915</v>
      </c>
      <c r="L40">
        <v>7663.0011130032763</v>
      </c>
      <c r="M40">
        <v>7648.0642100814102</v>
      </c>
      <c r="N40">
        <v>7644.9917590134428</v>
      </c>
      <c r="O40">
        <v>7663.0011129973236</v>
      </c>
      <c r="P40">
        <v>7663.0011129904915</v>
      </c>
      <c r="Q40">
        <v>7663.0011129904915</v>
      </c>
      <c r="R40">
        <v>7663.0011129904906</v>
      </c>
      <c r="S40">
        <v>7663.0011129904951</v>
      </c>
      <c r="T40">
        <v>7663.0011129904951</v>
      </c>
      <c r="U40">
        <v>7649.9497559625506</v>
      </c>
      <c r="V40">
        <v>7644.0726085147344</v>
      </c>
      <c r="W40">
        <v>7663.0011129904933</v>
      </c>
      <c r="X40">
        <v>7631.7557055486795</v>
      </c>
      <c r="Y40">
        <v>7652.5239121477107</v>
      </c>
      <c r="Z40">
        <v>7663.0000491998098</v>
      </c>
      <c r="AA40">
        <v>7659.4788943197473</v>
      </c>
      <c r="AB40">
        <v>7663.001112991642</v>
      </c>
      <c r="AC40">
        <v>7646.7077478637993</v>
      </c>
      <c r="AD40">
        <v>7641.9883339992411</v>
      </c>
      <c r="AE40">
        <v>7660.3042140577072</v>
      </c>
      <c r="AF40">
        <v>7637.768133056049</v>
      </c>
      <c r="AG40">
        <v>7663.0011129907007</v>
      </c>
      <c r="AH40">
        <v>7663.0011129939621</v>
      </c>
    </row>
    <row r="41" spans="1:34" x14ac:dyDescent="0.3">
      <c r="A41" s="60">
        <f ca="1">Exceedance!U41</f>
        <v>47270</v>
      </c>
      <c r="B41" s="1">
        <v>7664.0000000006676</v>
      </c>
      <c r="C41" s="1">
        <v>7664.0000000006676</v>
      </c>
      <c r="D41" s="1">
        <v>7664.0000000006676</v>
      </c>
      <c r="E41">
        <v>7664.0000000006676</v>
      </c>
      <c r="F41">
        <v>7664.0000000010778</v>
      </c>
      <c r="G41">
        <v>7659.114941854893</v>
      </c>
      <c r="H41">
        <v>7664.0000000006676</v>
      </c>
      <c r="I41">
        <v>7664.0000000006676</v>
      </c>
      <c r="J41">
        <v>7664.0000000006676</v>
      </c>
      <c r="K41">
        <v>7657.8014471521474</v>
      </c>
      <c r="L41">
        <v>7664.0000000006676</v>
      </c>
      <c r="M41">
        <v>7633.2193852997043</v>
      </c>
      <c r="N41">
        <v>7643.7358552129535</v>
      </c>
      <c r="O41">
        <v>7664.0000000006676</v>
      </c>
      <c r="P41">
        <v>7664.0000000006676</v>
      </c>
      <c r="Q41">
        <v>7659.1610365049137</v>
      </c>
      <c r="R41">
        <v>7664.0000000006676</v>
      </c>
      <c r="S41">
        <v>7664.0000000006676</v>
      </c>
      <c r="T41">
        <v>7664.0000000006676</v>
      </c>
      <c r="U41">
        <v>7657.3812171684049</v>
      </c>
      <c r="V41">
        <v>7664.0000000096288</v>
      </c>
      <c r="W41">
        <v>7657.7015325641942</v>
      </c>
      <c r="X41">
        <v>7625.2946983492875</v>
      </c>
      <c r="Y41">
        <v>7663.7619589182068</v>
      </c>
      <c r="Z41">
        <v>7664.0000000006676</v>
      </c>
      <c r="AA41">
        <v>7664.0000000021091</v>
      </c>
      <c r="AB41">
        <v>7664.0000000006676</v>
      </c>
      <c r="AC41">
        <v>7631.6097659135776</v>
      </c>
      <c r="AD41">
        <v>7664.0000000110249</v>
      </c>
      <c r="AE41">
        <v>7658.3219167290717</v>
      </c>
      <c r="AF41">
        <v>7652.2982725784932</v>
      </c>
      <c r="AG41">
        <v>7664.0000000006676</v>
      </c>
      <c r="AH41">
        <v>7664.0000000006676</v>
      </c>
    </row>
    <row r="42" spans="1:34" x14ac:dyDescent="0.3">
      <c r="A42" s="60">
        <f ca="1">Exceedance!U42</f>
        <v>47300</v>
      </c>
      <c r="B42" s="1">
        <v>7655.9521836147178</v>
      </c>
      <c r="C42" s="1">
        <v>7655.9521836147178</v>
      </c>
      <c r="D42" s="1">
        <v>7655.9521836147178</v>
      </c>
      <c r="E42">
        <v>7653.4251623198788</v>
      </c>
      <c r="F42">
        <v>7660.0039112897075</v>
      </c>
      <c r="G42">
        <v>7647.3558485414742</v>
      </c>
      <c r="H42">
        <v>7660.0005144307233</v>
      </c>
      <c r="I42">
        <v>7657.4833684103096</v>
      </c>
      <c r="J42">
        <v>7660.0039112897075</v>
      </c>
      <c r="K42">
        <v>7644.1774247480707</v>
      </c>
      <c r="L42">
        <v>7655.2749570028363</v>
      </c>
      <c r="M42">
        <v>7606.8474335239362</v>
      </c>
      <c r="N42">
        <v>7628.637251660416</v>
      </c>
      <c r="O42">
        <v>7654.0605386862308</v>
      </c>
      <c r="P42">
        <v>7660.0016674106255</v>
      </c>
      <c r="Q42">
        <v>7648.2268926496108</v>
      </c>
      <c r="R42">
        <v>7655.0031502162237</v>
      </c>
      <c r="S42">
        <v>7660.0001778782544</v>
      </c>
      <c r="T42">
        <v>7653.9296237332001</v>
      </c>
      <c r="U42">
        <v>7646.3901993953104</v>
      </c>
      <c r="V42">
        <v>7659.1189167168241</v>
      </c>
      <c r="W42">
        <v>7645.3906164010577</v>
      </c>
      <c r="X42">
        <v>7625.0667765782355</v>
      </c>
      <c r="Y42">
        <v>7654.2447153285484</v>
      </c>
      <c r="Z42">
        <v>7656.8577517175618</v>
      </c>
      <c r="AA42">
        <v>7653.9728817238065</v>
      </c>
      <c r="AB42">
        <v>7655.1173126386693</v>
      </c>
      <c r="AC42">
        <v>7603.0992103049621</v>
      </c>
      <c r="AD42">
        <v>7660.0039112897121</v>
      </c>
      <c r="AE42">
        <v>7645.7491600845196</v>
      </c>
      <c r="AF42">
        <v>7645.9970711799515</v>
      </c>
      <c r="AG42">
        <v>7655.1018604190558</v>
      </c>
      <c r="AH42">
        <v>7660.0005371228872</v>
      </c>
    </row>
    <row r="43" spans="1:34" x14ac:dyDescent="0.3">
      <c r="A43" s="60">
        <f ca="1">Exceedance!U43</f>
        <v>47331</v>
      </c>
      <c r="B43" s="1">
        <v>7646.419805095522</v>
      </c>
      <c r="C43" s="1">
        <v>7646.419805095522</v>
      </c>
      <c r="D43" s="1">
        <v>7646.419805095522</v>
      </c>
      <c r="E43">
        <v>7641.1151814056657</v>
      </c>
      <c r="F43">
        <v>7652.0020552578653</v>
      </c>
      <c r="G43">
        <v>7633.1811524529239</v>
      </c>
      <c r="H43">
        <v>7652.0023840157182</v>
      </c>
      <c r="I43">
        <v>7647.0898463342337</v>
      </c>
      <c r="J43">
        <v>7652.0081315737789</v>
      </c>
      <c r="K43">
        <v>7628.8349213786805</v>
      </c>
      <c r="L43">
        <v>7648.5298375019393</v>
      </c>
      <c r="M43">
        <v>7606.6613357186088</v>
      </c>
      <c r="N43">
        <v>7606.4854959105878</v>
      </c>
      <c r="O43">
        <v>7640.9788425985034</v>
      </c>
      <c r="P43">
        <v>7652.0007843755347</v>
      </c>
      <c r="Q43">
        <v>7636.2656258544057</v>
      </c>
      <c r="R43">
        <v>7651.2892936834487</v>
      </c>
      <c r="S43">
        <v>7650.3650621945444</v>
      </c>
      <c r="T43">
        <v>7640.6404881971066</v>
      </c>
      <c r="U43">
        <v>7634.1628075322678</v>
      </c>
      <c r="V43">
        <v>7648.3799900346585</v>
      </c>
      <c r="W43">
        <v>7630.3218509084863</v>
      </c>
      <c r="X43">
        <v>7599.6299959311318</v>
      </c>
      <c r="Y43">
        <v>7643.1726728103868</v>
      </c>
      <c r="Z43">
        <v>7645.808410704215</v>
      </c>
      <c r="AA43">
        <v>7643.1842284152335</v>
      </c>
      <c r="AB43">
        <v>7643.7893908713486</v>
      </c>
      <c r="AC43">
        <v>7602.9130876360559</v>
      </c>
      <c r="AD43">
        <v>7649.5909090257883</v>
      </c>
      <c r="AE43">
        <v>7630.7237664461627</v>
      </c>
      <c r="AF43">
        <v>7633.7357964697821</v>
      </c>
      <c r="AG43">
        <v>7646.1595302141277</v>
      </c>
      <c r="AH43">
        <v>7651.6628194421273</v>
      </c>
    </row>
    <row r="44" spans="1:34" x14ac:dyDescent="0.3">
      <c r="A44" s="60">
        <f ca="1">Exceedance!U44</f>
        <v>47362</v>
      </c>
      <c r="B44" s="1">
        <v>7640.3157414379975</v>
      </c>
      <c r="C44" s="1">
        <v>7640.3157414379975</v>
      </c>
      <c r="D44" s="1">
        <v>7640.3157414379975</v>
      </c>
      <c r="E44">
        <v>7633.8676379452972</v>
      </c>
      <c r="F44">
        <v>7645.2887085789498</v>
      </c>
      <c r="G44">
        <v>7620.050372454567</v>
      </c>
      <c r="H44">
        <v>7646.0032049289248</v>
      </c>
      <c r="I44">
        <v>7638.3793979112788</v>
      </c>
      <c r="J44">
        <v>7646.0037754061586</v>
      </c>
      <c r="K44">
        <v>7612.6478132740631</v>
      </c>
      <c r="L44">
        <v>7639.6516656182921</v>
      </c>
      <c r="M44">
        <v>7606.5177545896568</v>
      </c>
      <c r="N44">
        <v>7606.3418709817734</v>
      </c>
      <c r="O44">
        <v>7635.0997501147431</v>
      </c>
      <c r="P44">
        <v>7644.5964021115469</v>
      </c>
      <c r="Q44">
        <v>7627.1688976728201</v>
      </c>
      <c r="R44">
        <v>7646.0003129424895</v>
      </c>
      <c r="S44">
        <v>7643.3310005774892</v>
      </c>
      <c r="T44">
        <v>7628.9475793766924</v>
      </c>
      <c r="U44">
        <v>7622.0219390245265</v>
      </c>
      <c r="V44">
        <v>7638.8836271150722</v>
      </c>
      <c r="W44">
        <v>7613.9697188338068</v>
      </c>
      <c r="X44">
        <v>7598.2391873412553</v>
      </c>
      <c r="Y44">
        <v>7636.3559166800824</v>
      </c>
      <c r="Z44">
        <v>7636.2606418855557</v>
      </c>
      <c r="AA44">
        <v>7633.8129521452183</v>
      </c>
      <c r="AB44">
        <v>7632.745953485758</v>
      </c>
      <c r="AC44">
        <v>7602.7694649559389</v>
      </c>
      <c r="AD44">
        <v>7639.5158856804619</v>
      </c>
      <c r="AE44">
        <v>7614.6755633435632</v>
      </c>
      <c r="AF44">
        <v>7632.3156548433208</v>
      </c>
      <c r="AG44">
        <v>7638.3351254511435</v>
      </c>
      <c r="AH44">
        <v>7646.0002896834412</v>
      </c>
    </row>
    <row r="45" spans="1:34" x14ac:dyDescent="0.3">
      <c r="A45" s="60">
        <f ca="1">Exceedance!U45</f>
        <v>47392</v>
      </c>
      <c r="B45" s="1">
        <v>7639.5701795858495</v>
      </c>
      <c r="C45" s="1">
        <v>7637.1597947705368</v>
      </c>
      <c r="D45" s="1">
        <v>7638.6177480000897</v>
      </c>
      <c r="E45">
        <v>7631.0087746272475</v>
      </c>
      <c r="F45">
        <v>7643.1407813115975</v>
      </c>
      <c r="G45">
        <v>7616.7979465147973</v>
      </c>
      <c r="H45">
        <v>7645.0029021074843</v>
      </c>
      <c r="I45">
        <v>7635.0969721572901</v>
      </c>
      <c r="J45">
        <v>7643.9800549043775</v>
      </c>
      <c r="K45">
        <v>7602.808650623112</v>
      </c>
      <c r="L45">
        <v>7634.9890002889442</v>
      </c>
      <c r="M45">
        <v>7606.4271450482211</v>
      </c>
      <c r="N45">
        <v>7606.2512697807233</v>
      </c>
      <c r="O45">
        <v>7636.8802423155666</v>
      </c>
      <c r="P45">
        <v>7645.0007811651194</v>
      </c>
      <c r="Q45">
        <v>7636.6405179628073</v>
      </c>
      <c r="R45">
        <v>7645.0004383603773</v>
      </c>
      <c r="S45">
        <v>7640.2767671860238</v>
      </c>
      <c r="T45">
        <v>7623.2651404299559</v>
      </c>
      <c r="U45">
        <v>7618.680475965808</v>
      </c>
      <c r="V45">
        <v>7636.095666965015</v>
      </c>
      <c r="W45">
        <v>7601.680992452877</v>
      </c>
      <c r="X45">
        <v>7599.0892435683891</v>
      </c>
      <c r="Y45">
        <v>7639.5880809413065</v>
      </c>
      <c r="Z45">
        <v>7632.6028499100585</v>
      </c>
      <c r="AA45">
        <v>7629.8147207062239</v>
      </c>
      <c r="AB45">
        <v>7627.7776078965262</v>
      </c>
      <c r="AC45">
        <v>7602.6788762180395</v>
      </c>
      <c r="AD45">
        <v>7634.2445899969398</v>
      </c>
      <c r="AE45">
        <v>7603.6468788527463</v>
      </c>
      <c r="AF45">
        <v>7628.9235777647518</v>
      </c>
      <c r="AG45">
        <v>7633.8045492806459</v>
      </c>
      <c r="AH45">
        <v>7643.0867097111923</v>
      </c>
    </row>
    <row r="46" spans="1:34" x14ac:dyDescent="0.3">
      <c r="A46" s="60">
        <f ca="1">Exceedance!U46</f>
        <v>47423</v>
      </c>
      <c r="B46" s="1">
        <v>7643.4469134393703</v>
      </c>
      <c r="C46" s="1">
        <v>7640.7925652167469</v>
      </c>
      <c r="D46" s="1">
        <v>7642.0878522563507</v>
      </c>
      <c r="E46">
        <v>7635.107398079248</v>
      </c>
      <c r="F46">
        <v>7646.0000386915399</v>
      </c>
      <c r="G46">
        <v>7622.3411939145044</v>
      </c>
      <c r="H46">
        <v>7646.0008899453114</v>
      </c>
      <c r="I46">
        <v>7639.0034909923916</v>
      </c>
      <c r="J46">
        <v>7646.0001284179025</v>
      </c>
      <c r="K46">
        <v>7609.0283386003457</v>
      </c>
      <c r="L46">
        <v>7637.8051003078499</v>
      </c>
      <c r="M46">
        <v>7612.1059615574559</v>
      </c>
      <c r="N46">
        <v>7612.0374786397524</v>
      </c>
      <c r="O46">
        <v>7641.9308226276762</v>
      </c>
      <c r="P46">
        <v>7646.0010340873714</v>
      </c>
      <c r="Q46">
        <v>7642.8317012967736</v>
      </c>
      <c r="R46">
        <v>7646.0005249066526</v>
      </c>
      <c r="S46">
        <v>7643.3886480305982</v>
      </c>
      <c r="T46">
        <v>7627.2393049444172</v>
      </c>
      <c r="U46">
        <v>7624.4540460110029</v>
      </c>
      <c r="V46">
        <v>7639.6056004077764</v>
      </c>
      <c r="W46">
        <v>7606.7792257409874</v>
      </c>
      <c r="X46">
        <v>7609.2286716566377</v>
      </c>
      <c r="Y46">
        <v>7643.7603354683033</v>
      </c>
      <c r="Z46">
        <v>7635.9595856157675</v>
      </c>
      <c r="AA46">
        <v>7632.9141624337435</v>
      </c>
      <c r="AB46">
        <v>7630.9529443792289</v>
      </c>
      <c r="AC46">
        <v>7607.2336589908273</v>
      </c>
      <c r="AD46">
        <v>7636.7153785845767</v>
      </c>
      <c r="AE46">
        <v>7610.1218307596419</v>
      </c>
      <c r="AF46">
        <v>7632.4334440688299</v>
      </c>
      <c r="AG46">
        <v>7636.6216973387554</v>
      </c>
      <c r="AH46">
        <v>7645.411500094624</v>
      </c>
    </row>
    <row r="47" spans="1:34" x14ac:dyDescent="0.3">
      <c r="A47" s="60">
        <f ca="1">Exceedance!U47</f>
        <v>47453</v>
      </c>
      <c r="B47" s="1">
        <v>7645.829613191584</v>
      </c>
      <c r="C47" s="1">
        <v>7643.2616403160409</v>
      </c>
      <c r="D47" s="1">
        <v>7644.5133364188032</v>
      </c>
      <c r="E47">
        <v>7637.8476876470213</v>
      </c>
      <c r="F47">
        <v>7647.5001442926514</v>
      </c>
      <c r="G47">
        <v>7625.9277465457299</v>
      </c>
      <c r="H47">
        <v>7647.5001856077643</v>
      </c>
      <c r="I47">
        <v>7641.5150938527204</v>
      </c>
      <c r="J47">
        <v>7647.5000762949276</v>
      </c>
      <c r="K47">
        <v>7613.317700194264</v>
      </c>
      <c r="L47">
        <v>7640.1080264292477</v>
      </c>
      <c r="M47">
        <v>7615.7864899269644</v>
      </c>
      <c r="N47">
        <v>7616.2159367483309</v>
      </c>
      <c r="O47">
        <v>7644.4418723531235</v>
      </c>
      <c r="P47">
        <v>7647.500228460196</v>
      </c>
      <c r="Q47">
        <v>7645.6234394081175</v>
      </c>
      <c r="R47">
        <v>7647.5001122127969</v>
      </c>
      <c r="S47">
        <v>7645.6282080146848</v>
      </c>
      <c r="T47">
        <v>7629.9979772822126</v>
      </c>
      <c r="U47">
        <v>7627.7533294371797</v>
      </c>
      <c r="V47">
        <v>7641.633301965313</v>
      </c>
      <c r="W47">
        <v>7610.9379591757533</v>
      </c>
      <c r="X47">
        <v>7614.4786191514195</v>
      </c>
      <c r="Y47">
        <v>7646.1562932502175</v>
      </c>
      <c r="Z47">
        <v>7638.5343038634091</v>
      </c>
      <c r="AA47">
        <v>7635.3380924325074</v>
      </c>
      <c r="AB47">
        <v>7633.7187359590453</v>
      </c>
      <c r="AC47">
        <v>7610.3953846659751</v>
      </c>
      <c r="AD47">
        <v>7638.9634235130543</v>
      </c>
      <c r="AE47">
        <v>7614.499935126838</v>
      </c>
      <c r="AF47">
        <v>7635.1094205531517</v>
      </c>
      <c r="AG47">
        <v>7638.9750988768765</v>
      </c>
      <c r="AH47">
        <v>7647.2852539145442</v>
      </c>
    </row>
    <row r="48" spans="1:34" x14ac:dyDescent="0.3">
      <c r="A48" s="60">
        <f ca="1">Exceedance!U48</f>
        <v>47484</v>
      </c>
      <c r="B48" s="1">
        <v>7647.7190874307344</v>
      </c>
      <c r="C48" s="1">
        <v>7645.21209966674</v>
      </c>
      <c r="D48" s="1">
        <v>7646.4338320774159</v>
      </c>
      <c r="E48">
        <v>7640.0778667018112</v>
      </c>
      <c r="F48">
        <v>7649.2854711329273</v>
      </c>
      <c r="G48">
        <v>7628.5924402898891</v>
      </c>
      <c r="H48">
        <v>7649.4267550729819</v>
      </c>
      <c r="I48">
        <v>7643.3101406960004</v>
      </c>
      <c r="J48">
        <v>7649.1599200925812</v>
      </c>
      <c r="K48">
        <v>7616.7612347784589</v>
      </c>
      <c r="L48">
        <v>7641.5584421119347</v>
      </c>
      <c r="M48">
        <v>7618.6575487735663</v>
      </c>
      <c r="N48">
        <v>7619.4325255508866</v>
      </c>
      <c r="O48">
        <v>7646.4306988026774</v>
      </c>
      <c r="P48">
        <v>7649.5866819641342</v>
      </c>
      <c r="Q48">
        <v>7647.5146427272684</v>
      </c>
      <c r="R48">
        <v>7649.0730010257166</v>
      </c>
      <c r="S48">
        <v>7647.2773069857076</v>
      </c>
      <c r="T48">
        <v>7632.2423137685973</v>
      </c>
      <c r="U48">
        <v>7630.2379818386207</v>
      </c>
      <c r="V48">
        <v>7643.4069606649327</v>
      </c>
      <c r="W48">
        <v>7614.2554309587795</v>
      </c>
      <c r="X48">
        <v>7618.296616907588</v>
      </c>
      <c r="Y48">
        <v>7648.0456376291195</v>
      </c>
      <c r="Z48">
        <v>7640.0318337838717</v>
      </c>
      <c r="AA48">
        <v>7637.425294801772</v>
      </c>
      <c r="AB48">
        <v>7635.9897535943255</v>
      </c>
      <c r="AC48">
        <v>7612.9132902759011</v>
      </c>
      <c r="AD48">
        <v>7640.3937713898049</v>
      </c>
      <c r="AE48">
        <v>7617.663098686935</v>
      </c>
      <c r="AF48">
        <v>7637.3351245721651</v>
      </c>
      <c r="AG48">
        <v>7640.4163939788059</v>
      </c>
      <c r="AH48">
        <v>7648.9176947179603</v>
      </c>
    </row>
    <row r="49" spans="1:34" x14ac:dyDescent="0.3">
      <c r="A49" s="60">
        <f ca="1">Exceedance!U49</f>
        <v>47515</v>
      </c>
      <c r="B49" s="1">
        <v>7649.2045297616587</v>
      </c>
      <c r="C49" s="1">
        <v>7646.7416291109585</v>
      </c>
      <c r="D49" s="1">
        <v>7647.9406010507055</v>
      </c>
      <c r="E49">
        <v>7642.0595959233178</v>
      </c>
      <c r="F49">
        <v>7651.2450594347065</v>
      </c>
      <c r="G49">
        <v>7630.6219959592663</v>
      </c>
      <c r="H49">
        <v>7650.8816653575495</v>
      </c>
      <c r="I49">
        <v>7644.8535862094723</v>
      </c>
      <c r="J49">
        <v>7650.6355294855821</v>
      </c>
      <c r="K49">
        <v>7619.3276411788938</v>
      </c>
      <c r="L49">
        <v>7642.74887393054</v>
      </c>
      <c r="M49">
        <v>7621.1374039200045</v>
      </c>
      <c r="N49">
        <v>7621.9407278776353</v>
      </c>
      <c r="O49">
        <v>7647.997842612549</v>
      </c>
      <c r="P49">
        <v>7651.1667709739595</v>
      </c>
      <c r="Q49">
        <v>7649.3436905434655</v>
      </c>
      <c r="R49">
        <v>7650.205714681304</v>
      </c>
      <c r="S49">
        <v>7648.6684307429668</v>
      </c>
      <c r="T49">
        <v>7633.9839346901745</v>
      </c>
      <c r="U49">
        <v>7632.1548035337837</v>
      </c>
      <c r="V49">
        <v>7644.6120897108949</v>
      </c>
      <c r="W49">
        <v>7616.8788149115317</v>
      </c>
      <c r="X49">
        <v>7621.6521574484896</v>
      </c>
      <c r="Y49">
        <v>7650.351179680174</v>
      </c>
      <c r="Z49">
        <v>7641.8801997629771</v>
      </c>
      <c r="AA49">
        <v>7639.4141337487572</v>
      </c>
      <c r="AB49">
        <v>7637.9727614934436</v>
      </c>
      <c r="AC49">
        <v>7614.8338082771916</v>
      </c>
      <c r="AD49">
        <v>7641.547824464672</v>
      </c>
      <c r="AE49">
        <v>7620.4079007823611</v>
      </c>
      <c r="AF49">
        <v>7639.2058783748034</v>
      </c>
      <c r="AG49">
        <v>7641.5194327593972</v>
      </c>
      <c r="AH49">
        <v>7650.1794464084105</v>
      </c>
    </row>
    <row r="50" spans="1:34" x14ac:dyDescent="0.3">
      <c r="A50" s="60">
        <f ca="1">Exceedance!U50</f>
        <v>47543</v>
      </c>
      <c r="B50" s="1">
        <v>7652.617117329617</v>
      </c>
      <c r="C50" s="1">
        <v>7650.2367498973399</v>
      </c>
      <c r="D50" s="1">
        <v>7651.3943201566844</v>
      </c>
      <c r="E50">
        <v>7646.0856457759801</v>
      </c>
      <c r="F50">
        <v>7653.4132981112398</v>
      </c>
      <c r="G50">
        <v>7637.2233148219857</v>
      </c>
      <c r="H50">
        <v>7653.4187323947963</v>
      </c>
      <c r="I50">
        <v>7647.5970411946591</v>
      </c>
      <c r="J50">
        <v>7652.5283074029048</v>
      </c>
      <c r="K50">
        <v>7623.8863926109025</v>
      </c>
      <c r="L50">
        <v>7644.3651092201089</v>
      </c>
      <c r="M50">
        <v>7624.6458698129827</v>
      </c>
      <c r="N50">
        <v>7629.2698654999194</v>
      </c>
      <c r="O50">
        <v>7651.0358930622597</v>
      </c>
      <c r="P50">
        <v>7653.2322007545463</v>
      </c>
      <c r="Q50">
        <v>7655.000166217108</v>
      </c>
      <c r="R50">
        <v>7651.7046333613835</v>
      </c>
      <c r="S50">
        <v>7651.3492045918892</v>
      </c>
      <c r="T50">
        <v>7635.8423368690374</v>
      </c>
      <c r="U50">
        <v>7635.0442440579709</v>
      </c>
      <c r="V50">
        <v>7647.5025994117368</v>
      </c>
      <c r="W50">
        <v>7620.318094819635</v>
      </c>
      <c r="X50">
        <v>7626.2944867222977</v>
      </c>
      <c r="Y50">
        <v>7654.9396056127325</v>
      </c>
      <c r="Z50">
        <v>7644.7348241722739</v>
      </c>
      <c r="AA50">
        <v>7643.9817990461434</v>
      </c>
      <c r="AB50">
        <v>7639.6036036441674</v>
      </c>
      <c r="AC50">
        <v>7617.1887117586994</v>
      </c>
      <c r="AD50">
        <v>7643.3385909853769</v>
      </c>
      <c r="AE50">
        <v>7622.9919404363527</v>
      </c>
      <c r="AF50">
        <v>7641.2774297580581</v>
      </c>
      <c r="AG50">
        <v>7643.5994552882348</v>
      </c>
      <c r="AH50">
        <v>7653.0958080155369</v>
      </c>
    </row>
    <row r="51" spans="1:34" x14ac:dyDescent="0.3">
      <c r="A51" s="60">
        <f ca="1">Exceedance!U51</f>
        <v>47574</v>
      </c>
      <c r="B51" s="1">
        <v>7656.0024439874423</v>
      </c>
      <c r="C51" s="1">
        <v>7656.0014166070014</v>
      </c>
      <c r="D51" s="1">
        <v>7656.0020286313929</v>
      </c>
      <c r="E51">
        <v>7653.1452822511337</v>
      </c>
      <c r="F51">
        <v>7656.0020495543213</v>
      </c>
      <c r="G51">
        <v>7648.482948584855</v>
      </c>
      <c r="H51">
        <v>7656.0013471838274</v>
      </c>
      <c r="I51">
        <v>7653.6459872547057</v>
      </c>
      <c r="J51">
        <v>7656.003041681769</v>
      </c>
      <c r="K51">
        <v>7639.471111528288</v>
      </c>
      <c r="L51">
        <v>7650.5011197189569</v>
      </c>
      <c r="M51">
        <v>7633.7261426399155</v>
      </c>
      <c r="N51">
        <v>7647.2976963485107</v>
      </c>
      <c r="O51">
        <v>7656.0029853628848</v>
      </c>
      <c r="P51">
        <v>7656.0034684675466</v>
      </c>
      <c r="Q51">
        <v>7656.0046471727546</v>
      </c>
      <c r="R51">
        <v>7656.0003373029522</v>
      </c>
      <c r="S51">
        <v>7656.0007267086839</v>
      </c>
      <c r="T51">
        <v>7642.2204049919719</v>
      </c>
      <c r="U51">
        <v>7641.8786106641173</v>
      </c>
      <c r="V51">
        <v>7656.0022458940293</v>
      </c>
      <c r="W51">
        <v>7626.3609952781599</v>
      </c>
      <c r="X51">
        <v>7637.4141809856019</v>
      </c>
      <c r="Y51">
        <v>7656.0025770900047</v>
      </c>
      <c r="Z51">
        <v>7651.5259616948379</v>
      </c>
      <c r="AA51">
        <v>7654.1582996843426</v>
      </c>
      <c r="AB51">
        <v>7644.8477733864447</v>
      </c>
      <c r="AC51">
        <v>7629.7330080333095</v>
      </c>
      <c r="AD51">
        <v>7648.38673292361</v>
      </c>
      <c r="AE51">
        <v>7628.0009986355881</v>
      </c>
      <c r="AF51">
        <v>7654.6093814510423</v>
      </c>
      <c r="AG51">
        <v>7650.812526271764</v>
      </c>
      <c r="AH51">
        <v>7656.0036638456595</v>
      </c>
    </row>
    <row r="52" spans="1:34" x14ac:dyDescent="0.3">
      <c r="A52" s="60">
        <f ca="1">Exceedance!U52</f>
        <v>47604</v>
      </c>
      <c r="B52" s="1">
        <v>7663.0011129904933</v>
      </c>
      <c r="C52" s="1">
        <v>7663.0011129904933</v>
      </c>
      <c r="D52" s="1">
        <v>7663.0011129904933</v>
      </c>
      <c r="E52">
        <v>7662.4273431627307</v>
      </c>
      <c r="F52">
        <v>7663.0011129904933</v>
      </c>
      <c r="G52">
        <v>7663.0011129955301</v>
      </c>
      <c r="H52">
        <v>7663.0011129904933</v>
      </c>
      <c r="I52">
        <v>7663.0011129919476</v>
      </c>
      <c r="J52">
        <v>7663.0011129904915</v>
      </c>
      <c r="K52">
        <v>7663.0011130031035</v>
      </c>
      <c r="L52">
        <v>7648.3789431934574</v>
      </c>
      <c r="M52">
        <v>7647.6061711787579</v>
      </c>
      <c r="N52">
        <v>7663.0011129964287</v>
      </c>
      <c r="O52">
        <v>7663.0011129904915</v>
      </c>
      <c r="P52">
        <v>7663.0011129904915</v>
      </c>
      <c r="Q52">
        <v>7663.0011129904906</v>
      </c>
      <c r="R52">
        <v>7663.0011129904951</v>
      </c>
      <c r="S52">
        <v>7663.0011129904951</v>
      </c>
      <c r="T52">
        <v>7649.4036642777546</v>
      </c>
      <c r="U52">
        <v>7651.2383091079191</v>
      </c>
      <c r="V52">
        <v>7663.0011129904933</v>
      </c>
      <c r="W52">
        <v>7631.7721221630927</v>
      </c>
      <c r="X52">
        <v>7651.3848414637559</v>
      </c>
      <c r="Y52">
        <v>7663.0000504652726</v>
      </c>
      <c r="Z52">
        <v>7659.4362393800775</v>
      </c>
      <c r="AA52">
        <v>7663.0011129915674</v>
      </c>
      <c r="AB52">
        <v>7646.3447469227503</v>
      </c>
      <c r="AC52">
        <v>7642.6627090613538</v>
      </c>
      <c r="AD52">
        <v>7660.4046971281969</v>
      </c>
      <c r="AE52">
        <v>7637.0724892758853</v>
      </c>
      <c r="AF52">
        <v>7663.00111299123</v>
      </c>
      <c r="AG52">
        <v>7663.0011129939685</v>
      </c>
      <c r="AH52">
        <v>7663.0011129904915</v>
      </c>
    </row>
    <row r="53" spans="1:34" x14ac:dyDescent="0.3">
      <c r="A53" s="60">
        <f ca="1">Exceedance!U53</f>
        <v>47635</v>
      </c>
      <c r="B53" s="1">
        <v>7664.0000000006676</v>
      </c>
      <c r="C53" s="1">
        <v>7664.0000000006676</v>
      </c>
      <c r="D53" s="1">
        <v>7664.0000000006676</v>
      </c>
      <c r="E53">
        <v>7664.0000000010559</v>
      </c>
      <c r="F53">
        <v>7659.120703686147</v>
      </c>
      <c r="G53">
        <v>7664.0000000006676</v>
      </c>
      <c r="H53">
        <v>7664.0000000006676</v>
      </c>
      <c r="I53">
        <v>7664.0000000006676</v>
      </c>
      <c r="J53">
        <v>7657.8088281777882</v>
      </c>
      <c r="K53">
        <v>7664.0000000006676</v>
      </c>
      <c r="L53">
        <v>7633.753567469862</v>
      </c>
      <c r="M53">
        <v>7646.3851630040499</v>
      </c>
      <c r="N53">
        <v>7664.0000000006676</v>
      </c>
      <c r="O53">
        <v>7664.0000000006676</v>
      </c>
      <c r="P53">
        <v>7659.4196269152508</v>
      </c>
      <c r="Q53">
        <v>7664.0000000006676</v>
      </c>
      <c r="R53">
        <v>7664.0000000006676</v>
      </c>
      <c r="S53">
        <v>7664.0000000006676</v>
      </c>
      <c r="T53">
        <v>7657.4574782447507</v>
      </c>
      <c r="U53">
        <v>7664.0000000058617</v>
      </c>
      <c r="V53">
        <v>7657.7030876725721</v>
      </c>
      <c r="W53">
        <v>7625.315489081152</v>
      </c>
      <c r="X53">
        <v>7663.7245206593243</v>
      </c>
      <c r="Y53">
        <v>7664.0000000006676</v>
      </c>
      <c r="Z53">
        <v>7664.0000000021282</v>
      </c>
      <c r="AA53">
        <v>7664.0000000006676</v>
      </c>
      <c r="AB53">
        <v>7631.2902037079311</v>
      </c>
      <c r="AC53">
        <v>7664.0000000105701</v>
      </c>
      <c r="AD53">
        <v>7658.4296442011901</v>
      </c>
      <c r="AE53">
        <v>7651.7143968476612</v>
      </c>
      <c r="AF53">
        <v>7664.0000000006676</v>
      </c>
      <c r="AG53">
        <v>7664.0000000006676</v>
      </c>
      <c r="AH53">
        <v>7664.0000000006676</v>
      </c>
    </row>
    <row r="54" spans="1:34" x14ac:dyDescent="0.3">
      <c r="A54" s="60">
        <f ca="1">Exceedance!U54</f>
        <v>47665</v>
      </c>
      <c r="B54" s="1">
        <v>7655.9521836147178</v>
      </c>
      <c r="C54" s="1">
        <v>7655.9521836147178</v>
      </c>
      <c r="D54" s="1">
        <v>7655.9521836147178</v>
      </c>
      <c r="E54">
        <v>7660.0039112897075</v>
      </c>
      <c r="F54">
        <v>7647.367800841469</v>
      </c>
      <c r="G54">
        <v>7660.0005148433065</v>
      </c>
      <c r="H54">
        <v>7657.6674988205605</v>
      </c>
      <c r="I54">
        <v>7660.0039112897075</v>
      </c>
      <c r="J54">
        <v>7644.1938433029254</v>
      </c>
      <c r="K54">
        <v>7655.2781246808008</v>
      </c>
      <c r="L54">
        <v>7608.0089599083203</v>
      </c>
      <c r="M54">
        <v>7632.0091399631619</v>
      </c>
      <c r="N54">
        <v>7654.0689415474171</v>
      </c>
      <c r="O54">
        <v>7660.0016668803037</v>
      </c>
      <c r="P54">
        <v>7648.5517429328584</v>
      </c>
      <c r="Q54">
        <v>7655.0043395085622</v>
      </c>
      <c r="R54">
        <v>7660.0001832571752</v>
      </c>
      <c r="S54">
        <v>7653.9292231962809</v>
      </c>
      <c r="T54">
        <v>7646.560003653256</v>
      </c>
      <c r="U54">
        <v>7659.1292875075778</v>
      </c>
      <c r="V54">
        <v>7645.3936782810933</v>
      </c>
      <c r="W54">
        <v>7625.0875918914135</v>
      </c>
      <c r="X54">
        <v>7654.3377184688325</v>
      </c>
      <c r="Y54">
        <v>7656.8577517175618</v>
      </c>
      <c r="Z54">
        <v>7653.9716801130899</v>
      </c>
      <c r="AA54">
        <v>7655.1196899032248</v>
      </c>
      <c r="AB54">
        <v>7602.405901273326</v>
      </c>
      <c r="AC54">
        <v>7660.0039112897121</v>
      </c>
      <c r="AD54">
        <v>7645.8753893639014</v>
      </c>
      <c r="AE54">
        <v>7645.372733369195</v>
      </c>
      <c r="AF54">
        <v>7655.1597071899114</v>
      </c>
      <c r="AG54">
        <v>7660.0005371228872</v>
      </c>
      <c r="AH54">
        <v>7653.4251623198788</v>
      </c>
    </row>
    <row r="55" spans="1:34" x14ac:dyDescent="0.3">
      <c r="A55" s="60">
        <f ca="1">Exceedance!U55</f>
        <v>47696</v>
      </c>
      <c r="B55" s="1">
        <v>7646.419805095522</v>
      </c>
      <c r="C55" s="1">
        <v>7646.419805095522</v>
      </c>
      <c r="D55" s="1">
        <v>7646.419805095522</v>
      </c>
      <c r="E55">
        <v>7652.002056017569</v>
      </c>
      <c r="F55">
        <v>7633.20279159853</v>
      </c>
      <c r="G55">
        <v>7652.0023851511469</v>
      </c>
      <c r="H55">
        <v>7647.3732812266289</v>
      </c>
      <c r="I55">
        <v>7652.0081301822638</v>
      </c>
      <c r="J55">
        <v>7628.8665910730779</v>
      </c>
      <c r="K55">
        <v>7648.539540066291</v>
      </c>
      <c r="L55">
        <v>7607.822841662366</v>
      </c>
      <c r="M55">
        <v>7612.5701953379812</v>
      </c>
      <c r="N55">
        <v>7640.9969104251322</v>
      </c>
      <c r="O55">
        <v>7652.0007836052928</v>
      </c>
      <c r="P55">
        <v>7636.6568848036022</v>
      </c>
      <c r="Q55">
        <v>7651.2921725935303</v>
      </c>
      <c r="R55">
        <v>7650.373366818073</v>
      </c>
      <c r="S55">
        <v>7640.6400237265307</v>
      </c>
      <c r="T55">
        <v>7634.3980946490083</v>
      </c>
      <c r="U55">
        <v>7648.4019551576475</v>
      </c>
      <c r="V55">
        <v>7630.326877112675</v>
      </c>
      <c r="W55">
        <v>7599.6816645973086</v>
      </c>
      <c r="X55">
        <v>7643.3531956015086</v>
      </c>
      <c r="Y55">
        <v>7645.808410704215</v>
      </c>
      <c r="Z55">
        <v>7643.1815290293353</v>
      </c>
      <c r="AA55">
        <v>7643.794298456608</v>
      </c>
      <c r="AB55">
        <v>7602.2197793969572</v>
      </c>
      <c r="AC55">
        <v>7649.5929993323643</v>
      </c>
      <c r="AD55">
        <v>7630.8909993077186</v>
      </c>
      <c r="AE55">
        <v>7632.9801262198052</v>
      </c>
      <c r="AF55">
        <v>7646.1594523464228</v>
      </c>
      <c r="AG55">
        <v>7651.6628194421273</v>
      </c>
      <c r="AH55">
        <v>7641.1151814056657</v>
      </c>
    </row>
    <row r="56" spans="1:34" x14ac:dyDescent="0.3">
      <c r="A56" s="60">
        <f ca="1">Exceedance!U56</f>
        <v>47727</v>
      </c>
      <c r="B56" s="1">
        <v>7640.3157414379975</v>
      </c>
      <c r="C56" s="1">
        <v>7640.3157414379975</v>
      </c>
      <c r="D56" s="1">
        <v>7640.3157414379975</v>
      </c>
      <c r="E56">
        <v>7645.2891480566514</v>
      </c>
      <c r="F56">
        <v>7620.0903106811184</v>
      </c>
      <c r="G56">
        <v>7646.003205804609</v>
      </c>
      <c r="H56">
        <v>7638.7702243163694</v>
      </c>
      <c r="I56">
        <v>7646.0037748272416</v>
      </c>
      <c r="J56">
        <v>7612.7125424438582</v>
      </c>
      <c r="K56">
        <v>7639.6662651780498</v>
      </c>
      <c r="L56">
        <v>7607.6792425134272</v>
      </c>
      <c r="M56">
        <v>7602.2259622413194</v>
      </c>
      <c r="N56">
        <v>7635.1318517799164</v>
      </c>
      <c r="O56">
        <v>7644.5959588976229</v>
      </c>
      <c r="P56">
        <v>7627.4439708448253</v>
      </c>
      <c r="Q56">
        <v>7646.0003166455426</v>
      </c>
      <c r="R56">
        <v>7643.3494098265273</v>
      </c>
      <c r="S56">
        <v>7628.9470055746606</v>
      </c>
      <c r="T56">
        <v>7622.4786574106156</v>
      </c>
      <c r="U56">
        <v>7638.9193789442625</v>
      </c>
      <c r="V56">
        <v>7613.9793991341048</v>
      </c>
      <c r="W56">
        <v>7598.300377074007</v>
      </c>
      <c r="X56">
        <v>7636.2963187435935</v>
      </c>
      <c r="Y56">
        <v>7636.2606418855557</v>
      </c>
      <c r="Z56">
        <v>7633.8082677847988</v>
      </c>
      <c r="AA56">
        <v>7632.7544785348082</v>
      </c>
      <c r="AB56">
        <v>7602.0761762996117</v>
      </c>
      <c r="AC56">
        <v>7639.5196614624456</v>
      </c>
      <c r="AD56">
        <v>7614.9418458838627</v>
      </c>
      <c r="AE56">
        <v>7631.5351906462301</v>
      </c>
      <c r="AF56">
        <v>7638.5179627881689</v>
      </c>
      <c r="AG56">
        <v>7646.0002896834412</v>
      </c>
      <c r="AH56">
        <v>7633.8676379452972</v>
      </c>
    </row>
    <row r="57" spans="1:34" x14ac:dyDescent="0.3">
      <c r="A57" s="60">
        <f ca="1">Exceedance!U57</f>
        <v>47757</v>
      </c>
      <c r="B57" s="1">
        <v>7639.5701795858495</v>
      </c>
      <c r="C57" s="1">
        <v>7637.1597947705368</v>
      </c>
      <c r="D57" s="1">
        <v>7638.6177480000897</v>
      </c>
      <c r="E57">
        <v>7643.1421334909373</v>
      </c>
      <c r="F57">
        <v>7616.8520793619418</v>
      </c>
      <c r="G57">
        <v>7645.002902664789</v>
      </c>
      <c r="H57">
        <v>7635.4791403187473</v>
      </c>
      <c r="I57">
        <v>7643.9800549041911</v>
      </c>
      <c r="J57">
        <v>7602.9261762641754</v>
      </c>
      <c r="K57">
        <v>7635.0079058024303</v>
      </c>
      <c r="L57">
        <v>7599.4469334700761</v>
      </c>
      <c r="M57">
        <v>7602.135355621499</v>
      </c>
      <c r="N57">
        <v>7636.9226164730935</v>
      </c>
      <c r="O57">
        <v>7645.0007806906096</v>
      </c>
      <c r="P57">
        <v>7636.9546971429154</v>
      </c>
      <c r="Q57">
        <v>7645.0004391445891</v>
      </c>
      <c r="R57">
        <v>7640.3033902907291</v>
      </c>
      <c r="S57">
        <v>7623.2644729154217</v>
      </c>
      <c r="T57">
        <v>7619.2615251965699</v>
      </c>
      <c r="U57">
        <v>7636.148621280634</v>
      </c>
      <c r="V57">
        <v>7601.698603589618</v>
      </c>
      <c r="W57">
        <v>7599.1545722777973</v>
      </c>
      <c r="X57">
        <v>7639.7926254846961</v>
      </c>
      <c r="Y57">
        <v>7632.6028499100585</v>
      </c>
      <c r="Z57">
        <v>7629.8085170784334</v>
      </c>
      <c r="AA57">
        <v>7627.789984237832</v>
      </c>
      <c r="AB57">
        <v>7601.9855878744793</v>
      </c>
      <c r="AC57">
        <v>7634.2502808078125</v>
      </c>
      <c r="AD57">
        <v>7604.0449888233161</v>
      </c>
      <c r="AE57">
        <v>7628.0872153089003</v>
      </c>
      <c r="AF57">
        <v>7634.0661642640616</v>
      </c>
      <c r="AG57">
        <v>7643.0867097111923</v>
      </c>
      <c r="AH57">
        <v>7631.0093276066882</v>
      </c>
    </row>
    <row r="58" spans="1:34" x14ac:dyDescent="0.3">
      <c r="A58" s="60">
        <f ca="1">Exceedance!U58</f>
        <v>47788</v>
      </c>
      <c r="B58" s="1">
        <v>7643.4469134393703</v>
      </c>
      <c r="C58" s="1">
        <v>7640.7925652167469</v>
      </c>
      <c r="D58" s="1">
        <v>7642.0878522563507</v>
      </c>
      <c r="E58">
        <v>7646.000039177392</v>
      </c>
      <c r="F58">
        <v>7622.3964943248147</v>
      </c>
      <c r="G58">
        <v>7646.0008901373812</v>
      </c>
      <c r="H58">
        <v>7639.4381197715911</v>
      </c>
      <c r="I58">
        <v>7646.0001282967933</v>
      </c>
      <c r="J58">
        <v>7609.1379687429107</v>
      </c>
      <c r="K58">
        <v>7637.8259465619776</v>
      </c>
      <c r="L58">
        <v>7606.706547848119</v>
      </c>
      <c r="M58">
        <v>7608.7737279614939</v>
      </c>
      <c r="N58">
        <v>7641.9788314313791</v>
      </c>
      <c r="O58">
        <v>7646.0010339918344</v>
      </c>
      <c r="P58">
        <v>7643.2893296296725</v>
      </c>
      <c r="Q58">
        <v>7646.0005251451175</v>
      </c>
      <c r="R58">
        <v>7643.4200251041621</v>
      </c>
      <c r="S58">
        <v>7627.2387100259893</v>
      </c>
      <c r="T58">
        <v>7625.0604627372113</v>
      </c>
      <c r="U58">
        <v>7639.665829346276</v>
      </c>
      <c r="V58">
        <v>7606.7960630355647</v>
      </c>
      <c r="W58">
        <v>7609.2771425238507</v>
      </c>
      <c r="X58">
        <v>7644.0694425849715</v>
      </c>
      <c r="Y58">
        <v>7635.9595856157675</v>
      </c>
      <c r="Z58">
        <v>7632.9072742605658</v>
      </c>
      <c r="AA58">
        <v>7630.9667395229681</v>
      </c>
      <c r="AB58">
        <v>7606.7171152343653</v>
      </c>
      <c r="AC58">
        <v>7636.7223018361829</v>
      </c>
      <c r="AD58">
        <v>7610.4464990564256</v>
      </c>
      <c r="AE58">
        <v>7631.6521438259288</v>
      </c>
      <c r="AF58">
        <v>7636.8960254054455</v>
      </c>
      <c r="AG58">
        <v>7645.411500094624</v>
      </c>
      <c r="AH58">
        <v>7635.1079084016974</v>
      </c>
    </row>
    <row r="59" spans="1:34" x14ac:dyDescent="0.3">
      <c r="A59" s="60">
        <f ca="1">Exceedance!U59</f>
        <v>47818</v>
      </c>
      <c r="B59" s="1">
        <v>7645.829613191584</v>
      </c>
      <c r="C59" s="1">
        <v>7643.2616403160409</v>
      </c>
      <c r="D59" s="1">
        <v>7644.5133364188032</v>
      </c>
      <c r="E59">
        <v>7647.5001443602441</v>
      </c>
      <c r="F59">
        <v>7625.9845157664749</v>
      </c>
      <c r="G59">
        <v>7647.5001857424395</v>
      </c>
      <c r="H59">
        <v>7641.9804303770106</v>
      </c>
      <c r="I59">
        <v>7647.5000762120453</v>
      </c>
      <c r="J59">
        <v>7613.4256920576618</v>
      </c>
      <c r="K59">
        <v>7640.130434165796</v>
      </c>
      <c r="L59">
        <v>7611.1297684778874</v>
      </c>
      <c r="M59">
        <v>7613.3683989532092</v>
      </c>
      <c r="N59">
        <v>7644.4953047350818</v>
      </c>
      <c r="O59">
        <v>7647.500228393048</v>
      </c>
      <c r="P59">
        <v>7646.127695589199</v>
      </c>
      <c r="Q59">
        <v>7647.5001123481261</v>
      </c>
      <c r="R59">
        <v>7645.6643768787198</v>
      </c>
      <c r="S59">
        <v>7629.9974171155454</v>
      </c>
      <c r="T59">
        <v>7628.3522734435492</v>
      </c>
      <c r="U59">
        <v>7641.701227743094</v>
      </c>
      <c r="V59">
        <v>7610.9532980141967</v>
      </c>
      <c r="W59">
        <v>7614.5213534541399</v>
      </c>
      <c r="X59">
        <v>7646.5121589464507</v>
      </c>
      <c r="Y59">
        <v>7638.5343038634091</v>
      </c>
      <c r="Z59">
        <v>7635.3304924482445</v>
      </c>
      <c r="AA59">
        <v>7633.7333218662079</v>
      </c>
      <c r="AB59">
        <v>7609.9580801373795</v>
      </c>
      <c r="AC59">
        <v>7638.9715210743798</v>
      </c>
      <c r="AD59">
        <v>7614.7919417782441</v>
      </c>
      <c r="AE59">
        <v>7634.367297821691</v>
      </c>
      <c r="AF59">
        <v>7639.2584764377098</v>
      </c>
      <c r="AG59">
        <v>7647.2852539145442</v>
      </c>
      <c r="AH59">
        <v>7637.8481731533129</v>
      </c>
    </row>
    <row r="60" spans="1:34" x14ac:dyDescent="0.3">
      <c r="A60" s="60">
        <f ca="1">Exceedance!U60</f>
        <v>47849</v>
      </c>
      <c r="B60" s="1">
        <v>7647.7190874307344</v>
      </c>
      <c r="C60" s="1">
        <v>7645.21209966674</v>
      </c>
      <c r="D60" s="1">
        <v>7646.4338320774159</v>
      </c>
      <c r="E60">
        <v>7649.2858907552918</v>
      </c>
      <c r="F60">
        <v>7628.6506276258906</v>
      </c>
      <c r="G60">
        <v>7649.4271739703872</v>
      </c>
      <c r="H60">
        <v>7643.789900745207</v>
      </c>
      <c r="I60">
        <v>7649.1599200110622</v>
      </c>
      <c r="J60">
        <v>7616.8687735767553</v>
      </c>
      <c r="K60">
        <v>7641.583245844</v>
      </c>
      <c r="L60">
        <v>7614.3871896133369</v>
      </c>
      <c r="M60">
        <v>7616.8397274709987</v>
      </c>
      <c r="N60">
        <v>7646.4897329264704</v>
      </c>
      <c r="O60">
        <v>7649.5862635359726</v>
      </c>
      <c r="P60">
        <v>7648.0287145131706</v>
      </c>
      <c r="Q60">
        <v>7649.0738418580786</v>
      </c>
      <c r="R60">
        <v>7647.3178843934838</v>
      </c>
      <c r="S60">
        <v>7632.2417787069608</v>
      </c>
      <c r="T60">
        <v>7630.8268561777513</v>
      </c>
      <c r="U60">
        <v>7643.4816835534375</v>
      </c>
      <c r="V60">
        <v>7614.2701949613856</v>
      </c>
      <c r="W60">
        <v>7618.3366011071557</v>
      </c>
      <c r="X60">
        <v>7648.4089524605015</v>
      </c>
      <c r="Y60">
        <v>7640.0318337838717</v>
      </c>
      <c r="Z60">
        <v>7637.4170052265454</v>
      </c>
      <c r="AA60">
        <v>7636.0057583360085</v>
      </c>
      <c r="AB60">
        <v>7612.51884175124</v>
      </c>
      <c r="AC60">
        <v>7640.4026252301101</v>
      </c>
      <c r="AD60">
        <v>7617.9373805709183</v>
      </c>
      <c r="AE60">
        <v>7636.6215022407359</v>
      </c>
      <c r="AF60">
        <v>7640.7063044216357</v>
      </c>
      <c r="AG60">
        <v>7648.9176947179603</v>
      </c>
      <c r="AH60">
        <v>7640.0788036421236</v>
      </c>
    </row>
    <row r="61" spans="1:34" x14ac:dyDescent="0.3">
      <c r="A61" s="60">
        <f ca="1">Exceedance!U61</f>
        <v>47880</v>
      </c>
      <c r="B61" s="1">
        <v>7649.2045297616587</v>
      </c>
      <c r="C61" s="1">
        <v>7646.7416291109585</v>
      </c>
      <c r="D61" s="1">
        <v>7647.9406010507055</v>
      </c>
      <c r="E61">
        <v>7651.2462946513169</v>
      </c>
      <c r="F61">
        <v>7630.6823114376202</v>
      </c>
      <c r="G61">
        <v>7650.8829052339506</v>
      </c>
      <c r="H61">
        <v>7645.3166794684212</v>
      </c>
      <c r="I61">
        <v>7650.6351153380219</v>
      </c>
      <c r="J61">
        <v>7619.4352728836084</v>
      </c>
      <c r="K61">
        <v>7642.775076668845</v>
      </c>
      <c r="L61">
        <v>7617.2273757775611</v>
      </c>
      <c r="M61">
        <v>7619.5543186446448</v>
      </c>
      <c r="N61">
        <v>7648.0608503687527</v>
      </c>
      <c r="O61">
        <v>7651.1663589150421</v>
      </c>
      <c r="P61">
        <v>7649.8755874745402</v>
      </c>
      <c r="Q61">
        <v>7650.2073769839335</v>
      </c>
      <c r="R61">
        <v>7648.71345819825</v>
      </c>
      <c r="S61">
        <v>7633.9828979021686</v>
      </c>
      <c r="T61">
        <v>7632.7315144127788</v>
      </c>
      <c r="U61">
        <v>7644.6922787059848</v>
      </c>
      <c r="V61">
        <v>7616.8933220193994</v>
      </c>
      <c r="W61">
        <v>7621.689430913586</v>
      </c>
      <c r="X61">
        <v>7650.7268265941866</v>
      </c>
      <c r="Y61">
        <v>7641.8801997629771</v>
      </c>
      <c r="Z61">
        <v>7639.4051778971016</v>
      </c>
      <c r="AA61">
        <v>7637.9896756156359</v>
      </c>
      <c r="AB61">
        <v>7614.467051377821</v>
      </c>
      <c r="AC61">
        <v>7641.5574766394029</v>
      </c>
      <c r="AD61">
        <v>7620.6652087355124</v>
      </c>
      <c r="AE61">
        <v>7638.5132983651802</v>
      </c>
      <c r="AF61">
        <v>7641.8147203417038</v>
      </c>
      <c r="AG61">
        <v>7650.1794464084105</v>
      </c>
      <c r="AH61">
        <v>7642.0605107555111</v>
      </c>
    </row>
    <row r="62" spans="1:34" x14ac:dyDescent="0.3">
      <c r="A62" s="60">
        <f ca="1">Exceedance!U62</f>
        <v>47908</v>
      </c>
      <c r="B62" s="1">
        <v>7652.617117329617</v>
      </c>
      <c r="C62" s="1">
        <v>7650.2367498973399</v>
      </c>
      <c r="D62" s="1">
        <v>7651.3943201566844</v>
      </c>
      <c r="E62">
        <v>7653.4153116399766</v>
      </c>
      <c r="F62">
        <v>7637.2881907302044</v>
      </c>
      <c r="G62">
        <v>7653.4211488457568</v>
      </c>
      <c r="H62">
        <v>7648.0283012050622</v>
      </c>
      <c r="I62">
        <v>7652.5274945010042</v>
      </c>
      <c r="J62">
        <v>7623.9950741190423</v>
      </c>
      <c r="K62">
        <v>7644.3933721934418</v>
      </c>
      <c r="L62">
        <v>7621.1312004382617</v>
      </c>
      <c r="M62">
        <v>7627.3554137716028</v>
      </c>
      <c r="N62">
        <v>7651.105339351253</v>
      </c>
      <c r="O62">
        <v>7653.2313937504132</v>
      </c>
      <c r="P62">
        <v>7655.0002851148774</v>
      </c>
      <c r="Q62">
        <v>7651.7070909186159</v>
      </c>
      <c r="R62">
        <v>7651.4013087268913</v>
      </c>
      <c r="S62">
        <v>7635.841336285881</v>
      </c>
      <c r="T62">
        <v>7635.5324293371914</v>
      </c>
      <c r="U62">
        <v>7647.5935817387899</v>
      </c>
      <c r="V62">
        <v>7620.332650147122</v>
      </c>
      <c r="W62">
        <v>7626.3282595606888</v>
      </c>
      <c r="X62">
        <v>7655.0000268476433</v>
      </c>
      <c r="Y62">
        <v>7644.7348241722739</v>
      </c>
      <c r="Z62">
        <v>7643.9720470212442</v>
      </c>
      <c r="AA62">
        <v>7639.6219078774784</v>
      </c>
      <c r="AB62">
        <v>7616.8156181190334</v>
      </c>
      <c r="AC62">
        <v>7643.3493414731756</v>
      </c>
      <c r="AD62">
        <v>7623.2347529742901</v>
      </c>
      <c r="AE62">
        <v>7640.6037401771473</v>
      </c>
      <c r="AF62">
        <v>7643.8608601210226</v>
      </c>
      <c r="AG62">
        <v>7653.0958080155369</v>
      </c>
      <c r="AH62">
        <v>7646.0865120148128</v>
      </c>
    </row>
    <row r="63" spans="1:34" x14ac:dyDescent="0.3">
      <c r="A63" s="60">
        <f ca="1">Exceedance!U63</f>
        <v>47939</v>
      </c>
      <c r="B63" s="1">
        <v>7656.0024439874423</v>
      </c>
      <c r="C63" s="1">
        <v>7656.0014166070014</v>
      </c>
      <c r="D63" s="1">
        <v>7656.0020286313929</v>
      </c>
      <c r="E63">
        <v>7656.0020508584921</v>
      </c>
      <c r="F63">
        <v>7648.5508457702899</v>
      </c>
      <c r="G63">
        <v>7656.0013493828228</v>
      </c>
      <c r="H63">
        <v>7653.801702902063</v>
      </c>
      <c r="I63">
        <v>7656.0030407538607</v>
      </c>
      <c r="J63">
        <v>7639.5638291096666</v>
      </c>
      <c r="K63">
        <v>7650.5295601730113</v>
      </c>
      <c r="L63">
        <v>7630.7012434511562</v>
      </c>
      <c r="M63">
        <v>7645.8919455972491</v>
      </c>
      <c r="N63">
        <v>7656.003053284724</v>
      </c>
      <c r="O63">
        <v>7656.0034672376814</v>
      </c>
      <c r="P63">
        <v>7656.0045150220703</v>
      </c>
      <c r="Q63">
        <v>7656.0003392878689</v>
      </c>
      <c r="R63">
        <v>7656.0007554458871</v>
      </c>
      <c r="S63">
        <v>7642.2190431977733</v>
      </c>
      <c r="T63">
        <v>7642.2719762558454</v>
      </c>
      <c r="U63">
        <v>7656.0022739852302</v>
      </c>
      <c r="V63">
        <v>7626.3743271059502</v>
      </c>
      <c r="W63">
        <v>7637.4429543941696</v>
      </c>
      <c r="X63">
        <v>7656.0025934212917</v>
      </c>
      <c r="Y63">
        <v>7651.5259616948379</v>
      </c>
      <c r="Z63">
        <v>7654.1479580195137</v>
      </c>
      <c r="AA63">
        <v>7644.8666117299927</v>
      </c>
      <c r="AB63">
        <v>7628.6648569064773</v>
      </c>
      <c r="AC63">
        <v>7648.3989500720445</v>
      </c>
      <c r="AD63">
        <v>7628.2191600830147</v>
      </c>
      <c r="AE63">
        <v>7654.0261410391604</v>
      </c>
      <c r="AF63">
        <v>7650.6181335041256</v>
      </c>
      <c r="AG63">
        <v>7656.0036635387141</v>
      </c>
      <c r="AH63">
        <v>7653.1464910031873</v>
      </c>
    </row>
    <row r="64" spans="1:34" x14ac:dyDescent="0.3">
      <c r="A64" s="60">
        <f ca="1">Exceedance!U64</f>
        <v>47969</v>
      </c>
      <c r="B64" s="1">
        <v>7663.0011129904933</v>
      </c>
      <c r="C64" s="1">
        <v>7663.0011129904933</v>
      </c>
      <c r="D64" s="1">
        <v>7663.0011129904933</v>
      </c>
      <c r="E64">
        <v>7663.0011129904933</v>
      </c>
      <c r="F64">
        <v>7663.0011129954837</v>
      </c>
      <c r="G64">
        <v>7663.0011129904933</v>
      </c>
      <c r="H64">
        <v>7663.0011129918312</v>
      </c>
      <c r="I64">
        <v>7663.0011129904915</v>
      </c>
      <c r="J64">
        <v>7663.0011130030061</v>
      </c>
      <c r="K64">
        <v>7648.407921846615</v>
      </c>
      <c r="L64">
        <v>7645.1916230221805</v>
      </c>
      <c r="M64">
        <v>7663.0011129975865</v>
      </c>
      <c r="N64">
        <v>7663.0011129904915</v>
      </c>
      <c r="O64">
        <v>7663.0011129904915</v>
      </c>
      <c r="P64">
        <v>7663.0011129904906</v>
      </c>
      <c r="Q64">
        <v>7663.0011129904951</v>
      </c>
      <c r="R64">
        <v>7663.0011129904951</v>
      </c>
      <c r="S64">
        <v>7649.4024190510218</v>
      </c>
      <c r="T64">
        <v>7651.5906231653325</v>
      </c>
      <c r="U64">
        <v>7663.0011129904933</v>
      </c>
      <c r="V64">
        <v>7631.7839064502314</v>
      </c>
      <c r="W64">
        <v>7651.4089345956836</v>
      </c>
      <c r="X64">
        <v>7663.0000504824466</v>
      </c>
      <c r="Y64">
        <v>7659.4362393800775</v>
      </c>
      <c r="Z64">
        <v>7663.0011129915747</v>
      </c>
      <c r="AA64">
        <v>7646.3631923703169</v>
      </c>
      <c r="AB64">
        <v>7641.8149516843014</v>
      </c>
      <c r="AC64">
        <v>7660.4156774926578</v>
      </c>
      <c r="AD64">
        <v>7637.2549094135056</v>
      </c>
      <c r="AE64">
        <v>7663.0011129916657</v>
      </c>
      <c r="AF64">
        <v>7663.0011129940995</v>
      </c>
      <c r="AG64">
        <v>7663.0011129904915</v>
      </c>
      <c r="AH64">
        <v>7663.0011129923196</v>
      </c>
    </row>
    <row r="65" spans="1:34" x14ac:dyDescent="0.3">
      <c r="A65" s="60">
        <f ca="1">Exceedance!U65</f>
        <v>48000</v>
      </c>
      <c r="B65" s="1">
        <v>7664.0000000006676</v>
      </c>
      <c r="C65" s="1">
        <v>7664.0000000006676</v>
      </c>
      <c r="D65" s="1">
        <v>7664.0000000006676</v>
      </c>
      <c r="E65">
        <v>7659.120703686147</v>
      </c>
      <c r="F65">
        <v>7664.0000000006676</v>
      </c>
      <c r="G65">
        <v>7664.0000000006676</v>
      </c>
      <c r="H65">
        <v>7664.0000000006676</v>
      </c>
      <c r="I65">
        <v>7657.8088281777882</v>
      </c>
      <c r="J65">
        <v>7664.0000000006676</v>
      </c>
      <c r="K65">
        <v>7633.7893085355281</v>
      </c>
      <c r="L65">
        <v>7643.9402882002296</v>
      </c>
      <c r="M65">
        <v>7664.0000000006676</v>
      </c>
      <c r="N65">
        <v>7664.0000000006676</v>
      </c>
      <c r="O65">
        <v>7659.4196269152508</v>
      </c>
      <c r="P65">
        <v>7664.0000000006676</v>
      </c>
      <c r="Q65">
        <v>7664.0000000006676</v>
      </c>
      <c r="R65">
        <v>7664.0000000006676</v>
      </c>
      <c r="S65">
        <v>7657.4563208512236</v>
      </c>
      <c r="T65">
        <v>7664.0000000056971</v>
      </c>
      <c r="U65">
        <v>7657.7030876725721</v>
      </c>
      <c r="V65">
        <v>7625.3290478340778</v>
      </c>
      <c r="W65">
        <v>7663.7461501201287</v>
      </c>
      <c r="X65">
        <v>7664.0000000006676</v>
      </c>
      <c r="Y65">
        <v>7664.0000000021282</v>
      </c>
      <c r="Z65">
        <v>7664.0000000006676</v>
      </c>
      <c r="AA65">
        <v>7631.3135865017357</v>
      </c>
      <c r="AB65">
        <v>7664.0000000111149</v>
      </c>
      <c r="AC65">
        <v>7658.4407803295917</v>
      </c>
      <c r="AD65">
        <v>7651.865765023208</v>
      </c>
      <c r="AE65">
        <v>7664.0000000006676</v>
      </c>
      <c r="AF65">
        <v>7664.0000000006676</v>
      </c>
      <c r="AG65">
        <v>7664.0000000006676</v>
      </c>
      <c r="AH65">
        <v>7664.0000000006676</v>
      </c>
    </row>
    <row r="66" spans="1:34" x14ac:dyDescent="0.3">
      <c r="A66" s="60">
        <f ca="1">Exceedance!U66</f>
        <v>48030</v>
      </c>
      <c r="B66" s="1">
        <v>7655.9521836147178</v>
      </c>
      <c r="C66" s="1">
        <v>7655.9521836147178</v>
      </c>
      <c r="D66" s="1">
        <v>7655.9521836147178</v>
      </c>
      <c r="E66">
        <v>7647.367800841469</v>
      </c>
      <c r="F66">
        <v>7660.0005148433065</v>
      </c>
      <c r="G66">
        <v>7657.6674988205605</v>
      </c>
      <c r="H66">
        <v>7660.0039112897075</v>
      </c>
      <c r="I66">
        <v>7644.1938433029254</v>
      </c>
      <c r="J66">
        <v>7655.2781246808008</v>
      </c>
      <c r="K66">
        <v>7608.0817354825185</v>
      </c>
      <c r="L66">
        <v>7628.904821571834</v>
      </c>
      <c r="M66">
        <v>7654.0689415474171</v>
      </c>
      <c r="N66">
        <v>7660.0016668803037</v>
      </c>
      <c r="O66">
        <v>7648.5517429328584</v>
      </c>
      <c r="P66">
        <v>7655.0043395085622</v>
      </c>
      <c r="Q66">
        <v>7660.0001832571752</v>
      </c>
      <c r="R66">
        <v>7653.9292231962809</v>
      </c>
      <c r="S66">
        <v>7646.5587246970381</v>
      </c>
      <c r="T66">
        <v>7659.1292875072259</v>
      </c>
      <c r="U66">
        <v>7645.3936782810933</v>
      </c>
      <c r="V66">
        <v>7625.1011724726486</v>
      </c>
      <c r="W66">
        <v>7654.3610016936855</v>
      </c>
      <c r="X66">
        <v>7656.8577517175618</v>
      </c>
      <c r="Y66">
        <v>7653.9716801130899</v>
      </c>
      <c r="Z66">
        <v>7655.1196899032248</v>
      </c>
      <c r="AA66">
        <v>7602.4617689516408</v>
      </c>
      <c r="AB66">
        <v>7660.0039112897121</v>
      </c>
      <c r="AC66">
        <v>7645.8878993567214</v>
      </c>
      <c r="AD66">
        <v>7645.5340787277064</v>
      </c>
      <c r="AE66">
        <v>7655.1597071899114</v>
      </c>
      <c r="AF66">
        <v>7660.0005371228872</v>
      </c>
      <c r="AG66">
        <v>7653.4251623198788</v>
      </c>
      <c r="AH66">
        <v>7653.4251623198788</v>
      </c>
    </row>
    <row r="67" spans="1:34" x14ac:dyDescent="0.3">
      <c r="A67" s="60">
        <f ca="1">Exceedance!U67</f>
        <v>48061</v>
      </c>
      <c r="B67" s="1">
        <v>7646.419805095522</v>
      </c>
      <c r="C67" s="1">
        <v>7646.419805095522</v>
      </c>
      <c r="D67" s="1">
        <v>7646.419805095522</v>
      </c>
      <c r="E67">
        <v>7633.20279159853</v>
      </c>
      <c r="F67">
        <v>7652.0023851511469</v>
      </c>
      <c r="G67">
        <v>7647.3732812266289</v>
      </c>
      <c r="H67">
        <v>7652.0081301822638</v>
      </c>
      <c r="I67">
        <v>7628.8665910730779</v>
      </c>
      <c r="J67">
        <v>7648.539540066291</v>
      </c>
      <c r="K67">
        <v>7607.8956685207304</v>
      </c>
      <c r="L67">
        <v>7607.0113387833071</v>
      </c>
      <c r="M67">
        <v>7640.9969104251322</v>
      </c>
      <c r="N67">
        <v>7652.0007836052928</v>
      </c>
      <c r="O67">
        <v>7636.6568848036022</v>
      </c>
      <c r="P67">
        <v>7651.2921725935303</v>
      </c>
      <c r="Q67">
        <v>7650.373366818073</v>
      </c>
      <c r="R67">
        <v>7640.6400237265307</v>
      </c>
      <c r="S67">
        <v>7634.3965648027051</v>
      </c>
      <c r="T67">
        <v>7648.401955157261</v>
      </c>
      <c r="U67">
        <v>7630.326877112675</v>
      </c>
      <c r="V67">
        <v>7599.7125082024568</v>
      </c>
      <c r="W67">
        <v>7643.379348287559</v>
      </c>
      <c r="X67">
        <v>7645.808410704215</v>
      </c>
      <c r="Y67">
        <v>7643.1815290293353</v>
      </c>
      <c r="Z67">
        <v>7643.794298456608</v>
      </c>
      <c r="AA67">
        <v>7602.2756806758171</v>
      </c>
      <c r="AB67">
        <v>7649.5929993323643</v>
      </c>
      <c r="AC67">
        <v>7630.9068937264201</v>
      </c>
      <c r="AD67">
        <v>7633.1751608109189</v>
      </c>
      <c r="AE67">
        <v>7646.1594523464228</v>
      </c>
      <c r="AF67">
        <v>7651.6628194421273</v>
      </c>
      <c r="AG67">
        <v>7641.1151814056657</v>
      </c>
      <c r="AH67">
        <v>7641.1151814056657</v>
      </c>
    </row>
    <row r="68" spans="1:34" x14ac:dyDescent="0.3">
      <c r="A68" s="60">
        <f ca="1">Exceedance!U68</f>
        <v>48092</v>
      </c>
      <c r="B68" s="1">
        <v>7640.3157414379975</v>
      </c>
      <c r="C68" s="1">
        <v>7640.3157414379975</v>
      </c>
      <c r="D68" s="1">
        <v>7640.3157414379975</v>
      </c>
      <c r="E68">
        <v>7620.0903106811184</v>
      </c>
      <c r="F68">
        <v>7646.003205804609</v>
      </c>
      <c r="G68">
        <v>7638.7702243163694</v>
      </c>
      <c r="H68">
        <v>7646.0037748272416</v>
      </c>
      <c r="I68">
        <v>7612.7125424438582</v>
      </c>
      <c r="J68">
        <v>7639.6662651780498</v>
      </c>
      <c r="K68">
        <v>7607.7520275349343</v>
      </c>
      <c r="L68">
        <v>7606.8677123268744</v>
      </c>
      <c r="M68">
        <v>7635.1318517799164</v>
      </c>
      <c r="N68">
        <v>7644.5959588976229</v>
      </c>
      <c r="O68">
        <v>7627.4439708448253</v>
      </c>
      <c r="P68">
        <v>7646.0003166455426</v>
      </c>
      <c r="Q68">
        <v>7643.3494098265273</v>
      </c>
      <c r="R68">
        <v>7628.9470055746606</v>
      </c>
      <c r="S68">
        <v>7622.4766362485443</v>
      </c>
      <c r="T68">
        <v>7638.919378943825</v>
      </c>
      <c r="U68">
        <v>7613.9793991341048</v>
      </c>
      <c r="V68">
        <v>7598.3323336234753</v>
      </c>
      <c r="W68">
        <v>7636.325306657387</v>
      </c>
      <c r="X68">
        <v>7636.2606418855557</v>
      </c>
      <c r="Y68">
        <v>7633.8082677847988</v>
      </c>
      <c r="Z68">
        <v>7632.7544785348082</v>
      </c>
      <c r="AA68">
        <v>7602.1320730431635</v>
      </c>
      <c r="AB68">
        <v>7639.5196614624456</v>
      </c>
      <c r="AC68">
        <v>7614.9662636341163</v>
      </c>
      <c r="AD68">
        <v>7631.7356125298202</v>
      </c>
      <c r="AE68">
        <v>7638.5179627881689</v>
      </c>
      <c r="AF68">
        <v>7646.0002896834412</v>
      </c>
      <c r="AG68">
        <v>7633.8676379452972</v>
      </c>
      <c r="AH68">
        <v>7633.8676379452972</v>
      </c>
    </row>
    <row r="69" spans="1:34" x14ac:dyDescent="0.3">
      <c r="A69" s="60" t="str">
        <f ca="1">Exceedance!U69</f>
        <v/>
      </c>
      <c r="B69" s="1"/>
      <c r="C69" s="1"/>
      <c r="D69" s="1"/>
    </row>
    <row r="70" spans="1:34" x14ac:dyDescent="0.3">
      <c r="A70" s="60" t="str">
        <f ca="1">Exceedance!U70</f>
        <v/>
      </c>
      <c r="B70" s="1"/>
      <c r="C70" s="1"/>
      <c r="D70" s="1"/>
    </row>
    <row r="71" spans="1:34" x14ac:dyDescent="0.3">
      <c r="A71" s="60" t="str">
        <f ca="1">Exceedance!U71</f>
        <v/>
      </c>
      <c r="B71" s="1"/>
      <c r="C71" s="1"/>
      <c r="D71" s="1"/>
    </row>
    <row r="72" spans="1:34" x14ac:dyDescent="0.3">
      <c r="A72" s="60" t="str">
        <f ca="1">Exceedance!U72</f>
        <v/>
      </c>
      <c r="B72" s="1"/>
      <c r="C72" s="1"/>
      <c r="D72" s="1"/>
    </row>
    <row r="73" spans="1:34" x14ac:dyDescent="0.3">
      <c r="A73" s="60" t="str">
        <f ca="1">Exceedance!U73</f>
        <v/>
      </c>
      <c r="B73" s="1"/>
      <c r="C73" s="1"/>
      <c r="D73" s="1"/>
    </row>
    <row r="74" spans="1:34" x14ac:dyDescent="0.3">
      <c r="A74" s="60" t="str">
        <f ca="1">Exceedance!U74</f>
        <v/>
      </c>
      <c r="B74" s="1"/>
      <c r="C74" s="1"/>
      <c r="D74" s="1"/>
    </row>
    <row r="75" spans="1:34" x14ac:dyDescent="0.3">
      <c r="A75" s="60" t="str">
        <f ca="1">Exceedance!U75</f>
        <v/>
      </c>
      <c r="B75" s="1"/>
      <c r="C75" s="1"/>
      <c r="D75" s="1"/>
    </row>
    <row r="76" spans="1:34" x14ac:dyDescent="0.3">
      <c r="A76" s="60" t="str">
        <f ca="1">Exceedance!U76</f>
        <v/>
      </c>
      <c r="B76" s="1"/>
      <c r="C76" s="1"/>
      <c r="D76" s="1"/>
    </row>
    <row r="77" spans="1:34" x14ac:dyDescent="0.3">
      <c r="A77" s="60" t="str">
        <f ca="1">Exceedance!U77</f>
        <v/>
      </c>
      <c r="B77" s="1"/>
      <c r="C77" s="1"/>
      <c r="D77" s="1"/>
    </row>
    <row r="78" spans="1:34" x14ac:dyDescent="0.3">
      <c r="A78" s="60" t="str">
        <f ca="1">Exceedance!U78</f>
        <v/>
      </c>
      <c r="B78" s="1"/>
      <c r="C78" s="1"/>
      <c r="D78" s="1"/>
    </row>
    <row r="79" spans="1:34" x14ac:dyDescent="0.3">
      <c r="A79" s="60" t="str">
        <f ca="1">Exceedance!U79</f>
        <v/>
      </c>
      <c r="B79" s="1"/>
      <c r="C79" s="1"/>
      <c r="D79" s="1"/>
    </row>
    <row r="80" spans="1:34" x14ac:dyDescent="0.3">
      <c r="A80" s="60" t="str">
        <f ca="1">Exceedance!U80</f>
        <v/>
      </c>
      <c r="B80" s="1"/>
      <c r="C80" s="1"/>
      <c r="D80" s="1"/>
    </row>
    <row r="81" spans="1:4" x14ac:dyDescent="0.3">
      <c r="A81" s="60" t="str">
        <f ca="1">Exceedance!U81</f>
        <v/>
      </c>
      <c r="B81" s="1"/>
      <c r="C81" s="1"/>
      <c r="D81" s="1"/>
    </row>
    <row r="82" spans="1:4" x14ac:dyDescent="0.3">
      <c r="A82" s="60" t="str">
        <f ca="1">Exceedance!U82</f>
        <v/>
      </c>
      <c r="B82" s="1"/>
      <c r="C82" s="1"/>
      <c r="D82" s="1"/>
    </row>
    <row r="83" spans="1:4" x14ac:dyDescent="0.3">
      <c r="A83" s="60" t="str">
        <f ca="1">Exceedance!U83</f>
        <v/>
      </c>
      <c r="B83" s="1"/>
      <c r="C83" s="1"/>
      <c r="D83" s="1"/>
    </row>
    <row r="84" spans="1:4" x14ac:dyDescent="0.3">
      <c r="A84" s="60" t="str">
        <f ca="1">Exceedance!U84</f>
        <v/>
      </c>
      <c r="B84" s="1"/>
      <c r="C84" s="1"/>
      <c r="D84" s="1"/>
    </row>
    <row r="85" spans="1:4" x14ac:dyDescent="0.3">
      <c r="A85" s="60" t="str">
        <f ca="1">Exceedance!U85</f>
        <v/>
      </c>
      <c r="B85" s="1"/>
      <c r="C85" s="1"/>
      <c r="D85" s="1"/>
    </row>
    <row r="86" spans="1:4" x14ac:dyDescent="0.3">
      <c r="A86" s="60" t="str">
        <f ca="1">Exceedance!U86</f>
        <v/>
      </c>
      <c r="B86" s="1"/>
      <c r="C86" s="1"/>
      <c r="D86" s="1"/>
    </row>
    <row r="87" spans="1:4" x14ac:dyDescent="0.3">
      <c r="A87" s="60" t="str">
        <f ca="1">Exceedance!U87</f>
        <v/>
      </c>
      <c r="B87" s="1"/>
      <c r="C87" s="1"/>
      <c r="D87" s="1"/>
    </row>
    <row r="88" spans="1:4" x14ac:dyDescent="0.3">
      <c r="A88" s="60" t="str">
        <f ca="1">Exceedance!U88</f>
        <v/>
      </c>
      <c r="B88" s="1"/>
      <c r="C88" s="1"/>
      <c r="D88" s="1"/>
    </row>
    <row r="89" spans="1:4" x14ac:dyDescent="0.3">
      <c r="A89" s="60" t="str">
        <f ca="1">Exceedance!U89</f>
        <v/>
      </c>
      <c r="B89" s="1"/>
      <c r="C89" s="1"/>
      <c r="D89" s="1"/>
    </row>
    <row r="90" spans="1:4" x14ac:dyDescent="0.3">
      <c r="A90" s="60" t="str">
        <f ca="1">Exceedance!U90</f>
        <v/>
      </c>
      <c r="B90" s="1"/>
      <c r="C90" s="1"/>
      <c r="D90" s="1"/>
    </row>
    <row r="91" spans="1:4" x14ac:dyDescent="0.3">
      <c r="A91" s="60" t="str">
        <f ca="1">Exceedance!U91</f>
        <v/>
      </c>
      <c r="B91" s="1"/>
      <c r="C91" s="1"/>
      <c r="D91" s="1"/>
    </row>
    <row r="92" spans="1:4" x14ac:dyDescent="0.3">
      <c r="A92" s="60" t="str">
        <f ca="1">Exceedance!U92</f>
        <v/>
      </c>
      <c r="B92" s="1"/>
      <c r="C92" s="1"/>
      <c r="D92" s="1"/>
    </row>
    <row r="93" spans="1:4" x14ac:dyDescent="0.3">
      <c r="A93" s="60" t="str">
        <f ca="1">Exceedance!U93</f>
        <v/>
      </c>
      <c r="B93" s="1"/>
      <c r="C93" s="1"/>
      <c r="D93" s="1"/>
    </row>
    <row r="94" spans="1:4" x14ac:dyDescent="0.3">
      <c r="A94" s="60" t="str">
        <f ca="1">Exceedance!U94</f>
        <v/>
      </c>
      <c r="B94" s="1"/>
      <c r="C94" s="1"/>
      <c r="D94" s="1"/>
    </row>
    <row r="95" spans="1:4" x14ac:dyDescent="0.3">
      <c r="A95" s="60" t="str">
        <f ca="1">Exceedance!U95</f>
        <v/>
      </c>
      <c r="B95" s="1"/>
      <c r="C95" s="1"/>
      <c r="D95" s="1"/>
    </row>
    <row r="96" spans="1:4" x14ac:dyDescent="0.3">
      <c r="A96" s="60" t="str">
        <f ca="1">Exceedance!U96</f>
        <v/>
      </c>
      <c r="B96" s="1"/>
      <c r="C96" s="1"/>
      <c r="D96" s="1"/>
    </row>
    <row r="97" spans="1:4" x14ac:dyDescent="0.3">
      <c r="A97" s="60" t="str">
        <f ca="1">Exceedance!U97</f>
        <v/>
      </c>
      <c r="B97" s="1"/>
      <c r="C97" s="1"/>
      <c r="D97" s="1"/>
    </row>
    <row r="98" spans="1:4" x14ac:dyDescent="0.3">
      <c r="A98" s="60" t="str">
        <f ca="1">Exceedance!U98</f>
        <v/>
      </c>
      <c r="B98" s="1"/>
      <c r="C98" s="1"/>
      <c r="D98" s="1"/>
    </row>
    <row r="99" spans="1:4" x14ac:dyDescent="0.3">
      <c r="A99" s="60" t="str">
        <f ca="1">Exceedance!U99</f>
        <v/>
      </c>
      <c r="B99" s="1"/>
      <c r="C99" s="1"/>
      <c r="D99" s="1"/>
    </row>
    <row r="100" spans="1:4" x14ac:dyDescent="0.3">
      <c r="A100" s="60"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B1:AH1"/>
  </mergeCells>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19">
    <tabColor theme="7" tint="0.59999389629810485"/>
  </sheetPr>
  <dimension ref="A1:AH175"/>
  <sheetViews>
    <sheetView workbookViewId="0">
      <selection activeCell="B4" sqref="B4:AQ175"/>
    </sheetView>
  </sheetViews>
  <sheetFormatPr defaultColWidth="8.5546875" defaultRowHeight="14.4" x14ac:dyDescent="0.3"/>
  <cols>
    <col min="1" max="1" width="8.5546875" style="80"/>
    <col min="2" max="4" width="8.5546875" style="185"/>
  </cols>
  <sheetData>
    <row r="1" spans="1:34" s="80" customFormat="1" x14ac:dyDescent="0.3">
      <c r="A1" s="58"/>
      <c r="B1" s="860" t="s">
        <v>32</v>
      </c>
      <c r="C1" s="861"/>
      <c r="D1" s="861"/>
      <c r="E1" s="861"/>
      <c r="F1" s="861"/>
      <c r="G1" s="861"/>
      <c r="H1" s="861"/>
      <c r="I1" s="861"/>
      <c r="J1" s="861"/>
      <c r="K1" s="861"/>
      <c r="L1" s="861"/>
      <c r="M1" s="861"/>
      <c r="N1" s="861"/>
      <c r="O1" s="861"/>
      <c r="P1" s="861"/>
      <c r="Q1" s="861"/>
      <c r="R1" s="861"/>
      <c r="S1" s="861"/>
      <c r="T1" s="861"/>
      <c r="U1" s="861"/>
      <c r="V1" s="861"/>
      <c r="W1" s="861"/>
      <c r="X1" s="861"/>
      <c r="Y1" s="861"/>
      <c r="Z1" s="861"/>
      <c r="AA1" s="861"/>
      <c r="AB1" s="861"/>
      <c r="AC1" s="861"/>
      <c r="AD1" s="861"/>
      <c r="AE1" s="861"/>
      <c r="AF1" s="861"/>
      <c r="AG1" s="861"/>
      <c r="AH1" s="861"/>
    </row>
    <row r="2" spans="1:34" s="80" customFormat="1" x14ac:dyDescent="0.3">
      <c r="A2" s="58"/>
      <c r="B2" s="80" t="s">
        <v>288</v>
      </c>
      <c r="C2" s="80" t="s">
        <v>287</v>
      </c>
      <c r="D2" s="80" t="s">
        <v>289</v>
      </c>
      <c r="E2" s="80">
        <v>1991</v>
      </c>
      <c r="F2" s="80">
        <v>1992</v>
      </c>
      <c r="G2" s="80">
        <v>1993</v>
      </c>
      <c r="H2" s="80">
        <v>1994</v>
      </c>
      <c r="I2" s="80">
        <v>1995</v>
      </c>
      <c r="J2" s="80">
        <v>1996</v>
      </c>
      <c r="K2" s="80">
        <v>1997</v>
      </c>
      <c r="L2" s="80">
        <v>1998</v>
      </c>
      <c r="M2" s="80">
        <v>1999</v>
      </c>
      <c r="N2" s="80">
        <v>2000</v>
      </c>
      <c r="O2" s="80">
        <v>2001</v>
      </c>
      <c r="P2" s="80">
        <v>2002</v>
      </c>
      <c r="Q2" s="80">
        <v>2003</v>
      </c>
      <c r="R2" s="80">
        <v>2004</v>
      </c>
      <c r="S2" s="80">
        <v>2005</v>
      </c>
      <c r="T2" s="80">
        <v>2006</v>
      </c>
      <c r="U2" s="80">
        <v>2007</v>
      </c>
      <c r="V2" s="80">
        <v>2008</v>
      </c>
      <c r="W2" s="80">
        <v>2009</v>
      </c>
      <c r="X2" s="80">
        <v>2010</v>
      </c>
      <c r="Y2" s="80">
        <v>2011</v>
      </c>
      <c r="Z2" s="80">
        <v>2012</v>
      </c>
      <c r="AA2" s="80">
        <v>2013</v>
      </c>
      <c r="AB2" s="80">
        <v>2014</v>
      </c>
      <c r="AC2" s="80">
        <v>2015</v>
      </c>
      <c r="AD2" s="80">
        <v>2016</v>
      </c>
      <c r="AE2" s="80">
        <v>2017</v>
      </c>
      <c r="AF2" s="80">
        <v>2018</v>
      </c>
      <c r="AG2" s="80">
        <v>2019</v>
      </c>
      <c r="AH2" s="80">
        <v>2020</v>
      </c>
    </row>
    <row r="3" spans="1:34" s="61" customFormat="1" x14ac:dyDescent="0.3">
      <c r="A3" s="59"/>
      <c r="B3" s="61" t="s">
        <v>323</v>
      </c>
      <c r="C3" s="61" t="s">
        <v>324</v>
      </c>
      <c r="D3" s="61" t="s">
        <v>325</v>
      </c>
      <c r="E3" s="61" t="s">
        <v>326</v>
      </c>
      <c r="F3" s="61" t="s">
        <v>327</v>
      </c>
      <c r="G3" s="61" t="s">
        <v>328</v>
      </c>
      <c r="H3" s="61" t="s">
        <v>329</v>
      </c>
      <c r="I3" s="61" t="s">
        <v>330</v>
      </c>
      <c r="J3" s="61" t="s">
        <v>331</v>
      </c>
      <c r="K3" s="61" t="s">
        <v>332</v>
      </c>
      <c r="L3" s="61" t="s">
        <v>333</v>
      </c>
      <c r="M3" s="61" t="s">
        <v>334</v>
      </c>
      <c r="N3" s="61" t="s">
        <v>335</v>
      </c>
      <c r="O3" s="61" t="s">
        <v>336</v>
      </c>
      <c r="P3" s="61" t="s">
        <v>337</v>
      </c>
      <c r="Q3" s="61" t="s">
        <v>338</v>
      </c>
      <c r="R3" s="61" t="s">
        <v>339</v>
      </c>
      <c r="S3" s="61" t="s">
        <v>340</v>
      </c>
      <c r="T3" s="61" t="s">
        <v>341</v>
      </c>
      <c r="U3" s="61" t="s">
        <v>342</v>
      </c>
      <c r="V3" s="61" t="s">
        <v>343</v>
      </c>
      <c r="W3" s="61" t="s">
        <v>344</v>
      </c>
      <c r="X3" s="61" t="s">
        <v>345</v>
      </c>
      <c r="Y3" s="61" t="s">
        <v>346</v>
      </c>
      <c r="Z3" s="61" t="s">
        <v>347</v>
      </c>
      <c r="AA3" s="61" t="s">
        <v>348</v>
      </c>
      <c r="AB3" s="61" t="s">
        <v>349</v>
      </c>
      <c r="AC3" s="61" t="s">
        <v>350</v>
      </c>
      <c r="AD3" s="61" t="s">
        <v>351</v>
      </c>
      <c r="AE3" s="61" t="s">
        <v>352</v>
      </c>
      <c r="AF3" s="61" t="s">
        <v>353</v>
      </c>
      <c r="AG3" s="61" t="s">
        <v>354</v>
      </c>
      <c r="AH3" s="61" t="s">
        <v>355</v>
      </c>
    </row>
    <row r="4" spans="1:34" x14ac:dyDescent="0.3">
      <c r="A4" s="60">
        <f ca="1">Exceedance!U4</f>
        <v>46143</v>
      </c>
      <c r="B4" s="1">
        <v>51.75759196144778</v>
      </c>
      <c r="C4" s="1">
        <v>31.93190083</v>
      </c>
      <c r="D4" s="1">
        <v>34.757591961447773</v>
      </c>
      <c r="E4">
        <v>35.039591961447776</v>
      </c>
      <c r="F4">
        <v>47.980591961447779</v>
      </c>
      <c r="G4">
        <v>38.304591961447784</v>
      </c>
      <c r="H4">
        <v>35.863591961447774</v>
      </c>
      <c r="I4">
        <v>31.93190083</v>
      </c>
      <c r="J4">
        <v>33.525806440172403</v>
      </c>
      <c r="K4">
        <v>38.700591961447785</v>
      </c>
      <c r="L4">
        <v>31.93190083</v>
      </c>
      <c r="M4">
        <v>31.93190083</v>
      </c>
      <c r="N4">
        <v>34.967591961447773</v>
      </c>
      <c r="O4">
        <v>35.135591961447773</v>
      </c>
      <c r="P4">
        <v>31.93190083</v>
      </c>
      <c r="Q4">
        <v>36.378591961447768</v>
      </c>
      <c r="R4">
        <v>34.098173680037846</v>
      </c>
      <c r="S4">
        <v>31.93190083</v>
      </c>
      <c r="T4">
        <v>34.5476779042055</v>
      </c>
      <c r="U4">
        <v>44.576591961447775</v>
      </c>
      <c r="V4">
        <v>36.151591961447778</v>
      </c>
      <c r="W4">
        <v>38.25759196144778</v>
      </c>
      <c r="X4">
        <v>31.93190083</v>
      </c>
      <c r="Y4">
        <v>31.93190083</v>
      </c>
      <c r="Z4">
        <v>34.121148327145946</v>
      </c>
      <c r="AA4">
        <v>34.249007232784301</v>
      </c>
      <c r="AB4">
        <v>39.678591961447779</v>
      </c>
      <c r="AC4">
        <v>45.142591961447785</v>
      </c>
      <c r="AD4">
        <v>35.072591961447777</v>
      </c>
      <c r="AE4">
        <v>36.978591961447776</v>
      </c>
      <c r="AF4">
        <v>33.107270191084112</v>
      </c>
      <c r="AG4">
        <v>31.93190083</v>
      </c>
      <c r="AH4">
        <v>33.370977910808364</v>
      </c>
    </row>
    <row r="5" spans="1:34" x14ac:dyDescent="0.3">
      <c r="A5" s="60">
        <f ca="1">Exceedance!U5</f>
        <v>46174</v>
      </c>
      <c r="B5" s="1">
        <v>42.700165289999994</v>
      </c>
      <c r="C5" s="1">
        <v>42.700165289999994</v>
      </c>
      <c r="D5" s="1">
        <v>42.700165289999994</v>
      </c>
      <c r="E5">
        <v>42.700165289999994</v>
      </c>
      <c r="F5">
        <v>42.700165289999994</v>
      </c>
      <c r="G5">
        <v>42.700165289999994</v>
      </c>
      <c r="H5">
        <v>42.700165289999994</v>
      </c>
      <c r="I5">
        <v>42.700165289999994</v>
      </c>
      <c r="J5">
        <v>42.700165289999994</v>
      </c>
      <c r="K5">
        <v>42.700165289999994</v>
      </c>
      <c r="L5">
        <v>42.700165289999994</v>
      </c>
      <c r="M5">
        <v>42.700165289999994</v>
      </c>
      <c r="N5">
        <v>42.700165289999994</v>
      </c>
      <c r="O5">
        <v>42.700165289999994</v>
      </c>
      <c r="P5">
        <v>42.700165289999994</v>
      </c>
      <c r="Q5">
        <v>42.700165289999994</v>
      </c>
      <c r="R5">
        <v>42.700165289999994</v>
      </c>
      <c r="S5">
        <v>42.700165289999994</v>
      </c>
      <c r="T5">
        <v>42.700165289999994</v>
      </c>
      <c r="U5">
        <v>42.700165289999994</v>
      </c>
      <c r="V5">
        <v>42.700165289999994</v>
      </c>
      <c r="W5">
        <v>42.700165289999994</v>
      </c>
      <c r="X5">
        <v>42.700165289999994</v>
      </c>
      <c r="Y5">
        <v>42.700165289999994</v>
      </c>
      <c r="Z5">
        <v>42.700165289999994</v>
      </c>
      <c r="AA5">
        <v>42.700165289999994</v>
      </c>
      <c r="AB5">
        <v>42.700165289999994</v>
      </c>
      <c r="AC5">
        <v>57.430222882391533</v>
      </c>
      <c r="AD5">
        <v>42.700165289999994</v>
      </c>
      <c r="AE5">
        <v>42.700165289999994</v>
      </c>
      <c r="AF5">
        <v>42.700165289999994</v>
      </c>
      <c r="AG5">
        <v>42.700165289999994</v>
      </c>
      <c r="AH5">
        <v>42.700165289999994</v>
      </c>
    </row>
    <row r="6" spans="1:34" x14ac:dyDescent="0.3">
      <c r="A6" s="60">
        <f ca="1">Exceedance!U6</f>
        <v>46204</v>
      </c>
      <c r="B6" s="1">
        <v>41.448595040000001</v>
      </c>
      <c r="C6" s="1">
        <v>41.448595040000001</v>
      </c>
      <c r="D6" s="1">
        <v>41.448595040000001</v>
      </c>
      <c r="E6">
        <v>41.448595040000001</v>
      </c>
      <c r="F6">
        <v>41.448595040000001</v>
      </c>
      <c r="G6">
        <v>41.448595040000001</v>
      </c>
      <c r="H6">
        <v>41.448595040000001</v>
      </c>
      <c r="I6">
        <v>41.448595040000001</v>
      </c>
      <c r="J6">
        <v>41.448595040000001</v>
      </c>
      <c r="K6">
        <v>41.448595040000001</v>
      </c>
      <c r="L6">
        <v>41.448595040000001</v>
      </c>
      <c r="M6">
        <v>41.448595040000001</v>
      </c>
      <c r="N6">
        <v>41.448595040000001</v>
      </c>
      <c r="O6">
        <v>41.448595040000001</v>
      </c>
      <c r="P6">
        <v>41.448595040000001</v>
      </c>
      <c r="Q6">
        <v>41.448595040000001</v>
      </c>
      <c r="R6">
        <v>41.448595040000001</v>
      </c>
      <c r="S6">
        <v>41.448595040000001</v>
      </c>
      <c r="T6">
        <v>41.448595040000001</v>
      </c>
      <c r="U6">
        <v>41.448595040000001</v>
      </c>
      <c r="V6">
        <v>41.448595040000001</v>
      </c>
      <c r="W6">
        <v>41.448595040000001</v>
      </c>
      <c r="X6">
        <v>41.448595040000001</v>
      </c>
      <c r="Y6">
        <v>41.448595040000001</v>
      </c>
      <c r="Z6">
        <v>41.448595040000001</v>
      </c>
      <c r="AA6">
        <v>41.448595040000001</v>
      </c>
      <c r="AB6">
        <v>41.448595040000001</v>
      </c>
      <c r="AC6">
        <v>41.448595040000001</v>
      </c>
      <c r="AD6">
        <v>41.448595040000001</v>
      </c>
      <c r="AE6">
        <v>41.448595040000001</v>
      </c>
      <c r="AF6">
        <v>41.448595040000001</v>
      </c>
      <c r="AG6">
        <v>41.448595040000001</v>
      </c>
      <c r="AH6">
        <v>41.448595040000001</v>
      </c>
    </row>
    <row r="7" spans="1:34" x14ac:dyDescent="0.3">
      <c r="A7" s="60">
        <f ca="1">Exceedance!U7</f>
        <v>46235</v>
      </c>
      <c r="B7" s="1">
        <v>37.689917360000003</v>
      </c>
      <c r="C7" s="1">
        <v>37.689917360000003</v>
      </c>
      <c r="D7" s="1">
        <v>37.689917360000003</v>
      </c>
      <c r="E7">
        <v>37.689917360000003</v>
      </c>
      <c r="F7">
        <v>37.689917360000003</v>
      </c>
      <c r="G7">
        <v>37.689917360000003</v>
      </c>
      <c r="H7">
        <v>37.689917360000003</v>
      </c>
      <c r="I7">
        <v>37.689917360000003</v>
      </c>
      <c r="J7">
        <v>37.689917360000003</v>
      </c>
      <c r="K7">
        <v>37.689917360000003</v>
      </c>
      <c r="L7">
        <v>37.689917360000003</v>
      </c>
      <c r="M7">
        <v>37.689917360000003</v>
      </c>
      <c r="N7">
        <v>37.689917360000003</v>
      </c>
      <c r="O7">
        <v>37.689917360000003</v>
      </c>
      <c r="P7">
        <v>37.689917360000003</v>
      </c>
      <c r="Q7">
        <v>37.689917360000003</v>
      </c>
      <c r="R7">
        <v>37.689917360000003</v>
      </c>
      <c r="S7">
        <v>37.689917360000003</v>
      </c>
      <c r="T7">
        <v>37.689917360000003</v>
      </c>
      <c r="U7">
        <v>37.689917360000003</v>
      </c>
      <c r="V7">
        <v>37.689917360000003</v>
      </c>
      <c r="W7">
        <v>37.689917360000003</v>
      </c>
      <c r="X7">
        <v>37.689917360000003</v>
      </c>
      <c r="Y7">
        <v>37.689917360000003</v>
      </c>
      <c r="Z7">
        <v>37.689917360000003</v>
      </c>
      <c r="AA7">
        <v>37.689917360000003</v>
      </c>
      <c r="AB7">
        <v>37.689917360000003</v>
      </c>
      <c r="AC7">
        <v>37.689917360000003</v>
      </c>
      <c r="AD7">
        <v>37.689917360000003</v>
      </c>
      <c r="AE7">
        <v>37.689917360000003</v>
      </c>
      <c r="AF7">
        <v>37.689917360000003</v>
      </c>
      <c r="AG7">
        <v>37.689917360000003</v>
      </c>
      <c r="AH7">
        <v>37.689917360000003</v>
      </c>
    </row>
    <row r="8" spans="1:34" x14ac:dyDescent="0.3">
      <c r="A8" s="60">
        <f ca="1">Exceedance!U8</f>
        <v>46266</v>
      </c>
      <c r="B8" s="1">
        <v>29.252231400000003</v>
      </c>
      <c r="C8" s="1">
        <v>10</v>
      </c>
      <c r="D8" s="1">
        <v>8</v>
      </c>
      <c r="E8">
        <v>29.252231400000003</v>
      </c>
      <c r="F8">
        <v>29.252231400000003</v>
      </c>
      <c r="G8">
        <v>29.252231400000003</v>
      </c>
      <c r="H8">
        <v>29.252231400000003</v>
      </c>
      <c r="I8">
        <v>29.252231400000003</v>
      </c>
      <c r="J8">
        <v>6.5289999999999999</v>
      </c>
      <c r="K8">
        <v>29.252231400000003</v>
      </c>
      <c r="L8">
        <v>6.9630000000000001</v>
      </c>
      <c r="M8">
        <v>29.252231400000003</v>
      </c>
      <c r="N8">
        <v>5.5640000000000001</v>
      </c>
      <c r="O8">
        <v>6.2670000000000003</v>
      </c>
      <c r="P8">
        <v>9.8040000000000003</v>
      </c>
      <c r="Q8">
        <v>29.252231400000003</v>
      </c>
      <c r="R8">
        <v>13.557</v>
      </c>
      <c r="S8">
        <v>6.7009999999999996</v>
      </c>
      <c r="T8">
        <v>10.097</v>
      </c>
      <c r="U8">
        <v>29.252231400000003</v>
      </c>
      <c r="V8">
        <v>29.252231400000003</v>
      </c>
      <c r="W8">
        <v>5.016</v>
      </c>
      <c r="X8">
        <v>6.915</v>
      </c>
      <c r="Y8">
        <v>29.252231400000003</v>
      </c>
      <c r="Z8">
        <v>4.5540000000000003</v>
      </c>
      <c r="AA8">
        <v>29.252231400000003</v>
      </c>
      <c r="AB8">
        <v>29.252231400000003</v>
      </c>
      <c r="AC8">
        <v>29.252231400000003</v>
      </c>
      <c r="AD8">
        <v>29.252231400000003</v>
      </c>
      <c r="AE8">
        <v>4.694</v>
      </c>
      <c r="AF8">
        <v>3.948</v>
      </c>
      <c r="AG8">
        <v>29.252231400000003</v>
      </c>
      <c r="AH8">
        <v>4.7910000000000004</v>
      </c>
    </row>
    <row r="9" spans="1:34" x14ac:dyDescent="0.3">
      <c r="A9" s="60">
        <f ca="1">Exceedance!U9</f>
        <v>46296</v>
      </c>
      <c r="B9" s="1">
        <v>16.393388429999998</v>
      </c>
      <c r="C9" s="1">
        <v>10.000000000000002</v>
      </c>
      <c r="D9" s="1">
        <v>16.393388429999998</v>
      </c>
      <c r="E9">
        <v>16.393388429999998</v>
      </c>
      <c r="F9">
        <v>16.393388429999998</v>
      </c>
      <c r="G9">
        <v>7.2380000000000004</v>
      </c>
      <c r="H9">
        <v>9.1959999999999997</v>
      </c>
      <c r="I9">
        <v>16.393388429999998</v>
      </c>
      <c r="J9">
        <v>16.393388429999998</v>
      </c>
      <c r="K9">
        <v>16.393388429999998</v>
      </c>
      <c r="L9">
        <v>16.393388429999998</v>
      </c>
      <c r="M9">
        <v>16.393388429999998</v>
      </c>
      <c r="N9">
        <v>16.393388429999998</v>
      </c>
      <c r="O9">
        <v>16.393388429999998</v>
      </c>
      <c r="P9">
        <v>16.393388429999998</v>
      </c>
      <c r="Q9">
        <v>8.8390000000000004</v>
      </c>
      <c r="R9">
        <v>16.393388429999998</v>
      </c>
      <c r="S9">
        <v>16.393388429999998</v>
      </c>
      <c r="T9">
        <v>16.393388429999998</v>
      </c>
      <c r="U9">
        <v>16.393388429999998</v>
      </c>
      <c r="V9">
        <v>7.1210000000000004</v>
      </c>
      <c r="W9">
        <v>16.393388429999998</v>
      </c>
      <c r="X9">
        <v>16.393388429999998</v>
      </c>
      <c r="Y9">
        <v>16.393388429999998</v>
      </c>
      <c r="Z9">
        <v>4.1680000000000001</v>
      </c>
      <c r="AA9">
        <v>16.393388429999998</v>
      </c>
      <c r="AB9">
        <v>16.393388429999998</v>
      </c>
      <c r="AC9">
        <v>16.393388429999998</v>
      </c>
      <c r="AD9">
        <v>7.516</v>
      </c>
      <c r="AE9">
        <v>16.393388429999998</v>
      </c>
      <c r="AF9">
        <v>4.9329999999999998</v>
      </c>
      <c r="AG9">
        <v>4.1669999999999998</v>
      </c>
      <c r="AH9">
        <v>16.393388429999998</v>
      </c>
    </row>
    <row r="10" spans="1:34" x14ac:dyDescent="0.3">
      <c r="A10" s="60">
        <f ca="1">Exceedance!U10</f>
        <v>46327</v>
      </c>
      <c r="B10" s="1">
        <v>0.29752066115702464</v>
      </c>
      <c r="C10" s="1">
        <v>0.29752066115702464</v>
      </c>
      <c r="D10" s="1">
        <v>0.29752066115702464</v>
      </c>
      <c r="E10">
        <v>0.29752066115702464</v>
      </c>
      <c r="F10">
        <v>0.29752066115702464</v>
      </c>
      <c r="G10">
        <v>0.29752066115702464</v>
      </c>
      <c r="H10">
        <v>0.29752066115702464</v>
      </c>
      <c r="I10">
        <v>0.29752066115702464</v>
      </c>
      <c r="J10">
        <v>0.29752066115702464</v>
      </c>
      <c r="K10">
        <v>0.29752066115702464</v>
      </c>
      <c r="L10">
        <v>0.29752066115702464</v>
      </c>
      <c r="M10">
        <v>0.29752066115702464</v>
      </c>
      <c r="N10">
        <v>0.29752066115702464</v>
      </c>
      <c r="O10">
        <v>0.29752066115702464</v>
      </c>
      <c r="P10">
        <v>0.29752066115702464</v>
      </c>
      <c r="Q10">
        <v>0.29752066115702464</v>
      </c>
      <c r="R10">
        <v>0.29752066115702464</v>
      </c>
      <c r="S10">
        <v>0.29752066115702464</v>
      </c>
      <c r="T10">
        <v>0.29752066115702464</v>
      </c>
      <c r="U10">
        <v>0.29752066115702464</v>
      </c>
      <c r="V10">
        <v>0.29752066115702464</v>
      </c>
      <c r="W10">
        <v>0.29752066115702464</v>
      </c>
      <c r="X10">
        <v>0.29752066115702464</v>
      </c>
      <c r="Y10">
        <v>0.29752066115702464</v>
      </c>
      <c r="Z10">
        <v>0.29752066115702464</v>
      </c>
      <c r="AA10">
        <v>0.29752066115702464</v>
      </c>
      <c r="AB10">
        <v>0.29752066115702464</v>
      </c>
      <c r="AC10">
        <v>0.29752066115702464</v>
      </c>
      <c r="AD10">
        <v>0.29752066115702464</v>
      </c>
      <c r="AE10">
        <v>0.29752066115702464</v>
      </c>
      <c r="AF10">
        <v>0.29752066115702464</v>
      </c>
      <c r="AG10">
        <v>0.29752066115702464</v>
      </c>
      <c r="AH10">
        <v>0.29752066115702464</v>
      </c>
    </row>
    <row r="11" spans="1:34" x14ac:dyDescent="0.3">
      <c r="A11" s="60">
        <f ca="1">Exceedance!U11</f>
        <v>46357</v>
      </c>
      <c r="B11" s="1">
        <v>0.30743801652892538</v>
      </c>
      <c r="C11" s="1">
        <v>0.30743801652892538</v>
      </c>
      <c r="D11" s="1">
        <v>0.30743801652892538</v>
      </c>
      <c r="E11">
        <v>0.30743801652892538</v>
      </c>
      <c r="F11">
        <v>0.30743801652892538</v>
      </c>
      <c r="G11">
        <v>0.30743801652892538</v>
      </c>
      <c r="H11">
        <v>0.30743801652892538</v>
      </c>
      <c r="I11">
        <v>0.30743801652892538</v>
      </c>
      <c r="J11">
        <v>0.30743801652892538</v>
      </c>
      <c r="K11">
        <v>0.30743801652892538</v>
      </c>
      <c r="L11">
        <v>0.30743801652892538</v>
      </c>
      <c r="M11">
        <v>0.30743801652892538</v>
      </c>
      <c r="N11">
        <v>0.30743801652892538</v>
      </c>
      <c r="O11">
        <v>0.30743801652892538</v>
      </c>
      <c r="P11">
        <v>0.30743801652892538</v>
      </c>
      <c r="Q11">
        <v>0.30743801652892538</v>
      </c>
      <c r="R11">
        <v>0.30743801652892538</v>
      </c>
      <c r="S11">
        <v>0.30743801652892538</v>
      </c>
      <c r="T11">
        <v>0.30743801652892538</v>
      </c>
      <c r="U11">
        <v>0.30743801652892538</v>
      </c>
      <c r="V11">
        <v>0.30743801652892538</v>
      </c>
      <c r="W11">
        <v>0.30743801652892538</v>
      </c>
      <c r="X11">
        <v>0.30743801652892538</v>
      </c>
      <c r="Y11">
        <v>0.30743801652892538</v>
      </c>
      <c r="Z11">
        <v>0.30743801652892538</v>
      </c>
      <c r="AA11">
        <v>0.30743801652892538</v>
      </c>
      <c r="AB11">
        <v>0.30743801652892538</v>
      </c>
      <c r="AC11">
        <v>0.30743801652892538</v>
      </c>
      <c r="AD11">
        <v>0.30743801652892538</v>
      </c>
      <c r="AE11">
        <v>0.30743801652892538</v>
      </c>
      <c r="AF11">
        <v>0.30743801652892538</v>
      </c>
      <c r="AG11">
        <v>0.30743801652892538</v>
      </c>
      <c r="AH11">
        <v>0.30743801652892538</v>
      </c>
    </row>
    <row r="12" spans="1:34" x14ac:dyDescent="0.3">
      <c r="A12" s="60">
        <f ca="1">Exceedance!U12</f>
        <v>46388</v>
      </c>
      <c r="B12" s="1">
        <v>0.30743801652892538</v>
      </c>
      <c r="C12" s="1">
        <v>0.30743801652892538</v>
      </c>
      <c r="D12" s="1">
        <v>0.30743801652892538</v>
      </c>
      <c r="E12">
        <v>0.30743801652892538</v>
      </c>
      <c r="F12">
        <v>0.30743801652892538</v>
      </c>
      <c r="G12">
        <v>0.30743801652892538</v>
      </c>
      <c r="H12">
        <v>0.30743801652892538</v>
      </c>
      <c r="I12">
        <v>0.30743801652892538</v>
      </c>
      <c r="J12">
        <v>0.30743801652892538</v>
      </c>
      <c r="K12">
        <v>0.30743801652892538</v>
      </c>
      <c r="L12">
        <v>0.30743801652892538</v>
      </c>
      <c r="M12">
        <v>1.5371900826446272</v>
      </c>
      <c r="N12">
        <v>0.30743801652892538</v>
      </c>
      <c r="O12">
        <v>0.30743801652892538</v>
      </c>
      <c r="P12">
        <v>0.30743801652892538</v>
      </c>
      <c r="Q12">
        <v>0.30743801652892538</v>
      </c>
      <c r="R12">
        <v>0.30743801652892538</v>
      </c>
      <c r="S12">
        <v>0.30743801652892538</v>
      </c>
      <c r="T12">
        <v>0.30743801652892538</v>
      </c>
      <c r="U12">
        <v>0.30743801652892538</v>
      </c>
      <c r="V12">
        <v>0.30743801652892538</v>
      </c>
      <c r="W12">
        <v>0.30743801652892538</v>
      </c>
      <c r="X12">
        <v>0.30743801652892538</v>
      </c>
      <c r="Y12">
        <v>0.30743801652892538</v>
      </c>
      <c r="Z12">
        <v>0.30743801652892538</v>
      </c>
      <c r="AA12">
        <v>0.30743801652892538</v>
      </c>
      <c r="AB12">
        <v>0.30743801652892538</v>
      </c>
      <c r="AC12">
        <v>0.30743801652892538</v>
      </c>
      <c r="AD12">
        <v>0.30743801652892538</v>
      </c>
      <c r="AE12">
        <v>0.30743801652892538</v>
      </c>
      <c r="AF12">
        <v>0.30743801652892538</v>
      </c>
      <c r="AG12">
        <v>0.30743801652892538</v>
      </c>
      <c r="AH12">
        <v>0.30743801652892538</v>
      </c>
    </row>
    <row r="13" spans="1:34" x14ac:dyDescent="0.3">
      <c r="A13" s="60">
        <f ca="1">Exceedance!U13</f>
        <v>46419</v>
      </c>
      <c r="B13" s="1">
        <v>0.27768595041322292</v>
      </c>
      <c r="C13" s="1">
        <v>0.27768595041322292</v>
      </c>
      <c r="D13" s="1">
        <v>0.27768595041322292</v>
      </c>
      <c r="E13">
        <v>0.27768595041322292</v>
      </c>
      <c r="F13">
        <v>0.27768595041322292</v>
      </c>
      <c r="G13">
        <v>0.27768595041322292</v>
      </c>
      <c r="H13">
        <v>0.27768595041322292</v>
      </c>
      <c r="I13">
        <v>0.27768595041322292</v>
      </c>
      <c r="J13">
        <v>0.27768595041322292</v>
      </c>
      <c r="K13">
        <v>0.27768595041322292</v>
      </c>
      <c r="L13">
        <v>0.27768595041322292</v>
      </c>
      <c r="M13">
        <v>1.3884297520661149</v>
      </c>
      <c r="N13">
        <v>0.27768595041322292</v>
      </c>
      <c r="O13">
        <v>0.27768595041322292</v>
      </c>
      <c r="P13">
        <v>0.27768595041322292</v>
      </c>
      <c r="Q13">
        <v>0.27768595041322292</v>
      </c>
      <c r="R13">
        <v>0.27768595041322292</v>
      </c>
      <c r="S13">
        <v>0.27768595041322292</v>
      </c>
      <c r="T13">
        <v>1.3884297520661149</v>
      </c>
      <c r="U13">
        <v>0.27768595041322292</v>
      </c>
      <c r="V13">
        <v>0.27768595041322292</v>
      </c>
      <c r="W13">
        <v>0.27768595041322292</v>
      </c>
      <c r="X13">
        <v>0.27768595041322292</v>
      </c>
      <c r="Y13">
        <v>0.27768595041322292</v>
      </c>
      <c r="Z13">
        <v>0.27768595041322292</v>
      </c>
      <c r="AA13">
        <v>0.27768595041322292</v>
      </c>
      <c r="AB13">
        <v>0.27768595041322292</v>
      </c>
      <c r="AC13">
        <v>0.27768595041322292</v>
      </c>
      <c r="AD13">
        <v>0.27768595041322292</v>
      </c>
      <c r="AE13">
        <v>0.27768595041322292</v>
      </c>
      <c r="AF13">
        <v>0.27768595041322292</v>
      </c>
      <c r="AG13">
        <v>0.27768595041322292</v>
      </c>
      <c r="AH13">
        <v>0.27768595041322292</v>
      </c>
    </row>
    <row r="14" spans="1:34" x14ac:dyDescent="0.3">
      <c r="A14" s="60">
        <f ca="1">Exceedance!U14</f>
        <v>46447</v>
      </c>
      <c r="B14" s="1">
        <v>0.30743801652892538</v>
      </c>
      <c r="C14" s="1">
        <v>0.30743801652892538</v>
      </c>
      <c r="D14" s="1">
        <v>0.30743801652892538</v>
      </c>
      <c r="E14">
        <v>0.30743801652892538</v>
      </c>
      <c r="F14">
        <v>0.30743801652892538</v>
      </c>
      <c r="G14">
        <v>0.30743801652892538</v>
      </c>
      <c r="H14">
        <v>0.30743801652892538</v>
      </c>
      <c r="I14">
        <v>0.30743801652892538</v>
      </c>
      <c r="J14">
        <v>0.30743801652892538</v>
      </c>
      <c r="K14">
        <v>1.5371900826446272</v>
      </c>
      <c r="L14">
        <v>0.30743801652892538</v>
      </c>
      <c r="M14">
        <v>1.5371900826446272</v>
      </c>
      <c r="N14">
        <v>0.30743801652892538</v>
      </c>
      <c r="O14">
        <v>0.30743801652892538</v>
      </c>
      <c r="P14">
        <v>0.30743801652892538</v>
      </c>
      <c r="Q14">
        <v>0.30743801652892538</v>
      </c>
      <c r="R14">
        <v>0.30743801652892538</v>
      </c>
      <c r="S14">
        <v>0.30743801652892538</v>
      </c>
      <c r="T14">
        <v>1.5371900826446272</v>
      </c>
      <c r="U14">
        <v>0.30743801652892538</v>
      </c>
      <c r="V14">
        <v>0.30743801652892538</v>
      </c>
      <c r="W14">
        <v>0.30743801652892538</v>
      </c>
      <c r="X14">
        <v>0.30743801652892538</v>
      </c>
      <c r="Y14">
        <v>0.30743801652892538</v>
      </c>
      <c r="Z14">
        <v>0.30743801652892538</v>
      </c>
      <c r="AA14">
        <v>0.30743801652892538</v>
      </c>
      <c r="AB14">
        <v>0.30743801652892538</v>
      </c>
      <c r="AC14">
        <v>0.30743801652892538</v>
      </c>
      <c r="AD14">
        <v>0.30743801652892538</v>
      </c>
      <c r="AE14">
        <v>0.30743801652892538</v>
      </c>
      <c r="AF14">
        <v>0.30743801652892538</v>
      </c>
      <c r="AG14">
        <v>0.30743801652892538</v>
      </c>
      <c r="AH14">
        <v>0.30743801652892538</v>
      </c>
    </row>
    <row r="15" spans="1:34" x14ac:dyDescent="0.3">
      <c r="A15" s="60">
        <f ca="1">Exceedance!U15</f>
        <v>46478</v>
      </c>
      <c r="B15" s="1">
        <v>1.487603305785123</v>
      </c>
      <c r="C15" s="1">
        <v>0.29752066115702464</v>
      </c>
      <c r="D15" s="1">
        <v>0.29752066115702464</v>
      </c>
      <c r="E15">
        <v>0.29752066115702464</v>
      </c>
      <c r="F15">
        <v>0.29752066115702464</v>
      </c>
      <c r="G15">
        <v>0.29752066115702464</v>
      </c>
      <c r="H15">
        <v>0.29752066115702464</v>
      </c>
      <c r="I15">
        <v>0.29752066115702464</v>
      </c>
      <c r="J15">
        <v>0.29752066115702464</v>
      </c>
      <c r="K15">
        <v>1.487603305785123</v>
      </c>
      <c r="L15">
        <v>0.29752066115702464</v>
      </c>
      <c r="M15">
        <v>1.487603305785123</v>
      </c>
      <c r="N15">
        <v>0.29752066115702464</v>
      </c>
      <c r="O15">
        <v>0.29752066115702464</v>
      </c>
      <c r="P15">
        <v>0.29752066115702464</v>
      </c>
      <c r="Q15">
        <v>0.29752066115702464</v>
      </c>
      <c r="R15">
        <v>0.29752066115702464</v>
      </c>
      <c r="S15">
        <v>0.29752066115702464</v>
      </c>
      <c r="T15">
        <v>5.5829026787614016</v>
      </c>
      <c r="U15">
        <v>0.29752066115702464</v>
      </c>
      <c r="V15">
        <v>0.29752066115702464</v>
      </c>
      <c r="W15">
        <v>0.29752066115702464</v>
      </c>
      <c r="X15">
        <v>0.29752066115702464</v>
      </c>
      <c r="Y15">
        <v>0.29752066115702464</v>
      </c>
      <c r="Z15">
        <v>0.29752066115702464</v>
      </c>
      <c r="AA15">
        <v>0.29752066115702464</v>
      </c>
      <c r="AB15">
        <v>0.29752066115702464</v>
      </c>
      <c r="AC15">
        <v>1.487603305785123</v>
      </c>
      <c r="AD15">
        <v>0.29752066115702464</v>
      </c>
      <c r="AE15">
        <v>0.29752066115702464</v>
      </c>
      <c r="AF15">
        <v>0.29752066115702464</v>
      </c>
      <c r="AG15">
        <v>0.29752066115702464</v>
      </c>
      <c r="AH15">
        <v>0.29752066115702464</v>
      </c>
    </row>
    <row r="16" spans="1:34" x14ac:dyDescent="0.3">
      <c r="A16" s="60">
        <f ca="1">Exceedance!U16</f>
        <v>46508</v>
      </c>
      <c r="B16" s="1">
        <v>47.545428777031518</v>
      </c>
      <c r="C16" s="1">
        <v>31.93190083</v>
      </c>
      <c r="D16" s="1">
        <v>31.93190083</v>
      </c>
      <c r="E16">
        <v>31.93190083</v>
      </c>
      <c r="F16">
        <v>31.93190083</v>
      </c>
      <c r="G16">
        <v>31.93190083</v>
      </c>
      <c r="H16">
        <v>31.93190083</v>
      </c>
      <c r="I16">
        <v>31.93190083</v>
      </c>
      <c r="J16">
        <v>39.307729603902644</v>
      </c>
      <c r="K16">
        <v>31.93190083</v>
      </c>
      <c r="L16">
        <v>31.93190083</v>
      </c>
      <c r="M16">
        <v>37.681691107761189</v>
      </c>
      <c r="N16">
        <v>41.058478331651109</v>
      </c>
      <c r="O16">
        <v>31.93190083</v>
      </c>
      <c r="P16">
        <v>31.93190083</v>
      </c>
      <c r="Q16">
        <v>38.752968876248836</v>
      </c>
      <c r="R16">
        <v>67.652334146970901</v>
      </c>
      <c r="S16">
        <v>31.93190083</v>
      </c>
      <c r="T16">
        <v>57.693056046586513</v>
      </c>
      <c r="U16">
        <v>31.93190083</v>
      </c>
      <c r="V16">
        <v>31.93190083</v>
      </c>
      <c r="W16">
        <v>31.93190083</v>
      </c>
      <c r="X16">
        <v>31.93190083</v>
      </c>
      <c r="Y16">
        <v>31.93190083</v>
      </c>
      <c r="Z16">
        <v>31.93190083</v>
      </c>
      <c r="AA16">
        <v>31.93190083</v>
      </c>
      <c r="AB16">
        <v>31.93190083</v>
      </c>
      <c r="AC16">
        <v>31.93190083</v>
      </c>
      <c r="AD16">
        <v>31.93190083</v>
      </c>
      <c r="AE16">
        <v>31.93190083</v>
      </c>
      <c r="AF16">
        <v>31.93190083</v>
      </c>
      <c r="AG16">
        <v>31.93190083</v>
      </c>
      <c r="AH16">
        <v>31.93190083</v>
      </c>
    </row>
    <row r="17" spans="1:34" x14ac:dyDescent="0.3">
      <c r="A17" s="60">
        <f ca="1">Exceedance!U17</f>
        <v>46539</v>
      </c>
      <c r="B17" s="1">
        <v>80.725222933803451</v>
      </c>
      <c r="C17" s="1">
        <v>42.700165289999994</v>
      </c>
      <c r="D17" s="1">
        <v>50.016515042233578</v>
      </c>
      <c r="E17">
        <v>42.990337585215073</v>
      </c>
      <c r="F17">
        <v>85.212779974481506</v>
      </c>
      <c r="G17">
        <v>42.700165289999994</v>
      </c>
      <c r="H17">
        <v>68.854727253477918</v>
      </c>
      <c r="I17">
        <v>42.700165289999994</v>
      </c>
      <c r="J17">
        <v>115.06022298656633</v>
      </c>
      <c r="K17">
        <v>42.700165289999994</v>
      </c>
      <c r="L17">
        <v>58.418285999885036</v>
      </c>
      <c r="M17">
        <v>42.700165289999994</v>
      </c>
      <c r="N17">
        <v>61.173223030740104</v>
      </c>
      <c r="O17">
        <v>10.821999999999999</v>
      </c>
      <c r="P17">
        <v>42.700165289999994</v>
      </c>
      <c r="Q17">
        <v>42.846222963125555</v>
      </c>
      <c r="R17">
        <v>104.83222296262527</v>
      </c>
      <c r="S17">
        <v>42.700165289999994</v>
      </c>
      <c r="T17">
        <v>55.083222910989576</v>
      </c>
      <c r="U17">
        <v>81.087300767566035</v>
      </c>
      <c r="V17">
        <v>42.700165289999994</v>
      </c>
      <c r="W17">
        <v>42.700165289999994</v>
      </c>
      <c r="X17">
        <v>42.700165289999994</v>
      </c>
      <c r="Y17">
        <v>42.700165289999994</v>
      </c>
      <c r="Z17">
        <v>42.700165289999994</v>
      </c>
      <c r="AA17">
        <v>54.548780170480363</v>
      </c>
      <c r="AB17">
        <v>52.634211324027071</v>
      </c>
      <c r="AC17">
        <v>54.977701361926783</v>
      </c>
      <c r="AD17">
        <v>42.700165289999994</v>
      </c>
      <c r="AE17">
        <v>42.700165289999994</v>
      </c>
      <c r="AF17">
        <v>81.15546093065268</v>
      </c>
      <c r="AG17">
        <v>42.700165289999994</v>
      </c>
      <c r="AH17">
        <v>42.700165289999994</v>
      </c>
    </row>
    <row r="18" spans="1:34" x14ac:dyDescent="0.3">
      <c r="A18" s="60">
        <f ca="1">Exceedance!U18</f>
        <v>46569</v>
      </c>
      <c r="B18" s="1">
        <v>43.011797866059723</v>
      </c>
      <c r="C18" s="1">
        <v>41.448595040000001</v>
      </c>
      <c r="D18" s="1">
        <v>41.448595040000001</v>
      </c>
      <c r="E18">
        <v>41.448595040000001</v>
      </c>
      <c r="F18">
        <v>46.015174119848567</v>
      </c>
      <c r="G18">
        <v>41.448595040000001</v>
      </c>
      <c r="H18">
        <v>91.720640983403342</v>
      </c>
      <c r="I18">
        <v>41.448595040000001</v>
      </c>
      <c r="J18">
        <v>43.824357689000188</v>
      </c>
      <c r="K18">
        <v>41.448595040000001</v>
      </c>
      <c r="L18">
        <v>82.63864096951194</v>
      </c>
      <c r="M18">
        <v>41.448595040000001</v>
      </c>
      <c r="N18">
        <v>41.448595040000001</v>
      </c>
      <c r="O18">
        <v>5.1820000000000004</v>
      </c>
      <c r="P18">
        <v>41.448595040000001</v>
      </c>
      <c r="Q18">
        <v>41.448595040000001</v>
      </c>
      <c r="R18">
        <v>47.704413676536241</v>
      </c>
      <c r="S18">
        <v>41.448595040000001</v>
      </c>
      <c r="T18">
        <v>41.448595040000001</v>
      </c>
      <c r="U18">
        <v>42.035327709495533</v>
      </c>
      <c r="V18">
        <v>41.448595040000001</v>
      </c>
      <c r="W18">
        <v>41.448595040000001</v>
      </c>
      <c r="X18">
        <v>41.448595040000001</v>
      </c>
      <c r="Y18">
        <v>41.448595040000001</v>
      </c>
      <c r="Z18">
        <v>41.448595040000001</v>
      </c>
      <c r="AA18">
        <v>41.448595040000001</v>
      </c>
      <c r="AB18">
        <v>41.448595040000001</v>
      </c>
      <c r="AC18">
        <v>41.448595040000001</v>
      </c>
      <c r="AD18">
        <v>41.448595040000001</v>
      </c>
      <c r="AE18">
        <v>5.1189999999999998</v>
      </c>
      <c r="AF18">
        <v>62.170640971431737</v>
      </c>
      <c r="AG18">
        <v>41.448595040000001</v>
      </c>
      <c r="AH18">
        <v>41.448595040000001</v>
      </c>
    </row>
    <row r="19" spans="1:34" x14ac:dyDescent="0.3">
      <c r="A19" s="60">
        <f ca="1">Exceedance!U19</f>
        <v>46600</v>
      </c>
      <c r="B19" s="1">
        <v>39.807543619570197</v>
      </c>
      <c r="C19" s="1">
        <v>37.689917360000003</v>
      </c>
      <c r="D19" s="1">
        <v>37.689917360000003</v>
      </c>
      <c r="E19">
        <v>37.689917360000003</v>
      </c>
      <c r="F19">
        <v>37.689917360000003</v>
      </c>
      <c r="G19">
        <v>37.689917360000003</v>
      </c>
      <c r="H19">
        <v>43.317942086420267</v>
      </c>
      <c r="I19">
        <v>37.689917360000003</v>
      </c>
      <c r="J19">
        <v>43.823983799737512</v>
      </c>
      <c r="K19">
        <v>37.689917360000003</v>
      </c>
      <c r="L19">
        <v>64.33992825366397</v>
      </c>
      <c r="M19">
        <v>37.689917360000003</v>
      </c>
      <c r="N19">
        <v>37.689917360000003</v>
      </c>
      <c r="O19">
        <v>4.3899999999999997</v>
      </c>
      <c r="P19">
        <v>37.689917360000003</v>
      </c>
      <c r="Q19">
        <v>37.689917360000003</v>
      </c>
      <c r="R19">
        <v>39.668056042846224</v>
      </c>
      <c r="S19">
        <v>37.689917360000003</v>
      </c>
      <c r="T19">
        <v>37.689917360000003</v>
      </c>
      <c r="U19">
        <v>37.689917360000003</v>
      </c>
      <c r="V19">
        <v>37.689917360000003</v>
      </c>
      <c r="W19">
        <v>37.689917360000003</v>
      </c>
      <c r="X19">
        <v>37.689917360000003</v>
      </c>
      <c r="Y19">
        <v>37.689917360000003</v>
      </c>
      <c r="Z19">
        <v>10.004</v>
      </c>
      <c r="AA19">
        <v>37.689917360000003</v>
      </c>
      <c r="AB19">
        <v>37.689917360000003</v>
      </c>
      <c r="AC19">
        <v>37.689917360000003</v>
      </c>
      <c r="AD19">
        <v>37.689917360000003</v>
      </c>
      <c r="AE19">
        <v>3.927</v>
      </c>
      <c r="AF19">
        <v>37.689917360000003</v>
      </c>
      <c r="AG19">
        <v>6.76</v>
      </c>
      <c r="AH19">
        <v>37.689917360000003</v>
      </c>
    </row>
    <row r="20" spans="1:34" x14ac:dyDescent="0.3">
      <c r="A20" s="60">
        <f ca="1">Exceedance!U20</f>
        <v>46631</v>
      </c>
      <c r="B20" s="1">
        <v>32.913198027484889</v>
      </c>
      <c r="C20" s="1">
        <v>29.252231400000003</v>
      </c>
      <c r="D20" s="1">
        <v>29.252231400000003</v>
      </c>
      <c r="E20">
        <v>29.252231400000003</v>
      </c>
      <c r="F20">
        <v>30.12281694064475</v>
      </c>
      <c r="G20">
        <v>29.252231400000003</v>
      </c>
      <c r="H20">
        <v>29.252231400000003</v>
      </c>
      <c r="I20">
        <v>7.6139999999999999</v>
      </c>
      <c r="J20">
        <v>38.866050803584898</v>
      </c>
      <c r="K20">
        <v>29.252231400000003</v>
      </c>
      <c r="L20">
        <v>41.150305691959645</v>
      </c>
      <c r="M20">
        <v>29.252231400000003</v>
      </c>
      <c r="N20">
        <v>29.252231400000003</v>
      </c>
      <c r="O20">
        <v>29.252231400000003</v>
      </c>
      <c r="P20">
        <v>29.252231400000003</v>
      </c>
      <c r="Q20">
        <v>29.252231400000003</v>
      </c>
      <c r="R20">
        <v>29.252231400000003</v>
      </c>
      <c r="S20">
        <v>29.252231400000003</v>
      </c>
      <c r="T20">
        <v>29.811037122543869</v>
      </c>
      <c r="U20">
        <v>29.252231400000003</v>
      </c>
      <c r="V20">
        <v>29.252231400000003</v>
      </c>
      <c r="W20">
        <v>8.9280000000000008</v>
      </c>
      <c r="X20">
        <v>29.252231400000003</v>
      </c>
      <c r="Y20">
        <v>5.5880000000000001</v>
      </c>
      <c r="Z20">
        <v>28.007999999999999</v>
      </c>
      <c r="AA20">
        <v>29.252231400000003</v>
      </c>
      <c r="AB20">
        <v>29.252231400000003</v>
      </c>
      <c r="AC20">
        <v>29.252231400000003</v>
      </c>
      <c r="AD20">
        <v>29.252231400000003</v>
      </c>
      <c r="AE20">
        <v>3.3279999999999998</v>
      </c>
      <c r="AF20">
        <v>29.252231400000003</v>
      </c>
      <c r="AG20">
        <v>5.577</v>
      </c>
      <c r="AH20">
        <v>29.252231400000003</v>
      </c>
    </row>
    <row r="21" spans="1:34" x14ac:dyDescent="0.3">
      <c r="A21" s="60">
        <f ca="1">Exceedance!U21</f>
        <v>46661</v>
      </c>
      <c r="B21" s="1">
        <v>17.080677483897393</v>
      </c>
      <c r="C21" s="1">
        <v>10.000000000000002</v>
      </c>
      <c r="D21" s="1">
        <v>16.393388429999998</v>
      </c>
      <c r="E21">
        <v>16.393388429999998</v>
      </c>
      <c r="F21">
        <v>16.393388429999998</v>
      </c>
      <c r="G21">
        <v>16.393388429999998</v>
      </c>
      <c r="H21">
        <v>16.393388429999998</v>
      </c>
      <c r="I21">
        <v>16.393388429999998</v>
      </c>
      <c r="J21">
        <v>29.698277055656344</v>
      </c>
      <c r="K21">
        <v>16.393388429999998</v>
      </c>
      <c r="L21">
        <v>16.393388429999998</v>
      </c>
      <c r="M21">
        <v>16.393388429999998</v>
      </c>
      <c r="N21">
        <v>16.393388429999998</v>
      </c>
      <c r="O21">
        <v>16.393388429999998</v>
      </c>
      <c r="P21">
        <v>9.8369999999999997</v>
      </c>
      <c r="Q21">
        <v>16.393388429999998</v>
      </c>
      <c r="R21">
        <v>19.336972013604377</v>
      </c>
      <c r="S21">
        <v>16.393388429999998</v>
      </c>
      <c r="T21">
        <v>18.335301262308914</v>
      </c>
      <c r="U21">
        <v>16.393388429999998</v>
      </c>
      <c r="V21">
        <v>16.393388429999998</v>
      </c>
      <c r="W21">
        <v>16.393388429999998</v>
      </c>
      <c r="X21">
        <v>16.393388429999998</v>
      </c>
      <c r="Y21">
        <v>4.8940000000000001</v>
      </c>
      <c r="Z21">
        <v>16.393388429999998</v>
      </c>
      <c r="AA21">
        <v>16.393388429999998</v>
      </c>
      <c r="AB21">
        <v>16.393388429999998</v>
      </c>
      <c r="AC21">
        <v>16.393388429999998</v>
      </c>
      <c r="AD21">
        <v>16.393388429999998</v>
      </c>
      <c r="AE21">
        <v>4.149</v>
      </c>
      <c r="AF21">
        <v>16.393388429999998</v>
      </c>
      <c r="AG21">
        <v>16.393388429999998</v>
      </c>
      <c r="AH21">
        <v>16.393388429999998</v>
      </c>
    </row>
    <row r="22" spans="1:34" x14ac:dyDescent="0.3">
      <c r="A22" s="60">
        <f ca="1">Exceedance!U22</f>
        <v>46692</v>
      </c>
      <c r="B22" s="1">
        <v>7.6082433174794932</v>
      </c>
      <c r="C22" s="1">
        <v>0.29752066115702464</v>
      </c>
      <c r="D22" s="1">
        <v>1.487603305785123</v>
      </c>
      <c r="E22">
        <v>0.29752066115702464</v>
      </c>
      <c r="F22">
        <v>1.487603305785123</v>
      </c>
      <c r="G22">
        <v>0.29752066115702464</v>
      </c>
      <c r="H22">
        <v>2.1661413445031914</v>
      </c>
      <c r="I22">
        <v>0.29752066115702464</v>
      </c>
      <c r="J22">
        <v>9.5113947503000151</v>
      </c>
      <c r="K22">
        <v>0.29752066115702464</v>
      </c>
      <c r="L22">
        <v>2.6570528038119567</v>
      </c>
      <c r="M22">
        <v>0.29752066115702464</v>
      </c>
      <c r="N22">
        <v>0.29752066115702464</v>
      </c>
      <c r="O22">
        <v>0.29752066115702464</v>
      </c>
      <c r="P22">
        <v>0.29752066115702464</v>
      </c>
      <c r="Q22">
        <v>0.29752066115702464</v>
      </c>
      <c r="R22">
        <v>11.023546369003421</v>
      </c>
      <c r="S22">
        <v>0.29752066115702464</v>
      </c>
      <c r="T22">
        <v>5.9559881639008152</v>
      </c>
      <c r="U22">
        <v>1.487603305785123</v>
      </c>
      <c r="V22">
        <v>0.29752066115702464</v>
      </c>
      <c r="W22">
        <v>0.29752066115702464</v>
      </c>
      <c r="X22">
        <v>0.29752066115702464</v>
      </c>
      <c r="Y22">
        <v>0.29752066115702464</v>
      </c>
      <c r="Z22">
        <v>0.29752066115702464</v>
      </c>
      <c r="AA22">
        <v>1.487603305785123</v>
      </c>
      <c r="AB22">
        <v>0.29752066115702464</v>
      </c>
      <c r="AC22">
        <v>0.29752066115702464</v>
      </c>
      <c r="AD22">
        <v>0.29752066115702464</v>
      </c>
      <c r="AE22">
        <v>0.29752066115702464</v>
      </c>
      <c r="AF22">
        <v>0.29752066115702464</v>
      </c>
      <c r="AG22">
        <v>0.29752066115702464</v>
      </c>
      <c r="AH22">
        <v>0.29752066115702464</v>
      </c>
    </row>
    <row r="23" spans="1:34" x14ac:dyDescent="0.3">
      <c r="A23" s="60">
        <f ca="1">Exceedance!U23</f>
        <v>46722</v>
      </c>
      <c r="B23" s="1">
        <v>3.4432870838881406</v>
      </c>
      <c r="C23" s="1">
        <v>0.30743801652892538</v>
      </c>
      <c r="D23" s="1">
        <v>1.5371900826446272</v>
      </c>
      <c r="E23">
        <v>0.30743801652892538</v>
      </c>
      <c r="F23">
        <v>1.5371900826446272</v>
      </c>
      <c r="G23">
        <v>0.30743801652892538</v>
      </c>
      <c r="H23">
        <v>3.4358620677353726</v>
      </c>
      <c r="I23">
        <v>0.30743801652892538</v>
      </c>
      <c r="J23">
        <v>3.9770531576884269</v>
      </c>
      <c r="K23">
        <v>0.30743801652892538</v>
      </c>
      <c r="L23">
        <v>2.35518273875496</v>
      </c>
      <c r="M23">
        <v>0.30743801652892538</v>
      </c>
      <c r="N23">
        <v>0.30743801652892538</v>
      </c>
      <c r="O23">
        <v>0.30743801652892538</v>
      </c>
      <c r="P23">
        <v>0.30743801652892538</v>
      </c>
      <c r="Q23">
        <v>1.5371900826446272</v>
      </c>
      <c r="R23">
        <v>4.623386165731846</v>
      </c>
      <c r="S23">
        <v>0.30743801652892538</v>
      </c>
      <c r="T23">
        <v>2.8919960340069553</v>
      </c>
      <c r="U23">
        <v>1.5371900826446272</v>
      </c>
      <c r="V23">
        <v>0.30743801652892538</v>
      </c>
      <c r="W23">
        <v>0.30743801652892538</v>
      </c>
      <c r="X23">
        <v>0.30743801652892538</v>
      </c>
      <c r="Y23">
        <v>0.30743801652892538</v>
      </c>
      <c r="Z23">
        <v>0.30743801652892538</v>
      </c>
      <c r="AA23">
        <v>1.5371900826446272</v>
      </c>
      <c r="AB23">
        <v>0.30743801652892538</v>
      </c>
      <c r="AC23">
        <v>0.30743801652892538</v>
      </c>
      <c r="AD23">
        <v>0.30743801652892538</v>
      </c>
      <c r="AE23">
        <v>0.30743801652892538</v>
      </c>
      <c r="AF23">
        <v>0.30743801652892538</v>
      </c>
      <c r="AG23">
        <v>0.30743801652892538</v>
      </c>
      <c r="AH23">
        <v>0.30743801652892538</v>
      </c>
    </row>
    <row r="24" spans="1:34" x14ac:dyDescent="0.3">
      <c r="A24" s="60">
        <f ca="1">Exceedance!U24</f>
        <v>46753</v>
      </c>
      <c r="B24" s="1">
        <v>1.5371900826446272</v>
      </c>
      <c r="C24" s="1">
        <v>0.30743801652892538</v>
      </c>
      <c r="D24" s="1">
        <v>1.5371900826446272</v>
      </c>
      <c r="E24">
        <v>1.5371900826446272</v>
      </c>
      <c r="F24">
        <v>1.5371900826446272</v>
      </c>
      <c r="G24">
        <v>0.30743801652892538</v>
      </c>
      <c r="H24">
        <v>1.5371900826446272</v>
      </c>
      <c r="I24">
        <v>0.30743801652892538</v>
      </c>
      <c r="J24">
        <v>1.5371900826446272</v>
      </c>
      <c r="K24">
        <v>1.5371900826446272</v>
      </c>
      <c r="L24">
        <v>1.5371900826446272</v>
      </c>
      <c r="M24">
        <v>0.30743801652892538</v>
      </c>
      <c r="N24">
        <v>1.5371900826446272</v>
      </c>
      <c r="O24">
        <v>0.30743801652892538</v>
      </c>
      <c r="P24">
        <v>0.30743801652892538</v>
      </c>
      <c r="Q24">
        <v>1.5371900826446272</v>
      </c>
      <c r="R24">
        <v>1.5371900826446272</v>
      </c>
      <c r="S24">
        <v>0.30743801652892538</v>
      </c>
      <c r="T24">
        <v>1.5371900826446272</v>
      </c>
      <c r="U24">
        <v>1.5371900826446272</v>
      </c>
      <c r="V24">
        <v>0.30743801652892538</v>
      </c>
      <c r="W24">
        <v>0.30743801652892538</v>
      </c>
      <c r="X24">
        <v>1.5371900826446272</v>
      </c>
      <c r="Y24">
        <v>0.30743801652892538</v>
      </c>
      <c r="Z24">
        <v>0.30743801652892538</v>
      </c>
      <c r="AA24">
        <v>1.5371900826446272</v>
      </c>
      <c r="AB24">
        <v>1.5371900826446272</v>
      </c>
      <c r="AC24">
        <v>0.30743801652892538</v>
      </c>
      <c r="AD24">
        <v>0.30743801652892538</v>
      </c>
      <c r="AE24">
        <v>0.30743801652892538</v>
      </c>
      <c r="AF24">
        <v>1.5371900826446272</v>
      </c>
      <c r="AG24">
        <v>0.30743801652892538</v>
      </c>
      <c r="AH24">
        <v>0.30743801652892538</v>
      </c>
    </row>
    <row r="25" spans="1:34" x14ac:dyDescent="0.3">
      <c r="A25" s="60">
        <f ca="1">Exceedance!U25</f>
        <v>46784</v>
      </c>
      <c r="B25" s="1">
        <v>1.4380165289256188</v>
      </c>
      <c r="C25" s="1">
        <v>0.28760330578512378</v>
      </c>
      <c r="D25" s="1">
        <v>1.4380165289256188</v>
      </c>
      <c r="E25">
        <v>1.4380165289256188</v>
      </c>
      <c r="F25">
        <v>1.4380165289256188</v>
      </c>
      <c r="G25">
        <v>0.28760330578512378</v>
      </c>
      <c r="H25">
        <v>1.4380165289256188</v>
      </c>
      <c r="I25">
        <v>0.28760330578512378</v>
      </c>
      <c r="J25">
        <v>1.4380165289256188</v>
      </c>
      <c r="K25">
        <v>1.4380165289256188</v>
      </c>
      <c r="L25">
        <v>1.4380165289256188</v>
      </c>
      <c r="M25">
        <v>0.28760330578512378</v>
      </c>
      <c r="N25">
        <v>1.4380165289256188</v>
      </c>
      <c r="O25">
        <v>0.28760330578512378</v>
      </c>
      <c r="P25">
        <v>0.28760330578512378</v>
      </c>
      <c r="Q25">
        <v>1.4380165289256188</v>
      </c>
      <c r="R25">
        <v>1.4380165289256188</v>
      </c>
      <c r="S25">
        <v>1.4380165289256188</v>
      </c>
      <c r="T25">
        <v>1.4380165289256188</v>
      </c>
      <c r="U25">
        <v>1.4380165289256188</v>
      </c>
      <c r="V25">
        <v>0.28760330578512378</v>
      </c>
      <c r="W25">
        <v>0.28760330578512378</v>
      </c>
      <c r="X25">
        <v>1.4380165289256188</v>
      </c>
      <c r="Y25">
        <v>0.28760330578512378</v>
      </c>
      <c r="Z25">
        <v>0.28760330578512378</v>
      </c>
      <c r="AA25">
        <v>1.4380165289256188</v>
      </c>
      <c r="AB25">
        <v>1.4380165289256188</v>
      </c>
      <c r="AC25">
        <v>0.28760330578512378</v>
      </c>
      <c r="AD25">
        <v>0.28760330578512378</v>
      </c>
      <c r="AE25">
        <v>0.28760330578512378</v>
      </c>
      <c r="AF25">
        <v>1.4380165289256188</v>
      </c>
      <c r="AG25">
        <v>0.28760330578512378</v>
      </c>
      <c r="AH25">
        <v>0.28760330578512378</v>
      </c>
    </row>
    <row r="26" spans="1:34" x14ac:dyDescent="0.3">
      <c r="A26" s="60">
        <f ca="1">Exceedance!U26</f>
        <v>46813</v>
      </c>
      <c r="B26" s="1">
        <v>1.5371900826446272</v>
      </c>
      <c r="C26" s="1">
        <v>0.30743801652892538</v>
      </c>
      <c r="D26" s="1">
        <v>1.5371900826446272</v>
      </c>
      <c r="E26">
        <v>1.5371900826446272</v>
      </c>
      <c r="F26">
        <v>1.5371900826446272</v>
      </c>
      <c r="G26">
        <v>1.5371900826446272</v>
      </c>
      <c r="H26">
        <v>1.5371900826446272</v>
      </c>
      <c r="I26">
        <v>0.30743801652892538</v>
      </c>
      <c r="J26">
        <v>1.5371900826446272</v>
      </c>
      <c r="K26">
        <v>1.5371900826446272</v>
      </c>
      <c r="L26">
        <v>1.5371900826446272</v>
      </c>
      <c r="M26">
        <v>0.30743801652892538</v>
      </c>
      <c r="N26">
        <v>1.5371900826446272</v>
      </c>
      <c r="O26">
        <v>0.30743801652892538</v>
      </c>
      <c r="P26">
        <v>0.30743801652892538</v>
      </c>
      <c r="Q26">
        <v>1.5371900826446272</v>
      </c>
      <c r="R26">
        <v>1.5371900826446272</v>
      </c>
      <c r="S26">
        <v>1.5371900826446272</v>
      </c>
      <c r="T26">
        <v>1.5371900826446272</v>
      </c>
      <c r="U26">
        <v>1.5371900826446272</v>
      </c>
      <c r="V26">
        <v>0.30743801652892538</v>
      </c>
      <c r="W26">
        <v>0.30743801652892538</v>
      </c>
      <c r="X26">
        <v>1.5371900826446272</v>
      </c>
      <c r="Y26">
        <v>0.30743801652892538</v>
      </c>
      <c r="Z26">
        <v>0.30743801652892538</v>
      </c>
      <c r="AA26">
        <v>3.3924247319965981</v>
      </c>
      <c r="AB26">
        <v>1.5371900826446272</v>
      </c>
      <c r="AC26">
        <v>1.5371900826446272</v>
      </c>
      <c r="AD26">
        <v>0.30743801652892538</v>
      </c>
      <c r="AE26">
        <v>0.30743801652892538</v>
      </c>
      <c r="AF26">
        <v>1.5371900826446272</v>
      </c>
      <c r="AG26">
        <v>0.30743801652892538</v>
      </c>
      <c r="AH26">
        <v>0.30743801652892538</v>
      </c>
    </row>
    <row r="27" spans="1:34" x14ac:dyDescent="0.3">
      <c r="A27" s="60">
        <f ca="1">Exceedance!U27</f>
        <v>46844</v>
      </c>
      <c r="B27" s="1">
        <v>18.032279184238948</v>
      </c>
      <c r="C27" s="1">
        <v>0.29752066115702464</v>
      </c>
      <c r="D27" s="1">
        <v>11.179651743645483</v>
      </c>
      <c r="E27">
        <v>1.487603305785123</v>
      </c>
      <c r="F27">
        <v>20.214334197421223</v>
      </c>
      <c r="G27">
        <v>1.487603305785123</v>
      </c>
      <c r="H27">
        <v>11.358645975272259</v>
      </c>
      <c r="I27">
        <v>0.29752066115702464</v>
      </c>
      <c r="J27">
        <v>8.82809942577153</v>
      </c>
      <c r="K27">
        <v>1.487603305785123</v>
      </c>
      <c r="L27">
        <v>17.689190771662094</v>
      </c>
      <c r="M27">
        <v>0.29752066115702464</v>
      </c>
      <c r="N27">
        <v>1.487603305785123</v>
      </c>
      <c r="O27">
        <v>0.29752066115702464</v>
      </c>
      <c r="P27">
        <v>0.29752066115702464</v>
      </c>
      <c r="Q27">
        <v>16.882835250339021</v>
      </c>
      <c r="R27">
        <v>19.839045947617944</v>
      </c>
      <c r="S27">
        <v>8.3651475489412146</v>
      </c>
      <c r="T27">
        <v>3.0187947686862313</v>
      </c>
      <c r="U27">
        <v>6.0215283923165277</v>
      </c>
      <c r="V27">
        <v>0.29752066115702464</v>
      </c>
      <c r="W27">
        <v>0.29752066115702464</v>
      </c>
      <c r="X27">
        <v>8.5026324169763132</v>
      </c>
      <c r="Y27">
        <v>0.29752066115702464</v>
      </c>
      <c r="Z27">
        <v>0.29752066115702464</v>
      </c>
      <c r="AA27">
        <v>15.550172539377629</v>
      </c>
      <c r="AB27">
        <v>1.487603305785123</v>
      </c>
      <c r="AC27">
        <v>1.487603305785123</v>
      </c>
      <c r="AD27">
        <v>1.487603305785123</v>
      </c>
      <c r="AE27">
        <v>0.29752066115702464</v>
      </c>
      <c r="AF27">
        <v>1.487603305785123</v>
      </c>
      <c r="AG27">
        <v>0.29752066115702464</v>
      </c>
      <c r="AH27">
        <v>0.29752066115702464</v>
      </c>
    </row>
    <row r="28" spans="1:34" x14ac:dyDescent="0.3">
      <c r="A28" s="60">
        <f ca="1">Exceedance!U28</f>
        <v>46874</v>
      </c>
      <c r="B28" s="1">
        <v>49.294816174182458</v>
      </c>
      <c r="C28" s="1">
        <v>31.93190083</v>
      </c>
      <c r="D28" s="1">
        <v>49.292110317922329</v>
      </c>
      <c r="E28">
        <v>63.058933505046383</v>
      </c>
      <c r="F28">
        <v>58.279519191807637</v>
      </c>
      <c r="G28">
        <v>31.93190083</v>
      </c>
      <c r="H28">
        <v>48.484209075690998</v>
      </c>
      <c r="I28">
        <v>43.85990360316611</v>
      </c>
      <c r="J28">
        <v>48.017807436869411</v>
      </c>
      <c r="K28">
        <v>35.27227599595134</v>
      </c>
      <c r="L28">
        <v>46.323546858243525</v>
      </c>
      <c r="M28">
        <v>51.665260319914232</v>
      </c>
      <c r="N28">
        <v>31.93190083</v>
      </c>
      <c r="O28">
        <v>31.93190083</v>
      </c>
      <c r="P28">
        <v>43.354451499060794</v>
      </c>
      <c r="Q28">
        <v>99.419000424301629</v>
      </c>
      <c r="R28">
        <v>48.895227483445609</v>
      </c>
      <c r="S28">
        <v>59.473549744075854</v>
      </c>
      <c r="T28">
        <v>58.838769739910582</v>
      </c>
      <c r="U28">
        <v>76.948275073787414</v>
      </c>
      <c r="V28">
        <v>31.93190083</v>
      </c>
      <c r="W28">
        <v>31.93190083</v>
      </c>
      <c r="X28">
        <v>45.708626312076753</v>
      </c>
      <c r="Y28">
        <v>31.93190083</v>
      </c>
      <c r="Z28">
        <v>31.93190083</v>
      </c>
      <c r="AA28">
        <v>32.145343091726261</v>
      </c>
      <c r="AB28">
        <v>31.93190083</v>
      </c>
      <c r="AC28">
        <v>40.859025271618947</v>
      </c>
      <c r="AD28">
        <v>31.93190083</v>
      </c>
      <c r="AE28">
        <v>31.93190083</v>
      </c>
      <c r="AF28">
        <v>31.93190083</v>
      </c>
      <c r="AG28">
        <v>31.93190083</v>
      </c>
      <c r="AH28">
        <v>51.289017044194914</v>
      </c>
    </row>
    <row r="29" spans="1:34" x14ac:dyDescent="0.3">
      <c r="A29" s="60">
        <f ca="1">Exceedance!U29</f>
        <v>46905</v>
      </c>
      <c r="B29" s="1">
        <v>58.72522291097826</v>
      </c>
      <c r="C29" s="1">
        <v>42.700165289999994</v>
      </c>
      <c r="D29" s="1">
        <v>58.725222910983554</v>
      </c>
      <c r="E29">
        <v>101.88322293621775</v>
      </c>
      <c r="F29">
        <v>60.748222910974889</v>
      </c>
      <c r="G29">
        <v>112.03701772574684</v>
      </c>
      <c r="H29">
        <v>42.700165289999994</v>
      </c>
      <c r="I29">
        <v>114.16822298792407</v>
      </c>
      <c r="J29">
        <v>51.610222910986124</v>
      </c>
      <c r="K29">
        <v>100.9252229362193</v>
      </c>
      <c r="L29">
        <v>42.700165289999994</v>
      </c>
      <c r="M29">
        <v>60.121223004196565</v>
      </c>
      <c r="N29">
        <v>42.700165289999994</v>
      </c>
      <c r="O29">
        <v>42.700165289999994</v>
      </c>
      <c r="P29">
        <v>45.430222960326077</v>
      </c>
      <c r="Q29">
        <v>104.14722291097983</v>
      </c>
      <c r="R29">
        <v>42.700165289999994</v>
      </c>
      <c r="S29">
        <v>54.177222910986657</v>
      </c>
      <c r="T29">
        <v>96.137222910992108</v>
      </c>
      <c r="U29">
        <v>44.461222910989157</v>
      </c>
      <c r="V29">
        <v>42.700165289999994</v>
      </c>
      <c r="W29">
        <v>47.545762389344247</v>
      </c>
      <c r="X29">
        <v>42.700165289999994</v>
      </c>
      <c r="Y29">
        <v>42.700165289999994</v>
      </c>
      <c r="Z29">
        <v>42.700165289999994</v>
      </c>
      <c r="AA29">
        <v>88.722482264904727</v>
      </c>
      <c r="AB29">
        <v>63.716880804856622</v>
      </c>
      <c r="AC29">
        <v>73.389222918572045</v>
      </c>
      <c r="AD29">
        <v>42.700165289999994</v>
      </c>
      <c r="AE29">
        <v>73.103252035016283</v>
      </c>
      <c r="AF29">
        <v>42.700165289999994</v>
      </c>
      <c r="AG29">
        <v>42.700165289999994</v>
      </c>
      <c r="AH29">
        <v>43.005222933500164</v>
      </c>
    </row>
    <row r="30" spans="1:34" x14ac:dyDescent="0.3">
      <c r="A30" s="60">
        <f ca="1">Exceedance!U30</f>
        <v>46935</v>
      </c>
      <c r="B30" s="1">
        <v>41.448595040000001</v>
      </c>
      <c r="C30" s="1">
        <v>41.448595040000001</v>
      </c>
      <c r="D30" s="1">
        <v>41.448595040000001</v>
      </c>
      <c r="E30">
        <v>44.04223977201832</v>
      </c>
      <c r="F30">
        <v>41.448595040000001</v>
      </c>
      <c r="G30">
        <v>88.976640939034894</v>
      </c>
      <c r="H30">
        <v>41.448595040000001</v>
      </c>
      <c r="I30">
        <v>44.817820395170088</v>
      </c>
      <c r="J30">
        <v>41.448595040000001</v>
      </c>
      <c r="K30">
        <v>81.184640929583807</v>
      </c>
      <c r="L30">
        <v>41.448595040000001</v>
      </c>
      <c r="M30">
        <v>41.448595040000001</v>
      </c>
      <c r="N30">
        <v>41.448595040000001</v>
      </c>
      <c r="O30">
        <v>41.448595040000001</v>
      </c>
      <c r="P30">
        <v>41.448595040000001</v>
      </c>
      <c r="Q30">
        <v>45.889242008577554</v>
      </c>
      <c r="R30">
        <v>41.448595040000001</v>
      </c>
      <c r="S30">
        <v>41.448595040000001</v>
      </c>
      <c r="T30">
        <v>42.311177927473935</v>
      </c>
      <c r="U30">
        <v>41.448595040000001</v>
      </c>
      <c r="V30">
        <v>41.448595040000001</v>
      </c>
      <c r="W30">
        <v>41.448595040000001</v>
      </c>
      <c r="X30">
        <v>41.448595040000001</v>
      </c>
      <c r="Y30">
        <v>41.448595040000001</v>
      </c>
      <c r="Z30">
        <v>41.448595040000001</v>
      </c>
      <c r="AA30">
        <v>41.448595040000001</v>
      </c>
      <c r="AB30">
        <v>41.448595040000001</v>
      </c>
      <c r="AC30">
        <v>41.448595040000001</v>
      </c>
      <c r="AD30">
        <v>41.448595040000001</v>
      </c>
      <c r="AE30">
        <v>59.155640986536319</v>
      </c>
      <c r="AF30">
        <v>41.448595040000001</v>
      </c>
      <c r="AG30">
        <v>41.448595040000001</v>
      </c>
      <c r="AH30">
        <v>41.448595040000001</v>
      </c>
    </row>
    <row r="31" spans="1:34" x14ac:dyDescent="0.3">
      <c r="A31" s="60">
        <f ca="1">Exceedance!U31</f>
        <v>46966</v>
      </c>
      <c r="B31" s="1">
        <v>37.689917360000003</v>
      </c>
      <c r="C31" s="1">
        <v>37.689917360000003</v>
      </c>
      <c r="D31" s="1">
        <v>37.689917360000003</v>
      </c>
      <c r="E31">
        <v>37.689917360000003</v>
      </c>
      <c r="F31">
        <v>37.689917360000003</v>
      </c>
      <c r="G31">
        <v>43.004942362844197</v>
      </c>
      <c r="H31">
        <v>37.689917360000003</v>
      </c>
      <c r="I31">
        <v>41.845605966964172</v>
      </c>
      <c r="J31">
        <v>37.689917360000003</v>
      </c>
      <c r="K31">
        <v>64.291928305480184</v>
      </c>
      <c r="L31">
        <v>37.689917360000003</v>
      </c>
      <c r="M31">
        <v>37.689917360000003</v>
      </c>
      <c r="N31">
        <v>4.7750000000000004</v>
      </c>
      <c r="O31">
        <v>37.689917360000003</v>
      </c>
      <c r="P31">
        <v>37.689917360000003</v>
      </c>
      <c r="Q31">
        <v>39.559332155176492</v>
      </c>
      <c r="R31">
        <v>37.689917360000003</v>
      </c>
      <c r="S31">
        <v>37.689917360000003</v>
      </c>
      <c r="T31">
        <v>37.689917360000003</v>
      </c>
      <c r="U31">
        <v>37.689917360000003</v>
      </c>
      <c r="V31">
        <v>37.689917360000003</v>
      </c>
      <c r="W31">
        <v>37.689917360000003</v>
      </c>
      <c r="X31">
        <v>37.689917360000003</v>
      </c>
      <c r="Y31">
        <v>10.134</v>
      </c>
      <c r="Z31">
        <v>37.689917360000003</v>
      </c>
      <c r="AA31">
        <v>37.689917360000003</v>
      </c>
      <c r="AB31">
        <v>37.689917360000003</v>
      </c>
      <c r="AC31">
        <v>37.689917360000003</v>
      </c>
      <c r="AD31">
        <v>4.226</v>
      </c>
      <c r="AE31">
        <v>37.689917360000003</v>
      </c>
      <c r="AF31">
        <v>37.689917360000003</v>
      </c>
      <c r="AG31">
        <v>37.689917360000003</v>
      </c>
      <c r="AH31">
        <v>37.689917360000003</v>
      </c>
    </row>
    <row r="32" spans="1:34" x14ac:dyDescent="0.3">
      <c r="A32" s="60">
        <f ca="1">Exceedance!U32</f>
        <v>46997</v>
      </c>
      <c r="B32" s="1">
        <v>29.252231400000003</v>
      </c>
      <c r="C32" s="1">
        <v>29.252231400000003</v>
      </c>
      <c r="D32" s="1">
        <v>29.252231400000003</v>
      </c>
      <c r="E32">
        <v>30.030081428149202</v>
      </c>
      <c r="F32">
        <v>29.252231400000003</v>
      </c>
      <c r="G32">
        <v>29.252231400000003</v>
      </c>
      <c r="H32">
        <v>29.252231400000003</v>
      </c>
      <c r="I32">
        <v>39.232215971612717</v>
      </c>
      <c r="J32">
        <v>29.252231400000003</v>
      </c>
      <c r="K32">
        <v>40.865305843012059</v>
      </c>
      <c r="L32">
        <v>29.252231400000003</v>
      </c>
      <c r="M32">
        <v>29.252231400000003</v>
      </c>
      <c r="N32">
        <v>9.6280000000000001</v>
      </c>
      <c r="O32">
        <v>19.806000000000001</v>
      </c>
      <c r="P32">
        <v>29.252231400000003</v>
      </c>
      <c r="Q32">
        <v>29.252231400000003</v>
      </c>
      <c r="R32">
        <v>29.252231400000003</v>
      </c>
      <c r="S32">
        <v>29.81340830915509</v>
      </c>
      <c r="T32">
        <v>29.252231400000003</v>
      </c>
      <c r="U32">
        <v>29.252231400000003</v>
      </c>
      <c r="V32">
        <v>29.252231400000003</v>
      </c>
      <c r="W32">
        <v>29.252231400000003</v>
      </c>
      <c r="X32">
        <v>29.252231400000003</v>
      </c>
      <c r="Y32">
        <v>29.252231400000003</v>
      </c>
      <c r="Z32">
        <v>29.252231400000003</v>
      </c>
      <c r="AA32">
        <v>29.252231400000003</v>
      </c>
      <c r="AB32">
        <v>29.252231400000003</v>
      </c>
      <c r="AC32">
        <v>29.252231400000003</v>
      </c>
      <c r="AD32">
        <v>3.645</v>
      </c>
      <c r="AE32">
        <v>29.252231400000003</v>
      </c>
      <c r="AF32">
        <v>29.252231400000003</v>
      </c>
      <c r="AG32">
        <v>29.252231400000003</v>
      </c>
      <c r="AH32">
        <v>29.252231400000003</v>
      </c>
    </row>
    <row r="33" spans="1:34" x14ac:dyDescent="0.3">
      <c r="A33" s="60">
        <f ca="1">Exceedance!U33</f>
        <v>47027</v>
      </c>
      <c r="B33" s="1">
        <v>16.393388429999998</v>
      </c>
      <c r="C33" s="1">
        <v>16.393388429999998</v>
      </c>
      <c r="D33" s="1">
        <v>16.393388429999998</v>
      </c>
      <c r="E33">
        <v>16.393388429999998</v>
      </c>
      <c r="F33">
        <v>16.393388429999998</v>
      </c>
      <c r="G33">
        <v>16.393388429999998</v>
      </c>
      <c r="H33">
        <v>16.393388429999998</v>
      </c>
      <c r="I33">
        <v>28.928522844944059</v>
      </c>
      <c r="J33">
        <v>16.393388429999998</v>
      </c>
      <c r="K33">
        <v>16.393388429999998</v>
      </c>
      <c r="L33">
        <v>16.393388429999998</v>
      </c>
      <c r="M33">
        <v>16.393388429999998</v>
      </c>
      <c r="N33">
        <v>16.393388429999998</v>
      </c>
      <c r="O33">
        <v>9.4580000000000002</v>
      </c>
      <c r="P33">
        <v>16.393388429999998</v>
      </c>
      <c r="Q33">
        <v>19.368799393211827</v>
      </c>
      <c r="R33">
        <v>16.393388429999998</v>
      </c>
      <c r="S33">
        <v>17.986509965738669</v>
      </c>
      <c r="T33">
        <v>16.393388429999998</v>
      </c>
      <c r="U33">
        <v>16.393388429999998</v>
      </c>
      <c r="V33">
        <v>16.393388429999998</v>
      </c>
      <c r="W33">
        <v>16.393388429999998</v>
      </c>
      <c r="X33">
        <v>16.393388429999998</v>
      </c>
      <c r="Y33">
        <v>16.393388429999998</v>
      </c>
      <c r="Z33">
        <v>16.393388429999998</v>
      </c>
      <c r="AA33">
        <v>16.393388429999998</v>
      </c>
      <c r="AB33">
        <v>16.393388429999998</v>
      </c>
      <c r="AC33">
        <v>16.393388429999998</v>
      </c>
      <c r="AD33">
        <v>4.548</v>
      </c>
      <c r="AE33">
        <v>16.393388429999998</v>
      </c>
      <c r="AF33">
        <v>16.393388429999998</v>
      </c>
      <c r="AG33">
        <v>16.393388429999998</v>
      </c>
      <c r="AH33">
        <v>16.393388429999998</v>
      </c>
    </row>
    <row r="34" spans="1:34" x14ac:dyDescent="0.3">
      <c r="A34" s="60">
        <f ca="1">Exceedance!U34</f>
        <v>47058</v>
      </c>
      <c r="B34" s="1">
        <v>1.487603305785123</v>
      </c>
      <c r="C34" s="1">
        <v>0.29752066115702464</v>
      </c>
      <c r="D34" s="1">
        <v>1.487603305785123</v>
      </c>
      <c r="E34">
        <v>1.487603305785123</v>
      </c>
      <c r="F34">
        <v>0.29752066115702464</v>
      </c>
      <c r="G34">
        <v>1.7096920778045375</v>
      </c>
      <c r="H34">
        <v>0.29752066115702464</v>
      </c>
      <c r="I34">
        <v>9.2320698385844846</v>
      </c>
      <c r="J34">
        <v>0.29752066115702464</v>
      </c>
      <c r="K34">
        <v>2.463233826220625</v>
      </c>
      <c r="L34">
        <v>0.29752066115702464</v>
      </c>
      <c r="M34">
        <v>0.29752066115702464</v>
      </c>
      <c r="N34">
        <v>0.29752066115702464</v>
      </c>
      <c r="O34">
        <v>0.29752066115702464</v>
      </c>
      <c r="P34">
        <v>0.29752066115702464</v>
      </c>
      <c r="Q34">
        <v>10.791563554797069</v>
      </c>
      <c r="R34">
        <v>0.29752066115702464</v>
      </c>
      <c r="S34">
        <v>5.7817816881311366</v>
      </c>
      <c r="T34">
        <v>1.487603305785123</v>
      </c>
      <c r="U34">
        <v>0.29752066115702464</v>
      </c>
      <c r="V34">
        <v>0.29752066115702464</v>
      </c>
      <c r="W34">
        <v>0.29752066115702464</v>
      </c>
      <c r="X34">
        <v>0.29752066115702464</v>
      </c>
      <c r="Y34">
        <v>0.29752066115702464</v>
      </c>
      <c r="Z34">
        <v>1.487603305785123</v>
      </c>
      <c r="AA34">
        <v>0.29752066115702464</v>
      </c>
      <c r="AB34">
        <v>0.29752066115702464</v>
      </c>
      <c r="AC34">
        <v>0.29752066115702464</v>
      </c>
      <c r="AD34">
        <v>0.29752066115702464</v>
      </c>
      <c r="AE34">
        <v>0.29752066115702464</v>
      </c>
      <c r="AF34">
        <v>0.29752066115702464</v>
      </c>
      <c r="AG34">
        <v>0.29752066115702464</v>
      </c>
      <c r="AH34">
        <v>0.29752066115702464</v>
      </c>
    </row>
    <row r="35" spans="1:34" x14ac:dyDescent="0.3">
      <c r="A35" s="60">
        <f ca="1">Exceedance!U35</f>
        <v>47088</v>
      </c>
      <c r="B35" s="1">
        <v>1.5371900826446272</v>
      </c>
      <c r="C35" s="1">
        <v>1.5371900826446272</v>
      </c>
      <c r="D35" s="1">
        <v>1.5371900826446272</v>
      </c>
      <c r="E35">
        <v>1.5371900826446272</v>
      </c>
      <c r="F35">
        <v>0.30743801652892538</v>
      </c>
      <c r="G35">
        <v>3.3797433251477407</v>
      </c>
      <c r="H35">
        <v>0.30743801652892538</v>
      </c>
      <c r="I35">
        <v>3.8819914298514235</v>
      </c>
      <c r="J35">
        <v>1.5371900826446272</v>
      </c>
      <c r="K35">
        <v>2.4201161243066269</v>
      </c>
      <c r="L35">
        <v>0.30743801652892538</v>
      </c>
      <c r="M35">
        <v>0.30743801652892538</v>
      </c>
      <c r="N35">
        <v>0.30743801652892538</v>
      </c>
      <c r="O35">
        <v>0.30743801652892538</v>
      </c>
      <c r="P35">
        <v>1.5371900826446272</v>
      </c>
      <c r="Q35">
        <v>4.5373352055219067</v>
      </c>
      <c r="R35">
        <v>1.5371900826446272</v>
      </c>
      <c r="S35">
        <v>2.8599533779088593</v>
      </c>
      <c r="T35">
        <v>1.5371900826446272</v>
      </c>
      <c r="U35">
        <v>0.30743801652892538</v>
      </c>
      <c r="V35">
        <v>0.30743801652892538</v>
      </c>
      <c r="W35">
        <v>1.5371900826446272</v>
      </c>
      <c r="X35">
        <v>0.30743801652892538</v>
      </c>
      <c r="Y35">
        <v>0.30743801652892538</v>
      </c>
      <c r="Z35">
        <v>1.5371900826446272</v>
      </c>
      <c r="AA35">
        <v>0.30743801652892538</v>
      </c>
      <c r="AB35">
        <v>0.30743801652892538</v>
      </c>
      <c r="AC35">
        <v>0.30743801652892538</v>
      </c>
      <c r="AD35">
        <v>0.30743801652892538</v>
      </c>
      <c r="AE35">
        <v>0.30743801652892538</v>
      </c>
      <c r="AF35">
        <v>0.30743801652892538</v>
      </c>
      <c r="AG35">
        <v>0.30743801652892538</v>
      </c>
      <c r="AH35">
        <v>0.30743801652892538</v>
      </c>
    </row>
    <row r="36" spans="1:34" x14ac:dyDescent="0.3">
      <c r="A36" s="60">
        <f ca="1">Exceedance!U36</f>
        <v>47119</v>
      </c>
      <c r="B36" s="1">
        <v>1.5371900826446272</v>
      </c>
      <c r="C36" s="1">
        <v>1.5371900826446272</v>
      </c>
      <c r="D36" s="1">
        <v>1.5371900826446272</v>
      </c>
      <c r="E36">
        <v>1.5371900826446272</v>
      </c>
      <c r="F36">
        <v>0.30743801652892538</v>
      </c>
      <c r="G36">
        <v>1.5371900826446272</v>
      </c>
      <c r="H36">
        <v>0.30743801652892538</v>
      </c>
      <c r="I36">
        <v>1.5371900826446272</v>
      </c>
      <c r="J36">
        <v>1.5371900826446272</v>
      </c>
      <c r="K36">
        <v>1.5371900826446272</v>
      </c>
      <c r="L36">
        <v>0.30743801652892538</v>
      </c>
      <c r="M36">
        <v>1.5371900826446272</v>
      </c>
      <c r="N36">
        <v>0.30743801652892538</v>
      </c>
      <c r="O36">
        <v>0.30743801652892538</v>
      </c>
      <c r="P36">
        <v>1.5371900826446272</v>
      </c>
      <c r="Q36">
        <v>1.5371900826446272</v>
      </c>
      <c r="R36">
        <v>1.5371900826446272</v>
      </c>
      <c r="S36">
        <v>1.5371900826446272</v>
      </c>
      <c r="T36">
        <v>1.5371900826446272</v>
      </c>
      <c r="U36">
        <v>0.30743801652892538</v>
      </c>
      <c r="V36">
        <v>0.30743801652892538</v>
      </c>
      <c r="W36">
        <v>1.5371900826446272</v>
      </c>
      <c r="X36">
        <v>0.30743801652892538</v>
      </c>
      <c r="Y36">
        <v>0.30743801652892538</v>
      </c>
      <c r="Z36">
        <v>1.5371900826446272</v>
      </c>
      <c r="AA36">
        <v>1.5371900826446272</v>
      </c>
      <c r="AB36">
        <v>0.30743801652892538</v>
      </c>
      <c r="AC36">
        <v>0.30743801652892538</v>
      </c>
      <c r="AD36">
        <v>0.30743801652892538</v>
      </c>
      <c r="AE36">
        <v>1.5371900826446272</v>
      </c>
      <c r="AF36">
        <v>0.30743801652892538</v>
      </c>
      <c r="AG36">
        <v>0.30743801652892538</v>
      </c>
      <c r="AH36">
        <v>1.5371900826446272</v>
      </c>
    </row>
    <row r="37" spans="1:34" x14ac:dyDescent="0.3">
      <c r="A37" s="60">
        <f ca="1">Exceedance!U37</f>
        <v>47150</v>
      </c>
      <c r="B37" s="1">
        <v>1.3884297520661149</v>
      </c>
      <c r="C37" s="1">
        <v>1.3884297520661149</v>
      </c>
      <c r="D37" s="1">
        <v>1.3884297520661149</v>
      </c>
      <c r="E37">
        <v>1.3884297520661149</v>
      </c>
      <c r="F37">
        <v>1.3884297520661149</v>
      </c>
      <c r="G37">
        <v>1.3884297520661149</v>
      </c>
      <c r="H37">
        <v>0.27768595041322292</v>
      </c>
      <c r="I37">
        <v>1.3884297520661149</v>
      </c>
      <c r="J37">
        <v>1.3884297520661149</v>
      </c>
      <c r="K37">
        <v>1.3884297520661149</v>
      </c>
      <c r="L37">
        <v>0.27768595041322292</v>
      </c>
      <c r="M37">
        <v>1.3884297520661149</v>
      </c>
      <c r="N37">
        <v>0.27768595041322292</v>
      </c>
      <c r="O37">
        <v>0.27768595041322292</v>
      </c>
      <c r="P37">
        <v>1.3884297520661149</v>
      </c>
      <c r="Q37">
        <v>1.3884297520661149</v>
      </c>
      <c r="R37">
        <v>1.3884297520661149</v>
      </c>
      <c r="S37">
        <v>1.3884297520661149</v>
      </c>
      <c r="T37">
        <v>1.3884297520661149</v>
      </c>
      <c r="U37">
        <v>0.27768595041322292</v>
      </c>
      <c r="V37">
        <v>0.27768595041322292</v>
      </c>
      <c r="W37">
        <v>1.3884297520661149</v>
      </c>
      <c r="X37">
        <v>0.27768595041322292</v>
      </c>
      <c r="Y37">
        <v>0.27768595041322292</v>
      </c>
      <c r="Z37">
        <v>1.3884297520661149</v>
      </c>
      <c r="AA37">
        <v>1.3884297520661149</v>
      </c>
      <c r="AB37">
        <v>0.27768595041322292</v>
      </c>
      <c r="AC37">
        <v>0.27768595041322292</v>
      </c>
      <c r="AD37">
        <v>0.27768595041322292</v>
      </c>
      <c r="AE37">
        <v>1.3884297520661149</v>
      </c>
      <c r="AF37">
        <v>0.27768595041322292</v>
      </c>
      <c r="AG37">
        <v>0.27768595041322292</v>
      </c>
      <c r="AH37">
        <v>1.3884297520661149</v>
      </c>
    </row>
    <row r="38" spans="1:34" x14ac:dyDescent="0.3">
      <c r="A38" s="60">
        <f ca="1">Exceedance!U38</f>
        <v>47178</v>
      </c>
      <c r="B38" s="1">
        <v>1.5371900826446272</v>
      </c>
      <c r="C38" s="1">
        <v>1.5371900826446272</v>
      </c>
      <c r="D38" s="1">
        <v>1.5371900826446272</v>
      </c>
      <c r="E38">
        <v>1.5371900826446272</v>
      </c>
      <c r="F38">
        <v>1.5371900826446272</v>
      </c>
      <c r="G38">
        <v>1.5371900826446272</v>
      </c>
      <c r="H38">
        <v>0.30743801652892538</v>
      </c>
      <c r="I38">
        <v>1.5371900826446272</v>
      </c>
      <c r="J38">
        <v>1.5371900826446272</v>
      </c>
      <c r="K38">
        <v>1.5371900826446272</v>
      </c>
      <c r="L38">
        <v>0.30743801652892538</v>
      </c>
      <c r="M38">
        <v>1.5371900826446272</v>
      </c>
      <c r="N38">
        <v>0.30743801652892538</v>
      </c>
      <c r="O38">
        <v>0.30743801652892538</v>
      </c>
      <c r="P38">
        <v>1.5371900826446272</v>
      </c>
      <c r="Q38">
        <v>1.5371900826446272</v>
      </c>
      <c r="R38">
        <v>3.2516950486407126</v>
      </c>
      <c r="S38">
        <v>1.5371900826446272</v>
      </c>
      <c r="T38">
        <v>1.5371900826446272</v>
      </c>
      <c r="U38">
        <v>0.30743801652892538</v>
      </c>
      <c r="V38">
        <v>0.30743801652892538</v>
      </c>
      <c r="W38">
        <v>1.5371900826446272</v>
      </c>
      <c r="X38">
        <v>0.30743801652892538</v>
      </c>
      <c r="Y38">
        <v>0.30743801652892538</v>
      </c>
      <c r="Z38">
        <v>1.5371900826446272</v>
      </c>
      <c r="AA38">
        <v>1.5371900826446272</v>
      </c>
      <c r="AB38">
        <v>1.5371900826446272</v>
      </c>
      <c r="AC38">
        <v>0.30743801652892538</v>
      </c>
      <c r="AD38">
        <v>0.30743801652892538</v>
      </c>
      <c r="AE38">
        <v>1.5371900826446272</v>
      </c>
      <c r="AF38">
        <v>0.30743801652892538</v>
      </c>
      <c r="AG38">
        <v>1.5371900826446272</v>
      </c>
      <c r="AH38">
        <v>1.5371900826446272</v>
      </c>
    </row>
    <row r="39" spans="1:34" x14ac:dyDescent="0.3">
      <c r="A39" s="60">
        <f ca="1">Exceedance!U39</f>
        <v>47209</v>
      </c>
      <c r="B39" s="1">
        <v>14.217669788573565</v>
      </c>
      <c r="C39" s="1">
        <v>6.9606930792382542</v>
      </c>
      <c r="D39" s="1">
        <v>11.229153690418864</v>
      </c>
      <c r="E39">
        <v>19.891560651710655</v>
      </c>
      <c r="F39">
        <v>1.487603305785123</v>
      </c>
      <c r="G39">
        <v>11.205383999254584</v>
      </c>
      <c r="H39">
        <v>0.29752066115702464</v>
      </c>
      <c r="I39">
        <v>8.4950025912623666</v>
      </c>
      <c r="J39">
        <v>1.487603305785123</v>
      </c>
      <c r="K39">
        <v>17.713574370953019</v>
      </c>
      <c r="L39">
        <v>0.29752066115702464</v>
      </c>
      <c r="M39">
        <v>1.487603305785123</v>
      </c>
      <c r="N39">
        <v>0.29752066115702464</v>
      </c>
      <c r="O39">
        <v>0.29752066115702464</v>
      </c>
      <c r="P39">
        <v>17.989544760055335</v>
      </c>
      <c r="Q39">
        <v>19.634851696032186</v>
      </c>
      <c r="R39">
        <v>24.732135119993206</v>
      </c>
      <c r="S39">
        <v>2.8415346905555148</v>
      </c>
      <c r="T39">
        <v>5.1555270196095577</v>
      </c>
      <c r="U39">
        <v>0.29752066115702464</v>
      </c>
      <c r="V39">
        <v>0.29752066115702464</v>
      </c>
      <c r="W39">
        <v>12.462119516378534</v>
      </c>
      <c r="X39">
        <v>0.29752066115702464</v>
      </c>
      <c r="Y39">
        <v>0.29752066115702464</v>
      </c>
      <c r="Z39">
        <v>15.16286176213799</v>
      </c>
      <c r="AA39">
        <v>1.487603305785123</v>
      </c>
      <c r="AB39">
        <v>1.487603305785123</v>
      </c>
      <c r="AC39">
        <v>1.487603305785123</v>
      </c>
      <c r="AD39">
        <v>0.29752066115702464</v>
      </c>
      <c r="AE39">
        <v>1.487603305785123</v>
      </c>
      <c r="AF39">
        <v>0.29752066115702464</v>
      </c>
      <c r="AG39">
        <v>1.487603305785123</v>
      </c>
      <c r="AH39">
        <v>1.487603305785123</v>
      </c>
    </row>
    <row r="40" spans="1:34" x14ac:dyDescent="0.3">
      <c r="A40" s="60">
        <f ca="1">Exceedance!U40</f>
        <v>47239</v>
      </c>
      <c r="B40" s="1">
        <v>49.293190220330288</v>
      </c>
      <c r="C40" s="1">
        <v>49.28976549511215</v>
      </c>
      <c r="D40" s="1">
        <v>49.292137641084338</v>
      </c>
      <c r="E40">
        <v>58.212268331878263</v>
      </c>
      <c r="F40">
        <v>31.93190083</v>
      </c>
      <c r="G40">
        <v>48.495124520145772</v>
      </c>
      <c r="H40">
        <v>56.42753490437881</v>
      </c>
      <c r="I40">
        <v>47.89662206041767</v>
      </c>
      <c r="J40">
        <v>42.703089877980553</v>
      </c>
      <c r="K40">
        <v>46.250566010688516</v>
      </c>
      <c r="L40">
        <v>51.758865237563541</v>
      </c>
      <c r="M40">
        <v>31.93190083</v>
      </c>
      <c r="N40">
        <v>31.93190083</v>
      </c>
      <c r="O40">
        <v>43.113516708140828</v>
      </c>
      <c r="P40">
        <v>96.309782649518525</v>
      </c>
      <c r="Q40">
        <v>48.859068564876353</v>
      </c>
      <c r="R40">
        <v>59.810994188350286</v>
      </c>
      <c r="S40">
        <v>58.666680431874276</v>
      </c>
      <c r="T40">
        <v>76.437842336805744</v>
      </c>
      <c r="U40">
        <v>31.93190083</v>
      </c>
      <c r="V40">
        <v>31.93190083</v>
      </c>
      <c r="W40">
        <v>45.700654410335737</v>
      </c>
      <c r="X40">
        <v>31.93190083</v>
      </c>
      <c r="Y40">
        <v>31.93190083</v>
      </c>
      <c r="Z40">
        <v>32.050331175519652</v>
      </c>
      <c r="AA40">
        <v>31.93190083</v>
      </c>
      <c r="AB40">
        <v>38.499333941793623</v>
      </c>
      <c r="AC40">
        <v>31.93190083</v>
      </c>
      <c r="AD40">
        <v>31.93190083</v>
      </c>
      <c r="AE40">
        <v>31.93190083</v>
      </c>
      <c r="AF40">
        <v>31.93190083</v>
      </c>
      <c r="AG40">
        <v>61.632604323318304</v>
      </c>
      <c r="AH40">
        <v>63.131014488930909</v>
      </c>
    </row>
    <row r="41" spans="1:34" x14ac:dyDescent="0.3">
      <c r="A41" s="60">
        <f ca="1">Exceedance!U41</f>
        <v>47270</v>
      </c>
      <c r="B41" s="1">
        <v>58.725222910981444</v>
      </c>
      <c r="C41" s="1">
        <v>58.725222910988151</v>
      </c>
      <c r="D41" s="1">
        <v>58.725222910983497</v>
      </c>
      <c r="E41">
        <v>60.701222910975417</v>
      </c>
      <c r="F41">
        <v>121.25993762602455</v>
      </c>
      <c r="G41">
        <v>42.700165289999994</v>
      </c>
      <c r="H41">
        <v>115.96022294754313</v>
      </c>
      <c r="I41">
        <v>51.554222910986475</v>
      </c>
      <c r="J41">
        <v>100.97022292127558</v>
      </c>
      <c r="K41">
        <v>42.700165289999994</v>
      </c>
      <c r="L41">
        <v>61.739223003032798</v>
      </c>
      <c r="M41">
        <v>42.700165289999994</v>
      </c>
      <c r="N41">
        <v>42.700165289999994</v>
      </c>
      <c r="O41">
        <v>45.369222960164073</v>
      </c>
      <c r="P41">
        <v>105.36622291097835</v>
      </c>
      <c r="Q41">
        <v>42.700165289999994</v>
      </c>
      <c r="R41">
        <v>54.171222910970506</v>
      </c>
      <c r="S41">
        <v>96.099222910992268</v>
      </c>
      <c r="T41">
        <v>45.298222910989971</v>
      </c>
      <c r="U41">
        <v>42.700165289999994</v>
      </c>
      <c r="V41">
        <v>45.045281775929887</v>
      </c>
      <c r="W41">
        <v>42.700165289999994</v>
      </c>
      <c r="X41">
        <v>42.700165289999994</v>
      </c>
      <c r="Y41">
        <v>42.700165289999994</v>
      </c>
      <c r="Z41">
        <v>88.673376657092689</v>
      </c>
      <c r="AA41">
        <v>64.045273816737961</v>
      </c>
      <c r="AB41">
        <v>74.366222919259272</v>
      </c>
      <c r="AC41">
        <v>42.700165289999994</v>
      </c>
      <c r="AD41">
        <v>73.061037792487298</v>
      </c>
      <c r="AE41">
        <v>42.700165289999994</v>
      </c>
      <c r="AF41">
        <v>42.700165289999994</v>
      </c>
      <c r="AG41">
        <v>42.988222912476232</v>
      </c>
      <c r="AH41">
        <v>101.86322293596383</v>
      </c>
    </row>
    <row r="42" spans="1:34" x14ac:dyDescent="0.3">
      <c r="A42" s="60">
        <f ca="1">Exceedance!U42</f>
        <v>47300</v>
      </c>
      <c r="B42" s="1">
        <v>41.448595040000001</v>
      </c>
      <c r="C42" s="1">
        <v>41.448595040000001</v>
      </c>
      <c r="D42" s="1">
        <v>41.448595040000001</v>
      </c>
      <c r="E42">
        <v>41.448595040000001</v>
      </c>
      <c r="F42">
        <v>89.030640931870138</v>
      </c>
      <c r="G42">
        <v>41.448595040000001</v>
      </c>
      <c r="H42">
        <v>43.935297648699525</v>
      </c>
      <c r="I42">
        <v>41.448595040000001</v>
      </c>
      <c r="J42">
        <v>81.234640929583804</v>
      </c>
      <c r="K42">
        <v>41.448595040000001</v>
      </c>
      <c r="L42">
        <v>41.448595040000001</v>
      </c>
      <c r="M42">
        <v>41.448595040000001</v>
      </c>
      <c r="N42">
        <v>41.448595040000001</v>
      </c>
      <c r="O42">
        <v>41.448595040000001</v>
      </c>
      <c r="P42">
        <v>47.804274508004823</v>
      </c>
      <c r="Q42">
        <v>41.448595040000001</v>
      </c>
      <c r="R42">
        <v>41.448595040000001</v>
      </c>
      <c r="S42">
        <v>42.30718009726818</v>
      </c>
      <c r="T42">
        <v>41.448595040000001</v>
      </c>
      <c r="U42">
        <v>41.448595040000001</v>
      </c>
      <c r="V42">
        <v>41.448595040000001</v>
      </c>
      <c r="W42">
        <v>41.448595040000001</v>
      </c>
      <c r="X42">
        <v>11.148</v>
      </c>
      <c r="Y42">
        <v>41.448595040000001</v>
      </c>
      <c r="Z42">
        <v>41.448595040000001</v>
      </c>
      <c r="AA42">
        <v>41.448595040000001</v>
      </c>
      <c r="AB42">
        <v>41.448595040000001</v>
      </c>
      <c r="AC42">
        <v>41.448595040000001</v>
      </c>
      <c r="AD42">
        <v>59.196640987166603</v>
      </c>
      <c r="AE42">
        <v>41.448595040000001</v>
      </c>
      <c r="AF42">
        <v>41.448595040000001</v>
      </c>
      <c r="AG42">
        <v>41.448595040000001</v>
      </c>
      <c r="AH42">
        <v>44.045238149305675</v>
      </c>
    </row>
    <row r="43" spans="1:34" x14ac:dyDescent="0.3">
      <c r="A43" s="60">
        <f ca="1">Exceedance!U43</f>
        <v>47331</v>
      </c>
      <c r="B43" s="1">
        <v>37.689917360000003</v>
      </c>
      <c r="C43" s="1">
        <v>37.689917360000003</v>
      </c>
      <c r="D43" s="1">
        <v>37.689917360000003</v>
      </c>
      <c r="E43">
        <v>37.689917360000003</v>
      </c>
      <c r="F43">
        <v>43.042942329261059</v>
      </c>
      <c r="G43">
        <v>37.689917360000003</v>
      </c>
      <c r="H43">
        <v>43.91004370501232</v>
      </c>
      <c r="I43">
        <v>37.689917360000003</v>
      </c>
      <c r="J43">
        <v>64.395928193233033</v>
      </c>
      <c r="K43">
        <v>37.689917360000003</v>
      </c>
      <c r="L43">
        <v>37.689917360000003</v>
      </c>
      <c r="M43">
        <v>4.7880000000000003</v>
      </c>
      <c r="N43">
        <v>37.689917360000003</v>
      </c>
      <c r="O43">
        <v>37.689917360000003</v>
      </c>
      <c r="P43">
        <v>39.717148767292684</v>
      </c>
      <c r="Q43">
        <v>37.689917360000003</v>
      </c>
      <c r="R43">
        <v>37.689917360000003</v>
      </c>
      <c r="S43">
        <v>37.689917360000003</v>
      </c>
      <c r="T43">
        <v>37.689917360000003</v>
      </c>
      <c r="U43">
        <v>37.689917360000003</v>
      </c>
      <c r="V43">
        <v>37.689917360000003</v>
      </c>
      <c r="W43">
        <v>37.689917360000003</v>
      </c>
      <c r="X43">
        <v>37.689917360000003</v>
      </c>
      <c r="Y43">
        <v>37.689917360000003</v>
      </c>
      <c r="Z43">
        <v>37.689917360000003</v>
      </c>
      <c r="AA43">
        <v>37.689917360000003</v>
      </c>
      <c r="AB43">
        <v>37.689917360000003</v>
      </c>
      <c r="AC43">
        <v>4.2549999999999999</v>
      </c>
      <c r="AD43">
        <v>37.689917360000003</v>
      </c>
      <c r="AE43">
        <v>37.689917360000003</v>
      </c>
      <c r="AF43">
        <v>37.689917360000003</v>
      </c>
      <c r="AG43">
        <v>37.689917360000003</v>
      </c>
      <c r="AH43">
        <v>37.689917360000003</v>
      </c>
    </row>
    <row r="44" spans="1:34" x14ac:dyDescent="0.3">
      <c r="A44" s="60">
        <f ca="1">Exceedance!U44</f>
        <v>47362</v>
      </c>
      <c r="B44" s="1">
        <v>29.252231400000003</v>
      </c>
      <c r="C44" s="1">
        <v>29.252231400000003</v>
      </c>
      <c r="D44" s="1">
        <v>29.252231400000003</v>
      </c>
      <c r="E44">
        <v>29.252231400000003</v>
      </c>
      <c r="F44">
        <v>29.252231400000003</v>
      </c>
      <c r="G44">
        <v>29.252231400000003</v>
      </c>
      <c r="H44">
        <v>38.970130391711557</v>
      </c>
      <c r="I44">
        <v>29.252231400000003</v>
      </c>
      <c r="J44">
        <v>40.933305829677643</v>
      </c>
      <c r="K44">
        <v>29.252231400000003</v>
      </c>
      <c r="L44">
        <v>29.252231400000003</v>
      </c>
      <c r="M44">
        <v>9.6449999999999996</v>
      </c>
      <c r="N44">
        <v>19.940000000000001</v>
      </c>
      <c r="O44">
        <v>29.252231400000003</v>
      </c>
      <c r="P44">
        <v>29.252231400000003</v>
      </c>
      <c r="Q44">
        <v>29.252231400000003</v>
      </c>
      <c r="R44">
        <v>30.093750302816382</v>
      </c>
      <c r="S44">
        <v>29.252231400000003</v>
      </c>
      <c r="T44">
        <v>29.252231400000003</v>
      </c>
      <c r="U44">
        <v>29.252231400000003</v>
      </c>
      <c r="V44">
        <v>29.252231400000003</v>
      </c>
      <c r="W44">
        <v>29.252231400000003</v>
      </c>
      <c r="X44">
        <v>29.252231400000003</v>
      </c>
      <c r="Y44">
        <v>29.252231400000003</v>
      </c>
      <c r="Z44">
        <v>29.252231400000003</v>
      </c>
      <c r="AA44">
        <v>29.252231400000003</v>
      </c>
      <c r="AB44">
        <v>29.252231400000003</v>
      </c>
      <c r="AC44">
        <v>3.6760000000000002</v>
      </c>
      <c r="AD44">
        <v>29.252231400000003</v>
      </c>
      <c r="AE44">
        <v>29.252231400000003</v>
      </c>
      <c r="AF44">
        <v>29.252231400000003</v>
      </c>
      <c r="AG44">
        <v>29.252231400000003</v>
      </c>
      <c r="AH44">
        <v>30.031083710570829</v>
      </c>
    </row>
    <row r="45" spans="1:34" x14ac:dyDescent="0.3">
      <c r="A45" s="60">
        <f ca="1">Exceedance!U45</f>
        <v>47392</v>
      </c>
      <c r="B45" s="1">
        <v>16.393388429999998</v>
      </c>
      <c r="C45" s="1">
        <v>16.393388429999998</v>
      </c>
      <c r="D45" s="1">
        <v>16.393388429999998</v>
      </c>
      <c r="E45">
        <v>16.393388429999998</v>
      </c>
      <c r="F45">
        <v>16.393388429999998</v>
      </c>
      <c r="G45">
        <v>16.393388429999998</v>
      </c>
      <c r="H45">
        <v>29.765346881490437</v>
      </c>
      <c r="I45">
        <v>16.393388429999998</v>
      </c>
      <c r="J45">
        <v>16.393388429999998</v>
      </c>
      <c r="K45">
        <v>16.393388429999998</v>
      </c>
      <c r="L45">
        <v>16.393388429999998</v>
      </c>
      <c r="M45">
        <v>9.8170000000000002</v>
      </c>
      <c r="N45">
        <v>9.5449999999999999</v>
      </c>
      <c r="O45">
        <v>16.393388429999998</v>
      </c>
      <c r="P45">
        <v>19.448893040652255</v>
      </c>
      <c r="Q45">
        <v>16.393388429999998</v>
      </c>
      <c r="R45">
        <v>18.065702479532579</v>
      </c>
      <c r="S45">
        <v>16.393388429999998</v>
      </c>
      <c r="T45">
        <v>16.393388429999998</v>
      </c>
      <c r="U45">
        <v>16.393388429999998</v>
      </c>
      <c r="V45">
        <v>16.393388429999998</v>
      </c>
      <c r="W45">
        <v>16.393388429999998</v>
      </c>
      <c r="X45">
        <v>16.393388429999998</v>
      </c>
      <c r="Y45">
        <v>16.393388429999998</v>
      </c>
      <c r="Z45">
        <v>16.393388429999998</v>
      </c>
      <c r="AA45">
        <v>16.393388429999998</v>
      </c>
      <c r="AB45">
        <v>16.393388429999998</v>
      </c>
      <c r="AC45">
        <v>4.5819999999999999</v>
      </c>
      <c r="AD45">
        <v>16.393388429999998</v>
      </c>
      <c r="AE45">
        <v>16.393388429999998</v>
      </c>
      <c r="AF45">
        <v>16.393388429999998</v>
      </c>
      <c r="AG45">
        <v>16.393388429999998</v>
      </c>
      <c r="AH45">
        <v>16.393388429999998</v>
      </c>
    </row>
    <row r="46" spans="1:34" x14ac:dyDescent="0.3">
      <c r="A46" s="60">
        <f ca="1">Exceedance!U46</f>
        <v>47423</v>
      </c>
      <c r="B46" s="1">
        <v>1.487603305785123</v>
      </c>
      <c r="C46" s="1">
        <v>0.29752066115702464</v>
      </c>
      <c r="D46" s="1">
        <v>1.487603305785123</v>
      </c>
      <c r="E46">
        <v>0.29752066115702464</v>
      </c>
      <c r="F46">
        <v>1.8055739922336977</v>
      </c>
      <c r="G46">
        <v>0.29752066115702464</v>
      </c>
      <c r="H46">
        <v>9.555423021436809</v>
      </c>
      <c r="I46">
        <v>0.29752066115702464</v>
      </c>
      <c r="J46">
        <v>2.5451900398843663</v>
      </c>
      <c r="K46">
        <v>0.29752066115702464</v>
      </c>
      <c r="L46">
        <v>0.29752066115702464</v>
      </c>
      <c r="M46">
        <v>0.29752066115702464</v>
      </c>
      <c r="N46">
        <v>0.29752066115702464</v>
      </c>
      <c r="O46">
        <v>0.29752066115702464</v>
      </c>
      <c r="P46">
        <v>11.061606700318496</v>
      </c>
      <c r="Q46">
        <v>0.29752066115702464</v>
      </c>
      <c r="R46">
        <v>5.8468285885458604</v>
      </c>
      <c r="S46">
        <v>1.487603305785123</v>
      </c>
      <c r="T46">
        <v>0.29752066115702464</v>
      </c>
      <c r="U46">
        <v>0.29752066115702464</v>
      </c>
      <c r="V46">
        <v>0.29752066115702464</v>
      </c>
      <c r="W46">
        <v>0.29752066115702464</v>
      </c>
      <c r="X46">
        <v>0.29752066115702464</v>
      </c>
      <c r="Y46">
        <v>1.487603305785123</v>
      </c>
      <c r="Z46">
        <v>0.29752066115702464</v>
      </c>
      <c r="AA46">
        <v>0.29752066115702464</v>
      </c>
      <c r="AB46">
        <v>0.29752066115702464</v>
      </c>
      <c r="AC46">
        <v>0.29752066115702464</v>
      </c>
      <c r="AD46">
        <v>0.29752066115702464</v>
      </c>
      <c r="AE46">
        <v>0.29752066115702464</v>
      </c>
      <c r="AF46">
        <v>0.29752066115702464</v>
      </c>
      <c r="AG46">
        <v>0.29752066115702464</v>
      </c>
      <c r="AH46">
        <v>1.487603305785123</v>
      </c>
    </row>
    <row r="47" spans="1:34" x14ac:dyDescent="0.3">
      <c r="A47" s="60">
        <f ca="1">Exceedance!U47</f>
        <v>47453</v>
      </c>
      <c r="B47" s="1">
        <v>1.5371900826446272</v>
      </c>
      <c r="C47" s="1">
        <v>1.5371900826446272</v>
      </c>
      <c r="D47" s="1">
        <v>1.5371900826446272</v>
      </c>
      <c r="E47">
        <v>0.30743801652892538</v>
      </c>
      <c r="F47">
        <v>3.4047661913445242</v>
      </c>
      <c r="G47">
        <v>0.30743801652892538</v>
      </c>
      <c r="H47">
        <v>4.0180628792321542</v>
      </c>
      <c r="I47">
        <v>1.5371900826446272</v>
      </c>
      <c r="J47">
        <v>2.4561319691073864</v>
      </c>
      <c r="K47">
        <v>0.30743801652892538</v>
      </c>
      <c r="L47">
        <v>0.30743801652892538</v>
      </c>
      <c r="M47">
        <v>0.30743801652892538</v>
      </c>
      <c r="N47">
        <v>0.30743801652892538</v>
      </c>
      <c r="O47">
        <v>1.5371900826446272</v>
      </c>
      <c r="P47">
        <v>4.6553945224082183</v>
      </c>
      <c r="Q47">
        <v>1.5371900826446272</v>
      </c>
      <c r="R47">
        <v>2.9299601096916748</v>
      </c>
      <c r="S47">
        <v>1.5371900826446272</v>
      </c>
      <c r="T47">
        <v>0.30743801652892538</v>
      </c>
      <c r="U47">
        <v>0.30743801652892538</v>
      </c>
      <c r="V47">
        <v>1.5371900826446272</v>
      </c>
      <c r="W47">
        <v>0.30743801652892538</v>
      </c>
      <c r="X47">
        <v>0.30743801652892538</v>
      </c>
      <c r="Y47">
        <v>1.5371900826446272</v>
      </c>
      <c r="Z47">
        <v>0.30743801652892538</v>
      </c>
      <c r="AA47">
        <v>0.30743801652892538</v>
      </c>
      <c r="AB47">
        <v>0.30743801652892538</v>
      </c>
      <c r="AC47">
        <v>0.30743801652892538</v>
      </c>
      <c r="AD47">
        <v>0.30743801652892538</v>
      </c>
      <c r="AE47">
        <v>0.30743801652892538</v>
      </c>
      <c r="AF47">
        <v>0.30743801652892538</v>
      </c>
      <c r="AG47">
        <v>0.30743801652892538</v>
      </c>
      <c r="AH47">
        <v>1.5371900826446272</v>
      </c>
    </row>
    <row r="48" spans="1:34" x14ac:dyDescent="0.3">
      <c r="A48" s="60">
        <f ca="1">Exceedance!U48</f>
        <v>47484</v>
      </c>
      <c r="B48" s="1">
        <v>1.5371900826446272</v>
      </c>
      <c r="C48" s="1">
        <v>1.5371900826446272</v>
      </c>
      <c r="D48" s="1">
        <v>1.5371900826446272</v>
      </c>
      <c r="E48">
        <v>0.30743801652892538</v>
      </c>
      <c r="F48">
        <v>1.5371900826446272</v>
      </c>
      <c r="G48">
        <v>0.30743801652892538</v>
      </c>
      <c r="H48">
        <v>1.5371900826446272</v>
      </c>
      <c r="I48">
        <v>1.5371900826446272</v>
      </c>
      <c r="J48">
        <v>1.5371900826446272</v>
      </c>
      <c r="K48">
        <v>0.30743801652892538</v>
      </c>
      <c r="L48">
        <v>1.5371900826446272</v>
      </c>
      <c r="M48">
        <v>0.30743801652892538</v>
      </c>
      <c r="N48">
        <v>0.30743801652892538</v>
      </c>
      <c r="O48">
        <v>1.5371900826446272</v>
      </c>
      <c r="P48">
        <v>1.5371900826446272</v>
      </c>
      <c r="Q48">
        <v>1.5371900826446272</v>
      </c>
      <c r="R48">
        <v>1.5371900826446272</v>
      </c>
      <c r="S48">
        <v>1.5371900826446272</v>
      </c>
      <c r="T48">
        <v>0.30743801652892538</v>
      </c>
      <c r="U48">
        <v>0.30743801652892538</v>
      </c>
      <c r="V48">
        <v>1.5371900826446272</v>
      </c>
      <c r="W48">
        <v>0.30743801652892538</v>
      </c>
      <c r="X48">
        <v>0.30743801652892538</v>
      </c>
      <c r="Y48">
        <v>1.5371900826446272</v>
      </c>
      <c r="Z48">
        <v>1.5371900826446272</v>
      </c>
      <c r="AA48">
        <v>0.30743801652892538</v>
      </c>
      <c r="AB48">
        <v>0.30743801652892538</v>
      </c>
      <c r="AC48">
        <v>0.30743801652892538</v>
      </c>
      <c r="AD48">
        <v>1.5371900826446272</v>
      </c>
      <c r="AE48">
        <v>0.30743801652892538</v>
      </c>
      <c r="AF48">
        <v>0.30743801652892538</v>
      </c>
      <c r="AG48">
        <v>1.5371900826446272</v>
      </c>
      <c r="AH48">
        <v>1.5371900826446272</v>
      </c>
    </row>
    <row r="49" spans="1:34" x14ac:dyDescent="0.3">
      <c r="A49" s="60">
        <f ca="1">Exceedance!U49</f>
        <v>47515</v>
      </c>
      <c r="B49" s="1">
        <v>1.3884297520661149</v>
      </c>
      <c r="C49" s="1">
        <v>1.3884297520661149</v>
      </c>
      <c r="D49" s="1">
        <v>1.3884297520661149</v>
      </c>
      <c r="E49">
        <v>1.3884297520661149</v>
      </c>
      <c r="F49">
        <v>1.3884297520661149</v>
      </c>
      <c r="G49">
        <v>0.27768595041322292</v>
      </c>
      <c r="H49">
        <v>1.3884297520661149</v>
      </c>
      <c r="I49">
        <v>1.3884297520661149</v>
      </c>
      <c r="J49">
        <v>1.3884297520661149</v>
      </c>
      <c r="K49">
        <v>0.27768595041322292</v>
      </c>
      <c r="L49">
        <v>1.3884297520661149</v>
      </c>
      <c r="M49">
        <v>0.27768595041322292</v>
      </c>
      <c r="N49">
        <v>0.27768595041322292</v>
      </c>
      <c r="O49">
        <v>1.3884297520661149</v>
      </c>
      <c r="P49">
        <v>1.3884297520661149</v>
      </c>
      <c r="Q49">
        <v>1.3884297520661149</v>
      </c>
      <c r="R49">
        <v>1.3884297520661149</v>
      </c>
      <c r="S49">
        <v>1.3884297520661149</v>
      </c>
      <c r="T49">
        <v>0.27768595041322292</v>
      </c>
      <c r="U49">
        <v>0.27768595041322292</v>
      </c>
      <c r="V49">
        <v>1.3884297520661149</v>
      </c>
      <c r="W49">
        <v>0.27768595041322292</v>
      </c>
      <c r="X49">
        <v>0.27768595041322292</v>
      </c>
      <c r="Y49">
        <v>1.3884297520661149</v>
      </c>
      <c r="Z49">
        <v>1.3884297520661149</v>
      </c>
      <c r="AA49">
        <v>0.27768595041322292</v>
      </c>
      <c r="AB49">
        <v>0.27768595041322292</v>
      </c>
      <c r="AC49">
        <v>0.27768595041322292</v>
      </c>
      <c r="AD49">
        <v>1.3884297520661149</v>
      </c>
      <c r="AE49">
        <v>0.27768595041322292</v>
      </c>
      <c r="AF49">
        <v>0.27768595041322292</v>
      </c>
      <c r="AG49">
        <v>1.3884297520661149</v>
      </c>
      <c r="AH49">
        <v>1.3884297520661149</v>
      </c>
    </row>
    <row r="50" spans="1:34" x14ac:dyDescent="0.3">
      <c r="A50" s="60">
        <f ca="1">Exceedance!U50</f>
        <v>47543</v>
      </c>
      <c r="B50" s="1">
        <v>1.5371900826446272</v>
      </c>
      <c r="C50" s="1">
        <v>1.5371900826446272</v>
      </c>
      <c r="D50" s="1">
        <v>1.5371900826446272</v>
      </c>
      <c r="E50">
        <v>1.5371900826446272</v>
      </c>
      <c r="F50">
        <v>1.5371900826446272</v>
      </c>
      <c r="G50">
        <v>0.30743801652892538</v>
      </c>
      <c r="H50">
        <v>1.5371900826446272</v>
      </c>
      <c r="I50">
        <v>1.5371900826446272</v>
      </c>
      <c r="J50">
        <v>1.5371900826446272</v>
      </c>
      <c r="K50">
        <v>0.30743801652892538</v>
      </c>
      <c r="L50">
        <v>1.5371900826446272</v>
      </c>
      <c r="M50">
        <v>0.30743801652892538</v>
      </c>
      <c r="N50">
        <v>0.30743801652892538</v>
      </c>
      <c r="O50">
        <v>1.5371900826446272</v>
      </c>
      <c r="P50">
        <v>1.5371900826446272</v>
      </c>
      <c r="Q50">
        <v>3.2274358393999143</v>
      </c>
      <c r="R50">
        <v>1.5371900826446272</v>
      </c>
      <c r="S50">
        <v>1.5371900826446272</v>
      </c>
      <c r="T50">
        <v>0.30743801652892538</v>
      </c>
      <c r="U50">
        <v>0.30743801652892538</v>
      </c>
      <c r="V50">
        <v>1.5371900826446272</v>
      </c>
      <c r="W50">
        <v>0.30743801652892538</v>
      </c>
      <c r="X50">
        <v>0.30743801652892538</v>
      </c>
      <c r="Y50">
        <v>1.5371900826446272</v>
      </c>
      <c r="Z50">
        <v>1.5371900826446272</v>
      </c>
      <c r="AA50">
        <v>1.5371900826446272</v>
      </c>
      <c r="AB50">
        <v>1.5371900826446272</v>
      </c>
      <c r="AC50">
        <v>0.30743801652892538</v>
      </c>
      <c r="AD50">
        <v>1.5371900826446272</v>
      </c>
      <c r="AE50">
        <v>0.30743801652892538</v>
      </c>
      <c r="AF50">
        <v>1.5371900826446272</v>
      </c>
      <c r="AG50">
        <v>1.5371900826446272</v>
      </c>
      <c r="AH50">
        <v>1.5371900826446272</v>
      </c>
    </row>
    <row r="51" spans="1:34" x14ac:dyDescent="0.3">
      <c r="A51" s="60">
        <f ca="1">Exceedance!U51</f>
        <v>47574</v>
      </c>
      <c r="B51" s="1">
        <v>14.217669788573565</v>
      </c>
      <c r="C51" s="1">
        <v>8.4314377341229196</v>
      </c>
      <c r="D51" s="1">
        <v>11.229153690418864</v>
      </c>
      <c r="E51">
        <v>1.487603305785123</v>
      </c>
      <c r="F51">
        <v>11.325257531358755</v>
      </c>
      <c r="G51">
        <v>0.29752066115702464</v>
      </c>
      <c r="H51">
        <v>8.1157332495384651</v>
      </c>
      <c r="I51">
        <v>1.487603305785123</v>
      </c>
      <c r="J51">
        <v>17.890404741730812</v>
      </c>
      <c r="K51">
        <v>0.29752066115702464</v>
      </c>
      <c r="L51">
        <v>1.487603305785123</v>
      </c>
      <c r="M51">
        <v>0.29752066115702464</v>
      </c>
      <c r="N51">
        <v>0.29752066115702464</v>
      </c>
      <c r="O51">
        <v>17.708665329118038</v>
      </c>
      <c r="P51">
        <v>19.272790050606375</v>
      </c>
      <c r="Q51">
        <v>24.737129119079114</v>
      </c>
      <c r="R51">
        <v>3.1812741796561848</v>
      </c>
      <c r="S51">
        <v>5.1475717147455988</v>
      </c>
      <c r="T51">
        <v>0.29752066115702464</v>
      </c>
      <c r="U51">
        <v>0.29752066115702464</v>
      </c>
      <c r="V51">
        <v>12.572722845090654</v>
      </c>
      <c r="W51">
        <v>0.29752066115702464</v>
      </c>
      <c r="X51">
        <v>0.29752066115702464</v>
      </c>
      <c r="Y51">
        <v>15.325688565784255</v>
      </c>
      <c r="Z51">
        <v>1.487603305785123</v>
      </c>
      <c r="AA51">
        <v>1.487603305785123</v>
      </c>
      <c r="AB51">
        <v>1.487603305785123</v>
      </c>
      <c r="AC51">
        <v>0.29752066115702464</v>
      </c>
      <c r="AD51">
        <v>1.487603305785123</v>
      </c>
      <c r="AE51">
        <v>0.29752066115702464</v>
      </c>
      <c r="AF51">
        <v>1.487603305785123</v>
      </c>
      <c r="AG51">
        <v>1.487603305785123</v>
      </c>
      <c r="AH51">
        <v>19.908540500968712</v>
      </c>
    </row>
    <row r="52" spans="1:34" x14ac:dyDescent="0.3">
      <c r="A52" s="60">
        <f ca="1">Exceedance!U52</f>
        <v>47604</v>
      </c>
      <c r="B52" s="1">
        <v>49.293190220330288</v>
      </c>
      <c r="C52" s="1">
        <v>49.290586672131319</v>
      </c>
      <c r="D52" s="1">
        <v>49.29213764108431</v>
      </c>
      <c r="E52">
        <v>31.93190083</v>
      </c>
      <c r="F52">
        <v>48.517190662042061</v>
      </c>
      <c r="G52">
        <v>56.587513397683459</v>
      </c>
      <c r="H52">
        <v>46.315410740718633</v>
      </c>
      <c r="I52">
        <v>42.605817177571282</v>
      </c>
      <c r="J52">
        <v>46.279704875232156</v>
      </c>
      <c r="K52">
        <v>52.134798541368042</v>
      </c>
      <c r="L52">
        <v>31.93190083</v>
      </c>
      <c r="M52">
        <v>31.93190083</v>
      </c>
      <c r="N52">
        <v>45.740166081160922</v>
      </c>
      <c r="O52">
        <v>96.267562154822272</v>
      </c>
      <c r="P52">
        <v>48.198786419543055</v>
      </c>
      <c r="Q52">
        <v>59.814994188094445</v>
      </c>
      <c r="R52">
        <v>58.816851538963121</v>
      </c>
      <c r="S52">
        <v>76.435838356750068</v>
      </c>
      <c r="T52">
        <v>31.93190083</v>
      </c>
      <c r="U52">
        <v>31.93190083</v>
      </c>
      <c r="V52">
        <v>45.708688222146648</v>
      </c>
      <c r="W52">
        <v>31.93190083</v>
      </c>
      <c r="X52">
        <v>31.93190083</v>
      </c>
      <c r="Y52">
        <v>32.053377305637255</v>
      </c>
      <c r="Z52">
        <v>31.93190083</v>
      </c>
      <c r="AA52">
        <v>38.77361069254394</v>
      </c>
      <c r="AB52">
        <v>31.93190083</v>
      </c>
      <c r="AC52">
        <v>31.93190083</v>
      </c>
      <c r="AD52">
        <v>31.93190083</v>
      </c>
      <c r="AE52">
        <v>31.93190083</v>
      </c>
      <c r="AF52">
        <v>60.33333017767243</v>
      </c>
      <c r="AG52">
        <v>63.102219633060614</v>
      </c>
      <c r="AH52">
        <v>58.216281539607969</v>
      </c>
    </row>
    <row r="53" spans="1:34" x14ac:dyDescent="0.3">
      <c r="A53" s="60">
        <f ca="1">Exceedance!U53</f>
        <v>47635</v>
      </c>
      <c r="B53" s="1">
        <v>58.725222910981444</v>
      </c>
      <c r="C53" s="1">
        <v>58.725222910986581</v>
      </c>
      <c r="D53" s="1">
        <v>58.725222910983526</v>
      </c>
      <c r="E53">
        <v>121.35333437098431</v>
      </c>
      <c r="F53">
        <v>42.700165289999994</v>
      </c>
      <c r="G53">
        <v>115.96522294725305</v>
      </c>
      <c r="H53">
        <v>52.8932229109869</v>
      </c>
      <c r="I53">
        <v>100.96622292146417</v>
      </c>
      <c r="J53">
        <v>42.700165289999994</v>
      </c>
      <c r="K53">
        <v>61.74922300178838</v>
      </c>
      <c r="L53">
        <v>42.700165289999994</v>
      </c>
      <c r="M53">
        <v>42.700165289999994</v>
      </c>
      <c r="N53">
        <v>45.398222953723327</v>
      </c>
      <c r="O53">
        <v>105.36022291097876</v>
      </c>
      <c r="P53">
        <v>42.700165289999994</v>
      </c>
      <c r="Q53">
        <v>54.174222910970506</v>
      </c>
      <c r="R53">
        <v>96.141222910991914</v>
      </c>
      <c r="S53">
        <v>45.298222910990006</v>
      </c>
      <c r="T53">
        <v>42.700165289999994</v>
      </c>
      <c r="U53">
        <v>61.841274128765278</v>
      </c>
      <c r="V53">
        <v>42.700165289999994</v>
      </c>
      <c r="W53">
        <v>42.700165289999994</v>
      </c>
      <c r="X53">
        <v>42.700165289999994</v>
      </c>
      <c r="Y53">
        <v>88.674380042933493</v>
      </c>
      <c r="Z53">
        <v>63.930150831449126</v>
      </c>
      <c r="AA53">
        <v>74.374222918719724</v>
      </c>
      <c r="AB53">
        <v>42.700165289999994</v>
      </c>
      <c r="AC53">
        <v>74.547968278965911</v>
      </c>
      <c r="AD53">
        <v>42.700165289999994</v>
      </c>
      <c r="AE53">
        <v>42.700165289999994</v>
      </c>
      <c r="AF53">
        <v>43.546222916299349</v>
      </c>
      <c r="AG53">
        <v>101.86222293601317</v>
      </c>
      <c r="AH53">
        <v>60.702222910975415</v>
      </c>
    </row>
    <row r="54" spans="1:34" x14ac:dyDescent="0.3">
      <c r="A54" s="60">
        <f ca="1">Exceedance!U54</f>
        <v>47665</v>
      </c>
      <c r="B54" s="1">
        <v>41.448595040000001</v>
      </c>
      <c r="C54" s="1">
        <v>41.448595040000001</v>
      </c>
      <c r="D54" s="1">
        <v>41.448595040000001</v>
      </c>
      <c r="E54">
        <v>89.031640931740739</v>
      </c>
      <c r="F54">
        <v>41.448595040000001</v>
      </c>
      <c r="G54">
        <v>43.937296566893707</v>
      </c>
      <c r="H54">
        <v>41.448595040000001</v>
      </c>
      <c r="I54">
        <v>81.232640929583823</v>
      </c>
      <c r="J54">
        <v>41.448595040000001</v>
      </c>
      <c r="K54">
        <v>41.448595040000001</v>
      </c>
      <c r="L54">
        <v>41.448595040000001</v>
      </c>
      <c r="M54">
        <v>41.448595040000001</v>
      </c>
      <c r="N54">
        <v>41.448595040000001</v>
      </c>
      <c r="O54">
        <v>47.803275898522735</v>
      </c>
      <c r="P54">
        <v>41.448595040000001</v>
      </c>
      <c r="Q54">
        <v>41.448595040000001</v>
      </c>
      <c r="R54">
        <v>42.333165993605618</v>
      </c>
      <c r="S54">
        <v>41.448595040000001</v>
      </c>
      <c r="T54">
        <v>41.448595040000001</v>
      </c>
      <c r="U54">
        <v>41.448595040000001</v>
      </c>
      <c r="V54">
        <v>41.448595040000001</v>
      </c>
      <c r="W54">
        <v>11.151</v>
      </c>
      <c r="X54">
        <v>41.448595040000001</v>
      </c>
      <c r="Y54">
        <v>41.448595040000001</v>
      </c>
      <c r="Z54">
        <v>41.448595040000001</v>
      </c>
      <c r="AA54">
        <v>41.448595040000001</v>
      </c>
      <c r="AB54">
        <v>41.448595040000001</v>
      </c>
      <c r="AC54">
        <v>59.202640984641654</v>
      </c>
      <c r="AD54">
        <v>41.448595040000001</v>
      </c>
      <c r="AE54">
        <v>41.448595040000001</v>
      </c>
      <c r="AF54">
        <v>41.448595040000001</v>
      </c>
      <c r="AG54">
        <v>44.045238149305675</v>
      </c>
      <c r="AH54">
        <v>41.448595040000001</v>
      </c>
    </row>
    <row r="55" spans="1:34" x14ac:dyDescent="0.3">
      <c r="A55" s="60">
        <f ca="1">Exceedance!U55</f>
        <v>47696</v>
      </c>
      <c r="B55" s="1">
        <v>37.689917360000003</v>
      </c>
      <c r="C55" s="1">
        <v>37.689917360000003</v>
      </c>
      <c r="D55" s="1">
        <v>37.689917360000003</v>
      </c>
      <c r="E55">
        <v>43.044942327493203</v>
      </c>
      <c r="F55">
        <v>37.689917360000003</v>
      </c>
      <c r="G55">
        <v>43.913044783110408</v>
      </c>
      <c r="H55">
        <v>37.689917360000003</v>
      </c>
      <c r="I55">
        <v>64.392928196471289</v>
      </c>
      <c r="J55">
        <v>37.689917360000003</v>
      </c>
      <c r="K55">
        <v>37.689917360000003</v>
      </c>
      <c r="L55">
        <v>4.8109999999999999</v>
      </c>
      <c r="M55">
        <v>37.689917360000003</v>
      </c>
      <c r="N55">
        <v>37.689917360000003</v>
      </c>
      <c r="O55">
        <v>39.715149264180525</v>
      </c>
      <c r="P55">
        <v>37.689917360000003</v>
      </c>
      <c r="Q55">
        <v>37.689917360000003</v>
      </c>
      <c r="R55">
        <v>37.689917360000003</v>
      </c>
      <c r="S55">
        <v>37.689917360000003</v>
      </c>
      <c r="T55">
        <v>37.689917360000003</v>
      </c>
      <c r="U55">
        <v>37.689917360000003</v>
      </c>
      <c r="V55">
        <v>37.689917360000003</v>
      </c>
      <c r="W55">
        <v>37.689917360000003</v>
      </c>
      <c r="X55">
        <v>37.689917360000003</v>
      </c>
      <c r="Y55">
        <v>37.689917360000003</v>
      </c>
      <c r="Z55">
        <v>37.689917360000003</v>
      </c>
      <c r="AA55">
        <v>37.689917360000003</v>
      </c>
      <c r="AB55">
        <v>4.2670000000000003</v>
      </c>
      <c r="AC55">
        <v>37.689917360000003</v>
      </c>
      <c r="AD55">
        <v>37.689917360000003</v>
      </c>
      <c r="AE55">
        <v>37.689917360000003</v>
      </c>
      <c r="AF55">
        <v>37.689917360000003</v>
      </c>
      <c r="AG55">
        <v>37.689917360000003</v>
      </c>
      <c r="AH55">
        <v>37.689917360000003</v>
      </c>
    </row>
    <row r="56" spans="1:34" x14ac:dyDescent="0.3">
      <c r="A56" s="60">
        <f ca="1">Exceedance!U56</f>
        <v>47727</v>
      </c>
      <c r="B56" s="1">
        <v>29.252231400000003</v>
      </c>
      <c r="C56" s="1">
        <v>29.252231400000003</v>
      </c>
      <c r="D56" s="1">
        <v>29.252231400000003</v>
      </c>
      <c r="E56">
        <v>29.252231400000003</v>
      </c>
      <c r="F56">
        <v>29.252231400000003</v>
      </c>
      <c r="G56">
        <v>38.97313316554385</v>
      </c>
      <c r="H56">
        <v>29.252231400000003</v>
      </c>
      <c r="I56">
        <v>40.931305830081705</v>
      </c>
      <c r="J56">
        <v>29.252231400000003</v>
      </c>
      <c r="K56">
        <v>29.252231400000003</v>
      </c>
      <c r="L56">
        <v>9.5239999999999991</v>
      </c>
      <c r="M56">
        <v>29.252231400000003</v>
      </c>
      <c r="N56">
        <v>29.252231400000003</v>
      </c>
      <c r="O56">
        <v>29.252231400000003</v>
      </c>
      <c r="P56">
        <v>29.252231400000003</v>
      </c>
      <c r="Q56">
        <v>30.10372740399011</v>
      </c>
      <c r="R56">
        <v>29.252231400000003</v>
      </c>
      <c r="S56">
        <v>29.252231400000003</v>
      </c>
      <c r="T56">
        <v>29.252231400000003</v>
      </c>
      <c r="U56">
        <v>29.252231400000003</v>
      </c>
      <c r="V56">
        <v>29.252231400000003</v>
      </c>
      <c r="W56">
        <v>29.252231400000003</v>
      </c>
      <c r="X56">
        <v>29.252231400000003</v>
      </c>
      <c r="Y56">
        <v>29.252231400000003</v>
      </c>
      <c r="Z56">
        <v>29.252231400000003</v>
      </c>
      <c r="AA56">
        <v>29.252231400000003</v>
      </c>
      <c r="AB56">
        <v>3.681</v>
      </c>
      <c r="AC56">
        <v>29.252231400000003</v>
      </c>
      <c r="AD56">
        <v>29.252231400000003</v>
      </c>
      <c r="AE56">
        <v>29.252231400000003</v>
      </c>
      <c r="AF56">
        <v>29.252231400000003</v>
      </c>
      <c r="AG56">
        <v>30.031083710570829</v>
      </c>
      <c r="AH56">
        <v>29.252231400000003</v>
      </c>
    </row>
    <row r="57" spans="1:34" x14ac:dyDescent="0.3">
      <c r="A57" s="60">
        <f ca="1">Exceedance!U57</f>
        <v>47757</v>
      </c>
      <c r="B57" s="1">
        <v>16.393388429999998</v>
      </c>
      <c r="C57" s="1">
        <v>16.393388429999998</v>
      </c>
      <c r="D57" s="1">
        <v>16.393388429999998</v>
      </c>
      <c r="E57">
        <v>16.393388429999998</v>
      </c>
      <c r="F57">
        <v>16.393388429999998</v>
      </c>
      <c r="G57">
        <v>29.768348894940509</v>
      </c>
      <c r="H57">
        <v>16.393388429999998</v>
      </c>
      <c r="I57">
        <v>16.393388429999998</v>
      </c>
      <c r="J57">
        <v>16.393388429999998</v>
      </c>
      <c r="K57">
        <v>16.393388429999998</v>
      </c>
      <c r="L57">
        <v>16.393388429999998</v>
      </c>
      <c r="M57">
        <v>9.5500000000000007</v>
      </c>
      <c r="N57">
        <v>16.393388429999998</v>
      </c>
      <c r="O57">
        <v>19.446893533793673</v>
      </c>
      <c r="P57">
        <v>16.393388429999998</v>
      </c>
      <c r="Q57">
        <v>18.068709214720055</v>
      </c>
      <c r="R57">
        <v>16.393388429999998</v>
      </c>
      <c r="S57">
        <v>16.393388429999998</v>
      </c>
      <c r="T57">
        <v>16.393388429999998</v>
      </c>
      <c r="U57">
        <v>16.393388429999998</v>
      </c>
      <c r="V57">
        <v>16.393388429999998</v>
      </c>
      <c r="W57">
        <v>16.393388429999998</v>
      </c>
      <c r="X57">
        <v>16.393388429999998</v>
      </c>
      <c r="Y57">
        <v>16.393388429999998</v>
      </c>
      <c r="Z57">
        <v>16.393388429999998</v>
      </c>
      <c r="AA57">
        <v>16.393388429999998</v>
      </c>
      <c r="AB57">
        <v>4.5309999999999997</v>
      </c>
      <c r="AC57">
        <v>16.393388429999998</v>
      </c>
      <c r="AD57">
        <v>16.393388429999998</v>
      </c>
      <c r="AE57">
        <v>16.393388429999998</v>
      </c>
      <c r="AF57">
        <v>16.393388429999998</v>
      </c>
      <c r="AG57">
        <v>16.393388429999998</v>
      </c>
      <c r="AH57">
        <v>16.393388429999998</v>
      </c>
    </row>
    <row r="58" spans="1:34" x14ac:dyDescent="0.3">
      <c r="A58" s="60">
        <f ca="1">Exceedance!U58</f>
        <v>47788</v>
      </c>
      <c r="B58" s="1">
        <v>1.487603305785123</v>
      </c>
      <c r="C58" s="1">
        <v>0.29752066115702464</v>
      </c>
      <c r="D58" s="1">
        <v>1.487603305785123</v>
      </c>
      <c r="E58">
        <v>1.8095701657218857</v>
      </c>
      <c r="F58">
        <v>0.29752066115702464</v>
      </c>
      <c r="G58">
        <v>9.5574242868365378</v>
      </c>
      <c r="H58">
        <v>0.29752066115702464</v>
      </c>
      <c r="I58">
        <v>2.544190039543301</v>
      </c>
      <c r="J58">
        <v>0.29752066115702464</v>
      </c>
      <c r="K58">
        <v>0.29752066115702464</v>
      </c>
      <c r="L58">
        <v>0.29752066115702464</v>
      </c>
      <c r="M58">
        <v>0.29752066115702464</v>
      </c>
      <c r="N58">
        <v>0.29752066115702464</v>
      </c>
      <c r="O58">
        <v>11.060605622866861</v>
      </c>
      <c r="P58">
        <v>0.29752066115702464</v>
      </c>
      <c r="Q58">
        <v>5.8488303691774775</v>
      </c>
      <c r="R58">
        <v>1.487603305785123</v>
      </c>
      <c r="S58">
        <v>0.29752066115702464</v>
      </c>
      <c r="T58">
        <v>0.29752066115702464</v>
      </c>
      <c r="U58">
        <v>0.29752066115702464</v>
      </c>
      <c r="V58">
        <v>0.29752066115702464</v>
      </c>
      <c r="W58">
        <v>0.29752066115702464</v>
      </c>
      <c r="X58">
        <v>1.487603305785123</v>
      </c>
      <c r="Y58">
        <v>0.29752066115702464</v>
      </c>
      <c r="Z58">
        <v>0.29752066115702464</v>
      </c>
      <c r="AA58">
        <v>0.29752066115702464</v>
      </c>
      <c r="AB58">
        <v>0.29752066115702464</v>
      </c>
      <c r="AC58">
        <v>0.29752066115702464</v>
      </c>
      <c r="AD58">
        <v>0.29752066115702464</v>
      </c>
      <c r="AE58">
        <v>0.29752066115702464</v>
      </c>
      <c r="AF58">
        <v>0.29752066115702464</v>
      </c>
      <c r="AG58">
        <v>1.487603305785123</v>
      </c>
      <c r="AH58">
        <v>0.29752066115702464</v>
      </c>
    </row>
    <row r="59" spans="1:34" x14ac:dyDescent="0.3">
      <c r="A59" s="60">
        <f ca="1">Exceedance!U59</f>
        <v>47818</v>
      </c>
      <c r="B59" s="1">
        <v>1.5371900826446272</v>
      </c>
      <c r="C59" s="1">
        <v>1.5371900826446272</v>
      </c>
      <c r="D59" s="1">
        <v>1.5371900826446272</v>
      </c>
      <c r="E59">
        <v>3.4057671508883645</v>
      </c>
      <c r="F59">
        <v>0.30743801652892538</v>
      </c>
      <c r="G59">
        <v>4.0200633211124535</v>
      </c>
      <c r="H59">
        <v>1.5371900826446272</v>
      </c>
      <c r="I59">
        <v>2.4551318846393233</v>
      </c>
      <c r="J59">
        <v>0.30743801652892538</v>
      </c>
      <c r="K59">
        <v>0.30743801652892538</v>
      </c>
      <c r="L59">
        <v>0.30743801652892538</v>
      </c>
      <c r="M59">
        <v>0.30743801652892538</v>
      </c>
      <c r="N59">
        <v>1.5371900826446272</v>
      </c>
      <c r="O59">
        <v>4.6543943026133796</v>
      </c>
      <c r="P59">
        <v>1.5371900826446272</v>
      </c>
      <c r="Q59">
        <v>2.9319603412990451</v>
      </c>
      <c r="R59">
        <v>1.5371900826446272</v>
      </c>
      <c r="S59">
        <v>0.30743801652892538</v>
      </c>
      <c r="T59">
        <v>0.30743801652892538</v>
      </c>
      <c r="U59">
        <v>1.5371900826446272</v>
      </c>
      <c r="V59">
        <v>0.30743801652892538</v>
      </c>
      <c r="W59">
        <v>0.30743801652892538</v>
      </c>
      <c r="X59">
        <v>1.5371900826446272</v>
      </c>
      <c r="Y59">
        <v>0.30743801652892538</v>
      </c>
      <c r="Z59">
        <v>0.30743801652892538</v>
      </c>
      <c r="AA59">
        <v>0.30743801652892538</v>
      </c>
      <c r="AB59">
        <v>0.30743801652892538</v>
      </c>
      <c r="AC59">
        <v>0.30743801652892538</v>
      </c>
      <c r="AD59">
        <v>0.30743801652892538</v>
      </c>
      <c r="AE59">
        <v>0.30743801652892538</v>
      </c>
      <c r="AF59">
        <v>0.30743801652892538</v>
      </c>
      <c r="AG59">
        <v>1.5371900826446272</v>
      </c>
      <c r="AH59">
        <v>0.30743801652892538</v>
      </c>
    </row>
    <row r="60" spans="1:34" x14ac:dyDescent="0.3">
      <c r="A60" s="60">
        <f ca="1">Exceedance!U60</f>
        <v>47849</v>
      </c>
      <c r="B60" s="1">
        <v>1.5371900826446272</v>
      </c>
      <c r="C60" s="1">
        <v>1.5371900826446272</v>
      </c>
      <c r="D60" s="1">
        <v>1.5371900826446272</v>
      </c>
      <c r="E60">
        <v>1.5371900826446272</v>
      </c>
      <c r="F60">
        <v>0.30743801652892538</v>
      </c>
      <c r="G60">
        <v>1.5371900826446272</v>
      </c>
      <c r="H60">
        <v>1.5371900826446272</v>
      </c>
      <c r="I60">
        <v>1.5371900826446272</v>
      </c>
      <c r="J60">
        <v>0.30743801652892538</v>
      </c>
      <c r="K60">
        <v>1.5371900826446272</v>
      </c>
      <c r="L60">
        <v>0.30743801652892538</v>
      </c>
      <c r="M60">
        <v>0.30743801652892538</v>
      </c>
      <c r="N60">
        <v>1.5371900826446272</v>
      </c>
      <c r="O60">
        <v>1.5371900826446272</v>
      </c>
      <c r="P60">
        <v>1.5371900826446272</v>
      </c>
      <c r="Q60">
        <v>1.5371900826446272</v>
      </c>
      <c r="R60">
        <v>1.5371900826446272</v>
      </c>
      <c r="S60">
        <v>0.30743801652892538</v>
      </c>
      <c r="T60">
        <v>0.30743801652892538</v>
      </c>
      <c r="U60">
        <v>1.5371900826446272</v>
      </c>
      <c r="V60">
        <v>0.30743801652892538</v>
      </c>
      <c r="W60">
        <v>0.30743801652892538</v>
      </c>
      <c r="X60">
        <v>1.5371900826446272</v>
      </c>
      <c r="Y60">
        <v>1.5371900826446272</v>
      </c>
      <c r="Z60">
        <v>0.30743801652892538</v>
      </c>
      <c r="AA60">
        <v>0.30743801652892538</v>
      </c>
      <c r="AB60">
        <v>0.30743801652892538</v>
      </c>
      <c r="AC60">
        <v>1.5371900826446272</v>
      </c>
      <c r="AD60">
        <v>0.30743801652892538</v>
      </c>
      <c r="AE60">
        <v>0.30743801652892538</v>
      </c>
      <c r="AF60">
        <v>1.5371900826446272</v>
      </c>
      <c r="AG60">
        <v>1.5371900826446272</v>
      </c>
      <c r="AH60">
        <v>0.30743801652892538</v>
      </c>
    </row>
    <row r="61" spans="1:34" x14ac:dyDescent="0.3">
      <c r="A61" s="60">
        <f ca="1">Exceedance!U61</f>
        <v>47880</v>
      </c>
      <c r="B61" s="1">
        <v>1.3884297520661149</v>
      </c>
      <c r="C61" s="1">
        <v>1.3884297520661149</v>
      </c>
      <c r="D61" s="1">
        <v>1.3884297520661149</v>
      </c>
      <c r="E61">
        <v>1.3884297520661149</v>
      </c>
      <c r="F61">
        <v>0.27768595041322292</v>
      </c>
      <c r="G61">
        <v>1.3884297520661149</v>
      </c>
      <c r="H61">
        <v>1.3884297520661149</v>
      </c>
      <c r="I61">
        <v>1.3884297520661149</v>
      </c>
      <c r="J61">
        <v>0.27768595041322292</v>
      </c>
      <c r="K61">
        <v>1.3884297520661149</v>
      </c>
      <c r="L61">
        <v>0.27768595041322292</v>
      </c>
      <c r="M61">
        <v>0.27768595041322292</v>
      </c>
      <c r="N61">
        <v>1.3884297520661149</v>
      </c>
      <c r="O61">
        <v>1.3884297520661149</v>
      </c>
      <c r="P61">
        <v>1.3884297520661149</v>
      </c>
      <c r="Q61">
        <v>1.3884297520661149</v>
      </c>
      <c r="R61">
        <v>1.3884297520661149</v>
      </c>
      <c r="S61">
        <v>0.27768595041322292</v>
      </c>
      <c r="T61">
        <v>0.27768595041322292</v>
      </c>
      <c r="U61">
        <v>1.3884297520661149</v>
      </c>
      <c r="V61">
        <v>0.27768595041322292</v>
      </c>
      <c r="W61">
        <v>0.27768595041322292</v>
      </c>
      <c r="X61">
        <v>1.3884297520661149</v>
      </c>
      <c r="Y61">
        <v>1.3884297520661149</v>
      </c>
      <c r="Z61">
        <v>0.27768595041322292</v>
      </c>
      <c r="AA61">
        <v>0.27768595041322292</v>
      </c>
      <c r="AB61">
        <v>0.27768595041322292</v>
      </c>
      <c r="AC61">
        <v>1.3884297520661149</v>
      </c>
      <c r="AD61">
        <v>0.27768595041322292</v>
      </c>
      <c r="AE61">
        <v>0.27768595041322292</v>
      </c>
      <c r="AF61">
        <v>1.3884297520661149</v>
      </c>
      <c r="AG61">
        <v>1.3884297520661149</v>
      </c>
      <c r="AH61">
        <v>1.3884297520661149</v>
      </c>
    </row>
    <row r="62" spans="1:34" x14ac:dyDescent="0.3">
      <c r="A62" s="60">
        <f ca="1">Exceedance!U62</f>
        <v>47908</v>
      </c>
      <c r="B62" s="1">
        <v>1.5371900826446272</v>
      </c>
      <c r="C62" s="1">
        <v>1.5371900826446272</v>
      </c>
      <c r="D62" s="1">
        <v>1.5371900826446272</v>
      </c>
      <c r="E62">
        <v>1.5371900826446272</v>
      </c>
      <c r="F62">
        <v>0.30743801652892538</v>
      </c>
      <c r="G62">
        <v>1.5371900826446272</v>
      </c>
      <c r="H62">
        <v>1.5371900826446272</v>
      </c>
      <c r="I62">
        <v>1.5371900826446272</v>
      </c>
      <c r="J62">
        <v>0.30743801652892538</v>
      </c>
      <c r="K62">
        <v>1.5371900826446272</v>
      </c>
      <c r="L62">
        <v>0.30743801652892538</v>
      </c>
      <c r="M62">
        <v>0.30743801652892538</v>
      </c>
      <c r="N62">
        <v>1.5371900826446272</v>
      </c>
      <c r="O62">
        <v>1.5371900826446272</v>
      </c>
      <c r="P62">
        <v>4.3468096333295874</v>
      </c>
      <c r="Q62">
        <v>1.5371900826446272</v>
      </c>
      <c r="R62">
        <v>1.5371900826446272</v>
      </c>
      <c r="S62">
        <v>0.30743801652892538</v>
      </c>
      <c r="T62">
        <v>0.30743801652892538</v>
      </c>
      <c r="U62">
        <v>1.5371900826446272</v>
      </c>
      <c r="V62">
        <v>0.30743801652892538</v>
      </c>
      <c r="W62">
        <v>0.30743801652892538</v>
      </c>
      <c r="X62">
        <v>1.8096867387515434</v>
      </c>
      <c r="Y62">
        <v>1.5371900826446272</v>
      </c>
      <c r="Z62">
        <v>1.5371900826446272</v>
      </c>
      <c r="AA62">
        <v>1.5371900826446272</v>
      </c>
      <c r="AB62">
        <v>0.30743801652892538</v>
      </c>
      <c r="AC62">
        <v>1.5371900826446272</v>
      </c>
      <c r="AD62">
        <v>0.30743801652892538</v>
      </c>
      <c r="AE62">
        <v>1.5371900826446272</v>
      </c>
      <c r="AF62">
        <v>1.5371900826446272</v>
      </c>
      <c r="AG62">
        <v>1.5371900826446272</v>
      </c>
      <c r="AH62">
        <v>1.5371900826446272</v>
      </c>
    </row>
    <row r="63" spans="1:34" x14ac:dyDescent="0.3">
      <c r="A63" s="60">
        <f ca="1">Exceedance!U63</f>
        <v>47939</v>
      </c>
      <c r="B63" s="1">
        <v>14.217669788573565</v>
      </c>
      <c r="C63" s="1">
        <v>8.4314377341229196</v>
      </c>
      <c r="D63" s="1">
        <v>11.229153690418864</v>
      </c>
      <c r="E63">
        <v>11.331250262953812</v>
      </c>
      <c r="F63">
        <v>0.29752066115702464</v>
      </c>
      <c r="G63">
        <v>8.1257250634118083</v>
      </c>
      <c r="H63">
        <v>1.487603305785123</v>
      </c>
      <c r="I63">
        <v>17.887407285455591</v>
      </c>
      <c r="J63">
        <v>0.29752066115702464</v>
      </c>
      <c r="K63">
        <v>1.487603305785123</v>
      </c>
      <c r="L63">
        <v>0.29752066115702464</v>
      </c>
      <c r="M63">
        <v>0.29752066115702464</v>
      </c>
      <c r="N63">
        <v>17.927887155031243</v>
      </c>
      <c r="O63">
        <v>19.268792964099607</v>
      </c>
      <c r="P63">
        <v>23.319428891754733</v>
      </c>
      <c r="Q63">
        <v>3.1912655895110591</v>
      </c>
      <c r="R63">
        <v>5.2931331236657488</v>
      </c>
      <c r="S63">
        <v>0.29752066115702464</v>
      </c>
      <c r="T63">
        <v>0.29752066115702464</v>
      </c>
      <c r="U63">
        <v>12.805697253915845</v>
      </c>
      <c r="V63">
        <v>0.29752066115702464</v>
      </c>
      <c r="W63">
        <v>0.29752066115702464</v>
      </c>
      <c r="X63">
        <v>15.461780569796487</v>
      </c>
      <c r="Y63">
        <v>1.487603305785123</v>
      </c>
      <c r="Z63">
        <v>1.487603305785123</v>
      </c>
      <c r="AA63">
        <v>1.487603305785123</v>
      </c>
      <c r="AB63">
        <v>0.29752066115702464</v>
      </c>
      <c r="AC63">
        <v>1.487603305785123</v>
      </c>
      <c r="AD63">
        <v>0.29752066115702464</v>
      </c>
      <c r="AE63">
        <v>1.487603305785123</v>
      </c>
      <c r="AF63">
        <v>1.487603305785123</v>
      </c>
      <c r="AG63">
        <v>19.907540501360568</v>
      </c>
      <c r="AH63">
        <v>1.487603305785123</v>
      </c>
    </row>
    <row r="64" spans="1:34" x14ac:dyDescent="0.3">
      <c r="A64" s="60">
        <f ca="1">Exceedance!U64</f>
        <v>47969</v>
      </c>
      <c r="B64" s="1">
        <v>49.293190220330288</v>
      </c>
      <c r="C64" s="1">
        <v>49.290586672131319</v>
      </c>
      <c r="D64" s="1">
        <v>49.29213764108431</v>
      </c>
      <c r="E64">
        <v>48.517193967019765</v>
      </c>
      <c r="F64">
        <v>56.748073658104673</v>
      </c>
      <c r="G64">
        <v>46.315416313330871</v>
      </c>
      <c r="H64">
        <v>42.992868372030294</v>
      </c>
      <c r="I64">
        <v>46.279702523760854</v>
      </c>
      <c r="J64">
        <v>52.330425766874811</v>
      </c>
      <c r="K64">
        <v>31.93190083</v>
      </c>
      <c r="L64">
        <v>31.93190083</v>
      </c>
      <c r="M64">
        <v>42.487540417121778</v>
      </c>
      <c r="N64">
        <v>96.26773427979704</v>
      </c>
      <c r="O64">
        <v>48.198783302865309</v>
      </c>
      <c r="P64">
        <v>59.814994261126891</v>
      </c>
      <c r="Q64">
        <v>58.816856569064889</v>
      </c>
      <c r="R64">
        <v>76.435911181480293</v>
      </c>
      <c r="S64">
        <v>31.93190083</v>
      </c>
      <c r="T64">
        <v>31.93190083</v>
      </c>
      <c r="U64">
        <v>45.70875940976736</v>
      </c>
      <c r="V64">
        <v>31.93190083</v>
      </c>
      <c r="W64">
        <v>31.93190083</v>
      </c>
      <c r="X64">
        <v>32.053418645684708</v>
      </c>
      <c r="Y64">
        <v>31.93190083</v>
      </c>
      <c r="Z64">
        <v>38.747793721692389</v>
      </c>
      <c r="AA64">
        <v>31.93190083</v>
      </c>
      <c r="AB64">
        <v>31.93190083</v>
      </c>
      <c r="AC64">
        <v>31.93190083</v>
      </c>
      <c r="AD64">
        <v>31.93190083</v>
      </c>
      <c r="AE64">
        <v>58.874866620405548</v>
      </c>
      <c r="AF64">
        <v>62.63295422479942</v>
      </c>
      <c r="AG64">
        <v>58.216280761760601</v>
      </c>
      <c r="AH64">
        <v>51.057265429384152</v>
      </c>
    </row>
    <row r="65" spans="1:34" x14ac:dyDescent="0.3">
      <c r="A65" s="60">
        <f ca="1">Exceedance!U65</f>
        <v>48000</v>
      </c>
      <c r="B65" s="1">
        <v>58.725222910981444</v>
      </c>
      <c r="C65" s="1">
        <v>58.725222910986581</v>
      </c>
      <c r="D65" s="1">
        <v>58.725222910983526</v>
      </c>
      <c r="E65">
        <v>42.700165289999994</v>
      </c>
      <c r="F65">
        <v>115.96522294692576</v>
      </c>
      <c r="G65">
        <v>52.893222910986893</v>
      </c>
      <c r="H65">
        <v>100.96622292062951</v>
      </c>
      <c r="I65">
        <v>42.700165289999994</v>
      </c>
      <c r="J65">
        <v>61.749223001090542</v>
      </c>
      <c r="K65">
        <v>42.700165289999994</v>
      </c>
      <c r="L65">
        <v>42.700165289999994</v>
      </c>
      <c r="M65">
        <v>45.398222962065994</v>
      </c>
      <c r="N65">
        <v>105.36022291097839</v>
      </c>
      <c r="O65">
        <v>42.700165289999994</v>
      </c>
      <c r="P65">
        <v>54.17422291097116</v>
      </c>
      <c r="Q65">
        <v>96.141222910991914</v>
      </c>
      <c r="R65">
        <v>45.29822291098985</v>
      </c>
      <c r="S65">
        <v>42.700165289999994</v>
      </c>
      <c r="T65">
        <v>62.697164834684756</v>
      </c>
      <c r="U65">
        <v>42.700165289999994</v>
      </c>
      <c r="V65">
        <v>42.700165289999994</v>
      </c>
      <c r="W65">
        <v>42.700165289999994</v>
      </c>
      <c r="X65">
        <v>88.674380088883538</v>
      </c>
      <c r="Y65">
        <v>63.930150831449126</v>
      </c>
      <c r="Z65">
        <v>74.374222918775914</v>
      </c>
      <c r="AA65">
        <v>42.700165289999994</v>
      </c>
      <c r="AB65">
        <v>72.69596339095331</v>
      </c>
      <c r="AC65">
        <v>42.700165289999994</v>
      </c>
      <c r="AD65">
        <v>42.700165289999994</v>
      </c>
      <c r="AE65">
        <v>43.546222919428111</v>
      </c>
      <c r="AF65">
        <v>101.86222293695131</v>
      </c>
      <c r="AG65">
        <v>60.702222910975379</v>
      </c>
      <c r="AH65">
        <v>60.702222924141054</v>
      </c>
    </row>
    <row r="66" spans="1:34" x14ac:dyDescent="0.3">
      <c r="A66" s="60">
        <f ca="1">Exceedance!U66</f>
        <v>48030</v>
      </c>
      <c r="B66" s="1">
        <v>41.448595040000001</v>
      </c>
      <c r="C66" s="1">
        <v>41.448595040000001</v>
      </c>
      <c r="D66" s="1">
        <v>41.448595040000001</v>
      </c>
      <c r="E66">
        <v>41.448595040000001</v>
      </c>
      <c r="F66">
        <v>43.937296566893707</v>
      </c>
      <c r="G66">
        <v>41.448595040000001</v>
      </c>
      <c r="H66">
        <v>81.232640929583823</v>
      </c>
      <c r="I66">
        <v>41.448595040000001</v>
      </c>
      <c r="J66">
        <v>41.448595040000001</v>
      </c>
      <c r="K66">
        <v>41.448595040000001</v>
      </c>
      <c r="L66">
        <v>41.448595040000001</v>
      </c>
      <c r="M66">
        <v>41.448595040000001</v>
      </c>
      <c r="N66">
        <v>47.803275898522735</v>
      </c>
      <c r="O66">
        <v>41.448595040000001</v>
      </c>
      <c r="P66">
        <v>41.448595040000001</v>
      </c>
      <c r="Q66">
        <v>42.333165993605618</v>
      </c>
      <c r="R66">
        <v>41.448595040000001</v>
      </c>
      <c r="S66">
        <v>41.448595040000001</v>
      </c>
      <c r="T66">
        <v>41.448595040000001</v>
      </c>
      <c r="U66">
        <v>41.448595040000001</v>
      </c>
      <c r="V66">
        <v>11.151</v>
      </c>
      <c r="W66">
        <v>41.448595040000001</v>
      </c>
      <c r="X66">
        <v>41.448595040000001</v>
      </c>
      <c r="Y66">
        <v>41.448595040000001</v>
      </c>
      <c r="Z66">
        <v>41.448595040000001</v>
      </c>
      <c r="AA66">
        <v>41.448595040000001</v>
      </c>
      <c r="AB66">
        <v>59.202640987668019</v>
      </c>
      <c r="AC66">
        <v>41.448595040000001</v>
      </c>
      <c r="AD66">
        <v>41.448595040000001</v>
      </c>
      <c r="AE66">
        <v>41.448595040000001</v>
      </c>
      <c r="AF66">
        <v>44.045238149305675</v>
      </c>
      <c r="AG66">
        <v>41.448595040000001</v>
      </c>
      <c r="AH66">
        <v>41.448595040000001</v>
      </c>
    </row>
    <row r="67" spans="1:34" x14ac:dyDescent="0.3">
      <c r="A67" s="60">
        <f ca="1">Exceedance!U67</f>
        <v>48061</v>
      </c>
      <c r="B67" s="1">
        <v>37.689917360000003</v>
      </c>
      <c r="C67" s="1">
        <v>37.689917360000003</v>
      </c>
      <c r="D67" s="1">
        <v>37.689917360000003</v>
      </c>
      <c r="E67">
        <v>37.689917360000003</v>
      </c>
      <c r="F67">
        <v>43.913044783110408</v>
      </c>
      <c r="G67">
        <v>37.689917360000003</v>
      </c>
      <c r="H67">
        <v>64.392928196471289</v>
      </c>
      <c r="I67">
        <v>37.689917360000003</v>
      </c>
      <c r="J67">
        <v>37.689917360000003</v>
      </c>
      <c r="K67">
        <v>4.8109999999999999</v>
      </c>
      <c r="L67">
        <v>37.689917360000003</v>
      </c>
      <c r="M67">
        <v>37.689917360000003</v>
      </c>
      <c r="N67">
        <v>39.715149264180525</v>
      </c>
      <c r="O67">
        <v>37.689917360000003</v>
      </c>
      <c r="P67">
        <v>37.689917360000003</v>
      </c>
      <c r="Q67">
        <v>37.689917360000003</v>
      </c>
      <c r="R67">
        <v>37.689917360000003</v>
      </c>
      <c r="S67">
        <v>37.689917360000003</v>
      </c>
      <c r="T67">
        <v>37.689917360000003</v>
      </c>
      <c r="U67">
        <v>37.689917360000003</v>
      </c>
      <c r="V67">
        <v>37.689917360000003</v>
      </c>
      <c r="W67">
        <v>37.689917360000003</v>
      </c>
      <c r="X67">
        <v>37.689917360000003</v>
      </c>
      <c r="Y67">
        <v>37.689917360000003</v>
      </c>
      <c r="Z67">
        <v>37.689917360000003</v>
      </c>
      <c r="AA67">
        <v>4.2670000000000003</v>
      </c>
      <c r="AB67">
        <v>37.689917360000003</v>
      </c>
      <c r="AC67">
        <v>37.689917360000003</v>
      </c>
      <c r="AD67">
        <v>37.689917360000003</v>
      </c>
      <c r="AE67">
        <v>37.689917360000003</v>
      </c>
      <c r="AF67">
        <v>37.689917360000003</v>
      </c>
      <c r="AG67">
        <v>37.689917360000003</v>
      </c>
      <c r="AH67">
        <v>37.689917360000003</v>
      </c>
    </row>
    <row r="68" spans="1:34" x14ac:dyDescent="0.3">
      <c r="A68" s="60">
        <f ca="1">Exceedance!U68</f>
        <v>48092</v>
      </c>
      <c r="B68" s="1">
        <v>29.252231400000003</v>
      </c>
      <c r="C68" s="1">
        <v>29.252231400000003</v>
      </c>
      <c r="D68" s="1">
        <v>29.252231400000003</v>
      </c>
      <c r="E68">
        <v>29.252231400000003</v>
      </c>
      <c r="F68">
        <v>38.97313316554385</v>
      </c>
      <c r="G68">
        <v>29.252231400000003</v>
      </c>
      <c r="H68">
        <v>40.931305830081705</v>
      </c>
      <c r="I68">
        <v>29.252231400000003</v>
      </c>
      <c r="J68">
        <v>29.252231400000003</v>
      </c>
      <c r="K68">
        <v>9.5239999999999991</v>
      </c>
      <c r="L68">
        <v>19.946999999999999</v>
      </c>
      <c r="M68">
        <v>29.252231400000003</v>
      </c>
      <c r="N68">
        <v>29.252231400000003</v>
      </c>
      <c r="O68">
        <v>29.252231400000003</v>
      </c>
      <c r="P68">
        <v>30.10372740399011</v>
      </c>
      <c r="Q68">
        <v>29.252231400000003</v>
      </c>
      <c r="R68">
        <v>29.252231400000003</v>
      </c>
      <c r="S68">
        <v>29.252231400000003</v>
      </c>
      <c r="T68">
        <v>29.252231400000003</v>
      </c>
      <c r="U68">
        <v>29.252231400000003</v>
      </c>
      <c r="V68">
        <v>29.252231400000003</v>
      </c>
      <c r="W68">
        <v>29.252231400000003</v>
      </c>
      <c r="X68">
        <v>29.252231400000003</v>
      </c>
      <c r="Y68">
        <v>29.252231400000003</v>
      </c>
      <c r="Z68">
        <v>29.252231400000003</v>
      </c>
      <c r="AA68">
        <v>3.681</v>
      </c>
      <c r="AB68">
        <v>29.252231400000003</v>
      </c>
      <c r="AC68">
        <v>29.252231400000003</v>
      </c>
      <c r="AD68">
        <v>29.252231400000003</v>
      </c>
      <c r="AE68">
        <v>29.252231400000003</v>
      </c>
      <c r="AF68">
        <v>30.031083710570829</v>
      </c>
      <c r="AG68">
        <v>29.252231400000003</v>
      </c>
      <c r="AH68">
        <v>29.252231400000003</v>
      </c>
    </row>
    <row r="69" spans="1:34" x14ac:dyDescent="0.3">
      <c r="A69" s="60" t="str">
        <f ca="1">Exceedance!U69</f>
        <v/>
      </c>
      <c r="B69" s="1"/>
      <c r="C69" s="1"/>
      <c r="D69" s="1"/>
    </row>
    <row r="70" spans="1:34" x14ac:dyDescent="0.3">
      <c r="A70" s="60" t="str">
        <f ca="1">Exceedance!U70</f>
        <v/>
      </c>
      <c r="B70" s="1"/>
      <c r="C70" s="1"/>
      <c r="D70" s="1"/>
    </row>
    <row r="71" spans="1:34" x14ac:dyDescent="0.3">
      <c r="A71" s="60" t="str">
        <f ca="1">Exceedance!U71</f>
        <v/>
      </c>
      <c r="B71" s="1"/>
      <c r="C71" s="1"/>
      <c r="D71" s="1"/>
    </row>
    <row r="72" spans="1:34" x14ac:dyDescent="0.3">
      <c r="A72" s="60" t="str">
        <f ca="1">Exceedance!U72</f>
        <v/>
      </c>
      <c r="B72" s="1"/>
      <c r="C72" s="1"/>
      <c r="D72" s="1"/>
    </row>
    <row r="73" spans="1:34" x14ac:dyDescent="0.3">
      <c r="A73" s="60" t="str">
        <f ca="1">Exceedance!U73</f>
        <v/>
      </c>
      <c r="B73" s="1"/>
      <c r="C73" s="1"/>
      <c r="D73" s="1"/>
    </row>
    <row r="74" spans="1:34" x14ac:dyDescent="0.3">
      <c r="A74" s="60" t="str">
        <f ca="1">Exceedance!U74</f>
        <v/>
      </c>
      <c r="B74" s="1"/>
      <c r="C74" s="1"/>
      <c r="D74" s="1"/>
    </row>
    <row r="75" spans="1:34" x14ac:dyDescent="0.3">
      <c r="A75" s="60" t="str">
        <f ca="1">Exceedance!U75</f>
        <v/>
      </c>
      <c r="B75" s="1"/>
      <c r="C75" s="1"/>
      <c r="D75" s="1"/>
    </row>
    <row r="76" spans="1:34" x14ac:dyDescent="0.3">
      <c r="A76" s="60" t="str">
        <f ca="1">Exceedance!U76</f>
        <v/>
      </c>
      <c r="B76" s="1"/>
      <c r="C76" s="1"/>
      <c r="D76" s="1"/>
    </row>
    <row r="77" spans="1:34" x14ac:dyDescent="0.3">
      <c r="A77" s="60" t="str">
        <f ca="1">Exceedance!U77</f>
        <v/>
      </c>
      <c r="B77" s="1"/>
      <c r="C77" s="1"/>
      <c r="D77" s="1"/>
    </row>
    <row r="78" spans="1:34" x14ac:dyDescent="0.3">
      <c r="A78" s="60" t="str">
        <f ca="1">Exceedance!U78</f>
        <v/>
      </c>
      <c r="B78" s="1"/>
      <c r="C78" s="1"/>
      <c r="D78" s="1"/>
    </row>
    <row r="79" spans="1:34" x14ac:dyDescent="0.3">
      <c r="A79" s="60" t="str">
        <f ca="1">Exceedance!U79</f>
        <v/>
      </c>
      <c r="B79" s="1"/>
      <c r="C79" s="1"/>
      <c r="D79" s="1"/>
    </row>
    <row r="80" spans="1:34" x14ac:dyDescent="0.3">
      <c r="A80" s="60" t="str">
        <f ca="1">Exceedance!U80</f>
        <v/>
      </c>
      <c r="B80" s="1"/>
      <c r="C80" s="1"/>
      <c r="D80" s="1"/>
    </row>
    <row r="81" spans="1:4" x14ac:dyDescent="0.3">
      <c r="A81" s="60" t="str">
        <f ca="1">Exceedance!U81</f>
        <v/>
      </c>
      <c r="B81" s="1"/>
      <c r="C81" s="1"/>
      <c r="D81" s="1"/>
    </row>
    <row r="82" spans="1:4" x14ac:dyDescent="0.3">
      <c r="A82" s="60" t="str">
        <f ca="1">Exceedance!U82</f>
        <v/>
      </c>
      <c r="B82" s="1"/>
      <c r="C82" s="1"/>
      <c r="D82" s="1"/>
    </row>
    <row r="83" spans="1:4" x14ac:dyDescent="0.3">
      <c r="A83" s="60" t="str">
        <f ca="1">Exceedance!U83</f>
        <v/>
      </c>
      <c r="B83" s="1"/>
      <c r="C83" s="1"/>
      <c r="D83" s="1"/>
    </row>
    <row r="84" spans="1:4" x14ac:dyDescent="0.3">
      <c r="A84" s="60" t="str">
        <f ca="1">Exceedance!U84</f>
        <v/>
      </c>
      <c r="B84" s="1"/>
      <c r="C84" s="1"/>
      <c r="D84" s="1"/>
    </row>
    <row r="85" spans="1:4" x14ac:dyDescent="0.3">
      <c r="A85" s="60" t="str">
        <f ca="1">Exceedance!U85</f>
        <v/>
      </c>
      <c r="B85" s="1"/>
      <c r="C85" s="1"/>
      <c r="D85" s="1"/>
    </row>
    <row r="86" spans="1:4" x14ac:dyDescent="0.3">
      <c r="A86" s="60" t="str">
        <f ca="1">Exceedance!U86</f>
        <v/>
      </c>
      <c r="B86" s="1"/>
      <c r="C86" s="1"/>
      <c r="D86" s="1"/>
    </row>
    <row r="87" spans="1:4" x14ac:dyDescent="0.3">
      <c r="A87" s="60" t="str">
        <f ca="1">Exceedance!U87</f>
        <v/>
      </c>
      <c r="B87" s="1"/>
      <c r="C87" s="1"/>
      <c r="D87" s="1"/>
    </row>
    <row r="88" spans="1:4" x14ac:dyDescent="0.3">
      <c r="A88" s="60" t="str">
        <f ca="1">Exceedance!U88</f>
        <v/>
      </c>
      <c r="B88" s="1"/>
      <c r="C88" s="1"/>
      <c r="D88" s="1"/>
    </row>
    <row r="89" spans="1:4" x14ac:dyDescent="0.3">
      <c r="A89" s="60" t="str">
        <f ca="1">Exceedance!U89</f>
        <v/>
      </c>
      <c r="B89" s="1"/>
      <c r="C89" s="1"/>
      <c r="D89" s="1"/>
    </row>
    <row r="90" spans="1:4" x14ac:dyDescent="0.3">
      <c r="A90" s="60" t="str">
        <f ca="1">Exceedance!U90</f>
        <v/>
      </c>
      <c r="B90" s="1"/>
      <c r="C90" s="1"/>
      <c r="D90" s="1"/>
    </row>
    <row r="91" spans="1:4" x14ac:dyDescent="0.3">
      <c r="A91" s="60" t="str">
        <f ca="1">Exceedance!U91</f>
        <v/>
      </c>
      <c r="B91" s="1"/>
      <c r="C91" s="1"/>
      <c r="D91" s="1"/>
    </row>
    <row r="92" spans="1:4" x14ac:dyDescent="0.3">
      <c r="A92" s="60" t="str">
        <f ca="1">Exceedance!U92</f>
        <v/>
      </c>
      <c r="B92" s="1"/>
      <c r="C92" s="1"/>
      <c r="D92" s="1"/>
    </row>
    <row r="93" spans="1:4" x14ac:dyDescent="0.3">
      <c r="A93" s="60" t="str">
        <f ca="1">Exceedance!U93</f>
        <v/>
      </c>
      <c r="B93" s="1"/>
      <c r="C93" s="1"/>
      <c r="D93" s="1"/>
    </row>
    <row r="94" spans="1:4" x14ac:dyDescent="0.3">
      <c r="A94" s="60" t="str">
        <f ca="1">Exceedance!U94</f>
        <v/>
      </c>
      <c r="B94" s="1"/>
      <c r="C94" s="1"/>
      <c r="D94" s="1"/>
    </row>
    <row r="95" spans="1:4" x14ac:dyDescent="0.3">
      <c r="A95" s="60" t="str">
        <f ca="1">Exceedance!U95</f>
        <v/>
      </c>
      <c r="B95" s="1"/>
      <c r="C95" s="1"/>
      <c r="D95" s="1"/>
    </row>
    <row r="96" spans="1:4" x14ac:dyDescent="0.3">
      <c r="A96" s="60" t="str">
        <f ca="1">Exceedance!U96</f>
        <v/>
      </c>
      <c r="B96" s="1"/>
      <c r="C96" s="1"/>
      <c r="D96" s="1"/>
    </row>
    <row r="97" spans="1:4" x14ac:dyDescent="0.3">
      <c r="A97" s="60" t="str">
        <f ca="1">Exceedance!U97</f>
        <v/>
      </c>
      <c r="B97" s="1"/>
      <c r="C97" s="1"/>
      <c r="D97" s="1"/>
    </row>
    <row r="98" spans="1:4" x14ac:dyDescent="0.3">
      <c r="A98" s="60" t="str">
        <f ca="1">Exceedance!U98</f>
        <v/>
      </c>
      <c r="B98" s="1"/>
      <c r="C98" s="1"/>
      <c r="D98" s="1"/>
    </row>
    <row r="99" spans="1:4" x14ac:dyDescent="0.3">
      <c r="A99" s="60" t="str">
        <f ca="1">Exceedance!U99</f>
        <v/>
      </c>
      <c r="B99" s="1"/>
      <c r="C99" s="1"/>
      <c r="D99" s="1"/>
    </row>
    <row r="100" spans="1:4" x14ac:dyDescent="0.3">
      <c r="A100" s="60"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B1:AH1"/>
  </mergeCells>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5">
    <tabColor theme="7" tint="0.59999389629810485"/>
  </sheetPr>
  <dimension ref="A1:AH175"/>
  <sheetViews>
    <sheetView workbookViewId="0">
      <selection activeCell="B4" sqref="B4:AQ175"/>
    </sheetView>
  </sheetViews>
  <sheetFormatPr defaultRowHeight="14.4" x14ac:dyDescent="0.3"/>
  <cols>
    <col min="1" max="1" width="8.5546875" style="80"/>
    <col min="2" max="4" width="9.44140625" style="185"/>
  </cols>
  <sheetData>
    <row r="1" spans="1:34" s="80" customFormat="1" x14ac:dyDescent="0.3">
      <c r="A1" s="58"/>
      <c r="B1" s="860" t="s">
        <v>148</v>
      </c>
      <c r="C1" s="861"/>
      <c r="D1" s="861"/>
      <c r="E1" s="861"/>
      <c r="F1" s="861"/>
      <c r="G1" s="861"/>
      <c r="H1" s="861"/>
      <c r="I1" s="861"/>
      <c r="J1" s="861"/>
      <c r="K1" s="861"/>
      <c r="L1" s="861"/>
      <c r="M1" s="861"/>
      <c r="N1" s="861"/>
      <c r="O1" s="861"/>
      <c r="P1" s="861"/>
      <c r="Q1" s="861"/>
      <c r="R1" s="861"/>
      <c r="S1" s="861"/>
      <c r="T1" s="861"/>
      <c r="U1" s="861"/>
      <c r="V1" s="861"/>
      <c r="W1" s="861"/>
      <c r="X1" s="861"/>
      <c r="Y1" s="861"/>
      <c r="Z1" s="861"/>
      <c r="AA1" s="861"/>
      <c r="AB1" s="861"/>
      <c r="AC1" s="861"/>
      <c r="AD1" s="861"/>
      <c r="AE1" s="861"/>
      <c r="AF1" s="861"/>
      <c r="AG1" s="861"/>
      <c r="AH1" s="861"/>
    </row>
    <row r="2" spans="1:34" s="80" customFormat="1" x14ac:dyDescent="0.3">
      <c r="A2" s="58"/>
      <c r="B2" s="80" t="s">
        <v>288</v>
      </c>
      <c r="C2" s="80" t="s">
        <v>287</v>
      </c>
      <c r="D2" s="80" t="s">
        <v>289</v>
      </c>
      <c r="E2" s="80">
        <v>1991</v>
      </c>
      <c r="F2" s="80">
        <v>1992</v>
      </c>
      <c r="G2" s="80">
        <v>1993</v>
      </c>
      <c r="H2" s="80">
        <v>1994</v>
      </c>
      <c r="I2" s="80">
        <v>1995</v>
      </c>
      <c r="J2" s="80">
        <v>1996</v>
      </c>
      <c r="K2" s="80">
        <v>1997</v>
      </c>
      <c r="L2" s="80">
        <v>1998</v>
      </c>
      <c r="M2" s="80">
        <v>1999</v>
      </c>
      <c r="N2" s="80">
        <v>2000</v>
      </c>
      <c r="O2" s="80">
        <v>2001</v>
      </c>
      <c r="P2" s="80">
        <v>2002</v>
      </c>
      <c r="Q2" s="80">
        <v>2003</v>
      </c>
      <c r="R2" s="80">
        <v>2004</v>
      </c>
      <c r="S2" s="80">
        <v>2005</v>
      </c>
      <c r="T2" s="80">
        <v>2006</v>
      </c>
      <c r="U2" s="80">
        <v>2007</v>
      </c>
      <c r="V2" s="80">
        <v>2008</v>
      </c>
      <c r="W2" s="80">
        <v>2009</v>
      </c>
      <c r="X2" s="80">
        <v>2010</v>
      </c>
      <c r="Y2" s="80">
        <v>2011</v>
      </c>
      <c r="Z2" s="80">
        <v>2012</v>
      </c>
      <c r="AA2" s="80">
        <v>2013</v>
      </c>
      <c r="AB2" s="80">
        <v>2014</v>
      </c>
      <c r="AC2" s="80">
        <v>2015</v>
      </c>
      <c r="AD2" s="80">
        <v>2016</v>
      </c>
      <c r="AE2" s="80">
        <v>2017</v>
      </c>
      <c r="AF2" s="80">
        <v>2018</v>
      </c>
      <c r="AG2" s="80">
        <v>2019</v>
      </c>
      <c r="AH2" s="80">
        <v>2020</v>
      </c>
    </row>
    <row r="3" spans="1:34" s="61" customFormat="1" x14ac:dyDescent="0.3">
      <c r="A3" s="59"/>
      <c r="B3" s="61" t="s">
        <v>323</v>
      </c>
      <c r="C3" s="61" t="s">
        <v>324</v>
      </c>
      <c r="D3" s="61" t="s">
        <v>325</v>
      </c>
      <c r="E3" s="61" t="s">
        <v>326</v>
      </c>
      <c r="F3" s="61" t="s">
        <v>327</v>
      </c>
      <c r="G3" s="61" t="s">
        <v>328</v>
      </c>
      <c r="H3" s="61" t="s">
        <v>329</v>
      </c>
      <c r="I3" s="61" t="s">
        <v>330</v>
      </c>
      <c r="J3" s="61" t="s">
        <v>331</v>
      </c>
      <c r="K3" s="61" t="s">
        <v>332</v>
      </c>
      <c r="L3" s="61" t="s">
        <v>333</v>
      </c>
      <c r="M3" s="61" t="s">
        <v>334</v>
      </c>
      <c r="N3" s="61" t="s">
        <v>335</v>
      </c>
      <c r="O3" s="61" t="s">
        <v>336</v>
      </c>
      <c r="P3" s="61" t="s">
        <v>337</v>
      </c>
      <c r="Q3" s="61" t="s">
        <v>338</v>
      </c>
      <c r="R3" s="61" t="s">
        <v>339</v>
      </c>
      <c r="S3" s="61" t="s">
        <v>340</v>
      </c>
      <c r="T3" s="61" t="s">
        <v>341</v>
      </c>
      <c r="U3" s="61" t="s">
        <v>342</v>
      </c>
      <c r="V3" s="61" t="s">
        <v>343</v>
      </c>
      <c r="W3" s="61" t="s">
        <v>344</v>
      </c>
      <c r="X3" s="61" t="s">
        <v>345</v>
      </c>
      <c r="Y3" s="61" t="s">
        <v>346</v>
      </c>
      <c r="Z3" s="61" t="s">
        <v>347</v>
      </c>
      <c r="AA3" s="61" t="s">
        <v>348</v>
      </c>
      <c r="AB3" s="61" t="s">
        <v>349</v>
      </c>
      <c r="AC3" s="61" t="s">
        <v>350</v>
      </c>
      <c r="AD3" s="61" t="s">
        <v>351</v>
      </c>
      <c r="AE3" s="61" t="s">
        <v>352</v>
      </c>
      <c r="AF3" s="61" t="s">
        <v>353</v>
      </c>
      <c r="AG3" s="61" t="s">
        <v>354</v>
      </c>
      <c r="AH3" s="61" t="s">
        <v>355</v>
      </c>
    </row>
    <row r="4" spans="1:34" x14ac:dyDescent="0.3">
      <c r="A4" s="60">
        <f ca="1">Exceedance!U4</f>
        <v>46143</v>
      </c>
      <c r="B4" s="1">
        <v>120.22673180219159</v>
      </c>
      <c r="C4" s="1">
        <v>113.05737487173295</v>
      </c>
      <c r="D4" s="1">
        <v>120.22673180219159</v>
      </c>
      <c r="E4">
        <v>120.22673180219159</v>
      </c>
      <c r="F4">
        <v>120.22673180219159</v>
      </c>
      <c r="G4">
        <v>120.22673180219158</v>
      </c>
      <c r="H4">
        <v>120.22673180219162</v>
      </c>
      <c r="I4">
        <v>115.43333735924318</v>
      </c>
      <c r="J4">
        <v>120.22551867516393</v>
      </c>
      <c r="K4">
        <v>120.22673180219159</v>
      </c>
      <c r="L4">
        <v>119.22354395062128</v>
      </c>
      <c r="M4">
        <v>118.10380124369873</v>
      </c>
      <c r="N4">
        <v>120.22673180219159</v>
      </c>
      <c r="O4">
        <v>120.22673180219159</v>
      </c>
      <c r="P4">
        <v>118.18970459000995</v>
      </c>
      <c r="Q4">
        <v>120.22673180219159</v>
      </c>
      <c r="R4">
        <v>120.22615073104578</v>
      </c>
      <c r="S4">
        <v>119.77792384642231</v>
      </c>
      <c r="T4">
        <v>120.22664595508689</v>
      </c>
      <c r="U4">
        <v>120.22673180219159</v>
      </c>
      <c r="V4">
        <v>120.22673180219159</v>
      </c>
      <c r="W4">
        <v>120.22673180219159</v>
      </c>
      <c r="X4">
        <v>115.82416712552434</v>
      </c>
      <c r="Y4">
        <v>120.14451464766184</v>
      </c>
      <c r="Z4">
        <v>120.22617605572027</v>
      </c>
      <c r="AA4">
        <v>120.22631699304597</v>
      </c>
      <c r="AB4">
        <v>120.22673180219158</v>
      </c>
      <c r="AC4">
        <v>120.22673180219159</v>
      </c>
      <c r="AD4">
        <v>120.22673180219159</v>
      </c>
      <c r="AE4">
        <v>120.22673180219159</v>
      </c>
      <c r="AF4">
        <v>120.22505544040015</v>
      </c>
      <c r="AG4">
        <v>115.42534084428607</v>
      </c>
      <c r="AH4">
        <v>120.22534739537225</v>
      </c>
    </row>
    <row r="5" spans="1:34" x14ac:dyDescent="0.3">
      <c r="A5" s="60">
        <f ca="1">Exceedance!U5</f>
        <v>46174</v>
      </c>
      <c r="B5" s="1">
        <v>99.962832554805033</v>
      </c>
      <c r="C5" s="1">
        <v>81.818286487225635</v>
      </c>
      <c r="D5" s="1">
        <v>92.970229681702079</v>
      </c>
      <c r="E5">
        <v>99.495134147740202</v>
      </c>
      <c r="F5">
        <v>98.837828895249231</v>
      </c>
      <c r="G5">
        <v>96.10079573302518</v>
      </c>
      <c r="H5">
        <v>93.415738309968489</v>
      </c>
      <c r="I5">
        <v>107.87868266722411</v>
      </c>
      <c r="J5">
        <v>89.455640073485625</v>
      </c>
      <c r="K5">
        <v>98.987667389119423</v>
      </c>
      <c r="L5">
        <v>88.997448707159307</v>
      </c>
      <c r="M5">
        <v>98.226365163339807</v>
      </c>
      <c r="N5">
        <v>88.780532523709269</v>
      </c>
      <c r="O5">
        <v>88.515800023863335</v>
      </c>
      <c r="P5">
        <v>87.427568049409402</v>
      </c>
      <c r="Q5">
        <v>92.832381928087585</v>
      </c>
      <c r="R5">
        <v>87.795948471123438</v>
      </c>
      <c r="S5">
        <v>90.243842051458941</v>
      </c>
      <c r="T5">
        <v>89.267954990610491</v>
      </c>
      <c r="U5">
        <v>94.114968901523483</v>
      </c>
      <c r="V5">
        <v>95.674261009384239</v>
      </c>
      <c r="W5">
        <v>90.879421317173183</v>
      </c>
      <c r="X5">
        <v>86.52167799003233</v>
      </c>
      <c r="Y5">
        <v>104.58221274254149</v>
      </c>
      <c r="Z5">
        <v>88.137627579359474</v>
      </c>
      <c r="AA5">
        <v>90.910975446269205</v>
      </c>
      <c r="AB5">
        <v>95.412546914426571</v>
      </c>
      <c r="AC5">
        <v>122.91750000181047</v>
      </c>
      <c r="AD5">
        <v>98.354350617552655</v>
      </c>
      <c r="AE5">
        <v>93.108077559544611</v>
      </c>
      <c r="AF5">
        <v>88.830807583275856</v>
      </c>
      <c r="AG5">
        <v>105.60568758741934</v>
      </c>
      <c r="AH5">
        <v>88.723207841276249</v>
      </c>
    </row>
    <row r="6" spans="1:34" x14ac:dyDescent="0.3">
      <c r="A6" s="60">
        <f ca="1">Exceedance!U6</f>
        <v>46204</v>
      </c>
      <c r="B6" s="1">
        <v>67.979403090893058</v>
      </c>
      <c r="C6" s="1">
        <v>44.900602731525566</v>
      </c>
      <c r="D6" s="1">
        <v>58.011645170962183</v>
      </c>
      <c r="E6">
        <v>67.095184901911566</v>
      </c>
      <c r="F6">
        <v>67.088618623563178</v>
      </c>
      <c r="G6">
        <v>61.128530078377736</v>
      </c>
      <c r="H6">
        <v>58.435801677453476</v>
      </c>
      <c r="I6">
        <v>80.336325979632193</v>
      </c>
      <c r="J6">
        <v>54.792727506191184</v>
      </c>
      <c r="K6">
        <v>66.873571083963085</v>
      </c>
      <c r="L6">
        <v>55.105296230741182</v>
      </c>
      <c r="M6">
        <v>75.583194146506813</v>
      </c>
      <c r="N6">
        <v>52.360923783259416</v>
      </c>
      <c r="O6">
        <v>52.592061433355084</v>
      </c>
      <c r="P6">
        <v>51.182202715079185</v>
      </c>
      <c r="Q6">
        <v>57.787400471370987</v>
      </c>
      <c r="R6">
        <v>52.427268959249702</v>
      </c>
      <c r="S6">
        <v>54.64543874557495</v>
      </c>
      <c r="T6">
        <v>56.277824271451962</v>
      </c>
      <c r="U6">
        <v>60.785647991745982</v>
      </c>
      <c r="V6">
        <v>62.110603582882874</v>
      </c>
      <c r="W6">
        <v>55.931373603026799</v>
      </c>
      <c r="X6">
        <v>51.060573875775496</v>
      </c>
      <c r="Y6">
        <v>71.55837366391637</v>
      </c>
      <c r="Z6">
        <v>53.0215293891033</v>
      </c>
      <c r="AA6">
        <v>55.863051468469465</v>
      </c>
      <c r="AB6">
        <v>60.610070021647104</v>
      </c>
      <c r="AC6">
        <v>97.277430158621627</v>
      </c>
      <c r="AD6">
        <v>63.373237146684843</v>
      </c>
      <c r="AE6">
        <v>57.909534772902639</v>
      </c>
      <c r="AF6">
        <v>52.494907092787258</v>
      </c>
      <c r="AG6">
        <v>72.675081759837653</v>
      </c>
      <c r="AH6">
        <v>53.706277973407694</v>
      </c>
    </row>
    <row r="7" spans="1:34" x14ac:dyDescent="0.3">
      <c r="A7" s="60">
        <f ca="1">Exceedance!U7</f>
        <v>46235</v>
      </c>
      <c r="B7" s="1">
        <v>40.930732434796745</v>
      </c>
      <c r="C7" s="1">
        <v>12.969222515098531</v>
      </c>
      <c r="D7" s="1">
        <v>27.015162997559067</v>
      </c>
      <c r="E7">
        <v>35.723039425345796</v>
      </c>
      <c r="F7">
        <v>40.514941589980602</v>
      </c>
      <c r="G7">
        <v>30.829801552983039</v>
      </c>
      <c r="H7">
        <v>26.520926248771421</v>
      </c>
      <c r="I7">
        <v>50.83882720077272</v>
      </c>
      <c r="J7">
        <v>22.437531721740083</v>
      </c>
      <c r="K7">
        <v>40.470237606108256</v>
      </c>
      <c r="L7">
        <v>23.830679199222846</v>
      </c>
      <c r="M7">
        <v>66.480559289696288</v>
      </c>
      <c r="N7">
        <v>19.836446730146275</v>
      </c>
      <c r="O7">
        <v>26.380222933663472</v>
      </c>
      <c r="P7">
        <v>17.973781597843203</v>
      </c>
      <c r="Q7">
        <v>27.082096787772269</v>
      </c>
      <c r="R7">
        <v>19.054045684925772</v>
      </c>
      <c r="S7">
        <v>24.665671901397285</v>
      </c>
      <c r="T7">
        <v>26.696026891341432</v>
      </c>
      <c r="U7">
        <v>43.326627195589644</v>
      </c>
      <c r="V7">
        <v>30.227364173171544</v>
      </c>
      <c r="W7">
        <v>22.602495322686188</v>
      </c>
      <c r="X7">
        <v>20.655517048990042</v>
      </c>
      <c r="Y7">
        <v>39.546511663872494</v>
      </c>
      <c r="Z7">
        <v>20.060513602530435</v>
      </c>
      <c r="AA7">
        <v>25.983739604731603</v>
      </c>
      <c r="AB7">
        <v>30.050782000693239</v>
      </c>
      <c r="AC7">
        <v>68.159884779271195</v>
      </c>
      <c r="AD7">
        <v>33.820737813443522</v>
      </c>
      <c r="AE7">
        <v>26.041662360674295</v>
      </c>
      <c r="AF7">
        <v>18.729599025451698</v>
      </c>
      <c r="AG7">
        <v>39.329257717763632</v>
      </c>
      <c r="AH7">
        <v>21.154484792056781</v>
      </c>
    </row>
    <row r="8" spans="1:34" x14ac:dyDescent="0.3">
      <c r="A8" s="60">
        <f ca="1">Exceedance!U8</f>
        <v>46266</v>
      </c>
      <c r="B8" s="1">
        <v>28.463058691148802</v>
      </c>
      <c r="C8" s="1">
        <v>12.850815903628984</v>
      </c>
      <c r="D8" s="1">
        <v>26.832633030974353</v>
      </c>
      <c r="E8">
        <v>27.214431439702853</v>
      </c>
      <c r="F8">
        <v>21.327535570235192</v>
      </c>
      <c r="G8">
        <v>12.988028294751452</v>
      </c>
      <c r="H8">
        <v>8.231572772733621</v>
      </c>
      <c r="I8">
        <v>28.990461530300319</v>
      </c>
      <c r="J8">
        <v>22.27305408889319</v>
      </c>
      <c r="K8">
        <v>29.316718983746576</v>
      </c>
      <c r="L8">
        <v>23.660189639333847</v>
      </c>
      <c r="M8">
        <v>59.348971977416376</v>
      </c>
      <c r="N8">
        <v>19.682637688934623</v>
      </c>
      <c r="O8">
        <v>26.200152733094125</v>
      </c>
      <c r="P8">
        <v>17.828911990805494</v>
      </c>
      <c r="Q8">
        <v>14.885944285551549</v>
      </c>
      <c r="R8">
        <v>18.90390336401834</v>
      </c>
      <c r="S8">
        <v>24.492087596715638</v>
      </c>
      <c r="T8">
        <v>26.51478733148749</v>
      </c>
      <c r="U8">
        <v>28.67775729403564</v>
      </c>
      <c r="V8">
        <v>9.4831842498229442</v>
      </c>
      <c r="W8">
        <v>22.437194483815112</v>
      </c>
      <c r="X8">
        <v>20.498443171983411</v>
      </c>
      <c r="Y8">
        <v>16.031374686996234</v>
      </c>
      <c r="Z8">
        <v>19.905796139129706</v>
      </c>
      <c r="AA8">
        <v>22.788726221435518</v>
      </c>
      <c r="AB8">
        <v>11.96650200062045</v>
      </c>
      <c r="AC8">
        <v>46.776028361904309</v>
      </c>
      <c r="AD8">
        <v>12.250215880205809</v>
      </c>
      <c r="AE8">
        <v>25.862854299286187</v>
      </c>
      <c r="AF8">
        <v>18.581020688768429</v>
      </c>
      <c r="AG8">
        <v>14.223864543119749</v>
      </c>
      <c r="AH8">
        <v>20.995461667588149</v>
      </c>
    </row>
    <row r="9" spans="1:34" x14ac:dyDescent="0.3">
      <c r="A9" s="60">
        <f ca="1">Exceedance!U9</f>
        <v>46296</v>
      </c>
      <c r="B9" s="1">
        <v>28.949840140592382</v>
      </c>
      <c r="C9" s="1">
        <v>12.776376114205515</v>
      </c>
      <c r="D9" s="1">
        <v>19.333886561208267</v>
      </c>
      <c r="E9">
        <v>19.815479766046817</v>
      </c>
      <c r="F9">
        <v>11.243140073375962</v>
      </c>
      <c r="G9">
        <v>12.913211732745467</v>
      </c>
      <c r="H9">
        <v>8.1715175451873971</v>
      </c>
      <c r="I9">
        <v>20.623185620797628</v>
      </c>
      <c r="J9">
        <v>16.285822669317845</v>
      </c>
      <c r="K9">
        <v>36.352908229659789</v>
      </c>
      <c r="L9">
        <v>14.354555067593171</v>
      </c>
      <c r="M9">
        <v>53.317331519236809</v>
      </c>
      <c r="N9">
        <v>9.3941977441074549</v>
      </c>
      <c r="O9">
        <v>14.64194886463058</v>
      </c>
      <c r="P9">
        <v>11.76141746140634</v>
      </c>
      <c r="Q9">
        <v>14.804934929067151</v>
      </c>
      <c r="R9">
        <v>19.329372565148308</v>
      </c>
      <c r="S9">
        <v>23.153944731649336</v>
      </c>
      <c r="T9">
        <v>40.527496047333116</v>
      </c>
      <c r="U9">
        <v>26.843017025980146</v>
      </c>
      <c r="V9">
        <v>9.4197528138228819</v>
      </c>
      <c r="W9">
        <v>11.727335043910275</v>
      </c>
      <c r="X9">
        <v>13.937859723649812</v>
      </c>
      <c r="Y9">
        <v>8.1623515537964888</v>
      </c>
      <c r="Z9">
        <v>19.808500189646715</v>
      </c>
      <c r="AA9">
        <v>22.783211574119804</v>
      </c>
      <c r="AB9">
        <v>16.007590473689497</v>
      </c>
      <c r="AC9">
        <v>39.228620791290822</v>
      </c>
      <c r="AD9">
        <v>12.177497921135096</v>
      </c>
      <c r="AE9">
        <v>15.166055461422156</v>
      </c>
      <c r="AF9">
        <v>18.487651067344398</v>
      </c>
      <c r="AG9">
        <v>14.145406368667368</v>
      </c>
      <c r="AH9">
        <v>9.3674122805001243</v>
      </c>
    </row>
    <row r="10" spans="1:34" x14ac:dyDescent="0.3">
      <c r="A10" s="60">
        <f ca="1">Exceedance!U10</f>
        <v>46327</v>
      </c>
      <c r="B10" s="1">
        <v>37.583742419774659</v>
      </c>
      <c r="C10" s="1">
        <v>20.434056509784853</v>
      </c>
      <c r="D10" s="1">
        <v>26.981723069402722</v>
      </c>
      <c r="E10">
        <v>25.225052233075314</v>
      </c>
      <c r="F10">
        <v>15.887785017863147</v>
      </c>
      <c r="G10">
        <v>17.5020225971328</v>
      </c>
      <c r="H10">
        <v>14.585763345745701</v>
      </c>
      <c r="I10">
        <v>26.435491069426945</v>
      </c>
      <c r="J10">
        <v>22.56496700686364</v>
      </c>
      <c r="K10">
        <v>46.067762245634057</v>
      </c>
      <c r="L10">
        <v>20.386027950409328</v>
      </c>
      <c r="M10">
        <v>59.019634021237607</v>
      </c>
      <c r="N10">
        <v>13.841315203603868</v>
      </c>
      <c r="O10">
        <v>18.616429450544477</v>
      </c>
      <c r="P10">
        <v>17.687027434823662</v>
      </c>
      <c r="Q10">
        <v>19.904272462286741</v>
      </c>
      <c r="R10">
        <v>28.32329968557579</v>
      </c>
      <c r="S10">
        <v>33.279456420083299</v>
      </c>
      <c r="T10">
        <v>52.891493123564217</v>
      </c>
      <c r="U10">
        <v>33.984846426471549</v>
      </c>
      <c r="V10">
        <v>15.252473844851346</v>
      </c>
      <c r="W10">
        <v>16.514959295707126</v>
      </c>
      <c r="X10">
        <v>20.937402698615315</v>
      </c>
      <c r="Y10">
        <v>14.117075868472659</v>
      </c>
      <c r="Z10">
        <v>23.134351637263347</v>
      </c>
      <c r="AA10">
        <v>30.800792441532181</v>
      </c>
      <c r="AB10">
        <v>25.228253791638927</v>
      </c>
      <c r="AC10">
        <v>45.521909312285082</v>
      </c>
      <c r="AD10">
        <v>16.769472274285441</v>
      </c>
      <c r="AE10">
        <v>19.323466731694037</v>
      </c>
      <c r="AF10">
        <v>22.649901131862752</v>
      </c>
      <c r="AG10">
        <v>17.5372588803966</v>
      </c>
      <c r="AH10">
        <v>14.300112798603703</v>
      </c>
    </row>
    <row r="11" spans="1:34" x14ac:dyDescent="0.3">
      <c r="A11" s="60">
        <f ca="1">Exceedance!U11</f>
        <v>46357</v>
      </c>
      <c r="B11" s="1">
        <v>43.221027453981328</v>
      </c>
      <c r="C11" s="1">
        <v>26.087797381050866</v>
      </c>
      <c r="D11" s="1">
        <v>33.628601599337053</v>
      </c>
      <c r="E11">
        <v>29.612838577431138</v>
      </c>
      <c r="F11">
        <v>19.93993777951583</v>
      </c>
      <c r="G11">
        <v>21.403539252639266</v>
      </c>
      <c r="H11">
        <v>18.970312925588793</v>
      </c>
      <c r="I11">
        <v>31.276751496802195</v>
      </c>
      <c r="J11">
        <v>27.208155276749476</v>
      </c>
      <c r="K11">
        <v>51.855879965903704</v>
      </c>
      <c r="L11">
        <v>25.438073423901152</v>
      </c>
      <c r="M11">
        <v>63.606244151005441</v>
      </c>
      <c r="N11">
        <v>17.498215505364907</v>
      </c>
      <c r="O11">
        <v>21.979043646386664</v>
      </c>
      <c r="P11">
        <v>22.196045557803817</v>
      </c>
      <c r="Q11">
        <v>24.215081292880406</v>
      </c>
      <c r="R11">
        <v>33.973387304902325</v>
      </c>
      <c r="S11">
        <v>39.085472654041709</v>
      </c>
      <c r="T11">
        <v>59.796985148976262</v>
      </c>
      <c r="U11">
        <v>39.368436830551893</v>
      </c>
      <c r="V11">
        <v>19.851088257109172</v>
      </c>
      <c r="W11">
        <v>20.107650249101486</v>
      </c>
      <c r="X11">
        <v>25.411209443465523</v>
      </c>
      <c r="Y11">
        <v>18.673125566331962</v>
      </c>
      <c r="Z11">
        <v>26.384606674885422</v>
      </c>
      <c r="AA11">
        <v>36.262348021399269</v>
      </c>
      <c r="AB11">
        <v>31.07615693010046</v>
      </c>
      <c r="AC11">
        <v>50.55665953571188</v>
      </c>
      <c r="AD11">
        <v>20.540811370456083</v>
      </c>
      <c r="AE11">
        <v>23.021086383037634</v>
      </c>
      <c r="AF11">
        <v>25.974599870799015</v>
      </c>
      <c r="AG11">
        <v>20.754047012741594</v>
      </c>
      <c r="AH11">
        <v>18.303239954194968</v>
      </c>
    </row>
    <row r="12" spans="1:34" x14ac:dyDescent="0.3">
      <c r="A12" s="60">
        <f ca="1">Exceedance!U12</f>
        <v>46388</v>
      </c>
      <c r="B12" s="1">
        <v>48.854323492011645</v>
      </c>
      <c r="C12" s="1">
        <v>31.736072640904879</v>
      </c>
      <c r="D12" s="1">
        <v>39.269542447750013</v>
      </c>
      <c r="E12">
        <v>33.406657409244986</v>
      </c>
      <c r="F12">
        <v>23.521133304040951</v>
      </c>
      <c r="G12">
        <v>24.964450371282279</v>
      </c>
      <c r="H12">
        <v>22.648450741015495</v>
      </c>
      <c r="I12">
        <v>35.18880884697203</v>
      </c>
      <c r="J12">
        <v>30.949382305200302</v>
      </c>
      <c r="K12">
        <v>56.40885117752908</v>
      </c>
      <c r="L12">
        <v>29.334066808835566</v>
      </c>
      <c r="M12">
        <v>66.537394425704036</v>
      </c>
      <c r="N12">
        <v>20.797111649574145</v>
      </c>
      <c r="O12">
        <v>25.005673379120264</v>
      </c>
      <c r="P12">
        <v>25.977125058752225</v>
      </c>
      <c r="Q12">
        <v>27.87730154961751</v>
      </c>
      <c r="R12">
        <v>38.724432611701886</v>
      </c>
      <c r="S12">
        <v>43.539156676661257</v>
      </c>
      <c r="T12">
        <v>64.837274612558915</v>
      </c>
      <c r="U12">
        <v>43.682944466255847</v>
      </c>
      <c r="V12">
        <v>23.477343244236366</v>
      </c>
      <c r="W12">
        <v>23.188908678130495</v>
      </c>
      <c r="X12">
        <v>28.98337934386533</v>
      </c>
      <c r="Y12">
        <v>22.867303891454718</v>
      </c>
      <c r="Z12">
        <v>29.322198091549502</v>
      </c>
      <c r="AA12">
        <v>40.806293606520541</v>
      </c>
      <c r="AB12">
        <v>35.93089162405748</v>
      </c>
      <c r="AC12">
        <v>54.749633269029275</v>
      </c>
      <c r="AD12">
        <v>23.931560122531334</v>
      </c>
      <c r="AE12">
        <v>26.264568919300277</v>
      </c>
      <c r="AF12">
        <v>28.888569321820317</v>
      </c>
      <c r="AG12">
        <v>23.722786303971333</v>
      </c>
      <c r="AH12">
        <v>21.490363523743241</v>
      </c>
    </row>
    <row r="13" spans="1:34" x14ac:dyDescent="0.3">
      <c r="A13" s="60">
        <f ca="1">Exceedance!U13</f>
        <v>46419</v>
      </c>
      <c r="B13" s="1">
        <v>53.498120289511057</v>
      </c>
      <c r="C13" s="1">
        <v>36.396342838812721</v>
      </c>
      <c r="D13" s="1">
        <v>43.921533933547671</v>
      </c>
      <c r="E13">
        <v>36.751737249445291</v>
      </c>
      <c r="F13">
        <v>26.438829942585549</v>
      </c>
      <c r="G13">
        <v>27.866521232082036</v>
      </c>
      <c r="H13">
        <v>26.912418097634429</v>
      </c>
      <c r="I13">
        <v>39.468447022024982</v>
      </c>
      <c r="J13">
        <v>33.948797536430547</v>
      </c>
      <c r="K13">
        <v>60.009168886043923</v>
      </c>
      <c r="L13">
        <v>32.744342107259151</v>
      </c>
      <c r="M13">
        <v>69.194911590366843</v>
      </c>
      <c r="N13">
        <v>23.457119850451509</v>
      </c>
      <c r="O13">
        <v>27.609875673903765</v>
      </c>
      <c r="P13">
        <v>29.551606292775446</v>
      </c>
      <c r="Q13">
        <v>30.959617991086535</v>
      </c>
      <c r="R13">
        <v>42.670259222134497</v>
      </c>
      <c r="S13">
        <v>47.049763953225138</v>
      </c>
      <c r="T13">
        <v>68.589375613517262</v>
      </c>
      <c r="U13">
        <v>47.000511596247641</v>
      </c>
      <c r="V13">
        <v>26.655946833149702</v>
      </c>
      <c r="W13">
        <v>25.682189843123968</v>
      </c>
      <c r="X13">
        <v>31.854385386362875</v>
      </c>
      <c r="Y13">
        <v>25.969635925310129</v>
      </c>
      <c r="Z13">
        <v>31.8749917307935</v>
      </c>
      <c r="AA13">
        <v>45.245875275501497</v>
      </c>
      <c r="AB13">
        <v>41.765729966704704</v>
      </c>
      <c r="AC13">
        <v>59.554800090209611</v>
      </c>
      <c r="AD13">
        <v>27.357501723685413</v>
      </c>
      <c r="AE13">
        <v>29.309079624174526</v>
      </c>
      <c r="AF13">
        <v>31.255068467011107</v>
      </c>
      <c r="AG13">
        <v>26.237485115807086</v>
      </c>
      <c r="AH13">
        <v>24.52941146685513</v>
      </c>
    </row>
    <row r="14" spans="1:34" x14ac:dyDescent="0.3">
      <c r="A14" s="60">
        <f ca="1">Exceedance!U14</f>
        <v>46447</v>
      </c>
      <c r="B14" s="1">
        <v>64.021161608915051</v>
      </c>
      <c r="C14" s="1">
        <v>43.950604902761022</v>
      </c>
      <c r="D14" s="1">
        <v>53.460181705426059</v>
      </c>
      <c r="E14">
        <v>41.611519784918698</v>
      </c>
      <c r="F14">
        <v>31.312913806160548</v>
      </c>
      <c r="G14">
        <v>34.119591627442155</v>
      </c>
      <c r="H14">
        <v>35.684730875709342</v>
      </c>
      <c r="I14">
        <v>44.446851550633284</v>
      </c>
      <c r="J14">
        <v>45.469955573145249</v>
      </c>
      <c r="K14">
        <v>64.677155221104158</v>
      </c>
      <c r="L14">
        <v>38.70427539699152</v>
      </c>
      <c r="M14">
        <v>72.75601006106956</v>
      </c>
      <c r="N14">
        <v>29.051791245361457</v>
      </c>
      <c r="O14">
        <v>31.168780043366606</v>
      </c>
      <c r="P14">
        <v>34.883796128562786</v>
      </c>
      <c r="Q14">
        <v>41.791515164535177</v>
      </c>
      <c r="R14">
        <v>49.967777995645775</v>
      </c>
      <c r="S14">
        <v>51.660164546881646</v>
      </c>
      <c r="T14">
        <v>82.774805376123908</v>
      </c>
      <c r="U14">
        <v>51.147402536459431</v>
      </c>
      <c r="V14">
        <v>32.594109092361712</v>
      </c>
      <c r="W14">
        <v>28.494092001493616</v>
      </c>
      <c r="X14">
        <v>36.458847520988634</v>
      </c>
      <c r="Y14">
        <v>32.726398045055106</v>
      </c>
      <c r="Z14">
        <v>35.660605699642957</v>
      </c>
      <c r="AA14">
        <v>52.149318424582489</v>
      </c>
      <c r="AB14">
        <v>52.613750592726817</v>
      </c>
      <c r="AC14">
        <v>66.847805887274816</v>
      </c>
      <c r="AD14">
        <v>37.344129475151064</v>
      </c>
      <c r="AE14">
        <v>32.922707119210308</v>
      </c>
      <c r="AF14">
        <v>34.235355972024657</v>
      </c>
      <c r="AG14">
        <v>30.030713257319171</v>
      </c>
      <c r="AH14">
        <v>27.654600318770399</v>
      </c>
    </row>
    <row r="15" spans="1:34" x14ac:dyDescent="0.3">
      <c r="A15" s="60">
        <f ca="1">Exceedance!U15</f>
        <v>46478</v>
      </c>
      <c r="B15" s="1">
        <v>90.241158992137514</v>
      </c>
      <c r="C15" s="1">
        <v>63.404956960700872</v>
      </c>
      <c r="D15" s="1">
        <v>75.891982607307455</v>
      </c>
      <c r="E15">
        <v>72.199338069517012</v>
      </c>
      <c r="F15">
        <v>46.698753940365457</v>
      </c>
      <c r="G15">
        <v>56.985543963585208</v>
      </c>
      <c r="H15">
        <v>51.061782455470791</v>
      </c>
      <c r="I15">
        <v>59.009331052308063</v>
      </c>
      <c r="J15">
        <v>68.96185436188739</v>
      </c>
      <c r="K15">
        <v>75.576622993915549</v>
      </c>
      <c r="L15">
        <v>51.781782391316746</v>
      </c>
      <c r="M15">
        <v>95.538210343741071</v>
      </c>
      <c r="N15">
        <v>55.572677611708343</v>
      </c>
      <c r="O15">
        <v>44.87224841867981</v>
      </c>
      <c r="P15">
        <v>50.704063080544472</v>
      </c>
      <c r="Q15">
        <v>77.136135538718946</v>
      </c>
      <c r="R15">
        <v>77.314715448279244</v>
      </c>
      <c r="S15">
        <v>73.595687562080045</v>
      </c>
      <c r="T15">
        <v>101.9945607791629</v>
      </c>
      <c r="U15">
        <v>63.576239104163534</v>
      </c>
      <c r="V15">
        <v>46.560524056910687</v>
      </c>
      <c r="W15">
        <v>40.123121524931022</v>
      </c>
      <c r="X15">
        <v>49.229648801957666</v>
      </c>
      <c r="Y15">
        <v>62.507570836907824</v>
      </c>
      <c r="Z15">
        <v>43.897997359713756</v>
      </c>
      <c r="AA15">
        <v>72.50012319824053</v>
      </c>
      <c r="AB15">
        <v>69.240104781618783</v>
      </c>
      <c r="AC15">
        <v>82.596161363020741</v>
      </c>
      <c r="AD15">
        <v>61.106287942364133</v>
      </c>
      <c r="AE15">
        <v>43.989833974868958</v>
      </c>
      <c r="AF15">
        <v>52.262556857356387</v>
      </c>
      <c r="AG15">
        <v>40.71253900361809</v>
      </c>
      <c r="AH15">
        <v>34.902945234629854</v>
      </c>
    </row>
    <row r="16" spans="1:34" x14ac:dyDescent="0.3">
      <c r="A16" s="60">
        <f ca="1">Exceedance!U16</f>
        <v>46508</v>
      </c>
      <c r="B16" s="1">
        <v>120.22673182132046</v>
      </c>
      <c r="C16" s="1">
        <v>87.058710672592213</v>
      </c>
      <c r="D16" s="1">
        <v>111.51105395974481</v>
      </c>
      <c r="E16">
        <v>120.15174772913102</v>
      </c>
      <c r="F16">
        <v>102.93764504357678</v>
      </c>
      <c r="G16">
        <v>94.200055621709964</v>
      </c>
      <c r="H16">
        <v>70.973798381750598</v>
      </c>
      <c r="I16">
        <v>89.014216244134559</v>
      </c>
      <c r="J16">
        <v>120.22673184095076</v>
      </c>
      <c r="K16">
        <v>104.57939558257182</v>
      </c>
      <c r="L16">
        <v>80.48637564539311</v>
      </c>
      <c r="M16">
        <v>120.22673181716033</v>
      </c>
      <c r="N16">
        <v>120.22673185738573</v>
      </c>
      <c r="O16">
        <v>37.834884950064946</v>
      </c>
      <c r="P16">
        <v>78.497908110347211</v>
      </c>
      <c r="Q16">
        <v>120.22673183222831</v>
      </c>
      <c r="R16">
        <v>120.22673183204262</v>
      </c>
      <c r="S16">
        <v>103.96393564482869</v>
      </c>
      <c r="T16">
        <v>120.22673181283301</v>
      </c>
      <c r="U16">
        <v>106.37408076878836</v>
      </c>
      <c r="V16">
        <v>104.0988241488138</v>
      </c>
      <c r="W16">
        <v>53.621278945582532</v>
      </c>
      <c r="X16">
        <v>66.718418345463448</v>
      </c>
      <c r="Y16">
        <v>90.938378015766588</v>
      </c>
      <c r="Z16">
        <v>51.0805557461861</v>
      </c>
      <c r="AA16">
        <v>103.45208358930158</v>
      </c>
      <c r="AB16">
        <v>84.147542792508403</v>
      </c>
      <c r="AC16">
        <v>102.11786652623971</v>
      </c>
      <c r="AD16">
        <v>88.39142723294286</v>
      </c>
      <c r="AE16">
        <v>45.032461015485978</v>
      </c>
      <c r="AF16">
        <v>79.083751458935666</v>
      </c>
      <c r="AG16">
        <v>65.500687500728276</v>
      </c>
      <c r="AH16">
        <v>49.608198920782783</v>
      </c>
    </row>
    <row r="17" spans="1:34" x14ac:dyDescent="0.3">
      <c r="A17" s="60">
        <f ca="1">Exceedance!U17</f>
        <v>46539</v>
      </c>
      <c r="B17" s="1">
        <v>122.91750000181047</v>
      </c>
      <c r="C17" s="1">
        <v>83.841748284515106</v>
      </c>
      <c r="D17" s="1">
        <v>122.91750000543635</v>
      </c>
      <c r="E17">
        <v>122.91750000186182</v>
      </c>
      <c r="F17">
        <v>122.91750000942835</v>
      </c>
      <c r="G17">
        <v>115.44181468617803</v>
      </c>
      <c r="H17">
        <v>122.91750002804876</v>
      </c>
      <c r="I17">
        <v>77.159560039294945</v>
      </c>
      <c r="J17">
        <v>122.91750000181047</v>
      </c>
      <c r="K17">
        <v>116.23819400389304</v>
      </c>
      <c r="L17">
        <v>122.91750002127634</v>
      </c>
      <c r="M17">
        <v>105.97714074435343</v>
      </c>
      <c r="N17">
        <v>122.91750000181047</v>
      </c>
      <c r="O17">
        <v>37.488695149342469</v>
      </c>
      <c r="P17">
        <v>78.238535356607741</v>
      </c>
      <c r="Q17">
        <v>122.91750000181048</v>
      </c>
      <c r="R17">
        <v>122.91750000181047</v>
      </c>
      <c r="S17">
        <v>93.424702358347091</v>
      </c>
      <c r="T17">
        <v>122.91750000181047</v>
      </c>
      <c r="U17">
        <v>122.91750000791197</v>
      </c>
      <c r="V17">
        <v>108.34076900243073</v>
      </c>
      <c r="W17">
        <v>71.816681168385017</v>
      </c>
      <c r="X17">
        <v>116.66327987856916</v>
      </c>
      <c r="Y17">
        <v>75.696871347709646</v>
      </c>
      <c r="Z17">
        <v>38.970254437232555</v>
      </c>
      <c r="AA17">
        <v>122.91750000920032</v>
      </c>
      <c r="AB17">
        <v>122.91750001906975</v>
      </c>
      <c r="AC17">
        <v>122.91750000979245</v>
      </c>
      <c r="AD17">
        <v>121.55987247888265</v>
      </c>
      <c r="AE17">
        <v>13.245814720296199</v>
      </c>
      <c r="AF17">
        <v>122.91750002221229</v>
      </c>
      <c r="AG17">
        <v>58.8666838840998</v>
      </c>
      <c r="AH17">
        <v>80.961736856050635</v>
      </c>
    </row>
    <row r="18" spans="1:34" x14ac:dyDescent="0.3">
      <c r="A18" s="60">
        <f ca="1">Exceedance!U18</f>
        <v>46569</v>
      </c>
      <c r="B18" s="1">
        <v>112.2983481714101</v>
      </c>
      <c r="C18" s="1">
        <v>54.899597259086114</v>
      </c>
      <c r="D18" s="1">
        <v>101.87131894221019</v>
      </c>
      <c r="E18">
        <v>99.70578318885444</v>
      </c>
      <c r="F18">
        <v>112.29997105154762</v>
      </c>
      <c r="G18">
        <v>88.150443344716109</v>
      </c>
      <c r="H18">
        <v>112.30774992581954</v>
      </c>
      <c r="I18">
        <v>47.504454137119474</v>
      </c>
      <c r="J18">
        <v>112.29878810945439</v>
      </c>
      <c r="K18">
        <v>99.113159250332828</v>
      </c>
      <c r="L18">
        <v>112.3077499258155</v>
      </c>
      <c r="M18">
        <v>72.749082344927672</v>
      </c>
      <c r="N18">
        <v>100.0305631133741</v>
      </c>
      <c r="O18">
        <v>37.126807754030288</v>
      </c>
      <c r="P18">
        <v>48.290168805910241</v>
      </c>
      <c r="Q18">
        <v>96.385449119135444</v>
      </c>
      <c r="R18">
        <v>112.30173052332545</v>
      </c>
      <c r="S18">
        <v>65.765444718337491</v>
      </c>
      <c r="T18">
        <v>99.572873309388171</v>
      </c>
      <c r="U18">
        <v>112.29781862818685</v>
      </c>
      <c r="V18">
        <v>81.830951756162221</v>
      </c>
      <c r="W18">
        <v>44.935979243795018</v>
      </c>
      <c r="X18">
        <v>104.4596989106151</v>
      </c>
      <c r="Y18">
        <v>45.366696316923957</v>
      </c>
      <c r="Z18">
        <v>8.2091721472743231</v>
      </c>
      <c r="AA18">
        <v>98.532003133583586</v>
      </c>
      <c r="AB18">
        <v>104.42605767783758</v>
      </c>
      <c r="AC18">
        <v>96.873890707629698</v>
      </c>
      <c r="AD18">
        <v>98.245561723283146</v>
      </c>
      <c r="AE18">
        <v>13.056240515886589</v>
      </c>
      <c r="AF18">
        <v>112.3077499258155</v>
      </c>
      <c r="AG18">
        <v>27.871141186378598</v>
      </c>
      <c r="AH18">
        <v>65.712384254538691</v>
      </c>
    </row>
    <row r="19" spans="1:34" x14ac:dyDescent="0.3">
      <c r="A19" s="60">
        <f ca="1">Exceedance!U19</f>
        <v>46600</v>
      </c>
      <c r="B19" s="1">
        <v>92.019504001979641</v>
      </c>
      <c r="C19" s="1">
        <v>28.903453255481001</v>
      </c>
      <c r="D19" s="1">
        <v>78.730497310303377</v>
      </c>
      <c r="E19">
        <v>77.811177352060866</v>
      </c>
      <c r="F19">
        <v>90.702882839773153</v>
      </c>
      <c r="G19">
        <v>59.143500649534282</v>
      </c>
      <c r="H19">
        <v>92.022783139559806</v>
      </c>
      <c r="I19">
        <v>17.038195261263731</v>
      </c>
      <c r="J19">
        <v>92.023252311083667</v>
      </c>
      <c r="K19">
        <v>73.519873175580599</v>
      </c>
      <c r="L19">
        <v>92.017518839160331</v>
      </c>
      <c r="M19">
        <v>41.77918412503368</v>
      </c>
      <c r="N19">
        <v>83.403838847070162</v>
      </c>
      <c r="O19">
        <v>36.83283640990215</v>
      </c>
      <c r="P19">
        <v>20.107976327644295</v>
      </c>
      <c r="Q19">
        <v>65.714371341668254</v>
      </c>
      <c r="R19">
        <v>92.01937255506023</v>
      </c>
      <c r="S19">
        <v>39.073845608216793</v>
      </c>
      <c r="T19">
        <v>90.175485780287261</v>
      </c>
      <c r="U19">
        <v>87.943118885869424</v>
      </c>
      <c r="V19">
        <v>50.629231665771087</v>
      </c>
      <c r="W19">
        <v>18.8266122394107</v>
      </c>
      <c r="X19">
        <v>78.036775552648294</v>
      </c>
      <c r="Y19">
        <v>14.421822106964033</v>
      </c>
      <c r="Z19">
        <v>8.0861169896348688</v>
      </c>
      <c r="AA19">
        <v>72.512520545937562</v>
      </c>
      <c r="AB19">
        <v>77.559710010609066</v>
      </c>
      <c r="AC19">
        <v>71.354522503553383</v>
      </c>
      <c r="AD19">
        <v>71.111249679124839</v>
      </c>
      <c r="AE19">
        <v>12.902399917515334</v>
      </c>
      <c r="AF19">
        <v>86.55026048836109</v>
      </c>
      <c r="AG19">
        <v>27.630093503588906</v>
      </c>
      <c r="AH19">
        <v>39.66732978245232</v>
      </c>
    </row>
    <row r="20" spans="1:34" x14ac:dyDescent="0.3">
      <c r="A20" s="60">
        <f ca="1">Exceedance!U20</f>
        <v>46631</v>
      </c>
      <c r="B20" s="1">
        <v>77.765610816544026</v>
      </c>
      <c r="C20" s="1">
        <v>10.503215546489633</v>
      </c>
      <c r="D20" s="1">
        <v>65.158796220853787</v>
      </c>
      <c r="E20">
        <v>60.928085866255529</v>
      </c>
      <c r="F20">
        <v>77.763245033866056</v>
      </c>
      <c r="G20">
        <v>43.895221879253789</v>
      </c>
      <c r="H20">
        <v>76.319214117730724</v>
      </c>
      <c r="I20">
        <v>16.898052038417738</v>
      </c>
      <c r="J20">
        <v>77.769805942852784</v>
      </c>
      <c r="K20">
        <v>54.173313577431465</v>
      </c>
      <c r="L20">
        <v>77.762507571403674</v>
      </c>
      <c r="M20">
        <v>19.026295778877763</v>
      </c>
      <c r="N20">
        <v>63.401193260752592</v>
      </c>
      <c r="O20">
        <v>16.20936392664353</v>
      </c>
      <c r="P20">
        <v>10.809746236798537</v>
      </c>
      <c r="Q20">
        <v>53.420110948404265</v>
      </c>
      <c r="R20">
        <v>74.51336696086382</v>
      </c>
      <c r="S20">
        <v>21.57677410509131</v>
      </c>
      <c r="T20">
        <v>77.762978586504659</v>
      </c>
      <c r="U20">
        <v>71.551602165112982</v>
      </c>
      <c r="V20">
        <v>27.654926758676488</v>
      </c>
      <c r="W20">
        <v>18.677564527516928</v>
      </c>
      <c r="X20">
        <v>56.840536750122489</v>
      </c>
      <c r="Y20">
        <v>14.296386850028854</v>
      </c>
      <c r="Z20">
        <v>7.991637641809664</v>
      </c>
      <c r="AA20">
        <v>57.581275584025128</v>
      </c>
      <c r="AB20">
        <v>56.927787001266516</v>
      </c>
      <c r="AC20">
        <v>51.911836885953036</v>
      </c>
      <c r="AD20">
        <v>48.235393733695716</v>
      </c>
      <c r="AE20">
        <v>12.78428398751287</v>
      </c>
      <c r="AF20">
        <v>63.918863862534337</v>
      </c>
      <c r="AG20">
        <v>27.444982115907614</v>
      </c>
      <c r="AH20">
        <v>36.802476991863863</v>
      </c>
    </row>
    <row r="21" spans="1:34" x14ac:dyDescent="0.3">
      <c r="A21" s="60">
        <f ca="1">Exceedance!U21</f>
        <v>46661</v>
      </c>
      <c r="B21" s="1">
        <v>75.477910397641423</v>
      </c>
      <c r="C21" s="1">
        <v>10.436884617625886</v>
      </c>
      <c r="D21" s="1">
        <v>61.574263767186586</v>
      </c>
      <c r="E21">
        <v>51.939296436173123</v>
      </c>
      <c r="F21">
        <v>71.294238554757698</v>
      </c>
      <c r="G21">
        <v>38.409410814502515</v>
      </c>
      <c r="H21">
        <v>71.602859623195641</v>
      </c>
      <c r="I21">
        <v>12.213210085825954</v>
      </c>
      <c r="J21">
        <v>75.484063854527164</v>
      </c>
      <c r="K21">
        <v>47.14455528441372</v>
      </c>
      <c r="L21">
        <v>73.341164767714588</v>
      </c>
      <c r="M21">
        <v>9.6774286798372611</v>
      </c>
      <c r="N21">
        <v>53.844091816909113</v>
      </c>
      <c r="O21">
        <v>9.0947914903807501</v>
      </c>
      <c r="P21">
        <v>10.742509232934918</v>
      </c>
      <c r="Q21">
        <v>56.796400122883682</v>
      </c>
      <c r="R21">
        <v>75.47921406421257</v>
      </c>
      <c r="S21">
        <v>38.354467212984709</v>
      </c>
      <c r="T21">
        <v>75.478655368778647</v>
      </c>
      <c r="U21">
        <v>64.836939394438431</v>
      </c>
      <c r="V21">
        <v>18.222785507668135</v>
      </c>
      <c r="W21">
        <v>14.002401307338623</v>
      </c>
      <c r="X21">
        <v>50.968855877287332</v>
      </c>
      <c r="Y21">
        <v>14.217645176762931</v>
      </c>
      <c r="Z21">
        <v>8.3562714587929605</v>
      </c>
      <c r="AA21">
        <v>64.796027514557721</v>
      </c>
      <c r="AB21">
        <v>49.734228229510556</v>
      </c>
      <c r="AC21">
        <v>44.549074450766213</v>
      </c>
      <c r="AD21">
        <v>39.297628591006443</v>
      </c>
      <c r="AE21">
        <v>12.710027614877834</v>
      </c>
      <c r="AF21">
        <v>53.335730831044778</v>
      </c>
      <c r="AG21">
        <v>16.41002700968248</v>
      </c>
      <c r="AH21">
        <v>30.633854842890084</v>
      </c>
    </row>
    <row r="22" spans="1:34" x14ac:dyDescent="0.3">
      <c r="A22" s="60">
        <f ca="1">Exceedance!U22</f>
        <v>46692</v>
      </c>
      <c r="B22" s="1">
        <v>77.76411633136361</v>
      </c>
      <c r="C22" s="1">
        <v>18.098402261448566</v>
      </c>
      <c r="D22" s="1">
        <v>68.986658489848466</v>
      </c>
      <c r="E22">
        <v>57.435793901043837</v>
      </c>
      <c r="F22">
        <v>76.570078846439458</v>
      </c>
      <c r="G22">
        <v>46.013004802095033</v>
      </c>
      <c r="H22">
        <v>77.762689858535069</v>
      </c>
      <c r="I22">
        <v>19.144220617152911</v>
      </c>
      <c r="J22">
        <v>77.764538395406248</v>
      </c>
      <c r="K22">
        <v>54.875516297418187</v>
      </c>
      <c r="L22">
        <v>77.762826714373873</v>
      </c>
      <c r="M22">
        <v>14.818379588726261</v>
      </c>
      <c r="N22">
        <v>59.425040263057056</v>
      </c>
      <c r="O22">
        <v>14.286696285088661</v>
      </c>
      <c r="P22">
        <v>16.443180385985059</v>
      </c>
      <c r="Q22">
        <v>67.338259381228468</v>
      </c>
      <c r="R22">
        <v>77.764871489364367</v>
      </c>
      <c r="S22">
        <v>51.446499104691924</v>
      </c>
      <c r="T22">
        <v>77.763737932174266</v>
      </c>
      <c r="U22">
        <v>71.561211751749099</v>
      </c>
      <c r="V22">
        <v>24.253206925474434</v>
      </c>
      <c r="W22">
        <v>22.176046944373788</v>
      </c>
      <c r="X22">
        <v>58.296482089033269</v>
      </c>
      <c r="Y22">
        <v>18.157918412149662</v>
      </c>
      <c r="Z22">
        <v>16.449652277950516</v>
      </c>
      <c r="AA22">
        <v>74.135506407687785</v>
      </c>
      <c r="AB22">
        <v>56.233315149836365</v>
      </c>
      <c r="AC22">
        <v>50.165294249577784</v>
      </c>
      <c r="AD22">
        <v>44.765222886246256</v>
      </c>
      <c r="AE22">
        <v>16.22006615959004</v>
      </c>
      <c r="AF22">
        <v>58.242340671082871</v>
      </c>
      <c r="AG22">
        <v>21.862630744751158</v>
      </c>
      <c r="AH22">
        <v>36.84282274341632</v>
      </c>
    </row>
    <row r="23" spans="1:34" x14ac:dyDescent="0.3">
      <c r="A23" s="60">
        <f ca="1">Exceedance!U23</f>
        <v>46722</v>
      </c>
      <c r="B23" s="1">
        <v>81.24378410987272</v>
      </c>
      <c r="C23" s="1">
        <v>24.753960158651687</v>
      </c>
      <c r="D23" s="1">
        <v>74.375752976541705</v>
      </c>
      <c r="E23">
        <v>62.238236298818961</v>
      </c>
      <c r="F23">
        <v>80.902169688028977</v>
      </c>
      <c r="G23">
        <v>51.307331572079946</v>
      </c>
      <c r="H23">
        <v>81.24378293644051</v>
      </c>
      <c r="I23">
        <v>24.250415556588756</v>
      </c>
      <c r="J23">
        <v>81.243868337005622</v>
      </c>
      <c r="K23">
        <v>61.293028118927886</v>
      </c>
      <c r="L23">
        <v>81.243599129899081</v>
      </c>
      <c r="M23">
        <v>19.090699313274143</v>
      </c>
      <c r="N23">
        <v>64.189375244910565</v>
      </c>
      <c r="O23">
        <v>18.153918044856272</v>
      </c>
      <c r="P23">
        <v>21.255393614110748</v>
      </c>
      <c r="Q23">
        <v>72.846982447697542</v>
      </c>
      <c r="R23">
        <v>81.243970156982513</v>
      </c>
      <c r="S23">
        <v>58.775734843351579</v>
      </c>
      <c r="T23">
        <v>81.243696852626599</v>
      </c>
      <c r="U23">
        <v>76.566235367615107</v>
      </c>
      <c r="V23">
        <v>28.777859070102672</v>
      </c>
      <c r="W23">
        <v>27.421357109512524</v>
      </c>
      <c r="X23">
        <v>63.902217797725186</v>
      </c>
      <c r="Y23">
        <v>21.978792503174287</v>
      </c>
      <c r="Z23">
        <v>21.925562739217007</v>
      </c>
      <c r="AA23">
        <v>79.711315622138827</v>
      </c>
      <c r="AB23">
        <v>61.416336238107554</v>
      </c>
      <c r="AC23">
        <v>54.804195741240029</v>
      </c>
      <c r="AD23">
        <v>49.813484257733087</v>
      </c>
      <c r="AE23">
        <v>18.982521009389778</v>
      </c>
      <c r="AF23">
        <v>62.898368052090845</v>
      </c>
      <c r="AG23">
        <v>26.288643662530639</v>
      </c>
      <c r="AH23">
        <v>41.867874814125443</v>
      </c>
    </row>
    <row r="24" spans="1:34" x14ac:dyDescent="0.3">
      <c r="A24" s="60">
        <f ca="1">Exceedance!U24</f>
        <v>46753</v>
      </c>
      <c r="B24" s="1">
        <v>85.6283665859861</v>
      </c>
      <c r="C24" s="1">
        <v>30.403603784441724</v>
      </c>
      <c r="D24" s="1">
        <v>78.762933303203354</v>
      </c>
      <c r="E24">
        <v>65.255010367767596</v>
      </c>
      <c r="F24">
        <v>84.734958342628232</v>
      </c>
      <c r="G24">
        <v>55.770699323857372</v>
      </c>
      <c r="H24">
        <v>85.436395389899417</v>
      </c>
      <c r="I24">
        <v>28.377383556073568</v>
      </c>
      <c r="J24">
        <v>85.761430028346766</v>
      </c>
      <c r="K24">
        <v>65.075099620109697</v>
      </c>
      <c r="L24">
        <v>85.046272609124742</v>
      </c>
      <c r="M24">
        <v>22.941603315986683</v>
      </c>
      <c r="N24">
        <v>67.256228402890983</v>
      </c>
      <c r="O24">
        <v>21.367181135139276</v>
      </c>
      <c r="P24">
        <v>25.358197753245726</v>
      </c>
      <c r="Q24">
        <v>77.334754555289678</v>
      </c>
      <c r="R24">
        <v>86.152470867601849</v>
      </c>
      <c r="S24">
        <v>64.140476080098537</v>
      </c>
      <c r="T24">
        <v>84.90139299035539</v>
      </c>
      <c r="U24">
        <v>80.333668984177592</v>
      </c>
      <c r="V24">
        <v>32.63543718843502</v>
      </c>
      <c r="W24">
        <v>31.623085988857213</v>
      </c>
      <c r="X24">
        <v>67.777049794207429</v>
      </c>
      <c r="Y24">
        <v>25.432235224526661</v>
      </c>
      <c r="Z24">
        <v>26.468588866042541</v>
      </c>
      <c r="AA24">
        <v>84.15642760366039</v>
      </c>
      <c r="AB24">
        <v>64.503484216887287</v>
      </c>
      <c r="AC24">
        <v>58.966588698321111</v>
      </c>
      <c r="AD24">
        <v>54.165908956411492</v>
      </c>
      <c r="AE24">
        <v>21.393307229836541</v>
      </c>
      <c r="AF24">
        <v>65.959823811097692</v>
      </c>
      <c r="AG24">
        <v>29.842956975977263</v>
      </c>
      <c r="AH24">
        <v>46.237471343709707</v>
      </c>
    </row>
    <row r="25" spans="1:34" x14ac:dyDescent="0.3">
      <c r="A25" s="60">
        <f ca="1">Exceedance!U25</f>
        <v>46784</v>
      </c>
      <c r="B25" s="1">
        <v>89.090679598450336</v>
      </c>
      <c r="C25" s="1">
        <v>35.055935229557591</v>
      </c>
      <c r="D25" s="1">
        <v>82.228123882751575</v>
      </c>
      <c r="E25">
        <v>67.679640408143442</v>
      </c>
      <c r="F25">
        <v>87.849686717160452</v>
      </c>
      <c r="G25">
        <v>61.053990104011405</v>
      </c>
      <c r="H25">
        <v>90.23952464833792</v>
      </c>
      <c r="I25">
        <v>31.802866293519411</v>
      </c>
      <c r="J25">
        <v>89.343668175049771</v>
      </c>
      <c r="K25">
        <v>68.482581525509545</v>
      </c>
      <c r="L25">
        <v>88.589796484252531</v>
      </c>
      <c r="M25">
        <v>26.170856320466608</v>
      </c>
      <c r="N25">
        <v>69.907766608584026</v>
      </c>
      <c r="O25">
        <v>24.551368112740899</v>
      </c>
      <c r="P25">
        <v>28.957488437295304</v>
      </c>
      <c r="Q25">
        <v>81.081587475334942</v>
      </c>
      <c r="R25">
        <v>90.131480845759057</v>
      </c>
      <c r="S25">
        <v>68.384242543076397</v>
      </c>
      <c r="T25">
        <v>87.653126836014977</v>
      </c>
      <c r="U25">
        <v>83.701173692852038</v>
      </c>
      <c r="V25">
        <v>35.860631804264237</v>
      </c>
      <c r="W25">
        <v>35.115470319072848</v>
      </c>
      <c r="X25">
        <v>70.550266390208961</v>
      </c>
      <c r="Y25">
        <v>28.51574504696287</v>
      </c>
      <c r="Z25">
        <v>31.128699917226442</v>
      </c>
      <c r="AA25">
        <v>89.859881235549082</v>
      </c>
      <c r="AB25">
        <v>68.517096872038195</v>
      </c>
      <c r="AC25">
        <v>63.222946263917279</v>
      </c>
      <c r="AD25">
        <v>58.244861994579075</v>
      </c>
      <c r="AE25">
        <v>23.416084754142382</v>
      </c>
      <c r="AF25">
        <v>68.554074414843228</v>
      </c>
      <c r="AG25">
        <v>33.31262172544222</v>
      </c>
      <c r="AH25">
        <v>50.201719475230071</v>
      </c>
    </row>
    <row r="26" spans="1:34" x14ac:dyDescent="0.3">
      <c r="A26" s="60">
        <f ca="1">Exceedance!U26</f>
        <v>46813</v>
      </c>
      <c r="B26" s="1">
        <v>97.348211965035077</v>
      </c>
      <c r="C26" s="1">
        <v>44.611646533612955</v>
      </c>
      <c r="D26" s="1">
        <v>90.491214286411505</v>
      </c>
      <c r="E26">
        <v>72.216850478140984</v>
      </c>
      <c r="F26">
        <v>94.940712831770369</v>
      </c>
      <c r="G26">
        <v>69.742655422543507</v>
      </c>
      <c r="H26">
        <v>95.501385921866117</v>
      </c>
      <c r="I26">
        <v>44.181500648303071</v>
      </c>
      <c r="J26">
        <v>95.536861627385377</v>
      </c>
      <c r="K26">
        <v>74.639139939293727</v>
      </c>
      <c r="L26">
        <v>93.048335342420884</v>
      </c>
      <c r="M26">
        <v>32.560578276369924</v>
      </c>
      <c r="N26">
        <v>73.602964923237735</v>
      </c>
      <c r="O26">
        <v>29.370473752328618</v>
      </c>
      <c r="P26">
        <v>40.758383040180298</v>
      </c>
      <c r="Q26">
        <v>88.2990896429679</v>
      </c>
      <c r="R26">
        <v>95.123543046602833</v>
      </c>
      <c r="S26">
        <v>83.487487225487925</v>
      </c>
      <c r="T26">
        <v>91.20878125427005</v>
      </c>
      <c r="U26">
        <v>90.054829779763693</v>
      </c>
      <c r="V26">
        <v>39.395127508707859</v>
      </c>
      <c r="W26">
        <v>40.470864992071867</v>
      </c>
      <c r="X26">
        <v>77.161278260120241</v>
      </c>
      <c r="Y26">
        <v>32.927302601204552</v>
      </c>
      <c r="Z26">
        <v>38.098448190439143</v>
      </c>
      <c r="AA26">
        <v>99.465459810699087</v>
      </c>
      <c r="AB26">
        <v>74.769578522282032</v>
      </c>
      <c r="AC26">
        <v>73.426873880458885</v>
      </c>
      <c r="AD26">
        <v>62.874070381056356</v>
      </c>
      <c r="AE26">
        <v>25.979411484472884</v>
      </c>
      <c r="AF26">
        <v>72.497693609785927</v>
      </c>
      <c r="AG26">
        <v>36.75504994057539</v>
      </c>
      <c r="AH26">
        <v>56.028103180653282</v>
      </c>
    </row>
    <row r="27" spans="1:34" x14ac:dyDescent="0.3">
      <c r="A27" s="60">
        <f ca="1">Exceedance!U27</f>
        <v>46844</v>
      </c>
      <c r="B27" s="1">
        <v>102.00032508555813</v>
      </c>
      <c r="C27" s="1">
        <v>67.062077312546648</v>
      </c>
      <c r="D27" s="1">
        <v>101.99761726623353</v>
      </c>
      <c r="E27">
        <v>89.027628662612955</v>
      </c>
      <c r="F27">
        <v>102.0020293371191</v>
      </c>
      <c r="G27">
        <v>86.112522177659429</v>
      </c>
      <c r="H27">
        <v>101.99771609675877</v>
      </c>
      <c r="I27">
        <v>68.459446273514715</v>
      </c>
      <c r="J27">
        <v>101.99631344190608</v>
      </c>
      <c r="K27">
        <v>89.026970591816664</v>
      </c>
      <c r="L27">
        <v>102.00005557336908</v>
      </c>
      <c r="M27">
        <v>62.687832676866719</v>
      </c>
      <c r="N27">
        <v>88.129071536992768</v>
      </c>
      <c r="O27">
        <v>44.741311816381597</v>
      </c>
      <c r="P27">
        <v>78.170817866780752</v>
      </c>
      <c r="Q27">
        <v>101.99950874225848</v>
      </c>
      <c r="R27">
        <v>102.00173741734301</v>
      </c>
      <c r="S27">
        <v>101.9960555595849</v>
      </c>
      <c r="T27">
        <v>101.99327354191948</v>
      </c>
      <c r="U27">
        <v>101.99477996675174</v>
      </c>
      <c r="V27">
        <v>52.529472400760547</v>
      </c>
      <c r="W27">
        <v>54.523269722566191</v>
      </c>
      <c r="X27">
        <v>101.9961321813645</v>
      </c>
      <c r="Y27">
        <v>42.349549091531955</v>
      </c>
      <c r="Z27">
        <v>58.5781640519183</v>
      </c>
      <c r="AA27">
        <v>101.99910380647506</v>
      </c>
      <c r="AB27">
        <v>90.738296445607119</v>
      </c>
      <c r="AC27">
        <v>97.420280009938537</v>
      </c>
      <c r="AD27">
        <v>74.88190064646561</v>
      </c>
      <c r="AE27">
        <v>44.180127825495894</v>
      </c>
      <c r="AF27">
        <v>84.143158133069889</v>
      </c>
      <c r="AG27">
        <v>44.352468161186188</v>
      </c>
      <c r="AH27">
        <v>90.393877171320625</v>
      </c>
    </row>
    <row r="28" spans="1:34" x14ac:dyDescent="0.3">
      <c r="A28" s="60">
        <f ca="1">Exceedance!U28</f>
        <v>46874</v>
      </c>
      <c r="B28" s="1">
        <v>120.22673181282781</v>
      </c>
      <c r="C28" s="1">
        <v>102.69842652153838</v>
      </c>
      <c r="D28" s="1">
        <v>120.22673181283022</v>
      </c>
      <c r="E28">
        <v>120.22673182221769</v>
      </c>
      <c r="F28">
        <v>120.22673181282627</v>
      </c>
      <c r="G28">
        <v>109.49566933593164</v>
      </c>
      <c r="H28">
        <v>120.22673181283015</v>
      </c>
      <c r="I28">
        <v>120.22673184145532</v>
      </c>
      <c r="J28">
        <v>120.22673181283142</v>
      </c>
      <c r="K28">
        <v>120.22673182221841</v>
      </c>
      <c r="L28">
        <v>120.22673181282806</v>
      </c>
      <c r="M28">
        <v>120.22673184751156</v>
      </c>
      <c r="N28">
        <v>83.161949501113554</v>
      </c>
      <c r="O28">
        <v>73.81743914815651</v>
      </c>
      <c r="P28">
        <v>120.22673183118724</v>
      </c>
      <c r="Q28">
        <v>120.22673181282853</v>
      </c>
      <c r="R28">
        <v>120.22673181282653</v>
      </c>
      <c r="S28">
        <v>120.22673181283169</v>
      </c>
      <c r="T28">
        <v>120.22673181283417</v>
      </c>
      <c r="U28">
        <v>120.22673181283282</v>
      </c>
      <c r="V28">
        <v>70.732079814091506</v>
      </c>
      <c r="W28">
        <v>75.931744229605016</v>
      </c>
      <c r="X28">
        <v>120.22673181283162</v>
      </c>
      <c r="Y28">
        <v>52.133947784899135</v>
      </c>
      <c r="Z28">
        <v>93.213057567731298</v>
      </c>
      <c r="AA28">
        <v>120.22398755807936</v>
      </c>
      <c r="AB28">
        <v>110.61958645260513</v>
      </c>
      <c r="AC28">
        <v>120.22673181565199</v>
      </c>
      <c r="AD28">
        <v>78.176394685706313</v>
      </c>
      <c r="AE28">
        <v>69.141387004866047</v>
      </c>
      <c r="AF28">
        <v>114.30491642462466</v>
      </c>
      <c r="AG28">
        <v>62.541433737408596</v>
      </c>
      <c r="AH28">
        <v>120.22673182120761</v>
      </c>
    </row>
    <row r="29" spans="1:34" x14ac:dyDescent="0.3">
      <c r="A29" s="60">
        <f ca="1">Exceedance!U29</f>
        <v>46905</v>
      </c>
      <c r="B29" s="1">
        <v>122.91750000181047</v>
      </c>
      <c r="C29" s="1">
        <v>121.43103907893153</v>
      </c>
      <c r="D29" s="1">
        <v>122.91750000181048</v>
      </c>
      <c r="E29">
        <v>122.91750000181047</v>
      </c>
      <c r="F29">
        <v>122.91750000181048</v>
      </c>
      <c r="G29">
        <v>122.91750000641814</v>
      </c>
      <c r="H29">
        <v>109.98947039664337</v>
      </c>
      <c r="I29">
        <v>122.91750000181048</v>
      </c>
      <c r="J29">
        <v>122.91750000181047</v>
      </c>
      <c r="K29">
        <v>122.91750000181047</v>
      </c>
      <c r="L29">
        <v>106.5676423017056</v>
      </c>
      <c r="M29">
        <v>122.91750000181047</v>
      </c>
      <c r="N29">
        <v>51.434659170350116</v>
      </c>
      <c r="O29">
        <v>70.804658148178405</v>
      </c>
      <c r="P29">
        <v>122.91750000181047</v>
      </c>
      <c r="Q29">
        <v>122.91750000181047</v>
      </c>
      <c r="R29">
        <v>110.16830269637973</v>
      </c>
      <c r="S29">
        <v>122.91750000181047</v>
      </c>
      <c r="T29">
        <v>122.91750000181047</v>
      </c>
      <c r="U29">
        <v>122.91750000181044</v>
      </c>
      <c r="V29">
        <v>89.172308268695843</v>
      </c>
      <c r="W29">
        <v>122.91750002445372</v>
      </c>
      <c r="X29">
        <v>106.36681171820941</v>
      </c>
      <c r="Y29">
        <v>40.228525862735395</v>
      </c>
      <c r="Z29">
        <v>122.13678523894409</v>
      </c>
      <c r="AA29">
        <v>122.91750000181233</v>
      </c>
      <c r="AB29">
        <v>122.9175000058698</v>
      </c>
      <c r="AC29">
        <v>122.91750000181047</v>
      </c>
      <c r="AD29">
        <v>46.616009248677159</v>
      </c>
      <c r="AE29">
        <v>122.91750002957613</v>
      </c>
      <c r="AF29">
        <v>109.19460223392262</v>
      </c>
      <c r="AG29">
        <v>94.993548592337916</v>
      </c>
      <c r="AH29">
        <v>122.91750000181047</v>
      </c>
    </row>
    <row r="30" spans="1:34" x14ac:dyDescent="0.3">
      <c r="A30" s="60">
        <f ca="1">Exceedance!U30</f>
        <v>46935</v>
      </c>
      <c r="B30" s="1">
        <v>101.87131893477782</v>
      </c>
      <c r="C30" s="1">
        <v>100.38789839165327</v>
      </c>
      <c r="D30" s="1">
        <v>101.87131893477783</v>
      </c>
      <c r="E30">
        <v>112.29890596240757</v>
      </c>
      <c r="F30">
        <v>95.524436188530544</v>
      </c>
      <c r="G30">
        <v>112.30774992581144</v>
      </c>
      <c r="H30">
        <v>80.89727183917428</v>
      </c>
      <c r="I30">
        <v>112.29932511153503</v>
      </c>
      <c r="J30">
        <v>105.80582907431231</v>
      </c>
      <c r="K30">
        <v>112.30774992580741</v>
      </c>
      <c r="L30">
        <v>73.560849850692634</v>
      </c>
      <c r="M30">
        <v>99.832697177199236</v>
      </c>
      <c r="N30">
        <v>15.227741574237047</v>
      </c>
      <c r="O30">
        <v>40.685020426612766</v>
      </c>
      <c r="P30">
        <v>97.138588525836369</v>
      </c>
      <c r="Q30">
        <v>112.29990318406477</v>
      </c>
      <c r="R30">
        <v>83.012250595366837</v>
      </c>
      <c r="S30">
        <v>99.405014279468105</v>
      </c>
      <c r="T30">
        <v>112.2979683163685</v>
      </c>
      <c r="U30">
        <v>96.290557734322604</v>
      </c>
      <c r="V30">
        <v>62.282551323964213</v>
      </c>
      <c r="W30">
        <v>109.99281540937858</v>
      </c>
      <c r="X30">
        <v>76.396400574722136</v>
      </c>
      <c r="Y30">
        <v>9.4692454102406973</v>
      </c>
      <c r="Z30">
        <v>97.428611843215904</v>
      </c>
      <c r="AA30">
        <v>104.19126721534914</v>
      </c>
      <c r="AB30">
        <v>96.863902109873365</v>
      </c>
      <c r="AC30">
        <v>99.521907866926426</v>
      </c>
      <c r="AD30">
        <v>10.283277815957407</v>
      </c>
      <c r="AE30">
        <v>112.30774992581954</v>
      </c>
      <c r="AF30">
        <v>78.47046239217228</v>
      </c>
      <c r="AG30">
        <v>79.130956804552071</v>
      </c>
      <c r="AH30">
        <v>99.727768285604043</v>
      </c>
    </row>
    <row r="31" spans="1:34" x14ac:dyDescent="0.3">
      <c r="A31" s="60">
        <f ca="1">Exceedance!U31</f>
        <v>46966</v>
      </c>
      <c r="B31" s="1">
        <v>78.730497302883322</v>
      </c>
      <c r="C31" s="1">
        <v>77.249592847685975</v>
      </c>
      <c r="D31" s="1">
        <v>78.730497302883336</v>
      </c>
      <c r="E31">
        <v>91.195394784360957</v>
      </c>
      <c r="F31">
        <v>66.869914802282111</v>
      </c>
      <c r="G31">
        <v>92.022492466433704</v>
      </c>
      <c r="H31">
        <v>50.762308971004025</v>
      </c>
      <c r="I31">
        <v>92.021416342630758</v>
      </c>
      <c r="J31">
        <v>80.329394906539278</v>
      </c>
      <c r="K31">
        <v>92.017518787385256</v>
      </c>
      <c r="L31">
        <v>42.843943360979395</v>
      </c>
      <c r="M31">
        <v>83.079369882354527</v>
      </c>
      <c r="N31">
        <v>15.059033261468709</v>
      </c>
      <c r="O31">
        <v>12.356790025693106</v>
      </c>
      <c r="P31">
        <v>66.64080549610398</v>
      </c>
      <c r="Q31">
        <v>92.019270011681186</v>
      </c>
      <c r="R31">
        <v>56.836537239118115</v>
      </c>
      <c r="S31">
        <v>90.098807979928566</v>
      </c>
      <c r="T31">
        <v>88.056170211657303</v>
      </c>
      <c r="U31">
        <v>65.262059936846725</v>
      </c>
      <c r="V31">
        <v>36.242914507783453</v>
      </c>
      <c r="W31">
        <v>83.301038894741282</v>
      </c>
      <c r="X31">
        <v>45.568336975576308</v>
      </c>
      <c r="Y31">
        <v>9.3392351720575757</v>
      </c>
      <c r="Z31">
        <v>71.232892707447732</v>
      </c>
      <c r="AA31">
        <v>77.354340384166449</v>
      </c>
      <c r="AB31">
        <v>71.344556814637812</v>
      </c>
      <c r="AC31">
        <v>72.163004441540195</v>
      </c>
      <c r="AD31">
        <v>10.148490456978122</v>
      </c>
      <c r="AE31">
        <v>86.164597988094542</v>
      </c>
      <c r="AF31">
        <v>47.565337320209082</v>
      </c>
      <c r="AG31">
        <v>52.928996955326383</v>
      </c>
      <c r="AH31">
        <v>78.142781771719967</v>
      </c>
    </row>
    <row r="32" spans="1:34" x14ac:dyDescent="0.3">
      <c r="A32" s="60">
        <f ca="1">Exceedance!U32</f>
        <v>46997</v>
      </c>
      <c r="B32" s="1">
        <v>65.158796213446266</v>
      </c>
      <c r="C32" s="1">
        <v>63.680720374189995</v>
      </c>
      <c r="D32" s="1">
        <v>65.158796213446294</v>
      </c>
      <c r="E32">
        <v>77.763165821345567</v>
      </c>
      <c r="F32">
        <v>52.073296158758502</v>
      </c>
      <c r="G32">
        <v>76.097133497467084</v>
      </c>
      <c r="H32">
        <v>29.357297099438156</v>
      </c>
      <c r="I32">
        <v>77.770051670682093</v>
      </c>
      <c r="J32">
        <v>61.130910127598888</v>
      </c>
      <c r="K32">
        <v>77.762507408703527</v>
      </c>
      <c r="L32">
        <v>20.300690136343942</v>
      </c>
      <c r="M32">
        <v>62.948485747062342</v>
      </c>
      <c r="N32">
        <v>14.929740892454102</v>
      </c>
      <c r="O32">
        <v>12.241095615993519</v>
      </c>
      <c r="P32">
        <v>54.564398448700153</v>
      </c>
      <c r="Q32">
        <v>74.554232017094051</v>
      </c>
      <c r="R32">
        <v>40.161190358361857</v>
      </c>
      <c r="S32">
        <v>77.762980614291351</v>
      </c>
      <c r="T32">
        <v>71.731388832555794</v>
      </c>
      <c r="U32">
        <v>42.521680035379404</v>
      </c>
      <c r="V32">
        <v>15.703126725925543</v>
      </c>
      <c r="W32">
        <v>62.104014891018537</v>
      </c>
      <c r="X32">
        <v>21.904064599701247</v>
      </c>
      <c r="Y32">
        <v>8.7751739466434024</v>
      </c>
      <c r="Z32">
        <v>56.810954221778921</v>
      </c>
      <c r="AA32">
        <v>56.806762031023112</v>
      </c>
      <c r="AB32">
        <v>51.901896631312056</v>
      </c>
      <c r="AC32">
        <v>49.366350721250626</v>
      </c>
      <c r="AD32">
        <v>10.045017401903069</v>
      </c>
      <c r="AE32">
        <v>63.405071831352217</v>
      </c>
      <c r="AF32">
        <v>24.004673137027563</v>
      </c>
      <c r="AG32">
        <v>50.274519360144687</v>
      </c>
      <c r="AH32">
        <v>61.00331470338719</v>
      </c>
    </row>
    <row r="33" spans="1:34" x14ac:dyDescent="0.3">
      <c r="A33" s="60">
        <f ca="1">Exceedance!U33</f>
        <v>47027</v>
      </c>
      <c r="B33" s="1">
        <v>63.572753680403018</v>
      </c>
      <c r="C33" s="1">
        <v>57.100617384353136</v>
      </c>
      <c r="D33" s="1">
        <v>61.574263759788643</v>
      </c>
      <c r="E33">
        <v>71.181234445454777</v>
      </c>
      <c r="F33">
        <v>46.753420898592807</v>
      </c>
      <c r="G33">
        <v>71.23415603546448</v>
      </c>
      <c r="H33">
        <v>25.174668149514073</v>
      </c>
      <c r="I33">
        <v>75.483738824845886</v>
      </c>
      <c r="J33">
        <v>54.522997407096597</v>
      </c>
      <c r="K33">
        <v>73.131284014598378</v>
      </c>
      <c r="L33">
        <v>11.184676099321837</v>
      </c>
      <c r="M33">
        <v>53.425018310231238</v>
      </c>
      <c r="N33">
        <v>8.2685687922186464</v>
      </c>
      <c r="O33">
        <v>12.168411088304861</v>
      </c>
      <c r="P33">
        <v>58.137763947047475</v>
      </c>
      <c r="Q33">
        <v>75.479231241045554</v>
      </c>
      <c r="R33">
        <v>57.579210643365421</v>
      </c>
      <c r="S33">
        <v>75.478448815653408</v>
      </c>
      <c r="T33">
        <v>65.081477254673288</v>
      </c>
      <c r="U33">
        <v>33.313689088885802</v>
      </c>
      <c r="V33">
        <v>11.121339058250983</v>
      </c>
      <c r="W33">
        <v>56.393661036333995</v>
      </c>
      <c r="X33">
        <v>10.506287434444205</v>
      </c>
      <c r="Y33">
        <v>8.653344869733651</v>
      </c>
      <c r="Z33">
        <v>63.461245112563823</v>
      </c>
      <c r="AA33">
        <v>49.748285495593322</v>
      </c>
      <c r="AB33">
        <v>44.540151658535883</v>
      </c>
      <c r="AC33">
        <v>40.454094047264803</v>
      </c>
      <c r="AD33">
        <v>9.979972990856826</v>
      </c>
      <c r="AE33">
        <v>52.733747382906749</v>
      </c>
      <c r="AF33">
        <v>13.31729827891894</v>
      </c>
      <c r="AG33">
        <v>43.872934422060801</v>
      </c>
      <c r="AH33">
        <v>51.982426846760625</v>
      </c>
    </row>
    <row r="34" spans="1:34" x14ac:dyDescent="0.3">
      <c r="A34" s="60">
        <f ca="1">Exceedance!U34</f>
        <v>47058</v>
      </c>
      <c r="B34" s="1">
        <v>71.983330920822937</v>
      </c>
      <c r="C34" s="1">
        <v>64.706070364937545</v>
      </c>
      <c r="D34" s="1">
        <v>68.986658482456022</v>
      </c>
      <c r="E34">
        <v>76.411162551846729</v>
      </c>
      <c r="F34">
        <v>54.457759520866404</v>
      </c>
      <c r="G34">
        <v>77.762562214006863</v>
      </c>
      <c r="H34">
        <v>32.537395266259509</v>
      </c>
      <c r="I34">
        <v>77.764476652401342</v>
      </c>
      <c r="J34">
        <v>62.445473810922309</v>
      </c>
      <c r="K34">
        <v>77.762772698035889</v>
      </c>
      <c r="L34">
        <v>16.512838403710159</v>
      </c>
      <c r="M34">
        <v>58.95230881469459</v>
      </c>
      <c r="N34">
        <v>13.79550108653622</v>
      </c>
      <c r="O34">
        <v>17.703616039818534</v>
      </c>
      <c r="P34">
        <v>68.797681643082214</v>
      </c>
      <c r="Q34">
        <v>77.764820516404612</v>
      </c>
      <c r="R34">
        <v>70.665706578739588</v>
      </c>
      <c r="S34">
        <v>77.763690187053655</v>
      </c>
      <c r="T34">
        <v>71.859580181600947</v>
      </c>
      <c r="U34">
        <v>39.493069600146775</v>
      </c>
      <c r="V34">
        <v>19.243339367953922</v>
      </c>
      <c r="W34">
        <v>63.593809717201161</v>
      </c>
      <c r="X34">
        <v>14.616830594918586</v>
      </c>
      <c r="Y34">
        <v>16.636358809592654</v>
      </c>
      <c r="Z34">
        <v>72.530678656316908</v>
      </c>
      <c r="AA34">
        <v>56.225369098863432</v>
      </c>
      <c r="AB34">
        <v>50.157379576849003</v>
      </c>
      <c r="AC34">
        <v>45.964397959795249</v>
      </c>
      <c r="AD34">
        <v>13.733727812318067</v>
      </c>
      <c r="AE34">
        <v>57.578846273060826</v>
      </c>
      <c r="AF34">
        <v>19.111531978169584</v>
      </c>
      <c r="AG34">
        <v>50.041532411820249</v>
      </c>
      <c r="AH34">
        <v>57.506874164552549</v>
      </c>
    </row>
    <row r="35" spans="1:34" x14ac:dyDescent="0.3">
      <c r="A35" s="60">
        <f ca="1">Exceedance!U35</f>
        <v>47088</v>
      </c>
      <c r="B35" s="1">
        <v>77.371077081279267</v>
      </c>
      <c r="C35" s="1">
        <v>70.096970454107975</v>
      </c>
      <c r="D35" s="1">
        <v>74.37575296915243</v>
      </c>
      <c r="E35">
        <v>80.737320259211415</v>
      </c>
      <c r="F35">
        <v>59.947791413949126</v>
      </c>
      <c r="G35">
        <v>81.243774061555669</v>
      </c>
      <c r="H35">
        <v>38.003217141214229</v>
      </c>
      <c r="I35">
        <v>81.243853343061872</v>
      </c>
      <c r="J35">
        <v>67.811486230315666</v>
      </c>
      <c r="K35">
        <v>81.243611736270822</v>
      </c>
      <c r="L35">
        <v>20.950146583842326</v>
      </c>
      <c r="M35">
        <v>63.733903108093934</v>
      </c>
      <c r="N35">
        <v>17.956158376025726</v>
      </c>
      <c r="O35">
        <v>22.386513891581174</v>
      </c>
      <c r="P35">
        <v>74.387820645784615</v>
      </c>
      <c r="Q35">
        <v>81.243956614402521</v>
      </c>
      <c r="R35">
        <v>76.939867016462316</v>
      </c>
      <c r="S35">
        <v>81.243691774064345</v>
      </c>
      <c r="T35">
        <v>76.916455109588</v>
      </c>
      <c r="U35">
        <v>44.178186766638028</v>
      </c>
      <c r="V35">
        <v>24.528355117027075</v>
      </c>
      <c r="W35">
        <v>67.933481952952704</v>
      </c>
      <c r="X35">
        <v>18.600565037707398</v>
      </c>
      <c r="Y35">
        <v>22.089060559856787</v>
      </c>
      <c r="Z35">
        <v>77.968166802501528</v>
      </c>
      <c r="AA35">
        <v>61.468378298805362</v>
      </c>
      <c r="AB35">
        <v>54.796286552295911</v>
      </c>
      <c r="AC35">
        <v>51.029837714649986</v>
      </c>
      <c r="AD35">
        <v>16.741128870777057</v>
      </c>
      <c r="AE35">
        <v>62.176264572048417</v>
      </c>
      <c r="AF35">
        <v>23.842914849716674</v>
      </c>
      <c r="AG35">
        <v>55.048395172716134</v>
      </c>
      <c r="AH35">
        <v>62.339267997591669</v>
      </c>
    </row>
    <row r="36" spans="1:34" x14ac:dyDescent="0.3">
      <c r="A36" s="60">
        <f ca="1">Exceedance!U36</f>
        <v>47119</v>
      </c>
      <c r="B36" s="1">
        <v>81.757059196103583</v>
      </c>
      <c r="C36" s="1">
        <v>74.485994216752005</v>
      </c>
      <c r="D36" s="1">
        <v>78.762933295816893</v>
      </c>
      <c r="E36">
        <v>84.582164967391165</v>
      </c>
      <c r="F36">
        <v>64.612082008819826</v>
      </c>
      <c r="G36">
        <v>85.439386049428663</v>
      </c>
      <c r="H36">
        <v>42.43275951369494</v>
      </c>
      <c r="I36">
        <v>85.729420030686541</v>
      </c>
      <c r="J36">
        <v>71.753602571694998</v>
      </c>
      <c r="K36">
        <v>85.130272075452055</v>
      </c>
      <c r="L36">
        <v>24.949267181706013</v>
      </c>
      <c r="M36">
        <v>66.822963636152295</v>
      </c>
      <c r="N36">
        <v>21.510470754794774</v>
      </c>
      <c r="O36">
        <v>26.380309741687611</v>
      </c>
      <c r="P36">
        <v>78.947962351944952</v>
      </c>
      <c r="Q36">
        <v>86.132460445515932</v>
      </c>
      <c r="R36">
        <v>81.31402853782572</v>
      </c>
      <c r="S36">
        <v>84.893389165795924</v>
      </c>
      <c r="T36">
        <v>80.730735221443354</v>
      </c>
      <c r="U36">
        <v>48.209380449136845</v>
      </c>
      <c r="V36">
        <v>28.796002061090448</v>
      </c>
      <c r="W36">
        <v>71.821558585616245</v>
      </c>
      <c r="X36">
        <v>22.201166970922319</v>
      </c>
      <c r="Y36">
        <v>26.656910880249132</v>
      </c>
      <c r="Z36">
        <v>82.368905194225022</v>
      </c>
      <c r="AA36">
        <v>64.626487900299864</v>
      </c>
      <c r="AB36">
        <v>58.959684143961745</v>
      </c>
      <c r="AC36">
        <v>55.41742067211684</v>
      </c>
      <c r="AD36">
        <v>19.381149035220446</v>
      </c>
      <c r="AE36">
        <v>65.185069320272945</v>
      </c>
      <c r="AF36">
        <v>27.660393721495382</v>
      </c>
      <c r="AG36">
        <v>59.430574109362311</v>
      </c>
      <c r="AH36">
        <v>65.393987235578095</v>
      </c>
    </row>
    <row r="37" spans="1:34" x14ac:dyDescent="0.3">
      <c r="A37" s="60">
        <f ca="1">Exceedance!U37</f>
        <v>47150</v>
      </c>
      <c r="B37" s="1">
        <v>85.270494875008339</v>
      </c>
      <c r="C37" s="1">
        <v>78.002904498115186</v>
      </c>
      <c r="D37" s="1">
        <v>82.277698632941011</v>
      </c>
      <c r="E37">
        <v>87.596559273635691</v>
      </c>
      <c r="F37">
        <v>68.878163118316252</v>
      </c>
      <c r="G37">
        <v>90.126123303630763</v>
      </c>
      <c r="H37">
        <v>45.988259388123616</v>
      </c>
      <c r="I37">
        <v>89.172284290730133</v>
      </c>
      <c r="J37">
        <v>75.223987146206412</v>
      </c>
      <c r="K37">
        <v>88.634357634992568</v>
      </c>
      <c r="L37">
        <v>28.184156813682467</v>
      </c>
      <c r="M37">
        <v>69.405347202002147</v>
      </c>
      <c r="N37">
        <v>24.829340559280944</v>
      </c>
      <c r="O37">
        <v>29.776401240878872</v>
      </c>
      <c r="P37">
        <v>82.617608491932629</v>
      </c>
      <c r="Q37">
        <v>89.98308965721678</v>
      </c>
      <c r="R37">
        <v>85.633500947898142</v>
      </c>
      <c r="S37">
        <v>87.553730667592461</v>
      </c>
      <c r="T37">
        <v>84.004669764818019</v>
      </c>
      <c r="U37">
        <v>51.472198013904617</v>
      </c>
      <c r="V37">
        <v>32.236866037993529</v>
      </c>
      <c r="W37">
        <v>74.519084119916187</v>
      </c>
      <c r="X37">
        <v>25.308339682868546</v>
      </c>
      <c r="Y37">
        <v>31.19878693058471</v>
      </c>
      <c r="Z37">
        <v>87.858687669702803</v>
      </c>
      <c r="AA37">
        <v>68.614634153996249</v>
      </c>
      <c r="AB37">
        <v>63.069014573502209</v>
      </c>
      <c r="AC37">
        <v>59.408357609245215</v>
      </c>
      <c r="AD37">
        <v>21.530256905559916</v>
      </c>
      <c r="AE37">
        <v>67.65330940729838</v>
      </c>
      <c r="AF37">
        <v>31.249626266951832</v>
      </c>
      <c r="AG37">
        <v>63.245676126044792</v>
      </c>
      <c r="AH37">
        <v>67.771148462857013</v>
      </c>
    </row>
    <row r="38" spans="1:34" x14ac:dyDescent="0.3">
      <c r="A38" s="60">
        <f ca="1">Exceedance!U38</f>
        <v>47178</v>
      </c>
      <c r="B38" s="1">
        <v>93.531129171650235</v>
      </c>
      <c r="C38" s="1">
        <v>86.269723474153679</v>
      </c>
      <c r="D38" s="1">
        <v>90.54074570880627</v>
      </c>
      <c r="E38">
        <v>94.702784652483331</v>
      </c>
      <c r="F38">
        <v>77.899812809951641</v>
      </c>
      <c r="G38">
        <v>95.412066045543042</v>
      </c>
      <c r="H38">
        <v>58.591300147368123</v>
      </c>
      <c r="I38">
        <v>95.330631104030331</v>
      </c>
      <c r="J38">
        <v>81.553242226216767</v>
      </c>
      <c r="K38">
        <v>93.19681605148439</v>
      </c>
      <c r="L38">
        <v>34.596347208205017</v>
      </c>
      <c r="M38">
        <v>73.131088059553832</v>
      </c>
      <c r="N38">
        <v>29.998166672689074</v>
      </c>
      <c r="O38">
        <v>41.323535934382761</v>
      </c>
      <c r="P38">
        <v>89.898755933709737</v>
      </c>
      <c r="Q38">
        <v>94.993264209149984</v>
      </c>
      <c r="R38">
        <v>99.465425002697629</v>
      </c>
      <c r="S38">
        <v>91.109462217339328</v>
      </c>
      <c r="T38">
        <v>90.43905688172201</v>
      </c>
      <c r="U38">
        <v>55.170182911899616</v>
      </c>
      <c r="V38">
        <v>37.683472136583774</v>
      </c>
      <c r="W38">
        <v>81.158857574434279</v>
      </c>
      <c r="X38">
        <v>29.733040819190894</v>
      </c>
      <c r="Y38">
        <v>38.106422973492514</v>
      </c>
      <c r="Z38">
        <v>99.151949122798044</v>
      </c>
      <c r="AA38">
        <v>74.96597847760826</v>
      </c>
      <c r="AB38">
        <v>72.966298521184768</v>
      </c>
      <c r="AC38">
        <v>64.111874739502568</v>
      </c>
      <c r="AD38">
        <v>24.338875092338778</v>
      </c>
      <c r="AE38">
        <v>71.554935711681011</v>
      </c>
      <c r="AF38">
        <v>34.934193951701907</v>
      </c>
      <c r="AG38">
        <v>67.83385924531359</v>
      </c>
      <c r="AH38">
        <v>72.345236390531156</v>
      </c>
    </row>
    <row r="39" spans="1:34" x14ac:dyDescent="0.3">
      <c r="A39" s="60">
        <f ca="1">Exceedance!U39</f>
        <v>47209</v>
      </c>
      <c r="B39" s="1">
        <v>101.99869795215314</v>
      </c>
      <c r="C39" s="1">
        <v>101.99527074274529</v>
      </c>
      <c r="D39" s="1">
        <v>101.99764460921276</v>
      </c>
      <c r="E39">
        <v>102.00177829528607</v>
      </c>
      <c r="F39">
        <v>94.754449978943114</v>
      </c>
      <c r="G39">
        <v>101.99763147989847</v>
      </c>
      <c r="H39">
        <v>83.414378160759881</v>
      </c>
      <c r="I39">
        <v>101.99612793102696</v>
      </c>
      <c r="J39">
        <v>96.164187816975371</v>
      </c>
      <c r="K39">
        <v>102.00007473973326</v>
      </c>
      <c r="L39">
        <v>63.01293462580238</v>
      </c>
      <c r="M39">
        <v>87.555895519207837</v>
      </c>
      <c r="N39">
        <v>45.772209096377189</v>
      </c>
      <c r="O39">
        <v>78.234953369598585</v>
      </c>
      <c r="P39">
        <v>102.00029153485721</v>
      </c>
      <c r="Q39">
        <v>102.0015783835436</v>
      </c>
      <c r="R39">
        <v>101.99250596797479</v>
      </c>
      <c r="S39">
        <v>101.99318416912267</v>
      </c>
      <c r="T39">
        <v>101.99434691616567</v>
      </c>
      <c r="U39">
        <v>68.625260658155597</v>
      </c>
      <c r="V39">
        <v>51.799686211787524</v>
      </c>
      <c r="W39">
        <v>101.99816175091573</v>
      </c>
      <c r="X39">
        <v>38.748006933368913</v>
      </c>
      <c r="Y39">
        <v>58.586117279652754</v>
      </c>
      <c r="Z39">
        <v>101.99898594012194</v>
      </c>
      <c r="AA39">
        <v>90.961424518186973</v>
      </c>
      <c r="AB39">
        <v>97.100294525909945</v>
      </c>
      <c r="AC39">
        <v>76.110429547939788</v>
      </c>
      <c r="AD39">
        <v>43.084802745224692</v>
      </c>
      <c r="AE39">
        <v>83.099921242493252</v>
      </c>
      <c r="AF39">
        <v>42.900468864812638</v>
      </c>
      <c r="AG39">
        <v>100.82447187023884</v>
      </c>
      <c r="AH39">
        <v>89.154818360137156</v>
      </c>
    </row>
    <row r="40" spans="1:34" x14ac:dyDescent="0.3">
      <c r="A40" s="60">
        <f ca="1">Exceedance!U40</f>
        <v>47239</v>
      </c>
      <c r="B40" s="1">
        <v>120.22673181282927</v>
      </c>
      <c r="C40" s="1">
        <v>120.22673181283234</v>
      </c>
      <c r="D40" s="1">
        <v>120.22673181283021</v>
      </c>
      <c r="E40">
        <v>120.22673181282651</v>
      </c>
      <c r="F40">
        <v>118.60430387265234</v>
      </c>
      <c r="G40">
        <v>120.22673181283022</v>
      </c>
      <c r="H40">
        <v>120.22673182643167</v>
      </c>
      <c r="I40">
        <v>120.22673181283159</v>
      </c>
      <c r="J40">
        <v>120.22673181666002</v>
      </c>
      <c r="K40">
        <v>120.22673181282806</v>
      </c>
      <c r="L40">
        <v>120.22673184707628</v>
      </c>
      <c r="M40">
        <v>82.568785372809288</v>
      </c>
      <c r="N40">
        <v>75.458802849696681</v>
      </c>
      <c r="O40">
        <v>120.22673183112826</v>
      </c>
      <c r="P40">
        <v>120.22673181282786</v>
      </c>
      <c r="Q40">
        <v>120.22673181282671</v>
      </c>
      <c r="R40">
        <v>120.22673181282427</v>
      </c>
      <c r="S40">
        <v>120.22673181283425</v>
      </c>
      <c r="T40">
        <v>120.22673181283318</v>
      </c>
      <c r="U40">
        <v>87.051969578565163</v>
      </c>
      <c r="V40">
        <v>73.3831005066464</v>
      </c>
      <c r="W40">
        <v>120.22673181282978</v>
      </c>
      <c r="X40">
        <v>48.131583571296666</v>
      </c>
      <c r="Y40">
        <v>93.30191518879279</v>
      </c>
      <c r="Z40">
        <v>120.2238818112109</v>
      </c>
      <c r="AA40">
        <v>110.9352748281738</v>
      </c>
      <c r="AB40">
        <v>120.22673181590811</v>
      </c>
      <c r="AC40">
        <v>79.397219692735305</v>
      </c>
      <c r="AD40">
        <v>68.769582117545326</v>
      </c>
      <c r="AE40">
        <v>113.09511937304637</v>
      </c>
      <c r="AF40">
        <v>59.818331337872877</v>
      </c>
      <c r="AG40">
        <v>120.22673181338575</v>
      </c>
      <c r="AH40">
        <v>120.22673182212311</v>
      </c>
    </row>
    <row r="41" spans="1:34" x14ac:dyDescent="0.3">
      <c r="A41" s="60">
        <f ca="1">Exceedance!U41</f>
        <v>47270</v>
      </c>
      <c r="B41" s="1">
        <v>122.91750000181047</v>
      </c>
      <c r="C41" s="1">
        <v>122.91750000181047</v>
      </c>
      <c r="D41" s="1">
        <v>122.91750000181047</v>
      </c>
      <c r="E41">
        <v>122.91750000181047</v>
      </c>
      <c r="F41">
        <v>122.91750000292508</v>
      </c>
      <c r="G41">
        <v>109.98747227038942</v>
      </c>
      <c r="H41">
        <v>122.91750000181047</v>
      </c>
      <c r="I41">
        <v>122.91750000181047</v>
      </c>
      <c r="J41">
        <v>122.91750000181047</v>
      </c>
      <c r="K41">
        <v>106.59162207531821</v>
      </c>
      <c r="L41">
        <v>122.91750000181047</v>
      </c>
      <c r="M41">
        <v>50.853438216439891</v>
      </c>
      <c r="N41">
        <v>72.628164525853549</v>
      </c>
      <c r="O41">
        <v>122.91750000181047</v>
      </c>
      <c r="P41">
        <v>122.91750000181047</v>
      </c>
      <c r="Q41">
        <v>110.10735984562923</v>
      </c>
      <c r="R41">
        <v>122.91750000181047</v>
      </c>
      <c r="S41">
        <v>122.91750000181048</v>
      </c>
      <c r="T41">
        <v>122.91750000181047</v>
      </c>
      <c r="U41">
        <v>105.51297838545371</v>
      </c>
      <c r="V41">
        <v>122.91750002609921</v>
      </c>
      <c r="W41">
        <v>106.33483868998155</v>
      </c>
      <c r="X41">
        <v>37.064423391874037</v>
      </c>
      <c r="Y41">
        <v>122.27336680110047</v>
      </c>
      <c r="Z41">
        <v>122.91750000181241</v>
      </c>
      <c r="AA41">
        <v>122.91750000571615</v>
      </c>
      <c r="AB41">
        <v>122.91750000181047</v>
      </c>
      <c r="AC41">
        <v>47.864649160243054</v>
      </c>
      <c r="AD41">
        <v>122.9175000298834</v>
      </c>
      <c r="AE41">
        <v>107.93261871951951</v>
      </c>
      <c r="AF41">
        <v>92.747895571660067</v>
      </c>
      <c r="AG41">
        <v>122.91750000181047</v>
      </c>
      <c r="AH41">
        <v>122.91750000181047</v>
      </c>
    </row>
    <row r="42" spans="1:34" x14ac:dyDescent="0.3">
      <c r="A42" s="60">
        <f ca="1">Exceedance!U42</f>
        <v>47300</v>
      </c>
      <c r="B42" s="1">
        <v>101.87131893477782</v>
      </c>
      <c r="C42" s="1">
        <v>101.87131893477782</v>
      </c>
      <c r="D42" s="1">
        <v>101.87131893477782</v>
      </c>
      <c r="E42">
        <v>95.527432748083257</v>
      </c>
      <c r="F42">
        <v>112.30774992580741</v>
      </c>
      <c r="G42">
        <v>80.906263626278729</v>
      </c>
      <c r="H42">
        <v>112.29884811715327</v>
      </c>
      <c r="I42">
        <v>105.77485660403303</v>
      </c>
      <c r="J42">
        <v>112.30774992580741</v>
      </c>
      <c r="K42">
        <v>73.618735030986215</v>
      </c>
      <c r="L42">
        <v>100.15847648375687</v>
      </c>
      <c r="M42">
        <v>14.670568792378971</v>
      </c>
      <c r="N42">
        <v>42.590473435399346</v>
      </c>
      <c r="O42">
        <v>97.108622722435797</v>
      </c>
      <c r="P42">
        <v>112.30186961628861</v>
      </c>
      <c r="Q42">
        <v>82.952432788671757</v>
      </c>
      <c r="R42">
        <v>99.472941065058379</v>
      </c>
      <c r="S42">
        <v>112.29796614775246</v>
      </c>
      <c r="T42">
        <v>96.781995665857366</v>
      </c>
      <c r="U42">
        <v>78.662064523410095</v>
      </c>
      <c r="V42">
        <v>109.99781048878646</v>
      </c>
      <c r="W42">
        <v>76.366500702613919</v>
      </c>
      <c r="X42">
        <v>36.704972780985187</v>
      </c>
      <c r="Y42">
        <v>97.568846451300104</v>
      </c>
      <c r="Z42">
        <v>104.17428238321823</v>
      </c>
      <c r="AA42">
        <v>96.889872442828974</v>
      </c>
      <c r="AB42">
        <v>99.760745937250149</v>
      </c>
      <c r="AC42">
        <v>11.560548697070738</v>
      </c>
      <c r="AD42">
        <v>112.30774992581956</v>
      </c>
      <c r="AE42">
        <v>77.18654949376058</v>
      </c>
      <c r="AF42">
        <v>77.755768107117362</v>
      </c>
      <c r="AG42">
        <v>99.721772348940092</v>
      </c>
      <c r="AH42">
        <v>112.29890758423909</v>
      </c>
    </row>
    <row r="43" spans="1:34" x14ac:dyDescent="0.3">
      <c r="A43" s="60">
        <f ca="1">Exceedance!U43</f>
        <v>47331</v>
      </c>
      <c r="B43" s="1">
        <v>78.730497302883322</v>
      </c>
      <c r="C43" s="1">
        <v>78.730497302883322</v>
      </c>
      <c r="D43" s="1">
        <v>78.730497302883322</v>
      </c>
      <c r="E43">
        <v>66.875902100412247</v>
      </c>
      <c r="F43">
        <v>92.022527777315389</v>
      </c>
      <c r="G43">
        <v>50.781253526213163</v>
      </c>
      <c r="H43">
        <v>92.023332017653161</v>
      </c>
      <c r="I43">
        <v>80.285493127795618</v>
      </c>
      <c r="J43">
        <v>92.017518899525754</v>
      </c>
      <c r="K43">
        <v>42.931603508703368</v>
      </c>
      <c r="L43">
        <v>83.668447302091081</v>
      </c>
      <c r="M43">
        <v>14.506188630945362</v>
      </c>
      <c r="N43">
        <v>14.352043884441835</v>
      </c>
      <c r="O43">
        <v>66.581931188654153</v>
      </c>
      <c r="P43">
        <v>92.019418817872264</v>
      </c>
      <c r="Q43">
        <v>56.774872957787309</v>
      </c>
      <c r="R43">
        <v>90.285513992781219</v>
      </c>
      <c r="S43">
        <v>88.050173258240704</v>
      </c>
      <c r="T43">
        <v>65.854395768630198</v>
      </c>
      <c r="U43">
        <v>52.653023095851459</v>
      </c>
      <c r="V43">
        <v>83.314018452897443</v>
      </c>
      <c r="W43">
        <v>45.541522689105257</v>
      </c>
      <c r="X43">
        <v>9.0367372006183029</v>
      </c>
      <c r="Y43">
        <v>71.373804689751495</v>
      </c>
      <c r="Z43">
        <v>77.322406771525863</v>
      </c>
      <c r="AA43">
        <v>71.399428087939683</v>
      </c>
      <c r="AB43">
        <v>72.747918440118639</v>
      </c>
      <c r="AC43">
        <v>11.416749258635706</v>
      </c>
      <c r="AD43">
        <v>86.19257348073198</v>
      </c>
      <c r="AE43">
        <v>46.260261667243384</v>
      </c>
      <c r="AF43">
        <v>51.834171257282826</v>
      </c>
      <c r="AG43">
        <v>78.129803566372118</v>
      </c>
      <c r="AH43">
        <v>91.194397262407591</v>
      </c>
    </row>
    <row r="44" spans="1:34" x14ac:dyDescent="0.3">
      <c r="A44" s="60">
        <f ca="1">Exceedance!U44</f>
        <v>47362</v>
      </c>
      <c r="B44" s="1">
        <v>65.158796213446266</v>
      </c>
      <c r="C44" s="1">
        <v>65.158796213446266</v>
      </c>
      <c r="D44" s="1">
        <v>65.158796213446266</v>
      </c>
      <c r="E44">
        <v>52.086259027300336</v>
      </c>
      <c r="F44">
        <v>76.13413378855924</v>
      </c>
      <c r="G44">
        <v>29.390125020255667</v>
      </c>
      <c r="H44">
        <v>77.769875823429274</v>
      </c>
      <c r="I44">
        <v>61.079108351753867</v>
      </c>
      <c r="J44">
        <v>77.762507447532315</v>
      </c>
      <c r="K44">
        <v>20.416992562092268</v>
      </c>
      <c r="L44">
        <v>63.745212279856268</v>
      </c>
      <c r="M44">
        <v>14.380235918703551</v>
      </c>
      <c r="N44">
        <v>14.227038199277077</v>
      </c>
      <c r="O44">
        <v>54.469712223974589</v>
      </c>
      <c r="P44">
        <v>74.563373449349513</v>
      </c>
      <c r="Q44">
        <v>40.102717262925751</v>
      </c>
      <c r="R44">
        <v>77.763220205846551</v>
      </c>
      <c r="S44">
        <v>71.725402184276064</v>
      </c>
      <c r="T44">
        <v>43.126639333622677</v>
      </c>
      <c r="U44">
        <v>32.134133879465061</v>
      </c>
      <c r="V44">
        <v>62.1289555823653</v>
      </c>
      <c r="W44">
        <v>21.883327703950595</v>
      </c>
      <c r="X44">
        <v>8.0997636452280304</v>
      </c>
      <c r="Y44">
        <v>56.955536376862746</v>
      </c>
      <c r="Z44">
        <v>56.764911000849182</v>
      </c>
      <c r="AA44">
        <v>51.98159040594696</v>
      </c>
      <c r="AB44">
        <v>49.963733018368409</v>
      </c>
      <c r="AC44">
        <v>11.306559012319907</v>
      </c>
      <c r="AD44">
        <v>63.457965505635293</v>
      </c>
      <c r="AE44">
        <v>22.690051225159561</v>
      </c>
      <c r="AF44">
        <v>49.16282407951747</v>
      </c>
      <c r="AG44">
        <v>60.987366959858207</v>
      </c>
      <c r="AH44">
        <v>77.763166677471517</v>
      </c>
    </row>
    <row r="45" spans="1:34" x14ac:dyDescent="0.3">
      <c r="A45" s="60">
        <f ca="1">Exceedance!U45</f>
        <v>47392</v>
      </c>
      <c r="B45" s="1">
        <v>63.572753680403018</v>
      </c>
      <c r="C45" s="1">
        <v>58.576575343145663</v>
      </c>
      <c r="D45" s="1">
        <v>61.574263759788622</v>
      </c>
      <c r="E45">
        <v>46.773353996511894</v>
      </c>
      <c r="F45">
        <v>71.303088480334495</v>
      </c>
      <c r="G45">
        <v>25.220385712717317</v>
      </c>
      <c r="H45">
        <v>75.484092137148693</v>
      </c>
      <c r="I45">
        <v>54.464289651028601</v>
      </c>
      <c r="J45">
        <v>73.175255172481329</v>
      </c>
      <c r="K45">
        <v>11.336540218300774</v>
      </c>
      <c r="L45">
        <v>54.253567063007587</v>
      </c>
      <c r="M45">
        <v>14.301167767544545</v>
      </c>
      <c r="N45">
        <v>14.148567598456545</v>
      </c>
      <c r="O45">
        <v>58.010265404752687</v>
      </c>
      <c r="P45">
        <v>75.479274416565787</v>
      </c>
      <c r="Q45">
        <v>57.526850503742807</v>
      </c>
      <c r="R45">
        <v>75.478495735596653</v>
      </c>
      <c r="S45">
        <v>65.075497739502879</v>
      </c>
      <c r="T45">
        <v>33.954357305300363</v>
      </c>
      <c r="U45">
        <v>27.587015710313302</v>
      </c>
      <c r="V45">
        <v>56.435549460916235</v>
      </c>
      <c r="W45">
        <v>10.492594574751902</v>
      </c>
      <c r="X45">
        <v>8.6678286522308401</v>
      </c>
      <c r="Y45">
        <v>63.61060072610865</v>
      </c>
      <c r="Z45">
        <v>49.696517932168341</v>
      </c>
      <c r="AA45">
        <v>44.642677630271557</v>
      </c>
      <c r="AB45">
        <v>41.123084215653932</v>
      </c>
      <c r="AC45">
        <v>11.237382689549738</v>
      </c>
      <c r="AD45">
        <v>52.810547219100378</v>
      </c>
      <c r="AE45">
        <v>11.990303057539597</v>
      </c>
      <c r="AF45">
        <v>43.085037339646142</v>
      </c>
      <c r="AG45">
        <v>51.965507323155421</v>
      </c>
      <c r="AH45">
        <v>71.183233971547637</v>
      </c>
    </row>
    <row r="46" spans="1:34" x14ac:dyDescent="0.3">
      <c r="A46" s="60">
        <f ca="1">Exceedance!U46</f>
        <v>47423</v>
      </c>
      <c r="B46" s="1">
        <v>71.983330920822937</v>
      </c>
      <c r="C46" s="1">
        <v>66.181024137744728</v>
      </c>
      <c r="D46" s="1">
        <v>68.986658482456008</v>
      </c>
      <c r="E46">
        <v>54.484670643007853</v>
      </c>
      <c r="F46">
        <v>77.762589044708122</v>
      </c>
      <c r="G46">
        <v>32.596048877166076</v>
      </c>
      <c r="H46">
        <v>77.764548120139594</v>
      </c>
      <c r="I46">
        <v>62.379819912848745</v>
      </c>
      <c r="J46">
        <v>77.76279554095926</v>
      </c>
      <c r="K46">
        <v>16.692397758813073</v>
      </c>
      <c r="L46">
        <v>59.894179602537704</v>
      </c>
      <c r="M46">
        <v>19.831055693485482</v>
      </c>
      <c r="N46">
        <v>19.757658362495523</v>
      </c>
      <c r="O46">
        <v>68.644276341183414</v>
      </c>
      <c r="P46">
        <v>77.764879848678348</v>
      </c>
      <c r="Q46">
        <v>70.619383782755548</v>
      </c>
      <c r="R46">
        <v>77.763708020170014</v>
      </c>
      <c r="S46">
        <v>71.853604355248336</v>
      </c>
      <c r="T46">
        <v>40.219893828883571</v>
      </c>
      <c r="U46">
        <v>35.751120047742738</v>
      </c>
      <c r="V46">
        <v>63.647659983544798</v>
      </c>
      <c r="W46">
        <v>14.610154251864966</v>
      </c>
      <c r="X46">
        <v>16.886620459233715</v>
      </c>
      <c r="Y46">
        <v>72.682924409046365</v>
      </c>
      <c r="Z46">
        <v>56.164656204148017</v>
      </c>
      <c r="AA46">
        <v>50.27879705057066</v>
      </c>
      <c r="AB46">
        <v>46.672644599063517</v>
      </c>
      <c r="AC46">
        <v>15.015857043827364</v>
      </c>
      <c r="AD46">
        <v>57.677577840081625</v>
      </c>
      <c r="AE46">
        <v>17.76962427959279</v>
      </c>
      <c r="AF46">
        <v>49.38133907988702</v>
      </c>
      <c r="AG46">
        <v>57.48897023371439</v>
      </c>
      <c r="AH46">
        <v>76.414160466077831</v>
      </c>
    </row>
    <row r="47" spans="1:34" x14ac:dyDescent="0.3">
      <c r="A47" s="60">
        <f ca="1">Exceedance!U47</f>
        <v>47453</v>
      </c>
      <c r="B47" s="1">
        <v>77.371077081279267</v>
      </c>
      <c r="C47" s="1">
        <v>71.571278485801699</v>
      </c>
      <c r="D47" s="1">
        <v>74.375752969152401</v>
      </c>
      <c r="E47">
        <v>59.981683808333621</v>
      </c>
      <c r="F47">
        <v>81.243778019965362</v>
      </c>
      <c r="G47">
        <v>38.073816445535982</v>
      </c>
      <c r="H47">
        <v>81.24387480474914</v>
      </c>
      <c r="I47">
        <v>67.740864038392218</v>
      </c>
      <c r="J47">
        <v>81.243618728498959</v>
      </c>
      <c r="K47">
        <v>21.153506065731229</v>
      </c>
      <c r="L47">
        <v>64.715255992085943</v>
      </c>
      <c r="M47">
        <v>23.996989237905517</v>
      </c>
      <c r="N47">
        <v>24.512403185658378</v>
      </c>
      <c r="O47">
        <v>74.214476590354678</v>
      </c>
      <c r="P47">
        <v>81.243975190855679</v>
      </c>
      <c r="Q47">
        <v>76.898564524885344</v>
      </c>
      <c r="R47">
        <v>81.243702869698382</v>
      </c>
      <c r="S47">
        <v>76.909482249621917</v>
      </c>
      <c r="T47">
        <v>44.966423228134836</v>
      </c>
      <c r="U47">
        <v>41.082082753507734</v>
      </c>
      <c r="V47">
        <v>67.997305227087168</v>
      </c>
      <c r="W47">
        <v>18.600893216306034</v>
      </c>
      <c r="X47">
        <v>22.462954785830444</v>
      </c>
      <c r="Y47">
        <v>78.122345277825985</v>
      </c>
      <c r="Z47">
        <v>61.400704592802072</v>
      </c>
      <c r="AA47">
        <v>54.936613537443932</v>
      </c>
      <c r="AB47">
        <v>51.801585681774917</v>
      </c>
      <c r="AC47">
        <v>18.045628358900615</v>
      </c>
      <c r="AD47">
        <v>62.295934439875886</v>
      </c>
      <c r="AE47">
        <v>22.487425525609467</v>
      </c>
      <c r="AF47">
        <v>54.488626601963908</v>
      </c>
      <c r="AG47">
        <v>62.320374478964467</v>
      </c>
      <c r="AH47">
        <v>80.741316738113312</v>
      </c>
    </row>
    <row r="48" spans="1:34" x14ac:dyDescent="0.3">
      <c r="A48" s="60">
        <f ca="1">Exceedance!U48</f>
        <v>47484</v>
      </c>
      <c r="B48" s="1">
        <v>81.757059196103583</v>
      </c>
      <c r="C48" s="1">
        <v>75.959656991000699</v>
      </c>
      <c r="D48" s="1">
        <v>78.762933295816865</v>
      </c>
      <c r="E48">
        <v>64.650957301568383</v>
      </c>
      <c r="F48">
        <v>85.46338625687963</v>
      </c>
      <c r="G48">
        <v>42.513302590405068</v>
      </c>
      <c r="H48">
        <v>85.800430412253874</v>
      </c>
      <c r="I48">
        <v>71.679011893836261</v>
      </c>
      <c r="J48">
        <v>85.164273748428229</v>
      </c>
      <c r="K48">
        <v>25.175435862745477</v>
      </c>
      <c r="L48">
        <v>67.834873408154095</v>
      </c>
      <c r="M48">
        <v>27.557453388636485</v>
      </c>
      <c r="N48">
        <v>28.568164211838887</v>
      </c>
      <c r="O48">
        <v>78.755687911310744</v>
      </c>
      <c r="P48">
        <v>86.182471226082541</v>
      </c>
      <c r="Q48">
        <v>81.277742052900422</v>
      </c>
      <c r="R48">
        <v>84.957390239767278</v>
      </c>
      <c r="S48">
        <v>80.722765427435178</v>
      </c>
      <c r="T48">
        <v>49.027080471905656</v>
      </c>
      <c r="U48">
        <v>45.392262094539916</v>
      </c>
      <c r="V48">
        <v>71.894352096872808</v>
      </c>
      <c r="W48">
        <v>22.207491293007532</v>
      </c>
      <c r="X48">
        <v>27.094378587029468</v>
      </c>
      <c r="Y48">
        <v>82.525026817968708</v>
      </c>
      <c r="Z48">
        <v>64.552847343565773</v>
      </c>
      <c r="AA48">
        <v>59.116919101977182</v>
      </c>
      <c r="AB48">
        <v>56.224630145520969</v>
      </c>
      <c r="AC48">
        <v>20.707249368078795</v>
      </c>
      <c r="AD48">
        <v>65.325678871377733</v>
      </c>
      <c r="AE48">
        <v>26.29320051394215</v>
      </c>
      <c r="AF48">
        <v>58.933135778415753</v>
      </c>
      <c r="AG48">
        <v>65.37410278742037</v>
      </c>
      <c r="AH48">
        <v>84.5881597277602</v>
      </c>
    </row>
    <row r="49" spans="1:34" x14ac:dyDescent="0.3">
      <c r="A49" s="60">
        <f ca="1">Exceedance!U49</f>
        <v>47515</v>
      </c>
      <c r="B49" s="1">
        <v>85.270494875008339</v>
      </c>
      <c r="C49" s="1">
        <v>79.475844514890369</v>
      </c>
      <c r="D49" s="1">
        <v>82.277698632940982</v>
      </c>
      <c r="E49">
        <v>68.92501446630942</v>
      </c>
      <c r="F49">
        <v>90.178108813410134</v>
      </c>
      <c r="G49">
        <v>46.07773215617555</v>
      </c>
      <c r="H49">
        <v>89.297256666447637</v>
      </c>
      <c r="I49">
        <v>75.145437067906059</v>
      </c>
      <c r="J49">
        <v>88.702339495886221</v>
      </c>
      <c r="K49">
        <v>28.430054734951721</v>
      </c>
      <c r="L49">
        <v>70.436697692481545</v>
      </c>
      <c r="M49">
        <v>30.879021978205838</v>
      </c>
      <c r="N49">
        <v>32.017296324101153</v>
      </c>
      <c r="O49">
        <v>82.412422372896927</v>
      </c>
      <c r="P49">
        <v>89.988089705728129</v>
      </c>
      <c r="Q49">
        <v>85.602229422381612</v>
      </c>
      <c r="R49">
        <v>87.666697237344565</v>
      </c>
      <c r="S49">
        <v>83.996703488531779</v>
      </c>
      <c r="T49">
        <v>52.309186735754409</v>
      </c>
      <c r="U49">
        <v>48.865367323364929</v>
      </c>
      <c r="V49">
        <v>74.598837254274912</v>
      </c>
      <c r="W49">
        <v>25.319653185397886</v>
      </c>
      <c r="X49">
        <v>31.604693970475438</v>
      </c>
      <c r="Y49">
        <v>88.016745551888519</v>
      </c>
      <c r="Z49">
        <v>68.534030724192405</v>
      </c>
      <c r="AA49">
        <v>63.243133516877819</v>
      </c>
      <c r="AB49">
        <v>60.238934981955346</v>
      </c>
      <c r="AC49">
        <v>22.873652834649413</v>
      </c>
      <c r="AD49">
        <v>67.811846916532133</v>
      </c>
      <c r="AE49">
        <v>29.873264815968291</v>
      </c>
      <c r="AF49">
        <v>62.804566924912379</v>
      </c>
      <c r="AG49">
        <v>67.750273825302358</v>
      </c>
      <c r="AH49">
        <v>87.603551497973399</v>
      </c>
    </row>
    <row r="50" spans="1:34" x14ac:dyDescent="0.3">
      <c r="A50" s="60">
        <f ca="1">Exceedance!U50</f>
        <v>47543</v>
      </c>
      <c r="B50" s="1">
        <v>93.531129171650235</v>
      </c>
      <c r="C50" s="1">
        <v>87.741355553040009</v>
      </c>
      <c r="D50" s="1">
        <v>90.540745708806256</v>
      </c>
      <c r="E50">
        <v>77.959605188841167</v>
      </c>
      <c r="F50">
        <v>95.497995273610172</v>
      </c>
      <c r="G50">
        <v>58.705617684953204</v>
      </c>
      <c r="H50">
        <v>95.511478817969717</v>
      </c>
      <c r="I50">
        <v>81.470768702607785</v>
      </c>
      <c r="J50">
        <v>93.312722242261572</v>
      </c>
      <c r="K50">
        <v>34.885651006897575</v>
      </c>
      <c r="L50">
        <v>74.041366649358238</v>
      </c>
      <c r="M50">
        <v>36.047530318991797</v>
      </c>
      <c r="N50">
        <v>43.6870314587606</v>
      </c>
      <c r="O50">
        <v>89.670740425692159</v>
      </c>
      <c r="P50">
        <v>95.049238728484951</v>
      </c>
      <c r="Q50">
        <v>99.465419000086257</v>
      </c>
      <c r="R50">
        <v>91.296312621756286</v>
      </c>
      <c r="S50">
        <v>90.43109684012741</v>
      </c>
      <c r="T50">
        <v>55.931796348171183</v>
      </c>
      <c r="U50">
        <v>54.361364401159825</v>
      </c>
      <c r="V50">
        <v>81.249529381933826</v>
      </c>
      <c r="W50">
        <v>29.751313717654934</v>
      </c>
      <c r="X50">
        <v>38.666091322860424</v>
      </c>
      <c r="Y50">
        <v>99.312878617348105</v>
      </c>
      <c r="Z50">
        <v>74.876454961191854</v>
      </c>
      <c r="AA50">
        <v>73.179167980117981</v>
      </c>
      <c r="AB50">
        <v>63.64343143724993</v>
      </c>
      <c r="AC50">
        <v>25.701931930214393</v>
      </c>
      <c r="AD50">
        <v>71.742282492380482</v>
      </c>
      <c r="AE50">
        <v>33.549357307882374</v>
      </c>
      <c r="AF50">
        <v>67.226348936090332</v>
      </c>
      <c r="AG50">
        <v>72.323385074875432</v>
      </c>
      <c r="AH50">
        <v>94.711770348796662</v>
      </c>
    </row>
    <row r="51" spans="1:34" x14ac:dyDescent="0.3">
      <c r="A51" s="60">
        <f ca="1">Exceedance!U51</f>
        <v>47574</v>
      </c>
      <c r="B51" s="1">
        <v>101.99869795215314</v>
      </c>
      <c r="C51" s="1">
        <v>101.99609251535672</v>
      </c>
      <c r="D51" s="1">
        <v>101.99764460921273</v>
      </c>
      <c r="E51">
        <v>94.83414470462921</v>
      </c>
      <c r="F51">
        <v>101.99769766976108</v>
      </c>
      <c r="G51">
        <v>83.557481698042338</v>
      </c>
      <c r="H51">
        <v>101.99591645818658</v>
      </c>
      <c r="I51">
        <v>96.075833512648785</v>
      </c>
      <c r="J51">
        <v>102.00021370496682</v>
      </c>
      <c r="K51">
        <v>63.363402213908735</v>
      </c>
      <c r="L51">
        <v>88.378011210009035</v>
      </c>
      <c r="M51">
        <v>51.815732442238854</v>
      </c>
      <c r="N51">
        <v>80.770362355962433</v>
      </c>
      <c r="O51">
        <v>102.00007088027573</v>
      </c>
      <c r="P51">
        <v>102.00129603369818</v>
      </c>
      <c r="Q51">
        <v>101.9925059685733</v>
      </c>
      <c r="R51">
        <v>101.99335540028673</v>
      </c>
      <c r="S51">
        <v>101.99434293322315</v>
      </c>
      <c r="T51">
        <v>69.27629816293512</v>
      </c>
      <c r="U51">
        <v>68.530572527252161</v>
      </c>
      <c r="V51">
        <v>101.99819558726175</v>
      </c>
      <c r="W51">
        <v>38.774190023704911</v>
      </c>
      <c r="X51">
        <v>59.094239137317381</v>
      </c>
      <c r="Y51">
        <v>101.99903550025374</v>
      </c>
      <c r="Z51">
        <v>90.861024130759347</v>
      </c>
      <c r="AA51">
        <v>97.35280342126741</v>
      </c>
      <c r="AB51">
        <v>75.132264048362714</v>
      </c>
      <c r="AC51">
        <v>44.498707049067086</v>
      </c>
      <c r="AD51">
        <v>83.329951225196766</v>
      </c>
      <c r="AE51">
        <v>41.501699478044202</v>
      </c>
      <c r="AF51">
        <v>98.482558699857634</v>
      </c>
      <c r="AG51">
        <v>89.130002304023606</v>
      </c>
      <c r="AH51">
        <v>102.00179151259215</v>
      </c>
    </row>
    <row r="52" spans="1:34" x14ac:dyDescent="0.3">
      <c r="A52" s="60">
        <f ca="1">Exceedance!U52</f>
        <v>47604</v>
      </c>
      <c r="B52" s="1">
        <v>120.22673181282927</v>
      </c>
      <c r="C52" s="1">
        <v>120.22673181283164</v>
      </c>
      <c r="D52" s="1">
        <v>120.22673181283022</v>
      </c>
      <c r="E52">
        <v>118.69582187559912</v>
      </c>
      <c r="F52">
        <v>120.22673181283018</v>
      </c>
      <c r="G52">
        <v>120.22673182632488</v>
      </c>
      <c r="H52">
        <v>120.22673181283179</v>
      </c>
      <c r="I52">
        <v>120.22673181672899</v>
      </c>
      <c r="J52">
        <v>120.22673181282792</v>
      </c>
      <c r="K52">
        <v>120.22673184661494</v>
      </c>
      <c r="L52">
        <v>83.311544871821425</v>
      </c>
      <c r="M52">
        <v>81.49217388265798</v>
      </c>
      <c r="N52">
        <v>120.22673182873224</v>
      </c>
      <c r="O52">
        <v>120.22673181282804</v>
      </c>
      <c r="P52">
        <v>120.22673181282693</v>
      </c>
      <c r="Q52">
        <v>120.22673181282427</v>
      </c>
      <c r="R52">
        <v>120.22673181283407</v>
      </c>
      <c r="S52">
        <v>120.22673181283321</v>
      </c>
      <c r="T52">
        <v>85.74529882956665</v>
      </c>
      <c r="U52">
        <v>90.161718344939999</v>
      </c>
      <c r="V52">
        <v>120.22673181282974</v>
      </c>
      <c r="W52">
        <v>48.161647317272518</v>
      </c>
      <c r="X52">
        <v>90.517708693513498</v>
      </c>
      <c r="Y52">
        <v>120.22388520150997</v>
      </c>
      <c r="Z52">
        <v>110.82404780748931</v>
      </c>
      <c r="AA52">
        <v>120.22673181570879</v>
      </c>
      <c r="AB52">
        <v>78.557087492780894</v>
      </c>
      <c r="AC52">
        <v>70.246878914947501</v>
      </c>
      <c r="AD52">
        <v>113.35883277979357</v>
      </c>
      <c r="AE52">
        <v>58.39942126436376</v>
      </c>
      <c r="AF52">
        <v>120.22673181480657</v>
      </c>
      <c r="AG52">
        <v>120.22673182214137</v>
      </c>
      <c r="AH52">
        <v>120.22673181282651</v>
      </c>
    </row>
    <row r="53" spans="1:34" x14ac:dyDescent="0.3">
      <c r="A53" s="60">
        <f ca="1">Exceedance!U53</f>
        <v>47635</v>
      </c>
      <c r="B53" s="1">
        <v>122.91750000181047</v>
      </c>
      <c r="C53" s="1">
        <v>122.91750000181047</v>
      </c>
      <c r="D53" s="1">
        <v>122.91750000181047</v>
      </c>
      <c r="E53">
        <v>122.917500002862</v>
      </c>
      <c r="F53">
        <v>110.00245821729526</v>
      </c>
      <c r="G53">
        <v>122.91750000181047</v>
      </c>
      <c r="H53">
        <v>122.91750000181044</v>
      </c>
      <c r="I53">
        <v>122.91750000181047</v>
      </c>
      <c r="J53">
        <v>106.61060607327005</v>
      </c>
      <c r="K53">
        <v>122.91750000181047</v>
      </c>
      <c r="L53">
        <v>51.868113867436989</v>
      </c>
      <c r="M53">
        <v>78.650432474152453</v>
      </c>
      <c r="N53">
        <v>122.91750000181047</v>
      </c>
      <c r="O53">
        <v>122.91750000181044</v>
      </c>
      <c r="P53">
        <v>110.78072914420868</v>
      </c>
      <c r="Q53">
        <v>122.91750000181047</v>
      </c>
      <c r="R53">
        <v>122.91750000181047</v>
      </c>
      <c r="S53">
        <v>122.91750000181048</v>
      </c>
      <c r="T53">
        <v>105.7084742195419</v>
      </c>
      <c r="U53">
        <v>122.9175000158898</v>
      </c>
      <c r="V53">
        <v>106.33883531851113</v>
      </c>
      <c r="W53">
        <v>37.097334704546491</v>
      </c>
      <c r="X53">
        <v>122.1722123694291</v>
      </c>
      <c r="Y53">
        <v>122.91750000181241</v>
      </c>
      <c r="Z53">
        <v>122.91750000577026</v>
      </c>
      <c r="AA53">
        <v>122.91750000181047</v>
      </c>
      <c r="AB53">
        <v>47.282811485446253</v>
      </c>
      <c r="AC53">
        <v>122.91750002865246</v>
      </c>
      <c r="AD53">
        <v>108.21093322449697</v>
      </c>
      <c r="AE53">
        <v>91.320129670181146</v>
      </c>
      <c r="AF53">
        <v>122.91750000181047</v>
      </c>
      <c r="AG53">
        <v>122.91750000181047</v>
      </c>
      <c r="AH53">
        <v>122.91750000181044</v>
      </c>
    </row>
    <row r="54" spans="1:34" x14ac:dyDescent="0.3">
      <c r="A54" s="60">
        <f ca="1">Exceedance!U54</f>
        <v>47665</v>
      </c>
      <c r="B54" s="1">
        <v>101.87131893477782</v>
      </c>
      <c r="C54" s="1">
        <v>101.87131893477782</v>
      </c>
      <c r="D54" s="1">
        <v>101.87131893477782</v>
      </c>
      <c r="E54">
        <v>112.30774992580739</v>
      </c>
      <c r="F54">
        <v>80.93419734659723</v>
      </c>
      <c r="G54">
        <v>112.29884919837168</v>
      </c>
      <c r="H54">
        <v>106.24743697119962</v>
      </c>
      <c r="I54">
        <v>112.30774992580741</v>
      </c>
      <c r="J54">
        <v>73.655655435287102</v>
      </c>
      <c r="K54">
        <v>100.16647106940577</v>
      </c>
      <c r="L54">
        <v>15.725848842572669</v>
      </c>
      <c r="M54">
        <v>48.596835812145009</v>
      </c>
      <c r="N54">
        <v>97.129598784816196</v>
      </c>
      <c r="O54">
        <v>112.30186822652576</v>
      </c>
      <c r="P54">
        <v>83.720306219248457</v>
      </c>
      <c r="Q54">
        <v>99.475939033183352</v>
      </c>
      <c r="R54">
        <v>112.29798024375671</v>
      </c>
      <c r="S54">
        <v>96.780996806885454</v>
      </c>
      <c r="T54">
        <v>79.054854457651487</v>
      </c>
      <c r="U54">
        <v>110.02478387845966</v>
      </c>
      <c r="V54">
        <v>76.373483320035021</v>
      </c>
      <c r="W54">
        <v>36.73769445330035</v>
      </c>
      <c r="X54">
        <v>97.801565730414723</v>
      </c>
      <c r="Y54">
        <v>104.17428238321823</v>
      </c>
      <c r="Z54">
        <v>96.886875866024042</v>
      </c>
      <c r="AA54">
        <v>99.766741873912565</v>
      </c>
      <c r="AB54">
        <v>11.030553100852149</v>
      </c>
      <c r="AC54">
        <v>112.30774992581956</v>
      </c>
      <c r="AD54">
        <v>77.476156284836833</v>
      </c>
      <c r="AE54">
        <v>76.325718448449692</v>
      </c>
      <c r="AF54">
        <v>99.867673474396724</v>
      </c>
      <c r="AG54">
        <v>112.29890758423909</v>
      </c>
      <c r="AH54">
        <v>95.527432748083243</v>
      </c>
    </row>
    <row r="55" spans="1:34" x14ac:dyDescent="0.3">
      <c r="A55" s="60">
        <f ca="1">Exceedance!U55</f>
        <v>47696</v>
      </c>
      <c r="B55" s="1">
        <v>78.730497302883322</v>
      </c>
      <c r="C55" s="1">
        <v>78.730497302883322</v>
      </c>
      <c r="D55" s="1">
        <v>78.730497302883322</v>
      </c>
      <c r="E55">
        <v>92.02252963577989</v>
      </c>
      <c r="F55">
        <v>50.822076121221563</v>
      </c>
      <c r="G55">
        <v>92.023334795251344</v>
      </c>
      <c r="H55">
        <v>80.947005554756018</v>
      </c>
      <c r="I55">
        <v>92.017518896290582</v>
      </c>
      <c r="J55">
        <v>42.98638257910266</v>
      </c>
      <c r="K55">
        <v>83.691417152936651</v>
      </c>
      <c r="L55">
        <v>15.553364832692095</v>
      </c>
      <c r="M55">
        <v>20.332517234716118</v>
      </c>
      <c r="N55">
        <v>66.620845673648745</v>
      </c>
      <c r="O55">
        <v>92.019416933630069</v>
      </c>
      <c r="P55">
        <v>57.559792044209729</v>
      </c>
      <c r="Q55">
        <v>90.292504274350179</v>
      </c>
      <c r="R55">
        <v>88.070169961237028</v>
      </c>
      <c r="S55">
        <v>65.853398921880597</v>
      </c>
      <c r="T55">
        <v>53.106721719913189</v>
      </c>
      <c r="U55">
        <v>83.365924143352899</v>
      </c>
      <c r="V55">
        <v>45.550480390210339</v>
      </c>
      <c r="W55">
        <v>9.0722852429484089</v>
      </c>
      <c r="X55">
        <v>71.774761698195817</v>
      </c>
      <c r="Y55">
        <v>77.322406771525863</v>
      </c>
      <c r="Z55">
        <v>71.393442469648406</v>
      </c>
      <c r="AA55">
        <v>72.758896217585416</v>
      </c>
      <c r="AB55">
        <v>10.890946966864155</v>
      </c>
      <c r="AC55">
        <v>86.197569104417255</v>
      </c>
      <c r="AD55">
        <v>46.560971454100269</v>
      </c>
      <c r="AE55">
        <v>50.402677040792945</v>
      </c>
      <c r="AF55">
        <v>78.129624151392719</v>
      </c>
      <c r="AG55">
        <v>91.194397262407591</v>
      </c>
      <c r="AH55">
        <v>66.875902100412219</v>
      </c>
    </row>
    <row r="56" spans="1:34" x14ac:dyDescent="0.3">
      <c r="A56" s="60">
        <f ca="1">Exceedance!U56</f>
        <v>47727</v>
      </c>
      <c r="B56" s="1">
        <v>65.158796213446266</v>
      </c>
      <c r="C56" s="1">
        <v>65.158796213446266</v>
      </c>
      <c r="D56" s="1">
        <v>65.158796213446266</v>
      </c>
      <c r="E56">
        <v>76.135134699025812</v>
      </c>
      <c r="F56">
        <v>29.443742089401596</v>
      </c>
      <c r="G56">
        <v>77.769877838727282</v>
      </c>
      <c r="H56">
        <v>61.892078991239849</v>
      </c>
      <c r="I56">
        <v>77.762507446391837</v>
      </c>
      <c r="J56">
        <v>20.487552619914776</v>
      </c>
      <c r="K56">
        <v>63.776129767554686</v>
      </c>
      <c r="L56">
        <v>15.421157460560854</v>
      </c>
      <c r="M56">
        <v>10.895572352731175</v>
      </c>
      <c r="N56">
        <v>54.532502081514892</v>
      </c>
      <c r="O56">
        <v>74.562372362058511</v>
      </c>
      <c r="P56">
        <v>40.561764356337683</v>
      </c>
      <c r="Q56">
        <v>77.763228728050251</v>
      </c>
      <c r="R56">
        <v>71.766342513213161</v>
      </c>
      <c r="S56">
        <v>43.125644762560832</v>
      </c>
      <c r="T56">
        <v>32.796095981526122</v>
      </c>
      <c r="U56">
        <v>62.203735944023435</v>
      </c>
      <c r="V56">
        <v>21.894251922837544</v>
      </c>
      <c r="W56">
        <v>8.1401496229923271</v>
      </c>
      <c r="X56">
        <v>56.836221904693382</v>
      </c>
      <c r="Y56">
        <v>56.764911000849182</v>
      </c>
      <c r="Z56">
        <v>51.972624540102913</v>
      </c>
      <c r="AA56">
        <v>49.979674860091166</v>
      </c>
      <c r="AB56">
        <v>10.783992343792335</v>
      </c>
      <c r="AC56">
        <v>63.465948263901417</v>
      </c>
      <c r="AD56">
        <v>22.999575992350859</v>
      </c>
      <c r="AE56">
        <v>47.728574776852184</v>
      </c>
      <c r="AF56">
        <v>61.366728229161225</v>
      </c>
      <c r="AG56">
        <v>77.763166677471517</v>
      </c>
      <c r="AH56">
        <v>52.086259027300308</v>
      </c>
    </row>
    <row r="57" spans="1:34" x14ac:dyDescent="0.3">
      <c r="A57" s="60">
        <f ca="1">Exceedance!U57</f>
        <v>47757</v>
      </c>
      <c r="B57" s="1">
        <v>63.572753680403018</v>
      </c>
      <c r="C57" s="1">
        <v>58.576575343145663</v>
      </c>
      <c r="D57" s="1">
        <v>61.574263759788622</v>
      </c>
      <c r="E57">
        <v>71.306086802806007</v>
      </c>
      <c r="F57">
        <v>25.286832624719249</v>
      </c>
      <c r="G57">
        <v>75.484093403064961</v>
      </c>
      <c r="H57">
        <v>55.213948147296158</v>
      </c>
      <c r="I57">
        <v>73.175255172062236</v>
      </c>
      <c r="J57">
        <v>11.426839282052613</v>
      </c>
      <c r="K57">
        <v>54.290432126344982</v>
      </c>
      <c r="L57">
        <v>8.9112024935319862</v>
      </c>
      <c r="M57">
        <v>10.827996402454261</v>
      </c>
      <c r="N57">
        <v>58.095929910009751</v>
      </c>
      <c r="O57">
        <v>75.47927333871786</v>
      </c>
      <c r="P57">
        <v>58.160838729259908</v>
      </c>
      <c r="Q57">
        <v>75.478497516931967</v>
      </c>
      <c r="R57">
        <v>65.132380814780873</v>
      </c>
      <c r="S57">
        <v>33.953364777940855</v>
      </c>
      <c r="T57">
        <v>28.343214905380922</v>
      </c>
      <c r="U57">
        <v>56.541189179119542</v>
      </c>
      <c r="V57">
        <v>10.505487687959571</v>
      </c>
      <c r="W57">
        <v>8.7121000043462296</v>
      </c>
      <c r="X57">
        <v>64.044056440686205</v>
      </c>
      <c r="Y57">
        <v>49.696517932168341</v>
      </c>
      <c r="Z57">
        <v>44.631730088310853</v>
      </c>
      <c r="AA57">
        <v>41.143985380849756</v>
      </c>
      <c r="AB57">
        <v>10.716850880452411</v>
      </c>
      <c r="AC57">
        <v>52.821516257058526</v>
      </c>
      <c r="AD57">
        <v>12.308774488239727</v>
      </c>
      <c r="AE57">
        <v>41.648423012684709</v>
      </c>
      <c r="AF57">
        <v>52.46713463339389</v>
      </c>
      <c r="AG57">
        <v>71.183233971547637</v>
      </c>
      <c r="AH57">
        <v>46.774353119763632</v>
      </c>
    </row>
    <row r="58" spans="1:34" x14ac:dyDescent="0.3">
      <c r="A58" s="60">
        <f ca="1">Exceedance!U58</f>
        <v>47788</v>
      </c>
      <c r="B58" s="1">
        <v>71.983330920822937</v>
      </c>
      <c r="C58" s="1">
        <v>66.181024137744728</v>
      </c>
      <c r="D58" s="1">
        <v>68.986658482456008</v>
      </c>
      <c r="E58">
        <v>77.762590162848682</v>
      </c>
      <c r="F58">
        <v>32.676405903388634</v>
      </c>
      <c r="G58">
        <v>77.764548562169153</v>
      </c>
      <c r="H58">
        <v>63.293763213874463</v>
      </c>
      <c r="I58">
        <v>77.762795262238527</v>
      </c>
      <c r="J58">
        <v>16.798517274371733</v>
      </c>
      <c r="K58">
        <v>59.937012400894297</v>
      </c>
      <c r="L58">
        <v>14.545972404674597</v>
      </c>
      <c r="M58">
        <v>16.447576049576387</v>
      </c>
      <c r="N58">
        <v>68.748877922688465</v>
      </c>
      <c r="O58">
        <v>77.764879628808188</v>
      </c>
      <c r="P58">
        <v>71.632765375648546</v>
      </c>
      <c r="Q58">
        <v>77.763708568971225</v>
      </c>
      <c r="R58">
        <v>71.923447909481013</v>
      </c>
      <c r="S58">
        <v>40.218902516307161</v>
      </c>
      <c r="T58">
        <v>36.695047422895755</v>
      </c>
      <c r="U58">
        <v>63.775206806607045</v>
      </c>
      <c r="V58">
        <v>14.625023266705821</v>
      </c>
      <c r="W58">
        <v>16.933821389725871</v>
      </c>
      <c r="X58">
        <v>73.375988878621413</v>
      </c>
      <c r="Y58">
        <v>56.164656204148017</v>
      </c>
      <c r="Z58">
        <v>50.265861061342996</v>
      </c>
      <c r="AA58">
        <v>46.697521381767984</v>
      </c>
      <c r="AB58">
        <v>14.555304463468957</v>
      </c>
      <c r="AC58">
        <v>57.691537192296288</v>
      </c>
      <c r="AD58">
        <v>18.097533741517861</v>
      </c>
      <c r="AE58">
        <v>47.942103270649397</v>
      </c>
      <c r="AF58">
        <v>58.042142511377662</v>
      </c>
      <c r="AG58">
        <v>76.414160466077831</v>
      </c>
      <c r="AH58">
        <v>54.485668833719615</v>
      </c>
    </row>
    <row r="59" spans="1:34" x14ac:dyDescent="0.3">
      <c r="A59" s="60">
        <f ca="1">Exceedance!U59</f>
        <v>47818</v>
      </c>
      <c r="B59" s="1">
        <v>77.371077081279267</v>
      </c>
      <c r="C59" s="1">
        <v>71.571278485801699</v>
      </c>
      <c r="D59" s="1">
        <v>74.375752969152401</v>
      </c>
      <c r="E59">
        <v>81.243778178309398</v>
      </c>
      <c r="F59">
        <v>38.165101352492847</v>
      </c>
      <c r="G59">
        <v>81.243875120240389</v>
      </c>
      <c r="H59">
        <v>68.752361705432136</v>
      </c>
      <c r="I59">
        <v>81.243618534339419</v>
      </c>
      <c r="J59">
        <v>21.273508106207995</v>
      </c>
      <c r="K59">
        <v>64.763067379558322</v>
      </c>
      <c r="L59">
        <v>18.799645170698554</v>
      </c>
      <c r="M59">
        <v>21.209807037540163</v>
      </c>
      <c r="N59">
        <v>74.335036073767427</v>
      </c>
      <c r="O59">
        <v>81.243975033552914</v>
      </c>
      <c r="P59">
        <v>78.056453407073633</v>
      </c>
      <c r="Q59">
        <v>81.243703186721575</v>
      </c>
      <c r="R59">
        <v>76.992290863829325</v>
      </c>
      <c r="S59">
        <v>44.96543268541933</v>
      </c>
      <c r="T59">
        <v>42.101082590044335</v>
      </c>
      <c r="U59">
        <v>68.144788867938672</v>
      </c>
      <c r="V59">
        <v>18.616742838069023</v>
      </c>
      <c r="W59">
        <v>22.512099179169628</v>
      </c>
      <c r="X59">
        <v>78.944089176928628</v>
      </c>
      <c r="Y59">
        <v>61.400704592802072</v>
      </c>
      <c r="Z59">
        <v>54.92168716835252</v>
      </c>
      <c r="AA59">
        <v>51.829444764458451</v>
      </c>
      <c r="AB59">
        <v>17.60565140114625</v>
      </c>
      <c r="AC59">
        <v>62.312885064998483</v>
      </c>
      <c r="AD59">
        <v>22.824952462763445</v>
      </c>
      <c r="AE59">
        <v>53.047268444774232</v>
      </c>
      <c r="AF59">
        <v>62.915222729655056</v>
      </c>
      <c r="AG59">
        <v>80.741316738113312</v>
      </c>
      <c r="AH59">
        <v>59.982681378112126</v>
      </c>
    </row>
    <row r="60" spans="1:34" x14ac:dyDescent="0.3">
      <c r="A60" s="60">
        <f ca="1">Exceedance!U60</f>
        <v>47849</v>
      </c>
      <c r="B60" s="1">
        <v>81.757059196103583</v>
      </c>
      <c r="C60" s="1">
        <v>75.959656991000699</v>
      </c>
      <c r="D60" s="1">
        <v>78.762933295816865</v>
      </c>
      <c r="E60">
        <v>85.464386258936031</v>
      </c>
      <c r="F60">
        <v>42.6135162111227</v>
      </c>
      <c r="G60">
        <v>85.801430571696926</v>
      </c>
      <c r="H60">
        <v>72.749058976953407</v>
      </c>
      <c r="I60">
        <v>85.164273554336759</v>
      </c>
      <c r="J60">
        <v>25.307326442825278</v>
      </c>
      <c r="K60">
        <v>67.888665261881258</v>
      </c>
      <c r="L60">
        <v>22.358044917658759</v>
      </c>
      <c r="M60">
        <v>25.271669443399688</v>
      </c>
      <c r="N60">
        <v>78.892198419170114</v>
      </c>
      <c r="O60">
        <v>86.181471224622513</v>
      </c>
      <c r="P60">
        <v>82.485154264481721</v>
      </c>
      <c r="Q60">
        <v>84.959390243623929</v>
      </c>
      <c r="R60">
        <v>80.817537616008892</v>
      </c>
      <c r="S60">
        <v>49.026090607877499</v>
      </c>
      <c r="T60">
        <v>46.445533063097542</v>
      </c>
      <c r="U60">
        <v>72.060767441860492</v>
      </c>
      <c r="V60">
        <v>22.224322255978432</v>
      </c>
      <c r="W60">
        <v>27.145469875055994</v>
      </c>
      <c r="X60">
        <v>83.382473464334964</v>
      </c>
      <c r="Y60">
        <v>64.552847343565773</v>
      </c>
      <c r="Z60">
        <v>59.100002565811764</v>
      </c>
      <c r="AA60">
        <v>56.256469453662298</v>
      </c>
      <c r="AB60">
        <v>20.276721562723431</v>
      </c>
      <c r="AC60">
        <v>65.34462114271146</v>
      </c>
      <c r="AD60">
        <v>26.638386613299161</v>
      </c>
      <c r="AE60">
        <v>57.488577559928309</v>
      </c>
      <c r="AF60">
        <v>65.995666941210629</v>
      </c>
      <c r="AG60">
        <v>84.5881597277602</v>
      </c>
      <c r="AH60">
        <v>64.652954202458304</v>
      </c>
    </row>
    <row r="61" spans="1:34" x14ac:dyDescent="0.3">
      <c r="A61" s="60">
        <f ca="1">Exceedance!U61</f>
        <v>47880</v>
      </c>
      <c r="B61" s="1">
        <v>85.270494875008339</v>
      </c>
      <c r="C61" s="1">
        <v>79.475844514890369</v>
      </c>
      <c r="D61" s="1">
        <v>82.277698632940982</v>
      </c>
      <c r="E61">
        <v>90.181108042863599</v>
      </c>
      <c r="F61">
        <v>46.185859714222907</v>
      </c>
      <c r="G61">
        <v>89.300256051450674</v>
      </c>
      <c r="H61">
        <v>76.197887527737407</v>
      </c>
      <c r="I61">
        <v>88.701339495187952</v>
      </c>
      <c r="J61">
        <v>28.57178904263295</v>
      </c>
      <c r="K61">
        <v>70.494459008801556</v>
      </c>
      <c r="L61">
        <v>25.749862389642139</v>
      </c>
      <c r="M61">
        <v>28.729058998730395</v>
      </c>
      <c r="N61">
        <v>82.5608695538169</v>
      </c>
      <c r="O61">
        <v>89.987090092001736</v>
      </c>
      <c r="P61">
        <v>86.874102941484793</v>
      </c>
      <c r="Q61">
        <v>87.670696072550086</v>
      </c>
      <c r="R61">
        <v>84.103431500428812</v>
      </c>
      <c r="S61">
        <v>52.307198176361375</v>
      </c>
      <c r="T61">
        <v>49.936731951896384</v>
      </c>
      <c r="U61">
        <v>74.780160609973876</v>
      </c>
      <c r="V61">
        <v>25.33746211101538</v>
      </c>
      <c r="W61">
        <v>31.657715474576008</v>
      </c>
      <c r="X61">
        <v>88.922847195488785</v>
      </c>
      <c r="Y61">
        <v>68.534030724192405</v>
      </c>
      <c r="Z61">
        <v>63.224229505203652</v>
      </c>
      <c r="AA61">
        <v>60.273749319663025</v>
      </c>
      <c r="AB61">
        <v>22.449674981738813</v>
      </c>
      <c r="AC61">
        <v>67.832779587870448</v>
      </c>
      <c r="AD61">
        <v>30.224998989490135</v>
      </c>
      <c r="AE61">
        <v>61.357029960881455</v>
      </c>
      <c r="AF61">
        <v>68.391534407614671</v>
      </c>
      <c r="AG61">
        <v>87.603551497973399</v>
      </c>
      <c r="AH61">
        <v>68.927010264221622</v>
      </c>
    </row>
    <row r="62" spans="1:34" x14ac:dyDescent="0.3">
      <c r="A62" s="60">
        <f ca="1">Exceedance!U62</f>
        <v>47908</v>
      </c>
      <c r="B62" s="1">
        <v>93.531129171650235</v>
      </c>
      <c r="C62" s="1">
        <v>87.741355553040009</v>
      </c>
      <c r="D62" s="1">
        <v>90.540745708806256</v>
      </c>
      <c r="E62">
        <v>95.502991241111616</v>
      </c>
      <c r="F62">
        <v>58.837562307090884</v>
      </c>
      <c r="G62">
        <v>95.517474516093444</v>
      </c>
      <c r="H62">
        <v>82.484180469248159</v>
      </c>
      <c r="I62">
        <v>93.310723479069438</v>
      </c>
      <c r="J62">
        <v>35.050046649525136</v>
      </c>
      <c r="K62">
        <v>74.105062912358918</v>
      </c>
      <c r="L62">
        <v>30.870352612471795</v>
      </c>
      <c r="M62">
        <v>40.413609788215055</v>
      </c>
      <c r="N62">
        <v>89.839062732203374</v>
      </c>
      <c r="O62">
        <v>95.047240344146871</v>
      </c>
      <c r="P62">
        <v>99.465718717582831</v>
      </c>
      <c r="Q62">
        <v>91.302307586868594</v>
      </c>
      <c r="R62">
        <v>90.557733609036845</v>
      </c>
      <c r="S62">
        <v>55.929811191187873</v>
      </c>
      <c r="T62">
        <v>55.318950652941361</v>
      </c>
      <c r="U62">
        <v>81.462664581288962</v>
      </c>
      <c r="V62">
        <v>29.771072574718154</v>
      </c>
      <c r="W62">
        <v>38.720971567810473</v>
      </c>
      <c r="X62">
        <v>99.465067677540375</v>
      </c>
      <c r="Y62">
        <v>74.876454961191854</v>
      </c>
      <c r="Z62">
        <v>73.157290287460683</v>
      </c>
      <c r="AA62">
        <v>63.682194312136495</v>
      </c>
      <c r="AB62">
        <v>25.24207280292606</v>
      </c>
      <c r="AC62">
        <v>71.766190502195016</v>
      </c>
      <c r="AD62">
        <v>33.909174197471735</v>
      </c>
      <c r="AE62">
        <v>65.77552716819136</v>
      </c>
      <c r="AF62">
        <v>72.907982757100385</v>
      </c>
      <c r="AG62">
        <v>94.711770348796662</v>
      </c>
      <c r="AH62">
        <v>77.961598750889934</v>
      </c>
    </row>
    <row r="63" spans="1:34" x14ac:dyDescent="0.3">
      <c r="A63" s="60">
        <f ca="1">Exceedance!U63</f>
        <v>47939</v>
      </c>
      <c r="B63" s="1">
        <v>101.99869795215314</v>
      </c>
      <c r="C63" s="1">
        <v>101.99609251535672</v>
      </c>
      <c r="D63" s="1">
        <v>101.99764460921273</v>
      </c>
      <c r="E63">
        <v>101.99770097713574</v>
      </c>
      <c r="F63">
        <v>83.718182276584642</v>
      </c>
      <c r="G63">
        <v>101.99592203483981</v>
      </c>
      <c r="H63">
        <v>96.463242269617382</v>
      </c>
      <c r="I63">
        <v>102.00021135179047</v>
      </c>
      <c r="J63">
        <v>63.559327503657407</v>
      </c>
      <c r="K63">
        <v>88.446620961373881</v>
      </c>
      <c r="L63">
        <v>46.219803611313822</v>
      </c>
      <c r="M63">
        <v>77.514161118486143</v>
      </c>
      <c r="N63">
        <v>102.00024313005974</v>
      </c>
      <c r="O63">
        <v>102.0012929147607</v>
      </c>
      <c r="P63">
        <v>101.99250579884503</v>
      </c>
      <c r="Q63">
        <v>101.99336043403611</v>
      </c>
      <c r="R63">
        <v>101.99441581077124</v>
      </c>
      <c r="S63">
        <v>69.273318421046852</v>
      </c>
      <c r="T63">
        <v>69.389141245415374</v>
      </c>
      <c r="U63">
        <v>101.99826682654503</v>
      </c>
      <c r="V63">
        <v>38.795863576144441</v>
      </c>
      <c r="W63">
        <v>59.152957032182591</v>
      </c>
      <c r="X63">
        <v>101.99907691639926</v>
      </c>
      <c r="Y63">
        <v>90.861024130759347</v>
      </c>
      <c r="Z63">
        <v>97.32696270335768</v>
      </c>
      <c r="AA63">
        <v>75.17495550251131</v>
      </c>
      <c r="AB63">
        <v>42.638028992788193</v>
      </c>
      <c r="AC63">
        <v>83.358819125232301</v>
      </c>
      <c r="AD63">
        <v>41.873440749855277</v>
      </c>
      <c r="AE63">
        <v>97.022755876054632</v>
      </c>
      <c r="AF63">
        <v>88.660335159060509</v>
      </c>
      <c r="AG63">
        <v>102.0017907341809</v>
      </c>
      <c r="AH63">
        <v>94.837134794584344</v>
      </c>
    </row>
    <row r="64" spans="1:34" x14ac:dyDescent="0.3">
      <c r="A64" s="60">
        <f ca="1">Exceedance!U64</f>
        <v>47969</v>
      </c>
      <c r="B64" s="1">
        <v>120.22673181282927</v>
      </c>
      <c r="C64" s="1">
        <v>120.22673181283164</v>
      </c>
      <c r="D64" s="1">
        <v>120.22673181283022</v>
      </c>
      <c r="E64">
        <v>120.22673181283015</v>
      </c>
      <c r="F64">
        <v>120.22673182620323</v>
      </c>
      <c r="G64">
        <v>120.22673181283179</v>
      </c>
      <c r="H64">
        <v>120.22673181641841</v>
      </c>
      <c r="I64">
        <v>120.22673181282792</v>
      </c>
      <c r="J64">
        <v>120.22673184635399</v>
      </c>
      <c r="K64">
        <v>83.380035959428724</v>
      </c>
      <c r="L64">
        <v>75.913046563951312</v>
      </c>
      <c r="M64">
        <v>120.22673183183424</v>
      </c>
      <c r="N64">
        <v>120.22673181282786</v>
      </c>
      <c r="O64">
        <v>120.22673181282693</v>
      </c>
      <c r="P64">
        <v>120.22673181282455</v>
      </c>
      <c r="Q64">
        <v>120.22673181283407</v>
      </c>
      <c r="R64">
        <v>120.22673181283314</v>
      </c>
      <c r="S64">
        <v>85.742325726221736</v>
      </c>
      <c r="T64">
        <v>91.018468345263997</v>
      </c>
      <c r="U64">
        <v>120.22673181282966</v>
      </c>
      <c r="V64">
        <v>48.183227882307392</v>
      </c>
      <c r="W64">
        <v>90.576284297459551</v>
      </c>
      <c r="X64">
        <v>120.22388524752058</v>
      </c>
      <c r="Y64">
        <v>110.82404780748931</v>
      </c>
      <c r="Z64">
        <v>120.22673181573018</v>
      </c>
      <c r="AA64">
        <v>78.599689098484404</v>
      </c>
      <c r="AB64">
        <v>68.392037855375435</v>
      </c>
      <c r="AC64">
        <v>113.38766282472555</v>
      </c>
      <c r="AD64">
        <v>58.769874765188632</v>
      </c>
      <c r="AE64">
        <v>120.2267318159724</v>
      </c>
      <c r="AF64">
        <v>120.22673182249068</v>
      </c>
      <c r="AG64">
        <v>120.22673181282649</v>
      </c>
      <c r="AH64">
        <v>120.22673181772478</v>
      </c>
    </row>
    <row r="65" spans="1:34" x14ac:dyDescent="0.3">
      <c r="A65" s="60">
        <f ca="1">Exceedance!U65</f>
        <v>48000</v>
      </c>
      <c r="B65" s="1">
        <v>122.91750000181047</v>
      </c>
      <c r="C65" s="1">
        <v>122.91750000181047</v>
      </c>
      <c r="D65" s="1">
        <v>122.91750000181047</v>
      </c>
      <c r="E65">
        <v>110.00245821729519</v>
      </c>
      <c r="F65">
        <v>122.91750000181044</v>
      </c>
      <c r="G65">
        <v>122.91750000181048</v>
      </c>
      <c r="H65">
        <v>122.91750000181047</v>
      </c>
      <c r="I65">
        <v>106.61060607327005</v>
      </c>
      <c r="J65">
        <v>122.91750000181047</v>
      </c>
      <c r="K65">
        <v>51.936379302855904</v>
      </c>
      <c r="L65">
        <v>73.086042548394559</v>
      </c>
      <c r="M65">
        <v>122.91750000181048</v>
      </c>
      <c r="N65">
        <v>122.91750000181047</v>
      </c>
      <c r="O65">
        <v>110.78072914420871</v>
      </c>
      <c r="P65">
        <v>122.91750000181048</v>
      </c>
      <c r="Q65">
        <v>122.91750000181047</v>
      </c>
      <c r="R65">
        <v>122.91750000181047</v>
      </c>
      <c r="S65">
        <v>105.70550666253584</v>
      </c>
      <c r="T65">
        <v>122.91750001544277</v>
      </c>
      <c r="U65">
        <v>106.33883531851099</v>
      </c>
      <c r="V65">
        <v>37.118811769180134</v>
      </c>
      <c r="W65">
        <v>122.23065300957367</v>
      </c>
      <c r="X65">
        <v>122.91750000181241</v>
      </c>
      <c r="Y65">
        <v>122.91750000577026</v>
      </c>
      <c r="Z65">
        <v>122.91750000181047</v>
      </c>
      <c r="AA65">
        <v>47.325269390953018</v>
      </c>
      <c r="AB65">
        <v>122.91750003012787</v>
      </c>
      <c r="AC65">
        <v>108.23972123002602</v>
      </c>
      <c r="AD65">
        <v>91.689521880666291</v>
      </c>
      <c r="AE65">
        <v>122.91750000181048</v>
      </c>
      <c r="AF65">
        <v>122.91750000181047</v>
      </c>
      <c r="AG65">
        <v>122.91750000181047</v>
      </c>
      <c r="AH65">
        <v>122.91750000181047</v>
      </c>
    </row>
    <row r="66" spans="1:34" x14ac:dyDescent="0.3">
      <c r="A66" s="60">
        <f ca="1">Exceedance!U66</f>
        <v>48030</v>
      </c>
      <c r="B66" s="1">
        <v>101.87131893477782</v>
      </c>
      <c r="C66" s="1">
        <v>101.87131893477782</v>
      </c>
      <c r="D66" s="1">
        <v>101.87131893477782</v>
      </c>
      <c r="E66">
        <v>80.934197346597188</v>
      </c>
      <c r="F66">
        <v>112.29884919837166</v>
      </c>
      <c r="G66">
        <v>106.24743697119968</v>
      </c>
      <c r="H66">
        <v>112.30774992580741</v>
      </c>
      <c r="I66">
        <v>73.655655435287102</v>
      </c>
      <c r="J66">
        <v>100.16647106940577</v>
      </c>
      <c r="K66">
        <v>15.793661122610869</v>
      </c>
      <c r="L66">
        <v>43.052527230459823</v>
      </c>
      <c r="M66">
        <v>97.129598784816224</v>
      </c>
      <c r="N66">
        <v>112.30186822652578</v>
      </c>
      <c r="O66">
        <v>83.720306219248485</v>
      </c>
      <c r="P66">
        <v>99.47593903318338</v>
      </c>
      <c r="Q66">
        <v>112.29798024375671</v>
      </c>
      <c r="R66">
        <v>96.780996806885426</v>
      </c>
      <c r="S66">
        <v>79.051893546112339</v>
      </c>
      <c r="T66">
        <v>110.02478387754363</v>
      </c>
      <c r="U66">
        <v>76.373483320034879</v>
      </c>
      <c r="V66">
        <v>36.759047816893755</v>
      </c>
      <c r="W66">
        <v>97.859859940481428</v>
      </c>
      <c r="X66">
        <v>104.17428238321823</v>
      </c>
      <c r="Y66">
        <v>96.886875866024042</v>
      </c>
      <c r="Z66">
        <v>99.766741873912565</v>
      </c>
      <c r="AA66">
        <v>11.072710850908965</v>
      </c>
      <c r="AB66">
        <v>112.30774992581952</v>
      </c>
      <c r="AC66">
        <v>77.504872973357294</v>
      </c>
      <c r="AD66">
        <v>76.694171010899794</v>
      </c>
      <c r="AE66">
        <v>99.867673474396739</v>
      </c>
      <c r="AF66">
        <v>112.29890758423909</v>
      </c>
      <c r="AG66">
        <v>95.527432748083257</v>
      </c>
      <c r="AH66">
        <v>95.527432748083257</v>
      </c>
    </row>
    <row r="67" spans="1:34" x14ac:dyDescent="0.3">
      <c r="A67" s="60">
        <f ca="1">Exceedance!U67</f>
        <v>48061</v>
      </c>
      <c r="B67" s="1">
        <v>78.730497302883322</v>
      </c>
      <c r="C67" s="1">
        <v>78.730497302883322</v>
      </c>
      <c r="D67" s="1">
        <v>78.730497302883322</v>
      </c>
      <c r="E67">
        <v>50.822076121221521</v>
      </c>
      <c r="F67">
        <v>92.023334795251316</v>
      </c>
      <c r="G67">
        <v>80.947005554756075</v>
      </c>
      <c r="H67">
        <v>92.017518896290582</v>
      </c>
      <c r="I67">
        <v>42.98638257910266</v>
      </c>
      <c r="J67">
        <v>83.691417152936651</v>
      </c>
      <c r="K67">
        <v>15.620685980563012</v>
      </c>
      <c r="L67">
        <v>14.816391407790347</v>
      </c>
      <c r="M67">
        <v>66.620845673648759</v>
      </c>
      <c r="N67">
        <v>92.019416933630097</v>
      </c>
      <c r="O67">
        <v>57.559792044209757</v>
      </c>
      <c r="P67">
        <v>90.292504274350208</v>
      </c>
      <c r="Q67">
        <v>88.070169961237028</v>
      </c>
      <c r="R67">
        <v>65.853398921880569</v>
      </c>
      <c r="S67">
        <v>53.103768351624943</v>
      </c>
      <c r="T67">
        <v>83.365924142438431</v>
      </c>
      <c r="U67">
        <v>45.55048039021019</v>
      </c>
      <c r="V67">
        <v>9.093530659694931</v>
      </c>
      <c r="W67">
        <v>71.832922656700575</v>
      </c>
      <c r="X67">
        <v>77.322406771525863</v>
      </c>
      <c r="Y67">
        <v>71.393442469648406</v>
      </c>
      <c r="Z67">
        <v>72.758896217585416</v>
      </c>
      <c r="AA67">
        <v>10.932766713578742</v>
      </c>
      <c r="AB67">
        <v>86.197569104417212</v>
      </c>
      <c r="AC67">
        <v>46.589601456852115</v>
      </c>
      <c r="AD67">
        <v>50.76995328939249</v>
      </c>
      <c r="AE67">
        <v>78.129624151392747</v>
      </c>
      <c r="AF67">
        <v>91.194397262407591</v>
      </c>
      <c r="AG67">
        <v>66.875902100412247</v>
      </c>
      <c r="AH67">
        <v>66.875902100412247</v>
      </c>
    </row>
    <row r="68" spans="1:34" x14ac:dyDescent="0.3">
      <c r="A68" s="60">
        <f ca="1">Exceedance!U68</f>
        <v>48092</v>
      </c>
      <c r="B68" s="1">
        <v>65.158796213446266</v>
      </c>
      <c r="C68" s="1">
        <v>65.158796213446266</v>
      </c>
      <c r="D68" s="1">
        <v>65.158796213446266</v>
      </c>
      <c r="E68">
        <v>29.44374208940155</v>
      </c>
      <c r="F68">
        <v>77.76987783872724</v>
      </c>
      <c r="G68">
        <v>61.892078991239899</v>
      </c>
      <c r="H68">
        <v>77.762507446391837</v>
      </c>
      <c r="I68">
        <v>20.487552619914776</v>
      </c>
      <c r="J68">
        <v>63.776129767554686</v>
      </c>
      <c r="K68">
        <v>15.488086548659934</v>
      </c>
      <c r="L68">
        <v>14.688554062704799</v>
      </c>
      <c r="M68">
        <v>54.53250208151492</v>
      </c>
      <c r="N68">
        <v>74.562372362058539</v>
      </c>
      <c r="O68">
        <v>40.561764356337711</v>
      </c>
      <c r="P68">
        <v>77.763228728050279</v>
      </c>
      <c r="Q68">
        <v>71.766342513213161</v>
      </c>
      <c r="R68">
        <v>43.12564476256081</v>
      </c>
      <c r="S68">
        <v>32.79315135050409</v>
      </c>
      <c r="T68">
        <v>62.203735943110686</v>
      </c>
      <c r="U68">
        <v>21.894251922837398</v>
      </c>
      <c r="V68">
        <v>8.1613048587403902</v>
      </c>
      <c r="W68">
        <v>56.894248989418401</v>
      </c>
      <c r="X68">
        <v>56.764911000849182</v>
      </c>
      <c r="Y68">
        <v>51.972624540102913</v>
      </c>
      <c r="Z68">
        <v>49.979674860091166</v>
      </c>
      <c r="AA68">
        <v>10.825551209852277</v>
      </c>
      <c r="AB68">
        <v>63.465948263901367</v>
      </c>
      <c r="AC68">
        <v>23.028095924648291</v>
      </c>
      <c r="AD68">
        <v>48.094787225860216</v>
      </c>
      <c r="AE68">
        <v>61.366728229161247</v>
      </c>
      <c r="AF68">
        <v>77.763166677471517</v>
      </c>
      <c r="AG68">
        <v>52.086259027300336</v>
      </c>
      <c r="AH68">
        <v>52.086259027300336</v>
      </c>
    </row>
    <row r="69" spans="1:34" x14ac:dyDescent="0.3">
      <c r="A69" s="60" t="str">
        <f ca="1">Exceedance!U69</f>
        <v/>
      </c>
      <c r="B69" s="1"/>
      <c r="C69" s="1"/>
      <c r="D69" s="1"/>
    </row>
    <row r="70" spans="1:34" x14ac:dyDescent="0.3">
      <c r="A70" s="60" t="str">
        <f ca="1">Exceedance!U70</f>
        <v/>
      </c>
      <c r="B70" s="1"/>
      <c r="C70" s="1"/>
      <c r="D70" s="1"/>
    </row>
    <row r="71" spans="1:34" x14ac:dyDescent="0.3">
      <c r="A71" s="60" t="str">
        <f ca="1">Exceedance!U71</f>
        <v/>
      </c>
      <c r="B71" s="1"/>
      <c r="C71" s="1"/>
      <c r="D71" s="1"/>
    </row>
    <row r="72" spans="1:34" x14ac:dyDescent="0.3">
      <c r="A72" s="60" t="str">
        <f ca="1">Exceedance!U72</f>
        <v/>
      </c>
      <c r="B72" s="1"/>
      <c r="C72" s="1"/>
      <c r="D72" s="1"/>
    </row>
    <row r="73" spans="1:34" x14ac:dyDescent="0.3">
      <c r="A73" s="60" t="str">
        <f ca="1">Exceedance!U73</f>
        <v/>
      </c>
      <c r="B73" s="1"/>
      <c r="C73" s="1"/>
      <c r="D73" s="1"/>
    </row>
    <row r="74" spans="1:34" x14ac:dyDescent="0.3">
      <c r="A74" s="60" t="str">
        <f ca="1">Exceedance!U74</f>
        <v/>
      </c>
      <c r="B74" s="1"/>
      <c r="C74" s="1"/>
      <c r="D74" s="1"/>
    </row>
    <row r="75" spans="1:34" x14ac:dyDescent="0.3">
      <c r="A75" s="60" t="str">
        <f ca="1">Exceedance!U75</f>
        <v/>
      </c>
      <c r="B75" s="1"/>
      <c r="C75" s="1"/>
      <c r="D75" s="1"/>
    </row>
    <row r="76" spans="1:34" x14ac:dyDescent="0.3">
      <c r="A76" s="60" t="str">
        <f ca="1">Exceedance!U76</f>
        <v/>
      </c>
      <c r="B76" s="1"/>
      <c r="C76" s="1"/>
      <c r="D76" s="1"/>
    </row>
    <row r="77" spans="1:34" x14ac:dyDescent="0.3">
      <c r="A77" s="60" t="str">
        <f ca="1">Exceedance!U77</f>
        <v/>
      </c>
      <c r="B77" s="1"/>
      <c r="C77" s="1"/>
      <c r="D77" s="1"/>
    </row>
    <row r="78" spans="1:34" x14ac:dyDescent="0.3">
      <c r="A78" s="60" t="str">
        <f ca="1">Exceedance!U78</f>
        <v/>
      </c>
      <c r="B78" s="1"/>
      <c r="C78" s="1"/>
      <c r="D78" s="1"/>
    </row>
    <row r="79" spans="1:34" x14ac:dyDescent="0.3">
      <c r="A79" s="60" t="str">
        <f ca="1">Exceedance!U79</f>
        <v/>
      </c>
      <c r="B79" s="1"/>
      <c r="C79" s="1"/>
      <c r="D79" s="1"/>
    </row>
    <row r="80" spans="1:34" x14ac:dyDescent="0.3">
      <c r="A80" s="60" t="str">
        <f ca="1">Exceedance!U80</f>
        <v/>
      </c>
      <c r="B80" s="1"/>
      <c r="C80" s="1"/>
      <c r="D80" s="1"/>
    </row>
    <row r="81" spans="1:4" x14ac:dyDescent="0.3">
      <c r="A81" s="60" t="str">
        <f ca="1">Exceedance!U81</f>
        <v/>
      </c>
      <c r="B81" s="1"/>
      <c r="C81" s="1"/>
      <c r="D81" s="1"/>
    </row>
    <row r="82" spans="1:4" x14ac:dyDescent="0.3">
      <c r="A82" s="60" t="str">
        <f ca="1">Exceedance!U82</f>
        <v/>
      </c>
      <c r="B82" s="1"/>
      <c r="C82" s="1"/>
      <c r="D82" s="1"/>
    </row>
    <row r="83" spans="1:4" x14ac:dyDescent="0.3">
      <c r="A83" s="60" t="str">
        <f ca="1">Exceedance!U83</f>
        <v/>
      </c>
      <c r="B83" s="1"/>
      <c r="C83" s="1"/>
      <c r="D83" s="1"/>
    </row>
    <row r="84" spans="1:4" x14ac:dyDescent="0.3">
      <c r="A84" s="60" t="str">
        <f ca="1">Exceedance!U84</f>
        <v/>
      </c>
      <c r="B84" s="1"/>
      <c r="C84" s="1"/>
      <c r="D84" s="1"/>
    </row>
    <row r="85" spans="1:4" x14ac:dyDescent="0.3">
      <c r="A85" s="60" t="str">
        <f ca="1">Exceedance!U85</f>
        <v/>
      </c>
      <c r="B85" s="1"/>
      <c r="C85" s="1"/>
      <c r="D85" s="1"/>
    </row>
    <row r="86" spans="1:4" x14ac:dyDescent="0.3">
      <c r="A86" s="60" t="str">
        <f ca="1">Exceedance!U86</f>
        <v/>
      </c>
      <c r="B86" s="1"/>
      <c r="C86" s="1"/>
      <c r="D86" s="1"/>
    </row>
    <row r="87" spans="1:4" x14ac:dyDescent="0.3">
      <c r="A87" s="60" t="str">
        <f ca="1">Exceedance!U87</f>
        <v/>
      </c>
      <c r="B87" s="1"/>
      <c r="C87" s="1"/>
      <c r="D87" s="1"/>
    </row>
    <row r="88" spans="1:4" x14ac:dyDescent="0.3">
      <c r="A88" s="60" t="str">
        <f ca="1">Exceedance!U88</f>
        <v/>
      </c>
      <c r="B88" s="1"/>
      <c r="C88" s="1"/>
      <c r="D88" s="1"/>
    </row>
    <row r="89" spans="1:4" x14ac:dyDescent="0.3">
      <c r="A89" s="60" t="str">
        <f ca="1">Exceedance!U89</f>
        <v/>
      </c>
      <c r="B89" s="1"/>
      <c r="C89" s="1"/>
      <c r="D89" s="1"/>
    </row>
    <row r="90" spans="1:4" x14ac:dyDescent="0.3">
      <c r="A90" s="60" t="str">
        <f ca="1">Exceedance!U90</f>
        <v/>
      </c>
      <c r="B90" s="1"/>
      <c r="C90" s="1"/>
      <c r="D90" s="1"/>
    </row>
    <row r="91" spans="1:4" x14ac:dyDescent="0.3">
      <c r="A91" s="60" t="str">
        <f ca="1">Exceedance!U91</f>
        <v/>
      </c>
      <c r="B91" s="1"/>
      <c r="C91" s="1"/>
      <c r="D91" s="1"/>
    </row>
    <row r="92" spans="1:4" x14ac:dyDescent="0.3">
      <c r="A92" s="60" t="str">
        <f ca="1">Exceedance!U92</f>
        <v/>
      </c>
      <c r="B92" s="1"/>
      <c r="C92" s="1"/>
      <c r="D92" s="1"/>
    </row>
    <row r="93" spans="1:4" x14ac:dyDescent="0.3">
      <c r="A93" s="60" t="str">
        <f ca="1">Exceedance!U93</f>
        <v/>
      </c>
      <c r="B93" s="1"/>
      <c r="C93" s="1"/>
      <c r="D93" s="1"/>
    </row>
    <row r="94" spans="1:4" x14ac:dyDescent="0.3">
      <c r="A94" s="60" t="str">
        <f ca="1">Exceedance!U94</f>
        <v/>
      </c>
      <c r="B94" s="1"/>
      <c r="C94" s="1"/>
      <c r="D94" s="1"/>
    </row>
    <row r="95" spans="1:4" x14ac:dyDescent="0.3">
      <c r="A95" s="60" t="str">
        <f ca="1">Exceedance!U95</f>
        <v/>
      </c>
      <c r="B95" s="1"/>
      <c r="C95" s="1"/>
      <c r="D95" s="1"/>
    </row>
    <row r="96" spans="1:4" x14ac:dyDescent="0.3">
      <c r="A96" s="60" t="str">
        <f ca="1">Exceedance!U96</f>
        <v/>
      </c>
      <c r="B96" s="1"/>
      <c r="C96" s="1"/>
      <c r="D96" s="1"/>
    </row>
    <row r="97" spans="1:4" x14ac:dyDescent="0.3">
      <c r="A97" s="60" t="str">
        <f ca="1">Exceedance!U97</f>
        <v/>
      </c>
      <c r="B97" s="1"/>
      <c r="C97" s="1"/>
      <c r="D97" s="1"/>
    </row>
    <row r="98" spans="1:4" x14ac:dyDescent="0.3">
      <c r="A98" s="60" t="str">
        <f ca="1">Exceedance!U98</f>
        <v/>
      </c>
      <c r="B98" s="1"/>
      <c r="C98" s="1"/>
      <c r="D98" s="1"/>
    </row>
    <row r="99" spans="1:4" x14ac:dyDescent="0.3">
      <c r="A99" s="60" t="str">
        <f ca="1">Exceedance!U99</f>
        <v/>
      </c>
      <c r="B99" s="1"/>
      <c r="C99" s="1"/>
      <c r="D99" s="1"/>
    </row>
    <row r="100" spans="1:4" x14ac:dyDescent="0.3">
      <c r="A100" s="60"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B1:AH1"/>
  </mergeCells>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81">
    <tabColor rgb="FFFFFF99"/>
  </sheetPr>
  <dimension ref="A1:AH175"/>
  <sheetViews>
    <sheetView workbookViewId="0">
      <selection activeCell="B4" sqref="B4:AQ175"/>
    </sheetView>
  </sheetViews>
  <sheetFormatPr defaultRowHeight="14.4" x14ac:dyDescent="0.3"/>
  <cols>
    <col min="1" max="1" width="8.5546875" style="83"/>
    <col min="2" max="4" width="9.44140625" style="185"/>
  </cols>
  <sheetData>
    <row r="1" spans="1:34" s="83" customFormat="1" x14ac:dyDescent="0.3">
      <c r="A1" s="20"/>
      <c r="B1" s="862" t="s">
        <v>238</v>
      </c>
      <c r="C1" s="863"/>
      <c r="D1" s="863"/>
      <c r="E1" s="863"/>
      <c r="F1" s="863"/>
      <c r="G1" s="863"/>
      <c r="H1" s="863"/>
      <c r="I1" s="863"/>
      <c r="J1" s="863"/>
      <c r="K1" s="863"/>
      <c r="L1" s="863"/>
      <c r="M1" s="863"/>
      <c r="N1" s="863"/>
      <c r="O1" s="863"/>
      <c r="P1" s="863"/>
      <c r="Q1" s="863"/>
      <c r="R1" s="863"/>
      <c r="S1" s="863"/>
      <c r="T1" s="863"/>
      <c r="U1" s="863"/>
      <c r="V1" s="863"/>
      <c r="W1" s="863"/>
      <c r="X1" s="863"/>
      <c r="Y1" s="863"/>
      <c r="Z1" s="863"/>
      <c r="AA1" s="863"/>
      <c r="AB1" s="863"/>
      <c r="AC1" s="863"/>
      <c r="AD1" s="863"/>
      <c r="AE1" s="863"/>
      <c r="AF1" s="863"/>
      <c r="AG1" s="863"/>
      <c r="AH1" s="863"/>
    </row>
    <row r="2" spans="1:34" s="83" customFormat="1" x14ac:dyDescent="0.3">
      <c r="A2" s="20"/>
      <c r="B2" s="83" t="s">
        <v>288</v>
      </c>
      <c r="C2" s="83" t="s">
        <v>287</v>
      </c>
      <c r="D2" s="83" t="s">
        <v>289</v>
      </c>
      <c r="E2" s="83">
        <v>1991</v>
      </c>
      <c r="F2" s="83">
        <v>1992</v>
      </c>
      <c r="G2" s="83">
        <v>1993</v>
      </c>
      <c r="H2" s="83">
        <v>1994</v>
      </c>
      <c r="I2" s="83">
        <v>1995</v>
      </c>
      <c r="J2" s="83">
        <v>1996</v>
      </c>
      <c r="K2" s="83">
        <v>1997</v>
      </c>
      <c r="L2" s="83">
        <v>1998</v>
      </c>
      <c r="M2" s="83">
        <v>1999</v>
      </c>
      <c r="N2" s="83">
        <v>2000</v>
      </c>
      <c r="O2" s="83">
        <v>2001</v>
      </c>
      <c r="P2" s="83">
        <v>2002</v>
      </c>
      <c r="Q2" s="83">
        <v>2003</v>
      </c>
      <c r="R2" s="83">
        <v>2004</v>
      </c>
      <c r="S2" s="83">
        <v>2005</v>
      </c>
      <c r="T2" s="83">
        <v>2006</v>
      </c>
      <c r="U2" s="83">
        <v>2007</v>
      </c>
      <c r="V2" s="83">
        <v>2008</v>
      </c>
      <c r="W2" s="83">
        <v>2009</v>
      </c>
      <c r="X2" s="83">
        <v>2010</v>
      </c>
      <c r="Y2" s="83">
        <v>2011</v>
      </c>
      <c r="Z2" s="83">
        <v>2012</v>
      </c>
      <c r="AA2" s="83">
        <v>2013</v>
      </c>
      <c r="AB2" s="83">
        <v>2014</v>
      </c>
      <c r="AC2" s="83">
        <v>2015</v>
      </c>
      <c r="AD2" s="83">
        <v>2016</v>
      </c>
      <c r="AE2" s="83">
        <v>2017</v>
      </c>
      <c r="AF2" s="83">
        <v>2018</v>
      </c>
      <c r="AG2" s="83">
        <v>2019</v>
      </c>
      <c r="AH2" s="83">
        <v>2020</v>
      </c>
    </row>
    <row r="3" spans="1:34" s="22" customFormat="1" x14ac:dyDescent="0.3">
      <c r="A3" s="21"/>
      <c r="B3" s="22" t="s">
        <v>323</v>
      </c>
      <c r="C3" s="22" t="s">
        <v>324</v>
      </c>
      <c r="D3" s="22" t="s">
        <v>325</v>
      </c>
      <c r="E3" s="22" t="s">
        <v>326</v>
      </c>
      <c r="F3" s="22" t="s">
        <v>327</v>
      </c>
      <c r="G3" s="22" t="s">
        <v>328</v>
      </c>
      <c r="H3" s="22" t="s">
        <v>329</v>
      </c>
      <c r="I3" s="22" t="s">
        <v>330</v>
      </c>
      <c r="J3" s="22" t="s">
        <v>331</v>
      </c>
      <c r="K3" s="22" t="s">
        <v>332</v>
      </c>
      <c r="L3" s="22" t="s">
        <v>333</v>
      </c>
      <c r="M3" s="22" t="s">
        <v>334</v>
      </c>
      <c r="N3" s="22" t="s">
        <v>335</v>
      </c>
      <c r="O3" s="22" t="s">
        <v>336</v>
      </c>
      <c r="P3" s="22" t="s">
        <v>337</v>
      </c>
      <c r="Q3" s="22" t="s">
        <v>338</v>
      </c>
      <c r="R3" s="22" t="s">
        <v>339</v>
      </c>
      <c r="S3" s="22" t="s">
        <v>340</v>
      </c>
      <c r="T3" s="22" t="s">
        <v>341</v>
      </c>
      <c r="U3" s="22" t="s">
        <v>342</v>
      </c>
      <c r="V3" s="22" t="s">
        <v>343</v>
      </c>
      <c r="W3" s="22" t="s">
        <v>344</v>
      </c>
      <c r="X3" s="22" t="s">
        <v>345</v>
      </c>
      <c r="Y3" s="22" t="s">
        <v>346</v>
      </c>
      <c r="Z3" s="22" t="s">
        <v>347</v>
      </c>
      <c r="AA3" s="22" t="s">
        <v>348</v>
      </c>
      <c r="AB3" s="22" t="s">
        <v>349</v>
      </c>
      <c r="AC3" s="22" t="s">
        <v>350</v>
      </c>
      <c r="AD3" s="22" t="s">
        <v>351</v>
      </c>
      <c r="AE3" s="22" t="s">
        <v>352</v>
      </c>
      <c r="AF3" s="22" t="s">
        <v>353</v>
      </c>
      <c r="AG3" s="22" t="s">
        <v>354</v>
      </c>
      <c r="AH3" s="22" t="s">
        <v>355</v>
      </c>
    </row>
    <row r="4" spans="1:34" x14ac:dyDescent="0.3">
      <c r="A4" s="23">
        <f ca="1">Exceedance!U4</f>
        <v>46143</v>
      </c>
      <c r="B4" s="1">
        <v>162.28311378515596</v>
      </c>
      <c r="C4" s="1">
        <v>37.283113785155969</v>
      </c>
      <c r="D4" s="1">
        <v>80.283113785155962</v>
      </c>
      <c r="E4">
        <v>76.371113785155956</v>
      </c>
      <c r="F4">
        <v>122.04511378515596</v>
      </c>
      <c r="G4">
        <v>97.229113785155974</v>
      </c>
      <c r="H4">
        <v>84.295113785155962</v>
      </c>
      <c r="I4">
        <v>80.348113785155974</v>
      </c>
      <c r="J4">
        <v>74.434113785155958</v>
      </c>
      <c r="K4">
        <v>92.589113785155959</v>
      </c>
      <c r="L4">
        <v>62.341113785155969</v>
      </c>
      <c r="M4">
        <v>63.440113785155965</v>
      </c>
      <c r="N4">
        <v>75.345113785155959</v>
      </c>
      <c r="O4">
        <v>93.506113785155961</v>
      </c>
      <c r="P4">
        <v>63.007113785155958</v>
      </c>
      <c r="Q4">
        <v>82.228113785155955</v>
      </c>
      <c r="R4">
        <v>76.36011378515596</v>
      </c>
      <c r="S4">
        <v>73.840113785155964</v>
      </c>
      <c r="T4">
        <v>80.218113785155964</v>
      </c>
      <c r="U4">
        <v>111.68911378515597</v>
      </c>
      <c r="V4">
        <v>80.937113785155972</v>
      </c>
      <c r="W4">
        <v>89.652113785155962</v>
      </c>
      <c r="X4">
        <v>58.629113785155965</v>
      </c>
      <c r="Y4">
        <v>72.792113785155962</v>
      </c>
      <c r="Z4">
        <v>80.384113785155961</v>
      </c>
      <c r="AA4">
        <v>76.361113785155979</v>
      </c>
      <c r="AB4">
        <v>88.934113785155958</v>
      </c>
      <c r="AC4">
        <v>147.59611378515595</v>
      </c>
      <c r="AD4">
        <v>81.35711378515596</v>
      </c>
      <c r="AE4">
        <v>88.489113785155965</v>
      </c>
      <c r="AF4">
        <v>72.60411378515596</v>
      </c>
      <c r="AG4">
        <v>79.233113785155965</v>
      </c>
      <c r="AH4">
        <v>71.734113785155955</v>
      </c>
    </row>
    <row r="5" spans="1:34" x14ac:dyDescent="0.3">
      <c r="A5" s="23">
        <f ca="1">Exceedance!U5</f>
        <v>46174</v>
      </c>
      <c r="B5" s="1">
        <v>26.812699633628743</v>
      </c>
      <c r="C5" s="1">
        <v>6.8126996336287418</v>
      </c>
      <c r="D5" s="1">
        <v>13.812699633628741</v>
      </c>
      <c r="E5">
        <v>39.869699633628748</v>
      </c>
      <c r="F5">
        <v>33.326699633628742</v>
      </c>
      <c r="G5">
        <v>26.765699633628742</v>
      </c>
      <c r="H5">
        <v>17.93869963362874</v>
      </c>
      <c r="I5">
        <v>80.667699633628743</v>
      </c>
      <c r="J5">
        <v>2.6206996336287416</v>
      </c>
      <c r="K5">
        <v>31.125699633628741</v>
      </c>
      <c r="L5">
        <v>5.6536996336287428</v>
      </c>
      <c r="M5">
        <v>27.703699633628741</v>
      </c>
      <c r="N5">
        <v>-0.71430036637125804</v>
      </c>
      <c r="O5">
        <v>2.3166996336287418</v>
      </c>
      <c r="P5">
        <v>1.2426996336287421</v>
      </c>
      <c r="Q5">
        <v>14.359699633628741</v>
      </c>
      <c r="R5">
        <v>-3.0463003663712578</v>
      </c>
      <c r="S5">
        <v>9.5076996336287412</v>
      </c>
      <c r="T5">
        <v>0.26069963362874199</v>
      </c>
      <c r="U5">
        <v>19.849699633628745</v>
      </c>
      <c r="V5">
        <v>22.779699633628741</v>
      </c>
      <c r="W5">
        <v>11.014699633628741</v>
      </c>
      <c r="X5">
        <v>12.224699633628742</v>
      </c>
      <c r="Y5">
        <v>35.980699633628745</v>
      </c>
      <c r="Z5">
        <v>-3.455300366371258</v>
      </c>
      <c r="AA5">
        <v>3.8456996336287421</v>
      </c>
      <c r="AB5">
        <v>20.977699633628742</v>
      </c>
      <c r="AC5">
        <v>159.54269963362876</v>
      </c>
      <c r="AD5">
        <v>24.437699633628743</v>
      </c>
      <c r="AE5">
        <v>13.26569963362874</v>
      </c>
      <c r="AF5">
        <v>-1.4753003663712581</v>
      </c>
      <c r="AG5">
        <v>74.71469963362874</v>
      </c>
      <c r="AH5">
        <v>0.38869963362874205</v>
      </c>
    </row>
    <row r="6" spans="1:34" x14ac:dyDescent="0.3">
      <c r="A6" s="23">
        <f ca="1">Exceedance!U6</f>
        <v>46204</v>
      </c>
      <c r="B6" s="1">
        <v>-20.377506542656729</v>
      </c>
      <c r="C6" s="1">
        <v>-8.3775065426567306</v>
      </c>
      <c r="D6" s="1">
        <v>-12.377506542656731</v>
      </c>
      <c r="E6">
        <v>-3.1125065426567295</v>
      </c>
      <c r="F6">
        <v>-1.0506542656729703E-2</v>
      </c>
      <c r="G6">
        <v>-15.664506542656731</v>
      </c>
      <c r="H6">
        <v>-15.171506542656729</v>
      </c>
      <c r="I6">
        <v>16.805493457343267</v>
      </c>
      <c r="J6">
        <v>-12.058506542656731</v>
      </c>
      <c r="K6">
        <v>-4.37050654265673</v>
      </c>
      <c r="L6">
        <v>-7.4645065426567294</v>
      </c>
      <c r="M6">
        <v>15.84849345734327</v>
      </c>
      <c r="N6">
        <v>-18.681506542656727</v>
      </c>
      <c r="O6">
        <v>-16.08750654265673</v>
      </c>
      <c r="P6">
        <v>-17.74750654265673</v>
      </c>
      <c r="Q6">
        <v>-18.787506542656725</v>
      </c>
      <c r="R6">
        <v>-15.345506542656731</v>
      </c>
      <c r="S6">
        <v>-18.554506542656732</v>
      </c>
      <c r="T6">
        <v>0.15149345734327052</v>
      </c>
      <c r="U6">
        <v>-13.096506542656728</v>
      </c>
      <c r="V6">
        <v>-10.102506542656728</v>
      </c>
      <c r="W6">
        <v>-14.807506542656728</v>
      </c>
      <c r="X6">
        <v>-14.240506542656728</v>
      </c>
      <c r="Y6">
        <v>-11.863506542656731</v>
      </c>
      <c r="Z6">
        <v>-12.715506542656732</v>
      </c>
      <c r="AA6">
        <v>-11.979506542656729</v>
      </c>
      <c r="AB6">
        <v>-13.956506542656731</v>
      </c>
      <c r="AC6">
        <v>11.636493457343269</v>
      </c>
      <c r="AD6">
        <v>-14.742506542656729</v>
      </c>
      <c r="AE6">
        <v>-13.956506542656731</v>
      </c>
      <c r="AF6">
        <v>-17.996506542656732</v>
      </c>
      <c r="AG6">
        <v>-10.784506542656729</v>
      </c>
      <c r="AH6">
        <v>-12.835506542656731</v>
      </c>
    </row>
    <row r="7" spans="1:34" x14ac:dyDescent="0.3">
      <c r="A7" s="23">
        <f ca="1">Exceedance!U7</f>
        <v>46235</v>
      </c>
      <c r="B7" s="1">
        <v>2</v>
      </c>
      <c r="C7" s="1">
        <v>3</v>
      </c>
      <c r="D7" s="1">
        <v>2</v>
      </c>
      <c r="E7">
        <v>7.1340000000000003</v>
      </c>
      <c r="F7">
        <v>29.939</v>
      </c>
      <c r="G7">
        <v>32.220999999999997</v>
      </c>
      <c r="H7">
        <v>-0.72899999999999998</v>
      </c>
      <c r="I7">
        <v>11.51</v>
      </c>
      <c r="J7">
        <v>0.44900000000000001</v>
      </c>
      <c r="K7">
        <v>17.594000000000001</v>
      </c>
      <c r="L7">
        <v>8.0990000000000002</v>
      </c>
      <c r="M7">
        <v>70.537999999999997</v>
      </c>
      <c r="N7">
        <v>0.78400000000000003</v>
      </c>
      <c r="O7">
        <v>15.106</v>
      </c>
      <c r="P7">
        <v>3.0430000000000001</v>
      </c>
      <c r="Q7">
        <v>-2.5869999999999997</v>
      </c>
      <c r="R7">
        <v>0.95699999999999996</v>
      </c>
      <c r="S7">
        <v>4.7869999999999999</v>
      </c>
      <c r="T7">
        <v>25.692</v>
      </c>
      <c r="U7">
        <v>18.760999999999999</v>
      </c>
      <c r="V7">
        <v>0.753</v>
      </c>
      <c r="W7">
        <v>-4.2149999999999999</v>
      </c>
      <c r="X7">
        <v>12.942</v>
      </c>
      <c r="Y7">
        <v>-7.3550000000000004</v>
      </c>
      <c r="Z7">
        <v>-0.89</v>
      </c>
      <c r="AA7">
        <v>14.335000000000001</v>
      </c>
      <c r="AB7">
        <v>-1.899</v>
      </c>
      <c r="AC7">
        <v>0.12199999999999998</v>
      </c>
      <c r="AD7">
        <v>9.0980000000000008</v>
      </c>
      <c r="AE7">
        <v>0.14799999999999999</v>
      </c>
      <c r="AF7">
        <v>-0.90700000000000003</v>
      </c>
      <c r="AG7">
        <v>-6</v>
      </c>
      <c r="AH7">
        <v>-7.4999999999999997E-2</v>
      </c>
    </row>
    <row r="8" spans="1:34" x14ac:dyDescent="0.3">
      <c r="A8" s="23">
        <f ca="1">Exceedance!U8</f>
        <v>46266</v>
      </c>
      <c r="B8" s="1">
        <v>21.219880974720958</v>
      </c>
      <c r="C8" s="1">
        <v>12.219880974720958</v>
      </c>
      <c r="D8" s="1">
        <v>24.219880974720958</v>
      </c>
      <c r="E8">
        <v>52.82288097472096</v>
      </c>
      <c r="F8">
        <v>30.455880974720959</v>
      </c>
      <c r="G8">
        <v>59.025880974720963</v>
      </c>
      <c r="H8">
        <v>45.698880974720957</v>
      </c>
      <c r="I8">
        <v>17.987880974720959</v>
      </c>
      <c r="J8">
        <v>26.277880974720961</v>
      </c>
      <c r="K8">
        <v>57.870880974720961</v>
      </c>
      <c r="L8">
        <v>19.281880974720959</v>
      </c>
      <c r="M8">
        <v>59.290880974720963</v>
      </c>
      <c r="N8">
        <v>16.865880974720959</v>
      </c>
      <c r="O8">
        <v>16.82288097472096</v>
      </c>
      <c r="P8">
        <v>26.843880974720964</v>
      </c>
      <c r="Q8">
        <v>44.525880974720963</v>
      </c>
      <c r="R8">
        <v>49.88988097472096</v>
      </c>
      <c r="S8">
        <v>20.269880974720959</v>
      </c>
      <c r="T8">
        <v>41.09688097472096</v>
      </c>
      <c r="U8">
        <v>22.60488097472096</v>
      </c>
      <c r="V8">
        <v>29.856880974720958</v>
      </c>
      <c r="W8">
        <v>16.976880974720959</v>
      </c>
      <c r="X8">
        <v>32.853880974720958</v>
      </c>
      <c r="Y8">
        <v>18.115880974720959</v>
      </c>
      <c r="Z8">
        <v>16.575880974720956</v>
      </c>
      <c r="AA8">
        <v>89.597880974720965</v>
      </c>
      <c r="AB8">
        <v>25.83488097472096</v>
      </c>
      <c r="AC8">
        <v>5.8668809747209583</v>
      </c>
      <c r="AD8">
        <v>19.08788097472096</v>
      </c>
      <c r="AE8">
        <v>22.025880974720959</v>
      </c>
      <c r="AF8">
        <v>14.008880974720958</v>
      </c>
      <c r="AG8">
        <v>13.445880974720957</v>
      </c>
      <c r="AH8">
        <v>17.39888097472096</v>
      </c>
    </row>
    <row r="9" spans="1:34" x14ac:dyDescent="0.3">
      <c r="A9" s="23">
        <f ca="1">Exceedance!U9</f>
        <v>46296</v>
      </c>
      <c r="B9" s="1">
        <v>45.906754475307665</v>
      </c>
      <c r="C9" s="1">
        <v>23.906754475307668</v>
      </c>
      <c r="D9" s="1">
        <v>28.906754475307668</v>
      </c>
      <c r="E9">
        <v>19.677754475307669</v>
      </c>
      <c r="F9">
        <v>18.933754475307669</v>
      </c>
      <c r="G9">
        <v>26.251754475307671</v>
      </c>
      <c r="H9">
        <v>38.896754475307667</v>
      </c>
      <c r="I9">
        <v>25.029754475307669</v>
      </c>
      <c r="J9">
        <v>28.003754475307669</v>
      </c>
      <c r="K9">
        <v>81.993754475307668</v>
      </c>
      <c r="L9">
        <v>37.293754475307665</v>
      </c>
      <c r="M9">
        <v>19.795754475307668</v>
      </c>
      <c r="N9">
        <v>29.889754475307672</v>
      </c>
      <c r="O9">
        <v>13.436754475307671</v>
      </c>
      <c r="P9">
        <v>29.17575447530767</v>
      </c>
      <c r="Q9">
        <v>19.87375447530767</v>
      </c>
      <c r="R9">
        <v>51.717754475307672</v>
      </c>
      <c r="S9">
        <v>52.379754475307671</v>
      </c>
      <c r="T9">
        <v>114.47275447530767</v>
      </c>
      <c r="U9">
        <v>42.230754475307663</v>
      </c>
      <c r="V9">
        <v>22.472754475307671</v>
      </c>
      <c r="W9">
        <v>18.147754475307668</v>
      </c>
      <c r="X9">
        <v>26.542754475307667</v>
      </c>
      <c r="Y9">
        <v>51.724754475307662</v>
      </c>
      <c r="Z9">
        <v>12.513754475307669</v>
      </c>
      <c r="AA9">
        <v>50.122754475307673</v>
      </c>
      <c r="AB9">
        <v>45.122754475307673</v>
      </c>
      <c r="AC9">
        <v>25.968754475307669</v>
      </c>
      <c r="AD9">
        <v>16.354754475307669</v>
      </c>
      <c r="AE9">
        <v>34.154754475307662</v>
      </c>
      <c r="AF9">
        <v>21.246754475307668</v>
      </c>
      <c r="AG9">
        <v>12.734754475307669</v>
      </c>
      <c r="AH9">
        <v>18.07975447530767</v>
      </c>
    </row>
    <row r="10" spans="1:34" x14ac:dyDescent="0.3">
      <c r="A10" s="23">
        <f ca="1">Exceedance!U10</f>
        <v>46327</v>
      </c>
      <c r="B10" s="1">
        <v>30.386615583844673</v>
      </c>
      <c r="C10" s="1">
        <v>28.386615583844673</v>
      </c>
      <c r="D10" s="1">
        <v>27.386615583844669</v>
      </c>
      <c r="E10">
        <v>23.653615583844669</v>
      </c>
      <c r="F10">
        <v>18.885615583844668</v>
      </c>
      <c r="G10">
        <v>21.850615583844672</v>
      </c>
      <c r="H10">
        <v>35.711615583844669</v>
      </c>
      <c r="I10">
        <v>20.900615583844669</v>
      </c>
      <c r="J10">
        <v>33.148615583844673</v>
      </c>
      <c r="K10">
        <v>36.773615583844673</v>
      </c>
      <c r="L10">
        <v>52.112615583844665</v>
      </c>
      <c r="M10">
        <v>17.268615583844671</v>
      </c>
      <c r="N10">
        <v>23.308615583844674</v>
      </c>
      <c r="O10">
        <v>13.484615583844672</v>
      </c>
      <c r="P10">
        <v>28.600615583844668</v>
      </c>
      <c r="Q10">
        <v>23.282615583844674</v>
      </c>
      <c r="R10">
        <v>37.451615583844664</v>
      </c>
      <c r="S10">
        <v>31.944615583844673</v>
      </c>
      <c r="T10">
        <v>44.738615583844663</v>
      </c>
      <c r="U10">
        <v>21.434615583844671</v>
      </c>
      <c r="V10">
        <v>25.881615583844667</v>
      </c>
      <c r="W10">
        <v>20.083615583844672</v>
      </c>
      <c r="X10">
        <v>23.346615583844674</v>
      </c>
      <c r="Y10">
        <v>29.141615583844672</v>
      </c>
      <c r="Z10">
        <v>13.322615583844669</v>
      </c>
      <c r="AA10">
        <v>30.254615583844672</v>
      </c>
      <c r="AB10">
        <v>26.455615583844668</v>
      </c>
      <c r="AC10">
        <v>28.679615583844672</v>
      </c>
      <c r="AD10">
        <v>18.812615583844671</v>
      </c>
      <c r="AE10">
        <v>20.318615583844672</v>
      </c>
      <c r="AF10">
        <v>17.298615583844672</v>
      </c>
      <c r="AG10">
        <v>14.372615583844672</v>
      </c>
      <c r="AH10">
        <v>22.888615583844672</v>
      </c>
    </row>
    <row r="11" spans="1:34" x14ac:dyDescent="0.3">
      <c r="A11" s="23">
        <f ca="1">Exceedance!U11</f>
        <v>46357</v>
      </c>
      <c r="B11" s="1">
        <v>22.666741936603213</v>
      </c>
      <c r="C11" s="1">
        <v>23.666741936603216</v>
      </c>
      <c r="D11" s="1">
        <v>23.666741936603216</v>
      </c>
      <c r="E11">
        <v>20.767741936603215</v>
      </c>
      <c r="F11">
        <v>16.292741936603214</v>
      </c>
      <c r="G11">
        <v>17.969741936603217</v>
      </c>
      <c r="H11">
        <v>23.258741936603212</v>
      </c>
      <c r="I11">
        <v>17.889741936603215</v>
      </c>
      <c r="J11">
        <v>26.281741936603215</v>
      </c>
      <c r="K11">
        <v>24.679741936603211</v>
      </c>
      <c r="L11">
        <v>29.531741936603211</v>
      </c>
      <c r="M11">
        <v>15.032741936603218</v>
      </c>
      <c r="N11">
        <v>17.689741936603216</v>
      </c>
      <c r="O11">
        <v>13.429741936603218</v>
      </c>
      <c r="P11">
        <v>18.368741936603215</v>
      </c>
      <c r="Q11">
        <v>21.869741936603216</v>
      </c>
      <c r="R11">
        <v>26.284741936603215</v>
      </c>
      <c r="S11">
        <v>19.243741936603211</v>
      </c>
      <c r="T11">
        <v>25.528741936603215</v>
      </c>
      <c r="U11">
        <v>37.913741936603216</v>
      </c>
      <c r="V11">
        <v>18.910741936603213</v>
      </c>
      <c r="W11">
        <v>14.467741936603215</v>
      </c>
      <c r="X11">
        <v>20.522741936603211</v>
      </c>
      <c r="Y11">
        <v>20.053741936603213</v>
      </c>
      <c r="Z11">
        <v>12.948741936603215</v>
      </c>
      <c r="AA11">
        <v>23.438741936603215</v>
      </c>
      <c r="AB11">
        <v>19.713741936603213</v>
      </c>
      <c r="AC11">
        <v>21.609741936603211</v>
      </c>
      <c r="AD11">
        <v>22.317741936603216</v>
      </c>
      <c r="AE11">
        <v>17.913741936603216</v>
      </c>
      <c r="AF11">
        <v>13.856741936603216</v>
      </c>
      <c r="AG11">
        <v>16.799741936603215</v>
      </c>
      <c r="AH11">
        <v>17.290741936603215</v>
      </c>
    </row>
    <row r="12" spans="1:34" x14ac:dyDescent="0.3">
      <c r="A12" s="23">
        <f ca="1">Exceedance!U12</f>
        <v>46388</v>
      </c>
      <c r="B12" s="1">
        <v>20.906002167759276</v>
      </c>
      <c r="C12" s="1">
        <v>23.906002167759276</v>
      </c>
      <c r="D12" s="1">
        <v>21.906002167759276</v>
      </c>
      <c r="E12">
        <v>16.729002167759276</v>
      </c>
      <c r="F12">
        <v>19.695002167759277</v>
      </c>
      <c r="G12">
        <v>17.914002167759275</v>
      </c>
      <c r="H12">
        <v>19.712002167759277</v>
      </c>
      <c r="I12">
        <v>16.060002167759279</v>
      </c>
      <c r="J12">
        <v>20.787002167759272</v>
      </c>
      <c r="K12">
        <v>22.488002167759273</v>
      </c>
      <c r="L12">
        <v>21.610002167759276</v>
      </c>
      <c r="M12">
        <v>17.630002167759276</v>
      </c>
      <c r="N12">
        <v>17.481002167759279</v>
      </c>
      <c r="O12">
        <v>13.083002167759277</v>
      </c>
      <c r="P12">
        <v>18.814002167759273</v>
      </c>
      <c r="Q12">
        <v>18.213002167759278</v>
      </c>
      <c r="R12">
        <v>34.124002167759272</v>
      </c>
      <c r="S12">
        <v>16.679002167759279</v>
      </c>
      <c r="T12">
        <v>21.978002167759279</v>
      </c>
      <c r="U12">
        <v>22.529002167759277</v>
      </c>
      <c r="V12">
        <v>17.440002167759275</v>
      </c>
      <c r="W12">
        <v>13.229002167759278</v>
      </c>
      <c r="X12">
        <v>17.183002167759277</v>
      </c>
      <c r="Y12">
        <v>22.140002167759278</v>
      </c>
      <c r="Z12">
        <v>16.082002167759274</v>
      </c>
      <c r="AA12">
        <v>20.960002167759274</v>
      </c>
      <c r="AB12">
        <v>20.909002167759272</v>
      </c>
      <c r="AC12">
        <v>17.365002167759279</v>
      </c>
      <c r="AD12">
        <v>26.450002167759273</v>
      </c>
      <c r="AE12">
        <v>15.278002167759277</v>
      </c>
      <c r="AF12">
        <v>13.315002167759278</v>
      </c>
      <c r="AG12">
        <v>16.112002167759279</v>
      </c>
      <c r="AH12">
        <v>13.546002167759278</v>
      </c>
    </row>
    <row r="13" spans="1:34" x14ac:dyDescent="0.3">
      <c r="A13" s="23">
        <f ca="1">Exceedance!U13</f>
        <v>46419</v>
      </c>
      <c r="B13" s="1">
        <v>30.018212535188656</v>
      </c>
      <c r="C13" s="1">
        <v>26.018212535188656</v>
      </c>
      <c r="D13" s="1">
        <v>28.01821253518866</v>
      </c>
      <c r="E13">
        <v>21.283212535188657</v>
      </c>
      <c r="F13">
        <v>19.472212535188657</v>
      </c>
      <c r="G13">
        <v>17.022212535188658</v>
      </c>
      <c r="H13">
        <v>38.183212535188659</v>
      </c>
      <c r="I13">
        <v>24.655212535188657</v>
      </c>
      <c r="J13">
        <v>21.290212535188658</v>
      </c>
      <c r="K13">
        <v>19.827212535188661</v>
      </c>
      <c r="L13">
        <v>22.902212535188657</v>
      </c>
      <c r="M13">
        <v>19.519212535188657</v>
      </c>
      <c r="N13">
        <v>19.823212535188659</v>
      </c>
      <c r="O13">
        <v>12.047212535188658</v>
      </c>
      <c r="P13">
        <v>22.895212535188659</v>
      </c>
      <c r="Q13">
        <v>19.313212535188658</v>
      </c>
      <c r="R13">
        <v>43.354212535188658</v>
      </c>
      <c r="S13">
        <v>13.627212535188658</v>
      </c>
      <c r="T13">
        <v>32.625212535188659</v>
      </c>
      <c r="U13">
        <v>17.614212535188656</v>
      </c>
      <c r="V13">
        <v>23.911212535188657</v>
      </c>
      <c r="W13">
        <v>13.252212535188658</v>
      </c>
      <c r="X13">
        <v>18.307212535188661</v>
      </c>
      <c r="Y13">
        <v>20.225212535188657</v>
      </c>
      <c r="Z13">
        <v>18.020212535188659</v>
      </c>
      <c r="AA13">
        <v>25.897212535188661</v>
      </c>
      <c r="AB13">
        <v>30.771212535188656</v>
      </c>
      <c r="AC13">
        <v>32.750212535188659</v>
      </c>
      <c r="AD13">
        <v>65.722212535188646</v>
      </c>
      <c r="AE13">
        <v>15.161212535188659</v>
      </c>
      <c r="AF13">
        <v>16.026212535188659</v>
      </c>
      <c r="AG13">
        <v>16.523212535188659</v>
      </c>
      <c r="AH13">
        <v>20.555212535188659</v>
      </c>
    </row>
    <row r="14" spans="1:34" x14ac:dyDescent="0.3">
      <c r="A14" s="23">
        <f ca="1">Exceedance!U14</f>
        <v>46447</v>
      </c>
      <c r="B14" s="1">
        <v>91.9804640870491</v>
      </c>
      <c r="C14" s="1">
        <v>63.980464087049107</v>
      </c>
      <c r="D14" s="1">
        <v>81.9804640870491</v>
      </c>
      <c r="E14">
        <v>43.278464087049102</v>
      </c>
      <c r="F14">
        <v>78.286464087049112</v>
      </c>
      <c r="G14">
        <v>46.238464087049095</v>
      </c>
      <c r="H14">
        <v>149.56446408704909</v>
      </c>
      <c r="I14">
        <v>23.766464087049101</v>
      </c>
      <c r="J14">
        <v>121.1264640870491</v>
      </c>
      <c r="K14">
        <v>47.713464087049097</v>
      </c>
      <c r="L14">
        <v>34.1024640870491</v>
      </c>
      <c r="M14">
        <v>30.623464087049104</v>
      </c>
      <c r="N14">
        <v>54.387464087049104</v>
      </c>
      <c r="O14">
        <v>11.430464087049103</v>
      </c>
      <c r="P14">
        <v>38.017464087049099</v>
      </c>
      <c r="Q14">
        <v>83.565464087049094</v>
      </c>
      <c r="R14">
        <v>89.9714640870491</v>
      </c>
      <c r="S14">
        <v>21.558464087049099</v>
      </c>
      <c r="T14">
        <v>109.8704640870491</v>
      </c>
      <c r="U14">
        <v>63.949464087049101</v>
      </c>
      <c r="V14">
        <v>45.671464087049095</v>
      </c>
      <c r="W14">
        <v>31.923464087049101</v>
      </c>
      <c r="X14">
        <v>36.996464087049098</v>
      </c>
      <c r="Y14">
        <v>47.324464087049108</v>
      </c>
      <c r="Z14">
        <v>28.039464087049097</v>
      </c>
      <c r="AA14">
        <v>42.598464087049109</v>
      </c>
      <c r="AB14">
        <v>54.308464087049103</v>
      </c>
      <c r="AC14">
        <v>44.328464087049106</v>
      </c>
      <c r="AD14">
        <v>157.16646408704906</v>
      </c>
      <c r="AE14">
        <v>16.802464087049099</v>
      </c>
      <c r="AF14">
        <v>83.545464087049098</v>
      </c>
      <c r="AG14">
        <v>27.4834640870491</v>
      </c>
      <c r="AH14">
        <v>23.618464087049098</v>
      </c>
    </row>
    <row r="15" spans="1:34" x14ac:dyDescent="0.3">
      <c r="A15" s="23">
        <f ca="1">Exceedance!U15</f>
        <v>46478</v>
      </c>
      <c r="B15" s="1">
        <v>166.53171512459349</v>
      </c>
      <c r="C15" s="1">
        <v>91.531715124593461</v>
      </c>
      <c r="D15" s="1">
        <v>128.53171512459349</v>
      </c>
      <c r="E15">
        <v>190.6997151245935</v>
      </c>
      <c r="F15">
        <v>217.4157151245935</v>
      </c>
      <c r="G15">
        <v>126.07971512459349</v>
      </c>
      <c r="H15">
        <v>170.67271512459348</v>
      </c>
      <c r="I15">
        <v>52.389715124593472</v>
      </c>
      <c r="J15">
        <v>193.9097151245935</v>
      </c>
      <c r="K15">
        <v>103.34071512459346</v>
      </c>
      <c r="L15">
        <v>78.316715124593486</v>
      </c>
      <c r="M15">
        <v>89.997715124593483</v>
      </c>
      <c r="N15">
        <v>173.4807151245935</v>
      </c>
      <c r="O15">
        <v>31.734715124593482</v>
      </c>
      <c r="P15">
        <v>49.498715124593481</v>
      </c>
      <c r="Q15">
        <v>174.0397151245935</v>
      </c>
      <c r="R15">
        <v>266.24371512459351</v>
      </c>
      <c r="S15">
        <v>95.466715124593463</v>
      </c>
      <c r="T15">
        <v>121.27571512459348</v>
      </c>
      <c r="U15">
        <v>229.56171512459349</v>
      </c>
      <c r="V15">
        <v>83.160715124593466</v>
      </c>
      <c r="W15">
        <v>118.34071512459349</v>
      </c>
      <c r="X15">
        <v>77.294715124593466</v>
      </c>
      <c r="Y15">
        <v>125.45971512459347</v>
      </c>
      <c r="Z15">
        <v>29.887715124593477</v>
      </c>
      <c r="AA15">
        <v>71.880715124593479</v>
      </c>
      <c r="AB15">
        <v>42.577715124593475</v>
      </c>
      <c r="AC15">
        <v>76.877715124593479</v>
      </c>
      <c r="AD15">
        <v>164.9987151245935</v>
      </c>
      <c r="AE15">
        <v>37.387715124593477</v>
      </c>
      <c r="AF15">
        <v>169.9207151245935</v>
      </c>
      <c r="AG15">
        <v>37.083715124593475</v>
      </c>
      <c r="AH15">
        <v>43.266715124593482</v>
      </c>
    </row>
    <row r="16" spans="1:34" x14ac:dyDescent="0.3">
      <c r="A16" s="23">
        <f ca="1">Exceedance!U16</f>
        <v>46508</v>
      </c>
      <c r="B16" s="1">
        <v>272.91981308754845</v>
      </c>
      <c r="C16" s="1">
        <v>155.91981308754842</v>
      </c>
      <c r="D16" s="1">
        <v>216.91981308754842</v>
      </c>
      <c r="E16">
        <v>271.64481308754841</v>
      </c>
      <c r="F16">
        <v>396.17281308754838</v>
      </c>
      <c r="G16">
        <v>246.53281308754839</v>
      </c>
      <c r="H16">
        <v>288.70481308754842</v>
      </c>
      <c r="I16">
        <v>154.87681308754841</v>
      </c>
      <c r="J16">
        <v>346.00681308754838</v>
      </c>
      <c r="K16">
        <v>209.07481308754842</v>
      </c>
      <c r="L16">
        <v>239.09681308754841</v>
      </c>
      <c r="M16">
        <v>141.56681308754841</v>
      </c>
      <c r="N16">
        <v>389.93081308754842</v>
      </c>
      <c r="O16">
        <v>23.35381308754841</v>
      </c>
      <c r="P16">
        <v>151.19181308754841</v>
      </c>
      <c r="Q16">
        <v>245.61081308754842</v>
      </c>
      <c r="R16">
        <v>486.18281308754848</v>
      </c>
      <c r="S16">
        <v>179.2438130875484</v>
      </c>
      <c r="T16">
        <v>244.09681308754838</v>
      </c>
      <c r="U16">
        <v>328.40181308754842</v>
      </c>
      <c r="V16">
        <v>324.56881308754839</v>
      </c>
      <c r="W16">
        <v>165.3928130875484</v>
      </c>
      <c r="X16">
        <v>142.09081308754841</v>
      </c>
      <c r="Y16">
        <v>161.03581308754841</v>
      </c>
      <c r="Z16">
        <v>96.480813087548412</v>
      </c>
      <c r="AA16">
        <v>157.2798130875484</v>
      </c>
      <c r="AB16">
        <v>132.86381308754841</v>
      </c>
      <c r="AC16">
        <v>162.81481308754843</v>
      </c>
      <c r="AD16">
        <v>193.54181308754843</v>
      </c>
      <c r="AE16">
        <v>87.568813087548406</v>
      </c>
      <c r="AF16">
        <v>280.31681308754844</v>
      </c>
      <c r="AG16">
        <v>125.1358130875484</v>
      </c>
      <c r="AH16">
        <v>154.97081308754838</v>
      </c>
    </row>
    <row r="17" spans="1:34" x14ac:dyDescent="0.3">
      <c r="A17" s="23">
        <f ca="1">Exceedance!U17</f>
        <v>46539</v>
      </c>
      <c r="B17" s="1">
        <v>247.47872116245497</v>
      </c>
      <c r="C17" s="1">
        <v>77.478721162454988</v>
      </c>
      <c r="D17" s="1">
        <v>162.47872116245497</v>
      </c>
      <c r="E17">
        <v>115.15272116245495</v>
      </c>
      <c r="F17">
        <v>317.37272116245498</v>
      </c>
      <c r="G17">
        <v>180.19172116245497</v>
      </c>
      <c r="H17">
        <v>399.14372116245499</v>
      </c>
      <c r="I17">
        <v>35.115721162454982</v>
      </c>
      <c r="J17">
        <v>341.19972116245498</v>
      </c>
      <c r="K17">
        <v>138.75772116245497</v>
      </c>
      <c r="L17">
        <v>272.69072116245496</v>
      </c>
      <c r="M17">
        <v>19.027721162454981</v>
      </c>
      <c r="N17">
        <v>167.32872116245494</v>
      </c>
      <c r="O17">
        <v>-1.981278837545019</v>
      </c>
      <c r="P17">
        <v>84.067721162455001</v>
      </c>
      <c r="Q17">
        <v>96.427721162454972</v>
      </c>
      <c r="R17">
        <v>331.00772116245497</v>
      </c>
      <c r="S17">
        <v>44.658721162454981</v>
      </c>
      <c r="T17">
        <v>135.30972116245499</v>
      </c>
      <c r="U17">
        <v>305.53372116245498</v>
      </c>
      <c r="V17">
        <v>127.53672116245498</v>
      </c>
      <c r="W17">
        <v>186.56572116245499</v>
      </c>
      <c r="X17">
        <v>210.60872116245494</v>
      </c>
      <c r="Y17">
        <v>33.451721162454973</v>
      </c>
      <c r="Z17">
        <v>50.361721162454984</v>
      </c>
      <c r="AA17">
        <v>144.51172116245499</v>
      </c>
      <c r="AB17">
        <v>197.31872116245495</v>
      </c>
      <c r="AC17">
        <v>194.298721162455</v>
      </c>
      <c r="AD17">
        <v>192.13272116245497</v>
      </c>
      <c r="AE17">
        <v>8.6117211624549803</v>
      </c>
      <c r="AF17">
        <v>352.96472116245496</v>
      </c>
      <c r="AG17">
        <v>32.682721162454989</v>
      </c>
      <c r="AH17">
        <v>228.36072116245498</v>
      </c>
    </row>
    <row r="18" spans="1:34" x14ac:dyDescent="0.3">
      <c r="A18" s="23">
        <f ca="1">Exceedance!U18</f>
        <v>46569</v>
      </c>
      <c r="B18" s="1">
        <v>69.482146805551309</v>
      </c>
      <c r="C18" s="1">
        <v>7.4821468055512979</v>
      </c>
      <c r="D18" s="1">
        <v>31.482146805551295</v>
      </c>
      <c r="E18">
        <v>48.255146805551298</v>
      </c>
      <c r="F18">
        <v>90.419146805551293</v>
      </c>
      <c r="G18">
        <v>15.651146805551297</v>
      </c>
      <c r="H18">
        <v>255.22614680555131</v>
      </c>
      <c r="I18">
        <v>3.5621468055512975</v>
      </c>
      <c r="J18">
        <v>89.293146805551316</v>
      </c>
      <c r="K18">
        <v>67.785146805551307</v>
      </c>
      <c r="L18">
        <v>171.74714680555127</v>
      </c>
      <c r="M18">
        <v>-11.481853194448702</v>
      </c>
      <c r="N18">
        <v>26.608146805551296</v>
      </c>
      <c r="O18">
        <v>15.462146805551296</v>
      </c>
      <c r="P18">
        <v>-5.7808531944487029</v>
      </c>
      <c r="Q18">
        <v>18.491146805551299</v>
      </c>
      <c r="R18">
        <v>96.837146805551299</v>
      </c>
      <c r="S18">
        <v>19.180146805551299</v>
      </c>
      <c r="T18">
        <v>21.1081468055513</v>
      </c>
      <c r="U18">
        <v>83.665146805551302</v>
      </c>
      <c r="V18">
        <v>26.312146805551297</v>
      </c>
      <c r="W18">
        <v>27.871146805551295</v>
      </c>
      <c r="X18">
        <v>49.741146805551303</v>
      </c>
      <c r="Y18">
        <v>2.4661468055512974</v>
      </c>
      <c r="Z18">
        <v>26.405146805551301</v>
      </c>
      <c r="AA18">
        <v>12.104146805551297</v>
      </c>
      <c r="AB18">
        <v>30.810146805551302</v>
      </c>
      <c r="AC18">
        <v>20.292146805551297</v>
      </c>
      <c r="AD18">
        <v>31.174146805551295</v>
      </c>
      <c r="AE18">
        <v>16.132146805551297</v>
      </c>
      <c r="AF18">
        <v>133.81214680555132</v>
      </c>
      <c r="AG18">
        <v>1.4871468055512971</v>
      </c>
      <c r="AH18">
        <v>89.193146805551308</v>
      </c>
    </row>
    <row r="19" spans="1:34" x14ac:dyDescent="0.3">
      <c r="A19" s="23">
        <f ca="1">Exceedance!U19</f>
        <v>46600</v>
      </c>
      <c r="B19" s="1">
        <v>47.003081750829807</v>
      </c>
      <c r="C19" s="1">
        <v>1.003081750829806</v>
      </c>
      <c r="D19" s="1">
        <v>23.003081750829807</v>
      </c>
      <c r="E19">
        <v>58.056081750829804</v>
      </c>
      <c r="F19">
        <v>83.992081750829811</v>
      </c>
      <c r="G19">
        <v>4.9290817508298055</v>
      </c>
      <c r="H19">
        <v>74.742081750829826</v>
      </c>
      <c r="I19">
        <v>18.500081750829807</v>
      </c>
      <c r="J19">
        <v>67.171081750829799</v>
      </c>
      <c r="K19">
        <v>20.418081750829806</v>
      </c>
      <c r="L19">
        <v>121.64608175082981</v>
      </c>
      <c r="M19">
        <v>1.108081750829806</v>
      </c>
      <c r="N19">
        <v>39.182081750829802</v>
      </c>
      <c r="O19">
        <v>15.636081750829806</v>
      </c>
      <c r="P19">
        <v>12.077081750829805</v>
      </c>
      <c r="Q19">
        <v>-2.8919182491701942</v>
      </c>
      <c r="R19">
        <v>33.131081750829807</v>
      </c>
      <c r="S19">
        <v>37.1340817508298</v>
      </c>
      <c r="T19">
        <v>40.943081750829798</v>
      </c>
      <c r="U19">
        <v>34.181081750829804</v>
      </c>
      <c r="V19">
        <v>-4.6789182491701942</v>
      </c>
      <c r="W19">
        <v>37.081081750829803</v>
      </c>
      <c r="X19">
        <v>7.9370817508298064</v>
      </c>
      <c r="Y19">
        <v>8.3840817508298056</v>
      </c>
      <c r="Z19">
        <v>37.654081750829803</v>
      </c>
      <c r="AA19">
        <v>7.800081750829805</v>
      </c>
      <c r="AB19">
        <v>3.1570817508298057</v>
      </c>
      <c r="AC19">
        <v>26.252081750829809</v>
      </c>
      <c r="AD19">
        <v>20.814081750829807</v>
      </c>
      <c r="AE19">
        <v>14.295081750829805</v>
      </c>
      <c r="AF19">
        <v>35.158081750829808</v>
      </c>
      <c r="AG19">
        <v>16.925081750829808</v>
      </c>
      <c r="AH19">
        <v>33.260081750829805</v>
      </c>
    </row>
    <row r="20" spans="1:34" x14ac:dyDescent="0.3">
      <c r="A20" s="23">
        <f ca="1">Exceedance!U20</f>
        <v>46631</v>
      </c>
      <c r="B20" s="1">
        <v>46.543123757773849</v>
      </c>
      <c r="C20" s="1">
        <v>11.54312375777385</v>
      </c>
      <c r="D20" s="1">
        <v>29.543123757773852</v>
      </c>
      <c r="E20">
        <v>36.21012375777385</v>
      </c>
      <c r="F20">
        <v>78.829123757773857</v>
      </c>
      <c r="G20">
        <v>50.032123757773853</v>
      </c>
      <c r="H20">
        <v>37.378123757773849</v>
      </c>
      <c r="I20">
        <v>27.273123757773853</v>
      </c>
      <c r="J20">
        <v>83.833123757773848</v>
      </c>
      <c r="K20">
        <v>12.80612375777385</v>
      </c>
      <c r="L20">
        <v>75.279123757773846</v>
      </c>
      <c r="M20">
        <v>17.041123757773853</v>
      </c>
      <c r="N20">
        <v>6.3011237577738504</v>
      </c>
      <c r="O20">
        <v>23.91312375777385</v>
      </c>
      <c r="P20">
        <v>49.877123757773852</v>
      </c>
      <c r="Q20">
        <v>54.668123757773849</v>
      </c>
      <c r="R20">
        <v>20.629123757773851</v>
      </c>
      <c r="S20">
        <v>43.808123757773849</v>
      </c>
      <c r="T20">
        <v>30.912123757773855</v>
      </c>
      <c r="U20">
        <v>34.517123757773852</v>
      </c>
      <c r="V20">
        <v>11.42512375777385</v>
      </c>
      <c r="W20">
        <v>41.346123757773853</v>
      </c>
      <c r="X20">
        <v>11.33512375777385</v>
      </c>
      <c r="Y20">
        <v>17.754123757773851</v>
      </c>
      <c r="Z20">
        <v>94.984123757773844</v>
      </c>
      <c r="AA20">
        <v>15.33812375777385</v>
      </c>
      <c r="AB20">
        <v>6.2991237577738506</v>
      </c>
      <c r="AC20">
        <v>12.859123757773851</v>
      </c>
      <c r="AD20">
        <v>13.545123757773851</v>
      </c>
      <c r="AE20">
        <v>12.344123757773851</v>
      </c>
      <c r="AF20">
        <v>7.1421237577738497</v>
      </c>
      <c r="AG20">
        <v>17.333123757773851</v>
      </c>
      <c r="AH20">
        <v>64.573123757773857</v>
      </c>
    </row>
    <row r="21" spans="1:34" x14ac:dyDescent="0.3">
      <c r="A21" s="23">
        <f ca="1">Exceedance!U21</f>
        <v>46661</v>
      </c>
      <c r="B21" s="1">
        <v>46.402300968099077</v>
      </c>
      <c r="C21" s="1">
        <v>19.40230096809908</v>
      </c>
      <c r="D21" s="1">
        <v>33.402300968099077</v>
      </c>
      <c r="E21">
        <v>18.189300968099079</v>
      </c>
      <c r="F21">
        <v>33.958300968099081</v>
      </c>
      <c r="G21">
        <v>44.640300968099069</v>
      </c>
      <c r="H21">
        <v>34.190300968099081</v>
      </c>
      <c r="I21">
        <v>29.517300968099079</v>
      </c>
      <c r="J21">
        <v>99.542300968099084</v>
      </c>
      <c r="K21">
        <v>46.601300968099075</v>
      </c>
      <c r="L21">
        <v>25.333300968099081</v>
      </c>
      <c r="M21">
        <v>31.616300968099083</v>
      </c>
      <c r="N21">
        <v>11.770300968099079</v>
      </c>
      <c r="O21">
        <v>26.097300968099084</v>
      </c>
      <c r="P21">
        <v>21.154300968099079</v>
      </c>
      <c r="Q21">
        <v>63.82630096809909</v>
      </c>
      <c r="R21">
        <v>77.695300968099076</v>
      </c>
      <c r="S21">
        <v>121.23230096809908</v>
      </c>
      <c r="T21">
        <v>49.244300968099083</v>
      </c>
      <c r="U21">
        <v>29.354300968099079</v>
      </c>
      <c r="V21">
        <v>21.56230096809908</v>
      </c>
      <c r="W21">
        <v>32.325300968099079</v>
      </c>
      <c r="X21">
        <v>60.468300968099072</v>
      </c>
      <c r="Y21">
        <v>13.472300968099079</v>
      </c>
      <c r="Z21">
        <v>51.596300968099072</v>
      </c>
      <c r="AA21">
        <v>52.55330096809908</v>
      </c>
      <c r="AB21">
        <v>22.98630096809908</v>
      </c>
      <c r="AC21">
        <v>18.723300968099078</v>
      </c>
      <c r="AD21">
        <v>44.789300968099077</v>
      </c>
      <c r="AE21">
        <v>19.737300968099081</v>
      </c>
      <c r="AF21">
        <v>13.762300968099078</v>
      </c>
      <c r="AG21">
        <v>18.075300968099079</v>
      </c>
      <c r="AH21">
        <v>20.670300968099081</v>
      </c>
    </row>
    <row r="22" spans="1:34" x14ac:dyDescent="0.3">
      <c r="A22" s="23">
        <f ca="1">Exceedance!U22</f>
        <v>46692</v>
      </c>
      <c r="B22" s="1">
        <v>34.166518267150096</v>
      </c>
      <c r="C22" s="1">
        <v>23.166518267150096</v>
      </c>
      <c r="D22" s="1">
        <v>29.166518267150096</v>
      </c>
      <c r="E22">
        <v>24.278518267150094</v>
      </c>
      <c r="F22">
        <v>31.349518267150096</v>
      </c>
      <c r="G22">
        <v>41.176518267150094</v>
      </c>
      <c r="H22">
        <v>30.330518267150094</v>
      </c>
      <c r="I22">
        <v>34.441518267150094</v>
      </c>
      <c r="J22">
        <v>45.589518267150098</v>
      </c>
      <c r="K22">
        <v>63.314518267150085</v>
      </c>
      <c r="L22">
        <v>21.480518267150096</v>
      </c>
      <c r="M22">
        <v>25.244518267150095</v>
      </c>
      <c r="N22">
        <v>19.685518267150094</v>
      </c>
      <c r="O22">
        <v>25.492518267150096</v>
      </c>
      <c r="P22">
        <v>25.045518267150094</v>
      </c>
      <c r="Q22">
        <v>45.248518267150097</v>
      </c>
      <c r="R22">
        <v>43.974518267150096</v>
      </c>
      <c r="S22">
        <v>46.881518267150092</v>
      </c>
      <c r="T22">
        <v>25.27251826715009</v>
      </c>
      <c r="U22">
        <v>36.514518267150095</v>
      </c>
      <c r="V22">
        <v>25.143518267150096</v>
      </c>
      <c r="W22">
        <v>28.828518267150095</v>
      </c>
      <c r="X22">
        <v>33.718518267150095</v>
      </c>
      <c r="Y22">
        <v>14.854518267150093</v>
      </c>
      <c r="Z22">
        <v>30.548518267150094</v>
      </c>
      <c r="AA22">
        <v>29.674518267150095</v>
      </c>
      <c r="AB22">
        <v>28.913518267150096</v>
      </c>
      <c r="AC22">
        <v>22.157518267150095</v>
      </c>
      <c r="AD22">
        <v>29.142518267150095</v>
      </c>
      <c r="AE22">
        <v>15.608518267150096</v>
      </c>
      <c r="AF22">
        <v>22.613518267150095</v>
      </c>
      <c r="AG22">
        <v>23.668518267150095</v>
      </c>
      <c r="AH22">
        <v>26.872518267150095</v>
      </c>
    </row>
    <row r="23" spans="1:34" x14ac:dyDescent="0.3">
      <c r="A23" s="23">
        <f ca="1">Exceedance!U23</f>
        <v>46722</v>
      </c>
      <c r="B23" s="1">
        <v>23.666741936603216</v>
      </c>
      <c r="C23" s="1">
        <v>23.666741936603216</v>
      </c>
      <c r="D23" s="1">
        <v>23.666741936603216</v>
      </c>
      <c r="E23">
        <v>21.41474193660321</v>
      </c>
      <c r="F23">
        <v>27.596741936603216</v>
      </c>
      <c r="G23">
        <v>27.69074193660321</v>
      </c>
      <c r="H23">
        <v>26.769741936603211</v>
      </c>
      <c r="I23">
        <v>27.278741936603215</v>
      </c>
      <c r="J23">
        <v>32.761741936603215</v>
      </c>
      <c r="K23">
        <v>36.842741936603218</v>
      </c>
      <c r="L23">
        <v>19.213741936603213</v>
      </c>
      <c r="M23">
        <v>19.308741936603216</v>
      </c>
      <c r="N23">
        <v>19.483741936603217</v>
      </c>
      <c r="O23">
        <v>15.854741936603215</v>
      </c>
      <c r="P23">
        <v>23.660741936603216</v>
      </c>
      <c r="Q23">
        <v>32.411741936603214</v>
      </c>
      <c r="R23">
        <v>29.275741936603211</v>
      </c>
      <c r="S23">
        <v>26.920741936603214</v>
      </c>
      <c r="T23">
        <v>43.52174193660322</v>
      </c>
      <c r="U23">
        <v>28.63574193660321</v>
      </c>
      <c r="V23">
        <v>18.330741936603214</v>
      </c>
      <c r="W23">
        <v>25.717741936603215</v>
      </c>
      <c r="X23">
        <v>23.620741936603213</v>
      </c>
      <c r="Y23">
        <v>14.924741936603215</v>
      </c>
      <c r="Z23">
        <v>23.726741936603212</v>
      </c>
      <c r="AA23">
        <v>22.455741936603214</v>
      </c>
      <c r="AB23">
        <v>21.859741936603211</v>
      </c>
      <c r="AC23">
        <v>25.748741936603217</v>
      </c>
      <c r="AD23">
        <v>26.291741936603213</v>
      </c>
      <c r="AE23">
        <v>12.473741936603215</v>
      </c>
      <c r="AF23">
        <v>25.684741936603213</v>
      </c>
      <c r="AG23">
        <v>18.005741936603215</v>
      </c>
      <c r="AH23">
        <v>23.710741936603217</v>
      </c>
    </row>
    <row r="24" spans="1:34" x14ac:dyDescent="0.3">
      <c r="A24" s="23">
        <f ca="1">Exceedance!U24</f>
        <v>46753</v>
      </c>
      <c r="B24" s="1">
        <v>21.906002167759276</v>
      </c>
      <c r="C24" s="1">
        <v>21.906002167759276</v>
      </c>
      <c r="D24" s="1">
        <v>21.906002167759276</v>
      </c>
      <c r="E24">
        <v>24.421002167759273</v>
      </c>
      <c r="F24">
        <v>27.052002167759277</v>
      </c>
      <c r="G24">
        <v>23.539002167759278</v>
      </c>
      <c r="H24">
        <v>24.280002167759275</v>
      </c>
      <c r="I24">
        <v>21.647002167759279</v>
      </c>
      <c r="J24">
        <v>30.240002167759275</v>
      </c>
      <c r="K24">
        <v>27.558002167759273</v>
      </c>
      <c r="L24">
        <v>21.797002167759274</v>
      </c>
      <c r="M24">
        <v>18.956002167759273</v>
      </c>
      <c r="N24">
        <v>18.836002167759275</v>
      </c>
      <c r="O24">
        <v>16.483002167759278</v>
      </c>
      <c r="P24">
        <v>19.786002167759275</v>
      </c>
      <c r="Q24">
        <v>41.000002167759277</v>
      </c>
      <c r="R24">
        <v>25.813002167759272</v>
      </c>
      <c r="S24">
        <v>22.938002167759272</v>
      </c>
      <c r="T24">
        <v>26.237002167759279</v>
      </c>
      <c r="U24">
        <v>26.412002167759276</v>
      </c>
      <c r="V24">
        <v>16.510002167759279</v>
      </c>
      <c r="W24">
        <v>21.796002167759273</v>
      </c>
      <c r="X24">
        <v>25.364002167759274</v>
      </c>
      <c r="Y24">
        <v>17.956002167759276</v>
      </c>
      <c r="Z24">
        <v>21.199002167759279</v>
      </c>
      <c r="AA24">
        <v>23.362002167759279</v>
      </c>
      <c r="AB24">
        <v>17.579002167759274</v>
      </c>
      <c r="AC24">
        <v>29.808002167759277</v>
      </c>
      <c r="AD24">
        <v>22.885002167759275</v>
      </c>
      <c r="AE24">
        <v>12.023002167759278</v>
      </c>
      <c r="AF24">
        <v>24.434002167759278</v>
      </c>
      <c r="AG24">
        <v>14.144002167759277</v>
      </c>
      <c r="AH24">
        <v>19.730002167759274</v>
      </c>
    </row>
    <row r="25" spans="1:34" x14ac:dyDescent="0.3">
      <c r="A25" s="23">
        <f ca="1">Exceedance!U25</f>
        <v>46784</v>
      </c>
      <c r="B25" s="1">
        <v>28.116284101285668</v>
      </c>
      <c r="C25" s="1">
        <v>28.116284101285668</v>
      </c>
      <c r="D25" s="1">
        <v>28.116284101285668</v>
      </c>
      <c r="E25">
        <v>24.97228410128567</v>
      </c>
      <c r="F25">
        <v>26.218284101285668</v>
      </c>
      <c r="G25">
        <v>46.851284101285664</v>
      </c>
      <c r="H25">
        <v>35.537284101285664</v>
      </c>
      <c r="I25">
        <v>22.78628410128567</v>
      </c>
      <c r="J25">
        <v>27.624284101285671</v>
      </c>
      <c r="K25">
        <v>29.806284101285669</v>
      </c>
      <c r="L25">
        <v>24.32728410128567</v>
      </c>
      <c r="M25">
        <v>22.863284101285675</v>
      </c>
      <c r="N25">
        <v>17.892284101285671</v>
      </c>
      <c r="O25">
        <v>21.54528410128567</v>
      </c>
      <c r="P25">
        <v>23.09128410128567</v>
      </c>
      <c r="Q25">
        <v>51.646284101285666</v>
      </c>
      <c r="R25">
        <v>22.93428410128567</v>
      </c>
      <c r="S25">
        <v>34.80928410128567</v>
      </c>
      <c r="T25">
        <v>21.935284101285671</v>
      </c>
      <c r="U25">
        <v>35.283284101285666</v>
      </c>
      <c r="V25">
        <v>16.909284101285671</v>
      </c>
      <c r="W25">
        <v>23.604284101285671</v>
      </c>
      <c r="X25">
        <v>24.008284101285671</v>
      </c>
      <c r="Y25">
        <v>20.336284101285671</v>
      </c>
      <c r="Z25">
        <v>27.805284101285668</v>
      </c>
      <c r="AA25">
        <v>34.628284101285665</v>
      </c>
      <c r="AB25">
        <v>34.941284101285667</v>
      </c>
      <c r="AC25">
        <v>72.281284101285678</v>
      </c>
      <c r="AD25">
        <v>22.81828410128567</v>
      </c>
      <c r="AE25">
        <v>15.691284101285669</v>
      </c>
      <c r="AF25">
        <v>25.117284101285673</v>
      </c>
      <c r="AG25">
        <v>22.909284101285671</v>
      </c>
      <c r="AH25">
        <v>25.198284101285669</v>
      </c>
    </row>
    <row r="26" spans="1:34" x14ac:dyDescent="0.3">
      <c r="A26" s="23">
        <f ca="1">Exceedance!U26</f>
        <v>46813</v>
      </c>
      <c r="B26" s="1">
        <v>81.9804640870491</v>
      </c>
      <c r="C26" s="1">
        <v>81.9804640870491</v>
      </c>
      <c r="D26" s="1">
        <v>81.9804640870491</v>
      </c>
      <c r="E26">
        <v>94.946464087049094</v>
      </c>
      <c r="F26">
        <v>64.629464087049101</v>
      </c>
      <c r="G26">
        <v>165.97446408704909</v>
      </c>
      <c r="H26">
        <v>34.575464087049099</v>
      </c>
      <c r="I26">
        <v>127.3854640870491</v>
      </c>
      <c r="J26">
        <v>64.831464087049099</v>
      </c>
      <c r="K26">
        <v>43.214464087049109</v>
      </c>
      <c r="L26">
        <v>36.515464087049097</v>
      </c>
      <c r="M26">
        <v>58.464464087049102</v>
      </c>
      <c r="N26">
        <v>18.917464087049098</v>
      </c>
      <c r="O26">
        <v>34.942464087049103</v>
      </c>
      <c r="P26">
        <v>88.076464087049104</v>
      </c>
      <c r="Q26">
        <v>104.05046408704911</v>
      </c>
      <c r="R26">
        <v>34.459464087049099</v>
      </c>
      <c r="S26">
        <v>115.57146408704911</v>
      </c>
      <c r="T26">
        <v>74.36946408704911</v>
      </c>
      <c r="U26">
        <v>63.107464087049095</v>
      </c>
      <c r="V26">
        <v>38.447464087049106</v>
      </c>
      <c r="W26">
        <v>46.162464087049109</v>
      </c>
      <c r="X26">
        <v>53.819464087049106</v>
      </c>
      <c r="Y26">
        <v>31.925464087049104</v>
      </c>
      <c r="Z26">
        <v>43.392464087049099</v>
      </c>
      <c r="AA26">
        <v>61.437464087049108</v>
      </c>
      <c r="AB26">
        <v>44.923464087049098</v>
      </c>
      <c r="AC26">
        <v>171.39246408704909</v>
      </c>
      <c r="AD26">
        <v>25.490464087049101</v>
      </c>
      <c r="AE26">
        <v>83.228464087049105</v>
      </c>
      <c r="AF26">
        <v>39.4194640870491</v>
      </c>
      <c r="AG26">
        <v>25.082464087049107</v>
      </c>
      <c r="AH26">
        <v>53.003464087049096</v>
      </c>
    </row>
    <row r="27" spans="1:34" x14ac:dyDescent="0.3">
      <c r="A27" s="23">
        <f ca="1">Exceedance!U27</f>
        <v>46844</v>
      </c>
      <c r="B27" s="1">
        <v>128.53171512459349</v>
      </c>
      <c r="C27" s="1">
        <v>128.53171512459349</v>
      </c>
      <c r="D27" s="1">
        <v>128.53171512459349</v>
      </c>
      <c r="E27">
        <v>253.79971512459346</v>
      </c>
      <c r="F27">
        <v>156.4867151245935</v>
      </c>
      <c r="G27">
        <v>189.93271512459347</v>
      </c>
      <c r="H27">
        <v>68.780715124593485</v>
      </c>
      <c r="I27">
        <v>197.60371512459349</v>
      </c>
      <c r="J27">
        <v>128.46371512459348</v>
      </c>
      <c r="K27">
        <v>96.011715124593479</v>
      </c>
      <c r="L27">
        <v>100.80871512459348</v>
      </c>
      <c r="M27">
        <v>187.22771512459349</v>
      </c>
      <c r="N27">
        <v>40.835715124593484</v>
      </c>
      <c r="O27">
        <v>46.886715124593486</v>
      </c>
      <c r="P27">
        <v>184.86571512459349</v>
      </c>
      <c r="Q27">
        <v>297.77271512459345</v>
      </c>
      <c r="R27">
        <v>122.25971512459348</v>
      </c>
      <c r="S27">
        <v>128.87071512459346</v>
      </c>
      <c r="T27">
        <v>250.97771512459352</v>
      </c>
      <c r="U27">
        <v>109.65771512459348</v>
      </c>
      <c r="V27">
        <v>135.27071512459349</v>
      </c>
      <c r="W27">
        <v>91.400715124593461</v>
      </c>
      <c r="X27">
        <v>138.2607151245935</v>
      </c>
      <c r="Y27">
        <v>34.25971512459347</v>
      </c>
      <c r="Z27">
        <v>73.388715124593475</v>
      </c>
      <c r="AA27">
        <v>45.753715124593462</v>
      </c>
      <c r="AB27">
        <v>76.025715124593475</v>
      </c>
      <c r="AC27">
        <v>172.51671512459347</v>
      </c>
      <c r="AD27">
        <v>50.361715124593481</v>
      </c>
      <c r="AE27">
        <v>175.21971512459351</v>
      </c>
      <c r="AF27">
        <v>50.844715124593478</v>
      </c>
      <c r="AG27">
        <v>44.549715124593476</v>
      </c>
      <c r="AH27">
        <v>208.05371512459348</v>
      </c>
    </row>
    <row r="28" spans="1:34" x14ac:dyDescent="0.3">
      <c r="A28" s="23">
        <f ca="1">Exceedance!U28</f>
        <v>46874</v>
      </c>
      <c r="B28" s="1">
        <v>216.91981308754842</v>
      </c>
      <c r="C28" s="1">
        <v>216.91981308754842</v>
      </c>
      <c r="D28" s="1">
        <v>216.91981308754842</v>
      </c>
      <c r="E28">
        <v>423.23481308754845</v>
      </c>
      <c r="F28">
        <v>268.8808130875484</v>
      </c>
      <c r="G28">
        <v>302.72281308754845</v>
      </c>
      <c r="H28">
        <v>171.9148130875484</v>
      </c>
      <c r="I28">
        <v>360.0588130875484</v>
      </c>
      <c r="J28">
        <v>229.13981308754842</v>
      </c>
      <c r="K28">
        <v>260.35781308754844</v>
      </c>
      <c r="L28">
        <v>150.04881308754841</v>
      </c>
      <c r="M28">
        <v>396.80481308754838</v>
      </c>
      <c r="N28">
        <v>25.887813087548416</v>
      </c>
      <c r="O28">
        <v>153.73181308754843</v>
      </c>
      <c r="P28">
        <v>258.75981308754837</v>
      </c>
      <c r="Q28">
        <v>511.54181308754841</v>
      </c>
      <c r="R28">
        <v>195.93481308754843</v>
      </c>
      <c r="S28">
        <v>247.68481308754843</v>
      </c>
      <c r="T28">
        <v>338.83881308754843</v>
      </c>
      <c r="U28">
        <v>348.7078130875484</v>
      </c>
      <c r="V28">
        <v>184.28081308754838</v>
      </c>
      <c r="W28">
        <v>160.47181308754838</v>
      </c>
      <c r="X28">
        <v>170.67681308754842</v>
      </c>
      <c r="Y28">
        <v>104.30681308754841</v>
      </c>
      <c r="Z28">
        <v>168.82781308754838</v>
      </c>
      <c r="AA28">
        <v>144.4998130875484</v>
      </c>
      <c r="AB28">
        <v>162.42281308754838</v>
      </c>
      <c r="AC28">
        <v>209.11981308754841</v>
      </c>
      <c r="AD28">
        <v>95.728813087548403</v>
      </c>
      <c r="AE28">
        <v>271.02381308754843</v>
      </c>
      <c r="AF28">
        <v>142.31081308754838</v>
      </c>
      <c r="AG28">
        <v>166.0998130875484</v>
      </c>
      <c r="AH28">
        <v>278.73281308754844</v>
      </c>
    </row>
    <row r="29" spans="1:34" x14ac:dyDescent="0.3">
      <c r="A29" s="23">
        <f ca="1">Exceedance!U29</f>
        <v>46905</v>
      </c>
      <c r="B29" s="1">
        <v>162.47872116245497</v>
      </c>
      <c r="C29" s="1">
        <v>162.47872116245497</v>
      </c>
      <c r="D29" s="1">
        <v>162.47872116245497</v>
      </c>
      <c r="E29">
        <v>311.60472116245501</v>
      </c>
      <c r="F29">
        <v>181.34672116245494</v>
      </c>
      <c r="G29">
        <v>409.3207211624549</v>
      </c>
      <c r="H29">
        <v>41.751721162454984</v>
      </c>
      <c r="I29">
        <v>336.68272116245498</v>
      </c>
      <c r="J29">
        <v>138.92772116245499</v>
      </c>
      <c r="K29">
        <v>277.59972116245495</v>
      </c>
      <c r="L29">
        <v>22.571721162454978</v>
      </c>
      <c r="M29">
        <v>161.87872116245495</v>
      </c>
      <c r="N29">
        <v>-10.973278837545021</v>
      </c>
      <c r="O29">
        <v>74.104721162454979</v>
      </c>
      <c r="P29">
        <v>105.75672116245497</v>
      </c>
      <c r="Q29">
        <v>326.67172116245496</v>
      </c>
      <c r="R29">
        <v>47.282721162454976</v>
      </c>
      <c r="S29">
        <v>131.85372116245497</v>
      </c>
      <c r="T29">
        <v>309.21672116245497</v>
      </c>
      <c r="U29">
        <v>131.43172116245495</v>
      </c>
      <c r="V29">
        <v>185.23972116245494</v>
      </c>
      <c r="W29">
        <v>213.51972116245494</v>
      </c>
      <c r="X29">
        <v>37.38472116245498</v>
      </c>
      <c r="Y29">
        <v>49.588721162454974</v>
      </c>
      <c r="Z29">
        <v>136.41172116245497</v>
      </c>
      <c r="AA29">
        <v>196.27872116245496</v>
      </c>
      <c r="AB29">
        <v>194.35172116245499</v>
      </c>
      <c r="AC29">
        <v>190.036721162455</v>
      </c>
      <c r="AD29">
        <v>5.3777211624549821</v>
      </c>
      <c r="AE29">
        <v>358.92372116245497</v>
      </c>
      <c r="AF29">
        <v>38.663721162454983</v>
      </c>
      <c r="AG29">
        <v>229.673721162455</v>
      </c>
      <c r="AH29">
        <v>114.02372116245498</v>
      </c>
    </row>
    <row r="30" spans="1:34" x14ac:dyDescent="0.3">
      <c r="A30" s="23">
        <f ca="1">Exceedance!U30</f>
        <v>46935</v>
      </c>
      <c r="B30" s="1">
        <v>31.482146805551295</v>
      </c>
      <c r="C30" s="1">
        <v>31.482146805551295</v>
      </c>
      <c r="D30" s="1">
        <v>31.482146805551295</v>
      </c>
      <c r="E30">
        <v>84.570146805551289</v>
      </c>
      <c r="F30">
        <v>17.623146805551301</v>
      </c>
      <c r="G30">
        <v>247.80914680555128</v>
      </c>
      <c r="H30">
        <v>8.1041468055512969</v>
      </c>
      <c r="I30">
        <v>93.133146805551291</v>
      </c>
      <c r="J30">
        <v>69.955146805551308</v>
      </c>
      <c r="K30">
        <v>168.86514680555129</v>
      </c>
      <c r="L30">
        <v>-9.9448531944487026</v>
      </c>
      <c r="M30">
        <v>26.657146805551299</v>
      </c>
      <c r="N30">
        <v>16.429146805551294</v>
      </c>
      <c r="O30">
        <v>-6.7788531944487032</v>
      </c>
      <c r="P30">
        <v>21.482146805551295</v>
      </c>
      <c r="Q30">
        <v>91.828146805551313</v>
      </c>
      <c r="R30">
        <v>25.455146805551301</v>
      </c>
      <c r="S30">
        <v>20.770146805551299</v>
      </c>
      <c r="T30">
        <v>85.090146805551313</v>
      </c>
      <c r="U30">
        <v>27.886146805551295</v>
      </c>
      <c r="V30">
        <v>28.793146805551295</v>
      </c>
      <c r="W30">
        <v>50.260146805551301</v>
      </c>
      <c r="X30">
        <v>4.1691468055512972</v>
      </c>
      <c r="Y30">
        <v>25.032146805551299</v>
      </c>
      <c r="Z30">
        <v>12.053146805551298</v>
      </c>
      <c r="AA30">
        <v>30.700146805551302</v>
      </c>
      <c r="AB30">
        <v>20.437146805551301</v>
      </c>
      <c r="AC30">
        <v>32.330146805551294</v>
      </c>
      <c r="AD30">
        <v>18.7971468055513</v>
      </c>
      <c r="AE30">
        <v>124.8131468055513</v>
      </c>
      <c r="AF30">
        <v>-0.81485319444870252</v>
      </c>
      <c r="AG30">
        <v>85.999146805551305</v>
      </c>
      <c r="AH30">
        <v>48.774146805551304</v>
      </c>
    </row>
    <row r="31" spans="1:34" x14ac:dyDescent="0.3">
      <c r="A31" s="23">
        <f ca="1">Exceedance!U31</f>
        <v>46966</v>
      </c>
      <c r="B31" s="1">
        <v>23.003081750829807</v>
      </c>
      <c r="C31" s="1">
        <v>23.003081750829807</v>
      </c>
      <c r="D31" s="1">
        <v>23.003081750829807</v>
      </c>
      <c r="E31">
        <v>92.278081750829827</v>
      </c>
      <c r="F31">
        <v>8.7040817508298058</v>
      </c>
      <c r="G31">
        <v>74.838081750829801</v>
      </c>
      <c r="H31">
        <v>-3.4189182491701935</v>
      </c>
      <c r="I31">
        <v>60.025081750829806</v>
      </c>
      <c r="J31">
        <v>21.167081750829805</v>
      </c>
      <c r="K31">
        <v>123.88008175082982</v>
      </c>
      <c r="L31">
        <v>-6.0649182491701943</v>
      </c>
      <c r="M31">
        <v>39.543081750829799</v>
      </c>
      <c r="N31">
        <v>16.726081750829806</v>
      </c>
      <c r="O31">
        <v>17.24708175082981</v>
      </c>
      <c r="P31">
        <v>-1.5119182491701939</v>
      </c>
      <c r="Q31">
        <v>33.302081750829807</v>
      </c>
      <c r="R31">
        <v>35.037081750829799</v>
      </c>
      <c r="S31">
        <v>40.606081750829809</v>
      </c>
      <c r="T31">
        <v>35.307081750829802</v>
      </c>
      <c r="U31">
        <v>-2.1999182491701941</v>
      </c>
      <c r="V31">
        <v>35.447081750829803</v>
      </c>
      <c r="W31">
        <v>8.9040817508298051</v>
      </c>
      <c r="X31">
        <v>-3.938918249170194</v>
      </c>
      <c r="Y31">
        <v>38.760081750829805</v>
      </c>
      <c r="Z31">
        <v>7.3070817508298056</v>
      </c>
      <c r="AA31">
        <v>3.7050817508298062</v>
      </c>
      <c r="AB31">
        <v>26.502081750829809</v>
      </c>
      <c r="AC31">
        <v>19.576081750829808</v>
      </c>
      <c r="AD31">
        <v>17.047081750829808</v>
      </c>
      <c r="AE31">
        <v>33.807081750829809</v>
      </c>
      <c r="AF31">
        <v>5.8910817508298052</v>
      </c>
      <c r="AG31">
        <v>32.330081750829812</v>
      </c>
      <c r="AH31">
        <v>60.069081750829795</v>
      </c>
    </row>
    <row r="32" spans="1:34" x14ac:dyDescent="0.3">
      <c r="A32" s="23">
        <f ca="1">Exceedance!U32</f>
        <v>46997</v>
      </c>
      <c r="B32" s="1">
        <v>29.543123757773852</v>
      </c>
      <c r="C32" s="1">
        <v>29.543123757773852</v>
      </c>
      <c r="D32" s="1">
        <v>29.543123757773852</v>
      </c>
      <c r="E32">
        <v>73.113123757773863</v>
      </c>
      <c r="F32">
        <v>53.296123757773849</v>
      </c>
      <c r="G32">
        <v>38.641123757773848</v>
      </c>
      <c r="H32">
        <v>20.327123757773851</v>
      </c>
      <c r="I32">
        <v>85.593123757773853</v>
      </c>
      <c r="J32">
        <v>12.026123757773851</v>
      </c>
      <c r="K32">
        <v>75.712123757773853</v>
      </c>
      <c r="L32">
        <v>12.73212375777385</v>
      </c>
      <c r="M32">
        <v>6.2341237577738502</v>
      </c>
      <c r="N32">
        <v>26.637123757773853</v>
      </c>
      <c r="O32">
        <v>48.684123757773847</v>
      </c>
      <c r="P32">
        <v>56.438123757773852</v>
      </c>
      <c r="Q32">
        <v>24.437123757773854</v>
      </c>
      <c r="R32">
        <v>41.953123757773852</v>
      </c>
      <c r="S32">
        <v>32.074123757773847</v>
      </c>
      <c r="T32">
        <v>35.793123757773849</v>
      </c>
      <c r="U32">
        <v>8.3601237577738505</v>
      </c>
      <c r="V32">
        <v>40.766123757773848</v>
      </c>
      <c r="W32">
        <v>13.612123757773849</v>
      </c>
      <c r="X32">
        <v>18.340123757773853</v>
      </c>
      <c r="Y32">
        <v>98.600123757773844</v>
      </c>
      <c r="Z32">
        <v>19.255123757773852</v>
      </c>
      <c r="AA32">
        <v>7.4541237577738499</v>
      </c>
      <c r="AB32">
        <v>10.231123757773851</v>
      </c>
      <c r="AC32">
        <v>16.293123757773849</v>
      </c>
      <c r="AD32">
        <v>15.546123757773849</v>
      </c>
      <c r="AE32">
        <v>7.3211237577738491</v>
      </c>
      <c r="AF32">
        <v>20.090123757773853</v>
      </c>
      <c r="AG32">
        <v>65.77712375777385</v>
      </c>
      <c r="AH32">
        <v>35.420123757773858</v>
      </c>
    </row>
    <row r="33" spans="1:34" x14ac:dyDescent="0.3">
      <c r="A33" s="23">
        <f ca="1">Exceedance!U33</f>
        <v>47027</v>
      </c>
      <c r="B33" s="1">
        <v>46.402300968099077</v>
      </c>
      <c r="C33" s="1">
        <v>19.40230096809908</v>
      </c>
      <c r="D33" s="1">
        <v>33.402300968099077</v>
      </c>
      <c r="E33">
        <v>34.077300968099081</v>
      </c>
      <c r="F33">
        <v>47.014300968099079</v>
      </c>
      <c r="G33">
        <v>32.755300968099078</v>
      </c>
      <c r="H33">
        <v>33.35830096809908</v>
      </c>
      <c r="I33">
        <v>97.79730096809908</v>
      </c>
      <c r="J33">
        <v>50.609300968099078</v>
      </c>
      <c r="K33">
        <v>25.555300968099079</v>
      </c>
      <c r="L33">
        <v>33.22430096809908</v>
      </c>
      <c r="M33">
        <v>12.208300968099079</v>
      </c>
      <c r="N33">
        <v>28.116300968099079</v>
      </c>
      <c r="O33">
        <v>20.385300968099084</v>
      </c>
      <c r="P33">
        <v>64.776300968099079</v>
      </c>
      <c r="Q33">
        <v>75.91630096809908</v>
      </c>
      <c r="R33">
        <v>128.07430096809907</v>
      </c>
      <c r="S33">
        <v>48.331300968099072</v>
      </c>
      <c r="T33">
        <v>30.194300968099082</v>
      </c>
      <c r="U33">
        <v>24.117300968099084</v>
      </c>
      <c r="V33">
        <v>32.946300968099081</v>
      </c>
      <c r="W33">
        <v>63.799300968099089</v>
      </c>
      <c r="X33">
        <v>14.07830096809908</v>
      </c>
      <c r="Y33">
        <v>49.84730096809907</v>
      </c>
      <c r="Z33">
        <v>49.733300968099073</v>
      </c>
      <c r="AA33">
        <v>23.993300968099081</v>
      </c>
      <c r="AB33">
        <v>18.878300968099083</v>
      </c>
      <c r="AC33">
        <v>41.129300968099081</v>
      </c>
      <c r="AD33">
        <v>23.77430096809908</v>
      </c>
      <c r="AE33">
        <v>13.723300968099078</v>
      </c>
      <c r="AF33">
        <v>21.043300968099079</v>
      </c>
      <c r="AG33">
        <v>19.814300968099079</v>
      </c>
      <c r="AH33">
        <v>18.596300968099079</v>
      </c>
    </row>
    <row r="34" spans="1:34" x14ac:dyDescent="0.3">
      <c r="A34" s="23">
        <f ca="1">Exceedance!U34</f>
        <v>47058</v>
      </c>
      <c r="B34" s="1">
        <v>34.166518267150096</v>
      </c>
      <c r="C34" s="1">
        <v>23.166518267150096</v>
      </c>
      <c r="D34" s="1">
        <v>29.166518267150096</v>
      </c>
      <c r="E34">
        <v>31.593518267150095</v>
      </c>
      <c r="F34">
        <v>43.738518267150091</v>
      </c>
      <c r="G34">
        <v>30.343518267150095</v>
      </c>
      <c r="H34">
        <v>38.782518267150095</v>
      </c>
      <c r="I34">
        <v>44.465518267150088</v>
      </c>
      <c r="J34">
        <v>63.945518267150092</v>
      </c>
      <c r="K34">
        <v>22.227518267150096</v>
      </c>
      <c r="L34">
        <v>26.732518267150095</v>
      </c>
      <c r="M34">
        <v>19.772518267150094</v>
      </c>
      <c r="N34">
        <v>27.617518267150096</v>
      </c>
      <c r="O34">
        <v>24.401518267150095</v>
      </c>
      <c r="P34">
        <v>45.982518267150098</v>
      </c>
      <c r="Q34">
        <v>43.428518267150096</v>
      </c>
      <c r="R34">
        <v>48.448518267150092</v>
      </c>
      <c r="S34">
        <v>25.536518267150097</v>
      </c>
      <c r="T34">
        <v>37.075518267150095</v>
      </c>
      <c r="U34">
        <v>27.756518267150096</v>
      </c>
      <c r="V34">
        <v>29.002518267150094</v>
      </c>
      <c r="W34">
        <v>34.501518267150097</v>
      </c>
      <c r="X34">
        <v>15.650518267150094</v>
      </c>
      <c r="Y34">
        <v>30.560518267150094</v>
      </c>
      <c r="Z34">
        <v>29.202518267150094</v>
      </c>
      <c r="AA34">
        <v>28.835518267150096</v>
      </c>
      <c r="AB34">
        <v>22.228518267150097</v>
      </c>
      <c r="AC34">
        <v>29.258518267150091</v>
      </c>
      <c r="AD34">
        <v>18.097518267150097</v>
      </c>
      <c r="AE34">
        <v>22.436518267150095</v>
      </c>
      <c r="AF34">
        <v>27.028518267150091</v>
      </c>
      <c r="AG34">
        <v>27.017518267150095</v>
      </c>
      <c r="AH34">
        <v>24.391518267150094</v>
      </c>
    </row>
    <row r="35" spans="1:34" x14ac:dyDescent="0.3">
      <c r="A35" s="23">
        <f ca="1">Exceedance!U35</f>
        <v>47088</v>
      </c>
      <c r="B35" s="1">
        <v>23.666741936603216</v>
      </c>
      <c r="C35" s="1">
        <v>23.666741936603216</v>
      </c>
      <c r="D35" s="1">
        <v>23.666741936603216</v>
      </c>
      <c r="E35">
        <v>28.040741936603215</v>
      </c>
      <c r="F35">
        <v>30.384741936603213</v>
      </c>
      <c r="G35">
        <v>26.90874193660321</v>
      </c>
      <c r="H35">
        <v>30.870741936603213</v>
      </c>
      <c r="I35">
        <v>32.37874193660322</v>
      </c>
      <c r="J35">
        <v>37.886741936603222</v>
      </c>
      <c r="K35">
        <v>20.064741936603216</v>
      </c>
      <c r="L35">
        <v>20.551741936603211</v>
      </c>
      <c r="M35">
        <v>19.651741936603216</v>
      </c>
      <c r="N35">
        <v>17.800741936603217</v>
      </c>
      <c r="O35">
        <v>22.869741936603212</v>
      </c>
      <c r="P35">
        <v>32.930741936603212</v>
      </c>
      <c r="Q35">
        <v>29.373741936603217</v>
      </c>
      <c r="R35">
        <v>29.344741936603217</v>
      </c>
      <c r="S35">
        <v>42.870741936603217</v>
      </c>
      <c r="T35">
        <v>29.126741936603217</v>
      </c>
      <c r="U35">
        <v>20.816741936603215</v>
      </c>
      <c r="V35">
        <v>26.356741936603214</v>
      </c>
      <c r="W35">
        <v>24.557741936603215</v>
      </c>
      <c r="X35">
        <v>15.618741936603218</v>
      </c>
      <c r="Y35">
        <v>23.801741936603214</v>
      </c>
      <c r="Z35">
        <v>22.148741936603216</v>
      </c>
      <c r="AA35">
        <v>21.948741936603213</v>
      </c>
      <c r="AB35">
        <v>25.780741936603217</v>
      </c>
      <c r="AC35">
        <v>26.337741936603216</v>
      </c>
      <c r="AD35">
        <v>15.408741936603217</v>
      </c>
      <c r="AE35">
        <v>25.436741936603216</v>
      </c>
      <c r="AF35">
        <v>21.133741936603212</v>
      </c>
      <c r="AG35">
        <v>23.709741936603216</v>
      </c>
      <c r="AH35">
        <v>21.731741936603214</v>
      </c>
    </row>
    <row r="36" spans="1:34" x14ac:dyDescent="0.3">
      <c r="A36" s="23">
        <f ca="1">Exceedance!U36</f>
        <v>47119</v>
      </c>
      <c r="B36" s="1">
        <v>21.906002167759276</v>
      </c>
      <c r="C36" s="1">
        <v>21.906002167759276</v>
      </c>
      <c r="D36" s="1">
        <v>21.906002167759276</v>
      </c>
      <c r="E36">
        <v>27.681002167759274</v>
      </c>
      <c r="F36">
        <v>25.886002167759273</v>
      </c>
      <c r="G36">
        <v>24.583002167759275</v>
      </c>
      <c r="H36">
        <v>24.755002167759272</v>
      </c>
      <c r="I36">
        <v>30.019002167759275</v>
      </c>
      <c r="J36">
        <v>29.153002167759276</v>
      </c>
      <c r="K36">
        <v>22.781002167759279</v>
      </c>
      <c r="L36">
        <v>20.132002167759278</v>
      </c>
      <c r="M36">
        <v>19.018002167759278</v>
      </c>
      <c r="N36">
        <v>18.833002167759275</v>
      </c>
      <c r="O36">
        <v>19.151002167759273</v>
      </c>
      <c r="P36">
        <v>41.604002167759276</v>
      </c>
      <c r="Q36">
        <v>26.085002167759274</v>
      </c>
      <c r="R36">
        <v>25.657002167759277</v>
      </c>
      <c r="S36">
        <v>26.122002167759277</v>
      </c>
      <c r="T36">
        <v>26.903002167759279</v>
      </c>
      <c r="U36">
        <v>19.106002167759279</v>
      </c>
      <c r="V36">
        <v>22.423002167759279</v>
      </c>
      <c r="W36">
        <v>26.685002167759279</v>
      </c>
      <c r="X36">
        <v>18.620002167759274</v>
      </c>
      <c r="Y36">
        <v>21.649002167759274</v>
      </c>
      <c r="Z36">
        <v>24.234002167759279</v>
      </c>
      <c r="AA36">
        <v>18.189002167759277</v>
      </c>
      <c r="AB36">
        <v>29.858002167759278</v>
      </c>
      <c r="AC36">
        <v>23.187002167759275</v>
      </c>
      <c r="AD36">
        <v>14.949002167759277</v>
      </c>
      <c r="AE36">
        <v>24.189002167759273</v>
      </c>
      <c r="AF36">
        <v>16.965002167759277</v>
      </c>
      <c r="AG36">
        <v>20.173002167759275</v>
      </c>
      <c r="AH36">
        <v>24.829002167759274</v>
      </c>
    </row>
    <row r="37" spans="1:34" x14ac:dyDescent="0.3">
      <c r="A37" s="23">
        <f ca="1">Exceedance!U37</f>
        <v>47150</v>
      </c>
      <c r="B37" s="1">
        <v>28.01821253518866</v>
      </c>
      <c r="C37" s="1">
        <v>28.01821253518866</v>
      </c>
      <c r="D37" s="1">
        <v>28.01821253518866</v>
      </c>
      <c r="E37">
        <v>25.719212535188657</v>
      </c>
      <c r="F37">
        <v>49.528212535188658</v>
      </c>
      <c r="G37">
        <v>34.799212535188659</v>
      </c>
      <c r="H37">
        <v>24.808212535188655</v>
      </c>
      <c r="I37">
        <v>26.504212535188657</v>
      </c>
      <c r="J37">
        <v>30.564212535188656</v>
      </c>
      <c r="K37">
        <v>24.45421253518866</v>
      </c>
      <c r="L37">
        <v>22.290212535188658</v>
      </c>
      <c r="M37">
        <v>17.378212535188656</v>
      </c>
      <c r="N37">
        <v>22.960212535188656</v>
      </c>
      <c r="O37">
        <v>21.672212535188656</v>
      </c>
      <c r="P37">
        <v>50.39621253518866</v>
      </c>
      <c r="Q37">
        <v>22.377212535188658</v>
      </c>
      <c r="R37">
        <v>37.34421253518866</v>
      </c>
      <c r="S37">
        <v>21.131212535188656</v>
      </c>
      <c r="T37">
        <v>34.09121253518866</v>
      </c>
      <c r="U37">
        <v>18.628212535188656</v>
      </c>
      <c r="V37">
        <v>23.345212535188661</v>
      </c>
      <c r="W37">
        <v>24.329212535188656</v>
      </c>
      <c r="X37">
        <v>20.320212535188656</v>
      </c>
      <c r="Y37">
        <v>27.205212535188657</v>
      </c>
      <c r="Z37">
        <v>32.837212535188655</v>
      </c>
      <c r="AA37">
        <v>34.205212535188657</v>
      </c>
      <c r="AB37">
        <v>70.052212535188644</v>
      </c>
      <c r="AC37">
        <v>22.296212535188662</v>
      </c>
      <c r="AD37">
        <v>17.873212535188657</v>
      </c>
      <c r="AE37">
        <v>24.016212535188657</v>
      </c>
      <c r="AF37">
        <v>24.052212535188659</v>
      </c>
      <c r="AG37">
        <v>24.164212535188657</v>
      </c>
      <c r="AH37">
        <v>24.213212535188656</v>
      </c>
    </row>
    <row r="38" spans="1:34" x14ac:dyDescent="0.3">
      <c r="A38" s="23">
        <f ca="1">Exceedance!U38</f>
        <v>47178</v>
      </c>
      <c r="B38" s="1">
        <v>81.9804640870491</v>
      </c>
      <c r="C38" s="1">
        <v>81.9804640870491</v>
      </c>
      <c r="D38" s="1">
        <v>81.9804640870491</v>
      </c>
      <c r="E38">
        <v>65.459464087049099</v>
      </c>
      <c r="F38">
        <v>173.58246408704906</v>
      </c>
      <c r="G38">
        <v>35.076464087049104</v>
      </c>
      <c r="H38">
        <v>132.7574640870491</v>
      </c>
      <c r="I38">
        <v>64.424464087049103</v>
      </c>
      <c r="J38">
        <v>44.693464087049108</v>
      </c>
      <c r="K38">
        <v>38.014464087049106</v>
      </c>
      <c r="L38">
        <v>59.611464087049107</v>
      </c>
      <c r="M38">
        <v>19.156464087049098</v>
      </c>
      <c r="N38">
        <v>38.060464087049098</v>
      </c>
      <c r="O38">
        <v>85.999464087049105</v>
      </c>
      <c r="P38">
        <v>103.6954640870491</v>
      </c>
      <c r="Q38">
        <v>34.779464087049099</v>
      </c>
      <c r="R38">
        <v>121.05046408704909</v>
      </c>
      <c r="S38">
        <v>74.060464087049098</v>
      </c>
      <c r="T38">
        <v>64.73546408704911</v>
      </c>
      <c r="U38">
        <v>43.354464087049095</v>
      </c>
      <c r="V38">
        <v>47.311464087049103</v>
      </c>
      <c r="W38">
        <v>55.454464087049104</v>
      </c>
      <c r="X38">
        <v>31.732464087049102</v>
      </c>
      <c r="Y38">
        <v>43.142464087049106</v>
      </c>
      <c r="Z38">
        <v>61.003464087049096</v>
      </c>
      <c r="AA38">
        <v>45.143464087049097</v>
      </c>
      <c r="AB38">
        <v>167.16446408704911</v>
      </c>
      <c r="AC38">
        <v>25.927464087049099</v>
      </c>
      <c r="AD38">
        <v>92.497464087049096</v>
      </c>
      <c r="AE38">
        <v>39.157464087049107</v>
      </c>
      <c r="AF38">
        <v>29.602464087049103</v>
      </c>
      <c r="AG38">
        <v>53.274464087049097</v>
      </c>
      <c r="AH38">
        <v>95.37546408704911</v>
      </c>
    </row>
    <row r="39" spans="1:34" x14ac:dyDescent="0.3">
      <c r="A39" s="23">
        <f ca="1">Exceedance!U39</f>
        <v>47209</v>
      </c>
      <c r="B39" s="1">
        <v>128.53171512459349</v>
      </c>
      <c r="C39" s="1">
        <v>128.53171512459349</v>
      </c>
      <c r="D39" s="1">
        <v>128.53171512459349</v>
      </c>
      <c r="E39">
        <v>156.78571512459351</v>
      </c>
      <c r="F39">
        <v>196.48771512459351</v>
      </c>
      <c r="G39">
        <v>69.043715124593476</v>
      </c>
      <c r="H39">
        <v>205.47571512459351</v>
      </c>
      <c r="I39">
        <v>127.73871512459348</v>
      </c>
      <c r="J39">
        <v>98.325715124593472</v>
      </c>
      <c r="K39">
        <v>101.76771512459348</v>
      </c>
      <c r="L39">
        <v>182.7667151245935</v>
      </c>
      <c r="M39">
        <v>41.02471512459347</v>
      </c>
      <c r="N39">
        <v>49.575715124593472</v>
      </c>
      <c r="O39">
        <v>182.50171512459349</v>
      </c>
      <c r="P39">
        <v>293.04371512459352</v>
      </c>
      <c r="Q39">
        <v>122.65671512459349</v>
      </c>
      <c r="R39">
        <v>132.70371512459346</v>
      </c>
      <c r="S39">
        <v>250.88171512459348</v>
      </c>
      <c r="T39">
        <v>105.41571512459348</v>
      </c>
      <c r="U39">
        <v>144.23371512459349</v>
      </c>
      <c r="V39">
        <v>92.417715124593471</v>
      </c>
      <c r="W39">
        <v>139.22071512459345</v>
      </c>
      <c r="X39">
        <v>33.678715124593474</v>
      </c>
      <c r="Y39">
        <v>73.75171512459346</v>
      </c>
      <c r="Z39">
        <v>45.912715124593483</v>
      </c>
      <c r="AA39">
        <v>76.38771512459347</v>
      </c>
      <c r="AB39">
        <v>174.9567151245935</v>
      </c>
      <c r="AC39">
        <v>50.815715124593474</v>
      </c>
      <c r="AD39">
        <v>184.03271512459347</v>
      </c>
      <c r="AE39">
        <v>50.797715124593481</v>
      </c>
      <c r="AF39">
        <v>48.900715124593475</v>
      </c>
      <c r="AG39">
        <v>207.5637151245935</v>
      </c>
      <c r="AH39">
        <v>253.92071512459347</v>
      </c>
    </row>
    <row r="40" spans="1:34" x14ac:dyDescent="0.3">
      <c r="A40" s="23">
        <f ca="1">Exceedance!U40</f>
        <v>47239</v>
      </c>
      <c r="B40" s="1">
        <v>216.91981308754842</v>
      </c>
      <c r="C40" s="1">
        <v>216.91981308754842</v>
      </c>
      <c r="D40" s="1">
        <v>216.91981308754842</v>
      </c>
      <c r="E40">
        <v>269.61781308754843</v>
      </c>
      <c r="F40">
        <v>306.90881308754842</v>
      </c>
      <c r="G40">
        <v>172.69381308754842</v>
      </c>
      <c r="H40">
        <v>355.76681308754843</v>
      </c>
      <c r="I40">
        <v>229.24681308754842</v>
      </c>
      <c r="J40">
        <v>262.57981308754842</v>
      </c>
      <c r="K40">
        <v>150.90881308754842</v>
      </c>
      <c r="L40">
        <v>398.6428130875484</v>
      </c>
      <c r="M40">
        <v>26.549813087548415</v>
      </c>
      <c r="N40">
        <v>156.7718130875484</v>
      </c>
      <c r="O40">
        <v>258.09781308754845</v>
      </c>
      <c r="P40">
        <v>502.86381308754841</v>
      </c>
      <c r="Q40">
        <v>196.73481308754839</v>
      </c>
      <c r="R40">
        <v>251.18881308754843</v>
      </c>
      <c r="S40">
        <v>338.1768130875484</v>
      </c>
      <c r="T40">
        <v>347.79481308754845</v>
      </c>
      <c r="U40">
        <v>187.69081308754838</v>
      </c>
      <c r="V40">
        <v>161.62181308754842</v>
      </c>
      <c r="W40">
        <v>171.97281308754839</v>
      </c>
      <c r="X40">
        <v>103.8778130875484</v>
      </c>
      <c r="Y40">
        <v>169.6658130875484</v>
      </c>
      <c r="Z40">
        <v>145.0218130875484</v>
      </c>
      <c r="AA40">
        <v>163.32281308754841</v>
      </c>
      <c r="AB40">
        <v>202.67381308754838</v>
      </c>
      <c r="AC40">
        <v>96.499813087548418</v>
      </c>
      <c r="AD40">
        <v>276.81281308754842</v>
      </c>
      <c r="AE40">
        <v>142.37781308754842</v>
      </c>
      <c r="AF40">
        <v>162.7128130875484</v>
      </c>
      <c r="AG40">
        <v>278.86781308754837</v>
      </c>
      <c r="AH40">
        <v>423.45681308754837</v>
      </c>
    </row>
    <row r="41" spans="1:34" x14ac:dyDescent="0.3">
      <c r="A41" s="23">
        <f ca="1">Exceedance!U41</f>
        <v>47270</v>
      </c>
      <c r="B41" s="1">
        <v>162.47872116245497</v>
      </c>
      <c r="C41" s="1">
        <v>162.47872116245497</v>
      </c>
      <c r="D41" s="1">
        <v>162.47872116245497</v>
      </c>
      <c r="E41">
        <v>181.61372116245499</v>
      </c>
      <c r="F41">
        <v>410.51172116245499</v>
      </c>
      <c r="G41">
        <v>42.033721162454981</v>
      </c>
      <c r="H41">
        <v>345.01472116245498</v>
      </c>
      <c r="I41">
        <v>138.73072116245496</v>
      </c>
      <c r="J41">
        <v>278.30372116245496</v>
      </c>
      <c r="K41">
        <v>23.133721162454982</v>
      </c>
      <c r="L41">
        <v>168.87072116245497</v>
      </c>
      <c r="M41">
        <v>-12.282278837545018</v>
      </c>
      <c r="N41">
        <v>75.322721162454982</v>
      </c>
      <c r="O41">
        <v>105.46372116245499</v>
      </c>
      <c r="P41">
        <v>333.50472116245493</v>
      </c>
      <c r="Q41">
        <v>47.528721162454971</v>
      </c>
      <c r="R41">
        <v>133.08172116245498</v>
      </c>
      <c r="S41">
        <v>309.92672116245501</v>
      </c>
      <c r="T41">
        <v>134.46972116245499</v>
      </c>
      <c r="U41">
        <v>186.63872116245494</v>
      </c>
      <c r="V41">
        <v>213.72472116245498</v>
      </c>
      <c r="W41">
        <v>38.029721162454983</v>
      </c>
      <c r="X41">
        <v>53.02972116245499</v>
      </c>
      <c r="Y41">
        <v>136.64272116245499</v>
      </c>
      <c r="Z41">
        <v>196.32072116245499</v>
      </c>
      <c r="AA41">
        <v>194.53872116245498</v>
      </c>
      <c r="AB41">
        <v>194.29372116245494</v>
      </c>
      <c r="AC41">
        <v>4.1647211624549803</v>
      </c>
      <c r="AD41">
        <v>360.573721162455</v>
      </c>
      <c r="AE41">
        <v>38.57372116245498</v>
      </c>
      <c r="AF41">
        <v>232.88172116245499</v>
      </c>
      <c r="AG41">
        <v>114.07772116245495</v>
      </c>
      <c r="AH41">
        <v>311.69372116245501</v>
      </c>
    </row>
    <row r="42" spans="1:34" x14ac:dyDescent="0.3">
      <c r="A42" s="23">
        <f ca="1">Exceedance!U42</f>
        <v>47300</v>
      </c>
      <c r="B42" s="1">
        <v>31.482146805551295</v>
      </c>
      <c r="C42" s="1">
        <v>31.482146805551295</v>
      </c>
      <c r="D42" s="1">
        <v>31.482146805551295</v>
      </c>
      <c r="E42">
        <v>17.822146805551299</v>
      </c>
      <c r="F42">
        <v>248.47714680555129</v>
      </c>
      <c r="G42">
        <v>8.1641468055512973</v>
      </c>
      <c r="H42">
        <v>90.234146805551291</v>
      </c>
      <c r="I42">
        <v>69.682146805551312</v>
      </c>
      <c r="J42">
        <v>169.4791468055513</v>
      </c>
      <c r="K42">
        <v>-9.6728531944487006</v>
      </c>
      <c r="L42">
        <v>27.345146805551295</v>
      </c>
      <c r="M42">
        <v>16.481146805551301</v>
      </c>
      <c r="N42">
        <v>-6.0808531944487028</v>
      </c>
      <c r="O42">
        <v>21.055146805551299</v>
      </c>
      <c r="P42">
        <v>97.571146805551294</v>
      </c>
      <c r="Q42">
        <v>25.599146805551296</v>
      </c>
      <c r="R42">
        <v>21.967146805551298</v>
      </c>
      <c r="S42">
        <v>84.914146805551297</v>
      </c>
      <c r="T42">
        <v>30.797146805551293</v>
      </c>
      <c r="U42">
        <v>29.987146805551298</v>
      </c>
      <c r="V42">
        <v>50.376146805551301</v>
      </c>
      <c r="W42">
        <v>4.6831468055512966</v>
      </c>
      <c r="X42">
        <v>24.897146805551298</v>
      </c>
      <c r="Y42">
        <v>12.085146805551298</v>
      </c>
      <c r="Z42">
        <v>30.633146805551299</v>
      </c>
      <c r="AA42">
        <v>20.391146805551298</v>
      </c>
      <c r="AB42">
        <v>32.185146805551298</v>
      </c>
      <c r="AC42">
        <v>18.893146805551297</v>
      </c>
      <c r="AD42">
        <v>125.6141468055513</v>
      </c>
      <c r="AE42">
        <v>-1.0788531944487028</v>
      </c>
      <c r="AF42">
        <v>91.299146805551302</v>
      </c>
      <c r="AG42">
        <v>48.652146805551304</v>
      </c>
      <c r="AH42">
        <v>84.449146805551294</v>
      </c>
    </row>
    <row r="43" spans="1:34" x14ac:dyDescent="0.3">
      <c r="A43" s="23">
        <f ca="1">Exceedance!U43</f>
        <v>47331</v>
      </c>
      <c r="B43" s="1">
        <v>23.003081750829807</v>
      </c>
      <c r="C43" s="1">
        <v>23.003081750829807</v>
      </c>
      <c r="D43" s="1">
        <v>23.003081750829807</v>
      </c>
      <c r="E43">
        <v>8.7760817508298068</v>
      </c>
      <c r="F43">
        <v>75.487081750829802</v>
      </c>
      <c r="G43">
        <v>-3.4389182491701935</v>
      </c>
      <c r="H43">
        <v>68.20008175082981</v>
      </c>
      <c r="I43">
        <v>20.879081750829805</v>
      </c>
      <c r="J43">
        <v>124.8120817508298</v>
      </c>
      <c r="K43">
        <v>-5.7429182491701942</v>
      </c>
      <c r="L43">
        <v>40.196081750829798</v>
      </c>
      <c r="M43">
        <v>16.795081750829805</v>
      </c>
      <c r="N43">
        <v>14.323081750829806</v>
      </c>
      <c r="O43">
        <v>-1.954918249170194</v>
      </c>
      <c r="P43">
        <v>33.899081750829808</v>
      </c>
      <c r="Q43">
        <v>35.221081750829804</v>
      </c>
      <c r="R43">
        <v>41.831081750829796</v>
      </c>
      <c r="S43">
        <v>35.055081750829807</v>
      </c>
      <c r="T43">
        <v>-1.575918249170194</v>
      </c>
      <c r="U43">
        <v>34.902081750829801</v>
      </c>
      <c r="V43">
        <v>8.9180817508298063</v>
      </c>
      <c r="W43">
        <v>-8.5029182491701949</v>
      </c>
      <c r="X43">
        <v>38.430081750829807</v>
      </c>
      <c r="Y43">
        <v>7.2580817508298061</v>
      </c>
      <c r="Z43">
        <v>3.5310817508298058</v>
      </c>
      <c r="AA43">
        <v>26.44708175082981</v>
      </c>
      <c r="AB43">
        <v>21.571081750829808</v>
      </c>
      <c r="AC43">
        <v>17.159081750829806</v>
      </c>
      <c r="AD43">
        <v>34.554081750829809</v>
      </c>
      <c r="AE43">
        <v>5.3300817508298062</v>
      </c>
      <c r="AF43">
        <v>35.397081750829805</v>
      </c>
      <c r="AG43">
        <v>59.889081750829796</v>
      </c>
      <c r="AH43">
        <v>92.120081750829812</v>
      </c>
    </row>
    <row r="44" spans="1:34" x14ac:dyDescent="0.3">
      <c r="A44" s="23">
        <f ca="1">Exceedance!U44</f>
        <v>47362</v>
      </c>
      <c r="B44" s="1">
        <v>29.543123757773852</v>
      </c>
      <c r="C44" s="1">
        <v>29.543123757773852</v>
      </c>
      <c r="D44" s="1">
        <v>29.543123757773852</v>
      </c>
      <c r="E44">
        <v>53.118123757773851</v>
      </c>
      <c r="F44">
        <v>38.908123757773851</v>
      </c>
      <c r="G44">
        <v>20.469123757773851</v>
      </c>
      <c r="H44">
        <v>85.096123757773853</v>
      </c>
      <c r="I44">
        <v>11.494123757773849</v>
      </c>
      <c r="J44">
        <v>76.087123757773853</v>
      </c>
      <c r="K44">
        <v>13.004123757773851</v>
      </c>
      <c r="L44">
        <v>6.8951237577738489</v>
      </c>
      <c r="M44">
        <v>26.678123757773854</v>
      </c>
      <c r="N44">
        <v>49.869123757773849</v>
      </c>
      <c r="O44">
        <v>55.649123757773857</v>
      </c>
      <c r="P44">
        <v>21.284123757773855</v>
      </c>
      <c r="Q44">
        <v>41.871123757773852</v>
      </c>
      <c r="R44">
        <v>32.862123757773851</v>
      </c>
      <c r="S44">
        <v>35.224123757773853</v>
      </c>
      <c r="T44">
        <v>7.7901237577738502</v>
      </c>
      <c r="U44">
        <v>41.761123757773852</v>
      </c>
      <c r="V44">
        <v>13.30612375777385</v>
      </c>
      <c r="W44">
        <v>15.527123757773849</v>
      </c>
      <c r="X44">
        <v>97.535123757773846</v>
      </c>
      <c r="Y44">
        <v>18.968123757773849</v>
      </c>
      <c r="Z44">
        <v>6.9001237577738506</v>
      </c>
      <c r="AA44">
        <v>9.4181237577738486</v>
      </c>
      <c r="AB44">
        <v>14.150123757773848</v>
      </c>
      <c r="AC44">
        <v>15.64712375777385</v>
      </c>
      <c r="AD44">
        <v>7.5911237577738495</v>
      </c>
      <c r="AE44">
        <v>19.993123757773851</v>
      </c>
      <c r="AF44">
        <v>67.264123757773845</v>
      </c>
      <c r="AG44">
        <v>34.938123757773852</v>
      </c>
      <c r="AH44">
        <v>72.691123757773852</v>
      </c>
    </row>
    <row r="45" spans="1:34" x14ac:dyDescent="0.3">
      <c r="A45" s="23">
        <f ca="1">Exceedance!U45</f>
        <v>47392</v>
      </c>
      <c r="B45" s="1">
        <v>46.402300968099077</v>
      </c>
      <c r="C45" s="1">
        <v>19.40230096809908</v>
      </c>
      <c r="D45" s="1">
        <v>33.402300968099077</v>
      </c>
      <c r="E45">
        <v>47.257300968099081</v>
      </c>
      <c r="F45">
        <v>33.219300968099077</v>
      </c>
      <c r="G45">
        <v>33.220300968099089</v>
      </c>
      <c r="H45">
        <v>100.43630096809908</v>
      </c>
      <c r="I45">
        <v>50.641300968099081</v>
      </c>
      <c r="J45">
        <v>25.837300968099079</v>
      </c>
      <c r="K45">
        <v>33.543300968099082</v>
      </c>
      <c r="L45">
        <v>12.204300968099078</v>
      </c>
      <c r="M45">
        <v>28.058300968099079</v>
      </c>
      <c r="N45">
        <v>20.88130096809908</v>
      </c>
      <c r="O45">
        <v>64.477300968099087</v>
      </c>
      <c r="P45">
        <v>78.393300968099084</v>
      </c>
      <c r="Q45">
        <v>128.13530096809907</v>
      </c>
      <c r="R45">
        <v>49.131300968099076</v>
      </c>
      <c r="S45">
        <v>29.88130096809908</v>
      </c>
      <c r="T45">
        <v>24.286300968099084</v>
      </c>
      <c r="U45">
        <v>33.719300968099077</v>
      </c>
      <c r="V45">
        <v>63.85530096809908</v>
      </c>
      <c r="W45">
        <v>14.52830096809908</v>
      </c>
      <c r="X45">
        <v>52.79530096809907</v>
      </c>
      <c r="Y45">
        <v>49.781300968099075</v>
      </c>
      <c r="Z45">
        <v>23.685300968099082</v>
      </c>
      <c r="AA45">
        <v>18.888300968099081</v>
      </c>
      <c r="AB45">
        <v>42.577300968099081</v>
      </c>
      <c r="AC45">
        <v>23.812300968099084</v>
      </c>
      <c r="AD45">
        <v>14.324300968099077</v>
      </c>
      <c r="AE45">
        <v>20.846300968099079</v>
      </c>
      <c r="AF45">
        <v>21.417300968099084</v>
      </c>
      <c r="AG45">
        <v>18.484300968099081</v>
      </c>
      <c r="AH45">
        <v>33.918300968099082</v>
      </c>
    </row>
    <row r="46" spans="1:34" x14ac:dyDescent="0.3">
      <c r="A46" s="23">
        <f ca="1">Exceedance!U46</f>
        <v>47423</v>
      </c>
      <c r="B46" s="1">
        <v>34.166518267150096</v>
      </c>
      <c r="C46" s="1">
        <v>23.166518267150096</v>
      </c>
      <c r="D46" s="1">
        <v>29.166518267150096</v>
      </c>
      <c r="E46">
        <v>44.076518267150092</v>
      </c>
      <c r="F46">
        <v>30.791518267150096</v>
      </c>
      <c r="G46">
        <v>38.926518267150094</v>
      </c>
      <c r="H46">
        <v>46.187518267150097</v>
      </c>
      <c r="I46">
        <v>63.791518267150096</v>
      </c>
      <c r="J46">
        <v>22.651518267150095</v>
      </c>
      <c r="K46">
        <v>27.099518267150096</v>
      </c>
      <c r="L46">
        <v>20.100518267150093</v>
      </c>
      <c r="M46">
        <v>27.705518267150094</v>
      </c>
      <c r="N46">
        <v>25.246518267150094</v>
      </c>
      <c r="O46">
        <v>45.718518267150095</v>
      </c>
      <c r="P46">
        <v>44.432518267150094</v>
      </c>
      <c r="Q46">
        <v>48.595518267150098</v>
      </c>
      <c r="R46">
        <v>26.440518267150097</v>
      </c>
      <c r="S46">
        <v>36.988518267150098</v>
      </c>
      <c r="T46">
        <v>28.131518267150096</v>
      </c>
      <c r="U46">
        <v>29.996518267150094</v>
      </c>
      <c r="V46">
        <v>34.636518267150095</v>
      </c>
      <c r="W46">
        <v>16.124518267150094</v>
      </c>
      <c r="X46">
        <v>31.30451826715009</v>
      </c>
      <c r="Y46">
        <v>29.252518267150094</v>
      </c>
      <c r="Z46">
        <v>28.818518267150097</v>
      </c>
      <c r="AA46">
        <v>22.260518267150097</v>
      </c>
      <c r="AB46">
        <v>29.567518267150096</v>
      </c>
      <c r="AC46">
        <v>18.229518267150095</v>
      </c>
      <c r="AD46">
        <v>23.070518267150096</v>
      </c>
      <c r="AE46">
        <v>26.895518267150095</v>
      </c>
      <c r="AF46">
        <v>28.290518267150095</v>
      </c>
      <c r="AG46">
        <v>24.347518267150097</v>
      </c>
      <c r="AH46">
        <v>31.553518267150096</v>
      </c>
    </row>
    <row r="47" spans="1:34" x14ac:dyDescent="0.3">
      <c r="A47" s="23">
        <f ca="1">Exceedance!U47</f>
        <v>47453</v>
      </c>
      <c r="B47" s="1">
        <v>23.666741936603216</v>
      </c>
      <c r="C47" s="1">
        <v>23.666741936603216</v>
      </c>
      <c r="D47" s="1">
        <v>23.666741936603216</v>
      </c>
      <c r="E47">
        <v>30.724741936603213</v>
      </c>
      <c r="F47">
        <v>27.455741936603214</v>
      </c>
      <c r="G47">
        <v>31.096741936603216</v>
      </c>
      <c r="H47">
        <v>33.438741936603215</v>
      </c>
      <c r="I47">
        <v>37.867741936603217</v>
      </c>
      <c r="J47">
        <v>20.588741936603217</v>
      </c>
      <c r="K47">
        <v>20.965741936603212</v>
      </c>
      <c r="L47">
        <v>19.918741936603215</v>
      </c>
      <c r="M47">
        <v>17.921741936603215</v>
      </c>
      <c r="N47">
        <v>23.746741936603215</v>
      </c>
      <c r="O47">
        <v>32.742741936603217</v>
      </c>
      <c r="P47">
        <v>29.733741936603217</v>
      </c>
      <c r="Q47">
        <v>29.553741936603213</v>
      </c>
      <c r="R47">
        <v>44.254741936603217</v>
      </c>
      <c r="S47">
        <v>29.111741936603213</v>
      </c>
      <c r="T47">
        <v>21.333741936603211</v>
      </c>
      <c r="U47">
        <v>27.521741936603213</v>
      </c>
      <c r="V47">
        <v>24.747741936603216</v>
      </c>
      <c r="W47">
        <v>16.133741936603219</v>
      </c>
      <c r="X47">
        <v>24.492741936603217</v>
      </c>
      <c r="Y47">
        <v>22.250741936603212</v>
      </c>
      <c r="Z47">
        <v>21.981741936603214</v>
      </c>
      <c r="AA47">
        <v>25.886741936603215</v>
      </c>
      <c r="AB47">
        <v>26.717741936603211</v>
      </c>
      <c r="AC47">
        <v>15.576741936603216</v>
      </c>
      <c r="AD47">
        <v>26.231741936603211</v>
      </c>
      <c r="AE47">
        <v>21.045741936603214</v>
      </c>
      <c r="AF47">
        <v>25.131741936603216</v>
      </c>
      <c r="AG47">
        <v>21.761741936603215</v>
      </c>
      <c r="AH47">
        <v>28.080741936603211</v>
      </c>
    </row>
    <row r="48" spans="1:34" x14ac:dyDescent="0.3">
      <c r="A48" s="23">
        <f ca="1">Exceedance!U48</f>
        <v>47484</v>
      </c>
      <c r="B48" s="1">
        <v>21.906002167759276</v>
      </c>
      <c r="C48" s="1">
        <v>21.906002167759276</v>
      </c>
      <c r="D48" s="1">
        <v>21.906002167759276</v>
      </c>
      <c r="E48">
        <v>26.181002167759278</v>
      </c>
      <c r="F48">
        <v>25.105002167759274</v>
      </c>
      <c r="G48">
        <v>24.959002167759277</v>
      </c>
      <c r="H48">
        <v>30.924002167759276</v>
      </c>
      <c r="I48">
        <v>29.139002167759276</v>
      </c>
      <c r="J48">
        <v>23.297002167759274</v>
      </c>
      <c r="K48">
        <v>20.539002167759275</v>
      </c>
      <c r="L48">
        <v>19.256002167759274</v>
      </c>
      <c r="M48">
        <v>18.958002167759279</v>
      </c>
      <c r="N48">
        <v>19.897002167759275</v>
      </c>
      <c r="O48">
        <v>41.370002167759274</v>
      </c>
      <c r="P48">
        <v>26.250002167759273</v>
      </c>
      <c r="Q48">
        <v>25.865002167759275</v>
      </c>
      <c r="R48">
        <v>27.216002167759278</v>
      </c>
      <c r="S48">
        <v>26.889002167759273</v>
      </c>
      <c r="T48">
        <v>19.365002167759275</v>
      </c>
      <c r="U48">
        <v>23.555002167759273</v>
      </c>
      <c r="V48">
        <v>26.915002167759276</v>
      </c>
      <c r="W48">
        <v>19.152002167759274</v>
      </c>
      <c r="X48">
        <v>21.910002167759274</v>
      </c>
      <c r="Y48">
        <v>24.347002167759278</v>
      </c>
      <c r="Z48">
        <v>18.221002167759274</v>
      </c>
      <c r="AA48">
        <v>29.976002167759276</v>
      </c>
      <c r="AB48">
        <v>23.284002167759276</v>
      </c>
      <c r="AC48">
        <v>15.107002167759278</v>
      </c>
      <c r="AD48">
        <v>24.946002167759275</v>
      </c>
      <c r="AE48">
        <v>16.884002167759277</v>
      </c>
      <c r="AF48">
        <v>20.964002167759276</v>
      </c>
      <c r="AG48">
        <v>24.862002167759275</v>
      </c>
      <c r="AH48">
        <v>27.721002167759277</v>
      </c>
    </row>
    <row r="49" spans="1:34" x14ac:dyDescent="0.3">
      <c r="A49" s="23">
        <f ca="1">Exceedance!U49</f>
        <v>47515</v>
      </c>
      <c r="B49" s="1">
        <v>28.01821253518866</v>
      </c>
      <c r="C49" s="1">
        <v>28.01821253518866</v>
      </c>
      <c r="D49" s="1">
        <v>28.01821253518866</v>
      </c>
      <c r="E49">
        <v>50.047212535188656</v>
      </c>
      <c r="F49">
        <v>35.394212535188657</v>
      </c>
      <c r="G49">
        <v>25.008212535188662</v>
      </c>
      <c r="H49">
        <v>27.156212535188658</v>
      </c>
      <c r="I49">
        <v>30.552212535188659</v>
      </c>
      <c r="J49">
        <v>24.997212535188655</v>
      </c>
      <c r="K49">
        <v>22.689212535188656</v>
      </c>
      <c r="L49">
        <v>17.475212535188657</v>
      </c>
      <c r="M49">
        <v>23.097212535188657</v>
      </c>
      <c r="N49">
        <v>22.452212535188661</v>
      </c>
      <c r="O49">
        <v>50.151212535188662</v>
      </c>
      <c r="P49">
        <v>21.990212535188661</v>
      </c>
      <c r="Q49">
        <v>37.667212535188654</v>
      </c>
      <c r="R49">
        <v>22.056212535188656</v>
      </c>
      <c r="S49">
        <v>34.077212535188657</v>
      </c>
      <c r="T49">
        <v>18.622212535188659</v>
      </c>
      <c r="U49">
        <v>24.505212535188662</v>
      </c>
      <c r="V49">
        <v>24.548212535188657</v>
      </c>
      <c r="W49">
        <v>20.880212535188658</v>
      </c>
      <c r="X49">
        <v>26.921212535188658</v>
      </c>
      <c r="Y49">
        <v>32.968212535188663</v>
      </c>
      <c r="Z49">
        <v>34.273212535188662</v>
      </c>
      <c r="AA49">
        <v>70.204212535188645</v>
      </c>
      <c r="AB49">
        <v>22.249212535188658</v>
      </c>
      <c r="AC49">
        <v>18.031212535188658</v>
      </c>
      <c r="AD49">
        <v>24.763212535188657</v>
      </c>
      <c r="AE49">
        <v>23.963212535188656</v>
      </c>
      <c r="AF49">
        <v>25.168212535188658</v>
      </c>
      <c r="AG49">
        <v>24.259212535188656</v>
      </c>
      <c r="AH49">
        <v>25.756212535188656</v>
      </c>
    </row>
    <row r="50" spans="1:34" x14ac:dyDescent="0.3">
      <c r="A50" s="23">
        <f ca="1">Exceedance!U50</f>
        <v>47543</v>
      </c>
      <c r="B50" s="1">
        <v>81.9804640870491</v>
      </c>
      <c r="C50" s="1">
        <v>81.9804640870491</v>
      </c>
      <c r="D50" s="1">
        <v>81.9804640870491</v>
      </c>
      <c r="E50">
        <v>175.2214640870491</v>
      </c>
      <c r="F50">
        <v>35.750464087049096</v>
      </c>
      <c r="G50">
        <v>133.41346408704911</v>
      </c>
      <c r="H50">
        <v>64.752464087049106</v>
      </c>
      <c r="I50">
        <v>44.674464087049095</v>
      </c>
      <c r="J50">
        <v>38.883464087049106</v>
      </c>
      <c r="K50">
        <v>60.511464087049106</v>
      </c>
      <c r="L50">
        <v>18.418464087049102</v>
      </c>
      <c r="M50">
        <v>38.264464087049099</v>
      </c>
      <c r="N50">
        <v>88.022464087049102</v>
      </c>
      <c r="O50">
        <v>103.2474640870491</v>
      </c>
      <c r="P50">
        <v>34.585464087049104</v>
      </c>
      <c r="Q50">
        <v>121.4564640870491</v>
      </c>
      <c r="R50">
        <v>77.386464087049092</v>
      </c>
      <c r="S50">
        <v>64.722464087049104</v>
      </c>
      <c r="T50">
        <v>41.5994640870491</v>
      </c>
      <c r="U50">
        <v>49.190464087049101</v>
      </c>
      <c r="V50">
        <v>55.777464087049104</v>
      </c>
      <c r="W50">
        <v>32.561464087049096</v>
      </c>
      <c r="X50">
        <v>44.351464087049109</v>
      </c>
      <c r="Y50">
        <v>61.1814640870491</v>
      </c>
      <c r="Z50">
        <v>45.188464087049098</v>
      </c>
      <c r="AA50">
        <v>167.52646408704911</v>
      </c>
      <c r="AB50">
        <v>25.538464087049103</v>
      </c>
      <c r="AC50">
        <v>92.975464087049104</v>
      </c>
      <c r="AD50">
        <v>40.175464087049107</v>
      </c>
      <c r="AE50">
        <v>29.477464087049103</v>
      </c>
      <c r="AF50">
        <v>51.072464087049106</v>
      </c>
      <c r="AG50">
        <v>95.547464087049093</v>
      </c>
      <c r="AH50">
        <v>65.525464087049102</v>
      </c>
    </row>
    <row r="51" spans="1:34" x14ac:dyDescent="0.3">
      <c r="A51" s="23">
        <f ca="1">Exceedance!U51</f>
        <v>47574</v>
      </c>
      <c r="B51" s="1">
        <v>128.53171512459349</v>
      </c>
      <c r="C51" s="1">
        <v>128.53171512459349</v>
      </c>
      <c r="D51" s="1">
        <v>128.53171512459349</v>
      </c>
      <c r="E51">
        <v>196.9267151245935</v>
      </c>
      <c r="F51">
        <v>69.533715124593471</v>
      </c>
      <c r="G51">
        <v>205.92671512459347</v>
      </c>
      <c r="H51">
        <v>126.24471512459347</v>
      </c>
      <c r="I51">
        <v>98.300715124593481</v>
      </c>
      <c r="J51">
        <v>102.53071512459347</v>
      </c>
      <c r="K51">
        <v>184.11871512459351</v>
      </c>
      <c r="L51">
        <v>41.326715124593477</v>
      </c>
      <c r="M51">
        <v>49.686715124593483</v>
      </c>
      <c r="N51">
        <v>184.60171512459348</v>
      </c>
      <c r="O51">
        <v>292.38871512459349</v>
      </c>
      <c r="P51">
        <v>120.27771512459348</v>
      </c>
      <c r="Q51">
        <v>132.90571512459346</v>
      </c>
      <c r="R51">
        <v>256.4867151245935</v>
      </c>
      <c r="S51">
        <v>105.42171512459348</v>
      </c>
      <c r="T51">
        <v>142.47871512459349</v>
      </c>
      <c r="U51">
        <v>93.854715124593483</v>
      </c>
      <c r="V51">
        <v>139.44871512459349</v>
      </c>
      <c r="W51">
        <v>34.276715124593487</v>
      </c>
      <c r="X51">
        <v>74.089715124593482</v>
      </c>
      <c r="Y51">
        <v>45.999715124593479</v>
      </c>
      <c r="Z51">
        <v>76.393715124593484</v>
      </c>
      <c r="AA51">
        <v>175.19271512459349</v>
      </c>
      <c r="AB51">
        <v>48.072715124593479</v>
      </c>
      <c r="AC51">
        <v>184.59571512459345</v>
      </c>
      <c r="AD51">
        <v>51.569715124593479</v>
      </c>
      <c r="AE51">
        <v>48.77371512459348</v>
      </c>
      <c r="AF51">
        <v>207.10271512459349</v>
      </c>
      <c r="AG51">
        <v>254.04571512459347</v>
      </c>
      <c r="AH51">
        <v>156.83971512459348</v>
      </c>
    </row>
    <row r="52" spans="1:34" x14ac:dyDescent="0.3">
      <c r="A52" s="23">
        <f ca="1">Exceedance!U52</f>
        <v>47604</v>
      </c>
      <c r="B52" s="1">
        <v>216.91981308754842</v>
      </c>
      <c r="C52" s="1">
        <v>216.91981308754842</v>
      </c>
      <c r="D52" s="1">
        <v>216.91981308754842</v>
      </c>
      <c r="E52">
        <v>307.11381308754835</v>
      </c>
      <c r="F52">
        <v>173.10681308754843</v>
      </c>
      <c r="G52">
        <v>355.95581308754834</v>
      </c>
      <c r="H52">
        <v>224.84681308754841</v>
      </c>
      <c r="I52">
        <v>262.55281308754843</v>
      </c>
      <c r="J52">
        <v>151.30881308754843</v>
      </c>
      <c r="K52">
        <v>399.18181308754845</v>
      </c>
      <c r="L52">
        <v>26.53981308754841</v>
      </c>
      <c r="M52">
        <v>156.84181308754842</v>
      </c>
      <c r="N52">
        <v>258.80781308754837</v>
      </c>
      <c r="O52">
        <v>502.57981308754842</v>
      </c>
      <c r="P52">
        <v>196.21181308754839</v>
      </c>
      <c r="Q52">
        <v>251.38881308754841</v>
      </c>
      <c r="R52">
        <v>339.93081308754836</v>
      </c>
      <c r="S52">
        <v>347.78881308754842</v>
      </c>
      <c r="T52">
        <v>182.3968130875484</v>
      </c>
      <c r="U52">
        <v>162.59681308754838</v>
      </c>
      <c r="V52">
        <v>172.11081308754842</v>
      </c>
      <c r="W52">
        <v>104.2698130875484</v>
      </c>
      <c r="X52">
        <v>159.78981308754842</v>
      </c>
      <c r="Y52">
        <v>145.13981308754839</v>
      </c>
      <c r="Z52">
        <v>163.33681308754839</v>
      </c>
      <c r="AA52">
        <v>202.75981308754839</v>
      </c>
      <c r="AB52">
        <v>97.978813087548417</v>
      </c>
      <c r="AC52">
        <v>277.14381308754838</v>
      </c>
      <c r="AD52">
        <v>142.92381308754838</v>
      </c>
      <c r="AE52">
        <v>162.74181308754842</v>
      </c>
      <c r="AF52">
        <v>283.12281308754842</v>
      </c>
      <c r="AG52">
        <v>423.45281308754841</v>
      </c>
      <c r="AH52">
        <v>269.6528130875484</v>
      </c>
    </row>
    <row r="53" spans="1:34" x14ac:dyDescent="0.3">
      <c r="A53" s="23">
        <f ca="1">Exceedance!U53</f>
        <v>47635</v>
      </c>
      <c r="B53" s="1">
        <v>162.47872116245497</v>
      </c>
      <c r="C53" s="1">
        <v>162.47872116245497</v>
      </c>
      <c r="D53" s="1">
        <v>162.47872116245497</v>
      </c>
      <c r="E53">
        <v>410.63472116245498</v>
      </c>
      <c r="F53">
        <v>42.394721162454985</v>
      </c>
      <c r="G53">
        <v>345.10872116245497</v>
      </c>
      <c r="H53">
        <v>144.29972116245497</v>
      </c>
      <c r="I53">
        <v>278.29572116245498</v>
      </c>
      <c r="J53">
        <v>23.462721162454983</v>
      </c>
      <c r="K53">
        <v>169.05472116245494</v>
      </c>
      <c r="L53">
        <v>-11.38127883754502</v>
      </c>
      <c r="M53">
        <v>75.391721162454971</v>
      </c>
      <c r="N53">
        <v>105.79972116245497</v>
      </c>
      <c r="O53">
        <v>333.44272116245497</v>
      </c>
      <c r="P53">
        <v>50.211721162454971</v>
      </c>
      <c r="Q53">
        <v>133.21572116245494</v>
      </c>
      <c r="R53">
        <v>310.23372116245497</v>
      </c>
      <c r="S53">
        <v>134.45972116245494</v>
      </c>
      <c r="T53">
        <v>193.18072116245497</v>
      </c>
      <c r="U53">
        <v>214.34872116245495</v>
      </c>
      <c r="V53">
        <v>38.142721162454983</v>
      </c>
      <c r="W53">
        <v>53.352721162454984</v>
      </c>
      <c r="X53">
        <v>145.57872116245497</v>
      </c>
      <c r="Y53">
        <v>196.39472116245497</v>
      </c>
      <c r="Z53">
        <v>194.56472116245499</v>
      </c>
      <c r="AA53">
        <v>194.33672116245498</v>
      </c>
      <c r="AB53">
        <v>5.5547211624549808</v>
      </c>
      <c r="AC53">
        <v>360.65272116245501</v>
      </c>
      <c r="AD53">
        <v>39.02172116245498</v>
      </c>
      <c r="AE53">
        <v>232.81572116245499</v>
      </c>
      <c r="AF53">
        <v>117.59872116245498</v>
      </c>
      <c r="AG53">
        <v>311.71072116245494</v>
      </c>
      <c r="AH53">
        <v>181.63672116245499</v>
      </c>
    </row>
    <row r="54" spans="1:34" x14ac:dyDescent="0.3">
      <c r="A54" s="23">
        <f ca="1">Exceedance!U54</f>
        <v>47665</v>
      </c>
      <c r="B54" s="1">
        <v>31.482146805551295</v>
      </c>
      <c r="C54" s="1">
        <v>31.482146805551295</v>
      </c>
      <c r="D54" s="1">
        <v>31.482146805551295</v>
      </c>
      <c r="E54">
        <v>248.59714680555129</v>
      </c>
      <c r="F54">
        <v>8.535146805551296</v>
      </c>
      <c r="G54">
        <v>90.314146805551317</v>
      </c>
      <c r="H54">
        <v>71.030146805551311</v>
      </c>
      <c r="I54">
        <v>169.47314680555129</v>
      </c>
      <c r="J54">
        <v>-9.4118531944487014</v>
      </c>
      <c r="K54">
        <v>27.502146805551295</v>
      </c>
      <c r="L54">
        <v>16.547146805551296</v>
      </c>
      <c r="M54">
        <v>-6.017853194448703</v>
      </c>
      <c r="N54">
        <v>21.371146805551295</v>
      </c>
      <c r="O54">
        <v>97.535146805551292</v>
      </c>
      <c r="P54">
        <v>24.927146805551299</v>
      </c>
      <c r="Q54">
        <v>22.103146805551297</v>
      </c>
      <c r="R54">
        <v>85.285146805551307</v>
      </c>
      <c r="S54">
        <v>30.788146805551293</v>
      </c>
      <c r="T54">
        <v>30.556146805551297</v>
      </c>
      <c r="U54">
        <v>51.0441468055513</v>
      </c>
      <c r="V54">
        <v>4.796146805551297</v>
      </c>
      <c r="W54">
        <v>25.196146805551297</v>
      </c>
      <c r="X54">
        <v>12.581146805551297</v>
      </c>
      <c r="Y54">
        <v>30.703146805551292</v>
      </c>
      <c r="Z54">
        <v>20.420146805551298</v>
      </c>
      <c r="AA54">
        <v>32.226146805551302</v>
      </c>
      <c r="AB54">
        <v>19.001146805551297</v>
      </c>
      <c r="AC54">
        <v>125.67414680555132</v>
      </c>
      <c r="AD54">
        <v>-0.64685319444870248</v>
      </c>
      <c r="AE54">
        <v>91.248146805551315</v>
      </c>
      <c r="AF54">
        <v>49.690146805551301</v>
      </c>
      <c r="AG54">
        <v>84.4711468055513</v>
      </c>
      <c r="AH54">
        <v>17.843146805551299</v>
      </c>
    </row>
    <row r="55" spans="1:34" x14ac:dyDescent="0.3">
      <c r="A55" s="23">
        <f ca="1">Exceedance!U55</f>
        <v>47696</v>
      </c>
      <c r="B55" s="1">
        <v>23.003081750829807</v>
      </c>
      <c r="C55" s="1">
        <v>23.003081750829807</v>
      </c>
      <c r="D55" s="1">
        <v>23.003081750829807</v>
      </c>
      <c r="E55">
        <v>75.687081750829819</v>
      </c>
      <c r="F55">
        <v>-3.123918249170194</v>
      </c>
      <c r="G55">
        <v>68.294081750829804</v>
      </c>
      <c r="H55">
        <v>23.093081750829807</v>
      </c>
      <c r="I55">
        <v>124.8000817508298</v>
      </c>
      <c r="J55">
        <v>-5.4009182491701937</v>
      </c>
      <c r="K55">
        <v>40.403081750829806</v>
      </c>
      <c r="L55">
        <v>16.947081750829806</v>
      </c>
      <c r="M55">
        <v>14.410081750829805</v>
      </c>
      <c r="N55">
        <v>-1.6819182491701938</v>
      </c>
      <c r="O55">
        <v>33.862081750829809</v>
      </c>
      <c r="P55">
        <v>35.954081750829801</v>
      </c>
      <c r="Q55">
        <v>41.970081750829799</v>
      </c>
      <c r="R55">
        <v>35.426081750829809</v>
      </c>
      <c r="S55">
        <v>-1.583918249170194</v>
      </c>
      <c r="T55">
        <v>35.260081750829805</v>
      </c>
      <c r="U55">
        <v>9.5300817508298064</v>
      </c>
      <c r="V55">
        <v>-8.3979182491701945</v>
      </c>
      <c r="W55">
        <v>38.736081750829797</v>
      </c>
      <c r="X55">
        <v>8.2600817508298068</v>
      </c>
      <c r="Y55">
        <v>3.5920817508298066</v>
      </c>
      <c r="Z55">
        <v>26.47608175082981</v>
      </c>
      <c r="AA55">
        <v>21.609081750829805</v>
      </c>
      <c r="AB55">
        <v>17.174081750829806</v>
      </c>
      <c r="AC55">
        <v>34.611081750829804</v>
      </c>
      <c r="AD55">
        <v>6.3770817508298059</v>
      </c>
      <c r="AE55">
        <v>35.345081750829806</v>
      </c>
      <c r="AF55">
        <v>59.680081750829807</v>
      </c>
      <c r="AG55">
        <v>92.154081750829818</v>
      </c>
      <c r="AH55">
        <v>8.7970817508298076</v>
      </c>
    </row>
    <row r="56" spans="1:34" x14ac:dyDescent="0.3">
      <c r="A56" s="23">
        <f ca="1">Exceedance!U56</f>
        <v>47727</v>
      </c>
      <c r="B56" s="1">
        <v>29.543123757773852</v>
      </c>
      <c r="C56" s="1">
        <v>29.543123757773852</v>
      </c>
      <c r="D56" s="1">
        <v>29.543123757773852</v>
      </c>
      <c r="E56">
        <v>39.048123757773851</v>
      </c>
      <c r="F56">
        <v>20.78012375777385</v>
      </c>
      <c r="G56">
        <v>85.219123757773843</v>
      </c>
      <c r="H56">
        <v>12.22612375777385</v>
      </c>
      <c r="I56">
        <v>76.084123757773853</v>
      </c>
      <c r="J56">
        <v>13.14612375777385</v>
      </c>
      <c r="K56">
        <v>7.0271237577738503</v>
      </c>
      <c r="L56">
        <v>26.249123757773852</v>
      </c>
      <c r="M56">
        <v>49.958123757773848</v>
      </c>
      <c r="N56">
        <v>56.057123757773851</v>
      </c>
      <c r="O56">
        <v>21.251123757773851</v>
      </c>
      <c r="P56">
        <v>40.793123757773849</v>
      </c>
      <c r="Q56">
        <v>32.987123757773851</v>
      </c>
      <c r="R56">
        <v>35.511123757773852</v>
      </c>
      <c r="S56">
        <v>7.7831237577738497</v>
      </c>
      <c r="T56">
        <v>43.278123757773848</v>
      </c>
      <c r="U56">
        <v>13.86412375777385</v>
      </c>
      <c r="V56">
        <v>16.53812375777385</v>
      </c>
      <c r="W56">
        <v>98.01812375777385</v>
      </c>
      <c r="X56">
        <v>15.773123757773851</v>
      </c>
      <c r="Y56">
        <v>6.965123757773851</v>
      </c>
      <c r="Z56">
        <v>9.8871237577738498</v>
      </c>
      <c r="AA56">
        <v>14.18412375777385</v>
      </c>
      <c r="AB56">
        <v>15.658123757773851</v>
      </c>
      <c r="AC56">
        <v>7.6381237577738501</v>
      </c>
      <c r="AD56">
        <v>20.319123757773855</v>
      </c>
      <c r="AE56">
        <v>67.197123757773852</v>
      </c>
      <c r="AF56">
        <v>37.435123757773859</v>
      </c>
      <c r="AG56">
        <v>72.729123757773849</v>
      </c>
      <c r="AH56">
        <v>53.14012375777385</v>
      </c>
    </row>
    <row r="57" spans="1:34" x14ac:dyDescent="0.3">
      <c r="A57" s="23">
        <f ca="1">Exceedance!U57</f>
        <v>47757</v>
      </c>
      <c r="B57" s="1">
        <v>46.402300968099077</v>
      </c>
      <c r="C57" s="1">
        <v>19.40230096809908</v>
      </c>
      <c r="D57" s="1">
        <v>33.402300968099077</v>
      </c>
      <c r="E57">
        <v>33.314300968099083</v>
      </c>
      <c r="F57">
        <v>33.521300968099077</v>
      </c>
      <c r="G57">
        <v>100.52230096809907</v>
      </c>
      <c r="H57">
        <v>47.619300968099076</v>
      </c>
      <c r="I57">
        <v>25.836300968099081</v>
      </c>
      <c r="J57">
        <v>33.823300968099083</v>
      </c>
      <c r="K57">
        <v>12.318300968099079</v>
      </c>
      <c r="L57">
        <v>28.475300968099081</v>
      </c>
      <c r="M57">
        <v>20.927300968099079</v>
      </c>
      <c r="N57">
        <v>64.816300968099071</v>
      </c>
      <c r="O57">
        <v>78.358300968099087</v>
      </c>
      <c r="P57">
        <v>128.82030096809908</v>
      </c>
      <c r="Q57">
        <v>49.240300968099078</v>
      </c>
      <c r="R57">
        <v>30.127300968099078</v>
      </c>
      <c r="S57">
        <v>24.281300968099082</v>
      </c>
      <c r="T57">
        <v>34.285300968099079</v>
      </c>
      <c r="U57">
        <v>64.675300968099066</v>
      </c>
      <c r="V57">
        <v>14.621300968099082</v>
      </c>
      <c r="W57">
        <v>53.131300968099076</v>
      </c>
      <c r="X57">
        <v>52.955300968099074</v>
      </c>
      <c r="Y57">
        <v>23.817300968099079</v>
      </c>
      <c r="Z57">
        <v>18.80630096809908</v>
      </c>
      <c r="AA57">
        <v>42.587300968099072</v>
      </c>
      <c r="AB57">
        <v>23.214300968099082</v>
      </c>
      <c r="AC57">
        <v>14.366300968099079</v>
      </c>
      <c r="AD57">
        <v>21.20430096809908</v>
      </c>
      <c r="AE57">
        <v>21.380300968099078</v>
      </c>
      <c r="AF57">
        <v>18.99830096809908</v>
      </c>
      <c r="AG57">
        <v>33.938300968099078</v>
      </c>
      <c r="AH57">
        <v>47.279300968099072</v>
      </c>
    </row>
    <row r="58" spans="1:34" x14ac:dyDescent="0.3">
      <c r="A58" s="23">
        <f ca="1">Exceedance!U58</f>
        <v>47788</v>
      </c>
      <c r="B58" s="1">
        <v>34.166518267150096</v>
      </c>
      <c r="C58" s="1">
        <v>23.166518267150096</v>
      </c>
      <c r="D58" s="1">
        <v>29.166518267150096</v>
      </c>
      <c r="E58">
        <v>30.881518267150096</v>
      </c>
      <c r="F58">
        <v>39.271518267150093</v>
      </c>
      <c r="G58">
        <v>46.248518267150097</v>
      </c>
      <c r="H58">
        <v>67.356518267150093</v>
      </c>
      <c r="I58">
        <v>22.651518267150095</v>
      </c>
      <c r="J58">
        <v>27.40051826715009</v>
      </c>
      <c r="K58">
        <v>20.207518267150096</v>
      </c>
      <c r="L58">
        <v>28.421518267150095</v>
      </c>
      <c r="M58">
        <v>25.308518267150095</v>
      </c>
      <c r="N58">
        <v>45.972518267150093</v>
      </c>
      <c r="O58">
        <v>44.405518267150093</v>
      </c>
      <c r="P58">
        <v>50.437518267150097</v>
      </c>
      <c r="Q58">
        <v>26.543518267150095</v>
      </c>
      <c r="R58">
        <v>37.217518267150098</v>
      </c>
      <c r="S58">
        <v>28.125518267150095</v>
      </c>
      <c r="T58">
        <v>30.678518267150093</v>
      </c>
      <c r="U58">
        <v>35.169518267150096</v>
      </c>
      <c r="V58">
        <v>16.216518267150093</v>
      </c>
      <c r="W58">
        <v>31.575518267150095</v>
      </c>
      <c r="X58">
        <v>29.962518267150095</v>
      </c>
      <c r="Y58">
        <v>28.868518267150094</v>
      </c>
      <c r="Z58">
        <v>22.285518267150096</v>
      </c>
      <c r="AA58">
        <v>29.594518267150097</v>
      </c>
      <c r="AB58">
        <v>18.972518267150097</v>
      </c>
      <c r="AC58">
        <v>23.109518267150094</v>
      </c>
      <c r="AD58">
        <v>27.247518267150092</v>
      </c>
      <c r="AE58">
        <v>28.250518267150095</v>
      </c>
      <c r="AF58">
        <v>25.123518267150097</v>
      </c>
      <c r="AG58">
        <v>31.571518267150097</v>
      </c>
      <c r="AH58">
        <v>44.105518267150096</v>
      </c>
    </row>
    <row r="59" spans="1:34" x14ac:dyDescent="0.3">
      <c r="A59" s="23">
        <f ca="1">Exceedance!U59</f>
        <v>47818</v>
      </c>
      <c r="B59" s="1">
        <v>23.666741936603216</v>
      </c>
      <c r="C59" s="1">
        <v>23.666741936603216</v>
      </c>
      <c r="D59" s="1">
        <v>23.666741936603216</v>
      </c>
      <c r="E59">
        <v>27.547741936603213</v>
      </c>
      <c r="F59">
        <v>31.432741936603215</v>
      </c>
      <c r="G59">
        <v>33.508741936603215</v>
      </c>
      <c r="H59">
        <v>39.32974193660322</v>
      </c>
      <c r="I59">
        <v>20.588741936603217</v>
      </c>
      <c r="J59">
        <v>21.241741936603216</v>
      </c>
      <c r="K59">
        <v>20.028741936603215</v>
      </c>
      <c r="L59">
        <v>18.430741936603212</v>
      </c>
      <c r="M59">
        <v>23.81574193660321</v>
      </c>
      <c r="N59">
        <v>33.00774193660321</v>
      </c>
      <c r="O59">
        <v>29.706741936603215</v>
      </c>
      <c r="P59">
        <v>30.149741936603217</v>
      </c>
      <c r="Q59">
        <v>44.409741936603218</v>
      </c>
      <c r="R59">
        <v>29.346741936603216</v>
      </c>
      <c r="S59">
        <v>21.326741936603213</v>
      </c>
      <c r="T59">
        <v>27.747741936603212</v>
      </c>
      <c r="U59">
        <v>25.251741936603217</v>
      </c>
      <c r="V59">
        <v>16.226741936603215</v>
      </c>
      <c r="W59">
        <v>24.78374193660321</v>
      </c>
      <c r="X59">
        <v>22.744741936603216</v>
      </c>
      <c r="Y59">
        <v>22.031741936603211</v>
      </c>
      <c r="Z59">
        <v>25.918741936603215</v>
      </c>
      <c r="AA59">
        <v>26.746741936603215</v>
      </c>
      <c r="AB59">
        <v>15.737741936603218</v>
      </c>
      <c r="AC59">
        <v>26.277741936603217</v>
      </c>
      <c r="AD59">
        <v>21.389741936603212</v>
      </c>
      <c r="AE59">
        <v>25.086741936603214</v>
      </c>
      <c r="AF59">
        <v>22.208741936603214</v>
      </c>
      <c r="AG59">
        <v>28.10374193660321</v>
      </c>
      <c r="AH59">
        <v>30.747741936603212</v>
      </c>
    </row>
    <row r="60" spans="1:34" x14ac:dyDescent="0.3">
      <c r="A60" s="23">
        <f ca="1">Exceedance!U60</f>
        <v>47849</v>
      </c>
      <c r="B60" s="1">
        <v>21.906002167759276</v>
      </c>
      <c r="C60" s="1">
        <v>21.906002167759276</v>
      </c>
      <c r="D60" s="1">
        <v>21.906002167759276</v>
      </c>
      <c r="E60">
        <v>25.194002167759272</v>
      </c>
      <c r="F60">
        <v>25.264002167759276</v>
      </c>
      <c r="G60">
        <v>31.002002167759279</v>
      </c>
      <c r="H60">
        <v>29.627002167759272</v>
      </c>
      <c r="I60">
        <v>23.297002167759274</v>
      </c>
      <c r="J60">
        <v>20.819002167759272</v>
      </c>
      <c r="K60">
        <v>19.362002167759275</v>
      </c>
      <c r="L60">
        <v>18.974002167759274</v>
      </c>
      <c r="M60">
        <v>19.958002167759275</v>
      </c>
      <c r="N60">
        <v>41.738002167759277</v>
      </c>
      <c r="O60">
        <v>26.224002167759274</v>
      </c>
      <c r="P60">
        <v>26.103002167759279</v>
      </c>
      <c r="Q60">
        <v>27.337002167759273</v>
      </c>
      <c r="R60">
        <v>27.127002167759279</v>
      </c>
      <c r="S60">
        <v>19.358002167759278</v>
      </c>
      <c r="T60">
        <v>23.711002167759275</v>
      </c>
      <c r="U60">
        <v>27.522002167759279</v>
      </c>
      <c r="V60">
        <v>19.250002167759273</v>
      </c>
      <c r="W60">
        <v>22.192002167759277</v>
      </c>
      <c r="X60">
        <v>23.682002167759276</v>
      </c>
      <c r="Y60">
        <v>18.266002167759279</v>
      </c>
      <c r="Z60">
        <v>30.019002167759275</v>
      </c>
      <c r="AA60">
        <v>23.311002167759277</v>
      </c>
      <c r="AB60">
        <v>15.110002167759278</v>
      </c>
      <c r="AC60">
        <v>24.995002167759274</v>
      </c>
      <c r="AD60">
        <v>17.206002167759276</v>
      </c>
      <c r="AE60">
        <v>20.926002167759275</v>
      </c>
      <c r="AF60">
        <v>25.199002167759275</v>
      </c>
      <c r="AG60">
        <v>27.746002167759279</v>
      </c>
      <c r="AH60">
        <v>26.201002167759274</v>
      </c>
    </row>
    <row r="61" spans="1:34" x14ac:dyDescent="0.3">
      <c r="A61" s="23">
        <f ca="1">Exceedance!U61</f>
        <v>47880</v>
      </c>
      <c r="B61" s="1">
        <v>28.01821253518866</v>
      </c>
      <c r="C61" s="1">
        <v>28.01821253518866</v>
      </c>
      <c r="D61" s="1">
        <v>28.01821253518866</v>
      </c>
      <c r="E61">
        <v>35.52121253518866</v>
      </c>
      <c r="F61">
        <v>25.299212535188659</v>
      </c>
      <c r="G61">
        <v>27.226212535188662</v>
      </c>
      <c r="H61">
        <v>30.694212535188658</v>
      </c>
      <c r="I61">
        <v>25.005212535188658</v>
      </c>
      <c r="J61">
        <v>22.979212535188662</v>
      </c>
      <c r="K61">
        <v>17.577212535188657</v>
      </c>
      <c r="L61">
        <v>23.294212535188656</v>
      </c>
      <c r="M61">
        <v>22.519212535188657</v>
      </c>
      <c r="N61">
        <v>50.505212535188654</v>
      </c>
      <c r="O61">
        <v>21.967212535188661</v>
      </c>
      <c r="P61">
        <v>37.576212535188667</v>
      </c>
      <c r="Q61">
        <v>22.170212535188657</v>
      </c>
      <c r="R61">
        <v>34.425212535188656</v>
      </c>
      <c r="S61">
        <v>18.616212535188659</v>
      </c>
      <c r="T61">
        <v>24.516212535188657</v>
      </c>
      <c r="U61">
        <v>25.145212535188659</v>
      </c>
      <c r="V61">
        <v>20.994212535188659</v>
      </c>
      <c r="W61">
        <v>27.228212535188657</v>
      </c>
      <c r="X61">
        <v>33.89621253518866</v>
      </c>
      <c r="Y61">
        <v>34.348212535188658</v>
      </c>
      <c r="Z61">
        <v>70.282212535188648</v>
      </c>
      <c r="AA61">
        <v>22.275212535188658</v>
      </c>
      <c r="AB61">
        <v>17.84421253518866</v>
      </c>
      <c r="AC61">
        <v>24.816212535188662</v>
      </c>
      <c r="AD61">
        <v>24.317212535188659</v>
      </c>
      <c r="AE61">
        <v>25.124212535188658</v>
      </c>
      <c r="AF61">
        <v>24.448212535188656</v>
      </c>
      <c r="AG61">
        <v>25.779212535188655</v>
      </c>
      <c r="AH61">
        <v>50.081212535188655</v>
      </c>
    </row>
    <row r="62" spans="1:34" x14ac:dyDescent="0.3">
      <c r="A62" s="23">
        <f ca="1">Exceedance!U62</f>
        <v>47908</v>
      </c>
      <c r="B62" s="1">
        <v>81.9804640870491</v>
      </c>
      <c r="C62" s="1">
        <v>81.9804640870491</v>
      </c>
      <c r="D62" s="1">
        <v>81.9804640870491</v>
      </c>
      <c r="E62">
        <v>35.895464087049099</v>
      </c>
      <c r="F62">
        <v>134.2344640870491</v>
      </c>
      <c r="G62">
        <v>64.86046408704911</v>
      </c>
      <c r="H62">
        <v>44.214464087049109</v>
      </c>
      <c r="I62">
        <v>38.896464087049097</v>
      </c>
      <c r="J62">
        <v>61.150464087049109</v>
      </c>
      <c r="K62">
        <v>18.539464087049101</v>
      </c>
      <c r="L62">
        <v>38.518464087049104</v>
      </c>
      <c r="M62">
        <v>88.154464087049092</v>
      </c>
      <c r="N62">
        <v>103.99946408704911</v>
      </c>
      <c r="O62">
        <v>34.5504640870491</v>
      </c>
      <c r="P62">
        <v>120.36746408704911</v>
      </c>
      <c r="Q62">
        <v>77.923464087049098</v>
      </c>
      <c r="R62">
        <v>65.320464087049103</v>
      </c>
      <c r="S62">
        <v>41.588464087049104</v>
      </c>
      <c r="T62">
        <v>48.4104640870491</v>
      </c>
      <c r="U62">
        <v>56.583464087049101</v>
      </c>
      <c r="V62">
        <v>32.7334640870491</v>
      </c>
      <c r="W62">
        <v>44.722464087049097</v>
      </c>
      <c r="X62">
        <v>59.455464087049108</v>
      </c>
      <c r="Y62">
        <v>45.257464087049101</v>
      </c>
      <c r="Z62">
        <v>167.6504640870491</v>
      </c>
      <c r="AA62">
        <v>25.571464087049101</v>
      </c>
      <c r="AB62">
        <v>90.805464087049103</v>
      </c>
      <c r="AC62">
        <v>40.249464087049098</v>
      </c>
      <c r="AD62">
        <v>30.119464087049106</v>
      </c>
      <c r="AE62">
        <v>50.981464087049105</v>
      </c>
      <c r="AF62">
        <v>93.339464087049095</v>
      </c>
      <c r="AG62">
        <v>65.568464087049094</v>
      </c>
      <c r="AH62">
        <v>175.33146408704906</v>
      </c>
    </row>
    <row r="63" spans="1:34" x14ac:dyDescent="0.3">
      <c r="A63" s="23">
        <f ca="1">Exceedance!U63</f>
        <v>47939</v>
      </c>
      <c r="B63" s="1">
        <v>128.53171512459349</v>
      </c>
      <c r="C63" s="1">
        <v>128.53171512459349</v>
      </c>
      <c r="D63" s="1">
        <v>128.53171512459349</v>
      </c>
      <c r="E63">
        <v>69.610715124593483</v>
      </c>
      <c r="F63">
        <v>206.4557151245935</v>
      </c>
      <c r="G63">
        <v>126.32371512459348</v>
      </c>
      <c r="H63">
        <v>92.737715124593478</v>
      </c>
      <c r="I63">
        <v>102.53071512459347</v>
      </c>
      <c r="J63">
        <v>184.7787151245935</v>
      </c>
      <c r="K63">
        <v>41.421715124593476</v>
      </c>
      <c r="L63">
        <v>48.309715124593474</v>
      </c>
      <c r="M63">
        <v>184.70471512459349</v>
      </c>
      <c r="N63">
        <v>293.51671512459347</v>
      </c>
      <c r="O63">
        <v>120.23971512459346</v>
      </c>
      <c r="P63">
        <v>128.08871512459348</v>
      </c>
      <c r="Q63">
        <v>257.17771512459348</v>
      </c>
      <c r="R63">
        <v>105.77971512459348</v>
      </c>
      <c r="S63">
        <v>142.4677151245935</v>
      </c>
      <c r="T63">
        <v>92.792715124593485</v>
      </c>
      <c r="U63">
        <v>139.9317151245935</v>
      </c>
      <c r="V63">
        <v>34.394715124593489</v>
      </c>
      <c r="W63">
        <v>74.352715124593459</v>
      </c>
      <c r="X63">
        <v>46.827715124593489</v>
      </c>
      <c r="Y63">
        <v>76.428715124593481</v>
      </c>
      <c r="Z63">
        <v>175.20271512459348</v>
      </c>
      <c r="AA63">
        <v>48.097715124593485</v>
      </c>
      <c r="AB63">
        <v>174.22671512459345</v>
      </c>
      <c r="AC63">
        <v>51.626715124593481</v>
      </c>
      <c r="AD63">
        <v>49.173715124593478</v>
      </c>
      <c r="AE63">
        <v>206.99971512459351</v>
      </c>
      <c r="AF63">
        <v>248.6887151245935</v>
      </c>
      <c r="AG63">
        <v>156.85971512459346</v>
      </c>
      <c r="AH63">
        <v>196.94871512459349</v>
      </c>
    </row>
    <row r="64" spans="1:34" x14ac:dyDescent="0.3">
      <c r="A64" s="23">
        <f ca="1">Exceedance!U64</f>
        <v>47969</v>
      </c>
      <c r="B64" s="1">
        <v>216.91981308754842</v>
      </c>
      <c r="C64" s="1">
        <v>216.91981308754842</v>
      </c>
      <c r="D64" s="1">
        <v>216.91981308754842</v>
      </c>
      <c r="E64">
        <v>173.10681308754843</v>
      </c>
      <c r="F64">
        <v>355.95581308754834</v>
      </c>
      <c r="G64">
        <v>224.84681308754841</v>
      </c>
      <c r="H64">
        <v>262.55281308754843</v>
      </c>
      <c r="I64">
        <v>151.30881308754843</v>
      </c>
      <c r="J64">
        <v>399.18181308754845</v>
      </c>
      <c r="K64">
        <v>26.53981308754841</v>
      </c>
      <c r="L64">
        <v>156.84181308754842</v>
      </c>
      <c r="M64">
        <v>258.80781308754837</v>
      </c>
      <c r="N64">
        <v>502.57981308754842</v>
      </c>
      <c r="O64">
        <v>196.21181308754839</v>
      </c>
      <c r="P64">
        <v>251.38881308754841</v>
      </c>
      <c r="Q64">
        <v>339.93081308754836</v>
      </c>
      <c r="R64">
        <v>347.78881308754842</v>
      </c>
      <c r="S64">
        <v>182.3968130875484</v>
      </c>
      <c r="T64">
        <v>162.59681308754838</v>
      </c>
      <c r="U64">
        <v>172.11081308754842</v>
      </c>
      <c r="V64">
        <v>104.2698130875484</v>
      </c>
      <c r="W64">
        <v>159.78981308754842</v>
      </c>
      <c r="X64">
        <v>145.13981308754839</v>
      </c>
      <c r="Y64">
        <v>163.33681308754839</v>
      </c>
      <c r="Z64">
        <v>202.75981308754839</v>
      </c>
      <c r="AA64">
        <v>97.978813087548417</v>
      </c>
      <c r="AB64">
        <v>277.14381308754838</v>
      </c>
      <c r="AC64">
        <v>142.92381308754838</v>
      </c>
      <c r="AD64">
        <v>162.74181308754842</v>
      </c>
      <c r="AE64">
        <v>283.12281308754842</v>
      </c>
      <c r="AF64">
        <v>423.45281308754841</v>
      </c>
      <c r="AG64">
        <v>269.6528130875484</v>
      </c>
      <c r="AH64">
        <v>269.6528130875484</v>
      </c>
    </row>
    <row r="65" spans="1:34" x14ac:dyDescent="0.3">
      <c r="A65" s="23">
        <f ca="1">Exceedance!U65</f>
        <v>48000</v>
      </c>
      <c r="B65" s="1">
        <v>162.47872116245497</v>
      </c>
      <c r="C65" s="1">
        <v>162.47872116245497</v>
      </c>
      <c r="D65" s="1">
        <v>162.47872116245497</v>
      </c>
      <c r="E65">
        <v>42.394721162454985</v>
      </c>
      <c r="F65">
        <v>345.10872116245497</v>
      </c>
      <c r="G65">
        <v>144.29972116245497</v>
      </c>
      <c r="H65">
        <v>278.29572116245498</v>
      </c>
      <c r="I65">
        <v>23.462721162454983</v>
      </c>
      <c r="J65">
        <v>169.05472116245494</v>
      </c>
      <c r="K65">
        <v>-11.38127883754502</v>
      </c>
      <c r="L65">
        <v>75.391721162454971</v>
      </c>
      <c r="M65">
        <v>105.79972116245497</v>
      </c>
      <c r="N65">
        <v>333.44272116245497</v>
      </c>
      <c r="O65">
        <v>50.211721162454971</v>
      </c>
      <c r="P65">
        <v>133.21572116245494</v>
      </c>
      <c r="Q65">
        <v>310.23372116245497</v>
      </c>
      <c r="R65">
        <v>134.45972116245494</v>
      </c>
      <c r="S65">
        <v>193.18072116245497</v>
      </c>
      <c r="T65">
        <v>214.34872116245495</v>
      </c>
      <c r="U65">
        <v>38.142721162454983</v>
      </c>
      <c r="V65">
        <v>53.352721162454984</v>
      </c>
      <c r="W65">
        <v>145.57872116245497</v>
      </c>
      <c r="X65">
        <v>196.39472116245497</v>
      </c>
      <c r="Y65">
        <v>194.56472116245499</v>
      </c>
      <c r="Z65">
        <v>194.33672116245498</v>
      </c>
      <c r="AA65">
        <v>5.5547211624549808</v>
      </c>
      <c r="AB65">
        <v>360.65272116245501</v>
      </c>
      <c r="AC65">
        <v>39.02172116245498</v>
      </c>
      <c r="AD65">
        <v>232.81572116245499</v>
      </c>
      <c r="AE65">
        <v>117.59872116245498</v>
      </c>
      <c r="AF65">
        <v>311.71072116245494</v>
      </c>
      <c r="AG65">
        <v>181.63672116245499</v>
      </c>
      <c r="AH65">
        <v>181.63672116245499</v>
      </c>
    </row>
    <row r="66" spans="1:34" x14ac:dyDescent="0.3">
      <c r="A66" s="23">
        <f ca="1">Exceedance!U66</f>
        <v>48030</v>
      </c>
      <c r="B66" s="1">
        <v>31.482146805551295</v>
      </c>
      <c r="C66" s="1">
        <v>31.482146805551295</v>
      </c>
      <c r="D66" s="1">
        <v>31.482146805551295</v>
      </c>
      <c r="E66">
        <v>8.535146805551296</v>
      </c>
      <c r="F66">
        <v>90.314146805551317</v>
      </c>
      <c r="G66">
        <v>71.030146805551311</v>
      </c>
      <c r="H66">
        <v>169.47314680555129</v>
      </c>
      <c r="I66">
        <v>-9.4118531944487014</v>
      </c>
      <c r="J66">
        <v>27.502146805551295</v>
      </c>
      <c r="K66">
        <v>16.547146805551296</v>
      </c>
      <c r="L66">
        <v>-6.017853194448703</v>
      </c>
      <c r="M66">
        <v>21.371146805551295</v>
      </c>
      <c r="N66">
        <v>97.535146805551292</v>
      </c>
      <c r="O66">
        <v>24.927146805551299</v>
      </c>
      <c r="P66">
        <v>22.103146805551297</v>
      </c>
      <c r="Q66">
        <v>85.285146805551307</v>
      </c>
      <c r="R66">
        <v>30.788146805551293</v>
      </c>
      <c r="S66">
        <v>30.556146805551297</v>
      </c>
      <c r="T66">
        <v>51.0441468055513</v>
      </c>
      <c r="U66">
        <v>4.796146805551297</v>
      </c>
      <c r="V66">
        <v>25.196146805551297</v>
      </c>
      <c r="W66">
        <v>12.581146805551297</v>
      </c>
      <c r="X66">
        <v>30.703146805551292</v>
      </c>
      <c r="Y66">
        <v>20.420146805551298</v>
      </c>
      <c r="Z66">
        <v>32.226146805551302</v>
      </c>
      <c r="AA66">
        <v>19.001146805551297</v>
      </c>
      <c r="AB66">
        <v>125.67414680555132</v>
      </c>
      <c r="AC66">
        <v>-0.64685319444870248</v>
      </c>
      <c r="AD66">
        <v>91.248146805551315</v>
      </c>
      <c r="AE66">
        <v>49.690146805551301</v>
      </c>
      <c r="AF66">
        <v>84.4711468055513</v>
      </c>
      <c r="AG66">
        <v>17.843146805551299</v>
      </c>
      <c r="AH66">
        <v>17.843146805551299</v>
      </c>
    </row>
    <row r="67" spans="1:34" x14ac:dyDescent="0.3">
      <c r="A67" s="23">
        <f ca="1">Exceedance!U67</f>
        <v>48061</v>
      </c>
      <c r="B67" s="1">
        <v>23.003081750829807</v>
      </c>
      <c r="C67" s="1">
        <v>23.003081750829807</v>
      </c>
      <c r="D67" s="1">
        <v>23.003081750829807</v>
      </c>
      <c r="E67">
        <v>-3.123918249170194</v>
      </c>
      <c r="F67">
        <v>68.294081750829804</v>
      </c>
      <c r="G67">
        <v>23.093081750829807</v>
      </c>
      <c r="H67">
        <v>124.8000817508298</v>
      </c>
      <c r="I67">
        <v>-5.4009182491701937</v>
      </c>
      <c r="J67">
        <v>40.403081750829806</v>
      </c>
      <c r="K67">
        <v>16.947081750829806</v>
      </c>
      <c r="L67">
        <v>14.410081750829805</v>
      </c>
      <c r="M67">
        <v>-1.6819182491701938</v>
      </c>
      <c r="N67">
        <v>33.862081750829809</v>
      </c>
      <c r="O67">
        <v>35.954081750829801</v>
      </c>
      <c r="P67">
        <v>41.970081750829799</v>
      </c>
      <c r="Q67">
        <v>35.426081750829809</v>
      </c>
      <c r="R67">
        <v>-1.583918249170194</v>
      </c>
      <c r="S67">
        <v>35.260081750829805</v>
      </c>
      <c r="T67">
        <v>9.5300817508298064</v>
      </c>
      <c r="U67">
        <v>-8.3979182491701945</v>
      </c>
      <c r="V67">
        <v>38.736081750829797</v>
      </c>
      <c r="W67">
        <v>8.2600817508298068</v>
      </c>
      <c r="X67">
        <v>3.5920817508298066</v>
      </c>
      <c r="Y67">
        <v>26.47608175082981</v>
      </c>
      <c r="Z67">
        <v>21.609081750829805</v>
      </c>
      <c r="AA67">
        <v>17.174081750829806</v>
      </c>
      <c r="AB67">
        <v>34.611081750829804</v>
      </c>
      <c r="AC67">
        <v>6.3770817508298059</v>
      </c>
      <c r="AD67">
        <v>35.345081750829806</v>
      </c>
      <c r="AE67">
        <v>59.680081750829807</v>
      </c>
      <c r="AF67">
        <v>92.154081750829818</v>
      </c>
      <c r="AG67">
        <v>8.7970817508298076</v>
      </c>
      <c r="AH67">
        <v>8.7970817508298076</v>
      </c>
    </row>
    <row r="68" spans="1:34" x14ac:dyDescent="0.3">
      <c r="A68" s="23">
        <f ca="1">Exceedance!U68</f>
        <v>48092</v>
      </c>
      <c r="B68" s="1">
        <v>29.543123757773852</v>
      </c>
      <c r="C68" s="1">
        <v>29.543123757773852</v>
      </c>
      <c r="D68" s="1">
        <v>29.543123757773852</v>
      </c>
      <c r="E68">
        <v>20.78012375777385</v>
      </c>
      <c r="F68">
        <v>85.219123757773843</v>
      </c>
      <c r="G68">
        <v>12.22612375777385</v>
      </c>
      <c r="H68">
        <v>76.084123757773853</v>
      </c>
      <c r="I68">
        <v>13.14612375777385</v>
      </c>
      <c r="J68">
        <v>7.0271237577738503</v>
      </c>
      <c r="K68">
        <v>26.249123757773852</v>
      </c>
      <c r="L68">
        <v>49.958123757773848</v>
      </c>
      <c r="M68">
        <v>56.057123757773851</v>
      </c>
      <c r="N68">
        <v>21.251123757773851</v>
      </c>
      <c r="O68">
        <v>40.793123757773849</v>
      </c>
      <c r="P68">
        <v>32.987123757773851</v>
      </c>
      <c r="Q68">
        <v>35.511123757773852</v>
      </c>
      <c r="R68">
        <v>7.7831237577738497</v>
      </c>
      <c r="S68">
        <v>43.278123757773848</v>
      </c>
      <c r="T68">
        <v>13.86412375777385</v>
      </c>
      <c r="U68">
        <v>16.53812375777385</v>
      </c>
      <c r="V68">
        <v>98.01812375777385</v>
      </c>
      <c r="W68">
        <v>15.773123757773851</v>
      </c>
      <c r="X68">
        <v>6.965123757773851</v>
      </c>
      <c r="Y68">
        <v>9.8871237577738498</v>
      </c>
      <c r="Z68">
        <v>14.18412375777385</v>
      </c>
      <c r="AA68">
        <v>15.658123757773851</v>
      </c>
      <c r="AB68">
        <v>7.6381237577738501</v>
      </c>
      <c r="AC68">
        <v>20.319123757773855</v>
      </c>
      <c r="AD68">
        <v>67.197123757773852</v>
      </c>
      <c r="AE68">
        <v>37.435123757773859</v>
      </c>
      <c r="AF68">
        <v>72.729123757773849</v>
      </c>
      <c r="AG68">
        <v>53.14012375777385</v>
      </c>
      <c r="AH68">
        <v>53.14012375777385</v>
      </c>
    </row>
    <row r="69" spans="1:34" x14ac:dyDescent="0.3">
      <c r="A69" s="23" t="str">
        <f ca="1">Exceedance!U69</f>
        <v/>
      </c>
      <c r="B69" s="1"/>
      <c r="C69" s="1"/>
      <c r="D69" s="1"/>
    </row>
    <row r="70" spans="1:34" x14ac:dyDescent="0.3">
      <c r="A70" s="23" t="str">
        <f ca="1">Exceedance!U70</f>
        <v/>
      </c>
      <c r="B70" s="1"/>
      <c r="C70" s="1"/>
      <c r="D70" s="1"/>
    </row>
    <row r="71" spans="1:34" x14ac:dyDescent="0.3">
      <c r="A71" s="23" t="str">
        <f ca="1">Exceedance!U71</f>
        <v/>
      </c>
      <c r="B71" s="1"/>
      <c r="C71" s="1"/>
      <c r="D71" s="1"/>
    </row>
    <row r="72" spans="1:34" x14ac:dyDescent="0.3">
      <c r="A72" s="23" t="str">
        <f ca="1">Exceedance!U72</f>
        <v/>
      </c>
      <c r="B72" s="1"/>
      <c r="C72" s="1"/>
      <c r="D72" s="1"/>
    </row>
    <row r="73" spans="1:34" x14ac:dyDescent="0.3">
      <c r="A73" s="23" t="str">
        <f ca="1">Exceedance!U73</f>
        <v/>
      </c>
      <c r="B73" s="1"/>
      <c r="C73" s="1"/>
      <c r="D73" s="1"/>
    </row>
    <row r="74" spans="1:34" x14ac:dyDescent="0.3">
      <c r="A74" s="23" t="str">
        <f ca="1">Exceedance!U74</f>
        <v/>
      </c>
      <c r="B74" s="1"/>
      <c r="C74" s="1"/>
      <c r="D74" s="1"/>
    </row>
    <row r="75" spans="1:34" x14ac:dyDescent="0.3">
      <c r="A75" s="23" t="str">
        <f ca="1">Exceedance!U75</f>
        <v/>
      </c>
      <c r="B75" s="1"/>
      <c r="C75" s="1"/>
      <c r="D75" s="1"/>
    </row>
    <row r="76" spans="1:34" x14ac:dyDescent="0.3">
      <c r="A76" s="23" t="str">
        <f ca="1">Exceedance!U76</f>
        <v/>
      </c>
      <c r="B76" s="1"/>
      <c r="C76" s="1"/>
      <c r="D76" s="1"/>
    </row>
    <row r="77" spans="1:34" x14ac:dyDescent="0.3">
      <c r="A77" s="23" t="str">
        <f ca="1">Exceedance!U77</f>
        <v/>
      </c>
      <c r="B77" s="1"/>
      <c r="C77" s="1"/>
      <c r="D77" s="1"/>
    </row>
    <row r="78" spans="1:34" x14ac:dyDescent="0.3">
      <c r="A78" s="23" t="str">
        <f ca="1">Exceedance!U78</f>
        <v/>
      </c>
      <c r="B78" s="1"/>
      <c r="C78" s="1"/>
      <c r="D78" s="1"/>
    </row>
    <row r="79" spans="1:34" x14ac:dyDescent="0.3">
      <c r="A79" s="23" t="str">
        <f ca="1">Exceedance!U79</f>
        <v/>
      </c>
      <c r="B79" s="1"/>
      <c r="C79" s="1"/>
      <c r="D79" s="1"/>
    </row>
    <row r="80" spans="1:34" x14ac:dyDescent="0.3">
      <c r="A80" s="23" t="str">
        <f ca="1">Exceedance!U80</f>
        <v/>
      </c>
      <c r="B80" s="1"/>
      <c r="C80" s="1"/>
      <c r="D80" s="1"/>
    </row>
    <row r="81" spans="1:4" x14ac:dyDescent="0.3">
      <c r="A81" s="23" t="str">
        <f ca="1">Exceedance!U81</f>
        <v/>
      </c>
      <c r="B81" s="1"/>
      <c r="C81" s="1"/>
      <c r="D81" s="1"/>
    </row>
    <row r="82" spans="1:4" x14ac:dyDescent="0.3">
      <c r="A82" s="23" t="str">
        <f ca="1">Exceedance!U82</f>
        <v/>
      </c>
      <c r="B82" s="1"/>
      <c r="C82" s="1"/>
      <c r="D82" s="1"/>
    </row>
    <row r="83" spans="1:4" x14ac:dyDescent="0.3">
      <c r="A83" s="23" t="str">
        <f ca="1">Exceedance!U83</f>
        <v/>
      </c>
      <c r="B83" s="1"/>
      <c r="C83" s="1"/>
      <c r="D83" s="1"/>
    </row>
    <row r="84" spans="1:4" x14ac:dyDescent="0.3">
      <c r="A84" s="23" t="str">
        <f ca="1">Exceedance!U84</f>
        <v/>
      </c>
      <c r="B84" s="1"/>
      <c r="C84" s="1"/>
      <c r="D84" s="1"/>
    </row>
    <row r="85" spans="1:4" x14ac:dyDescent="0.3">
      <c r="A85" s="23" t="str">
        <f ca="1">Exceedance!U85</f>
        <v/>
      </c>
      <c r="B85" s="1"/>
      <c r="C85" s="1"/>
      <c r="D85" s="1"/>
    </row>
    <row r="86" spans="1:4" x14ac:dyDescent="0.3">
      <c r="A86" s="23" t="str">
        <f ca="1">Exceedance!U86</f>
        <v/>
      </c>
      <c r="B86" s="1"/>
      <c r="C86" s="1"/>
      <c r="D86" s="1"/>
    </row>
    <row r="87" spans="1:4" x14ac:dyDescent="0.3">
      <c r="A87" s="23" t="str">
        <f ca="1">Exceedance!U87</f>
        <v/>
      </c>
      <c r="B87" s="1"/>
      <c r="C87" s="1"/>
      <c r="D87" s="1"/>
    </row>
    <row r="88" spans="1:4" x14ac:dyDescent="0.3">
      <c r="A88" s="23" t="str">
        <f ca="1">Exceedance!U88</f>
        <v/>
      </c>
      <c r="B88" s="1"/>
      <c r="C88" s="1"/>
      <c r="D88" s="1"/>
    </row>
    <row r="89" spans="1:4" x14ac:dyDescent="0.3">
      <c r="A89" s="23" t="str">
        <f ca="1">Exceedance!U89</f>
        <v/>
      </c>
      <c r="B89" s="1"/>
      <c r="C89" s="1"/>
      <c r="D89" s="1"/>
    </row>
    <row r="90" spans="1:4" x14ac:dyDescent="0.3">
      <c r="A90" s="23" t="str">
        <f ca="1">Exceedance!U90</f>
        <v/>
      </c>
      <c r="B90" s="1"/>
      <c r="C90" s="1"/>
      <c r="D90" s="1"/>
    </row>
    <row r="91" spans="1:4" x14ac:dyDescent="0.3">
      <c r="A91" s="23" t="str">
        <f ca="1">Exceedance!U91</f>
        <v/>
      </c>
      <c r="B91" s="1"/>
      <c r="C91" s="1"/>
      <c r="D91" s="1"/>
    </row>
    <row r="92" spans="1:4" x14ac:dyDescent="0.3">
      <c r="A92" s="23" t="str">
        <f ca="1">Exceedance!U92</f>
        <v/>
      </c>
      <c r="B92" s="1"/>
      <c r="C92" s="1"/>
      <c r="D92" s="1"/>
    </row>
    <row r="93" spans="1:4" x14ac:dyDescent="0.3">
      <c r="A93" s="23" t="str">
        <f ca="1">Exceedance!U93</f>
        <v/>
      </c>
      <c r="B93" s="1"/>
      <c r="C93" s="1"/>
      <c r="D93" s="1"/>
    </row>
    <row r="94" spans="1:4" x14ac:dyDescent="0.3">
      <c r="A94" s="23" t="str">
        <f ca="1">Exceedance!U94</f>
        <v/>
      </c>
      <c r="B94" s="1"/>
      <c r="C94" s="1"/>
      <c r="D94" s="1"/>
    </row>
    <row r="95" spans="1:4" x14ac:dyDescent="0.3">
      <c r="A95" s="23" t="str">
        <f ca="1">Exceedance!U95</f>
        <v/>
      </c>
      <c r="B95" s="1"/>
      <c r="C95" s="1"/>
      <c r="D95" s="1"/>
    </row>
    <row r="96" spans="1:4" x14ac:dyDescent="0.3">
      <c r="A96" s="23" t="str">
        <f ca="1">Exceedance!U96</f>
        <v/>
      </c>
      <c r="B96" s="1"/>
      <c r="C96" s="1"/>
      <c r="D96" s="1"/>
    </row>
    <row r="97" spans="1:4" x14ac:dyDescent="0.3">
      <c r="A97" s="23" t="str">
        <f ca="1">Exceedance!U97</f>
        <v/>
      </c>
      <c r="B97" s="1"/>
      <c r="C97" s="1"/>
      <c r="D97" s="1"/>
    </row>
    <row r="98" spans="1:4" x14ac:dyDescent="0.3">
      <c r="A98" s="23" t="str">
        <f ca="1">Exceedance!U98</f>
        <v/>
      </c>
      <c r="B98" s="1"/>
      <c r="C98" s="1"/>
      <c r="D98" s="1"/>
    </row>
    <row r="99" spans="1:4" x14ac:dyDescent="0.3">
      <c r="A99" s="23" t="str">
        <f ca="1">Exceedance!U99</f>
        <v/>
      </c>
      <c r="B99" s="1"/>
      <c r="C99" s="1"/>
      <c r="D99" s="1"/>
    </row>
    <row r="100" spans="1:4" x14ac:dyDescent="0.3">
      <c r="A100" s="23"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B1:AH1"/>
  </mergeCells>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82">
    <tabColor rgb="FFFFFF99"/>
  </sheetPr>
  <dimension ref="A1:AH175"/>
  <sheetViews>
    <sheetView workbookViewId="0">
      <selection activeCell="B4" sqref="B4:AQ175"/>
    </sheetView>
  </sheetViews>
  <sheetFormatPr defaultRowHeight="14.4" x14ac:dyDescent="0.3"/>
  <cols>
    <col min="1" max="1" width="8.5546875" style="83"/>
    <col min="2" max="4" width="9.44140625" style="185"/>
  </cols>
  <sheetData>
    <row r="1" spans="1:34" s="83" customFormat="1" x14ac:dyDescent="0.3">
      <c r="A1" s="20"/>
      <c r="B1" s="862" t="s">
        <v>234</v>
      </c>
      <c r="C1" s="863"/>
      <c r="D1" s="863"/>
      <c r="E1" s="863"/>
      <c r="F1" s="863"/>
      <c r="G1" s="863"/>
      <c r="H1" s="863"/>
      <c r="I1" s="863"/>
      <c r="J1" s="863"/>
      <c r="K1" s="863"/>
      <c r="L1" s="863"/>
      <c r="M1" s="863"/>
      <c r="N1" s="863"/>
      <c r="O1" s="863"/>
      <c r="P1" s="863"/>
      <c r="Q1" s="863"/>
      <c r="R1" s="863"/>
      <c r="S1" s="863"/>
      <c r="T1" s="863"/>
      <c r="U1" s="863"/>
      <c r="V1" s="863"/>
      <c r="W1" s="863"/>
      <c r="X1" s="863"/>
      <c r="Y1" s="863"/>
      <c r="Z1" s="863"/>
      <c r="AA1" s="863"/>
      <c r="AB1" s="863"/>
      <c r="AC1" s="863"/>
      <c r="AD1" s="863"/>
      <c r="AE1" s="863"/>
      <c r="AF1" s="863"/>
      <c r="AG1" s="863"/>
      <c r="AH1" s="863"/>
    </row>
    <row r="2" spans="1:34" s="83" customFormat="1" x14ac:dyDescent="0.3">
      <c r="A2" s="20"/>
      <c r="B2" s="83" t="s">
        <v>288</v>
      </c>
      <c r="C2" s="83" t="s">
        <v>287</v>
      </c>
      <c r="D2" s="83" t="s">
        <v>289</v>
      </c>
      <c r="E2" s="83">
        <v>1991</v>
      </c>
      <c r="F2" s="83">
        <v>1992</v>
      </c>
      <c r="G2" s="83">
        <v>1993</v>
      </c>
      <c r="H2" s="83">
        <v>1994</v>
      </c>
      <c r="I2" s="83">
        <v>1995</v>
      </c>
      <c r="J2" s="83">
        <v>1996</v>
      </c>
      <c r="K2" s="83">
        <v>1997</v>
      </c>
      <c r="L2" s="83">
        <v>1998</v>
      </c>
      <c r="M2" s="83">
        <v>1999</v>
      </c>
      <c r="N2" s="83">
        <v>2000</v>
      </c>
      <c r="O2" s="83">
        <v>2001</v>
      </c>
      <c r="P2" s="83">
        <v>2002</v>
      </c>
      <c r="Q2" s="83">
        <v>2003</v>
      </c>
      <c r="R2" s="83">
        <v>2004</v>
      </c>
      <c r="S2" s="83">
        <v>2005</v>
      </c>
      <c r="T2" s="83">
        <v>2006</v>
      </c>
      <c r="U2" s="83">
        <v>2007</v>
      </c>
      <c r="V2" s="83">
        <v>2008</v>
      </c>
      <c r="W2" s="83">
        <v>2009</v>
      </c>
      <c r="X2" s="83">
        <v>2010</v>
      </c>
      <c r="Y2" s="83">
        <v>2011</v>
      </c>
      <c r="Z2" s="83">
        <v>2012</v>
      </c>
      <c r="AA2" s="83">
        <v>2013</v>
      </c>
      <c r="AB2" s="83">
        <v>2014</v>
      </c>
      <c r="AC2" s="83">
        <v>2015</v>
      </c>
      <c r="AD2" s="83">
        <v>2016</v>
      </c>
      <c r="AE2" s="83">
        <v>2017</v>
      </c>
      <c r="AF2" s="83">
        <v>2018</v>
      </c>
      <c r="AG2" s="83">
        <v>2019</v>
      </c>
      <c r="AH2" s="83">
        <v>2020</v>
      </c>
    </row>
    <row r="3" spans="1:34" s="22" customFormat="1" x14ac:dyDescent="0.3">
      <c r="A3" s="21"/>
      <c r="B3" s="22" t="s">
        <v>323</v>
      </c>
      <c r="C3" s="22" t="s">
        <v>324</v>
      </c>
      <c r="D3" s="22" t="s">
        <v>325</v>
      </c>
      <c r="E3" s="22" t="s">
        <v>326</v>
      </c>
      <c r="F3" s="22" t="s">
        <v>327</v>
      </c>
      <c r="G3" s="22" t="s">
        <v>328</v>
      </c>
      <c r="H3" s="22" t="s">
        <v>329</v>
      </c>
      <c r="I3" s="22" t="s">
        <v>330</v>
      </c>
      <c r="J3" s="22" t="s">
        <v>331</v>
      </c>
      <c r="K3" s="22" t="s">
        <v>332</v>
      </c>
      <c r="L3" s="22" t="s">
        <v>333</v>
      </c>
      <c r="M3" s="22" t="s">
        <v>334</v>
      </c>
      <c r="N3" s="22" t="s">
        <v>335</v>
      </c>
      <c r="O3" s="22" t="s">
        <v>336</v>
      </c>
      <c r="P3" s="22" t="s">
        <v>337</v>
      </c>
      <c r="Q3" s="22" t="s">
        <v>338</v>
      </c>
      <c r="R3" s="22" t="s">
        <v>339</v>
      </c>
      <c r="S3" s="22" t="s">
        <v>340</v>
      </c>
      <c r="T3" s="22" t="s">
        <v>341</v>
      </c>
      <c r="U3" s="22" t="s">
        <v>342</v>
      </c>
      <c r="V3" s="22" t="s">
        <v>343</v>
      </c>
      <c r="W3" s="22" t="s">
        <v>344</v>
      </c>
      <c r="X3" s="22" t="s">
        <v>345</v>
      </c>
      <c r="Y3" s="22" t="s">
        <v>346</v>
      </c>
      <c r="Z3" s="22" t="s">
        <v>347</v>
      </c>
      <c r="AA3" s="22" t="s">
        <v>348</v>
      </c>
      <c r="AB3" s="22" t="s">
        <v>349</v>
      </c>
      <c r="AC3" s="22" t="s">
        <v>350</v>
      </c>
      <c r="AD3" s="22" t="s">
        <v>351</v>
      </c>
      <c r="AE3" s="22" t="s">
        <v>352</v>
      </c>
      <c r="AF3" s="22" t="s">
        <v>353</v>
      </c>
      <c r="AG3" s="22" t="s">
        <v>354</v>
      </c>
      <c r="AH3" s="22" t="s">
        <v>355</v>
      </c>
    </row>
    <row r="4" spans="1:34" x14ac:dyDescent="0.3">
      <c r="A4" s="23">
        <f ca="1">Exceedance!U4</f>
        <v>46143</v>
      </c>
      <c r="B4" s="1">
        <v>161.04070574660372</v>
      </c>
      <c r="C4" s="1">
        <v>43.215014615155965</v>
      </c>
      <c r="D4" s="1">
        <v>79.04070574660372</v>
      </c>
      <c r="E4">
        <v>75.128705746603757</v>
      </c>
      <c r="F4">
        <v>120.80270574660375</v>
      </c>
      <c r="G4">
        <v>95.986705746603747</v>
      </c>
      <c r="H4">
        <v>83.052705746603735</v>
      </c>
      <c r="I4">
        <v>83.903014615155996</v>
      </c>
      <c r="J4">
        <v>73.192920225328379</v>
      </c>
      <c r="K4">
        <v>91.34670574660376</v>
      </c>
      <c r="L4">
        <v>62.103014615155978</v>
      </c>
      <c r="M4">
        <v>64.323014615155969</v>
      </c>
      <c r="N4">
        <v>74.102705746603732</v>
      </c>
      <c r="O4">
        <v>92.263705746603748</v>
      </c>
      <c r="P4">
        <v>63.804014615155957</v>
      </c>
      <c r="Q4">
        <v>80.985705746603742</v>
      </c>
      <c r="R4">
        <v>75.118287465193802</v>
      </c>
      <c r="S4">
        <v>73.047014615155973</v>
      </c>
      <c r="T4">
        <v>78.975791689361458</v>
      </c>
      <c r="U4">
        <v>110.44670574660374</v>
      </c>
      <c r="V4">
        <v>79.694705746603745</v>
      </c>
      <c r="W4">
        <v>88.409705746603763</v>
      </c>
      <c r="X4">
        <v>61.793014615155968</v>
      </c>
      <c r="Y4">
        <v>71.632014615155967</v>
      </c>
      <c r="Z4">
        <v>79.142262112301921</v>
      </c>
      <c r="AA4">
        <v>75.119121017940273</v>
      </c>
      <c r="AB4">
        <v>87.691705746603745</v>
      </c>
      <c r="AC4">
        <v>146.35370574660371</v>
      </c>
      <c r="AD4">
        <v>80.114705746603732</v>
      </c>
      <c r="AE4">
        <v>87.246705746603737</v>
      </c>
      <c r="AF4">
        <v>71.363383976240073</v>
      </c>
      <c r="AG4">
        <v>82.796014615155968</v>
      </c>
      <c r="AH4">
        <v>70.493091695964338</v>
      </c>
    </row>
    <row r="5" spans="1:34" x14ac:dyDescent="0.3">
      <c r="A5" s="23">
        <f ca="1">Exceedance!U5</f>
        <v>46174</v>
      </c>
      <c r="B5" s="1">
        <v>46.700165289999994</v>
      </c>
      <c r="C5" s="1">
        <v>37.700165289999994</v>
      </c>
      <c r="D5" s="1">
        <v>40.700165289999987</v>
      </c>
      <c r="E5">
        <v>60.037864923628746</v>
      </c>
      <c r="F5">
        <v>54.152864923628741</v>
      </c>
      <c r="G5">
        <v>50.331864923628736</v>
      </c>
      <c r="H5">
        <v>44.380165289999994</v>
      </c>
      <c r="I5">
        <v>87.656864923628746</v>
      </c>
      <c r="J5">
        <v>33.025165289999997</v>
      </c>
      <c r="K5">
        <v>51.801864923628749</v>
      </c>
      <c r="L5">
        <v>35.516165289999996</v>
      </c>
      <c r="M5">
        <v>47.209165289999987</v>
      </c>
      <c r="N5">
        <v>30.367165289999992</v>
      </c>
      <c r="O5">
        <v>33.663165289999988</v>
      </c>
      <c r="P5">
        <v>31.644165289999997</v>
      </c>
      <c r="Q5">
        <v>41.385165289999996</v>
      </c>
      <c r="R5">
        <v>29.020165289999994</v>
      </c>
      <c r="S5">
        <v>38.676165289999993</v>
      </c>
      <c r="T5">
        <v>30.854165289999997</v>
      </c>
      <c r="U5">
        <v>45.591165289999999</v>
      </c>
      <c r="V5">
        <v>46.960165289999999</v>
      </c>
      <c r="W5">
        <v>39.995165289999996</v>
      </c>
      <c r="X5">
        <v>41.169165289999995</v>
      </c>
      <c r="Y5">
        <v>50.975864923628741</v>
      </c>
      <c r="Z5">
        <v>28.269165289999997</v>
      </c>
      <c r="AA5">
        <v>32.794165289999995</v>
      </c>
      <c r="AB5">
        <v>45.420165289999993</v>
      </c>
      <c r="AC5">
        <v>156.26792251602023</v>
      </c>
      <c r="AD5">
        <v>45.93516529</v>
      </c>
      <c r="AE5">
        <v>40.015165289999992</v>
      </c>
      <c r="AF5">
        <v>29.554165289999997</v>
      </c>
      <c r="AG5">
        <v>83.970864923628739</v>
      </c>
      <c r="AH5">
        <v>31.526165289999998</v>
      </c>
    </row>
    <row r="6" spans="1:34" x14ac:dyDescent="0.3">
      <c r="A6" s="23">
        <f ca="1">Exceedance!U6</f>
        <v>46204</v>
      </c>
      <c r="B6" s="1">
        <v>14.448595040000001</v>
      </c>
      <c r="C6" s="1">
        <v>31.448595040000001</v>
      </c>
      <c r="D6" s="1">
        <v>25.448595040000001</v>
      </c>
      <c r="E6">
        <v>32.131595040000001</v>
      </c>
      <c r="F6">
        <v>34.583595039999999</v>
      </c>
      <c r="G6">
        <v>22.165595039999999</v>
      </c>
      <c r="H6">
        <v>22.67459504</v>
      </c>
      <c r="I6">
        <v>47.165595039999999</v>
      </c>
      <c r="J6">
        <v>25.48259504</v>
      </c>
      <c r="K6">
        <v>30.588595040000001</v>
      </c>
      <c r="L6">
        <v>29.305595040000004</v>
      </c>
      <c r="M6">
        <v>41.324595039999998</v>
      </c>
      <c r="N6">
        <v>20.621595040000003</v>
      </c>
      <c r="O6">
        <v>22.719595040000002</v>
      </c>
      <c r="P6">
        <v>21.385595040000002</v>
      </c>
      <c r="Q6">
        <v>19.12559504</v>
      </c>
      <c r="R6">
        <v>22.907595040000004</v>
      </c>
      <c r="S6">
        <v>19.921595040000003</v>
      </c>
      <c r="T6">
        <v>36.016595039999999</v>
      </c>
      <c r="U6">
        <v>23.093595040000004</v>
      </c>
      <c r="V6">
        <v>26.31759504</v>
      </c>
      <c r="W6">
        <v>23.014595040000003</v>
      </c>
      <c r="X6">
        <v>24.109595039999999</v>
      </c>
      <c r="Y6">
        <v>23.993595039999999</v>
      </c>
      <c r="Z6">
        <v>25.283595040000002</v>
      </c>
      <c r="AA6">
        <v>25.942595040000004</v>
      </c>
      <c r="AB6">
        <v>23.705595039999999</v>
      </c>
      <c r="AC6">
        <v>40.060595040000003</v>
      </c>
      <c r="AD6">
        <v>23.089595039999999</v>
      </c>
      <c r="AE6">
        <v>24.109595039999999</v>
      </c>
      <c r="AF6">
        <v>21.222595040000002</v>
      </c>
      <c r="AG6">
        <v>24.976595039999999</v>
      </c>
      <c r="AH6">
        <v>25.062595040000001</v>
      </c>
    </row>
    <row r="7" spans="1:34" x14ac:dyDescent="0.3">
      <c r="A7" s="23">
        <f ca="1">Exceedance!U7</f>
        <v>46235</v>
      </c>
      <c r="B7" s="1">
        <v>28.689917359999999</v>
      </c>
      <c r="C7" s="1">
        <v>34.689917360000003</v>
      </c>
      <c r="D7" s="1">
        <v>32.689917359999995</v>
      </c>
      <c r="E7">
        <v>38.161917360000004</v>
      </c>
      <c r="F7">
        <v>56.155917359999997</v>
      </c>
      <c r="G7">
        <v>62.196917359999993</v>
      </c>
      <c r="H7">
        <v>30.87991736</v>
      </c>
      <c r="I7">
        <v>40.61491736</v>
      </c>
      <c r="J7">
        <v>32.514917359999998</v>
      </c>
      <c r="K7">
        <v>43.640917359999996</v>
      </c>
      <c r="L7">
        <v>39.079917359999996</v>
      </c>
      <c r="M7">
        <v>79.228917360000011</v>
      </c>
      <c r="N7">
        <v>33.029917359999999</v>
      </c>
      <c r="O7">
        <v>41.021917359999996</v>
      </c>
      <c r="P7">
        <v>35.980917359999999</v>
      </c>
      <c r="Q7">
        <v>27.811917359999999</v>
      </c>
      <c r="R7">
        <v>34.05391736</v>
      </c>
      <c r="S7">
        <v>34.471917359999999</v>
      </c>
      <c r="T7">
        <v>54.970917359999994</v>
      </c>
      <c r="U7">
        <v>35.865917359999997</v>
      </c>
      <c r="V7">
        <v>32.313917359999998</v>
      </c>
      <c r="W7">
        <v>28.82191736</v>
      </c>
      <c r="X7">
        <v>43.06891736</v>
      </c>
      <c r="Y7">
        <v>24.296917359999998</v>
      </c>
      <c r="Z7">
        <v>31.790917359999998</v>
      </c>
      <c r="AA7">
        <v>43.913917359999999</v>
      </c>
      <c r="AB7">
        <v>28.340917359999999</v>
      </c>
      <c r="AC7">
        <v>28.804917360000001</v>
      </c>
      <c r="AD7">
        <v>38.31591736</v>
      </c>
      <c r="AE7">
        <v>31.711917360000001</v>
      </c>
      <c r="AF7">
        <v>32.582917359999996</v>
      </c>
      <c r="AG7">
        <v>26.984917360000001</v>
      </c>
      <c r="AH7">
        <v>32.192917360000003</v>
      </c>
    </row>
    <row r="8" spans="1:34" x14ac:dyDescent="0.3">
      <c r="A8" s="23">
        <f ca="1">Exceedance!U8</f>
        <v>46266</v>
      </c>
      <c r="B8" s="1">
        <v>34.252231400000007</v>
      </c>
      <c r="C8" s="1">
        <v>13</v>
      </c>
      <c r="D8" s="1">
        <v>24.219880974720958</v>
      </c>
      <c r="E8">
        <v>61.129112374720968</v>
      </c>
      <c r="F8">
        <v>49.443112374720968</v>
      </c>
      <c r="G8">
        <v>76.708112374720983</v>
      </c>
      <c r="H8">
        <v>63.850112374720965</v>
      </c>
      <c r="I8">
        <v>39.605112374720967</v>
      </c>
      <c r="J8">
        <v>26.277880974720961</v>
      </c>
      <c r="K8">
        <v>68.808112374720963</v>
      </c>
      <c r="L8">
        <v>19.281880974720956</v>
      </c>
      <c r="M8">
        <v>66.121112374720965</v>
      </c>
      <c r="N8">
        <v>16.865880974720959</v>
      </c>
      <c r="O8">
        <v>16.822880974720956</v>
      </c>
      <c r="P8">
        <v>26.843880974720964</v>
      </c>
      <c r="Q8">
        <v>56.566112374720959</v>
      </c>
      <c r="R8">
        <v>49.88988097472096</v>
      </c>
      <c r="S8">
        <v>20.269880974720959</v>
      </c>
      <c r="T8">
        <v>41.09688097472096</v>
      </c>
      <c r="U8">
        <v>37.034112374720955</v>
      </c>
      <c r="V8">
        <v>50.452112374720961</v>
      </c>
      <c r="W8">
        <v>16.976880974720956</v>
      </c>
      <c r="X8">
        <v>32.853880974720958</v>
      </c>
      <c r="Y8">
        <v>41.445112374720964</v>
      </c>
      <c r="Z8">
        <v>16.57588097472096</v>
      </c>
      <c r="AA8">
        <v>92.620112374720961</v>
      </c>
      <c r="AB8">
        <v>43.764112374720966</v>
      </c>
      <c r="AC8">
        <v>27.745231400000005</v>
      </c>
      <c r="AD8">
        <v>40.494112374720963</v>
      </c>
      <c r="AE8">
        <v>22.025880974720959</v>
      </c>
      <c r="AF8">
        <v>14.008880974720958</v>
      </c>
      <c r="AG8">
        <v>38.371112374720965</v>
      </c>
      <c r="AH8">
        <v>17.398880974720957</v>
      </c>
    </row>
    <row r="9" spans="1:34" x14ac:dyDescent="0.3">
      <c r="A9" s="23">
        <f ca="1">Exceedance!U9</f>
        <v>46296</v>
      </c>
      <c r="B9" s="1">
        <v>45.300142905307673</v>
      </c>
      <c r="C9" s="1">
        <v>23.906754475307668</v>
      </c>
      <c r="D9" s="1">
        <v>36.300142905307673</v>
      </c>
      <c r="E9">
        <v>26.970142905307668</v>
      </c>
      <c r="F9">
        <v>28.933142905307669</v>
      </c>
      <c r="G9">
        <v>26.251754475307671</v>
      </c>
      <c r="H9">
        <v>38.896754475307667</v>
      </c>
      <c r="I9">
        <v>33.287142905307675</v>
      </c>
      <c r="J9">
        <v>33.89614290530767</v>
      </c>
      <c r="K9">
        <v>74.826142905307677</v>
      </c>
      <c r="L9">
        <v>46.506142905307669</v>
      </c>
      <c r="M9">
        <v>25.647142905307668</v>
      </c>
      <c r="N9">
        <v>40.098142905307675</v>
      </c>
      <c r="O9">
        <v>24.898142905307672</v>
      </c>
      <c r="P9">
        <v>35.162142905307661</v>
      </c>
      <c r="Q9">
        <v>19.87375447530767</v>
      </c>
      <c r="R9">
        <v>51.197142905307672</v>
      </c>
      <c r="S9">
        <v>53.610142905307661</v>
      </c>
      <c r="T9">
        <v>100.32714290530768</v>
      </c>
      <c r="U9">
        <v>43.94814290530767</v>
      </c>
      <c r="V9">
        <v>22.472754475307671</v>
      </c>
      <c r="W9">
        <v>28.770142905307669</v>
      </c>
      <c r="X9">
        <v>33.015142905307663</v>
      </c>
      <c r="Y9">
        <v>59.521142905307663</v>
      </c>
      <c r="Z9">
        <v>12.513754475307669</v>
      </c>
      <c r="AA9">
        <v>50.023142905307672</v>
      </c>
      <c r="AB9">
        <v>41.003142905307662</v>
      </c>
      <c r="AC9">
        <v>33.360142905307669</v>
      </c>
      <c r="AD9">
        <v>16.354754475307669</v>
      </c>
      <c r="AE9">
        <v>44.754142905307667</v>
      </c>
      <c r="AF9">
        <v>21.246754475307668</v>
      </c>
      <c r="AG9">
        <v>12.734754475307669</v>
      </c>
      <c r="AH9">
        <v>29.626142905307667</v>
      </c>
    </row>
    <row r="10" spans="1:34" x14ac:dyDescent="0.3">
      <c r="A10" s="23">
        <f ca="1">Exceedance!U10</f>
        <v>46327</v>
      </c>
      <c r="B10" s="1">
        <v>21.684136245001699</v>
      </c>
      <c r="C10" s="1">
        <v>20.684136245001696</v>
      </c>
      <c r="D10" s="1">
        <v>19.684136245001692</v>
      </c>
      <c r="E10">
        <v>18.190136245001693</v>
      </c>
      <c r="F10">
        <v>14.201136245001694</v>
      </c>
      <c r="G10">
        <v>17.219136245001692</v>
      </c>
      <c r="H10">
        <v>29.261136245001698</v>
      </c>
      <c r="I10">
        <v>15.033136245001694</v>
      </c>
      <c r="J10">
        <v>26.820136245001695</v>
      </c>
      <c r="K10">
        <v>26.980136245001695</v>
      </c>
      <c r="L10">
        <v>46.035136245001688</v>
      </c>
      <c r="M10">
        <v>11.473136245001697</v>
      </c>
      <c r="N10">
        <v>18.825136245001694</v>
      </c>
      <c r="O10">
        <v>9.4651362450016947</v>
      </c>
      <c r="P10">
        <v>22.633136245001694</v>
      </c>
      <c r="Q10">
        <v>18.137136245001692</v>
      </c>
      <c r="R10">
        <v>28.402136245001692</v>
      </c>
      <c r="S10">
        <v>21.757136245001696</v>
      </c>
      <c r="T10">
        <v>32.29013624500169</v>
      </c>
      <c r="U10">
        <v>14.228136245001696</v>
      </c>
      <c r="V10">
        <v>20.011136245001698</v>
      </c>
      <c r="W10">
        <v>15.255136245001697</v>
      </c>
      <c r="X10">
        <v>16.301136245001697</v>
      </c>
      <c r="Y10">
        <v>23.151136245001695</v>
      </c>
      <c r="Z10">
        <v>9.9441362450016939</v>
      </c>
      <c r="AA10">
        <v>22.177136245001698</v>
      </c>
      <c r="AB10">
        <v>17.184136245001692</v>
      </c>
      <c r="AC10">
        <v>22.306136245001696</v>
      </c>
      <c r="AD10">
        <v>14.179136245001695</v>
      </c>
      <c r="AE10">
        <v>16.1151362450017</v>
      </c>
      <c r="AF10">
        <v>13.085136245001696</v>
      </c>
      <c r="AG10">
        <v>10.937136245001694</v>
      </c>
      <c r="AH10">
        <v>17.919136245001695</v>
      </c>
    </row>
    <row r="11" spans="1:34" x14ac:dyDescent="0.3">
      <c r="A11" s="23">
        <f ca="1">Exceedance!U11</f>
        <v>46357</v>
      </c>
      <c r="B11" s="1">
        <v>16.97417995313214</v>
      </c>
      <c r="C11" s="1">
        <v>17.974179953132136</v>
      </c>
      <c r="D11" s="1">
        <v>16.97417995313214</v>
      </c>
      <c r="E11">
        <v>16.337179953132139</v>
      </c>
      <c r="F11">
        <v>12.207179953132142</v>
      </c>
      <c r="G11">
        <v>14.033179953132143</v>
      </c>
      <c r="H11">
        <v>18.842179953132135</v>
      </c>
      <c r="I11">
        <v>13.004179953132143</v>
      </c>
      <c r="J11">
        <v>21.598179953132139</v>
      </c>
      <c r="K11">
        <v>18.830179953132138</v>
      </c>
      <c r="L11">
        <v>24.441179953132135</v>
      </c>
      <c r="M11">
        <v>10.377179953132142</v>
      </c>
      <c r="N11">
        <v>14.002179953132142</v>
      </c>
      <c r="O11">
        <v>10.031179953132142</v>
      </c>
      <c r="P11">
        <v>13.824179953132141</v>
      </c>
      <c r="Q11">
        <v>17.521179953132144</v>
      </c>
      <c r="R11">
        <v>20.588179953132141</v>
      </c>
      <c r="S11">
        <v>13.386179953132139</v>
      </c>
      <c r="T11">
        <v>18.557179953132142</v>
      </c>
      <c r="U11">
        <v>32.478179953132141</v>
      </c>
      <c r="V11">
        <v>14.27917995313214</v>
      </c>
      <c r="W11">
        <v>10.841179953132141</v>
      </c>
      <c r="X11">
        <v>16.010179953132141</v>
      </c>
      <c r="Y11">
        <v>15.466179953132139</v>
      </c>
      <c r="Z11">
        <v>9.6581799531321408</v>
      </c>
      <c r="AA11">
        <v>17.928179953132137</v>
      </c>
      <c r="AB11">
        <v>13.822179953132139</v>
      </c>
      <c r="AC11">
        <v>16.514179953132139</v>
      </c>
      <c r="AD11">
        <v>18.51217995313214</v>
      </c>
      <c r="AE11">
        <v>14.179179953132142</v>
      </c>
      <c r="AF11">
        <v>10.492179953132139</v>
      </c>
      <c r="AG11">
        <v>13.548179953132141</v>
      </c>
      <c r="AH11">
        <v>13.256179953132138</v>
      </c>
    </row>
    <row r="12" spans="1:34" x14ac:dyDescent="0.3">
      <c r="A12" s="23">
        <f ca="1">Exceedance!U12</f>
        <v>46388</v>
      </c>
      <c r="B12" s="1">
        <v>15.213440184288201</v>
      </c>
      <c r="C12" s="1">
        <v>18.213440184288199</v>
      </c>
      <c r="D12" s="1">
        <v>16.213440184288203</v>
      </c>
      <c r="E12">
        <v>12.888440184288202</v>
      </c>
      <c r="F12">
        <v>16.076440184288202</v>
      </c>
      <c r="G12">
        <v>14.314440184288204</v>
      </c>
      <c r="H12">
        <v>15.997440184288203</v>
      </c>
      <c r="I12">
        <v>12.099440184288204</v>
      </c>
      <c r="J12">
        <v>17.001440184288199</v>
      </c>
      <c r="K12">
        <v>17.870440184288199</v>
      </c>
      <c r="L12">
        <v>17.671440184288208</v>
      </c>
      <c r="M12">
        <v>14.628192250403904</v>
      </c>
      <c r="N12">
        <v>14.147440184288206</v>
      </c>
      <c r="O12">
        <v>10.017440184288201</v>
      </c>
      <c r="P12">
        <v>14.993440184288202</v>
      </c>
      <c r="Q12">
        <v>14.509440184288204</v>
      </c>
      <c r="R12">
        <v>29.321440184288203</v>
      </c>
      <c r="S12">
        <v>12.169440184288204</v>
      </c>
      <c r="T12">
        <v>16.868440184288204</v>
      </c>
      <c r="U12">
        <v>18.1584401842882</v>
      </c>
      <c r="V12">
        <v>13.776440184288202</v>
      </c>
      <c r="W12">
        <v>10.110440184288201</v>
      </c>
      <c r="X12">
        <v>13.568440184288201</v>
      </c>
      <c r="Y12">
        <v>17.909440184288201</v>
      </c>
      <c r="Z12">
        <v>13.101440184288201</v>
      </c>
      <c r="AA12">
        <v>16.3624401842882</v>
      </c>
      <c r="AB12">
        <v>16.005440184288201</v>
      </c>
      <c r="AC12">
        <v>13.108440184288201</v>
      </c>
      <c r="AD12">
        <v>23.021440184288199</v>
      </c>
      <c r="AE12">
        <v>11.994440184288202</v>
      </c>
      <c r="AF12">
        <v>10.358440184288202</v>
      </c>
      <c r="AG12">
        <v>13.105440184288202</v>
      </c>
      <c r="AH12">
        <v>10.323440184288204</v>
      </c>
    </row>
    <row r="13" spans="1:34" x14ac:dyDescent="0.3">
      <c r="A13" s="23">
        <f ca="1">Exceedance!U13</f>
        <v>46419</v>
      </c>
      <c r="B13" s="1">
        <v>25.295898485601878</v>
      </c>
      <c r="C13" s="1">
        <v>21.295898485601878</v>
      </c>
      <c r="D13" s="1">
        <v>23.295898485601882</v>
      </c>
      <c r="E13">
        <v>17.874898485601875</v>
      </c>
      <c r="F13">
        <v>16.50389848560188</v>
      </c>
      <c r="G13">
        <v>14.06789848560188</v>
      </c>
      <c r="H13">
        <v>33.868898485601882</v>
      </c>
      <c r="I13">
        <v>20.309898485601881</v>
      </c>
      <c r="J13">
        <v>18.23089848560188</v>
      </c>
      <c r="K13">
        <v>16.142898485601883</v>
      </c>
      <c r="L13">
        <v>19.43389848560188</v>
      </c>
      <c r="M13">
        <v>16.771642287254771</v>
      </c>
      <c r="N13">
        <v>17.115898485601878</v>
      </c>
      <c r="O13">
        <v>9.3908984856018805</v>
      </c>
      <c r="P13">
        <v>19.266898485601878</v>
      </c>
      <c r="Q13">
        <v>16.174898485601879</v>
      </c>
      <c r="R13">
        <v>39.338898485601881</v>
      </c>
      <c r="S13">
        <v>10.04289848560188</v>
      </c>
      <c r="T13">
        <v>28.783642287254775</v>
      </c>
      <c r="U13">
        <v>14.222898485601878</v>
      </c>
      <c r="V13">
        <v>20.681898485601881</v>
      </c>
      <c r="W13">
        <v>10.70889848560188</v>
      </c>
      <c r="X13">
        <v>15.378898485601882</v>
      </c>
      <c r="Y13">
        <v>17.072898485601879</v>
      </c>
      <c r="Z13">
        <v>15.409898485601882</v>
      </c>
      <c r="AA13">
        <v>21.385898485601878</v>
      </c>
      <c r="AB13">
        <v>24.868898485601878</v>
      </c>
      <c r="AC13">
        <v>27.861898485601881</v>
      </c>
      <c r="AD13">
        <v>62.24489848560188</v>
      </c>
      <c r="AE13">
        <v>12.062898485601879</v>
      </c>
      <c r="AF13">
        <v>13.602898485601882</v>
      </c>
      <c r="AG13">
        <v>13.957898485601879</v>
      </c>
      <c r="AH13">
        <v>17.467898485601875</v>
      </c>
    </row>
    <row r="14" spans="1:34" x14ac:dyDescent="0.3">
      <c r="A14" s="23">
        <f ca="1">Exceedance!U14</f>
        <v>46447</v>
      </c>
      <c r="B14" s="1">
        <v>81.28790210357802</v>
      </c>
      <c r="C14" s="1">
        <v>56.287902103578027</v>
      </c>
      <c r="D14" s="1">
        <v>72.28790210357802</v>
      </c>
      <c r="E14">
        <v>38.281902103578027</v>
      </c>
      <c r="F14">
        <v>73.300902103578025</v>
      </c>
      <c r="G14">
        <v>39.868902103578023</v>
      </c>
      <c r="H14">
        <v>140.67490210357801</v>
      </c>
      <c r="I14">
        <v>18.64590210357802</v>
      </c>
      <c r="J14">
        <v>109.46890210357803</v>
      </c>
      <c r="K14">
        <v>42.870654169693722</v>
      </c>
      <c r="L14">
        <v>28.013902103578019</v>
      </c>
      <c r="M14">
        <v>26.877654169693734</v>
      </c>
      <c r="N14">
        <v>48.687902103578033</v>
      </c>
      <c r="O14">
        <v>7.7589021035780261</v>
      </c>
      <c r="P14">
        <v>32.565902103578026</v>
      </c>
      <c r="Q14">
        <v>72.603902103578022</v>
      </c>
      <c r="R14">
        <v>82.523902103578024</v>
      </c>
      <c r="S14">
        <v>16.792902103578026</v>
      </c>
      <c r="T14">
        <v>95.495654169693722</v>
      </c>
      <c r="U14">
        <v>59.647902103578026</v>
      </c>
      <c r="V14">
        <v>39.619902103578013</v>
      </c>
      <c r="W14">
        <v>29.004902103578029</v>
      </c>
      <c r="X14">
        <v>32.266902103578019</v>
      </c>
      <c r="Y14">
        <v>40.454902103578029</v>
      </c>
      <c r="Z14">
        <v>24.129902103578026</v>
      </c>
      <c r="AA14">
        <v>35.540902103578027</v>
      </c>
      <c r="AB14">
        <v>43.308902103578035</v>
      </c>
      <c r="AC14">
        <v>36.85990210357803</v>
      </c>
      <c r="AD14">
        <v>147.059902103578</v>
      </c>
      <c r="AE14">
        <v>13.071902103578022</v>
      </c>
      <c r="AF14">
        <v>80.443902103578026</v>
      </c>
      <c r="AG14">
        <v>23.580902103578019</v>
      </c>
      <c r="AH14">
        <v>20.388902103578026</v>
      </c>
    </row>
    <row r="15" spans="1:34" x14ac:dyDescent="0.3">
      <c r="A15" s="23">
        <f ca="1">Exceedance!U15</f>
        <v>46478</v>
      </c>
      <c r="B15" s="1">
        <v>140.01931843037863</v>
      </c>
      <c r="C15" s="1">
        <v>71.829235785750498</v>
      </c>
      <c r="D15" s="1">
        <v>105.8292357857505</v>
      </c>
      <c r="E15">
        <v>159.85923578575051</v>
      </c>
      <c r="F15">
        <v>201.82323578575048</v>
      </c>
      <c r="G15">
        <v>102.98923578575051</v>
      </c>
      <c r="H15">
        <v>155.07523578575052</v>
      </c>
      <c r="I15">
        <v>37.583235785750503</v>
      </c>
      <c r="J15">
        <v>170.16323578575052</v>
      </c>
      <c r="K15">
        <v>92.158318430378586</v>
      </c>
      <c r="L15">
        <v>65.012235785750491</v>
      </c>
      <c r="M15">
        <v>66.912318430378591</v>
      </c>
      <c r="N15">
        <v>146.74723578575052</v>
      </c>
      <c r="O15">
        <v>17.827235785750506</v>
      </c>
      <c r="P15">
        <v>33.460235785750513</v>
      </c>
      <c r="Q15">
        <v>138.43823578575052</v>
      </c>
      <c r="R15">
        <v>238.62923578575055</v>
      </c>
      <c r="S15">
        <v>73.2642357857505</v>
      </c>
      <c r="T15">
        <v>101.74361780335488</v>
      </c>
      <c r="U15">
        <v>216.8752357857505</v>
      </c>
      <c r="V15">
        <v>68.985235785750504</v>
      </c>
      <c r="W15">
        <v>106.52023578575051</v>
      </c>
      <c r="X15">
        <v>64.304235785750492</v>
      </c>
      <c r="Y15">
        <v>95.450235785750493</v>
      </c>
      <c r="Z15">
        <v>21.439235785750498</v>
      </c>
      <c r="AA15">
        <v>51.263235785750503</v>
      </c>
      <c r="AB15">
        <v>25.687235785750506</v>
      </c>
      <c r="AC15">
        <v>60.839318430378597</v>
      </c>
      <c r="AD15">
        <v>141.00123578575054</v>
      </c>
      <c r="AE15">
        <v>26.114235785750509</v>
      </c>
      <c r="AF15">
        <v>151.67423578575054</v>
      </c>
      <c r="AG15">
        <v>26.206235785750497</v>
      </c>
      <c r="AH15">
        <v>35.838235785750499</v>
      </c>
    </row>
    <row r="16" spans="1:34" x14ac:dyDescent="0.3">
      <c r="A16" s="23">
        <f ca="1">Exceedance!U16</f>
        <v>46508</v>
      </c>
      <c r="B16" s="1">
        <v>242.46524186457992</v>
      </c>
      <c r="C16" s="1">
        <v>131.85171391754841</v>
      </c>
      <c r="D16" s="1">
        <v>180.85171391754841</v>
      </c>
      <c r="E16">
        <v>223.2417139175484</v>
      </c>
      <c r="F16">
        <v>339.53471391754834</v>
      </c>
      <c r="G16">
        <v>208.90771391754839</v>
      </c>
      <c r="H16">
        <v>268.41571391754843</v>
      </c>
      <c r="I16">
        <v>124.46271391754843</v>
      </c>
      <c r="J16">
        <v>294.29554269145103</v>
      </c>
      <c r="K16">
        <v>179.62871391754842</v>
      </c>
      <c r="L16">
        <v>210.00271391754842</v>
      </c>
      <c r="M16">
        <v>116.40450419530961</v>
      </c>
      <c r="N16">
        <v>324.84929141919957</v>
      </c>
      <c r="O16">
        <v>38.634049590334925</v>
      </c>
      <c r="P16">
        <v>123.01271391754841</v>
      </c>
      <c r="Q16">
        <v>202.06378196379723</v>
      </c>
      <c r="R16">
        <v>442.81414723451934</v>
      </c>
      <c r="S16">
        <v>148.43471391754838</v>
      </c>
      <c r="T16">
        <v>225.38586913413491</v>
      </c>
      <c r="U16">
        <v>285.17371391754841</v>
      </c>
      <c r="V16">
        <v>266.63071391754835</v>
      </c>
      <c r="W16">
        <v>151.56371391754843</v>
      </c>
      <c r="X16">
        <v>124.23371391754841</v>
      </c>
      <c r="Y16">
        <v>132.18871391754843</v>
      </c>
      <c r="Z16">
        <v>88.963713917548432</v>
      </c>
      <c r="AA16">
        <v>125.8887139175484</v>
      </c>
      <c r="AB16">
        <v>117.53771391754842</v>
      </c>
      <c r="AC16">
        <v>142.84371391754843</v>
      </c>
      <c r="AD16">
        <v>165.84471391754843</v>
      </c>
      <c r="AE16">
        <v>86.202713917548408</v>
      </c>
      <c r="AF16">
        <v>253.10671391754846</v>
      </c>
      <c r="AG16">
        <v>99.996713917548419</v>
      </c>
      <c r="AH16">
        <v>139.95571391754842</v>
      </c>
    </row>
    <row r="17" spans="1:34" x14ac:dyDescent="0.3">
      <c r="A17" s="23">
        <f ca="1">Exceedance!U17</f>
        <v>46539</v>
      </c>
      <c r="B17" s="1">
        <v>244.2039440962584</v>
      </c>
      <c r="C17" s="1">
        <v>80.178886452454975</v>
      </c>
      <c r="D17" s="1">
        <v>150.49523620468855</v>
      </c>
      <c r="E17">
        <v>111.80305874767004</v>
      </c>
      <c r="F17">
        <v>296.8235011369365</v>
      </c>
      <c r="G17">
        <v>158.39688645245499</v>
      </c>
      <c r="H17">
        <v>346.6664484159329</v>
      </c>
      <c r="I17">
        <v>49.402314050334915</v>
      </c>
      <c r="J17">
        <v>337.92494414902131</v>
      </c>
      <c r="K17">
        <v>126.53588645245499</v>
      </c>
      <c r="L17">
        <v>229.71300716234001</v>
      </c>
      <c r="M17">
        <v>49.402314050334915</v>
      </c>
      <c r="N17">
        <v>164.05394419319506</v>
      </c>
      <c r="O17">
        <v>17.524148760334917</v>
      </c>
      <c r="P17">
        <v>83.826886452454971</v>
      </c>
      <c r="Q17">
        <v>93.152944125580547</v>
      </c>
      <c r="R17">
        <v>327.73294412508017</v>
      </c>
      <c r="S17">
        <v>54.654886452454988</v>
      </c>
      <c r="T17">
        <v>132.03494407344456</v>
      </c>
      <c r="U17">
        <v>288.41802193002098</v>
      </c>
      <c r="V17">
        <v>122.73788645245499</v>
      </c>
      <c r="W17">
        <v>167.91888645245498</v>
      </c>
      <c r="X17">
        <v>160.14388645245498</v>
      </c>
      <c r="Y17">
        <v>49.402314050334915</v>
      </c>
      <c r="Z17">
        <v>62.089886452454984</v>
      </c>
      <c r="AA17">
        <v>124.47650133293536</v>
      </c>
      <c r="AB17">
        <v>157.99793248648203</v>
      </c>
      <c r="AC17">
        <v>172.93042252438175</v>
      </c>
      <c r="AD17">
        <v>158.41088645245497</v>
      </c>
      <c r="AE17">
        <v>49.402314050334915</v>
      </c>
      <c r="AF17">
        <v>308.58618209310765</v>
      </c>
      <c r="AG17">
        <v>49.402314050334915</v>
      </c>
      <c r="AH17">
        <v>196.55188645245497</v>
      </c>
    </row>
    <row r="18" spans="1:34" x14ac:dyDescent="0.3">
      <c r="A18" s="23">
        <f ca="1">Exceedance!U18</f>
        <v>46569</v>
      </c>
      <c r="B18" s="1">
        <v>79.493944671611018</v>
      </c>
      <c r="C18" s="1">
        <v>37.448595040000001</v>
      </c>
      <c r="D18" s="1">
        <v>51.930741845551303</v>
      </c>
      <c r="E18">
        <v>70.870741845551294</v>
      </c>
      <c r="F18">
        <v>100.42932092539986</v>
      </c>
      <c r="G18">
        <v>43.885595039999998</v>
      </c>
      <c r="H18">
        <v>265.2387877889546</v>
      </c>
      <c r="I18">
        <v>34.266595039999999</v>
      </c>
      <c r="J18">
        <v>99.304504494551495</v>
      </c>
      <c r="K18">
        <v>84.322741845551292</v>
      </c>
      <c r="L18">
        <v>181.75978777506324</v>
      </c>
      <c r="M18">
        <v>22.716595040000001</v>
      </c>
      <c r="N18">
        <v>48.898741845551299</v>
      </c>
      <c r="O18">
        <v>15.462146805551296</v>
      </c>
      <c r="P18">
        <v>25.213595040000001</v>
      </c>
      <c r="Q18">
        <v>45.948595040000008</v>
      </c>
      <c r="R18">
        <v>106.84556048208754</v>
      </c>
      <c r="S18">
        <v>47.832595040000008</v>
      </c>
      <c r="T18">
        <v>45.37459504000001</v>
      </c>
      <c r="U18">
        <v>93.677474515046825</v>
      </c>
      <c r="V18">
        <v>52.259741845551297</v>
      </c>
      <c r="W18">
        <v>54.296741845551296</v>
      </c>
      <c r="X18">
        <v>61.3527418455513</v>
      </c>
      <c r="Y18">
        <v>33.852595039999997</v>
      </c>
      <c r="Z18">
        <v>56.9047418455513</v>
      </c>
      <c r="AA18">
        <v>37.412595040000006</v>
      </c>
      <c r="AB18">
        <v>48.701741845551304</v>
      </c>
      <c r="AC18">
        <v>47.260595039999998</v>
      </c>
      <c r="AD18">
        <v>53.895741845551306</v>
      </c>
      <c r="AE18">
        <v>16.132146805551297</v>
      </c>
      <c r="AF18">
        <v>143.82478777698302</v>
      </c>
      <c r="AG18">
        <v>33.620595039999998</v>
      </c>
      <c r="AH18">
        <v>103.93174184555131</v>
      </c>
    </row>
    <row r="19" spans="1:34" x14ac:dyDescent="0.3">
      <c r="A19" s="23">
        <f ca="1">Exceedance!U19</f>
        <v>46600</v>
      </c>
      <c r="B19" s="1">
        <v>66.810625370400004</v>
      </c>
      <c r="C19" s="1">
        <v>27.689917359999999</v>
      </c>
      <c r="D19" s="1">
        <v>45.692999110829803</v>
      </c>
      <c r="E19">
        <v>79.501999110829814</v>
      </c>
      <c r="F19">
        <v>105.1189991108298</v>
      </c>
      <c r="G19">
        <v>34.518917359999996</v>
      </c>
      <c r="H19">
        <v>94.561023837250076</v>
      </c>
      <c r="I19">
        <v>48.705999110829808</v>
      </c>
      <c r="J19">
        <v>86.981065550567322</v>
      </c>
      <c r="K19">
        <v>45.567999110829803</v>
      </c>
      <c r="L19">
        <v>141.46501000449376</v>
      </c>
      <c r="M19">
        <v>32.707917359999996</v>
      </c>
      <c r="N19">
        <v>55.353999110829797</v>
      </c>
      <c r="O19">
        <v>15.636081750829806</v>
      </c>
      <c r="P19">
        <v>40.98491735999999</v>
      </c>
      <c r="Q19">
        <v>28.34491736</v>
      </c>
      <c r="R19">
        <v>52.942137793676032</v>
      </c>
      <c r="S19">
        <v>63.473999110829809</v>
      </c>
      <c r="T19">
        <v>49.8799991108298</v>
      </c>
      <c r="U19">
        <v>58.067999110829803</v>
      </c>
      <c r="V19">
        <v>27.125917359999999</v>
      </c>
      <c r="W19">
        <v>62.928999110829807</v>
      </c>
      <c r="X19">
        <v>34.904917359999999</v>
      </c>
      <c r="Y19">
        <v>40.078917359999998</v>
      </c>
      <c r="Z19">
        <v>37.65408175082981</v>
      </c>
      <c r="AA19">
        <v>34.374917359999998</v>
      </c>
      <c r="AB19">
        <v>30.56891736</v>
      </c>
      <c r="AC19">
        <v>51.332999110829803</v>
      </c>
      <c r="AD19">
        <v>47.508999110829805</v>
      </c>
      <c r="AE19">
        <v>14.295081750829805</v>
      </c>
      <c r="AF19">
        <v>60.448999110829796</v>
      </c>
      <c r="AG19">
        <v>16.925081750829808</v>
      </c>
      <c r="AH19">
        <v>58.951999110829803</v>
      </c>
    </row>
    <row r="20" spans="1:34" x14ac:dyDescent="0.3">
      <c r="A20" s="23">
        <f ca="1">Exceedance!U20</f>
        <v>46631</v>
      </c>
      <c r="B20" s="1">
        <v>60.456321785258737</v>
      </c>
      <c r="C20" s="1">
        <v>31.252231400000003</v>
      </c>
      <c r="D20" s="1">
        <v>42.795355157773855</v>
      </c>
      <c r="E20">
        <v>52.779355157773857</v>
      </c>
      <c r="F20">
        <v>91.4289406984186</v>
      </c>
      <c r="G20">
        <v>65.008355157773849</v>
      </c>
      <c r="H20">
        <v>52.742355157773858</v>
      </c>
      <c r="I20">
        <v>27.273123757773853</v>
      </c>
      <c r="J20">
        <v>97.753174561358733</v>
      </c>
      <c r="K20">
        <v>33.308231400000004</v>
      </c>
      <c r="L20">
        <v>89.1934294497335</v>
      </c>
      <c r="M20">
        <v>39.596355157773864</v>
      </c>
      <c r="N20">
        <v>27.439231400000004</v>
      </c>
      <c r="O20">
        <v>44.35535515777385</v>
      </c>
      <c r="P20">
        <v>59.044355157773857</v>
      </c>
      <c r="Q20">
        <v>66.669355157773865</v>
      </c>
      <c r="R20">
        <v>37.797355157773858</v>
      </c>
      <c r="S20">
        <v>61.107355157773846</v>
      </c>
      <c r="T20">
        <v>42.985160880317721</v>
      </c>
      <c r="U20">
        <v>50.576355157773854</v>
      </c>
      <c r="V20">
        <v>35.628231400000004</v>
      </c>
      <c r="W20">
        <v>41.346123757773853</v>
      </c>
      <c r="X20">
        <v>33.679231400000006</v>
      </c>
      <c r="Y20">
        <v>17.754123757773847</v>
      </c>
      <c r="Z20">
        <v>94.984123757773844</v>
      </c>
      <c r="AA20">
        <v>31.421231400000003</v>
      </c>
      <c r="AB20">
        <v>28.079231400000005</v>
      </c>
      <c r="AC20">
        <v>33.462231400000007</v>
      </c>
      <c r="AD20">
        <v>36.130355157773856</v>
      </c>
      <c r="AE20">
        <v>12.344123757773851</v>
      </c>
      <c r="AF20">
        <v>30.906231400000003</v>
      </c>
      <c r="AG20">
        <v>17.333123757773848</v>
      </c>
      <c r="AH20">
        <v>67.206355157773856</v>
      </c>
    </row>
    <row r="21" spans="1:34" x14ac:dyDescent="0.3">
      <c r="A21" s="23">
        <f ca="1">Exceedance!U21</f>
        <v>46661</v>
      </c>
      <c r="B21" s="1">
        <v>48.482978451996473</v>
      </c>
      <c r="C21" s="1">
        <v>19.40230096809908</v>
      </c>
      <c r="D21" s="1">
        <v>36.795689398099078</v>
      </c>
      <c r="E21">
        <v>26.99768939809908</v>
      </c>
      <c r="F21">
        <v>40.222689398099078</v>
      </c>
      <c r="G21">
        <v>49.973689398099083</v>
      </c>
      <c r="H21">
        <v>38.702689398099082</v>
      </c>
      <c r="I21">
        <v>34.121689398099079</v>
      </c>
      <c r="J21">
        <v>101.62757802375543</v>
      </c>
      <c r="K21">
        <v>53.45968939809908</v>
      </c>
      <c r="L21">
        <v>29.548689398099075</v>
      </c>
      <c r="M21">
        <v>40.885689398099082</v>
      </c>
      <c r="N21">
        <v>21.143689398099077</v>
      </c>
      <c r="O21">
        <v>33.137689398099077</v>
      </c>
      <c r="P21">
        <v>21.154300968099076</v>
      </c>
      <c r="Q21">
        <v>60.271689398099085</v>
      </c>
      <c r="R21">
        <v>76.524272981703461</v>
      </c>
      <c r="S21">
        <v>104.33068939809908</v>
      </c>
      <c r="T21">
        <v>51.32160223040799</v>
      </c>
      <c r="U21">
        <v>35.871689398099086</v>
      </c>
      <c r="V21">
        <v>30.88968939809908</v>
      </c>
      <c r="W21">
        <v>36.914689398099071</v>
      </c>
      <c r="X21">
        <v>66.163689398099066</v>
      </c>
      <c r="Y21">
        <v>13.472300968099079</v>
      </c>
      <c r="Z21">
        <v>51.171689398099069</v>
      </c>
      <c r="AA21">
        <v>45.150689398099082</v>
      </c>
      <c r="AB21">
        <v>30.004689398099078</v>
      </c>
      <c r="AC21">
        <v>25.919689398099077</v>
      </c>
      <c r="AD21">
        <v>53.569689398099079</v>
      </c>
      <c r="AE21">
        <v>19.737300968099078</v>
      </c>
      <c r="AF21">
        <v>24.161689398099075</v>
      </c>
      <c r="AG21">
        <v>29.008689398099083</v>
      </c>
      <c r="AH21">
        <v>26.704689398099077</v>
      </c>
    </row>
    <row r="22" spans="1:34" x14ac:dyDescent="0.3">
      <c r="A22" s="23">
        <f ca="1">Exceedance!U22</f>
        <v>46692</v>
      </c>
      <c r="B22" s="1">
        <v>31.774761584629587</v>
      </c>
      <c r="C22" s="1">
        <v>15.46403892830712</v>
      </c>
      <c r="D22" s="1">
        <v>21.654121572935214</v>
      </c>
      <c r="E22">
        <v>18.690038928307121</v>
      </c>
      <c r="F22">
        <v>25.968121572935218</v>
      </c>
      <c r="G22">
        <v>33.493038928307122</v>
      </c>
      <c r="H22">
        <v>24.064659611653287</v>
      </c>
      <c r="I22">
        <v>27.467038928307119</v>
      </c>
      <c r="J22">
        <v>43.203913017450112</v>
      </c>
      <c r="K22">
        <v>55.49503892830711</v>
      </c>
      <c r="L22">
        <v>16.952571070962055</v>
      </c>
      <c r="M22">
        <v>20.066038928307115</v>
      </c>
      <c r="N22">
        <v>14.011038928307118</v>
      </c>
      <c r="O22">
        <v>20.264038928307116</v>
      </c>
      <c r="P22">
        <v>19.30503892830712</v>
      </c>
      <c r="Q22">
        <v>34.609038928307129</v>
      </c>
      <c r="R22">
        <v>41.584064636153514</v>
      </c>
      <c r="S22">
        <v>33.707038928307121</v>
      </c>
      <c r="T22">
        <v>22.881506431050912</v>
      </c>
      <c r="U22">
        <v>29.688121572935216</v>
      </c>
      <c r="V22">
        <v>19.06103892830712</v>
      </c>
      <c r="W22">
        <v>20.608038928307117</v>
      </c>
      <c r="X22">
        <v>26.29903892830712</v>
      </c>
      <c r="Y22">
        <v>10.870038928307116</v>
      </c>
      <c r="Z22">
        <v>22.417038928307115</v>
      </c>
      <c r="AA22">
        <v>20.23212157293522</v>
      </c>
      <c r="AB22">
        <v>22.324038928307115</v>
      </c>
      <c r="AC22">
        <v>16.45603892830712</v>
      </c>
      <c r="AD22">
        <v>23.595038928307119</v>
      </c>
      <c r="AE22">
        <v>12.05703892830712</v>
      </c>
      <c r="AF22">
        <v>17.614038928307121</v>
      </c>
      <c r="AG22">
        <v>18.167038928307122</v>
      </c>
      <c r="AH22">
        <v>20.594038928307121</v>
      </c>
    </row>
    <row r="23" spans="1:34" x14ac:dyDescent="0.3">
      <c r="A23" s="23">
        <f ca="1">Exceedance!U23</f>
        <v>46722</v>
      </c>
      <c r="B23" s="1">
        <v>20.110029020491353</v>
      </c>
      <c r="C23" s="1">
        <v>16.97417995313214</v>
      </c>
      <c r="D23" s="1">
        <v>18.203932019247841</v>
      </c>
      <c r="E23">
        <v>16.544179953132137</v>
      </c>
      <c r="F23">
        <v>23.187932019247842</v>
      </c>
      <c r="G23">
        <v>22.335179953132137</v>
      </c>
      <c r="H23">
        <v>23.211604004338582</v>
      </c>
      <c r="I23">
        <v>22.135179953132138</v>
      </c>
      <c r="J23">
        <v>29.205795094291638</v>
      </c>
      <c r="K23">
        <v>30.358179953132137</v>
      </c>
      <c r="L23">
        <v>15.655924675358175</v>
      </c>
      <c r="M23">
        <v>15.004179953132141</v>
      </c>
      <c r="N23">
        <v>14.65017995313214</v>
      </c>
      <c r="O23">
        <v>11.956179953132139</v>
      </c>
      <c r="P23">
        <v>18.814179953132136</v>
      </c>
      <c r="Q23">
        <v>26.829932019247838</v>
      </c>
      <c r="R23">
        <v>25.720128102335057</v>
      </c>
      <c r="S23">
        <v>19.526179953132143</v>
      </c>
      <c r="T23">
        <v>39.96473797061018</v>
      </c>
      <c r="U23">
        <v>23.555932019247841</v>
      </c>
      <c r="V23">
        <v>13.764179953132141</v>
      </c>
      <c r="W23">
        <v>20.432179953132138</v>
      </c>
      <c r="X23">
        <v>17.946179953132134</v>
      </c>
      <c r="Y23">
        <v>11.068179953132139</v>
      </c>
      <c r="Z23">
        <v>18.216179953132137</v>
      </c>
      <c r="AA23">
        <v>16.803932019247846</v>
      </c>
      <c r="AB23">
        <v>16.609179953132138</v>
      </c>
      <c r="AC23">
        <v>21.046179953132139</v>
      </c>
      <c r="AD23">
        <v>21.183179953132136</v>
      </c>
      <c r="AE23">
        <v>9.6781799531321386</v>
      </c>
      <c r="AF23">
        <v>20.960179953132133</v>
      </c>
      <c r="AG23">
        <v>13.540179953132141</v>
      </c>
      <c r="AH23">
        <v>18.63117995313214</v>
      </c>
    </row>
    <row r="24" spans="1:34" x14ac:dyDescent="0.3">
      <c r="A24" s="23">
        <f ca="1">Exceedance!U24</f>
        <v>46753</v>
      </c>
      <c r="B24" s="1">
        <v>17.443192250403907</v>
      </c>
      <c r="C24" s="1">
        <v>16.213440184288203</v>
      </c>
      <c r="D24" s="1">
        <v>17.443192250403907</v>
      </c>
      <c r="E24">
        <v>21.334192250403898</v>
      </c>
      <c r="F24">
        <v>23.1411922504039</v>
      </c>
      <c r="G24">
        <v>19.011440184288201</v>
      </c>
      <c r="H24">
        <v>20.009192250403903</v>
      </c>
      <c r="I24">
        <v>17.478440184288203</v>
      </c>
      <c r="J24">
        <v>25.644192250403904</v>
      </c>
      <c r="K24">
        <v>23.706192250403902</v>
      </c>
      <c r="L24">
        <v>17.916192250403903</v>
      </c>
      <c r="M24">
        <v>15.0684401842882</v>
      </c>
      <c r="N24">
        <v>15.698192250403903</v>
      </c>
      <c r="O24">
        <v>13.234440184288202</v>
      </c>
      <c r="P24">
        <v>15.644440184288202</v>
      </c>
      <c r="Q24">
        <v>36.437192250403903</v>
      </c>
      <c r="R24">
        <v>20.826192250403903</v>
      </c>
      <c r="S24">
        <v>17.504440184288203</v>
      </c>
      <c r="T24">
        <v>22.501192250403907</v>
      </c>
      <c r="U24">
        <v>22.568192250403904</v>
      </c>
      <c r="V24">
        <v>12.606440184288202</v>
      </c>
      <c r="W24">
        <v>17.549440184288201</v>
      </c>
      <c r="X24">
        <v>21.418192250403898</v>
      </c>
      <c r="Y24">
        <v>14.463440184288203</v>
      </c>
      <c r="Z24">
        <v>16.616440184288205</v>
      </c>
      <c r="AA24">
        <v>18.839192250403908</v>
      </c>
      <c r="AB24">
        <v>14.422192250403905</v>
      </c>
      <c r="AC24">
        <v>25.579440184288199</v>
      </c>
      <c r="AD24">
        <v>18.469440184288196</v>
      </c>
      <c r="AE24">
        <v>9.5764401842882041</v>
      </c>
      <c r="AF24">
        <v>21.302192250403905</v>
      </c>
      <c r="AG24">
        <v>10.546440184288203</v>
      </c>
      <c r="AH24">
        <v>15.302440184288201</v>
      </c>
    </row>
    <row r="25" spans="1:34" x14ac:dyDescent="0.3">
      <c r="A25" s="23">
        <f ca="1">Exceedance!U25</f>
        <v>46784</v>
      </c>
      <c r="B25" s="1">
        <v>24.554300630211287</v>
      </c>
      <c r="C25" s="1">
        <v>23.403887407070794</v>
      </c>
      <c r="D25" s="1">
        <v>24.554300630211287</v>
      </c>
      <c r="E25">
        <v>22.458300630211287</v>
      </c>
      <c r="F25">
        <v>23.004300630211286</v>
      </c>
      <c r="G25">
        <v>41.483887407070789</v>
      </c>
      <c r="H25">
        <v>30.634300630211289</v>
      </c>
      <c r="I25">
        <v>19.303887407070789</v>
      </c>
      <c r="J25">
        <v>23.942300630211292</v>
      </c>
      <c r="K25">
        <v>26.30930063021129</v>
      </c>
      <c r="L25">
        <v>20.68430063021129</v>
      </c>
      <c r="M25">
        <v>19.583887407070794</v>
      </c>
      <c r="N25">
        <v>15.150300630211285</v>
      </c>
      <c r="O25">
        <v>18.312887407070793</v>
      </c>
      <c r="P25">
        <v>19.438887407070794</v>
      </c>
      <c r="Q25">
        <v>47.803300630211275</v>
      </c>
      <c r="R25">
        <v>18.855300630211289</v>
      </c>
      <c r="S25">
        <v>30.476300630211288</v>
      </c>
      <c r="T25">
        <v>19.084300630211288</v>
      </c>
      <c r="U25">
        <v>31.818300630211287</v>
      </c>
      <c r="V25">
        <v>13.621887407070792</v>
      </c>
      <c r="W25">
        <v>20.050887407070793</v>
      </c>
      <c r="X25">
        <v>21.144300630211291</v>
      </c>
      <c r="Y25">
        <v>17.199887407070793</v>
      </c>
      <c r="Z25">
        <v>23.089887407070794</v>
      </c>
      <c r="AA25">
        <v>28.825300630211284</v>
      </c>
      <c r="AB25">
        <v>30.83830063021129</v>
      </c>
      <c r="AC25">
        <v>67.938887407070808</v>
      </c>
      <c r="AD25">
        <v>18.656887407070794</v>
      </c>
      <c r="AE25">
        <v>13.620887407070793</v>
      </c>
      <c r="AF25">
        <v>22.433300630211292</v>
      </c>
      <c r="AG25">
        <v>19.380887407070794</v>
      </c>
      <c r="AH25">
        <v>21.157887407070788</v>
      </c>
    </row>
    <row r="26" spans="1:34" x14ac:dyDescent="0.3">
      <c r="A26" s="23">
        <f ca="1">Exceedance!U26</f>
        <v>46813</v>
      </c>
      <c r="B26" s="1">
        <v>73.517654169693714</v>
      </c>
      <c r="C26" s="1">
        <v>72.28790210357802</v>
      </c>
      <c r="D26" s="1">
        <v>73.517654169693714</v>
      </c>
      <c r="E26">
        <v>90.225654169693726</v>
      </c>
      <c r="F26">
        <v>57.334654169693728</v>
      </c>
      <c r="G26">
        <v>157.10765416969372</v>
      </c>
      <c r="H26">
        <v>29.108654169693725</v>
      </c>
      <c r="I26">
        <v>114.87390210357803</v>
      </c>
      <c r="J26">
        <v>58.433654169693732</v>
      </c>
      <c r="K26">
        <v>36.872654169693725</v>
      </c>
      <c r="L26">
        <v>31.853654169693723</v>
      </c>
      <c r="M26">
        <v>51.961902103578026</v>
      </c>
      <c r="N26">
        <v>15.036654169693724</v>
      </c>
      <c r="O26">
        <v>30.016902103578033</v>
      </c>
      <c r="P26">
        <v>76.149902103578029</v>
      </c>
      <c r="Q26">
        <v>96.634654169693732</v>
      </c>
      <c r="R26">
        <v>29.262654169693725</v>
      </c>
      <c r="S26">
        <v>100.27865416969374</v>
      </c>
      <c r="T26">
        <v>70.611654169693722</v>
      </c>
      <c r="U26">
        <v>56.553654169693722</v>
      </c>
      <c r="V26">
        <v>34.779902103578024</v>
      </c>
      <c r="W26">
        <v>40.673902103578023</v>
      </c>
      <c r="X26">
        <v>47.020654169693728</v>
      </c>
      <c r="Y26">
        <v>27.397902103578026</v>
      </c>
      <c r="Z26">
        <v>36.296902103578027</v>
      </c>
      <c r="AA26">
        <v>51.625888819045699</v>
      </c>
      <c r="AB26">
        <v>38.485654169693717</v>
      </c>
      <c r="AC26">
        <v>161.00665416969372</v>
      </c>
      <c r="AD26">
        <v>20.688902103578027</v>
      </c>
      <c r="AE26">
        <v>80.563902103578016</v>
      </c>
      <c r="AF26">
        <v>35.291654169693722</v>
      </c>
      <c r="AG26">
        <v>21.512902103578028</v>
      </c>
      <c r="AH26">
        <v>47.015902103578028</v>
      </c>
    </row>
    <row r="27" spans="1:34" x14ac:dyDescent="0.3">
      <c r="A27" s="23">
        <f ca="1">Exceedance!U27</f>
        <v>46844</v>
      </c>
      <c r="B27" s="1">
        <v>123.56399430883243</v>
      </c>
      <c r="C27" s="1">
        <v>105.8292357857505</v>
      </c>
      <c r="D27" s="1">
        <v>116.71136686823897</v>
      </c>
      <c r="E27">
        <v>236.6903184303786</v>
      </c>
      <c r="F27">
        <v>149.11304932201466</v>
      </c>
      <c r="G27">
        <v>173.2683184303786</v>
      </c>
      <c r="H27">
        <v>61.967361099865741</v>
      </c>
      <c r="I27">
        <v>173.07323578575048</v>
      </c>
      <c r="J27">
        <v>121.68581455036501</v>
      </c>
      <c r="K27">
        <v>81.323318430378592</v>
      </c>
      <c r="L27">
        <v>91.543905896255566</v>
      </c>
      <c r="M27">
        <v>156.87223578575049</v>
      </c>
      <c r="N27">
        <v>26.010318430378604</v>
      </c>
      <c r="O27">
        <v>31.316235785750511</v>
      </c>
      <c r="P27">
        <v>147.19723578575054</v>
      </c>
      <c r="Q27">
        <v>283.76155037493254</v>
      </c>
      <c r="R27">
        <v>115.06876107221142</v>
      </c>
      <c r="S27">
        <v>110.05086267353467</v>
      </c>
      <c r="T27">
        <v>239.87450989327976</v>
      </c>
      <c r="U27">
        <v>97.40124351691</v>
      </c>
      <c r="V27">
        <v>121.9072357857505</v>
      </c>
      <c r="W27">
        <v>77.115235785750485</v>
      </c>
      <c r="X27">
        <v>113.11934754156981</v>
      </c>
      <c r="Y27">
        <v>24.633235785750504</v>
      </c>
      <c r="Z27">
        <v>52.675235785750488</v>
      </c>
      <c r="AA27">
        <v>42.901887663971102</v>
      </c>
      <c r="AB27">
        <v>59.755318430378601</v>
      </c>
      <c r="AC27">
        <v>148.21831843037859</v>
      </c>
      <c r="AD27">
        <v>38.073318430378606</v>
      </c>
      <c r="AE27">
        <v>156.8262357857505</v>
      </c>
      <c r="AF27">
        <v>38.903318430378597</v>
      </c>
      <c r="AG27">
        <v>36.738235785750497</v>
      </c>
      <c r="AH27">
        <v>173.4042357857505</v>
      </c>
    </row>
    <row r="28" spans="1:34" x14ac:dyDescent="0.3">
      <c r="A28" s="23">
        <f ca="1">Exceedance!U28</f>
        <v>46874</v>
      </c>
      <c r="B28" s="1">
        <v>198.21462926173089</v>
      </c>
      <c r="C28" s="1">
        <v>180.85171391754841</v>
      </c>
      <c r="D28" s="1">
        <v>198.21192340547074</v>
      </c>
      <c r="E28">
        <v>391.56774659259486</v>
      </c>
      <c r="F28">
        <v>250.17733227935605</v>
      </c>
      <c r="G28">
        <v>278.88171391754844</v>
      </c>
      <c r="H28">
        <v>153.20702216323943</v>
      </c>
      <c r="I28">
        <v>307.84571669071454</v>
      </c>
      <c r="J28">
        <v>210.43062052441783</v>
      </c>
      <c r="K28">
        <v>228.69008908349974</v>
      </c>
      <c r="L28">
        <v>131.34335994579195</v>
      </c>
      <c r="M28">
        <v>338.82707340746265</v>
      </c>
      <c r="N28">
        <v>38.634049590334925</v>
      </c>
      <c r="O28">
        <v>124.28671391754844</v>
      </c>
      <c r="P28">
        <v>216.24626458660919</v>
      </c>
      <c r="Q28">
        <v>492.83581351185001</v>
      </c>
      <c r="R28">
        <v>177.23104057099405</v>
      </c>
      <c r="S28">
        <v>228.9753628316243</v>
      </c>
      <c r="T28">
        <v>320.126582827459</v>
      </c>
      <c r="U28">
        <v>329.99708816133585</v>
      </c>
      <c r="V28">
        <v>165.69871391754842</v>
      </c>
      <c r="W28">
        <v>138.67471391754839</v>
      </c>
      <c r="X28">
        <v>151.96743939962516</v>
      </c>
      <c r="Y28">
        <v>94.188713917548412</v>
      </c>
      <c r="Z28">
        <v>133.78071391754838</v>
      </c>
      <c r="AA28">
        <v>125.79615617927466</v>
      </c>
      <c r="AB28">
        <v>142.07871391754838</v>
      </c>
      <c r="AC28">
        <v>185.83783835916739</v>
      </c>
      <c r="AD28">
        <v>92.01471391754842</v>
      </c>
      <c r="AE28">
        <v>245.70071391754843</v>
      </c>
      <c r="AF28">
        <v>111.68971391754839</v>
      </c>
      <c r="AG28">
        <v>147.55671391754842</v>
      </c>
      <c r="AH28">
        <v>248.43083013174331</v>
      </c>
    </row>
    <row r="29" spans="1:34" x14ac:dyDescent="0.3">
      <c r="A29" s="23">
        <f ca="1">Exceedance!U29</f>
        <v>46905</v>
      </c>
      <c r="B29" s="1">
        <v>159.20394407343326</v>
      </c>
      <c r="C29" s="1">
        <v>143.17888645245498</v>
      </c>
      <c r="D29" s="1">
        <v>159.20394407343852</v>
      </c>
      <c r="E29">
        <v>308.32994409867274</v>
      </c>
      <c r="F29">
        <v>178.07194407342985</v>
      </c>
      <c r="G29">
        <v>395.32373888820183</v>
      </c>
      <c r="H29">
        <v>51.416886452454982</v>
      </c>
      <c r="I29">
        <v>333.40794415037897</v>
      </c>
      <c r="J29">
        <v>135.65294407344112</v>
      </c>
      <c r="K29">
        <v>274.32494409867422</v>
      </c>
      <c r="L29">
        <v>49.402314050334915</v>
      </c>
      <c r="M29">
        <v>158.60394416665153</v>
      </c>
      <c r="N29">
        <v>44.813165290000001</v>
      </c>
      <c r="O29">
        <v>76.633886452454973</v>
      </c>
      <c r="P29">
        <v>102.48194412278103</v>
      </c>
      <c r="Q29">
        <v>323.39694407343478</v>
      </c>
      <c r="R29">
        <v>56.768886452454971</v>
      </c>
      <c r="S29">
        <v>128.57894407344165</v>
      </c>
      <c r="T29">
        <v>305.94194407344708</v>
      </c>
      <c r="U29">
        <v>128.15694407344412</v>
      </c>
      <c r="V29">
        <v>166.29788645245495</v>
      </c>
      <c r="W29">
        <v>165.99348355179924</v>
      </c>
      <c r="X29">
        <v>50.675886452454982</v>
      </c>
      <c r="Y29">
        <v>61.105886452454968</v>
      </c>
      <c r="Z29">
        <v>106.92888645245498</v>
      </c>
      <c r="AA29">
        <v>193.00120342735968</v>
      </c>
      <c r="AB29">
        <v>181.47760196731159</v>
      </c>
      <c r="AC29">
        <v>186.76194408102702</v>
      </c>
      <c r="AD29">
        <v>49.402314050334915</v>
      </c>
      <c r="AE29">
        <v>304.61697319747128</v>
      </c>
      <c r="AF29">
        <v>49.402314050334915</v>
      </c>
      <c r="AG29">
        <v>196.72588645245497</v>
      </c>
      <c r="AH29">
        <v>110.74894409595514</v>
      </c>
    </row>
    <row r="30" spans="1:34" x14ac:dyDescent="0.3">
      <c r="A30" s="23">
        <f ca="1">Exceedance!U30</f>
        <v>46935</v>
      </c>
      <c r="B30" s="1">
        <v>51.930741845551303</v>
      </c>
      <c r="C30" s="1">
        <v>51.930741845551303</v>
      </c>
      <c r="D30" s="1">
        <v>51.930741845551303</v>
      </c>
      <c r="E30">
        <v>94.581386577569617</v>
      </c>
      <c r="F30">
        <v>45.942595040000008</v>
      </c>
      <c r="G30">
        <v>257.82178774458617</v>
      </c>
      <c r="H30">
        <v>38.151595040000004</v>
      </c>
      <c r="I30">
        <v>103.14396720072136</v>
      </c>
      <c r="J30">
        <v>86.465741845551307</v>
      </c>
      <c r="K30">
        <v>178.87778773513509</v>
      </c>
      <c r="L30">
        <v>24.030595040000001</v>
      </c>
      <c r="M30">
        <v>49.145741845551306</v>
      </c>
      <c r="N30">
        <v>52.315741845551294</v>
      </c>
      <c r="O30">
        <v>24.415595040000003</v>
      </c>
      <c r="P30">
        <v>48.150743800334922</v>
      </c>
      <c r="Q30">
        <v>101.83838881412886</v>
      </c>
      <c r="R30">
        <v>52.045741845551305</v>
      </c>
      <c r="S30">
        <v>45.204595040000008</v>
      </c>
      <c r="T30">
        <v>95.102324733025256</v>
      </c>
      <c r="U30">
        <v>53.920741845551305</v>
      </c>
      <c r="V30">
        <v>55.168741845551303</v>
      </c>
      <c r="W30">
        <v>62.579741845551304</v>
      </c>
      <c r="X30">
        <v>35.10459504</v>
      </c>
      <c r="Y30">
        <v>55.521741845551304</v>
      </c>
      <c r="Z30">
        <v>37.686595040000007</v>
      </c>
      <c r="AA30">
        <v>48.826741845551304</v>
      </c>
      <c r="AB30">
        <v>47.415595040000007</v>
      </c>
      <c r="AC30">
        <v>55.129741845551294</v>
      </c>
      <c r="AD30">
        <v>54.841741845551304</v>
      </c>
      <c r="AE30">
        <v>134.82578779208762</v>
      </c>
      <c r="AF30">
        <v>30.868595039999999</v>
      </c>
      <c r="AG30">
        <v>101.31574184555132</v>
      </c>
      <c r="AH30">
        <v>71.367741845551308</v>
      </c>
    </row>
    <row r="31" spans="1:34" x14ac:dyDescent="0.3">
      <c r="A31" s="23">
        <f ca="1">Exceedance!U31</f>
        <v>46966</v>
      </c>
      <c r="B31" s="1">
        <v>45.692999110829803</v>
      </c>
      <c r="C31" s="1">
        <v>45.692999110829803</v>
      </c>
      <c r="D31" s="1">
        <v>45.692999110829803</v>
      </c>
      <c r="E31">
        <v>112.91099911082979</v>
      </c>
      <c r="F31">
        <v>37.923917359999997</v>
      </c>
      <c r="G31">
        <v>94.657024113673998</v>
      </c>
      <c r="H31">
        <v>27.319917359999998</v>
      </c>
      <c r="I31">
        <v>79.831687717793969</v>
      </c>
      <c r="J31">
        <v>46.187999110829807</v>
      </c>
      <c r="K31">
        <v>143.69901005630999</v>
      </c>
      <c r="L31">
        <v>25.278917360000001</v>
      </c>
      <c r="M31">
        <v>55.841999110829811</v>
      </c>
      <c r="N31">
        <v>16.726081750829806</v>
      </c>
      <c r="O31">
        <v>45.343999110829806</v>
      </c>
      <c r="P31">
        <v>29.549917359999998</v>
      </c>
      <c r="Q31">
        <v>53.111413906006298</v>
      </c>
      <c r="R31">
        <v>60.806999110829807</v>
      </c>
      <c r="S31">
        <v>49.451999110829803</v>
      </c>
      <c r="T31">
        <v>59.080999110829808</v>
      </c>
      <c r="U31">
        <v>29.394917359999997</v>
      </c>
      <c r="V31">
        <v>61.146999110829803</v>
      </c>
      <c r="W31">
        <v>36.130917359999991</v>
      </c>
      <c r="X31">
        <v>27.50791736</v>
      </c>
      <c r="Y31">
        <v>38.760081750829805</v>
      </c>
      <c r="Z31">
        <v>34.060917359999998</v>
      </c>
      <c r="AA31">
        <v>31.087917359999999</v>
      </c>
      <c r="AB31">
        <v>51.582999110829803</v>
      </c>
      <c r="AC31">
        <v>46.492999110829807</v>
      </c>
      <c r="AD31">
        <v>17.047081750829808</v>
      </c>
      <c r="AE31">
        <v>59.483999110829807</v>
      </c>
      <c r="AF31">
        <v>37.40891735999999</v>
      </c>
      <c r="AG31">
        <v>58.136999110829812</v>
      </c>
      <c r="AH31">
        <v>81.204999110829803</v>
      </c>
    </row>
    <row r="32" spans="1:34" x14ac:dyDescent="0.3">
      <c r="A32" s="23">
        <f ca="1">Exceedance!U32</f>
        <v>46997</v>
      </c>
      <c r="B32" s="1">
        <v>42.795355157773855</v>
      </c>
      <c r="C32" s="1">
        <v>42.795355157773855</v>
      </c>
      <c r="D32" s="1">
        <v>42.795355157773855</v>
      </c>
      <c r="E32">
        <v>86.205205185923063</v>
      </c>
      <c r="F32">
        <v>67.800355157773851</v>
      </c>
      <c r="G32">
        <v>54.227355157773857</v>
      </c>
      <c r="H32">
        <v>41.500355157773853</v>
      </c>
      <c r="I32">
        <v>99.511339729386577</v>
      </c>
      <c r="J32">
        <v>32.365231400000006</v>
      </c>
      <c r="K32">
        <v>89.626429600785912</v>
      </c>
      <c r="L32">
        <v>35.954380160334921</v>
      </c>
      <c r="M32">
        <v>27.501231400000005</v>
      </c>
      <c r="N32">
        <v>26.637123757773853</v>
      </c>
      <c r="O32">
        <v>48.684123757773847</v>
      </c>
      <c r="P32">
        <v>68.219355157773848</v>
      </c>
      <c r="Q32">
        <v>41.564355157773861</v>
      </c>
      <c r="R32">
        <v>58.365355157773855</v>
      </c>
      <c r="S32">
        <v>44.070532066928941</v>
      </c>
      <c r="T32">
        <v>51.785355157773857</v>
      </c>
      <c r="U32">
        <v>32.280231400000005</v>
      </c>
      <c r="V32">
        <v>61.127355157773863</v>
      </c>
      <c r="W32">
        <v>35.946231400000002</v>
      </c>
      <c r="X32">
        <v>41.795355157773855</v>
      </c>
      <c r="Y32">
        <v>99.065355157773851</v>
      </c>
      <c r="Z32">
        <v>34.831231400000007</v>
      </c>
      <c r="AA32">
        <v>29.150231400000003</v>
      </c>
      <c r="AB32">
        <v>30.834231400000004</v>
      </c>
      <c r="AC32">
        <v>38.796355157773853</v>
      </c>
      <c r="AD32">
        <v>15.546123757773849</v>
      </c>
      <c r="AE32">
        <v>31.214231400000003</v>
      </c>
      <c r="AF32">
        <v>43.434355157773851</v>
      </c>
      <c r="AG32">
        <v>68.158355157773869</v>
      </c>
      <c r="AH32">
        <v>52.245355157773865</v>
      </c>
    </row>
    <row r="33" spans="1:34" x14ac:dyDescent="0.3">
      <c r="A33" s="23">
        <f ca="1">Exceedance!U33</f>
        <v>47027</v>
      </c>
      <c r="B33" s="1">
        <v>47.795689398099086</v>
      </c>
      <c r="C33" s="1">
        <v>25.795689398099075</v>
      </c>
      <c r="D33" s="1">
        <v>36.795689398099078</v>
      </c>
      <c r="E33">
        <v>40.454689398099077</v>
      </c>
      <c r="F33">
        <v>52.165689398099069</v>
      </c>
      <c r="G33">
        <v>37.414689398099078</v>
      </c>
      <c r="H33">
        <v>37.424689398099076</v>
      </c>
      <c r="I33">
        <v>99.882823813043146</v>
      </c>
      <c r="J33">
        <v>57.034689398099069</v>
      </c>
      <c r="K33">
        <v>29.980689398099081</v>
      </c>
      <c r="L33">
        <v>42.256689398099084</v>
      </c>
      <c r="M33">
        <v>21.548689398099079</v>
      </c>
      <c r="N33">
        <v>34.706689398099087</v>
      </c>
      <c r="O33">
        <v>20.385300968099077</v>
      </c>
      <c r="P33">
        <v>61.022689398099082</v>
      </c>
      <c r="Q33">
        <v>74.786100361310901</v>
      </c>
      <c r="R33">
        <v>110.48968939809909</v>
      </c>
      <c r="S33">
        <v>50.408810933837749</v>
      </c>
      <c r="T33">
        <v>36.646689398099078</v>
      </c>
      <c r="U33">
        <v>33.180689398099076</v>
      </c>
      <c r="V33">
        <v>37.451689398099077</v>
      </c>
      <c r="W33">
        <v>69.324689398099082</v>
      </c>
      <c r="X33">
        <v>25.391689398099075</v>
      </c>
      <c r="Y33">
        <v>49.907689398099087</v>
      </c>
      <c r="Z33">
        <v>42.896689398099078</v>
      </c>
      <c r="AA33">
        <v>30.876689398099074</v>
      </c>
      <c r="AB33">
        <v>26.073689398099084</v>
      </c>
      <c r="AC33">
        <v>49.881689398099077</v>
      </c>
      <c r="AD33">
        <v>23.77430096809908</v>
      </c>
      <c r="AE33">
        <v>24.211689398099079</v>
      </c>
      <c r="AF33">
        <v>31.638689398099078</v>
      </c>
      <c r="AG33">
        <v>26.051689398099079</v>
      </c>
      <c r="AH33">
        <v>27.436689398099077</v>
      </c>
    </row>
    <row r="34" spans="1:34" x14ac:dyDescent="0.3">
      <c r="A34" s="23">
        <f ca="1">Exceedance!U34</f>
        <v>47058</v>
      </c>
      <c r="B34" s="1">
        <v>25.654121572935217</v>
      </c>
      <c r="C34" s="1">
        <v>15.46403892830712</v>
      </c>
      <c r="D34" s="1">
        <v>21.654121572935214</v>
      </c>
      <c r="E34">
        <v>26.258121572935217</v>
      </c>
      <c r="F34">
        <v>35.946038928307111</v>
      </c>
      <c r="G34">
        <v>23.709210344954634</v>
      </c>
      <c r="H34">
        <v>31.357038928307119</v>
      </c>
      <c r="I34">
        <v>42.079588105734565</v>
      </c>
      <c r="J34">
        <v>55.92803892830711</v>
      </c>
      <c r="K34">
        <v>17.489752093370718</v>
      </c>
      <c r="L34">
        <v>21.364038928307121</v>
      </c>
      <c r="M34">
        <v>14.152038928307118</v>
      </c>
      <c r="N34">
        <v>22.055038928307123</v>
      </c>
      <c r="O34">
        <v>18.824038928307122</v>
      </c>
      <c r="P34">
        <v>35.22403892830711</v>
      </c>
      <c r="Q34">
        <v>41.038081821947159</v>
      </c>
      <c r="R34">
        <v>35.263038928307118</v>
      </c>
      <c r="S34">
        <v>23.145299955281232</v>
      </c>
      <c r="T34">
        <v>30.195121572935214</v>
      </c>
      <c r="U34">
        <v>21.504038928307121</v>
      </c>
      <c r="V34">
        <v>20.838038928307117</v>
      </c>
      <c r="W34">
        <v>27.205038928307118</v>
      </c>
      <c r="X34">
        <v>11.502038928307119</v>
      </c>
      <c r="Y34">
        <v>22.539038928307122</v>
      </c>
      <c r="Z34">
        <v>20.03112157293522</v>
      </c>
      <c r="AA34">
        <v>22.268038928307124</v>
      </c>
      <c r="AB34">
        <v>16.52603892830712</v>
      </c>
      <c r="AC34">
        <v>23.667038928307115</v>
      </c>
      <c r="AD34">
        <v>14.307038928307119</v>
      </c>
      <c r="AE34">
        <v>17.499038928307119</v>
      </c>
      <c r="AF34">
        <v>21.190038928307121</v>
      </c>
      <c r="AG34">
        <v>20.764038928307116</v>
      </c>
      <c r="AH34">
        <v>18.775038928307119</v>
      </c>
    </row>
    <row r="35" spans="1:34" x14ac:dyDescent="0.3">
      <c r="A35" s="23">
        <f ca="1">Exceedance!U35</f>
        <v>47088</v>
      </c>
      <c r="B35" s="1">
        <v>18.203932019247841</v>
      </c>
      <c r="C35" s="1">
        <v>18.203932019247841</v>
      </c>
      <c r="D35" s="1">
        <v>18.203932019247841</v>
      </c>
      <c r="E35">
        <v>23.637932019247842</v>
      </c>
      <c r="F35">
        <v>24.828179953132143</v>
      </c>
      <c r="G35">
        <v>23.350485261750954</v>
      </c>
      <c r="H35">
        <v>25.354179953132139</v>
      </c>
      <c r="I35">
        <v>28.822733366454642</v>
      </c>
      <c r="J35">
        <v>32.449932019247846</v>
      </c>
      <c r="K35">
        <v>16.506858060909842</v>
      </c>
      <c r="L35">
        <v>16.080179953132138</v>
      </c>
      <c r="M35">
        <v>14.801179953132142</v>
      </c>
      <c r="N35">
        <v>13.609179953132141</v>
      </c>
      <c r="O35">
        <v>18.151179953132136</v>
      </c>
      <c r="P35">
        <v>27.266932019247839</v>
      </c>
      <c r="Q35">
        <v>25.818077142125126</v>
      </c>
      <c r="R35">
        <v>22.995932019247842</v>
      </c>
      <c r="S35">
        <v>39.313695314512081</v>
      </c>
      <c r="T35">
        <v>23.994932019247841</v>
      </c>
      <c r="U35">
        <v>16.075179953132142</v>
      </c>
      <c r="V35">
        <v>21.034179953132142</v>
      </c>
      <c r="W35">
        <v>20.146932019247838</v>
      </c>
      <c r="X35">
        <v>11.603179953132141</v>
      </c>
      <c r="Y35">
        <v>18.314179953132136</v>
      </c>
      <c r="Z35">
        <v>16.635932019247843</v>
      </c>
      <c r="AA35">
        <v>16.638179953132138</v>
      </c>
      <c r="AB35">
        <v>21.078179953132139</v>
      </c>
      <c r="AC35">
        <v>21.211179953132138</v>
      </c>
      <c r="AD35">
        <v>12.371179953132142</v>
      </c>
      <c r="AE35">
        <v>20.77117995313214</v>
      </c>
      <c r="AF35">
        <v>16.365179953132138</v>
      </c>
      <c r="AG35">
        <v>18.639179953132142</v>
      </c>
      <c r="AH35">
        <v>16.831179953132143</v>
      </c>
    </row>
    <row r="36" spans="1:34" x14ac:dyDescent="0.3">
      <c r="A36" s="23">
        <f ca="1">Exceedance!U36</f>
        <v>47119</v>
      </c>
      <c r="B36" s="1">
        <v>17.443192250403907</v>
      </c>
      <c r="C36" s="1">
        <v>17.443192250403907</v>
      </c>
      <c r="D36" s="1">
        <v>17.443192250403907</v>
      </c>
      <c r="E36">
        <v>23.758192250403898</v>
      </c>
      <c r="F36">
        <v>21.152440184288199</v>
      </c>
      <c r="G36">
        <v>20.3091922504039</v>
      </c>
      <c r="H36">
        <v>20.270440184288201</v>
      </c>
      <c r="I36">
        <v>25.455192250403901</v>
      </c>
      <c r="J36">
        <v>25.138192250403904</v>
      </c>
      <c r="K36">
        <v>18.816192250403908</v>
      </c>
      <c r="L36">
        <v>16.094440184288203</v>
      </c>
      <c r="M36">
        <v>15.858192250403906</v>
      </c>
      <c r="N36">
        <v>15.243440184288202</v>
      </c>
      <c r="O36">
        <v>15.117440184288199</v>
      </c>
      <c r="P36">
        <v>36.968192250403902</v>
      </c>
      <c r="Q36">
        <v>21.118192250403904</v>
      </c>
      <c r="R36">
        <v>21.206192250403902</v>
      </c>
      <c r="S36">
        <v>22.394192250403904</v>
      </c>
      <c r="T36">
        <v>23.012192250403903</v>
      </c>
      <c r="U36">
        <v>15.015440184288202</v>
      </c>
      <c r="V36">
        <v>18.113440184288201</v>
      </c>
      <c r="W36">
        <v>22.724192250403906</v>
      </c>
      <c r="X36">
        <v>14.983440184288202</v>
      </c>
      <c r="Y36">
        <v>17.041440184288202</v>
      </c>
      <c r="Z36">
        <v>19.756192250403902</v>
      </c>
      <c r="AA36">
        <v>14.961192250403904</v>
      </c>
      <c r="AB36">
        <v>25.628440184288198</v>
      </c>
      <c r="AC36">
        <v>18.735440184288201</v>
      </c>
      <c r="AD36">
        <v>12.275440184288202</v>
      </c>
      <c r="AE36">
        <v>21.110192250403898</v>
      </c>
      <c r="AF36">
        <v>13.106440184288202</v>
      </c>
      <c r="AG36">
        <v>15.7244401842882</v>
      </c>
      <c r="AH36">
        <v>21.704192250403903</v>
      </c>
    </row>
    <row r="37" spans="1:34" x14ac:dyDescent="0.3">
      <c r="A37" s="23">
        <f ca="1">Exceedance!U37</f>
        <v>47150</v>
      </c>
      <c r="B37" s="1">
        <v>24.406642287254776</v>
      </c>
      <c r="C37" s="1">
        <v>24.406642287254776</v>
      </c>
      <c r="D37" s="1">
        <v>24.406642287254776</v>
      </c>
      <c r="E37">
        <v>22.605642287254774</v>
      </c>
      <c r="F37">
        <v>45.172642287254774</v>
      </c>
      <c r="G37">
        <v>30.012642287254774</v>
      </c>
      <c r="H37">
        <v>21.179898485601878</v>
      </c>
      <c r="I37">
        <v>22.961642287254769</v>
      </c>
      <c r="J37">
        <v>27.00064228725477</v>
      </c>
      <c r="K37">
        <v>20.850642287254775</v>
      </c>
      <c r="L37">
        <v>19.002898485601879</v>
      </c>
      <c r="M37">
        <v>14.705642287254774</v>
      </c>
      <c r="N37">
        <v>19.592898485601875</v>
      </c>
      <c r="O37">
        <v>18.22189848560188</v>
      </c>
      <c r="P37">
        <v>46.629642287254768</v>
      </c>
      <c r="Q37">
        <v>18.426642287254772</v>
      </c>
      <c r="R37">
        <v>32.926642287254772</v>
      </c>
      <c r="S37">
        <v>18.371642287254769</v>
      </c>
      <c r="T37">
        <v>30.719642287254775</v>
      </c>
      <c r="U37">
        <v>15.287898485601879</v>
      </c>
      <c r="V37">
        <v>19.846898485601884</v>
      </c>
      <c r="W37">
        <v>21.538642287254774</v>
      </c>
      <c r="X37">
        <v>17.16389848560188</v>
      </c>
      <c r="Y37">
        <v>22.607898485601879</v>
      </c>
      <c r="Z37">
        <v>27.248642287254775</v>
      </c>
      <c r="AA37">
        <v>30.127642287254773</v>
      </c>
      <c r="AB37">
        <v>65.856898485601874</v>
      </c>
      <c r="AC37">
        <v>18.221898485601884</v>
      </c>
      <c r="AD37">
        <v>15.678898485601879</v>
      </c>
      <c r="AE37">
        <v>21.458642287254772</v>
      </c>
      <c r="AF37">
        <v>20.406898485601882</v>
      </c>
      <c r="AG37">
        <v>20.26289848560188</v>
      </c>
      <c r="AH37">
        <v>21.746642287254769</v>
      </c>
    </row>
    <row r="38" spans="1:34" x14ac:dyDescent="0.3">
      <c r="A38" s="23">
        <f ca="1">Exceedance!U38</f>
        <v>47178</v>
      </c>
      <c r="B38" s="1">
        <v>73.517654169693714</v>
      </c>
      <c r="C38" s="1">
        <v>73.517654169693714</v>
      </c>
      <c r="D38" s="1">
        <v>73.517654169693714</v>
      </c>
      <c r="E38">
        <v>58.149654169693726</v>
      </c>
      <c r="F38">
        <v>164.37365416969371</v>
      </c>
      <c r="G38">
        <v>29.585654169693733</v>
      </c>
      <c r="H38">
        <v>119.99490210357801</v>
      </c>
      <c r="I38">
        <v>58.061654169693725</v>
      </c>
      <c r="J38">
        <v>38.171654169693724</v>
      </c>
      <c r="K38">
        <v>33.248654169693729</v>
      </c>
      <c r="L38">
        <v>53.081902103578031</v>
      </c>
      <c r="M38">
        <v>15.245654169693729</v>
      </c>
      <c r="N38">
        <v>32.783902103578022</v>
      </c>
      <c r="O38">
        <v>74.324902103578012</v>
      </c>
      <c r="P38">
        <v>96.214654169693731</v>
      </c>
      <c r="Q38">
        <v>29.564654169693728</v>
      </c>
      <c r="R38">
        <v>107.01415913568981</v>
      </c>
      <c r="S38">
        <v>70.302654169693724</v>
      </c>
      <c r="T38">
        <v>58.100654169693733</v>
      </c>
      <c r="U38">
        <v>39.494902103578028</v>
      </c>
      <c r="V38">
        <v>41.737902103578023</v>
      </c>
      <c r="W38">
        <v>48.622654169693725</v>
      </c>
      <c r="X38">
        <v>27.199902103578026</v>
      </c>
      <c r="Y38">
        <v>36.108902103578032</v>
      </c>
      <c r="Z38">
        <v>49.504654169693723</v>
      </c>
      <c r="AA38">
        <v>38.606654169693719</v>
      </c>
      <c r="AB38">
        <v>157.08565416969373</v>
      </c>
      <c r="AC38">
        <v>21.04990210357802</v>
      </c>
      <c r="AD38">
        <v>89.591902103578022</v>
      </c>
      <c r="AE38">
        <v>35.072654169693728</v>
      </c>
      <c r="AF38">
        <v>25.79590210357803</v>
      </c>
      <c r="AG38">
        <v>48.50765416969373</v>
      </c>
      <c r="AH38">
        <v>90.617654169693736</v>
      </c>
    </row>
    <row r="39" spans="1:34" x14ac:dyDescent="0.3">
      <c r="A39" s="23">
        <f ca="1">Exceedance!U39</f>
        <v>47209</v>
      </c>
      <c r="B39" s="1">
        <v>119.74938491316705</v>
      </c>
      <c r="C39" s="1">
        <v>112.49240820383174</v>
      </c>
      <c r="D39" s="1">
        <v>116.76086881501233</v>
      </c>
      <c r="E39">
        <v>149.17427577630417</v>
      </c>
      <c r="F39">
        <v>179.32631843037862</v>
      </c>
      <c r="G39">
        <v>62.141099123848058</v>
      </c>
      <c r="H39">
        <v>180.37023578575051</v>
      </c>
      <c r="I39">
        <v>120.75471771585585</v>
      </c>
      <c r="J39">
        <v>83.404318430378595</v>
      </c>
      <c r="K39">
        <v>92.651289495546507</v>
      </c>
      <c r="L39">
        <v>154.11823578575053</v>
      </c>
      <c r="M39">
        <v>26.301318430378601</v>
      </c>
      <c r="N39">
        <v>33.599235785750494</v>
      </c>
      <c r="O39">
        <v>145.3332357857505</v>
      </c>
      <c r="P39">
        <v>280.6312598846489</v>
      </c>
      <c r="Q39">
        <v>115.33556682062569</v>
      </c>
      <c r="R39">
        <v>129.85185024458667</v>
      </c>
      <c r="S39">
        <v>239.67924981514901</v>
      </c>
      <c r="T39">
        <v>93.543242144203035</v>
      </c>
      <c r="U39">
        <v>130.51223578575051</v>
      </c>
      <c r="V39">
        <v>78.076235785750498</v>
      </c>
      <c r="W39">
        <v>118.073834640972</v>
      </c>
      <c r="X39">
        <v>24.472235785750506</v>
      </c>
      <c r="Y39">
        <v>53.038235785750487</v>
      </c>
      <c r="Z39">
        <v>42.747576886731466</v>
      </c>
      <c r="AA39">
        <v>60.090318430378588</v>
      </c>
      <c r="AB39">
        <v>150.51831843037863</v>
      </c>
      <c r="AC39">
        <v>38.53431843037859</v>
      </c>
      <c r="AD39">
        <v>165.09823578575049</v>
      </c>
      <c r="AE39">
        <v>38.958318430378597</v>
      </c>
      <c r="AF39">
        <v>40.726235785750497</v>
      </c>
      <c r="AG39">
        <v>174.27131843037861</v>
      </c>
      <c r="AH39">
        <v>236.81231843037861</v>
      </c>
    </row>
    <row r="40" spans="1:34" x14ac:dyDescent="0.3">
      <c r="A40" s="23">
        <f ca="1">Exceedance!U40</f>
        <v>47239</v>
      </c>
      <c r="B40" s="1">
        <v>198.21300330787872</v>
      </c>
      <c r="C40" s="1">
        <v>198.20957858266058</v>
      </c>
      <c r="D40" s="1">
        <v>198.21195072863276</v>
      </c>
      <c r="E40">
        <v>250.91408141942668</v>
      </c>
      <c r="F40">
        <v>282.58771391754834</v>
      </c>
      <c r="G40">
        <v>153.98593760769421</v>
      </c>
      <c r="H40">
        <v>318.49134799192723</v>
      </c>
      <c r="I40">
        <v>210.53743514796608</v>
      </c>
      <c r="J40">
        <v>238.04290296552898</v>
      </c>
      <c r="K40">
        <v>132.20337909823692</v>
      </c>
      <c r="L40">
        <v>340.98967832511198</v>
      </c>
      <c r="M40">
        <v>38.634049590334925</v>
      </c>
      <c r="N40">
        <v>126.7127139175484</v>
      </c>
      <c r="O40">
        <v>215.64832979568922</v>
      </c>
      <c r="P40">
        <v>484.15859573706695</v>
      </c>
      <c r="Q40">
        <v>178.03088165242474</v>
      </c>
      <c r="R40">
        <v>232.47580727589872</v>
      </c>
      <c r="S40">
        <v>319.46449351942272</v>
      </c>
      <c r="T40">
        <v>329.08365542435416</v>
      </c>
      <c r="U40">
        <v>168.84371391754843</v>
      </c>
      <c r="V40">
        <v>139.65671391754844</v>
      </c>
      <c r="W40">
        <v>153.26546749788415</v>
      </c>
      <c r="X40">
        <v>94.176713917548398</v>
      </c>
      <c r="Y40">
        <v>134.53771391754842</v>
      </c>
      <c r="Z40">
        <v>126.31814426306805</v>
      </c>
      <c r="AA40">
        <v>142.88571391754843</v>
      </c>
      <c r="AB40">
        <v>179.07214702934201</v>
      </c>
      <c r="AC40">
        <v>92.79071391754843</v>
      </c>
      <c r="AD40">
        <v>250.76871391754841</v>
      </c>
      <c r="AE40">
        <v>111.9247139175484</v>
      </c>
      <c r="AF40">
        <v>145.44771391754838</v>
      </c>
      <c r="AG40">
        <v>258.98741741086667</v>
      </c>
      <c r="AH40">
        <v>391.91682757647931</v>
      </c>
    </row>
    <row r="41" spans="1:34" x14ac:dyDescent="0.3">
      <c r="A41" s="23">
        <f ca="1">Exceedance!U41</f>
        <v>47270</v>
      </c>
      <c r="B41" s="1">
        <v>159.20394407343639</v>
      </c>
      <c r="C41" s="1">
        <v>159.20394407344313</v>
      </c>
      <c r="D41" s="1">
        <v>159.20394407343846</v>
      </c>
      <c r="E41">
        <v>178.33894407343038</v>
      </c>
      <c r="F41">
        <v>405.61665878847958</v>
      </c>
      <c r="G41">
        <v>51.700886452454974</v>
      </c>
      <c r="H41">
        <v>341.73994410999819</v>
      </c>
      <c r="I41">
        <v>135.45594407344143</v>
      </c>
      <c r="J41">
        <v>275.02894408373049</v>
      </c>
      <c r="K41">
        <v>49.402314050334915</v>
      </c>
      <c r="L41">
        <v>165.59594416548779</v>
      </c>
      <c r="M41">
        <v>43.494165289999998</v>
      </c>
      <c r="N41">
        <v>77.664886452454979</v>
      </c>
      <c r="O41">
        <v>102.18894412261906</v>
      </c>
      <c r="P41">
        <v>330.22994407343327</v>
      </c>
      <c r="Q41">
        <v>57.075886452454981</v>
      </c>
      <c r="R41">
        <v>129.80694407342548</v>
      </c>
      <c r="S41">
        <v>306.65194407344723</v>
      </c>
      <c r="T41">
        <v>131.19494407344496</v>
      </c>
      <c r="U41">
        <v>167.63988645245496</v>
      </c>
      <c r="V41">
        <v>163.6530029383849</v>
      </c>
      <c r="W41">
        <v>51.352886452454975</v>
      </c>
      <c r="X41">
        <v>63.726886452454984</v>
      </c>
      <c r="Y41">
        <v>107.11188645245498</v>
      </c>
      <c r="Z41">
        <v>193.04309781954765</v>
      </c>
      <c r="AA41">
        <v>181.97999497919295</v>
      </c>
      <c r="AB41">
        <v>191.01894408171424</v>
      </c>
      <c r="AC41">
        <v>49.402314050334915</v>
      </c>
      <c r="AD41">
        <v>305.89575895494221</v>
      </c>
      <c r="AE41">
        <v>49.402314050334915</v>
      </c>
      <c r="AF41">
        <v>199.463886452455</v>
      </c>
      <c r="AG41">
        <v>110.80294407493119</v>
      </c>
      <c r="AH41">
        <v>308.41894409841882</v>
      </c>
    </row>
    <row r="42" spans="1:34" x14ac:dyDescent="0.3">
      <c r="A42" s="23">
        <f ca="1">Exceedance!U42</f>
        <v>47300</v>
      </c>
      <c r="B42" s="1">
        <v>51.930741845551303</v>
      </c>
      <c r="C42" s="1">
        <v>51.930741845551303</v>
      </c>
      <c r="D42" s="1">
        <v>51.930741845551303</v>
      </c>
      <c r="E42">
        <v>46.138595039999998</v>
      </c>
      <c r="F42">
        <v>258.48978773742141</v>
      </c>
      <c r="G42">
        <v>38.200595040000003</v>
      </c>
      <c r="H42">
        <v>100.24544445425083</v>
      </c>
      <c r="I42">
        <v>86.223741845551316</v>
      </c>
      <c r="J42">
        <v>179.49178773513509</v>
      </c>
      <c r="K42">
        <v>24.268595040000005</v>
      </c>
      <c r="L42">
        <v>49.507741845551294</v>
      </c>
      <c r="M42">
        <v>52.347741845551305</v>
      </c>
      <c r="N42">
        <v>25.023595040000004</v>
      </c>
      <c r="O42">
        <v>47.788595040000004</v>
      </c>
      <c r="P42">
        <v>107.57942131355611</v>
      </c>
      <c r="Q42">
        <v>52.188741845551299</v>
      </c>
      <c r="R42">
        <v>46.333595040000006</v>
      </c>
      <c r="S42">
        <v>94.926326902819483</v>
      </c>
      <c r="T42">
        <v>56.339741845551295</v>
      </c>
      <c r="U42">
        <v>56.282741845551307</v>
      </c>
      <c r="V42">
        <v>62.690741845551301</v>
      </c>
      <c r="W42">
        <v>35.616595040000007</v>
      </c>
      <c r="X42">
        <v>24.897146805551298</v>
      </c>
      <c r="Y42">
        <v>37.714595039999999</v>
      </c>
      <c r="Z42">
        <v>48.776741845551307</v>
      </c>
      <c r="AA42">
        <v>47.343595039999997</v>
      </c>
      <c r="AB42">
        <v>54.745741845551301</v>
      </c>
      <c r="AC42">
        <v>54.900741845551295</v>
      </c>
      <c r="AD42">
        <v>135.62678779271789</v>
      </c>
      <c r="AE42">
        <v>30.629595040000005</v>
      </c>
      <c r="AF42">
        <v>105.7497418455513</v>
      </c>
      <c r="AG42">
        <v>71.251741845551308</v>
      </c>
      <c r="AH42">
        <v>94.460384954856977</v>
      </c>
    </row>
    <row r="43" spans="1:34" x14ac:dyDescent="0.3">
      <c r="A43" s="23">
        <f ca="1">Exceedance!U43</f>
        <v>47331</v>
      </c>
      <c r="B43" s="1">
        <v>45.692999110829803</v>
      </c>
      <c r="C43" s="1">
        <v>45.692999110829803</v>
      </c>
      <c r="D43" s="1">
        <v>45.692999110829803</v>
      </c>
      <c r="E43">
        <v>37.99291736</v>
      </c>
      <c r="F43">
        <v>95.306024080090879</v>
      </c>
      <c r="G43">
        <v>27.28991736</v>
      </c>
      <c r="H43">
        <v>88.010125455842115</v>
      </c>
      <c r="I43">
        <v>45.912999110829809</v>
      </c>
      <c r="J43">
        <v>144.63100994406284</v>
      </c>
      <c r="K43">
        <v>25.570917359999999</v>
      </c>
      <c r="L43">
        <v>56.230999110829806</v>
      </c>
      <c r="M43">
        <v>16.795081750829805</v>
      </c>
      <c r="N43">
        <v>43.316917359999991</v>
      </c>
      <c r="O43">
        <v>29.135917360000001</v>
      </c>
      <c r="P43">
        <v>53.710230518122486</v>
      </c>
      <c r="Q43">
        <v>60.992999110829807</v>
      </c>
      <c r="R43">
        <v>50.557999110829797</v>
      </c>
      <c r="S43">
        <v>58.834999110829806</v>
      </c>
      <c r="T43">
        <v>29.916917359999999</v>
      </c>
      <c r="U43">
        <v>60.516999110829808</v>
      </c>
      <c r="V43">
        <v>36.136917359999998</v>
      </c>
      <c r="W43">
        <v>22.94091736</v>
      </c>
      <c r="X43">
        <v>65.88799911082981</v>
      </c>
      <c r="Y43">
        <v>34.010917360000001</v>
      </c>
      <c r="Z43">
        <v>30.928917359999996</v>
      </c>
      <c r="AA43">
        <v>51.498999110829807</v>
      </c>
      <c r="AB43">
        <v>48.140999110829803</v>
      </c>
      <c r="AC43">
        <v>17.159081750829806</v>
      </c>
      <c r="AD43">
        <v>60.202999110829808</v>
      </c>
      <c r="AE43">
        <v>36.872917360000002</v>
      </c>
      <c r="AF43">
        <v>60.926999110829804</v>
      </c>
      <c r="AG43">
        <v>81.031999110829801</v>
      </c>
      <c r="AH43">
        <v>112.7539991108298</v>
      </c>
    </row>
    <row r="44" spans="1:34" x14ac:dyDescent="0.3">
      <c r="A44" s="23">
        <f ca="1">Exceedance!U44</f>
        <v>47362</v>
      </c>
      <c r="B44" s="1">
        <v>42.795355157773855</v>
      </c>
      <c r="C44" s="1">
        <v>42.795355157773855</v>
      </c>
      <c r="D44" s="1">
        <v>42.795355157773855</v>
      </c>
      <c r="E44">
        <v>67.615355157773848</v>
      </c>
      <c r="F44">
        <v>54.457355157773854</v>
      </c>
      <c r="G44">
        <v>41.628355157773854</v>
      </c>
      <c r="H44">
        <v>99.016254149485391</v>
      </c>
      <c r="I44">
        <v>31.841231400000005</v>
      </c>
      <c r="J44">
        <v>90.001429587451497</v>
      </c>
      <c r="K44">
        <v>35.954380160334921</v>
      </c>
      <c r="L44">
        <v>27.953231400000004</v>
      </c>
      <c r="M44">
        <v>26.678123757773854</v>
      </c>
      <c r="N44">
        <v>49.869123757773849</v>
      </c>
      <c r="O44">
        <v>67.466355157773847</v>
      </c>
      <c r="P44">
        <v>38.402355157773862</v>
      </c>
      <c r="Q44">
        <v>58.280355157773855</v>
      </c>
      <c r="R44">
        <v>45.044874060590232</v>
      </c>
      <c r="S44">
        <v>51.216355157773855</v>
      </c>
      <c r="T44">
        <v>31.696231400000009</v>
      </c>
      <c r="U44">
        <v>62.038355157773857</v>
      </c>
      <c r="V44">
        <v>35.628231400000004</v>
      </c>
      <c r="W44">
        <v>38.976355157773845</v>
      </c>
      <c r="X44">
        <v>98.375355157773868</v>
      </c>
      <c r="Y44">
        <v>34.540231400000003</v>
      </c>
      <c r="Z44">
        <v>28.606231400000006</v>
      </c>
      <c r="AA44">
        <v>29.996231400000003</v>
      </c>
      <c r="AB44">
        <v>36.639355157773856</v>
      </c>
      <c r="AC44">
        <v>15.647123757773851</v>
      </c>
      <c r="AD44">
        <v>31.459231400000004</v>
      </c>
      <c r="AE44">
        <v>43.351355157773845</v>
      </c>
      <c r="AF44">
        <v>69.66535515777386</v>
      </c>
      <c r="AG44">
        <v>51.766355157773852</v>
      </c>
      <c r="AH44">
        <v>85.78220746834468</v>
      </c>
    </row>
    <row r="45" spans="1:34" x14ac:dyDescent="0.3">
      <c r="A45" s="23">
        <f ca="1">Exceedance!U45</f>
        <v>47392</v>
      </c>
      <c r="B45" s="1">
        <v>47.795689398099086</v>
      </c>
      <c r="C45" s="1">
        <v>25.795689398099075</v>
      </c>
      <c r="D45" s="1">
        <v>36.795689398099078</v>
      </c>
      <c r="E45">
        <v>52.40168939809908</v>
      </c>
      <c r="F45">
        <v>37.846689398099087</v>
      </c>
      <c r="G45">
        <v>37.273689398099087</v>
      </c>
      <c r="H45">
        <v>102.52164784958953</v>
      </c>
      <c r="I45">
        <v>57.073689398099077</v>
      </c>
      <c r="J45">
        <v>30.218689398099077</v>
      </c>
      <c r="K45">
        <v>42.539689398099085</v>
      </c>
      <c r="L45">
        <v>21.51168939809908</v>
      </c>
      <c r="M45">
        <v>28.058300968099079</v>
      </c>
      <c r="N45">
        <v>20.88130096809908</v>
      </c>
      <c r="O45">
        <v>60.756689398099077</v>
      </c>
      <c r="P45">
        <v>77.272194008751327</v>
      </c>
      <c r="Q45">
        <v>110.54468939809907</v>
      </c>
      <c r="R45">
        <v>51.209003447631652</v>
      </c>
      <c r="S45">
        <v>36.333689398099075</v>
      </c>
      <c r="T45">
        <v>33.312689398099081</v>
      </c>
      <c r="U45">
        <v>38.142689398099073</v>
      </c>
      <c r="V45">
        <v>69.363689398099069</v>
      </c>
      <c r="W45">
        <v>25.83468939809908</v>
      </c>
      <c r="X45">
        <v>52.166689398099081</v>
      </c>
      <c r="Y45">
        <v>42.939689398099077</v>
      </c>
      <c r="Z45">
        <v>30.57868939809908</v>
      </c>
      <c r="AA45">
        <v>26.060689398099079</v>
      </c>
      <c r="AB45">
        <v>51.256689398099077</v>
      </c>
      <c r="AC45">
        <v>23.812300968099088</v>
      </c>
      <c r="AD45">
        <v>24.788689398099081</v>
      </c>
      <c r="AE45">
        <v>31.457689398099077</v>
      </c>
      <c r="AF45">
        <v>27.332689398099081</v>
      </c>
      <c r="AG45">
        <v>27.32568939809908</v>
      </c>
      <c r="AH45">
        <v>40.293689398099076</v>
      </c>
    </row>
    <row r="46" spans="1:34" x14ac:dyDescent="0.3">
      <c r="A46" s="23">
        <f ca="1">Exceedance!U46</f>
        <v>47423</v>
      </c>
      <c r="B46" s="1">
        <v>25.654121572935217</v>
      </c>
      <c r="C46" s="1">
        <v>15.46403892830712</v>
      </c>
      <c r="D46" s="1">
        <v>21.654121572935214</v>
      </c>
      <c r="E46">
        <v>36.277038928307121</v>
      </c>
      <c r="F46">
        <v>24.226092259383794</v>
      </c>
      <c r="G46">
        <v>31.48803892830712</v>
      </c>
      <c r="H46">
        <v>43.80194128858691</v>
      </c>
      <c r="I46">
        <v>55.781038928307119</v>
      </c>
      <c r="J46">
        <v>17.957708307034462</v>
      </c>
      <c r="K46">
        <v>21.703038928307119</v>
      </c>
      <c r="L46">
        <v>14.366038928307116</v>
      </c>
      <c r="M46">
        <v>22.130038928307115</v>
      </c>
      <c r="N46">
        <v>19.592038928307115</v>
      </c>
      <c r="O46">
        <v>34.986038928307117</v>
      </c>
      <c r="P46">
        <v>42.042124967468595</v>
      </c>
      <c r="Q46">
        <v>35.404038928307116</v>
      </c>
      <c r="R46">
        <v>24.049346855695958</v>
      </c>
      <c r="S46">
        <v>30.108121572935218</v>
      </c>
      <c r="T46">
        <v>21.792038928307115</v>
      </c>
      <c r="U46">
        <v>21.766038928307122</v>
      </c>
      <c r="V46">
        <v>27.328038928307119</v>
      </c>
      <c r="W46">
        <v>11.969038928307116</v>
      </c>
      <c r="X46">
        <v>23.047038928307114</v>
      </c>
      <c r="Y46">
        <v>20.078121572935224</v>
      </c>
      <c r="Z46">
        <v>22.260038928307122</v>
      </c>
      <c r="AA46">
        <v>16.539038928307118</v>
      </c>
      <c r="AB46">
        <v>23.93603892830712</v>
      </c>
      <c r="AC46">
        <v>14.412038928307116</v>
      </c>
      <c r="AD46">
        <v>18.111038928307121</v>
      </c>
      <c r="AE46">
        <v>21.074038928307122</v>
      </c>
      <c r="AF46">
        <v>21.910038928307117</v>
      </c>
      <c r="AG46">
        <v>18.732038928307119</v>
      </c>
      <c r="AH46">
        <v>26.21712157293522</v>
      </c>
    </row>
    <row r="47" spans="1:34" x14ac:dyDescent="0.3">
      <c r="A47" s="23">
        <f ca="1">Exceedance!U47</f>
        <v>47453</v>
      </c>
      <c r="B47" s="1">
        <v>18.203932019247841</v>
      </c>
      <c r="C47" s="1">
        <v>18.203932019247841</v>
      </c>
      <c r="D47" s="1">
        <v>18.203932019247841</v>
      </c>
      <c r="E47">
        <v>25.161179953132137</v>
      </c>
      <c r="F47">
        <v>23.897508127947738</v>
      </c>
      <c r="G47">
        <v>25.568179953132141</v>
      </c>
      <c r="H47">
        <v>29.882804815835371</v>
      </c>
      <c r="I47">
        <v>32.435932019247844</v>
      </c>
      <c r="J47">
        <v>17.030873905710603</v>
      </c>
      <c r="K47">
        <v>16.470179953132142</v>
      </c>
      <c r="L47">
        <v>15.028179953132142</v>
      </c>
      <c r="M47">
        <v>13.71817995313214</v>
      </c>
      <c r="N47">
        <v>18.954179953132137</v>
      </c>
      <c r="O47">
        <v>27.09893201924784</v>
      </c>
      <c r="P47">
        <v>26.17813645901143</v>
      </c>
      <c r="Q47">
        <v>23.199932019247839</v>
      </c>
      <c r="R47">
        <v>40.697702046294893</v>
      </c>
      <c r="S47">
        <v>23.980932019247842</v>
      </c>
      <c r="T47">
        <v>16.530179953132141</v>
      </c>
      <c r="U47">
        <v>22.137179953132136</v>
      </c>
      <c r="V47">
        <v>20.326932019247842</v>
      </c>
      <c r="W47">
        <v>12.111179953132142</v>
      </c>
      <c r="X47">
        <v>18.88117995313214</v>
      </c>
      <c r="Y47">
        <v>16.735932019247841</v>
      </c>
      <c r="Z47">
        <v>16.678179953132144</v>
      </c>
      <c r="AA47">
        <v>21.165179953132142</v>
      </c>
      <c r="AB47">
        <v>21.527179953132137</v>
      </c>
      <c r="AC47">
        <v>12.515179953132142</v>
      </c>
      <c r="AD47">
        <v>21.545179953132138</v>
      </c>
      <c r="AE47">
        <v>16.292179953132141</v>
      </c>
      <c r="AF47">
        <v>19.961179953132138</v>
      </c>
      <c r="AG47">
        <v>16.862179953132141</v>
      </c>
      <c r="AH47">
        <v>23.67693201924784</v>
      </c>
    </row>
    <row r="48" spans="1:34" x14ac:dyDescent="0.3">
      <c r="A48" s="23">
        <f ca="1">Exceedance!U48</f>
        <v>47484</v>
      </c>
      <c r="B48" s="1">
        <v>17.443192250403907</v>
      </c>
      <c r="C48" s="1">
        <v>17.443192250403907</v>
      </c>
      <c r="D48" s="1">
        <v>17.443192250403907</v>
      </c>
      <c r="E48">
        <v>21.442440184288202</v>
      </c>
      <c r="F48">
        <v>20.807192250403904</v>
      </c>
      <c r="G48">
        <v>20.464440184288204</v>
      </c>
      <c r="H48">
        <v>26.289192250403907</v>
      </c>
      <c r="I48">
        <v>25.128192250403902</v>
      </c>
      <c r="J48">
        <v>19.298192250403904</v>
      </c>
      <c r="K48">
        <v>16.4784401842882</v>
      </c>
      <c r="L48">
        <v>16.065192250403904</v>
      </c>
      <c r="M48">
        <v>15.356440184288205</v>
      </c>
      <c r="N48">
        <v>15.799440184288201</v>
      </c>
      <c r="O48">
        <v>36.753192250403906</v>
      </c>
      <c r="P48">
        <v>21.233192250403903</v>
      </c>
      <c r="Q48">
        <v>21.409192250403905</v>
      </c>
      <c r="R48">
        <v>23.424192250403902</v>
      </c>
      <c r="S48">
        <v>22.999192250403905</v>
      </c>
      <c r="T48">
        <v>15.244440184288202</v>
      </c>
      <c r="U48">
        <v>19.187440184288196</v>
      </c>
      <c r="V48">
        <v>22.945192250403906</v>
      </c>
      <c r="W48">
        <v>15.5094401842882</v>
      </c>
      <c r="X48">
        <v>17.238440184288201</v>
      </c>
      <c r="Y48">
        <v>19.867192250403903</v>
      </c>
      <c r="Z48">
        <v>14.999192250403903</v>
      </c>
      <c r="AA48">
        <v>25.729440184288205</v>
      </c>
      <c r="AB48">
        <v>18.796440184288201</v>
      </c>
      <c r="AC48">
        <v>12.410440184288204</v>
      </c>
      <c r="AD48">
        <v>21.846192250403902</v>
      </c>
      <c r="AE48">
        <v>13.038440184288202</v>
      </c>
      <c r="AF48">
        <v>16.453440184288201</v>
      </c>
      <c r="AG48">
        <v>21.738192250403902</v>
      </c>
      <c r="AH48">
        <v>23.796192250403902</v>
      </c>
    </row>
    <row r="49" spans="1:34" x14ac:dyDescent="0.3">
      <c r="A49" s="23">
        <f ca="1">Exceedance!U49</f>
        <v>47515</v>
      </c>
      <c r="B49" s="1">
        <v>24.406642287254776</v>
      </c>
      <c r="C49" s="1">
        <v>24.406642287254776</v>
      </c>
      <c r="D49" s="1">
        <v>24.406642287254776</v>
      </c>
      <c r="E49">
        <v>45.68364228725477</v>
      </c>
      <c r="F49">
        <v>30.579642287254771</v>
      </c>
      <c r="G49">
        <v>21.370898485601881</v>
      </c>
      <c r="H49">
        <v>23.559642287254775</v>
      </c>
      <c r="I49">
        <v>26.992642287254775</v>
      </c>
      <c r="J49">
        <v>21.359642287254772</v>
      </c>
      <c r="K49">
        <v>19.381898485601877</v>
      </c>
      <c r="L49">
        <v>14.782642287254772</v>
      </c>
      <c r="M49">
        <v>19.719898485601881</v>
      </c>
      <c r="N49">
        <v>18.945898485601884</v>
      </c>
      <c r="O49">
        <v>46.397642287254776</v>
      </c>
      <c r="P49">
        <v>18.084642287254773</v>
      </c>
      <c r="Q49">
        <v>33.244642287254777</v>
      </c>
      <c r="R49">
        <v>19.247642287254774</v>
      </c>
      <c r="S49">
        <v>30.705642287254772</v>
      </c>
      <c r="T49">
        <v>15.261898485601883</v>
      </c>
      <c r="U49">
        <v>20.956898485601883</v>
      </c>
      <c r="V49">
        <v>21.75064228725477</v>
      </c>
      <c r="W49">
        <v>17.71889848560188</v>
      </c>
      <c r="X49">
        <v>22.354898485601876</v>
      </c>
      <c r="Y49">
        <v>27.377642287254776</v>
      </c>
      <c r="Z49">
        <v>30.202642287254772</v>
      </c>
      <c r="AA49">
        <v>65.991898485601865</v>
      </c>
      <c r="AB49">
        <v>18.150898485601878</v>
      </c>
      <c r="AC49">
        <v>15.817898485601878</v>
      </c>
      <c r="AD49">
        <v>22.187642287254775</v>
      </c>
      <c r="AE49">
        <v>20.328898485601879</v>
      </c>
      <c r="AF49">
        <v>21.210898485601877</v>
      </c>
      <c r="AG49">
        <v>21.793642287254773</v>
      </c>
      <c r="AH49">
        <v>22.641642287254772</v>
      </c>
    </row>
    <row r="50" spans="1:34" x14ac:dyDescent="0.3">
      <c r="A50" s="23">
        <f ca="1">Exceedance!U50</f>
        <v>47543</v>
      </c>
      <c r="B50" s="1">
        <v>73.517654169693714</v>
      </c>
      <c r="C50" s="1">
        <v>73.517654169693714</v>
      </c>
      <c r="D50" s="1">
        <v>73.517654169693714</v>
      </c>
      <c r="E50">
        <v>165.99965416969374</v>
      </c>
      <c r="F50">
        <v>30.225654169693726</v>
      </c>
      <c r="G50">
        <v>120.62590210357801</v>
      </c>
      <c r="H50">
        <v>58.333654169693737</v>
      </c>
      <c r="I50">
        <v>38.156654169693738</v>
      </c>
      <c r="J50">
        <v>34.069654169693735</v>
      </c>
      <c r="K50">
        <v>53.937902103578033</v>
      </c>
      <c r="L50">
        <v>14.627654169693725</v>
      </c>
      <c r="M50">
        <v>32.972902103578022</v>
      </c>
      <c r="N50">
        <v>76.219902103578036</v>
      </c>
      <c r="O50">
        <v>95.789654169693719</v>
      </c>
      <c r="P50">
        <v>29.319654169693735</v>
      </c>
      <c r="Q50">
        <v>107.38889992644903</v>
      </c>
      <c r="R50">
        <v>73.55465416969372</v>
      </c>
      <c r="S50">
        <v>58.087654169693735</v>
      </c>
      <c r="T50">
        <v>37.813902103578023</v>
      </c>
      <c r="U50">
        <v>43.535902103578024</v>
      </c>
      <c r="V50">
        <v>48.934654169693729</v>
      </c>
      <c r="W50">
        <v>28.021902103578029</v>
      </c>
      <c r="X50">
        <v>37.162902103578034</v>
      </c>
      <c r="Y50">
        <v>49.67965416969372</v>
      </c>
      <c r="Z50">
        <v>38.660654169693721</v>
      </c>
      <c r="AA50">
        <v>157.40865416969373</v>
      </c>
      <c r="AB50">
        <v>21.959654169693728</v>
      </c>
      <c r="AC50">
        <v>90.046902103578034</v>
      </c>
      <c r="AD50">
        <v>36.061654169693732</v>
      </c>
      <c r="AE50">
        <v>25.682902103578023</v>
      </c>
      <c r="AF50">
        <v>46.472654169693719</v>
      </c>
      <c r="AG50">
        <v>90.790654169693724</v>
      </c>
      <c r="AH50">
        <v>58.213654169693719</v>
      </c>
    </row>
    <row r="51" spans="1:34" x14ac:dyDescent="0.3">
      <c r="A51" s="23">
        <f ca="1">Exceedance!U51</f>
        <v>47574</v>
      </c>
      <c r="B51" s="1">
        <v>119.74938491316705</v>
      </c>
      <c r="C51" s="1">
        <v>113.96315285871641</v>
      </c>
      <c r="D51" s="1">
        <v>116.76086881501233</v>
      </c>
      <c r="E51">
        <v>179.7453184303786</v>
      </c>
      <c r="F51">
        <v>62.716972655952233</v>
      </c>
      <c r="G51">
        <v>180.79223578575053</v>
      </c>
      <c r="H51">
        <v>119.44144837413191</v>
      </c>
      <c r="I51">
        <v>83.385318430378589</v>
      </c>
      <c r="J51">
        <v>93.530119866324284</v>
      </c>
      <c r="K51">
        <v>155.40823578575049</v>
      </c>
      <c r="L51">
        <v>26.690318430378603</v>
      </c>
      <c r="M51">
        <v>33.69623578575051</v>
      </c>
      <c r="N51">
        <v>147.25623578575053</v>
      </c>
      <c r="O51">
        <v>279.74838045371155</v>
      </c>
      <c r="P51">
        <v>113.01250517519985</v>
      </c>
      <c r="Q51">
        <v>130.05384424367259</v>
      </c>
      <c r="R51">
        <v>245.47098930424971</v>
      </c>
      <c r="S51">
        <v>93.541286839339065</v>
      </c>
      <c r="T51">
        <v>128.86623578575052</v>
      </c>
      <c r="U51">
        <v>79.420235785750492</v>
      </c>
      <c r="V51">
        <v>118.39243796968412</v>
      </c>
      <c r="W51">
        <v>25.062235785750506</v>
      </c>
      <c r="X51">
        <v>53.426235785750492</v>
      </c>
      <c r="Y51">
        <v>42.995403690377728</v>
      </c>
      <c r="Z51">
        <v>60.107318430378598</v>
      </c>
      <c r="AA51">
        <v>150.71431843037863</v>
      </c>
      <c r="AB51">
        <v>36.302318430378598</v>
      </c>
      <c r="AC51">
        <v>165.6062357857505</v>
      </c>
      <c r="AD51">
        <v>39.687318430378603</v>
      </c>
      <c r="AE51">
        <v>40.617235785750502</v>
      </c>
      <c r="AF51">
        <v>175.54631843037862</v>
      </c>
      <c r="AG51">
        <v>236.9403184303786</v>
      </c>
      <c r="AH51">
        <v>149.2372556255622</v>
      </c>
    </row>
    <row r="52" spans="1:34" x14ac:dyDescent="0.3">
      <c r="A52" s="23">
        <f ca="1">Exceedance!U52</f>
        <v>47604</v>
      </c>
      <c r="B52" s="1">
        <v>198.21300330787872</v>
      </c>
      <c r="C52" s="1">
        <v>198.21039975967975</v>
      </c>
      <c r="D52" s="1">
        <v>198.21195072863273</v>
      </c>
      <c r="E52">
        <v>282.78071391754838</v>
      </c>
      <c r="F52">
        <v>154.39900374959049</v>
      </c>
      <c r="G52">
        <v>318.8233264852318</v>
      </c>
      <c r="H52">
        <v>206.13722382826705</v>
      </c>
      <c r="I52">
        <v>237.92763026511972</v>
      </c>
      <c r="J52">
        <v>132.60351796278061</v>
      </c>
      <c r="K52">
        <v>341.87861162891653</v>
      </c>
      <c r="L52">
        <v>38.634049590334925</v>
      </c>
      <c r="M52">
        <v>126.77471391754843</v>
      </c>
      <c r="N52">
        <v>218.89097916870935</v>
      </c>
      <c r="O52">
        <v>483.87437524237072</v>
      </c>
      <c r="P52">
        <v>177.50759950709144</v>
      </c>
      <c r="Q52">
        <v>232.67580727564288</v>
      </c>
      <c r="R52">
        <v>321.2186646265115</v>
      </c>
      <c r="S52">
        <v>329.07765144429851</v>
      </c>
      <c r="T52">
        <v>165.50771391754841</v>
      </c>
      <c r="U52">
        <v>140.54271391754838</v>
      </c>
      <c r="V52">
        <v>153.40350130969503</v>
      </c>
      <c r="W52">
        <v>94.564713917548403</v>
      </c>
      <c r="X52">
        <v>127.95571391754844</v>
      </c>
      <c r="Y52">
        <v>126.43619039318565</v>
      </c>
      <c r="Z52">
        <v>142.91071391754841</v>
      </c>
      <c r="AA52">
        <v>179.41042378009232</v>
      </c>
      <c r="AB52">
        <v>94.133713917548434</v>
      </c>
      <c r="AC52">
        <v>251.03171391754839</v>
      </c>
      <c r="AD52">
        <v>112.43671391754839</v>
      </c>
      <c r="AE52">
        <v>145.50171391754841</v>
      </c>
      <c r="AF52">
        <v>260.90214326522084</v>
      </c>
      <c r="AG52">
        <v>391.88803272060903</v>
      </c>
      <c r="AH52">
        <v>250.94909462715637</v>
      </c>
    </row>
    <row r="53" spans="1:34" x14ac:dyDescent="0.3">
      <c r="A53" s="23">
        <f ca="1">Exceedance!U53</f>
        <v>47635</v>
      </c>
      <c r="B53" s="1">
        <v>159.20394407343639</v>
      </c>
      <c r="C53" s="1">
        <v>159.20394407344156</v>
      </c>
      <c r="D53" s="1">
        <v>159.20394407343849</v>
      </c>
      <c r="E53">
        <v>405.83105553343927</v>
      </c>
      <c r="F53">
        <v>52.046886452454977</v>
      </c>
      <c r="G53">
        <v>341.833944109708</v>
      </c>
      <c r="H53">
        <v>141.02494407344187</v>
      </c>
      <c r="I53">
        <v>275.02094408391923</v>
      </c>
      <c r="J53">
        <v>49.402314050334915</v>
      </c>
      <c r="K53">
        <v>165.77994416424335</v>
      </c>
      <c r="L53">
        <v>44.120165289999996</v>
      </c>
      <c r="M53">
        <v>77.728886452454972</v>
      </c>
      <c r="N53">
        <v>102.52494411617832</v>
      </c>
      <c r="O53">
        <v>330.16794407343377</v>
      </c>
      <c r="P53">
        <v>59.084886452454981</v>
      </c>
      <c r="Q53">
        <v>129.94094407342547</v>
      </c>
      <c r="R53">
        <v>306.95894407344684</v>
      </c>
      <c r="S53">
        <v>131.184944073445</v>
      </c>
      <c r="T53">
        <v>172.68088645245498</v>
      </c>
      <c r="U53">
        <v>181.03599529122027</v>
      </c>
      <c r="V53">
        <v>51.461886452454983</v>
      </c>
      <c r="W53">
        <v>64.04688645245497</v>
      </c>
      <c r="X53">
        <v>113.367886452455</v>
      </c>
      <c r="Y53">
        <v>193.11710120538845</v>
      </c>
      <c r="Z53">
        <v>181.89487199390413</v>
      </c>
      <c r="AA53">
        <v>191.06194408117472</v>
      </c>
      <c r="AB53">
        <v>49.402314050334915</v>
      </c>
      <c r="AC53">
        <v>307.4496894414209</v>
      </c>
      <c r="AD53">
        <v>49.402314050334915</v>
      </c>
      <c r="AE53">
        <v>199.41088645245495</v>
      </c>
      <c r="AF53">
        <v>114.32394407875434</v>
      </c>
      <c r="AG53">
        <v>308.4359440984681</v>
      </c>
      <c r="AH53">
        <v>178.36194407343038</v>
      </c>
    </row>
    <row r="54" spans="1:34" x14ac:dyDescent="0.3">
      <c r="A54" s="23">
        <f ca="1">Exceedance!U54</f>
        <v>47665</v>
      </c>
      <c r="B54" s="1">
        <v>51.930741845551303</v>
      </c>
      <c r="C54" s="1">
        <v>51.930741845551303</v>
      </c>
      <c r="D54" s="1">
        <v>51.930741845551303</v>
      </c>
      <c r="E54">
        <v>258.60978773729198</v>
      </c>
      <c r="F54">
        <v>38.55859504</v>
      </c>
      <c r="G54">
        <v>100.32544337244501</v>
      </c>
      <c r="H54">
        <v>87.098741845551302</v>
      </c>
      <c r="I54">
        <v>179.48578773513512</v>
      </c>
      <c r="J54">
        <v>24.51159504</v>
      </c>
      <c r="K54">
        <v>49.656741845551295</v>
      </c>
      <c r="L54">
        <v>52.365741845551298</v>
      </c>
      <c r="M54">
        <v>25.080595039999999</v>
      </c>
      <c r="N54">
        <v>48.083595039999999</v>
      </c>
      <c r="O54">
        <v>107.54342270407403</v>
      </c>
      <c r="P54">
        <v>51.420741845551305</v>
      </c>
      <c r="Q54">
        <v>46.466595040000001</v>
      </c>
      <c r="R54">
        <v>95.297312799156913</v>
      </c>
      <c r="S54">
        <v>56.331741845551299</v>
      </c>
      <c r="T54">
        <v>56.653741845551295</v>
      </c>
      <c r="U54">
        <v>63.331741845551306</v>
      </c>
      <c r="V54">
        <v>35.726595039999999</v>
      </c>
      <c r="W54">
        <v>25.196146805551297</v>
      </c>
      <c r="X54">
        <v>37.876595039999998</v>
      </c>
      <c r="Y54">
        <v>48.846741845551293</v>
      </c>
      <c r="Z54">
        <v>47.37559504</v>
      </c>
      <c r="AA54">
        <v>54.780741845551304</v>
      </c>
      <c r="AB54">
        <v>54.960741845551297</v>
      </c>
      <c r="AC54">
        <v>135.68678779019299</v>
      </c>
      <c r="AD54">
        <v>31.049595040000003</v>
      </c>
      <c r="AE54">
        <v>105.70474184555131</v>
      </c>
      <c r="AF54">
        <v>72.143741845551304</v>
      </c>
      <c r="AG54">
        <v>94.482384954856968</v>
      </c>
      <c r="AH54">
        <v>46.159595039999999</v>
      </c>
    </row>
    <row r="55" spans="1:34" x14ac:dyDescent="0.3">
      <c r="A55" s="23">
        <f ca="1">Exceedance!U55</f>
        <v>47696</v>
      </c>
      <c r="B55" s="1">
        <v>45.692999110829803</v>
      </c>
      <c r="C55" s="1">
        <v>45.692999110829803</v>
      </c>
      <c r="D55" s="1">
        <v>45.692999110829803</v>
      </c>
      <c r="E55">
        <v>95.506024078323009</v>
      </c>
      <c r="F55">
        <v>27.59191736</v>
      </c>
      <c r="G55">
        <v>88.104126533940203</v>
      </c>
      <c r="H55">
        <v>47.936999110829802</v>
      </c>
      <c r="I55">
        <v>144.61900994730107</v>
      </c>
      <c r="J55">
        <v>25.894917360000001</v>
      </c>
      <c r="K55">
        <v>56.422999110829814</v>
      </c>
      <c r="L55">
        <v>16.947081750829806</v>
      </c>
      <c r="M55">
        <v>43.398917359999999</v>
      </c>
      <c r="N55">
        <v>29.39091736</v>
      </c>
      <c r="O55">
        <v>53.67323101501033</v>
      </c>
      <c r="P55">
        <v>61.706999110829805</v>
      </c>
      <c r="Q55">
        <v>50.692999110829803</v>
      </c>
      <c r="R55">
        <v>59.185999110829812</v>
      </c>
      <c r="S55">
        <v>29.90891736</v>
      </c>
      <c r="T55">
        <v>60.812999110829814</v>
      </c>
      <c r="U55">
        <v>36.723917359999994</v>
      </c>
      <c r="V55">
        <v>23.043917359999995</v>
      </c>
      <c r="W55">
        <v>66.190999110829793</v>
      </c>
      <c r="X55">
        <v>34.843917359999999</v>
      </c>
      <c r="Y55">
        <v>30.98991736</v>
      </c>
      <c r="Z55">
        <v>51.530999110829804</v>
      </c>
      <c r="AA55">
        <v>48.173999110829804</v>
      </c>
      <c r="AB55">
        <v>17.174081750829806</v>
      </c>
      <c r="AC55">
        <v>60.254999110829807</v>
      </c>
      <c r="AD55">
        <v>37.907917359999999</v>
      </c>
      <c r="AE55">
        <v>60.880999110829805</v>
      </c>
      <c r="AF55">
        <v>80.968999110829799</v>
      </c>
      <c r="AG55">
        <v>112.78799911082982</v>
      </c>
      <c r="AH55">
        <v>38.013917360000001</v>
      </c>
    </row>
    <row r="56" spans="1:34" x14ac:dyDescent="0.3">
      <c r="A56" s="23">
        <f ca="1">Exceedance!U56</f>
        <v>47727</v>
      </c>
      <c r="B56" s="1">
        <v>42.795355157773855</v>
      </c>
      <c r="C56" s="1">
        <v>42.795355157773855</v>
      </c>
      <c r="D56" s="1">
        <v>42.795355157773855</v>
      </c>
      <c r="E56">
        <v>54.596355157773864</v>
      </c>
      <c r="F56">
        <v>41.926355157773855</v>
      </c>
      <c r="G56">
        <v>99.139256923317689</v>
      </c>
      <c r="H56">
        <v>32.420231400000006</v>
      </c>
      <c r="I56">
        <v>89.998429587855554</v>
      </c>
      <c r="J56">
        <v>35.954380160334921</v>
      </c>
      <c r="K56">
        <v>28.077231400000009</v>
      </c>
      <c r="L56">
        <v>26.249123757773848</v>
      </c>
      <c r="M56">
        <v>59.263355157773859</v>
      </c>
      <c r="N56">
        <v>67.850355157773848</v>
      </c>
      <c r="O56">
        <v>38.370355157773858</v>
      </c>
      <c r="P56">
        <v>57.526355157773857</v>
      </c>
      <c r="Q56">
        <v>45.176851161763949</v>
      </c>
      <c r="R56">
        <v>51.482355157773853</v>
      </c>
      <c r="S56">
        <v>31.689231400000004</v>
      </c>
      <c r="T56">
        <v>63.345355157773859</v>
      </c>
      <c r="U56">
        <v>35.954380160334921</v>
      </c>
      <c r="V56">
        <v>39.985355157773853</v>
      </c>
      <c r="W56">
        <v>98.853355157773862</v>
      </c>
      <c r="X56">
        <v>31.865231400000003</v>
      </c>
      <c r="Y56">
        <v>28.671231400000007</v>
      </c>
      <c r="Z56">
        <v>30.468231400000004</v>
      </c>
      <c r="AA56">
        <v>36.668355157773853</v>
      </c>
      <c r="AB56">
        <v>15.658123757773851</v>
      </c>
      <c r="AC56">
        <v>31.503231400000004</v>
      </c>
      <c r="AD56">
        <v>43.667355157773855</v>
      </c>
      <c r="AE56">
        <v>69.605355157773857</v>
      </c>
      <c r="AF56">
        <v>53.883355157773856</v>
      </c>
      <c r="AG56">
        <v>85.820207468344691</v>
      </c>
      <c r="AH56">
        <v>67.637355157773854</v>
      </c>
    </row>
    <row r="57" spans="1:34" x14ac:dyDescent="0.3">
      <c r="A57" s="23">
        <f ca="1">Exceedance!U57</f>
        <v>47757</v>
      </c>
      <c r="B57" s="1">
        <v>47.795689398099086</v>
      </c>
      <c r="C57" s="1">
        <v>25.795689398099075</v>
      </c>
      <c r="D57" s="1">
        <v>36.795689398099078</v>
      </c>
      <c r="E57">
        <v>37.939689398099077</v>
      </c>
      <c r="F57">
        <v>37.56168939809907</v>
      </c>
      <c r="G57">
        <v>102.60764986303958</v>
      </c>
      <c r="H57">
        <v>54.113689398099069</v>
      </c>
      <c r="I57">
        <v>30.217689398099079</v>
      </c>
      <c r="J57">
        <v>42.799689398099076</v>
      </c>
      <c r="K57">
        <v>21.61968939809908</v>
      </c>
      <c r="L57">
        <v>34.912689398099076</v>
      </c>
      <c r="M57">
        <v>20.927300968099079</v>
      </c>
      <c r="N57">
        <v>61.072689398099079</v>
      </c>
      <c r="O57">
        <v>77.236194501892768</v>
      </c>
      <c r="P57">
        <v>111.05368939809905</v>
      </c>
      <c r="Q57">
        <v>51.318010182819137</v>
      </c>
      <c r="R57">
        <v>36.563689398099079</v>
      </c>
      <c r="S57">
        <v>33.307689398099079</v>
      </c>
      <c r="T57">
        <v>38.612689398099079</v>
      </c>
      <c r="U57">
        <v>70.152689398099085</v>
      </c>
      <c r="V57">
        <v>25.925689398099077</v>
      </c>
      <c r="W57">
        <v>52.498689398099074</v>
      </c>
      <c r="X57">
        <v>45.560689398099079</v>
      </c>
      <c r="Y57">
        <v>30.710689398099074</v>
      </c>
      <c r="Z57">
        <v>25.980689398099081</v>
      </c>
      <c r="AA57">
        <v>51.26168939809908</v>
      </c>
      <c r="AB57">
        <v>23.214300968099078</v>
      </c>
      <c r="AC57">
        <v>24.827689398099075</v>
      </c>
      <c r="AD57">
        <v>31.805689398099076</v>
      </c>
      <c r="AE57">
        <v>27.300689398099077</v>
      </c>
      <c r="AF57">
        <v>27.716689398099081</v>
      </c>
      <c r="AG57">
        <v>40.313689398099079</v>
      </c>
      <c r="AH57">
        <v>52.422689398099074</v>
      </c>
    </row>
    <row r="58" spans="1:34" x14ac:dyDescent="0.3">
      <c r="A58" s="23">
        <f ca="1">Exceedance!U58</f>
        <v>47788</v>
      </c>
      <c r="B58" s="1">
        <v>25.654121572935217</v>
      </c>
      <c r="C58" s="1">
        <v>15.46403892830712</v>
      </c>
      <c r="D58" s="1">
        <v>21.654121572935214</v>
      </c>
      <c r="E58">
        <v>24.319088432871979</v>
      </c>
      <c r="F58">
        <v>31.819038928307119</v>
      </c>
      <c r="G58">
        <v>43.862942553986635</v>
      </c>
      <c r="H58">
        <v>59.18103892830711</v>
      </c>
      <c r="I58">
        <v>17.957708306693394</v>
      </c>
      <c r="J58">
        <v>21.988038928307116</v>
      </c>
      <c r="K58">
        <v>14.467038928307121</v>
      </c>
      <c r="L58">
        <v>22.75003892830712</v>
      </c>
      <c r="M58">
        <v>19.649038928307121</v>
      </c>
      <c r="N58">
        <v>35.221038928307117</v>
      </c>
      <c r="O58">
        <v>42.015123890016952</v>
      </c>
      <c r="P58">
        <v>36.86603892830712</v>
      </c>
      <c r="Q58">
        <v>24.15234863632757</v>
      </c>
      <c r="R58">
        <v>30.324121572935223</v>
      </c>
      <c r="S58">
        <v>21.786038928307121</v>
      </c>
      <c r="T58">
        <v>22.259038928307117</v>
      </c>
      <c r="U58">
        <v>27.839038928307119</v>
      </c>
      <c r="V58">
        <v>12.059038928307116</v>
      </c>
      <c r="W58">
        <v>23.315038928307121</v>
      </c>
      <c r="X58">
        <v>20.52812157293522</v>
      </c>
      <c r="Y58">
        <v>22.310038928307119</v>
      </c>
      <c r="Z58">
        <v>16.566038928307115</v>
      </c>
      <c r="AA58">
        <v>23.95903892830712</v>
      </c>
      <c r="AB58">
        <v>15.09603892830712</v>
      </c>
      <c r="AC58">
        <v>18.147038928307119</v>
      </c>
      <c r="AD58">
        <v>21.416038928307117</v>
      </c>
      <c r="AE58">
        <v>21.874038928307119</v>
      </c>
      <c r="AF58">
        <v>19.456038928307116</v>
      </c>
      <c r="AG58">
        <v>26.235121572935221</v>
      </c>
      <c r="AH58">
        <v>36.306038928307117</v>
      </c>
    </row>
    <row r="59" spans="1:34" x14ac:dyDescent="0.3">
      <c r="A59" s="23">
        <f ca="1">Exceedance!U59</f>
        <v>47818</v>
      </c>
      <c r="B59" s="1">
        <v>18.203932019247841</v>
      </c>
      <c r="C59" s="1">
        <v>18.203932019247841</v>
      </c>
      <c r="D59" s="1">
        <v>18.203932019247841</v>
      </c>
      <c r="E59">
        <v>23.989509087491577</v>
      </c>
      <c r="F59">
        <v>25.893179953132137</v>
      </c>
      <c r="G59">
        <v>29.952805257715667</v>
      </c>
      <c r="H59">
        <v>33.799932019247841</v>
      </c>
      <c r="I59">
        <v>17.030873821242537</v>
      </c>
      <c r="J59">
        <v>16.732179953132142</v>
      </c>
      <c r="K59">
        <v>15.13317995313214</v>
      </c>
      <c r="L59">
        <v>14.145179953132139</v>
      </c>
      <c r="M59">
        <v>19.019179953132138</v>
      </c>
      <c r="N59">
        <v>27.347932019247843</v>
      </c>
      <c r="O59">
        <v>26.151136239216598</v>
      </c>
      <c r="P59">
        <v>23.650932019247843</v>
      </c>
      <c r="Q59">
        <v>40.85270227790226</v>
      </c>
      <c r="R59">
        <v>24.202932019247839</v>
      </c>
      <c r="S59">
        <v>16.523179953132143</v>
      </c>
      <c r="T59">
        <v>22.287179953132139</v>
      </c>
      <c r="U59">
        <v>20.81093201924784</v>
      </c>
      <c r="V59">
        <v>12.203179953132139</v>
      </c>
      <c r="W59">
        <v>19.170179953132134</v>
      </c>
      <c r="X59">
        <v>17.100932019247843</v>
      </c>
      <c r="Y59">
        <v>16.728179953132141</v>
      </c>
      <c r="Z59">
        <v>21.199179953132141</v>
      </c>
      <c r="AA59">
        <v>21.55317995313214</v>
      </c>
      <c r="AB59">
        <v>12.656179953132144</v>
      </c>
      <c r="AC59">
        <v>21.588179953132141</v>
      </c>
      <c r="AD59">
        <v>16.626179953132137</v>
      </c>
      <c r="AE59">
        <v>19.919179953132137</v>
      </c>
      <c r="AF59">
        <v>17.267179953132143</v>
      </c>
      <c r="AG59">
        <v>23.699932019247839</v>
      </c>
      <c r="AH59">
        <v>25.184179953132137</v>
      </c>
    </row>
    <row r="60" spans="1:34" x14ac:dyDescent="0.3">
      <c r="A60" s="23">
        <f ca="1">Exceedance!U60</f>
        <v>47849</v>
      </c>
      <c r="B60" s="1">
        <v>17.443192250403907</v>
      </c>
      <c r="C60" s="1">
        <v>17.443192250403907</v>
      </c>
      <c r="D60" s="1">
        <v>17.443192250403907</v>
      </c>
      <c r="E60">
        <v>20.895192250403902</v>
      </c>
      <c r="F60">
        <v>20.7604401842882</v>
      </c>
      <c r="G60">
        <v>26.366192250403905</v>
      </c>
      <c r="H60">
        <v>25.557192250403904</v>
      </c>
      <c r="I60">
        <v>19.298192250403904</v>
      </c>
      <c r="J60">
        <v>16.746440184288204</v>
      </c>
      <c r="K60">
        <v>16.165192250403905</v>
      </c>
      <c r="L60">
        <v>15.379440184288201</v>
      </c>
      <c r="M60">
        <v>15.857440184288201</v>
      </c>
      <c r="N60">
        <v>37.105192250403903</v>
      </c>
      <c r="O60">
        <v>21.208192250403904</v>
      </c>
      <c r="P60">
        <v>21.597192250403904</v>
      </c>
      <c r="Q60">
        <v>23.543192250403902</v>
      </c>
      <c r="R60">
        <v>23.225192250403907</v>
      </c>
      <c r="S60">
        <v>15.237440184288202</v>
      </c>
      <c r="T60">
        <v>19.308440184288198</v>
      </c>
      <c r="U60">
        <v>23.533192250403904</v>
      </c>
      <c r="V60">
        <v>15.606440184288202</v>
      </c>
      <c r="W60">
        <v>17.518440184288202</v>
      </c>
      <c r="X60">
        <v>19.166192250403903</v>
      </c>
      <c r="Y60">
        <v>15.044192250403905</v>
      </c>
      <c r="Z60">
        <v>25.774440184288199</v>
      </c>
      <c r="AA60">
        <v>18.819440184288204</v>
      </c>
      <c r="AB60">
        <v>12.404440184288203</v>
      </c>
      <c r="AC60">
        <v>21.893192250403903</v>
      </c>
      <c r="AD60">
        <v>13.352440184288202</v>
      </c>
      <c r="AE60">
        <v>16.419440184288199</v>
      </c>
      <c r="AF60">
        <v>22.048192250403904</v>
      </c>
      <c r="AG60">
        <v>23.821192250403904</v>
      </c>
      <c r="AH60">
        <v>21.4614401842882</v>
      </c>
    </row>
    <row r="61" spans="1:34" x14ac:dyDescent="0.3">
      <c r="A61" s="23">
        <f ca="1">Exceedance!U61</f>
        <v>47880</v>
      </c>
      <c r="B61" s="1">
        <v>24.406642287254776</v>
      </c>
      <c r="C61" s="1">
        <v>24.406642287254776</v>
      </c>
      <c r="D61" s="1">
        <v>24.406642287254776</v>
      </c>
      <c r="E61">
        <v>30.704642287254774</v>
      </c>
      <c r="F61">
        <v>21.653898485601879</v>
      </c>
      <c r="G61">
        <v>23.627642287254773</v>
      </c>
      <c r="H61">
        <v>27.151642287254766</v>
      </c>
      <c r="I61">
        <v>21.368642287254772</v>
      </c>
      <c r="J61">
        <v>19.661898485601881</v>
      </c>
      <c r="K61">
        <v>14.880642287254769</v>
      </c>
      <c r="L61">
        <v>19.85289848560188</v>
      </c>
      <c r="M61">
        <v>19.008898485601879</v>
      </c>
      <c r="N61">
        <v>46.73964228725476</v>
      </c>
      <c r="O61">
        <v>18.061642287254774</v>
      </c>
      <c r="P61">
        <v>33.088642287254785</v>
      </c>
      <c r="Q61">
        <v>19.359642287254768</v>
      </c>
      <c r="R61">
        <v>31.041642287254771</v>
      </c>
      <c r="S61">
        <v>15.25689848560188</v>
      </c>
      <c r="T61">
        <v>20.94889848560188</v>
      </c>
      <c r="U61">
        <v>22.332642287254771</v>
      </c>
      <c r="V61">
        <v>17.831898485601879</v>
      </c>
      <c r="W61">
        <v>22.659898485601879</v>
      </c>
      <c r="X61">
        <v>28.256642287254774</v>
      </c>
      <c r="Y61">
        <v>30.277642287254771</v>
      </c>
      <c r="Z61">
        <v>66.071898485601878</v>
      </c>
      <c r="AA61">
        <v>18.173898485601878</v>
      </c>
      <c r="AB61">
        <v>15.624898485601882</v>
      </c>
      <c r="AC61">
        <v>22.238642287254773</v>
      </c>
      <c r="AD61">
        <v>20.675898485601884</v>
      </c>
      <c r="AE61">
        <v>21.170898485601878</v>
      </c>
      <c r="AF61">
        <v>21.96264228725477</v>
      </c>
      <c r="AG61">
        <v>22.664642287254775</v>
      </c>
      <c r="AH61">
        <v>45.717642287254769</v>
      </c>
    </row>
    <row r="62" spans="1:34" x14ac:dyDescent="0.3">
      <c r="A62" s="23">
        <f ca="1">Exceedance!U62</f>
        <v>47908</v>
      </c>
      <c r="B62" s="1">
        <v>73.517654169693714</v>
      </c>
      <c r="C62" s="1">
        <v>73.517654169693714</v>
      </c>
      <c r="D62" s="1">
        <v>73.517654169693714</v>
      </c>
      <c r="E62">
        <v>30.368654169693727</v>
      </c>
      <c r="F62">
        <v>121.42290210357801</v>
      </c>
      <c r="G62">
        <v>58.438654169693741</v>
      </c>
      <c r="H62">
        <v>37.734654169693734</v>
      </c>
      <c r="I62">
        <v>34.08365416969373</v>
      </c>
      <c r="J62">
        <v>54.553902103578032</v>
      </c>
      <c r="K62">
        <v>14.742654169693729</v>
      </c>
      <c r="L62">
        <v>33.287902103578034</v>
      </c>
      <c r="M62">
        <v>76.344902103578036</v>
      </c>
      <c r="N62">
        <v>96.521654169693733</v>
      </c>
      <c r="O62">
        <v>29.285654169693725</v>
      </c>
      <c r="P62">
        <v>107.5712737203787</v>
      </c>
      <c r="Q62">
        <v>74.089654169693731</v>
      </c>
      <c r="R62">
        <v>58.665654169693738</v>
      </c>
      <c r="S62">
        <v>37.802902103578027</v>
      </c>
      <c r="T62">
        <v>42.867902103578025</v>
      </c>
      <c r="U62">
        <v>49.708654169693723</v>
      </c>
      <c r="V62">
        <v>28.191902103578027</v>
      </c>
      <c r="W62">
        <v>37.531902103578034</v>
      </c>
      <c r="X62">
        <v>48.707150825800653</v>
      </c>
      <c r="Y62">
        <v>38.729654169693738</v>
      </c>
      <c r="Z62">
        <v>157.53565416969371</v>
      </c>
      <c r="AA62">
        <v>21.988654169693728</v>
      </c>
      <c r="AB62">
        <v>87.913902103578025</v>
      </c>
      <c r="AC62">
        <v>36.132654169693737</v>
      </c>
      <c r="AD62">
        <v>26.315902103578033</v>
      </c>
      <c r="AE62">
        <v>46.386654169693728</v>
      </c>
      <c r="AF62">
        <v>88.638654169693737</v>
      </c>
      <c r="AG62">
        <v>58.256654169693725</v>
      </c>
      <c r="AH62">
        <v>166.1096541696937</v>
      </c>
    </row>
    <row r="63" spans="1:34" x14ac:dyDescent="0.3">
      <c r="A63" s="23">
        <f ca="1">Exceedance!U63</f>
        <v>47939</v>
      </c>
      <c r="B63" s="1">
        <v>119.74938491316705</v>
      </c>
      <c r="C63" s="1">
        <v>113.96315285871641</v>
      </c>
      <c r="D63" s="1">
        <v>116.76086881501233</v>
      </c>
      <c r="E63">
        <v>62.798965387547291</v>
      </c>
      <c r="F63">
        <v>181.29223578575053</v>
      </c>
      <c r="G63">
        <v>119.5264401880053</v>
      </c>
      <c r="H63">
        <v>78.447318430378587</v>
      </c>
      <c r="I63">
        <v>93.528122410049065</v>
      </c>
      <c r="J63">
        <v>156.03623578575051</v>
      </c>
      <c r="K63">
        <v>26.780318430378596</v>
      </c>
      <c r="L63">
        <v>32.7552357857505</v>
      </c>
      <c r="M63">
        <v>147.34923578575052</v>
      </c>
      <c r="N63">
        <v>281.04460227962471</v>
      </c>
      <c r="O63">
        <v>112.97250808869308</v>
      </c>
      <c r="P63">
        <v>125.23714401634821</v>
      </c>
      <c r="Q63">
        <v>246.16798071410457</v>
      </c>
      <c r="R63">
        <v>94.025848248259237</v>
      </c>
      <c r="S63">
        <v>128.8562357857505</v>
      </c>
      <c r="T63">
        <v>78.455235785750503</v>
      </c>
      <c r="U63">
        <v>119.0884123785093</v>
      </c>
      <c r="V63">
        <v>25.178235785750505</v>
      </c>
      <c r="W63">
        <v>53.685235785750493</v>
      </c>
      <c r="X63">
        <v>43.975495694389977</v>
      </c>
      <c r="Y63">
        <v>60.142318430378602</v>
      </c>
      <c r="Z63">
        <v>150.72831843037864</v>
      </c>
      <c r="AA63">
        <v>36.323318430378599</v>
      </c>
      <c r="AB63">
        <v>156.6412357857505</v>
      </c>
      <c r="AC63">
        <v>39.739318430378603</v>
      </c>
      <c r="AD63">
        <v>41.004235785750502</v>
      </c>
      <c r="AE63">
        <v>175.45431843037861</v>
      </c>
      <c r="AF63">
        <v>232.6373184303786</v>
      </c>
      <c r="AG63">
        <v>149.25725562595403</v>
      </c>
      <c r="AH63">
        <v>179.76631843037862</v>
      </c>
    </row>
    <row r="64" spans="1:34" x14ac:dyDescent="0.3">
      <c r="A64" s="23">
        <f ca="1">Exceedance!U64</f>
        <v>47969</v>
      </c>
      <c r="B64" s="1">
        <v>198.21300330787872</v>
      </c>
      <c r="C64" s="1">
        <v>198.21039975967975</v>
      </c>
      <c r="D64" s="1">
        <v>198.21195072863273</v>
      </c>
      <c r="E64">
        <v>154.39900705456819</v>
      </c>
      <c r="F64">
        <v>318.98388674565308</v>
      </c>
      <c r="G64">
        <v>206.13722940087931</v>
      </c>
      <c r="H64">
        <v>238.31468145957871</v>
      </c>
      <c r="I64">
        <v>132.60351561130929</v>
      </c>
      <c r="J64">
        <v>342.07423885442324</v>
      </c>
      <c r="K64">
        <v>38.634049590334925</v>
      </c>
      <c r="L64">
        <v>126.77471391754843</v>
      </c>
      <c r="M64">
        <v>215.63835350467016</v>
      </c>
      <c r="N64">
        <v>483.87454736734549</v>
      </c>
      <c r="O64">
        <v>177.50759639041371</v>
      </c>
      <c r="P64">
        <v>232.67580734867533</v>
      </c>
      <c r="Q64">
        <v>321.21866965661326</v>
      </c>
      <c r="R64">
        <v>329.07772426902875</v>
      </c>
      <c r="S64">
        <v>165.50771391754841</v>
      </c>
      <c r="T64">
        <v>140.54271391754838</v>
      </c>
      <c r="U64">
        <v>153.40357249731576</v>
      </c>
      <c r="V64">
        <v>94.564713917548403</v>
      </c>
      <c r="W64">
        <v>127.95571391754844</v>
      </c>
      <c r="X64">
        <v>126.4362317332331</v>
      </c>
      <c r="Y64">
        <v>142.91071391754841</v>
      </c>
      <c r="Z64">
        <v>179.38460680924081</v>
      </c>
      <c r="AA64">
        <v>94.133713917548434</v>
      </c>
      <c r="AB64">
        <v>251.03171391754839</v>
      </c>
      <c r="AC64">
        <v>112.43671391754839</v>
      </c>
      <c r="AD64">
        <v>145.50171391754841</v>
      </c>
      <c r="AE64">
        <v>259.443679707954</v>
      </c>
      <c r="AF64">
        <v>391.41876731234782</v>
      </c>
      <c r="AG64">
        <v>250.94909384930898</v>
      </c>
      <c r="AH64">
        <v>243.79007851693251</v>
      </c>
    </row>
    <row r="65" spans="1:34" x14ac:dyDescent="0.3">
      <c r="A65" s="23">
        <f ca="1">Exceedance!U65</f>
        <v>48000</v>
      </c>
      <c r="B65" s="1">
        <v>159.20394407343639</v>
      </c>
      <c r="C65" s="1">
        <v>159.20394407344156</v>
      </c>
      <c r="D65" s="1">
        <v>159.20394407343849</v>
      </c>
      <c r="E65">
        <v>52.046886452454977</v>
      </c>
      <c r="F65">
        <v>341.8339441093807</v>
      </c>
      <c r="G65">
        <v>141.02494407344187</v>
      </c>
      <c r="H65">
        <v>275.02094408308454</v>
      </c>
      <c r="I65">
        <v>49.402314050334915</v>
      </c>
      <c r="J65">
        <v>165.77994416354551</v>
      </c>
      <c r="K65">
        <v>44.120165289999996</v>
      </c>
      <c r="L65">
        <v>77.728886452454972</v>
      </c>
      <c r="M65">
        <v>102.52494412452096</v>
      </c>
      <c r="N65">
        <v>330.16794407343338</v>
      </c>
      <c r="O65">
        <v>59.084886452454981</v>
      </c>
      <c r="P65">
        <v>129.94094407342612</v>
      </c>
      <c r="Q65">
        <v>306.95894407344684</v>
      </c>
      <c r="R65">
        <v>131.18494407344483</v>
      </c>
      <c r="S65">
        <v>172.68088645245498</v>
      </c>
      <c r="T65">
        <v>181.89188599713972</v>
      </c>
      <c r="U65">
        <v>51.461886452454983</v>
      </c>
      <c r="V65">
        <v>64.04688645245497</v>
      </c>
      <c r="W65">
        <v>113.367886452455</v>
      </c>
      <c r="X65">
        <v>193.11710125133851</v>
      </c>
      <c r="Y65">
        <v>181.89487199390413</v>
      </c>
      <c r="Z65">
        <v>191.06194408123088</v>
      </c>
      <c r="AA65">
        <v>49.402314050334915</v>
      </c>
      <c r="AB65">
        <v>305.59768455340827</v>
      </c>
      <c r="AC65">
        <v>49.402314050334915</v>
      </c>
      <c r="AD65">
        <v>199.41088645245495</v>
      </c>
      <c r="AE65">
        <v>114.3239440818831</v>
      </c>
      <c r="AF65">
        <v>308.43594409940624</v>
      </c>
      <c r="AG65">
        <v>178.36194407343038</v>
      </c>
      <c r="AH65">
        <v>178.36194408659605</v>
      </c>
    </row>
    <row r="66" spans="1:34" x14ac:dyDescent="0.3">
      <c r="A66" s="23">
        <f ca="1">Exceedance!U66</f>
        <v>48030</v>
      </c>
      <c r="B66" s="1">
        <v>51.930741845551303</v>
      </c>
      <c r="C66" s="1">
        <v>51.930741845551303</v>
      </c>
      <c r="D66" s="1">
        <v>51.930741845551303</v>
      </c>
      <c r="E66">
        <v>38.55859504</v>
      </c>
      <c r="F66">
        <v>100.32544337244501</v>
      </c>
      <c r="G66">
        <v>87.098741845551302</v>
      </c>
      <c r="H66">
        <v>179.48578773513512</v>
      </c>
      <c r="I66">
        <v>24.51159504</v>
      </c>
      <c r="J66">
        <v>49.656741845551295</v>
      </c>
      <c r="K66">
        <v>52.365741845551298</v>
      </c>
      <c r="L66">
        <v>25.080595039999999</v>
      </c>
      <c r="M66">
        <v>48.083595039999999</v>
      </c>
      <c r="N66">
        <v>107.54342270407403</v>
      </c>
      <c r="O66">
        <v>51.420741845551305</v>
      </c>
      <c r="P66">
        <v>46.466595040000001</v>
      </c>
      <c r="Q66">
        <v>95.297312799156913</v>
      </c>
      <c r="R66">
        <v>56.331741845551299</v>
      </c>
      <c r="S66">
        <v>56.653741845551295</v>
      </c>
      <c r="T66">
        <v>63.331741845551306</v>
      </c>
      <c r="U66">
        <v>35.726595039999999</v>
      </c>
      <c r="V66">
        <v>25.196146805551297</v>
      </c>
      <c r="W66">
        <v>37.876595039999998</v>
      </c>
      <c r="X66">
        <v>48.846741845551293</v>
      </c>
      <c r="Y66">
        <v>47.37559504</v>
      </c>
      <c r="Z66">
        <v>54.780741845551304</v>
      </c>
      <c r="AA66">
        <v>54.960741845551297</v>
      </c>
      <c r="AB66">
        <v>135.68678779321934</v>
      </c>
      <c r="AC66">
        <v>31.049595040000003</v>
      </c>
      <c r="AD66">
        <v>105.70474184555131</v>
      </c>
      <c r="AE66">
        <v>72.143741845551304</v>
      </c>
      <c r="AF66">
        <v>94.482384954856968</v>
      </c>
      <c r="AG66">
        <v>46.159595039999999</v>
      </c>
      <c r="AH66">
        <v>46.159595039999999</v>
      </c>
    </row>
    <row r="67" spans="1:34" x14ac:dyDescent="0.3">
      <c r="A67" s="23">
        <f ca="1">Exceedance!U67</f>
        <v>48061</v>
      </c>
      <c r="B67" s="1">
        <v>45.692999110829803</v>
      </c>
      <c r="C67" s="1">
        <v>45.692999110829803</v>
      </c>
      <c r="D67" s="1">
        <v>45.692999110829803</v>
      </c>
      <c r="E67">
        <v>27.59191736</v>
      </c>
      <c r="F67">
        <v>88.104126533940203</v>
      </c>
      <c r="G67">
        <v>47.936999110829802</v>
      </c>
      <c r="H67">
        <v>144.61900994730107</v>
      </c>
      <c r="I67">
        <v>25.894917360000001</v>
      </c>
      <c r="J67">
        <v>56.422999110829814</v>
      </c>
      <c r="K67">
        <v>16.947081750829806</v>
      </c>
      <c r="L67">
        <v>43.398917359999999</v>
      </c>
      <c r="M67">
        <v>29.39091736</v>
      </c>
      <c r="N67">
        <v>53.67323101501033</v>
      </c>
      <c r="O67">
        <v>61.706999110829805</v>
      </c>
      <c r="P67">
        <v>50.692999110829803</v>
      </c>
      <c r="Q67">
        <v>59.185999110829812</v>
      </c>
      <c r="R67">
        <v>29.90891736</v>
      </c>
      <c r="S67">
        <v>60.812999110829814</v>
      </c>
      <c r="T67">
        <v>36.723917359999994</v>
      </c>
      <c r="U67">
        <v>23.043917359999995</v>
      </c>
      <c r="V67">
        <v>66.190999110829793</v>
      </c>
      <c r="W67">
        <v>34.843917359999999</v>
      </c>
      <c r="X67">
        <v>30.98991736</v>
      </c>
      <c r="Y67">
        <v>51.530999110829804</v>
      </c>
      <c r="Z67">
        <v>48.173999110829804</v>
      </c>
      <c r="AA67">
        <v>17.174081750829806</v>
      </c>
      <c r="AB67">
        <v>60.254999110829807</v>
      </c>
      <c r="AC67">
        <v>37.907917359999999</v>
      </c>
      <c r="AD67">
        <v>60.880999110829805</v>
      </c>
      <c r="AE67">
        <v>80.968999110829799</v>
      </c>
      <c r="AF67">
        <v>112.78799911082982</v>
      </c>
      <c r="AG67">
        <v>38.013917360000001</v>
      </c>
      <c r="AH67">
        <v>38.013917360000001</v>
      </c>
    </row>
    <row r="68" spans="1:34" x14ac:dyDescent="0.3">
      <c r="A68" s="23">
        <f ca="1">Exceedance!U68</f>
        <v>48092</v>
      </c>
      <c r="B68" s="1">
        <v>42.795355157773855</v>
      </c>
      <c r="C68" s="1">
        <v>42.795355157773855</v>
      </c>
      <c r="D68" s="1">
        <v>42.795355157773855</v>
      </c>
      <c r="E68">
        <v>41.926355157773855</v>
      </c>
      <c r="F68">
        <v>99.139256923317689</v>
      </c>
      <c r="G68">
        <v>32.420231400000006</v>
      </c>
      <c r="H68">
        <v>89.998429587855554</v>
      </c>
      <c r="I68">
        <v>35.954380160334921</v>
      </c>
      <c r="J68">
        <v>28.077231400000009</v>
      </c>
      <c r="K68">
        <v>26.249123757773848</v>
      </c>
      <c r="L68">
        <v>49.958123757773848</v>
      </c>
      <c r="M68">
        <v>67.850355157773848</v>
      </c>
      <c r="N68">
        <v>38.370355157773858</v>
      </c>
      <c r="O68">
        <v>57.526355157773857</v>
      </c>
      <c r="P68">
        <v>45.176851161763949</v>
      </c>
      <c r="Q68">
        <v>51.482355157773853</v>
      </c>
      <c r="R68">
        <v>31.689231400000004</v>
      </c>
      <c r="S68">
        <v>63.345355157773859</v>
      </c>
      <c r="T68">
        <v>35.954380160334921</v>
      </c>
      <c r="U68">
        <v>39.985355157773853</v>
      </c>
      <c r="V68">
        <v>98.853355157773862</v>
      </c>
      <c r="W68">
        <v>31.865231400000003</v>
      </c>
      <c r="X68">
        <v>28.671231400000007</v>
      </c>
      <c r="Y68">
        <v>30.468231400000004</v>
      </c>
      <c r="Z68">
        <v>36.668355157773853</v>
      </c>
      <c r="AA68">
        <v>15.658123757773851</v>
      </c>
      <c r="AB68">
        <v>31.503231400000004</v>
      </c>
      <c r="AC68">
        <v>43.667355157773855</v>
      </c>
      <c r="AD68">
        <v>69.605355157773857</v>
      </c>
      <c r="AE68">
        <v>53.883355157773856</v>
      </c>
      <c r="AF68">
        <v>85.820207468344691</v>
      </c>
      <c r="AG68">
        <v>67.637355157773854</v>
      </c>
      <c r="AH68">
        <v>67.637355157773854</v>
      </c>
    </row>
    <row r="69" spans="1:34" x14ac:dyDescent="0.3">
      <c r="A69" s="23" t="str">
        <f ca="1">Exceedance!U69</f>
        <v/>
      </c>
      <c r="B69" s="1"/>
      <c r="C69" s="1"/>
      <c r="D69" s="1"/>
    </row>
    <row r="70" spans="1:34" x14ac:dyDescent="0.3">
      <c r="A70" s="23" t="str">
        <f ca="1">Exceedance!U70</f>
        <v/>
      </c>
      <c r="B70" s="1"/>
      <c r="C70" s="1"/>
      <c r="D70" s="1"/>
    </row>
    <row r="71" spans="1:34" x14ac:dyDescent="0.3">
      <c r="A71" s="23" t="str">
        <f ca="1">Exceedance!U71</f>
        <v/>
      </c>
      <c r="B71" s="1"/>
      <c r="C71" s="1"/>
      <c r="D71" s="1"/>
    </row>
    <row r="72" spans="1:34" x14ac:dyDescent="0.3">
      <c r="A72" s="23" t="str">
        <f ca="1">Exceedance!U72</f>
        <v/>
      </c>
      <c r="B72" s="1"/>
      <c r="C72" s="1"/>
      <c r="D72" s="1"/>
    </row>
    <row r="73" spans="1:34" x14ac:dyDescent="0.3">
      <c r="A73" s="23" t="str">
        <f ca="1">Exceedance!U73</f>
        <v/>
      </c>
      <c r="B73" s="1"/>
      <c r="C73" s="1"/>
      <c r="D73" s="1"/>
    </row>
    <row r="74" spans="1:34" x14ac:dyDescent="0.3">
      <c r="A74" s="23" t="str">
        <f ca="1">Exceedance!U74</f>
        <v/>
      </c>
      <c r="B74" s="1"/>
      <c r="C74" s="1"/>
      <c r="D74" s="1"/>
    </row>
    <row r="75" spans="1:34" x14ac:dyDescent="0.3">
      <c r="A75" s="23" t="str">
        <f ca="1">Exceedance!U75</f>
        <v/>
      </c>
      <c r="B75" s="1"/>
      <c r="C75" s="1"/>
      <c r="D75" s="1"/>
    </row>
    <row r="76" spans="1:34" x14ac:dyDescent="0.3">
      <c r="A76" s="23" t="str">
        <f ca="1">Exceedance!U76</f>
        <v/>
      </c>
      <c r="B76" s="1"/>
      <c r="C76" s="1"/>
      <c r="D76" s="1"/>
    </row>
    <row r="77" spans="1:34" x14ac:dyDescent="0.3">
      <c r="A77" s="23" t="str">
        <f ca="1">Exceedance!U77</f>
        <v/>
      </c>
      <c r="B77" s="1"/>
      <c r="C77" s="1"/>
      <c r="D77" s="1"/>
    </row>
    <row r="78" spans="1:34" x14ac:dyDescent="0.3">
      <c r="A78" s="23" t="str">
        <f ca="1">Exceedance!U78</f>
        <v/>
      </c>
      <c r="B78" s="1"/>
      <c r="C78" s="1"/>
      <c r="D78" s="1"/>
    </row>
    <row r="79" spans="1:34" x14ac:dyDescent="0.3">
      <c r="A79" s="23" t="str">
        <f ca="1">Exceedance!U79</f>
        <v/>
      </c>
      <c r="B79" s="1"/>
      <c r="C79" s="1"/>
      <c r="D79" s="1"/>
    </row>
    <row r="80" spans="1:34" x14ac:dyDescent="0.3">
      <c r="A80" s="23" t="str">
        <f ca="1">Exceedance!U80</f>
        <v/>
      </c>
      <c r="B80" s="1"/>
      <c r="C80" s="1"/>
      <c r="D80" s="1"/>
    </row>
    <row r="81" spans="1:4" x14ac:dyDescent="0.3">
      <c r="A81" s="23" t="str">
        <f ca="1">Exceedance!U81</f>
        <v/>
      </c>
      <c r="B81" s="1"/>
      <c r="C81" s="1"/>
      <c r="D81" s="1"/>
    </row>
    <row r="82" spans="1:4" x14ac:dyDescent="0.3">
      <c r="A82" s="23" t="str">
        <f ca="1">Exceedance!U82</f>
        <v/>
      </c>
      <c r="B82" s="1"/>
      <c r="C82" s="1"/>
      <c r="D82" s="1"/>
    </row>
    <row r="83" spans="1:4" x14ac:dyDescent="0.3">
      <c r="A83" s="23" t="str">
        <f ca="1">Exceedance!U83</f>
        <v/>
      </c>
      <c r="B83" s="1"/>
      <c r="C83" s="1"/>
      <c r="D83" s="1"/>
    </row>
    <row r="84" spans="1:4" x14ac:dyDescent="0.3">
      <c r="A84" s="23" t="str">
        <f ca="1">Exceedance!U84</f>
        <v/>
      </c>
      <c r="B84" s="1"/>
      <c r="C84" s="1"/>
      <c r="D84" s="1"/>
    </row>
    <row r="85" spans="1:4" x14ac:dyDescent="0.3">
      <c r="A85" s="23" t="str">
        <f ca="1">Exceedance!U85</f>
        <v/>
      </c>
      <c r="B85" s="1"/>
      <c r="C85" s="1"/>
      <c r="D85" s="1"/>
    </row>
    <row r="86" spans="1:4" x14ac:dyDescent="0.3">
      <c r="A86" s="23" t="str">
        <f ca="1">Exceedance!U86</f>
        <v/>
      </c>
      <c r="B86" s="1"/>
      <c r="C86" s="1"/>
      <c r="D86" s="1"/>
    </row>
    <row r="87" spans="1:4" x14ac:dyDescent="0.3">
      <c r="A87" s="23" t="str">
        <f ca="1">Exceedance!U87</f>
        <v/>
      </c>
      <c r="B87" s="1"/>
      <c r="C87" s="1"/>
      <c r="D87" s="1"/>
    </row>
    <row r="88" spans="1:4" x14ac:dyDescent="0.3">
      <c r="A88" s="23" t="str">
        <f ca="1">Exceedance!U88</f>
        <v/>
      </c>
      <c r="B88" s="1"/>
      <c r="C88" s="1"/>
      <c r="D88" s="1"/>
    </row>
    <row r="89" spans="1:4" x14ac:dyDescent="0.3">
      <c r="A89" s="23" t="str">
        <f ca="1">Exceedance!U89</f>
        <v/>
      </c>
      <c r="B89" s="1"/>
      <c r="C89" s="1"/>
      <c r="D89" s="1"/>
    </row>
    <row r="90" spans="1:4" x14ac:dyDescent="0.3">
      <c r="A90" s="23" t="str">
        <f ca="1">Exceedance!U90</f>
        <v/>
      </c>
      <c r="B90" s="1"/>
      <c r="C90" s="1"/>
      <c r="D90" s="1"/>
    </row>
    <row r="91" spans="1:4" x14ac:dyDescent="0.3">
      <c r="A91" s="23" t="str">
        <f ca="1">Exceedance!U91</f>
        <v/>
      </c>
      <c r="B91" s="1"/>
      <c r="C91" s="1"/>
      <c r="D91" s="1"/>
    </row>
    <row r="92" spans="1:4" x14ac:dyDescent="0.3">
      <c r="A92" s="23" t="str">
        <f ca="1">Exceedance!U92</f>
        <v/>
      </c>
      <c r="B92" s="1"/>
      <c r="C92" s="1"/>
      <c r="D92" s="1"/>
    </row>
    <row r="93" spans="1:4" x14ac:dyDescent="0.3">
      <c r="A93" s="23" t="str">
        <f ca="1">Exceedance!U93</f>
        <v/>
      </c>
      <c r="B93" s="1"/>
      <c r="C93" s="1"/>
      <c r="D93" s="1"/>
    </row>
    <row r="94" spans="1:4" x14ac:dyDescent="0.3">
      <c r="A94" s="23" t="str">
        <f ca="1">Exceedance!U94</f>
        <v/>
      </c>
      <c r="B94" s="1"/>
      <c r="C94" s="1"/>
      <c r="D94" s="1"/>
    </row>
    <row r="95" spans="1:4" x14ac:dyDescent="0.3">
      <c r="A95" s="23" t="str">
        <f ca="1">Exceedance!U95</f>
        <v/>
      </c>
      <c r="B95" s="1"/>
      <c r="C95" s="1"/>
      <c r="D95" s="1"/>
    </row>
    <row r="96" spans="1:4" x14ac:dyDescent="0.3">
      <c r="A96" s="23" t="str">
        <f ca="1">Exceedance!U96</f>
        <v/>
      </c>
      <c r="B96" s="1"/>
      <c r="C96" s="1"/>
      <c r="D96" s="1"/>
    </row>
    <row r="97" spans="1:4" x14ac:dyDescent="0.3">
      <c r="A97" s="23" t="str">
        <f ca="1">Exceedance!U97</f>
        <v/>
      </c>
      <c r="B97" s="1"/>
      <c r="C97" s="1"/>
      <c r="D97" s="1"/>
    </row>
    <row r="98" spans="1:4" x14ac:dyDescent="0.3">
      <c r="A98" s="23" t="str">
        <f ca="1">Exceedance!U98</f>
        <v/>
      </c>
      <c r="B98" s="1"/>
      <c r="C98" s="1"/>
      <c r="D98" s="1"/>
    </row>
    <row r="99" spans="1:4" x14ac:dyDescent="0.3">
      <c r="A99" s="23" t="str">
        <f ca="1">Exceedance!U99</f>
        <v/>
      </c>
      <c r="B99" s="1"/>
      <c r="C99" s="1"/>
      <c r="D99" s="1"/>
    </row>
    <row r="100" spans="1:4" x14ac:dyDescent="0.3">
      <c r="A100" s="23"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B1:AH1"/>
  </mergeCells>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20">
    <tabColor rgb="FFFFFF99"/>
  </sheetPr>
  <dimension ref="A1:AH175"/>
  <sheetViews>
    <sheetView workbookViewId="0">
      <selection activeCell="B4" sqref="B4:AQ175"/>
    </sheetView>
  </sheetViews>
  <sheetFormatPr defaultColWidth="8.5546875" defaultRowHeight="14.4" x14ac:dyDescent="0.3"/>
  <cols>
    <col min="1" max="1" width="8.5546875" style="83"/>
    <col min="2" max="4" width="8.5546875" style="185"/>
    <col min="16" max="16" width="9" customWidth="1"/>
  </cols>
  <sheetData>
    <row r="1" spans="1:34" s="83" customFormat="1" x14ac:dyDescent="0.3">
      <c r="A1" s="20"/>
      <c r="B1" s="862" t="s">
        <v>83</v>
      </c>
      <c r="C1" s="863"/>
      <c r="D1" s="863"/>
      <c r="E1" s="863"/>
      <c r="F1" s="863"/>
      <c r="G1" s="863"/>
      <c r="H1" s="863"/>
      <c r="I1" s="863"/>
      <c r="J1" s="863"/>
      <c r="K1" s="863"/>
      <c r="L1" s="863"/>
      <c r="M1" s="863"/>
      <c r="N1" s="863"/>
      <c r="O1" s="863"/>
      <c r="P1" s="863"/>
      <c r="Q1" s="863"/>
      <c r="R1" s="863"/>
      <c r="S1" s="863"/>
      <c r="T1" s="863"/>
      <c r="U1" s="863"/>
      <c r="V1" s="863"/>
      <c r="W1" s="863"/>
      <c r="X1" s="863"/>
      <c r="Y1" s="863"/>
      <c r="Z1" s="863"/>
      <c r="AA1" s="863"/>
      <c r="AB1" s="863"/>
      <c r="AC1" s="863"/>
      <c r="AD1" s="863"/>
      <c r="AE1" s="863"/>
      <c r="AF1" s="863"/>
      <c r="AG1" s="863"/>
      <c r="AH1" s="863"/>
    </row>
    <row r="2" spans="1:34" s="83" customFormat="1" x14ac:dyDescent="0.3">
      <c r="A2" s="20"/>
      <c r="B2" s="83" t="s">
        <v>288</v>
      </c>
      <c r="C2" s="83" t="s">
        <v>287</v>
      </c>
      <c r="D2" s="83" t="s">
        <v>289</v>
      </c>
      <c r="E2" s="83">
        <v>1991</v>
      </c>
      <c r="F2" s="83">
        <v>1992</v>
      </c>
      <c r="G2" s="83">
        <v>1993</v>
      </c>
      <c r="H2" s="83">
        <v>1994</v>
      </c>
      <c r="I2" s="83">
        <v>1995</v>
      </c>
      <c r="J2" s="83">
        <v>1996</v>
      </c>
      <c r="K2" s="83">
        <v>1997</v>
      </c>
      <c r="L2" s="83">
        <v>1998</v>
      </c>
      <c r="M2" s="83">
        <v>1999</v>
      </c>
      <c r="N2" s="83">
        <v>2000</v>
      </c>
      <c r="O2" s="83">
        <v>2001</v>
      </c>
      <c r="P2" s="83">
        <v>2002</v>
      </c>
      <c r="Q2" s="83">
        <v>2003</v>
      </c>
      <c r="R2" s="83">
        <v>2004</v>
      </c>
      <c r="S2" s="83">
        <v>2005</v>
      </c>
      <c r="T2" s="83">
        <v>2006</v>
      </c>
      <c r="U2" s="83">
        <v>2007</v>
      </c>
      <c r="V2" s="83">
        <v>2008</v>
      </c>
      <c r="W2" s="83">
        <v>2009</v>
      </c>
      <c r="X2" s="83">
        <v>2010</v>
      </c>
      <c r="Y2" s="83">
        <v>2011</v>
      </c>
      <c r="Z2" s="83">
        <v>2012</v>
      </c>
      <c r="AA2" s="83">
        <v>2013</v>
      </c>
      <c r="AB2" s="83">
        <v>2014</v>
      </c>
      <c r="AC2" s="83">
        <v>2015</v>
      </c>
      <c r="AD2" s="83">
        <v>2016</v>
      </c>
      <c r="AE2" s="83">
        <v>2017</v>
      </c>
      <c r="AF2" s="83">
        <v>2018</v>
      </c>
      <c r="AG2" s="83">
        <v>2019</v>
      </c>
      <c r="AH2" s="83">
        <v>2020</v>
      </c>
    </row>
    <row r="3" spans="1:34" s="22" customFormat="1" x14ac:dyDescent="0.3">
      <c r="A3" s="21"/>
      <c r="B3" s="22" t="s">
        <v>323</v>
      </c>
      <c r="C3" s="22" t="s">
        <v>324</v>
      </c>
      <c r="D3" s="22" t="s">
        <v>325</v>
      </c>
      <c r="E3" s="22" t="s">
        <v>326</v>
      </c>
      <c r="F3" s="22" t="s">
        <v>327</v>
      </c>
      <c r="G3" s="22" t="s">
        <v>328</v>
      </c>
      <c r="H3" s="22" t="s">
        <v>329</v>
      </c>
      <c r="I3" s="22" t="s">
        <v>330</v>
      </c>
      <c r="J3" s="22" t="s">
        <v>331</v>
      </c>
      <c r="K3" s="22" t="s">
        <v>332</v>
      </c>
      <c r="L3" s="22" t="s">
        <v>333</v>
      </c>
      <c r="M3" s="22" t="s">
        <v>334</v>
      </c>
      <c r="N3" s="22" t="s">
        <v>335</v>
      </c>
      <c r="O3" s="22" t="s">
        <v>336</v>
      </c>
      <c r="P3" s="22" t="s">
        <v>337</v>
      </c>
      <c r="Q3" s="22" t="s">
        <v>338</v>
      </c>
      <c r="R3" s="22" t="s">
        <v>339</v>
      </c>
      <c r="S3" s="22" t="s">
        <v>340</v>
      </c>
      <c r="T3" s="22" t="s">
        <v>341</v>
      </c>
      <c r="U3" s="22" t="s">
        <v>342</v>
      </c>
      <c r="V3" s="22" t="s">
        <v>343</v>
      </c>
      <c r="W3" s="22" t="s">
        <v>344</v>
      </c>
      <c r="X3" s="22" t="s">
        <v>345</v>
      </c>
      <c r="Y3" s="22" t="s">
        <v>346</v>
      </c>
      <c r="Z3" s="22" t="s">
        <v>347</v>
      </c>
      <c r="AA3" s="22" t="s">
        <v>348</v>
      </c>
      <c r="AB3" s="22" t="s">
        <v>349</v>
      </c>
      <c r="AC3" s="22" t="s">
        <v>350</v>
      </c>
      <c r="AD3" s="22" t="s">
        <v>351</v>
      </c>
      <c r="AE3" s="22" t="s">
        <v>352</v>
      </c>
      <c r="AF3" s="22" t="s">
        <v>353</v>
      </c>
      <c r="AG3" s="22" t="s">
        <v>354</v>
      </c>
      <c r="AH3" s="22" t="s">
        <v>355</v>
      </c>
    </row>
    <row r="4" spans="1:34" x14ac:dyDescent="0.3">
      <c r="A4" s="23">
        <f ca="1">Exceedance!U4</f>
        <v>46143</v>
      </c>
      <c r="B4" s="1">
        <v>6046.9268919922042</v>
      </c>
      <c r="C4" s="1">
        <v>6033.9391212775008</v>
      </c>
      <c r="D4" s="1">
        <v>6039.2825139368369</v>
      </c>
      <c r="E4">
        <v>6037.0525580194962</v>
      </c>
      <c r="F4">
        <v>6043.29766814295</v>
      </c>
      <c r="G4">
        <v>6040.9890817592468</v>
      </c>
      <c r="H4">
        <v>6039.4369897071083</v>
      </c>
      <c r="I4">
        <v>6037.1983366272016</v>
      </c>
      <c r="J4">
        <v>6038.7340561902784</v>
      </c>
      <c r="K4">
        <v>6040.4720054416666</v>
      </c>
      <c r="L4">
        <v>6036.5988772083429</v>
      </c>
      <c r="M4">
        <v>6036.5208858957676</v>
      </c>
      <c r="N4">
        <v>6038.910303248882</v>
      </c>
      <c r="O4">
        <v>6040.6382647734927</v>
      </c>
      <c r="P4">
        <v>6036.7618721629315</v>
      </c>
      <c r="Q4">
        <v>6039.3776678313188</v>
      </c>
      <c r="R4">
        <v>6038.7438382834407</v>
      </c>
      <c r="S4">
        <v>6038.3674847279917</v>
      </c>
      <c r="T4">
        <v>6039.3089362133487</v>
      </c>
      <c r="U4">
        <v>6042.3421133840939</v>
      </c>
      <c r="V4">
        <v>6039.4455032499382</v>
      </c>
      <c r="W4">
        <v>6040.2738255558816</v>
      </c>
      <c r="X4">
        <v>6035.8011539546133</v>
      </c>
      <c r="Y4">
        <v>6038.6033190141907</v>
      </c>
      <c r="Z4">
        <v>6039.3926470106053</v>
      </c>
      <c r="AA4">
        <v>6038.6796947065568</v>
      </c>
      <c r="AB4">
        <v>6040.1139365167428</v>
      </c>
      <c r="AC4">
        <v>6045.6157673486123</v>
      </c>
      <c r="AD4">
        <v>6038.6810770310312</v>
      </c>
      <c r="AE4">
        <v>6040.1636136482448</v>
      </c>
      <c r="AF4">
        <v>6038.5435880053737</v>
      </c>
      <c r="AG4">
        <v>6037.7293612883259</v>
      </c>
      <c r="AH4">
        <v>6038.4575859973475</v>
      </c>
    </row>
    <row r="5" spans="1:34" x14ac:dyDescent="0.3">
      <c r="A5" s="23">
        <f ca="1">Exceedance!U5</f>
        <v>46174</v>
      </c>
      <c r="B5" s="1">
        <v>6044.6649312838754</v>
      </c>
      <c r="C5" s="1">
        <v>6026.8937160859386</v>
      </c>
      <c r="D5" s="1">
        <v>6033.9581402186041</v>
      </c>
      <c r="E5">
        <v>6035.5288010680497</v>
      </c>
      <c r="F5">
        <v>6040.9344108178075</v>
      </c>
      <c r="G5">
        <v>6037.5979378501206</v>
      </c>
      <c r="H5">
        <v>6034.3608531087884</v>
      </c>
      <c r="I5">
        <v>6039.5260226120427</v>
      </c>
      <c r="J5">
        <v>6031.1959236529419</v>
      </c>
      <c r="K5">
        <v>6038.9007776159297</v>
      </c>
      <c r="L5">
        <v>6030.2356950755884</v>
      </c>
      <c r="M5">
        <v>6034.1347482598285</v>
      </c>
      <c r="N5">
        <v>6031.5859115279109</v>
      </c>
      <c r="O5">
        <v>6033.6017935752934</v>
      </c>
      <c r="P5">
        <v>6029.5237246321376</v>
      </c>
      <c r="Q5">
        <v>6033.868805312135</v>
      </c>
      <c r="R5">
        <v>6030.7414398294231</v>
      </c>
      <c r="S5">
        <v>6032.183565383205</v>
      </c>
      <c r="T5">
        <v>6032.1767872798</v>
      </c>
      <c r="U5">
        <v>6038.3050050407464</v>
      </c>
      <c r="V5">
        <v>6035.6655461830842</v>
      </c>
      <c r="W5">
        <v>6034.5869024551048</v>
      </c>
      <c r="X5">
        <v>6030.5207750598229</v>
      </c>
      <c r="Y5">
        <v>6037.3959178845953</v>
      </c>
      <c r="Z5">
        <v>6031.2700950691024</v>
      </c>
      <c r="AA5">
        <v>6031.8504471609622</v>
      </c>
      <c r="AB5">
        <v>6036.3916915853388</v>
      </c>
      <c r="AC5">
        <v>6053.6191329088742</v>
      </c>
      <c r="AD5">
        <v>6036.0527103604381</v>
      </c>
      <c r="AE5">
        <v>6035.2334738731952</v>
      </c>
      <c r="AF5">
        <v>6030.6918792759379</v>
      </c>
      <c r="AG5">
        <v>6039.6952684230928</v>
      </c>
      <c r="AH5">
        <v>6031.926978372423</v>
      </c>
    </row>
    <row r="6" spans="1:34" x14ac:dyDescent="0.3">
      <c r="A6" s="23">
        <f ca="1">Exceedance!U6</f>
        <v>46204</v>
      </c>
      <c r="B6" s="1">
        <v>6036.3675244237402</v>
      </c>
      <c r="C6" s="1">
        <v>6017.8142317395368</v>
      </c>
      <c r="D6" s="1">
        <v>6025.2263006863186</v>
      </c>
      <c r="E6">
        <v>6028.4828406602137</v>
      </c>
      <c r="F6">
        <v>6034.5692547681738</v>
      </c>
      <c r="G6">
        <v>6028.8360745253203</v>
      </c>
      <c r="H6">
        <v>6025.0403683009081</v>
      </c>
      <c r="I6">
        <v>6036.74519119045</v>
      </c>
      <c r="J6">
        <v>6022.0848406652876</v>
      </c>
      <c r="K6">
        <v>6031.5020478907854</v>
      </c>
      <c r="L6">
        <v>6021.6825304875711</v>
      </c>
      <c r="M6">
        <v>6029.2992697197187</v>
      </c>
      <c r="N6">
        <v>6021.4874122430692</v>
      </c>
      <c r="O6">
        <v>6024.3126053564347</v>
      </c>
      <c r="P6">
        <v>6019.4148989618507</v>
      </c>
      <c r="Q6">
        <v>6023.9744528554638</v>
      </c>
      <c r="R6">
        <v>6020.9837722512302</v>
      </c>
      <c r="S6">
        <v>6022.3715547496722</v>
      </c>
      <c r="T6">
        <v>6025.4837903569069</v>
      </c>
      <c r="U6">
        <v>6030.0633010041747</v>
      </c>
      <c r="V6">
        <v>6027.2475802005383</v>
      </c>
      <c r="W6">
        <v>6025.575089501428</v>
      </c>
      <c r="X6">
        <v>6021.2570184557408</v>
      </c>
      <c r="Y6">
        <v>6029.4707028536341</v>
      </c>
      <c r="Z6">
        <v>6021.7589799637144</v>
      </c>
      <c r="AA6">
        <v>6023.0286514561794</v>
      </c>
      <c r="AB6">
        <v>6027.6224759584284</v>
      </c>
      <c r="AC6">
        <v>6049.9482464490866</v>
      </c>
      <c r="AD6">
        <v>6027.471615499916</v>
      </c>
      <c r="AE6">
        <v>6026.4331699136665</v>
      </c>
      <c r="AF6">
        <v>6020.6933714330453</v>
      </c>
      <c r="AG6">
        <v>6032.0290717313965</v>
      </c>
      <c r="AH6">
        <v>6022.9849426587298</v>
      </c>
    </row>
    <row r="7" spans="1:34" x14ac:dyDescent="0.3">
      <c r="A7" s="23">
        <f ca="1">Exceedance!U7</f>
        <v>46235</v>
      </c>
      <c r="B7" s="1">
        <v>6031.0849665344113</v>
      </c>
      <c r="C7" s="1">
        <v>6011.0805635616407</v>
      </c>
      <c r="D7" s="1">
        <v>6018.9025751407171</v>
      </c>
      <c r="E7">
        <v>6023.2761266665311</v>
      </c>
      <c r="F7">
        <v>6032.6759007156143</v>
      </c>
      <c r="G7">
        <v>6026.8451515763172</v>
      </c>
      <c r="H7">
        <v>6017.8975413209137</v>
      </c>
      <c r="I7">
        <v>6032.8768966035395</v>
      </c>
      <c r="J7">
        <v>6015.2333146352767</v>
      </c>
      <c r="K7">
        <v>6028.7896106276139</v>
      </c>
      <c r="L7">
        <v>6015.8466268461752</v>
      </c>
      <c r="M7">
        <v>6031.3224179270792</v>
      </c>
      <c r="N7">
        <v>6014.6614313005293</v>
      </c>
      <c r="O7">
        <v>6019.6565819935386</v>
      </c>
      <c r="P7">
        <v>6012.5655635027724</v>
      </c>
      <c r="Q7">
        <v>6016.7517615961106</v>
      </c>
      <c r="R7">
        <v>6013.9893428921923</v>
      </c>
      <c r="S7">
        <v>6016.1379904751684</v>
      </c>
      <c r="T7">
        <v>6023.3437887026112</v>
      </c>
      <c r="U7">
        <v>6025.9224852815505</v>
      </c>
      <c r="V7">
        <v>6020.7283531092817</v>
      </c>
      <c r="W7">
        <v>6018.2820386341682</v>
      </c>
      <c r="X7">
        <v>6016.7499779975615</v>
      </c>
      <c r="Y7">
        <v>6022.3041743050517</v>
      </c>
      <c r="Z7">
        <v>6014.6062591683076</v>
      </c>
      <c r="AA7">
        <v>6019.0296013384786</v>
      </c>
      <c r="AB7">
        <v>6021.1498388291975</v>
      </c>
      <c r="AC7">
        <v>6045.0708554701141</v>
      </c>
      <c r="AD7">
        <v>6022.6939199081517</v>
      </c>
      <c r="AE7">
        <v>6020.0365013788878</v>
      </c>
      <c r="AF7">
        <v>6013.3704722525226</v>
      </c>
      <c r="AG7">
        <v>6025.0554285829221</v>
      </c>
      <c r="AH7">
        <v>6016.1544312015722</v>
      </c>
    </row>
    <row r="8" spans="1:34" x14ac:dyDescent="0.3">
      <c r="A8" s="23">
        <f ca="1">Exceedance!U8</f>
        <v>46266</v>
      </c>
      <c r="B8" s="1">
        <v>6030.3074958680127</v>
      </c>
      <c r="C8" s="1">
        <v>6005.8889844617815</v>
      </c>
      <c r="D8" s="1">
        <v>6015.8885366863078</v>
      </c>
      <c r="E8">
        <v>6025.3652874793133</v>
      </c>
      <c r="F8">
        <v>6032.9289658783819</v>
      </c>
      <c r="G8">
        <v>6030.4753589851407</v>
      </c>
      <c r="H8">
        <v>6020.3967701140782</v>
      </c>
      <c r="I8">
        <v>6031.6656821149136</v>
      </c>
      <c r="J8">
        <v>6012.3744486456571</v>
      </c>
      <c r="K8">
        <v>6031.5625308054505</v>
      </c>
      <c r="L8">
        <v>6011.5412169373749</v>
      </c>
      <c r="M8">
        <v>6033.7688302453898</v>
      </c>
      <c r="N8">
        <v>6009.7442909112069</v>
      </c>
      <c r="O8">
        <v>6014.924497552237</v>
      </c>
      <c r="P8">
        <v>6010.4404912767941</v>
      </c>
      <c r="Q8">
        <v>6018.4607614189908</v>
      </c>
      <c r="R8">
        <v>6014.9684347154034</v>
      </c>
      <c r="S8">
        <v>6011.8037248795117</v>
      </c>
      <c r="T8">
        <v>6023.2757015921361</v>
      </c>
      <c r="U8">
        <v>6025.4190232334295</v>
      </c>
      <c r="V8">
        <v>6021.6820246372481</v>
      </c>
      <c r="W8">
        <v>6013.2395171346498</v>
      </c>
      <c r="X8">
        <v>6014.7492345772034</v>
      </c>
      <c r="Y8">
        <v>6020.5835962145202</v>
      </c>
      <c r="Z8">
        <v>6009.3122178282147</v>
      </c>
      <c r="AA8">
        <v>6024.6317549056948</v>
      </c>
      <c r="AB8">
        <v>6021.3794654578742</v>
      </c>
      <c r="AC8">
        <v>6042.3622774996411</v>
      </c>
      <c r="AD8">
        <v>6021.3886208472959</v>
      </c>
      <c r="AE8">
        <v>6015.9901542595408</v>
      </c>
      <c r="AF8">
        <v>6007.5953093189655</v>
      </c>
      <c r="AG8">
        <v>6022.567524745019</v>
      </c>
      <c r="AH8">
        <v>6011.1578397671719</v>
      </c>
    </row>
    <row r="9" spans="1:34" x14ac:dyDescent="0.3">
      <c r="A9" s="23">
        <f ca="1">Exceedance!U9</f>
        <v>46296</v>
      </c>
      <c r="B9" s="1">
        <v>6031.9234142742871</v>
      </c>
      <c r="C9" s="1">
        <v>6004.8691564108794</v>
      </c>
      <c r="D9" s="1">
        <v>6016.629722362758</v>
      </c>
      <c r="E9">
        <v>6024.5287501436851</v>
      </c>
      <c r="F9">
        <v>6031.9928569071635</v>
      </c>
      <c r="G9">
        <v>6029.5885334477034</v>
      </c>
      <c r="H9">
        <v>6021.454969662007</v>
      </c>
      <c r="I9">
        <v>6031.8210356108166</v>
      </c>
      <c r="J9">
        <v>6012.9254357826303</v>
      </c>
      <c r="K9">
        <v>6036.0909191899373</v>
      </c>
      <c r="L9">
        <v>6013.5959271950842</v>
      </c>
      <c r="M9">
        <v>6032.9916043330713</v>
      </c>
      <c r="N9">
        <v>6010.660536320649</v>
      </c>
      <c r="O9">
        <v>6013.1198341263225</v>
      </c>
      <c r="P9">
        <v>6011.1516041595278</v>
      </c>
      <c r="Q9">
        <v>6016.8058253463132</v>
      </c>
      <c r="R9">
        <v>6017.5074205300643</v>
      </c>
      <c r="S9">
        <v>6014.6921860683478</v>
      </c>
      <c r="T9">
        <v>6030.7487222229893</v>
      </c>
      <c r="U9">
        <v>6026.9605883572458</v>
      </c>
      <c r="V9">
        <v>6020.4332698519192</v>
      </c>
      <c r="W9">
        <v>6012.1116160071679</v>
      </c>
      <c r="X9">
        <v>6014.9687754000815</v>
      </c>
      <c r="Y9">
        <v>6023.8898860103818</v>
      </c>
      <c r="Z9">
        <v>6005.6498180380231</v>
      </c>
      <c r="AA9">
        <v>6026.8266770171749</v>
      </c>
      <c r="AB9">
        <v>6022.6577799772904</v>
      </c>
      <c r="AC9">
        <v>6042.6562189850765</v>
      </c>
      <c r="AD9">
        <v>6019.0995696537466</v>
      </c>
      <c r="AE9">
        <v>6017.2676582361037</v>
      </c>
      <c r="AF9">
        <v>6005.5120524730801</v>
      </c>
      <c r="AG9">
        <v>6019.3186500242891</v>
      </c>
      <c r="AH9">
        <v>6010.0204838963273</v>
      </c>
    </row>
    <row r="10" spans="1:34" x14ac:dyDescent="0.3">
      <c r="A10" s="23">
        <f ca="1">Exceedance!U10</f>
        <v>46327</v>
      </c>
      <c r="B10" s="1">
        <v>6031.9359861967605</v>
      </c>
      <c r="C10" s="1">
        <v>6004.7761323592476</v>
      </c>
      <c r="D10" s="1">
        <v>6016.4227689217387</v>
      </c>
      <c r="E10">
        <v>6024.1700920025032</v>
      </c>
      <c r="F10">
        <v>6031.2451257421826</v>
      </c>
      <c r="G10">
        <v>6029.1409549101872</v>
      </c>
      <c r="H10">
        <v>6022.3079907305637</v>
      </c>
      <c r="I10">
        <v>6031.1572231011769</v>
      </c>
      <c r="J10">
        <v>6013.562354797833</v>
      </c>
      <c r="K10">
        <v>6036.6185512835018</v>
      </c>
      <c r="L10">
        <v>6016.475498470636</v>
      </c>
      <c r="M10">
        <v>6031.9722807573526</v>
      </c>
      <c r="N10">
        <v>6010.3441708422424</v>
      </c>
      <c r="O10">
        <v>6011.67199654656</v>
      </c>
      <c r="P10">
        <v>6011.2937623623866</v>
      </c>
      <c r="Q10">
        <v>6016.4201622892997</v>
      </c>
      <c r="R10">
        <v>6018.296442724426</v>
      </c>
      <c r="S10">
        <v>6014.7266059890107</v>
      </c>
      <c r="T10">
        <v>6031.8423861997517</v>
      </c>
      <c r="U10">
        <v>6026.1879116063201</v>
      </c>
      <c r="V10">
        <v>6020.2677959824841</v>
      </c>
      <c r="W10">
        <v>6011.3687909945183</v>
      </c>
      <c r="X10">
        <v>6014.362196182451</v>
      </c>
      <c r="Y10">
        <v>6024.0664496179925</v>
      </c>
      <c r="Z10">
        <v>6003.968550491616</v>
      </c>
      <c r="AA10">
        <v>6026.8947716763187</v>
      </c>
      <c r="AB10">
        <v>6022.1843446664889</v>
      </c>
      <c r="AC10">
        <v>6042.71897349143</v>
      </c>
      <c r="AD10">
        <v>6018.2729961541963</v>
      </c>
      <c r="AE10">
        <v>6016.6504748732868</v>
      </c>
      <c r="AF10">
        <v>6004.4679592970024</v>
      </c>
      <c r="AG10">
        <v>6018.0154754482801</v>
      </c>
      <c r="AH10">
        <v>6009.592650465539</v>
      </c>
    </row>
    <row r="11" spans="1:34" x14ac:dyDescent="0.3">
      <c r="A11" s="23">
        <f ca="1">Exceedance!U11</f>
        <v>46357</v>
      </c>
      <c r="B11" s="1">
        <v>6031.4241104219755</v>
      </c>
      <c r="C11" s="1">
        <v>6004.2808222134354</v>
      </c>
      <c r="D11" s="1">
        <v>6015.8442658102695</v>
      </c>
      <c r="E11">
        <v>6023.5594039848502</v>
      </c>
      <c r="F11">
        <v>6030.2413884597509</v>
      </c>
      <c r="G11">
        <v>6028.3120392346027</v>
      </c>
      <c r="H11">
        <v>6021.9637996550337</v>
      </c>
      <c r="I11">
        <v>6030.2347770232282</v>
      </c>
      <c r="J11">
        <v>6013.5211451343293</v>
      </c>
      <c r="K11">
        <v>6036.3051072190992</v>
      </c>
      <c r="L11">
        <v>6016.7625091512982</v>
      </c>
      <c r="M11">
        <v>6030.787147484597</v>
      </c>
      <c r="N11">
        <v>6009.3826407879915</v>
      </c>
      <c r="O11">
        <v>6010.2386764768899</v>
      </c>
      <c r="P11">
        <v>6010.3163342587213</v>
      </c>
      <c r="Q11">
        <v>6015.9053882152339</v>
      </c>
      <c r="R11">
        <v>6018.1404278302643</v>
      </c>
      <c r="S11">
        <v>6013.7166791252985</v>
      </c>
      <c r="T11">
        <v>6031.4914732200523</v>
      </c>
      <c r="U11">
        <v>6027.2945458574495</v>
      </c>
      <c r="V11">
        <v>6019.4070676389892</v>
      </c>
      <c r="W11">
        <v>6010.0314921735298</v>
      </c>
      <c r="X11">
        <v>6013.6604477084265</v>
      </c>
      <c r="Y11">
        <v>6023.360508976345</v>
      </c>
      <c r="Z11">
        <v>6002.4159926157954</v>
      </c>
      <c r="AA11">
        <v>6026.4645083083778</v>
      </c>
      <c r="AB11">
        <v>6021.2859681251675</v>
      </c>
      <c r="AC11">
        <v>6042.2039146104971</v>
      </c>
      <c r="AD11">
        <v>6017.8805994526792</v>
      </c>
      <c r="AE11">
        <v>6015.7479404016049</v>
      </c>
      <c r="AF11">
        <v>6003.0274503869041</v>
      </c>
      <c r="AG11">
        <v>6017.0520355459576</v>
      </c>
      <c r="AH11">
        <v>6008.5359979157947</v>
      </c>
    </row>
    <row r="12" spans="1:34" x14ac:dyDescent="0.3">
      <c r="A12" s="23">
        <f ca="1">Exceedance!U12</f>
        <v>46388</v>
      </c>
      <c r="B12" s="1">
        <v>6030.7297840822366</v>
      </c>
      <c r="C12" s="1">
        <v>6003.8147743345007</v>
      </c>
      <c r="D12" s="1">
        <v>6015.1740792547625</v>
      </c>
      <c r="E12">
        <v>6022.5693909236443</v>
      </c>
      <c r="F12">
        <v>6029.630375418621</v>
      </c>
      <c r="G12">
        <v>6027.5076819712685</v>
      </c>
      <c r="H12">
        <v>6021.3045044494202</v>
      </c>
      <c r="I12">
        <v>6029.2126478229684</v>
      </c>
      <c r="J12">
        <v>6012.9341087418243</v>
      </c>
      <c r="K12">
        <v>6035.8972686731604</v>
      </c>
      <c r="L12">
        <v>6016.2668553328658</v>
      </c>
      <c r="M12">
        <v>6030.0294867243001</v>
      </c>
      <c r="N12">
        <v>6008.4338704049596</v>
      </c>
      <c r="O12">
        <v>6008.791423351342</v>
      </c>
      <c r="P12">
        <v>6009.4753818647305</v>
      </c>
      <c r="Q12">
        <v>6015.0359719797643</v>
      </c>
      <c r="R12">
        <v>6018.9735334558445</v>
      </c>
      <c r="S12">
        <v>6012.5553561718361</v>
      </c>
      <c r="T12">
        <v>6030.96644835796</v>
      </c>
      <c r="U12">
        <v>6026.8906013433134</v>
      </c>
      <c r="V12">
        <v>6018.48341443147</v>
      </c>
      <c r="W12">
        <v>6008.5936244527766</v>
      </c>
      <c r="X12">
        <v>6012.6653985704716</v>
      </c>
      <c r="Y12">
        <v>6022.9174759004572</v>
      </c>
      <c r="Z12">
        <v>6001.2907085615698</v>
      </c>
      <c r="AA12">
        <v>6025.8673931719786</v>
      </c>
      <c r="AB12">
        <v>6020.6241180871148</v>
      </c>
      <c r="AC12">
        <v>6041.3664061471991</v>
      </c>
      <c r="AD12">
        <v>6018.0018905138595</v>
      </c>
      <c r="AE12">
        <v>6014.5824292437346</v>
      </c>
      <c r="AF12">
        <v>6001.5550518282098</v>
      </c>
      <c r="AG12">
        <v>6016.0283743175996</v>
      </c>
      <c r="AH12">
        <v>6007.1107346397312</v>
      </c>
    </row>
    <row r="13" spans="1:34" x14ac:dyDescent="0.3">
      <c r="A13" s="23">
        <f ca="1">Exceedance!U13</f>
        <v>46419</v>
      </c>
      <c r="B13" s="1">
        <v>6031.2508137028699</v>
      </c>
      <c r="C13" s="1">
        <v>6003.9680832700578</v>
      </c>
      <c r="D13" s="1">
        <v>6015.5460398083624</v>
      </c>
      <c r="E13">
        <v>6022.319794406214</v>
      </c>
      <c r="F13">
        <v>6029.2495542188944</v>
      </c>
      <c r="G13">
        <v>6026.8651074047893</v>
      </c>
      <c r="H13">
        <v>6022.8110723368845</v>
      </c>
      <c r="I13">
        <v>6029.2253905867292</v>
      </c>
      <c r="J13">
        <v>6012.7106778797724</v>
      </c>
      <c r="K13">
        <v>6035.496109137106</v>
      </c>
      <c r="L13">
        <v>6016.1870886853794</v>
      </c>
      <c r="M13">
        <v>6029.6771600953189</v>
      </c>
      <c r="N13">
        <v>6008.0690259790954</v>
      </c>
      <c r="O13">
        <v>6007.4800334948695</v>
      </c>
      <c r="P13">
        <v>6009.3743848903605</v>
      </c>
      <c r="Q13">
        <v>6014.5735821856561</v>
      </c>
      <c r="R13">
        <v>6021.1175326912262</v>
      </c>
      <c r="S13">
        <v>6011.3512985791331</v>
      </c>
      <c r="T13">
        <v>6031.8405989171124</v>
      </c>
      <c r="U13">
        <v>6026.2609752706931</v>
      </c>
      <c r="V13">
        <v>6018.5453543722087</v>
      </c>
      <c r="W13">
        <v>6007.44265090711</v>
      </c>
      <c r="X13">
        <v>6012.1016548046109</v>
      </c>
      <c r="Y13">
        <v>6022.5809389788965</v>
      </c>
      <c r="Z13">
        <v>6000.6918210432596</v>
      </c>
      <c r="AA13">
        <v>6025.9966058815262</v>
      </c>
      <c r="AB13">
        <v>6021.1481629276514</v>
      </c>
      <c r="AC13">
        <v>6042.0793196670611</v>
      </c>
      <c r="AD13">
        <v>6022.6930153604881</v>
      </c>
      <c r="AE13">
        <v>6013.6318430076726</v>
      </c>
      <c r="AF13">
        <v>6000.7247435160898</v>
      </c>
      <c r="AG13">
        <v>6015.3095573943938</v>
      </c>
      <c r="AH13">
        <v>6006.7869159592474</v>
      </c>
    </row>
    <row r="14" spans="1:34" x14ac:dyDescent="0.3">
      <c r="A14" s="23">
        <f ca="1">Exceedance!U14</f>
        <v>46447</v>
      </c>
      <c r="B14" s="1">
        <v>6036.5569120434366</v>
      </c>
      <c r="C14" s="1">
        <v>6007.8816618739565</v>
      </c>
      <c r="D14" s="1">
        <v>6020.5908059476842</v>
      </c>
      <c r="E14">
        <v>6023.4384294199754</v>
      </c>
      <c r="F14">
        <v>6033.8455179007215</v>
      </c>
      <c r="G14">
        <v>6028.1036190749028</v>
      </c>
      <c r="H14">
        <v>6034.5220893745163</v>
      </c>
      <c r="I14">
        <v>6028.2443849898391</v>
      </c>
      <c r="J14">
        <v>6022.0457065385981</v>
      </c>
      <c r="K14">
        <v>6036.9380188829027</v>
      </c>
      <c r="L14">
        <v>6016.1939703008793</v>
      </c>
      <c r="M14">
        <v>6029.5521450200549</v>
      </c>
      <c r="N14">
        <v>6010.9661896863081</v>
      </c>
      <c r="O14">
        <v>6006.0496946528347</v>
      </c>
      <c r="P14">
        <v>6010.3114834478183</v>
      </c>
      <c r="Q14">
        <v>6019.7010690925272</v>
      </c>
      <c r="R14">
        <v>6027.0009917366478</v>
      </c>
      <c r="S14">
        <v>6010.0110654595228</v>
      </c>
      <c r="T14">
        <v>6038.4959613354158</v>
      </c>
      <c r="U14">
        <v>6029.5646399305115</v>
      </c>
      <c r="V14">
        <v>6019.8544857428533</v>
      </c>
      <c r="W14">
        <v>6007.399930249002</v>
      </c>
      <c r="X14">
        <v>6012.6195678896383</v>
      </c>
      <c r="Y14">
        <v>6023.9315609165506</v>
      </c>
      <c r="Z14">
        <v>6000.7718867105286</v>
      </c>
      <c r="AA14">
        <v>6026.788502908571</v>
      </c>
      <c r="AB14">
        <v>6022.8288312351069</v>
      </c>
      <c r="AC14">
        <v>6042.8802105444447</v>
      </c>
      <c r="AD14">
        <v>6035.0478810592922</v>
      </c>
      <c r="AE14">
        <v>6012.818328288954</v>
      </c>
      <c r="AF14">
        <v>6007.7213331989706</v>
      </c>
      <c r="AG14">
        <v>6015.1973737708286</v>
      </c>
      <c r="AH14">
        <v>6005.7702503878108</v>
      </c>
    </row>
    <row r="15" spans="1:34" x14ac:dyDescent="0.3">
      <c r="A15" s="23">
        <f ca="1">Exceedance!U15</f>
        <v>46478</v>
      </c>
      <c r="B15" s="1">
        <v>6045.6103436668391</v>
      </c>
      <c r="C15" s="1">
        <v>6011.7209400834172</v>
      </c>
      <c r="D15" s="1">
        <v>6027.3435920742795</v>
      </c>
      <c r="E15">
        <v>6035.4737980613563</v>
      </c>
      <c r="F15">
        <v>6048.2189541231965</v>
      </c>
      <c r="G15">
        <v>6034.1782072997848</v>
      </c>
      <c r="H15">
        <v>6042.4072447500603</v>
      </c>
      <c r="I15">
        <v>6027.1894416799305</v>
      </c>
      <c r="J15">
        <v>6035.2327163766531</v>
      </c>
      <c r="K15">
        <v>6041.5835509354401</v>
      </c>
      <c r="L15">
        <v>6018.6714894167135</v>
      </c>
      <c r="M15">
        <v>6031.9545473302269</v>
      </c>
      <c r="N15">
        <v>6023.1841812850034</v>
      </c>
      <c r="O15">
        <v>6004.8063619430532</v>
      </c>
      <c r="P15">
        <v>6008.9287816775868</v>
      </c>
      <c r="Q15">
        <v>6029.9055892296356</v>
      </c>
      <c r="R15">
        <v>6045.5559809732995</v>
      </c>
      <c r="S15">
        <v>6013.6156880386197</v>
      </c>
      <c r="T15">
        <v>6043.955147817067</v>
      </c>
      <c r="U15">
        <v>6046.2662401042307</v>
      </c>
      <c r="V15">
        <v>6022.6464256732224</v>
      </c>
      <c r="W15">
        <v>6014.5109433410307</v>
      </c>
      <c r="X15">
        <v>6014.8060970396009</v>
      </c>
      <c r="Y15">
        <v>6029.4339515860374</v>
      </c>
      <c r="Z15">
        <v>5996.4278178015074</v>
      </c>
      <c r="AA15">
        <v>6027.6172114669889</v>
      </c>
      <c r="AB15">
        <v>6020.8906463672556</v>
      </c>
      <c r="AC15">
        <v>6044.4530532112421</v>
      </c>
      <c r="AD15">
        <v>6044.3134370115004</v>
      </c>
      <c r="AE15">
        <v>6011.5171967926881</v>
      </c>
      <c r="AF15">
        <v>6020.7965102546232</v>
      </c>
      <c r="AG15">
        <v>6012.2171841840818</v>
      </c>
      <c r="AH15">
        <v>6002.4935916179293</v>
      </c>
    </row>
    <row r="16" spans="1:34" x14ac:dyDescent="0.3">
      <c r="A16" s="23">
        <f ca="1">Exceedance!U16</f>
        <v>46508</v>
      </c>
      <c r="B16" s="1">
        <v>6046.0851822335089</v>
      </c>
      <c r="C16" s="1">
        <v>6020.4959580560962</v>
      </c>
      <c r="D16" s="1">
        <v>6039.4959556547738</v>
      </c>
      <c r="E16">
        <v>6050.5353369367476</v>
      </c>
      <c r="F16">
        <v>6048.5749032243784</v>
      </c>
      <c r="G16">
        <v>6048.1591204119304</v>
      </c>
      <c r="H16">
        <v>6035.1809011732912</v>
      </c>
      <c r="I16">
        <v>6033.8530659555499</v>
      </c>
      <c r="J16">
        <v>6037.8465561639941</v>
      </c>
      <c r="K16">
        <v>6052.2237230271121</v>
      </c>
      <c r="L16">
        <v>6034.5976337396896</v>
      </c>
      <c r="M16">
        <v>6037.5914233087115</v>
      </c>
      <c r="N16">
        <v>6049.3299772149085</v>
      </c>
      <c r="O16">
        <v>6004.1295803607727</v>
      </c>
      <c r="P16">
        <v>6016.8893327048454</v>
      </c>
      <c r="Q16">
        <v>6043.7763112190205</v>
      </c>
      <c r="R16">
        <v>6054.7872939976432</v>
      </c>
      <c r="S16">
        <v>6023.7194680228722</v>
      </c>
      <c r="T16">
        <v>6058.0857374881716</v>
      </c>
      <c r="U16">
        <v>6047.8046672746623</v>
      </c>
      <c r="V16">
        <v>6043.4263264687133</v>
      </c>
      <c r="W16">
        <v>6025.2002732283272</v>
      </c>
      <c r="X16">
        <v>6022.1826057755488</v>
      </c>
      <c r="Y16">
        <v>6036.7349810556661</v>
      </c>
      <c r="Z16">
        <v>6001.7298144341949</v>
      </c>
      <c r="AA16">
        <v>6034.4001904998122</v>
      </c>
      <c r="AB16">
        <v>6027.1778835287823</v>
      </c>
      <c r="AC16">
        <v>6051.7393622336904</v>
      </c>
      <c r="AD16">
        <v>6053.5453367103955</v>
      </c>
      <c r="AE16">
        <v>6016.8802663431334</v>
      </c>
      <c r="AF16">
        <v>6040.894162921054</v>
      </c>
      <c r="AG16">
        <v>6017.8439691066733</v>
      </c>
      <c r="AH16">
        <v>6012.823066727894</v>
      </c>
    </row>
    <row r="17" spans="1:34" x14ac:dyDescent="0.3">
      <c r="A17" s="23">
        <f ca="1">Exceedance!U17</f>
        <v>46539</v>
      </c>
      <c r="B17" s="1">
        <v>6049.7973861773535</v>
      </c>
      <c r="C17" s="1">
        <v>6021.3991873192326</v>
      </c>
      <c r="D17" s="1">
        <v>6046.4082992117119</v>
      </c>
      <c r="E17">
        <v>6053.5731975542822</v>
      </c>
      <c r="F17">
        <v>6046.0720430652173</v>
      </c>
      <c r="G17">
        <v>6055.1682800121753</v>
      </c>
      <c r="H17">
        <v>6035.0173002947886</v>
      </c>
      <c r="I17">
        <v>6031.2396129940298</v>
      </c>
      <c r="J17">
        <v>6042.9648415662659</v>
      </c>
      <c r="K17">
        <v>6056.4116302039738</v>
      </c>
      <c r="L17">
        <v>6048.9608968341554</v>
      </c>
      <c r="M17">
        <v>6034.9076927418337</v>
      </c>
      <c r="N17">
        <v>6056.9615804872619</v>
      </c>
      <c r="O17">
        <v>5997.7786304383426</v>
      </c>
      <c r="P17">
        <v>6018.2491424430718</v>
      </c>
      <c r="Q17">
        <v>6045.3627788001841</v>
      </c>
      <c r="R17">
        <v>6054.9352667434896</v>
      </c>
      <c r="S17">
        <v>6021.4902206562765</v>
      </c>
      <c r="T17">
        <v>6062.469591623134</v>
      </c>
      <c r="U17">
        <v>6050.3677373533565</v>
      </c>
      <c r="V17">
        <v>6047.6578779015663</v>
      </c>
      <c r="W17">
        <v>6035.0352408407025</v>
      </c>
      <c r="X17">
        <v>6031.1649245867193</v>
      </c>
      <c r="Y17">
        <v>6031.6911606302519</v>
      </c>
      <c r="Z17">
        <v>6000.2835475883139</v>
      </c>
      <c r="AA17">
        <v>6039.1857818517083</v>
      </c>
      <c r="AB17">
        <v>6035.6000531546424</v>
      </c>
      <c r="AC17">
        <v>6059.6686176786334</v>
      </c>
      <c r="AD17">
        <v>6060.2107573929043</v>
      </c>
      <c r="AE17">
        <v>6013.5009601644888</v>
      </c>
      <c r="AF17">
        <v>6061.0370468541087</v>
      </c>
      <c r="AG17">
        <v>6015.9590065104594</v>
      </c>
      <c r="AH17">
        <v>6026.7811292210417</v>
      </c>
    </row>
    <row r="18" spans="1:34" x14ac:dyDescent="0.3">
      <c r="A18" s="23">
        <f ca="1">Exceedance!U18</f>
        <v>46569</v>
      </c>
      <c r="B18" s="1">
        <v>6049.6657376022195</v>
      </c>
      <c r="C18" s="1">
        <v>6013.320200460269</v>
      </c>
      <c r="D18" s="1">
        <v>6043.4796508996869</v>
      </c>
      <c r="E18">
        <v>6052.7115521074311</v>
      </c>
      <c r="F18">
        <v>6046.0572721753206</v>
      </c>
      <c r="G18">
        <v>6050.3804791334496</v>
      </c>
      <c r="H18">
        <v>6048.1891925062964</v>
      </c>
      <c r="I18">
        <v>6024.2130161462692</v>
      </c>
      <c r="J18">
        <v>6044.656030721575</v>
      </c>
      <c r="K18">
        <v>6056.6591049196204</v>
      </c>
      <c r="L18">
        <v>6057.3899020153267</v>
      </c>
      <c r="M18">
        <v>6025.0806506361341</v>
      </c>
      <c r="N18">
        <v>6054.0420225900634</v>
      </c>
      <c r="O18">
        <v>5990.4769846890867</v>
      </c>
      <c r="P18">
        <v>6007.9487581517251</v>
      </c>
      <c r="Q18">
        <v>6040.18970323543</v>
      </c>
      <c r="R18">
        <v>6055.3809286750575</v>
      </c>
      <c r="S18">
        <v>6016.6810572115282</v>
      </c>
      <c r="T18">
        <v>6058.9131319646776</v>
      </c>
      <c r="U18">
        <v>6051.4472904614886</v>
      </c>
      <c r="V18">
        <v>6044.2701866035859</v>
      </c>
      <c r="W18">
        <v>6030.9437126956427</v>
      </c>
      <c r="X18">
        <v>6029.2085510957722</v>
      </c>
      <c r="Y18">
        <v>6022.6481135961976</v>
      </c>
      <c r="Z18">
        <v>5995.287177383012</v>
      </c>
      <c r="AA18">
        <v>6034.0353255646933</v>
      </c>
      <c r="AB18">
        <v>6032.4292658626873</v>
      </c>
      <c r="AC18">
        <v>6056.3479777842322</v>
      </c>
      <c r="AD18">
        <v>6057.8895195246423</v>
      </c>
      <c r="AE18">
        <v>6005.4885484294437</v>
      </c>
      <c r="AF18">
        <v>6066.0232942276525</v>
      </c>
      <c r="AG18">
        <v>6008.5722936464754</v>
      </c>
      <c r="AH18">
        <v>6029.5663363740114</v>
      </c>
    </row>
    <row r="19" spans="1:34" x14ac:dyDescent="0.3">
      <c r="A19" s="23">
        <f ca="1">Exceedance!U19</f>
        <v>46600</v>
      </c>
      <c r="B19" s="1">
        <v>6049.255146451912</v>
      </c>
      <c r="C19" s="1">
        <v>6005.3111705070178</v>
      </c>
      <c r="D19" s="1">
        <v>6040.0024030591821</v>
      </c>
      <c r="E19">
        <v>6053.3702834488367</v>
      </c>
      <c r="F19">
        <v>6049.0290205650444</v>
      </c>
      <c r="G19">
        <v>6044.8063955470525</v>
      </c>
      <c r="H19">
        <v>6050.1925350708543</v>
      </c>
      <c r="I19">
        <v>6019.0879794740167</v>
      </c>
      <c r="J19">
        <v>6046.0582426793462</v>
      </c>
      <c r="K19">
        <v>6053.4776871630329</v>
      </c>
      <c r="L19">
        <v>6062.8632992008661</v>
      </c>
      <c r="M19">
        <v>6017.5673113235353</v>
      </c>
      <c r="N19">
        <v>6052.9357364512562</v>
      </c>
      <c r="O19">
        <v>5988.1065242862524</v>
      </c>
      <c r="P19">
        <v>6001.2308685143616</v>
      </c>
      <c r="Q19">
        <v>6033.3348068405494</v>
      </c>
      <c r="R19">
        <v>6053.8299566340393</v>
      </c>
      <c r="S19">
        <v>6015.8402237056416</v>
      </c>
      <c r="T19">
        <v>6057.1547958296933</v>
      </c>
      <c r="U19">
        <v>6050.1844588156218</v>
      </c>
      <c r="V19">
        <v>6037.7061590543508</v>
      </c>
      <c r="W19">
        <v>6030.4276369525178</v>
      </c>
      <c r="X19">
        <v>6023.767337203265</v>
      </c>
      <c r="Y19">
        <v>6015.7066253667672</v>
      </c>
      <c r="Z19">
        <v>5992.1798703287695</v>
      </c>
      <c r="AA19">
        <v>6028.9622953517874</v>
      </c>
      <c r="AB19">
        <v>6026.1965806137359</v>
      </c>
      <c r="AC19">
        <v>6054.2403637323832</v>
      </c>
      <c r="AD19">
        <v>6055.0576812012441</v>
      </c>
      <c r="AE19">
        <v>5998.4218432357684</v>
      </c>
      <c r="AF19">
        <v>6065.3839156287941</v>
      </c>
      <c r="AG19">
        <v>6000.0037646908686</v>
      </c>
      <c r="AH19">
        <v>6028.3569037808065</v>
      </c>
    </row>
    <row r="20" spans="1:34" x14ac:dyDescent="0.3">
      <c r="A20" s="23">
        <f ca="1">Exceedance!U20</f>
        <v>46631</v>
      </c>
      <c r="B20" s="1">
        <v>6050.2562351732649</v>
      </c>
      <c r="C20" s="1">
        <v>6001.9274500018619</v>
      </c>
      <c r="D20" s="1">
        <v>6039.4438039732222</v>
      </c>
      <c r="E20">
        <v>6053.6875923874168</v>
      </c>
      <c r="F20">
        <v>6052.669901801828</v>
      </c>
      <c r="G20">
        <v>6046.2655289390232</v>
      </c>
      <c r="H20">
        <v>6050.5233645814878</v>
      </c>
      <c r="I20">
        <v>6016.2673418065688</v>
      </c>
      <c r="J20">
        <v>6050.3518158796751</v>
      </c>
      <c r="K20">
        <v>6051.695677065436</v>
      </c>
      <c r="L20">
        <v>6063.0000026523649</v>
      </c>
      <c r="M20">
        <v>6014.9917533732987</v>
      </c>
      <c r="N20">
        <v>6050.1606233143202</v>
      </c>
      <c r="O20">
        <v>5990.0526057225416</v>
      </c>
      <c r="P20">
        <v>6003.0091218682492</v>
      </c>
      <c r="Q20">
        <v>6035.1379407277618</v>
      </c>
      <c r="R20">
        <v>6052.6042323956972</v>
      </c>
      <c r="S20">
        <v>6017.3258896044772</v>
      </c>
      <c r="T20">
        <v>6056.6625911055662</v>
      </c>
      <c r="U20">
        <v>6050.3289381944096</v>
      </c>
      <c r="V20">
        <v>6035.0035977356993</v>
      </c>
      <c r="W20">
        <v>6029.998740976268</v>
      </c>
      <c r="X20">
        <v>6021.1899280136313</v>
      </c>
      <c r="Y20">
        <v>6010.0536968161241</v>
      </c>
      <c r="Z20">
        <v>5998.8527438171513</v>
      </c>
      <c r="AA20">
        <v>6027.1820699843211</v>
      </c>
      <c r="AB20">
        <v>6022.5880737134139</v>
      </c>
      <c r="AC20">
        <v>6052.4777260925393</v>
      </c>
      <c r="AD20">
        <v>6053.1003663686661</v>
      </c>
      <c r="AE20">
        <v>5994.0394547225924</v>
      </c>
      <c r="AF20">
        <v>6063.0001059977167</v>
      </c>
      <c r="AG20">
        <v>5994.8530725700948</v>
      </c>
      <c r="AH20">
        <v>6030.6004599296821</v>
      </c>
    </row>
    <row r="21" spans="1:34" x14ac:dyDescent="0.3">
      <c r="A21" s="23">
        <f ca="1">Exceedance!U21</f>
        <v>46661</v>
      </c>
      <c r="B21" s="1">
        <v>6051.6352982933822</v>
      </c>
      <c r="C21" s="1">
        <v>6000.1154125104231</v>
      </c>
      <c r="D21" s="1">
        <v>6039.8818224594679</v>
      </c>
      <c r="E21">
        <v>6052.7646760702009</v>
      </c>
      <c r="F21">
        <v>6053.3271256426433</v>
      </c>
      <c r="G21">
        <v>6047.8338344131089</v>
      </c>
      <c r="H21">
        <v>6051.0660021444737</v>
      </c>
      <c r="I21">
        <v>6016.5198786727324</v>
      </c>
      <c r="J21">
        <v>6056.1473122001926</v>
      </c>
      <c r="K21">
        <v>6053.4716708793248</v>
      </c>
      <c r="L21">
        <v>6062.7695536644842</v>
      </c>
      <c r="M21">
        <v>6016.0324758558309</v>
      </c>
      <c r="N21">
        <v>6048.5903796844232</v>
      </c>
      <c r="O21">
        <v>5991.6667789885141</v>
      </c>
      <c r="P21">
        <v>6001.3335933551098</v>
      </c>
      <c r="Q21">
        <v>6037.8862702693841</v>
      </c>
      <c r="R21">
        <v>6056.2561203724517</v>
      </c>
      <c r="S21">
        <v>6025.320789318037</v>
      </c>
      <c r="T21">
        <v>6058.1825239183763</v>
      </c>
      <c r="U21">
        <v>6050.6310063448191</v>
      </c>
      <c r="V21">
        <v>6034.4621834172794</v>
      </c>
      <c r="W21">
        <v>6030.8087641173297</v>
      </c>
      <c r="X21">
        <v>6024.9086854971119</v>
      </c>
      <c r="Y21">
        <v>6006.3336423540532</v>
      </c>
      <c r="Z21">
        <v>6001.7492975742762</v>
      </c>
      <c r="AA21">
        <v>6028.5512453544488</v>
      </c>
      <c r="AB21">
        <v>6022.3213770436041</v>
      </c>
      <c r="AC21">
        <v>6051.5822832609683</v>
      </c>
      <c r="AD21">
        <v>6054.8595124114408</v>
      </c>
      <c r="AE21">
        <v>5992.993031903723</v>
      </c>
      <c r="AF21">
        <v>6061.6682318530484</v>
      </c>
      <c r="AG21">
        <v>5993.9936975414575</v>
      </c>
      <c r="AH21">
        <v>6029.8700721891391</v>
      </c>
    </row>
    <row r="22" spans="1:34" x14ac:dyDescent="0.3">
      <c r="A22" s="23">
        <f ca="1">Exceedance!U22</f>
        <v>46692</v>
      </c>
      <c r="B22" s="1">
        <v>6052.4861849254448</v>
      </c>
      <c r="C22" s="1">
        <v>5999.7272772749548</v>
      </c>
      <c r="D22" s="1">
        <v>6039.8834671084051</v>
      </c>
      <c r="E22">
        <v>6052.5084574233924</v>
      </c>
      <c r="F22">
        <v>6053.6802531595204</v>
      </c>
      <c r="G22">
        <v>6048.8678594633848</v>
      </c>
      <c r="H22">
        <v>6051.2658415568567</v>
      </c>
      <c r="I22">
        <v>6017.2068120254071</v>
      </c>
      <c r="J22">
        <v>6057.8813514696121</v>
      </c>
      <c r="K22">
        <v>6056.2536612752456</v>
      </c>
      <c r="L22">
        <v>6062.3956765026787</v>
      </c>
      <c r="M22">
        <v>6015.865468323761</v>
      </c>
      <c r="N22">
        <v>6048.1771552121872</v>
      </c>
      <c r="O22">
        <v>5992.3289232834122</v>
      </c>
      <c r="P22">
        <v>6001.4408330297556</v>
      </c>
      <c r="Q22">
        <v>6039.1345284809695</v>
      </c>
      <c r="R22">
        <v>6057.8585209225575</v>
      </c>
      <c r="S22">
        <v>6026.6111219624672</v>
      </c>
      <c r="T22">
        <v>6058.2707750537375</v>
      </c>
      <c r="U22">
        <v>6051.3120549026744</v>
      </c>
      <c r="V22">
        <v>6034.2089004909576</v>
      </c>
      <c r="W22">
        <v>6031.0130579157167</v>
      </c>
      <c r="X22">
        <v>6025.416227116466</v>
      </c>
      <c r="Y22">
        <v>6004.9752076817767</v>
      </c>
      <c r="Z22">
        <v>6002.2526270273274</v>
      </c>
      <c r="AA22">
        <v>6028.4115999236064</v>
      </c>
      <c r="AB22">
        <v>6022.4075397909801</v>
      </c>
      <c r="AC22">
        <v>6051.1330783329686</v>
      </c>
      <c r="AD22">
        <v>6055.0114745810251</v>
      </c>
      <c r="AE22">
        <v>5992.5334404592286</v>
      </c>
      <c r="AF22">
        <v>6061.5738890821831</v>
      </c>
      <c r="AG22">
        <v>5993.9127045252753</v>
      </c>
      <c r="AH22">
        <v>6030.0750011880236</v>
      </c>
    </row>
    <row r="23" spans="1:34" x14ac:dyDescent="0.3">
      <c r="A23" s="23">
        <f ca="1">Exceedance!U23</f>
        <v>46722</v>
      </c>
      <c r="B23" s="1">
        <v>6052.3166165752555</v>
      </c>
      <c r="C23" s="1">
        <v>5999.48623093477</v>
      </c>
      <c r="D23" s="1">
        <v>6039.5172102921142</v>
      </c>
      <c r="E23">
        <v>6052.0378079227403</v>
      </c>
      <c r="F23">
        <v>6053.7688055389808</v>
      </c>
      <c r="G23">
        <v>6048.8885790510103</v>
      </c>
      <c r="H23">
        <v>6051.3596835847648</v>
      </c>
      <c r="I23">
        <v>6017.226976420653</v>
      </c>
      <c r="J23">
        <v>6058.4463773926291</v>
      </c>
      <c r="K23">
        <v>6056.9214105801693</v>
      </c>
      <c r="L23">
        <v>6061.8922982906161</v>
      </c>
      <c r="M23">
        <v>6015.0536011784807</v>
      </c>
      <c r="N23">
        <v>6047.7928360032283</v>
      </c>
      <c r="O23">
        <v>5991.8109241189995</v>
      </c>
      <c r="P23">
        <v>6001.4375629521137</v>
      </c>
      <c r="Q23">
        <v>6039.5920212227338</v>
      </c>
      <c r="R23">
        <v>6058.1448752625884</v>
      </c>
      <c r="S23">
        <v>6026.3496177306579</v>
      </c>
      <c r="T23">
        <v>6059.6867884459625</v>
      </c>
      <c r="U23">
        <v>6051.4352482932509</v>
      </c>
      <c r="V23">
        <v>6033.3841903271832</v>
      </c>
      <c r="W23">
        <v>6031.1653158235658</v>
      </c>
      <c r="X23">
        <v>6024.9838850192937</v>
      </c>
      <c r="Y23">
        <v>6003.6119133268912</v>
      </c>
      <c r="Z23">
        <v>6002.1730364067926</v>
      </c>
      <c r="AA23">
        <v>6027.8683221180572</v>
      </c>
      <c r="AB23">
        <v>6021.8178688698308</v>
      </c>
      <c r="AC23">
        <v>6051.0422613957489</v>
      </c>
      <c r="AD23">
        <v>6054.933179040082</v>
      </c>
      <c r="AE23">
        <v>5991.7038191899264</v>
      </c>
      <c r="AF23">
        <v>6061.7184043497009</v>
      </c>
      <c r="AG23">
        <v>5993.1509186895282</v>
      </c>
      <c r="AH23">
        <v>6030.043628453609</v>
      </c>
    </row>
    <row r="24" spans="1:34" x14ac:dyDescent="0.3">
      <c r="A24" s="23">
        <f ca="1">Exceedance!U24</f>
        <v>46753</v>
      </c>
      <c r="B24" s="1">
        <v>6051.9216101166639</v>
      </c>
      <c r="C24" s="1">
        <v>5999.1452592701926</v>
      </c>
      <c r="D24" s="1">
        <v>6039.0764454840291</v>
      </c>
      <c r="E24">
        <v>6051.9718259550918</v>
      </c>
      <c r="F24">
        <v>6053.8536204531547</v>
      </c>
      <c r="G24">
        <v>6048.6190206946731</v>
      </c>
      <c r="H24">
        <v>6051.1805021235295</v>
      </c>
      <c r="I24">
        <v>6016.7114541207711</v>
      </c>
      <c r="J24">
        <v>6058.7251975860781</v>
      </c>
      <c r="K24">
        <v>6057.0481387902173</v>
      </c>
      <c r="L24">
        <v>6061.5626836047741</v>
      </c>
      <c r="M24">
        <v>6014.2451016437553</v>
      </c>
      <c r="N24">
        <v>6047.5003501129495</v>
      </c>
      <c r="O24">
        <v>5991.4670595900707</v>
      </c>
      <c r="P24">
        <v>6001.0281867856993</v>
      </c>
      <c r="Q24">
        <v>6040.9559754608208</v>
      </c>
      <c r="R24">
        <v>6058.0391950062112</v>
      </c>
      <c r="S24">
        <v>6025.8735249503388</v>
      </c>
      <c r="T24">
        <v>6059.7140367545662</v>
      </c>
      <c r="U24">
        <v>6051.4743264066547</v>
      </c>
      <c r="V24">
        <v>6032.4365872908747</v>
      </c>
      <c r="W24">
        <v>6031.0236144920482</v>
      </c>
      <c r="X24">
        <v>6024.9224993663929</v>
      </c>
      <c r="Y24">
        <v>6002.667299540718</v>
      </c>
      <c r="Z24">
        <v>6001.889616564119</v>
      </c>
      <c r="AA24">
        <v>6027.5370303621676</v>
      </c>
      <c r="AB24">
        <v>6020.9836971708219</v>
      </c>
      <c r="AC24">
        <v>6051.3383938088318</v>
      </c>
      <c r="AD24">
        <v>6054.631230780562</v>
      </c>
      <c r="AE24">
        <v>5990.8568256411909</v>
      </c>
      <c r="AF24">
        <v>6061.889558811873</v>
      </c>
      <c r="AG24">
        <v>5991.9777108062044</v>
      </c>
      <c r="AH24">
        <v>6029.6693913642957</v>
      </c>
    </row>
    <row r="25" spans="1:34" x14ac:dyDescent="0.3">
      <c r="A25" s="23">
        <f ca="1">Exceedance!U25</f>
        <v>46784</v>
      </c>
      <c r="B25" s="1">
        <v>6052.2174843914663</v>
      </c>
      <c r="C25" s="1">
        <v>5999.8571015519146</v>
      </c>
      <c r="D25" s="1">
        <v>6039.4195476966242</v>
      </c>
      <c r="E25">
        <v>6052.0903566516918</v>
      </c>
      <c r="F25">
        <v>6054.0146792089936</v>
      </c>
      <c r="G25">
        <v>6050.3927385944198</v>
      </c>
      <c r="H25">
        <v>6051.9962274039235</v>
      </c>
      <c r="I25">
        <v>6016.5319144126634</v>
      </c>
      <c r="J25">
        <v>6058.9514741735848</v>
      </c>
      <c r="K25">
        <v>6057.468743258235</v>
      </c>
      <c r="L25">
        <v>6061.528552532026</v>
      </c>
      <c r="M25">
        <v>6014.0960596822933</v>
      </c>
      <c r="N25">
        <v>6047.2344788648179</v>
      </c>
      <c r="O25">
        <v>5991.5242560873185</v>
      </c>
      <c r="P25">
        <v>6001.2218311465767</v>
      </c>
      <c r="Q25">
        <v>6043.4526503367124</v>
      </c>
      <c r="R25">
        <v>6057.8590533179404</v>
      </c>
      <c r="S25">
        <v>6026.8867737927121</v>
      </c>
      <c r="T25">
        <v>6059.5539931578523</v>
      </c>
      <c r="U25">
        <v>6052.3869013172816</v>
      </c>
      <c r="V25">
        <v>6031.69572601869</v>
      </c>
      <c r="W25">
        <v>6031.2272819729515</v>
      </c>
      <c r="X25">
        <v>6024.9486169642341</v>
      </c>
      <c r="Y25">
        <v>6002.20813796122</v>
      </c>
      <c r="Z25">
        <v>6002.5463823680484</v>
      </c>
      <c r="AA25">
        <v>6028.3645709069378</v>
      </c>
      <c r="AB25">
        <v>6022.0818952095906</v>
      </c>
      <c r="AC25">
        <v>6055.2613911011968</v>
      </c>
      <c r="AD25">
        <v>6054.4313721814387</v>
      </c>
      <c r="AE25">
        <v>5990.6726197110775</v>
      </c>
      <c r="AF25">
        <v>6062.2126774808994</v>
      </c>
      <c r="AG25">
        <v>5992.1394473180517</v>
      </c>
      <c r="AH25">
        <v>6029.9899179979629</v>
      </c>
    </row>
    <row r="26" spans="1:34" x14ac:dyDescent="0.3">
      <c r="A26" s="23">
        <f ca="1">Exceedance!U26</f>
        <v>46813</v>
      </c>
      <c r="B26" s="1">
        <v>6055.9416626055709</v>
      </c>
      <c r="C26" s="1">
        <v>6005.8469430255655</v>
      </c>
      <c r="D26" s="1">
        <v>6043.6353947149428</v>
      </c>
      <c r="E26">
        <v>6057.1759023856239</v>
      </c>
      <c r="F26">
        <v>6056.3680043549875</v>
      </c>
      <c r="G26">
        <v>6060.9073522924318</v>
      </c>
      <c r="H26">
        <v>6052.0344012936721</v>
      </c>
      <c r="I26">
        <v>6026.1021251606344</v>
      </c>
      <c r="J26">
        <v>6061.2844919487825</v>
      </c>
      <c r="K26">
        <v>6058.1220935570009</v>
      </c>
      <c r="L26">
        <v>6061.5275054844342</v>
      </c>
      <c r="M26">
        <v>6016.8647860070087</v>
      </c>
      <c r="N26">
        <v>6046.0275282382045</v>
      </c>
      <c r="O26">
        <v>5992.7264764572401</v>
      </c>
      <c r="P26">
        <v>6007.631966505639</v>
      </c>
      <c r="Q26">
        <v>6049.521447607649</v>
      </c>
      <c r="R26">
        <v>6057.9010871618648</v>
      </c>
      <c r="S26">
        <v>6034.2519115404375</v>
      </c>
      <c r="T26">
        <v>6062.8123946647365</v>
      </c>
      <c r="U26">
        <v>6054.7141240854753</v>
      </c>
      <c r="V26">
        <v>6032.3408946096015</v>
      </c>
      <c r="W26">
        <v>6032.4717811772889</v>
      </c>
      <c r="X26">
        <v>6026.9322814215529</v>
      </c>
      <c r="Y26">
        <v>6002.5944658200469</v>
      </c>
      <c r="Z26">
        <v>6003.9651390546614</v>
      </c>
      <c r="AA26">
        <v>6030.7648584625131</v>
      </c>
      <c r="AB26">
        <v>6023.1925918792485</v>
      </c>
      <c r="AC26">
        <v>6065.6300004784416</v>
      </c>
      <c r="AD26">
        <v>6053.7670271118386</v>
      </c>
      <c r="AE26">
        <v>5998.1472935449501</v>
      </c>
      <c r="AF26">
        <v>6062.4759819425226</v>
      </c>
      <c r="AG26">
        <v>5992.3717398528088</v>
      </c>
      <c r="AH26">
        <v>6031.8921671111657</v>
      </c>
    </row>
    <row r="27" spans="1:34" x14ac:dyDescent="0.3">
      <c r="A27" s="23">
        <f ca="1">Exceedance!U27</f>
        <v>46844</v>
      </c>
      <c r="B27" s="1">
        <v>6062.2120012983542</v>
      </c>
      <c r="C27" s="1">
        <v>6013.73706030823</v>
      </c>
      <c r="D27" s="1">
        <v>6050.0683344547924</v>
      </c>
      <c r="E27">
        <v>6068.6852166259278</v>
      </c>
      <c r="F27">
        <v>6064.561771244089</v>
      </c>
      <c r="G27">
        <v>6067.4775127533276</v>
      </c>
      <c r="H27">
        <v>6053.5075957303234</v>
      </c>
      <c r="I27">
        <v>6039.1048861713862</v>
      </c>
      <c r="J27">
        <v>6067.1235025813012</v>
      </c>
      <c r="K27">
        <v>6057.7052914748592</v>
      </c>
      <c r="L27">
        <v>6064.8853666184295</v>
      </c>
      <c r="M27">
        <v>6029.1707586479033</v>
      </c>
      <c r="N27">
        <v>6044.3774304886865</v>
      </c>
      <c r="O27">
        <v>5991.7411087838946</v>
      </c>
      <c r="P27">
        <v>6020.150858830415</v>
      </c>
      <c r="Q27">
        <v>6065.4060795388814</v>
      </c>
      <c r="R27">
        <v>6063.4158999590936</v>
      </c>
      <c r="S27">
        <v>6040.646623892947</v>
      </c>
      <c r="T27">
        <v>6073.9960255100223</v>
      </c>
      <c r="U27">
        <v>6058.9963107434996</v>
      </c>
      <c r="V27">
        <v>6039.9666672792146</v>
      </c>
      <c r="W27">
        <v>6035.7632430080648</v>
      </c>
      <c r="X27">
        <v>6034.0160655113814</v>
      </c>
      <c r="Y27">
        <v>5998.4156294508703</v>
      </c>
      <c r="Z27">
        <v>6005.4640385325911</v>
      </c>
      <c r="AA27">
        <v>6030.6484896260927</v>
      </c>
      <c r="AB27">
        <v>6024.9006483548319</v>
      </c>
      <c r="AC27">
        <v>6073.1180925349126</v>
      </c>
      <c r="AD27">
        <v>6052.6997896587554</v>
      </c>
      <c r="AE27">
        <v>6012.6357704051106</v>
      </c>
      <c r="AF27">
        <v>6061.3246723165257</v>
      </c>
      <c r="AG27">
        <v>5992.0911589572543</v>
      </c>
      <c r="AH27">
        <v>6044.3429465157105</v>
      </c>
    </row>
    <row r="28" spans="1:34" x14ac:dyDescent="0.3">
      <c r="A28" s="23">
        <f ca="1">Exceedance!U28</f>
        <v>46874</v>
      </c>
      <c r="B28" s="1">
        <v>6060.0159911299534</v>
      </c>
      <c r="C28" s="1">
        <v>6027.5632706250917</v>
      </c>
      <c r="D28" s="1">
        <v>6061.3367064017621</v>
      </c>
      <c r="E28">
        <v>6071.8920186534715</v>
      </c>
      <c r="F28">
        <v>6063.1471338981073</v>
      </c>
      <c r="G28">
        <v>6062.3616478602826</v>
      </c>
      <c r="H28">
        <v>6060.982795895753</v>
      </c>
      <c r="I28">
        <v>6039.385538626073</v>
      </c>
      <c r="J28">
        <v>6062.7237276403594</v>
      </c>
      <c r="K28">
        <v>6047.8083875994826</v>
      </c>
      <c r="L28">
        <v>6069.8536893886167</v>
      </c>
      <c r="M28">
        <v>6054.9788407230844</v>
      </c>
      <c r="N28">
        <v>6041.1121326099719</v>
      </c>
      <c r="O28">
        <v>6001.973103222851</v>
      </c>
      <c r="P28">
        <v>6036.7677019839593</v>
      </c>
      <c r="Q28">
        <v>6075.8515710376587</v>
      </c>
      <c r="R28">
        <v>6071.9669621877747</v>
      </c>
      <c r="S28">
        <v>6055.467963662637</v>
      </c>
      <c r="T28">
        <v>6072.1107508693594</v>
      </c>
      <c r="U28">
        <v>6066.8830380574582</v>
      </c>
      <c r="V28">
        <v>6049.5363553704474</v>
      </c>
      <c r="W28">
        <v>6043.2570009753144</v>
      </c>
      <c r="X28">
        <v>6042.8592471294878</v>
      </c>
      <c r="Y28">
        <v>6003.7849557234103</v>
      </c>
      <c r="Z28">
        <v>6014.8303798756097</v>
      </c>
      <c r="AA28">
        <v>6037.2215593883457</v>
      </c>
      <c r="AB28">
        <v>6033.4224778821845</v>
      </c>
      <c r="AC28">
        <v>6065.7271258128694</v>
      </c>
      <c r="AD28">
        <v>6055.3207637245196</v>
      </c>
      <c r="AE28">
        <v>6033.2611256671598</v>
      </c>
      <c r="AF28">
        <v>6064.9871206848438</v>
      </c>
      <c r="AG28">
        <v>6004.0746096729954</v>
      </c>
      <c r="AH28">
        <v>6060.218784705914</v>
      </c>
    </row>
    <row r="29" spans="1:34" x14ac:dyDescent="0.3">
      <c r="A29" s="23">
        <f ca="1">Exceedance!U29</f>
        <v>46905</v>
      </c>
      <c r="B29" s="1">
        <v>6056.5247988026595</v>
      </c>
      <c r="C29" s="1">
        <v>6034.7490405836688</v>
      </c>
      <c r="D29" s="1">
        <v>6067.5711782259159</v>
      </c>
      <c r="E29">
        <v>6068.8442444547691</v>
      </c>
      <c r="F29">
        <v>6058.0101464175168</v>
      </c>
      <c r="G29">
        <v>6065.7633378260507</v>
      </c>
      <c r="H29">
        <v>6058.9951277944701</v>
      </c>
      <c r="I29">
        <v>6043.1641394544104</v>
      </c>
      <c r="J29">
        <v>6054.6979534957163</v>
      </c>
      <c r="K29">
        <v>6040.935956810863</v>
      </c>
      <c r="L29">
        <v>6067.6261502002089</v>
      </c>
      <c r="M29">
        <v>6061.538060018067</v>
      </c>
      <c r="N29">
        <v>6033.8081015603866</v>
      </c>
      <c r="O29">
        <v>6004.0538466261396</v>
      </c>
      <c r="P29">
        <v>6039.6196490206175</v>
      </c>
      <c r="Q29">
        <v>6073.9514046855875</v>
      </c>
      <c r="R29">
        <v>6070.5187487106432</v>
      </c>
      <c r="S29">
        <v>6059.6540777456594</v>
      </c>
      <c r="T29">
        <v>6068.8952192704</v>
      </c>
      <c r="U29">
        <v>6061.1931668451944</v>
      </c>
      <c r="V29">
        <v>6057.0585647323605</v>
      </c>
      <c r="W29">
        <v>6051.2088223882411</v>
      </c>
      <c r="X29">
        <v>6038.4067200862492</v>
      </c>
      <c r="Y29">
        <v>6001.5743279742546</v>
      </c>
      <c r="Z29">
        <v>6018.8145517622052</v>
      </c>
      <c r="AA29">
        <v>6048.0443530402026</v>
      </c>
      <c r="AB29">
        <v>6043.5675270874071</v>
      </c>
      <c r="AC29">
        <v>6057.4078221109294</v>
      </c>
      <c r="AD29">
        <v>6049.5005940873571</v>
      </c>
      <c r="AE29">
        <v>6054.3960955192097</v>
      </c>
      <c r="AF29">
        <v>6062.675278402221</v>
      </c>
      <c r="AG29">
        <v>6018.9715697038537</v>
      </c>
      <c r="AH29">
        <v>6062.8613707000559</v>
      </c>
    </row>
    <row r="30" spans="1:34" x14ac:dyDescent="0.3">
      <c r="A30" s="23">
        <f ca="1">Exceedance!U30</f>
        <v>46935</v>
      </c>
      <c r="B30" s="1">
        <v>6053.8450430110015</v>
      </c>
      <c r="C30" s="1">
        <v>6031.5524573430139</v>
      </c>
      <c r="D30" s="1">
        <v>6065.1114529092356</v>
      </c>
      <c r="E30">
        <v>6066.4019701281322</v>
      </c>
      <c r="F30">
        <v>6053.5670589909851</v>
      </c>
      <c r="G30">
        <v>6075.0848493694239</v>
      </c>
      <c r="H30">
        <v>6054.0255721176154</v>
      </c>
      <c r="I30">
        <v>6045.0973028652215</v>
      </c>
      <c r="J30">
        <v>6055.1448776249199</v>
      </c>
      <c r="K30">
        <v>6045.7234727656805</v>
      </c>
      <c r="L30">
        <v>6060.496272706052</v>
      </c>
      <c r="M30">
        <v>6058.686357736271</v>
      </c>
      <c r="N30">
        <v>6026.3780680177488</v>
      </c>
      <c r="O30">
        <v>5995.0918027040943</v>
      </c>
      <c r="P30">
        <v>6034.5671476381649</v>
      </c>
      <c r="Q30">
        <v>6072.1180636805793</v>
      </c>
      <c r="R30">
        <v>6067.882456227524</v>
      </c>
      <c r="S30">
        <v>6055.9823208815578</v>
      </c>
      <c r="T30">
        <v>6066.492678546655</v>
      </c>
      <c r="U30">
        <v>6058.2821295406156</v>
      </c>
      <c r="V30">
        <v>6053.805067680506</v>
      </c>
      <c r="W30">
        <v>6049.6365935694321</v>
      </c>
      <c r="X30">
        <v>6030.0790565080842</v>
      </c>
      <c r="Y30">
        <v>5995.5011927258329</v>
      </c>
      <c r="Z30">
        <v>6012.6938703692131</v>
      </c>
      <c r="AA30">
        <v>6045.2016302355023</v>
      </c>
      <c r="AB30">
        <v>6039.7863901974779</v>
      </c>
      <c r="AC30">
        <v>6055.1697275955948</v>
      </c>
      <c r="AD30">
        <v>6043.3296869731194</v>
      </c>
      <c r="AE30">
        <v>6059.002959542001</v>
      </c>
      <c r="AF30">
        <v>6056.508772521006</v>
      </c>
      <c r="AG30">
        <v>6021.6949803458738</v>
      </c>
      <c r="AH30">
        <v>6062.093776680912</v>
      </c>
    </row>
    <row r="31" spans="1:34" x14ac:dyDescent="0.3">
      <c r="A31" s="23">
        <f ca="1">Exceedance!U31</f>
        <v>46966</v>
      </c>
      <c r="B31" s="1">
        <v>6050.7065692507322</v>
      </c>
      <c r="C31" s="1">
        <v>6027.7815106677817</v>
      </c>
      <c r="D31" s="1">
        <v>6062.2539236666016</v>
      </c>
      <c r="E31">
        <v>6069.4219856825248</v>
      </c>
      <c r="F31">
        <v>6048.6109527437084</v>
      </c>
      <c r="G31">
        <v>6076.6290195965912</v>
      </c>
      <c r="H31">
        <v>6048.0085981684497</v>
      </c>
      <c r="I31">
        <v>6045.8866580288322</v>
      </c>
      <c r="J31">
        <v>6052.0828974909173</v>
      </c>
      <c r="K31">
        <v>6052.0510496399511</v>
      </c>
      <c r="L31">
        <v>6054.3712739613984</v>
      </c>
      <c r="M31">
        <v>6057.4355426943785</v>
      </c>
      <c r="N31">
        <v>6016.8137127884165</v>
      </c>
      <c r="O31">
        <v>5990.7263158609303</v>
      </c>
      <c r="P31">
        <v>6027.6450918434921</v>
      </c>
      <c r="Q31">
        <v>6070.7823815073452</v>
      </c>
      <c r="R31">
        <v>6067.0754658874057</v>
      </c>
      <c r="S31">
        <v>6054.1799194549185</v>
      </c>
      <c r="T31">
        <v>6065.5498478691161</v>
      </c>
      <c r="U31">
        <v>6052.8200782359891</v>
      </c>
      <c r="V31">
        <v>6052.9559462222187</v>
      </c>
      <c r="W31">
        <v>6045.1457224606738</v>
      </c>
      <c r="X31">
        <v>6022.1124177445563</v>
      </c>
      <c r="Y31">
        <v>5992.2471009021438</v>
      </c>
      <c r="Z31">
        <v>6006.6290934232329</v>
      </c>
      <c r="AA31">
        <v>6039.6717626313921</v>
      </c>
      <c r="AB31">
        <v>6037.4456602885948</v>
      </c>
      <c r="AC31">
        <v>6052.1357492404022</v>
      </c>
      <c r="AD31">
        <v>6034.9997317211128</v>
      </c>
      <c r="AE31">
        <v>6058.0907442561274</v>
      </c>
      <c r="AF31">
        <v>6051.4212118650903</v>
      </c>
      <c r="AG31">
        <v>6020.1976971431068</v>
      </c>
      <c r="AH31">
        <v>6062.83400938056</v>
      </c>
    </row>
    <row r="32" spans="1:34" x14ac:dyDescent="0.3">
      <c r="A32" s="23">
        <f ca="1">Exceedance!U32</f>
        <v>46997</v>
      </c>
      <c r="B32" s="1">
        <v>6050.2396280053345</v>
      </c>
      <c r="C32" s="1">
        <v>6027.5717670991262</v>
      </c>
      <c r="D32" s="1">
        <v>6061.8119686973341</v>
      </c>
      <c r="E32">
        <v>6072.1021593717387</v>
      </c>
      <c r="F32">
        <v>6050.3117005931499</v>
      </c>
      <c r="G32">
        <v>6076.9892634928392</v>
      </c>
      <c r="H32">
        <v>6046.9427577144843</v>
      </c>
      <c r="I32">
        <v>6050.3969016773863</v>
      </c>
      <c r="J32">
        <v>6050.3064413539769</v>
      </c>
      <c r="K32">
        <v>6055.4936197931293</v>
      </c>
      <c r="L32">
        <v>6052.206805350068</v>
      </c>
      <c r="M32">
        <v>6054.817420837614</v>
      </c>
      <c r="N32">
        <v>6014.2063409674774</v>
      </c>
      <c r="O32">
        <v>5992.3256119272955</v>
      </c>
      <c r="P32">
        <v>6030.0759176672136</v>
      </c>
      <c r="Q32">
        <v>6070.1273070867792</v>
      </c>
      <c r="R32">
        <v>6067.7917924378053</v>
      </c>
      <c r="S32">
        <v>6053.8271772125436</v>
      </c>
      <c r="T32">
        <v>6065.7880945942297</v>
      </c>
      <c r="U32">
        <v>6050.2379693977864</v>
      </c>
      <c r="V32">
        <v>6054.0275920760232</v>
      </c>
      <c r="W32">
        <v>6043.2556156490418</v>
      </c>
      <c r="X32">
        <v>6019.6276908169102</v>
      </c>
      <c r="Y32">
        <v>5999.536385511863</v>
      </c>
      <c r="Z32">
        <v>6005.4316524744572</v>
      </c>
      <c r="AA32">
        <v>6036.604696739515</v>
      </c>
      <c r="AB32">
        <v>6035.1939633773845</v>
      </c>
      <c r="AC32">
        <v>6050.4716348247421</v>
      </c>
      <c r="AD32">
        <v>6029.8071234700501</v>
      </c>
      <c r="AE32">
        <v>6055.7197939002253</v>
      </c>
      <c r="AF32">
        <v>6049.7707171348884</v>
      </c>
      <c r="AG32">
        <v>6022.7872669307744</v>
      </c>
      <c r="AH32">
        <v>6063.1185978209087</v>
      </c>
    </row>
    <row r="33" spans="1:34" x14ac:dyDescent="0.3">
      <c r="A33" s="23">
        <f ca="1">Exceedance!U33</f>
        <v>47027</v>
      </c>
      <c r="B33" s="1">
        <v>6051.5605319233546</v>
      </c>
      <c r="C33" s="1">
        <v>6026.7359631295285</v>
      </c>
      <c r="D33" s="1">
        <v>6062.1416027246505</v>
      </c>
      <c r="E33">
        <v>6072.6478513946668</v>
      </c>
      <c r="F33">
        <v>6052.0028781115161</v>
      </c>
      <c r="G33">
        <v>6077.3011555853873</v>
      </c>
      <c r="H33">
        <v>6047.3965411817962</v>
      </c>
      <c r="I33">
        <v>6056.0478522348822</v>
      </c>
      <c r="J33">
        <v>6052.4087032592379</v>
      </c>
      <c r="K33">
        <v>6055.291959359427</v>
      </c>
      <c r="L33">
        <v>6052.7797501370624</v>
      </c>
      <c r="M33">
        <v>6053.3643760886162</v>
      </c>
      <c r="N33">
        <v>6014.5342674333378</v>
      </c>
      <c r="O33">
        <v>5991.1300302905465</v>
      </c>
      <c r="P33">
        <v>6033.3257187387171</v>
      </c>
      <c r="Q33">
        <v>6073.1144150831033</v>
      </c>
      <c r="R33">
        <v>6073.3670447463992</v>
      </c>
      <c r="S33">
        <v>6055.3145453973093</v>
      </c>
      <c r="T33">
        <v>6066.090793413422</v>
      </c>
      <c r="U33">
        <v>6050.0612261170172</v>
      </c>
      <c r="V33">
        <v>6054.4452328273819</v>
      </c>
      <c r="W33">
        <v>6046.6071362827979</v>
      </c>
      <c r="X33">
        <v>6017.5850104051724</v>
      </c>
      <c r="Y33">
        <v>6002.2565972817411</v>
      </c>
      <c r="Z33">
        <v>6007.1808242307143</v>
      </c>
      <c r="AA33">
        <v>6036.4789503143893</v>
      </c>
      <c r="AB33">
        <v>6034.1869917813274</v>
      </c>
      <c r="AC33">
        <v>6051.9663566958634</v>
      </c>
      <c r="AD33">
        <v>6028.1699581088596</v>
      </c>
      <c r="AE33">
        <v>6054.2954903351083</v>
      </c>
      <c r="AF33">
        <v>6049.1058159266677</v>
      </c>
      <c r="AG33">
        <v>6021.9022539524722</v>
      </c>
      <c r="AH33">
        <v>6062.3100630317595</v>
      </c>
    </row>
    <row r="34" spans="1:34" x14ac:dyDescent="0.3">
      <c r="A34" s="23">
        <f ca="1">Exceedance!U34</f>
        <v>47058</v>
      </c>
      <c r="B34" s="1">
        <v>6051.894483874903</v>
      </c>
      <c r="C34" s="1">
        <v>6026.4056852172407</v>
      </c>
      <c r="D34" s="1">
        <v>6062.129530147824</v>
      </c>
      <c r="E34">
        <v>6072.9537063371226</v>
      </c>
      <c r="F34">
        <v>6053.1998679406088</v>
      </c>
      <c r="G34">
        <v>6077.4201854800576</v>
      </c>
      <c r="H34">
        <v>6048.2476792667612</v>
      </c>
      <c r="I34">
        <v>6057.6928814861594</v>
      </c>
      <c r="J34">
        <v>6055.2552115308172</v>
      </c>
      <c r="K34">
        <v>6054.9410698182164</v>
      </c>
      <c r="L34">
        <v>6052.4981696616269</v>
      </c>
      <c r="M34">
        <v>6052.7277334460141</v>
      </c>
      <c r="N34">
        <v>6014.6001609353052</v>
      </c>
      <c r="O34">
        <v>5991.5941683263809</v>
      </c>
      <c r="P34">
        <v>6034.979213048422</v>
      </c>
      <c r="Q34">
        <v>6074.4459991771764</v>
      </c>
      <c r="R34">
        <v>6074.2958636806579</v>
      </c>
      <c r="S34">
        <v>6055.4287815022071</v>
      </c>
      <c r="T34">
        <v>6066.7120231801173</v>
      </c>
      <c r="U34">
        <v>6050.0431513663862</v>
      </c>
      <c r="V34">
        <v>6054.3697421237375</v>
      </c>
      <c r="W34">
        <v>6047.0974980611563</v>
      </c>
      <c r="X34">
        <v>6016.4336620065596</v>
      </c>
      <c r="Y34">
        <v>6002.7739224394172</v>
      </c>
      <c r="Z34">
        <v>6007.3705223763864</v>
      </c>
      <c r="AA34">
        <v>6036.5425994414418</v>
      </c>
      <c r="AB34">
        <v>6033.6808114802161</v>
      </c>
      <c r="AC34">
        <v>6052.1302431748918</v>
      </c>
      <c r="AD34">
        <v>6027.409342096912</v>
      </c>
      <c r="AE34">
        <v>6054.1899467602043</v>
      </c>
      <c r="AF34">
        <v>6048.8012878510744</v>
      </c>
      <c r="AG34">
        <v>6022.144238234061</v>
      </c>
      <c r="AH34">
        <v>6062.0758033111752</v>
      </c>
    </row>
    <row r="35" spans="1:34" x14ac:dyDescent="0.3">
      <c r="A35" s="23">
        <f ca="1">Exceedance!U35</f>
        <v>47088</v>
      </c>
      <c r="B35" s="1">
        <v>6051.5619929041704</v>
      </c>
      <c r="C35" s="1">
        <v>6026.329598297023</v>
      </c>
      <c r="D35" s="1">
        <v>6061.8225091170789</v>
      </c>
      <c r="E35">
        <v>6073.0517559623886</v>
      </c>
      <c r="F35">
        <v>6053.4264426623286</v>
      </c>
      <c r="G35">
        <v>6077.493159749034</v>
      </c>
      <c r="H35">
        <v>6048.5334094595055</v>
      </c>
      <c r="I35">
        <v>6058.2282577720343</v>
      </c>
      <c r="J35">
        <v>6056.0990947673927</v>
      </c>
      <c r="K35">
        <v>6054.4769131718504</v>
      </c>
      <c r="L35">
        <v>6051.7268701162475</v>
      </c>
      <c r="M35">
        <v>6052.1105436431835</v>
      </c>
      <c r="N35">
        <v>6013.6154990390924</v>
      </c>
      <c r="O35">
        <v>5991.9254358951966</v>
      </c>
      <c r="P35">
        <v>6035.7992435999931</v>
      </c>
      <c r="Q35">
        <v>6074.6925739781364</v>
      </c>
      <c r="R35">
        <v>6074.34764473425</v>
      </c>
      <c r="S35">
        <v>6056.8286368579793</v>
      </c>
      <c r="T35">
        <v>6066.8451635020674</v>
      </c>
      <c r="U35">
        <v>6049.5218444694574</v>
      </c>
      <c r="V35">
        <v>6054.27897643296</v>
      </c>
      <c r="W35">
        <v>6046.9251154350113</v>
      </c>
      <c r="X35">
        <v>6015.2280732408772</v>
      </c>
      <c r="Y35">
        <v>6002.7066180576867</v>
      </c>
      <c r="Z35">
        <v>6007.0972215292768</v>
      </c>
      <c r="AA35">
        <v>6036.0146013621061</v>
      </c>
      <c r="AB35">
        <v>6033.5863836288763</v>
      </c>
      <c r="AC35">
        <v>6052.0538220157041</v>
      </c>
      <c r="AD35">
        <v>6026.3940168748622</v>
      </c>
      <c r="AE35">
        <v>6054.3323276483061</v>
      </c>
      <c r="AF35">
        <v>6048.0299892265384</v>
      </c>
      <c r="AG35">
        <v>6022.1150540299141</v>
      </c>
      <c r="AH35">
        <v>6061.6621667380859</v>
      </c>
    </row>
    <row r="36" spans="1:34" x14ac:dyDescent="0.3">
      <c r="A36" s="23">
        <f ca="1">Exceedance!U36</f>
        <v>47119</v>
      </c>
      <c r="B36" s="1">
        <v>6051.164038277785</v>
      </c>
      <c r="C36" s="1">
        <v>6026.1731713194777</v>
      </c>
      <c r="D36" s="1">
        <v>6061.4560643457253</v>
      </c>
      <c r="E36">
        <v>6073.158251343064</v>
      </c>
      <c r="F36">
        <v>6053.3453308561502</v>
      </c>
      <c r="G36">
        <v>6077.3611323021787</v>
      </c>
      <c r="H36">
        <v>6048.3736025217186</v>
      </c>
      <c r="I36">
        <v>6058.4927784752854</v>
      </c>
      <c r="J36">
        <v>6056.3434981019864</v>
      </c>
      <c r="K36">
        <v>6054.2024274941459</v>
      </c>
      <c r="L36">
        <v>6050.9519251416104</v>
      </c>
      <c r="M36">
        <v>6051.5794831051562</v>
      </c>
      <c r="N36">
        <v>6012.819626214251</v>
      </c>
      <c r="O36">
        <v>5991.8401367665783</v>
      </c>
      <c r="P36">
        <v>6037.5578408464025</v>
      </c>
      <c r="Q36">
        <v>6074.6145837828981</v>
      </c>
      <c r="R36">
        <v>6074.2756870850435</v>
      </c>
      <c r="S36">
        <v>6056.8492483884993</v>
      </c>
      <c r="T36">
        <v>6066.9055565725794</v>
      </c>
      <c r="U36">
        <v>6048.90561546967</v>
      </c>
      <c r="V36">
        <v>6053.9460603855687</v>
      </c>
      <c r="W36">
        <v>6046.98190583625</v>
      </c>
      <c r="X36">
        <v>6014.4107177831047</v>
      </c>
      <c r="Y36">
        <v>6002.4776387936408</v>
      </c>
      <c r="Z36">
        <v>6007.2084144505852</v>
      </c>
      <c r="AA36">
        <v>6035.3181658497078</v>
      </c>
      <c r="AB36">
        <v>6033.9462194403568</v>
      </c>
      <c r="AC36">
        <v>6051.7670098817025</v>
      </c>
      <c r="AD36">
        <v>6025.3613473083078</v>
      </c>
      <c r="AE36">
        <v>6054.5029292330582</v>
      </c>
      <c r="AF36">
        <v>6046.9639968082229</v>
      </c>
      <c r="AG36">
        <v>6021.7655224306582</v>
      </c>
      <c r="AH36">
        <v>6061.6262341048805</v>
      </c>
    </row>
    <row r="37" spans="1:34" x14ac:dyDescent="0.3">
      <c r="A37" s="23">
        <f ca="1">Exceedance!U37</f>
        <v>47150</v>
      </c>
      <c r="B37" s="1">
        <v>6051.5129108519313</v>
      </c>
      <c r="C37" s="1">
        <v>6026.9148001609137</v>
      </c>
      <c r="D37" s="1">
        <v>6061.7676390683373</v>
      </c>
      <c r="E37">
        <v>6073.3072043368993</v>
      </c>
      <c r="F37">
        <v>6055.4027328142083</v>
      </c>
      <c r="G37">
        <v>6077.9992853668573</v>
      </c>
      <c r="H37">
        <v>6048.4510476851838</v>
      </c>
      <c r="I37">
        <v>6058.6996320840326</v>
      </c>
      <c r="J37">
        <v>6056.8834847702792</v>
      </c>
      <c r="K37">
        <v>6054.2449600617983</v>
      </c>
      <c r="L37">
        <v>6050.6019732411314</v>
      </c>
      <c r="M37">
        <v>6051.1009396768059</v>
      </c>
      <c r="N37">
        <v>6012.7583503108008</v>
      </c>
      <c r="O37">
        <v>5991.9720040685543</v>
      </c>
      <c r="P37">
        <v>6040.3537795450666</v>
      </c>
      <c r="Q37">
        <v>6074.4720611800149</v>
      </c>
      <c r="R37">
        <v>6075.13440851222</v>
      </c>
      <c r="S37">
        <v>6056.6882357478707</v>
      </c>
      <c r="T37">
        <v>6067.665081783719</v>
      </c>
      <c r="U37">
        <v>6048.4674799197137</v>
      </c>
      <c r="V37">
        <v>6053.9053411873219</v>
      </c>
      <c r="W37">
        <v>6047.0928270821778</v>
      </c>
      <c r="X37">
        <v>6014.0629576636957</v>
      </c>
      <c r="Y37">
        <v>6003.1523992934217</v>
      </c>
      <c r="Z37">
        <v>6008.4284552731933</v>
      </c>
      <c r="AA37">
        <v>6036.2924048435161</v>
      </c>
      <c r="AB37">
        <v>6038.4197294930464</v>
      </c>
      <c r="AC37">
        <v>6051.5886310615952</v>
      </c>
      <c r="AD37">
        <v>6024.8810635431564</v>
      </c>
      <c r="AE37">
        <v>6054.8242665651842</v>
      </c>
      <c r="AF37">
        <v>6046.7276160380079</v>
      </c>
      <c r="AG37">
        <v>6022.0832608552319</v>
      </c>
      <c r="AH37">
        <v>6061.7313640094299</v>
      </c>
    </row>
    <row r="38" spans="1:34" x14ac:dyDescent="0.3">
      <c r="A38" s="23">
        <f ca="1">Exceedance!U38</f>
        <v>47178</v>
      </c>
      <c r="B38" s="1">
        <v>6055.2870621867041</v>
      </c>
      <c r="C38" s="1">
        <v>6031.6181032296636</v>
      </c>
      <c r="D38" s="1">
        <v>6064.970926459474</v>
      </c>
      <c r="E38">
        <v>6075.1367876258555</v>
      </c>
      <c r="F38">
        <v>6066.0325813936561</v>
      </c>
      <c r="G38">
        <v>6077.8488809561904</v>
      </c>
      <c r="H38">
        <v>6056.1891638004763</v>
      </c>
      <c r="I38">
        <v>6061.0330775573166</v>
      </c>
      <c r="J38">
        <v>6057.669036979366</v>
      </c>
      <c r="K38">
        <v>6054.6467931847683</v>
      </c>
      <c r="L38">
        <v>6052.7036082934228</v>
      </c>
      <c r="M38">
        <v>6049.9766755378769</v>
      </c>
      <c r="N38">
        <v>6013.3355357204264</v>
      </c>
      <c r="O38">
        <v>5998.6053855107766</v>
      </c>
      <c r="P38">
        <v>6046.5961342931923</v>
      </c>
      <c r="Q38">
        <v>6074.3194946254098</v>
      </c>
      <c r="R38">
        <v>6080.1901116378694</v>
      </c>
      <c r="S38">
        <v>6060.0340332322667</v>
      </c>
      <c r="T38">
        <v>6069.5925594684677</v>
      </c>
      <c r="U38">
        <v>6049.4424458802096</v>
      </c>
      <c r="V38">
        <v>6055.0097122825509</v>
      </c>
      <c r="W38">
        <v>6048.8808192470569</v>
      </c>
      <c r="X38">
        <v>6013.9760478819844</v>
      </c>
      <c r="Y38">
        <v>6004.5775337341165</v>
      </c>
      <c r="Z38">
        <v>6011.4166411244478</v>
      </c>
      <c r="AA38">
        <v>6037.3115681913869</v>
      </c>
      <c r="AB38">
        <v>6050.1565851459009</v>
      </c>
      <c r="AC38">
        <v>6050.9660590175754</v>
      </c>
      <c r="AD38">
        <v>6031.3081469638637</v>
      </c>
      <c r="AE38">
        <v>6055.373327178605</v>
      </c>
      <c r="AF38">
        <v>6046.506134631546</v>
      </c>
      <c r="AG38">
        <v>6024.3102453033525</v>
      </c>
      <c r="AH38">
        <v>6066.2166687961317</v>
      </c>
    </row>
    <row r="39" spans="1:34" x14ac:dyDescent="0.3">
      <c r="A39" s="23">
        <f ca="1">Exceedance!U39</f>
        <v>47209</v>
      </c>
      <c r="B39" s="1">
        <v>6061.3449369609125</v>
      </c>
      <c r="C39" s="1">
        <v>6038.4425893242587</v>
      </c>
      <c r="D39" s="1">
        <v>6070.0977668409523</v>
      </c>
      <c r="E39">
        <v>6081.0050890548764</v>
      </c>
      <c r="F39">
        <v>6075.6834736227947</v>
      </c>
      <c r="G39">
        <v>6078.8325904041158</v>
      </c>
      <c r="H39">
        <v>6063.6298572686164</v>
      </c>
      <c r="I39">
        <v>6066.8607964057474</v>
      </c>
      <c r="J39">
        <v>6057.4680194696011</v>
      </c>
      <c r="K39">
        <v>6058.6010571719762</v>
      </c>
      <c r="L39">
        <v>6061.6032464280697</v>
      </c>
      <c r="M39">
        <v>6048.4569424051597</v>
      </c>
      <c r="N39">
        <v>6012.0744504980084</v>
      </c>
      <c r="O39">
        <v>6011.7534271959021</v>
      </c>
      <c r="P39">
        <v>6062.6918429267353</v>
      </c>
      <c r="Q39">
        <v>6078.9307110811678</v>
      </c>
      <c r="R39">
        <v>6082.0015522606154</v>
      </c>
      <c r="S39">
        <v>6071.5177413239817</v>
      </c>
      <c r="T39">
        <v>6072.8897726423984</v>
      </c>
      <c r="U39">
        <v>6056.7089588743656</v>
      </c>
      <c r="V39">
        <v>6057.7866454692521</v>
      </c>
      <c r="W39">
        <v>6055.1683110309923</v>
      </c>
      <c r="X39">
        <v>6009.5573953599196</v>
      </c>
      <c r="Y39">
        <v>6006.1896289496208</v>
      </c>
      <c r="Z39">
        <v>6011.72452965094</v>
      </c>
      <c r="AA39">
        <v>6038.9071046021618</v>
      </c>
      <c r="AB39">
        <v>6058.9766007123271</v>
      </c>
      <c r="AC39">
        <v>6049.9743310699441</v>
      </c>
      <c r="AD39">
        <v>6043.1143548353739</v>
      </c>
      <c r="AE39">
        <v>6054.198631965005</v>
      </c>
      <c r="AF39">
        <v>6044.7931718258124</v>
      </c>
      <c r="AG39">
        <v>6037.6680897544184</v>
      </c>
      <c r="AH39">
        <v>6079.5133845737864</v>
      </c>
    </row>
    <row r="40" spans="1:34" x14ac:dyDescent="0.3">
      <c r="A40" s="23">
        <f ca="1">Exceedance!U40</f>
        <v>47239</v>
      </c>
      <c r="B40" s="1">
        <v>6071.5809614572554</v>
      </c>
      <c r="C40" s="1">
        <v>6050.9981382927053</v>
      </c>
      <c r="D40" s="1">
        <v>6064.9204162843171</v>
      </c>
      <c r="E40">
        <v>6074.8177463198645</v>
      </c>
      <c r="F40">
        <v>6082.0092216859875</v>
      </c>
      <c r="G40">
        <v>6073.5709015555867</v>
      </c>
      <c r="H40">
        <v>6061.4915919103687</v>
      </c>
      <c r="I40">
        <v>6062.4905167487186</v>
      </c>
      <c r="J40">
        <v>6048.4054736435473</v>
      </c>
      <c r="K40">
        <v>6064.1911906586429</v>
      </c>
      <c r="L40">
        <v>6067.1032389949487</v>
      </c>
      <c r="M40">
        <v>6045.3480381465924</v>
      </c>
      <c r="N40">
        <v>6019.9097887636599</v>
      </c>
      <c r="O40">
        <v>6029.4933012936426</v>
      </c>
      <c r="P40">
        <v>6072.809363631678</v>
      </c>
      <c r="Q40">
        <v>6072.6032322035435</v>
      </c>
      <c r="R40">
        <v>6074.984737841286</v>
      </c>
      <c r="S40">
        <v>6069.5767695627064</v>
      </c>
      <c r="T40">
        <v>6073.5197461765829</v>
      </c>
      <c r="U40">
        <v>6065.1827572868951</v>
      </c>
      <c r="V40">
        <v>6063.9861176749637</v>
      </c>
      <c r="W40">
        <v>6062.5675335702945</v>
      </c>
      <c r="X40">
        <v>6013.7658903139145</v>
      </c>
      <c r="Y40">
        <v>6015.6471871191625</v>
      </c>
      <c r="Z40">
        <v>6019.8830083795592</v>
      </c>
      <c r="AA40">
        <v>6046.5954184764842</v>
      </c>
      <c r="AB40">
        <v>6068.0336003140046</v>
      </c>
      <c r="AC40">
        <v>6052.7682130589046</v>
      </c>
      <c r="AD40">
        <v>6041.5399242749436</v>
      </c>
      <c r="AE40">
        <v>6058.4119606204795</v>
      </c>
      <c r="AF40">
        <v>6052.2769498314792</v>
      </c>
      <c r="AG40">
        <v>6055.4120344091189</v>
      </c>
      <c r="AH40">
        <v>6082.4556328963718</v>
      </c>
    </row>
    <row r="41" spans="1:34" x14ac:dyDescent="0.3">
      <c r="A41" s="23">
        <f ca="1">Exceedance!U41</f>
        <v>47270</v>
      </c>
      <c r="B41" s="1">
        <v>6077.2832470711483</v>
      </c>
      <c r="C41" s="1">
        <v>6057.8864510524209</v>
      </c>
      <c r="D41" s="1">
        <v>6057.4278923083475</v>
      </c>
      <c r="E41">
        <v>6062.3958335596608</v>
      </c>
      <c r="F41">
        <v>6085.3229882939504</v>
      </c>
      <c r="G41">
        <v>6062.4995654126096</v>
      </c>
      <c r="H41">
        <v>6060.8491063099464</v>
      </c>
      <c r="I41">
        <v>6054.9003795955568</v>
      </c>
      <c r="J41">
        <v>6041.6805010127728</v>
      </c>
      <c r="K41">
        <v>6062.1290287354304</v>
      </c>
      <c r="L41">
        <v>6057.2274162010044</v>
      </c>
      <c r="M41">
        <v>6038.2208451171164</v>
      </c>
      <c r="N41">
        <v>6020.2085336752571</v>
      </c>
      <c r="O41">
        <v>6032.5470059891068</v>
      </c>
      <c r="P41">
        <v>6071.3830641348559</v>
      </c>
      <c r="Q41">
        <v>6054.585417661724</v>
      </c>
      <c r="R41">
        <v>6059.2803440893085</v>
      </c>
      <c r="S41">
        <v>6066.3784108460604</v>
      </c>
      <c r="T41">
        <v>6061.5589052193263</v>
      </c>
      <c r="U41">
        <v>6071.8325675390397</v>
      </c>
      <c r="V41">
        <v>6070.4232487715981</v>
      </c>
      <c r="W41">
        <v>6058.9115220541298</v>
      </c>
      <c r="X41">
        <v>6011.4851399873878</v>
      </c>
      <c r="Y41">
        <v>6019.6670597039538</v>
      </c>
      <c r="Z41">
        <v>6032.6986517787291</v>
      </c>
      <c r="AA41">
        <v>6055.6548480082793</v>
      </c>
      <c r="AB41">
        <v>6076.113739167431</v>
      </c>
      <c r="AC41">
        <v>6046.8520520061793</v>
      </c>
      <c r="AD41">
        <v>6049.1155507097883</v>
      </c>
      <c r="AE41">
        <v>6056.2566133956643</v>
      </c>
      <c r="AF41">
        <v>6062.230955620199</v>
      </c>
      <c r="AG41">
        <v>6058.2232853086589</v>
      </c>
      <c r="AH41">
        <v>6082.0201370698751</v>
      </c>
    </row>
    <row r="42" spans="1:34" x14ac:dyDescent="0.3">
      <c r="A42" s="23">
        <f ca="1">Exceedance!U42</f>
        <v>47300</v>
      </c>
      <c r="B42" s="1">
        <v>6074.9909507533293</v>
      </c>
      <c r="C42" s="1">
        <v>6055.2208438387433</v>
      </c>
      <c r="D42" s="1">
        <v>6054.7526170575502</v>
      </c>
      <c r="E42">
        <v>6056.3877740970302</v>
      </c>
      <c r="F42">
        <v>6082.0202746701461</v>
      </c>
      <c r="G42">
        <v>6057.672271223626</v>
      </c>
      <c r="H42">
        <v>6058.6887868402619</v>
      </c>
      <c r="I42">
        <v>6055.3118433755808</v>
      </c>
      <c r="J42">
        <v>6046.4696750258372</v>
      </c>
      <c r="K42">
        <v>6054.6709707818191</v>
      </c>
      <c r="L42">
        <v>6054.4278925052649</v>
      </c>
      <c r="M42">
        <v>6031.0317744587064</v>
      </c>
      <c r="N42">
        <v>6010.0027459402745</v>
      </c>
      <c r="O42">
        <v>6027.1478947831411</v>
      </c>
      <c r="P42">
        <v>6069.9164028356818</v>
      </c>
      <c r="Q42">
        <v>6051.589240474842</v>
      </c>
      <c r="R42">
        <v>6053.5428577695748</v>
      </c>
      <c r="S42">
        <v>6063.9028217895884</v>
      </c>
      <c r="T42">
        <v>6059.0432562821061</v>
      </c>
      <c r="U42">
        <v>6069.0512978318111</v>
      </c>
      <c r="V42">
        <v>6069.0429126181325</v>
      </c>
      <c r="W42">
        <v>6052.0235222171805</v>
      </c>
      <c r="X42">
        <v>6000.9775876469002</v>
      </c>
      <c r="Y42">
        <v>6013.5786016937836</v>
      </c>
      <c r="Z42">
        <v>6029.7865548589734</v>
      </c>
      <c r="AA42">
        <v>6052.2390344895848</v>
      </c>
      <c r="AB42">
        <v>6074.1659634488915</v>
      </c>
      <c r="AC42">
        <v>6040.5244449275015</v>
      </c>
      <c r="AD42">
        <v>6053.7611819231633</v>
      </c>
      <c r="AE42">
        <v>6049.6839434378144</v>
      </c>
      <c r="AF42">
        <v>6064.0845606630292</v>
      </c>
      <c r="AG42">
        <v>6057.4142561979479</v>
      </c>
      <c r="AH42">
        <v>6082.0007824520781</v>
      </c>
    </row>
    <row r="43" spans="1:34" x14ac:dyDescent="0.3">
      <c r="A43" s="23">
        <f ca="1">Exceedance!U43</f>
        <v>47331</v>
      </c>
      <c r="B43" s="1">
        <v>6072.3276958332463</v>
      </c>
      <c r="C43" s="1">
        <v>6052.0895587041214</v>
      </c>
      <c r="D43" s="1">
        <v>6051.6081090061989</v>
      </c>
      <c r="E43">
        <v>6051.529828213872</v>
      </c>
      <c r="F43">
        <v>6082.0013513316308</v>
      </c>
      <c r="G43">
        <v>6051.8210972428597</v>
      </c>
      <c r="H43">
        <v>6059.9696214288097</v>
      </c>
      <c r="I43">
        <v>6052.1856941972046</v>
      </c>
      <c r="J43">
        <v>6052.7998157482771</v>
      </c>
      <c r="K43">
        <v>6048.2236168551035</v>
      </c>
      <c r="L43">
        <v>6053.140966829209</v>
      </c>
      <c r="M43">
        <v>6021.8067500636962</v>
      </c>
      <c r="N43">
        <v>6003.710684838371</v>
      </c>
      <c r="O43">
        <v>6019.6994017280822</v>
      </c>
      <c r="P43">
        <v>6068.5765970100783</v>
      </c>
      <c r="Q43">
        <v>6050.4204551002713</v>
      </c>
      <c r="R43">
        <v>6051.5059130250092</v>
      </c>
      <c r="S43">
        <v>6062.8980360295336</v>
      </c>
      <c r="T43">
        <v>6053.6696102140786</v>
      </c>
      <c r="U43">
        <v>6068.2016250714169</v>
      </c>
      <c r="V43">
        <v>6065.2209964089661</v>
      </c>
      <c r="W43">
        <v>6044.9115280360111</v>
      </c>
      <c r="X43">
        <v>6000.3854516808588</v>
      </c>
      <c r="Y43">
        <v>6007.4910046887144</v>
      </c>
      <c r="Z43">
        <v>6023.4587118640056</v>
      </c>
      <c r="AA43">
        <v>6050.0882678615681</v>
      </c>
      <c r="AB43">
        <v>6071.7682184560445</v>
      </c>
      <c r="AC43">
        <v>6031.9790637474562</v>
      </c>
      <c r="AD43">
        <v>6052.8017903202644</v>
      </c>
      <c r="AE43">
        <v>6044.1708804277168</v>
      </c>
      <c r="AF43">
        <v>6063.2409923829055</v>
      </c>
      <c r="AG43">
        <v>6058.1556263728417</v>
      </c>
      <c r="AH43">
        <v>6082.0025215115193</v>
      </c>
    </row>
    <row r="44" spans="1:34" x14ac:dyDescent="0.3">
      <c r="A44" s="23">
        <f ca="1">Exceedance!U44</f>
        <v>47362</v>
      </c>
      <c r="B44" s="1">
        <v>6071.8572860264012</v>
      </c>
      <c r="C44" s="1">
        <v>6051.5678344434173</v>
      </c>
      <c r="D44" s="1">
        <v>6050.8311557382012</v>
      </c>
      <c r="E44">
        <v>6052.8572545578581</v>
      </c>
      <c r="F44">
        <v>6082.00009379107</v>
      </c>
      <c r="G44">
        <v>6050.7504687518749</v>
      </c>
      <c r="H44">
        <v>6063.8269983121481</v>
      </c>
      <c r="I44">
        <v>6050.3025218139801</v>
      </c>
      <c r="J44">
        <v>6056.1922114570725</v>
      </c>
      <c r="K44">
        <v>6045.901810066709</v>
      </c>
      <c r="L44">
        <v>6050.4537809266994</v>
      </c>
      <c r="M44">
        <v>6019.2543150899764</v>
      </c>
      <c r="N44">
        <v>6003.9337518470929</v>
      </c>
      <c r="O44">
        <v>6022.1508113982345</v>
      </c>
      <c r="P44">
        <v>6067.5494597902398</v>
      </c>
      <c r="Q44">
        <v>6050.9684374382614</v>
      </c>
      <c r="R44">
        <v>6050.9208642521062</v>
      </c>
      <c r="S44">
        <v>6063.0517830890003</v>
      </c>
      <c r="T44">
        <v>6051.0075781786072</v>
      </c>
      <c r="U44">
        <v>6069.1263179545913</v>
      </c>
      <c r="V44">
        <v>6063.5442644873301</v>
      </c>
      <c r="W44">
        <v>6042.4308014561375</v>
      </c>
      <c r="X44">
        <v>6006.7356577152605</v>
      </c>
      <c r="Y44">
        <v>6006.1786286135857</v>
      </c>
      <c r="Z44">
        <v>6019.8441947401852</v>
      </c>
      <c r="AA44">
        <v>6047.9260349591741</v>
      </c>
      <c r="AB44">
        <v>6070.1129116364864</v>
      </c>
      <c r="AC44">
        <v>6026.6175606982488</v>
      </c>
      <c r="AD44">
        <v>6050.3023646277734</v>
      </c>
      <c r="AE44">
        <v>6042.3427777766801</v>
      </c>
      <c r="AF44">
        <v>6064.7929255708477</v>
      </c>
      <c r="AG44">
        <v>6058.3694097106536</v>
      </c>
      <c r="AH44">
        <v>6082.0017290412115</v>
      </c>
    </row>
    <row r="45" spans="1:34" x14ac:dyDescent="0.3">
      <c r="A45" s="23">
        <f ca="1">Exceedance!U45</f>
        <v>47392</v>
      </c>
      <c r="B45" s="1">
        <v>6072.9203176769606</v>
      </c>
      <c r="C45" s="1">
        <v>6050.8639215052171</v>
      </c>
      <c r="D45" s="1">
        <v>6050.9474048218244</v>
      </c>
      <c r="E45">
        <v>6054.2700896515835</v>
      </c>
      <c r="F45">
        <v>6082.0001658658502</v>
      </c>
      <c r="G45">
        <v>6050.9077218968787</v>
      </c>
      <c r="H45">
        <v>6069.0276580410691</v>
      </c>
      <c r="I45">
        <v>6052.4081599790688</v>
      </c>
      <c r="J45">
        <v>6056.0110482722312</v>
      </c>
      <c r="K45">
        <v>6046.8166176421219</v>
      </c>
      <c r="L45">
        <v>6048.9544761276093</v>
      </c>
      <c r="M45">
        <v>6018.812735015752</v>
      </c>
      <c r="N45">
        <v>6002.1850983681088</v>
      </c>
      <c r="O45">
        <v>6025.5902079193202</v>
      </c>
      <c r="P45">
        <v>6070.7877556081858</v>
      </c>
      <c r="Q45">
        <v>6057.2039839093013</v>
      </c>
      <c r="R45">
        <v>6052.2615150280399</v>
      </c>
      <c r="S45">
        <v>6063.3411888880592</v>
      </c>
      <c r="T45">
        <v>6050.8256153890516</v>
      </c>
      <c r="U45">
        <v>6069.5239493587742</v>
      </c>
      <c r="V45">
        <v>6066.3162335441511</v>
      </c>
      <c r="W45">
        <v>6040.7661493513506</v>
      </c>
      <c r="X45">
        <v>6009.2241636736144</v>
      </c>
      <c r="Y45">
        <v>6007.9241442374596</v>
      </c>
      <c r="Z45">
        <v>6019.6987318214788</v>
      </c>
      <c r="AA45">
        <v>6047.0179325283952</v>
      </c>
      <c r="AB45">
        <v>6071.4415038001925</v>
      </c>
      <c r="AC45">
        <v>6024.9590640567258</v>
      </c>
      <c r="AD45">
        <v>6048.8809498498586</v>
      </c>
      <c r="AE45">
        <v>6041.6130168786312</v>
      </c>
      <c r="AF45">
        <v>6064.3137759594101</v>
      </c>
      <c r="AG45">
        <v>6057.5221677408899</v>
      </c>
      <c r="AH45">
        <v>6082.0001457409826</v>
      </c>
    </row>
    <row r="46" spans="1:34" x14ac:dyDescent="0.3">
      <c r="A46" s="23">
        <f ca="1">Exceedance!U46</f>
        <v>47423</v>
      </c>
      <c r="B46" s="1">
        <v>6073.1830841415558</v>
      </c>
      <c r="C46" s="1">
        <v>6050.3272932481268</v>
      </c>
      <c r="D46" s="1">
        <v>6050.6870543103823</v>
      </c>
      <c r="E46">
        <v>6055.2235135914443</v>
      </c>
      <c r="F46">
        <v>6082.000038810922</v>
      </c>
      <c r="G46">
        <v>6051.4873937194425</v>
      </c>
      <c r="H46">
        <v>6070.6092924965678</v>
      </c>
      <c r="I46">
        <v>6055.2425978930287</v>
      </c>
      <c r="J46">
        <v>6055.7004474619052</v>
      </c>
      <c r="K46">
        <v>6046.8178469016866</v>
      </c>
      <c r="L46">
        <v>6048.3125194618224</v>
      </c>
      <c r="M46">
        <v>6018.8818664425098</v>
      </c>
      <c r="N46">
        <v>6001.9489207688866</v>
      </c>
      <c r="O46">
        <v>6027.325430912786</v>
      </c>
      <c r="P46">
        <v>6072.2195998429879</v>
      </c>
      <c r="Q46">
        <v>6058.0611640949992</v>
      </c>
      <c r="R46">
        <v>6052.2060569876912</v>
      </c>
      <c r="S46">
        <v>6063.9726846930562</v>
      </c>
      <c r="T46">
        <v>6050.5771520987928</v>
      </c>
      <c r="U46">
        <v>6069.5162256185258</v>
      </c>
      <c r="V46">
        <v>6066.723692150942</v>
      </c>
      <c r="W46">
        <v>6039.8495885718321</v>
      </c>
      <c r="X46">
        <v>6009.4155555115922</v>
      </c>
      <c r="Y46">
        <v>6008.1185241456469</v>
      </c>
      <c r="Z46">
        <v>6020.1139042188597</v>
      </c>
      <c r="AA46">
        <v>6046.5598132032692</v>
      </c>
      <c r="AB46">
        <v>6071.5867793036778</v>
      </c>
      <c r="AC46">
        <v>6024.1908038806196</v>
      </c>
      <c r="AD46">
        <v>6048.5669486469515</v>
      </c>
      <c r="AE46">
        <v>6041.5592859369153</v>
      </c>
      <c r="AF46">
        <v>6064.3199734206482</v>
      </c>
      <c r="AG46">
        <v>6057.2770938892345</v>
      </c>
      <c r="AH46">
        <v>6082.000021767064</v>
      </c>
    </row>
    <row r="47" spans="1:34" x14ac:dyDescent="0.3">
      <c r="A47" s="23">
        <f ca="1">Exceedance!U47</f>
        <v>47453</v>
      </c>
      <c r="B47" s="1">
        <v>6072.9001741973361</v>
      </c>
      <c r="C47" s="1">
        <v>6049.990934087401</v>
      </c>
      <c r="D47" s="1">
        <v>6050.0868729102622</v>
      </c>
      <c r="E47">
        <v>6055.2196362880077</v>
      </c>
      <c r="F47">
        <v>6082.0000195817393</v>
      </c>
      <c r="G47">
        <v>6051.5198336790272</v>
      </c>
      <c r="H47">
        <v>6071.1563147428515</v>
      </c>
      <c r="I47">
        <v>6056.0854701291473</v>
      </c>
      <c r="J47">
        <v>6055.2819851622789</v>
      </c>
      <c r="K47">
        <v>6046.317229242668</v>
      </c>
      <c r="L47">
        <v>6047.6911309825</v>
      </c>
      <c r="M47">
        <v>6017.9472294763855</v>
      </c>
      <c r="N47">
        <v>6001.5703091213391</v>
      </c>
      <c r="O47">
        <v>6028.1815866346897</v>
      </c>
      <c r="P47">
        <v>6072.4976359449684</v>
      </c>
      <c r="Q47">
        <v>6057.8987971187726</v>
      </c>
      <c r="R47">
        <v>6053.5093917156028</v>
      </c>
      <c r="S47">
        <v>6064.1090903652557</v>
      </c>
      <c r="T47">
        <v>6049.831431289711</v>
      </c>
      <c r="U47">
        <v>6069.5104404659151</v>
      </c>
      <c r="V47">
        <v>6066.5847821071502</v>
      </c>
      <c r="W47">
        <v>6038.8995799366849</v>
      </c>
      <c r="X47">
        <v>6009.0440565857816</v>
      </c>
      <c r="Y47">
        <v>6007.8582315597641</v>
      </c>
      <c r="Z47">
        <v>6019.8658840065691</v>
      </c>
      <c r="AA47">
        <v>6046.4777793502326</v>
      </c>
      <c r="AB47">
        <v>6071.5368996089264</v>
      </c>
      <c r="AC47">
        <v>6023.1651995335142</v>
      </c>
      <c r="AD47">
        <v>6048.5187703824286</v>
      </c>
      <c r="AE47">
        <v>6041.0168149244482</v>
      </c>
      <c r="AF47">
        <v>6064.1512228931042</v>
      </c>
      <c r="AG47">
        <v>6056.8501768258102</v>
      </c>
      <c r="AH47">
        <v>6081.8899616154331</v>
      </c>
    </row>
    <row r="48" spans="1:34" x14ac:dyDescent="0.3">
      <c r="A48" s="23">
        <f ca="1">Exceedance!U48</f>
        <v>47484</v>
      </c>
      <c r="B48" s="1">
        <v>6072.563665093764</v>
      </c>
      <c r="C48" s="1">
        <v>6049.5880146724858</v>
      </c>
      <c r="D48" s="1">
        <v>6049.4178960708077</v>
      </c>
      <c r="E48">
        <v>6054.9099165902353</v>
      </c>
      <c r="F48">
        <v>6081.9034452728529</v>
      </c>
      <c r="G48">
        <v>6051.117222164029</v>
      </c>
      <c r="H48">
        <v>6071.4457174705731</v>
      </c>
      <c r="I48">
        <v>6056.3290653137165</v>
      </c>
      <c r="J48">
        <v>6055.0490067079436</v>
      </c>
      <c r="K48">
        <v>6045.8154119198753</v>
      </c>
      <c r="L48">
        <v>6047.1581891271389</v>
      </c>
      <c r="M48">
        <v>6017.1910400968445</v>
      </c>
      <c r="N48">
        <v>6000.7857559287222</v>
      </c>
      <c r="O48">
        <v>6030.0290325674905</v>
      </c>
      <c r="P48">
        <v>6072.4270996837386</v>
      </c>
      <c r="Q48">
        <v>6057.5924901951785</v>
      </c>
      <c r="R48">
        <v>6053.3610810624195</v>
      </c>
      <c r="S48">
        <v>6064.1710828798577</v>
      </c>
      <c r="T48">
        <v>6048.9696366915778</v>
      </c>
      <c r="U48">
        <v>6069.2911701320436</v>
      </c>
      <c r="V48">
        <v>6066.6403236800252</v>
      </c>
      <c r="W48">
        <v>6038.2717013375404</v>
      </c>
      <c r="X48">
        <v>6008.4716460937152</v>
      </c>
      <c r="Y48">
        <v>6007.9825466541179</v>
      </c>
      <c r="Z48">
        <v>6019.4290653243297</v>
      </c>
      <c r="AA48">
        <v>6046.8022005761504</v>
      </c>
      <c r="AB48">
        <v>6071.2927357689705</v>
      </c>
      <c r="AC48">
        <v>6022.1195471322544</v>
      </c>
      <c r="AD48">
        <v>6048.4971103620283</v>
      </c>
      <c r="AE48">
        <v>6040.1646645340461</v>
      </c>
      <c r="AF48">
        <v>6063.7158004370303</v>
      </c>
      <c r="AG48">
        <v>6056.8175438548533</v>
      </c>
      <c r="AH48">
        <v>6081.7878875181732</v>
      </c>
    </row>
    <row r="49" spans="1:34" x14ac:dyDescent="0.3">
      <c r="A49" s="23">
        <f ca="1">Exceedance!U49</f>
        <v>47515</v>
      </c>
      <c r="B49" s="1">
        <v>6072.8398077942429</v>
      </c>
      <c r="C49" s="1">
        <v>6049.9427104022843</v>
      </c>
      <c r="D49" s="1">
        <v>6049.5329815127006</v>
      </c>
      <c r="E49">
        <v>6056.7537356681905</v>
      </c>
      <c r="F49">
        <v>6082.5529450950398</v>
      </c>
      <c r="G49">
        <v>6050.9702519507191</v>
      </c>
      <c r="H49">
        <v>6071.6654078566362</v>
      </c>
      <c r="I49">
        <v>6056.8684575904545</v>
      </c>
      <c r="J49">
        <v>6055.1325340309322</v>
      </c>
      <c r="K49">
        <v>6045.7347774955178</v>
      </c>
      <c r="L49">
        <v>6046.6690061303107</v>
      </c>
      <c r="M49">
        <v>6017.1443970910741</v>
      </c>
      <c r="N49">
        <v>6000.641163039757</v>
      </c>
      <c r="O49">
        <v>6032.9777229424299</v>
      </c>
      <c r="P49">
        <v>6072.2587699486667</v>
      </c>
      <c r="Q49">
        <v>6058.4027629048778</v>
      </c>
      <c r="R49">
        <v>6053.0378481199677</v>
      </c>
      <c r="S49">
        <v>6064.9494163886648</v>
      </c>
      <c r="T49">
        <v>6048.2858955118154</v>
      </c>
      <c r="U49">
        <v>6069.3281032383329</v>
      </c>
      <c r="V49">
        <v>6066.7385285514456</v>
      </c>
      <c r="W49">
        <v>6038.0296498391162</v>
      </c>
      <c r="X49">
        <v>6008.7474702962973</v>
      </c>
      <c r="Y49">
        <v>6009.2114599919732</v>
      </c>
      <c r="Z49">
        <v>6020.8616855173996</v>
      </c>
      <c r="AA49">
        <v>6050.7918236929245</v>
      </c>
      <c r="AB49">
        <v>6071.1280944015198</v>
      </c>
      <c r="AC49">
        <v>6021.6428406511823</v>
      </c>
      <c r="AD49">
        <v>6048.6622859449444</v>
      </c>
      <c r="AE49">
        <v>6040.1728948550463</v>
      </c>
      <c r="AF49">
        <v>6063.7771002295831</v>
      </c>
      <c r="AG49">
        <v>6056.9342320757169</v>
      </c>
      <c r="AH49">
        <v>6081.7435510443929</v>
      </c>
    </row>
    <row r="50" spans="1:34" x14ac:dyDescent="0.3">
      <c r="A50" s="23">
        <f ca="1">Exceedance!U50</f>
        <v>47543</v>
      </c>
      <c r="B50" s="1">
        <v>6075.7332743750285</v>
      </c>
      <c r="C50" s="1">
        <v>6053.7740428298748</v>
      </c>
      <c r="D50" s="1">
        <v>6053.379219101982</v>
      </c>
      <c r="E50">
        <v>6067.3812701208744</v>
      </c>
      <c r="F50">
        <v>6082.0002112458851</v>
      </c>
      <c r="G50">
        <v>6058.5837499107301</v>
      </c>
      <c r="H50">
        <v>6073.5367184240349</v>
      </c>
      <c r="I50">
        <v>6057.652966270356</v>
      </c>
      <c r="J50">
        <v>6055.5975851327421</v>
      </c>
      <c r="K50">
        <v>6048.0152938831297</v>
      </c>
      <c r="L50">
        <v>6045.4466669709509</v>
      </c>
      <c r="M50">
        <v>6017.7177825314138</v>
      </c>
      <c r="N50">
        <v>6007.1220808787702</v>
      </c>
      <c r="O50">
        <v>6039.6010547803162</v>
      </c>
      <c r="P50">
        <v>6072.0886587992536</v>
      </c>
      <c r="Q50">
        <v>6064.5346574710884</v>
      </c>
      <c r="R50">
        <v>6056.7602931849551</v>
      </c>
      <c r="S50">
        <v>6066.926081133598</v>
      </c>
      <c r="T50">
        <v>6049.1165740807628</v>
      </c>
      <c r="U50">
        <v>6070.1832770564897</v>
      </c>
      <c r="V50">
        <v>6068.0135359088545</v>
      </c>
      <c r="W50">
        <v>6038.014901227335</v>
      </c>
      <c r="X50">
        <v>6010.2452036812774</v>
      </c>
      <c r="Y50">
        <v>6012.2062447291628</v>
      </c>
      <c r="Z50">
        <v>6022.03783883912</v>
      </c>
      <c r="AA50">
        <v>6061.316215707885</v>
      </c>
      <c r="AB50">
        <v>6070.4309633033317</v>
      </c>
      <c r="AC50">
        <v>6028.2868936355026</v>
      </c>
      <c r="AD50">
        <v>6049.3375289122341</v>
      </c>
      <c r="AE50">
        <v>6039.9341402379578</v>
      </c>
      <c r="AF50">
        <v>6064.9030099728243</v>
      </c>
      <c r="AG50">
        <v>6061.8686909413736</v>
      </c>
      <c r="AH50">
        <v>6082.0006806659476</v>
      </c>
    </row>
    <row r="51" spans="1:34" x14ac:dyDescent="0.3">
      <c r="A51" s="23">
        <f ca="1">Exceedance!U51</f>
        <v>47574</v>
      </c>
      <c r="B51" s="1">
        <v>6080.5760554648014</v>
      </c>
      <c r="C51" s="1">
        <v>6059.4587141051079</v>
      </c>
      <c r="D51" s="1">
        <v>6059.306041839227</v>
      </c>
      <c r="E51">
        <v>6076.9467592611081</v>
      </c>
      <c r="F51">
        <v>6082.000717362569</v>
      </c>
      <c r="G51">
        <v>6065.8993110077017</v>
      </c>
      <c r="H51">
        <v>6078.4122443857304</v>
      </c>
      <c r="I51">
        <v>6057.4503939902561</v>
      </c>
      <c r="J51">
        <v>6059.5869144141197</v>
      </c>
      <c r="K51">
        <v>6057.4019592368622</v>
      </c>
      <c r="L51">
        <v>6043.9065826308688</v>
      </c>
      <c r="M51">
        <v>6016.5144681507236</v>
      </c>
      <c r="N51">
        <v>6019.762421144892</v>
      </c>
      <c r="O51">
        <v>6056.6391574538748</v>
      </c>
      <c r="P51">
        <v>6076.6373305741872</v>
      </c>
      <c r="Q51">
        <v>6070.8490295599468</v>
      </c>
      <c r="R51">
        <v>6068.9950888629064</v>
      </c>
      <c r="S51">
        <v>6070.3078537012025</v>
      </c>
      <c r="T51">
        <v>6056.2710910373353</v>
      </c>
      <c r="U51">
        <v>6072.4728777022401</v>
      </c>
      <c r="V51">
        <v>6073.1127302852092</v>
      </c>
      <c r="W51">
        <v>6034.4302977514344</v>
      </c>
      <c r="X51">
        <v>6011.839345418889</v>
      </c>
      <c r="Y51">
        <v>6012.5410424222309</v>
      </c>
      <c r="Z51">
        <v>6023.8671770260862</v>
      </c>
      <c r="AA51">
        <v>6069.3206987590956</v>
      </c>
      <c r="AB51">
        <v>6069.3147545454058</v>
      </c>
      <c r="AC51">
        <v>6040.4269268940006</v>
      </c>
      <c r="AD51">
        <v>6048.1942272959477</v>
      </c>
      <c r="AE51">
        <v>6038.1047876738658</v>
      </c>
      <c r="AF51">
        <v>6074.1832034472382</v>
      </c>
      <c r="AG51">
        <v>6072.9800029079943</v>
      </c>
      <c r="AH51">
        <v>6082.0034144376887</v>
      </c>
    </row>
    <row r="52" spans="1:34" x14ac:dyDescent="0.3">
      <c r="A52" s="23">
        <f ca="1">Exceedance!U52</f>
        <v>47604</v>
      </c>
      <c r="B52" s="1">
        <v>6071.2825700738967</v>
      </c>
      <c r="C52" s="1">
        <v>6069.8649188012378</v>
      </c>
      <c r="D52" s="1">
        <v>6069.7261623300747</v>
      </c>
      <c r="E52">
        <v>6082.0105600494162</v>
      </c>
      <c r="F52">
        <v>6074.6260843253604</v>
      </c>
      <c r="G52">
        <v>6063.8233741823387</v>
      </c>
      <c r="H52">
        <v>6069.3686826105786</v>
      </c>
      <c r="I52">
        <v>6048.3762522502493</v>
      </c>
      <c r="J52">
        <v>6065.1565778063004</v>
      </c>
      <c r="K52">
        <v>6063.184483207343</v>
      </c>
      <c r="L52">
        <v>6040.6210668058684</v>
      </c>
      <c r="M52">
        <v>6024.0490994365482</v>
      </c>
      <c r="N52">
        <v>6036.7260410285544</v>
      </c>
      <c r="O52">
        <v>6067.2858434899526</v>
      </c>
      <c r="P52">
        <v>6070.2714416164399</v>
      </c>
      <c r="Q52">
        <v>6068.2538726286011</v>
      </c>
      <c r="R52">
        <v>6067.1444293470431</v>
      </c>
      <c r="S52">
        <v>6073.4949250110594</v>
      </c>
      <c r="T52">
        <v>6064.5268625625913</v>
      </c>
      <c r="U52">
        <v>6063.0725018352932</v>
      </c>
      <c r="V52">
        <v>6079.2110622467189</v>
      </c>
      <c r="W52">
        <v>6037.8611022146342</v>
      </c>
      <c r="X52">
        <v>6020.1723531204907</v>
      </c>
      <c r="Y52">
        <v>6020.6559065922902</v>
      </c>
      <c r="Z52">
        <v>6032.5831217493851</v>
      </c>
      <c r="AA52">
        <v>6062.6741138640891</v>
      </c>
      <c r="AB52">
        <v>6071.4994963936724</v>
      </c>
      <c r="AC52">
        <v>6039.4600568034639</v>
      </c>
      <c r="AD52">
        <v>6052.7038211285126</v>
      </c>
      <c r="AE52">
        <v>6046.0850320005384</v>
      </c>
      <c r="AF52">
        <v>6068.9719887440488</v>
      </c>
      <c r="AG52">
        <v>6076.1055107986986</v>
      </c>
      <c r="AH52">
        <v>6076.7769892678516</v>
      </c>
    </row>
    <row r="53" spans="1:34" x14ac:dyDescent="0.3">
      <c r="A53" s="23">
        <f ca="1">Exceedance!U53</f>
        <v>47635</v>
      </c>
      <c r="B53" s="1">
        <v>6059.3948016627792</v>
      </c>
      <c r="C53" s="1">
        <v>6075.6585942747051</v>
      </c>
      <c r="D53" s="1">
        <v>6075.5276240902876</v>
      </c>
      <c r="E53">
        <v>6085.3378397398355</v>
      </c>
      <c r="F53">
        <v>6061.3949749986759</v>
      </c>
      <c r="G53">
        <v>6063.1945268048412</v>
      </c>
      <c r="H53">
        <v>6055.1564512739797</v>
      </c>
      <c r="I53">
        <v>6041.6486552704428</v>
      </c>
      <c r="J53">
        <v>6063.1093774146539</v>
      </c>
      <c r="K53">
        <v>6057.0414093389654</v>
      </c>
      <c r="L53">
        <v>6033.3784867276809</v>
      </c>
      <c r="M53">
        <v>6024.3332305460972</v>
      </c>
      <c r="N53">
        <v>6039.6249904183542</v>
      </c>
      <c r="O53">
        <v>6065.7979173448211</v>
      </c>
      <c r="P53">
        <v>6054.5436686823714</v>
      </c>
      <c r="Q53">
        <v>6056.0981155535301</v>
      </c>
      <c r="R53">
        <v>6063.9059917699215</v>
      </c>
      <c r="S53">
        <v>6061.5306149676026</v>
      </c>
      <c r="T53">
        <v>6071.5740045346229</v>
      </c>
      <c r="U53">
        <v>6058.498516567478</v>
      </c>
      <c r="V53">
        <v>6076.033498665518</v>
      </c>
      <c r="W53">
        <v>6035.9714805418453</v>
      </c>
      <c r="X53">
        <v>6024.69282148403</v>
      </c>
      <c r="Y53">
        <v>6033.4018854397573</v>
      </c>
      <c r="Z53">
        <v>6042.8804462494481</v>
      </c>
      <c r="AA53">
        <v>6057.284367983596</v>
      </c>
      <c r="AB53">
        <v>6066.5185497468647</v>
      </c>
      <c r="AC53">
        <v>6049.0793045050332</v>
      </c>
      <c r="AD53">
        <v>6050.4495044676314</v>
      </c>
      <c r="AE53">
        <v>6056.609248320563</v>
      </c>
      <c r="AF53">
        <v>6053.0942187720857</v>
      </c>
      <c r="AG53">
        <v>6073.1981638954521</v>
      </c>
      <c r="AH53">
        <v>6065.7416232896594</v>
      </c>
    </row>
    <row r="54" spans="1:34" x14ac:dyDescent="0.3">
      <c r="A54" s="23">
        <f ca="1">Exceedance!U54</f>
        <v>47665</v>
      </c>
      <c r="B54" s="1">
        <v>6056.2419835055307</v>
      </c>
      <c r="C54" s="1">
        <v>6073.3371331162289</v>
      </c>
      <c r="D54" s="1">
        <v>6073.2034594462984</v>
      </c>
      <c r="E54">
        <v>6082.0203054402773</v>
      </c>
      <c r="F54">
        <v>6056.9014282616217</v>
      </c>
      <c r="G54">
        <v>6061.0790079177796</v>
      </c>
      <c r="H54">
        <v>6054.4750395646852</v>
      </c>
      <c r="I54">
        <v>6046.4388117934641</v>
      </c>
      <c r="J54">
        <v>6055.7462916921677</v>
      </c>
      <c r="K54">
        <v>6054.2577757723011</v>
      </c>
      <c r="L54">
        <v>6025.949004217543</v>
      </c>
      <c r="M54">
        <v>6014.4969834257063</v>
      </c>
      <c r="N54">
        <v>6034.5468712823722</v>
      </c>
      <c r="O54">
        <v>6064.2706201956071</v>
      </c>
      <c r="P54">
        <v>6051.4624699646956</v>
      </c>
      <c r="Q54">
        <v>6052.4632240615483</v>
      </c>
      <c r="R54">
        <v>6061.411952730833</v>
      </c>
      <c r="S54">
        <v>6059.0139073384398</v>
      </c>
      <c r="T54">
        <v>6068.8703371627462</v>
      </c>
      <c r="U54">
        <v>6056.8043100170844</v>
      </c>
      <c r="V54">
        <v>6070.1129926844196</v>
      </c>
      <c r="W54">
        <v>6027.3424554250796</v>
      </c>
      <c r="X54">
        <v>6019.0102032948171</v>
      </c>
      <c r="Y54">
        <v>6030.5115262686322</v>
      </c>
      <c r="Z54">
        <v>6039.0595671823376</v>
      </c>
      <c r="AA54">
        <v>6055.044762124955</v>
      </c>
      <c r="AB54">
        <v>6061.2292143731684</v>
      </c>
      <c r="AC54">
        <v>6053.7315543787736</v>
      </c>
      <c r="AD54">
        <v>6043.5713132352375</v>
      </c>
      <c r="AE54">
        <v>6058.5720246924921</v>
      </c>
      <c r="AF54">
        <v>6051.4790863504186</v>
      </c>
      <c r="AG54">
        <v>6070.8188519733421</v>
      </c>
      <c r="AH54">
        <v>6060.8027969515379</v>
      </c>
    </row>
    <row r="55" spans="1:34" x14ac:dyDescent="0.3">
      <c r="A55" s="23">
        <f ca="1">Exceedance!U55</f>
        <v>47696</v>
      </c>
      <c r="B55" s="1">
        <v>6053.1385700654564</v>
      </c>
      <c r="C55" s="1">
        <v>6070.638263819762</v>
      </c>
      <c r="D55" s="1">
        <v>6070.5020750057329</v>
      </c>
      <c r="E55">
        <v>6082.001364669838</v>
      </c>
      <c r="F55">
        <v>6051.4021407254568</v>
      </c>
      <c r="G55">
        <v>6062.3331951615583</v>
      </c>
      <c r="H55">
        <v>6051.6034673604563</v>
      </c>
      <c r="I55">
        <v>6052.769837081828</v>
      </c>
      <c r="J55">
        <v>6049.4038000484643</v>
      </c>
      <c r="K55">
        <v>6052.9855944582423</v>
      </c>
      <c r="L55">
        <v>6016.353982802234</v>
      </c>
      <c r="M55">
        <v>6008.3923758148485</v>
      </c>
      <c r="N55">
        <v>6027.5594110355923</v>
      </c>
      <c r="O55">
        <v>6062.8731825070909</v>
      </c>
      <c r="P55">
        <v>6050.3538736896562</v>
      </c>
      <c r="Q55">
        <v>6050.6840052643693</v>
      </c>
      <c r="R55">
        <v>6060.4191311150817</v>
      </c>
      <c r="S55">
        <v>6053.6382322173013</v>
      </c>
      <c r="T55">
        <v>6068.0416774397454</v>
      </c>
      <c r="U55">
        <v>6052.6336204922254</v>
      </c>
      <c r="V55">
        <v>6064.0766603835636</v>
      </c>
      <c r="W55">
        <v>6026.8394265070701</v>
      </c>
      <c r="X55">
        <v>6013.3388500081246</v>
      </c>
      <c r="Y55">
        <v>6024.2274630762258</v>
      </c>
      <c r="Z55">
        <v>6036.6656541754664</v>
      </c>
      <c r="AA55">
        <v>6052.2507194060299</v>
      </c>
      <c r="AB55">
        <v>6054.171371746269</v>
      </c>
      <c r="AC55">
        <v>6052.7763150847195</v>
      </c>
      <c r="AD55">
        <v>6037.852333488815</v>
      </c>
      <c r="AE55">
        <v>6057.6961286313035</v>
      </c>
      <c r="AF55">
        <v>6052.0131605007318</v>
      </c>
      <c r="AG55">
        <v>6073.6772497949905</v>
      </c>
      <c r="AH55">
        <v>6057.5070095793171</v>
      </c>
    </row>
    <row r="56" spans="1:34" x14ac:dyDescent="0.3">
      <c r="A56" s="23">
        <f ca="1">Exceedance!U56</f>
        <v>47727</v>
      </c>
      <c r="B56" s="1">
        <v>6052.3694698643285</v>
      </c>
      <c r="C56" s="1">
        <v>6070.1639042708484</v>
      </c>
      <c r="D56" s="1">
        <v>6070.0274070013438</v>
      </c>
      <c r="E56">
        <v>6082.0001011589329</v>
      </c>
      <c r="F56">
        <v>6050.550211654986</v>
      </c>
      <c r="G56">
        <v>6066.1172612255259</v>
      </c>
      <c r="H56">
        <v>6049.801167404531</v>
      </c>
      <c r="I56">
        <v>6056.1630221684354</v>
      </c>
      <c r="J56">
        <v>6047.1142528733944</v>
      </c>
      <c r="K56">
        <v>6050.3115028268066</v>
      </c>
      <c r="L56">
        <v>6013.5540204738454</v>
      </c>
      <c r="M56">
        <v>6009.744736462334</v>
      </c>
      <c r="N56">
        <v>6029.884177437687</v>
      </c>
      <c r="O56">
        <v>6061.8006467860641</v>
      </c>
      <c r="P56">
        <v>6050.8379632040087</v>
      </c>
      <c r="Q56">
        <v>6050.3637172303133</v>
      </c>
      <c r="R56">
        <v>6060.6018689121001</v>
      </c>
      <c r="S56">
        <v>6050.9749286209017</v>
      </c>
      <c r="T56">
        <v>6069.0629226348456</v>
      </c>
      <c r="U56">
        <v>6050.820071618592</v>
      </c>
      <c r="V56">
        <v>6062.0661963059965</v>
      </c>
      <c r="W56">
        <v>6032.0472078589964</v>
      </c>
      <c r="X56">
        <v>6011.7465793420351</v>
      </c>
      <c r="Y56">
        <v>6020.6449245825343</v>
      </c>
      <c r="Z56">
        <v>6034.3000761713902</v>
      </c>
      <c r="AA56">
        <v>6050.3196367956398</v>
      </c>
      <c r="AB56">
        <v>6049.7445860149492</v>
      </c>
      <c r="AC56">
        <v>6050.2818487522918</v>
      </c>
      <c r="AD56">
        <v>6035.9779349623141</v>
      </c>
      <c r="AE56">
        <v>6059.3331973368522</v>
      </c>
      <c r="AF56">
        <v>6052.1790271489263</v>
      </c>
      <c r="AG56">
        <v>6076.1772440044479</v>
      </c>
      <c r="AH56">
        <v>6058.7542648463514</v>
      </c>
    </row>
    <row r="57" spans="1:34" x14ac:dyDescent="0.3">
      <c r="A57" s="23">
        <f ca="1">Exceedance!U57</f>
        <v>47757</v>
      </c>
      <c r="B57" s="1">
        <v>6053.405546637332</v>
      </c>
      <c r="C57" s="1">
        <v>6069.5476394722828</v>
      </c>
      <c r="D57" s="1">
        <v>6070.3238672777734</v>
      </c>
      <c r="E57">
        <v>6082.0001689700175</v>
      </c>
      <c r="F57">
        <v>6050.7323699533636</v>
      </c>
      <c r="G57">
        <v>6071.2177682859065</v>
      </c>
      <c r="H57">
        <v>6051.4045911633766</v>
      </c>
      <c r="I57">
        <v>6055.9817533912128</v>
      </c>
      <c r="J57">
        <v>6048.040746452878</v>
      </c>
      <c r="K57">
        <v>6048.8258557531481</v>
      </c>
      <c r="L57">
        <v>6013.9087120463328</v>
      </c>
      <c r="M57">
        <v>6008.0670792336623</v>
      </c>
      <c r="N57">
        <v>6033.1440519683938</v>
      </c>
      <c r="O57">
        <v>6065.2101996796464</v>
      </c>
      <c r="P57">
        <v>6057.1222651161088</v>
      </c>
      <c r="Q57">
        <v>6051.9821041369551</v>
      </c>
      <c r="R57">
        <v>6060.9181678596688</v>
      </c>
      <c r="S57">
        <v>6050.7925549191741</v>
      </c>
      <c r="T57">
        <v>6069.4947380829735</v>
      </c>
      <c r="U57">
        <v>6053.7518266565094</v>
      </c>
      <c r="V57">
        <v>6060.6731489369913</v>
      </c>
      <c r="W57">
        <v>6034.094590073355</v>
      </c>
      <c r="X57">
        <v>6013.7380973682475</v>
      </c>
      <c r="Y57">
        <v>6020.5191397030567</v>
      </c>
      <c r="Z57">
        <v>6033.2823806890865</v>
      </c>
      <c r="AA57">
        <v>6051.933893333342</v>
      </c>
      <c r="AB57">
        <v>6048.2829860089305</v>
      </c>
      <c r="AC57">
        <v>6048.865276642573</v>
      </c>
      <c r="AD57">
        <v>6035.2647085704575</v>
      </c>
      <c r="AE57">
        <v>6058.8325196752558</v>
      </c>
      <c r="AF57">
        <v>6051.3540979443314</v>
      </c>
      <c r="AG57">
        <v>6076.6894042941549</v>
      </c>
      <c r="AH57">
        <v>6060.0890748629008</v>
      </c>
    </row>
    <row r="58" spans="1:34" x14ac:dyDescent="0.3">
      <c r="A58" s="23">
        <f ca="1">Exceedance!U58</f>
        <v>47788</v>
      </c>
      <c r="B58" s="1">
        <v>6053.4841431115683</v>
      </c>
      <c r="C58" s="1">
        <v>6069.0834945236647</v>
      </c>
      <c r="D58" s="1">
        <v>6070.3076351261725</v>
      </c>
      <c r="E58">
        <v>6082.000040421738</v>
      </c>
      <c r="F58">
        <v>6051.3409902245658</v>
      </c>
      <c r="G58">
        <v>6072.771414844191</v>
      </c>
      <c r="H58">
        <v>6054.3019618725475</v>
      </c>
      <c r="I58">
        <v>6055.6711348490535</v>
      </c>
      <c r="J58">
        <v>6048.0661793520012</v>
      </c>
      <c r="K58">
        <v>6048.1923905956901</v>
      </c>
      <c r="L58">
        <v>6014.0576148779082</v>
      </c>
      <c r="M58">
        <v>6007.8437282374689</v>
      </c>
      <c r="N58">
        <v>6034.7995136051759</v>
      </c>
      <c r="O58">
        <v>6066.7172753827435</v>
      </c>
      <c r="P58">
        <v>6058.0970735223482</v>
      </c>
      <c r="Q58">
        <v>6052.1868493987477</v>
      </c>
      <c r="R58">
        <v>6061.5816708650918</v>
      </c>
      <c r="S58">
        <v>6050.5436007015624</v>
      </c>
      <c r="T58">
        <v>6069.5226581395927</v>
      </c>
      <c r="U58">
        <v>6054.0117441585662</v>
      </c>
      <c r="V58">
        <v>6059.6734646102404</v>
      </c>
      <c r="W58">
        <v>6034.2651005269063</v>
      </c>
      <c r="X58">
        <v>6013.9765892005935</v>
      </c>
      <c r="Y58">
        <v>6020.9364490128182</v>
      </c>
      <c r="Z58">
        <v>6032.776410735567</v>
      </c>
      <c r="AA58">
        <v>6052.1226743192301</v>
      </c>
      <c r="AB58">
        <v>6047.4397255320382</v>
      </c>
      <c r="AC58">
        <v>6048.5544316925334</v>
      </c>
      <c r="AD58">
        <v>6035.2456147267103</v>
      </c>
      <c r="AE58">
        <v>6058.8397664173626</v>
      </c>
      <c r="AF58">
        <v>6050.9065587757377</v>
      </c>
      <c r="AG58">
        <v>6076.9803892000755</v>
      </c>
      <c r="AH58">
        <v>6060.9927142019105</v>
      </c>
    </row>
    <row r="59" spans="1:34" x14ac:dyDescent="0.3">
      <c r="A59" s="23">
        <f ca="1">Exceedance!U59</f>
        <v>47818</v>
      </c>
      <c r="B59" s="1">
        <v>6052.8979835316441</v>
      </c>
      <c r="C59" s="1">
        <v>6068.7917262311903</v>
      </c>
      <c r="D59" s="1">
        <v>6070.0190288258927</v>
      </c>
      <c r="E59">
        <v>6082.0000207079156</v>
      </c>
      <c r="F59">
        <v>6051.4012895391343</v>
      </c>
      <c r="G59">
        <v>6073.3121740209872</v>
      </c>
      <c r="H59">
        <v>6055.0120448446623</v>
      </c>
      <c r="I59">
        <v>6055.2524928213115</v>
      </c>
      <c r="J59">
        <v>6047.593832207278</v>
      </c>
      <c r="K59">
        <v>6047.5796791498879</v>
      </c>
      <c r="L59">
        <v>6013.1327315015551</v>
      </c>
      <c r="M59">
        <v>6007.4860231084267</v>
      </c>
      <c r="N59">
        <v>6035.6290016573494</v>
      </c>
      <c r="O59">
        <v>6067.0102870059427</v>
      </c>
      <c r="P59">
        <v>6057.9711094988652</v>
      </c>
      <c r="Q59">
        <v>6053.7594982188293</v>
      </c>
      <c r="R59">
        <v>6061.7392315482466</v>
      </c>
      <c r="S59">
        <v>6049.7969426688769</v>
      </c>
      <c r="T59">
        <v>6069.5277058354695</v>
      </c>
      <c r="U59">
        <v>6053.6460223439617</v>
      </c>
      <c r="V59">
        <v>6058.639488822334</v>
      </c>
      <c r="W59">
        <v>6033.9805848416263</v>
      </c>
      <c r="X59">
        <v>6013.7666774720992</v>
      </c>
      <c r="Y59">
        <v>6020.6950865208355</v>
      </c>
      <c r="Z59">
        <v>6032.6935895753559</v>
      </c>
      <c r="AA59">
        <v>6052.0751350797655</v>
      </c>
      <c r="AB59">
        <v>6046.3277410318797</v>
      </c>
      <c r="AC59">
        <v>6048.5100171824197</v>
      </c>
      <c r="AD59">
        <v>6034.7105179110695</v>
      </c>
      <c r="AE59">
        <v>6058.6616024406076</v>
      </c>
      <c r="AF59">
        <v>6050.2270492362295</v>
      </c>
      <c r="AG59">
        <v>6077.0772163719685</v>
      </c>
      <c r="AH59">
        <v>6060.9882942834001</v>
      </c>
    </row>
    <row r="60" spans="1:34" x14ac:dyDescent="0.3">
      <c r="A60" s="23">
        <f ca="1">Exceedance!U60</f>
        <v>47849</v>
      </c>
      <c r="B60" s="1">
        <v>6052.2449805606129</v>
      </c>
      <c r="C60" s="1">
        <v>6068.4441253868326</v>
      </c>
      <c r="D60" s="1">
        <v>6069.674243744239</v>
      </c>
      <c r="E60">
        <v>6081.9091595620675</v>
      </c>
      <c r="F60">
        <v>6051.0239151128108</v>
      </c>
      <c r="G60">
        <v>6073.6005798463884</v>
      </c>
      <c r="H60">
        <v>6055.0410212776787</v>
      </c>
      <c r="I60">
        <v>6055.0195274890311</v>
      </c>
      <c r="J60">
        <v>6047.1207972165739</v>
      </c>
      <c r="K60">
        <v>6047.0550576534424</v>
      </c>
      <c r="L60">
        <v>6012.3514235795901</v>
      </c>
      <c r="M60">
        <v>6006.7371751238288</v>
      </c>
      <c r="N60">
        <v>6037.4033160046802</v>
      </c>
      <c r="O60">
        <v>6066.9368535306467</v>
      </c>
      <c r="P60">
        <v>6057.6798794100705</v>
      </c>
      <c r="Q60">
        <v>6053.8778094944164</v>
      </c>
      <c r="R60">
        <v>6061.8211427755014</v>
      </c>
      <c r="S60">
        <v>6048.9341911951096</v>
      </c>
      <c r="T60">
        <v>6069.317243981136</v>
      </c>
      <c r="U60">
        <v>6053.5074203903187</v>
      </c>
      <c r="V60">
        <v>6057.8700284554625</v>
      </c>
      <c r="W60">
        <v>6033.5310436910595</v>
      </c>
      <c r="X60">
        <v>6013.8016958528115</v>
      </c>
      <c r="Y60">
        <v>6020.266433041008</v>
      </c>
      <c r="Z60">
        <v>6033.0718370419618</v>
      </c>
      <c r="AA60">
        <v>6051.7955992395109</v>
      </c>
      <c r="AB60">
        <v>6045.1827079983041</v>
      </c>
      <c r="AC60">
        <v>6048.4924524130693</v>
      </c>
      <c r="AD60">
        <v>6033.8472571678922</v>
      </c>
      <c r="AE60">
        <v>6058.2037481585794</v>
      </c>
      <c r="AF60">
        <v>6049.9571750610357</v>
      </c>
      <c r="AG60">
        <v>6077.1823003497057</v>
      </c>
      <c r="AH60">
        <v>6060.6933049182262</v>
      </c>
    </row>
    <row r="61" spans="1:34" x14ac:dyDescent="0.3">
      <c r="A61" s="23">
        <f ca="1">Exceedance!U61</f>
        <v>47880</v>
      </c>
      <c r="B61" s="1">
        <v>6052.355276133444</v>
      </c>
      <c r="C61" s="1">
        <v>6068.7333668822293</v>
      </c>
      <c r="D61" s="1">
        <v>6069.9600458002624</v>
      </c>
      <c r="E61">
        <v>6082.566664706801</v>
      </c>
      <c r="F61">
        <v>6050.9009027509819</v>
      </c>
      <c r="G61">
        <v>6073.8196034181747</v>
      </c>
      <c r="H61">
        <v>6055.3724395367599</v>
      </c>
      <c r="I61">
        <v>6055.1038111707676</v>
      </c>
      <c r="J61">
        <v>6047.0652451300402</v>
      </c>
      <c r="K61">
        <v>6046.5742822431448</v>
      </c>
      <c r="L61">
        <v>6012.3211923843073</v>
      </c>
      <c r="M61">
        <v>6006.6036382533384</v>
      </c>
      <c r="N61">
        <v>6040.2132493529607</v>
      </c>
      <c r="O61">
        <v>6066.7613033051121</v>
      </c>
      <c r="P61">
        <v>6058.4772076106246</v>
      </c>
      <c r="Q61">
        <v>6053.7965398740507</v>
      </c>
      <c r="R61">
        <v>6062.6428487173753</v>
      </c>
      <c r="S61">
        <v>6048.2499081150127</v>
      </c>
      <c r="T61">
        <v>6069.3535829490274</v>
      </c>
      <c r="U61">
        <v>6053.4424301382624</v>
      </c>
      <c r="V61">
        <v>6057.4432854137895</v>
      </c>
      <c r="W61">
        <v>6033.7757287832037</v>
      </c>
      <c r="X61">
        <v>6015.0873580609332</v>
      </c>
      <c r="Y61">
        <v>6021.6971445016261</v>
      </c>
      <c r="Z61">
        <v>6037.597731170119</v>
      </c>
      <c r="AA61">
        <v>6051.6131235403727</v>
      </c>
      <c r="AB61">
        <v>6044.5107021316462</v>
      </c>
      <c r="AC61">
        <v>6048.6621037450077</v>
      </c>
      <c r="AD61">
        <v>6033.8938283847538</v>
      </c>
      <c r="AE61">
        <v>6058.2681812667443</v>
      </c>
      <c r="AF61">
        <v>6049.8601521715655</v>
      </c>
      <c r="AG61">
        <v>6077.3275731155254</v>
      </c>
      <c r="AH61">
        <v>6062.4440987025973</v>
      </c>
    </row>
    <row r="62" spans="1:34" x14ac:dyDescent="0.3">
      <c r="A62" s="23">
        <f ca="1">Exceedance!U62</f>
        <v>47908</v>
      </c>
      <c r="B62" s="1">
        <v>6056.0988316751382</v>
      </c>
      <c r="C62" s="1">
        <v>6071.7389228450984</v>
      </c>
      <c r="D62" s="1">
        <v>6072.9308282897282</v>
      </c>
      <c r="E62">
        <v>6082.000222187241</v>
      </c>
      <c r="F62">
        <v>6058.5827531261666</v>
      </c>
      <c r="G62">
        <v>6075.6596965423896</v>
      </c>
      <c r="H62">
        <v>6056.1344506587457</v>
      </c>
      <c r="I62">
        <v>6055.5702250567592</v>
      </c>
      <c r="J62">
        <v>6049.3698352483543</v>
      </c>
      <c r="K62">
        <v>6045.3610583296386</v>
      </c>
      <c r="L62">
        <v>6012.9599256796164</v>
      </c>
      <c r="M62">
        <v>6012.8523279749852</v>
      </c>
      <c r="N62">
        <v>6046.4917551959916</v>
      </c>
      <c r="O62">
        <v>6066.5863380063583</v>
      </c>
      <c r="P62">
        <v>6064.6185044300946</v>
      </c>
      <c r="Q62">
        <v>6057.5359622510859</v>
      </c>
      <c r="R62">
        <v>6064.7055330766507</v>
      </c>
      <c r="S62">
        <v>6049.0799868016111</v>
      </c>
      <c r="T62">
        <v>6070.1605478578313</v>
      </c>
      <c r="U62">
        <v>6055.2088360455473</v>
      </c>
      <c r="V62">
        <v>6057.4236641032985</v>
      </c>
      <c r="W62">
        <v>6034.7112273406792</v>
      </c>
      <c r="X62">
        <v>6017.4926832036053</v>
      </c>
      <c r="Y62">
        <v>6022.8712629934453</v>
      </c>
      <c r="Z62">
        <v>6049.4599489722341</v>
      </c>
      <c r="AA62">
        <v>6051.0707732992369</v>
      </c>
      <c r="AB62">
        <v>6049.7957238529316</v>
      </c>
      <c r="AC62">
        <v>6049.3435179940616</v>
      </c>
      <c r="AD62">
        <v>6033.7126733748</v>
      </c>
      <c r="AE62">
        <v>6059.6936455845953</v>
      </c>
      <c r="AF62">
        <v>6054.9469298269205</v>
      </c>
      <c r="AG62">
        <v>6079.0954977549573</v>
      </c>
      <c r="AH62">
        <v>6072.3537832565717</v>
      </c>
    </row>
    <row r="63" spans="1:34" x14ac:dyDescent="0.3">
      <c r="A63" s="23">
        <f ca="1">Exceedance!U63</f>
        <v>47939</v>
      </c>
      <c r="B63" s="1">
        <v>6062.1130080699249</v>
      </c>
      <c r="C63" s="1">
        <v>6076.3669724811516</v>
      </c>
      <c r="D63" s="1">
        <v>6077.6965876255681</v>
      </c>
      <c r="E63">
        <v>6082.0007212281052</v>
      </c>
      <c r="F63">
        <v>6065.9357709162095</v>
      </c>
      <c r="G63">
        <v>6080.4911477471032</v>
      </c>
      <c r="H63">
        <v>6055.5287151010252</v>
      </c>
      <c r="I63">
        <v>6059.560350195442</v>
      </c>
      <c r="J63">
        <v>6058.6924117143626</v>
      </c>
      <c r="K63">
        <v>6043.8282642708573</v>
      </c>
      <c r="L63">
        <v>6011.4645554138369</v>
      </c>
      <c r="M63">
        <v>6024.9488764051739</v>
      </c>
      <c r="N63">
        <v>6062.633646858254</v>
      </c>
      <c r="O63">
        <v>6071.3687601099473</v>
      </c>
      <c r="P63">
        <v>6070.5841906606956</v>
      </c>
      <c r="Q63">
        <v>6069.7393758417993</v>
      </c>
      <c r="R63">
        <v>6068.1934657848542</v>
      </c>
      <c r="S63">
        <v>6056.2360758204659</v>
      </c>
      <c r="T63">
        <v>6072.3826093776725</v>
      </c>
      <c r="U63">
        <v>6061.2195535484043</v>
      </c>
      <c r="V63">
        <v>6054.4178599967572</v>
      </c>
      <c r="W63">
        <v>6035.7175314044653</v>
      </c>
      <c r="X63">
        <v>6017.5775236949612</v>
      </c>
      <c r="Y63">
        <v>6024.6903799461916</v>
      </c>
      <c r="Z63">
        <v>6058.3515136433734</v>
      </c>
      <c r="AA63">
        <v>6049.7803770343344</v>
      </c>
      <c r="AB63">
        <v>6058.939626675995</v>
      </c>
      <c r="AC63">
        <v>6048.2068483304893</v>
      </c>
      <c r="AD63">
        <v>6031.8520434510701</v>
      </c>
      <c r="AE63">
        <v>6069.5543571277622</v>
      </c>
      <c r="AF63">
        <v>6066.4224288788455</v>
      </c>
      <c r="AG63">
        <v>6082.0008705536065</v>
      </c>
      <c r="AH63">
        <v>6080.9421160969823</v>
      </c>
    </row>
    <row r="64" spans="1:34" x14ac:dyDescent="0.3">
      <c r="A64" s="23">
        <f ca="1">Exceedance!U64</f>
        <v>47969</v>
      </c>
      <c r="B64" s="1">
        <v>6060.0765218149063</v>
      </c>
      <c r="C64" s="1">
        <v>6067.915721090234</v>
      </c>
      <c r="D64" s="1">
        <v>6068.4164917313465</v>
      </c>
      <c r="E64">
        <v>6074.6313098306964</v>
      </c>
      <c r="F64">
        <v>6063.8725595632304</v>
      </c>
      <c r="G64">
        <v>6071.8927929766469</v>
      </c>
      <c r="H64">
        <v>6046.3220850422285</v>
      </c>
      <c r="I64">
        <v>6065.1313533886741</v>
      </c>
      <c r="J64">
        <v>6064.4221515467489</v>
      </c>
      <c r="K64">
        <v>6040.5404514129714</v>
      </c>
      <c r="L64">
        <v>6019.3470658836741</v>
      </c>
      <c r="M64">
        <v>6040.946270166316</v>
      </c>
      <c r="N64">
        <v>6072.7363594553026</v>
      </c>
      <c r="O64">
        <v>6064.952585356632</v>
      </c>
      <c r="P64">
        <v>6067.9834520298618</v>
      </c>
      <c r="Q64">
        <v>6067.9000187327283</v>
      </c>
      <c r="R64">
        <v>6072.5361112101118</v>
      </c>
      <c r="S64">
        <v>6064.4944799000223</v>
      </c>
      <c r="T64">
        <v>6062.9746539952112</v>
      </c>
      <c r="U64">
        <v>6068.238880136003</v>
      </c>
      <c r="V64">
        <v>6057.2312931077386</v>
      </c>
      <c r="W64">
        <v>6042.2611304963193</v>
      </c>
      <c r="X64">
        <v>6025.0048775314735</v>
      </c>
      <c r="Y64">
        <v>6033.3499313458087</v>
      </c>
      <c r="Z64">
        <v>6067.482115722456</v>
      </c>
      <c r="AA64">
        <v>6052.6928810020672</v>
      </c>
      <c r="AB64">
        <v>6052.1870699335686</v>
      </c>
      <c r="AC64">
        <v>6052.7159009321895</v>
      </c>
      <c r="AD64">
        <v>6040.2809585308059</v>
      </c>
      <c r="AE64">
        <v>6064.6074142971884</v>
      </c>
      <c r="AF64">
        <v>6069.718347495158</v>
      </c>
      <c r="AG64">
        <v>6075.8697499841128</v>
      </c>
      <c r="AH64">
        <v>6074.4185400446304</v>
      </c>
    </row>
    <row r="65" spans="1:34" x14ac:dyDescent="0.3">
      <c r="A65" s="23">
        <f ca="1">Exceedance!U65</f>
        <v>48000</v>
      </c>
      <c r="B65" s="1">
        <v>6056.6227073269747</v>
      </c>
      <c r="C65" s="1">
        <v>6057.5973016640928</v>
      </c>
      <c r="D65" s="1">
        <v>6056.6488869474479</v>
      </c>
      <c r="E65">
        <v>6061.3731370908235</v>
      </c>
      <c r="F65">
        <v>6063.2438702148602</v>
      </c>
      <c r="G65">
        <v>6059.2595195957902</v>
      </c>
      <c r="H65">
        <v>6039.4593882764539</v>
      </c>
      <c r="I65">
        <v>6063.083762992529</v>
      </c>
      <c r="J65">
        <v>6057.050221856055</v>
      </c>
      <c r="K65">
        <v>6033.2929234175826</v>
      </c>
      <c r="L65">
        <v>6019.6563653727417</v>
      </c>
      <c r="M65">
        <v>6043.7272923699129</v>
      </c>
      <c r="N65">
        <v>6071.3048289511871</v>
      </c>
      <c r="O65">
        <v>6051.6299564852116</v>
      </c>
      <c r="P65">
        <v>6056.0717415374238</v>
      </c>
      <c r="Q65">
        <v>6064.6809641574446</v>
      </c>
      <c r="R65">
        <v>6061.4094106327429</v>
      </c>
      <c r="S65">
        <v>6071.5436708305388</v>
      </c>
      <c r="T65">
        <v>6058.4982514430094</v>
      </c>
      <c r="U65">
        <v>6064.7606852517556</v>
      </c>
      <c r="V65">
        <v>6055.6000459016705</v>
      </c>
      <c r="W65">
        <v>6045.705793097859</v>
      </c>
      <c r="X65">
        <v>6037.034628006134</v>
      </c>
      <c r="Y65">
        <v>6043.5798323277531</v>
      </c>
      <c r="Z65">
        <v>6075.6055881189777</v>
      </c>
      <c r="AA65">
        <v>6046.8258877153194</v>
      </c>
      <c r="AB65">
        <v>6051.2899252649449</v>
      </c>
      <c r="AC65">
        <v>6050.4618374786814</v>
      </c>
      <c r="AD65">
        <v>6051.3861105760743</v>
      </c>
      <c r="AE65">
        <v>6049.5750484819291</v>
      </c>
      <c r="AF65">
        <v>6066.6560315766947</v>
      </c>
      <c r="AG65">
        <v>6063.7346118964542</v>
      </c>
      <c r="AH65">
        <v>6062.3624419169455</v>
      </c>
    </row>
    <row r="66" spans="1:34" x14ac:dyDescent="0.3">
      <c r="A66" s="23">
        <f ca="1">Exceedance!U66</f>
        <v>48030</v>
      </c>
      <c r="B66" s="1">
        <v>6053.9307704717176</v>
      </c>
      <c r="C66" s="1">
        <v>6054.9257084363344</v>
      </c>
      <c r="D66" s="1">
        <v>6053.4733954576259</v>
      </c>
      <c r="E66">
        <v>6056.8848744107036</v>
      </c>
      <c r="F66">
        <v>6061.1290397010998</v>
      </c>
      <c r="G66">
        <v>6059.2755467725747</v>
      </c>
      <c r="H66">
        <v>6044.3604049209507</v>
      </c>
      <c r="I66">
        <v>6055.7190444878979</v>
      </c>
      <c r="J66">
        <v>6054.2668077976095</v>
      </c>
      <c r="K66">
        <v>6025.8586038925187</v>
      </c>
      <c r="L66">
        <v>6009.416739402619</v>
      </c>
      <c r="M66">
        <v>6038.8147026085198</v>
      </c>
      <c r="N66">
        <v>6069.8346876172427</v>
      </c>
      <c r="O66">
        <v>6048.4722118951713</v>
      </c>
      <c r="P66">
        <v>6052.4359552216347</v>
      </c>
      <c r="Q66">
        <v>6062.2016220037267</v>
      </c>
      <c r="R66">
        <v>6058.8901341048449</v>
      </c>
      <c r="S66">
        <v>6068.8392615551966</v>
      </c>
      <c r="T66">
        <v>6056.8040418355959</v>
      </c>
      <c r="U66">
        <v>6058.2315219066386</v>
      </c>
      <c r="V66">
        <v>6048.3462981065168</v>
      </c>
      <c r="W66">
        <v>6040.8967614380317</v>
      </c>
      <c r="X66">
        <v>6033.9106487089693</v>
      </c>
      <c r="Y66">
        <v>6039.7831892896029</v>
      </c>
      <c r="Z66">
        <v>6073.6545086023743</v>
      </c>
      <c r="AA66">
        <v>6040.5245937974514</v>
      </c>
      <c r="AB66">
        <v>6055.0757444138953</v>
      </c>
      <c r="AC66">
        <v>6043.5843442066471</v>
      </c>
      <c r="AD66">
        <v>6053.4615804357782</v>
      </c>
      <c r="AE66">
        <v>6048.4271620728796</v>
      </c>
      <c r="AF66">
        <v>6064.1520042258289</v>
      </c>
      <c r="AG66">
        <v>6057.6464539894159</v>
      </c>
      <c r="AH66">
        <v>6056.8273862257165</v>
      </c>
    </row>
    <row r="67" spans="1:34" x14ac:dyDescent="0.3">
      <c r="A67" s="23">
        <f ca="1">Exceedance!U67</f>
        <v>48061</v>
      </c>
      <c r="B67" s="1">
        <v>6050.7632949259878</v>
      </c>
      <c r="C67" s="1">
        <v>6051.7860296675481</v>
      </c>
      <c r="D67" s="1">
        <v>6050.2933937506878</v>
      </c>
      <c r="E67">
        <v>6051.3912337915926</v>
      </c>
      <c r="F67">
        <v>6062.3826376886764</v>
      </c>
      <c r="G67">
        <v>6056.5164877645639</v>
      </c>
      <c r="H67">
        <v>6050.8162460499161</v>
      </c>
      <c r="I67">
        <v>6049.3748752753409</v>
      </c>
      <c r="J67">
        <v>6052.9947390016723</v>
      </c>
      <c r="K67">
        <v>6016.2556571626837</v>
      </c>
      <c r="L67">
        <v>6003.1177294085774</v>
      </c>
      <c r="M67">
        <v>6032.0562439693676</v>
      </c>
      <c r="N67">
        <v>6068.4916462657702</v>
      </c>
      <c r="O67">
        <v>6047.3395789350752</v>
      </c>
      <c r="P67">
        <v>6050.656436428204</v>
      </c>
      <c r="Q67">
        <v>6061.2132776014878</v>
      </c>
      <c r="R67">
        <v>6053.5091356630492</v>
      </c>
      <c r="S67">
        <v>6068.0105456780611</v>
      </c>
      <c r="T67">
        <v>6052.6333430833374</v>
      </c>
      <c r="U67">
        <v>6051.5314158043375</v>
      </c>
      <c r="V67">
        <v>6047.8798633717179</v>
      </c>
      <c r="W67">
        <v>6036.1432150103628</v>
      </c>
      <c r="X67">
        <v>6027.7889988198303</v>
      </c>
      <c r="Y67">
        <v>6037.4018042079097</v>
      </c>
      <c r="Z67">
        <v>6071.2506778244488</v>
      </c>
      <c r="AA67">
        <v>6031.9851594179054</v>
      </c>
      <c r="AB67">
        <v>6054.1294384213597</v>
      </c>
      <c r="AC67">
        <v>6037.8660840491148</v>
      </c>
      <c r="AD67">
        <v>6052.5571634247435</v>
      </c>
      <c r="AE67">
        <v>6049.2517826813055</v>
      </c>
      <c r="AF67">
        <v>6067.201698848352</v>
      </c>
      <c r="AG67">
        <v>6053.1559734562761</v>
      </c>
      <c r="AH67">
        <v>6051.9915495344476</v>
      </c>
    </row>
    <row r="68" spans="1:34" x14ac:dyDescent="0.3">
      <c r="A68" s="23">
        <f ca="1">Exceedance!U68</f>
        <v>48092</v>
      </c>
      <c r="B68" s="1">
        <v>6050.2383006655991</v>
      </c>
      <c r="C68" s="1">
        <v>6051.0098962357051</v>
      </c>
      <c r="D68" s="1">
        <v>6049.509669712128</v>
      </c>
      <c r="E68">
        <v>6050.5392897466481</v>
      </c>
      <c r="F68">
        <v>6066.1649165099907</v>
      </c>
      <c r="G68">
        <v>6054.7860641021653</v>
      </c>
      <c r="H68">
        <v>6054.2757845307551</v>
      </c>
      <c r="I68">
        <v>6047.0848237919799</v>
      </c>
      <c r="J68">
        <v>6050.3208488386517</v>
      </c>
      <c r="K68">
        <v>6013.4536712667923</v>
      </c>
      <c r="L68">
        <v>6003.3540431409465</v>
      </c>
      <c r="M68">
        <v>6034.2939519602396</v>
      </c>
      <c r="N68">
        <v>6067.4602099861386</v>
      </c>
      <c r="O68">
        <v>6047.8442767137731</v>
      </c>
      <c r="P68">
        <v>6050.3360164053947</v>
      </c>
      <c r="Q68">
        <v>6061.3933454894368</v>
      </c>
      <c r="R68">
        <v>6050.842574596194</v>
      </c>
      <c r="S68">
        <v>6069.03216729828</v>
      </c>
      <c r="T68">
        <v>6050.8197900383811</v>
      </c>
      <c r="U68">
        <v>6049.3015663608376</v>
      </c>
      <c r="V68">
        <v>6052.191369790623</v>
      </c>
      <c r="W68">
        <v>6034.4931923546746</v>
      </c>
      <c r="X68">
        <v>6024.3070889318269</v>
      </c>
      <c r="Y68">
        <v>6035.0487941151559</v>
      </c>
      <c r="Z68">
        <v>6069.591484142541</v>
      </c>
      <c r="AA68">
        <v>6026.627961919603</v>
      </c>
      <c r="AB68">
        <v>6051.6636253298839</v>
      </c>
      <c r="AC68">
        <v>6035.9919045899969</v>
      </c>
      <c r="AD68">
        <v>6054.2817181850032</v>
      </c>
      <c r="AE68">
        <v>6049.685784936034</v>
      </c>
      <c r="AF68">
        <v>6069.8638337249331</v>
      </c>
      <c r="AG68">
        <v>6054.461689795291</v>
      </c>
      <c r="AH68">
        <v>6053.3136439102618</v>
      </c>
    </row>
    <row r="69" spans="1:34" x14ac:dyDescent="0.3">
      <c r="A69" s="23" t="str">
        <f ca="1">Exceedance!U69</f>
        <v/>
      </c>
      <c r="B69" s="1"/>
      <c r="C69" s="1"/>
      <c r="D69" s="1"/>
    </row>
    <row r="70" spans="1:34" x14ac:dyDescent="0.3">
      <c r="A70" s="23" t="str">
        <f ca="1">Exceedance!U70</f>
        <v/>
      </c>
      <c r="B70" s="1"/>
      <c r="C70" s="1"/>
      <c r="D70" s="1"/>
    </row>
    <row r="71" spans="1:34" x14ac:dyDescent="0.3">
      <c r="A71" s="23" t="str">
        <f ca="1">Exceedance!U71</f>
        <v/>
      </c>
      <c r="B71" s="1"/>
      <c r="C71" s="1"/>
      <c r="D71" s="1"/>
    </row>
    <row r="72" spans="1:34" x14ac:dyDescent="0.3">
      <c r="A72" s="23" t="str">
        <f ca="1">Exceedance!U72</f>
        <v/>
      </c>
      <c r="B72" s="1"/>
      <c r="C72" s="1"/>
      <c r="D72" s="1"/>
    </row>
    <row r="73" spans="1:34" x14ac:dyDescent="0.3">
      <c r="A73" s="23" t="str">
        <f ca="1">Exceedance!U73</f>
        <v/>
      </c>
      <c r="B73" s="1"/>
      <c r="C73" s="1"/>
      <c r="D73" s="1"/>
    </row>
    <row r="74" spans="1:34" x14ac:dyDescent="0.3">
      <c r="A74" s="23" t="str">
        <f ca="1">Exceedance!U74</f>
        <v/>
      </c>
      <c r="B74" s="1"/>
      <c r="C74" s="1"/>
      <c r="D74" s="1"/>
    </row>
    <row r="75" spans="1:34" x14ac:dyDescent="0.3">
      <c r="A75" s="23" t="str">
        <f ca="1">Exceedance!U75</f>
        <v/>
      </c>
      <c r="B75" s="1"/>
      <c r="C75" s="1"/>
      <c r="D75" s="1"/>
    </row>
    <row r="76" spans="1:34" x14ac:dyDescent="0.3">
      <c r="A76" s="23" t="str">
        <f ca="1">Exceedance!U76</f>
        <v/>
      </c>
      <c r="B76" s="1"/>
      <c r="C76" s="1"/>
      <c r="D76" s="1"/>
    </row>
    <row r="77" spans="1:34" x14ac:dyDescent="0.3">
      <c r="A77" s="23" t="str">
        <f ca="1">Exceedance!U77</f>
        <v/>
      </c>
      <c r="B77" s="1"/>
      <c r="C77" s="1"/>
      <c r="D77" s="1"/>
    </row>
    <row r="78" spans="1:34" x14ac:dyDescent="0.3">
      <c r="A78" s="23" t="str">
        <f ca="1">Exceedance!U78</f>
        <v/>
      </c>
      <c r="B78" s="1"/>
      <c r="C78" s="1"/>
      <c r="D78" s="1"/>
    </row>
    <row r="79" spans="1:34" x14ac:dyDescent="0.3">
      <c r="A79" s="23" t="str">
        <f ca="1">Exceedance!U79</f>
        <v/>
      </c>
      <c r="B79" s="1"/>
      <c r="C79" s="1"/>
      <c r="D79" s="1"/>
    </row>
    <row r="80" spans="1:34" x14ac:dyDescent="0.3">
      <c r="A80" s="23" t="str">
        <f ca="1">Exceedance!U80</f>
        <v/>
      </c>
      <c r="B80" s="1"/>
      <c r="C80" s="1"/>
      <c r="D80" s="1"/>
    </row>
    <row r="81" spans="1:4" x14ac:dyDescent="0.3">
      <c r="A81" s="23" t="str">
        <f ca="1">Exceedance!U81</f>
        <v/>
      </c>
      <c r="B81" s="1"/>
      <c r="C81" s="1"/>
      <c r="D81" s="1"/>
    </row>
    <row r="82" spans="1:4" x14ac:dyDescent="0.3">
      <c r="A82" s="23" t="str">
        <f ca="1">Exceedance!U82</f>
        <v/>
      </c>
      <c r="B82" s="1"/>
      <c r="C82" s="1"/>
      <c r="D82" s="1"/>
    </row>
    <row r="83" spans="1:4" x14ac:dyDescent="0.3">
      <c r="A83" s="23" t="str">
        <f ca="1">Exceedance!U83</f>
        <v/>
      </c>
      <c r="B83" s="1"/>
      <c r="C83" s="1"/>
      <c r="D83" s="1"/>
    </row>
    <row r="84" spans="1:4" x14ac:dyDescent="0.3">
      <c r="A84" s="23" t="str">
        <f ca="1">Exceedance!U84</f>
        <v/>
      </c>
      <c r="B84" s="1"/>
      <c r="C84" s="1"/>
      <c r="D84" s="1"/>
    </row>
    <row r="85" spans="1:4" x14ac:dyDescent="0.3">
      <c r="A85" s="23" t="str">
        <f ca="1">Exceedance!U85</f>
        <v/>
      </c>
      <c r="B85" s="1"/>
      <c r="C85" s="1"/>
      <c r="D85" s="1"/>
    </row>
    <row r="86" spans="1:4" x14ac:dyDescent="0.3">
      <c r="A86" s="23" t="str">
        <f ca="1">Exceedance!U86</f>
        <v/>
      </c>
      <c r="B86" s="1"/>
      <c r="C86" s="1"/>
      <c r="D86" s="1"/>
    </row>
    <row r="87" spans="1:4" x14ac:dyDescent="0.3">
      <c r="A87" s="23" t="str">
        <f ca="1">Exceedance!U87</f>
        <v/>
      </c>
      <c r="B87" s="1"/>
      <c r="C87" s="1"/>
      <c r="D87" s="1"/>
    </row>
    <row r="88" spans="1:4" x14ac:dyDescent="0.3">
      <c r="A88" s="23" t="str">
        <f ca="1">Exceedance!U88</f>
        <v/>
      </c>
      <c r="B88" s="1"/>
      <c r="C88" s="1"/>
      <c r="D88" s="1"/>
    </row>
    <row r="89" spans="1:4" x14ac:dyDescent="0.3">
      <c r="A89" s="23" t="str">
        <f ca="1">Exceedance!U89</f>
        <v/>
      </c>
      <c r="B89" s="1"/>
      <c r="C89" s="1"/>
      <c r="D89" s="1"/>
    </row>
    <row r="90" spans="1:4" x14ac:dyDescent="0.3">
      <c r="A90" s="23" t="str">
        <f ca="1">Exceedance!U90</f>
        <v/>
      </c>
      <c r="B90" s="1"/>
      <c r="C90" s="1"/>
      <c r="D90" s="1"/>
    </row>
    <row r="91" spans="1:4" x14ac:dyDescent="0.3">
      <c r="A91" s="23" t="str">
        <f ca="1">Exceedance!U91</f>
        <v/>
      </c>
      <c r="B91" s="1"/>
      <c r="C91" s="1"/>
      <c r="D91" s="1"/>
    </row>
    <row r="92" spans="1:4" x14ac:dyDescent="0.3">
      <c r="A92" s="23" t="str">
        <f ca="1">Exceedance!U92</f>
        <v/>
      </c>
      <c r="B92" s="1"/>
      <c r="C92" s="1"/>
      <c r="D92" s="1"/>
    </row>
    <row r="93" spans="1:4" x14ac:dyDescent="0.3">
      <c r="A93" s="23" t="str">
        <f ca="1">Exceedance!U93</f>
        <v/>
      </c>
      <c r="B93" s="1"/>
      <c r="C93" s="1"/>
      <c r="D93" s="1"/>
    </row>
    <row r="94" spans="1:4" x14ac:dyDescent="0.3">
      <c r="A94" s="23" t="str">
        <f ca="1">Exceedance!U94</f>
        <v/>
      </c>
      <c r="B94" s="1"/>
      <c r="C94" s="1"/>
      <c r="D94" s="1"/>
    </row>
    <row r="95" spans="1:4" x14ac:dyDescent="0.3">
      <c r="A95" s="23" t="str">
        <f ca="1">Exceedance!U95</f>
        <v/>
      </c>
      <c r="B95" s="1"/>
      <c r="C95" s="1"/>
      <c r="D95" s="1"/>
    </row>
    <row r="96" spans="1:4" x14ac:dyDescent="0.3">
      <c r="A96" s="23" t="str">
        <f ca="1">Exceedance!U96</f>
        <v/>
      </c>
      <c r="B96" s="1"/>
      <c r="C96" s="1"/>
      <c r="D96" s="1"/>
    </row>
    <row r="97" spans="1:4" x14ac:dyDescent="0.3">
      <c r="A97" s="23" t="str">
        <f ca="1">Exceedance!U97</f>
        <v/>
      </c>
      <c r="B97" s="1"/>
      <c r="C97" s="1"/>
      <c r="D97" s="1"/>
    </row>
    <row r="98" spans="1:4" x14ac:dyDescent="0.3">
      <c r="A98" s="23" t="str">
        <f ca="1">Exceedance!U98</f>
        <v/>
      </c>
      <c r="B98" s="1"/>
      <c r="C98" s="1"/>
      <c r="D98" s="1"/>
    </row>
    <row r="99" spans="1:4" x14ac:dyDescent="0.3">
      <c r="A99" s="23" t="str">
        <f ca="1">Exceedance!U99</f>
        <v/>
      </c>
      <c r="B99" s="1"/>
      <c r="C99" s="1"/>
      <c r="D99" s="1"/>
    </row>
    <row r="100" spans="1:4" x14ac:dyDescent="0.3">
      <c r="A100" s="23"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B1:AH1"/>
  </mergeCells>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21">
    <tabColor rgb="FFFFFF99"/>
  </sheetPr>
  <dimension ref="A1:AH175"/>
  <sheetViews>
    <sheetView workbookViewId="0">
      <selection activeCell="B4" sqref="B4:AQ175"/>
    </sheetView>
  </sheetViews>
  <sheetFormatPr defaultColWidth="8.5546875" defaultRowHeight="14.4" x14ac:dyDescent="0.3"/>
  <cols>
    <col min="1" max="1" width="8.5546875" style="83"/>
    <col min="2" max="4" width="8.5546875" style="185"/>
  </cols>
  <sheetData>
    <row r="1" spans="1:34" s="83" customFormat="1" x14ac:dyDescent="0.3">
      <c r="A1" s="20"/>
      <c r="B1" s="862" t="s">
        <v>85</v>
      </c>
      <c r="C1" s="863"/>
      <c r="D1" s="863"/>
      <c r="E1" s="863"/>
      <c r="F1" s="863"/>
      <c r="G1" s="863"/>
      <c r="H1" s="863"/>
      <c r="I1" s="863"/>
      <c r="J1" s="863"/>
      <c r="K1" s="863"/>
      <c r="L1" s="863"/>
      <c r="M1" s="863"/>
      <c r="N1" s="863"/>
      <c r="O1" s="863"/>
      <c r="P1" s="863"/>
      <c r="Q1" s="863"/>
      <c r="R1" s="863"/>
      <c r="S1" s="863"/>
      <c r="T1" s="863"/>
      <c r="U1" s="863"/>
      <c r="V1" s="863"/>
      <c r="W1" s="863"/>
      <c r="X1" s="863"/>
      <c r="Y1" s="863"/>
      <c r="Z1" s="863"/>
      <c r="AA1" s="863"/>
      <c r="AB1" s="863"/>
      <c r="AC1" s="863"/>
      <c r="AD1" s="863"/>
      <c r="AE1" s="863"/>
      <c r="AF1" s="863"/>
      <c r="AG1" s="863"/>
      <c r="AH1" s="863"/>
    </row>
    <row r="2" spans="1:34" s="83" customFormat="1" x14ac:dyDescent="0.3">
      <c r="A2" s="20"/>
      <c r="B2" s="83" t="s">
        <v>288</v>
      </c>
      <c r="C2" s="83" t="s">
        <v>287</v>
      </c>
      <c r="D2" s="83" t="s">
        <v>289</v>
      </c>
      <c r="E2" s="83">
        <v>1991</v>
      </c>
      <c r="F2" s="83">
        <v>1992</v>
      </c>
      <c r="G2" s="83">
        <v>1993</v>
      </c>
      <c r="H2" s="83">
        <v>1994</v>
      </c>
      <c r="I2" s="83">
        <v>1995</v>
      </c>
      <c r="J2" s="83">
        <v>1996</v>
      </c>
      <c r="K2" s="83">
        <v>1997</v>
      </c>
      <c r="L2" s="83">
        <v>1998</v>
      </c>
      <c r="M2" s="83">
        <v>1999</v>
      </c>
      <c r="N2" s="83">
        <v>2000</v>
      </c>
      <c r="O2" s="83">
        <v>2001</v>
      </c>
      <c r="P2" s="83">
        <v>2002</v>
      </c>
      <c r="Q2" s="83">
        <v>2003</v>
      </c>
      <c r="R2" s="83">
        <v>2004</v>
      </c>
      <c r="S2" s="83">
        <v>2005</v>
      </c>
      <c r="T2" s="83">
        <v>2006</v>
      </c>
      <c r="U2" s="83">
        <v>2007</v>
      </c>
      <c r="V2" s="83">
        <v>2008</v>
      </c>
      <c r="W2" s="83">
        <v>2009</v>
      </c>
      <c r="X2" s="83">
        <v>2010</v>
      </c>
      <c r="Y2" s="83">
        <v>2011</v>
      </c>
      <c r="Z2" s="83">
        <v>2012</v>
      </c>
      <c r="AA2" s="83">
        <v>2013</v>
      </c>
      <c r="AB2" s="83">
        <v>2014</v>
      </c>
      <c r="AC2" s="83">
        <v>2015</v>
      </c>
      <c r="AD2" s="83">
        <v>2016</v>
      </c>
      <c r="AE2" s="83">
        <v>2017</v>
      </c>
      <c r="AF2" s="83">
        <v>2018</v>
      </c>
      <c r="AG2" s="83">
        <v>2019</v>
      </c>
      <c r="AH2" s="83">
        <v>2020</v>
      </c>
    </row>
    <row r="3" spans="1:34" s="22" customFormat="1" x14ac:dyDescent="0.3">
      <c r="A3" s="21"/>
      <c r="B3" s="22" t="s">
        <v>323</v>
      </c>
      <c r="C3" s="22" t="s">
        <v>324</v>
      </c>
      <c r="D3" s="22" t="s">
        <v>325</v>
      </c>
      <c r="E3" s="22" t="s">
        <v>326</v>
      </c>
      <c r="F3" s="22" t="s">
        <v>327</v>
      </c>
      <c r="G3" s="22" t="s">
        <v>328</v>
      </c>
      <c r="H3" s="22" t="s">
        <v>329</v>
      </c>
      <c r="I3" s="22" t="s">
        <v>330</v>
      </c>
      <c r="J3" s="22" t="s">
        <v>331</v>
      </c>
      <c r="K3" s="22" t="s">
        <v>332</v>
      </c>
      <c r="L3" s="22" t="s">
        <v>333</v>
      </c>
      <c r="M3" s="22" t="s">
        <v>334</v>
      </c>
      <c r="N3" s="22" t="s">
        <v>335</v>
      </c>
      <c r="O3" s="22" t="s">
        <v>336</v>
      </c>
      <c r="P3" s="22" t="s">
        <v>337</v>
      </c>
      <c r="Q3" s="22" t="s">
        <v>338</v>
      </c>
      <c r="R3" s="22" t="s">
        <v>339</v>
      </c>
      <c r="S3" s="22" t="s">
        <v>340</v>
      </c>
      <c r="T3" s="22" t="s">
        <v>341</v>
      </c>
      <c r="U3" s="22" t="s">
        <v>342</v>
      </c>
      <c r="V3" s="22" t="s">
        <v>343</v>
      </c>
      <c r="W3" s="22" t="s">
        <v>344</v>
      </c>
      <c r="X3" s="22" t="s">
        <v>345</v>
      </c>
      <c r="Y3" s="22" t="s">
        <v>346</v>
      </c>
      <c r="Z3" s="22" t="s">
        <v>347</v>
      </c>
      <c r="AA3" s="22" t="s">
        <v>348</v>
      </c>
      <c r="AB3" s="22" t="s">
        <v>349</v>
      </c>
      <c r="AC3" s="22" t="s">
        <v>350</v>
      </c>
      <c r="AD3" s="22" t="s">
        <v>351</v>
      </c>
      <c r="AE3" s="22" t="s">
        <v>352</v>
      </c>
      <c r="AF3" s="22" t="s">
        <v>353</v>
      </c>
      <c r="AG3" s="22" t="s">
        <v>354</v>
      </c>
      <c r="AH3" s="22" t="s">
        <v>355</v>
      </c>
    </row>
    <row r="4" spans="1:34" x14ac:dyDescent="0.3">
      <c r="A4" s="23">
        <f ca="1">Exceedance!U4</f>
        <v>46143</v>
      </c>
      <c r="B4" s="1">
        <v>21.520661157024769</v>
      </c>
      <c r="C4" s="1">
        <v>41.505325743758682</v>
      </c>
      <c r="D4" s="1">
        <v>22.570195302068839</v>
      </c>
      <c r="E4">
        <v>41.803247169229088</v>
      </c>
      <c r="F4">
        <v>21.520661157024769</v>
      </c>
      <c r="G4">
        <v>21.520661157024769</v>
      </c>
      <c r="H4">
        <v>24.967643131555818</v>
      </c>
      <c r="I4">
        <v>49.077270104889529</v>
      </c>
      <c r="J4">
        <v>22.44941804517218</v>
      </c>
      <c r="K4">
        <v>22.366387971477312</v>
      </c>
      <c r="L4">
        <v>33.430639729622307</v>
      </c>
      <c r="M4">
        <v>36.450181395775388</v>
      </c>
      <c r="N4">
        <v>21.520661157024769</v>
      </c>
      <c r="O4">
        <v>21.520661157024769</v>
      </c>
      <c r="P4">
        <v>33.460667709292878</v>
      </c>
      <c r="Q4">
        <v>23.520664401857513</v>
      </c>
      <c r="R4">
        <v>24.272742202597886</v>
      </c>
      <c r="S4">
        <v>26.122149847087613</v>
      </c>
      <c r="T4">
        <v>22.229120499248136</v>
      </c>
      <c r="U4">
        <v>21.520661157024769</v>
      </c>
      <c r="V4">
        <v>21.520661157024769</v>
      </c>
      <c r="W4">
        <v>21.520661157024769</v>
      </c>
      <c r="X4">
        <v>41.272690990077017</v>
      </c>
      <c r="Y4">
        <v>22.252313026224613</v>
      </c>
      <c r="Z4">
        <v>21.520661157024769</v>
      </c>
      <c r="AA4">
        <v>24.942697199564353</v>
      </c>
      <c r="AB4">
        <v>22.489874059020956</v>
      </c>
      <c r="AC4">
        <v>21.520661157024769</v>
      </c>
      <c r="AD4">
        <v>29.923862044060115</v>
      </c>
      <c r="AE4">
        <v>21.520661157024769</v>
      </c>
      <c r="AF4">
        <v>22.606773596527816</v>
      </c>
      <c r="AG4">
        <v>42.491448487272869</v>
      </c>
      <c r="AH4">
        <v>22.631926235696891</v>
      </c>
    </row>
    <row r="5" spans="1:34" x14ac:dyDescent="0.3">
      <c r="A5" s="23">
        <f ca="1">Exceedance!U5</f>
        <v>46174</v>
      </c>
      <c r="B5" s="1">
        <v>28.981599516455304</v>
      </c>
      <c r="C5" s="1">
        <v>63.917747614663085</v>
      </c>
      <c r="D5" s="1">
        <v>52.590095780290362</v>
      </c>
      <c r="E5">
        <v>32.986435230540373</v>
      </c>
      <c r="F5">
        <v>36.72669608086904</v>
      </c>
      <c r="G5">
        <v>43.120799464486097</v>
      </c>
      <c r="H5">
        <v>53.832968427630099</v>
      </c>
      <c r="I5">
        <v>20.826446280991714</v>
      </c>
      <c r="J5">
        <v>66.617964256047429</v>
      </c>
      <c r="K5">
        <v>25.577719179076812</v>
      </c>
      <c r="L5">
        <v>56.482997396954218</v>
      </c>
      <c r="M5">
        <v>28.796894118680161</v>
      </c>
      <c r="N5">
        <v>61.962066951423573</v>
      </c>
      <c r="O5">
        <v>63.365193707140186</v>
      </c>
      <c r="P5">
        <v>61.197464860013945</v>
      </c>
      <c r="Q5">
        <v>55.163492129804375</v>
      </c>
      <c r="R5">
        <v>67.16922181967459</v>
      </c>
      <c r="S5">
        <v>58.723601658429587</v>
      </c>
      <c r="T5">
        <v>60.766429731635945</v>
      </c>
      <c r="U5">
        <v>45.463519476846344</v>
      </c>
      <c r="V5">
        <v>43.305373780458915</v>
      </c>
      <c r="W5">
        <v>55.954062899229626</v>
      </c>
      <c r="X5">
        <v>51.228425939288059</v>
      </c>
      <c r="Y5">
        <v>20.826446280991714</v>
      </c>
      <c r="Z5">
        <v>67.995366048282946</v>
      </c>
      <c r="AA5">
        <v>59.377625185032208</v>
      </c>
      <c r="AB5">
        <v>41.364720724107436</v>
      </c>
      <c r="AC5">
        <v>20.826446280991714</v>
      </c>
      <c r="AD5">
        <v>30.374767103117495</v>
      </c>
      <c r="AE5">
        <v>48.278699430776356</v>
      </c>
      <c r="AF5">
        <v>66.104687386560371</v>
      </c>
      <c r="AG5">
        <v>20.826446280991714</v>
      </c>
      <c r="AH5">
        <v>55.04443838380741</v>
      </c>
    </row>
    <row r="6" spans="1:34" x14ac:dyDescent="0.3">
      <c r="A6" s="23">
        <f ca="1">Exceedance!U6</f>
        <v>46204</v>
      </c>
      <c r="B6" s="1">
        <v>56.609784145933482</v>
      </c>
      <c r="C6" s="1">
        <v>69.142031797904579</v>
      </c>
      <c r="D6" s="1">
        <v>64.631282580580873</v>
      </c>
      <c r="E6">
        <v>56.214055455206896</v>
      </c>
      <c r="F6">
        <v>54.735641473241422</v>
      </c>
      <c r="G6">
        <v>63.986324411245135</v>
      </c>
      <c r="H6">
        <v>67.63702425228027</v>
      </c>
      <c r="I6">
        <v>30.353831182870252</v>
      </c>
      <c r="J6">
        <v>66.359264830662454</v>
      </c>
      <c r="K6">
        <v>59.951924826358592</v>
      </c>
      <c r="L6">
        <v>64.477360306758712</v>
      </c>
      <c r="M6">
        <v>43.490884432625563</v>
      </c>
      <c r="N6">
        <v>70.755341814078733</v>
      </c>
      <c r="O6">
        <v>66.856062681513151</v>
      </c>
      <c r="P6">
        <v>70.070101756323808</v>
      </c>
      <c r="Q6">
        <v>69.075306959819642</v>
      </c>
      <c r="R6">
        <v>69.335306661326698</v>
      </c>
      <c r="S6">
        <v>67.889808101728761</v>
      </c>
      <c r="T6">
        <v>55.085826816543033</v>
      </c>
      <c r="U6">
        <v>60.339225408766943</v>
      </c>
      <c r="V6">
        <v>63.602021197933723</v>
      </c>
      <c r="W6">
        <v>65.231502431056725</v>
      </c>
      <c r="X6">
        <v>65.909151132612365</v>
      </c>
      <c r="Y6">
        <v>57.602413855006972</v>
      </c>
      <c r="Z6">
        <v>69.852624271717019</v>
      </c>
      <c r="AA6">
        <v>64.602602127704586</v>
      </c>
      <c r="AB6">
        <v>64.804414327042352</v>
      </c>
      <c r="AC6">
        <v>37.184065506783696</v>
      </c>
      <c r="AD6">
        <v>62.169552105838235</v>
      </c>
      <c r="AE6">
        <v>64.749414327042345</v>
      </c>
      <c r="AF6">
        <v>69.783557617545412</v>
      </c>
      <c r="AG6">
        <v>57.428438456380043</v>
      </c>
      <c r="AH6">
        <v>64.878301795197316</v>
      </c>
    </row>
    <row r="7" spans="1:34" x14ac:dyDescent="0.3">
      <c r="A7" s="23">
        <f ca="1">Exceedance!U7</f>
        <v>46235</v>
      </c>
      <c r="B7" s="1">
        <v>43.448147887043895</v>
      </c>
      <c r="C7" s="1">
        <v>54.30532100411957</v>
      </c>
      <c r="D7" s="1">
        <v>52.448147887043895</v>
      </c>
      <c r="E7">
        <v>49.20287467011044</v>
      </c>
      <c r="F7">
        <v>36.997521203835142</v>
      </c>
      <c r="G7">
        <v>43.257691083098003</v>
      </c>
      <c r="H7">
        <v>57.776922450544369</v>
      </c>
      <c r="I7">
        <v>41.53786423043362</v>
      </c>
      <c r="J7">
        <v>55.264672382459523</v>
      </c>
      <c r="K7">
        <v>32.008981881052435</v>
      </c>
      <c r="L7">
        <v>52.920046728088472</v>
      </c>
      <c r="M7">
        <v>21.520661157024769</v>
      </c>
      <c r="N7">
        <v>55.240825376679872</v>
      </c>
      <c r="O7">
        <v>45.566258759437758</v>
      </c>
      <c r="P7">
        <v>57.312179448153842</v>
      </c>
      <c r="Q7">
        <v>54.816294799017747</v>
      </c>
      <c r="R7">
        <v>57.429116325933961</v>
      </c>
      <c r="S7">
        <v>52.067089364333818</v>
      </c>
      <c r="T7">
        <v>36.963452604567422</v>
      </c>
      <c r="U7">
        <v>37.509610864016096</v>
      </c>
      <c r="V7">
        <v>54.782253010050525</v>
      </c>
      <c r="W7">
        <v>57.332816964418548</v>
      </c>
      <c r="X7">
        <v>45.258336134085994</v>
      </c>
      <c r="Y7">
        <v>53.76629337680091</v>
      </c>
      <c r="Z7">
        <v>56.934917578695192</v>
      </c>
      <c r="AA7">
        <v>42.205378286172412</v>
      </c>
      <c r="AB7">
        <v>50.573029903565825</v>
      </c>
      <c r="AC7">
        <v>45.54437677317577</v>
      </c>
      <c r="AD7">
        <v>45.052362672047082</v>
      </c>
      <c r="AE7">
        <v>52.695663274219733</v>
      </c>
      <c r="AF7">
        <v>58.573345635704896</v>
      </c>
      <c r="AG7">
        <v>56.001762950438454</v>
      </c>
      <c r="AH7">
        <v>55.252513669111856</v>
      </c>
    </row>
    <row r="8" spans="1:34" x14ac:dyDescent="0.3">
      <c r="A8" s="23">
        <f ca="1">Exceedance!U8</f>
        <v>46266</v>
      </c>
      <c r="B8" s="1">
        <v>20.826446280991714</v>
      </c>
      <c r="C8" s="1">
        <v>34.789705100975034</v>
      </c>
      <c r="D8" s="1">
        <v>29.722463987550714</v>
      </c>
      <c r="E8">
        <v>20.826446280991714</v>
      </c>
      <c r="F8">
        <v>25.878095262128554</v>
      </c>
      <c r="G8">
        <v>20.826446280991714</v>
      </c>
      <c r="H8">
        <v>20.826446280991714</v>
      </c>
      <c r="I8">
        <v>30.53450400605638</v>
      </c>
      <c r="J8">
        <v>29.717757765020064</v>
      </c>
      <c r="K8">
        <v>20.826446280991714</v>
      </c>
      <c r="L8">
        <v>34.937198199903243</v>
      </c>
      <c r="M8">
        <v>20.826446280991714</v>
      </c>
      <c r="N8">
        <v>37.311809349567824</v>
      </c>
      <c r="O8">
        <v>37.280809465228245</v>
      </c>
      <c r="P8">
        <v>23.85019658065735</v>
      </c>
      <c r="Q8">
        <v>20.826446280991714</v>
      </c>
      <c r="R8">
        <v>20.826446280991714</v>
      </c>
      <c r="S8">
        <v>36.237521123798693</v>
      </c>
      <c r="T8">
        <v>20.826446280991714</v>
      </c>
      <c r="U8">
        <v>20.826446280991714</v>
      </c>
      <c r="V8">
        <v>20.973629150631908</v>
      </c>
      <c r="W8">
        <v>39.539669516118835</v>
      </c>
      <c r="X8">
        <v>29.262909511492417</v>
      </c>
      <c r="Y8">
        <v>36.161829243160241</v>
      </c>
      <c r="Z8">
        <v>40.111228734254396</v>
      </c>
      <c r="AA8">
        <v>20.826446280991714</v>
      </c>
      <c r="AB8">
        <v>20.826446280991714</v>
      </c>
      <c r="AC8">
        <v>36.070119936351702</v>
      </c>
      <c r="AD8">
        <v>31.502361512417696</v>
      </c>
      <c r="AE8">
        <v>36.744795470317314</v>
      </c>
      <c r="AF8">
        <v>41.147268906973949</v>
      </c>
      <c r="AG8">
        <v>40.456416798098942</v>
      </c>
      <c r="AH8">
        <v>38.891273032195635</v>
      </c>
    </row>
    <row r="9" spans="1:34" x14ac:dyDescent="0.3">
      <c r="A9" s="23">
        <f ca="1">Exceedance!U9</f>
        <v>46296</v>
      </c>
      <c r="B9" s="1">
        <v>21.520661157024769</v>
      </c>
      <c r="C9" s="1">
        <v>24.38011418700205</v>
      </c>
      <c r="D9" s="1">
        <v>22.128951734755375</v>
      </c>
      <c r="E9">
        <v>26.892762358732085</v>
      </c>
      <c r="F9">
        <v>30.241350497716986</v>
      </c>
      <c r="G9">
        <v>26.931326302701525</v>
      </c>
      <c r="H9">
        <v>21.520661157024769</v>
      </c>
      <c r="I9">
        <v>23.80530574603425</v>
      </c>
      <c r="J9">
        <v>21.520661157024769</v>
      </c>
      <c r="K9">
        <v>21.520661157024769</v>
      </c>
      <c r="L9">
        <v>21.520661157024769</v>
      </c>
      <c r="M9">
        <v>25.436720153893081</v>
      </c>
      <c r="N9">
        <v>24.785384152437747</v>
      </c>
      <c r="O9">
        <v>32.415263047419423</v>
      </c>
      <c r="P9">
        <v>21.520661157024769</v>
      </c>
      <c r="Q9">
        <v>26.550827848999507</v>
      </c>
      <c r="R9">
        <v>21.520661157024769</v>
      </c>
      <c r="S9">
        <v>21.520661157024769</v>
      </c>
      <c r="T9">
        <v>21.520661157024769</v>
      </c>
      <c r="U9">
        <v>21.520661157024769</v>
      </c>
      <c r="V9">
        <v>25.90728810004553</v>
      </c>
      <c r="W9">
        <v>30.491496031644587</v>
      </c>
      <c r="X9">
        <v>23.377035780598558</v>
      </c>
      <c r="Y9">
        <v>21.520661157024769</v>
      </c>
      <c r="Z9">
        <v>34.56217097122201</v>
      </c>
      <c r="AA9">
        <v>21.520661157024769</v>
      </c>
      <c r="AB9">
        <v>21.520661157024769</v>
      </c>
      <c r="AC9">
        <v>22.112986844815406</v>
      </c>
      <c r="AD9">
        <v>29.052895418323029</v>
      </c>
      <c r="AE9">
        <v>25.909800509411681</v>
      </c>
      <c r="AF9">
        <v>30.369082533372804</v>
      </c>
      <c r="AG9">
        <v>34.200967665522803</v>
      </c>
      <c r="AH9">
        <v>31.323783643069</v>
      </c>
    </row>
    <row r="10" spans="1:34" x14ac:dyDescent="0.3">
      <c r="A10" s="23">
        <f ca="1">Exceedance!U10</f>
        <v>46327</v>
      </c>
      <c r="B10" s="1">
        <v>20.826446280991714</v>
      </c>
      <c r="C10" s="1">
        <v>20.826446280991714</v>
      </c>
      <c r="D10" s="1">
        <v>20.826446280991714</v>
      </c>
      <c r="E10">
        <v>20.826446280991714</v>
      </c>
      <c r="F10">
        <v>20.826446280991714</v>
      </c>
      <c r="G10">
        <v>20.826446280991714</v>
      </c>
      <c r="H10">
        <v>20.826446280991714</v>
      </c>
      <c r="I10">
        <v>20.826446280991714</v>
      </c>
      <c r="J10">
        <v>20.826446280991714</v>
      </c>
      <c r="K10">
        <v>20.826446280991714</v>
      </c>
      <c r="L10">
        <v>20.826446280991714</v>
      </c>
      <c r="M10">
        <v>20.826446280991714</v>
      </c>
      <c r="N10">
        <v>20.826446280991714</v>
      </c>
      <c r="O10">
        <v>20.971696934982266</v>
      </c>
      <c r="P10">
        <v>20.826446280991714</v>
      </c>
      <c r="Q10">
        <v>20.826446280991714</v>
      </c>
      <c r="R10">
        <v>20.826446280991714</v>
      </c>
      <c r="S10">
        <v>20.826446280991714</v>
      </c>
      <c r="T10">
        <v>20.826446280991714</v>
      </c>
      <c r="U10">
        <v>20.826446280991714</v>
      </c>
      <c r="V10">
        <v>20.826446280991714</v>
      </c>
      <c r="W10">
        <v>20.826446280991714</v>
      </c>
      <c r="X10">
        <v>20.826446280991714</v>
      </c>
      <c r="Y10">
        <v>20.826446280991714</v>
      </c>
      <c r="Z10">
        <v>22.768452347613611</v>
      </c>
      <c r="AA10">
        <v>20.826446280991714</v>
      </c>
      <c r="AB10">
        <v>20.826446280991714</v>
      </c>
      <c r="AC10">
        <v>20.826446280991714</v>
      </c>
      <c r="AD10">
        <v>20.826446280991714</v>
      </c>
      <c r="AE10">
        <v>20.826446280991714</v>
      </c>
      <c r="AF10">
        <v>20.826446280991714</v>
      </c>
      <c r="AG10">
        <v>21.805778376854906</v>
      </c>
      <c r="AH10">
        <v>20.826446280991714</v>
      </c>
    </row>
    <row r="11" spans="1:34" x14ac:dyDescent="0.3">
      <c r="A11" s="23">
        <f ca="1">Exceedance!U11</f>
        <v>46357</v>
      </c>
      <c r="B11" s="1">
        <v>21.520661157024769</v>
      </c>
      <c r="C11" s="1">
        <v>21.520661157024769</v>
      </c>
      <c r="D11" s="1">
        <v>21.520661157024769</v>
      </c>
      <c r="E11">
        <v>21.520661157024769</v>
      </c>
      <c r="F11">
        <v>21.520661157024769</v>
      </c>
      <c r="G11">
        <v>21.520661157024769</v>
      </c>
      <c r="H11">
        <v>21.520661157024769</v>
      </c>
      <c r="I11">
        <v>21.520661157024769</v>
      </c>
      <c r="J11">
        <v>21.520661157024769</v>
      </c>
      <c r="K11">
        <v>21.520661157024769</v>
      </c>
      <c r="L11">
        <v>21.520661157024769</v>
      </c>
      <c r="M11">
        <v>21.520661157024769</v>
      </c>
      <c r="N11">
        <v>21.520661157024769</v>
      </c>
      <c r="O11">
        <v>21.520661157024769</v>
      </c>
      <c r="P11">
        <v>21.520661157024769</v>
      </c>
      <c r="Q11">
        <v>21.520661157024769</v>
      </c>
      <c r="R11">
        <v>21.520661157024769</v>
      </c>
      <c r="S11">
        <v>21.520661157024769</v>
      </c>
      <c r="T11">
        <v>21.520661157024769</v>
      </c>
      <c r="U11">
        <v>21.520661157024769</v>
      </c>
      <c r="V11">
        <v>21.520661157024769</v>
      </c>
      <c r="W11">
        <v>21.520661157024769</v>
      </c>
      <c r="X11">
        <v>21.520661157024769</v>
      </c>
      <c r="Y11">
        <v>21.520661157024769</v>
      </c>
      <c r="Z11">
        <v>21.520661157024769</v>
      </c>
      <c r="AA11">
        <v>21.520661157024769</v>
      </c>
      <c r="AB11">
        <v>21.520661157024769</v>
      </c>
      <c r="AC11">
        <v>21.520661157024769</v>
      </c>
      <c r="AD11">
        <v>21.520661157024769</v>
      </c>
      <c r="AE11">
        <v>21.520661157024769</v>
      </c>
      <c r="AF11">
        <v>21.520661157024769</v>
      </c>
      <c r="AG11">
        <v>21.520661157024769</v>
      </c>
      <c r="AH11">
        <v>21.520661157024769</v>
      </c>
    </row>
    <row r="12" spans="1:34" x14ac:dyDescent="0.3">
      <c r="A12" s="23">
        <f ca="1">Exceedance!U12</f>
        <v>46388</v>
      </c>
      <c r="B12" s="1">
        <v>21.520661157024769</v>
      </c>
      <c r="C12" s="1">
        <v>21.520661157024769</v>
      </c>
      <c r="D12" s="1">
        <v>21.520661157024769</v>
      </c>
      <c r="E12">
        <v>21.520661157024769</v>
      </c>
      <c r="F12">
        <v>21.520661157024769</v>
      </c>
      <c r="G12">
        <v>21.520661157024769</v>
      </c>
      <c r="H12">
        <v>21.520661157024769</v>
      </c>
      <c r="I12">
        <v>21.520661157024769</v>
      </c>
      <c r="J12">
        <v>21.520661157024769</v>
      </c>
      <c r="K12">
        <v>21.520661157024769</v>
      </c>
      <c r="L12">
        <v>21.520661157024769</v>
      </c>
      <c r="M12">
        <v>21.520661157024769</v>
      </c>
      <c r="N12">
        <v>21.520661157024769</v>
      </c>
      <c r="O12">
        <v>21.520661157024769</v>
      </c>
      <c r="P12">
        <v>21.520661157024769</v>
      </c>
      <c r="Q12">
        <v>21.520661157024769</v>
      </c>
      <c r="R12">
        <v>21.520661157024769</v>
      </c>
      <c r="S12">
        <v>21.520661157024769</v>
      </c>
      <c r="T12">
        <v>21.520661157024769</v>
      </c>
      <c r="U12">
        <v>21.520661157024769</v>
      </c>
      <c r="V12">
        <v>21.520661157024769</v>
      </c>
      <c r="W12">
        <v>21.520661157024769</v>
      </c>
      <c r="X12">
        <v>21.520661157024769</v>
      </c>
      <c r="Y12">
        <v>21.520661157024769</v>
      </c>
      <c r="Z12">
        <v>21.520661157024769</v>
      </c>
      <c r="AA12">
        <v>21.520661157024769</v>
      </c>
      <c r="AB12">
        <v>21.520661157024769</v>
      </c>
      <c r="AC12">
        <v>21.520661157024769</v>
      </c>
      <c r="AD12">
        <v>21.520661157024769</v>
      </c>
      <c r="AE12">
        <v>21.520661157024769</v>
      </c>
      <c r="AF12">
        <v>21.520661157024769</v>
      </c>
      <c r="AG12">
        <v>21.520661157024769</v>
      </c>
      <c r="AH12">
        <v>21.520661157024769</v>
      </c>
    </row>
    <row r="13" spans="1:34" x14ac:dyDescent="0.3">
      <c r="A13" s="23">
        <f ca="1">Exceedance!U13</f>
        <v>46419</v>
      </c>
      <c r="B13" s="1">
        <v>19.438016528925601</v>
      </c>
      <c r="C13" s="1">
        <v>19.438016528925601</v>
      </c>
      <c r="D13" s="1">
        <v>19.438016528925601</v>
      </c>
      <c r="E13">
        <v>19.438016528925601</v>
      </c>
      <c r="F13">
        <v>19.438016528925601</v>
      </c>
      <c r="G13">
        <v>19.438016528925601</v>
      </c>
      <c r="H13">
        <v>19.438016528925601</v>
      </c>
      <c r="I13">
        <v>19.438016528925601</v>
      </c>
      <c r="J13">
        <v>19.438016528925601</v>
      </c>
      <c r="K13">
        <v>19.438016528925601</v>
      </c>
      <c r="L13">
        <v>19.438016528925601</v>
      </c>
      <c r="M13">
        <v>19.438016528925601</v>
      </c>
      <c r="N13">
        <v>19.438016528925601</v>
      </c>
      <c r="O13">
        <v>19.438016528925601</v>
      </c>
      <c r="P13">
        <v>19.438016528925601</v>
      </c>
      <c r="Q13">
        <v>19.438016528925601</v>
      </c>
      <c r="R13">
        <v>19.438016528925601</v>
      </c>
      <c r="S13">
        <v>19.438016528925601</v>
      </c>
      <c r="T13">
        <v>19.438016528925601</v>
      </c>
      <c r="U13">
        <v>19.438016528925601</v>
      </c>
      <c r="V13">
        <v>19.438016528925601</v>
      </c>
      <c r="W13">
        <v>19.438016528925601</v>
      </c>
      <c r="X13">
        <v>19.438016528925601</v>
      </c>
      <c r="Y13">
        <v>19.438016528925601</v>
      </c>
      <c r="Z13">
        <v>19.438016528925601</v>
      </c>
      <c r="AA13">
        <v>19.438016528925601</v>
      </c>
      <c r="AB13">
        <v>19.438016528925601</v>
      </c>
      <c r="AC13">
        <v>19.438016528925601</v>
      </c>
      <c r="AD13">
        <v>19.438016528925601</v>
      </c>
      <c r="AE13">
        <v>19.438016528925601</v>
      </c>
      <c r="AF13">
        <v>19.438016528925601</v>
      </c>
      <c r="AG13">
        <v>19.438016528925601</v>
      </c>
      <c r="AH13">
        <v>19.438016528925601</v>
      </c>
    </row>
    <row r="14" spans="1:34" x14ac:dyDescent="0.3">
      <c r="A14" s="23">
        <f ca="1">Exceedance!U14</f>
        <v>46447</v>
      </c>
      <c r="B14" s="1">
        <v>21.521000000000001</v>
      </c>
      <c r="C14" s="1">
        <v>18.44628099173552</v>
      </c>
      <c r="D14" s="1">
        <v>21.520661157024769</v>
      </c>
      <c r="E14">
        <v>21.520661157024769</v>
      </c>
      <c r="F14">
        <v>21.521000000000001</v>
      </c>
      <c r="G14">
        <v>21.520661157024769</v>
      </c>
      <c r="H14">
        <v>21.521000000000001</v>
      </c>
      <c r="I14">
        <v>21.520661157024769</v>
      </c>
      <c r="J14">
        <v>21.521000000000001</v>
      </c>
      <c r="K14">
        <v>21.520661157024769</v>
      </c>
      <c r="L14">
        <v>21.520661157024769</v>
      </c>
      <c r="M14">
        <v>21.520661157024769</v>
      </c>
      <c r="N14">
        <v>18.44628099173552</v>
      </c>
      <c r="O14">
        <v>15.371900826446268</v>
      </c>
      <c r="P14">
        <v>18.44628099173552</v>
      </c>
      <c r="Q14">
        <v>21.520661157024769</v>
      </c>
      <c r="R14">
        <v>21.521000000000001</v>
      </c>
      <c r="S14">
        <v>21.520661157024769</v>
      </c>
      <c r="T14">
        <v>21.520661157024769</v>
      </c>
      <c r="U14">
        <v>21.521000000000001</v>
      </c>
      <c r="V14">
        <v>21.520661157024769</v>
      </c>
      <c r="W14">
        <v>22.980302660280046</v>
      </c>
      <c r="X14">
        <v>21.520661157024769</v>
      </c>
      <c r="Y14">
        <v>21.520661157024769</v>
      </c>
      <c r="Z14">
        <v>17.93170424014216</v>
      </c>
      <c r="AA14">
        <v>21.520661157024769</v>
      </c>
      <c r="AB14">
        <v>21.520661157024769</v>
      </c>
      <c r="AC14">
        <v>21.520661157024769</v>
      </c>
      <c r="AD14">
        <v>21.520661157024769</v>
      </c>
      <c r="AE14">
        <v>15.371900826446268</v>
      </c>
      <c r="AF14">
        <v>18.44628099173552</v>
      </c>
      <c r="AG14">
        <v>18.79116790454971</v>
      </c>
      <c r="AH14">
        <v>22.220342955780385</v>
      </c>
    </row>
    <row r="15" spans="1:34" x14ac:dyDescent="0.3">
      <c r="A15" s="23">
        <f ca="1">Exceedance!U15</f>
        <v>46478</v>
      </c>
      <c r="B15" s="1">
        <v>20.826446280991714</v>
      </c>
      <c r="C15" s="1">
        <v>17.851239669421471</v>
      </c>
      <c r="D15" s="1">
        <v>20.826446280991714</v>
      </c>
      <c r="E15">
        <v>20.826446280991714</v>
      </c>
      <c r="F15">
        <v>25.828649258618778</v>
      </c>
      <c r="G15">
        <v>20.826446280991714</v>
      </c>
      <c r="H15">
        <v>50.379240156240066</v>
      </c>
      <c r="I15">
        <v>25.085635729240206</v>
      </c>
      <c r="J15">
        <v>20.826446280991714</v>
      </c>
      <c r="K15">
        <v>20.826446280991714</v>
      </c>
      <c r="L15">
        <v>20.982088723948618</v>
      </c>
      <c r="M15">
        <v>20.826446280991714</v>
      </c>
      <c r="N15">
        <v>17.851239669421471</v>
      </c>
      <c r="O15">
        <v>14.876033057851227</v>
      </c>
      <c r="P15">
        <v>22.542322641759078</v>
      </c>
      <c r="Q15">
        <v>20.826446280991714</v>
      </c>
      <c r="R15">
        <v>25.951447529055205</v>
      </c>
      <c r="S15">
        <v>20.826446280991714</v>
      </c>
      <c r="T15">
        <v>20.826446280991714</v>
      </c>
      <c r="U15">
        <v>20.826446280991714</v>
      </c>
      <c r="V15">
        <v>21.267929799676725</v>
      </c>
      <c r="W15">
        <v>25.129817207346111</v>
      </c>
      <c r="X15">
        <v>23.478073121266096</v>
      </c>
      <c r="Y15">
        <v>20.826446280991714</v>
      </c>
      <c r="Z15">
        <v>35.371211240240441</v>
      </c>
      <c r="AA15">
        <v>20.826446280991714</v>
      </c>
      <c r="AB15">
        <v>20.826446280991714</v>
      </c>
      <c r="AC15">
        <v>20.826446280991714</v>
      </c>
      <c r="AD15">
        <v>20.826446280991714</v>
      </c>
      <c r="AE15">
        <v>21.879764916673629</v>
      </c>
      <c r="AF15">
        <v>17.851239669421471</v>
      </c>
      <c r="AG15">
        <v>31.664543458112025</v>
      </c>
      <c r="AH15">
        <v>39.627081147057453</v>
      </c>
    </row>
    <row r="16" spans="1:34" x14ac:dyDescent="0.3">
      <c r="A16" s="23">
        <f ca="1">Exceedance!U16</f>
        <v>46508</v>
      </c>
      <c r="B16" s="1">
        <v>198.84803257210174</v>
      </c>
      <c r="C16" s="1">
        <v>18.44628099173552</v>
      </c>
      <c r="D16" s="1">
        <v>21.520661157024769</v>
      </c>
      <c r="E16">
        <v>21.520661157024769</v>
      </c>
      <c r="F16">
        <v>297.07778322549024</v>
      </c>
      <c r="G16">
        <v>21.520661157024769</v>
      </c>
      <c r="H16">
        <v>305.60146631636326</v>
      </c>
      <c r="I16">
        <v>21.520661157024769</v>
      </c>
      <c r="J16">
        <v>229.488</v>
      </c>
      <c r="K16">
        <v>21.520661157024769</v>
      </c>
      <c r="L16">
        <v>21.520661157024769</v>
      </c>
      <c r="M16">
        <v>21.520661157024769</v>
      </c>
      <c r="N16">
        <v>18.44628099173552</v>
      </c>
      <c r="O16">
        <v>22.496405239016614</v>
      </c>
      <c r="P16">
        <v>18.44628099173552</v>
      </c>
      <c r="Q16">
        <v>21.520661157024769</v>
      </c>
      <c r="R16">
        <v>297.22059669244481</v>
      </c>
      <c r="S16">
        <v>21.520661157024769</v>
      </c>
      <c r="T16">
        <v>21.520661157024769</v>
      </c>
      <c r="U16">
        <v>229.488</v>
      </c>
      <c r="V16">
        <v>21.520661157024769</v>
      </c>
      <c r="W16">
        <v>18.44628099173552</v>
      </c>
      <c r="X16">
        <v>21.520661157024769</v>
      </c>
      <c r="Y16">
        <v>21.520661157024769</v>
      </c>
      <c r="Z16">
        <v>15.857774745372685</v>
      </c>
      <c r="AA16">
        <v>21.520661157024769</v>
      </c>
      <c r="AB16">
        <v>21.520661157024769</v>
      </c>
      <c r="AC16">
        <v>21.520661157024769</v>
      </c>
      <c r="AD16">
        <v>21.520661157024769</v>
      </c>
      <c r="AE16">
        <v>15.371900826446268</v>
      </c>
      <c r="AF16">
        <v>18.44628099173552</v>
      </c>
      <c r="AG16">
        <v>18.79116790454971</v>
      </c>
      <c r="AH16">
        <v>18.44628099173552</v>
      </c>
    </row>
    <row r="17" spans="1:34" x14ac:dyDescent="0.3">
      <c r="A17" s="23">
        <f ca="1">Exceedance!U17</f>
        <v>46539</v>
      </c>
      <c r="B17" s="1">
        <v>147.07400000000001</v>
      </c>
      <c r="C17" s="1">
        <v>17.851239669421471</v>
      </c>
      <c r="D17" s="1">
        <v>20.826446280991714</v>
      </c>
      <c r="E17">
        <v>20.826446280991714</v>
      </c>
      <c r="F17">
        <v>270.16282685742829</v>
      </c>
      <c r="G17">
        <v>20.826446280991714</v>
      </c>
      <c r="H17">
        <v>293.78052041421535</v>
      </c>
      <c r="I17">
        <v>20.826446280991714</v>
      </c>
      <c r="J17">
        <v>229.14977705567611</v>
      </c>
      <c r="K17">
        <v>20.826446280991714</v>
      </c>
      <c r="L17">
        <v>20.826446280991714</v>
      </c>
      <c r="M17">
        <v>22.214983772593303</v>
      </c>
      <c r="N17">
        <v>17.851239669421471</v>
      </c>
      <c r="O17">
        <v>36.27541420941585</v>
      </c>
      <c r="P17">
        <v>17.851239669421471</v>
      </c>
      <c r="Q17">
        <v>20.826446280991714</v>
      </c>
      <c r="R17">
        <v>270.73403752698061</v>
      </c>
      <c r="S17">
        <v>20.826446280991714</v>
      </c>
      <c r="T17">
        <v>20.826446280991714</v>
      </c>
      <c r="U17">
        <v>203.9937217039454</v>
      </c>
      <c r="V17">
        <v>20.826446280991714</v>
      </c>
      <c r="W17">
        <v>17.851239669421471</v>
      </c>
      <c r="X17">
        <v>20.826446280991714</v>
      </c>
      <c r="Y17">
        <v>45.533833764165863</v>
      </c>
      <c r="Z17">
        <v>26.754167478856814</v>
      </c>
      <c r="AA17">
        <v>20.826446280991714</v>
      </c>
      <c r="AB17">
        <v>20.826446280991714</v>
      </c>
      <c r="AC17">
        <v>20.826446280991714</v>
      </c>
      <c r="AD17">
        <v>20.826446280991714</v>
      </c>
      <c r="AE17">
        <v>42.084684088514408</v>
      </c>
      <c r="AF17">
        <v>17.851239669421471</v>
      </c>
      <c r="AG17">
        <v>18.185001197951333</v>
      </c>
      <c r="AH17">
        <v>17.851239669421471</v>
      </c>
    </row>
    <row r="18" spans="1:34" x14ac:dyDescent="0.3">
      <c r="A18" s="23">
        <f ca="1">Exceedance!U18</f>
        <v>46569</v>
      </c>
      <c r="B18" s="1">
        <v>21.521000000000001</v>
      </c>
      <c r="C18" s="1">
        <v>49.429654058537523</v>
      </c>
      <c r="D18" s="1">
        <v>24.994874769783763</v>
      </c>
      <c r="E18">
        <v>21.520661157024769</v>
      </c>
      <c r="F18">
        <v>41.232338427185518</v>
      </c>
      <c r="G18">
        <v>41.205481647616857</v>
      </c>
      <c r="H18">
        <v>64.942002660536573</v>
      </c>
      <c r="I18">
        <v>42.519119825560296</v>
      </c>
      <c r="J18">
        <v>21.521000000000001</v>
      </c>
      <c r="K18">
        <v>21.520661157024769</v>
      </c>
      <c r="L18">
        <v>21.520661157024769</v>
      </c>
      <c r="M18">
        <v>59.34119201920587</v>
      </c>
      <c r="N18">
        <v>24.791697485792014</v>
      </c>
      <c r="O18">
        <v>36.607851960787272</v>
      </c>
      <c r="P18">
        <v>53.677887341196467</v>
      </c>
      <c r="Q18">
        <v>42.648113591916669</v>
      </c>
      <c r="R18">
        <v>41.723589106619045</v>
      </c>
      <c r="S18">
        <v>31.923840144600678</v>
      </c>
      <c r="T18">
        <v>30.901021267350693</v>
      </c>
      <c r="U18">
        <v>21.521000000000001</v>
      </c>
      <c r="V18">
        <v>30.699339981470811</v>
      </c>
      <c r="W18">
        <v>36.045077647811219</v>
      </c>
      <c r="X18">
        <v>21.520661157024769</v>
      </c>
      <c r="Y18">
        <v>60.977174540013607</v>
      </c>
      <c r="Z18">
        <v>44.554974671145636</v>
      </c>
      <c r="AA18">
        <v>31.097324779155059</v>
      </c>
      <c r="AB18">
        <v>21.520661157024769</v>
      </c>
      <c r="AC18">
        <v>28.858828427016665</v>
      </c>
      <c r="AD18">
        <v>23.257651420692778</v>
      </c>
      <c r="AE18">
        <v>43.065604593867761</v>
      </c>
      <c r="AF18">
        <v>18.44628099173552</v>
      </c>
      <c r="AG18">
        <v>44.144719370627691</v>
      </c>
      <c r="AH18">
        <v>18.44628099173552</v>
      </c>
    </row>
    <row r="19" spans="1:34" x14ac:dyDescent="0.3">
      <c r="A19" s="23">
        <f ca="1">Exceedance!U19</f>
        <v>46600</v>
      </c>
      <c r="B19" s="1">
        <v>21.520661157024769</v>
      </c>
      <c r="C19" s="1">
        <v>44.448147887043895</v>
      </c>
      <c r="D19" s="1">
        <v>33.084269168854654</v>
      </c>
      <c r="E19">
        <v>21.520661157024769</v>
      </c>
      <c r="F19">
        <v>21.520661157024769</v>
      </c>
      <c r="G19">
        <v>47.681409544683021</v>
      </c>
      <c r="H19">
        <v>21.520661157024769</v>
      </c>
      <c r="I19">
        <v>45.889225201172266</v>
      </c>
      <c r="J19">
        <v>21.520661157024769</v>
      </c>
      <c r="K19">
        <v>34.02687506348957</v>
      </c>
      <c r="L19">
        <v>21.520661157024769</v>
      </c>
      <c r="M19">
        <v>51.364151064336845</v>
      </c>
      <c r="N19">
        <v>18.44628099173552</v>
      </c>
      <c r="O19">
        <v>30.589951177261831</v>
      </c>
      <c r="P19">
        <v>45.528482985539981</v>
      </c>
      <c r="Q19">
        <v>48.946458596034113</v>
      </c>
      <c r="R19">
        <v>21.520661157024769</v>
      </c>
      <c r="S19">
        <v>21.520661157024769</v>
      </c>
      <c r="T19">
        <v>21.520661157024769</v>
      </c>
      <c r="U19">
        <v>22.746256308383206</v>
      </c>
      <c r="V19">
        <v>47.128690235819889</v>
      </c>
      <c r="W19">
        <v>18.44628099173552</v>
      </c>
      <c r="X19">
        <v>36.883786280846664</v>
      </c>
      <c r="Y19">
        <v>52.401942664179494</v>
      </c>
      <c r="Z19">
        <v>18.346621381304882</v>
      </c>
      <c r="AA19">
        <v>34.698353563807302</v>
      </c>
      <c r="AB19">
        <v>41.297498781224917</v>
      </c>
      <c r="AC19">
        <v>26.791850764763513</v>
      </c>
      <c r="AD19">
        <v>32.110607777502949</v>
      </c>
      <c r="AE19">
        <v>36.94009183047212</v>
      </c>
      <c r="AF19">
        <v>18.44628099173552</v>
      </c>
      <c r="AG19">
        <v>42.016475076279697</v>
      </c>
      <c r="AH19">
        <v>21.117343245170208</v>
      </c>
    </row>
    <row r="20" spans="1:34" x14ac:dyDescent="0.3">
      <c r="A20" s="23">
        <f ca="1">Exceedance!U20</f>
        <v>46631</v>
      </c>
      <c r="B20" s="1">
        <v>20.826446280991714</v>
      </c>
      <c r="C20" s="1">
        <v>30.789705100975031</v>
      </c>
      <c r="D20" s="1">
        <v>20.826446280991714</v>
      </c>
      <c r="E20">
        <v>20.826446280991714</v>
      </c>
      <c r="F20">
        <v>20.826446280991714</v>
      </c>
      <c r="G20">
        <v>20.826446280991714</v>
      </c>
      <c r="H20">
        <v>20.826446280991714</v>
      </c>
      <c r="I20">
        <v>24.502004584358485</v>
      </c>
      <c r="J20">
        <v>20.826446280991714</v>
      </c>
      <c r="K20">
        <v>26.320609565467279</v>
      </c>
      <c r="L20">
        <v>59.028580877864421</v>
      </c>
      <c r="M20">
        <v>34.390411709040421</v>
      </c>
      <c r="N20">
        <v>31.947773032195638</v>
      </c>
      <c r="O20">
        <v>14.876033057851227</v>
      </c>
      <c r="P20">
        <v>17.851239669421471</v>
      </c>
      <c r="Q20">
        <v>20.826446280991714</v>
      </c>
      <c r="R20">
        <v>24.283216011608083</v>
      </c>
      <c r="S20">
        <v>20.826446280991714</v>
      </c>
      <c r="T20">
        <v>20.826446280991714</v>
      </c>
      <c r="U20">
        <v>20.826446280991714</v>
      </c>
      <c r="V20">
        <v>35.464036275313838</v>
      </c>
      <c r="W20">
        <v>17.851239669421471</v>
      </c>
      <c r="X20">
        <v>29.69772954387734</v>
      </c>
      <c r="Y20">
        <v>37.914270256345525</v>
      </c>
      <c r="Z20">
        <v>17.851239669421471</v>
      </c>
      <c r="AA20">
        <v>20.826446280991714</v>
      </c>
      <c r="AB20">
        <v>34.031032882608159</v>
      </c>
      <c r="AC20">
        <v>26.385723529535444</v>
      </c>
      <c r="AD20">
        <v>31.526594838040342</v>
      </c>
      <c r="AE20">
        <v>27.027352447292849</v>
      </c>
      <c r="AF20">
        <v>33.914542649678083</v>
      </c>
      <c r="AG20">
        <v>32.441134906906498</v>
      </c>
      <c r="AH20">
        <v>17.851239669421471</v>
      </c>
    </row>
    <row r="21" spans="1:34" x14ac:dyDescent="0.3">
      <c r="A21" s="23">
        <f ca="1">Exceedance!U21</f>
        <v>46661</v>
      </c>
      <c r="B21" s="1">
        <v>21.520661157024769</v>
      </c>
      <c r="C21" s="1">
        <v>23.195104181544533</v>
      </c>
      <c r="D21" s="1">
        <v>21.520661157024769</v>
      </c>
      <c r="E21">
        <v>27.13624989738954</v>
      </c>
      <c r="F21">
        <v>21.520661157024769</v>
      </c>
      <c r="G21">
        <v>21.520661157024769</v>
      </c>
      <c r="H21">
        <v>21.520661157024769</v>
      </c>
      <c r="I21">
        <v>21.520661157024769</v>
      </c>
      <c r="J21">
        <v>21.520661157024769</v>
      </c>
      <c r="K21">
        <v>21.520661157024769</v>
      </c>
      <c r="L21">
        <v>21.520661157024769</v>
      </c>
      <c r="M21">
        <v>21.561262813525609</v>
      </c>
      <c r="N21">
        <v>28.403264138923877</v>
      </c>
      <c r="O21">
        <v>15.371900826446268</v>
      </c>
      <c r="P21">
        <v>23.979138563934921</v>
      </c>
      <c r="Q21">
        <v>21.520661157024769</v>
      </c>
      <c r="R21">
        <v>21.520661157024769</v>
      </c>
      <c r="S21">
        <v>21.520661157024769</v>
      </c>
      <c r="T21">
        <v>21.520661157024769</v>
      </c>
      <c r="U21">
        <v>21.520661157024769</v>
      </c>
      <c r="V21">
        <v>25.723009584491592</v>
      </c>
      <c r="W21">
        <v>18.44628099173552</v>
      </c>
      <c r="X21">
        <v>21.520661157024769</v>
      </c>
      <c r="Y21">
        <v>33.478567187339898</v>
      </c>
      <c r="Z21">
        <v>18.44628099173552</v>
      </c>
      <c r="AA21">
        <v>21.520661157024769</v>
      </c>
      <c r="AB21">
        <v>21.947873146434471</v>
      </c>
      <c r="AC21">
        <v>25.628448733118116</v>
      </c>
      <c r="AD21">
        <v>21.520661157024769</v>
      </c>
      <c r="AE21">
        <v>20.426192963365221</v>
      </c>
      <c r="AF21">
        <v>30.413119410630525</v>
      </c>
      <c r="AG21">
        <v>26.312482455817122</v>
      </c>
      <c r="AH21">
        <v>23.232752353274567</v>
      </c>
    </row>
    <row r="22" spans="1:34" x14ac:dyDescent="0.3">
      <c r="A22" s="23">
        <f ca="1">Exceedance!U22</f>
        <v>46692</v>
      </c>
      <c r="B22" s="1">
        <v>20.826446280991714</v>
      </c>
      <c r="C22" s="1">
        <v>17.851239669421471</v>
      </c>
      <c r="D22" s="1">
        <v>20.826446280991714</v>
      </c>
      <c r="E22">
        <v>20.826446280991714</v>
      </c>
      <c r="F22">
        <v>20.826446280991714</v>
      </c>
      <c r="G22">
        <v>20.826446280991714</v>
      </c>
      <c r="H22">
        <v>20.826446280991714</v>
      </c>
      <c r="I22">
        <v>20.826446280991714</v>
      </c>
      <c r="J22">
        <v>20.826446280991714</v>
      </c>
      <c r="K22">
        <v>20.826446280991714</v>
      </c>
      <c r="L22">
        <v>20.826446280991714</v>
      </c>
      <c r="M22">
        <v>20.826446280991714</v>
      </c>
      <c r="N22">
        <v>17.851239669421471</v>
      </c>
      <c r="O22">
        <v>14.876033057851227</v>
      </c>
      <c r="P22">
        <v>17.851239669421471</v>
      </c>
      <c r="Q22">
        <v>20.826446280991714</v>
      </c>
      <c r="R22">
        <v>20.826446280991714</v>
      </c>
      <c r="S22">
        <v>20.826446280991714</v>
      </c>
      <c r="T22">
        <v>20.826446280991714</v>
      </c>
      <c r="U22">
        <v>20.826446280991714</v>
      </c>
      <c r="V22">
        <v>20.826446280991714</v>
      </c>
      <c r="W22">
        <v>17.851239669421471</v>
      </c>
      <c r="X22">
        <v>20.826446280991714</v>
      </c>
      <c r="Y22">
        <v>21.143504922119092</v>
      </c>
      <c r="Z22">
        <v>17.851239669421471</v>
      </c>
      <c r="AA22">
        <v>20.826446280991714</v>
      </c>
      <c r="AB22">
        <v>20.826446280991714</v>
      </c>
      <c r="AC22">
        <v>20.826446280991714</v>
      </c>
      <c r="AD22">
        <v>20.826446280991714</v>
      </c>
      <c r="AE22">
        <v>14.876033057851227</v>
      </c>
      <c r="AF22">
        <v>17.851239669421471</v>
      </c>
      <c r="AG22">
        <v>18.185001197951333</v>
      </c>
      <c r="AH22">
        <v>17.851239669421471</v>
      </c>
    </row>
    <row r="23" spans="1:34" x14ac:dyDescent="0.3">
      <c r="A23" s="23">
        <f ca="1">Exceedance!U23</f>
        <v>46722</v>
      </c>
      <c r="B23" s="1">
        <v>21.520661157024769</v>
      </c>
      <c r="C23" s="1">
        <v>18.44628099173552</v>
      </c>
      <c r="D23" s="1">
        <v>21.520661157024769</v>
      </c>
      <c r="E23">
        <v>21.520661157024769</v>
      </c>
      <c r="F23">
        <v>21.520661157024769</v>
      </c>
      <c r="G23">
        <v>21.520661157024769</v>
      </c>
      <c r="H23">
        <v>21.520661157024769</v>
      </c>
      <c r="I23">
        <v>21.520661157024769</v>
      </c>
      <c r="J23">
        <v>21.520661157024769</v>
      </c>
      <c r="K23">
        <v>21.520661157024769</v>
      </c>
      <c r="L23">
        <v>21.520661157024769</v>
      </c>
      <c r="M23">
        <v>21.520661157024769</v>
      </c>
      <c r="N23">
        <v>18.44628099173552</v>
      </c>
      <c r="O23">
        <v>15.371900826446268</v>
      </c>
      <c r="P23">
        <v>18.44628099173552</v>
      </c>
      <c r="Q23">
        <v>21.520661157024769</v>
      </c>
      <c r="R23">
        <v>21.520661157024769</v>
      </c>
      <c r="S23">
        <v>21.520661157024769</v>
      </c>
      <c r="T23">
        <v>21.520661157024769</v>
      </c>
      <c r="U23">
        <v>21.520661157024769</v>
      </c>
      <c r="V23">
        <v>21.520661157024769</v>
      </c>
      <c r="W23">
        <v>18.44628099173552</v>
      </c>
      <c r="X23">
        <v>21.520661157024769</v>
      </c>
      <c r="Y23">
        <v>21.520661157024769</v>
      </c>
      <c r="Z23">
        <v>18.44628099173552</v>
      </c>
      <c r="AA23">
        <v>21.520661157024769</v>
      </c>
      <c r="AB23">
        <v>21.520661157024769</v>
      </c>
      <c r="AC23">
        <v>21.520661157024769</v>
      </c>
      <c r="AD23">
        <v>21.520661157024769</v>
      </c>
      <c r="AE23">
        <v>15.371900826446268</v>
      </c>
      <c r="AF23">
        <v>18.44628099173552</v>
      </c>
      <c r="AG23">
        <v>18.79116790454971</v>
      </c>
      <c r="AH23">
        <v>18.44628099173552</v>
      </c>
    </row>
    <row r="24" spans="1:34" x14ac:dyDescent="0.3">
      <c r="A24" s="23">
        <f ca="1">Exceedance!U24</f>
        <v>46753</v>
      </c>
      <c r="B24" s="1">
        <v>21.520661157024769</v>
      </c>
      <c r="C24" s="1">
        <v>18.44628099173552</v>
      </c>
      <c r="D24" s="1">
        <v>21.520661157024769</v>
      </c>
      <c r="E24">
        <v>21.520661157024769</v>
      </c>
      <c r="F24">
        <v>21.520661157024769</v>
      </c>
      <c r="G24">
        <v>21.520661157024769</v>
      </c>
      <c r="H24">
        <v>21.520661157024769</v>
      </c>
      <c r="I24">
        <v>21.520661157024769</v>
      </c>
      <c r="J24">
        <v>21.520661157024769</v>
      </c>
      <c r="K24">
        <v>21.520661157024769</v>
      </c>
      <c r="L24">
        <v>21.520661157024769</v>
      </c>
      <c r="M24">
        <v>21.520661157024769</v>
      </c>
      <c r="N24">
        <v>18.44628099173552</v>
      </c>
      <c r="O24">
        <v>15.371900826446268</v>
      </c>
      <c r="P24">
        <v>18.44628099173552</v>
      </c>
      <c r="Q24">
        <v>21.520661157024769</v>
      </c>
      <c r="R24">
        <v>21.520661157024769</v>
      </c>
      <c r="S24">
        <v>21.520661157024769</v>
      </c>
      <c r="T24">
        <v>21.520661157024769</v>
      </c>
      <c r="U24">
        <v>21.520661157024769</v>
      </c>
      <c r="V24">
        <v>21.520661157024769</v>
      </c>
      <c r="W24">
        <v>18.44628099173552</v>
      </c>
      <c r="X24">
        <v>21.520661157024769</v>
      </c>
      <c r="Y24">
        <v>21.520661157024769</v>
      </c>
      <c r="Z24">
        <v>18.44628099173552</v>
      </c>
      <c r="AA24">
        <v>21.520661157024769</v>
      </c>
      <c r="AB24">
        <v>21.520661157024769</v>
      </c>
      <c r="AC24">
        <v>21.520661157024769</v>
      </c>
      <c r="AD24">
        <v>21.520661157024769</v>
      </c>
      <c r="AE24">
        <v>15.371900826446268</v>
      </c>
      <c r="AF24">
        <v>18.44628099173552</v>
      </c>
      <c r="AG24">
        <v>18.79116790454971</v>
      </c>
      <c r="AH24">
        <v>18.44628099173552</v>
      </c>
    </row>
    <row r="25" spans="1:34" x14ac:dyDescent="0.3">
      <c r="A25" s="23">
        <f ca="1">Exceedance!U25</f>
        <v>46784</v>
      </c>
      <c r="B25" s="1">
        <v>20.132231404958656</v>
      </c>
      <c r="C25" s="1">
        <v>17.256198347107421</v>
      </c>
      <c r="D25" s="1">
        <v>20.132231404958656</v>
      </c>
      <c r="E25">
        <v>20.132231404958656</v>
      </c>
      <c r="F25">
        <v>20.132231404958656</v>
      </c>
      <c r="G25">
        <v>20.132231404958656</v>
      </c>
      <c r="H25">
        <v>20.132231404958656</v>
      </c>
      <c r="I25">
        <v>20.132231404958656</v>
      </c>
      <c r="J25">
        <v>20.132231404958656</v>
      </c>
      <c r="K25">
        <v>20.132231404958656</v>
      </c>
      <c r="L25">
        <v>20.132231404958656</v>
      </c>
      <c r="M25">
        <v>20.132231404958656</v>
      </c>
      <c r="N25">
        <v>17.256198347107421</v>
      </c>
      <c r="O25">
        <v>17.256198347107421</v>
      </c>
      <c r="P25">
        <v>17.256198347107421</v>
      </c>
      <c r="Q25">
        <v>20.132231404958656</v>
      </c>
      <c r="R25">
        <v>20.132231404958656</v>
      </c>
      <c r="S25">
        <v>20.132231404958656</v>
      </c>
      <c r="T25">
        <v>20.132231404958656</v>
      </c>
      <c r="U25">
        <v>20.132231404958656</v>
      </c>
      <c r="V25">
        <v>20.132231404958656</v>
      </c>
      <c r="W25">
        <v>17.256198347107421</v>
      </c>
      <c r="X25">
        <v>20.132231404958656</v>
      </c>
      <c r="Y25">
        <v>20.132231404958656</v>
      </c>
      <c r="Z25">
        <v>17.256198347107421</v>
      </c>
      <c r="AA25">
        <v>20.132231404958656</v>
      </c>
      <c r="AB25">
        <v>20.132231404958656</v>
      </c>
      <c r="AC25">
        <v>20.132231404958656</v>
      </c>
      <c r="AD25">
        <v>20.132231404958656</v>
      </c>
      <c r="AE25">
        <v>14.380165289256187</v>
      </c>
      <c r="AF25">
        <v>17.256198347107421</v>
      </c>
      <c r="AG25">
        <v>17.578834491352954</v>
      </c>
      <c r="AH25">
        <v>17.256198347107421</v>
      </c>
    </row>
    <row r="26" spans="1:34" x14ac:dyDescent="0.3">
      <c r="A26" s="23">
        <f ca="1">Exceedance!U26</f>
        <v>46813</v>
      </c>
      <c r="B26" s="1">
        <v>21.521000000000001</v>
      </c>
      <c r="C26" s="1">
        <v>18.44628099173552</v>
      </c>
      <c r="D26" s="1">
        <v>21.520661157024769</v>
      </c>
      <c r="E26">
        <v>21.521000000000001</v>
      </c>
      <c r="F26">
        <v>21.521000000000001</v>
      </c>
      <c r="G26">
        <v>21.521000000000001</v>
      </c>
      <c r="H26">
        <v>21.520661157024769</v>
      </c>
      <c r="I26">
        <v>21.521000000000001</v>
      </c>
      <c r="J26">
        <v>21.521000000000001</v>
      </c>
      <c r="K26">
        <v>21.521000000000001</v>
      </c>
      <c r="L26">
        <v>24.595041322314021</v>
      </c>
      <c r="M26">
        <v>21.520661157024769</v>
      </c>
      <c r="N26">
        <v>21.520661157024769</v>
      </c>
      <c r="O26">
        <v>15.632297091277918</v>
      </c>
      <c r="P26">
        <v>18.44628099173552</v>
      </c>
      <c r="Q26">
        <v>21.521000000000001</v>
      </c>
      <c r="R26">
        <v>21.520661157024769</v>
      </c>
      <c r="S26">
        <v>21.520661157024769</v>
      </c>
      <c r="T26">
        <v>21.521000000000001</v>
      </c>
      <c r="U26">
        <v>21.521000000000001</v>
      </c>
      <c r="V26">
        <v>21.520661157024769</v>
      </c>
      <c r="W26">
        <v>21.520661157024769</v>
      </c>
      <c r="X26">
        <v>21.520661157024769</v>
      </c>
      <c r="Y26">
        <v>18.125885764973017</v>
      </c>
      <c r="Z26">
        <v>18.44628099173552</v>
      </c>
      <c r="AA26">
        <v>21.520661157024769</v>
      </c>
      <c r="AB26">
        <v>21.520661157024769</v>
      </c>
      <c r="AC26">
        <v>21.521000000000001</v>
      </c>
      <c r="AD26">
        <v>21.520661157024769</v>
      </c>
      <c r="AE26">
        <v>18.44628099173552</v>
      </c>
      <c r="AF26">
        <v>24.595041322314021</v>
      </c>
      <c r="AG26">
        <v>15.371900826446268</v>
      </c>
      <c r="AH26">
        <v>21.520661157024769</v>
      </c>
    </row>
    <row r="27" spans="1:34" x14ac:dyDescent="0.3">
      <c r="A27" s="23">
        <f ca="1">Exceedance!U27</f>
        <v>46844</v>
      </c>
      <c r="B27" s="1">
        <v>20.826446280991714</v>
      </c>
      <c r="C27" s="1">
        <v>17.851239669421471</v>
      </c>
      <c r="D27" s="1">
        <v>20.826446280991714</v>
      </c>
      <c r="E27">
        <v>62.777000000000015</v>
      </c>
      <c r="F27">
        <v>20.826446280991714</v>
      </c>
      <c r="G27">
        <v>62.777000000000015</v>
      </c>
      <c r="H27">
        <v>20.826446280991714</v>
      </c>
      <c r="I27">
        <v>20.826446280991714</v>
      </c>
      <c r="J27">
        <v>20.826446280991714</v>
      </c>
      <c r="K27">
        <v>62.777000000000015</v>
      </c>
      <c r="L27">
        <v>23.801652892561957</v>
      </c>
      <c r="M27">
        <v>20.826446280991714</v>
      </c>
      <c r="N27">
        <v>20.826446280991714</v>
      </c>
      <c r="O27">
        <v>19.467732754291209</v>
      </c>
      <c r="P27">
        <v>17.851239669421471</v>
      </c>
      <c r="Q27">
        <v>62.777000000000015</v>
      </c>
      <c r="R27">
        <v>20.826446280991714</v>
      </c>
      <c r="S27">
        <v>20.826446280991714</v>
      </c>
      <c r="T27">
        <v>62.777000000000015</v>
      </c>
      <c r="U27">
        <v>20.826446280991714</v>
      </c>
      <c r="V27">
        <v>20.826446280991714</v>
      </c>
      <c r="W27">
        <v>20.826446280991714</v>
      </c>
      <c r="X27">
        <v>20.826446280991714</v>
      </c>
      <c r="Y27">
        <v>35.723901979021448</v>
      </c>
      <c r="Z27">
        <v>17.851239669421471</v>
      </c>
      <c r="AA27">
        <v>20.826446280991714</v>
      </c>
      <c r="AB27">
        <v>20.826446280991714</v>
      </c>
      <c r="AC27">
        <v>20.826446280991714</v>
      </c>
      <c r="AD27">
        <v>27.176982688281459</v>
      </c>
      <c r="AE27">
        <v>17.851239669421471</v>
      </c>
      <c r="AF27">
        <v>29.945323131468385</v>
      </c>
      <c r="AG27">
        <v>24.093578250662759</v>
      </c>
      <c r="AH27">
        <v>20.826446280991714</v>
      </c>
    </row>
    <row r="28" spans="1:34" x14ac:dyDescent="0.3">
      <c r="A28" s="23">
        <f ca="1">Exceedance!U28</f>
        <v>46874</v>
      </c>
      <c r="B28" s="1">
        <v>187.20004659410614</v>
      </c>
      <c r="C28" s="1">
        <v>18.44628099173552</v>
      </c>
      <c r="D28" s="1">
        <v>21.520661157024769</v>
      </c>
      <c r="E28">
        <v>307.43799999999993</v>
      </c>
      <c r="F28">
        <v>229.488</v>
      </c>
      <c r="G28">
        <v>307.43799999999993</v>
      </c>
      <c r="H28">
        <v>21.520661157024769</v>
      </c>
      <c r="I28">
        <v>266.38575544029658</v>
      </c>
      <c r="J28">
        <v>229.488</v>
      </c>
      <c r="K28">
        <v>307.43799999999993</v>
      </c>
      <c r="L28">
        <v>24.595041322314021</v>
      </c>
      <c r="M28">
        <v>21.520661157024769</v>
      </c>
      <c r="N28">
        <v>35.296726404971835</v>
      </c>
      <c r="O28">
        <v>15.371900826446268</v>
      </c>
      <c r="P28">
        <v>18.44628099173552</v>
      </c>
      <c r="Q28">
        <v>307.43799999999993</v>
      </c>
      <c r="R28">
        <v>21.520661157024769</v>
      </c>
      <c r="S28">
        <v>21.520661157024769</v>
      </c>
      <c r="T28">
        <v>307.43799999999993</v>
      </c>
      <c r="U28">
        <v>187.91990606941974</v>
      </c>
      <c r="V28">
        <v>21.520661157024769</v>
      </c>
      <c r="W28">
        <v>21.520661157024769</v>
      </c>
      <c r="X28">
        <v>21.520661157024769</v>
      </c>
      <c r="Y28">
        <v>17.135748903222368</v>
      </c>
      <c r="Z28">
        <v>18.44628099173552</v>
      </c>
      <c r="AA28">
        <v>21.520661157024769</v>
      </c>
      <c r="AB28">
        <v>21.520661157024769</v>
      </c>
      <c r="AC28">
        <v>248.46523986987131</v>
      </c>
      <c r="AD28">
        <v>21.520661157024769</v>
      </c>
      <c r="AE28">
        <v>18.44628099173552</v>
      </c>
      <c r="AF28">
        <v>24.595041322314021</v>
      </c>
      <c r="AG28">
        <v>18.44628099173552</v>
      </c>
      <c r="AH28">
        <v>21.520661157024769</v>
      </c>
    </row>
    <row r="29" spans="1:34" x14ac:dyDescent="0.3">
      <c r="A29" s="23">
        <f ca="1">Exceedance!U29</f>
        <v>46905</v>
      </c>
      <c r="B29" s="1">
        <v>147.07400000000001</v>
      </c>
      <c r="C29" s="1">
        <v>17.851239669421471</v>
      </c>
      <c r="D29" s="1">
        <v>20.826446280991714</v>
      </c>
      <c r="E29">
        <v>294.54599999999999</v>
      </c>
      <c r="F29">
        <v>187.79186413470188</v>
      </c>
      <c r="G29">
        <v>294.54599999999999</v>
      </c>
      <c r="H29">
        <v>20.826446280991714</v>
      </c>
      <c r="I29">
        <v>238.017</v>
      </c>
      <c r="J29">
        <v>180.62939174049203</v>
      </c>
      <c r="K29">
        <v>294.54599999999999</v>
      </c>
      <c r="L29">
        <v>23.801652892561957</v>
      </c>
      <c r="M29">
        <v>20.826446280991714</v>
      </c>
      <c r="N29">
        <v>65.059252727309854</v>
      </c>
      <c r="O29">
        <v>14.876033057851227</v>
      </c>
      <c r="P29">
        <v>17.851239669421471</v>
      </c>
      <c r="Q29">
        <v>294.54599999999999</v>
      </c>
      <c r="R29">
        <v>20.826446280991714</v>
      </c>
      <c r="S29">
        <v>20.826446280991714</v>
      </c>
      <c r="T29">
        <v>294.54599999999999</v>
      </c>
      <c r="U29">
        <v>147.07400000000001</v>
      </c>
      <c r="V29">
        <v>20.826446280991714</v>
      </c>
      <c r="W29">
        <v>20.826446280991714</v>
      </c>
      <c r="X29">
        <v>42.657740240653297</v>
      </c>
      <c r="Y29">
        <v>27.933188681667517</v>
      </c>
      <c r="Z29">
        <v>17.851239669421471</v>
      </c>
      <c r="AA29">
        <v>20.826446280991714</v>
      </c>
      <c r="AB29">
        <v>20.826446280991714</v>
      </c>
      <c r="AC29">
        <v>238.017</v>
      </c>
      <c r="AD29">
        <v>62.821904849620097</v>
      </c>
      <c r="AE29">
        <v>17.851239669421471</v>
      </c>
      <c r="AF29">
        <v>23.801652892561957</v>
      </c>
      <c r="AG29">
        <v>17.851239669421471</v>
      </c>
      <c r="AH29">
        <v>20.826446280991714</v>
      </c>
    </row>
    <row r="30" spans="1:34" x14ac:dyDescent="0.3">
      <c r="A30" s="23">
        <f ca="1">Exceedance!U30</f>
        <v>46935</v>
      </c>
      <c r="B30" s="1">
        <v>24.994874769783763</v>
      </c>
      <c r="C30" s="1">
        <v>24.994874769783763</v>
      </c>
      <c r="D30" s="1">
        <v>24.994874769783763</v>
      </c>
      <c r="E30">
        <v>67.734999999999999</v>
      </c>
      <c r="F30">
        <v>40.721281011757434</v>
      </c>
      <c r="G30">
        <v>67.734999999999999</v>
      </c>
      <c r="H30">
        <v>39.730575561831358</v>
      </c>
      <c r="I30">
        <v>22.81</v>
      </c>
      <c r="J30">
        <v>21.521000000000001</v>
      </c>
      <c r="K30">
        <v>67.734999999999999</v>
      </c>
      <c r="L30">
        <v>58.043197405962502</v>
      </c>
      <c r="M30">
        <v>25.667983018601937</v>
      </c>
      <c r="N30">
        <v>65.865322370386309</v>
      </c>
      <c r="O30">
        <v>44.993931683379664</v>
      </c>
      <c r="P30">
        <v>41.190276319170472</v>
      </c>
      <c r="Q30">
        <v>67.734999999999999</v>
      </c>
      <c r="R30">
        <v>28.283754234162448</v>
      </c>
      <c r="S30">
        <v>31.289362958486851</v>
      </c>
      <c r="T30">
        <v>67.734999999999999</v>
      </c>
      <c r="U30">
        <v>31.087409953773435</v>
      </c>
      <c r="V30">
        <v>35.284103387622544</v>
      </c>
      <c r="W30">
        <v>21.520661157024769</v>
      </c>
      <c r="X30">
        <v>59.965876019289169</v>
      </c>
      <c r="Y30">
        <v>47.914509450333291</v>
      </c>
      <c r="Z30">
        <v>32.001562726634177</v>
      </c>
      <c r="AA30">
        <v>21.520661157024769</v>
      </c>
      <c r="AB30">
        <v>28.799093086144648</v>
      </c>
      <c r="AC30">
        <v>23.049061133514783</v>
      </c>
      <c r="AD30">
        <v>64.787685907041933</v>
      </c>
      <c r="AE30">
        <v>18.44628099173552</v>
      </c>
      <c r="AF30">
        <v>49.189482494503835</v>
      </c>
      <c r="AG30">
        <v>18.44628099173552</v>
      </c>
      <c r="AH30">
        <v>21.520661157024769</v>
      </c>
    </row>
    <row r="31" spans="1:34" x14ac:dyDescent="0.3">
      <c r="A31" s="23">
        <f ca="1">Exceedance!U31</f>
        <v>46966</v>
      </c>
      <c r="B31" s="1">
        <v>33.084269168854654</v>
      </c>
      <c r="C31" s="1">
        <v>33.084269168854654</v>
      </c>
      <c r="D31" s="1">
        <v>33.084269168854654</v>
      </c>
      <c r="E31">
        <v>21.520661157024769</v>
      </c>
      <c r="F31">
        <v>46.210238061643707</v>
      </c>
      <c r="G31">
        <v>21.520661157024769</v>
      </c>
      <c r="H31">
        <v>47.982728363335248</v>
      </c>
      <c r="I31">
        <v>21.520661157024769</v>
      </c>
      <c r="J31">
        <v>33.099508403883554</v>
      </c>
      <c r="K31">
        <v>21.520661157024769</v>
      </c>
      <c r="L31">
        <v>51.374648295552994</v>
      </c>
      <c r="M31">
        <v>21.520661157024769</v>
      </c>
      <c r="N31">
        <v>54.49747814395073</v>
      </c>
      <c r="O31">
        <v>36.975529377447039</v>
      </c>
      <c r="P31">
        <v>48.210357497598565</v>
      </c>
      <c r="Q31">
        <v>21.520661157024769</v>
      </c>
      <c r="R31">
        <v>21.520661157024769</v>
      </c>
      <c r="S31">
        <v>21.520661157024769</v>
      </c>
      <c r="T31">
        <v>21.520661157024769</v>
      </c>
      <c r="U31">
        <v>46.190622393050496</v>
      </c>
      <c r="V31">
        <v>21.520661157024769</v>
      </c>
      <c r="W31">
        <v>37.297672685058856</v>
      </c>
      <c r="X31">
        <v>53.478998342455888</v>
      </c>
      <c r="Y31">
        <v>17.653050568895477</v>
      </c>
      <c r="Z31">
        <v>35.306767217088982</v>
      </c>
      <c r="AA31">
        <v>41.23822964938239</v>
      </c>
      <c r="AB31">
        <v>26.596735504679387</v>
      </c>
      <c r="AC31">
        <v>33.079721161471227</v>
      </c>
      <c r="AD31">
        <v>54.813178146976725</v>
      </c>
      <c r="AE31">
        <v>20.964325270770107</v>
      </c>
      <c r="AF31">
        <v>48.781010083309816</v>
      </c>
      <c r="AG31">
        <v>22.691092269287374</v>
      </c>
      <c r="AH31">
        <v>21.520661157024769</v>
      </c>
    </row>
    <row r="32" spans="1:34" x14ac:dyDescent="0.3">
      <c r="A32" s="23">
        <f ca="1">Exceedance!U32</f>
        <v>46997</v>
      </c>
      <c r="B32" s="1">
        <v>20.826446280991714</v>
      </c>
      <c r="C32" s="1">
        <v>17.851239669421471</v>
      </c>
      <c r="D32" s="1">
        <v>20.826446280991714</v>
      </c>
      <c r="E32">
        <v>20.826446280991714</v>
      </c>
      <c r="F32">
        <v>20.826446280991714</v>
      </c>
      <c r="G32">
        <v>20.826446280991714</v>
      </c>
      <c r="H32">
        <v>26.220542405316152</v>
      </c>
      <c r="I32">
        <v>20.826446280991714</v>
      </c>
      <c r="J32">
        <v>25.752951226350927</v>
      </c>
      <c r="K32">
        <v>20.826446280991714</v>
      </c>
      <c r="L32">
        <v>34.343224030730603</v>
      </c>
      <c r="M32">
        <v>32.07547802101513</v>
      </c>
      <c r="N32">
        <v>22.240147540638844</v>
      </c>
      <c r="O32">
        <v>14.876033057851227</v>
      </c>
      <c r="P32">
        <v>17.851239669421471</v>
      </c>
      <c r="Q32">
        <v>22.795391815448003</v>
      </c>
      <c r="R32">
        <v>20.826446280991714</v>
      </c>
      <c r="S32">
        <v>20.826446280991714</v>
      </c>
      <c r="T32">
        <v>20.826446280991714</v>
      </c>
      <c r="U32">
        <v>35.19525703250406</v>
      </c>
      <c r="V32">
        <v>20.826446280991714</v>
      </c>
      <c r="W32">
        <v>29.446889849220845</v>
      </c>
      <c r="X32">
        <v>37.361477982461651</v>
      </c>
      <c r="Y32">
        <v>17.851239669421471</v>
      </c>
      <c r="Z32">
        <v>17.851239669421471</v>
      </c>
      <c r="AA32">
        <v>33.806969269376602</v>
      </c>
      <c r="AB32">
        <v>26.731166971589573</v>
      </c>
      <c r="AC32">
        <v>30.890948604714719</v>
      </c>
      <c r="AD32">
        <v>39.920614500311906</v>
      </c>
      <c r="AE32">
        <v>32.940249321809333</v>
      </c>
      <c r="AF32">
        <v>35.256705833491033</v>
      </c>
      <c r="AG32">
        <v>17.851239669421471</v>
      </c>
      <c r="AH32">
        <v>20.826446280991714</v>
      </c>
    </row>
    <row r="33" spans="1:34" x14ac:dyDescent="0.3">
      <c r="A33" s="23">
        <f ca="1">Exceedance!U33</f>
        <v>47027</v>
      </c>
      <c r="B33" s="1">
        <v>21.520661157024769</v>
      </c>
      <c r="C33" s="1">
        <v>23.195104181544533</v>
      </c>
      <c r="D33" s="1">
        <v>21.520661157024769</v>
      </c>
      <c r="E33">
        <v>21.520661157024769</v>
      </c>
      <c r="F33">
        <v>21.520661157024769</v>
      </c>
      <c r="G33">
        <v>21.520661157024769</v>
      </c>
      <c r="H33">
        <v>21.520661157024769</v>
      </c>
      <c r="I33">
        <v>21.520661157024769</v>
      </c>
      <c r="J33">
        <v>21.520661157024769</v>
      </c>
      <c r="K33">
        <v>21.520661157024769</v>
      </c>
      <c r="L33">
        <v>24.595041322314021</v>
      </c>
      <c r="M33">
        <v>28.153277496859378</v>
      </c>
      <c r="N33">
        <v>21.520661157024769</v>
      </c>
      <c r="O33">
        <v>20.456244085700536</v>
      </c>
      <c r="P33">
        <v>18.44628099173552</v>
      </c>
      <c r="Q33">
        <v>21.520661157024769</v>
      </c>
      <c r="R33">
        <v>21.520661157024769</v>
      </c>
      <c r="S33">
        <v>21.520661157024769</v>
      </c>
      <c r="T33">
        <v>21.520661157024769</v>
      </c>
      <c r="U33">
        <v>24.399434725477583</v>
      </c>
      <c r="V33">
        <v>21.520661157024769</v>
      </c>
      <c r="W33">
        <v>21.520661157024769</v>
      </c>
      <c r="X33">
        <v>32.986941833250661</v>
      </c>
      <c r="Y33">
        <v>18.44628099173552</v>
      </c>
      <c r="Z33">
        <v>18.44628099173552</v>
      </c>
      <c r="AA33">
        <v>21.520661157024769</v>
      </c>
      <c r="AB33">
        <v>25.596867870829591</v>
      </c>
      <c r="AC33">
        <v>21.520661157024769</v>
      </c>
      <c r="AD33">
        <v>28.993320117509604</v>
      </c>
      <c r="AE33">
        <v>30.602214111636265</v>
      </c>
      <c r="AF33">
        <v>28.480754536283477</v>
      </c>
      <c r="AG33">
        <v>23.639160212106653</v>
      </c>
      <c r="AH33">
        <v>26.931324665444837</v>
      </c>
    </row>
    <row r="34" spans="1:34" x14ac:dyDescent="0.3">
      <c r="A34" s="23">
        <f ca="1">Exceedance!U34</f>
        <v>47058</v>
      </c>
      <c r="B34" s="1">
        <v>20.826446280991714</v>
      </c>
      <c r="C34" s="1">
        <v>17.851239669421471</v>
      </c>
      <c r="D34" s="1">
        <v>20.826446280991714</v>
      </c>
      <c r="E34">
        <v>20.826446280991714</v>
      </c>
      <c r="F34">
        <v>20.826446280991714</v>
      </c>
      <c r="G34">
        <v>20.826446280991714</v>
      </c>
      <c r="H34">
        <v>20.826446280991714</v>
      </c>
      <c r="I34">
        <v>20.826446280991714</v>
      </c>
      <c r="J34">
        <v>20.826446280991714</v>
      </c>
      <c r="K34">
        <v>20.826446280991714</v>
      </c>
      <c r="L34">
        <v>23.801652892561957</v>
      </c>
      <c r="M34">
        <v>20.826446280991714</v>
      </c>
      <c r="N34">
        <v>20.826446280991714</v>
      </c>
      <c r="O34">
        <v>14.876033057851227</v>
      </c>
      <c r="P34">
        <v>17.851239669421471</v>
      </c>
      <c r="Q34">
        <v>20.826446280991714</v>
      </c>
      <c r="R34">
        <v>20.826446280991714</v>
      </c>
      <c r="S34">
        <v>20.826446280991714</v>
      </c>
      <c r="T34">
        <v>20.826446280991714</v>
      </c>
      <c r="U34">
        <v>20.826446280991714</v>
      </c>
      <c r="V34">
        <v>20.826446280991714</v>
      </c>
      <c r="W34">
        <v>20.826446280991714</v>
      </c>
      <c r="X34">
        <v>20.826446280991714</v>
      </c>
      <c r="Y34">
        <v>17.851239669421471</v>
      </c>
      <c r="Z34">
        <v>17.851239669421471</v>
      </c>
      <c r="AA34">
        <v>20.826446280991714</v>
      </c>
      <c r="AB34">
        <v>20.826446280991714</v>
      </c>
      <c r="AC34">
        <v>20.826446280991714</v>
      </c>
      <c r="AD34">
        <v>20.826446280991714</v>
      </c>
      <c r="AE34">
        <v>17.851239669421471</v>
      </c>
      <c r="AF34">
        <v>23.801652892561957</v>
      </c>
      <c r="AG34">
        <v>17.851239669421471</v>
      </c>
      <c r="AH34">
        <v>20.826446280991714</v>
      </c>
    </row>
    <row r="35" spans="1:34" x14ac:dyDescent="0.3">
      <c r="A35" s="23">
        <f ca="1">Exceedance!U35</f>
        <v>47088</v>
      </c>
      <c r="B35" s="1">
        <v>21.520661157024769</v>
      </c>
      <c r="C35" s="1">
        <v>18.44628099173552</v>
      </c>
      <c r="D35" s="1">
        <v>21.520661157024769</v>
      </c>
      <c r="E35">
        <v>21.520661157024769</v>
      </c>
      <c r="F35">
        <v>21.520661157024769</v>
      </c>
      <c r="G35">
        <v>21.520661157024769</v>
      </c>
      <c r="H35">
        <v>21.520661157024769</v>
      </c>
      <c r="I35">
        <v>21.520661157024769</v>
      </c>
      <c r="J35">
        <v>21.520661157024769</v>
      </c>
      <c r="K35">
        <v>21.520661157024769</v>
      </c>
      <c r="L35">
        <v>24.595041322314021</v>
      </c>
      <c r="M35">
        <v>21.520661157024769</v>
      </c>
      <c r="N35">
        <v>21.520661157024769</v>
      </c>
      <c r="O35">
        <v>15.371900826446268</v>
      </c>
      <c r="P35">
        <v>18.44628099173552</v>
      </c>
      <c r="Q35">
        <v>21.520661157024769</v>
      </c>
      <c r="R35">
        <v>21.520661157024769</v>
      </c>
      <c r="S35">
        <v>21.520661157024769</v>
      </c>
      <c r="T35">
        <v>21.520661157024769</v>
      </c>
      <c r="U35">
        <v>21.520661157024769</v>
      </c>
      <c r="V35">
        <v>21.520661157024769</v>
      </c>
      <c r="W35">
        <v>21.520661157024769</v>
      </c>
      <c r="X35">
        <v>21.520661157024769</v>
      </c>
      <c r="Y35">
        <v>18.44628099173552</v>
      </c>
      <c r="Z35">
        <v>18.44628099173552</v>
      </c>
      <c r="AA35">
        <v>21.520661157024769</v>
      </c>
      <c r="AB35">
        <v>21.520661157024769</v>
      </c>
      <c r="AC35">
        <v>21.520661157024769</v>
      </c>
      <c r="AD35">
        <v>21.520661157024769</v>
      </c>
      <c r="AE35">
        <v>18.44628099173552</v>
      </c>
      <c r="AF35">
        <v>24.595041322314021</v>
      </c>
      <c r="AG35">
        <v>18.44628099173552</v>
      </c>
      <c r="AH35">
        <v>21.520661157024769</v>
      </c>
    </row>
    <row r="36" spans="1:34" x14ac:dyDescent="0.3">
      <c r="A36" s="23">
        <f ca="1">Exceedance!U36</f>
        <v>47119</v>
      </c>
      <c r="B36" s="1">
        <v>21.520661157024769</v>
      </c>
      <c r="C36" s="1">
        <v>18.44628099173552</v>
      </c>
      <c r="D36" s="1">
        <v>21.520661157024769</v>
      </c>
      <c r="E36">
        <v>21.520661157024769</v>
      </c>
      <c r="F36">
        <v>21.520661157024769</v>
      </c>
      <c r="G36">
        <v>21.520661157024769</v>
      </c>
      <c r="H36">
        <v>21.520661157024769</v>
      </c>
      <c r="I36">
        <v>21.520661157024769</v>
      </c>
      <c r="J36">
        <v>21.520661157024769</v>
      </c>
      <c r="K36">
        <v>21.520661157024769</v>
      </c>
      <c r="L36">
        <v>24.595041322314021</v>
      </c>
      <c r="M36">
        <v>21.520661157024769</v>
      </c>
      <c r="N36">
        <v>21.520661157024769</v>
      </c>
      <c r="O36">
        <v>15.371900826446268</v>
      </c>
      <c r="P36">
        <v>18.44628099173552</v>
      </c>
      <c r="Q36">
        <v>21.520661157024769</v>
      </c>
      <c r="R36">
        <v>21.520661157024769</v>
      </c>
      <c r="S36">
        <v>21.520661157024769</v>
      </c>
      <c r="T36">
        <v>21.520661157024769</v>
      </c>
      <c r="U36">
        <v>21.520661157024769</v>
      </c>
      <c r="V36">
        <v>21.520661157024769</v>
      </c>
      <c r="W36">
        <v>21.520661157024769</v>
      </c>
      <c r="X36">
        <v>21.520661157024769</v>
      </c>
      <c r="Y36">
        <v>18.44628099173552</v>
      </c>
      <c r="Z36">
        <v>18.44628099173552</v>
      </c>
      <c r="AA36">
        <v>21.520661157024769</v>
      </c>
      <c r="AB36">
        <v>21.520661157024769</v>
      </c>
      <c r="AC36">
        <v>21.520661157024769</v>
      </c>
      <c r="AD36">
        <v>21.520661157024769</v>
      </c>
      <c r="AE36">
        <v>18.44628099173552</v>
      </c>
      <c r="AF36">
        <v>24.595041322314021</v>
      </c>
      <c r="AG36">
        <v>18.44628099173552</v>
      </c>
      <c r="AH36">
        <v>21.520661157024769</v>
      </c>
    </row>
    <row r="37" spans="1:34" x14ac:dyDescent="0.3">
      <c r="A37" s="23">
        <f ca="1">Exceedance!U37</f>
        <v>47150</v>
      </c>
      <c r="B37" s="1">
        <v>19.438016528925601</v>
      </c>
      <c r="C37" s="1">
        <v>16.661157024793372</v>
      </c>
      <c r="D37" s="1">
        <v>19.438016528925601</v>
      </c>
      <c r="E37">
        <v>19.438016528925601</v>
      </c>
      <c r="F37">
        <v>19.438016528925601</v>
      </c>
      <c r="G37">
        <v>19.438016528925601</v>
      </c>
      <c r="H37">
        <v>19.438016528925601</v>
      </c>
      <c r="I37">
        <v>19.438016528925601</v>
      </c>
      <c r="J37">
        <v>19.438016528925601</v>
      </c>
      <c r="K37">
        <v>19.438016528925601</v>
      </c>
      <c r="L37">
        <v>22.214876033057827</v>
      </c>
      <c r="M37">
        <v>19.438016528925601</v>
      </c>
      <c r="N37">
        <v>19.438016528925601</v>
      </c>
      <c r="O37">
        <v>16.661157024793372</v>
      </c>
      <c r="P37">
        <v>16.661157024793372</v>
      </c>
      <c r="Q37">
        <v>19.438016528925601</v>
      </c>
      <c r="R37">
        <v>19.438016528925601</v>
      </c>
      <c r="S37">
        <v>19.438016528925601</v>
      </c>
      <c r="T37">
        <v>19.438016528925601</v>
      </c>
      <c r="U37">
        <v>19.438016528925601</v>
      </c>
      <c r="V37">
        <v>19.438016528925601</v>
      </c>
      <c r="W37">
        <v>19.438016528925601</v>
      </c>
      <c r="X37">
        <v>19.438016528925601</v>
      </c>
      <c r="Y37">
        <v>16.661157024793372</v>
      </c>
      <c r="Z37">
        <v>16.661157024793372</v>
      </c>
      <c r="AA37">
        <v>19.438016528925601</v>
      </c>
      <c r="AB37">
        <v>19.438016528925601</v>
      </c>
      <c r="AC37">
        <v>19.438016528925601</v>
      </c>
      <c r="AD37">
        <v>19.438016528925601</v>
      </c>
      <c r="AE37">
        <v>16.661157024793372</v>
      </c>
      <c r="AF37">
        <v>22.214876033057827</v>
      </c>
      <c r="AG37">
        <v>16.661157024793372</v>
      </c>
      <c r="AH37">
        <v>19.438016528925601</v>
      </c>
    </row>
    <row r="38" spans="1:34" x14ac:dyDescent="0.3">
      <c r="A38" s="23">
        <f ca="1">Exceedance!U38</f>
        <v>47178</v>
      </c>
      <c r="B38" s="1">
        <v>21.520661157024769</v>
      </c>
      <c r="C38" s="1">
        <v>21.520661157024769</v>
      </c>
      <c r="D38" s="1">
        <v>24.595041322314021</v>
      </c>
      <c r="E38">
        <v>24.595041322314021</v>
      </c>
      <c r="F38">
        <v>21.520661157024769</v>
      </c>
      <c r="G38">
        <v>24.595041322314021</v>
      </c>
      <c r="H38">
        <v>21.521000000000001</v>
      </c>
      <c r="I38">
        <v>21.521000000000001</v>
      </c>
      <c r="J38">
        <v>21.521000000000001</v>
      </c>
      <c r="K38">
        <v>21.520661157024769</v>
      </c>
      <c r="L38">
        <v>21.521000000000001</v>
      </c>
      <c r="M38">
        <v>21.520661157024769</v>
      </c>
      <c r="N38">
        <v>21.520661157024769</v>
      </c>
      <c r="O38">
        <v>18.44628099173552</v>
      </c>
      <c r="P38">
        <v>21.521000000000001</v>
      </c>
      <c r="Q38">
        <v>24.595041322314021</v>
      </c>
      <c r="R38">
        <v>24.595041322314021</v>
      </c>
      <c r="S38">
        <v>21.521000000000001</v>
      </c>
      <c r="T38">
        <v>24.595041322314021</v>
      </c>
      <c r="U38">
        <v>21.520661157024769</v>
      </c>
      <c r="V38">
        <v>21.520661157024769</v>
      </c>
      <c r="W38">
        <v>21.520661157024769</v>
      </c>
      <c r="X38">
        <v>21.520661157024769</v>
      </c>
      <c r="Y38">
        <v>18.44628099173552</v>
      </c>
      <c r="Z38">
        <v>18.44628099173552</v>
      </c>
      <c r="AA38">
        <v>21.520661157024769</v>
      </c>
      <c r="AB38">
        <v>21.520661157024769</v>
      </c>
      <c r="AC38">
        <v>21.520661157024769</v>
      </c>
      <c r="AD38">
        <v>21.521000000000001</v>
      </c>
      <c r="AE38">
        <v>21.520661157024769</v>
      </c>
      <c r="AF38">
        <v>21.520661157024769</v>
      </c>
      <c r="AG38">
        <v>21.520661157024769</v>
      </c>
      <c r="AH38">
        <v>24.595041322314021</v>
      </c>
    </row>
    <row r="39" spans="1:34" x14ac:dyDescent="0.3">
      <c r="A39" s="23">
        <f ca="1">Exceedance!U39</f>
        <v>47209</v>
      </c>
      <c r="B39" s="1">
        <v>20.826446280991714</v>
      </c>
      <c r="C39" s="1">
        <v>20.826446280991714</v>
      </c>
      <c r="D39" s="1">
        <v>23.801652892561957</v>
      </c>
      <c r="E39">
        <v>37.974180678962512</v>
      </c>
      <c r="F39">
        <v>20.826446280991714</v>
      </c>
      <c r="G39">
        <v>23.801652892561957</v>
      </c>
      <c r="H39">
        <v>62.777000000000015</v>
      </c>
      <c r="I39">
        <v>20.826446280991714</v>
      </c>
      <c r="J39">
        <v>62.777000000000015</v>
      </c>
      <c r="K39">
        <v>20.826446280991714</v>
      </c>
      <c r="L39">
        <v>20.826446280991714</v>
      </c>
      <c r="M39">
        <v>20.826446280991714</v>
      </c>
      <c r="N39">
        <v>21.849347929803372</v>
      </c>
      <c r="O39">
        <v>17.851239669421471</v>
      </c>
      <c r="P39">
        <v>62.777000000000015</v>
      </c>
      <c r="Q39">
        <v>23.801652892561957</v>
      </c>
      <c r="R39">
        <v>78.428145845282458</v>
      </c>
      <c r="S39">
        <v>62.777000000000015</v>
      </c>
      <c r="T39">
        <v>23.801652892561957</v>
      </c>
      <c r="U39">
        <v>20.826446280991714</v>
      </c>
      <c r="V39">
        <v>20.826446280991714</v>
      </c>
      <c r="W39">
        <v>20.826446280991714</v>
      </c>
      <c r="X39">
        <v>39.024490734477368</v>
      </c>
      <c r="Y39">
        <v>17.851239669421471</v>
      </c>
      <c r="Z39">
        <v>17.851239669421471</v>
      </c>
      <c r="AA39">
        <v>20.826446280991714</v>
      </c>
      <c r="AB39">
        <v>20.826446280991714</v>
      </c>
      <c r="AC39">
        <v>27.101443477529617</v>
      </c>
      <c r="AD39">
        <v>20.826446280991714</v>
      </c>
      <c r="AE39">
        <v>30.125138864740045</v>
      </c>
      <c r="AF39">
        <v>36.904424950194318</v>
      </c>
      <c r="AG39">
        <v>20.826446280991714</v>
      </c>
      <c r="AH39">
        <v>23.801652892561957</v>
      </c>
    </row>
    <row r="40" spans="1:34" x14ac:dyDescent="0.3">
      <c r="A40" s="23">
        <f ca="1">Exceedance!U40</f>
        <v>47239</v>
      </c>
      <c r="B40" s="1">
        <v>21.520661157024769</v>
      </c>
      <c r="C40" s="1">
        <v>21.520661157024769</v>
      </c>
      <c r="D40" s="1">
        <v>229.488</v>
      </c>
      <c r="E40">
        <v>303.763851306503</v>
      </c>
      <c r="F40">
        <v>148.14800397356331</v>
      </c>
      <c r="G40">
        <v>191.93630520880973</v>
      </c>
      <c r="H40">
        <v>307.43799999999993</v>
      </c>
      <c r="I40">
        <v>229.488</v>
      </c>
      <c r="J40">
        <v>307.43799999999993</v>
      </c>
      <c r="K40">
        <v>21.520661157024769</v>
      </c>
      <c r="L40">
        <v>229.488</v>
      </c>
      <c r="M40">
        <v>35.262934396776522</v>
      </c>
      <c r="N40">
        <v>21.520661157024769</v>
      </c>
      <c r="O40">
        <v>18.44628099173552</v>
      </c>
      <c r="P40">
        <v>307.43799999999993</v>
      </c>
      <c r="Q40">
        <v>231.27847965071655</v>
      </c>
      <c r="R40">
        <v>298.19380793662782</v>
      </c>
      <c r="S40">
        <v>307.43799999999993</v>
      </c>
      <c r="T40">
        <v>280.89234369447774</v>
      </c>
      <c r="U40">
        <v>21.520661157024769</v>
      </c>
      <c r="V40">
        <v>21.520661157024769</v>
      </c>
      <c r="W40">
        <v>21.520661157024769</v>
      </c>
      <c r="X40">
        <v>21.520661157024769</v>
      </c>
      <c r="Y40">
        <v>18.44628099173552</v>
      </c>
      <c r="Z40">
        <v>18.44628099173552</v>
      </c>
      <c r="AA40">
        <v>21.520661157024769</v>
      </c>
      <c r="AB40">
        <v>21.520661157024769</v>
      </c>
      <c r="AC40">
        <v>21.520661157024769</v>
      </c>
      <c r="AD40">
        <v>229.488</v>
      </c>
      <c r="AE40">
        <v>21.520661157024769</v>
      </c>
      <c r="AF40">
        <v>21.520661157024769</v>
      </c>
      <c r="AG40">
        <v>21.520661157024769</v>
      </c>
      <c r="AH40">
        <v>307.4380165289254</v>
      </c>
    </row>
    <row r="41" spans="1:34" x14ac:dyDescent="0.3">
      <c r="A41" s="23">
        <f ca="1">Exceedance!U41</f>
        <v>47270</v>
      </c>
      <c r="B41" s="1">
        <v>20.826446280991714</v>
      </c>
      <c r="C41" s="1">
        <v>20.826446280991714</v>
      </c>
      <c r="D41" s="1">
        <v>199.92442875176576</v>
      </c>
      <c r="E41">
        <v>293.01459012439119</v>
      </c>
      <c r="F41">
        <v>297.52066115702456</v>
      </c>
      <c r="G41">
        <v>147.07400000000001</v>
      </c>
      <c r="H41">
        <v>294.54599999999999</v>
      </c>
      <c r="I41">
        <v>175.38284967617554</v>
      </c>
      <c r="J41">
        <v>294.54599999999999</v>
      </c>
      <c r="K41">
        <v>20.826446280991714</v>
      </c>
      <c r="L41">
        <v>237.99675420043533</v>
      </c>
      <c r="M41">
        <v>65.101523620337545</v>
      </c>
      <c r="N41">
        <v>20.826446280991714</v>
      </c>
      <c r="O41">
        <v>17.851239669421471</v>
      </c>
      <c r="P41">
        <v>294.54599999999999</v>
      </c>
      <c r="Q41">
        <v>238.017</v>
      </c>
      <c r="R41">
        <v>286.81901253808144</v>
      </c>
      <c r="S41">
        <v>294.54599999999999</v>
      </c>
      <c r="T41">
        <v>238.017</v>
      </c>
      <c r="U41">
        <v>20.826446280991714</v>
      </c>
      <c r="V41">
        <v>20.826446280991714</v>
      </c>
      <c r="W41">
        <v>42.670549464486101</v>
      </c>
      <c r="X41">
        <v>28.888438390830281</v>
      </c>
      <c r="Y41">
        <v>17.851239669421471</v>
      </c>
      <c r="Z41">
        <v>17.851239669421471</v>
      </c>
      <c r="AA41">
        <v>20.826446280991714</v>
      </c>
      <c r="AB41">
        <v>20.826446280991714</v>
      </c>
      <c r="AC41">
        <v>62.790682231776394</v>
      </c>
      <c r="AD41">
        <v>167.04533223649418</v>
      </c>
      <c r="AE41">
        <v>20.826446280991714</v>
      </c>
      <c r="AF41">
        <v>20.826446280991714</v>
      </c>
      <c r="AG41">
        <v>20.826446280991714</v>
      </c>
      <c r="AH41">
        <v>258.84532011884505</v>
      </c>
    </row>
    <row r="42" spans="1:34" x14ac:dyDescent="0.3">
      <c r="A42" s="23">
        <f ca="1">Exceedance!U42</f>
        <v>47300</v>
      </c>
      <c r="B42" s="1">
        <v>24.994874769783763</v>
      </c>
      <c r="C42" s="1">
        <v>24.994874769783763</v>
      </c>
      <c r="D42" s="1">
        <v>24.994874769783763</v>
      </c>
      <c r="E42">
        <v>62.147360841969608</v>
      </c>
      <c r="F42">
        <v>249.15705193706987</v>
      </c>
      <c r="G42">
        <v>39.646236800091216</v>
      </c>
      <c r="H42">
        <v>67.734999999999999</v>
      </c>
      <c r="I42">
        <v>21.521000000000001</v>
      </c>
      <c r="J42">
        <v>67.734999999999999</v>
      </c>
      <c r="K42">
        <v>57.806928352740513</v>
      </c>
      <c r="L42">
        <v>24.027624785402587</v>
      </c>
      <c r="M42">
        <v>65.802962110211524</v>
      </c>
      <c r="N42">
        <v>54.005581149897196</v>
      </c>
      <c r="O42">
        <v>41.321503840221162</v>
      </c>
      <c r="P42">
        <v>67.734999999999999</v>
      </c>
      <c r="Q42">
        <v>28.290144371399794</v>
      </c>
      <c r="R42">
        <v>57.135926738139631</v>
      </c>
      <c r="S42">
        <v>67.734999999999999</v>
      </c>
      <c r="T42">
        <v>28.470699464175571</v>
      </c>
      <c r="U42">
        <v>34.732754942215514</v>
      </c>
      <c r="V42">
        <v>21.520661157024769</v>
      </c>
      <c r="W42">
        <v>59.874007293715266</v>
      </c>
      <c r="X42">
        <v>51.301992452367749</v>
      </c>
      <c r="Y42">
        <v>31.969648720372764</v>
      </c>
      <c r="Z42">
        <v>18.44628099173552</v>
      </c>
      <c r="AA42">
        <v>28.751719470145428</v>
      </c>
      <c r="AB42">
        <v>22.539848842546633</v>
      </c>
      <c r="AC42">
        <v>64.676943888257696</v>
      </c>
      <c r="AD42">
        <v>21.521000000000001</v>
      </c>
      <c r="AE42">
        <v>49.314773046160475</v>
      </c>
      <c r="AF42">
        <v>21.520661157024769</v>
      </c>
      <c r="AG42">
        <v>21.520661157024769</v>
      </c>
      <c r="AH42">
        <v>33.926082553588692</v>
      </c>
    </row>
    <row r="43" spans="1:34" x14ac:dyDescent="0.3">
      <c r="A43" s="23">
        <f ca="1">Exceedance!U43</f>
        <v>47331</v>
      </c>
      <c r="B43" s="1">
        <v>33.084269168854654</v>
      </c>
      <c r="C43" s="1">
        <v>33.084269168854654</v>
      </c>
      <c r="D43" s="1">
        <v>33.084269168854654</v>
      </c>
      <c r="E43">
        <v>46.24095452607316</v>
      </c>
      <c r="F43">
        <v>44.475203119228375</v>
      </c>
      <c r="G43">
        <v>47.969584900993723</v>
      </c>
      <c r="H43">
        <v>21.520661157024769</v>
      </c>
      <c r="I43">
        <v>33.269702793692005</v>
      </c>
      <c r="J43">
        <v>21.520661157024769</v>
      </c>
      <c r="K43">
        <v>51.198658039251356</v>
      </c>
      <c r="L43">
        <v>21.520661157024769</v>
      </c>
      <c r="M43">
        <v>54.468348238059122</v>
      </c>
      <c r="N43">
        <v>45.183693806491959</v>
      </c>
      <c r="O43">
        <v>48.385629806734038</v>
      </c>
      <c r="P43">
        <v>21.520661157024769</v>
      </c>
      <c r="Q43">
        <v>24.595041322314021</v>
      </c>
      <c r="R43">
        <v>24.595041322314021</v>
      </c>
      <c r="S43">
        <v>21.520661157024769</v>
      </c>
      <c r="T43">
        <v>45.719498418105722</v>
      </c>
      <c r="U43">
        <v>21.520661157024769</v>
      </c>
      <c r="V43">
        <v>37.240673108697905</v>
      </c>
      <c r="W43">
        <v>54.160860236122481</v>
      </c>
      <c r="X43">
        <v>21.520661157024769</v>
      </c>
      <c r="Y43">
        <v>35.340765734352274</v>
      </c>
      <c r="Z43">
        <v>41.35008152701122</v>
      </c>
      <c r="AA43">
        <v>26.610420861897893</v>
      </c>
      <c r="AB43">
        <v>31.539791273735581</v>
      </c>
      <c r="AC43">
        <v>54.741880328717883</v>
      </c>
      <c r="AD43">
        <v>21.520661157024769</v>
      </c>
      <c r="AE43">
        <v>48.991135964630367</v>
      </c>
      <c r="AF43">
        <v>21.520661157024769</v>
      </c>
      <c r="AG43">
        <v>21.520661157024769</v>
      </c>
      <c r="AH43">
        <v>61.604450562868344</v>
      </c>
    </row>
    <row r="44" spans="1:34" x14ac:dyDescent="0.3">
      <c r="A44" s="23">
        <f ca="1">Exceedance!U44</f>
        <v>47362</v>
      </c>
      <c r="B44" s="1">
        <v>20.826446280991714</v>
      </c>
      <c r="C44" s="1">
        <v>20.826446280991714</v>
      </c>
      <c r="D44" s="1">
        <v>23.801652892561957</v>
      </c>
      <c r="E44">
        <v>23.801652892561957</v>
      </c>
      <c r="F44">
        <v>25.572258693409136</v>
      </c>
      <c r="G44">
        <v>26.080309465228254</v>
      </c>
      <c r="H44">
        <v>20.826446280991714</v>
      </c>
      <c r="I44">
        <v>25.813071436081824</v>
      </c>
      <c r="J44">
        <v>20.826446280991714</v>
      </c>
      <c r="K44">
        <v>34.117884374627579</v>
      </c>
      <c r="L44">
        <v>31.50159745967655</v>
      </c>
      <c r="M44">
        <v>22.118449645658512</v>
      </c>
      <c r="N44">
        <v>20.826446280991714</v>
      </c>
      <c r="O44">
        <v>17.851239669421471</v>
      </c>
      <c r="P44">
        <v>23.8939584358505</v>
      </c>
      <c r="Q44">
        <v>23.801652892561957</v>
      </c>
      <c r="R44">
        <v>23.801652892561957</v>
      </c>
      <c r="S44">
        <v>20.826446280991714</v>
      </c>
      <c r="T44">
        <v>35.088314400072882</v>
      </c>
      <c r="U44">
        <v>20.826446280991714</v>
      </c>
      <c r="V44">
        <v>29.354646962336741</v>
      </c>
      <c r="W44">
        <v>38.152083079230877</v>
      </c>
      <c r="X44">
        <v>20.826446280991714</v>
      </c>
      <c r="Y44">
        <v>17.851239669421471</v>
      </c>
      <c r="Z44">
        <v>33.884947833645242</v>
      </c>
      <c r="AA44">
        <v>26.764796164279836</v>
      </c>
      <c r="AB44">
        <v>31.223990088252386</v>
      </c>
      <c r="AC44">
        <v>39.799492054479536</v>
      </c>
      <c r="AD44">
        <v>32.73216951611883</v>
      </c>
      <c r="AE44">
        <v>35.318287489748258</v>
      </c>
      <c r="AF44">
        <v>20.826446280991714</v>
      </c>
      <c r="AG44">
        <v>20.826446280991714</v>
      </c>
      <c r="AH44">
        <v>56.889894610819809</v>
      </c>
    </row>
    <row r="45" spans="1:34" x14ac:dyDescent="0.3">
      <c r="A45" s="23">
        <f ca="1">Exceedance!U45</f>
        <v>47392</v>
      </c>
      <c r="B45" s="1">
        <v>21.520661157024769</v>
      </c>
      <c r="C45" s="1">
        <v>23.195104181544533</v>
      </c>
      <c r="D45" s="1">
        <v>24.595041322314021</v>
      </c>
      <c r="E45">
        <v>24.595041322314021</v>
      </c>
      <c r="F45">
        <v>26.488838062374548</v>
      </c>
      <c r="G45">
        <v>24.595041322314021</v>
      </c>
      <c r="H45">
        <v>21.520661157024769</v>
      </c>
      <c r="I45">
        <v>21.520661157024769</v>
      </c>
      <c r="J45">
        <v>21.520661157024769</v>
      </c>
      <c r="K45">
        <v>21.520661157024769</v>
      </c>
      <c r="L45">
        <v>28.001697466193299</v>
      </c>
      <c r="M45">
        <v>21.520661157024769</v>
      </c>
      <c r="N45">
        <v>24.35876163106245</v>
      </c>
      <c r="O45">
        <v>18.44628099173552</v>
      </c>
      <c r="P45">
        <v>21.520661157024769</v>
      </c>
      <c r="Q45">
        <v>24.595041322314021</v>
      </c>
      <c r="R45">
        <v>24.595041322314021</v>
      </c>
      <c r="S45">
        <v>21.520661157024769</v>
      </c>
      <c r="T45">
        <v>24.595041322314021</v>
      </c>
      <c r="U45">
        <v>21.520661157024769</v>
      </c>
      <c r="V45">
        <v>21.520661157024769</v>
      </c>
      <c r="W45">
        <v>32.88569528318439</v>
      </c>
      <c r="X45">
        <v>21.520661157024769</v>
      </c>
      <c r="Y45">
        <v>18.44628099173552</v>
      </c>
      <c r="Z45">
        <v>21.411453644888173</v>
      </c>
      <c r="AA45">
        <v>25.537830395843237</v>
      </c>
      <c r="AB45">
        <v>21.520661157024769</v>
      </c>
      <c r="AC45">
        <v>28.876577712561449</v>
      </c>
      <c r="AD45">
        <v>30.365113719214428</v>
      </c>
      <c r="AE45">
        <v>28.562892793514692</v>
      </c>
      <c r="AF45">
        <v>22.616552971793759</v>
      </c>
      <c r="AG45">
        <v>26.937144385292026</v>
      </c>
      <c r="AH45">
        <v>28.961383623767102</v>
      </c>
    </row>
    <row r="46" spans="1:34" x14ac:dyDescent="0.3">
      <c r="A46" s="23">
        <f ca="1">Exceedance!U46</f>
        <v>47423</v>
      </c>
      <c r="B46" s="1">
        <v>20.826446280991714</v>
      </c>
      <c r="C46" s="1">
        <v>20.826446280991714</v>
      </c>
      <c r="D46" s="1">
        <v>23.801652892561957</v>
      </c>
      <c r="E46">
        <v>23.801652892561957</v>
      </c>
      <c r="F46">
        <v>23.06764583533575</v>
      </c>
      <c r="G46">
        <v>23.801652892561957</v>
      </c>
      <c r="H46">
        <v>20.826446280991714</v>
      </c>
      <c r="I46">
        <v>20.826446280991714</v>
      </c>
      <c r="J46">
        <v>20.826446280991714</v>
      </c>
      <c r="K46">
        <v>20.826446280991714</v>
      </c>
      <c r="L46">
        <v>20.826446280991714</v>
      </c>
      <c r="M46">
        <v>20.826446280991714</v>
      </c>
      <c r="N46">
        <v>20.826446280991714</v>
      </c>
      <c r="O46">
        <v>17.851239669421471</v>
      </c>
      <c r="P46">
        <v>20.826446280991714</v>
      </c>
      <c r="Q46">
        <v>23.801652892561957</v>
      </c>
      <c r="R46">
        <v>23.801652892561957</v>
      </c>
      <c r="S46">
        <v>20.826446280991714</v>
      </c>
      <c r="T46">
        <v>23.801652892561957</v>
      </c>
      <c r="U46">
        <v>20.826446280991714</v>
      </c>
      <c r="V46">
        <v>20.826446280991714</v>
      </c>
      <c r="W46">
        <v>20.826446280991714</v>
      </c>
      <c r="X46">
        <v>20.826446280991714</v>
      </c>
      <c r="Y46">
        <v>17.851239669421471</v>
      </c>
      <c r="Z46">
        <v>17.851239669421471</v>
      </c>
      <c r="AA46">
        <v>20.826446280991714</v>
      </c>
      <c r="AB46">
        <v>20.826446280991714</v>
      </c>
      <c r="AC46">
        <v>20.826446280991714</v>
      </c>
      <c r="AD46">
        <v>20.826446280991714</v>
      </c>
      <c r="AE46">
        <v>20.826446280991714</v>
      </c>
      <c r="AF46">
        <v>20.826446280991714</v>
      </c>
      <c r="AG46">
        <v>20.826446280991714</v>
      </c>
      <c r="AH46">
        <v>25.058627437354541</v>
      </c>
    </row>
    <row r="47" spans="1:34" x14ac:dyDescent="0.3">
      <c r="A47" s="23">
        <f ca="1">Exceedance!U47</f>
        <v>47453</v>
      </c>
      <c r="B47" s="1">
        <v>21.520661157024769</v>
      </c>
      <c r="C47" s="1">
        <v>21.520661157024769</v>
      </c>
      <c r="D47" s="1">
        <v>24.595041322314021</v>
      </c>
      <c r="E47">
        <v>24.595041322314021</v>
      </c>
      <c r="F47">
        <v>23.120651920114895</v>
      </c>
      <c r="G47">
        <v>24.595041322314021</v>
      </c>
      <c r="H47">
        <v>21.520661157024769</v>
      </c>
      <c r="I47">
        <v>21.520661157024769</v>
      </c>
      <c r="J47">
        <v>21.520661157024769</v>
      </c>
      <c r="K47">
        <v>21.520661157024769</v>
      </c>
      <c r="L47">
        <v>21.520661157024769</v>
      </c>
      <c r="M47">
        <v>21.520661157024769</v>
      </c>
      <c r="N47">
        <v>21.520661157024769</v>
      </c>
      <c r="O47">
        <v>18.44628099173552</v>
      </c>
      <c r="P47">
        <v>21.520661157024769</v>
      </c>
      <c r="Q47">
        <v>24.595041322314021</v>
      </c>
      <c r="R47">
        <v>24.595041322314021</v>
      </c>
      <c r="S47">
        <v>21.520661157024769</v>
      </c>
      <c r="T47">
        <v>24.595041322314021</v>
      </c>
      <c r="U47">
        <v>21.520661157024769</v>
      </c>
      <c r="V47">
        <v>21.520661157024769</v>
      </c>
      <c r="W47">
        <v>21.520661157024769</v>
      </c>
      <c r="X47">
        <v>21.520661157024769</v>
      </c>
      <c r="Y47">
        <v>18.44628099173552</v>
      </c>
      <c r="Z47">
        <v>18.44628099173552</v>
      </c>
      <c r="AA47">
        <v>21.520661157024769</v>
      </c>
      <c r="AB47">
        <v>21.520661157024769</v>
      </c>
      <c r="AC47">
        <v>21.520661157024769</v>
      </c>
      <c r="AD47">
        <v>21.520661157024769</v>
      </c>
      <c r="AE47">
        <v>21.520661157024769</v>
      </c>
      <c r="AF47">
        <v>21.520661157024769</v>
      </c>
      <c r="AG47">
        <v>21.520661157024769</v>
      </c>
      <c r="AH47">
        <v>24.595041322314021</v>
      </c>
    </row>
    <row r="48" spans="1:34" x14ac:dyDescent="0.3">
      <c r="A48" s="23">
        <f ca="1">Exceedance!U48</f>
        <v>47484</v>
      </c>
      <c r="B48" s="1">
        <v>21.520661157024769</v>
      </c>
      <c r="C48" s="1">
        <v>21.520661157024769</v>
      </c>
      <c r="D48" s="1">
        <v>24.595041322314021</v>
      </c>
      <c r="E48">
        <v>24.595041322314021</v>
      </c>
      <c r="F48">
        <v>21.520661157024769</v>
      </c>
      <c r="G48">
        <v>24.595041322314021</v>
      </c>
      <c r="H48">
        <v>21.520661157024769</v>
      </c>
      <c r="I48">
        <v>21.520661157024769</v>
      </c>
      <c r="J48">
        <v>21.520661157024769</v>
      </c>
      <c r="K48">
        <v>21.520661157024769</v>
      </c>
      <c r="L48">
        <v>21.520661157024769</v>
      </c>
      <c r="M48">
        <v>21.520661157024769</v>
      </c>
      <c r="N48">
        <v>21.520661157024769</v>
      </c>
      <c r="O48">
        <v>18.44628099173552</v>
      </c>
      <c r="P48">
        <v>21.520661157024769</v>
      </c>
      <c r="Q48">
        <v>24.595041322314021</v>
      </c>
      <c r="R48">
        <v>24.595041322314021</v>
      </c>
      <c r="S48">
        <v>21.520661157024769</v>
      </c>
      <c r="T48">
        <v>24.595041322314021</v>
      </c>
      <c r="U48">
        <v>21.520661157024769</v>
      </c>
      <c r="V48">
        <v>21.520661157024769</v>
      </c>
      <c r="W48">
        <v>21.520661157024769</v>
      </c>
      <c r="X48">
        <v>21.520661157024769</v>
      </c>
      <c r="Y48">
        <v>18.44628099173552</v>
      </c>
      <c r="Z48">
        <v>18.44628099173552</v>
      </c>
      <c r="AA48">
        <v>21.520661157024769</v>
      </c>
      <c r="AB48">
        <v>21.520661157024769</v>
      </c>
      <c r="AC48">
        <v>21.520661157024769</v>
      </c>
      <c r="AD48">
        <v>21.520661157024769</v>
      </c>
      <c r="AE48">
        <v>21.520661157024769</v>
      </c>
      <c r="AF48">
        <v>21.520661157024769</v>
      </c>
      <c r="AG48">
        <v>21.520661157024769</v>
      </c>
      <c r="AH48">
        <v>24.595041322314021</v>
      </c>
    </row>
    <row r="49" spans="1:34" x14ac:dyDescent="0.3">
      <c r="A49" s="23">
        <f ca="1">Exceedance!U49</f>
        <v>47515</v>
      </c>
      <c r="B49" s="1">
        <v>19.438016528925601</v>
      </c>
      <c r="C49" s="1">
        <v>19.438016528925601</v>
      </c>
      <c r="D49" s="1">
        <v>22.214876033057827</v>
      </c>
      <c r="E49">
        <v>22.214876033057827</v>
      </c>
      <c r="F49">
        <v>19.438016528925601</v>
      </c>
      <c r="G49">
        <v>22.214876033057827</v>
      </c>
      <c r="H49">
        <v>19.438016528925601</v>
      </c>
      <c r="I49">
        <v>19.438016528925601</v>
      </c>
      <c r="J49">
        <v>19.438016528925601</v>
      </c>
      <c r="K49">
        <v>19.438016528925601</v>
      </c>
      <c r="L49">
        <v>19.438016528925601</v>
      </c>
      <c r="M49">
        <v>19.438016528925601</v>
      </c>
      <c r="N49">
        <v>19.438016528925601</v>
      </c>
      <c r="O49">
        <v>16.661157024793372</v>
      </c>
      <c r="P49">
        <v>19.438016528925601</v>
      </c>
      <c r="Q49">
        <v>22.214876033057827</v>
      </c>
      <c r="R49">
        <v>22.214876033057827</v>
      </c>
      <c r="S49">
        <v>19.438016528925601</v>
      </c>
      <c r="T49">
        <v>22.214876033057827</v>
      </c>
      <c r="U49">
        <v>19.438016528925601</v>
      </c>
      <c r="V49">
        <v>19.438016528925601</v>
      </c>
      <c r="W49">
        <v>19.438016528925601</v>
      </c>
      <c r="X49">
        <v>19.438016528925601</v>
      </c>
      <c r="Y49">
        <v>16.661157024793372</v>
      </c>
      <c r="Z49">
        <v>16.661157024793372</v>
      </c>
      <c r="AA49">
        <v>19.438016528925601</v>
      </c>
      <c r="AB49">
        <v>19.438016528925601</v>
      </c>
      <c r="AC49">
        <v>19.438016528925601</v>
      </c>
      <c r="AD49">
        <v>19.438016528925601</v>
      </c>
      <c r="AE49">
        <v>19.438016528925601</v>
      </c>
      <c r="AF49">
        <v>19.438016528925601</v>
      </c>
      <c r="AG49">
        <v>19.438016528925601</v>
      </c>
      <c r="AH49">
        <v>22.214876033057827</v>
      </c>
    </row>
    <row r="50" spans="1:34" x14ac:dyDescent="0.3">
      <c r="A50" s="23">
        <f ca="1">Exceedance!U50</f>
        <v>47543</v>
      </c>
      <c r="B50" s="1">
        <v>24.595041322314021</v>
      </c>
      <c r="C50" s="1">
        <v>21.520661157024769</v>
      </c>
      <c r="D50" s="1">
        <v>21.520661157024769</v>
      </c>
      <c r="E50">
        <v>21.520661157024769</v>
      </c>
      <c r="F50">
        <v>31.463894847729229</v>
      </c>
      <c r="G50">
        <v>21.521000000000001</v>
      </c>
      <c r="H50">
        <v>24.595041322314021</v>
      </c>
      <c r="I50">
        <v>21.521000000000001</v>
      </c>
      <c r="J50">
        <v>21.520661157024769</v>
      </c>
      <c r="K50">
        <v>21.521000000000001</v>
      </c>
      <c r="L50">
        <v>21.520661157024769</v>
      </c>
      <c r="M50">
        <v>21.520661157024769</v>
      </c>
      <c r="N50">
        <v>18.44628099173552</v>
      </c>
      <c r="O50">
        <v>21.521000000000001</v>
      </c>
      <c r="P50">
        <v>24.595041322314021</v>
      </c>
      <c r="Q50">
        <v>21.521000000000001</v>
      </c>
      <c r="R50">
        <v>21.521000000000001</v>
      </c>
      <c r="S50">
        <v>24.595041322314021</v>
      </c>
      <c r="T50">
        <v>21.520661157024769</v>
      </c>
      <c r="U50">
        <v>24.595041322314021</v>
      </c>
      <c r="V50">
        <v>24.595041322314021</v>
      </c>
      <c r="W50">
        <v>21.520661157024769</v>
      </c>
      <c r="X50">
        <v>18.44628099173552</v>
      </c>
      <c r="Y50">
        <v>18.44628099173552</v>
      </c>
      <c r="Z50">
        <v>21.520661157024769</v>
      </c>
      <c r="AA50">
        <v>21.521000000000001</v>
      </c>
      <c r="AB50">
        <v>24.595041322314021</v>
      </c>
      <c r="AC50">
        <v>21.521000000000001</v>
      </c>
      <c r="AD50">
        <v>21.520661157024769</v>
      </c>
      <c r="AE50">
        <v>21.520661157024769</v>
      </c>
      <c r="AF50">
        <v>24.595041322314021</v>
      </c>
      <c r="AG50">
        <v>21.521000000000001</v>
      </c>
      <c r="AH50">
        <v>46.959640740099083</v>
      </c>
    </row>
    <row r="51" spans="1:34" x14ac:dyDescent="0.3">
      <c r="A51" s="23">
        <f ca="1">Exceedance!U51</f>
        <v>47574</v>
      </c>
      <c r="B51" s="1">
        <v>23.801652892561957</v>
      </c>
      <c r="C51" s="1">
        <v>20.826446280991714</v>
      </c>
      <c r="D51" s="1">
        <v>20.826446280991714</v>
      </c>
      <c r="E51">
        <v>20.826446280991714</v>
      </c>
      <c r="F51">
        <v>38.998054437040963</v>
      </c>
      <c r="G51">
        <v>62.777000000000015</v>
      </c>
      <c r="H51">
        <v>24.438036332466915</v>
      </c>
      <c r="I51">
        <v>62.777000000000015</v>
      </c>
      <c r="J51">
        <v>20.826446280991714</v>
      </c>
      <c r="K51">
        <v>20.826446280991714</v>
      </c>
      <c r="L51">
        <v>20.826446280991714</v>
      </c>
      <c r="M51">
        <v>21.764059708672406</v>
      </c>
      <c r="N51">
        <v>17.851239669421471</v>
      </c>
      <c r="O51">
        <v>62.777000000000015</v>
      </c>
      <c r="P51">
        <v>23.801652892561957</v>
      </c>
      <c r="Q51">
        <v>20.826446280991714</v>
      </c>
      <c r="R51">
        <v>62.777000000000015</v>
      </c>
      <c r="S51">
        <v>23.801652892561957</v>
      </c>
      <c r="T51">
        <v>20.826446280991714</v>
      </c>
      <c r="U51">
        <v>23.801652892561957</v>
      </c>
      <c r="V51">
        <v>23.801652892561957</v>
      </c>
      <c r="W51">
        <v>38.942388426042129</v>
      </c>
      <c r="X51">
        <v>17.851239669421471</v>
      </c>
      <c r="Y51">
        <v>17.851239669421471</v>
      </c>
      <c r="Z51">
        <v>20.826446280991714</v>
      </c>
      <c r="AA51">
        <v>20.826446280991714</v>
      </c>
      <c r="AB51">
        <v>28.369412761873882</v>
      </c>
      <c r="AC51">
        <v>20.826446280991714</v>
      </c>
      <c r="AD51">
        <v>29.83831447993736</v>
      </c>
      <c r="AE51">
        <v>36.968331293290092</v>
      </c>
      <c r="AF51">
        <v>23.801652892561957</v>
      </c>
      <c r="AG51">
        <v>62.777000000000015</v>
      </c>
      <c r="AH51">
        <v>125.48390664497185</v>
      </c>
    </row>
    <row r="52" spans="1:34" x14ac:dyDescent="0.3">
      <c r="A52" s="23">
        <f ca="1">Exceedance!U52</f>
        <v>47604</v>
      </c>
      <c r="B52" s="1">
        <v>295.03095757504929</v>
      </c>
      <c r="C52" s="1">
        <v>21.520661157024769</v>
      </c>
      <c r="D52" s="1">
        <v>21.520661157024769</v>
      </c>
      <c r="E52">
        <v>166.85881297817085</v>
      </c>
      <c r="F52">
        <v>225.30391077020167</v>
      </c>
      <c r="G52">
        <v>307.43799999999993</v>
      </c>
      <c r="H52">
        <v>296.98323906311452</v>
      </c>
      <c r="I52">
        <v>307.43799999999993</v>
      </c>
      <c r="J52">
        <v>21.520661157024769</v>
      </c>
      <c r="K52">
        <v>229.488</v>
      </c>
      <c r="L52">
        <v>35.74138442711179</v>
      </c>
      <c r="M52">
        <v>21.520661157024769</v>
      </c>
      <c r="N52">
        <v>18.44628099173552</v>
      </c>
      <c r="O52">
        <v>307.43799999999993</v>
      </c>
      <c r="P52">
        <v>229.488</v>
      </c>
      <c r="Q52">
        <v>229.488</v>
      </c>
      <c r="R52">
        <v>307.43799999999993</v>
      </c>
      <c r="S52">
        <v>244.91365864557432</v>
      </c>
      <c r="T52">
        <v>21.520661157024769</v>
      </c>
      <c r="U52">
        <v>229.488</v>
      </c>
      <c r="V52">
        <v>24.595041322314021</v>
      </c>
      <c r="W52">
        <v>21.520661157024769</v>
      </c>
      <c r="X52">
        <v>18.44628099173552</v>
      </c>
      <c r="Y52">
        <v>18.44628099173552</v>
      </c>
      <c r="Z52">
        <v>21.520661157024769</v>
      </c>
      <c r="AA52">
        <v>229.488</v>
      </c>
      <c r="AB52">
        <v>24.595041322314021</v>
      </c>
      <c r="AC52">
        <v>223.04973985203961</v>
      </c>
      <c r="AD52">
        <v>21.520661157024769</v>
      </c>
      <c r="AE52">
        <v>21.520661157024769</v>
      </c>
      <c r="AF52">
        <v>295.16090154951701</v>
      </c>
      <c r="AG52">
        <v>307.43799999999993</v>
      </c>
      <c r="AH52">
        <v>290.42369878744859</v>
      </c>
    </row>
    <row r="53" spans="1:34" x14ac:dyDescent="0.3">
      <c r="A53" s="23">
        <f ca="1">Exceedance!U53</f>
        <v>47635</v>
      </c>
      <c r="B53" s="1">
        <v>261.9756854719792</v>
      </c>
      <c r="C53" s="1">
        <v>20.826446280991714</v>
      </c>
      <c r="D53" s="1">
        <v>20.826446280991714</v>
      </c>
      <c r="E53">
        <v>297.52066115702456</v>
      </c>
      <c r="F53">
        <v>176.89913096451156</v>
      </c>
      <c r="G53">
        <v>294.54599999999999</v>
      </c>
      <c r="H53">
        <v>269.78382724604063</v>
      </c>
      <c r="I53">
        <v>294.54599999999999</v>
      </c>
      <c r="J53">
        <v>20.826446280991714</v>
      </c>
      <c r="K53">
        <v>188.47712948870972</v>
      </c>
      <c r="L53">
        <v>63.9083501485133</v>
      </c>
      <c r="M53">
        <v>20.826446280991714</v>
      </c>
      <c r="N53">
        <v>17.851239669421471</v>
      </c>
      <c r="O53">
        <v>294.54599999999999</v>
      </c>
      <c r="P53">
        <v>207.78045910482385</v>
      </c>
      <c r="Q53">
        <v>231.89358920119082</v>
      </c>
      <c r="R53">
        <v>294.54599999999999</v>
      </c>
      <c r="S53">
        <v>238.017</v>
      </c>
      <c r="T53">
        <v>20.826446280991714</v>
      </c>
      <c r="U53">
        <v>184.1083303662769</v>
      </c>
      <c r="V53">
        <v>42.606260227731234</v>
      </c>
      <c r="W53">
        <v>28.849319599044218</v>
      </c>
      <c r="X53">
        <v>17.851239669421471</v>
      </c>
      <c r="Y53">
        <v>17.851239669421471</v>
      </c>
      <c r="Z53">
        <v>20.826446280991714</v>
      </c>
      <c r="AA53">
        <v>204.09921623963493</v>
      </c>
      <c r="AB53">
        <v>62.191619938950964</v>
      </c>
      <c r="AC53">
        <v>147.07400000000001</v>
      </c>
      <c r="AD53">
        <v>20.826446280991714</v>
      </c>
      <c r="AE53">
        <v>20.826446280991714</v>
      </c>
      <c r="AF53">
        <v>262.49539586288932</v>
      </c>
      <c r="AG53">
        <v>294.54599999999999</v>
      </c>
      <c r="AH53">
        <v>277.53169878744865</v>
      </c>
    </row>
    <row r="54" spans="1:34" x14ac:dyDescent="0.3">
      <c r="A54" s="23">
        <f ca="1">Exceedance!U54</f>
        <v>47665</v>
      </c>
      <c r="B54" s="1">
        <v>31.375648733821244</v>
      </c>
      <c r="C54" s="1">
        <v>24.994874769783763</v>
      </c>
      <c r="D54" s="1">
        <v>24.994874769783763</v>
      </c>
      <c r="E54">
        <v>249.51082672260171</v>
      </c>
      <c r="F54">
        <v>35.32576956019966</v>
      </c>
      <c r="G54">
        <v>67.734999999999999</v>
      </c>
      <c r="H54">
        <v>35.67027433628494</v>
      </c>
      <c r="I54">
        <v>67.734999999999999</v>
      </c>
      <c r="J54">
        <v>57.67400473917089</v>
      </c>
      <c r="K54">
        <v>23.92870292114052</v>
      </c>
      <c r="L54">
        <v>65.503889472297345</v>
      </c>
      <c r="M54">
        <v>53.964875450070039</v>
      </c>
      <c r="N54">
        <v>41.20985302838973</v>
      </c>
      <c r="O54">
        <v>67.734999999999999</v>
      </c>
      <c r="P54">
        <v>28.508657064292187</v>
      </c>
      <c r="Q54">
        <v>30.637320135159971</v>
      </c>
      <c r="R54">
        <v>67.734999999999999</v>
      </c>
      <c r="S54">
        <v>28.469300080598241</v>
      </c>
      <c r="T54">
        <v>33.95456041504918</v>
      </c>
      <c r="U54">
        <v>24.595041322314021</v>
      </c>
      <c r="V54">
        <v>59.808185959104655</v>
      </c>
      <c r="W54">
        <v>51.220816417881387</v>
      </c>
      <c r="X54">
        <v>30.89598162332091</v>
      </c>
      <c r="Y54">
        <v>18.44628099173552</v>
      </c>
      <c r="Z54">
        <v>28.753172401971028</v>
      </c>
      <c r="AA54">
        <v>22.519557145510042</v>
      </c>
      <c r="AB54">
        <v>64.441734117125449</v>
      </c>
      <c r="AC54">
        <v>21.521000000000001</v>
      </c>
      <c r="AD54">
        <v>49.155933961631433</v>
      </c>
      <c r="AE54">
        <v>21.520661157024769</v>
      </c>
      <c r="AF54">
        <v>31.661499274865914</v>
      </c>
      <c r="AG54">
        <v>67.734999999999999</v>
      </c>
      <c r="AH54">
        <v>50.720698787448626</v>
      </c>
    </row>
    <row r="55" spans="1:34" x14ac:dyDescent="0.3">
      <c r="A55" s="23">
        <f ca="1">Exceedance!U55</f>
        <v>47696</v>
      </c>
      <c r="B55" s="1">
        <v>33.084269168854654</v>
      </c>
      <c r="C55" s="1">
        <v>33.084269168854654</v>
      </c>
      <c r="D55" s="1">
        <v>33.084269168854654</v>
      </c>
      <c r="E55">
        <v>44.675471544652567</v>
      </c>
      <c r="F55">
        <v>43.655505203074235</v>
      </c>
      <c r="G55">
        <v>21.520661157024769</v>
      </c>
      <c r="H55">
        <v>32.02470842203951</v>
      </c>
      <c r="I55">
        <v>21.520661157024769</v>
      </c>
      <c r="J55">
        <v>51.055811245291245</v>
      </c>
      <c r="K55">
        <v>21.520661157024769</v>
      </c>
      <c r="L55">
        <v>54.291801198993539</v>
      </c>
      <c r="M55">
        <v>45.140267867677544</v>
      </c>
      <c r="N55">
        <v>48.301638067695691</v>
      </c>
      <c r="O55">
        <v>21.520661157024769</v>
      </c>
      <c r="P55">
        <v>24.595041322314021</v>
      </c>
      <c r="Q55">
        <v>21.520661157024769</v>
      </c>
      <c r="R55">
        <v>21.520661157024769</v>
      </c>
      <c r="S55">
        <v>45.718641033169114</v>
      </c>
      <c r="T55">
        <v>21.520661157024769</v>
      </c>
      <c r="U55">
        <v>37.039263056348226</v>
      </c>
      <c r="V55">
        <v>54.096863413415427</v>
      </c>
      <c r="W55">
        <v>21.520661157024769</v>
      </c>
      <c r="X55">
        <v>34.56165319766211</v>
      </c>
      <c r="Y55">
        <v>41.327369087152832</v>
      </c>
      <c r="Z55">
        <v>26.598659491728139</v>
      </c>
      <c r="AA55">
        <v>31.516154513969187</v>
      </c>
      <c r="AB55">
        <v>54.698286870915354</v>
      </c>
      <c r="AC55">
        <v>21.520661157024769</v>
      </c>
      <c r="AD55">
        <v>48.746596218208609</v>
      </c>
      <c r="AE55">
        <v>21.520661157024769</v>
      </c>
      <c r="AF55">
        <v>24.595041322314021</v>
      </c>
      <c r="AG55">
        <v>21.520661157024769</v>
      </c>
      <c r="AH55">
        <v>29.215653948980378</v>
      </c>
    </row>
    <row r="56" spans="1:34" x14ac:dyDescent="0.3">
      <c r="A56" s="23">
        <f ca="1">Exceedance!U56</f>
        <v>47727</v>
      </c>
      <c r="B56" s="1">
        <v>23.801652892561957</v>
      </c>
      <c r="C56" s="1">
        <v>20.826446280991714</v>
      </c>
      <c r="D56" s="1">
        <v>20.826446280991714</v>
      </c>
      <c r="E56">
        <v>25.711350614332961</v>
      </c>
      <c r="F56">
        <v>23.801652892561957</v>
      </c>
      <c r="G56">
        <v>20.826446280991714</v>
      </c>
      <c r="H56">
        <v>25.350966185098709</v>
      </c>
      <c r="I56">
        <v>20.826446280991714</v>
      </c>
      <c r="J56">
        <v>34.012434995338509</v>
      </c>
      <c r="K56">
        <v>31.425447332450087</v>
      </c>
      <c r="L56">
        <v>22.721800790696676</v>
      </c>
      <c r="M56">
        <v>20.826446280991714</v>
      </c>
      <c r="N56">
        <v>17.851239669421471</v>
      </c>
      <c r="O56">
        <v>23.910702710659667</v>
      </c>
      <c r="P56">
        <v>23.801652892561957</v>
      </c>
      <c r="Q56">
        <v>20.826446280991714</v>
      </c>
      <c r="R56">
        <v>20.826446280991714</v>
      </c>
      <c r="S56">
        <v>35.087223876516703</v>
      </c>
      <c r="T56">
        <v>20.826446280991714</v>
      </c>
      <c r="U56">
        <v>29.194148697243058</v>
      </c>
      <c r="V56">
        <v>37.839180503858834</v>
      </c>
      <c r="W56">
        <v>20.826446280991714</v>
      </c>
      <c r="X56">
        <v>17.851239669421471</v>
      </c>
      <c r="Y56">
        <v>33.863502695238274</v>
      </c>
      <c r="Z56">
        <v>26.707861242543387</v>
      </c>
      <c r="AA56">
        <v>31.210572631239508</v>
      </c>
      <c r="AB56">
        <v>39.772062877210672</v>
      </c>
      <c r="AC56">
        <v>32.712063031424563</v>
      </c>
      <c r="AD56">
        <v>35.125147077997156</v>
      </c>
      <c r="AE56">
        <v>20.826446280991714</v>
      </c>
      <c r="AF56">
        <v>23.801652892561957</v>
      </c>
      <c r="AG56">
        <v>20.826446280991714</v>
      </c>
      <c r="AH56">
        <v>23.801652892561957</v>
      </c>
    </row>
    <row r="57" spans="1:34" x14ac:dyDescent="0.3">
      <c r="A57" s="23">
        <f ca="1">Exceedance!U57</f>
        <v>47757</v>
      </c>
      <c r="B57" s="1">
        <v>24.595041322314021</v>
      </c>
      <c r="C57" s="1">
        <v>23.195104181544533</v>
      </c>
      <c r="D57" s="1">
        <v>21.520661157024769</v>
      </c>
      <c r="E57">
        <v>26.581903776564086</v>
      </c>
      <c r="F57">
        <v>24.595041322314021</v>
      </c>
      <c r="G57">
        <v>21.520661157024769</v>
      </c>
      <c r="H57">
        <v>24.595041322314021</v>
      </c>
      <c r="I57">
        <v>21.520661157024769</v>
      </c>
      <c r="J57">
        <v>21.520661157024769</v>
      </c>
      <c r="K57">
        <v>27.932728340176514</v>
      </c>
      <c r="L57">
        <v>21.520661157024769</v>
      </c>
      <c r="M57">
        <v>24.322389246125212</v>
      </c>
      <c r="N57">
        <v>18.44628099173552</v>
      </c>
      <c r="O57">
        <v>21.520661157024769</v>
      </c>
      <c r="P57">
        <v>24.595041322314021</v>
      </c>
      <c r="Q57">
        <v>21.520661157024769</v>
      </c>
      <c r="R57">
        <v>21.520661157024769</v>
      </c>
      <c r="S57">
        <v>24.595041322314021</v>
      </c>
      <c r="T57">
        <v>21.520661157024769</v>
      </c>
      <c r="U57">
        <v>24.595041322314021</v>
      </c>
      <c r="V57">
        <v>32.832930996170688</v>
      </c>
      <c r="W57">
        <v>21.520661157024769</v>
      </c>
      <c r="X57">
        <v>18.44628099173552</v>
      </c>
      <c r="Y57">
        <v>21.369558975068266</v>
      </c>
      <c r="Z57">
        <v>25.558537690731363</v>
      </c>
      <c r="AA57">
        <v>21.520661157024769</v>
      </c>
      <c r="AB57">
        <v>29.171418716745542</v>
      </c>
      <c r="AC57">
        <v>30.34570404120824</v>
      </c>
      <c r="AD57">
        <v>28.409951189003142</v>
      </c>
      <c r="AE57">
        <v>22.638091629243274</v>
      </c>
      <c r="AF57">
        <v>26.570418170993317</v>
      </c>
      <c r="AG57">
        <v>21.520661157024769</v>
      </c>
      <c r="AH57">
        <v>24.595041322314021</v>
      </c>
    </row>
    <row r="58" spans="1:34" x14ac:dyDescent="0.3">
      <c r="A58" s="23">
        <f ca="1">Exceedance!U58</f>
        <v>47788</v>
      </c>
      <c r="B58" s="1">
        <v>23.801652892561957</v>
      </c>
      <c r="C58" s="1">
        <v>20.826446280991714</v>
      </c>
      <c r="D58" s="1">
        <v>20.826446280991714</v>
      </c>
      <c r="E58">
        <v>23.160665029087859</v>
      </c>
      <c r="F58">
        <v>23.801652892561957</v>
      </c>
      <c r="G58">
        <v>20.826446280991714</v>
      </c>
      <c r="H58">
        <v>23.801652892561957</v>
      </c>
      <c r="I58">
        <v>20.826446280991714</v>
      </c>
      <c r="J58">
        <v>20.826446280991714</v>
      </c>
      <c r="K58">
        <v>20.826446280991714</v>
      </c>
      <c r="L58">
        <v>20.826446280991714</v>
      </c>
      <c r="M58">
        <v>20.826446280991714</v>
      </c>
      <c r="N58">
        <v>17.851239669421471</v>
      </c>
      <c r="O58">
        <v>20.826446280991714</v>
      </c>
      <c r="P58">
        <v>23.801652892561957</v>
      </c>
      <c r="Q58">
        <v>20.826446280991714</v>
      </c>
      <c r="R58">
        <v>20.826446280991714</v>
      </c>
      <c r="S58">
        <v>23.801652892561957</v>
      </c>
      <c r="T58">
        <v>20.826446280991714</v>
      </c>
      <c r="U58">
        <v>23.801652892561957</v>
      </c>
      <c r="V58">
        <v>23.801652892561957</v>
      </c>
      <c r="W58">
        <v>20.826446280991714</v>
      </c>
      <c r="X58">
        <v>17.851239669421471</v>
      </c>
      <c r="Y58">
        <v>17.851239669421471</v>
      </c>
      <c r="Z58">
        <v>20.826446280991714</v>
      </c>
      <c r="AA58">
        <v>20.826446280991714</v>
      </c>
      <c r="AB58">
        <v>23.801652892561957</v>
      </c>
      <c r="AC58">
        <v>20.826446280991714</v>
      </c>
      <c r="AD58">
        <v>20.826446280991714</v>
      </c>
      <c r="AE58">
        <v>20.826446280991714</v>
      </c>
      <c r="AF58">
        <v>23.801652892561957</v>
      </c>
      <c r="AG58">
        <v>20.826446280991714</v>
      </c>
      <c r="AH58">
        <v>23.801652892561957</v>
      </c>
    </row>
    <row r="59" spans="1:34" x14ac:dyDescent="0.3">
      <c r="A59" s="23">
        <f ca="1">Exceedance!U59</f>
        <v>47818</v>
      </c>
      <c r="B59" s="1">
        <v>24.595041322314021</v>
      </c>
      <c r="C59" s="1">
        <v>21.520661157024769</v>
      </c>
      <c r="D59" s="1">
        <v>21.520661157024769</v>
      </c>
      <c r="E59">
        <v>23.212660353092016</v>
      </c>
      <c r="F59">
        <v>24.595041322314021</v>
      </c>
      <c r="G59">
        <v>21.520661157024769</v>
      </c>
      <c r="H59">
        <v>24.595041322314021</v>
      </c>
      <c r="I59">
        <v>21.520661157024769</v>
      </c>
      <c r="J59">
        <v>21.520661157024769</v>
      </c>
      <c r="K59">
        <v>21.520661157024769</v>
      </c>
      <c r="L59">
        <v>21.520661157024769</v>
      </c>
      <c r="M59">
        <v>21.520661157024769</v>
      </c>
      <c r="N59">
        <v>18.44628099173552</v>
      </c>
      <c r="O59">
        <v>21.520661157024769</v>
      </c>
      <c r="P59">
        <v>24.595041322314021</v>
      </c>
      <c r="Q59">
        <v>21.520661157024769</v>
      </c>
      <c r="R59">
        <v>21.520661157024769</v>
      </c>
      <c r="S59">
        <v>24.595041322314021</v>
      </c>
      <c r="T59">
        <v>21.520661157024769</v>
      </c>
      <c r="U59">
        <v>24.595041322314021</v>
      </c>
      <c r="V59">
        <v>24.595041322314021</v>
      </c>
      <c r="W59">
        <v>21.520661157024769</v>
      </c>
      <c r="X59">
        <v>18.44628099173552</v>
      </c>
      <c r="Y59">
        <v>18.44628099173552</v>
      </c>
      <c r="Z59">
        <v>21.520661157024769</v>
      </c>
      <c r="AA59">
        <v>21.520661157024769</v>
      </c>
      <c r="AB59">
        <v>24.595041322314021</v>
      </c>
      <c r="AC59">
        <v>21.520661157024769</v>
      </c>
      <c r="AD59">
        <v>21.520661157024769</v>
      </c>
      <c r="AE59">
        <v>21.520661157024769</v>
      </c>
      <c r="AF59">
        <v>24.595041322314021</v>
      </c>
      <c r="AG59">
        <v>21.520661157024769</v>
      </c>
      <c r="AH59">
        <v>24.595041322314021</v>
      </c>
    </row>
    <row r="60" spans="1:34" x14ac:dyDescent="0.3">
      <c r="A60" s="23">
        <f ca="1">Exceedance!U60</f>
        <v>47849</v>
      </c>
      <c r="B60" s="1">
        <v>24.595041322314021</v>
      </c>
      <c r="C60" s="1">
        <v>21.520661157024769</v>
      </c>
      <c r="D60" s="1">
        <v>21.520661157024769</v>
      </c>
      <c r="E60">
        <v>21.520661157024769</v>
      </c>
      <c r="F60">
        <v>24.595041322314021</v>
      </c>
      <c r="G60">
        <v>21.520661157024769</v>
      </c>
      <c r="H60">
        <v>24.595041322314021</v>
      </c>
      <c r="I60">
        <v>21.520661157024769</v>
      </c>
      <c r="J60">
        <v>21.520661157024769</v>
      </c>
      <c r="K60">
        <v>21.520661157024769</v>
      </c>
      <c r="L60">
        <v>21.520661157024769</v>
      </c>
      <c r="M60">
        <v>21.520661157024769</v>
      </c>
      <c r="N60">
        <v>18.44628099173552</v>
      </c>
      <c r="O60">
        <v>21.520661157024769</v>
      </c>
      <c r="P60">
        <v>24.595041322314021</v>
      </c>
      <c r="Q60">
        <v>21.520661157024769</v>
      </c>
      <c r="R60">
        <v>21.520661157024769</v>
      </c>
      <c r="S60">
        <v>24.595041322314021</v>
      </c>
      <c r="T60">
        <v>21.520661157024769</v>
      </c>
      <c r="U60">
        <v>24.595041322314021</v>
      </c>
      <c r="V60">
        <v>24.595041322314021</v>
      </c>
      <c r="W60">
        <v>21.520661157024769</v>
      </c>
      <c r="X60">
        <v>18.44628099173552</v>
      </c>
      <c r="Y60">
        <v>18.44628099173552</v>
      </c>
      <c r="Z60">
        <v>21.520661157024769</v>
      </c>
      <c r="AA60">
        <v>21.520661157024769</v>
      </c>
      <c r="AB60">
        <v>24.595041322314021</v>
      </c>
      <c r="AC60">
        <v>21.520661157024769</v>
      </c>
      <c r="AD60">
        <v>21.520661157024769</v>
      </c>
      <c r="AE60">
        <v>21.520661157024769</v>
      </c>
      <c r="AF60">
        <v>24.595041322314021</v>
      </c>
      <c r="AG60">
        <v>21.520661157024769</v>
      </c>
      <c r="AH60">
        <v>24.595041322314021</v>
      </c>
    </row>
    <row r="61" spans="1:34" x14ac:dyDescent="0.3">
      <c r="A61" s="23">
        <f ca="1">Exceedance!U61</f>
        <v>47880</v>
      </c>
      <c r="B61" s="1">
        <v>22.214876033057827</v>
      </c>
      <c r="C61" s="1">
        <v>19.438016528925601</v>
      </c>
      <c r="D61" s="1">
        <v>19.438016528925601</v>
      </c>
      <c r="E61">
        <v>19.438016528925601</v>
      </c>
      <c r="F61">
        <v>22.214876033057827</v>
      </c>
      <c r="G61">
        <v>19.438016528925601</v>
      </c>
      <c r="H61">
        <v>22.214876033057827</v>
      </c>
      <c r="I61">
        <v>19.438016528925601</v>
      </c>
      <c r="J61">
        <v>19.438016528925601</v>
      </c>
      <c r="K61">
        <v>19.438016528925601</v>
      </c>
      <c r="L61">
        <v>19.438016528925601</v>
      </c>
      <c r="M61">
        <v>19.438016528925601</v>
      </c>
      <c r="N61">
        <v>16.661157024793372</v>
      </c>
      <c r="O61">
        <v>19.438016528925601</v>
      </c>
      <c r="P61">
        <v>22.214876033057827</v>
      </c>
      <c r="Q61">
        <v>19.438016528925601</v>
      </c>
      <c r="R61">
        <v>19.438016528925601</v>
      </c>
      <c r="S61">
        <v>22.214876033057827</v>
      </c>
      <c r="T61">
        <v>19.438016528925601</v>
      </c>
      <c r="U61">
        <v>22.214876033057827</v>
      </c>
      <c r="V61">
        <v>22.214876033057827</v>
      </c>
      <c r="W61">
        <v>19.438016528925601</v>
      </c>
      <c r="X61">
        <v>16.661157024793372</v>
      </c>
      <c r="Y61">
        <v>16.661157024793372</v>
      </c>
      <c r="Z61">
        <v>19.438016528925601</v>
      </c>
      <c r="AA61">
        <v>19.438016528925601</v>
      </c>
      <c r="AB61">
        <v>22.214876033057827</v>
      </c>
      <c r="AC61">
        <v>19.438016528925601</v>
      </c>
      <c r="AD61">
        <v>19.438016528925601</v>
      </c>
      <c r="AE61">
        <v>19.438016528925601</v>
      </c>
      <c r="AF61">
        <v>22.214876033057827</v>
      </c>
      <c r="AG61">
        <v>19.438016528925601</v>
      </c>
      <c r="AH61">
        <v>22.214876033057827</v>
      </c>
    </row>
    <row r="62" spans="1:34" x14ac:dyDescent="0.3">
      <c r="A62" s="23">
        <f ca="1">Exceedance!U62</f>
        <v>47908</v>
      </c>
      <c r="B62" s="1">
        <v>21.521000000000001</v>
      </c>
      <c r="C62" s="1">
        <v>24.595041322314021</v>
      </c>
      <c r="D62" s="1">
        <v>24.595041322314021</v>
      </c>
      <c r="E62">
        <v>31.819553561331848</v>
      </c>
      <c r="F62">
        <v>21.521000000000001</v>
      </c>
      <c r="G62">
        <v>24.595041322314021</v>
      </c>
      <c r="H62">
        <v>21.521000000000001</v>
      </c>
      <c r="I62">
        <v>21.520661157024769</v>
      </c>
      <c r="J62">
        <v>21.521000000000001</v>
      </c>
      <c r="K62">
        <v>21.520661157024769</v>
      </c>
      <c r="L62">
        <v>21.520661157024769</v>
      </c>
      <c r="M62">
        <v>18.44628099173552</v>
      </c>
      <c r="N62">
        <v>21.521000000000001</v>
      </c>
      <c r="O62">
        <v>24.595041322314021</v>
      </c>
      <c r="P62">
        <v>21.521000000000001</v>
      </c>
      <c r="Q62">
        <v>21.521000000000001</v>
      </c>
      <c r="R62">
        <v>24.595041322314021</v>
      </c>
      <c r="S62">
        <v>21.520661157024769</v>
      </c>
      <c r="T62">
        <v>24.595041322314021</v>
      </c>
      <c r="U62">
        <v>21.520661157024769</v>
      </c>
      <c r="V62">
        <v>21.520661157024769</v>
      </c>
      <c r="W62">
        <v>21.520661157024769</v>
      </c>
      <c r="X62">
        <v>21.520661157024769</v>
      </c>
      <c r="Y62">
        <v>21.520661157024769</v>
      </c>
      <c r="Z62">
        <v>21.520661157024769</v>
      </c>
      <c r="AA62">
        <v>21.520661157024769</v>
      </c>
      <c r="AB62">
        <v>21.521000000000001</v>
      </c>
      <c r="AC62">
        <v>21.520661157024769</v>
      </c>
      <c r="AD62">
        <v>21.520661157024769</v>
      </c>
      <c r="AE62">
        <v>21.521000000000001</v>
      </c>
      <c r="AF62">
        <v>21.521000000000001</v>
      </c>
      <c r="AG62">
        <v>24.595041322314021</v>
      </c>
      <c r="AH62">
        <v>24.595041322314021</v>
      </c>
    </row>
    <row r="63" spans="1:34" x14ac:dyDescent="0.3">
      <c r="A63" s="23">
        <f ca="1">Exceedance!U63</f>
        <v>47939</v>
      </c>
      <c r="B63" s="1">
        <v>20.826446280991714</v>
      </c>
      <c r="C63" s="1">
        <v>23.801652892561957</v>
      </c>
      <c r="D63" s="1">
        <v>23.801652892561957</v>
      </c>
      <c r="E63">
        <v>39.080156252148228</v>
      </c>
      <c r="F63">
        <v>62.777000000000015</v>
      </c>
      <c r="G63">
        <v>23.801652892561957</v>
      </c>
      <c r="H63">
        <v>62.777000000000015</v>
      </c>
      <c r="I63">
        <v>20.826446280991714</v>
      </c>
      <c r="J63">
        <v>20.826446280991714</v>
      </c>
      <c r="K63">
        <v>20.826446280991714</v>
      </c>
      <c r="L63">
        <v>22.937256830269956</v>
      </c>
      <c r="M63">
        <v>17.851239669421471</v>
      </c>
      <c r="N63">
        <v>62.777000000000015</v>
      </c>
      <c r="O63">
        <v>23.801652892561957</v>
      </c>
      <c r="P63">
        <v>20.826446280991714</v>
      </c>
      <c r="Q63">
        <v>62.777000000000015</v>
      </c>
      <c r="R63">
        <v>23.801652892561957</v>
      </c>
      <c r="S63">
        <v>20.826446280991714</v>
      </c>
      <c r="T63">
        <v>23.801652892561957</v>
      </c>
      <c r="U63">
        <v>20.826446280991714</v>
      </c>
      <c r="V63">
        <v>38.89082977655157</v>
      </c>
      <c r="W63">
        <v>20.826446280991714</v>
      </c>
      <c r="X63">
        <v>20.826446280991714</v>
      </c>
      <c r="Y63">
        <v>20.826446280991714</v>
      </c>
      <c r="Z63">
        <v>20.826446280991714</v>
      </c>
      <c r="AA63">
        <v>28.359446946303851</v>
      </c>
      <c r="AB63">
        <v>23.239529634968051</v>
      </c>
      <c r="AC63">
        <v>29.815112420437675</v>
      </c>
      <c r="AD63">
        <v>36.83387824416954</v>
      </c>
      <c r="AE63">
        <v>21.65692127363689</v>
      </c>
      <c r="AF63">
        <v>62.777000000000015</v>
      </c>
      <c r="AG63">
        <v>81.297765151561464</v>
      </c>
      <c r="AH63">
        <v>29.599257396590904</v>
      </c>
    </row>
    <row r="64" spans="1:34" x14ac:dyDescent="0.3">
      <c r="A64" s="23">
        <f ca="1">Exceedance!U64</f>
        <v>47969</v>
      </c>
      <c r="B64" s="1">
        <v>185.54397772638998</v>
      </c>
      <c r="C64" s="1">
        <v>278.69143033537944</v>
      </c>
      <c r="D64" s="1">
        <v>291.49615461706554</v>
      </c>
      <c r="E64">
        <v>225.22821395491312</v>
      </c>
      <c r="F64">
        <v>307.43799999999993</v>
      </c>
      <c r="G64">
        <v>293.05794314343171</v>
      </c>
      <c r="H64">
        <v>307.43799999999993</v>
      </c>
      <c r="I64">
        <v>21.520661157024769</v>
      </c>
      <c r="J64">
        <v>229.488</v>
      </c>
      <c r="K64">
        <v>35.74138442711179</v>
      </c>
      <c r="L64">
        <v>21.520661157024769</v>
      </c>
      <c r="M64">
        <v>18.44628099173552</v>
      </c>
      <c r="N64">
        <v>307.43799999999993</v>
      </c>
      <c r="O64">
        <v>226.1000893146587</v>
      </c>
      <c r="P64">
        <v>229.488</v>
      </c>
      <c r="Q64">
        <v>307.43799999999993</v>
      </c>
      <c r="R64">
        <v>229.488</v>
      </c>
      <c r="S64">
        <v>21.520661157024769</v>
      </c>
      <c r="T64">
        <v>229.488</v>
      </c>
      <c r="U64">
        <v>21.520661157024769</v>
      </c>
      <c r="V64">
        <v>21.520661157024769</v>
      </c>
      <c r="W64">
        <v>21.520661157024769</v>
      </c>
      <c r="X64">
        <v>21.520661157024769</v>
      </c>
      <c r="Y64">
        <v>21.520661157024769</v>
      </c>
      <c r="Z64">
        <v>21.520661157024769</v>
      </c>
      <c r="AA64">
        <v>21.520661157024769</v>
      </c>
      <c r="AB64">
        <v>294.80343669244957</v>
      </c>
      <c r="AC64">
        <v>21.520661157024769</v>
      </c>
      <c r="AD64">
        <v>21.520661157024769</v>
      </c>
      <c r="AE64">
        <v>287.35582747987166</v>
      </c>
      <c r="AF64">
        <v>307.43799999999993</v>
      </c>
      <c r="AG64">
        <v>303.73384696968765</v>
      </c>
      <c r="AH64">
        <v>301.46297219270502</v>
      </c>
    </row>
    <row r="65" spans="1:34" x14ac:dyDescent="0.3">
      <c r="A65" s="23">
        <f ca="1">Exceedance!U65</f>
        <v>48000</v>
      </c>
      <c r="B65" s="1">
        <v>147.07400000000001</v>
      </c>
      <c r="C65" s="1">
        <v>238.017</v>
      </c>
      <c r="D65" s="1">
        <v>256.5954279115706</v>
      </c>
      <c r="E65">
        <v>177.25551157271022</v>
      </c>
      <c r="F65">
        <v>294.54599999999999</v>
      </c>
      <c r="G65">
        <v>254.08462237553681</v>
      </c>
      <c r="H65">
        <v>294.54599999999999</v>
      </c>
      <c r="I65">
        <v>20.826446280991714</v>
      </c>
      <c r="J65">
        <v>204.59893729390345</v>
      </c>
      <c r="K65">
        <v>63.9083501485133</v>
      </c>
      <c r="L65">
        <v>20.826446280991714</v>
      </c>
      <c r="M65">
        <v>17.851239669421471</v>
      </c>
      <c r="N65">
        <v>294.54599999999999</v>
      </c>
      <c r="O65">
        <v>170.41498992580537</v>
      </c>
      <c r="P65">
        <v>228.53053532286739</v>
      </c>
      <c r="Q65">
        <v>294.54599999999999</v>
      </c>
      <c r="R65">
        <v>225.92417298144358</v>
      </c>
      <c r="S65">
        <v>20.826446280991714</v>
      </c>
      <c r="T65">
        <v>183.69251070322295</v>
      </c>
      <c r="U65">
        <v>42.606260227731234</v>
      </c>
      <c r="V65">
        <v>28.849319599044218</v>
      </c>
      <c r="W65">
        <v>20.826446280991714</v>
      </c>
      <c r="X65">
        <v>20.826446280991714</v>
      </c>
      <c r="Y65">
        <v>20.826446280991714</v>
      </c>
      <c r="Z65">
        <v>20.826446280991714</v>
      </c>
      <c r="AA65">
        <v>62.191619938950964</v>
      </c>
      <c r="AB65">
        <v>261.06571663871466</v>
      </c>
      <c r="AC65">
        <v>20.826446280991714</v>
      </c>
      <c r="AD65">
        <v>20.826446280991714</v>
      </c>
      <c r="AE65">
        <v>245.06161685674135</v>
      </c>
      <c r="AF65">
        <v>294.54599999999999</v>
      </c>
      <c r="AG65">
        <v>290.84184696968771</v>
      </c>
      <c r="AH65">
        <v>287.70225629284295</v>
      </c>
    </row>
    <row r="66" spans="1:34" x14ac:dyDescent="0.3">
      <c r="A66" s="23">
        <f ca="1">Exceedance!U66</f>
        <v>48030</v>
      </c>
      <c r="B66" s="1">
        <v>24.994874769783763</v>
      </c>
      <c r="C66" s="1">
        <v>24.994874769783763</v>
      </c>
      <c r="D66" s="1">
        <v>30.813081610121728</v>
      </c>
      <c r="E66">
        <v>35.250072744911101</v>
      </c>
      <c r="F66">
        <v>67.734999999999999</v>
      </c>
      <c r="G66">
        <v>27.03541483627377</v>
      </c>
      <c r="H66">
        <v>67.734999999999999</v>
      </c>
      <c r="I66">
        <v>57.67400473917089</v>
      </c>
      <c r="J66">
        <v>23.92870292114052</v>
      </c>
      <c r="K66">
        <v>65.503889472297345</v>
      </c>
      <c r="L66">
        <v>53.964875450070039</v>
      </c>
      <c r="M66">
        <v>41.20985302838973</v>
      </c>
      <c r="N66">
        <v>67.734999999999999</v>
      </c>
      <c r="O66">
        <v>28.508657064292187</v>
      </c>
      <c r="P66">
        <v>30.637320135159971</v>
      </c>
      <c r="Q66">
        <v>67.734999999999999</v>
      </c>
      <c r="R66">
        <v>28.469300080598241</v>
      </c>
      <c r="S66">
        <v>33.95456041504918</v>
      </c>
      <c r="T66">
        <v>24.595041322314021</v>
      </c>
      <c r="U66">
        <v>59.808185959104655</v>
      </c>
      <c r="V66">
        <v>51.220816417881387</v>
      </c>
      <c r="W66">
        <v>30.89598162332091</v>
      </c>
      <c r="X66">
        <v>21.520661157024769</v>
      </c>
      <c r="Y66">
        <v>28.753172401971028</v>
      </c>
      <c r="Z66">
        <v>22.519557145510042</v>
      </c>
      <c r="AA66">
        <v>64.441734117125449</v>
      </c>
      <c r="AB66">
        <v>30.875148670955589</v>
      </c>
      <c r="AC66">
        <v>49.155933961631433</v>
      </c>
      <c r="AD66">
        <v>21.520661157024769</v>
      </c>
      <c r="AE66">
        <v>25.844629403784349</v>
      </c>
      <c r="AF66">
        <v>67.734999999999999</v>
      </c>
      <c r="AG66">
        <v>64.030846969687715</v>
      </c>
      <c r="AH66">
        <v>56.316539556999906</v>
      </c>
    </row>
    <row r="67" spans="1:34" x14ac:dyDescent="0.3">
      <c r="A67" s="23">
        <f ca="1">Exceedance!U67</f>
        <v>48061</v>
      </c>
      <c r="B67" s="1">
        <v>33.084269168854654</v>
      </c>
      <c r="C67" s="1">
        <v>33.084269168854654</v>
      </c>
      <c r="D67" s="1">
        <v>33.084269168854654</v>
      </c>
      <c r="E67">
        <v>43.579808387785668</v>
      </c>
      <c r="F67">
        <v>21.520661157024769</v>
      </c>
      <c r="G67">
        <v>32.02470842203951</v>
      </c>
      <c r="H67">
        <v>21.520661157024769</v>
      </c>
      <c r="I67">
        <v>51.055811245291245</v>
      </c>
      <c r="J67">
        <v>21.520661157024769</v>
      </c>
      <c r="K67">
        <v>54.291801198993539</v>
      </c>
      <c r="L67">
        <v>45.140267867677544</v>
      </c>
      <c r="M67">
        <v>48.301638067695691</v>
      </c>
      <c r="N67">
        <v>21.520661157024769</v>
      </c>
      <c r="O67">
        <v>24.595041322314021</v>
      </c>
      <c r="P67">
        <v>21.520661157024769</v>
      </c>
      <c r="Q67">
        <v>21.520661157024769</v>
      </c>
      <c r="R67">
        <v>45.718641033169114</v>
      </c>
      <c r="S67">
        <v>21.520661157024769</v>
      </c>
      <c r="T67">
        <v>37.039263056348226</v>
      </c>
      <c r="U67">
        <v>54.096863413415427</v>
      </c>
      <c r="V67">
        <v>21.520661157024769</v>
      </c>
      <c r="W67">
        <v>34.56165319766211</v>
      </c>
      <c r="X67">
        <v>41.327369087152832</v>
      </c>
      <c r="Y67">
        <v>26.598659491728139</v>
      </c>
      <c r="Z67">
        <v>31.516154513969187</v>
      </c>
      <c r="AA67">
        <v>54.698286870915354</v>
      </c>
      <c r="AB67">
        <v>21.520661157024769</v>
      </c>
      <c r="AC67">
        <v>48.746596218208609</v>
      </c>
      <c r="AD67">
        <v>21.520661157024769</v>
      </c>
      <c r="AE67">
        <v>21.520661157024769</v>
      </c>
      <c r="AF67">
        <v>21.520661157024769</v>
      </c>
      <c r="AG67">
        <v>42.525802131219464</v>
      </c>
      <c r="AH67">
        <v>46.229955161531755</v>
      </c>
    </row>
    <row r="68" spans="1:34" x14ac:dyDescent="0.3">
      <c r="A68" s="23">
        <f ca="1">Exceedance!U68</f>
        <v>48092</v>
      </c>
      <c r="B68" s="1">
        <v>20.826446280991714</v>
      </c>
      <c r="C68" s="1">
        <v>23.801652892561957</v>
      </c>
      <c r="D68" s="1">
        <v>23.801652892561957</v>
      </c>
      <c r="E68">
        <v>23.801652892561957</v>
      </c>
      <c r="F68">
        <v>20.826446280991714</v>
      </c>
      <c r="G68">
        <v>25.350966185098709</v>
      </c>
      <c r="H68">
        <v>20.826446280991714</v>
      </c>
      <c r="I68">
        <v>34.012434995338509</v>
      </c>
      <c r="J68">
        <v>31.425447332450087</v>
      </c>
      <c r="K68">
        <v>22.721800790696676</v>
      </c>
      <c r="L68">
        <v>20.826446280991714</v>
      </c>
      <c r="M68">
        <v>17.851239669421471</v>
      </c>
      <c r="N68">
        <v>23.910702710659667</v>
      </c>
      <c r="O68">
        <v>23.801652892561957</v>
      </c>
      <c r="P68">
        <v>20.826446280991714</v>
      </c>
      <c r="Q68">
        <v>20.826446280991714</v>
      </c>
      <c r="R68">
        <v>35.087223876516703</v>
      </c>
      <c r="S68">
        <v>20.826446280991714</v>
      </c>
      <c r="T68">
        <v>29.194148697243058</v>
      </c>
      <c r="U68">
        <v>37.839180503858834</v>
      </c>
      <c r="V68">
        <v>20.826446280991714</v>
      </c>
      <c r="W68">
        <v>20.826446280991714</v>
      </c>
      <c r="X68">
        <v>33.863502695238274</v>
      </c>
      <c r="Y68">
        <v>26.707861242543387</v>
      </c>
      <c r="Z68">
        <v>31.210572631239508</v>
      </c>
      <c r="AA68">
        <v>39.772062877210672</v>
      </c>
      <c r="AB68">
        <v>32.712063031424563</v>
      </c>
      <c r="AC68">
        <v>35.125147077997156</v>
      </c>
      <c r="AD68">
        <v>20.826446280991714</v>
      </c>
      <c r="AE68">
        <v>20.826446280991714</v>
      </c>
      <c r="AF68">
        <v>20.826446280991714</v>
      </c>
      <c r="AG68">
        <v>23.801652892561957</v>
      </c>
      <c r="AH68">
        <v>23.801652892561957</v>
      </c>
    </row>
    <row r="69" spans="1:34" x14ac:dyDescent="0.3">
      <c r="A69" s="23" t="str">
        <f ca="1">Exceedance!U69</f>
        <v/>
      </c>
      <c r="B69" s="1"/>
      <c r="C69" s="1"/>
      <c r="D69" s="1"/>
    </row>
    <row r="70" spans="1:34" x14ac:dyDescent="0.3">
      <c r="A70" s="23" t="str">
        <f ca="1">Exceedance!U70</f>
        <v/>
      </c>
      <c r="B70" s="1"/>
      <c r="C70" s="1"/>
      <c r="D70" s="1"/>
    </row>
    <row r="71" spans="1:34" x14ac:dyDescent="0.3">
      <c r="A71" s="23" t="str">
        <f ca="1">Exceedance!U71</f>
        <v/>
      </c>
      <c r="B71" s="1"/>
      <c r="C71" s="1"/>
      <c r="D71" s="1"/>
    </row>
    <row r="72" spans="1:34" x14ac:dyDescent="0.3">
      <c r="A72" s="23" t="str">
        <f ca="1">Exceedance!U72</f>
        <v/>
      </c>
      <c r="B72" s="1"/>
      <c r="C72" s="1"/>
      <c r="D72" s="1"/>
    </row>
    <row r="73" spans="1:34" x14ac:dyDescent="0.3">
      <c r="A73" s="23" t="str">
        <f ca="1">Exceedance!U73</f>
        <v/>
      </c>
      <c r="B73" s="1"/>
      <c r="C73" s="1"/>
      <c r="D73" s="1"/>
    </row>
    <row r="74" spans="1:34" x14ac:dyDescent="0.3">
      <c r="A74" s="23" t="str">
        <f ca="1">Exceedance!U74</f>
        <v/>
      </c>
      <c r="B74" s="1"/>
      <c r="C74" s="1"/>
      <c r="D74" s="1"/>
    </row>
    <row r="75" spans="1:34" x14ac:dyDescent="0.3">
      <c r="A75" s="23" t="str">
        <f ca="1">Exceedance!U75</f>
        <v/>
      </c>
      <c r="B75" s="1"/>
      <c r="C75" s="1"/>
      <c r="D75" s="1"/>
    </row>
    <row r="76" spans="1:34" x14ac:dyDescent="0.3">
      <c r="A76" s="23" t="str">
        <f ca="1">Exceedance!U76</f>
        <v/>
      </c>
      <c r="B76" s="1"/>
      <c r="C76" s="1"/>
      <c r="D76" s="1"/>
    </row>
    <row r="77" spans="1:34" x14ac:dyDescent="0.3">
      <c r="A77" s="23" t="str">
        <f ca="1">Exceedance!U77</f>
        <v/>
      </c>
      <c r="B77" s="1"/>
      <c r="C77" s="1"/>
      <c r="D77" s="1"/>
    </row>
    <row r="78" spans="1:34" x14ac:dyDescent="0.3">
      <c r="A78" s="23" t="str">
        <f ca="1">Exceedance!U78</f>
        <v/>
      </c>
      <c r="B78" s="1"/>
      <c r="C78" s="1"/>
      <c r="D78" s="1"/>
    </row>
    <row r="79" spans="1:34" x14ac:dyDescent="0.3">
      <c r="A79" s="23" t="str">
        <f ca="1">Exceedance!U79</f>
        <v/>
      </c>
      <c r="B79" s="1"/>
      <c r="C79" s="1"/>
      <c r="D79" s="1"/>
    </row>
    <row r="80" spans="1:34" x14ac:dyDescent="0.3">
      <c r="A80" s="23" t="str">
        <f ca="1">Exceedance!U80</f>
        <v/>
      </c>
      <c r="B80" s="1"/>
      <c r="C80" s="1"/>
      <c r="D80" s="1"/>
    </row>
    <row r="81" spans="1:4" x14ac:dyDescent="0.3">
      <c r="A81" s="23" t="str">
        <f ca="1">Exceedance!U81</f>
        <v/>
      </c>
      <c r="B81" s="1"/>
      <c r="C81" s="1"/>
      <c r="D81" s="1"/>
    </row>
    <row r="82" spans="1:4" x14ac:dyDescent="0.3">
      <c r="A82" s="23" t="str">
        <f ca="1">Exceedance!U82</f>
        <v/>
      </c>
      <c r="B82" s="1"/>
      <c r="C82" s="1"/>
      <c r="D82" s="1"/>
    </row>
    <row r="83" spans="1:4" x14ac:dyDescent="0.3">
      <c r="A83" s="23" t="str">
        <f ca="1">Exceedance!U83</f>
        <v/>
      </c>
      <c r="B83" s="1"/>
      <c r="C83" s="1"/>
      <c r="D83" s="1"/>
    </row>
    <row r="84" spans="1:4" x14ac:dyDescent="0.3">
      <c r="A84" s="23" t="str">
        <f ca="1">Exceedance!U84</f>
        <v/>
      </c>
      <c r="B84" s="1"/>
      <c r="C84" s="1"/>
      <c r="D84" s="1"/>
    </row>
    <row r="85" spans="1:4" x14ac:dyDescent="0.3">
      <c r="A85" s="23" t="str">
        <f ca="1">Exceedance!U85</f>
        <v/>
      </c>
      <c r="B85" s="1"/>
      <c r="C85" s="1"/>
      <c r="D85" s="1"/>
    </row>
    <row r="86" spans="1:4" x14ac:dyDescent="0.3">
      <c r="A86" s="23" t="str">
        <f ca="1">Exceedance!U86</f>
        <v/>
      </c>
      <c r="B86" s="1"/>
      <c r="C86" s="1"/>
      <c r="D86" s="1"/>
    </row>
    <row r="87" spans="1:4" x14ac:dyDescent="0.3">
      <c r="A87" s="23" t="str">
        <f ca="1">Exceedance!U87</f>
        <v/>
      </c>
      <c r="B87" s="1"/>
      <c r="C87" s="1"/>
      <c r="D87" s="1"/>
    </row>
    <row r="88" spans="1:4" x14ac:dyDescent="0.3">
      <c r="A88" s="23" t="str">
        <f ca="1">Exceedance!U88</f>
        <v/>
      </c>
      <c r="B88" s="1"/>
      <c r="C88" s="1"/>
      <c r="D88" s="1"/>
    </row>
    <row r="89" spans="1:4" x14ac:dyDescent="0.3">
      <c r="A89" s="23" t="str">
        <f ca="1">Exceedance!U89</f>
        <v/>
      </c>
      <c r="B89" s="1"/>
      <c r="C89" s="1"/>
      <c r="D89" s="1"/>
    </row>
    <row r="90" spans="1:4" x14ac:dyDescent="0.3">
      <c r="A90" s="23" t="str">
        <f ca="1">Exceedance!U90</f>
        <v/>
      </c>
      <c r="B90" s="1"/>
      <c r="C90" s="1"/>
      <c r="D90" s="1"/>
    </row>
    <row r="91" spans="1:4" x14ac:dyDescent="0.3">
      <c r="A91" s="23" t="str">
        <f ca="1">Exceedance!U91</f>
        <v/>
      </c>
      <c r="B91" s="1"/>
      <c r="C91" s="1"/>
      <c r="D91" s="1"/>
    </row>
    <row r="92" spans="1:4" x14ac:dyDescent="0.3">
      <c r="A92" s="23" t="str">
        <f ca="1">Exceedance!U92</f>
        <v/>
      </c>
      <c r="B92" s="1"/>
      <c r="C92" s="1"/>
      <c r="D92" s="1"/>
    </row>
    <row r="93" spans="1:4" x14ac:dyDescent="0.3">
      <c r="A93" s="23" t="str">
        <f ca="1">Exceedance!U93</f>
        <v/>
      </c>
      <c r="B93" s="1"/>
      <c r="C93" s="1"/>
      <c r="D93" s="1"/>
    </row>
    <row r="94" spans="1:4" x14ac:dyDescent="0.3">
      <c r="A94" s="23" t="str">
        <f ca="1">Exceedance!U94</f>
        <v/>
      </c>
      <c r="B94" s="1"/>
      <c r="C94" s="1"/>
      <c r="D94" s="1"/>
    </row>
    <row r="95" spans="1:4" x14ac:dyDescent="0.3">
      <c r="A95" s="23" t="str">
        <f ca="1">Exceedance!U95</f>
        <v/>
      </c>
      <c r="B95" s="1"/>
      <c r="C95" s="1"/>
      <c r="D95" s="1"/>
    </row>
    <row r="96" spans="1:4" x14ac:dyDescent="0.3">
      <c r="A96" s="23" t="str">
        <f ca="1">Exceedance!U96</f>
        <v/>
      </c>
      <c r="B96" s="1"/>
      <c r="C96" s="1"/>
      <c r="D96" s="1"/>
    </row>
    <row r="97" spans="1:4" x14ac:dyDescent="0.3">
      <c r="A97" s="23" t="str">
        <f ca="1">Exceedance!U97</f>
        <v/>
      </c>
      <c r="B97" s="1"/>
      <c r="C97" s="1"/>
      <c r="D97" s="1"/>
    </row>
    <row r="98" spans="1:4" x14ac:dyDescent="0.3">
      <c r="A98" s="23" t="str">
        <f ca="1">Exceedance!U98</f>
        <v/>
      </c>
      <c r="B98" s="1"/>
      <c r="C98" s="1"/>
      <c r="D98" s="1"/>
    </row>
    <row r="99" spans="1:4" x14ac:dyDescent="0.3">
      <c r="A99" s="23" t="str">
        <f ca="1">Exceedance!U99</f>
        <v/>
      </c>
      <c r="B99" s="1"/>
      <c r="C99" s="1"/>
      <c r="D99" s="1"/>
    </row>
    <row r="100" spans="1:4" x14ac:dyDescent="0.3">
      <c r="A100" s="23"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B1:AH1"/>
  </mergeCells>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22">
    <tabColor rgb="FFFFFF99"/>
  </sheetPr>
  <dimension ref="A1:AH175"/>
  <sheetViews>
    <sheetView workbookViewId="0">
      <selection activeCell="B4" sqref="B4:AQ175"/>
    </sheetView>
  </sheetViews>
  <sheetFormatPr defaultColWidth="8.5546875" defaultRowHeight="14.4" x14ac:dyDescent="0.3"/>
  <cols>
    <col min="1" max="1" width="8.5546875" style="83"/>
    <col min="2" max="4" width="8.5546875" style="185"/>
  </cols>
  <sheetData>
    <row r="1" spans="1:34" s="83" customFormat="1" x14ac:dyDescent="0.3">
      <c r="A1" s="20"/>
      <c r="B1" s="862" t="s">
        <v>87</v>
      </c>
      <c r="C1" s="863"/>
      <c r="D1" s="863"/>
      <c r="E1" s="863"/>
      <c r="F1" s="863"/>
      <c r="G1" s="863"/>
      <c r="H1" s="863"/>
      <c r="I1" s="863"/>
      <c r="J1" s="863"/>
      <c r="K1" s="863"/>
      <c r="L1" s="863"/>
      <c r="M1" s="863"/>
      <c r="N1" s="863"/>
      <c r="O1" s="863"/>
      <c r="P1" s="863"/>
      <c r="Q1" s="863"/>
      <c r="R1" s="863"/>
      <c r="S1" s="863"/>
      <c r="T1" s="863"/>
      <c r="U1" s="863"/>
      <c r="V1" s="863"/>
      <c r="W1" s="863"/>
      <c r="X1" s="863"/>
      <c r="Y1" s="863"/>
      <c r="Z1" s="863"/>
      <c r="AA1" s="863"/>
      <c r="AB1" s="863"/>
      <c r="AC1" s="863"/>
      <c r="AD1" s="863"/>
      <c r="AE1" s="863"/>
      <c r="AF1" s="863"/>
      <c r="AG1" s="863"/>
      <c r="AH1" s="863"/>
    </row>
    <row r="2" spans="1:34" s="83" customFormat="1" x14ac:dyDescent="0.3">
      <c r="A2" s="20"/>
      <c r="B2" s="83" t="s">
        <v>288</v>
      </c>
      <c r="C2" s="83" t="s">
        <v>287</v>
      </c>
      <c r="D2" s="83" t="s">
        <v>289</v>
      </c>
      <c r="E2" s="83">
        <v>1991</v>
      </c>
      <c r="F2" s="83">
        <v>1992</v>
      </c>
      <c r="G2" s="83">
        <v>1993</v>
      </c>
      <c r="H2" s="83">
        <v>1994</v>
      </c>
      <c r="I2" s="83">
        <v>1995</v>
      </c>
      <c r="J2" s="83">
        <v>1996</v>
      </c>
      <c r="K2" s="83">
        <v>1997</v>
      </c>
      <c r="L2" s="83">
        <v>1998</v>
      </c>
      <c r="M2" s="83">
        <v>1999</v>
      </c>
      <c r="N2" s="83">
        <v>2000</v>
      </c>
      <c r="O2" s="83">
        <v>2001</v>
      </c>
      <c r="P2" s="83">
        <v>2002</v>
      </c>
      <c r="Q2" s="83">
        <v>2003</v>
      </c>
      <c r="R2" s="83">
        <v>2004</v>
      </c>
      <c r="S2" s="83">
        <v>2005</v>
      </c>
      <c r="T2" s="83">
        <v>2006</v>
      </c>
      <c r="U2" s="83">
        <v>2007</v>
      </c>
      <c r="V2" s="83">
        <v>2008</v>
      </c>
      <c r="W2" s="83">
        <v>2009</v>
      </c>
      <c r="X2" s="83">
        <v>2010</v>
      </c>
      <c r="Y2" s="83">
        <v>2011</v>
      </c>
      <c r="Z2" s="83">
        <v>2012</v>
      </c>
      <c r="AA2" s="83">
        <v>2013</v>
      </c>
      <c r="AB2" s="83">
        <v>2014</v>
      </c>
      <c r="AC2" s="83">
        <v>2015</v>
      </c>
      <c r="AD2" s="83">
        <v>2016</v>
      </c>
      <c r="AE2" s="83">
        <v>2017</v>
      </c>
      <c r="AF2" s="83">
        <v>2018</v>
      </c>
      <c r="AG2" s="83">
        <v>2019</v>
      </c>
      <c r="AH2" s="83">
        <v>2020</v>
      </c>
    </row>
    <row r="3" spans="1:34" s="22" customFormat="1" x14ac:dyDescent="0.3">
      <c r="A3" s="21"/>
      <c r="B3" s="22" t="s">
        <v>323</v>
      </c>
      <c r="C3" s="22" t="s">
        <v>324</v>
      </c>
      <c r="D3" s="22" t="s">
        <v>325</v>
      </c>
      <c r="E3" s="22" t="s">
        <v>326</v>
      </c>
      <c r="F3" s="22" t="s">
        <v>327</v>
      </c>
      <c r="G3" s="22" t="s">
        <v>328</v>
      </c>
      <c r="H3" s="22" t="s">
        <v>329</v>
      </c>
      <c r="I3" s="22" t="s">
        <v>330</v>
      </c>
      <c r="J3" s="22" t="s">
        <v>331</v>
      </c>
      <c r="K3" s="22" t="s">
        <v>332</v>
      </c>
      <c r="L3" s="22" t="s">
        <v>333</v>
      </c>
      <c r="M3" s="22" t="s">
        <v>334</v>
      </c>
      <c r="N3" s="22" t="s">
        <v>335</v>
      </c>
      <c r="O3" s="22" t="s">
        <v>336</v>
      </c>
      <c r="P3" s="22" t="s">
        <v>337</v>
      </c>
      <c r="Q3" s="22" t="s">
        <v>338</v>
      </c>
      <c r="R3" s="22" t="s">
        <v>339</v>
      </c>
      <c r="S3" s="22" t="s">
        <v>340</v>
      </c>
      <c r="T3" s="22" t="s">
        <v>341</v>
      </c>
      <c r="U3" s="22" t="s">
        <v>342</v>
      </c>
      <c r="V3" s="22" t="s">
        <v>343</v>
      </c>
      <c r="W3" s="22" t="s">
        <v>344</v>
      </c>
      <c r="X3" s="22" t="s">
        <v>345</v>
      </c>
      <c r="Y3" s="22" t="s">
        <v>346</v>
      </c>
      <c r="Z3" s="22" t="s">
        <v>347</v>
      </c>
      <c r="AA3" s="22" t="s">
        <v>348</v>
      </c>
      <c r="AB3" s="22" t="s">
        <v>349</v>
      </c>
      <c r="AC3" s="22" t="s">
        <v>350</v>
      </c>
      <c r="AD3" s="22" t="s">
        <v>351</v>
      </c>
      <c r="AE3" s="22" t="s">
        <v>352</v>
      </c>
      <c r="AF3" s="22" t="s">
        <v>353</v>
      </c>
      <c r="AG3" s="22" t="s">
        <v>354</v>
      </c>
      <c r="AH3" s="22" t="s">
        <v>355</v>
      </c>
    </row>
    <row r="4" spans="1:34" x14ac:dyDescent="0.3">
      <c r="A4" s="23">
        <f ca="1">Exceedance!U4</f>
        <v>46143</v>
      </c>
      <c r="B4" s="1">
        <v>0</v>
      </c>
      <c r="C4" s="1">
        <v>0</v>
      </c>
      <c r="D4" s="1">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row>
    <row r="5" spans="1:34" x14ac:dyDescent="0.3">
      <c r="A5" s="23">
        <f ca="1">Exceedance!U5</f>
        <v>46174</v>
      </c>
      <c r="B5" s="1">
        <v>0</v>
      </c>
      <c r="C5" s="1">
        <v>0</v>
      </c>
      <c r="D5" s="1">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row>
    <row r="6" spans="1:34" x14ac:dyDescent="0.3">
      <c r="A6" s="23">
        <f ca="1">Exceedance!U6</f>
        <v>46204</v>
      </c>
      <c r="B6" s="1">
        <v>0</v>
      </c>
      <c r="C6" s="1">
        <v>0</v>
      </c>
      <c r="D6" s="1">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row>
    <row r="7" spans="1:34" x14ac:dyDescent="0.3">
      <c r="A7" s="23">
        <f ca="1">Exceedance!U7</f>
        <v>46235</v>
      </c>
      <c r="B7" s="1">
        <v>0</v>
      </c>
      <c r="C7" s="1">
        <v>0</v>
      </c>
      <c r="D7" s="1">
        <v>0</v>
      </c>
      <c r="E7">
        <v>0</v>
      </c>
      <c r="F7">
        <v>0</v>
      </c>
      <c r="G7">
        <v>0</v>
      </c>
      <c r="H7">
        <v>0</v>
      </c>
      <c r="I7">
        <v>0</v>
      </c>
      <c r="J7">
        <v>0</v>
      </c>
      <c r="K7">
        <v>0</v>
      </c>
      <c r="L7">
        <v>0</v>
      </c>
      <c r="M7">
        <v>0</v>
      </c>
      <c r="N7">
        <v>0</v>
      </c>
      <c r="O7">
        <v>0</v>
      </c>
      <c r="P7">
        <v>0</v>
      </c>
      <c r="Q7">
        <v>0</v>
      </c>
      <c r="R7">
        <v>0</v>
      </c>
      <c r="S7">
        <v>0</v>
      </c>
      <c r="T7">
        <v>0</v>
      </c>
      <c r="U7">
        <v>0</v>
      </c>
      <c r="V7">
        <v>0</v>
      </c>
      <c r="W7">
        <v>0</v>
      </c>
      <c r="X7">
        <v>0</v>
      </c>
      <c r="Y7">
        <v>0</v>
      </c>
      <c r="Z7">
        <v>0</v>
      </c>
      <c r="AA7">
        <v>0</v>
      </c>
      <c r="AB7">
        <v>0</v>
      </c>
      <c r="AC7">
        <v>0</v>
      </c>
      <c r="AD7">
        <v>0</v>
      </c>
      <c r="AE7">
        <v>0</v>
      </c>
      <c r="AF7">
        <v>0</v>
      </c>
      <c r="AG7">
        <v>0</v>
      </c>
      <c r="AH7">
        <v>0</v>
      </c>
    </row>
    <row r="8" spans="1:34" x14ac:dyDescent="0.3">
      <c r="A8" s="23">
        <f ca="1">Exceedance!U8</f>
        <v>46266</v>
      </c>
      <c r="B8" s="1">
        <v>0</v>
      </c>
      <c r="C8" s="1">
        <v>0</v>
      </c>
      <c r="D8" s="1">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3">
      <c r="A9" s="23">
        <f ca="1">Exceedance!U9</f>
        <v>46296</v>
      </c>
      <c r="B9" s="1">
        <v>0</v>
      </c>
      <c r="C9" s="1">
        <v>0</v>
      </c>
      <c r="D9" s="1">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3">
      <c r="A10" s="23">
        <f ca="1">Exceedance!U10</f>
        <v>46327</v>
      </c>
      <c r="B10" s="1">
        <v>0</v>
      </c>
      <c r="C10" s="1">
        <v>0</v>
      </c>
      <c r="D10" s="1">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3">
      <c r="A11" s="23">
        <f ca="1">Exceedance!U11</f>
        <v>46357</v>
      </c>
      <c r="B11" s="1">
        <v>0</v>
      </c>
      <c r="C11" s="1">
        <v>0</v>
      </c>
      <c r="D11" s="1">
        <v>0</v>
      </c>
      <c r="E11">
        <v>0</v>
      </c>
      <c r="F11">
        <v>0</v>
      </c>
      <c r="G11">
        <v>0</v>
      </c>
      <c r="H11">
        <v>0</v>
      </c>
      <c r="I11">
        <v>0</v>
      </c>
      <c r="J11">
        <v>0</v>
      </c>
      <c r="K11">
        <v>0</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row>
    <row r="12" spans="1:34" x14ac:dyDescent="0.3">
      <c r="A12" s="23">
        <f ca="1">Exceedance!U12</f>
        <v>46388</v>
      </c>
      <c r="B12" s="1">
        <v>0</v>
      </c>
      <c r="C12" s="1">
        <v>0</v>
      </c>
      <c r="D12" s="1">
        <v>0</v>
      </c>
      <c r="E12">
        <v>0</v>
      </c>
      <c r="F12">
        <v>0</v>
      </c>
      <c r="G12">
        <v>0</v>
      </c>
      <c r="H12">
        <v>0</v>
      </c>
      <c r="I12">
        <v>0</v>
      </c>
      <c r="J12">
        <v>0</v>
      </c>
      <c r="K12">
        <v>0</v>
      </c>
      <c r="L12">
        <v>0</v>
      </c>
      <c r="M12">
        <v>0</v>
      </c>
      <c r="N12">
        <v>0</v>
      </c>
      <c r="O12">
        <v>0</v>
      </c>
      <c r="P12">
        <v>0</v>
      </c>
      <c r="Q12">
        <v>0</v>
      </c>
      <c r="R12">
        <v>0</v>
      </c>
      <c r="S12">
        <v>0</v>
      </c>
      <c r="T12">
        <v>0</v>
      </c>
      <c r="U12">
        <v>0</v>
      </c>
      <c r="V12">
        <v>0</v>
      </c>
      <c r="W12">
        <v>0</v>
      </c>
      <c r="X12">
        <v>0</v>
      </c>
      <c r="Y12">
        <v>0</v>
      </c>
      <c r="Z12">
        <v>0</v>
      </c>
      <c r="AA12">
        <v>0</v>
      </c>
      <c r="AB12">
        <v>0</v>
      </c>
      <c r="AC12">
        <v>0</v>
      </c>
      <c r="AD12">
        <v>0</v>
      </c>
      <c r="AE12">
        <v>0</v>
      </c>
      <c r="AF12">
        <v>0</v>
      </c>
      <c r="AG12">
        <v>0</v>
      </c>
      <c r="AH12">
        <v>0</v>
      </c>
    </row>
    <row r="13" spans="1:34" x14ac:dyDescent="0.3">
      <c r="A13" s="23">
        <f ca="1">Exceedance!U13</f>
        <v>46419</v>
      </c>
      <c r="B13" s="1">
        <v>0</v>
      </c>
      <c r="C13" s="1">
        <v>0</v>
      </c>
      <c r="D13" s="1">
        <v>0</v>
      </c>
      <c r="E13">
        <v>0</v>
      </c>
      <c r="F13">
        <v>0</v>
      </c>
      <c r="G13">
        <v>0</v>
      </c>
      <c r="H13">
        <v>0</v>
      </c>
      <c r="I13">
        <v>0</v>
      </c>
      <c r="J13">
        <v>0</v>
      </c>
      <c r="K13">
        <v>0</v>
      </c>
      <c r="L13">
        <v>0</v>
      </c>
      <c r="M13">
        <v>0</v>
      </c>
      <c r="N13">
        <v>0</v>
      </c>
      <c r="O13">
        <v>0</v>
      </c>
      <c r="P13">
        <v>0</v>
      </c>
      <c r="Q13">
        <v>0</v>
      </c>
      <c r="R13">
        <v>0</v>
      </c>
      <c r="S13">
        <v>0</v>
      </c>
      <c r="T13">
        <v>0</v>
      </c>
      <c r="U13">
        <v>0</v>
      </c>
      <c r="V13">
        <v>0</v>
      </c>
      <c r="W13">
        <v>0</v>
      </c>
      <c r="X13">
        <v>0</v>
      </c>
      <c r="Y13">
        <v>0</v>
      </c>
      <c r="Z13">
        <v>0</v>
      </c>
      <c r="AA13">
        <v>0</v>
      </c>
      <c r="AB13">
        <v>0</v>
      </c>
      <c r="AC13">
        <v>0</v>
      </c>
      <c r="AD13">
        <v>0</v>
      </c>
      <c r="AE13">
        <v>0</v>
      </c>
      <c r="AF13">
        <v>0</v>
      </c>
      <c r="AG13">
        <v>0</v>
      </c>
      <c r="AH13">
        <v>0</v>
      </c>
    </row>
    <row r="14" spans="1:34" x14ac:dyDescent="0.3">
      <c r="A14" s="23">
        <f ca="1">Exceedance!U14</f>
        <v>46447</v>
      </c>
      <c r="B14" s="1">
        <v>0</v>
      </c>
      <c r="C14" s="1">
        <v>0</v>
      </c>
      <c r="D14" s="1">
        <v>0</v>
      </c>
      <c r="E14">
        <v>0</v>
      </c>
      <c r="F14">
        <v>0</v>
      </c>
      <c r="G14">
        <v>0</v>
      </c>
      <c r="H14">
        <v>0</v>
      </c>
      <c r="I14">
        <v>0</v>
      </c>
      <c r="J14">
        <v>0</v>
      </c>
      <c r="K14">
        <v>0</v>
      </c>
      <c r="L14">
        <v>0</v>
      </c>
      <c r="M14">
        <v>0</v>
      </c>
      <c r="N14">
        <v>0</v>
      </c>
      <c r="O14">
        <v>0</v>
      </c>
      <c r="P14">
        <v>0</v>
      </c>
      <c r="Q14">
        <v>0</v>
      </c>
      <c r="R14">
        <v>0</v>
      </c>
      <c r="S14">
        <v>0</v>
      </c>
      <c r="T14">
        <v>0</v>
      </c>
      <c r="U14">
        <v>0</v>
      </c>
      <c r="V14">
        <v>0</v>
      </c>
      <c r="W14">
        <v>0</v>
      </c>
      <c r="X14">
        <v>0</v>
      </c>
      <c r="Y14">
        <v>0</v>
      </c>
      <c r="Z14">
        <v>0</v>
      </c>
      <c r="AA14">
        <v>0</v>
      </c>
      <c r="AB14">
        <v>0</v>
      </c>
      <c r="AC14">
        <v>0</v>
      </c>
      <c r="AD14">
        <v>0</v>
      </c>
      <c r="AE14">
        <v>0</v>
      </c>
      <c r="AF14">
        <v>0</v>
      </c>
      <c r="AG14">
        <v>0</v>
      </c>
      <c r="AH14">
        <v>0</v>
      </c>
    </row>
    <row r="15" spans="1:34" x14ac:dyDescent="0.3">
      <c r="A15" s="23">
        <f ca="1">Exceedance!U15</f>
        <v>46478</v>
      </c>
      <c r="B15" s="1">
        <v>0</v>
      </c>
      <c r="C15" s="1">
        <v>0</v>
      </c>
      <c r="D15" s="1">
        <v>0</v>
      </c>
      <c r="E15">
        <v>0</v>
      </c>
      <c r="F15">
        <v>0</v>
      </c>
      <c r="G15">
        <v>0</v>
      </c>
      <c r="H15">
        <v>0</v>
      </c>
      <c r="I15">
        <v>0</v>
      </c>
      <c r="J15">
        <v>0</v>
      </c>
      <c r="K15">
        <v>0</v>
      </c>
      <c r="L15">
        <v>0</v>
      </c>
      <c r="M15">
        <v>0</v>
      </c>
      <c r="N15">
        <v>0</v>
      </c>
      <c r="O15">
        <v>0</v>
      </c>
      <c r="P15">
        <v>0</v>
      </c>
      <c r="Q15">
        <v>0</v>
      </c>
      <c r="R15">
        <v>0</v>
      </c>
      <c r="S15">
        <v>0</v>
      </c>
      <c r="T15">
        <v>0</v>
      </c>
      <c r="U15">
        <v>0</v>
      </c>
      <c r="V15">
        <v>0</v>
      </c>
      <c r="W15">
        <v>0</v>
      </c>
      <c r="X15">
        <v>0</v>
      </c>
      <c r="Y15">
        <v>0</v>
      </c>
      <c r="Z15">
        <v>0</v>
      </c>
      <c r="AA15">
        <v>0</v>
      </c>
      <c r="AB15">
        <v>0</v>
      </c>
      <c r="AC15">
        <v>0</v>
      </c>
      <c r="AD15">
        <v>0</v>
      </c>
      <c r="AE15">
        <v>0</v>
      </c>
      <c r="AF15">
        <v>0</v>
      </c>
      <c r="AG15">
        <v>0</v>
      </c>
      <c r="AH15">
        <v>0</v>
      </c>
    </row>
    <row r="16" spans="1:34" x14ac:dyDescent="0.3">
      <c r="A16" s="23">
        <f ca="1">Exceedance!U16</f>
        <v>46508</v>
      </c>
      <c r="B16" s="1">
        <v>0</v>
      </c>
      <c r="C16" s="1">
        <v>0</v>
      </c>
      <c r="D16" s="1">
        <v>0</v>
      </c>
      <c r="E16">
        <v>0</v>
      </c>
      <c r="F16">
        <v>0</v>
      </c>
      <c r="G16">
        <v>0</v>
      </c>
      <c r="H16">
        <v>0</v>
      </c>
      <c r="I16">
        <v>0</v>
      </c>
      <c r="J16">
        <v>0</v>
      </c>
      <c r="K16">
        <v>0</v>
      </c>
      <c r="L16">
        <v>0</v>
      </c>
      <c r="M16">
        <v>0</v>
      </c>
      <c r="N16">
        <v>0</v>
      </c>
      <c r="O16">
        <v>0</v>
      </c>
      <c r="P16">
        <v>0</v>
      </c>
      <c r="Q16">
        <v>0</v>
      </c>
      <c r="R16">
        <v>0</v>
      </c>
      <c r="S16">
        <v>0</v>
      </c>
      <c r="T16">
        <v>0</v>
      </c>
      <c r="U16">
        <v>0</v>
      </c>
      <c r="V16">
        <v>0</v>
      </c>
      <c r="W16">
        <v>0</v>
      </c>
      <c r="X16">
        <v>0</v>
      </c>
      <c r="Y16">
        <v>0</v>
      </c>
      <c r="Z16">
        <v>0</v>
      </c>
      <c r="AA16">
        <v>0</v>
      </c>
      <c r="AB16">
        <v>0</v>
      </c>
      <c r="AC16">
        <v>0</v>
      </c>
      <c r="AD16">
        <v>0</v>
      </c>
      <c r="AE16">
        <v>0</v>
      </c>
      <c r="AF16">
        <v>0</v>
      </c>
      <c r="AG16">
        <v>0</v>
      </c>
      <c r="AH16">
        <v>0</v>
      </c>
    </row>
    <row r="17" spans="1:34" x14ac:dyDescent="0.3">
      <c r="A17" s="23">
        <f ca="1">Exceedance!U17</f>
        <v>46539</v>
      </c>
      <c r="B17" s="1">
        <v>0</v>
      </c>
      <c r="C17" s="1">
        <v>0</v>
      </c>
      <c r="D17" s="1">
        <v>0</v>
      </c>
      <c r="E17">
        <v>0</v>
      </c>
      <c r="F17">
        <v>0</v>
      </c>
      <c r="G17">
        <v>0</v>
      </c>
      <c r="H17">
        <v>0</v>
      </c>
      <c r="I17">
        <v>0</v>
      </c>
      <c r="J17">
        <v>0</v>
      </c>
      <c r="K17">
        <v>0</v>
      </c>
      <c r="L17">
        <v>0</v>
      </c>
      <c r="M17">
        <v>0</v>
      </c>
      <c r="N17">
        <v>0</v>
      </c>
      <c r="O17">
        <v>0</v>
      </c>
      <c r="P17">
        <v>0</v>
      </c>
      <c r="Q17">
        <v>0</v>
      </c>
      <c r="R17">
        <v>0</v>
      </c>
      <c r="S17">
        <v>0</v>
      </c>
      <c r="T17">
        <v>0</v>
      </c>
      <c r="U17">
        <v>0</v>
      </c>
      <c r="V17">
        <v>0</v>
      </c>
      <c r="W17">
        <v>0</v>
      </c>
      <c r="X17">
        <v>0</v>
      </c>
      <c r="Y17">
        <v>0</v>
      </c>
      <c r="Z17">
        <v>0</v>
      </c>
      <c r="AA17">
        <v>0</v>
      </c>
      <c r="AB17">
        <v>0</v>
      </c>
      <c r="AC17">
        <v>0</v>
      </c>
      <c r="AD17">
        <v>0</v>
      </c>
      <c r="AE17">
        <v>0</v>
      </c>
      <c r="AF17">
        <v>0</v>
      </c>
      <c r="AG17">
        <v>0</v>
      </c>
      <c r="AH17">
        <v>0</v>
      </c>
    </row>
    <row r="18" spans="1:34" x14ac:dyDescent="0.3">
      <c r="A18" s="23">
        <f ca="1">Exceedance!U18</f>
        <v>46569</v>
      </c>
      <c r="B18" s="1">
        <v>0</v>
      </c>
      <c r="C18" s="1">
        <v>0</v>
      </c>
      <c r="D18" s="1">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c r="AB18">
        <v>0</v>
      </c>
      <c r="AC18">
        <v>0</v>
      </c>
      <c r="AD18">
        <v>0</v>
      </c>
      <c r="AE18">
        <v>0</v>
      </c>
      <c r="AF18">
        <v>0</v>
      </c>
      <c r="AG18">
        <v>0</v>
      </c>
      <c r="AH18">
        <v>0</v>
      </c>
    </row>
    <row r="19" spans="1:34" x14ac:dyDescent="0.3">
      <c r="A19" s="23">
        <f ca="1">Exceedance!U19</f>
        <v>46600</v>
      </c>
      <c r="B19" s="1">
        <v>0</v>
      </c>
      <c r="C19" s="1">
        <v>0</v>
      </c>
      <c r="D19" s="1">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c r="AB19">
        <v>0</v>
      </c>
      <c r="AC19">
        <v>0</v>
      </c>
      <c r="AD19">
        <v>0</v>
      </c>
      <c r="AE19">
        <v>0</v>
      </c>
      <c r="AF19">
        <v>0</v>
      </c>
      <c r="AG19">
        <v>0</v>
      </c>
      <c r="AH19">
        <v>0</v>
      </c>
    </row>
    <row r="20" spans="1:34" x14ac:dyDescent="0.3">
      <c r="A20" s="23">
        <f ca="1">Exceedance!U20</f>
        <v>46631</v>
      </c>
      <c r="B20" s="1">
        <v>0</v>
      </c>
      <c r="C20" s="1">
        <v>0</v>
      </c>
      <c r="D20" s="1">
        <v>0</v>
      </c>
      <c r="E20">
        <v>0</v>
      </c>
      <c r="F20">
        <v>0</v>
      </c>
      <c r="G20">
        <v>0</v>
      </c>
      <c r="H20">
        <v>0</v>
      </c>
      <c r="I20">
        <v>0</v>
      </c>
      <c r="J20">
        <v>0</v>
      </c>
      <c r="K20">
        <v>0</v>
      </c>
      <c r="L20">
        <v>0</v>
      </c>
      <c r="M20">
        <v>0</v>
      </c>
      <c r="N20">
        <v>0</v>
      </c>
      <c r="O20">
        <v>0</v>
      </c>
      <c r="P20">
        <v>0</v>
      </c>
      <c r="Q20">
        <v>0</v>
      </c>
      <c r="R20">
        <v>0</v>
      </c>
      <c r="S20">
        <v>0</v>
      </c>
      <c r="T20">
        <v>0</v>
      </c>
      <c r="U20">
        <v>0</v>
      </c>
      <c r="V20">
        <v>0</v>
      </c>
      <c r="W20">
        <v>0</v>
      </c>
      <c r="X20">
        <v>0</v>
      </c>
      <c r="Y20">
        <v>0</v>
      </c>
      <c r="Z20">
        <v>0</v>
      </c>
      <c r="AA20">
        <v>0</v>
      </c>
      <c r="AB20">
        <v>0</v>
      </c>
      <c r="AC20">
        <v>0</v>
      </c>
      <c r="AD20">
        <v>0</v>
      </c>
      <c r="AE20">
        <v>0</v>
      </c>
      <c r="AF20">
        <v>0</v>
      </c>
      <c r="AG20">
        <v>0</v>
      </c>
      <c r="AH20">
        <v>0</v>
      </c>
    </row>
    <row r="21" spans="1:34" x14ac:dyDescent="0.3">
      <c r="A21" s="23">
        <f ca="1">Exceedance!U21</f>
        <v>46661</v>
      </c>
      <c r="B21" s="1">
        <v>0</v>
      </c>
      <c r="C21" s="1">
        <v>0</v>
      </c>
      <c r="D21" s="1">
        <v>0</v>
      </c>
      <c r="E21">
        <v>0</v>
      </c>
      <c r="F21">
        <v>0</v>
      </c>
      <c r="G21">
        <v>0</v>
      </c>
      <c r="H21">
        <v>0</v>
      </c>
      <c r="I21">
        <v>0</v>
      </c>
      <c r="J21">
        <v>0</v>
      </c>
      <c r="K21">
        <v>0</v>
      </c>
      <c r="L21">
        <v>0</v>
      </c>
      <c r="M21">
        <v>0</v>
      </c>
      <c r="N21">
        <v>0</v>
      </c>
      <c r="O21">
        <v>0</v>
      </c>
      <c r="P21">
        <v>0</v>
      </c>
      <c r="Q21">
        <v>0</v>
      </c>
      <c r="R21">
        <v>0</v>
      </c>
      <c r="S21">
        <v>0</v>
      </c>
      <c r="T21">
        <v>0</v>
      </c>
      <c r="U21">
        <v>0</v>
      </c>
      <c r="V21">
        <v>0</v>
      </c>
      <c r="W21">
        <v>0</v>
      </c>
      <c r="X21">
        <v>0</v>
      </c>
      <c r="Y21">
        <v>0</v>
      </c>
      <c r="Z21">
        <v>0</v>
      </c>
      <c r="AA21">
        <v>0</v>
      </c>
      <c r="AB21">
        <v>0</v>
      </c>
      <c r="AC21">
        <v>0</v>
      </c>
      <c r="AD21">
        <v>0</v>
      </c>
      <c r="AE21">
        <v>0</v>
      </c>
      <c r="AF21">
        <v>0</v>
      </c>
      <c r="AG21">
        <v>0</v>
      </c>
      <c r="AH21">
        <v>0</v>
      </c>
    </row>
    <row r="22" spans="1:34" x14ac:dyDescent="0.3">
      <c r="A22" s="23">
        <f ca="1">Exceedance!U22</f>
        <v>46692</v>
      </c>
      <c r="B22" s="1">
        <v>0</v>
      </c>
      <c r="C22" s="1">
        <v>0</v>
      </c>
      <c r="D22" s="1">
        <v>0</v>
      </c>
      <c r="E22">
        <v>0</v>
      </c>
      <c r="F22">
        <v>0</v>
      </c>
      <c r="G22">
        <v>0</v>
      </c>
      <c r="H22">
        <v>0</v>
      </c>
      <c r="I22">
        <v>0</v>
      </c>
      <c r="J22">
        <v>0</v>
      </c>
      <c r="K22">
        <v>0</v>
      </c>
      <c r="L22">
        <v>0</v>
      </c>
      <c r="M22">
        <v>0</v>
      </c>
      <c r="N22">
        <v>0</v>
      </c>
      <c r="O22">
        <v>0</v>
      </c>
      <c r="P22">
        <v>0</v>
      </c>
      <c r="Q22">
        <v>0</v>
      </c>
      <c r="R22">
        <v>0</v>
      </c>
      <c r="S22">
        <v>0</v>
      </c>
      <c r="T22">
        <v>0</v>
      </c>
      <c r="U22">
        <v>0</v>
      </c>
      <c r="V22">
        <v>0</v>
      </c>
      <c r="W22">
        <v>0</v>
      </c>
      <c r="X22">
        <v>0</v>
      </c>
      <c r="Y22">
        <v>0</v>
      </c>
      <c r="Z22">
        <v>0</v>
      </c>
      <c r="AA22">
        <v>0</v>
      </c>
      <c r="AB22">
        <v>0</v>
      </c>
      <c r="AC22">
        <v>0</v>
      </c>
      <c r="AD22">
        <v>0</v>
      </c>
      <c r="AE22">
        <v>0</v>
      </c>
      <c r="AF22">
        <v>0</v>
      </c>
      <c r="AG22">
        <v>0</v>
      </c>
      <c r="AH22">
        <v>0</v>
      </c>
    </row>
    <row r="23" spans="1:34" x14ac:dyDescent="0.3">
      <c r="A23" s="23">
        <f ca="1">Exceedance!U23</f>
        <v>46722</v>
      </c>
      <c r="B23" s="1">
        <v>0</v>
      </c>
      <c r="C23" s="1">
        <v>0</v>
      </c>
      <c r="D23" s="1">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c r="AB23">
        <v>0</v>
      </c>
      <c r="AC23">
        <v>0</v>
      </c>
      <c r="AD23">
        <v>0</v>
      </c>
      <c r="AE23">
        <v>0</v>
      </c>
      <c r="AF23">
        <v>0</v>
      </c>
      <c r="AG23">
        <v>0</v>
      </c>
      <c r="AH23">
        <v>0</v>
      </c>
    </row>
    <row r="24" spans="1:34" x14ac:dyDescent="0.3">
      <c r="A24" s="23">
        <f ca="1">Exceedance!U24</f>
        <v>46753</v>
      </c>
      <c r="B24" s="1">
        <v>0</v>
      </c>
      <c r="C24" s="1">
        <v>0</v>
      </c>
      <c r="D24" s="1">
        <v>0</v>
      </c>
      <c r="E24">
        <v>0</v>
      </c>
      <c r="F24">
        <v>0</v>
      </c>
      <c r="G24">
        <v>0</v>
      </c>
      <c r="H24">
        <v>0</v>
      </c>
      <c r="I24">
        <v>0</v>
      </c>
      <c r="J24">
        <v>0</v>
      </c>
      <c r="K24">
        <v>0</v>
      </c>
      <c r="L24">
        <v>0</v>
      </c>
      <c r="M24">
        <v>0</v>
      </c>
      <c r="N24">
        <v>0</v>
      </c>
      <c r="O24">
        <v>0</v>
      </c>
      <c r="P24">
        <v>0</v>
      </c>
      <c r="Q24">
        <v>0</v>
      </c>
      <c r="R24">
        <v>0</v>
      </c>
      <c r="S24">
        <v>0</v>
      </c>
      <c r="T24">
        <v>0</v>
      </c>
      <c r="U24">
        <v>0</v>
      </c>
      <c r="V24">
        <v>0</v>
      </c>
      <c r="W24">
        <v>0</v>
      </c>
      <c r="X24">
        <v>0</v>
      </c>
      <c r="Y24">
        <v>0</v>
      </c>
      <c r="Z24">
        <v>0</v>
      </c>
      <c r="AA24">
        <v>0</v>
      </c>
      <c r="AB24">
        <v>0</v>
      </c>
      <c r="AC24">
        <v>0</v>
      </c>
      <c r="AD24">
        <v>0</v>
      </c>
      <c r="AE24">
        <v>0</v>
      </c>
      <c r="AF24">
        <v>0</v>
      </c>
      <c r="AG24">
        <v>0</v>
      </c>
      <c r="AH24">
        <v>0</v>
      </c>
    </row>
    <row r="25" spans="1:34" x14ac:dyDescent="0.3">
      <c r="A25" s="23">
        <f ca="1">Exceedance!U25</f>
        <v>46784</v>
      </c>
      <c r="B25" s="1">
        <v>0</v>
      </c>
      <c r="C25" s="1">
        <v>0</v>
      </c>
      <c r="D25" s="1">
        <v>0</v>
      </c>
      <c r="E25">
        <v>0</v>
      </c>
      <c r="F25">
        <v>0</v>
      </c>
      <c r="G25">
        <v>0</v>
      </c>
      <c r="H25">
        <v>0</v>
      </c>
      <c r="I25">
        <v>0</v>
      </c>
      <c r="J25">
        <v>0</v>
      </c>
      <c r="K25">
        <v>0</v>
      </c>
      <c r="L25">
        <v>0</v>
      </c>
      <c r="M25">
        <v>0</v>
      </c>
      <c r="N25">
        <v>0</v>
      </c>
      <c r="O25">
        <v>0</v>
      </c>
      <c r="P25">
        <v>0</v>
      </c>
      <c r="Q25">
        <v>0</v>
      </c>
      <c r="R25">
        <v>0</v>
      </c>
      <c r="S25">
        <v>0</v>
      </c>
      <c r="T25">
        <v>0</v>
      </c>
      <c r="U25">
        <v>0</v>
      </c>
      <c r="V25">
        <v>0</v>
      </c>
      <c r="W25">
        <v>0</v>
      </c>
      <c r="X25">
        <v>0</v>
      </c>
      <c r="Y25">
        <v>0</v>
      </c>
      <c r="Z25">
        <v>0</v>
      </c>
      <c r="AA25">
        <v>0</v>
      </c>
      <c r="AB25">
        <v>0</v>
      </c>
      <c r="AC25">
        <v>0</v>
      </c>
      <c r="AD25">
        <v>0</v>
      </c>
      <c r="AE25">
        <v>0</v>
      </c>
      <c r="AF25">
        <v>0</v>
      </c>
      <c r="AG25">
        <v>0</v>
      </c>
      <c r="AH25">
        <v>0</v>
      </c>
    </row>
    <row r="26" spans="1:34" x14ac:dyDescent="0.3">
      <c r="A26" s="23">
        <f ca="1">Exceedance!U26</f>
        <v>46813</v>
      </c>
      <c r="B26" s="1">
        <v>0</v>
      </c>
      <c r="C26" s="1">
        <v>0</v>
      </c>
      <c r="D26" s="1">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c r="AB26">
        <v>0</v>
      </c>
      <c r="AC26">
        <v>0</v>
      </c>
      <c r="AD26">
        <v>0</v>
      </c>
      <c r="AE26">
        <v>0</v>
      </c>
      <c r="AF26">
        <v>0</v>
      </c>
      <c r="AG26">
        <v>0</v>
      </c>
      <c r="AH26">
        <v>0</v>
      </c>
    </row>
    <row r="27" spans="1:34" x14ac:dyDescent="0.3">
      <c r="A27" s="23">
        <f ca="1">Exceedance!U27</f>
        <v>46844</v>
      </c>
      <c r="B27" s="1">
        <v>0</v>
      </c>
      <c r="C27" s="1">
        <v>0</v>
      </c>
      <c r="D27" s="1">
        <v>0</v>
      </c>
      <c r="E27">
        <v>0</v>
      </c>
      <c r="F27">
        <v>0</v>
      </c>
      <c r="G27">
        <v>0</v>
      </c>
      <c r="H27">
        <v>0</v>
      </c>
      <c r="I27">
        <v>0</v>
      </c>
      <c r="J27">
        <v>0</v>
      </c>
      <c r="K27">
        <v>0</v>
      </c>
      <c r="L27">
        <v>0</v>
      </c>
      <c r="M27">
        <v>0</v>
      </c>
      <c r="N27">
        <v>0</v>
      </c>
      <c r="O27">
        <v>0</v>
      </c>
      <c r="P27">
        <v>0</v>
      </c>
      <c r="Q27">
        <v>0</v>
      </c>
      <c r="R27">
        <v>0</v>
      </c>
      <c r="S27">
        <v>0</v>
      </c>
      <c r="T27">
        <v>0</v>
      </c>
      <c r="U27">
        <v>0</v>
      </c>
      <c r="V27">
        <v>0</v>
      </c>
      <c r="W27">
        <v>0</v>
      </c>
      <c r="X27">
        <v>0</v>
      </c>
      <c r="Y27">
        <v>0</v>
      </c>
      <c r="Z27">
        <v>0</v>
      </c>
      <c r="AA27">
        <v>0</v>
      </c>
      <c r="AB27">
        <v>0</v>
      </c>
      <c r="AC27">
        <v>0</v>
      </c>
      <c r="AD27">
        <v>0</v>
      </c>
      <c r="AE27">
        <v>0</v>
      </c>
      <c r="AF27">
        <v>0</v>
      </c>
      <c r="AG27">
        <v>0</v>
      </c>
      <c r="AH27">
        <v>0</v>
      </c>
    </row>
    <row r="28" spans="1:34" x14ac:dyDescent="0.3">
      <c r="A28" s="23">
        <f ca="1">Exceedance!U28</f>
        <v>46874</v>
      </c>
      <c r="B28" s="1">
        <v>0</v>
      </c>
      <c r="C28" s="1">
        <v>0</v>
      </c>
      <c r="D28" s="1">
        <v>0</v>
      </c>
      <c r="E28">
        <v>0</v>
      </c>
      <c r="F28">
        <v>0</v>
      </c>
      <c r="G28">
        <v>0</v>
      </c>
      <c r="H28">
        <v>0</v>
      </c>
      <c r="I28">
        <v>0</v>
      </c>
      <c r="J28">
        <v>0</v>
      </c>
      <c r="K28">
        <v>0</v>
      </c>
      <c r="L28">
        <v>0</v>
      </c>
      <c r="M28">
        <v>0</v>
      </c>
      <c r="N28">
        <v>0</v>
      </c>
      <c r="O28">
        <v>0</v>
      </c>
      <c r="P28">
        <v>0</v>
      </c>
      <c r="Q28">
        <v>0</v>
      </c>
      <c r="R28">
        <v>0</v>
      </c>
      <c r="S28">
        <v>0</v>
      </c>
      <c r="T28">
        <v>0</v>
      </c>
      <c r="U28">
        <v>0</v>
      </c>
      <c r="V28">
        <v>0</v>
      </c>
      <c r="W28">
        <v>0</v>
      </c>
      <c r="X28">
        <v>0</v>
      </c>
      <c r="Y28">
        <v>0</v>
      </c>
      <c r="Z28">
        <v>0</v>
      </c>
      <c r="AA28">
        <v>0</v>
      </c>
      <c r="AB28">
        <v>0</v>
      </c>
      <c r="AC28">
        <v>0</v>
      </c>
      <c r="AD28">
        <v>0</v>
      </c>
      <c r="AE28">
        <v>0</v>
      </c>
      <c r="AF28">
        <v>0</v>
      </c>
      <c r="AG28">
        <v>0</v>
      </c>
      <c r="AH28">
        <v>0</v>
      </c>
    </row>
    <row r="29" spans="1:34" x14ac:dyDescent="0.3">
      <c r="A29" s="23">
        <f ca="1">Exceedance!U29</f>
        <v>46905</v>
      </c>
      <c r="B29" s="1">
        <v>0</v>
      </c>
      <c r="C29" s="1">
        <v>0</v>
      </c>
      <c r="D29" s="1">
        <v>0</v>
      </c>
      <c r="E29">
        <v>0</v>
      </c>
      <c r="F29">
        <v>0</v>
      </c>
      <c r="G29">
        <v>0</v>
      </c>
      <c r="H29">
        <v>0</v>
      </c>
      <c r="I29">
        <v>0</v>
      </c>
      <c r="J29">
        <v>0</v>
      </c>
      <c r="K29">
        <v>0</v>
      </c>
      <c r="L29">
        <v>0</v>
      </c>
      <c r="M29">
        <v>0</v>
      </c>
      <c r="N29">
        <v>0</v>
      </c>
      <c r="O29">
        <v>0</v>
      </c>
      <c r="P29">
        <v>0</v>
      </c>
      <c r="Q29">
        <v>0</v>
      </c>
      <c r="R29">
        <v>0</v>
      </c>
      <c r="S29">
        <v>0</v>
      </c>
      <c r="T29">
        <v>0</v>
      </c>
      <c r="U29">
        <v>0</v>
      </c>
      <c r="V29">
        <v>0</v>
      </c>
      <c r="W29">
        <v>0</v>
      </c>
      <c r="X29">
        <v>0</v>
      </c>
      <c r="Y29">
        <v>0</v>
      </c>
      <c r="Z29">
        <v>0</v>
      </c>
      <c r="AA29">
        <v>0</v>
      </c>
      <c r="AB29">
        <v>0</v>
      </c>
      <c r="AC29">
        <v>0</v>
      </c>
      <c r="AD29">
        <v>0</v>
      </c>
      <c r="AE29">
        <v>0</v>
      </c>
      <c r="AF29">
        <v>0</v>
      </c>
      <c r="AG29">
        <v>0</v>
      </c>
      <c r="AH29">
        <v>0</v>
      </c>
    </row>
    <row r="30" spans="1:34" x14ac:dyDescent="0.3">
      <c r="A30" s="23">
        <f ca="1">Exceedance!U30</f>
        <v>46935</v>
      </c>
      <c r="B30" s="1">
        <v>0</v>
      </c>
      <c r="C30" s="1">
        <v>0</v>
      </c>
      <c r="D30" s="1">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c r="AB30">
        <v>0</v>
      </c>
      <c r="AC30">
        <v>0</v>
      </c>
      <c r="AD30">
        <v>0</v>
      </c>
      <c r="AE30">
        <v>0</v>
      </c>
      <c r="AF30">
        <v>0</v>
      </c>
      <c r="AG30">
        <v>0</v>
      </c>
      <c r="AH30">
        <v>0</v>
      </c>
    </row>
    <row r="31" spans="1:34" x14ac:dyDescent="0.3">
      <c r="A31" s="23">
        <f ca="1">Exceedance!U31</f>
        <v>46966</v>
      </c>
      <c r="B31" s="1">
        <v>0</v>
      </c>
      <c r="C31" s="1">
        <v>0</v>
      </c>
      <c r="D31" s="1">
        <v>0</v>
      </c>
      <c r="E31">
        <v>0</v>
      </c>
      <c r="F31">
        <v>0</v>
      </c>
      <c r="G31">
        <v>0</v>
      </c>
      <c r="H31">
        <v>0</v>
      </c>
      <c r="I31">
        <v>0</v>
      </c>
      <c r="J31">
        <v>0</v>
      </c>
      <c r="K31">
        <v>0</v>
      </c>
      <c r="L31">
        <v>0</v>
      </c>
      <c r="M31">
        <v>0</v>
      </c>
      <c r="N31">
        <v>0</v>
      </c>
      <c r="O31">
        <v>0</v>
      </c>
      <c r="P31">
        <v>0</v>
      </c>
      <c r="Q31">
        <v>0</v>
      </c>
      <c r="R31">
        <v>0</v>
      </c>
      <c r="S31">
        <v>0</v>
      </c>
      <c r="T31">
        <v>0</v>
      </c>
      <c r="U31">
        <v>0</v>
      </c>
      <c r="V31">
        <v>0</v>
      </c>
      <c r="W31">
        <v>0</v>
      </c>
      <c r="X31">
        <v>0</v>
      </c>
      <c r="Y31">
        <v>0</v>
      </c>
      <c r="Z31">
        <v>0</v>
      </c>
      <c r="AA31">
        <v>0</v>
      </c>
      <c r="AB31">
        <v>0</v>
      </c>
      <c r="AC31">
        <v>0</v>
      </c>
      <c r="AD31">
        <v>0</v>
      </c>
      <c r="AE31">
        <v>0</v>
      </c>
      <c r="AF31">
        <v>0</v>
      </c>
      <c r="AG31">
        <v>0</v>
      </c>
      <c r="AH31">
        <v>0</v>
      </c>
    </row>
    <row r="32" spans="1:34" x14ac:dyDescent="0.3">
      <c r="A32" s="23">
        <f ca="1">Exceedance!U32</f>
        <v>46997</v>
      </c>
      <c r="B32" s="1">
        <v>0</v>
      </c>
      <c r="C32" s="1">
        <v>0</v>
      </c>
      <c r="D32" s="1">
        <v>0</v>
      </c>
      <c r="E32">
        <v>0</v>
      </c>
      <c r="F32">
        <v>0</v>
      </c>
      <c r="G32">
        <v>0</v>
      </c>
      <c r="H32">
        <v>0</v>
      </c>
      <c r="I32">
        <v>0</v>
      </c>
      <c r="J32">
        <v>0</v>
      </c>
      <c r="K32">
        <v>0</v>
      </c>
      <c r="L32">
        <v>0</v>
      </c>
      <c r="M32">
        <v>0</v>
      </c>
      <c r="N32">
        <v>0</v>
      </c>
      <c r="O32">
        <v>0</v>
      </c>
      <c r="P32">
        <v>0</v>
      </c>
      <c r="Q32">
        <v>0</v>
      </c>
      <c r="R32">
        <v>0</v>
      </c>
      <c r="S32">
        <v>0</v>
      </c>
      <c r="T32">
        <v>0</v>
      </c>
      <c r="U32">
        <v>0</v>
      </c>
      <c r="V32">
        <v>0</v>
      </c>
      <c r="W32">
        <v>0</v>
      </c>
      <c r="X32">
        <v>0</v>
      </c>
      <c r="Y32">
        <v>0</v>
      </c>
      <c r="Z32">
        <v>0</v>
      </c>
      <c r="AA32">
        <v>0</v>
      </c>
      <c r="AB32">
        <v>0</v>
      </c>
      <c r="AC32">
        <v>0</v>
      </c>
      <c r="AD32">
        <v>0</v>
      </c>
      <c r="AE32">
        <v>0</v>
      </c>
      <c r="AF32">
        <v>0</v>
      </c>
      <c r="AG32">
        <v>0</v>
      </c>
      <c r="AH32">
        <v>0</v>
      </c>
    </row>
    <row r="33" spans="1:34" x14ac:dyDescent="0.3">
      <c r="A33" s="23">
        <f ca="1">Exceedance!U33</f>
        <v>47027</v>
      </c>
      <c r="B33" s="1">
        <v>0</v>
      </c>
      <c r="C33" s="1">
        <v>0</v>
      </c>
      <c r="D33" s="1">
        <v>0</v>
      </c>
      <c r="E33">
        <v>0</v>
      </c>
      <c r="F33">
        <v>0</v>
      </c>
      <c r="G33">
        <v>0</v>
      </c>
      <c r="H33">
        <v>0</v>
      </c>
      <c r="I33">
        <v>0</v>
      </c>
      <c r="J33">
        <v>0</v>
      </c>
      <c r="K33">
        <v>0</v>
      </c>
      <c r="L33">
        <v>0</v>
      </c>
      <c r="M33">
        <v>0</v>
      </c>
      <c r="N33">
        <v>0</v>
      </c>
      <c r="O33">
        <v>0</v>
      </c>
      <c r="P33">
        <v>0</v>
      </c>
      <c r="Q33">
        <v>0</v>
      </c>
      <c r="R33">
        <v>0</v>
      </c>
      <c r="S33">
        <v>0</v>
      </c>
      <c r="T33">
        <v>0</v>
      </c>
      <c r="U33">
        <v>0</v>
      </c>
      <c r="V33">
        <v>0</v>
      </c>
      <c r="W33">
        <v>0</v>
      </c>
      <c r="X33">
        <v>0</v>
      </c>
      <c r="Y33">
        <v>0</v>
      </c>
      <c r="Z33">
        <v>0</v>
      </c>
      <c r="AA33">
        <v>0</v>
      </c>
      <c r="AB33">
        <v>0</v>
      </c>
      <c r="AC33">
        <v>0</v>
      </c>
      <c r="AD33">
        <v>0</v>
      </c>
      <c r="AE33">
        <v>0</v>
      </c>
      <c r="AF33">
        <v>0</v>
      </c>
      <c r="AG33">
        <v>0</v>
      </c>
      <c r="AH33">
        <v>0</v>
      </c>
    </row>
    <row r="34" spans="1:34" x14ac:dyDescent="0.3">
      <c r="A34" s="23">
        <f ca="1">Exceedance!U34</f>
        <v>47058</v>
      </c>
      <c r="B34" s="1">
        <v>0</v>
      </c>
      <c r="C34" s="1">
        <v>0</v>
      </c>
      <c r="D34" s="1">
        <v>0</v>
      </c>
      <c r="E34">
        <v>0</v>
      </c>
      <c r="F34">
        <v>0</v>
      </c>
      <c r="G34">
        <v>0</v>
      </c>
      <c r="H34">
        <v>0</v>
      </c>
      <c r="I34">
        <v>0</v>
      </c>
      <c r="J34">
        <v>0</v>
      </c>
      <c r="K34">
        <v>0</v>
      </c>
      <c r="L34">
        <v>0</v>
      </c>
      <c r="M34">
        <v>0</v>
      </c>
      <c r="N34">
        <v>0</v>
      </c>
      <c r="O34">
        <v>0</v>
      </c>
      <c r="P34">
        <v>0</v>
      </c>
      <c r="Q34">
        <v>0</v>
      </c>
      <c r="R34">
        <v>0</v>
      </c>
      <c r="S34">
        <v>0</v>
      </c>
      <c r="T34">
        <v>0</v>
      </c>
      <c r="U34">
        <v>0</v>
      </c>
      <c r="V34">
        <v>0</v>
      </c>
      <c r="W34">
        <v>0</v>
      </c>
      <c r="X34">
        <v>0</v>
      </c>
      <c r="Y34">
        <v>0</v>
      </c>
      <c r="Z34">
        <v>0</v>
      </c>
      <c r="AA34">
        <v>0</v>
      </c>
      <c r="AB34">
        <v>0</v>
      </c>
      <c r="AC34">
        <v>0</v>
      </c>
      <c r="AD34">
        <v>0</v>
      </c>
      <c r="AE34">
        <v>0</v>
      </c>
      <c r="AF34">
        <v>0</v>
      </c>
      <c r="AG34">
        <v>0</v>
      </c>
      <c r="AH34">
        <v>0</v>
      </c>
    </row>
    <row r="35" spans="1:34" x14ac:dyDescent="0.3">
      <c r="A35" s="23">
        <f ca="1">Exceedance!U35</f>
        <v>47088</v>
      </c>
      <c r="B35" s="1">
        <v>0</v>
      </c>
      <c r="C35" s="1">
        <v>0</v>
      </c>
      <c r="D35" s="1">
        <v>0</v>
      </c>
      <c r="E35">
        <v>0</v>
      </c>
      <c r="F35">
        <v>0</v>
      </c>
      <c r="G35">
        <v>0</v>
      </c>
      <c r="H35">
        <v>0</v>
      </c>
      <c r="I35">
        <v>0</v>
      </c>
      <c r="J35">
        <v>0</v>
      </c>
      <c r="K35">
        <v>0</v>
      </c>
      <c r="L35">
        <v>0</v>
      </c>
      <c r="M35">
        <v>0</v>
      </c>
      <c r="N35">
        <v>0</v>
      </c>
      <c r="O35">
        <v>0</v>
      </c>
      <c r="P35">
        <v>0</v>
      </c>
      <c r="Q35">
        <v>0</v>
      </c>
      <c r="R35">
        <v>0</v>
      </c>
      <c r="S35">
        <v>0</v>
      </c>
      <c r="T35">
        <v>0</v>
      </c>
      <c r="U35">
        <v>0</v>
      </c>
      <c r="V35">
        <v>0</v>
      </c>
      <c r="W35">
        <v>0</v>
      </c>
      <c r="X35">
        <v>0</v>
      </c>
      <c r="Y35">
        <v>0</v>
      </c>
      <c r="Z35">
        <v>0</v>
      </c>
      <c r="AA35">
        <v>0</v>
      </c>
      <c r="AB35">
        <v>0</v>
      </c>
      <c r="AC35">
        <v>0</v>
      </c>
      <c r="AD35">
        <v>0</v>
      </c>
      <c r="AE35">
        <v>0</v>
      </c>
      <c r="AF35">
        <v>0</v>
      </c>
      <c r="AG35">
        <v>0</v>
      </c>
      <c r="AH35">
        <v>0</v>
      </c>
    </row>
    <row r="36" spans="1:34" x14ac:dyDescent="0.3">
      <c r="A36" s="23">
        <f ca="1">Exceedance!U36</f>
        <v>47119</v>
      </c>
      <c r="B36" s="1">
        <v>0</v>
      </c>
      <c r="C36" s="1">
        <v>0</v>
      </c>
      <c r="D36" s="1">
        <v>0</v>
      </c>
      <c r="E36">
        <v>0</v>
      </c>
      <c r="F36">
        <v>0</v>
      </c>
      <c r="G36">
        <v>0</v>
      </c>
      <c r="H36">
        <v>0</v>
      </c>
      <c r="I36">
        <v>0</v>
      </c>
      <c r="J36">
        <v>0</v>
      </c>
      <c r="K36">
        <v>0</v>
      </c>
      <c r="L36">
        <v>0</v>
      </c>
      <c r="M36">
        <v>0</v>
      </c>
      <c r="N36">
        <v>0</v>
      </c>
      <c r="O36">
        <v>0</v>
      </c>
      <c r="P36">
        <v>0</v>
      </c>
      <c r="Q36">
        <v>0</v>
      </c>
      <c r="R36">
        <v>0</v>
      </c>
      <c r="S36">
        <v>0</v>
      </c>
      <c r="T36">
        <v>0</v>
      </c>
      <c r="U36">
        <v>0</v>
      </c>
      <c r="V36">
        <v>0</v>
      </c>
      <c r="W36">
        <v>0</v>
      </c>
      <c r="X36">
        <v>0</v>
      </c>
      <c r="Y36">
        <v>0</v>
      </c>
      <c r="Z36">
        <v>0</v>
      </c>
      <c r="AA36">
        <v>0</v>
      </c>
      <c r="AB36">
        <v>0</v>
      </c>
      <c r="AC36">
        <v>0</v>
      </c>
      <c r="AD36">
        <v>0</v>
      </c>
      <c r="AE36">
        <v>0</v>
      </c>
      <c r="AF36">
        <v>0</v>
      </c>
      <c r="AG36">
        <v>0</v>
      </c>
      <c r="AH36">
        <v>0</v>
      </c>
    </row>
    <row r="37" spans="1:34" x14ac:dyDescent="0.3">
      <c r="A37" s="23">
        <f ca="1">Exceedance!U37</f>
        <v>47150</v>
      </c>
      <c r="B37" s="1">
        <v>0</v>
      </c>
      <c r="C37" s="1">
        <v>0</v>
      </c>
      <c r="D37" s="1">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c r="AB37">
        <v>0</v>
      </c>
      <c r="AC37">
        <v>0</v>
      </c>
      <c r="AD37">
        <v>0</v>
      </c>
      <c r="AE37">
        <v>0</v>
      </c>
      <c r="AF37">
        <v>0</v>
      </c>
      <c r="AG37">
        <v>0</v>
      </c>
      <c r="AH37">
        <v>0</v>
      </c>
    </row>
    <row r="38" spans="1:34" x14ac:dyDescent="0.3">
      <c r="A38" s="23">
        <f ca="1">Exceedance!U38</f>
        <v>47178</v>
      </c>
      <c r="B38" s="1">
        <v>0</v>
      </c>
      <c r="C38" s="1">
        <v>0</v>
      </c>
      <c r="D38" s="1">
        <v>0</v>
      </c>
      <c r="E38">
        <v>0</v>
      </c>
      <c r="F38">
        <v>0</v>
      </c>
      <c r="G38">
        <v>0</v>
      </c>
      <c r="H38">
        <v>0</v>
      </c>
      <c r="I38">
        <v>0</v>
      </c>
      <c r="J38">
        <v>0</v>
      </c>
      <c r="K38">
        <v>0</v>
      </c>
      <c r="L38">
        <v>0</v>
      </c>
      <c r="M38">
        <v>0</v>
      </c>
      <c r="N38">
        <v>0</v>
      </c>
      <c r="O38">
        <v>0</v>
      </c>
      <c r="P38">
        <v>0</v>
      </c>
      <c r="Q38">
        <v>0</v>
      </c>
      <c r="R38">
        <v>0</v>
      </c>
      <c r="S38">
        <v>0</v>
      </c>
      <c r="T38">
        <v>0</v>
      </c>
      <c r="U38">
        <v>0</v>
      </c>
      <c r="V38">
        <v>0</v>
      </c>
      <c r="W38">
        <v>0</v>
      </c>
      <c r="X38">
        <v>0</v>
      </c>
      <c r="Y38">
        <v>0</v>
      </c>
      <c r="Z38">
        <v>0</v>
      </c>
      <c r="AA38">
        <v>0</v>
      </c>
      <c r="AB38">
        <v>0</v>
      </c>
      <c r="AC38">
        <v>0</v>
      </c>
      <c r="AD38">
        <v>0</v>
      </c>
      <c r="AE38">
        <v>0</v>
      </c>
      <c r="AF38">
        <v>0</v>
      </c>
      <c r="AG38">
        <v>0</v>
      </c>
      <c r="AH38">
        <v>0</v>
      </c>
    </row>
    <row r="39" spans="1:34" x14ac:dyDescent="0.3">
      <c r="A39" s="23">
        <f ca="1">Exceedance!U39</f>
        <v>47209</v>
      </c>
      <c r="B39" s="1">
        <v>0</v>
      </c>
      <c r="C39" s="1">
        <v>0</v>
      </c>
      <c r="D39" s="1">
        <v>0</v>
      </c>
      <c r="E39">
        <v>0</v>
      </c>
      <c r="F39">
        <v>0</v>
      </c>
      <c r="G39">
        <v>0</v>
      </c>
      <c r="H39">
        <v>0</v>
      </c>
      <c r="I39">
        <v>0</v>
      </c>
      <c r="J39">
        <v>0</v>
      </c>
      <c r="K39">
        <v>0</v>
      </c>
      <c r="L39">
        <v>0</v>
      </c>
      <c r="M39">
        <v>0</v>
      </c>
      <c r="N39">
        <v>0</v>
      </c>
      <c r="O39">
        <v>0</v>
      </c>
      <c r="P39">
        <v>0</v>
      </c>
      <c r="Q39">
        <v>0</v>
      </c>
      <c r="R39">
        <v>0</v>
      </c>
      <c r="S39">
        <v>0</v>
      </c>
      <c r="T39">
        <v>0</v>
      </c>
      <c r="U39">
        <v>0</v>
      </c>
      <c r="V39">
        <v>0</v>
      </c>
      <c r="W39">
        <v>0</v>
      </c>
      <c r="X39">
        <v>0</v>
      </c>
      <c r="Y39">
        <v>0</v>
      </c>
      <c r="Z39">
        <v>0</v>
      </c>
      <c r="AA39">
        <v>0</v>
      </c>
      <c r="AB39">
        <v>0</v>
      </c>
      <c r="AC39">
        <v>0</v>
      </c>
      <c r="AD39">
        <v>0</v>
      </c>
      <c r="AE39">
        <v>0</v>
      </c>
      <c r="AF39">
        <v>0</v>
      </c>
      <c r="AG39">
        <v>0</v>
      </c>
      <c r="AH39">
        <v>0</v>
      </c>
    </row>
    <row r="40" spans="1:34" x14ac:dyDescent="0.3">
      <c r="A40" s="23">
        <f ca="1">Exceedance!U40</f>
        <v>47239</v>
      </c>
      <c r="B40" s="1">
        <v>0</v>
      </c>
      <c r="C40" s="1">
        <v>0</v>
      </c>
      <c r="D40" s="1">
        <v>0</v>
      </c>
      <c r="E40">
        <v>0</v>
      </c>
      <c r="F40">
        <v>0</v>
      </c>
      <c r="G40">
        <v>0</v>
      </c>
      <c r="H40">
        <v>0</v>
      </c>
      <c r="I40">
        <v>0</v>
      </c>
      <c r="J40">
        <v>0</v>
      </c>
      <c r="K40">
        <v>0</v>
      </c>
      <c r="L40">
        <v>0</v>
      </c>
      <c r="M40">
        <v>0</v>
      </c>
      <c r="N40">
        <v>0</v>
      </c>
      <c r="O40">
        <v>0</v>
      </c>
      <c r="P40">
        <v>0</v>
      </c>
      <c r="Q40">
        <v>0</v>
      </c>
      <c r="R40">
        <v>0</v>
      </c>
      <c r="S40">
        <v>0</v>
      </c>
      <c r="T40">
        <v>0</v>
      </c>
      <c r="U40">
        <v>0</v>
      </c>
      <c r="V40">
        <v>0</v>
      </c>
      <c r="W40">
        <v>0</v>
      </c>
      <c r="X40">
        <v>0</v>
      </c>
      <c r="Y40">
        <v>0</v>
      </c>
      <c r="Z40">
        <v>0</v>
      </c>
      <c r="AA40">
        <v>0</v>
      </c>
      <c r="AB40">
        <v>0</v>
      </c>
      <c r="AC40">
        <v>0</v>
      </c>
      <c r="AD40">
        <v>0</v>
      </c>
      <c r="AE40">
        <v>0</v>
      </c>
      <c r="AF40">
        <v>0</v>
      </c>
      <c r="AG40">
        <v>0</v>
      </c>
      <c r="AH40">
        <v>0</v>
      </c>
    </row>
    <row r="41" spans="1:34" x14ac:dyDescent="0.3">
      <c r="A41" s="23">
        <f ca="1">Exceedance!U41</f>
        <v>47270</v>
      </c>
      <c r="B41" s="1">
        <v>0</v>
      </c>
      <c r="C41" s="1">
        <v>0</v>
      </c>
      <c r="D41" s="1">
        <v>0</v>
      </c>
      <c r="E41">
        <v>0</v>
      </c>
      <c r="F41">
        <v>0</v>
      </c>
      <c r="G41">
        <v>0</v>
      </c>
      <c r="H41">
        <v>0</v>
      </c>
      <c r="I41">
        <v>0</v>
      </c>
      <c r="J41">
        <v>0</v>
      </c>
      <c r="K41">
        <v>0</v>
      </c>
      <c r="L41">
        <v>0</v>
      </c>
      <c r="M41">
        <v>0</v>
      </c>
      <c r="N41">
        <v>0</v>
      </c>
      <c r="O41">
        <v>0</v>
      </c>
      <c r="P41">
        <v>0</v>
      </c>
      <c r="Q41">
        <v>0</v>
      </c>
      <c r="R41">
        <v>0</v>
      </c>
      <c r="S41">
        <v>0</v>
      </c>
      <c r="T41">
        <v>0</v>
      </c>
      <c r="U41">
        <v>0</v>
      </c>
      <c r="V41">
        <v>0</v>
      </c>
      <c r="W41">
        <v>0</v>
      </c>
      <c r="X41">
        <v>0</v>
      </c>
      <c r="Y41">
        <v>0</v>
      </c>
      <c r="Z41">
        <v>0</v>
      </c>
      <c r="AA41">
        <v>0</v>
      </c>
      <c r="AB41">
        <v>0</v>
      </c>
      <c r="AC41">
        <v>0</v>
      </c>
      <c r="AD41">
        <v>0</v>
      </c>
      <c r="AE41">
        <v>0</v>
      </c>
      <c r="AF41">
        <v>0</v>
      </c>
      <c r="AG41">
        <v>0</v>
      </c>
      <c r="AH41">
        <v>0</v>
      </c>
    </row>
    <row r="42" spans="1:34" x14ac:dyDescent="0.3">
      <c r="A42" s="23">
        <f ca="1">Exceedance!U42</f>
        <v>47300</v>
      </c>
      <c r="B42" s="1">
        <v>0</v>
      </c>
      <c r="C42" s="1">
        <v>0</v>
      </c>
      <c r="D42" s="1">
        <v>0</v>
      </c>
      <c r="E42">
        <v>0</v>
      </c>
      <c r="F42">
        <v>0</v>
      </c>
      <c r="G42">
        <v>0</v>
      </c>
      <c r="H42">
        <v>0</v>
      </c>
      <c r="I42">
        <v>0</v>
      </c>
      <c r="J42">
        <v>0</v>
      </c>
      <c r="K42">
        <v>0</v>
      </c>
      <c r="L42">
        <v>0</v>
      </c>
      <c r="M42">
        <v>0</v>
      </c>
      <c r="N42">
        <v>0</v>
      </c>
      <c r="O42">
        <v>0</v>
      </c>
      <c r="P42">
        <v>0</v>
      </c>
      <c r="Q42">
        <v>0</v>
      </c>
      <c r="R42">
        <v>0</v>
      </c>
      <c r="S42">
        <v>0</v>
      </c>
      <c r="T42">
        <v>0</v>
      </c>
      <c r="U42">
        <v>0</v>
      </c>
      <c r="V42">
        <v>0</v>
      </c>
      <c r="W42">
        <v>0</v>
      </c>
      <c r="X42">
        <v>0</v>
      </c>
      <c r="Y42">
        <v>0</v>
      </c>
      <c r="Z42">
        <v>0</v>
      </c>
      <c r="AA42">
        <v>0</v>
      </c>
      <c r="AB42">
        <v>0</v>
      </c>
      <c r="AC42">
        <v>0</v>
      </c>
      <c r="AD42">
        <v>0</v>
      </c>
      <c r="AE42">
        <v>0</v>
      </c>
      <c r="AF42">
        <v>0</v>
      </c>
      <c r="AG42">
        <v>0</v>
      </c>
      <c r="AH42">
        <v>0</v>
      </c>
    </row>
    <row r="43" spans="1:34" x14ac:dyDescent="0.3">
      <c r="A43" s="23">
        <f ca="1">Exceedance!U43</f>
        <v>47331</v>
      </c>
      <c r="B43" s="1">
        <v>0</v>
      </c>
      <c r="C43" s="1">
        <v>0</v>
      </c>
      <c r="D43" s="1">
        <v>0</v>
      </c>
      <c r="E43">
        <v>0</v>
      </c>
      <c r="F43">
        <v>0</v>
      </c>
      <c r="G43">
        <v>0</v>
      </c>
      <c r="H43">
        <v>0</v>
      </c>
      <c r="I43">
        <v>0</v>
      </c>
      <c r="J43">
        <v>0</v>
      </c>
      <c r="K43">
        <v>0</v>
      </c>
      <c r="L43">
        <v>0</v>
      </c>
      <c r="M43">
        <v>0</v>
      </c>
      <c r="N43">
        <v>0</v>
      </c>
      <c r="O43">
        <v>0</v>
      </c>
      <c r="P43">
        <v>0</v>
      </c>
      <c r="Q43">
        <v>0</v>
      </c>
      <c r="R43">
        <v>0</v>
      </c>
      <c r="S43">
        <v>0</v>
      </c>
      <c r="T43">
        <v>0</v>
      </c>
      <c r="U43">
        <v>0</v>
      </c>
      <c r="V43">
        <v>0</v>
      </c>
      <c r="W43">
        <v>0</v>
      </c>
      <c r="X43">
        <v>0</v>
      </c>
      <c r="Y43">
        <v>0</v>
      </c>
      <c r="Z43">
        <v>0</v>
      </c>
      <c r="AA43">
        <v>0</v>
      </c>
      <c r="AB43">
        <v>0</v>
      </c>
      <c r="AC43">
        <v>0</v>
      </c>
      <c r="AD43">
        <v>0</v>
      </c>
      <c r="AE43">
        <v>0</v>
      </c>
      <c r="AF43">
        <v>0</v>
      </c>
      <c r="AG43">
        <v>0</v>
      </c>
      <c r="AH43">
        <v>0</v>
      </c>
    </row>
    <row r="44" spans="1:34" x14ac:dyDescent="0.3">
      <c r="A44" s="23">
        <f ca="1">Exceedance!U44</f>
        <v>47362</v>
      </c>
      <c r="B44" s="1">
        <v>0</v>
      </c>
      <c r="C44" s="1">
        <v>0</v>
      </c>
      <c r="D44" s="1">
        <v>0</v>
      </c>
      <c r="E44">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c r="AB44">
        <v>0</v>
      </c>
      <c r="AC44">
        <v>0</v>
      </c>
      <c r="AD44">
        <v>0</v>
      </c>
      <c r="AE44">
        <v>0</v>
      </c>
      <c r="AF44">
        <v>0</v>
      </c>
      <c r="AG44">
        <v>0</v>
      </c>
      <c r="AH44">
        <v>0</v>
      </c>
    </row>
    <row r="45" spans="1:34" x14ac:dyDescent="0.3">
      <c r="A45" s="23">
        <f ca="1">Exceedance!U45</f>
        <v>47392</v>
      </c>
      <c r="B45" s="1">
        <v>0</v>
      </c>
      <c r="C45" s="1">
        <v>0</v>
      </c>
      <c r="D45" s="1">
        <v>0</v>
      </c>
      <c r="E45">
        <v>0</v>
      </c>
      <c r="F45">
        <v>0</v>
      </c>
      <c r="G45">
        <v>0</v>
      </c>
      <c r="H45">
        <v>0</v>
      </c>
      <c r="I45">
        <v>0</v>
      </c>
      <c r="J45">
        <v>0</v>
      </c>
      <c r="K45">
        <v>0</v>
      </c>
      <c r="L45">
        <v>0</v>
      </c>
      <c r="M45">
        <v>0</v>
      </c>
      <c r="N45">
        <v>0</v>
      </c>
      <c r="O45">
        <v>0</v>
      </c>
      <c r="P45">
        <v>0</v>
      </c>
      <c r="Q45">
        <v>0</v>
      </c>
      <c r="R45">
        <v>0</v>
      </c>
      <c r="S45">
        <v>0</v>
      </c>
      <c r="T45">
        <v>0</v>
      </c>
      <c r="U45">
        <v>0</v>
      </c>
      <c r="V45">
        <v>0</v>
      </c>
      <c r="W45">
        <v>0</v>
      </c>
      <c r="X45">
        <v>0</v>
      </c>
      <c r="Y45">
        <v>0</v>
      </c>
      <c r="Z45">
        <v>0</v>
      </c>
      <c r="AA45">
        <v>0</v>
      </c>
      <c r="AB45">
        <v>0</v>
      </c>
      <c r="AC45">
        <v>0</v>
      </c>
      <c r="AD45">
        <v>0</v>
      </c>
      <c r="AE45">
        <v>0</v>
      </c>
      <c r="AF45">
        <v>0</v>
      </c>
      <c r="AG45">
        <v>0</v>
      </c>
      <c r="AH45">
        <v>0</v>
      </c>
    </row>
    <row r="46" spans="1:34" x14ac:dyDescent="0.3">
      <c r="A46" s="23">
        <f ca="1">Exceedance!U46</f>
        <v>47423</v>
      </c>
      <c r="B46" s="1">
        <v>0</v>
      </c>
      <c r="C46" s="1">
        <v>0</v>
      </c>
      <c r="D46" s="1">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c r="AB46">
        <v>0</v>
      </c>
      <c r="AC46">
        <v>0</v>
      </c>
      <c r="AD46">
        <v>0</v>
      </c>
      <c r="AE46">
        <v>0</v>
      </c>
      <c r="AF46">
        <v>0</v>
      </c>
      <c r="AG46">
        <v>0</v>
      </c>
      <c r="AH46">
        <v>0</v>
      </c>
    </row>
    <row r="47" spans="1:34" x14ac:dyDescent="0.3">
      <c r="A47" s="23">
        <f ca="1">Exceedance!U47</f>
        <v>47453</v>
      </c>
      <c r="B47" s="1">
        <v>0</v>
      </c>
      <c r="C47" s="1">
        <v>0</v>
      </c>
      <c r="D47" s="1">
        <v>0</v>
      </c>
      <c r="E47">
        <v>0</v>
      </c>
      <c r="F47">
        <v>0</v>
      </c>
      <c r="G47">
        <v>0</v>
      </c>
      <c r="H47">
        <v>0</v>
      </c>
      <c r="I47">
        <v>0</v>
      </c>
      <c r="J47">
        <v>0</v>
      </c>
      <c r="K47">
        <v>0</v>
      </c>
      <c r="L47">
        <v>0</v>
      </c>
      <c r="M47">
        <v>0</v>
      </c>
      <c r="N47">
        <v>0</v>
      </c>
      <c r="O47">
        <v>0</v>
      </c>
      <c r="P47">
        <v>0</v>
      </c>
      <c r="Q47">
        <v>0</v>
      </c>
      <c r="R47">
        <v>0</v>
      </c>
      <c r="S47">
        <v>0</v>
      </c>
      <c r="T47">
        <v>0</v>
      </c>
      <c r="U47">
        <v>0</v>
      </c>
      <c r="V47">
        <v>0</v>
      </c>
      <c r="W47">
        <v>0</v>
      </c>
      <c r="X47">
        <v>0</v>
      </c>
      <c r="Y47">
        <v>0</v>
      </c>
      <c r="Z47">
        <v>0</v>
      </c>
      <c r="AA47">
        <v>0</v>
      </c>
      <c r="AB47">
        <v>0</v>
      </c>
      <c r="AC47">
        <v>0</v>
      </c>
      <c r="AD47">
        <v>0</v>
      </c>
      <c r="AE47">
        <v>0</v>
      </c>
      <c r="AF47">
        <v>0</v>
      </c>
      <c r="AG47">
        <v>0</v>
      </c>
      <c r="AH47">
        <v>0</v>
      </c>
    </row>
    <row r="48" spans="1:34" x14ac:dyDescent="0.3">
      <c r="A48" s="23">
        <f ca="1">Exceedance!U48</f>
        <v>47484</v>
      </c>
      <c r="B48" s="1">
        <v>0</v>
      </c>
      <c r="C48" s="1">
        <v>0</v>
      </c>
      <c r="D48" s="1">
        <v>0</v>
      </c>
      <c r="E48">
        <v>0</v>
      </c>
      <c r="F48">
        <v>0</v>
      </c>
      <c r="G48">
        <v>0</v>
      </c>
      <c r="H48">
        <v>0</v>
      </c>
      <c r="I48">
        <v>0</v>
      </c>
      <c r="J48">
        <v>0</v>
      </c>
      <c r="K48">
        <v>0</v>
      </c>
      <c r="L48">
        <v>0</v>
      </c>
      <c r="M48">
        <v>0</v>
      </c>
      <c r="N48">
        <v>0</v>
      </c>
      <c r="O48">
        <v>0</v>
      </c>
      <c r="P48">
        <v>0</v>
      </c>
      <c r="Q48">
        <v>0</v>
      </c>
      <c r="R48">
        <v>0</v>
      </c>
      <c r="S48">
        <v>0</v>
      </c>
      <c r="T48">
        <v>0</v>
      </c>
      <c r="U48">
        <v>0</v>
      </c>
      <c r="V48">
        <v>0</v>
      </c>
      <c r="W48">
        <v>0</v>
      </c>
      <c r="X48">
        <v>0</v>
      </c>
      <c r="Y48">
        <v>0</v>
      </c>
      <c r="Z48">
        <v>0</v>
      </c>
      <c r="AA48">
        <v>0</v>
      </c>
      <c r="AB48">
        <v>0</v>
      </c>
      <c r="AC48">
        <v>0</v>
      </c>
      <c r="AD48">
        <v>0</v>
      </c>
      <c r="AE48">
        <v>0</v>
      </c>
      <c r="AF48">
        <v>0</v>
      </c>
      <c r="AG48">
        <v>0</v>
      </c>
      <c r="AH48">
        <v>0</v>
      </c>
    </row>
    <row r="49" spans="1:34" x14ac:dyDescent="0.3">
      <c r="A49" s="23">
        <f ca="1">Exceedance!U49</f>
        <v>47515</v>
      </c>
      <c r="B49" s="1">
        <v>0</v>
      </c>
      <c r="C49" s="1">
        <v>0</v>
      </c>
      <c r="D49" s="1">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c r="AB49">
        <v>0</v>
      </c>
      <c r="AC49">
        <v>0</v>
      </c>
      <c r="AD49">
        <v>0</v>
      </c>
      <c r="AE49">
        <v>0</v>
      </c>
      <c r="AF49">
        <v>0</v>
      </c>
      <c r="AG49">
        <v>0</v>
      </c>
      <c r="AH49">
        <v>0</v>
      </c>
    </row>
    <row r="50" spans="1:34" x14ac:dyDescent="0.3">
      <c r="A50" s="23">
        <f ca="1">Exceedance!U50</f>
        <v>47543</v>
      </c>
      <c r="B50" s="1">
        <v>0</v>
      </c>
      <c r="C50" s="1">
        <v>0</v>
      </c>
      <c r="D50" s="1">
        <v>0</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c r="AB50">
        <v>0</v>
      </c>
      <c r="AC50">
        <v>0</v>
      </c>
      <c r="AD50">
        <v>0</v>
      </c>
      <c r="AE50">
        <v>0</v>
      </c>
      <c r="AF50">
        <v>0</v>
      </c>
      <c r="AG50">
        <v>0</v>
      </c>
      <c r="AH50">
        <v>0</v>
      </c>
    </row>
    <row r="51" spans="1:34" x14ac:dyDescent="0.3">
      <c r="A51" s="23">
        <f ca="1">Exceedance!U51</f>
        <v>47574</v>
      </c>
      <c r="B51" s="1">
        <v>0</v>
      </c>
      <c r="C51" s="1">
        <v>0</v>
      </c>
      <c r="D51" s="1">
        <v>0</v>
      </c>
      <c r="E51">
        <v>0</v>
      </c>
      <c r="F51">
        <v>0</v>
      </c>
      <c r="G51">
        <v>0</v>
      </c>
      <c r="H51">
        <v>0</v>
      </c>
      <c r="I51">
        <v>0</v>
      </c>
      <c r="J51">
        <v>0</v>
      </c>
      <c r="K51">
        <v>0</v>
      </c>
      <c r="L51">
        <v>0</v>
      </c>
      <c r="M51">
        <v>0</v>
      </c>
      <c r="N51">
        <v>0</v>
      </c>
      <c r="O51">
        <v>0</v>
      </c>
      <c r="P51">
        <v>0</v>
      </c>
      <c r="Q51">
        <v>0</v>
      </c>
      <c r="R51">
        <v>0</v>
      </c>
      <c r="S51">
        <v>0</v>
      </c>
      <c r="T51">
        <v>0</v>
      </c>
      <c r="U51">
        <v>0</v>
      </c>
      <c r="V51">
        <v>0</v>
      </c>
      <c r="W51">
        <v>0</v>
      </c>
      <c r="X51">
        <v>0</v>
      </c>
      <c r="Y51">
        <v>0</v>
      </c>
      <c r="Z51">
        <v>0</v>
      </c>
      <c r="AA51">
        <v>0</v>
      </c>
      <c r="AB51">
        <v>0</v>
      </c>
      <c r="AC51">
        <v>0</v>
      </c>
      <c r="AD51">
        <v>0</v>
      </c>
      <c r="AE51">
        <v>0</v>
      </c>
      <c r="AF51">
        <v>0</v>
      </c>
      <c r="AG51">
        <v>0</v>
      </c>
      <c r="AH51">
        <v>0</v>
      </c>
    </row>
    <row r="52" spans="1:34" x14ac:dyDescent="0.3">
      <c r="A52" s="23">
        <f ca="1">Exceedance!U52</f>
        <v>47604</v>
      </c>
      <c r="B52" s="1">
        <v>0</v>
      </c>
      <c r="C52" s="1">
        <v>0</v>
      </c>
      <c r="D52" s="1">
        <v>0</v>
      </c>
      <c r="E52">
        <v>0</v>
      </c>
      <c r="F52">
        <v>0</v>
      </c>
      <c r="G52">
        <v>0</v>
      </c>
      <c r="H52">
        <v>0</v>
      </c>
      <c r="I52">
        <v>0</v>
      </c>
      <c r="J52">
        <v>0</v>
      </c>
      <c r="K52">
        <v>0</v>
      </c>
      <c r="L52">
        <v>0</v>
      </c>
      <c r="M52">
        <v>0</v>
      </c>
      <c r="N52">
        <v>0</v>
      </c>
      <c r="O52">
        <v>0</v>
      </c>
      <c r="P52">
        <v>0</v>
      </c>
      <c r="Q52">
        <v>0</v>
      </c>
      <c r="R52">
        <v>0</v>
      </c>
      <c r="S52">
        <v>0</v>
      </c>
      <c r="T52">
        <v>0</v>
      </c>
      <c r="U52">
        <v>0</v>
      </c>
      <c r="V52">
        <v>0</v>
      </c>
      <c r="W52">
        <v>0</v>
      </c>
      <c r="X52">
        <v>0</v>
      </c>
      <c r="Y52">
        <v>0</v>
      </c>
      <c r="Z52">
        <v>0</v>
      </c>
      <c r="AA52">
        <v>0</v>
      </c>
      <c r="AB52">
        <v>0</v>
      </c>
      <c r="AC52">
        <v>0</v>
      </c>
      <c r="AD52">
        <v>0</v>
      </c>
      <c r="AE52">
        <v>0</v>
      </c>
      <c r="AF52">
        <v>0</v>
      </c>
      <c r="AG52">
        <v>0</v>
      </c>
      <c r="AH52">
        <v>0</v>
      </c>
    </row>
    <row r="53" spans="1:34" x14ac:dyDescent="0.3">
      <c r="A53" s="23">
        <f ca="1">Exceedance!U53</f>
        <v>47635</v>
      </c>
      <c r="B53" s="1">
        <v>0</v>
      </c>
      <c r="C53" s="1">
        <v>0</v>
      </c>
      <c r="D53" s="1">
        <v>0</v>
      </c>
      <c r="E53">
        <v>0</v>
      </c>
      <c r="F53">
        <v>0</v>
      </c>
      <c r="G53">
        <v>0</v>
      </c>
      <c r="H53">
        <v>0</v>
      </c>
      <c r="I53">
        <v>0</v>
      </c>
      <c r="J53">
        <v>0</v>
      </c>
      <c r="K53">
        <v>0</v>
      </c>
      <c r="L53">
        <v>0</v>
      </c>
      <c r="M53">
        <v>0</v>
      </c>
      <c r="N53">
        <v>0</v>
      </c>
      <c r="O53">
        <v>0</v>
      </c>
      <c r="P53">
        <v>0</v>
      </c>
      <c r="Q53">
        <v>0</v>
      </c>
      <c r="R53">
        <v>0</v>
      </c>
      <c r="S53">
        <v>0</v>
      </c>
      <c r="T53">
        <v>0</v>
      </c>
      <c r="U53">
        <v>0</v>
      </c>
      <c r="V53">
        <v>0</v>
      </c>
      <c r="W53">
        <v>0</v>
      </c>
      <c r="X53">
        <v>0</v>
      </c>
      <c r="Y53">
        <v>0</v>
      </c>
      <c r="Z53">
        <v>0</v>
      </c>
      <c r="AA53">
        <v>0</v>
      </c>
      <c r="AB53">
        <v>0</v>
      </c>
      <c r="AC53">
        <v>0</v>
      </c>
      <c r="AD53">
        <v>0</v>
      </c>
      <c r="AE53">
        <v>0</v>
      </c>
      <c r="AF53">
        <v>0</v>
      </c>
      <c r="AG53">
        <v>0</v>
      </c>
      <c r="AH53">
        <v>0</v>
      </c>
    </row>
    <row r="54" spans="1:34" x14ac:dyDescent="0.3">
      <c r="A54" s="23">
        <f ca="1">Exceedance!U54</f>
        <v>47665</v>
      </c>
      <c r="B54" s="1">
        <v>0</v>
      </c>
      <c r="C54" s="1">
        <v>0</v>
      </c>
      <c r="D54" s="1">
        <v>0</v>
      </c>
      <c r="E54">
        <v>0</v>
      </c>
      <c r="F54">
        <v>0</v>
      </c>
      <c r="G54">
        <v>0</v>
      </c>
      <c r="H54">
        <v>0</v>
      </c>
      <c r="I54">
        <v>0</v>
      </c>
      <c r="J54">
        <v>0</v>
      </c>
      <c r="K54">
        <v>0</v>
      </c>
      <c r="L54">
        <v>0</v>
      </c>
      <c r="M54">
        <v>0</v>
      </c>
      <c r="N54">
        <v>0</v>
      </c>
      <c r="O54">
        <v>0</v>
      </c>
      <c r="P54">
        <v>0</v>
      </c>
      <c r="Q54">
        <v>0</v>
      </c>
      <c r="R54">
        <v>0</v>
      </c>
      <c r="S54">
        <v>0</v>
      </c>
      <c r="T54">
        <v>0</v>
      </c>
      <c r="U54">
        <v>0</v>
      </c>
      <c r="V54">
        <v>0</v>
      </c>
      <c r="W54">
        <v>0</v>
      </c>
      <c r="X54">
        <v>0</v>
      </c>
      <c r="Y54">
        <v>0</v>
      </c>
      <c r="Z54">
        <v>0</v>
      </c>
      <c r="AA54">
        <v>0</v>
      </c>
      <c r="AB54">
        <v>0</v>
      </c>
      <c r="AC54">
        <v>0</v>
      </c>
      <c r="AD54">
        <v>0</v>
      </c>
      <c r="AE54">
        <v>0</v>
      </c>
      <c r="AF54">
        <v>0</v>
      </c>
      <c r="AG54">
        <v>0</v>
      </c>
      <c r="AH54">
        <v>0</v>
      </c>
    </row>
    <row r="55" spans="1:34" x14ac:dyDescent="0.3">
      <c r="A55" s="23">
        <f ca="1">Exceedance!U55</f>
        <v>47696</v>
      </c>
      <c r="B55" s="1">
        <v>0</v>
      </c>
      <c r="C55" s="1">
        <v>0</v>
      </c>
      <c r="D55" s="1">
        <v>0</v>
      </c>
      <c r="E55">
        <v>0</v>
      </c>
      <c r="F55">
        <v>0</v>
      </c>
      <c r="G55">
        <v>0</v>
      </c>
      <c r="H55">
        <v>0</v>
      </c>
      <c r="I55">
        <v>0</v>
      </c>
      <c r="J55">
        <v>0</v>
      </c>
      <c r="K55">
        <v>0</v>
      </c>
      <c r="L55">
        <v>0</v>
      </c>
      <c r="M55">
        <v>0</v>
      </c>
      <c r="N55">
        <v>0</v>
      </c>
      <c r="O55">
        <v>0</v>
      </c>
      <c r="P55">
        <v>0</v>
      </c>
      <c r="Q55">
        <v>0</v>
      </c>
      <c r="R55">
        <v>0</v>
      </c>
      <c r="S55">
        <v>0</v>
      </c>
      <c r="T55">
        <v>0</v>
      </c>
      <c r="U55">
        <v>0</v>
      </c>
      <c r="V55">
        <v>0</v>
      </c>
      <c r="W55">
        <v>0</v>
      </c>
      <c r="X55">
        <v>0</v>
      </c>
      <c r="Y55">
        <v>0</v>
      </c>
      <c r="Z55">
        <v>0</v>
      </c>
      <c r="AA55">
        <v>0</v>
      </c>
      <c r="AB55">
        <v>0</v>
      </c>
      <c r="AC55">
        <v>0</v>
      </c>
      <c r="AD55">
        <v>0</v>
      </c>
      <c r="AE55">
        <v>0</v>
      </c>
      <c r="AF55">
        <v>0</v>
      </c>
      <c r="AG55">
        <v>0</v>
      </c>
      <c r="AH55">
        <v>0</v>
      </c>
    </row>
    <row r="56" spans="1:34" x14ac:dyDescent="0.3">
      <c r="A56" s="23">
        <f ca="1">Exceedance!U56</f>
        <v>47727</v>
      </c>
      <c r="B56" s="1">
        <v>0</v>
      </c>
      <c r="C56" s="1">
        <v>0</v>
      </c>
      <c r="D56" s="1">
        <v>0</v>
      </c>
      <c r="E56">
        <v>0</v>
      </c>
      <c r="F56">
        <v>0</v>
      </c>
      <c r="G56">
        <v>0</v>
      </c>
      <c r="H56">
        <v>0</v>
      </c>
      <c r="I56">
        <v>0</v>
      </c>
      <c r="J56">
        <v>0</v>
      </c>
      <c r="K56">
        <v>0</v>
      </c>
      <c r="L56">
        <v>0</v>
      </c>
      <c r="M56">
        <v>0</v>
      </c>
      <c r="N56">
        <v>0</v>
      </c>
      <c r="O56">
        <v>0</v>
      </c>
      <c r="P56">
        <v>0</v>
      </c>
      <c r="Q56">
        <v>0</v>
      </c>
      <c r="R56">
        <v>0</v>
      </c>
      <c r="S56">
        <v>0</v>
      </c>
      <c r="T56">
        <v>0</v>
      </c>
      <c r="U56">
        <v>0</v>
      </c>
      <c r="V56">
        <v>0</v>
      </c>
      <c r="W56">
        <v>0</v>
      </c>
      <c r="X56">
        <v>0</v>
      </c>
      <c r="Y56">
        <v>0</v>
      </c>
      <c r="Z56">
        <v>0</v>
      </c>
      <c r="AA56">
        <v>0</v>
      </c>
      <c r="AB56">
        <v>0</v>
      </c>
      <c r="AC56">
        <v>0</v>
      </c>
      <c r="AD56">
        <v>0</v>
      </c>
      <c r="AE56">
        <v>0</v>
      </c>
      <c r="AF56">
        <v>0</v>
      </c>
      <c r="AG56">
        <v>0</v>
      </c>
      <c r="AH56">
        <v>0</v>
      </c>
    </row>
    <row r="57" spans="1:34" x14ac:dyDescent="0.3">
      <c r="A57" s="23">
        <f ca="1">Exceedance!U57</f>
        <v>47757</v>
      </c>
      <c r="B57" s="1">
        <v>0</v>
      </c>
      <c r="C57" s="1">
        <v>0</v>
      </c>
      <c r="D57" s="1">
        <v>0</v>
      </c>
      <c r="E57">
        <v>0</v>
      </c>
      <c r="F57">
        <v>0</v>
      </c>
      <c r="G57">
        <v>0</v>
      </c>
      <c r="H57">
        <v>0</v>
      </c>
      <c r="I57">
        <v>0</v>
      </c>
      <c r="J57">
        <v>0</v>
      </c>
      <c r="K57">
        <v>0</v>
      </c>
      <c r="L57">
        <v>0</v>
      </c>
      <c r="M57">
        <v>0</v>
      </c>
      <c r="N57">
        <v>0</v>
      </c>
      <c r="O57">
        <v>0</v>
      </c>
      <c r="P57">
        <v>0</v>
      </c>
      <c r="Q57">
        <v>0</v>
      </c>
      <c r="R57">
        <v>0</v>
      </c>
      <c r="S57">
        <v>0</v>
      </c>
      <c r="T57">
        <v>0</v>
      </c>
      <c r="U57">
        <v>0</v>
      </c>
      <c r="V57">
        <v>0</v>
      </c>
      <c r="W57">
        <v>0</v>
      </c>
      <c r="X57">
        <v>0</v>
      </c>
      <c r="Y57">
        <v>0</v>
      </c>
      <c r="Z57">
        <v>0</v>
      </c>
      <c r="AA57">
        <v>0</v>
      </c>
      <c r="AB57">
        <v>0</v>
      </c>
      <c r="AC57">
        <v>0</v>
      </c>
      <c r="AD57">
        <v>0</v>
      </c>
      <c r="AE57">
        <v>0</v>
      </c>
      <c r="AF57">
        <v>0</v>
      </c>
      <c r="AG57">
        <v>0</v>
      </c>
      <c r="AH57">
        <v>0</v>
      </c>
    </row>
    <row r="58" spans="1:34" x14ac:dyDescent="0.3">
      <c r="A58" s="23">
        <f ca="1">Exceedance!U58</f>
        <v>47788</v>
      </c>
      <c r="B58" s="1">
        <v>0</v>
      </c>
      <c r="C58" s="1">
        <v>0</v>
      </c>
      <c r="D58" s="1">
        <v>0</v>
      </c>
      <c r="E58">
        <v>0</v>
      </c>
      <c r="F58">
        <v>0</v>
      </c>
      <c r="G58">
        <v>0</v>
      </c>
      <c r="H58">
        <v>0</v>
      </c>
      <c r="I58">
        <v>0</v>
      </c>
      <c r="J58">
        <v>0</v>
      </c>
      <c r="K58">
        <v>0</v>
      </c>
      <c r="L58">
        <v>0</v>
      </c>
      <c r="M58">
        <v>0</v>
      </c>
      <c r="N58">
        <v>0</v>
      </c>
      <c r="O58">
        <v>0</v>
      </c>
      <c r="P58">
        <v>0</v>
      </c>
      <c r="Q58">
        <v>0</v>
      </c>
      <c r="R58">
        <v>0</v>
      </c>
      <c r="S58">
        <v>0</v>
      </c>
      <c r="T58">
        <v>0</v>
      </c>
      <c r="U58">
        <v>0</v>
      </c>
      <c r="V58">
        <v>0</v>
      </c>
      <c r="W58">
        <v>0</v>
      </c>
      <c r="X58">
        <v>0</v>
      </c>
      <c r="Y58">
        <v>0</v>
      </c>
      <c r="Z58">
        <v>0</v>
      </c>
      <c r="AA58">
        <v>0</v>
      </c>
      <c r="AB58">
        <v>0</v>
      </c>
      <c r="AC58">
        <v>0</v>
      </c>
      <c r="AD58">
        <v>0</v>
      </c>
      <c r="AE58">
        <v>0</v>
      </c>
      <c r="AF58">
        <v>0</v>
      </c>
      <c r="AG58">
        <v>0</v>
      </c>
      <c r="AH58">
        <v>0</v>
      </c>
    </row>
    <row r="59" spans="1:34" x14ac:dyDescent="0.3">
      <c r="A59" s="23">
        <f ca="1">Exceedance!U59</f>
        <v>47818</v>
      </c>
      <c r="B59" s="1">
        <v>0</v>
      </c>
      <c r="C59" s="1">
        <v>0</v>
      </c>
      <c r="D59" s="1">
        <v>0</v>
      </c>
      <c r="E59">
        <v>0</v>
      </c>
      <c r="F59">
        <v>0</v>
      </c>
      <c r="G59">
        <v>0</v>
      </c>
      <c r="H59">
        <v>0</v>
      </c>
      <c r="I59">
        <v>0</v>
      </c>
      <c r="J59">
        <v>0</v>
      </c>
      <c r="K59">
        <v>0</v>
      </c>
      <c r="L59">
        <v>0</v>
      </c>
      <c r="M59">
        <v>0</v>
      </c>
      <c r="N59">
        <v>0</v>
      </c>
      <c r="O59">
        <v>0</v>
      </c>
      <c r="P59">
        <v>0</v>
      </c>
      <c r="Q59">
        <v>0</v>
      </c>
      <c r="R59">
        <v>0</v>
      </c>
      <c r="S59">
        <v>0</v>
      </c>
      <c r="T59">
        <v>0</v>
      </c>
      <c r="U59">
        <v>0</v>
      </c>
      <c r="V59">
        <v>0</v>
      </c>
      <c r="W59">
        <v>0</v>
      </c>
      <c r="X59">
        <v>0</v>
      </c>
      <c r="Y59">
        <v>0</v>
      </c>
      <c r="Z59">
        <v>0</v>
      </c>
      <c r="AA59">
        <v>0</v>
      </c>
      <c r="AB59">
        <v>0</v>
      </c>
      <c r="AC59">
        <v>0</v>
      </c>
      <c r="AD59">
        <v>0</v>
      </c>
      <c r="AE59">
        <v>0</v>
      </c>
      <c r="AF59">
        <v>0</v>
      </c>
      <c r="AG59">
        <v>0</v>
      </c>
      <c r="AH59">
        <v>0</v>
      </c>
    </row>
    <row r="60" spans="1:34" x14ac:dyDescent="0.3">
      <c r="A60" s="23">
        <f ca="1">Exceedance!U60</f>
        <v>47849</v>
      </c>
      <c r="B60" s="1">
        <v>0</v>
      </c>
      <c r="C60" s="1">
        <v>0</v>
      </c>
      <c r="D60" s="1">
        <v>0</v>
      </c>
      <c r="E60">
        <v>0</v>
      </c>
      <c r="F60">
        <v>0</v>
      </c>
      <c r="G60">
        <v>0</v>
      </c>
      <c r="H60">
        <v>0</v>
      </c>
      <c r="I60">
        <v>0</v>
      </c>
      <c r="J60">
        <v>0</v>
      </c>
      <c r="K60">
        <v>0</v>
      </c>
      <c r="L60">
        <v>0</v>
      </c>
      <c r="M60">
        <v>0</v>
      </c>
      <c r="N60">
        <v>0</v>
      </c>
      <c r="O60">
        <v>0</v>
      </c>
      <c r="P60">
        <v>0</v>
      </c>
      <c r="Q60">
        <v>0</v>
      </c>
      <c r="R60">
        <v>0</v>
      </c>
      <c r="S60">
        <v>0</v>
      </c>
      <c r="T60">
        <v>0</v>
      </c>
      <c r="U60">
        <v>0</v>
      </c>
      <c r="V60">
        <v>0</v>
      </c>
      <c r="W60">
        <v>0</v>
      </c>
      <c r="X60">
        <v>0</v>
      </c>
      <c r="Y60">
        <v>0</v>
      </c>
      <c r="Z60">
        <v>0</v>
      </c>
      <c r="AA60">
        <v>0</v>
      </c>
      <c r="AB60">
        <v>0</v>
      </c>
      <c r="AC60">
        <v>0</v>
      </c>
      <c r="AD60">
        <v>0</v>
      </c>
      <c r="AE60">
        <v>0</v>
      </c>
      <c r="AF60">
        <v>0</v>
      </c>
      <c r="AG60">
        <v>0</v>
      </c>
      <c r="AH60">
        <v>0</v>
      </c>
    </row>
    <row r="61" spans="1:34" x14ac:dyDescent="0.3">
      <c r="A61" s="23">
        <f ca="1">Exceedance!U61</f>
        <v>47880</v>
      </c>
      <c r="B61" s="1">
        <v>0</v>
      </c>
      <c r="C61" s="1">
        <v>0</v>
      </c>
      <c r="D61" s="1">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c r="AB61">
        <v>0</v>
      </c>
      <c r="AC61">
        <v>0</v>
      </c>
      <c r="AD61">
        <v>0</v>
      </c>
      <c r="AE61">
        <v>0</v>
      </c>
      <c r="AF61">
        <v>0</v>
      </c>
      <c r="AG61">
        <v>0</v>
      </c>
      <c r="AH61">
        <v>0</v>
      </c>
    </row>
    <row r="62" spans="1:34" x14ac:dyDescent="0.3">
      <c r="A62" s="23">
        <f ca="1">Exceedance!U62</f>
        <v>47908</v>
      </c>
      <c r="B62" s="1">
        <v>0</v>
      </c>
      <c r="C62" s="1">
        <v>0</v>
      </c>
      <c r="D62" s="1">
        <v>0</v>
      </c>
      <c r="E62">
        <v>0</v>
      </c>
      <c r="F62">
        <v>0</v>
      </c>
      <c r="G62">
        <v>0</v>
      </c>
      <c r="H62">
        <v>0</v>
      </c>
      <c r="I62">
        <v>0</v>
      </c>
      <c r="J62">
        <v>0</v>
      </c>
      <c r="K62">
        <v>0</v>
      </c>
      <c r="L62">
        <v>0</v>
      </c>
      <c r="M62">
        <v>0</v>
      </c>
      <c r="N62">
        <v>0</v>
      </c>
      <c r="O62">
        <v>0</v>
      </c>
      <c r="P62">
        <v>0</v>
      </c>
      <c r="Q62">
        <v>0</v>
      </c>
      <c r="R62">
        <v>0</v>
      </c>
      <c r="S62">
        <v>0</v>
      </c>
      <c r="T62">
        <v>0</v>
      </c>
      <c r="U62">
        <v>0</v>
      </c>
      <c r="V62">
        <v>0</v>
      </c>
      <c r="W62">
        <v>0</v>
      </c>
      <c r="X62">
        <v>0</v>
      </c>
      <c r="Y62">
        <v>0</v>
      </c>
      <c r="Z62">
        <v>0</v>
      </c>
      <c r="AA62">
        <v>0</v>
      </c>
      <c r="AB62">
        <v>0</v>
      </c>
      <c r="AC62">
        <v>0</v>
      </c>
      <c r="AD62">
        <v>0</v>
      </c>
      <c r="AE62">
        <v>0</v>
      </c>
      <c r="AF62">
        <v>0</v>
      </c>
      <c r="AG62">
        <v>0</v>
      </c>
      <c r="AH62">
        <v>0</v>
      </c>
    </row>
    <row r="63" spans="1:34" x14ac:dyDescent="0.3">
      <c r="A63" s="23">
        <f ca="1">Exceedance!U63</f>
        <v>47939</v>
      </c>
      <c r="B63" s="1">
        <v>0</v>
      </c>
      <c r="C63" s="1">
        <v>0</v>
      </c>
      <c r="D63" s="1">
        <v>0</v>
      </c>
      <c r="E63">
        <v>0</v>
      </c>
      <c r="F63">
        <v>0</v>
      </c>
      <c r="G63">
        <v>0</v>
      </c>
      <c r="H63">
        <v>0</v>
      </c>
      <c r="I63">
        <v>0</v>
      </c>
      <c r="J63">
        <v>0</v>
      </c>
      <c r="K63">
        <v>0</v>
      </c>
      <c r="L63">
        <v>0</v>
      </c>
      <c r="M63">
        <v>0</v>
      </c>
      <c r="N63">
        <v>0</v>
      </c>
      <c r="O63">
        <v>0</v>
      </c>
      <c r="P63">
        <v>0</v>
      </c>
      <c r="Q63">
        <v>0</v>
      </c>
      <c r="R63">
        <v>0</v>
      </c>
      <c r="S63">
        <v>0</v>
      </c>
      <c r="T63">
        <v>0</v>
      </c>
      <c r="U63">
        <v>0</v>
      </c>
      <c r="V63">
        <v>0</v>
      </c>
      <c r="W63">
        <v>0</v>
      </c>
      <c r="X63">
        <v>0</v>
      </c>
      <c r="Y63">
        <v>0</v>
      </c>
      <c r="Z63">
        <v>0</v>
      </c>
      <c r="AA63">
        <v>0</v>
      </c>
      <c r="AB63">
        <v>0</v>
      </c>
      <c r="AC63">
        <v>0</v>
      </c>
      <c r="AD63">
        <v>0</v>
      </c>
      <c r="AE63">
        <v>0</v>
      </c>
      <c r="AF63">
        <v>0</v>
      </c>
      <c r="AG63">
        <v>0</v>
      </c>
      <c r="AH63">
        <v>0</v>
      </c>
    </row>
    <row r="64" spans="1:34" x14ac:dyDescent="0.3">
      <c r="A64" s="23">
        <f ca="1">Exceedance!U64</f>
        <v>47969</v>
      </c>
      <c r="B64" s="1">
        <v>0</v>
      </c>
      <c r="C64" s="1">
        <v>0</v>
      </c>
      <c r="D64" s="1">
        <v>0</v>
      </c>
      <c r="E64">
        <v>0</v>
      </c>
      <c r="F64">
        <v>0</v>
      </c>
      <c r="G64">
        <v>0</v>
      </c>
      <c r="H64">
        <v>0</v>
      </c>
      <c r="I64">
        <v>0</v>
      </c>
      <c r="J64">
        <v>0</v>
      </c>
      <c r="K64">
        <v>0</v>
      </c>
      <c r="L64">
        <v>0</v>
      </c>
      <c r="M64">
        <v>0</v>
      </c>
      <c r="N64">
        <v>0</v>
      </c>
      <c r="O64">
        <v>0</v>
      </c>
      <c r="P64">
        <v>0</v>
      </c>
      <c r="Q64">
        <v>0</v>
      </c>
      <c r="R64">
        <v>0</v>
      </c>
      <c r="S64">
        <v>0</v>
      </c>
      <c r="T64">
        <v>0</v>
      </c>
      <c r="U64">
        <v>0</v>
      </c>
      <c r="V64">
        <v>0</v>
      </c>
      <c r="W64">
        <v>0</v>
      </c>
      <c r="X64">
        <v>0</v>
      </c>
      <c r="Y64">
        <v>0</v>
      </c>
      <c r="Z64">
        <v>0</v>
      </c>
      <c r="AA64">
        <v>0</v>
      </c>
      <c r="AB64">
        <v>0</v>
      </c>
      <c r="AC64">
        <v>0</v>
      </c>
      <c r="AD64">
        <v>0</v>
      </c>
      <c r="AE64">
        <v>0</v>
      </c>
      <c r="AF64">
        <v>0</v>
      </c>
      <c r="AG64">
        <v>0</v>
      </c>
      <c r="AH64">
        <v>0</v>
      </c>
    </row>
    <row r="65" spans="1:34" x14ac:dyDescent="0.3">
      <c r="A65" s="23">
        <f ca="1">Exceedance!U65</f>
        <v>48000</v>
      </c>
      <c r="B65" s="1">
        <v>0</v>
      </c>
      <c r="C65" s="1">
        <v>0</v>
      </c>
      <c r="D65" s="1">
        <v>0</v>
      </c>
      <c r="E65">
        <v>0</v>
      </c>
      <c r="F65">
        <v>0</v>
      </c>
      <c r="G65">
        <v>0</v>
      </c>
      <c r="H65">
        <v>0</v>
      </c>
      <c r="I65">
        <v>0</v>
      </c>
      <c r="J65">
        <v>0</v>
      </c>
      <c r="K65">
        <v>0</v>
      </c>
      <c r="L65">
        <v>0</v>
      </c>
      <c r="M65">
        <v>0</v>
      </c>
      <c r="N65">
        <v>0</v>
      </c>
      <c r="O65">
        <v>0</v>
      </c>
      <c r="P65">
        <v>0</v>
      </c>
      <c r="Q65">
        <v>0</v>
      </c>
      <c r="R65">
        <v>0</v>
      </c>
      <c r="S65">
        <v>0</v>
      </c>
      <c r="T65">
        <v>0</v>
      </c>
      <c r="U65">
        <v>0</v>
      </c>
      <c r="V65">
        <v>0</v>
      </c>
      <c r="W65">
        <v>0</v>
      </c>
      <c r="X65">
        <v>0</v>
      </c>
      <c r="Y65">
        <v>0</v>
      </c>
      <c r="Z65">
        <v>0</v>
      </c>
      <c r="AA65">
        <v>0</v>
      </c>
      <c r="AB65">
        <v>0</v>
      </c>
      <c r="AC65">
        <v>0</v>
      </c>
      <c r="AD65">
        <v>0</v>
      </c>
      <c r="AE65">
        <v>0</v>
      </c>
      <c r="AF65">
        <v>0</v>
      </c>
      <c r="AG65">
        <v>0</v>
      </c>
      <c r="AH65">
        <v>0</v>
      </c>
    </row>
    <row r="66" spans="1:34" x14ac:dyDescent="0.3">
      <c r="A66" s="23">
        <f ca="1">Exceedance!U66</f>
        <v>48030</v>
      </c>
      <c r="B66" s="1">
        <v>0</v>
      </c>
      <c r="C66" s="1">
        <v>0</v>
      </c>
      <c r="D66" s="1">
        <v>0</v>
      </c>
      <c r="E66">
        <v>0</v>
      </c>
      <c r="F66">
        <v>0</v>
      </c>
      <c r="G66">
        <v>0</v>
      </c>
      <c r="H66">
        <v>0</v>
      </c>
      <c r="I66">
        <v>0</v>
      </c>
      <c r="J66">
        <v>0</v>
      </c>
      <c r="K66">
        <v>0</v>
      </c>
      <c r="L66">
        <v>0</v>
      </c>
      <c r="M66">
        <v>0</v>
      </c>
      <c r="N66">
        <v>0</v>
      </c>
      <c r="O66">
        <v>0</v>
      </c>
      <c r="P66">
        <v>0</v>
      </c>
      <c r="Q66">
        <v>0</v>
      </c>
      <c r="R66">
        <v>0</v>
      </c>
      <c r="S66">
        <v>0</v>
      </c>
      <c r="T66">
        <v>0</v>
      </c>
      <c r="U66">
        <v>0</v>
      </c>
      <c r="V66">
        <v>0</v>
      </c>
      <c r="W66">
        <v>0</v>
      </c>
      <c r="X66">
        <v>0</v>
      </c>
      <c r="Y66">
        <v>0</v>
      </c>
      <c r="Z66">
        <v>0</v>
      </c>
      <c r="AA66">
        <v>0</v>
      </c>
      <c r="AB66">
        <v>0</v>
      </c>
      <c r="AC66">
        <v>0</v>
      </c>
      <c r="AD66">
        <v>0</v>
      </c>
      <c r="AE66">
        <v>0</v>
      </c>
      <c r="AF66">
        <v>0</v>
      </c>
      <c r="AG66">
        <v>0</v>
      </c>
      <c r="AH66">
        <v>0</v>
      </c>
    </row>
    <row r="67" spans="1:34" x14ac:dyDescent="0.3">
      <c r="A67" s="23">
        <f ca="1">Exceedance!U67</f>
        <v>48061</v>
      </c>
      <c r="B67" s="1">
        <v>0</v>
      </c>
      <c r="C67" s="1">
        <v>0</v>
      </c>
      <c r="D67" s="1">
        <v>0</v>
      </c>
      <c r="E67">
        <v>0</v>
      </c>
      <c r="F67">
        <v>0</v>
      </c>
      <c r="G67">
        <v>0</v>
      </c>
      <c r="H67">
        <v>0</v>
      </c>
      <c r="I67">
        <v>0</v>
      </c>
      <c r="J67">
        <v>0</v>
      </c>
      <c r="K67">
        <v>0</v>
      </c>
      <c r="L67">
        <v>0</v>
      </c>
      <c r="M67">
        <v>0</v>
      </c>
      <c r="N67">
        <v>0</v>
      </c>
      <c r="O67">
        <v>0</v>
      </c>
      <c r="P67">
        <v>0</v>
      </c>
      <c r="Q67">
        <v>0</v>
      </c>
      <c r="R67">
        <v>0</v>
      </c>
      <c r="S67">
        <v>0</v>
      </c>
      <c r="T67">
        <v>0</v>
      </c>
      <c r="U67">
        <v>0</v>
      </c>
      <c r="V67">
        <v>0</v>
      </c>
      <c r="W67">
        <v>0</v>
      </c>
      <c r="X67">
        <v>0</v>
      </c>
      <c r="Y67">
        <v>0</v>
      </c>
      <c r="Z67">
        <v>0</v>
      </c>
      <c r="AA67">
        <v>0</v>
      </c>
      <c r="AB67">
        <v>0</v>
      </c>
      <c r="AC67">
        <v>0</v>
      </c>
      <c r="AD67">
        <v>0</v>
      </c>
      <c r="AE67">
        <v>0</v>
      </c>
      <c r="AF67">
        <v>0</v>
      </c>
      <c r="AG67">
        <v>0</v>
      </c>
      <c r="AH67">
        <v>0</v>
      </c>
    </row>
    <row r="68" spans="1:34" x14ac:dyDescent="0.3">
      <c r="A68" s="23">
        <f ca="1">Exceedance!U68</f>
        <v>48092</v>
      </c>
      <c r="B68" s="1">
        <v>0</v>
      </c>
      <c r="C68" s="1">
        <v>0</v>
      </c>
      <c r="D68" s="1">
        <v>0</v>
      </c>
      <c r="E68">
        <v>0</v>
      </c>
      <c r="F68">
        <v>0</v>
      </c>
      <c r="G68">
        <v>0</v>
      </c>
      <c r="H68">
        <v>0</v>
      </c>
      <c r="I68">
        <v>0</v>
      </c>
      <c r="J68">
        <v>0</v>
      </c>
      <c r="K68">
        <v>0</v>
      </c>
      <c r="L68">
        <v>0</v>
      </c>
      <c r="M68">
        <v>0</v>
      </c>
      <c r="N68">
        <v>0</v>
      </c>
      <c r="O68">
        <v>0</v>
      </c>
      <c r="P68">
        <v>0</v>
      </c>
      <c r="Q68">
        <v>0</v>
      </c>
      <c r="R68">
        <v>0</v>
      </c>
      <c r="S68">
        <v>0</v>
      </c>
      <c r="T68">
        <v>0</v>
      </c>
      <c r="U68">
        <v>0</v>
      </c>
      <c r="V68">
        <v>0</v>
      </c>
      <c r="W68">
        <v>0</v>
      </c>
      <c r="X68">
        <v>0</v>
      </c>
      <c r="Y68">
        <v>0</v>
      </c>
      <c r="Z68">
        <v>0</v>
      </c>
      <c r="AA68">
        <v>0</v>
      </c>
      <c r="AB68">
        <v>0</v>
      </c>
      <c r="AC68">
        <v>0</v>
      </c>
      <c r="AD68">
        <v>0</v>
      </c>
      <c r="AE68">
        <v>0</v>
      </c>
      <c r="AF68">
        <v>0</v>
      </c>
      <c r="AG68">
        <v>0</v>
      </c>
      <c r="AH68">
        <v>0</v>
      </c>
    </row>
    <row r="69" spans="1:34" x14ac:dyDescent="0.3">
      <c r="A69" s="23" t="str">
        <f ca="1">Exceedance!U69</f>
        <v/>
      </c>
      <c r="B69" s="1"/>
      <c r="C69" s="1"/>
      <c r="D69" s="1"/>
    </row>
    <row r="70" spans="1:34" x14ac:dyDescent="0.3">
      <c r="A70" s="23" t="str">
        <f ca="1">Exceedance!U70</f>
        <v/>
      </c>
      <c r="B70" s="1"/>
      <c r="C70" s="1"/>
      <c r="D70" s="1"/>
    </row>
    <row r="71" spans="1:34" x14ac:dyDescent="0.3">
      <c r="A71" s="23" t="str">
        <f ca="1">Exceedance!U71</f>
        <v/>
      </c>
      <c r="B71" s="1"/>
      <c r="C71" s="1"/>
      <c r="D71" s="1"/>
    </row>
    <row r="72" spans="1:34" x14ac:dyDescent="0.3">
      <c r="A72" s="23" t="str">
        <f ca="1">Exceedance!U72</f>
        <v/>
      </c>
      <c r="B72" s="1"/>
      <c r="C72" s="1"/>
      <c r="D72" s="1"/>
    </row>
    <row r="73" spans="1:34" x14ac:dyDescent="0.3">
      <c r="A73" s="23" t="str">
        <f ca="1">Exceedance!U73</f>
        <v/>
      </c>
      <c r="B73" s="1"/>
      <c r="C73" s="1"/>
      <c r="D73" s="1"/>
    </row>
    <row r="74" spans="1:34" x14ac:dyDescent="0.3">
      <c r="A74" s="23" t="str">
        <f ca="1">Exceedance!U74</f>
        <v/>
      </c>
      <c r="B74" s="1"/>
      <c r="C74" s="1"/>
      <c r="D74" s="1"/>
    </row>
    <row r="75" spans="1:34" x14ac:dyDescent="0.3">
      <c r="A75" s="23" t="str">
        <f ca="1">Exceedance!U75</f>
        <v/>
      </c>
      <c r="B75" s="1"/>
      <c r="C75" s="1"/>
      <c r="D75" s="1"/>
    </row>
    <row r="76" spans="1:34" x14ac:dyDescent="0.3">
      <c r="A76" s="23" t="str">
        <f ca="1">Exceedance!U76</f>
        <v/>
      </c>
      <c r="B76" s="1"/>
      <c r="C76" s="1"/>
      <c r="D76" s="1"/>
    </row>
    <row r="77" spans="1:34" x14ac:dyDescent="0.3">
      <c r="A77" s="23" t="str">
        <f ca="1">Exceedance!U77</f>
        <v/>
      </c>
      <c r="B77" s="1"/>
      <c r="C77" s="1"/>
      <c r="D77" s="1"/>
    </row>
    <row r="78" spans="1:34" x14ac:dyDescent="0.3">
      <c r="A78" s="23" t="str">
        <f ca="1">Exceedance!U78</f>
        <v/>
      </c>
      <c r="B78" s="1"/>
      <c r="C78" s="1"/>
      <c r="D78" s="1"/>
    </row>
    <row r="79" spans="1:34" x14ac:dyDescent="0.3">
      <c r="A79" s="23" t="str">
        <f ca="1">Exceedance!U79</f>
        <v/>
      </c>
      <c r="B79" s="1"/>
      <c r="C79" s="1"/>
      <c r="D79" s="1"/>
    </row>
    <row r="80" spans="1:34" x14ac:dyDescent="0.3">
      <c r="A80" s="23" t="str">
        <f ca="1">Exceedance!U80</f>
        <v/>
      </c>
      <c r="B80" s="1"/>
      <c r="C80" s="1"/>
      <c r="D80" s="1"/>
    </row>
    <row r="81" spans="1:4" x14ac:dyDescent="0.3">
      <c r="A81" s="23" t="str">
        <f ca="1">Exceedance!U81</f>
        <v/>
      </c>
      <c r="B81" s="1"/>
      <c r="C81" s="1"/>
      <c r="D81" s="1"/>
    </row>
    <row r="82" spans="1:4" x14ac:dyDescent="0.3">
      <c r="A82" s="23" t="str">
        <f ca="1">Exceedance!U82</f>
        <v/>
      </c>
      <c r="B82" s="1"/>
      <c r="C82" s="1"/>
      <c r="D82" s="1"/>
    </row>
    <row r="83" spans="1:4" x14ac:dyDescent="0.3">
      <c r="A83" s="23" t="str">
        <f ca="1">Exceedance!U83</f>
        <v/>
      </c>
      <c r="B83" s="1"/>
      <c r="C83" s="1"/>
      <c r="D83" s="1"/>
    </row>
    <row r="84" spans="1:4" x14ac:dyDescent="0.3">
      <c r="A84" s="23" t="str">
        <f ca="1">Exceedance!U84</f>
        <v/>
      </c>
      <c r="B84" s="1"/>
      <c r="C84" s="1"/>
      <c r="D84" s="1"/>
    </row>
    <row r="85" spans="1:4" x14ac:dyDescent="0.3">
      <c r="A85" s="23" t="str">
        <f ca="1">Exceedance!U85</f>
        <v/>
      </c>
      <c r="B85" s="1"/>
      <c r="C85" s="1"/>
      <c r="D85" s="1"/>
    </row>
    <row r="86" spans="1:4" x14ac:dyDescent="0.3">
      <c r="A86" s="23" t="str">
        <f ca="1">Exceedance!U86</f>
        <v/>
      </c>
      <c r="B86" s="1"/>
      <c r="C86" s="1"/>
      <c r="D86" s="1"/>
    </row>
    <row r="87" spans="1:4" x14ac:dyDescent="0.3">
      <c r="A87" s="23" t="str">
        <f ca="1">Exceedance!U87</f>
        <v/>
      </c>
      <c r="B87" s="1"/>
      <c r="C87" s="1"/>
      <c r="D87" s="1"/>
    </row>
    <row r="88" spans="1:4" x14ac:dyDescent="0.3">
      <c r="A88" s="23" t="str">
        <f ca="1">Exceedance!U88</f>
        <v/>
      </c>
      <c r="B88" s="1"/>
      <c r="C88" s="1"/>
      <c r="D88" s="1"/>
    </row>
    <row r="89" spans="1:4" x14ac:dyDescent="0.3">
      <c r="A89" s="23" t="str">
        <f ca="1">Exceedance!U89</f>
        <v/>
      </c>
      <c r="B89" s="1"/>
      <c r="C89" s="1"/>
      <c r="D89" s="1"/>
    </row>
    <row r="90" spans="1:4" x14ac:dyDescent="0.3">
      <c r="A90" s="23" t="str">
        <f ca="1">Exceedance!U90</f>
        <v/>
      </c>
      <c r="B90" s="1"/>
      <c r="C90" s="1"/>
      <c r="D90" s="1"/>
    </row>
    <row r="91" spans="1:4" x14ac:dyDescent="0.3">
      <c r="A91" s="23" t="str">
        <f ca="1">Exceedance!U91</f>
        <v/>
      </c>
      <c r="B91" s="1"/>
      <c r="C91" s="1"/>
      <c r="D91" s="1"/>
    </row>
    <row r="92" spans="1:4" x14ac:dyDescent="0.3">
      <c r="A92" s="23" t="str">
        <f ca="1">Exceedance!U92</f>
        <v/>
      </c>
      <c r="B92" s="1"/>
      <c r="C92" s="1"/>
      <c r="D92" s="1"/>
    </row>
    <row r="93" spans="1:4" x14ac:dyDescent="0.3">
      <c r="A93" s="23" t="str">
        <f ca="1">Exceedance!U93</f>
        <v/>
      </c>
      <c r="B93" s="1"/>
      <c r="C93" s="1"/>
      <c r="D93" s="1"/>
    </row>
    <row r="94" spans="1:4" x14ac:dyDescent="0.3">
      <c r="A94" s="23" t="str">
        <f ca="1">Exceedance!U94</f>
        <v/>
      </c>
      <c r="B94" s="1"/>
      <c r="C94" s="1"/>
      <c r="D94" s="1"/>
    </row>
    <row r="95" spans="1:4" x14ac:dyDescent="0.3">
      <c r="A95" s="23" t="str">
        <f ca="1">Exceedance!U95</f>
        <v/>
      </c>
      <c r="B95" s="1"/>
      <c r="C95" s="1"/>
      <c r="D95" s="1"/>
    </row>
    <row r="96" spans="1:4" x14ac:dyDescent="0.3">
      <c r="A96" s="23" t="str">
        <f ca="1">Exceedance!U96</f>
        <v/>
      </c>
      <c r="B96" s="1"/>
      <c r="C96" s="1"/>
      <c r="D96" s="1"/>
    </row>
    <row r="97" spans="1:4" x14ac:dyDescent="0.3">
      <c r="A97" s="23" t="str">
        <f ca="1">Exceedance!U97</f>
        <v/>
      </c>
      <c r="B97" s="1"/>
      <c r="C97" s="1"/>
      <c r="D97" s="1"/>
    </row>
    <row r="98" spans="1:4" x14ac:dyDescent="0.3">
      <c r="A98" s="23" t="str">
        <f ca="1">Exceedance!U98</f>
        <v/>
      </c>
      <c r="B98" s="1"/>
      <c r="C98" s="1"/>
      <c r="D98" s="1"/>
    </row>
    <row r="99" spans="1:4" x14ac:dyDescent="0.3">
      <c r="A99" s="23" t="str">
        <f ca="1">Exceedance!U99</f>
        <v/>
      </c>
      <c r="B99" s="1"/>
      <c r="C99" s="1"/>
      <c r="D99" s="1"/>
    </row>
    <row r="100" spans="1:4" x14ac:dyDescent="0.3">
      <c r="A100" s="23"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B1:AH1"/>
  </mergeCells>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58">
    <tabColor rgb="FFFFFF99"/>
  </sheetPr>
  <dimension ref="A1:AH175"/>
  <sheetViews>
    <sheetView workbookViewId="0">
      <selection activeCell="B4" sqref="B4:AQ175"/>
    </sheetView>
  </sheetViews>
  <sheetFormatPr defaultRowHeight="14.4" x14ac:dyDescent="0.3"/>
  <cols>
    <col min="1" max="1" width="8.5546875" style="83"/>
    <col min="2" max="4" width="9.44140625" style="185"/>
  </cols>
  <sheetData>
    <row r="1" spans="1:34" s="83" customFormat="1" x14ac:dyDescent="0.3">
      <c r="A1" s="20"/>
      <c r="B1" s="862" t="s">
        <v>147</v>
      </c>
      <c r="C1" s="863"/>
      <c r="D1" s="863"/>
      <c r="E1" s="863"/>
      <c r="F1" s="863"/>
      <c r="G1" s="863"/>
      <c r="H1" s="863"/>
      <c r="I1" s="863"/>
      <c r="J1" s="863"/>
      <c r="K1" s="863"/>
      <c r="L1" s="863"/>
      <c r="M1" s="863"/>
      <c r="N1" s="863"/>
      <c r="O1" s="863"/>
      <c r="P1" s="863"/>
      <c r="Q1" s="863"/>
      <c r="R1" s="863"/>
      <c r="S1" s="863"/>
      <c r="T1" s="863"/>
      <c r="U1" s="863"/>
      <c r="V1" s="863"/>
      <c r="W1" s="863"/>
      <c r="X1" s="863"/>
      <c r="Y1" s="863"/>
      <c r="Z1" s="863"/>
      <c r="AA1" s="863"/>
      <c r="AB1" s="863"/>
      <c r="AC1" s="863"/>
      <c r="AD1" s="863"/>
      <c r="AE1" s="863"/>
      <c r="AF1" s="863"/>
      <c r="AG1" s="863"/>
      <c r="AH1" s="863"/>
    </row>
    <row r="2" spans="1:34" s="83" customFormat="1" x14ac:dyDescent="0.3">
      <c r="A2" s="20"/>
      <c r="B2" s="83" t="s">
        <v>288</v>
      </c>
      <c r="C2" s="83" t="s">
        <v>287</v>
      </c>
      <c r="D2" s="83" t="s">
        <v>289</v>
      </c>
      <c r="E2" s="83">
        <v>1991</v>
      </c>
      <c r="F2" s="83">
        <v>1992</v>
      </c>
      <c r="G2" s="83">
        <v>1993</v>
      </c>
      <c r="H2" s="83">
        <v>1994</v>
      </c>
      <c r="I2" s="83">
        <v>1995</v>
      </c>
      <c r="J2" s="83">
        <v>1996</v>
      </c>
      <c r="K2" s="83">
        <v>1997</v>
      </c>
      <c r="L2" s="83">
        <v>1998</v>
      </c>
      <c r="M2" s="83">
        <v>1999</v>
      </c>
      <c r="N2" s="83">
        <v>2000</v>
      </c>
      <c r="O2" s="83">
        <v>2001</v>
      </c>
      <c r="P2" s="83">
        <v>2002</v>
      </c>
      <c r="Q2" s="83">
        <v>2003</v>
      </c>
      <c r="R2" s="83">
        <v>2004</v>
      </c>
      <c r="S2" s="83">
        <v>2005</v>
      </c>
      <c r="T2" s="83">
        <v>2006</v>
      </c>
      <c r="U2" s="83">
        <v>2007</v>
      </c>
      <c r="V2" s="83">
        <v>2008</v>
      </c>
      <c r="W2" s="83">
        <v>2009</v>
      </c>
      <c r="X2" s="83">
        <v>2010</v>
      </c>
      <c r="Y2" s="83">
        <v>2011</v>
      </c>
      <c r="Z2" s="83">
        <v>2012</v>
      </c>
      <c r="AA2" s="83">
        <v>2013</v>
      </c>
      <c r="AB2" s="83">
        <v>2014</v>
      </c>
      <c r="AC2" s="83">
        <v>2015</v>
      </c>
      <c r="AD2" s="83">
        <v>2016</v>
      </c>
      <c r="AE2" s="83">
        <v>2017</v>
      </c>
      <c r="AF2" s="83">
        <v>2018</v>
      </c>
      <c r="AG2" s="83">
        <v>2019</v>
      </c>
      <c r="AH2" s="83">
        <v>2020</v>
      </c>
    </row>
    <row r="3" spans="1:34" s="22" customFormat="1" x14ac:dyDescent="0.3">
      <c r="A3" s="21"/>
      <c r="B3" s="22" t="s">
        <v>323</v>
      </c>
      <c r="C3" s="22" t="s">
        <v>324</v>
      </c>
      <c r="D3" s="22" t="s">
        <v>325</v>
      </c>
      <c r="E3" s="22" t="s">
        <v>326</v>
      </c>
      <c r="F3" s="22" t="s">
        <v>327</v>
      </c>
      <c r="G3" s="22" t="s">
        <v>328</v>
      </c>
      <c r="H3" s="22" t="s">
        <v>329</v>
      </c>
      <c r="I3" s="22" t="s">
        <v>330</v>
      </c>
      <c r="J3" s="22" t="s">
        <v>331</v>
      </c>
      <c r="K3" s="22" t="s">
        <v>332</v>
      </c>
      <c r="L3" s="22" t="s">
        <v>333</v>
      </c>
      <c r="M3" s="22" t="s">
        <v>334</v>
      </c>
      <c r="N3" s="22" t="s">
        <v>335</v>
      </c>
      <c r="O3" s="22" t="s">
        <v>336</v>
      </c>
      <c r="P3" s="22" t="s">
        <v>337</v>
      </c>
      <c r="Q3" s="22" t="s">
        <v>338</v>
      </c>
      <c r="R3" s="22" t="s">
        <v>339</v>
      </c>
      <c r="S3" s="22" t="s">
        <v>340</v>
      </c>
      <c r="T3" s="22" t="s">
        <v>341</v>
      </c>
      <c r="U3" s="22" t="s">
        <v>342</v>
      </c>
      <c r="V3" s="22" t="s">
        <v>343</v>
      </c>
      <c r="W3" s="22" t="s">
        <v>344</v>
      </c>
      <c r="X3" s="22" t="s">
        <v>345</v>
      </c>
      <c r="Y3" s="22" t="s">
        <v>346</v>
      </c>
      <c r="Z3" s="22" t="s">
        <v>347</v>
      </c>
      <c r="AA3" s="22" t="s">
        <v>348</v>
      </c>
      <c r="AB3" s="22" t="s">
        <v>349</v>
      </c>
      <c r="AC3" s="22" t="s">
        <v>350</v>
      </c>
      <c r="AD3" s="22" t="s">
        <v>351</v>
      </c>
      <c r="AE3" s="22" t="s">
        <v>352</v>
      </c>
      <c r="AF3" s="22" t="s">
        <v>353</v>
      </c>
      <c r="AG3" s="22" t="s">
        <v>354</v>
      </c>
      <c r="AH3" s="22" t="s">
        <v>355</v>
      </c>
    </row>
    <row r="4" spans="1:34" x14ac:dyDescent="0.3">
      <c r="A4" s="23">
        <f ca="1">Exceedance!U4</f>
        <v>46143</v>
      </c>
      <c r="B4" s="1">
        <v>1136.0282659923771</v>
      </c>
      <c r="C4" s="1">
        <v>998.38999520056382</v>
      </c>
      <c r="D4" s="1">
        <v>1053.0894455005803</v>
      </c>
      <c r="E4">
        <v>1029.9702964404178</v>
      </c>
      <c r="F4">
        <v>1095.842676032441</v>
      </c>
      <c r="G4">
        <v>1071.0642666480155</v>
      </c>
      <c r="H4">
        <v>1054.702172542208</v>
      </c>
      <c r="I4">
        <v>1031.4689005276332</v>
      </c>
      <c r="J4">
        <v>1047.3688655027022</v>
      </c>
      <c r="K4">
        <v>1065.584937355173</v>
      </c>
      <c r="L4">
        <v>1025.3225026134353</v>
      </c>
      <c r="M4">
        <v>1024.5238715726628</v>
      </c>
      <c r="N4">
        <v>1049.2053598533553</v>
      </c>
      <c r="O4">
        <v>1067.3456065990283</v>
      </c>
      <c r="P4">
        <v>1026.9915709484194</v>
      </c>
      <c r="Q4">
        <v>1054.0828521589701</v>
      </c>
      <c r="R4">
        <v>1047.4707949134483</v>
      </c>
      <c r="S4">
        <v>1043.5544914765499</v>
      </c>
      <c r="T4">
        <v>1053.3652940673621</v>
      </c>
      <c r="U4">
        <v>1085.5042977451687</v>
      </c>
      <c r="V4">
        <v>1054.7910539293596</v>
      </c>
      <c r="W4">
        <v>1063.4961213589893</v>
      </c>
      <c r="X4">
        <v>1017.1797241788662</v>
      </c>
      <c r="Y4">
        <v>1046.006584127867</v>
      </c>
      <c r="Z4">
        <v>1054.2392347907246</v>
      </c>
      <c r="AA4">
        <v>1046.802418842321</v>
      </c>
      <c r="AB4">
        <v>1061.8108908864651</v>
      </c>
      <c r="AC4">
        <v>1121.3596482635407</v>
      </c>
      <c r="AD4">
        <v>1046.8168226633454</v>
      </c>
      <c r="AE4">
        <v>1062.3344878524965</v>
      </c>
      <c r="AF4">
        <v>1045.3841870159984</v>
      </c>
      <c r="AG4">
        <v>1036.9415957212889</v>
      </c>
      <c r="AH4">
        <v>1044.4897426524662</v>
      </c>
    </row>
    <row r="5" spans="1:34" x14ac:dyDescent="0.3">
      <c r="A5" s="23">
        <f ca="1">Exceedance!U5</f>
        <v>46174</v>
      </c>
      <c r="B5" s="1">
        <v>1110.8308413739796</v>
      </c>
      <c r="C5" s="1">
        <v>929.71455417298148</v>
      </c>
      <c r="D5" s="1">
        <v>998.58056499041345</v>
      </c>
      <c r="E5">
        <v>1014.4126188513904</v>
      </c>
      <c r="F5">
        <v>1070.4847546687629</v>
      </c>
      <c r="G5">
        <v>1035.5826773702479</v>
      </c>
      <c r="H5">
        <v>1002.6229652122378</v>
      </c>
      <c r="I5">
        <v>1055.6332374264543</v>
      </c>
      <c r="J5">
        <v>971.2000517988331</v>
      </c>
      <c r="K5">
        <v>1049.1061027579801</v>
      </c>
      <c r="L5">
        <v>961.8209561347187</v>
      </c>
      <c r="M5">
        <v>1000.3528725286761</v>
      </c>
      <c r="N5">
        <v>975.02708766520664</v>
      </c>
      <c r="O5">
        <v>995.0099716244481</v>
      </c>
      <c r="P5">
        <v>954.91012893173877</v>
      </c>
      <c r="Q5">
        <v>997.68542922759298</v>
      </c>
      <c r="R5">
        <v>966.75128153175842</v>
      </c>
      <c r="S5">
        <v>980.92362598606144</v>
      </c>
      <c r="T5">
        <v>980.85665832441828</v>
      </c>
      <c r="U5">
        <v>1042.9059523229519</v>
      </c>
      <c r="V5">
        <v>1015.8019492201427</v>
      </c>
      <c r="W5">
        <v>1004.8959767474607</v>
      </c>
      <c r="X5">
        <v>964.59318008506648</v>
      </c>
      <c r="Y5">
        <v>1033.5000358536468</v>
      </c>
      <c r="Z5">
        <v>971.92693167720211</v>
      </c>
      <c r="AA5">
        <v>977.63540900708222</v>
      </c>
      <c r="AB5">
        <v>1023.2030880021631</v>
      </c>
      <c r="AC5">
        <v>1213.7495949064914</v>
      </c>
      <c r="AD5">
        <v>1019.7386998836764</v>
      </c>
      <c r="AE5">
        <v>1011.4227555967392</v>
      </c>
      <c r="AF5">
        <v>966.26657931867135</v>
      </c>
      <c r="AG5">
        <v>1057.4103184424728</v>
      </c>
      <c r="AH5">
        <v>978.39000675209149</v>
      </c>
    </row>
    <row r="6" spans="1:34" x14ac:dyDescent="0.3">
      <c r="A6" s="23">
        <f ca="1">Exceedance!U6</f>
        <v>46204</v>
      </c>
      <c r="B6" s="1">
        <v>1022.9560996106211</v>
      </c>
      <c r="C6" s="1">
        <v>846.82638540354935</v>
      </c>
      <c r="D6" s="1">
        <v>914.00817442394577</v>
      </c>
      <c r="E6">
        <v>944.87561352485227</v>
      </c>
      <c r="F6">
        <v>1004.7180880631911</v>
      </c>
      <c r="G6">
        <v>948.27303693358056</v>
      </c>
      <c r="H6">
        <v>912.2678472964958</v>
      </c>
      <c r="I6">
        <v>1026.8207577902092</v>
      </c>
      <c r="J6">
        <v>885.0137468674277</v>
      </c>
      <c r="K6">
        <v>974.20019220315044</v>
      </c>
      <c r="L6">
        <v>881.35737682714228</v>
      </c>
      <c r="M6">
        <v>952.74094549248673</v>
      </c>
      <c r="N6">
        <v>879.58620667734829</v>
      </c>
      <c r="O6">
        <v>905.50097770770788</v>
      </c>
      <c r="P6">
        <v>860.97260076047735</v>
      </c>
      <c r="Q6">
        <v>902.36394438447928</v>
      </c>
      <c r="R6">
        <v>875.03395026107455</v>
      </c>
      <c r="S6">
        <v>887.62857931701171</v>
      </c>
      <c r="T6">
        <v>916.41827774065791</v>
      </c>
      <c r="U6">
        <v>960.14528576057148</v>
      </c>
      <c r="V6">
        <v>933.07696350912056</v>
      </c>
      <c r="W6">
        <v>917.27584131342462</v>
      </c>
      <c r="X6">
        <v>877.50344683989636</v>
      </c>
      <c r="Y6">
        <v>954.39698956611096</v>
      </c>
      <c r="Z6">
        <v>882.05153807052352</v>
      </c>
      <c r="AA6">
        <v>893.64359339685677</v>
      </c>
      <c r="AB6">
        <v>936.64842064340758</v>
      </c>
      <c r="AC6">
        <v>1170.5117289514442</v>
      </c>
      <c r="AD6">
        <v>935.20977955920398</v>
      </c>
      <c r="AE6">
        <v>925.35912398500989</v>
      </c>
      <c r="AF6">
        <v>872.42034289740297</v>
      </c>
      <c r="AG6">
        <v>979.39722870620199</v>
      </c>
      <c r="AH6">
        <v>893.24207475397043</v>
      </c>
    </row>
    <row r="7" spans="1:34" x14ac:dyDescent="0.3">
      <c r="A7" s="23">
        <f ca="1">Exceedance!U7</f>
        <v>46235</v>
      </c>
      <c r="B7" s="1">
        <v>970.11267203723605</v>
      </c>
      <c r="C7" s="1">
        <v>789.54028883285275</v>
      </c>
      <c r="D7" s="1">
        <v>856.41876424393604</v>
      </c>
      <c r="E7">
        <v>895.92036533209432</v>
      </c>
      <c r="F7">
        <v>985.79493509889414</v>
      </c>
      <c r="G7">
        <v>929.25513391195977</v>
      </c>
      <c r="H7">
        <v>847.55451114478683</v>
      </c>
      <c r="I7">
        <v>987.7888143071151</v>
      </c>
      <c r="J7">
        <v>824.51250698526894</v>
      </c>
      <c r="K7">
        <v>947.82605423764755</v>
      </c>
      <c r="L7">
        <v>829.76405834018067</v>
      </c>
      <c r="M7">
        <v>972.43969568537966</v>
      </c>
      <c r="N7">
        <v>819.63539468050737</v>
      </c>
      <c r="O7">
        <v>863.12671138236874</v>
      </c>
      <c r="P7">
        <v>801.94073342328704</v>
      </c>
      <c r="Q7">
        <v>837.57025542231395</v>
      </c>
      <c r="R7">
        <v>813.93005401009941</v>
      </c>
      <c r="S7">
        <v>832.26947789595374</v>
      </c>
      <c r="T7">
        <v>896.54285606402527</v>
      </c>
      <c r="U7">
        <v>920.54136164657075</v>
      </c>
      <c r="V7">
        <v>872.73517798352884</v>
      </c>
      <c r="W7">
        <v>850.93758075336689</v>
      </c>
      <c r="X7">
        <v>837.5548094588803</v>
      </c>
      <c r="Y7">
        <v>887.01406966206923</v>
      </c>
      <c r="Z7">
        <v>819.16532811398201</v>
      </c>
      <c r="AA7">
        <v>857.54345191246443</v>
      </c>
      <c r="AB7">
        <v>876.53454301594707</v>
      </c>
      <c r="AC7">
        <v>1115.3150786088663</v>
      </c>
      <c r="AD7">
        <v>890.57630635866985</v>
      </c>
      <c r="AE7">
        <v>866.51778238241081</v>
      </c>
      <c r="AF7">
        <v>808.70937636624058</v>
      </c>
      <c r="AG7">
        <v>912.40881153614669</v>
      </c>
      <c r="AH7">
        <v>832.41119695755094</v>
      </c>
    </row>
    <row r="8" spans="1:34" x14ac:dyDescent="0.3">
      <c r="A8" s="23">
        <f ca="1">Exceedance!U8</f>
        <v>46266</v>
      </c>
      <c r="B8" s="1">
        <v>962.51885983708178</v>
      </c>
      <c r="C8" s="1">
        <v>747.07743507272141</v>
      </c>
      <c r="D8" s="1">
        <v>830.12364476851894</v>
      </c>
      <c r="E8">
        <v>915.30909080637548</v>
      </c>
      <c r="F8">
        <v>988.305341513548</v>
      </c>
      <c r="G8">
        <v>964.15048933556704</v>
      </c>
      <c r="H8">
        <v>869.75299562442331</v>
      </c>
      <c r="I8">
        <v>975.81362565305471</v>
      </c>
      <c r="J8">
        <v>800.33787965060742</v>
      </c>
      <c r="K8">
        <v>974.7965537417399</v>
      </c>
      <c r="L8">
        <v>793.37374925770814</v>
      </c>
      <c r="M8">
        <v>996.68367905881144</v>
      </c>
      <c r="N8">
        <v>778.4729571083484</v>
      </c>
      <c r="O8">
        <v>821.87671914506564</v>
      </c>
      <c r="P8">
        <v>784.22726777185301</v>
      </c>
      <c r="Q8">
        <v>852.51391571550016</v>
      </c>
      <c r="R8">
        <v>822.25106377524173</v>
      </c>
      <c r="S8">
        <v>795.56306549512828</v>
      </c>
      <c r="T8">
        <v>895.91645464765622</v>
      </c>
      <c r="U8">
        <v>915.81205746489945</v>
      </c>
      <c r="V8">
        <v>881.35278370621666</v>
      </c>
      <c r="W8">
        <v>807.60673427375013</v>
      </c>
      <c r="X8">
        <v>820.3834785977723</v>
      </c>
      <c r="Y8">
        <v>871.43236593068184</v>
      </c>
      <c r="Z8">
        <v>774.9164305479303</v>
      </c>
      <c r="AA8">
        <v>908.46532062296285</v>
      </c>
      <c r="AB8">
        <v>878.61036773918045</v>
      </c>
      <c r="AC8">
        <v>1085.7208603461406</v>
      </c>
      <c r="AD8">
        <v>878.69313245955891</v>
      </c>
      <c r="AE8">
        <v>830.9955235468567</v>
      </c>
      <c r="AF8">
        <v>760.87581785638133</v>
      </c>
      <c r="AG8">
        <v>889.41852666436932</v>
      </c>
      <c r="AH8">
        <v>790.1832268628682</v>
      </c>
    </row>
    <row r="9" spans="1:34" x14ac:dyDescent="0.3">
      <c r="A9" s="23">
        <f ca="1">Exceedance!U9</f>
        <v>46296</v>
      </c>
      <c r="B9" s="1">
        <v>978.35486474446577</v>
      </c>
      <c r="C9" s="1">
        <v>738.90586815881306</v>
      </c>
      <c r="D9" s="1">
        <v>836.51339566148647</v>
      </c>
      <c r="E9">
        <v>907.50737633627102</v>
      </c>
      <c r="F9">
        <v>979.03956910462227</v>
      </c>
      <c r="G9">
        <v>955.53877444272575</v>
      </c>
      <c r="H9">
        <v>879.2929257445436</v>
      </c>
      <c r="I9">
        <v>977.34541112265106</v>
      </c>
      <c r="J9">
        <v>804.96366057409091</v>
      </c>
      <c r="K9">
        <v>1020.1291941211574</v>
      </c>
      <c r="L9">
        <v>810.60962552651006</v>
      </c>
      <c r="M9">
        <v>988.92671498406401</v>
      </c>
      <c r="N9">
        <v>786.05245146138225</v>
      </c>
      <c r="O9">
        <v>806.59900334363783</v>
      </c>
      <c r="P9">
        <v>790.13134660727519</v>
      </c>
      <c r="Q9">
        <v>838.03844749906875</v>
      </c>
      <c r="R9">
        <v>844.14485543276703</v>
      </c>
      <c r="S9">
        <v>819.89742530232138</v>
      </c>
      <c r="T9">
        <v>966.82250334084029</v>
      </c>
      <c r="U9">
        <v>930.3471658595472</v>
      </c>
      <c r="V9">
        <v>870.08076327022741</v>
      </c>
      <c r="W9">
        <v>798.1353421400695</v>
      </c>
      <c r="X9">
        <v>822.25396640869872</v>
      </c>
      <c r="Y9">
        <v>901.58254673592899</v>
      </c>
      <c r="Z9">
        <v>745.1545370257046</v>
      </c>
      <c r="AA9">
        <v>929.08036458247682</v>
      </c>
      <c r="AB9">
        <v>890.24526459197966</v>
      </c>
      <c r="AC9">
        <v>1088.8902894185301</v>
      </c>
      <c r="AD9">
        <v>858.16616991834508</v>
      </c>
      <c r="AE9">
        <v>842.05397981882845</v>
      </c>
      <c r="AF9">
        <v>744.04690188356903</v>
      </c>
      <c r="AG9">
        <v>860.11598521617623</v>
      </c>
      <c r="AH9">
        <v>780.7496066615887</v>
      </c>
    </row>
    <row r="10" spans="1:34" x14ac:dyDescent="0.3">
      <c r="A10" s="23">
        <f ca="1">Exceedance!U10</f>
        <v>46327</v>
      </c>
      <c r="B10" s="1">
        <v>978.47882390005111</v>
      </c>
      <c r="C10" s="1">
        <v>738.16353622679867</v>
      </c>
      <c r="D10" s="1">
        <v>834.72426810538241</v>
      </c>
      <c r="E10">
        <v>904.17845378322806</v>
      </c>
      <c r="F10">
        <v>971.68223227339922</v>
      </c>
      <c r="G10">
        <v>951.21162443240655</v>
      </c>
      <c r="H10">
        <v>887.04887546273653</v>
      </c>
      <c r="I10">
        <v>970.82078639154088</v>
      </c>
      <c r="J10">
        <v>810.32627449371182</v>
      </c>
      <c r="K10">
        <v>1025.5239651430622</v>
      </c>
      <c r="L10">
        <v>835.17879681688225</v>
      </c>
      <c r="M10">
        <v>978.83668826749192</v>
      </c>
      <c r="N10">
        <v>783.42973457376866</v>
      </c>
      <c r="O10">
        <v>794.46445119831264</v>
      </c>
      <c r="P10">
        <v>791.3141028550566</v>
      </c>
      <c r="Q10">
        <v>834.7017989337628</v>
      </c>
      <c r="R10">
        <v>851.06462482943607</v>
      </c>
      <c r="S10">
        <v>820.19068302637197</v>
      </c>
      <c r="T10">
        <v>977.55592792954951</v>
      </c>
      <c r="U10">
        <v>923.04388556366087</v>
      </c>
      <c r="V10">
        <v>868.59480792270199</v>
      </c>
      <c r="W10">
        <v>791.93834107439557</v>
      </c>
      <c r="X10">
        <v>817.09142362718183</v>
      </c>
      <c r="Y10">
        <v>903.21665245496717</v>
      </c>
      <c r="Z10">
        <v>731.73029090342857</v>
      </c>
      <c r="AA10">
        <v>929.72454005797454</v>
      </c>
      <c r="AB10">
        <v>885.92122335837325</v>
      </c>
      <c r="AC10">
        <v>1089.5692931772794</v>
      </c>
      <c r="AD10">
        <v>850.85782608001125</v>
      </c>
      <c r="AE10">
        <v>836.69311240266325</v>
      </c>
      <c r="AF10">
        <v>735.70495600413608</v>
      </c>
      <c r="AG10">
        <v>848.58649345382776</v>
      </c>
      <c r="AH10">
        <v>777.22343983603764</v>
      </c>
    </row>
    <row r="11" spans="1:34" x14ac:dyDescent="0.3">
      <c r="A11" s="23">
        <f ca="1">Exceedance!U11</f>
        <v>46357</v>
      </c>
      <c r="B11" s="1">
        <v>973.43628213536363</v>
      </c>
      <c r="C11" s="1">
        <v>734.21534481894605</v>
      </c>
      <c r="D11" s="1">
        <v>829.74380065210994</v>
      </c>
      <c r="E11">
        <v>898.52889282001865</v>
      </c>
      <c r="F11">
        <v>961.8762958287806</v>
      </c>
      <c r="G11">
        <v>943.23933586748876</v>
      </c>
      <c r="H11">
        <v>883.91130086770943</v>
      </c>
      <c r="I11">
        <v>961.81203266577631</v>
      </c>
      <c r="J11">
        <v>809.97846493373868</v>
      </c>
      <c r="K11">
        <v>1022.3181957791923</v>
      </c>
      <c r="L11">
        <v>837.66332925024756</v>
      </c>
      <c r="M11">
        <v>967.1983023993638</v>
      </c>
      <c r="N11">
        <v>775.49530727729814</v>
      </c>
      <c r="O11">
        <v>782.55624122864651</v>
      </c>
      <c r="P11">
        <v>783.19924766220834</v>
      </c>
      <c r="Q11">
        <v>830.26823088670369</v>
      </c>
      <c r="R11">
        <v>849.68857346293487</v>
      </c>
      <c r="S11">
        <v>811.62877181752083</v>
      </c>
      <c r="T11">
        <v>974.09643755651541</v>
      </c>
      <c r="U11">
        <v>933.52407656292223</v>
      </c>
      <c r="V11">
        <v>860.90290198701211</v>
      </c>
      <c r="W11">
        <v>780.84075519682165</v>
      </c>
      <c r="X11">
        <v>811.15417865912423</v>
      </c>
      <c r="Y11">
        <v>896.69668258237823</v>
      </c>
      <c r="Z11">
        <v>719.46970196015116</v>
      </c>
      <c r="AA11">
        <v>925.65495843108795</v>
      </c>
      <c r="AB11">
        <v>877.76515185151391</v>
      </c>
      <c r="AC11">
        <v>1084.0200429167392</v>
      </c>
      <c r="AD11">
        <v>847.40643921642027</v>
      </c>
      <c r="AE11">
        <v>828.91732864577102</v>
      </c>
      <c r="AF11">
        <v>724.27685805654335</v>
      </c>
      <c r="AG11">
        <v>840.17374996075205</v>
      </c>
      <c r="AH11">
        <v>768.54518290951205</v>
      </c>
    </row>
    <row r="12" spans="1:34" x14ac:dyDescent="0.3">
      <c r="A12" s="23">
        <f ca="1">Exceedance!U12</f>
        <v>46388</v>
      </c>
      <c r="B12" s="1">
        <v>966.63728832427682</v>
      </c>
      <c r="C12" s="1">
        <v>730.50930821593693</v>
      </c>
      <c r="D12" s="1">
        <v>824.00663683567427</v>
      </c>
      <c r="E12">
        <v>889.43562086057818</v>
      </c>
      <c r="F12">
        <v>955.94464156063077</v>
      </c>
      <c r="G12">
        <v>935.55328600590246</v>
      </c>
      <c r="H12">
        <v>877.93272022276096</v>
      </c>
      <c r="I12">
        <v>951.90417796988368</v>
      </c>
      <c r="J12">
        <v>805.03651343131912</v>
      </c>
      <c r="K12">
        <v>1018.1562497193071</v>
      </c>
      <c r="L12">
        <v>833.38029296930279</v>
      </c>
      <c r="M12">
        <v>959.81661096019195</v>
      </c>
      <c r="N12">
        <v>767.71038250446998</v>
      </c>
      <c r="O12">
        <v>770.63967148100699</v>
      </c>
      <c r="P12">
        <v>776.25763892808754</v>
      </c>
      <c r="Q12">
        <v>822.82720070718926</v>
      </c>
      <c r="R12">
        <v>857.04603574967064</v>
      </c>
      <c r="S12">
        <v>801.85499184342279</v>
      </c>
      <c r="T12">
        <v>968.95186494085226</v>
      </c>
      <c r="U12">
        <v>929.68508870774565</v>
      </c>
      <c r="V12">
        <v>852.71371528556506</v>
      </c>
      <c r="W12">
        <v>769.01772051276532</v>
      </c>
      <c r="X12">
        <v>802.77934799196203</v>
      </c>
      <c r="Y12">
        <v>892.62407924819422</v>
      </c>
      <c r="Z12">
        <v>710.65752678024376</v>
      </c>
      <c r="AA12">
        <v>920.02349581659973</v>
      </c>
      <c r="AB12">
        <v>871.79706278403114</v>
      </c>
      <c r="AC12">
        <v>1075.071233283252</v>
      </c>
      <c r="AD12">
        <v>848.46667433223934</v>
      </c>
      <c r="AE12">
        <v>818.96229715661855</v>
      </c>
      <c r="AF12">
        <v>712.72050529660044</v>
      </c>
      <c r="AG12">
        <v>831.32458661771</v>
      </c>
      <c r="AH12">
        <v>756.93916527462056</v>
      </c>
    </row>
    <row r="13" spans="1:34" x14ac:dyDescent="0.3">
      <c r="A13" s="23">
        <f ca="1">Exceedance!U13</f>
        <v>46419</v>
      </c>
      <c r="B13" s="1">
        <v>971.73797428812941</v>
      </c>
      <c r="C13" s="1">
        <v>731.72658116425907</v>
      </c>
      <c r="D13" s="1">
        <v>827.18502155575004</v>
      </c>
      <c r="E13">
        <v>887.15652498467398</v>
      </c>
      <c r="F13">
        <v>952.26069375452528</v>
      </c>
      <c r="G13">
        <v>929.44391604931036</v>
      </c>
      <c r="H13">
        <v>891.64942260585963</v>
      </c>
      <c r="I13">
        <v>952.02727306780639</v>
      </c>
      <c r="J13">
        <v>803.15969419009332</v>
      </c>
      <c r="K13">
        <v>1014.0806244675202</v>
      </c>
      <c r="L13">
        <v>832.69270446797316</v>
      </c>
      <c r="M13">
        <v>956.39845292459904</v>
      </c>
      <c r="N13">
        <v>764.73325198941973</v>
      </c>
      <c r="O13">
        <v>759.93787197834422</v>
      </c>
      <c r="P13">
        <v>775.42744379876137</v>
      </c>
      <c r="Q13">
        <v>818.88692022179328</v>
      </c>
      <c r="R13">
        <v>876.24249552868844</v>
      </c>
      <c r="S13">
        <v>791.79280417838845</v>
      </c>
      <c r="T13">
        <v>977.53830532272696</v>
      </c>
      <c r="U13">
        <v>923.73360655534611</v>
      </c>
      <c r="V13">
        <v>853.26093265032273</v>
      </c>
      <c r="W13">
        <v>759.63432536573305</v>
      </c>
      <c r="X13">
        <v>798.05186726263628</v>
      </c>
      <c r="Y13">
        <v>889.54140104669079</v>
      </c>
      <c r="Z13">
        <v>705.99853129569101</v>
      </c>
      <c r="AA13">
        <v>921.23809528634911</v>
      </c>
      <c r="AB13">
        <v>876.51939286596769</v>
      </c>
      <c r="AC13">
        <v>1082.6818932242413</v>
      </c>
      <c r="AD13">
        <v>890.56802070206845</v>
      </c>
      <c r="AE13">
        <v>810.91275498475648</v>
      </c>
      <c r="AF13">
        <v>706.25400968485258</v>
      </c>
      <c r="AG13">
        <v>825.16362014812808</v>
      </c>
      <c r="AH13">
        <v>754.31828095071432</v>
      </c>
    </row>
    <row r="14" spans="1:34" x14ac:dyDescent="0.3">
      <c r="A14" s="23">
        <f ca="1">Exceedance!U14</f>
        <v>46447</v>
      </c>
      <c r="B14" s="1">
        <v>1024.8927793247883</v>
      </c>
      <c r="C14" s="1">
        <v>763.2067276540082</v>
      </c>
      <c r="D14" s="1">
        <v>871.49725352916164</v>
      </c>
      <c r="E14">
        <v>897.41355066377491</v>
      </c>
      <c r="F14">
        <v>997.45208936522431</v>
      </c>
      <c r="G14">
        <v>941.24267073756857</v>
      </c>
      <c r="H14">
        <v>1004.2426608951223</v>
      </c>
      <c r="I14">
        <v>942.5912082026523</v>
      </c>
      <c r="J14">
        <v>884.65684363201444</v>
      </c>
      <c r="K14">
        <v>1028.7953133609267</v>
      </c>
      <c r="L14">
        <v>832.75202399357624</v>
      </c>
      <c r="M14">
        <v>955.18580669453911</v>
      </c>
      <c r="N14">
        <v>788.5893743963569</v>
      </c>
      <c r="O14">
        <v>748.37053890184154</v>
      </c>
      <c r="P14">
        <v>783.15908294793257</v>
      </c>
      <c r="Q14">
        <v>863.52353630534287</v>
      </c>
      <c r="R14">
        <v>930.72944133289138</v>
      </c>
      <c r="S14">
        <v>780.67162200484347</v>
      </c>
      <c r="T14">
        <v>1044.888078661616</v>
      </c>
      <c r="U14">
        <v>955.30700732596586</v>
      </c>
      <c r="V14">
        <v>864.8920128262514</v>
      </c>
      <c r="W14">
        <v>759.28743362190153</v>
      </c>
      <c r="X14">
        <v>802.39437027296208</v>
      </c>
      <c r="Y14">
        <v>901.96762286892556</v>
      </c>
      <c r="Z14">
        <v>706.61984087369956</v>
      </c>
      <c r="AA14">
        <v>928.71923751508893</v>
      </c>
      <c r="AB14">
        <v>891.81209411357929</v>
      </c>
      <c r="AC14">
        <v>1091.3138780908962</v>
      </c>
      <c r="AD14">
        <v>1009.5445563200386</v>
      </c>
      <c r="AE14">
        <v>804.06395762721684</v>
      </c>
      <c r="AF14">
        <v>761.90165223961458</v>
      </c>
      <c r="AG14">
        <v>824.20557200287612</v>
      </c>
      <c r="AH14">
        <v>746.12281311799688</v>
      </c>
    </row>
    <row r="15" spans="1:34" x14ac:dyDescent="0.3">
      <c r="A15" s="23">
        <f ca="1">Exceedance!U15</f>
        <v>46478</v>
      </c>
      <c r="B15" s="1">
        <v>1121.2992284485922</v>
      </c>
      <c r="C15" s="1">
        <v>794.87264029569917</v>
      </c>
      <c r="D15" s="1">
        <v>933.99099654714053</v>
      </c>
      <c r="E15">
        <v>1013.8548363809329</v>
      </c>
      <c r="F15">
        <v>1150.6560770044339</v>
      </c>
      <c r="G15">
        <v>1000.7892012898342</v>
      </c>
      <c r="H15">
        <v>1086.2038086156401</v>
      </c>
      <c r="I15">
        <v>932.52348479293755</v>
      </c>
      <c r="J15">
        <v>1011.4150897317325</v>
      </c>
      <c r="K15">
        <v>1077.3823239905046</v>
      </c>
      <c r="L15">
        <v>854.37596644374855</v>
      </c>
      <c r="M15">
        <v>978.6618366760398</v>
      </c>
      <c r="N15">
        <v>895.07446782202919</v>
      </c>
      <c r="O15">
        <v>738.40476830556543</v>
      </c>
      <c r="P15">
        <v>771.76600975621068</v>
      </c>
      <c r="Q15">
        <v>958.61421552746685</v>
      </c>
      <c r="R15">
        <v>1120.6936280425539</v>
      </c>
      <c r="S15">
        <v>810.7764070459524</v>
      </c>
      <c r="T15">
        <v>1103.0193171187152</v>
      </c>
      <c r="U15">
        <v>1128.6165643652932</v>
      </c>
      <c r="V15">
        <v>890.14125916671821</v>
      </c>
      <c r="W15">
        <v>818.35323726557931</v>
      </c>
      <c r="X15">
        <v>820.86794677740431</v>
      </c>
      <c r="Y15">
        <v>954.04197232112529</v>
      </c>
      <c r="Z15">
        <v>673.39718986733453</v>
      </c>
      <c r="AA15">
        <v>936.59819739507566</v>
      </c>
      <c r="AB15">
        <v>874.19581730529967</v>
      </c>
      <c r="AC15">
        <v>1108.4935853236566</v>
      </c>
      <c r="AD15">
        <v>1106.9578071264998</v>
      </c>
      <c r="AE15">
        <v>793.17342125101868</v>
      </c>
      <c r="AF15">
        <v>873.34859229160884</v>
      </c>
      <c r="AG15">
        <v>799.02000346260422</v>
      </c>
      <c r="AH15">
        <v>720.07963011692652</v>
      </c>
    </row>
    <row r="16" spans="1:34" x14ac:dyDescent="0.3">
      <c r="A16" s="23">
        <f ca="1">Exceedance!U16</f>
        <v>46508</v>
      </c>
      <c r="B16" s="1">
        <v>1126.5923373706328</v>
      </c>
      <c r="C16" s="1">
        <v>870.64370334374837</v>
      </c>
      <c r="D16" s="1">
        <v>1055.3177770358393</v>
      </c>
      <c r="E16">
        <v>1177.3227354212067</v>
      </c>
      <c r="F16">
        <v>1154.7168928868887</v>
      </c>
      <c r="G16">
        <v>1149.9739726960051</v>
      </c>
      <c r="H16">
        <v>1010.8907198737103</v>
      </c>
      <c r="I16">
        <v>997.52772087460812</v>
      </c>
      <c r="J16">
        <v>1038.1533907356968</v>
      </c>
      <c r="K16">
        <v>1197.1388806410021</v>
      </c>
      <c r="L16">
        <v>1005.0041480960771</v>
      </c>
      <c r="M16">
        <v>1035.5153170120836</v>
      </c>
      <c r="N16">
        <v>1163.3747379714471</v>
      </c>
      <c r="O16">
        <v>733.01145967174739</v>
      </c>
      <c r="P16">
        <v>838.76162122396249</v>
      </c>
      <c r="Q16">
        <v>1101.0628447360925</v>
      </c>
      <c r="R16">
        <v>1227.8320032514364</v>
      </c>
      <c r="S16">
        <v>900.00788453134089</v>
      </c>
      <c r="T16">
        <v>1268.4017186021383</v>
      </c>
      <c r="U16">
        <v>1145.9449268946692</v>
      </c>
      <c r="V16">
        <v>1097.23990545023</v>
      </c>
      <c r="W16">
        <v>913.76455741714619</v>
      </c>
      <c r="X16">
        <v>885.90536467300205</v>
      </c>
      <c r="Y16">
        <v>1026.716206010022</v>
      </c>
      <c r="Z16">
        <v>714.08714887540998</v>
      </c>
      <c r="AA16">
        <v>1003.0179126181119</v>
      </c>
      <c r="AB16">
        <v>932.41345119401456</v>
      </c>
      <c r="AC16">
        <v>1191.424899868201</v>
      </c>
      <c r="AD16">
        <v>1212.8640405247481</v>
      </c>
      <c r="AE16">
        <v>838.6831065315348</v>
      </c>
      <c r="AF16">
        <v>1070.0581269631698</v>
      </c>
      <c r="AG16">
        <v>847.08628999232712</v>
      </c>
      <c r="AH16">
        <v>804.10376051431342</v>
      </c>
    </row>
    <row r="17" spans="1:34" x14ac:dyDescent="0.3">
      <c r="A17" s="23">
        <f ca="1">Exceedance!U17</f>
        <v>46539</v>
      </c>
      <c r="B17" s="1">
        <v>1168.7677842102078</v>
      </c>
      <c r="C17" s="1">
        <v>878.78865336586102</v>
      </c>
      <c r="D17" s="1">
        <v>1130.2047851869354</v>
      </c>
      <c r="E17">
        <v>1213.1983706513945</v>
      </c>
      <c r="F17">
        <v>1126.4454414691247</v>
      </c>
      <c r="G17">
        <v>1232.4562849480524</v>
      </c>
      <c r="H17">
        <v>1009.2350789832568</v>
      </c>
      <c r="I17">
        <v>971.62820734149216</v>
      </c>
      <c r="J17">
        <v>1092.2295857469926</v>
      </c>
      <c r="K17">
        <v>1247.6648189047996</v>
      </c>
      <c r="L17">
        <v>1159.1326597827403</v>
      </c>
      <c r="M17">
        <v>1008.1295428376845</v>
      </c>
      <c r="N17">
        <v>1254.4366716030688</v>
      </c>
      <c r="O17">
        <v>683.61759133140299</v>
      </c>
      <c r="P17">
        <v>850.64743634789522</v>
      </c>
      <c r="Q17">
        <v>1118.5495891060416</v>
      </c>
      <c r="R17">
        <v>1229.6254329311012</v>
      </c>
      <c r="S17">
        <v>879.61159473274245</v>
      </c>
      <c r="T17">
        <v>1324.2059074358203</v>
      </c>
      <c r="U17">
        <v>1175.3757532989341</v>
      </c>
      <c r="V17">
        <v>1144.2803354037644</v>
      </c>
      <c r="W17">
        <v>1009.4166373079078</v>
      </c>
      <c r="X17">
        <v>970.89626094984692</v>
      </c>
      <c r="Y17">
        <v>976.06484381428936</v>
      </c>
      <c r="Z17">
        <v>702.83465833354865</v>
      </c>
      <c r="AA17">
        <v>1052.0795625318308</v>
      </c>
      <c r="AB17">
        <v>1015.1365400511675</v>
      </c>
      <c r="AC17">
        <v>1288.2946998114967</v>
      </c>
      <c r="AD17">
        <v>1295.1708340377381</v>
      </c>
      <c r="AE17">
        <v>809.80810378828426</v>
      </c>
      <c r="AF17">
        <v>1305.7256816067554</v>
      </c>
      <c r="AG17">
        <v>830.72827585974028</v>
      </c>
      <c r="AH17">
        <v>928.64948243105607</v>
      </c>
    </row>
    <row r="18" spans="1:34" x14ac:dyDescent="0.3">
      <c r="A18" s="23">
        <f ca="1">Exceedance!U18</f>
        <v>46569</v>
      </c>
      <c r="B18" s="1">
        <v>1167.2459266816579</v>
      </c>
      <c r="C18" s="1">
        <v>808.28608787546261</v>
      </c>
      <c r="D18" s="1">
        <v>1097.8190087705989</v>
      </c>
      <c r="E18">
        <v>1202.9232390362724</v>
      </c>
      <c r="F18">
        <v>1126.2803029200772</v>
      </c>
      <c r="G18">
        <v>1175.5235579480109</v>
      </c>
      <c r="H18">
        <v>1150.3167945717764</v>
      </c>
      <c r="I18">
        <v>904.5767898373764</v>
      </c>
      <c r="J18">
        <v>1110.7325791661822</v>
      </c>
      <c r="K18">
        <v>1250.7101726097299</v>
      </c>
      <c r="L18">
        <v>1259.7447849900568</v>
      </c>
      <c r="M18">
        <v>912.64488995421402</v>
      </c>
      <c r="N18">
        <v>1218.8267924361614</v>
      </c>
      <c r="O18">
        <v>629.47382945520849</v>
      </c>
      <c r="P18">
        <v>763.75289135504386</v>
      </c>
      <c r="Q18">
        <v>1062.6094721014256</v>
      </c>
      <c r="R18">
        <v>1235.042092688707</v>
      </c>
      <c r="S18">
        <v>836.95795545183705</v>
      </c>
      <c r="T18">
        <v>1278.7606748370549</v>
      </c>
      <c r="U18">
        <v>1187.9922442086556</v>
      </c>
      <c r="V18">
        <v>1106.4820526394487</v>
      </c>
      <c r="W18">
        <v>968.72951016338482</v>
      </c>
      <c r="X18">
        <v>951.86460358516467</v>
      </c>
      <c r="Y18">
        <v>890.15672054116692</v>
      </c>
      <c r="Z18">
        <v>664.84234327727074</v>
      </c>
      <c r="AA18">
        <v>999.35466866951708</v>
      </c>
      <c r="AB18">
        <v>983.35114672334817</v>
      </c>
      <c r="AC18">
        <v>1246.8831671903658</v>
      </c>
      <c r="AD18">
        <v>1265.9556228865531</v>
      </c>
      <c r="AE18">
        <v>743.85838743555234</v>
      </c>
      <c r="AF18">
        <v>1371.0726085350848</v>
      </c>
      <c r="AG18">
        <v>768.84280790109995</v>
      </c>
      <c r="AH18">
        <v>955.32346282791207</v>
      </c>
    </row>
    <row r="19" spans="1:34" x14ac:dyDescent="0.3">
      <c r="A19" s="23">
        <f ca="1">Exceedance!U19</f>
        <v>46600</v>
      </c>
      <c r="B19" s="1">
        <v>1162.5141841969958</v>
      </c>
      <c r="C19" s="1">
        <v>742.43936405614488</v>
      </c>
      <c r="D19" s="1">
        <v>1060.6353282437731</v>
      </c>
      <c r="E19">
        <v>1210.7711843791155</v>
      </c>
      <c r="F19">
        <v>1159.9137364980145</v>
      </c>
      <c r="G19">
        <v>1112.392606839458</v>
      </c>
      <c r="H19">
        <v>1173.3434068219017</v>
      </c>
      <c r="I19">
        <v>858.06301731874646</v>
      </c>
      <c r="J19">
        <v>1126.2911531550849</v>
      </c>
      <c r="K19">
        <v>1212.0535847266158</v>
      </c>
      <c r="L19">
        <v>1329.3301555952828</v>
      </c>
      <c r="M19">
        <v>844.66830096770411</v>
      </c>
      <c r="N19">
        <v>1205.5865490409265</v>
      </c>
      <c r="O19">
        <v>612.49632243238909</v>
      </c>
      <c r="P19">
        <v>710.19077441202239</v>
      </c>
      <c r="Q19">
        <v>992.34467613187121</v>
      </c>
      <c r="R19">
        <v>1216.2794796084672</v>
      </c>
      <c r="S19">
        <v>829.70911939440543</v>
      </c>
      <c r="T19">
        <v>1256.8294682882054</v>
      </c>
      <c r="U19">
        <v>1173.249722261216</v>
      </c>
      <c r="V19">
        <v>1036.7016846219854</v>
      </c>
      <c r="W19">
        <v>963.68663117846882</v>
      </c>
      <c r="X19">
        <v>900.45019575817332</v>
      </c>
      <c r="Y19">
        <v>828.56284564686814</v>
      </c>
      <c r="Z19">
        <v>641.85665080658805</v>
      </c>
      <c r="AA19">
        <v>949.48728128419452</v>
      </c>
      <c r="AB19">
        <v>923.12572099366935</v>
      </c>
      <c r="AC19">
        <v>1221.2187866125387</v>
      </c>
      <c r="AD19">
        <v>1231.1114034071345</v>
      </c>
      <c r="AE19">
        <v>688.52288232126693</v>
      </c>
      <c r="AF19">
        <v>1362.5360778629661</v>
      </c>
      <c r="AG19">
        <v>700.6691387073223</v>
      </c>
      <c r="AH19">
        <v>943.66913822012862</v>
      </c>
    </row>
    <row r="20" spans="1:34" x14ac:dyDescent="0.3">
      <c r="A20" s="23">
        <f ca="1">Exceedance!U20</f>
        <v>46631</v>
      </c>
      <c r="B20" s="1">
        <v>1174.0823280098746</v>
      </c>
      <c r="C20" s="1">
        <v>715.63265901455418</v>
      </c>
      <c r="D20" s="1">
        <v>1054.7733134804455</v>
      </c>
      <c r="E20">
        <v>1214.5711086490069</v>
      </c>
      <c r="F20">
        <v>1202.4284334057184</v>
      </c>
      <c r="G20">
        <v>1128.6086135382795</v>
      </c>
      <c r="H20">
        <v>1177.1828983117741</v>
      </c>
      <c r="I20">
        <v>833.38448637262627</v>
      </c>
      <c r="J20">
        <v>1175.1910642042337</v>
      </c>
      <c r="K20">
        <v>1190.9111622895275</v>
      </c>
      <c r="L20">
        <v>1331.1100346398787</v>
      </c>
      <c r="M20">
        <v>822.4497387405022</v>
      </c>
      <c r="N20">
        <v>1172.9732304461063</v>
      </c>
      <c r="O20">
        <v>626.40981331675107</v>
      </c>
      <c r="P20">
        <v>724.13206275917173</v>
      </c>
      <c r="Q20">
        <v>1010.455960164949</v>
      </c>
      <c r="R20">
        <v>1201.6482808608778</v>
      </c>
      <c r="S20">
        <v>842.56175735104057</v>
      </c>
      <c r="T20">
        <v>1250.7531224205754</v>
      </c>
      <c r="U20">
        <v>1174.9256830551524</v>
      </c>
      <c r="V20">
        <v>1009.0964090852793</v>
      </c>
      <c r="W20">
        <v>959.51778746979096</v>
      </c>
      <c r="X20">
        <v>876.8969492432293</v>
      </c>
      <c r="Y20">
        <v>781.02460963750241</v>
      </c>
      <c r="Z20">
        <v>691.8149627630421</v>
      </c>
      <c r="AA20">
        <v>932.45330625073666</v>
      </c>
      <c r="AB20">
        <v>889.60675521487008</v>
      </c>
      <c r="AC20">
        <v>1200.1462769356604</v>
      </c>
      <c r="AD20">
        <v>1207.5483744418741</v>
      </c>
      <c r="AE20">
        <v>655.55275404163103</v>
      </c>
      <c r="AF20">
        <v>1331.1113843301894</v>
      </c>
      <c r="AG20">
        <v>661.60392137290773</v>
      </c>
      <c r="AH20">
        <v>965.37249811229503</v>
      </c>
    </row>
    <row r="21" spans="1:34" x14ac:dyDescent="0.3">
      <c r="A21" s="23">
        <f ca="1">Exceedance!U21</f>
        <v>46661</v>
      </c>
      <c r="B21" s="1">
        <v>1190.2011079301735</v>
      </c>
      <c r="C21" s="1">
        <v>701.53329283067001</v>
      </c>
      <c r="D21" s="1">
        <v>1059.3691358244116</v>
      </c>
      <c r="E21">
        <v>1203.5543517139831</v>
      </c>
      <c r="F21">
        <v>1210.2558801731559</v>
      </c>
      <c r="G21">
        <v>1146.2756822446493</v>
      </c>
      <c r="H21">
        <v>1183.5235451332305</v>
      </c>
      <c r="I21">
        <v>835.56214930585668</v>
      </c>
      <c r="J21">
        <v>1244.4189938183536</v>
      </c>
      <c r="K21">
        <v>1211.9817502991475</v>
      </c>
      <c r="L21">
        <v>1328.109588711581</v>
      </c>
      <c r="M21">
        <v>831.35994187726499</v>
      </c>
      <c r="N21">
        <v>1154.8939435897971</v>
      </c>
      <c r="O21">
        <v>638.11415103638251</v>
      </c>
      <c r="P21">
        <v>710.99202816985928</v>
      </c>
      <c r="Q21">
        <v>1038.5640345854358</v>
      </c>
      <c r="R21">
        <v>1245.7551581737068</v>
      </c>
      <c r="S21">
        <v>914.8925880168299</v>
      </c>
      <c r="T21">
        <v>1269.6115489797012</v>
      </c>
      <c r="U21">
        <v>1178.4401541074951</v>
      </c>
      <c r="V21">
        <v>1003.6403215094853</v>
      </c>
      <c r="W21">
        <v>967.40971306748452</v>
      </c>
      <c r="X21">
        <v>911.04077512314029</v>
      </c>
      <c r="Y21">
        <v>750.65915737366629</v>
      </c>
      <c r="Z21">
        <v>714.23950703083472</v>
      </c>
      <c r="AA21">
        <v>945.53298030979397</v>
      </c>
      <c r="AB21">
        <v>887.17095863767145</v>
      </c>
      <c r="AC21">
        <v>1189.5776511489917</v>
      </c>
      <c r="AD21">
        <v>1228.7072904266554</v>
      </c>
      <c r="AE21">
        <v>647.82871481140455</v>
      </c>
      <c r="AF21">
        <v>1313.8401909043248</v>
      </c>
      <c r="AG21">
        <v>655.21336180678509</v>
      </c>
      <c r="AH21">
        <v>958.26970023465196</v>
      </c>
    </row>
    <row r="22" spans="1:34" x14ac:dyDescent="0.3">
      <c r="A22" s="23">
        <f ca="1">Exceedance!U22</f>
        <v>46692</v>
      </c>
      <c r="B22" s="1">
        <v>1200.2464295172745</v>
      </c>
      <c r="C22" s="1">
        <v>698.5345805626489</v>
      </c>
      <c r="D22" s="1">
        <v>1059.3864046382494</v>
      </c>
      <c r="E22">
        <v>1200.5104741898988</v>
      </c>
      <c r="F22">
        <v>1214.4830379142468</v>
      </c>
      <c r="G22">
        <v>1158.0683122611231</v>
      </c>
      <c r="H22">
        <v>1185.8656630463597</v>
      </c>
      <c r="I22">
        <v>841.52340086155255</v>
      </c>
      <c r="J22">
        <v>1265.8540122819711</v>
      </c>
      <c r="K22">
        <v>1245.7249604600115</v>
      </c>
      <c r="L22">
        <v>1323.2479674747105</v>
      </c>
      <c r="M22">
        <v>829.92571821786805</v>
      </c>
      <c r="N22">
        <v>1150.1795694189393</v>
      </c>
      <c r="O22">
        <v>642.94771843457909</v>
      </c>
      <c r="P22">
        <v>711.82849763209879</v>
      </c>
      <c r="Q22">
        <v>1051.5444773413194</v>
      </c>
      <c r="R22">
        <v>1265.5700002766223</v>
      </c>
      <c r="S22">
        <v>927.04121376493367</v>
      </c>
      <c r="T22">
        <v>1270.7146881717156</v>
      </c>
      <c r="U22">
        <v>1186.4072834593476</v>
      </c>
      <c r="V22">
        <v>1001.0973609292097</v>
      </c>
      <c r="W22">
        <v>969.40796757402541</v>
      </c>
      <c r="X22">
        <v>915.78588581012934</v>
      </c>
      <c r="Y22">
        <v>739.75215730057676</v>
      </c>
      <c r="Z22">
        <v>718.18564843479408</v>
      </c>
      <c r="AA22">
        <v>944.19312726815667</v>
      </c>
      <c r="AB22">
        <v>887.95676289373557</v>
      </c>
      <c r="AC22">
        <v>1184.3096780623966</v>
      </c>
      <c r="AD22">
        <v>1230.5495309052772</v>
      </c>
      <c r="AE22">
        <v>644.44612177992235</v>
      </c>
      <c r="AF22">
        <v>1312.6231691601631</v>
      </c>
      <c r="AG22">
        <v>654.61401348703953</v>
      </c>
      <c r="AH22">
        <v>960.25901154758958</v>
      </c>
    </row>
    <row r="23" spans="1:34" x14ac:dyDescent="0.3">
      <c r="A23" s="23">
        <f ca="1">Exceedance!U23</f>
        <v>46722</v>
      </c>
      <c r="B23" s="1">
        <v>1198.238740251029</v>
      </c>
      <c r="C23" s="1">
        <v>696.67425357903676</v>
      </c>
      <c r="D23" s="1">
        <v>1055.5407080672051</v>
      </c>
      <c r="E23">
        <v>1194.937645805242</v>
      </c>
      <c r="F23">
        <v>1215.5456664677638</v>
      </c>
      <c r="G23">
        <v>1158.3053443435554</v>
      </c>
      <c r="H23">
        <v>1186.9654916134468</v>
      </c>
      <c r="I23">
        <v>841.69923438809928</v>
      </c>
      <c r="J23">
        <v>1272.9097174078611</v>
      </c>
      <c r="K23">
        <v>1253.9417783476872</v>
      </c>
      <c r="L23">
        <v>1316.7306479489457</v>
      </c>
      <c r="M23">
        <v>822.97775406422647</v>
      </c>
      <c r="N23">
        <v>1145.8107602766131</v>
      </c>
      <c r="O23">
        <v>639.1635275863166</v>
      </c>
      <c r="P23">
        <v>711.80299102649337</v>
      </c>
      <c r="Q23">
        <v>1056.3262228387007</v>
      </c>
      <c r="R23">
        <v>1269.140940782361</v>
      </c>
      <c r="S23">
        <v>924.57039137740594</v>
      </c>
      <c r="T23">
        <v>1288.5247417258809</v>
      </c>
      <c r="U23">
        <v>1187.8511099969101</v>
      </c>
      <c r="V23">
        <v>992.83653565874306</v>
      </c>
      <c r="W23">
        <v>970.90009507093987</v>
      </c>
      <c r="X23">
        <v>911.74013067942838</v>
      </c>
      <c r="Y23">
        <v>728.89859181551446</v>
      </c>
      <c r="Z23">
        <v>717.56006615738909</v>
      </c>
      <c r="AA23">
        <v>938.9937930062672</v>
      </c>
      <c r="AB23">
        <v>882.58624933806789</v>
      </c>
      <c r="AC23">
        <v>1183.2453035581777</v>
      </c>
      <c r="AD23">
        <v>1229.6001299657976</v>
      </c>
      <c r="AE23">
        <v>638.38380370266259</v>
      </c>
      <c r="AF23">
        <v>1314.4874161111352</v>
      </c>
      <c r="AG23">
        <v>648.99076155493083</v>
      </c>
      <c r="AH23">
        <v>959.95406856907994</v>
      </c>
    </row>
    <row r="24" spans="1:34" x14ac:dyDescent="0.3">
      <c r="A24" s="23">
        <f ca="1">Exceedance!U24</f>
        <v>46753</v>
      </c>
      <c r="B24" s="1">
        <v>1193.5681349719614</v>
      </c>
      <c r="C24" s="1">
        <v>694.0555911950778</v>
      </c>
      <c r="D24" s="1">
        <v>1050.938090853266</v>
      </c>
      <c r="E24">
        <v>1194.1586732318756</v>
      </c>
      <c r="F24">
        <v>1216.563445437851</v>
      </c>
      <c r="G24">
        <v>1155.2215967470606</v>
      </c>
      <c r="H24">
        <v>1184.8654848877636</v>
      </c>
      <c r="I24">
        <v>837.22119268587733</v>
      </c>
      <c r="J24">
        <v>1276.4039777294197</v>
      </c>
      <c r="K24">
        <v>1255.5069209986918</v>
      </c>
      <c r="L24">
        <v>1312.478618501593</v>
      </c>
      <c r="M24">
        <v>816.09846193904468</v>
      </c>
      <c r="N24">
        <v>1142.4939702808565</v>
      </c>
      <c r="O24">
        <v>636.66019381571209</v>
      </c>
      <c r="P24">
        <v>708.60985692845588</v>
      </c>
      <c r="Q24">
        <v>1070.713339884705</v>
      </c>
      <c r="R24">
        <v>1267.8199375776335</v>
      </c>
      <c r="S24">
        <v>920.08113453318492</v>
      </c>
      <c r="T24">
        <v>1288.8697053128135</v>
      </c>
      <c r="U24">
        <v>1188.3091054860013</v>
      </c>
      <c r="V24">
        <v>983.42348243384174</v>
      </c>
      <c r="W24">
        <v>969.51142202206768</v>
      </c>
      <c r="X24">
        <v>911.16924410745719</v>
      </c>
      <c r="Y24">
        <v>721.44497439004658</v>
      </c>
      <c r="Z24">
        <v>715.33680153140619</v>
      </c>
      <c r="AA24">
        <v>935.83326965508036</v>
      </c>
      <c r="AB24">
        <v>875.03327453739837</v>
      </c>
      <c r="AC24">
        <v>1186.7159754395054</v>
      </c>
      <c r="AD24">
        <v>1225.9405170604123</v>
      </c>
      <c r="AE24">
        <v>632.22341764222119</v>
      </c>
      <c r="AF24">
        <v>1316.6953086731603</v>
      </c>
      <c r="AG24">
        <v>640.37773466916622</v>
      </c>
      <c r="AH24">
        <v>956.32309623367269</v>
      </c>
    </row>
    <row r="25" spans="1:34" x14ac:dyDescent="0.3">
      <c r="A25" s="23">
        <f ca="1">Exceedance!U25</f>
        <v>46784</v>
      </c>
      <c r="B25" s="1">
        <v>1197.0650151949608</v>
      </c>
      <c r="C25" s="1">
        <v>699.53682398078297</v>
      </c>
      <c r="D25" s="1">
        <v>1054.5200779527679</v>
      </c>
      <c r="E25">
        <v>1195.559822756032</v>
      </c>
      <c r="F25">
        <v>1218.4970312604537</v>
      </c>
      <c r="G25">
        <v>1175.6657676952748</v>
      </c>
      <c r="H25">
        <v>1194.4456342701376</v>
      </c>
      <c r="I25">
        <v>835.66637881366648</v>
      </c>
      <c r="J25">
        <v>1279.2414861367452</v>
      </c>
      <c r="K25">
        <v>1260.7224164021197</v>
      </c>
      <c r="L25">
        <v>1312.0383276631383</v>
      </c>
      <c r="M25">
        <v>814.83458610584512</v>
      </c>
      <c r="N25">
        <v>1139.4949215951449</v>
      </c>
      <c r="O25">
        <v>637.07658431568416</v>
      </c>
      <c r="P25">
        <v>710.12028294330037</v>
      </c>
      <c r="Q25">
        <v>1097.5257826567038</v>
      </c>
      <c r="R25">
        <v>1265.576623275183</v>
      </c>
      <c r="S25">
        <v>929.64888007905415</v>
      </c>
      <c r="T25">
        <v>1286.8435533784168</v>
      </c>
      <c r="U25">
        <v>1199.0709115966124</v>
      </c>
      <c r="V25">
        <v>976.10985854429225</v>
      </c>
      <c r="W25">
        <v>971.50736333492694</v>
      </c>
      <c r="X25">
        <v>911.41213776738095</v>
      </c>
      <c r="Y25">
        <v>717.83596437518702</v>
      </c>
      <c r="Z25">
        <v>720.49456541285895</v>
      </c>
      <c r="AA25">
        <v>943.74258928845654</v>
      </c>
      <c r="AB25">
        <v>884.98688431146161</v>
      </c>
      <c r="AC25">
        <v>1233.5885157905532</v>
      </c>
      <c r="AD25">
        <v>1223.522348508151</v>
      </c>
      <c r="AE25">
        <v>630.88976670820091</v>
      </c>
      <c r="AF25">
        <v>1320.8763001524546</v>
      </c>
      <c r="AG25">
        <v>641.56075436813683</v>
      </c>
      <c r="AH25">
        <v>959.43220458023586</v>
      </c>
    </row>
    <row r="26" spans="1:34" x14ac:dyDescent="0.3">
      <c r="A26" s="23">
        <f ca="1">Exceedance!U26</f>
        <v>46813</v>
      </c>
      <c r="B26" s="1">
        <v>1241.8959502921787</v>
      </c>
      <c r="C26" s="1">
        <v>746.7394219255516</v>
      </c>
      <c r="D26" s="1">
        <v>1099.5212181814777</v>
      </c>
      <c r="E26">
        <v>1257.0911895817389</v>
      </c>
      <c r="F26">
        <v>1247.1290934792496</v>
      </c>
      <c r="G26">
        <v>1304.0641093431348</v>
      </c>
      <c r="H26">
        <v>1194.8973113170687</v>
      </c>
      <c r="I26">
        <v>922.23406151638676</v>
      </c>
      <c r="J26">
        <v>1308.9028766223641</v>
      </c>
      <c r="K26">
        <v>1268.856169462505</v>
      </c>
      <c r="L26">
        <v>1312.0248207492032</v>
      </c>
      <c r="M26">
        <v>838.54904682069525</v>
      </c>
      <c r="N26">
        <v>1125.9477657031262</v>
      </c>
      <c r="O26">
        <v>645.86686672528481</v>
      </c>
      <c r="P26">
        <v>761.17420735590019</v>
      </c>
      <c r="Q26">
        <v>1165.5779343444274</v>
      </c>
      <c r="R26">
        <v>1266.0995242935969</v>
      </c>
      <c r="S26">
        <v>1001.529191865985</v>
      </c>
      <c r="T26">
        <v>1328.667378534868</v>
      </c>
      <c r="U26">
        <v>1226.9451839159565</v>
      </c>
      <c r="V26">
        <v>982.47803874286467</v>
      </c>
      <c r="W26">
        <v>983.77119803160849</v>
      </c>
      <c r="X26">
        <v>930.07938224788506</v>
      </c>
      <c r="Y26">
        <v>720.87250134556962</v>
      </c>
      <c r="Z26">
        <v>731.70320409400892</v>
      </c>
      <c r="AA26">
        <v>966.98031576338076</v>
      </c>
      <c r="AB26">
        <v>895.15184528909526</v>
      </c>
      <c r="AC26">
        <v>1365.8168063919823</v>
      </c>
      <c r="AD26">
        <v>1215.5243253420672</v>
      </c>
      <c r="AE26">
        <v>686.42532268341392</v>
      </c>
      <c r="AF26">
        <v>1324.2887259750985</v>
      </c>
      <c r="AG26">
        <v>643.26113572255849</v>
      </c>
      <c r="AH26">
        <v>978.04676771608899</v>
      </c>
    </row>
    <row r="27" spans="1:34" x14ac:dyDescent="0.3">
      <c r="A27" s="23">
        <f ca="1">Exceedance!U27</f>
        <v>46844</v>
      </c>
      <c r="B27" s="1">
        <v>1320.8675368266631</v>
      </c>
      <c r="C27" s="1">
        <v>811.80078900145588</v>
      </c>
      <c r="D27" s="1">
        <v>1171.9026796755891</v>
      </c>
      <c r="E27">
        <v>1407.1511721077234</v>
      </c>
      <c r="F27">
        <v>1351.6190866966135</v>
      </c>
      <c r="G27">
        <v>1390.6755226800517</v>
      </c>
      <c r="H27">
        <v>1212.4111487638859</v>
      </c>
      <c r="I27">
        <v>1051.2350116292739</v>
      </c>
      <c r="J27">
        <v>1385.8822249508196</v>
      </c>
      <c r="K27">
        <v>1263.6638259472554</v>
      </c>
      <c r="L27">
        <v>1355.909961360376</v>
      </c>
      <c r="M27">
        <v>951.49952853875106</v>
      </c>
      <c r="N27">
        <v>1107.661735375546</v>
      </c>
      <c r="O27">
        <v>638.65527194675792</v>
      </c>
      <c r="P27">
        <v>867.54471229712522</v>
      </c>
      <c r="Q27">
        <v>1362.830857867127</v>
      </c>
      <c r="R27">
        <v>1336.5416534657647</v>
      </c>
      <c r="S27">
        <v>1067.4342132652405</v>
      </c>
      <c r="T27">
        <v>1481.7829263239164</v>
      </c>
      <c r="U27">
        <v>1279.8037367234865</v>
      </c>
      <c r="V27">
        <v>1060.2600064317483</v>
      </c>
      <c r="W27">
        <v>1016.7945489619352</v>
      </c>
      <c r="X27">
        <v>999.16129773426701</v>
      </c>
      <c r="Y27">
        <v>688.47540900464423</v>
      </c>
      <c r="Z27">
        <v>743.66230826073149</v>
      </c>
      <c r="AA27">
        <v>965.84222854318455</v>
      </c>
      <c r="AB27">
        <v>910.96602969993285</v>
      </c>
      <c r="AC27">
        <v>1469.2063613985613</v>
      </c>
      <c r="AD27">
        <v>1202.7835011460113</v>
      </c>
      <c r="AE27">
        <v>802.53047140293165</v>
      </c>
      <c r="AF27">
        <v>1309.4187925442006</v>
      </c>
      <c r="AG27">
        <v>641.20728356709844</v>
      </c>
      <c r="AH27">
        <v>1107.2824116728193</v>
      </c>
    </row>
    <row r="28" spans="1:34" x14ac:dyDescent="0.3">
      <c r="A28" s="23">
        <f ca="1">Exceedance!U28</f>
        <v>46874</v>
      </c>
      <c r="B28" s="1">
        <v>1292.6934071730088</v>
      </c>
      <c r="C28" s="1">
        <v>936.08360176337669</v>
      </c>
      <c r="D28" s="1">
        <v>1309.5733101986254</v>
      </c>
      <c r="E28">
        <v>1451.7874630139393</v>
      </c>
      <c r="F28">
        <v>1333.0315687092859</v>
      </c>
      <c r="G28">
        <v>1322.8069562692676</v>
      </c>
      <c r="H28">
        <v>1305.0297874656442</v>
      </c>
      <c r="I28">
        <v>1054.1650232562085</v>
      </c>
      <c r="J28">
        <v>1327.5129338774786</v>
      </c>
      <c r="K28">
        <v>1145.9871153781362</v>
      </c>
      <c r="L28">
        <v>1423.265061138454</v>
      </c>
      <c r="M28">
        <v>1230.1535495637809</v>
      </c>
      <c r="N28">
        <v>1072.3708483179048</v>
      </c>
      <c r="O28">
        <v>715.98966720269527</v>
      </c>
      <c r="P28">
        <v>1027.0512683157444</v>
      </c>
      <c r="Q28">
        <v>1508.7199685705668</v>
      </c>
      <c r="R28">
        <v>1452.8441668476219</v>
      </c>
      <c r="S28">
        <v>1236.1004381376742</v>
      </c>
      <c r="T28">
        <v>1454.8804473275109</v>
      </c>
      <c r="U28">
        <v>1382.6333530145359</v>
      </c>
      <c r="V28">
        <v>1165.7502680823752</v>
      </c>
      <c r="W28">
        <v>1095.4010305919119</v>
      </c>
      <c r="X28">
        <v>1091.0870539410605</v>
      </c>
      <c r="Y28">
        <v>730.27254844387744</v>
      </c>
      <c r="Z28">
        <v>821.0748365401929</v>
      </c>
      <c r="AA28">
        <v>1031.7076305121927</v>
      </c>
      <c r="AB28">
        <v>993.21787970656214</v>
      </c>
      <c r="AC28">
        <v>1367.1144008599415</v>
      </c>
      <c r="AD28">
        <v>1234.3104868901676</v>
      </c>
      <c r="AE28">
        <v>991.610811644911</v>
      </c>
      <c r="AF28">
        <v>1357.2592202810365</v>
      </c>
      <c r="AG28">
        <v>732.57389299703902</v>
      </c>
      <c r="AH28">
        <v>1295.2729414592179</v>
      </c>
    </row>
    <row r="29" spans="1:34" x14ac:dyDescent="0.3">
      <c r="A29" s="23">
        <f ca="1">Exceedance!U29</f>
        <v>46905</v>
      </c>
      <c r="B29" s="1">
        <v>1249.0555212487643</v>
      </c>
      <c r="C29" s="1">
        <v>1006.5303290833829</v>
      </c>
      <c r="D29" s="1">
        <v>1391.948023872467</v>
      </c>
      <c r="E29">
        <v>1409.3330339194345</v>
      </c>
      <c r="F29">
        <v>1267.4568302189571</v>
      </c>
      <c r="G29">
        <v>1367.5981933560404</v>
      </c>
      <c r="H29">
        <v>1279.7889025426548</v>
      </c>
      <c r="I29">
        <v>1094.3925544748936</v>
      </c>
      <c r="J29">
        <v>1226.7491963680802</v>
      </c>
      <c r="K29">
        <v>1070.5011421951513</v>
      </c>
      <c r="L29">
        <v>1392.6956427228488</v>
      </c>
      <c r="M29">
        <v>1312.1609742330688</v>
      </c>
      <c r="N29">
        <v>997.07717763507787</v>
      </c>
      <c r="O29">
        <v>732.40861914407026</v>
      </c>
      <c r="P29">
        <v>1056.6163147164832</v>
      </c>
      <c r="Q29">
        <v>1481.1421712850301</v>
      </c>
      <c r="R29">
        <v>1432.5121069747836</v>
      </c>
      <c r="S29">
        <v>1288.110624260057</v>
      </c>
      <c r="T29">
        <v>1410.0324083898872</v>
      </c>
      <c r="U29">
        <v>1307.7302622922962</v>
      </c>
      <c r="V29">
        <v>1255.6362026812769</v>
      </c>
      <c r="W29">
        <v>1185.1973983901801</v>
      </c>
      <c r="X29">
        <v>1043.9617544952641</v>
      </c>
      <c r="Y29">
        <v>712.87124475866938</v>
      </c>
      <c r="Z29">
        <v>855.64063757789756</v>
      </c>
      <c r="AA29">
        <v>1148.665624658305</v>
      </c>
      <c r="AB29">
        <v>1098.7787463362404</v>
      </c>
      <c r="AC29">
        <v>1259.9669941755349</v>
      </c>
      <c r="AD29">
        <v>1165.3368676498496</v>
      </c>
      <c r="AE29">
        <v>1223.096911961662</v>
      </c>
      <c r="AF29">
        <v>1326.8821247969242</v>
      </c>
      <c r="AG29">
        <v>857.02867618206733</v>
      </c>
      <c r="AH29">
        <v>1329.3050465147396</v>
      </c>
    </row>
    <row r="30" spans="1:34" x14ac:dyDescent="0.3">
      <c r="A30" s="23">
        <f ca="1">Exceedance!U30</f>
        <v>46935</v>
      </c>
      <c r="B30" s="1">
        <v>1216.4605161320201</v>
      </c>
      <c r="C30" s="1">
        <v>974.69722940211864</v>
      </c>
      <c r="D30" s="1">
        <v>1358.9123236928356</v>
      </c>
      <c r="E30">
        <v>1376.1544391195339</v>
      </c>
      <c r="F30">
        <v>1213.1247078918245</v>
      </c>
      <c r="G30">
        <v>1497.5354068188212</v>
      </c>
      <c r="H30">
        <v>1218.6283997384419</v>
      </c>
      <c r="I30">
        <v>1115.608115746656</v>
      </c>
      <c r="J30">
        <v>1232.1717119190205</v>
      </c>
      <c r="K30">
        <v>1122.559486609676</v>
      </c>
      <c r="L30">
        <v>1298.8025888209904</v>
      </c>
      <c r="M30">
        <v>1275.9169260128378</v>
      </c>
      <c r="N30">
        <v>924.8389620875472</v>
      </c>
      <c r="O30">
        <v>663.38484817254221</v>
      </c>
      <c r="P30">
        <v>1004.6968481926967</v>
      </c>
      <c r="Q30">
        <v>1454.9841429906039</v>
      </c>
      <c r="R30">
        <v>1396.1814046943225</v>
      </c>
      <c r="S30">
        <v>1242.3936075902677</v>
      </c>
      <c r="T30">
        <v>1377.3717460961145</v>
      </c>
      <c r="U30">
        <v>1270.8566192576977</v>
      </c>
      <c r="V30">
        <v>1215.9808121660726</v>
      </c>
      <c r="W30">
        <v>1166.9090216626398</v>
      </c>
      <c r="X30">
        <v>960.29842925857974</v>
      </c>
      <c r="Y30">
        <v>666.43894544374371</v>
      </c>
      <c r="Z30">
        <v>803.01851110138807</v>
      </c>
      <c r="AA30">
        <v>1116.7640630093611</v>
      </c>
      <c r="AB30">
        <v>1058.3670970735213</v>
      </c>
      <c r="AC30">
        <v>1232.4738875624346</v>
      </c>
      <c r="AD30">
        <v>1096.1904005280865</v>
      </c>
      <c r="AE30">
        <v>1279.8873494200568</v>
      </c>
      <c r="AF30">
        <v>1248.8580774587913</v>
      </c>
      <c r="AG30">
        <v>881.47042154053474</v>
      </c>
      <c r="AH30">
        <v>1319.3353457846231</v>
      </c>
    </row>
    <row r="31" spans="1:34" x14ac:dyDescent="0.3">
      <c r="A31" s="23">
        <f ca="1">Exceedance!U31</f>
        <v>46966</v>
      </c>
      <c r="B31" s="1">
        <v>1179.3227288485491</v>
      </c>
      <c r="C31" s="1">
        <v>938.16561177063318</v>
      </c>
      <c r="D31" s="1">
        <v>1321.4108507191611</v>
      </c>
      <c r="E31">
        <v>1417.2934024188505</v>
      </c>
      <c r="F31">
        <v>1155.1292993880186</v>
      </c>
      <c r="G31">
        <v>1520.1343292456963</v>
      </c>
      <c r="H31">
        <v>1148.2580191203263</v>
      </c>
      <c r="I31">
        <v>1124.3773704411908</v>
      </c>
      <c r="J31">
        <v>1195.4715062924568</v>
      </c>
      <c r="K31">
        <v>1195.0944277370163</v>
      </c>
      <c r="L31">
        <v>1222.7975639744648</v>
      </c>
      <c r="M31">
        <v>1260.3107294102974</v>
      </c>
      <c r="N31">
        <v>838.10675274768812</v>
      </c>
      <c r="O31">
        <v>631.27852683313847</v>
      </c>
      <c r="P31">
        <v>936.86417618691451</v>
      </c>
      <c r="Q31">
        <v>1436.1976934726849</v>
      </c>
      <c r="R31">
        <v>1385.2318081154694</v>
      </c>
      <c r="S31">
        <v>1220.4898286263201</v>
      </c>
      <c r="T31">
        <v>1364.7459675313914</v>
      </c>
      <c r="U31">
        <v>1204.2125294435546</v>
      </c>
      <c r="V31">
        <v>1205.8266411199597</v>
      </c>
      <c r="W31">
        <v>1116.1446048642717</v>
      </c>
      <c r="X31">
        <v>885.26524983035472</v>
      </c>
      <c r="Y31">
        <v>642.34877860368863</v>
      </c>
      <c r="Z31">
        <v>753.04307485972186</v>
      </c>
      <c r="AA31">
        <v>1057.1635076296159</v>
      </c>
      <c r="AB31">
        <v>1034.0113877667584</v>
      </c>
      <c r="AC31">
        <v>1196.0972710063647</v>
      </c>
      <c r="AD31">
        <v>1009.057295748819</v>
      </c>
      <c r="AE31">
        <v>1268.4643032015997</v>
      </c>
      <c r="AF31">
        <v>1187.6866030588669</v>
      </c>
      <c r="AG31">
        <v>867.96532034509642</v>
      </c>
      <c r="AH31">
        <v>1328.9488021349007</v>
      </c>
    </row>
    <row r="32" spans="1:34" x14ac:dyDescent="0.3">
      <c r="A32" s="23">
        <f ca="1">Exceedance!U32</f>
        <v>46997</v>
      </c>
      <c r="B32" s="1">
        <v>1173.8896848618724</v>
      </c>
      <c r="C32" s="1">
        <v>936.1646581256623</v>
      </c>
      <c r="D32" s="1">
        <v>1315.694396195609</v>
      </c>
      <c r="E32">
        <v>1454.7586198912527</v>
      </c>
      <c r="F32">
        <v>1174.7257268805386</v>
      </c>
      <c r="G32">
        <v>1525.4515291543025</v>
      </c>
      <c r="H32">
        <v>1136.206596710799</v>
      </c>
      <c r="I32">
        <v>1175.7140594576831</v>
      </c>
      <c r="J32">
        <v>1174.6647197061377</v>
      </c>
      <c r="K32">
        <v>1236.412416684461</v>
      </c>
      <c r="L32">
        <v>1196.9385753447991</v>
      </c>
      <c r="M32">
        <v>1228.1971405518816</v>
      </c>
      <c r="N32">
        <v>815.76977140420445</v>
      </c>
      <c r="O32">
        <v>642.92347930780318</v>
      </c>
      <c r="P32">
        <v>960.26791972531544</v>
      </c>
      <c r="Q32">
        <v>1427.0621146479723</v>
      </c>
      <c r="R32">
        <v>1394.9483771541488</v>
      </c>
      <c r="S32">
        <v>1216.2461265505294</v>
      </c>
      <c r="T32">
        <v>1367.9289437789</v>
      </c>
      <c r="U32">
        <v>1173.87044501432</v>
      </c>
      <c r="V32">
        <v>1218.65276043684</v>
      </c>
      <c r="W32">
        <v>1095.3859859485956</v>
      </c>
      <c r="X32">
        <v>862.86900208684415</v>
      </c>
      <c r="Y32">
        <v>697.06089615158328</v>
      </c>
      <c r="Z32">
        <v>743.40321979565613</v>
      </c>
      <c r="AA32">
        <v>1025.3820946126298</v>
      </c>
      <c r="AB32">
        <v>1011.0229093791361</v>
      </c>
      <c r="AC32">
        <v>1176.580963966999</v>
      </c>
      <c r="AD32">
        <v>957.65909765948675</v>
      </c>
      <c r="AE32">
        <v>1239.1802773387612</v>
      </c>
      <c r="AF32">
        <v>1168.4594900793113</v>
      </c>
      <c r="AG32">
        <v>891.43136508589055</v>
      </c>
      <c r="AH32">
        <v>1332.658887541076</v>
      </c>
    </row>
    <row r="33" spans="1:34" x14ac:dyDescent="0.3">
      <c r="A33" s="23">
        <f ca="1">Exceedance!U33</f>
        <v>47027</v>
      </c>
      <c r="B33" s="1">
        <v>1189.3218554186549</v>
      </c>
      <c r="C33" s="1">
        <v>928.22221120534039</v>
      </c>
      <c r="D33" s="1">
        <v>1319.9551713114645</v>
      </c>
      <c r="E33">
        <v>1462.5054038600533</v>
      </c>
      <c r="F33">
        <v>1194.5240768403494</v>
      </c>
      <c r="G33">
        <v>1530.0731257754376</v>
      </c>
      <c r="H33">
        <v>1141.3229845306653</v>
      </c>
      <c r="I33">
        <v>1243.1976254443493</v>
      </c>
      <c r="J33">
        <v>1199.3290465893735</v>
      </c>
      <c r="K33">
        <v>1233.9602258106379</v>
      </c>
      <c r="L33">
        <v>1203.7334316283</v>
      </c>
      <c r="M33">
        <v>1210.7006504980836</v>
      </c>
      <c r="N33">
        <v>818.5519585320377</v>
      </c>
      <c r="O33">
        <v>634.20662051517672</v>
      </c>
      <c r="P33">
        <v>992.25415863762021</v>
      </c>
      <c r="Q33">
        <v>1469.1538473867197</v>
      </c>
      <c r="R33">
        <v>1472.7613989785771</v>
      </c>
      <c r="S33">
        <v>1234.2348720312887</v>
      </c>
      <c r="T33">
        <v>1371.9784476081193</v>
      </c>
      <c r="U33">
        <v>1171.8202229573983</v>
      </c>
      <c r="V33">
        <v>1223.6895078982225</v>
      </c>
      <c r="W33">
        <v>1132.4342118186407</v>
      </c>
      <c r="X33">
        <v>844.8229909412039</v>
      </c>
      <c r="Y33">
        <v>718.21685463448398</v>
      </c>
      <c r="Z33">
        <v>757.50829275340288</v>
      </c>
      <c r="AA33">
        <v>1024.0948722130518</v>
      </c>
      <c r="AB33">
        <v>1000.8773974845241</v>
      </c>
      <c r="AC33">
        <v>1194.0943547433483</v>
      </c>
      <c r="AD33">
        <v>941.87819868287829</v>
      </c>
      <c r="AE33">
        <v>1221.8836134414009</v>
      </c>
      <c r="AF33">
        <v>1160.796883156682</v>
      </c>
      <c r="AG33">
        <v>883.3524658884495</v>
      </c>
      <c r="AH33">
        <v>1322.1384168916036</v>
      </c>
    </row>
    <row r="34" spans="1:34" x14ac:dyDescent="0.3">
      <c r="A34" s="23">
        <f ca="1">Exceedance!U34</f>
        <v>47058</v>
      </c>
      <c r="B34" s="1">
        <v>1193.2491303688562</v>
      </c>
      <c r="C34" s="1">
        <v>925.09966845075348</v>
      </c>
      <c r="D34" s="1">
        <v>1319.7987107157962</v>
      </c>
      <c r="E34">
        <v>1466.8607782406295</v>
      </c>
      <c r="F34">
        <v>1208.7364232108725</v>
      </c>
      <c r="G34">
        <v>1531.8371488144567</v>
      </c>
      <c r="H34">
        <v>1150.9835436410676</v>
      </c>
      <c r="I34">
        <v>1263.5094456878228</v>
      </c>
      <c r="J34">
        <v>1233.5133722147427</v>
      </c>
      <c r="K34">
        <v>1229.6957661967892</v>
      </c>
      <c r="L34">
        <v>1200.3883287936621</v>
      </c>
      <c r="M34">
        <v>1203.1154733386493</v>
      </c>
      <c r="N34">
        <v>819.11337116880065</v>
      </c>
      <c r="O34">
        <v>637.58554541605633</v>
      </c>
      <c r="P34">
        <v>1008.8504675280994</v>
      </c>
      <c r="Q34">
        <v>1488.2802281184247</v>
      </c>
      <c r="R34">
        <v>1486.1122715486906</v>
      </c>
      <c r="S34">
        <v>1235.6239830668408</v>
      </c>
      <c r="T34">
        <v>1380.3280724679792</v>
      </c>
      <c r="U34">
        <v>1171.6105558500767</v>
      </c>
      <c r="V34">
        <v>1222.7790900122793</v>
      </c>
      <c r="W34">
        <v>1137.9497781298437</v>
      </c>
      <c r="X34">
        <v>834.81816649654468</v>
      </c>
      <c r="Y34">
        <v>722.28303037382341</v>
      </c>
      <c r="Z34">
        <v>759.04864169626057</v>
      </c>
      <c r="AA34">
        <v>1024.7462182803627</v>
      </c>
      <c r="AB34">
        <v>995.80173103176833</v>
      </c>
      <c r="AC34">
        <v>1196.0320791907097</v>
      </c>
      <c r="AD34">
        <v>934.61693676260484</v>
      </c>
      <c r="AE34">
        <v>1220.6107579280567</v>
      </c>
      <c r="AF34">
        <v>1157.3067330162908</v>
      </c>
      <c r="AG34">
        <v>885.55545269463516</v>
      </c>
      <c r="AH34">
        <v>1319.1024109128257</v>
      </c>
    </row>
    <row r="35" spans="1:34" x14ac:dyDescent="0.3">
      <c r="A35" s="23">
        <f ca="1">Exceedance!U35</f>
        <v>47088</v>
      </c>
      <c r="B35" s="1">
        <v>1189.3390365530506</v>
      </c>
      <c r="C35" s="1">
        <v>924.38140792389117</v>
      </c>
      <c r="D35" s="1">
        <v>1315.8303676103171</v>
      </c>
      <c r="E35">
        <v>1468.2590751429141</v>
      </c>
      <c r="F35">
        <v>1211.4417253882057</v>
      </c>
      <c r="G35">
        <v>1532.9186274806887</v>
      </c>
      <c r="H35">
        <v>1154.2422042167459</v>
      </c>
      <c r="I35">
        <v>1270.1832221504292</v>
      </c>
      <c r="J35">
        <v>1243.826883743578</v>
      </c>
      <c r="K35">
        <v>1224.0715728525108</v>
      </c>
      <c r="L35">
        <v>1191.2779925670757</v>
      </c>
      <c r="M35">
        <v>1195.79883673529</v>
      </c>
      <c r="N35">
        <v>810.77481188994579</v>
      </c>
      <c r="O35">
        <v>639.99717331703027</v>
      </c>
      <c r="P35">
        <v>1017.1603149759328</v>
      </c>
      <c r="Q35">
        <v>1491.8484712034151</v>
      </c>
      <c r="R35">
        <v>1486.8599899625638</v>
      </c>
      <c r="S35">
        <v>1252.7988060903133</v>
      </c>
      <c r="T35">
        <v>1382.122804007864</v>
      </c>
      <c r="U35">
        <v>1165.5825220669315</v>
      </c>
      <c r="V35">
        <v>1221.6844557815045</v>
      </c>
      <c r="W35">
        <v>1136.0082974895315</v>
      </c>
      <c r="X35">
        <v>824.46774547709219</v>
      </c>
      <c r="Y35">
        <v>721.75401793341928</v>
      </c>
      <c r="Z35">
        <v>756.82943881772769</v>
      </c>
      <c r="AA35">
        <v>1019.3492259207259</v>
      </c>
      <c r="AB35">
        <v>994.85556396134712</v>
      </c>
      <c r="AC35">
        <v>1195.1272526659291</v>
      </c>
      <c r="AD35">
        <v>924.98951929869861</v>
      </c>
      <c r="AE35">
        <v>1222.3278714385622</v>
      </c>
      <c r="AF35">
        <v>1148.5018771825337</v>
      </c>
      <c r="AG35">
        <v>885.28929275281689</v>
      </c>
      <c r="AH35">
        <v>1313.7619509213137</v>
      </c>
    </row>
    <row r="36" spans="1:34" x14ac:dyDescent="0.3">
      <c r="A36" s="23">
        <f ca="1">Exceedance!U36</f>
        <v>47119</v>
      </c>
      <c r="B36" s="1">
        <v>1184.6725286156432</v>
      </c>
      <c r="C36" s="1">
        <v>922.90473725586787</v>
      </c>
      <c r="D36" s="1">
        <v>1311.1058661991165</v>
      </c>
      <c r="E36">
        <v>1469.7798291789584</v>
      </c>
      <c r="F36">
        <v>1210.4732504224316</v>
      </c>
      <c r="G36">
        <v>1530.9619807182846</v>
      </c>
      <c r="H36">
        <v>1152.4190687475975</v>
      </c>
      <c r="I36">
        <v>1273.4897309410696</v>
      </c>
      <c r="J36">
        <v>1246.8281566923911</v>
      </c>
      <c r="K36">
        <v>1220.7612755793996</v>
      </c>
      <c r="L36">
        <v>1182.1884856540109</v>
      </c>
      <c r="M36">
        <v>1189.5447213166449</v>
      </c>
      <c r="N36">
        <v>804.07486019970645</v>
      </c>
      <c r="O36">
        <v>639.37619566068952</v>
      </c>
      <c r="P36">
        <v>1035.1680743518077</v>
      </c>
      <c r="Q36">
        <v>1490.7191731763698</v>
      </c>
      <c r="R36">
        <v>1485.8209215080246</v>
      </c>
      <c r="S36">
        <v>1253.0527401463112</v>
      </c>
      <c r="T36">
        <v>1382.9369025983726</v>
      </c>
      <c r="U36">
        <v>1158.5002409730325</v>
      </c>
      <c r="V36">
        <v>1217.6727246268244</v>
      </c>
      <c r="W36">
        <v>1136.6466215994535</v>
      </c>
      <c r="X36">
        <v>817.50288680072879</v>
      </c>
      <c r="Y36">
        <v>719.95424091801692</v>
      </c>
      <c r="Z36">
        <v>757.73232533875193</v>
      </c>
      <c r="AA36">
        <v>1012.2798383990418</v>
      </c>
      <c r="AB36">
        <v>998.46111879236821</v>
      </c>
      <c r="AC36">
        <v>1191.7500362088238</v>
      </c>
      <c r="AD36">
        <v>915.27221080576987</v>
      </c>
      <c r="AE36">
        <v>1224.3855023046669</v>
      </c>
      <c r="AF36">
        <v>1136.4453241244269</v>
      </c>
      <c r="AG36">
        <v>882.11094367037526</v>
      </c>
      <c r="AH36">
        <v>1313.2984199529656</v>
      </c>
    </row>
    <row r="37" spans="1:34" x14ac:dyDescent="0.3">
      <c r="A37" s="23">
        <f ca="1">Exceedance!U37</f>
        <v>47150</v>
      </c>
      <c r="B37" s="1">
        <v>1188.7618316187124</v>
      </c>
      <c r="C37" s="1">
        <v>929.91400952224433</v>
      </c>
      <c r="D37" s="1">
        <v>1315.1225439815539</v>
      </c>
      <c r="E37">
        <v>1471.9068779309257</v>
      </c>
      <c r="F37">
        <v>1235.3072310207688</v>
      </c>
      <c r="G37">
        <v>1540.4593519661751</v>
      </c>
      <c r="H37">
        <v>1153.3019436110912</v>
      </c>
      <c r="I37">
        <v>1276.0833863337609</v>
      </c>
      <c r="J37">
        <v>1253.4745323698387</v>
      </c>
      <c r="K37">
        <v>1221.2742183452822</v>
      </c>
      <c r="L37">
        <v>1178.1010474564059</v>
      </c>
      <c r="M37">
        <v>1183.9330130121684</v>
      </c>
      <c r="N37">
        <v>803.56014261072971</v>
      </c>
      <c r="O37">
        <v>640.33618961907064</v>
      </c>
      <c r="P37">
        <v>1064.3388364050004</v>
      </c>
      <c r="Q37">
        <v>1488.6565634394096</v>
      </c>
      <c r="R37">
        <v>1498.2569879379218</v>
      </c>
      <c r="S37">
        <v>1251.0690644137621</v>
      </c>
      <c r="T37">
        <v>1393.2251122585772</v>
      </c>
      <c r="U37">
        <v>1153.4892710847396</v>
      </c>
      <c r="V37">
        <v>1217.1840942478684</v>
      </c>
      <c r="W37">
        <v>1137.8970894869685</v>
      </c>
      <c r="X37">
        <v>814.55388098813432</v>
      </c>
      <c r="Y37">
        <v>725.26395441803345</v>
      </c>
      <c r="Z37">
        <v>767.66619502925846</v>
      </c>
      <c r="AA37">
        <v>1022.1883775007296</v>
      </c>
      <c r="AB37">
        <v>1044.096792137821</v>
      </c>
      <c r="AC37">
        <v>1189.6523012843543</v>
      </c>
      <c r="AD37">
        <v>910.78389095135378</v>
      </c>
      <c r="AE37">
        <v>1228.2801107700359</v>
      </c>
      <c r="AF37">
        <v>1133.7884042672044</v>
      </c>
      <c r="AG37">
        <v>884.99933899970745</v>
      </c>
      <c r="AH37">
        <v>1314.6545957216415</v>
      </c>
    </row>
    <row r="38" spans="1:34" x14ac:dyDescent="0.3">
      <c r="A38" s="23">
        <f ca="1">Exceedance!U38</f>
        <v>47178</v>
      </c>
      <c r="B38" s="1">
        <v>1233.9006761903224</v>
      </c>
      <c r="C38" s="1">
        <v>975.3444978444918</v>
      </c>
      <c r="D38" s="1">
        <v>1357.0444848526283</v>
      </c>
      <c r="E38">
        <v>1498.2916278324533</v>
      </c>
      <c r="F38">
        <v>1371.1972423028658</v>
      </c>
      <c r="G38">
        <v>1538.2183262472379</v>
      </c>
      <c r="H38">
        <v>1244.9329314698484</v>
      </c>
      <c r="I38">
        <v>1305.6747158359406</v>
      </c>
      <c r="J38">
        <v>1263.2128200233121</v>
      </c>
      <c r="K38">
        <v>1226.1291333993888</v>
      </c>
      <c r="L38">
        <v>1202.8288665258622</v>
      </c>
      <c r="M38">
        <v>1170.8403692178524</v>
      </c>
      <c r="N38">
        <v>808.41521076599111</v>
      </c>
      <c r="O38">
        <v>689.92514530233518</v>
      </c>
      <c r="P38">
        <v>1132.3105494554854</v>
      </c>
      <c r="Q38">
        <v>1486.4535023909125</v>
      </c>
      <c r="R38">
        <v>1573.4496968956119</v>
      </c>
      <c r="S38">
        <v>1292.9229027144304</v>
      </c>
      <c r="T38">
        <v>1419.6510230436002</v>
      </c>
      <c r="U38">
        <v>1164.6681276224197</v>
      </c>
      <c r="V38">
        <v>1230.5281013558288</v>
      </c>
      <c r="W38">
        <v>1158.2165721863312</v>
      </c>
      <c r="X38">
        <v>813.81784412394984</v>
      </c>
      <c r="Y38">
        <v>736.57871919824936</v>
      </c>
      <c r="Z38">
        <v>792.33645415540855</v>
      </c>
      <c r="AA38">
        <v>1032.6329210074605</v>
      </c>
      <c r="AB38">
        <v>1172.926387692451</v>
      </c>
      <c r="AC38">
        <v>1182.3535693252898</v>
      </c>
      <c r="AD38">
        <v>972.29984024586622</v>
      </c>
      <c r="AE38">
        <v>1234.9496584918404</v>
      </c>
      <c r="AF38">
        <v>1131.29895325858</v>
      </c>
      <c r="AG38">
        <v>905.47907641511551</v>
      </c>
      <c r="AH38">
        <v>1373.6676952440841</v>
      </c>
    </row>
    <row r="39" spans="1:34" x14ac:dyDescent="0.3">
      <c r="A39" s="23">
        <f ca="1">Exceedance!U39</f>
        <v>47209</v>
      </c>
      <c r="B39" s="1">
        <v>1309.6789905781241</v>
      </c>
      <c r="C39" s="1">
        <v>1044.3340771858086</v>
      </c>
      <c r="D39" s="1">
        <v>1426.6509144260456</v>
      </c>
      <c r="E39">
        <v>1585.8779643207154</v>
      </c>
      <c r="F39">
        <v>1506.2623843652591</v>
      </c>
      <c r="G39">
        <v>1552.9355078698206</v>
      </c>
      <c r="H39">
        <v>1339.3463245096191</v>
      </c>
      <c r="I39">
        <v>1382.3335355494758</v>
      </c>
      <c r="J39">
        <v>1260.7134414230532</v>
      </c>
      <c r="K39">
        <v>1274.8472569365758</v>
      </c>
      <c r="L39">
        <v>1313.0018789220996</v>
      </c>
      <c r="M39">
        <v>1153.3691434188167</v>
      </c>
      <c r="N39">
        <v>797.82389517330989</v>
      </c>
      <c r="O39">
        <v>795.14358281382511</v>
      </c>
      <c r="P39">
        <v>1327.0977949061012</v>
      </c>
      <c r="Q39">
        <v>1554.4092804391446</v>
      </c>
      <c r="R39">
        <v>1601.1839669039045</v>
      </c>
      <c r="S39">
        <v>1446.5101526681447</v>
      </c>
      <c r="T39">
        <v>1465.9503624277513</v>
      </c>
      <c r="U39">
        <v>1251.3243733321799</v>
      </c>
      <c r="V39">
        <v>1264.6758696374982</v>
      </c>
      <c r="W39">
        <v>1232.456662136872</v>
      </c>
      <c r="X39">
        <v>776.93293776573671</v>
      </c>
      <c r="Y39">
        <v>749.49840933393864</v>
      </c>
      <c r="Z39">
        <v>794.90257728883432</v>
      </c>
      <c r="AA39">
        <v>1049.1720299545259</v>
      </c>
      <c r="AB39">
        <v>1279.5565729325785</v>
      </c>
      <c r="AC39">
        <v>1170.8132671685489</v>
      </c>
      <c r="AD39">
        <v>1093.8518935121579</v>
      </c>
      <c r="AE39">
        <v>1220.7155014979573</v>
      </c>
      <c r="AF39">
        <v>1112.2466169569695</v>
      </c>
      <c r="AG39">
        <v>1036.3080480606841</v>
      </c>
      <c r="AH39">
        <v>1563.1926424471244</v>
      </c>
    </row>
    <row r="40" spans="1:34" x14ac:dyDescent="0.3">
      <c r="A40" s="23">
        <f ca="1">Exceedance!U40</f>
        <v>47239</v>
      </c>
      <c r="B40" s="1">
        <v>1447.4015565473126</v>
      </c>
      <c r="C40" s="1">
        <v>1182.7282552587965</v>
      </c>
      <c r="D40" s="1">
        <v>1356.3747199300399</v>
      </c>
      <c r="E40">
        <v>1493.660966711645</v>
      </c>
      <c r="F40">
        <v>1601.3023828316384</v>
      </c>
      <c r="G40">
        <v>1475.678146338221</v>
      </c>
      <c r="H40">
        <v>1311.5620401291415</v>
      </c>
      <c r="I40">
        <v>1324.4770970633876</v>
      </c>
      <c r="J40">
        <v>1152.7823995364404</v>
      </c>
      <c r="K40">
        <v>1346.7298928809171</v>
      </c>
      <c r="L40">
        <v>1385.6078559916116</v>
      </c>
      <c r="M40">
        <v>1118.3862626642428</v>
      </c>
      <c r="N40">
        <v>865.38531577184881</v>
      </c>
      <c r="O40">
        <v>954.61529049659168</v>
      </c>
      <c r="P40">
        <v>1464.8053381150953</v>
      </c>
      <c r="Q40">
        <v>1461.8700265784569</v>
      </c>
      <c r="R40">
        <v>1496.0790039418171</v>
      </c>
      <c r="S40">
        <v>1419.432490747856</v>
      </c>
      <c r="T40">
        <v>1474.9435550957444</v>
      </c>
      <c r="U40">
        <v>1359.8606719157085</v>
      </c>
      <c r="V40">
        <v>1344.0275862490266</v>
      </c>
      <c r="W40">
        <v>1325.4792870852302</v>
      </c>
      <c r="X40">
        <v>812.04411424943328</v>
      </c>
      <c r="Y40">
        <v>828.05286548241031</v>
      </c>
      <c r="Z40">
        <v>865.14643474566174</v>
      </c>
      <c r="AA40">
        <v>1132.3025036756787</v>
      </c>
      <c r="AB40">
        <v>1398.2389802892992</v>
      </c>
      <c r="AC40">
        <v>1203.5963711397824</v>
      </c>
      <c r="AD40">
        <v>1076.9163912564031</v>
      </c>
      <c r="AE40">
        <v>1272.4795077559938</v>
      </c>
      <c r="AF40">
        <v>1197.7690860047203</v>
      </c>
      <c r="AG40">
        <v>1235.4203384148886</v>
      </c>
      <c r="AH40">
        <v>1608.1949719199868</v>
      </c>
    </row>
    <row r="41" spans="1:34" x14ac:dyDescent="0.3">
      <c r="A41" s="23">
        <f ca="1">Exceedance!U41</f>
        <v>47270</v>
      </c>
      <c r="B41" s="1">
        <v>1529.8077215944224</v>
      </c>
      <c r="C41" s="1">
        <v>1265.9174510921055</v>
      </c>
      <c r="D41" s="1">
        <v>1260.2158646235109</v>
      </c>
      <c r="E41">
        <v>1323.2500029331995</v>
      </c>
      <c r="F41">
        <v>1653.0432150444194</v>
      </c>
      <c r="G41">
        <v>1324.5943677474288</v>
      </c>
      <c r="H41">
        <v>1303.3185607673213</v>
      </c>
      <c r="I41">
        <v>1229.2026006981473</v>
      </c>
      <c r="J41">
        <v>1078.4177508164196</v>
      </c>
      <c r="K41">
        <v>1319.7922124111774</v>
      </c>
      <c r="L41">
        <v>1257.7299608924613</v>
      </c>
      <c r="M41">
        <v>1042.0323723156648</v>
      </c>
      <c r="N41">
        <v>868.06263240380349</v>
      </c>
      <c r="O41">
        <v>984.51629941193482</v>
      </c>
      <c r="P41">
        <v>1444.6182204533877</v>
      </c>
      <c r="Q41">
        <v>1225.385262060089</v>
      </c>
      <c r="R41">
        <v>1283.3879424070803</v>
      </c>
      <c r="S41">
        <v>1375.8382735541311</v>
      </c>
      <c r="T41">
        <v>1312.4298773293153</v>
      </c>
      <c r="U41">
        <v>1450.9492023004605</v>
      </c>
      <c r="V41">
        <v>1431.1816229006433</v>
      </c>
      <c r="W41">
        <v>1278.7404865587919</v>
      </c>
      <c r="X41">
        <v>792.90636469507069</v>
      </c>
      <c r="Y41">
        <v>863.22017255926778</v>
      </c>
      <c r="Z41">
        <v>986.02062564499749</v>
      </c>
      <c r="AA41">
        <v>1238.3853396213426</v>
      </c>
      <c r="AB41">
        <v>1512.5596909778815</v>
      </c>
      <c r="AC41">
        <v>1135.1870645494516</v>
      </c>
      <c r="AD41">
        <v>1160.9088331625678</v>
      </c>
      <c r="AE41">
        <v>1245.7612124987484</v>
      </c>
      <c r="AF41">
        <v>1321.1131848377768</v>
      </c>
      <c r="AG41">
        <v>1270.1210663582331</v>
      </c>
      <c r="AH41">
        <v>1601.4709163588759</v>
      </c>
    </row>
    <row r="42" spans="1:34" x14ac:dyDescent="0.3">
      <c r="A42" s="23">
        <f ca="1">Exceedance!U42</f>
        <v>47300</v>
      </c>
      <c r="B42" s="1">
        <v>1496.1689669082105</v>
      </c>
      <c r="C42" s="1">
        <v>1233.0954610791196</v>
      </c>
      <c r="D42" s="1">
        <v>1227.4117187375084</v>
      </c>
      <c r="E42">
        <v>1247.3718659115357</v>
      </c>
      <c r="F42">
        <v>1601.4730409070605</v>
      </c>
      <c r="G42">
        <v>1263.2530540219157</v>
      </c>
      <c r="H42">
        <v>1275.9473869768865</v>
      </c>
      <c r="I42">
        <v>1234.2020154470631</v>
      </c>
      <c r="J42">
        <v>1130.8909667888533</v>
      </c>
      <c r="K42">
        <v>1226.4221658756483</v>
      </c>
      <c r="L42">
        <v>1223.4803836135004</v>
      </c>
      <c r="M42">
        <v>969.59138969532421</v>
      </c>
      <c r="N42">
        <v>780.60273638546721</v>
      </c>
      <c r="O42">
        <v>932.12795833549922</v>
      </c>
      <c r="P42">
        <v>1424.1330152458322</v>
      </c>
      <c r="Q42">
        <v>1189.6594679841392</v>
      </c>
      <c r="R42">
        <v>1212.8342932349035</v>
      </c>
      <c r="S42">
        <v>1342.9330783151822</v>
      </c>
      <c r="T42">
        <v>1280.3958942801819</v>
      </c>
      <c r="U42">
        <v>1412.1779100789929</v>
      </c>
      <c r="V42">
        <v>1412.0621941302329</v>
      </c>
      <c r="W42">
        <v>1194.7685030514187</v>
      </c>
      <c r="X42">
        <v>708.21608013994671</v>
      </c>
      <c r="Y42">
        <v>810.46339829553654</v>
      </c>
      <c r="Z42">
        <v>957.45958213204256</v>
      </c>
      <c r="AA42">
        <v>1197.3201683566747</v>
      </c>
      <c r="AB42">
        <v>1484.2365122020012</v>
      </c>
      <c r="AC42">
        <v>1066.1391162315163</v>
      </c>
      <c r="AD42">
        <v>1215.4541830779622</v>
      </c>
      <c r="AE42">
        <v>1167.4563861411348</v>
      </c>
      <c r="AF42">
        <v>1345.3245095387197</v>
      </c>
      <c r="AG42">
        <v>1260.0467768545573</v>
      </c>
      <c r="AH42">
        <v>1601.1720810600816</v>
      </c>
    </row>
    <row r="43" spans="1:34" x14ac:dyDescent="0.3">
      <c r="A43" s="23">
        <f ca="1">Exceedance!U43</f>
        <v>47331</v>
      </c>
      <c r="B43" s="1">
        <v>1457.9567269154345</v>
      </c>
      <c r="C43" s="1">
        <v>1195.5503750568007</v>
      </c>
      <c r="D43" s="1">
        <v>1189.8813619128973</v>
      </c>
      <c r="E43">
        <v>1188.9607797951451</v>
      </c>
      <c r="F43">
        <v>1601.1808645603801</v>
      </c>
      <c r="G43">
        <v>1192.3861035760224</v>
      </c>
      <c r="H43">
        <v>1292.1054072887323</v>
      </c>
      <c r="I43">
        <v>1196.6886192949073</v>
      </c>
      <c r="J43">
        <v>1203.9718110895394</v>
      </c>
      <c r="K43">
        <v>1150.7092321481712</v>
      </c>
      <c r="L43">
        <v>1208.0331439407537</v>
      </c>
      <c r="M43">
        <v>882.48529057836276</v>
      </c>
      <c r="N43">
        <v>729.68283761666896</v>
      </c>
      <c r="O43">
        <v>863.50866341449091</v>
      </c>
      <c r="P43">
        <v>1405.6609109782776</v>
      </c>
      <c r="Q43">
        <v>1175.9872791631512</v>
      </c>
      <c r="R43">
        <v>1188.6795371741141</v>
      </c>
      <c r="S43">
        <v>1329.7824291045333</v>
      </c>
      <c r="T43">
        <v>1214.3553225689488</v>
      </c>
      <c r="U43">
        <v>1400.5341984755564</v>
      </c>
      <c r="V43">
        <v>1360.3692522392525</v>
      </c>
      <c r="W43">
        <v>1113.5532695175589</v>
      </c>
      <c r="X43">
        <v>703.62339600984842</v>
      </c>
      <c r="Y43">
        <v>760.02695807236501</v>
      </c>
      <c r="Z43">
        <v>897.60014914885676</v>
      </c>
      <c r="AA43">
        <v>1172.1339071941893</v>
      </c>
      <c r="AB43">
        <v>1450.0418802302272</v>
      </c>
      <c r="AC43">
        <v>978.90356854991592</v>
      </c>
      <c r="AD43">
        <v>1203.9952690047444</v>
      </c>
      <c r="AE43">
        <v>1105.3896847048848</v>
      </c>
      <c r="AF43">
        <v>1334.2573605207533</v>
      </c>
      <c r="AG43">
        <v>1269.2753296605179</v>
      </c>
      <c r="AH43">
        <v>1601.1989321378635</v>
      </c>
    </row>
    <row r="44" spans="1:34" x14ac:dyDescent="0.3">
      <c r="A44" s="23">
        <f ca="1">Exceedance!U44</f>
        <v>47362</v>
      </c>
      <c r="B44" s="1">
        <v>1451.2977329722628</v>
      </c>
      <c r="C44" s="1">
        <v>1189.4077330545867</v>
      </c>
      <c r="D44" s="1">
        <v>1180.7778990221959</v>
      </c>
      <c r="E44">
        <v>1204.6541841473554</v>
      </c>
      <c r="F44">
        <v>1601.1614481341214</v>
      </c>
      <c r="G44">
        <v>1179.8354750218982</v>
      </c>
      <c r="H44">
        <v>1341.9367578216286</v>
      </c>
      <c r="I44">
        <v>1174.6192530421695</v>
      </c>
      <c r="J44">
        <v>1244.970356692857</v>
      </c>
      <c r="K44">
        <v>1124.5461641431361</v>
      </c>
      <c r="L44">
        <v>1176.373858749711</v>
      </c>
      <c r="M44">
        <v>859.54340430079014</v>
      </c>
      <c r="N44">
        <v>731.45398966591597</v>
      </c>
      <c r="O44">
        <v>885.61539995189787</v>
      </c>
      <c r="P44">
        <v>1391.6526531472666</v>
      </c>
      <c r="Q44">
        <v>1182.3813492788959</v>
      </c>
      <c r="R44">
        <v>1181.8256944646039</v>
      </c>
      <c r="S44">
        <v>1331.7862871423549</v>
      </c>
      <c r="T44">
        <v>1182.8388162532763</v>
      </c>
      <c r="U44">
        <v>1413.2131877733636</v>
      </c>
      <c r="V44">
        <v>1338.221635363531</v>
      </c>
      <c r="W44">
        <v>1086.4568076389091</v>
      </c>
      <c r="X44">
        <v>753.90411433930433</v>
      </c>
      <c r="Y44">
        <v>749.40974662550025</v>
      </c>
      <c r="Z44">
        <v>864.80021708245272</v>
      </c>
      <c r="AA44">
        <v>1147.3212364370261</v>
      </c>
      <c r="AB44">
        <v>1426.8617299798877</v>
      </c>
      <c r="AC44">
        <v>927.1021242054353</v>
      </c>
      <c r="AD44">
        <v>1174.6174296821721</v>
      </c>
      <c r="AE44">
        <v>1085.5114333215445</v>
      </c>
      <c r="AF44">
        <v>1354.6841930694388</v>
      </c>
      <c r="AG44">
        <v>1271.9476213831729</v>
      </c>
      <c r="AH44">
        <v>1601.1866963963053</v>
      </c>
    </row>
    <row r="45" spans="1:34" x14ac:dyDescent="0.3">
      <c r="A45" s="23">
        <f ca="1">Exceedance!U45</f>
        <v>47392</v>
      </c>
      <c r="B45" s="1">
        <v>1466.3853237199269</v>
      </c>
      <c r="C45" s="1">
        <v>1181.1606031809397</v>
      </c>
      <c r="D45" s="1">
        <v>1182.1356883189123</v>
      </c>
      <c r="E45">
        <v>1221.5772811980942</v>
      </c>
      <c r="F45">
        <v>1601.1625609687344</v>
      </c>
      <c r="G45">
        <v>1181.6721917555492</v>
      </c>
      <c r="H45">
        <v>1411.8516809667558</v>
      </c>
      <c r="I45">
        <v>1199.3226141521752</v>
      </c>
      <c r="J45">
        <v>1242.7456727829956</v>
      </c>
      <c r="K45">
        <v>1134.7887822974492</v>
      </c>
      <c r="L45">
        <v>1159.059206899851</v>
      </c>
      <c r="M45">
        <v>855.62457753924946</v>
      </c>
      <c r="N45">
        <v>717.65487317333395</v>
      </c>
      <c r="O45">
        <v>917.4179544416105</v>
      </c>
      <c r="P45">
        <v>1436.2728234024378</v>
      </c>
      <c r="Q45">
        <v>1257.4394004753347</v>
      </c>
      <c r="R45">
        <v>1197.5863379319878</v>
      </c>
      <c r="S45">
        <v>1335.5659268780566</v>
      </c>
      <c r="T45">
        <v>1180.7131877441254</v>
      </c>
      <c r="U45">
        <v>1418.7014591254422</v>
      </c>
      <c r="V45">
        <v>1375.0038541625056</v>
      </c>
      <c r="W45">
        <v>1068.7011831243112</v>
      </c>
      <c r="X45">
        <v>774.19262539711485</v>
      </c>
      <c r="Y45">
        <v>763.55253409292368</v>
      </c>
      <c r="Z45">
        <v>863.50268784758828</v>
      </c>
      <c r="AA45">
        <v>1137.0522789202937</v>
      </c>
      <c r="AB45">
        <v>1445.4387133547084</v>
      </c>
      <c r="AC45">
        <v>911.50929572755103</v>
      </c>
      <c r="AD45">
        <v>1158.2180662823787</v>
      </c>
      <c r="AE45">
        <v>1077.6970202637881</v>
      </c>
      <c r="AF45">
        <v>1348.3455671450238</v>
      </c>
      <c r="AG45">
        <v>1261.3857666966808</v>
      </c>
      <c r="AH45">
        <v>1601.1622502407763</v>
      </c>
    </row>
    <row r="46" spans="1:34" x14ac:dyDescent="0.3">
      <c r="A46" s="23">
        <f ca="1">Exceedance!U46</f>
        <v>47423</v>
      </c>
      <c r="B46" s="1">
        <v>1470.1344415414194</v>
      </c>
      <c r="C46" s="1">
        <v>1174.9066016782685</v>
      </c>
      <c r="D46" s="1">
        <v>1179.0947943452645</v>
      </c>
      <c r="E46">
        <v>1233.1279252719651</v>
      </c>
      <c r="F46">
        <v>1601.1605992406217</v>
      </c>
      <c r="G46">
        <v>1188.4622543918692</v>
      </c>
      <c r="H46">
        <v>1433.7779091020257</v>
      </c>
      <c r="I46">
        <v>1233.3599903792378</v>
      </c>
      <c r="J46">
        <v>1238.9434769337133</v>
      </c>
      <c r="K46">
        <v>1134.8025991749587</v>
      </c>
      <c r="L46">
        <v>1151.7227218647784</v>
      </c>
      <c r="M46">
        <v>856.23569935178307</v>
      </c>
      <c r="N46">
        <v>715.80056041269006</v>
      </c>
      <c r="O46">
        <v>933.81810228972631</v>
      </c>
      <c r="P46">
        <v>1456.423925773563</v>
      </c>
      <c r="Q46">
        <v>1268.0945511874877</v>
      </c>
      <c r="R46">
        <v>1196.9297147342629</v>
      </c>
      <c r="S46">
        <v>1343.8510768667593</v>
      </c>
      <c r="T46">
        <v>1177.8111365138982</v>
      </c>
      <c r="U46">
        <v>1418.5945625604013</v>
      </c>
      <c r="V46">
        <v>1380.4853701946993</v>
      </c>
      <c r="W46">
        <v>1059.0306800042399</v>
      </c>
      <c r="X46">
        <v>775.76586630529391</v>
      </c>
      <c r="Y46">
        <v>765.1371570284748</v>
      </c>
      <c r="Z46">
        <v>867.21285988536124</v>
      </c>
      <c r="AA46">
        <v>1131.9023004047458</v>
      </c>
      <c r="AB46">
        <v>1447.483588181866</v>
      </c>
      <c r="AC46">
        <v>904.37066001215021</v>
      </c>
      <c r="AD46">
        <v>1154.62589252113</v>
      </c>
      <c r="AE46">
        <v>1077.1231738062552</v>
      </c>
      <c r="AF46">
        <v>1348.427249684134</v>
      </c>
      <c r="AG46">
        <v>1258.3459642265207</v>
      </c>
      <c r="AH46">
        <v>1601.1603360834629</v>
      </c>
    </row>
    <row r="47" spans="1:34" x14ac:dyDescent="0.3">
      <c r="A47" s="23">
        <f ca="1">Exceedance!U47</f>
        <v>47453</v>
      </c>
      <c r="B47" s="1">
        <v>1466.0984805700664</v>
      </c>
      <c r="C47" s="1">
        <v>1171.0051980503595</v>
      </c>
      <c r="D47" s="1">
        <v>1172.1177257590318</v>
      </c>
      <c r="E47">
        <v>1233.0807772621729</v>
      </c>
      <c r="F47">
        <v>1601.1603023420403</v>
      </c>
      <c r="G47">
        <v>1188.8432440653576</v>
      </c>
      <c r="H47">
        <v>1441.4346589896331</v>
      </c>
      <c r="I47">
        <v>1243.6595731859206</v>
      </c>
      <c r="J47">
        <v>1233.8389395733138</v>
      </c>
      <c r="K47">
        <v>1129.1866229330303</v>
      </c>
      <c r="L47">
        <v>1144.6574253415565</v>
      </c>
      <c r="M47">
        <v>847.98878562360721</v>
      </c>
      <c r="N47">
        <v>712.83981732887196</v>
      </c>
      <c r="O47">
        <v>941.98959996033011</v>
      </c>
      <c r="P47">
        <v>1460.3664776996532</v>
      </c>
      <c r="Q47">
        <v>1266.0710361575298</v>
      </c>
      <c r="R47">
        <v>1212.4327005872385</v>
      </c>
      <c r="S47">
        <v>1345.6478110140711</v>
      </c>
      <c r="T47">
        <v>1169.1613457090573</v>
      </c>
      <c r="U47">
        <v>1418.5144960482771</v>
      </c>
      <c r="V47">
        <v>1378.6128628043898</v>
      </c>
      <c r="W47">
        <v>1049.093622940256</v>
      </c>
      <c r="X47">
        <v>772.71214513512518</v>
      </c>
      <c r="Y47">
        <v>763.01600489647888</v>
      </c>
      <c r="Z47">
        <v>864.99368533860206</v>
      </c>
      <c r="AA47">
        <v>1130.9815731355984</v>
      </c>
      <c r="AB47">
        <v>1446.7802844858738</v>
      </c>
      <c r="AC47">
        <v>894.89983570833385</v>
      </c>
      <c r="AD47">
        <v>1154.0747331749785</v>
      </c>
      <c r="AE47">
        <v>1071.3585744976378</v>
      </c>
      <c r="AF47">
        <v>1346.2031177311057</v>
      </c>
      <c r="AG47">
        <v>1253.0641784939814</v>
      </c>
      <c r="AH47">
        <v>1599.4654088776631</v>
      </c>
    </row>
    <row r="48" spans="1:34" x14ac:dyDescent="0.3">
      <c r="A48" s="23">
        <f ca="1">Exceedance!U48</f>
        <v>47484</v>
      </c>
      <c r="B48" s="1">
        <v>1461.3065909351999</v>
      </c>
      <c r="C48" s="1">
        <v>1166.3474496139379</v>
      </c>
      <c r="D48" s="1">
        <v>1164.3858048142906</v>
      </c>
      <c r="E48">
        <v>1229.3181890736514</v>
      </c>
      <c r="F48">
        <v>1599.6730572019328</v>
      </c>
      <c r="G48">
        <v>1184.1238437624186</v>
      </c>
      <c r="H48">
        <v>1445.4978732868503</v>
      </c>
      <c r="I48">
        <v>1246.6509220524385</v>
      </c>
      <c r="J48">
        <v>1231.0059215685937</v>
      </c>
      <c r="K48">
        <v>1123.5836887874098</v>
      </c>
      <c r="L48">
        <v>1138.6343733541389</v>
      </c>
      <c r="M48">
        <v>841.3858696444845</v>
      </c>
      <c r="N48">
        <v>706.72746600688504</v>
      </c>
      <c r="O48">
        <v>959.81219655600796</v>
      </c>
      <c r="P48">
        <v>1459.3662735154187</v>
      </c>
      <c r="Q48">
        <v>1262.2605780280178</v>
      </c>
      <c r="R48">
        <v>1210.6613078852936</v>
      </c>
      <c r="S48">
        <v>1346.4648723565235</v>
      </c>
      <c r="T48">
        <v>1159.2326437516547</v>
      </c>
      <c r="U48">
        <v>1415.4881478222017</v>
      </c>
      <c r="V48">
        <v>1379.361563206739</v>
      </c>
      <c r="W48">
        <v>1042.560259883667</v>
      </c>
      <c r="X48">
        <v>768.01863212471619</v>
      </c>
      <c r="Y48">
        <v>764.02792976451519</v>
      </c>
      <c r="Z48">
        <v>861.09868138653189</v>
      </c>
      <c r="AA48">
        <v>1134.6267344759265</v>
      </c>
      <c r="AB48">
        <v>1443.3500101963559</v>
      </c>
      <c r="AC48">
        <v>885.33026984615822</v>
      </c>
      <c r="AD48">
        <v>1153.8270581271197</v>
      </c>
      <c r="AE48">
        <v>1062.3455641888431</v>
      </c>
      <c r="AF48">
        <v>1340.4756177425736</v>
      </c>
      <c r="AG48">
        <v>1252.6621402917938</v>
      </c>
      <c r="AH48">
        <v>1597.8934677798782</v>
      </c>
    </row>
    <row r="49" spans="1:34" x14ac:dyDescent="0.3">
      <c r="A49" s="23">
        <f ca="1">Exceedance!U49</f>
        <v>47515</v>
      </c>
      <c r="B49" s="1">
        <v>1465.2388629900158</v>
      </c>
      <c r="C49" s="1">
        <v>1170.4477322504065</v>
      </c>
      <c r="D49" s="1">
        <v>1165.7112662868283</v>
      </c>
      <c r="E49">
        <v>1251.8760234321012</v>
      </c>
      <c r="F49">
        <v>1609.7017078750098</v>
      </c>
      <c r="G49">
        <v>1182.4025427844037</v>
      </c>
      <c r="H49">
        <v>1448.5922507785813</v>
      </c>
      <c r="I49">
        <v>1253.2893975143938</v>
      </c>
      <c r="J49">
        <v>1232.0216138161395</v>
      </c>
      <c r="K49">
        <v>1122.6854213000699</v>
      </c>
      <c r="L49">
        <v>1133.1296289046913</v>
      </c>
      <c r="M49">
        <v>840.97914263416374</v>
      </c>
      <c r="N49">
        <v>705.6054251885115</v>
      </c>
      <c r="O49">
        <v>988.78901158890801</v>
      </c>
      <c r="P49">
        <v>1456.9793578720901</v>
      </c>
      <c r="Q49">
        <v>1272.3645363109754</v>
      </c>
      <c r="R49">
        <v>1206.8019065524165</v>
      </c>
      <c r="S49">
        <v>1356.7592613136967</v>
      </c>
      <c r="T49">
        <v>1151.419208834699</v>
      </c>
      <c r="U49">
        <v>1415.9978246889996</v>
      </c>
      <c r="V49">
        <v>1380.6853648734855</v>
      </c>
      <c r="W49">
        <v>1040.0477653300268</v>
      </c>
      <c r="X49">
        <v>770.27925642963964</v>
      </c>
      <c r="Y49">
        <v>774.08820113402544</v>
      </c>
      <c r="Z49">
        <v>873.9351696566016</v>
      </c>
      <c r="AA49">
        <v>1180.3185007333641</v>
      </c>
      <c r="AB49">
        <v>1441.0384453973397</v>
      </c>
      <c r="AC49">
        <v>880.99699311273844</v>
      </c>
      <c r="AD49">
        <v>1155.7165512101612</v>
      </c>
      <c r="AE49">
        <v>1062.432311772186</v>
      </c>
      <c r="AF49">
        <v>1341.2810970167197</v>
      </c>
      <c r="AG49">
        <v>1254.0997391728372</v>
      </c>
      <c r="AH49">
        <v>1597.2106860836561</v>
      </c>
    </row>
    <row r="50" spans="1:34" x14ac:dyDescent="0.3">
      <c r="A50" s="23">
        <f ca="1">Exceedance!U50</f>
        <v>47543</v>
      </c>
      <c r="B50" s="1">
        <v>1506.9904713629069</v>
      </c>
      <c r="C50" s="1">
        <v>1215.6085139584923</v>
      </c>
      <c r="D50" s="1">
        <v>1210.8778760776618</v>
      </c>
      <c r="E50">
        <v>1389.3723974366474</v>
      </c>
      <c r="F50">
        <v>1601.1632616364559</v>
      </c>
      <c r="G50">
        <v>1274.6302238805501</v>
      </c>
      <c r="H50">
        <v>1475.1872765691469</v>
      </c>
      <c r="I50">
        <v>1263.0129004032331</v>
      </c>
      <c r="J50">
        <v>1237.6844420247678</v>
      </c>
      <c r="K50">
        <v>1148.3343502676771</v>
      </c>
      <c r="L50">
        <v>1119.4790700381359</v>
      </c>
      <c r="M50">
        <v>845.98341932456378</v>
      </c>
      <c r="N50">
        <v>757.03129673561989</v>
      </c>
      <c r="O50">
        <v>1056.4210751933222</v>
      </c>
      <c r="P50">
        <v>1454.5671817734158</v>
      </c>
      <c r="Q50">
        <v>1351.25955806663</v>
      </c>
      <c r="R50">
        <v>1251.9568120386507</v>
      </c>
      <c r="S50">
        <v>1383.2135736809041</v>
      </c>
      <c r="T50">
        <v>1160.9206019287763</v>
      </c>
      <c r="U50">
        <v>1427.8412166263361</v>
      </c>
      <c r="V50">
        <v>1397.9649005149408</v>
      </c>
      <c r="W50">
        <v>1039.894674739742</v>
      </c>
      <c r="X50">
        <v>782.61028648097738</v>
      </c>
      <c r="Y50">
        <v>798.92833083038045</v>
      </c>
      <c r="Z50">
        <v>884.58509021276677</v>
      </c>
      <c r="AA50">
        <v>1309.3102096892446</v>
      </c>
      <c r="AB50">
        <v>1431.2890091823785</v>
      </c>
      <c r="AC50">
        <v>942.9984410281146</v>
      </c>
      <c r="AD50">
        <v>1163.4615824906989</v>
      </c>
      <c r="AE50">
        <v>1059.9184724985507</v>
      </c>
      <c r="AF50">
        <v>1356.1439122396534</v>
      </c>
      <c r="AG50">
        <v>1316.4261131437174</v>
      </c>
      <c r="AH50">
        <v>1601.1705094822323</v>
      </c>
    </row>
    <row r="51" spans="1:34" x14ac:dyDescent="0.3">
      <c r="A51" s="23">
        <f ca="1">Exceedance!U51</f>
        <v>47574</v>
      </c>
      <c r="B51" s="1">
        <v>1579.3221275021629</v>
      </c>
      <c r="C51" s="1">
        <v>1285.6389720064628</v>
      </c>
      <c r="D51" s="1">
        <v>1283.7122480110493</v>
      </c>
      <c r="E51">
        <v>1524.8241666939512</v>
      </c>
      <c r="F51">
        <v>1601.1710760780641</v>
      </c>
      <c r="G51">
        <v>1369.4147950628935</v>
      </c>
      <c r="H51">
        <v>1546.6289311228088</v>
      </c>
      <c r="I51">
        <v>1260.4948854791819</v>
      </c>
      <c r="J51">
        <v>1287.2603364827603</v>
      </c>
      <c r="K51">
        <v>1259.8942945370911</v>
      </c>
      <c r="L51">
        <v>1102.4880139817026</v>
      </c>
      <c r="M51">
        <v>835.51529418526525</v>
      </c>
      <c r="N51">
        <v>864.07079661243824</v>
      </c>
      <c r="O51">
        <v>1250.4644198317364</v>
      </c>
      <c r="P51">
        <v>1520.2569992749984</v>
      </c>
      <c r="Q51">
        <v>1437.1294332480518</v>
      </c>
      <c r="R51">
        <v>1411.402619199072</v>
      </c>
      <c r="S51">
        <v>1429.5753235207333</v>
      </c>
      <c r="T51">
        <v>1245.9389979384794</v>
      </c>
      <c r="U51">
        <v>1460.0154058177616</v>
      </c>
      <c r="V51">
        <v>1469.1297884727908</v>
      </c>
      <c r="W51">
        <v>1003.3201894244013</v>
      </c>
      <c r="X51">
        <v>795.86014079352776</v>
      </c>
      <c r="Y51">
        <v>801.73475634673855</v>
      </c>
      <c r="Z51">
        <v>901.37271572103589</v>
      </c>
      <c r="AA51">
        <v>1415.8956428755278</v>
      </c>
      <c r="AB51">
        <v>1415.8136127266009</v>
      </c>
      <c r="AC51">
        <v>1065.1098094627662</v>
      </c>
      <c r="AD51">
        <v>1150.3741911738011</v>
      </c>
      <c r="AE51">
        <v>1040.8276960547296</v>
      </c>
      <c r="AF51">
        <v>1484.4854577781159</v>
      </c>
      <c r="AG51">
        <v>1467.2352414098384</v>
      </c>
      <c r="AH51">
        <v>1601.2127189179062</v>
      </c>
    </row>
    <row r="52" spans="1:34" x14ac:dyDescent="0.3">
      <c r="A52" s="23">
        <f ca="1">Exceedance!U52</f>
        <v>47604</v>
      </c>
      <c r="B52" s="1">
        <v>1443.2072838375113</v>
      </c>
      <c r="C52" s="1">
        <v>1423.4204762091292</v>
      </c>
      <c r="D52" s="1">
        <v>1421.500086648233</v>
      </c>
      <c r="E52">
        <v>1601.3230471629793</v>
      </c>
      <c r="F52">
        <v>1490.885701031217</v>
      </c>
      <c r="G52">
        <v>1341.8891367559324</v>
      </c>
      <c r="H52">
        <v>1416.5578200259886</v>
      </c>
      <c r="I52">
        <v>1152.4492756528382</v>
      </c>
      <c r="J52">
        <v>1359.5124848238006</v>
      </c>
      <c r="K52">
        <v>1333.5193506879048</v>
      </c>
      <c r="L52">
        <v>1067.1633081422062</v>
      </c>
      <c r="M52">
        <v>903.05564277116503</v>
      </c>
      <c r="N52">
        <v>1026.6246601324026</v>
      </c>
      <c r="O52">
        <v>1388.0803208539671</v>
      </c>
      <c r="P52">
        <v>1429.0684673008395</v>
      </c>
      <c r="Q52">
        <v>1401.2479001066936</v>
      </c>
      <c r="R52">
        <v>1386.165573358966</v>
      </c>
      <c r="S52">
        <v>1474.5875291579384</v>
      </c>
      <c r="T52">
        <v>1351.1561975799621</v>
      </c>
      <c r="U52">
        <v>1332.0568739689249</v>
      </c>
      <c r="V52">
        <v>1558.6328186805197</v>
      </c>
      <c r="W52">
        <v>1038.3037968993217</v>
      </c>
      <c r="X52">
        <v>867.73773102199948</v>
      </c>
      <c r="Y52">
        <v>872.08315933061738</v>
      </c>
      <c r="Z52">
        <v>984.8745677538983</v>
      </c>
      <c r="AA52">
        <v>1326.8669625104312</v>
      </c>
      <c r="AB52">
        <v>1446.2529293671748</v>
      </c>
      <c r="AC52">
        <v>1054.9429930281717</v>
      </c>
      <c r="AD52">
        <v>1202.8313950067293</v>
      </c>
      <c r="AE52">
        <v>1126.5906577660198</v>
      </c>
      <c r="AF52">
        <v>1411.0856855683503</v>
      </c>
      <c r="AG52">
        <v>1512.4388985248895</v>
      </c>
      <c r="AH52">
        <v>1522.3183615934925</v>
      </c>
    </row>
    <row r="53" spans="1:34" x14ac:dyDescent="0.3">
      <c r="A53" s="23">
        <f ca="1">Exceedance!U53</f>
        <v>47635</v>
      </c>
      <c r="B53" s="1">
        <v>1284.8323969842786</v>
      </c>
      <c r="C53" s="1">
        <v>1505.8986482961873</v>
      </c>
      <c r="D53" s="1">
        <v>1503.9838642000122</v>
      </c>
      <c r="E53">
        <v>1653.2778678894103</v>
      </c>
      <c r="F53">
        <v>1310.3214789830033</v>
      </c>
      <c r="G53">
        <v>1333.6505200712238</v>
      </c>
      <c r="H53">
        <v>1232.3124474915987</v>
      </c>
      <c r="I53">
        <v>1078.0776382883303</v>
      </c>
      <c r="J53">
        <v>1332.538469035381</v>
      </c>
      <c r="K53">
        <v>1255.4234758031807</v>
      </c>
      <c r="L53">
        <v>992.77972780770153</v>
      </c>
      <c r="M53">
        <v>905.69237946778014</v>
      </c>
      <c r="N53">
        <v>1056.6723993927249</v>
      </c>
      <c r="O53">
        <v>1368.060175726808</v>
      </c>
      <c r="P53">
        <v>1224.8792644303383</v>
      </c>
      <c r="Q53">
        <v>1243.8148589973491</v>
      </c>
      <c r="R53">
        <v>1342.974731856769</v>
      </c>
      <c r="S53">
        <v>1312.0649330820779</v>
      </c>
      <c r="T53">
        <v>1447.3034639381813</v>
      </c>
      <c r="U53">
        <v>1273.5614570934713</v>
      </c>
      <c r="V53">
        <v>1511.3817604097953</v>
      </c>
      <c r="W53">
        <v>1018.9102423051448</v>
      </c>
      <c r="X53">
        <v>909.03323980148366</v>
      </c>
      <c r="Y53">
        <v>993.01277897998045</v>
      </c>
      <c r="Z53">
        <v>1091.3164284190334</v>
      </c>
      <c r="AA53">
        <v>1258.4361629965927</v>
      </c>
      <c r="AB53">
        <v>1377.7200505877427</v>
      </c>
      <c r="AC53">
        <v>1160.4920018078867</v>
      </c>
      <c r="AD53">
        <v>1176.3242518245208</v>
      </c>
      <c r="AE53">
        <v>1250.095939309336</v>
      </c>
      <c r="AF53">
        <v>1207.4749721387082</v>
      </c>
      <c r="AG53">
        <v>1470.3497804270498</v>
      </c>
      <c r="AH53">
        <v>1367.3080871498498</v>
      </c>
    </row>
    <row r="54" spans="1:34" x14ac:dyDescent="0.3">
      <c r="A54" s="23">
        <f ca="1">Exceedance!U54</f>
        <v>47665</v>
      </c>
      <c r="B54" s="1">
        <v>1245.5815574479184</v>
      </c>
      <c r="C54" s="1">
        <v>1472.3342608997616</v>
      </c>
      <c r="D54" s="1">
        <v>1470.4254008931414</v>
      </c>
      <c r="E54">
        <v>1601.4735159978813</v>
      </c>
      <c r="F54">
        <v>1253.6955961831895</v>
      </c>
      <c r="G54">
        <v>1306.2644616642826</v>
      </c>
      <c r="H54">
        <v>1224.0489771501</v>
      </c>
      <c r="I54">
        <v>1130.5459158509302</v>
      </c>
      <c r="J54">
        <v>1239.5046103121304</v>
      </c>
      <c r="K54">
        <v>1221.4287758139533</v>
      </c>
      <c r="L54">
        <v>920.79063964490592</v>
      </c>
      <c r="M54">
        <v>818.23441944998729</v>
      </c>
      <c r="N54">
        <v>1004.4924625263142</v>
      </c>
      <c r="O54">
        <v>1347.776774178101</v>
      </c>
      <c r="P54">
        <v>1188.1701479862368</v>
      </c>
      <c r="Q54">
        <v>1199.9745728887237</v>
      </c>
      <c r="R54">
        <v>1310.5394730639007</v>
      </c>
      <c r="S54">
        <v>1280.0255106111154</v>
      </c>
      <c r="T54">
        <v>1409.691025872884</v>
      </c>
      <c r="U54">
        <v>1252.499099410484</v>
      </c>
      <c r="V54">
        <v>1426.8628581671164</v>
      </c>
      <c r="W54">
        <v>933.98017564676252</v>
      </c>
      <c r="X54">
        <v>857.37080932387869</v>
      </c>
      <c r="Y54">
        <v>964.50272690722124</v>
      </c>
      <c r="Z54">
        <v>1050.7618813836093</v>
      </c>
      <c r="AA54">
        <v>1230.9543074394464</v>
      </c>
      <c r="AB54">
        <v>1308.19311255149</v>
      </c>
      <c r="AC54">
        <v>1215.0986525452793</v>
      </c>
      <c r="AD54">
        <v>1098.8201667935041</v>
      </c>
      <c r="AE54">
        <v>1274.4831896438425</v>
      </c>
      <c r="AF54">
        <v>1188.3648920269079</v>
      </c>
      <c r="AG54">
        <v>1436.707550587317</v>
      </c>
      <c r="AH54">
        <v>1302.7258009796838</v>
      </c>
    </row>
    <row r="55" spans="1:34" x14ac:dyDescent="0.3">
      <c r="A55" s="23">
        <f ca="1">Exceedance!U55</f>
        <v>47696</v>
      </c>
      <c r="B55" s="1">
        <v>1208.004526581544</v>
      </c>
      <c r="C55" s="1">
        <v>1434.1829282002714</v>
      </c>
      <c r="D55" s="1">
        <v>1432.2790085801473</v>
      </c>
      <c r="E55">
        <v>1601.1810705022892</v>
      </c>
      <c r="F55">
        <v>1187.4630893023568</v>
      </c>
      <c r="G55">
        <v>1322.4382092938015</v>
      </c>
      <c r="H55">
        <v>1189.8267761589684</v>
      </c>
      <c r="I55">
        <v>1203.6156645321171</v>
      </c>
      <c r="J55">
        <v>1164.2237005573375</v>
      </c>
      <c r="K55">
        <v>1206.1788621639184</v>
      </c>
      <c r="L55">
        <v>834.13133175525718</v>
      </c>
      <c r="M55">
        <v>767.37178664916678</v>
      </c>
      <c r="N55">
        <v>936.04678127955435</v>
      </c>
      <c r="O55">
        <v>1329.458836242326</v>
      </c>
      <c r="P55">
        <v>1175.2149348000053</v>
      </c>
      <c r="Q55">
        <v>1179.0591814878319</v>
      </c>
      <c r="R55">
        <v>1297.8213477838419</v>
      </c>
      <c r="S55">
        <v>1213.9787866076181</v>
      </c>
      <c r="T55">
        <v>1398.3493138269137</v>
      </c>
      <c r="U55">
        <v>1201.9974114476315</v>
      </c>
      <c r="V55">
        <v>1345.2203838553648</v>
      </c>
      <c r="W55">
        <v>929.20097475688442</v>
      </c>
      <c r="X55">
        <v>808.44311706840904</v>
      </c>
      <c r="Y55">
        <v>904.7108573473738</v>
      </c>
      <c r="Z55">
        <v>1026.0062987567803</v>
      </c>
      <c r="AA55">
        <v>1197.4585177674012</v>
      </c>
      <c r="AB55">
        <v>1220.3867432600066</v>
      </c>
      <c r="AC55">
        <v>1203.6926232064613</v>
      </c>
      <c r="AD55">
        <v>1038.2131282743467</v>
      </c>
      <c r="AE55">
        <v>1263.5498401734219</v>
      </c>
      <c r="AF55">
        <v>1194.6458203286677</v>
      </c>
      <c r="AG55">
        <v>1477.2053070560626</v>
      </c>
      <c r="AH55">
        <v>1261.1971991667058</v>
      </c>
    </row>
    <row r="56" spans="1:34" x14ac:dyDescent="0.3">
      <c r="A56" s="23">
        <f ca="1">Exceedance!U56</f>
        <v>47727</v>
      </c>
      <c r="B56" s="1">
        <v>1198.8645231936539</v>
      </c>
      <c r="C56" s="1">
        <v>1427.5715474502099</v>
      </c>
      <c r="D56" s="1">
        <v>1425.6715054586946</v>
      </c>
      <c r="E56">
        <v>1601.1615618939261</v>
      </c>
      <c r="F56">
        <v>1177.4964721302349</v>
      </c>
      <c r="G56">
        <v>1372.3336456465579</v>
      </c>
      <c r="H56">
        <v>1168.8114951963719</v>
      </c>
      <c r="I56">
        <v>1244.6119122283876</v>
      </c>
      <c r="J56">
        <v>1138.1387724118945</v>
      </c>
      <c r="K56">
        <v>1174.7234327909518</v>
      </c>
      <c r="L56">
        <v>810.25593279926034</v>
      </c>
      <c r="M56">
        <v>778.47662844962906</v>
      </c>
      <c r="N56">
        <v>958.40652114556349</v>
      </c>
      <c r="O56">
        <v>1315.5483435402182</v>
      </c>
      <c r="P56">
        <v>1180.8574102228281</v>
      </c>
      <c r="Q56">
        <v>1175.3291198716311</v>
      </c>
      <c r="R56">
        <v>1300.1539220748789</v>
      </c>
      <c r="S56">
        <v>1182.4571662921358</v>
      </c>
      <c r="T56">
        <v>1412.3383323608648</v>
      </c>
      <c r="U56">
        <v>1180.6484365051581</v>
      </c>
      <c r="V56">
        <v>1318.9779041257143</v>
      </c>
      <c r="W56">
        <v>979.5764136468797</v>
      </c>
      <c r="X56">
        <v>795.08647171257178</v>
      </c>
      <c r="Y56">
        <v>871.98432124280589</v>
      </c>
      <c r="Z56">
        <v>1002.0127647607629</v>
      </c>
      <c r="AA56">
        <v>1174.8177868294265</v>
      </c>
      <c r="AB56">
        <v>1168.1574143328198</v>
      </c>
      <c r="AC56">
        <v>1174.379445526587</v>
      </c>
      <c r="AD56">
        <v>1018.975819217115</v>
      </c>
      <c r="AE56">
        <v>1284.0549503910756</v>
      </c>
      <c r="AF56">
        <v>1196.6096814432794</v>
      </c>
      <c r="AG56">
        <v>1513.4919419852852</v>
      </c>
      <c r="AH56">
        <v>1276.7684811732547</v>
      </c>
    </row>
    <row r="57" spans="1:34" x14ac:dyDescent="0.3">
      <c r="A57" s="23">
        <f ca="1">Exceedance!U57</f>
        <v>47757</v>
      </c>
      <c r="B57" s="1">
        <v>1211.1922268497476</v>
      </c>
      <c r="C57" s="1">
        <v>1419.0293302964017</v>
      </c>
      <c r="D57" s="1">
        <v>1429.7982325065962</v>
      </c>
      <c r="E57">
        <v>1601.1626088970734</v>
      </c>
      <c r="F57">
        <v>1179.6240810552802</v>
      </c>
      <c r="G57">
        <v>1442.2974667341302</v>
      </c>
      <c r="H57">
        <v>1187.4918084347769</v>
      </c>
      <c r="I57">
        <v>1242.3866615084453</v>
      </c>
      <c r="J57">
        <v>1148.6245095628008</v>
      </c>
      <c r="K57">
        <v>1157.5877898160095</v>
      </c>
      <c r="L57">
        <v>813.24952967105025</v>
      </c>
      <c r="M57">
        <v>764.71736654668871</v>
      </c>
      <c r="N57">
        <v>990.44475760520584</v>
      </c>
      <c r="O57">
        <v>1360.2256557392921</v>
      </c>
      <c r="P57">
        <v>1256.4260874397489</v>
      </c>
      <c r="Q57">
        <v>1194.2795446505945</v>
      </c>
      <c r="R57">
        <v>1304.2025486037612</v>
      </c>
      <c r="S57">
        <v>1180.3270414559502</v>
      </c>
      <c r="T57">
        <v>1418.2973855450325</v>
      </c>
      <c r="U57">
        <v>1215.341919878111</v>
      </c>
      <c r="V57">
        <v>1301.0663063934858</v>
      </c>
      <c r="W57">
        <v>999.9496843364841</v>
      </c>
      <c r="X57">
        <v>811.80954178800516</v>
      </c>
      <c r="Y57">
        <v>870.8522573275086</v>
      </c>
      <c r="Z57">
        <v>991.82251166330468</v>
      </c>
      <c r="AA57">
        <v>1193.7125856000946</v>
      </c>
      <c r="AB57">
        <v>1151.3860405018067</v>
      </c>
      <c r="AC57">
        <v>1158.038764791035</v>
      </c>
      <c r="AD57">
        <v>1011.7388507330285</v>
      </c>
      <c r="AE57">
        <v>1277.7497967277025</v>
      </c>
      <c r="AF57">
        <v>1186.9000279075744</v>
      </c>
      <c r="AG57">
        <v>1521.02560738172</v>
      </c>
      <c r="AH57">
        <v>1293.6230322560966</v>
      </c>
    </row>
    <row r="58" spans="1:34" x14ac:dyDescent="0.3">
      <c r="A58" s="23">
        <f ca="1">Exceedance!U58</f>
        <v>47788</v>
      </c>
      <c r="B58" s="1">
        <v>1212.1306687521367</v>
      </c>
      <c r="C58" s="1">
        <v>1412.6222244265771</v>
      </c>
      <c r="D58" s="1">
        <v>1429.5722809563215</v>
      </c>
      <c r="E58">
        <v>1601.1606241116322</v>
      </c>
      <c r="F58">
        <v>1186.7464054319207</v>
      </c>
      <c r="G58">
        <v>1464.2649473812826</v>
      </c>
      <c r="H58">
        <v>1221.9616601829239</v>
      </c>
      <c r="I58">
        <v>1238.584690552422</v>
      </c>
      <c r="J58">
        <v>1148.9144446128128</v>
      </c>
      <c r="K58">
        <v>1150.3532527908687</v>
      </c>
      <c r="L58">
        <v>814.50857416465351</v>
      </c>
      <c r="M58">
        <v>762.89794785299807</v>
      </c>
      <c r="N58">
        <v>1007.0390971401794</v>
      </c>
      <c r="O58">
        <v>1380.3988721593867</v>
      </c>
      <c r="P58">
        <v>1268.5434190293474</v>
      </c>
      <c r="Q58">
        <v>1196.7022968811666</v>
      </c>
      <c r="R58">
        <v>1312.723554159684</v>
      </c>
      <c r="S58">
        <v>1177.4192561942548</v>
      </c>
      <c r="T58">
        <v>1418.6835886519655</v>
      </c>
      <c r="U58">
        <v>1218.4616345523018</v>
      </c>
      <c r="V58">
        <v>1288.3560619656378</v>
      </c>
      <c r="W58">
        <v>1001.6616092901352</v>
      </c>
      <c r="X58">
        <v>813.8224128530087</v>
      </c>
      <c r="Y58">
        <v>874.60804111536709</v>
      </c>
      <c r="Z58">
        <v>986.79199449682051</v>
      </c>
      <c r="AA58">
        <v>1195.9424639396864</v>
      </c>
      <c r="AB58">
        <v>1141.8101040013926</v>
      </c>
      <c r="AC58">
        <v>1154.482698562578</v>
      </c>
      <c r="AD58">
        <v>1011.5456210343161</v>
      </c>
      <c r="AE58">
        <v>1277.8406708737302</v>
      </c>
      <c r="AF58">
        <v>1181.658606500619</v>
      </c>
      <c r="AG58">
        <v>1525.3205445931183</v>
      </c>
      <c r="AH58">
        <v>1305.1567417844565</v>
      </c>
    </row>
    <row r="59" spans="1:34" x14ac:dyDescent="0.3">
      <c r="A59" s="23">
        <f ca="1">Exceedance!U59</f>
        <v>47818</v>
      </c>
      <c r="B59" s="1">
        <v>1205.1380443559337</v>
      </c>
      <c r="C59" s="1">
        <v>1408.6124838919338</v>
      </c>
      <c r="D59" s="1">
        <v>1425.5548812564209</v>
      </c>
      <c r="E59">
        <v>1601.1603197302172</v>
      </c>
      <c r="F59">
        <v>1187.4531133986573</v>
      </c>
      <c r="G59">
        <v>1471.9778450196984</v>
      </c>
      <c r="H59">
        <v>1230.5564653110898</v>
      </c>
      <c r="I59">
        <v>1233.4803127071441</v>
      </c>
      <c r="J59">
        <v>1143.5540572305397</v>
      </c>
      <c r="K59">
        <v>1143.3935615597297</v>
      </c>
      <c r="L59">
        <v>806.70759924309846</v>
      </c>
      <c r="M59">
        <v>759.986507640426</v>
      </c>
      <c r="N59">
        <v>1015.4306568386714</v>
      </c>
      <c r="O59">
        <v>1384.3492860604695</v>
      </c>
      <c r="P59">
        <v>1266.9706021658872</v>
      </c>
      <c r="Q59">
        <v>1215.433978625955</v>
      </c>
      <c r="R59">
        <v>1314.7560869723845</v>
      </c>
      <c r="S59">
        <v>1168.762657252212</v>
      </c>
      <c r="T59">
        <v>1418.7534487628982</v>
      </c>
      <c r="U59">
        <v>1214.0722681275411</v>
      </c>
      <c r="V59">
        <v>1275.3291898320761</v>
      </c>
      <c r="W59">
        <v>998.80546011309798</v>
      </c>
      <c r="X59">
        <v>812.05075786452096</v>
      </c>
      <c r="Y59">
        <v>872.43577868751709</v>
      </c>
      <c r="Z59">
        <v>985.97040858752825</v>
      </c>
      <c r="AA59">
        <v>1195.3795993444198</v>
      </c>
      <c r="AB59">
        <v>1129.3041447364117</v>
      </c>
      <c r="AC59">
        <v>1153.9745965668797</v>
      </c>
      <c r="AD59">
        <v>1006.1420205435787</v>
      </c>
      <c r="AE59">
        <v>1275.6064946052265</v>
      </c>
      <c r="AF59">
        <v>1173.7437711402561</v>
      </c>
      <c r="AG59">
        <v>1526.7543466325803</v>
      </c>
      <c r="AH59">
        <v>1305.1001668275157</v>
      </c>
    </row>
    <row r="60" spans="1:34" x14ac:dyDescent="0.3">
      <c r="A60" s="23">
        <f ca="1">Exceedance!U60</f>
        <v>47849</v>
      </c>
      <c r="B60" s="1">
        <v>1197.3905698376545</v>
      </c>
      <c r="C60" s="1">
        <v>1403.8467527841306</v>
      </c>
      <c r="D60" s="1">
        <v>1420.7815334202701</v>
      </c>
      <c r="E60">
        <v>1599.7610572558347</v>
      </c>
      <c r="F60">
        <v>1183.030285122147</v>
      </c>
      <c r="G60">
        <v>1476.1043265941375</v>
      </c>
      <c r="H60">
        <v>1230.9088187365796</v>
      </c>
      <c r="I60">
        <v>1230.6474542666247</v>
      </c>
      <c r="J60">
        <v>1138.2125926029501</v>
      </c>
      <c r="K60">
        <v>1137.4710503308302</v>
      </c>
      <c r="L60">
        <v>800.1449295969619</v>
      </c>
      <c r="M60">
        <v>753.91637500053776</v>
      </c>
      <c r="N60">
        <v>1033.5760885281186</v>
      </c>
      <c r="O60">
        <v>1383.3587855931128</v>
      </c>
      <c r="P60">
        <v>1263.347699861278</v>
      </c>
      <c r="Q60">
        <v>1216.8537139329931</v>
      </c>
      <c r="R60">
        <v>1315.8127418039674</v>
      </c>
      <c r="S60">
        <v>1158.8271472720569</v>
      </c>
      <c r="T60">
        <v>1415.8479669396834</v>
      </c>
      <c r="U60">
        <v>1212.4090446838227</v>
      </c>
      <c r="V60">
        <v>1265.7131539859563</v>
      </c>
      <c r="W60">
        <v>994.3010577844193</v>
      </c>
      <c r="X60">
        <v>812.34631299772707</v>
      </c>
      <c r="Y60">
        <v>868.58256870825198</v>
      </c>
      <c r="Z60">
        <v>989.72549693793974</v>
      </c>
      <c r="AA60">
        <v>1192.0862470566519</v>
      </c>
      <c r="AB60">
        <v>1116.5544046212071</v>
      </c>
      <c r="AC60">
        <v>1153.7739575089852</v>
      </c>
      <c r="AD60">
        <v>997.46951682227666</v>
      </c>
      <c r="AE60">
        <v>1269.876851982239</v>
      </c>
      <c r="AF60">
        <v>1170.6149437055767</v>
      </c>
      <c r="AG60">
        <v>1528.3116911826437</v>
      </c>
      <c r="AH60">
        <v>1301.3243029532973</v>
      </c>
    </row>
    <row r="61" spans="1:34" x14ac:dyDescent="0.3">
      <c r="A61" s="23">
        <f ca="1">Exceedance!U61</f>
        <v>47880</v>
      </c>
      <c r="B61" s="1">
        <v>1198.6964694199728</v>
      </c>
      <c r="C61" s="1">
        <v>1407.8117936241856</v>
      </c>
      <c r="D61" s="1">
        <v>1424.7370338756346</v>
      </c>
      <c r="E61">
        <v>1609.9146362495485</v>
      </c>
      <c r="F61">
        <v>1181.5925441314628</v>
      </c>
      <c r="G61">
        <v>1479.24950508499</v>
      </c>
      <c r="H61">
        <v>1234.9388647669973</v>
      </c>
      <c r="I61">
        <v>1231.6723438365364</v>
      </c>
      <c r="J61">
        <v>1137.5859650668531</v>
      </c>
      <c r="K61">
        <v>1132.0649324129565</v>
      </c>
      <c r="L61">
        <v>799.89159218049736</v>
      </c>
      <c r="M61">
        <v>752.83739708697408</v>
      </c>
      <c r="N61">
        <v>1062.8576481802054</v>
      </c>
      <c r="O61">
        <v>1380.9923685529095</v>
      </c>
      <c r="P61">
        <v>1273.2950951328087</v>
      </c>
      <c r="Q61">
        <v>1215.8784784886072</v>
      </c>
      <c r="R61">
        <v>1326.459890300227</v>
      </c>
      <c r="S61">
        <v>1151.0089525111414</v>
      </c>
      <c r="T61">
        <v>1416.3494446965826</v>
      </c>
      <c r="U61">
        <v>1211.6326158508632</v>
      </c>
      <c r="V61">
        <v>1260.4067391309854</v>
      </c>
      <c r="W61">
        <v>996.75280240770178</v>
      </c>
      <c r="X61">
        <v>823.26603784037275</v>
      </c>
      <c r="Y61">
        <v>881.49007207476905</v>
      </c>
      <c r="Z61">
        <v>1035.5805402990266</v>
      </c>
      <c r="AA61">
        <v>1189.9403328347801</v>
      </c>
      <c r="AB61">
        <v>1109.1281515333762</v>
      </c>
      <c r="AC61">
        <v>1155.7144668428839</v>
      </c>
      <c r="AD61">
        <v>997.93616041523546</v>
      </c>
      <c r="AE61">
        <v>1270.6822658343053</v>
      </c>
      <c r="AF61">
        <v>1169.4933591032927</v>
      </c>
      <c r="AG61">
        <v>1530.4646335720997</v>
      </c>
      <c r="AH61">
        <v>1323.8755191856656</v>
      </c>
    </row>
    <row r="62" spans="1:34" x14ac:dyDescent="0.3">
      <c r="A62" s="23">
        <f ca="1">Exceedance!U62</f>
        <v>47908</v>
      </c>
      <c r="B62" s="1">
        <v>1243.8236529706987</v>
      </c>
      <c r="C62" s="1">
        <v>1449.628812115885</v>
      </c>
      <c r="D62" s="1">
        <v>1466.534994845726</v>
      </c>
      <c r="E62">
        <v>1601.1634305709965</v>
      </c>
      <c r="F62">
        <v>1274.6177242021206</v>
      </c>
      <c r="G62">
        <v>1505.9147634497326</v>
      </c>
      <c r="H62">
        <v>1244.2610540893927</v>
      </c>
      <c r="I62">
        <v>1237.3495546947365</v>
      </c>
      <c r="J62">
        <v>1163.833105356071</v>
      </c>
      <c r="K62">
        <v>1118.5305262923964</v>
      </c>
      <c r="L62">
        <v>805.25337570877969</v>
      </c>
      <c r="M62">
        <v>804.34955498987983</v>
      </c>
      <c r="N62">
        <v>1131.137823091181</v>
      </c>
      <c r="O62">
        <v>1378.6338363257155</v>
      </c>
      <c r="P62">
        <v>1352.3713687430595</v>
      </c>
      <c r="Q62">
        <v>1261.5573704035219</v>
      </c>
      <c r="R62">
        <v>1353.5253685963817</v>
      </c>
      <c r="S62">
        <v>1160.499848218524</v>
      </c>
      <c r="T62">
        <v>1427.5248261809984</v>
      </c>
      <c r="U62">
        <v>1232.9494463138599</v>
      </c>
      <c r="V62">
        <v>1260.163434880903</v>
      </c>
      <c r="W62">
        <v>1006.1491715940462</v>
      </c>
      <c r="X62">
        <v>844.01619753543741</v>
      </c>
      <c r="Y62">
        <v>892.20076901996106</v>
      </c>
      <c r="Z62">
        <v>1164.8694131806951</v>
      </c>
      <c r="AA62">
        <v>1183.5794630670548</v>
      </c>
      <c r="AB62">
        <v>1168.7485677398931</v>
      </c>
      <c r="AC62">
        <v>1163.53045693171</v>
      </c>
      <c r="AD62">
        <v>996.12098721549626</v>
      </c>
      <c r="AE62">
        <v>1288.6115531009848</v>
      </c>
      <c r="AF62">
        <v>1229.7667895022851</v>
      </c>
      <c r="AG62">
        <v>1556.8901061447582</v>
      </c>
      <c r="AH62">
        <v>1458.3266465781815</v>
      </c>
    </row>
    <row r="63" spans="1:34" x14ac:dyDescent="0.3">
      <c r="A63" s="23">
        <f ca="1">Exceedance!U63</f>
        <v>47939</v>
      </c>
      <c r="B63" s="1">
        <v>1319.5845845862277</v>
      </c>
      <c r="C63" s="1">
        <v>1516.2771560233048</v>
      </c>
      <c r="D63" s="1">
        <v>1535.9491556209719</v>
      </c>
      <c r="E63">
        <v>1601.1711357619399</v>
      </c>
      <c r="F63">
        <v>1369.9018994405571</v>
      </c>
      <c r="G63">
        <v>1578.025445755972</v>
      </c>
      <c r="H63">
        <v>1236.841472836554</v>
      </c>
      <c r="I63">
        <v>1286.9240334742981</v>
      </c>
      <c r="J63">
        <v>1275.9928428981134</v>
      </c>
      <c r="K63">
        <v>1101.63121112318</v>
      </c>
      <c r="L63">
        <v>792.73510104312379</v>
      </c>
      <c r="M63">
        <v>911.41455056811787</v>
      </c>
      <c r="N63">
        <v>1326.3400820944742</v>
      </c>
      <c r="O63">
        <v>1444.4173919436603</v>
      </c>
      <c r="P63">
        <v>1433.4269854365177</v>
      </c>
      <c r="Q63">
        <v>1421.6829616504988</v>
      </c>
      <c r="R63">
        <v>1400.4227426211078</v>
      </c>
      <c r="S63">
        <v>1245.5090110753135</v>
      </c>
      <c r="T63">
        <v>1458.735400975394</v>
      </c>
      <c r="U63">
        <v>1308.0690675615197</v>
      </c>
      <c r="V63">
        <v>1223.3593915608847</v>
      </c>
      <c r="W63">
        <v>1016.3301190693671</v>
      </c>
      <c r="X63">
        <v>844.7575570939664</v>
      </c>
      <c r="Y63">
        <v>909.01053349957954</v>
      </c>
      <c r="Z63">
        <v>1271.7239205421633</v>
      </c>
      <c r="AA63">
        <v>1168.5711585169133</v>
      </c>
      <c r="AB63">
        <v>1279.0929185169859</v>
      </c>
      <c r="AC63">
        <v>1150.5180709675735</v>
      </c>
      <c r="AD63">
        <v>977.65114842755236</v>
      </c>
      <c r="AE63">
        <v>1419.1223026482328</v>
      </c>
      <c r="AF63">
        <v>1376.4289955541076</v>
      </c>
      <c r="AG63">
        <v>1601.1734413476795</v>
      </c>
      <c r="AH63">
        <v>1584.9155339618899</v>
      </c>
    </row>
    <row r="64" spans="1:34" x14ac:dyDescent="0.3">
      <c r="A64" s="23">
        <f ca="1">Exceedance!U64</f>
        <v>47969</v>
      </c>
      <c r="B64" s="1">
        <v>1293.4633574856059</v>
      </c>
      <c r="C64" s="1">
        <v>1396.6338068271832</v>
      </c>
      <c r="D64" s="1">
        <v>1403.4692770501888</v>
      </c>
      <c r="E64">
        <v>1490.9613663484879</v>
      </c>
      <c r="F64">
        <v>1342.5354326608424</v>
      </c>
      <c r="G64">
        <v>1451.7983809707243</v>
      </c>
      <c r="H64">
        <v>1129.2409107721078</v>
      </c>
      <c r="I64">
        <v>1359.1770000693712</v>
      </c>
      <c r="J64">
        <v>1349.7739573861545</v>
      </c>
      <c r="K64">
        <v>1066.308784977497</v>
      </c>
      <c r="L64">
        <v>860.36888636469848</v>
      </c>
      <c r="M64">
        <v>1070.6104637629478</v>
      </c>
      <c r="N64">
        <v>1463.7657586435096</v>
      </c>
      <c r="O64">
        <v>1356.8012818289374</v>
      </c>
      <c r="P64">
        <v>1397.5549476061192</v>
      </c>
      <c r="Q64">
        <v>1396.4202547651003</v>
      </c>
      <c r="R64">
        <v>1460.9142236319867</v>
      </c>
      <c r="S64">
        <v>1350.727245082297</v>
      </c>
      <c r="T64">
        <v>1330.7799950176459</v>
      </c>
      <c r="U64">
        <v>1401.043102657804</v>
      </c>
      <c r="V64">
        <v>1257.7780345359542</v>
      </c>
      <c r="W64">
        <v>1084.6345415304711</v>
      </c>
      <c r="X64">
        <v>911.93565369459941</v>
      </c>
      <c r="Y64">
        <v>992.49531620426023</v>
      </c>
      <c r="Z64">
        <v>1390.7378468820536</v>
      </c>
      <c r="AA64">
        <v>1202.7014263045555</v>
      </c>
      <c r="AB64">
        <v>1196.7049080134461</v>
      </c>
      <c r="AC64">
        <v>1202.9749030744138</v>
      </c>
      <c r="AD64">
        <v>1063.5713029146923</v>
      </c>
      <c r="AE64">
        <v>1352.2243135807264</v>
      </c>
      <c r="AF64">
        <v>1421.3919293329971</v>
      </c>
      <c r="AG64">
        <v>1508.9857447677225</v>
      </c>
      <c r="AH64">
        <v>1487.8837182444684</v>
      </c>
    </row>
    <row r="65" spans="1:34" x14ac:dyDescent="0.3">
      <c r="A65" s="23">
        <f ca="1">Exceedance!U65</f>
        <v>48000</v>
      </c>
      <c r="B65" s="1">
        <v>1250.261754268327</v>
      </c>
      <c r="C65" s="1">
        <v>1262.3204327013116</v>
      </c>
      <c r="D65" s="1">
        <v>1250.5842871925624</v>
      </c>
      <c r="E65">
        <v>1310.0410802461765</v>
      </c>
      <c r="F65">
        <v>1334.2949450060751</v>
      </c>
      <c r="G65">
        <v>1283.1251372988725</v>
      </c>
      <c r="H65">
        <v>1054.9360136061814</v>
      </c>
      <c r="I65">
        <v>1332.2039446824319</v>
      </c>
      <c r="J65">
        <v>1255.5327510150912</v>
      </c>
      <c r="K65">
        <v>991.92751723912795</v>
      </c>
      <c r="L65">
        <v>863.12477912485258</v>
      </c>
      <c r="M65">
        <v>1100.5265785268496</v>
      </c>
      <c r="N65">
        <v>1443.5197984746685</v>
      </c>
      <c r="O65">
        <v>1190.1382882660889</v>
      </c>
      <c r="P65">
        <v>1243.4909860795606</v>
      </c>
      <c r="Q65">
        <v>1353.1995847277092</v>
      </c>
      <c r="R65">
        <v>1310.5068325244222</v>
      </c>
      <c r="S65">
        <v>1446.8757587106068</v>
      </c>
      <c r="T65">
        <v>1273.5581430376153</v>
      </c>
      <c r="U65">
        <v>1354.2566864382816</v>
      </c>
      <c r="V65">
        <v>1237.7145618364455</v>
      </c>
      <c r="W65">
        <v>1122.3625351101543</v>
      </c>
      <c r="X65">
        <v>1029.7859759030616</v>
      </c>
      <c r="Y65">
        <v>1098.9133656656227</v>
      </c>
      <c r="Z65">
        <v>1505.1236982994483</v>
      </c>
      <c r="AA65">
        <v>1134.8929779201828</v>
      </c>
      <c r="AB65">
        <v>1186.1479241051627</v>
      </c>
      <c r="AC65">
        <v>1176.4673147526998</v>
      </c>
      <c r="AD65">
        <v>1187.275215951594</v>
      </c>
      <c r="AE65">
        <v>1166.1975604511049</v>
      </c>
      <c r="AF65">
        <v>1379.5733056538552</v>
      </c>
      <c r="AG65">
        <v>1340.7228003194109</v>
      </c>
      <c r="AH65">
        <v>1322.817247243609</v>
      </c>
    </row>
    <row r="66" spans="1:34" x14ac:dyDescent="0.3">
      <c r="A66" s="23">
        <f ca="1">Exceedance!U66</f>
        <v>48030</v>
      </c>
      <c r="B66" s="1">
        <v>1217.4892456606069</v>
      </c>
      <c r="C66" s="1">
        <v>1229.5095862483731</v>
      </c>
      <c r="D66" s="1">
        <v>1212.0023417640582</v>
      </c>
      <c r="E66">
        <v>1253.4916527398739</v>
      </c>
      <c r="F66">
        <v>1306.9068697621317</v>
      </c>
      <c r="G66">
        <v>1283.3274002698977</v>
      </c>
      <c r="H66">
        <v>1107.4744541304594</v>
      </c>
      <c r="I66">
        <v>1239.171104531868</v>
      </c>
      <c r="J66">
        <v>1221.5377020391722</v>
      </c>
      <c r="K66">
        <v>919.94087658966907</v>
      </c>
      <c r="L66">
        <v>775.77559788953283</v>
      </c>
      <c r="M66">
        <v>1048.2092011807808</v>
      </c>
      <c r="N66">
        <v>1423.0020766226403</v>
      </c>
      <c r="O66">
        <v>1153.5432156049469</v>
      </c>
      <c r="P66">
        <v>1199.6517098241482</v>
      </c>
      <c r="Q66">
        <v>1320.7330211682904</v>
      </c>
      <c r="R66">
        <v>1278.4722816747544</v>
      </c>
      <c r="S66">
        <v>1409.2646685372986</v>
      </c>
      <c r="T66">
        <v>1252.4957954145407</v>
      </c>
      <c r="U66">
        <v>1270.2240238329759</v>
      </c>
      <c r="V66">
        <v>1152.1077984142898</v>
      </c>
      <c r="W66">
        <v>1070.0856712431419</v>
      </c>
      <c r="X66">
        <v>998.10470006387766</v>
      </c>
      <c r="Y66">
        <v>1058.3334875408316</v>
      </c>
      <c r="Z66">
        <v>1476.8787435301033</v>
      </c>
      <c r="AA66">
        <v>1066.1406942529859</v>
      </c>
      <c r="AB66">
        <v>1231.331052072971</v>
      </c>
      <c r="AC66">
        <v>1098.9627256207214</v>
      </c>
      <c r="AD66">
        <v>1211.8612704031882</v>
      </c>
      <c r="AE66">
        <v>1153.0296476308292</v>
      </c>
      <c r="AF66">
        <v>1346.2134156964257</v>
      </c>
      <c r="AG66">
        <v>1262.9318876283321</v>
      </c>
      <c r="AH66">
        <v>1252.7833983008252</v>
      </c>
    </row>
    <row r="67" spans="1:34" x14ac:dyDescent="0.3">
      <c r="A67" s="23">
        <f ca="1">Exceedance!U67</f>
        <v>48061</v>
      </c>
      <c r="B67" s="1">
        <v>1179.9852847355382</v>
      </c>
      <c r="C67" s="1">
        <v>1191.9737088903662</v>
      </c>
      <c r="D67" s="1">
        <v>1174.513367507974</v>
      </c>
      <c r="E67">
        <v>1187.3352600374774</v>
      </c>
      <c r="F67">
        <v>1323.0789844452468</v>
      </c>
      <c r="G67">
        <v>1248.9531292594261</v>
      </c>
      <c r="H67">
        <v>1180.6037538630228</v>
      </c>
      <c r="I67">
        <v>1163.8910656664223</v>
      </c>
      <c r="J67">
        <v>1206.2874993398732</v>
      </c>
      <c r="K67">
        <v>833.28376474233141</v>
      </c>
      <c r="L67">
        <v>724.9900623277623</v>
      </c>
      <c r="M67">
        <v>979.66569041735306</v>
      </c>
      <c r="N67">
        <v>1404.4958879904284</v>
      </c>
      <c r="O67">
        <v>1140.6804503876506</v>
      </c>
      <c r="P67">
        <v>1178.7371774814203</v>
      </c>
      <c r="Q67">
        <v>1307.9884844030992</v>
      </c>
      <c r="R67">
        <v>1212.4296279565935</v>
      </c>
      <c r="S67">
        <v>1397.9240539623145</v>
      </c>
      <c r="T67">
        <v>1201.9941158300483</v>
      </c>
      <c r="U67">
        <v>1188.9794498590152</v>
      </c>
      <c r="V67">
        <v>1146.7976506352784</v>
      </c>
      <c r="W67">
        <v>1020.6636574059052</v>
      </c>
      <c r="X67">
        <v>938.23704874118243</v>
      </c>
      <c r="Y67">
        <v>1033.5605472573152</v>
      </c>
      <c r="Z67">
        <v>1442.7595166552717</v>
      </c>
      <c r="AA67">
        <v>978.96367186054215</v>
      </c>
      <c r="AB67">
        <v>1219.8810273615973</v>
      </c>
      <c r="AC67">
        <v>1038.3553090678467</v>
      </c>
      <c r="AD67">
        <v>1201.0891014859533</v>
      </c>
      <c r="AE67">
        <v>1162.4755008350096</v>
      </c>
      <c r="AF67">
        <v>1386.9410024066881</v>
      </c>
      <c r="AG67">
        <v>1208.2123230679401</v>
      </c>
      <c r="AH67">
        <v>1194.3906225250971</v>
      </c>
    </row>
    <row r="68" spans="1:34" x14ac:dyDescent="0.3">
      <c r="A68" s="23">
        <f ca="1">Exceedance!U68</f>
        <v>48092</v>
      </c>
      <c r="B68" s="1">
        <v>1173.8742877209506</v>
      </c>
      <c r="C68" s="1">
        <v>1182.8659838824647</v>
      </c>
      <c r="D68" s="1">
        <v>1165.44178187221</v>
      </c>
      <c r="E68">
        <v>1177.3689042408432</v>
      </c>
      <c r="F68">
        <v>1372.9731795640794</v>
      </c>
      <c r="G68">
        <v>1227.8170969182443</v>
      </c>
      <c r="H68">
        <v>1221.6459614409102</v>
      </c>
      <c r="I68">
        <v>1137.806812373535</v>
      </c>
      <c r="J68">
        <v>1174.8318465283626</v>
      </c>
      <c r="K68">
        <v>809.40991206638864</v>
      </c>
      <c r="L68">
        <v>726.85694081348106</v>
      </c>
      <c r="M68">
        <v>1001.9512776808039</v>
      </c>
      <c r="N68">
        <v>1390.4412432123188</v>
      </c>
      <c r="O68">
        <v>1146.3940979341889</v>
      </c>
      <c r="P68">
        <v>1175.0077903025772</v>
      </c>
      <c r="Q68">
        <v>1310.3005560843726</v>
      </c>
      <c r="R68">
        <v>1180.911271283544</v>
      </c>
      <c r="S68">
        <v>1411.9139087162703</v>
      </c>
      <c r="T68">
        <v>1180.6451476482907</v>
      </c>
      <c r="U68">
        <v>1163.0480131496374</v>
      </c>
      <c r="V68">
        <v>1196.7558183209815</v>
      </c>
      <c r="W68">
        <v>1003.9516512409358</v>
      </c>
      <c r="X68">
        <v>905.44978528735248</v>
      </c>
      <c r="Y68">
        <v>1009.5537964453863</v>
      </c>
      <c r="Z68">
        <v>1419.6361405327796</v>
      </c>
      <c r="AA68">
        <v>927.20051975944546</v>
      </c>
      <c r="AB68">
        <v>1190.5342338794296</v>
      </c>
      <c r="AC68">
        <v>1019.1177506343687</v>
      </c>
      <c r="AD68">
        <v>1221.7175213111359</v>
      </c>
      <c r="AE68">
        <v>1167.4776738605485</v>
      </c>
      <c r="AF68">
        <v>1423.4054587530748</v>
      </c>
      <c r="AG68">
        <v>1223.8879789312064</v>
      </c>
      <c r="AH68">
        <v>1210.0949082885236</v>
      </c>
    </row>
    <row r="69" spans="1:34" x14ac:dyDescent="0.3">
      <c r="A69" s="23" t="str">
        <f ca="1">Exceedance!U69</f>
        <v/>
      </c>
      <c r="B69" s="1"/>
      <c r="C69" s="1"/>
      <c r="D69" s="1"/>
    </row>
    <row r="70" spans="1:34" x14ac:dyDescent="0.3">
      <c r="A70" s="23" t="str">
        <f ca="1">Exceedance!U70</f>
        <v/>
      </c>
      <c r="B70" s="1"/>
      <c r="C70" s="1"/>
      <c r="D70" s="1"/>
    </row>
    <row r="71" spans="1:34" x14ac:dyDescent="0.3">
      <c r="A71" s="23" t="str">
        <f ca="1">Exceedance!U71</f>
        <v/>
      </c>
      <c r="B71" s="1"/>
      <c r="C71" s="1"/>
      <c r="D71" s="1"/>
    </row>
    <row r="72" spans="1:34" x14ac:dyDescent="0.3">
      <c r="A72" s="23" t="str">
        <f ca="1">Exceedance!U72</f>
        <v/>
      </c>
      <c r="B72" s="1"/>
      <c r="C72" s="1"/>
      <c r="D72" s="1"/>
    </row>
    <row r="73" spans="1:34" x14ac:dyDescent="0.3">
      <c r="A73" s="23" t="str">
        <f ca="1">Exceedance!U73</f>
        <v/>
      </c>
      <c r="B73" s="1"/>
      <c r="C73" s="1"/>
      <c r="D73" s="1"/>
    </row>
    <row r="74" spans="1:34" x14ac:dyDescent="0.3">
      <c r="A74" s="23" t="str">
        <f ca="1">Exceedance!U74</f>
        <v/>
      </c>
      <c r="B74" s="1"/>
      <c r="C74" s="1"/>
      <c r="D74" s="1"/>
    </row>
    <row r="75" spans="1:34" x14ac:dyDescent="0.3">
      <c r="A75" s="23" t="str">
        <f ca="1">Exceedance!U75</f>
        <v/>
      </c>
      <c r="B75" s="1"/>
      <c r="C75" s="1"/>
      <c r="D75" s="1"/>
    </row>
    <row r="76" spans="1:34" x14ac:dyDescent="0.3">
      <c r="A76" s="23" t="str">
        <f ca="1">Exceedance!U76</f>
        <v/>
      </c>
      <c r="B76" s="1"/>
      <c r="C76" s="1"/>
      <c r="D76" s="1"/>
    </row>
    <row r="77" spans="1:34" x14ac:dyDescent="0.3">
      <c r="A77" s="23" t="str">
        <f ca="1">Exceedance!U77</f>
        <v/>
      </c>
      <c r="B77" s="1"/>
      <c r="C77" s="1"/>
      <c r="D77" s="1"/>
    </row>
    <row r="78" spans="1:34" x14ac:dyDescent="0.3">
      <c r="A78" s="23" t="str">
        <f ca="1">Exceedance!U78</f>
        <v/>
      </c>
      <c r="B78" s="1"/>
      <c r="C78" s="1"/>
      <c r="D78" s="1"/>
    </row>
    <row r="79" spans="1:34" x14ac:dyDescent="0.3">
      <c r="A79" s="23" t="str">
        <f ca="1">Exceedance!U79</f>
        <v/>
      </c>
      <c r="B79" s="1"/>
      <c r="C79" s="1"/>
      <c r="D79" s="1"/>
    </row>
    <row r="80" spans="1:34" x14ac:dyDescent="0.3">
      <c r="A80" s="23" t="str">
        <f ca="1">Exceedance!U80</f>
        <v/>
      </c>
      <c r="B80" s="1"/>
      <c r="C80" s="1"/>
      <c r="D80" s="1"/>
    </row>
    <row r="81" spans="1:4" x14ac:dyDescent="0.3">
      <c r="A81" s="23" t="str">
        <f ca="1">Exceedance!U81</f>
        <v/>
      </c>
      <c r="B81" s="1"/>
      <c r="C81" s="1"/>
      <c r="D81" s="1"/>
    </row>
    <row r="82" spans="1:4" x14ac:dyDescent="0.3">
      <c r="A82" s="23" t="str">
        <f ca="1">Exceedance!U82</f>
        <v/>
      </c>
      <c r="B82" s="1"/>
      <c r="C82" s="1"/>
      <c r="D82" s="1"/>
    </row>
    <row r="83" spans="1:4" x14ac:dyDescent="0.3">
      <c r="A83" s="23" t="str">
        <f ca="1">Exceedance!U83</f>
        <v/>
      </c>
      <c r="B83" s="1"/>
      <c r="C83" s="1"/>
      <c r="D83" s="1"/>
    </row>
    <row r="84" spans="1:4" x14ac:dyDescent="0.3">
      <c r="A84" s="23" t="str">
        <f ca="1">Exceedance!U84</f>
        <v/>
      </c>
      <c r="B84" s="1"/>
      <c r="C84" s="1"/>
      <c r="D84" s="1"/>
    </row>
    <row r="85" spans="1:4" x14ac:dyDescent="0.3">
      <c r="A85" s="23" t="str">
        <f ca="1">Exceedance!U85</f>
        <v/>
      </c>
      <c r="B85" s="1"/>
      <c r="C85" s="1"/>
      <c r="D85" s="1"/>
    </row>
    <row r="86" spans="1:4" x14ac:dyDescent="0.3">
      <c r="A86" s="23" t="str">
        <f ca="1">Exceedance!U86</f>
        <v/>
      </c>
      <c r="B86" s="1"/>
      <c r="C86" s="1"/>
      <c r="D86" s="1"/>
    </row>
    <row r="87" spans="1:4" x14ac:dyDescent="0.3">
      <c r="A87" s="23" t="str">
        <f ca="1">Exceedance!U87</f>
        <v/>
      </c>
      <c r="B87" s="1"/>
      <c r="C87" s="1"/>
      <c r="D87" s="1"/>
    </row>
    <row r="88" spans="1:4" x14ac:dyDescent="0.3">
      <c r="A88" s="23" t="str">
        <f ca="1">Exceedance!U88</f>
        <v/>
      </c>
      <c r="B88" s="1"/>
      <c r="C88" s="1"/>
      <c r="D88" s="1"/>
    </row>
    <row r="89" spans="1:4" x14ac:dyDescent="0.3">
      <c r="A89" s="23" t="str">
        <f ca="1">Exceedance!U89</f>
        <v/>
      </c>
      <c r="B89" s="1"/>
      <c r="C89" s="1"/>
      <c r="D89" s="1"/>
    </row>
    <row r="90" spans="1:4" x14ac:dyDescent="0.3">
      <c r="A90" s="23" t="str">
        <f ca="1">Exceedance!U90</f>
        <v/>
      </c>
      <c r="B90" s="1"/>
      <c r="C90" s="1"/>
      <c r="D90" s="1"/>
    </row>
    <row r="91" spans="1:4" x14ac:dyDescent="0.3">
      <c r="A91" s="23" t="str">
        <f ca="1">Exceedance!U91</f>
        <v/>
      </c>
      <c r="B91" s="1"/>
      <c r="C91" s="1"/>
      <c r="D91" s="1"/>
    </row>
    <row r="92" spans="1:4" x14ac:dyDescent="0.3">
      <c r="A92" s="23" t="str">
        <f ca="1">Exceedance!U92</f>
        <v/>
      </c>
      <c r="B92" s="1"/>
      <c r="C92" s="1"/>
      <c r="D92" s="1"/>
    </row>
    <row r="93" spans="1:4" x14ac:dyDescent="0.3">
      <c r="A93" s="23" t="str">
        <f ca="1">Exceedance!U93</f>
        <v/>
      </c>
      <c r="B93" s="1"/>
      <c r="C93" s="1"/>
      <c r="D93" s="1"/>
    </row>
    <row r="94" spans="1:4" x14ac:dyDescent="0.3">
      <c r="A94" s="23" t="str">
        <f ca="1">Exceedance!U94</f>
        <v/>
      </c>
      <c r="B94" s="1"/>
      <c r="C94" s="1"/>
      <c r="D94" s="1"/>
    </row>
    <row r="95" spans="1:4" x14ac:dyDescent="0.3">
      <c r="A95" s="23" t="str">
        <f ca="1">Exceedance!U95</f>
        <v/>
      </c>
      <c r="B95" s="1"/>
      <c r="C95" s="1"/>
      <c r="D95" s="1"/>
    </row>
    <row r="96" spans="1:4" x14ac:dyDescent="0.3">
      <c r="A96" s="23" t="str">
        <f ca="1">Exceedance!U96</f>
        <v/>
      </c>
      <c r="B96" s="1"/>
      <c r="C96" s="1"/>
      <c r="D96" s="1"/>
    </row>
    <row r="97" spans="1:4" x14ac:dyDescent="0.3">
      <c r="A97" s="23" t="str">
        <f ca="1">Exceedance!U97</f>
        <v/>
      </c>
      <c r="B97" s="1"/>
      <c r="C97" s="1"/>
      <c r="D97" s="1"/>
    </row>
    <row r="98" spans="1:4" x14ac:dyDescent="0.3">
      <c r="A98" s="23" t="str">
        <f ca="1">Exceedance!U98</f>
        <v/>
      </c>
      <c r="B98" s="1"/>
      <c r="C98" s="1"/>
      <c r="D98" s="1"/>
    </row>
    <row r="99" spans="1:4" x14ac:dyDescent="0.3">
      <c r="A99" s="23" t="str">
        <f ca="1">Exceedance!U99</f>
        <v/>
      </c>
      <c r="B99" s="1"/>
      <c r="C99" s="1"/>
      <c r="D99" s="1"/>
    </row>
    <row r="100" spans="1:4" x14ac:dyDescent="0.3">
      <c r="A100" s="23"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B1:AH1"/>
  </mergeCells>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83">
    <tabColor rgb="FFFF5050"/>
  </sheetPr>
  <dimension ref="A1:AH175"/>
  <sheetViews>
    <sheetView workbookViewId="0">
      <selection activeCell="B4" sqref="B4:AQ175"/>
    </sheetView>
  </sheetViews>
  <sheetFormatPr defaultRowHeight="14.4" x14ac:dyDescent="0.3"/>
  <cols>
    <col min="1" max="1" width="8.5546875" style="97"/>
    <col min="2" max="4" width="9.44140625" style="185"/>
  </cols>
  <sheetData>
    <row r="1" spans="1:34" s="97" customFormat="1" x14ac:dyDescent="0.3">
      <c r="A1" s="94"/>
      <c r="B1" s="864" t="s">
        <v>237</v>
      </c>
      <c r="C1" s="865"/>
      <c r="D1" s="865"/>
      <c r="E1" s="865"/>
      <c r="F1" s="865"/>
      <c r="G1" s="865"/>
      <c r="H1" s="865"/>
      <c r="I1" s="865"/>
      <c r="J1" s="865"/>
      <c r="K1" s="865"/>
      <c r="L1" s="865"/>
      <c r="M1" s="865"/>
      <c r="N1" s="865"/>
      <c r="O1" s="865"/>
      <c r="P1" s="865"/>
      <c r="Q1" s="865"/>
      <c r="R1" s="865"/>
      <c r="S1" s="865"/>
      <c r="T1" s="865"/>
      <c r="U1" s="865"/>
      <c r="V1" s="865"/>
      <c r="W1" s="865"/>
      <c r="X1" s="865"/>
      <c r="Y1" s="865"/>
      <c r="Z1" s="865"/>
      <c r="AA1" s="865"/>
      <c r="AB1" s="865"/>
      <c r="AC1" s="865"/>
      <c r="AD1" s="865"/>
      <c r="AE1" s="865"/>
      <c r="AF1" s="865"/>
      <c r="AG1" s="865"/>
      <c r="AH1" s="865"/>
    </row>
    <row r="2" spans="1:34" s="97" customFormat="1" x14ac:dyDescent="0.3">
      <c r="A2" s="94"/>
      <c r="B2" s="97" t="s">
        <v>288</v>
      </c>
      <c r="C2" s="97" t="s">
        <v>287</v>
      </c>
      <c r="D2" s="97" t="s">
        <v>289</v>
      </c>
      <c r="E2" s="97">
        <v>1991</v>
      </c>
      <c r="F2" s="97">
        <v>1992</v>
      </c>
      <c r="G2" s="97">
        <v>1993</v>
      </c>
      <c r="H2" s="97">
        <v>1994</v>
      </c>
      <c r="I2" s="97">
        <v>1995</v>
      </c>
      <c r="J2" s="97">
        <v>1996</v>
      </c>
      <c r="K2" s="97">
        <v>1997</v>
      </c>
      <c r="L2" s="97">
        <v>1998</v>
      </c>
      <c r="M2" s="97">
        <v>1999</v>
      </c>
      <c r="N2" s="97">
        <v>2000</v>
      </c>
      <c r="O2" s="97">
        <v>2001</v>
      </c>
      <c r="P2" s="97">
        <v>2002</v>
      </c>
      <c r="Q2" s="97">
        <v>2003</v>
      </c>
      <c r="R2" s="97">
        <v>2004</v>
      </c>
      <c r="S2" s="97">
        <v>2005</v>
      </c>
      <c r="T2" s="97">
        <v>2006</v>
      </c>
      <c r="U2" s="97">
        <v>2007</v>
      </c>
      <c r="V2" s="97">
        <v>2008</v>
      </c>
      <c r="W2" s="97">
        <v>2009</v>
      </c>
      <c r="X2" s="97">
        <v>2010</v>
      </c>
      <c r="Y2" s="97">
        <v>2011</v>
      </c>
      <c r="Z2" s="97">
        <v>2012</v>
      </c>
      <c r="AA2" s="97">
        <v>2013</v>
      </c>
      <c r="AB2" s="97">
        <v>2014</v>
      </c>
      <c r="AC2" s="97">
        <v>2015</v>
      </c>
      <c r="AD2" s="97">
        <v>2016</v>
      </c>
      <c r="AE2" s="97">
        <v>2017</v>
      </c>
      <c r="AF2" s="97">
        <v>2018</v>
      </c>
      <c r="AG2" s="97">
        <v>2019</v>
      </c>
      <c r="AH2" s="97">
        <v>2020</v>
      </c>
    </row>
    <row r="3" spans="1:34" s="98" customFormat="1" x14ac:dyDescent="0.3">
      <c r="A3" s="95"/>
      <c r="B3" s="98" t="s">
        <v>323</v>
      </c>
      <c r="C3" s="98" t="s">
        <v>324</v>
      </c>
      <c r="D3" s="98" t="s">
        <v>325</v>
      </c>
      <c r="E3" s="98" t="s">
        <v>326</v>
      </c>
      <c r="F3" s="98" t="s">
        <v>327</v>
      </c>
      <c r="G3" s="98" t="s">
        <v>328</v>
      </c>
      <c r="H3" s="98" t="s">
        <v>329</v>
      </c>
      <c r="I3" s="98" t="s">
        <v>330</v>
      </c>
      <c r="J3" s="98" t="s">
        <v>331</v>
      </c>
      <c r="K3" s="98" t="s">
        <v>332</v>
      </c>
      <c r="L3" s="98" t="s">
        <v>333</v>
      </c>
      <c r="M3" s="98" t="s">
        <v>334</v>
      </c>
      <c r="N3" s="98" t="s">
        <v>335</v>
      </c>
      <c r="O3" s="98" t="s">
        <v>336</v>
      </c>
      <c r="P3" s="98" t="s">
        <v>337</v>
      </c>
      <c r="Q3" s="98" t="s">
        <v>338</v>
      </c>
      <c r="R3" s="98" t="s">
        <v>339</v>
      </c>
      <c r="S3" s="98" t="s">
        <v>340</v>
      </c>
      <c r="T3" s="98" t="s">
        <v>341</v>
      </c>
      <c r="U3" s="98" t="s">
        <v>342</v>
      </c>
      <c r="V3" s="98" t="s">
        <v>343</v>
      </c>
      <c r="W3" s="98" t="s">
        <v>344</v>
      </c>
      <c r="X3" s="98" t="s">
        <v>345</v>
      </c>
      <c r="Y3" s="98" t="s">
        <v>346</v>
      </c>
      <c r="Z3" s="98" t="s">
        <v>347</v>
      </c>
      <c r="AA3" s="98" t="s">
        <v>348</v>
      </c>
      <c r="AB3" s="98" t="s">
        <v>349</v>
      </c>
      <c r="AC3" s="98" t="s">
        <v>350</v>
      </c>
      <c r="AD3" s="98" t="s">
        <v>351</v>
      </c>
      <c r="AE3" s="98" t="s">
        <v>352</v>
      </c>
      <c r="AF3" s="98" t="s">
        <v>353</v>
      </c>
      <c r="AG3" s="98" t="s">
        <v>354</v>
      </c>
      <c r="AH3" s="98" t="s">
        <v>355</v>
      </c>
    </row>
    <row r="4" spans="1:34" x14ac:dyDescent="0.3">
      <c r="A4" s="96">
        <f ca="1">Exceedance!U4</f>
        <v>46143</v>
      </c>
      <c r="B4" s="1">
        <v>517</v>
      </c>
      <c r="C4" s="1">
        <v>54</v>
      </c>
      <c r="D4" s="1">
        <v>180</v>
      </c>
      <c r="E4">
        <v>51.395000000000003</v>
      </c>
      <c r="F4">
        <v>348.96</v>
      </c>
      <c r="G4">
        <v>269.28100000000001</v>
      </c>
      <c r="H4">
        <v>158.18700000000001</v>
      </c>
      <c r="I4">
        <v>510.75200000000001</v>
      </c>
      <c r="J4">
        <v>135.529</v>
      </c>
      <c r="K4">
        <v>232.89099999999999</v>
      </c>
      <c r="L4">
        <v>70.60299999999998</v>
      </c>
      <c r="M4">
        <v>225.964</v>
      </c>
      <c r="N4">
        <v>231.63</v>
      </c>
      <c r="O4">
        <v>330</v>
      </c>
      <c r="P4">
        <v>0.78600000000000003</v>
      </c>
      <c r="Q4">
        <v>257.72300000000001</v>
      </c>
      <c r="R4">
        <v>157.84299999999999</v>
      </c>
      <c r="S4">
        <v>245.381</v>
      </c>
      <c r="T4">
        <v>153.23400000000001</v>
      </c>
      <c r="U4">
        <v>334.9</v>
      </c>
      <c r="V4">
        <v>161.762</v>
      </c>
      <c r="W4">
        <v>268.07600000000002</v>
      </c>
      <c r="X4">
        <v>43.182000000000002</v>
      </c>
      <c r="Y4">
        <v>168.43799999999999</v>
      </c>
      <c r="Z4">
        <v>130.101</v>
      </c>
      <c r="AA4">
        <v>183.059</v>
      </c>
      <c r="AB4">
        <v>176.941</v>
      </c>
      <c r="AC4">
        <v>442.60399999999998</v>
      </c>
      <c r="AD4">
        <v>445.834</v>
      </c>
      <c r="AE4">
        <v>154.46100000000001</v>
      </c>
      <c r="AF4">
        <v>262.38600000000002</v>
      </c>
      <c r="AG4">
        <v>117.187</v>
      </c>
      <c r="AH4">
        <v>137.93700000000001</v>
      </c>
    </row>
    <row r="5" spans="1:34" x14ac:dyDescent="0.3">
      <c r="A5" s="96">
        <f ca="1">Exceedance!U5</f>
        <v>46174</v>
      </c>
      <c r="B5" s="1">
        <v>631</v>
      </c>
      <c r="C5" s="1">
        <v>66</v>
      </c>
      <c r="D5" s="1">
        <v>220</v>
      </c>
      <c r="E5">
        <v>273.85300000000001</v>
      </c>
      <c r="F5">
        <v>231.42699999999999</v>
      </c>
      <c r="G5">
        <v>270.76799999999997</v>
      </c>
      <c r="H5">
        <v>40.421999999999997</v>
      </c>
      <c r="I5">
        <v>910.38199999999995</v>
      </c>
      <c r="J5">
        <v>70.995000000000005</v>
      </c>
      <c r="K5">
        <v>315.69200000000001</v>
      </c>
      <c r="L5">
        <v>133.90799999999999</v>
      </c>
      <c r="M5">
        <v>388.23599999999999</v>
      </c>
      <c r="N5">
        <v>113.59</v>
      </c>
      <c r="O5">
        <v>87.793000000000006</v>
      </c>
      <c r="P5">
        <v>25.94</v>
      </c>
      <c r="Q5">
        <v>257.80099999999999</v>
      </c>
      <c r="R5">
        <v>3.032</v>
      </c>
      <c r="S5">
        <v>258.06799999999998</v>
      </c>
      <c r="T5">
        <v>28.385999999999999</v>
      </c>
      <c r="U5">
        <v>82.248999999999995</v>
      </c>
      <c r="V5">
        <v>234.83600000000001</v>
      </c>
      <c r="W5">
        <v>208.57300000000001</v>
      </c>
      <c r="X5">
        <v>296.06599999999997</v>
      </c>
      <c r="Y5">
        <v>358.72</v>
      </c>
      <c r="Z5">
        <v>-22.666</v>
      </c>
      <c r="AA5">
        <v>93.912000000000006</v>
      </c>
      <c r="AB5">
        <v>241.35599999999999</v>
      </c>
      <c r="AC5">
        <v>728.78200000000004</v>
      </c>
      <c r="AD5">
        <v>250.952</v>
      </c>
      <c r="AE5">
        <v>164.434</v>
      </c>
      <c r="AF5">
        <v>33.088999999999999</v>
      </c>
      <c r="AG5">
        <v>473.61099999999999</v>
      </c>
      <c r="AH5">
        <v>82.558999999999997</v>
      </c>
    </row>
    <row r="6" spans="1:34" x14ac:dyDescent="0.3">
      <c r="A6" s="96">
        <f ca="1">Exceedance!U6</f>
        <v>46204</v>
      </c>
      <c r="B6" s="1">
        <v>80.000000000000014</v>
      </c>
      <c r="C6" s="1">
        <v>8</v>
      </c>
      <c r="D6" s="1">
        <v>28.000000000000004</v>
      </c>
      <c r="E6">
        <v>60.513999999999996</v>
      </c>
      <c r="F6">
        <v>27.306999999999999</v>
      </c>
      <c r="G6">
        <v>42.362000000000002</v>
      </c>
      <c r="H6">
        <v>-71.660999999999987</v>
      </c>
      <c r="I6">
        <v>531.827</v>
      </c>
      <c r="J6">
        <v>0.95499999999999996</v>
      </c>
      <c r="K6">
        <v>39.409999999999997</v>
      </c>
      <c r="L6">
        <v>105.63800000000001</v>
      </c>
      <c r="M6">
        <v>149.86099999999999</v>
      </c>
      <c r="N6">
        <v>-44.826999999999998</v>
      </c>
      <c r="O6">
        <v>-40.641000000000005</v>
      </c>
      <c r="P6">
        <v>-52.164000000000001</v>
      </c>
      <c r="Q6">
        <v>-9.0190000000000001</v>
      </c>
      <c r="R6">
        <v>28.693000000000001</v>
      </c>
      <c r="S6">
        <v>80.450999999999993</v>
      </c>
      <c r="T6">
        <v>-60.921999999999997</v>
      </c>
      <c r="U6">
        <v>-52.671999999999997</v>
      </c>
      <c r="V6">
        <v>58.230000000000004</v>
      </c>
      <c r="W6">
        <v>115.339</v>
      </c>
      <c r="X6">
        <v>107.08</v>
      </c>
      <c r="Y6">
        <v>170.684</v>
      </c>
      <c r="Z6">
        <v>-37.886000000000003</v>
      </c>
      <c r="AA6">
        <v>-32.264000000000003</v>
      </c>
      <c r="AB6">
        <v>6.6740000000000004</v>
      </c>
      <c r="AC6">
        <v>251.49100000000001</v>
      </c>
      <c r="AD6">
        <v>31.536000000000001</v>
      </c>
      <c r="AE6">
        <v>-1.6519999999999999</v>
      </c>
      <c r="AF6">
        <v>-31.591000000000001</v>
      </c>
      <c r="AG6">
        <v>207.43</v>
      </c>
      <c r="AH6">
        <v>-19.372</v>
      </c>
    </row>
    <row r="7" spans="1:34" x14ac:dyDescent="0.3">
      <c r="A7" s="96">
        <f ca="1">Exceedance!U7</f>
        <v>46235</v>
      </c>
      <c r="B7" s="1">
        <v>181</v>
      </c>
      <c r="C7" s="1">
        <v>107</v>
      </c>
      <c r="D7" s="1">
        <v>100</v>
      </c>
      <c r="E7">
        <v>108.26900000000001</v>
      </c>
      <c r="F7">
        <v>107.994</v>
      </c>
      <c r="G7">
        <v>138.624</v>
      </c>
      <c r="H7">
        <v>21.181000000000001</v>
      </c>
      <c r="I7">
        <v>238.626</v>
      </c>
      <c r="J7">
        <v>31.34</v>
      </c>
      <c r="K7">
        <v>190.30199999999999</v>
      </c>
      <c r="L7">
        <v>122.733</v>
      </c>
      <c r="M7">
        <v>242.351</v>
      </c>
      <c r="N7">
        <v>31.420999999999999</v>
      </c>
      <c r="O7">
        <v>78.507000000000005</v>
      </c>
      <c r="P7">
        <v>26.898</v>
      </c>
      <c r="Q7">
        <v>60.406999999999996</v>
      </c>
      <c r="R7">
        <v>67.694000000000003</v>
      </c>
      <c r="S7">
        <v>104.07999999999998</v>
      </c>
      <c r="T7">
        <v>66.010999999999996</v>
      </c>
      <c r="U7">
        <v>97.441000000000003</v>
      </c>
      <c r="V7">
        <v>91.405000000000001</v>
      </c>
      <c r="W7">
        <v>90.081000000000003</v>
      </c>
      <c r="X7">
        <v>143.66800000000001</v>
      </c>
      <c r="Y7">
        <v>126.04600000000001</v>
      </c>
      <c r="Z7">
        <v>47.850999999999999</v>
      </c>
      <c r="AA7">
        <v>105.32</v>
      </c>
      <c r="AB7">
        <v>105.495</v>
      </c>
      <c r="AC7">
        <v>149.82599999999999</v>
      </c>
      <c r="AD7">
        <v>118.358</v>
      </c>
      <c r="AE7">
        <v>71.319999999999993</v>
      </c>
      <c r="AF7">
        <v>36.460999999999999</v>
      </c>
      <c r="AG7">
        <v>102.559</v>
      </c>
      <c r="AH7">
        <v>35.436999999999998</v>
      </c>
    </row>
    <row r="8" spans="1:34" x14ac:dyDescent="0.3">
      <c r="A8" s="96">
        <f ca="1">Exceedance!U8</f>
        <v>46266</v>
      </c>
      <c r="B8" s="1">
        <v>273</v>
      </c>
      <c r="C8" s="1">
        <v>178</v>
      </c>
      <c r="D8" s="1">
        <v>150</v>
      </c>
      <c r="E8">
        <v>200.61699999999999</v>
      </c>
      <c r="F8">
        <v>162.83699999999999</v>
      </c>
      <c r="G8">
        <v>209.90100000000001</v>
      </c>
      <c r="H8">
        <v>121.746</v>
      </c>
      <c r="I8">
        <v>205.875</v>
      </c>
      <c r="J8">
        <v>121.759</v>
      </c>
      <c r="K8">
        <v>291.608</v>
      </c>
      <c r="L8">
        <v>142.75700000000001</v>
      </c>
      <c r="M8">
        <v>232.989</v>
      </c>
      <c r="N8">
        <v>111.136</v>
      </c>
      <c r="O8">
        <v>99.501000000000005</v>
      </c>
      <c r="P8">
        <v>151.029</v>
      </c>
      <c r="Q8">
        <v>228.744</v>
      </c>
      <c r="R8">
        <v>172.20000000000002</v>
      </c>
      <c r="S8">
        <v>122.56100000000001</v>
      </c>
      <c r="T8">
        <v>142.59200000000001</v>
      </c>
      <c r="U8">
        <v>177.428</v>
      </c>
      <c r="V8">
        <v>148.971</v>
      </c>
      <c r="W8">
        <v>103.384</v>
      </c>
      <c r="X8">
        <v>129.226</v>
      </c>
      <c r="Y8">
        <v>160.499</v>
      </c>
      <c r="Z8">
        <v>83.516999999999996</v>
      </c>
      <c r="AA8">
        <v>307.82799999999997</v>
      </c>
      <c r="AB8">
        <v>204.601</v>
      </c>
      <c r="AC8">
        <v>164.82499999999999</v>
      </c>
      <c r="AD8">
        <v>194.95</v>
      </c>
      <c r="AE8">
        <v>98.308000000000007</v>
      </c>
      <c r="AF8">
        <v>76.228999999999999</v>
      </c>
      <c r="AG8">
        <v>112.658</v>
      </c>
      <c r="AH8">
        <v>95.204999999999998</v>
      </c>
    </row>
    <row r="9" spans="1:34" x14ac:dyDescent="0.3">
      <c r="A9" s="96">
        <f ca="1">Exceedance!U9</f>
        <v>46296</v>
      </c>
      <c r="B9" s="1">
        <v>516</v>
      </c>
      <c r="C9" s="1">
        <v>350</v>
      </c>
      <c r="D9" s="1">
        <v>271</v>
      </c>
      <c r="E9">
        <v>214.34899999999999</v>
      </c>
      <c r="F9">
        <v>202.88300000000001</v>
      </c>
      <c r="G9">
        <v>296.221</v>
      </c>
      <c r="H9">
        <v>304.27100000000002</v>
      </c>
      <c r="I9">
        <v>354.53399999999999</v>
      </c>
      <c r="J9">
        <v>316.03199999999998</v>
      </c>
      <c r="K9">
        <v>554.86900000000003</v>
      </c>
      <c r="L9">
        <v>296.03899999999999</v>
      </c>
      <c r="M9">
        <v>230.64699999999999</v>
      </c>
      <c r="N9">
        <v>303.101</v>
      </c>
      <c r="O9">
        <v>179.12799999999999</v>
      </c>
      <c r="P9">
        <v>293.92</v>
      </c>
      <c r="Q9">
        <v>239.68899999999999</v>
      </c>
      <c r="R9">
        <v>376.47500000000002</v>
      </c>
      <c r="S9">
        <v>360.50299999999999</v>
      </c>
      <c r="T9">
        <v>846.34</v>
      </c>
      <c r="U9">
        <v>395.72</v>
      </c>
      <c r="V9">
        <v>232.268</v>
      </c>
      <c r="W9">
        <v>221.79900000000001</v>
      </c>
      <c r="X9">
        <v>324.07499999999999</v>
      </c>
      <c r="Y9">
        <v>328.55</v>
      </c>
      <c r="Z9">
        <v>173.548</v>
      </c>
      <c r="AA9">
        <v>481.56400000000002</v>
      </c>
      <c r="AB9">
        <v>482.89</v>
      </c>
      <c r="AC9">
        <v>329.42700000000002</v>
      </c>
      <c r="AD9">
        <v>328.10399999999998</v>
      </c>
      <c r="AE9">
        <v>296.41899999999998</v>
      </c>
      <c r="AF9">
        <v>284.13299999999998</v>
      </c>
      <c r="AG9">
        <v>222.27500000000001</v>
      </c>
      <c r="AH9">
        <v>201.608</v>
      </c>
    </row>
    <row r="10" spans="1:34" x14ac:dyDescent="0.3">
      <c r="A10" s="96">
        <f ca="1">Exceedance!U10</f>
        <v>46327</v>
      </c>
      <c r="B10" s="1">
        <v>456</v>
      </c>
      <c r="C10" s="1">
        <v>429</v>
      </c>
      <c r="D10" s="1">
        <v>371</v>
      </c>
      <c r="E10">
        <v>330.94600000000003</v>
      </c>
      <c r="F10">
        <v>288.49799999999999</v>
      </c>
      <c r="G10">
        <v>340.32299999999998</v>
      </c>
      <c r="H10">
        <v>355.92200000000008</v>
      </c>
      <c r="I10">
        <v>370.096</v>
      </c>
      <c r="J10">
        <v>377.899</v>
      </c>
      <c r="K10">
        <v>406.50400000000002</v>
      </c>
      <c r="L10">
        <v>424.58300000000003</v>
      </c>
      <c r="M10">
        <v>275.25200000000001</v>
      </c>
      <c r="N10">
        <v>320.74</v>
      </c>
      <c r="O10">
        <v>272.32100000000003</v>
      </c>
      <c r="P10">
        <v>315.16399999999999</v>
      </c>
      <c r="Q10">
        <v>303.56099999999998</v>
      </c>
      <c r="R10">
        <v>504.67200000000003</v>
      </c>
      <c r="S10">
        <v>386.10500000000002</v>
      </c>
      <c r="T10">
        <v>458.387</v>
      </c>
      <c r="U10">
        <v>388.26400000000001</v>
      </c>
      <c r="V10">
        <v>297.93200000000002</v>
      </c>
      <c r="W10">
        <v>312.08199999999999</v>
      </c>
      <c r="X10">
        <v>356.98099999999999</v>
      </c>
      <c r="Y10">
        <v>360.358</v>
      </c>
      <c r="Z10">
        <v>245.04599999999999</v>
      </c>
      <c r="AA10">
        <v>429.95600000000002</v>
      </c>
      <c r="AB10">
        <v>367.59300000000002</v>
      </c>
      <c r="AC10">
        <v>356.99</v>
      </c>
      <c r="AD10">
        <v>345.07100000000003</v>
      </c>
      <c r="AE10">
        <v>301.87700000000001</v>
      </c>
      <c r="AF10">
        <v>313.238</v>
      </c>
      <c r="AG10">
        <v>300.26800000000009</v>
      </c>
      <c r="AH10">
        <v>327.697</v>
      </c>
    </row>
    <row r="11" spans="1:34" x14ac:dyDescent="0.3">
      <c r="A11" s="96">
        <f ca="1">Exceedance!U11</f>
        <v>46357</v>
      </c>
      <c r="B11" s="1">
        <v>354</v>
      </c>
      <c r="C11" s="1">
        <v>347</v>
      </c>
      <c r="D11" s="1">
        <v>361</v>
      </c>
      <c r="E11">
        <v>284.52800000000002</v>
      </c>
      <c r="F11">
        <v>249.55</v>
      </c>
      <c r="G11">
        <v>257.62599999999998</v>
      </c>
      <c r="H11">
        <v>277.589</v>
      </c>
      <c r="I11">
        <v>337.64800000000002</v>
      </c>
      <c r="J11">
        <v>352.03399999999999</v>
      </c>
      <c r="K11">
        <v>294.81299999999999</v>
      </c>
      <c r="L11">
        <v>320.57100000000003</v>
      </c>
      <c r="M11">
        <v>250.90100000000001</v>
      </c>
      <c r="N11">
        <v>248.10900000000001</v>
      </c>
      <c r="O11">
        <v>250.047</v>
      </c>
      <c r="P11">
        <v>255.00899999999999</v>
      </c>
      <c r="Q11">
        <v>277.98399999999998</v>
      </c>
      <c r="R11">
        <v>310.72500000000002</v>
      </c>
      <c r="S11">
        <v>279.88299999999998</v>
      </c>
      <c r="T11">
        <v>313.55299999999994</v>
      </c>
      <c r="U11">
        <v>329.673</v>
      </c>
      <c r="V11">
        <v>273.18799999999999</v>
      </c>
      <c r="W11">
        <v>268.904</v>
      </c>
      <c r="X11">
        <v>322.68799999999999</v>
      </c>
      <c r="Y11">
        <v>286.61399999999998</v>
      </c>
      <c r="Z11">
        <v>236.702</v>
      </c>
      <c r="AA11">
        <v>300.13799999999998</v>
      </c>
      <c r="AB11">
        <v>294.91899999999998</v>
      </c>
      <c r="AC11">
        <v>295.125</v>
      </c>
      <c r="AD11">
        <v>298.30700000000002</v>
      </c>
      <c r="AE11">
        <v>270.19200000000001</v>
      </c>
      <c r="AF11">
        <v>249.92699999999999</v>
      </c>
      <c r="AG11">
        <v>294.99099999999999</v>
      </c>
      <c r="AH11">
        <v>274.56700000000001</v>
      </c>
    </row>
    <row r="12" spans="1:34" x14ac:dyDescent="0.3">
      <c r="A12" s="96">
        <f ca="1">Exceedance!U12</f>
        <v>46388</v>
      </c>
      <c r="B12" s="1">
        <v>364</v>
      </c>
      <c r="C12" s="1">
        <v>333</v>
      </c>
      <c r="D12" s="1">
        <v>350</v>
      </c>
      <c r="E12">
        <v>237.875</v>
      </c>
      <c r="F12">
        <v>320.98500000000001</v>
      </c>
      <c r="G12">
        <v>220.874</v>
      </c>
      <c r="H12">
        <v>261.40300000000002</v>
      </c>
      <c r="I12">
        <v>284.238</v>
      </c>
      <c r="J12">
        <v>313.99200000000002</v>
      </c>
      <c r="K12">
        <v>257.84399999999999</v>
      </c>
      <c r="L12">
        <v>251.779</v>
      </c>
      <c r="M12">
        <v>229.02600000000001</v>
      </c>
      <c r="N12">
        <v>224.821</v>
      </c>
      <c r="O12">
        <v>210.82599999999999</v>
      </c>
      <c r="P12">
        <v>217.92599999999999</v>
      </c>
      <c r="Q12">
        <v>239.60499999999999</v>
      </c>
      <c r="R12">
        <v>450.94799999999998</v>
      </c>
      <c r="S12">
        <v>250.58199999999999</v>
      </c>
      <c r="T12">
        <v>260.81400000000002</v>
      </c>
      <c r="U12">
        <v>261.30500000000001</v>
      </c>
      <c r="V12">
        <v>258.267</v>
      </c>
      <c r="W12">
        <v>234.334</v>
      </c>
      <c r="X12">
        <v>298.67899999999997</v>
      </c>
      <c r="Y12">
        <v>256.46800000000002</v>
      </c>
      <c r="Z12">
        <v>213.51400000000001</v>
      </c>
      <c r="AA12">
        <v>242.24299999999999</v>
      </c>
      <c r="AB12">
        <v>264.63099999999997</v>
      </c>
      <c r="AC12">
        <v>266.91300000000001</v>
      </c>
      <c r="AD12">
        <v>324.86799999999999</v>
      </c>
      <c r="AE12">
        <v>227.48</v>
      </c>
      <c r="AF12">
        <v>226.23</v>
      </c>
      <c r="AG12">
        <v>247.821</v>
      </c>
      <c r="AH12">
        <v>217.119</v>
      </c>
    </row>
    <row r="13" spans="1:34" x14ac:dyDescent="0.3">
      <c r="A13" s="96">
        <f ca="1">Exceedance!U13</f>
        <v>46419</v>
      </c>
      <c r="B13" s="1">
        <v>398</v>
      </c>
      <c r="C13" s="1">
        <v>378</v>
      </c>
      <c r="D13" s="1">
        <v>397</v>
      </c>
      <c r="E13">
        <v>256.06900000000002</v>
      </c>
      <c r="F13">
        <v>420.93099999999998</v>
      </c>
      <c r="G13">
        <v>195.65299999999999</v>
      </c>
      <c r="H13">
        <v>281.084</v>
      </c>
      <c r="I13">
        <v>294.70699999999999</v>
      </c>
      <c r="J13">
        <v>288.35899999999998</v>
      </c>
      <c r="K13">
        <v>260.87299999999999</v>
      </c>
      <c r="L13">
        <v>242.62100000000001</v>
      </c>
      <c r="M13">
        <v>258.19600000000003</v>
      </c>
      <c r="N13">
        <v>206.17400000000001</v>
      </c>
      <c r="O13">
        <v>159.50700000000001</v>
      </c>
      <c r="P13">
        <v>235.44800000000001</v>
      </c>
      <c r="Q13">
        <v>207.648</v>
      </c>
      <c r="R13">
        <v>453.67</v>
      </c>
      <c r="S13">
        <v>204.54900000000001</v>
      </c>
      <c r="T13">
        <v>264.423</v>
      </c>
      <c r="U13">
        <v>243.30500000000001</v>
      </c>
      <c r="V13">
        <v>255.386</v>
      </c>
      <c r="W13">
        <v>264.61200000000002</v>
      </c>
      <c r="X13">
        <v>243.49299999999999</v>
      </c>
      <c r="Y13">
        <v>228.10300000000001</v>
      </c>
      <c r="Z13">
        <v>207.10499999999999</v>
      </c>
      <c r="AA13">
        <v>234.636</v>
      </c>
      <c r="AB13">
        <v>344.74299999999999</v>
      </c>
      <c r="AC13">
        <v>298.78699999999998</v>
      </c>
      <c r="AD13">
        <v>447.09</v>
      </c>
      <c r="AE13">
        <v>218.13300000000001</v>
      </c>
      <c r="AF13">
        <v>230.42099999999999</v>
      </c>
      <c r="AG13">
        <v>214.31700000000001</v>
      </c>
      <c r="AH13">
        <v>202.98099999999999</v>
      </c>
    </row>
    <row r="14" spans="1:34" x14ac:dyDescent="0.3">
      <c r="A14" s="96">
        <f ca="1">Exceedance!U14</f>
        <v>46447</v>
      </c>
      <c r="B14" s="1">
        <v>660</v>
      </c>
      <c r="C14" s="1">
        <v>564</v>
      </c>
      <c r="D14" s="1">
        <v>614</v>
      </c>
      <c r="E14">
        <v>451.584</v>
      </c>
      <c r="F14">
        <v>497.67399999999998</v>
      </c>
      <c r="G14">
        <v>392.83499999999998</v>
      </c>
      <c r="H14">
        <v>808.25599999999997</v>
      </c>
      <c r="I14">
        <v>462.18200000000002</v>
      </c>
      <c r="J14">
        <v>626.72199999999998</v>
      </c>
      <c r="K14">
        <v>356.64600000000002</v>
      </c>
      <c r="L14">
        <v>346.334</v>
      </c>
      <c r="M14">
        <v>361.27499999999998</v>
      </c>
      <c r="N14">
        <v>397.733</v>
      </c>
      <c r="O14">
        <v>208.143</v>
      </c>
      <c r="P14">
        <v>392.94500000000005</v>
      </c>
      <c r="Q14">
        <v>531.96699999999998</v>
      </c>
      <c r="R14">
        <v>608.971</v>
      </c>
      <c r="S14">
        <v>304.49799999999999</v>
      </c>
      <c r="T14">
        <v>633.12900000000002</v>
      </c>
      <c r="U14">
        <v>343.76299999999998</v>
      </c>
      <c r="V14">
        <v>456.15499999999997</v>
      </c>
      <c r="W14">
        <v>404.48599999999999</v>
      </c>
      <c r="X14">
        <v>389.596</v>
      </c>
      <c r="Y14">
        <v>362.56299999999999</v>
      </c>
      <c r="Z14">
        <v>292.75599999999997</v>
      </c>
      <c r="AA14">
        <v>403.31900000000002</v>
      </c>
      <c r="AB14">
        <v>540.78300000000002</v>
      </c>
      <c r="AC14">
        <v>485.56299999999999</v>
      </c>
      <c r="AD14">
        <v>1037.175</v>
      </c>
      <c r="AE14">
        <v>277.19499999999999</v>
      </c>
      <c r="AF14">
        <v>472.26299999999998</v>
      </c>
      <c r="AG14">
        <v>370.54100000000005</v>
      </c>
      <c r="AH14">
        <v>326.55200000000002</v>
      </c>
    </row>
    <row r="15" spans="1:34" x14ac:dyDescent="0.3">
      <c r="A15" s="96">
        <f ca="1">Exceedance!U15</f>
        <v>46478</v>
      </c>
      <c r="B15" s="1">
        <v>1106</v>
      </c>
      <c r="C15" s="1">
        <v>716</v>
      </c>
      <c r="D15" s="1">
        <v>920</v>
      </c>
      <c r="E15">
        <v>852.851</v>
      </c>
      <c r="F15">
        <v>1176.78</v>
      </c>
      <c r="G15">
        <v>620.39099999999996</v>
      </c>
      <c r="H15">
        <v>745.26300000000003</v>
      </c>
      <c r="I15">
        <v>792.91300000000001</v>
      </c>
      <c r="J15">
        <v>1171.287</v>
      </c>
      <c r="K15">
        <v>761.23</v>
      </c>
      <c r="L15">
        <v>488.30200000000002</v>
      </c>
      <c r="M15">
        <v>604.02099999999996</v>
      </c>
      <c r="N15">
        <v>656.59900000000005</v>
      </c>
      <c r="O15">
        <v>369.78199999999993</v>
      </c>
      <c r="P15">
        <v>530.39800000000002</v>
      </c>
      <c r="Q15">
        <v>1218.578</v>
      </c>
      <c r="R15">
        <v>1232.239</v>
      </c>
      <c r="S15">
        <v>795.68600000000004</v>
      </c>
      <c r="T15">
        <v>948.59100000000001</v>
      </c>
      <c r="U15">
        <v>552.88599999999997</v>
      </c>
      <c r="V15">
        <v>573.86</v>
      </c>
      <c r="W15">
        <v>534.48199999999997</v>
      </c>
      <c r="X15">
        <v>928.96500000000003</v>
      </c>
      <c r="Y15">
        <v>797.79900000000009</v>
      </c>
      <c r="Z15">
        <v>280.68799999999999</v>
      </c>
      <c r="AA15">
        <v>575.78800000000001</v>
      </c>
      <c r="AB15">
        <v>542.84500000000014</v>
      </c>
      <c r="AC15">
        <v>708.98800000000006</v>
      </c>
      <c r="AD15">
        <v>1685.067</v>
      </c>
      <c r="AE15">
        <v>305.96899999999999</v>
      </c>
      <c r="AF15">
        <v>1024.375</v>
      </c>
      <c r="AG15">
        <v>435.99</v>
      </c>
      <c r="AH15">
        <v>363.5</v>
      </c>
    </row>
    <row r="16" spans="1:34" x14ac:dyDescent="0.3">
      <c r="A16" s="96">
        <f ca="1">Exceedance!U16</f>
        <v>46508</v>
      </c>
      <c r="B16" s="1">
        <v>2555</v>
      </c>
      <c r="C16" s="1">
        <v>1552</v>
      </c>
      <c r="D16" s="1">
        <v>2060</v>
      </c>
      <c r="E16">
        <v>1597.163</v>
      </c>
      <c r="F16">
        <v>3058.6950000000002</v>
      </c>
      <c r="G16">
        <v>1539.095</v>
      </c>
      <c r="H16">
        <v>2047.56</v>
      </c>
      <c r="I16">
        <v>2501.14</v>
      </c>
      <c r="J16">
        <v>3393.57</v>
      </c>
      <c r="K16">
        <v>2042.1320000000001</v>
      </c>
      <c r="L16">
        <v>1638.508</v>
      </c>
      <c r="M16">
        <v>1639.6189999999999</v>
      </c>
      <c r="N16">
        <v>1986.6510000000001</v>
      </c>
      <c r="O16">
        <v>165.31700000000001</v>
      </c>
      <c r="P16">
        <v>1242.9280000000001</v>
      </c>
      <c r="Q16">
        <v>1549.7840000000001</v>
      </c>
      <c r="R16">
        <v>2699.26</v>
      </c>
      <c r="S16">
        <v>1955.751</v>
      </c>
      <c r="T16">
        <v>1721.184</v>
      </c>
      <c r="U16">
        <v>1940.6289999999999</v>
      </c>
      <c r="V16">
        <v>2214.9050000000002</v>
      </c>
      <c r="W16">
        <v>700.67700000000002</v>
      </c>
      <c r="X16">
        <v>2005.4749999999999</v>
      </c>
      <c r="Y16">
        <v>947.98800000000006</v>
      </c>
      <c r="Z16">
        <v>607.596</v>
      </c>
      <c r="AA16">
        <v>1480.712</v>
      </c>
      <c r="AB16">
        <v>1072.019</v>
      </c>
      <c r="AC16">
        <v>1921.405</v>
      </c>
      <c r="AD16">
        <v>2171.3969999999999</v>
      </c>
      <c r="AE16">
        <v>920.12900000000002</v>
      </c>
      <c r="AF16">
        <v>2283.1590000000001</v>
      </c>
      <c r="AG16">
        <v>1181.4179999999999</v>
      </c>
      <c r="AH16">
        <v>774.83600000000001</v>
      </c>
    </row>
    <row r="17" spans="1:34" x14ac:dyDescent="0.3">
      <c r="A17" s="96">
        <f ca="1">Exceedance!U17</f>
        <v>46539</v>
      </c>
      <c r="B17" s="1">
        <v>3265</v>
      </c>
      <c r="C17" s="1">
        <v>1570</v>
      </c>
      <c r="D17" s="1">
        <v>2423</v>
      </c>
      <c r="E17">
        <v>1049.2650000000001</v>
      </c>
      <c r="F17">
        <v>4259.4579999999996</v>
      </c>
      <c r="G17">
        <v>1400.346</v>
      </c>
      <c r="H17">
        <v>4555.152</v>
      </c>
      <c r="I17">
        <v>2633.761</v>
      </c>
      <c r="J17">
        <v>4472.4089999999997</v>
      </c>
      <c r="K17">
        <v>2182.64</v>
      </c>
      <c r="L17">
        <v>2920.7449999999999</v>
      </c>
      <c r="M17">
        <v>1226.8979999999999</v>
      </c>
      <c r="N17">
        <v>1443.6890000000001</v>
      </c>
      <c r="O17">
        <v>311.70400000000001</v>
      </c>
      <c r="P17">
        <v>2146.3009999999999</v>
      </c>
      <c r="Q17">
        <v>912.43299999999999</v>
      </c>
      <c r="R17">
        <v>3353.5970000000002</v>
      </c>
      <c r="S17">
        <v>1792.538</v>
      </c>
      <c r="T17">
        <v>1061.5170000000001</v>
      </c>
      <c r="U17">
        <v>3494.0830000000001</v>
      </c>
      <c r="V17">
        <v>2281.5700000000002</v>
      </c>
      <c r="W17">
        <v>2282.915</v>
      </c>
      <c r="X17">
        <v>4639.3530000000001</v>
      </c>
      <c r="Y17">
        <v>269.49200000000002</v>
      </c>
      <c r="Z17">
        <v>1138.211</v>
      </c>
      <c r="AA17">
        <v>2824.1010000000001</v>
      </c>
      <c r="AB17">
        <v>1990.8889999999999</v>
      </c>
      <c r="AC17">
        <v>2415.6460000000002</v>
      </c>
      <c r="AD17">
        <v>3053.3150000000001</v>
      </c>
      <c r="AE17">
        <v>759.13400000000001</v>
      </c>
      <c r="AF17">
        <v>3570.1219999999998</v>
      </c>
      <c r="AG17">
        <v>1553.067</v>
      </c>
      <c r="AH17">
        <v>2159.6669999999999</v>
      </c>
    </row>
    <row r="18" spans="1:34" x14ac:dyDescent="0.3">
      <c r="A18" s="96">
        <f ca="1">Exceedance!U18</f>
        <v>46569</v>
      </c>
      <c r="B18" s="1">
        <v>1366</v>
      </c>
      <c r="C18" s="1">
        <v>298</v>
      </c>
      <c r="D18" s="1">
        <v>711</v>
      </c>
      <c r="E18">
        <v>370.35199999999998</v>
      </c>
      <c r="F18">
        <v>1951.56</v>
      </c>
      <c r="G18">
        <v>250.959</v>
      </c>
      <c r="H18">
        <v>3878.5809999999997</v>
      </c>
      <c r="I18">
        <v>1093.9269999999999</v>
      </c>
      <c r="J18">
        <v>1663.221</v>
      </c>
      <c r="K18">
        <v>1373.768</v>
      </c>
      <c r="L18">
        <v>1810.548</v>
      </c>
      <c r="M18">
        <v>198.583</v>
      </c>
      <c r="N18">
        <v>305.15899999999999</v>
      </c>
      <c r="O18">
        <v>-16.372</v>
      </c>
      <c r="P18">
        <v>525.61400000000003</v>
      </c>
      <c r="Q18">
        <v>355.93799999999999</v>
      </c>
      <c r="R18">
        <v>1414.704</v>
      </c>
      <c r="S18">
        <v>423.62400000000002</v>
      </c>
      <c r="T18">
        <v>294.745</v>
      </c>
      <c r="U18">
        <v>1820.3630000000001</v>
      </c>
      <c r="V18">
        <v>1430.2149999999997</v>
      </c>
      <c r="W18">
        <v>775.18899999999996</v>
      </c>
      <c r="X18">
        <v>3672.6590000000001</v>
      </c>
      <c r="Y18">
        <v>21.878</v>
      </c>
      <c r="Z18">
        <v>261.34199999999998</v>
      </c>
      <c r="AA18">
        <v>1040.54</v>
      </c>
      <c r="AB18">
        <v>790.69</v>
      </c>
      <c r="AC18">
        <v>725.27800000000002</v>
      </c>
      <c r="AD18">
        <v>1107.711</v>
      </c>
      <c r="AE18">
        <v>179.72499999999999</v>
      </c>
      <c r="AF18">
        <v>2281.5770000000002</v>
      </c>
      <c r="AG18">
        <v>391.18700000000001</v>
      </c>
      <c r="AH18">
        <v>918.65300000000002</v>
      </c>
    </row>
    <row r="19" spans="1:34" x14ac:dyDescent="0.3">
      <c r="A19" s="96">
        <f ca="1">Exceedance!U19</f>
        <v>46600</v>
      </c>
      <c r="B19" s="1">
        <v>520</v>
      </c>
      <c r="C19" s="1">
        <v>211</v>
      </c>
      <c r="D19" s="1">
        <v>371</v>
      </c>
      <c r="E19">
        <v>255.37200000000001</v>
      </c>
      <c r="F19">
        <v>683.74400000000003</v>
      </c>
      <c r="G19">
        <v>130.70599999999999</v>
      </c>
      <c r="H19">
        <v>1054.6410000000001</v>
      </c>
      <c r="I19">
        <v>315.49200000000002</v>
      </c>
      <c r="J19">
        <v>804.91200000000003</v>
      </c>
      <c r="K19">
        <v>492.76400000000001</v>
      </c>
      <c r="L19">
        <v>719.72199999999998</v>
      </c>
      <c r="M19">
        <v>125.45</v>
      </c>
      <c r="N19">
        <v>230.52699999999999</v>
      </c>
      <c r="O19">
        <v>37.691000000000003</v>
      </c>
      <c r="P19">
        <v>216.202</v>
      </c>
      <c r="Q19">
        <v>181.40299999999999</v>
      </c>
      <c r="R19">
        <v>484.57100000000003</v>
      </c>
      <c r="S19">
        <v>251.81100000000001</v>
      </c>
      <c r="T19">
        <v>254.976</v>
      </c>
      <c r="U19">
        <v>551.64200000000005</v>
      </c>
      <c r="V19">
        <v>409.44</v>
      </c>
      <c r="W19">
        <v>360.59100000000001</v>
      </c>
      <c r="X19">
        <v>863.89700000000005</v>
      </c>
      <c r="Y19">
        <v>84.378</v>
      </c>
      <c r="Z19">
        <v>211.636</v>
      </c>
      <c r="AA19">
        <v>434.78300000000002</v>
      </c>
      <c r="AB19">
        <v>266.39600000000002</v>
      </c>
      <c r="AC19">
        <v>340.39299999999997</v>
      </c>
      <c r="AD19">
        <v>464.26499999999999</v>
      </c>
      <c r="AE19">
        <v>108.245</v>
      </c>
      <c r="AF19">
        <v>595.197</v>
      </c>
      <c r="AG19">
        <v>170.09100000000001</v>
      </c>
      <c r="AH19">
        <v>341.76299999999998</v>
      </c>
    </row>
    <row r="20" spans="1:34" x14ac:dyDescent="0.3">
      <c r="A20" s="96">
        <f ca="1">Exceedance!U20</f>
        <v>46631</v>
      </c>
      <c r="B20" s="1">
        <v>427</v>
      </c>
      <c r="C20" s="1">
        <v>226</v>
      </c>
      <c r="D20" s="1">
        <v>316</v>
      </c>
      <c r="E20">
        <v>282.60500000000002</v>
      </c>
      <c r="F20">
        <v>605.21600000000001</v>
      </c>
      <c r="G20">
        <v>235.553</v>
      </c>
      <c r="H20">
        <v>550.26199999999994</v>
      </c>
      <c r="I20">
        <v>322.495</v>
      </c>
      <c r="J20">
        <v>715.27099999999996</v>
      </c>
      <c r="K20">
        <v>358.93700000000001</v>
      </c>
      <c r="L20">
        <v>480.02699999999999</v>
      </c>
      <c r="M20">
        <v>205.172</v>
      </c>
      <c r="N20">
        <v>208.65199999999999</v>
      </c>
      <c r="O20">
        <v>177.81800000000001</v>
      </c>
      <c r="P20">
        <v>394.14600000000002</v>
      </c>
      <c r="Q20">
        <v>310.375</v>
      </c>
      <c r="R20">
        <v>368.95</v>
      </c>
      <c r="S20">
        <v>292.404</v>
      </c>
      <c r="T20">
        <v>311.52199999999999</v>
      </c>
      <c r="U20">
        <v>419.04700000000003</v>
      </c>
      <c r="V20">
        <v>274.06799999999998</v>
      </c>
      <c r="W20">
        <v>252.23400000000001</v>
      </c>
      <c r="X20">
        <v>523.20100000000002</v>
      </c>
      <c r="Y20">
        <v>121.286</v>
      </c>
      <c r="Z20">
        <v>442.93799999999999</v>
      </c>
      <c r="AA20">
        <v>439.13</v>
      </c>
      <c r="AB20">
        <v>245.59200000000001</v>
      </c>
      <c r="AC20">
        <v>366.1</v>
      </c>
      <c r="AD20">
        <v>340.00900000000001</v>
      </c>
      <c r="AE20">
        <v>125.179</v>
      </c>
      <c r="AF20">
        <v>372.46100000000001</v>
      </c>
      <c r="AG20">
        <v>194.18</v>
      </c>
      <c r="AH20">
        <v>377.32400000000001</v>
      </c>
    </row>
    <row r="21" spans="1:34" x14ac:dyDescent="0.3">
      <c r="A21" s="96">
        <f ca="1">Exceedance!U21</f>
        <v>46661</v>
      </c>
      <c r="B21" s="1">
        <v>515</v>
      </c>
      <c r="C21" s="1">
        <v>338</v>
      </c>
      <c r="D21" s="1">
        <v>417.00000000000006</v>
      </c>
      <c r="E21">
        <v>260.75099999999998</v>
      </c>
      <c r="F21">
        <v>554.11900000000003</v>
      </c>
      <c r="G21">
        <v>378.23700000000002</v>
      </c>
      <c r="H21">
        <v>580.58399999999995</v>
      </c>
      <c r="I21">
        <v>488.31200000000001</v>
      </c>
      <c r="J21">
        <v>860.76</v>
      </c>
      <c r="K21">
        <v>454.53899999999999</v>
      </c>
      <c r="L21">
        <v>354.72800000000001</v>
      </c>
      <c r="M21">
        <v>365.89800000000002</v>
      </c>
      <c r="N21">
        <v>250.84800000000001</v>
      </c>
      <c r="O21">
        <v>286.99599999999998</v>
      </c>
      <c r="P21">
        <v>315.44</v>
      </c>
      <c r="Q21">
        <v>475.70699999999999</v>
      </c>
      <c r="R21">
        <v>586.58000000000004</v>
      </c>
      <c r="S21">
        <v>1012.121</v>
      </c>
      <c r="T21">
        <v>487.55700000000002</v>
      </c>
      <c r="U21">
        <v>406.81599999999997</v>
      </c>
      <c r="V21">
        <v>349.76</v>
      </c>
      <c r="W21">
        <v>408.47800000000001</v>
      </c>
      <c r="X21">
        <v>591.90599999999995</v>
      </c>
      <c r="Y21">
        <v>193.04499999999999</v>
      </c>
      <c r="Z21">
        <v>546.78499999999997</v>
      </c>
      <c r="AA21">
        <v>649.70899999999995</v>
      </c>
      <c r="AB21">
        <v>364.95499999999998</v>
      </c>
      <c r="AC21">
        <v>444.27499999999992</v>
      </c>
      <c r="AD21">
        <v>513.197</v>
      </c>
      <c r="AE21">
        <v>307.49799999999999</v>
      </c>
      <c r="AF21">
        <v>404.28500000000003</v>
      </c>
      <c r="AG21">
        <v>276.97399999999999</v>
      </c>
      <c r="AH21">
        <v>294.59199999999998</v>
      </c>
    </row>
    <row r="22" spans="1:34" x14ac:dyDescent="0.3">
      <c r="A22" s="96">
        <f ca="1">Exceedance!U22</f>
        <v>46692</v>
      </c>
      <c r="B22" s="1">
        <v>503</v>
      </c>
      <c r="C22" s="1">
        <v>407</v>
      </c>
      <c r="D22" s="1">
        <v>450</v>
      </c>
      <c r="E22">
        <v>338.62299999999999</v>
      </c>
      <c r="F22">
        <v>548.755</v>
      </c>
      <c r="G22">
        <v>417.589</v>
      </c>
      <c r="H22">
        <v>532.82000000000005</v>
      </c>
      <c r="I22">
        <v>516.66200000000003</v>
      </c>
      <c r="J22">
        <v>613.54200000000003</v>
      </c>
      <c r="K22">
        <v>561.00300000000004</v>
      </c>
      <c r="L22">
        <v>374.24400000000003</v>
      </c>
      <c r="M22">
        <v>371.10399999999998</v>
      </c>
      <c r="N22">
        <v>338.00900000000001</v>
      </c>
      <c r="O22">
        <v>306.14100000000002</v>
      </c>
      <c r="P22">
        <v>361.02600000000001</v>
      </c>
      <c r="Q22">
        <v>582.947</v>
      </c>
      <c r="R22">
        <v>560.26700000000005</v>
      </c>
      <c r="S22">
        <v>567.20399999999995</v>
      </c>
      <c r="T22">
        <v>455.529</v>
      </c>
      <c r="U22">
        <v>442.24599999999998</v>
      </c>
      <c r="V22">
        <v>420.80200000000002</v>
      </c>
      <c r="W22">
        <v>434.62799999999999</v>
      </c>
      <c r="X22">
        <v>569.05100000000004</v>
      </c>
      <c r="Y22">
        <v>262.26600000000002</v>
      </c>
      <c r="Z22">
        <v>469.322</v>
      </c>
      <c r="AA22">
        <v>473.35700000000003</v>
      </c>
      <c r="AB22">
        <v>385.73399999999992</v>
      </c>
      <c r="AC22">
        <v>437.25900000000001</v>
      </c>
      <c r="AD22">
        <v>468.565</v>
      </c>
      <c r="AE22">
        <v>332.21300000000002</v>
      </c>
      <c r="AF22">
        <v>456.51299999999998</v>
      </c>
      <c r="AG22">
        <v>398.67599999999999</v>
      </c>
      <c r="AH22">
        <v>397.2</v>
      </c>
    </row>
    <row r="23" spans="1:34" x14ac:dyDescent="0.3">
      <c r="A23" s="96">
        <f ca="1">Exceedance!U23</f>
        <v>46722</v>
      </c>
      <c r="B23" s="1">
        <v>361</v>
      </c>
      <c r="C23" s="1">
        <v>361</v>
      </c>
      <c r="D23" s="1">
        <v>361</v>
      </c>
      <c r="E23">
        <v>288.63299999999998</v>
      </c>
      <c r="F23">
        <v>415.93700000000001</v>
      </c>
      <c r="G23">
        <v>321.15600000000001</v>
      </c>
      <c r="H23">
        <v>461.67</v>
      </c>
      <c r="I23">
        <v>457.4</v>
      </c>
      <c r="J23">
        <v>443.21699999999998</v>
      </c>
      <c r="K23">
        <v>424.017</v>
      </c>
      <c r="L23">
        <v>326.99299999999999</v>
      </c>
      <c r="M23">
        <v>287.18099999999998</v>
      </c>
      <c r="N23">
        <v>300.58499999999998</v>
      </c>
      <c r="O23">
        <v>248.72300000000001</v>
      </c>
      <c r="P23">
        <v>323.87400000000002</v>
      </c>
      <c r="Q23">
        <v>361.88799999999998</v>
      </c>
      <c r="R23">
        <v>406.00099999999998</v>
      </c>
      <c r="S23">
        <v>386.75099999999998</v>
      </c>
      <c r="T23">
        <v>375.62700000000001</v>
      </c>
      <c r="U23">
        <v>384.04899999999998</v>
      </c>
      <c r="V23">
        <v>348.10199999999998</v>
      </c>
      <c r="W23">
        <v>380.57100000000003</v>
      </c>
      <c r="X23">
        <v>441.38299999999998</v>
      </c>
      <c r="Y23">
        <v>251.48500000000001</v>
      </c>
      <c r="Z23">
        <v>325.09199999999998</v>
      </c>
      <c r="AA23">
        <v>368.78800000000001</v>
      </c>
      <c r="AB23">
        <v>316.08300000000003</v>
      </c>
      <c r="AC23">
        <v>369.351</v>
      </c>
      <c r="AD23">
        <v>401.57400000000001</v>
      </c>
      <c r="AE23">
        <v>264.43200000000002</v>
      </c>
      <c r="AF23">
        <v>420.27499999999998</v>
      </c>
      <c r="AG23">
        <v>326.887</v>
      </c>
      <c r="AH23">
        <v>333.32600000000008</v>
      </c>
    </row>
    <row r="24" spans="1:34" x14ac:dyDescent="0.3">
      <c r="A24" s="96">
        <f ca="1">Exceedance!U24</f>
        <v>46753</v>
      </c>
      <c r="B24" s="1">
        <v>350</v>
      </c>
      <c r="C24" s="1">
        <v>350</v>
      </c>
      <c r="D24" s="1">
        <v>350</v>
      </c>
      <c r="E24">
        <v>361.322</v>
      </c>
      <c r="F24">
        <v>380.64600000000002</v>
      </c>
      <c r="G24">
        <v>304.19400000000002</v>
      </c>
      <c r="H24">
        <v>403.77399999999994</v>
      </c>
      <c r="I24">
        <v>415.49799999999999</v>
      </c>
      <c r="J24">
        <v>404.08</v>
      </c>
      <c r="K24">
        <v>348.99799999999999</v>
      </c>
      <c r="L24">
        <v>308.42399999999998</v>
      </c>
      <c r="M24">
        <v>263.64499999999998</v>
      </c>
      <c r="N24">
        <v>261.65499999999997</v>
      </c>
      <c r="O24">
        <v>211.2</v>
      </c>
      <c r="P24">
        <v>285.25099999999998</v>
      </c>
      <c r="Q24">
        <v>509.642</v>
      </c>
      <c r="R24">
        <v>377.56900000000002</v>
      </c>
      <c r="S24">
        <v>329.28699999999998</v>
      </c>
      <c r="T24">
        <v>303.572</v>
      </c>
      <c r="U24">
        <v>372.30700000000002</v>
      </c>
      <c r="V24">
        <v>311.51900000000001</v>
      </c>
      <c r="W24">
        <v>354.15</v>
      </c>
      <c r="X24">
        <v>412.065</v>
      </c>
      <c r="Y24">
        <v>227.982</v>
      </c>
      <c r="Z24">
        <v>265.86200000000002</v>
      </c>
      <c r="AA24">
        <v>334.70800000000003</v>
      </c>
      <c r="AB24">
        <v>287.41800000000001</v>
      </c>
      <c r="AC24">
        <v>397.30799999999999</v>
      </c>
      <c r="AD24">
        <v>355.98599999999999</v>
      </c>
      <c r="AE24">
        <v>238.11799999999999</v>
      </c>
      <c r="AF24">
        <v>372.34899999999999</v>
      </c>
      <c r="AG24">
        <v>267.53899999999999</v>
      </c>
      <c r="AH24">
        <v>289.97199999999998</v>
      </c>
    </row>
    <row r="25" spans="1:34" x14ac:dyDescent="0.3">
      <c r="A25" s="96">
        <f ca="1">Exceedance!U25</f>
        <v>46784</v>
      </c>
      <c r="B25" s="1">
        <v>397</v>
      </c>
      <c r="C25" s="1">
        <v>397</v>
      </c>
      <c r="D25" s="1">
        <v>397</v>
      </c>
      <c r="E25">
        <v>476.79899999999998</v>
      </c>
      <c r="F25">
        <v>369.25400000000002</v>
      </c>
      <c r="G25">
        <v>343.11</v>
      </c>
      <c r="H25">
        <v>448.49099999999999</v>
      </c>
      <c r="I25">
        <v>400.339</v>
      </c>
      <c r="J25">
        <v>421.40699999999998</v>
      </c>
      <c r="K25">
        <v>356.14600000000002</v>
      </c>
      <c r="L25">
        <v>353.29599999999999</v>
      </c>
      <c r="M25">
        <v>256.75700000000001</v>
      </c>
      <c r="N25">
        <v>218.64400000000001</v>
      </c>
      <c r="O25">
        <v>240.333</v>
      </c>
      <c r="P25">
        <v>266.815</v>
      </c>
      <c r="Q25">
        <v>536.21299999999997</v>
      </c>
      <c r="R25">
        <v>341.06200000000001</v>
      </c>
      <c r="S25">
        <v>348.173</v>
      </c>
      <c r="T25">
        <v>297.13</v>
      </c>
      <c r="U25">
        <v>385.90600000000001</v>
      </c>
      <c r="V25">
        <v>356.21499999999997</v>
      </c>
      <c r="W25">
        <v>311.334</v>
      </c>
      <c r="X25">
        <v>396.28899999999999</v>
      </c>
      <c r="Y25">
        <v>229.74299999999999</v>
      </c>
      <c r="Z25">
        <v>270.738</v>
      </c>
      <c r="AA25">
        <v>443.56700000000001</v>
      </c>
      <c r="AB25">
        <v>335.46199999999999</v>
      </c>
      <c r="AC25">
        <v>554.53599999999994</v>
      </c>
      <c r="AD25">
        <v>361.928</v>
      </c>
      <c r="AE25">
        <v>250.767</v>
      </c>
      <c r="AF25">
        <v>354.86700000000002</v>
      </c>
      <c r="AG25">
        <v>262.69200000000001</v>
      </c>
      <c r="AH25">
        <v>318.29199999999997</v>
      </c>
    </row>
    <row r="26" spans="1:34" x14ac:dyDescent="0.3">
      <c r="A26" s="96">
        <f ca="1">Exceedance!U26</f>
        <v>46813</v>
      </c>
      <c r="B26" s="1">
        <v>614</v>
      </c>
      <c r="C26" s="1">
        <v>614</v>
      </c>
      <c r="D26" s="1">
        <v>614</v>
      </c>
      <c r="E26">
        <v>586.71</v>
      </c>
      <c r="F26">
        <v>607.86300000000017</v>
      </c>
      <c r="G26">
        <v>895.15300000000002</v>
      </c>
      <c r="H26">
        <v>593.03599999999983</v>
      </c>
      <c r="I26">
        <v>774.31399999999996</v>
      </c>
      <c r="J26">
        <v>557.93100000000004</v>
      </c>
      <c r="K26">
        <v>475.529</v>
      </c>
      <c r="L26">
        <v>449.31</v>
      </c>
      <c r="M26">
        <v>452.44799999999992</v>
      </c>
      <c r="N26">
        <v>263.67</v>
      </c>
      <c r="O26">
        <v>387.92399999999998</v>
      </c>
      <c r="P26">
        <v>604.36699999999996</v>
      </c>
      <c r="Q26">
        <v>685.57100000000003</v>
      </c>
      <c r="R26">
        <v>444.87</v>
      </c>
      <c r="S26">
        <v>768.673</v>
      </c>
      <c r="T26">
        <v>393.86</v>
      </c>
      <c r="U26">
        <v>614.47299999999996</v>
      </c>
      <c r="V26">
        <v>492.46300000000002</v>
      </c>
      <c r="W26">
        <v>461.13499999999999</v>
      </c>
      <c r="X26">
        <v>552.28700000000003</v>
      </c>
      <c r="Y26">
        <v>312.84899999999999</v>
      </c>
      <c r="Z26">
        <v>433.24799999999999</v>
      </c>
      <c r="AA26">
        <v>648.85199999999998</v>
      </c>
      <c r="AB26">
        <v>508.35199999999998</v>
      </c>
      <c r="AC26">
        <v>1212.2650000000001</v>
      </c>
      <c r="AD26">
        <v>415.48500000000001</v>
      </c>
      <c r="AE26">
        <v>490.59699999999998</v>
      </c>
      <c r="AF26">
        <v>513.77700000000004</v>
      </c>
      <c r="AG26">
        <v>378.83100000000002</v>
      </c>
      <c r="AH26">
        <v>529.60599999999999</v>
      </c>
    </row>
    <row r="27" spans="1:34" x14ac:dyDescent="0.3">
      <c r="A27" s="96">
        <f ca="1">Exceedance!U27</f>
        <v>46844</v>
      </c>
      <c r="B27" s="1">
        <v>920</v>
      </c>
      <c r="C27" s="1">
        <v>920</v>
      </c>
      <c r="D27" s="1">
        <v>920</v>
      </c>
      <c r="E27">
        <v>1315.2620000000002</v>
      </c>
      <c r="F27">
        <v>984.47400000000005</v>
      </c>
      <c r="G27">
        <v>835.399</v>
      </c>
      <c r="H27">
        <v>1024.421</v>
      </c>
      <c r="I27">
        <v>1373.1859999999999</v>
      </c>
      <c r="J27">
        <v>1083.1780000000001</v>
      </c>
      <c r="K27">
        <v>680.16600000000005</v>
      </c>
      <c r="L27">
        <v>755.36900000000003</v>
      </c>
      <c r="M27">
        <v>755.92100000000005</v>
      </c>
      <c r="N27">
        <v>460.8</v>
      </c>
      <c r="O27">
        <v>534.34900000000005</v>
      </c>
      <c r="P27">
        <v>1376.905</v>
      </c>
      <c r="Q27">
        <v>1425.933</v>
      </c>
      <c r="R27">
        <v>1090.0329999999999</v>
      </c>
      <c r="S27">
        <v>1106.845</v>
      </c>
      <c r="T27">
        <v>623.048</v>
      </c>
      <c r="U27">
        <v>816.01800000000003</v>
      </c>
      <c r="V27">
        <v>708.07299999999998</v>
      </c>
      <c r="W27">
        <v>1099.7529999999999</v>
      </c>
      <c r="X27">
        <v>1168.9359999999999</v>
      </c>
      <c r="Y27">
        <v>301.40600000000001</v>
      </c>
      <c r="Z27">
        <v>669.40800000000002</v>
      </c>
      <c r="AA27">
        <v>700.01300000000003</v>
      </c>
      <c r="AB27">
        <v>733.14099999999996</v>
      </c>
      <c r="AC27">
        <v>1869.271</v>
      </c>
      <c r="AD27">
        <v>476.23200000000003</v>
      </c>
      <c r="AE27">
        <v>1088.9280000000001</v>
      </c>
      <c r="AF27">
        <v>606.303</v>
      </c>
      <c r="AG27">
        <v>437.99700000000001</v>
      </c>
      <c r="AH27">
        <v>1000.466</v>
      </c>
    </row>
    <row r="28" spans="1:34" x14ac:dyDescent="0.3">
      <c r="A28" s="96">
        <f ca="1">Exceedance!U28</f>
        <v>46874</v>
      </c>
      <c r="B28" s="1">
        <v>2060</v>
      </c>
      <c r="C28" s="1">
        <v>2060</v>
      </c>
      <c r="D28" s="1">
        <v>2060</v>
      </c>
      <c r="E28">
        <v>3429.3629999999998</v>
      </c>
      <c r="F28">
        <v>2086.643</v>
      </c>
      <c r="G28">
        <v>2349.8020000000001</v>
      </c>
      <c r="H28">
        <v>3000.5740000000001</v>
      </c>
      <c r="I28">
        <v>4019.518</v>
      </c>
      <c r="J28">
        <v>2658.5749999999998</v>
      </c>
      <c r="K28">
        <v>2117.4079999999999</v>
      </c>
      <c r="L28">
        <v>1972.934</v>
      </c>
      <c r="M28">
        <v>2250.9679999999998</v>
      </c>
      <c r="N28">
        <v>296.97399999999999</v>
      </c>
      <c r="O28">
        <v>1361.069</v>
      </c>
      <c r="P28">
        <v>1772.7070000000001</v>
      </c>
      <c r="Q28">
        <v>3104.2919999999999</v>
      </c>
      <c r="R28">
        <v>2452.8580000000002</v>
      </c>
      <c r="S28">
        <v>2017.0509999999999</v>
      </c>
      <c r="T28">
        <v>2094.2719999999999</v>
      </c>
      <c r="U28">
        <v>2818.886</v>
      </c>
      <c r="V28">
        <v>994.79600000000005</v>
      </c>
      <c r="W28">
        <v>2340.3979999999997</v>
      </c>
      <c r="X28">
        <v>1351.635</v>
      </c>
      <c r="Y28">
        <v>727.22199999999998</v>
      </c>
      <c r="Z28">
        <v>1724.3789999999999</v>
      </c>
      <c r="AA28">
        <v>1411.415</v>
      </c>
      <c r="AB28">
        <v>1989.556</v>
      </c>
      <c r="AC28">
        <v>2530.8609999999999</v>
      </c>
      <c r="AD28">
        <v>1299.751</v>
      </c>
      <c r="AE28">
        <v>2361.7269999999999</v>
      </c>
      <c r="AF28">
        <v>1553.098</v>
      </c>
      <c r="AG28">
        <v>1026.3119999999999</v>
      </c>
      <c r="AH28">
        <v>1904.8810000000001</v>
      </c>
    </row>
    <row r="29" spans="1:34" x14ac:dyDescent="0.3">
      <c r="A29" s="96">
        <f ca="1">Exceedance!U29</f>
        <v>46905</v>
      </c>
      <c r="B29" s="1">
        <v>2423</v>
      </c>
      <c r="C29" s="1">
        <v>2423</v>
      </c>
      <c r="D29" s="1">
        <v>2423</v>
      </c>
      <c r="E29">
        <v>4323.5039999999999</v>
      </c>
      <c r="F29">
        <v>1630.3679999999999</v>
      </c>
      <c r="G29">
        <v>4845.1940000000004</v>
      </c>
      <c r="H29">
        <v>2868.2310000000002</v>
      </c>
      <c r="I29">
        <v>4803.5940000000001</v>
      </c>
      <c r="J29">
        <v>2504.1460000000002</v>
      </c>
      <c r="K29">
        <v>3245.7109999999998</v>
      </c>
      <c r="L29">
        <v>1369.164</v>
      </c>
      <c r="M29">
        <v>1487.7429999999999</v>
      </c>
      <c r="N29">
        <v>369.99700000000001</v>
      </c>
      <c r="O29">
        <v>2103.8960000000002</v>
      </c>
      <c r="P29">
        <v>1030.538</v>
      </c>
      <c r="Q29">
        <v>3440.4459999999999</v>
      </c>
      <c r="R29">
        <v>1914.9570000000001</v>
      </c>
      <c r="S29">
        <v>1137.1990000000001</v>
      </c>
      <c r="T29">
        <v>3667.2950000000001</v>
      </c>
      <c r="U29">
        <v>2559.7640000000001</v>
      </c>
      <c r="V29">
        <v>2546.2249999999999</v>
      </c>
      <c r="W29">
        <v>4979.01</v>
      </c>
      <c r="X29">
        <v>424.93900000000002</v>
      </c>
      <c r="Y29">
        <v>1154.944</v>
      </c>
      <c r="Z29">
        <v>2895.058</v>
      </c>
      <c r="AA29">
        <v>2197.085</v>
      </c>
      <c r="AB29">
        <v>2474.3209999999999</v>
      </c>
      <c r="AC29">
        <v>3227.1869999999999</v>
      </c>
      <c r="AD29">
        <v>919.00099999999998</v>
      </c>
      <c r="AE29">
        <v>3695.1840000000002</v>
      </c>
      <c r="AF29">
        <v>1767.9449999999999</v>
      </c>
      <c r="AG29">
        <v>2306.4830000000002</v>
      </c>
      <c r="AH29">
        <v>1095.1089999999999</v>
      </c>
    </row>
    <row r="30" spans="1:34" x14ac:dyDescent="0.3">
      <c r="A30" s="96">
        <f ca="1">Exceedance!U30</f>
        <v>46935</v>
      </c>
      <c r="B30" s="1">
        <v>711</v>
      </c>
      <c r="C30" s="1">
        <v>711</v>
      </c>
      <c r="D30" s="1">
        <v>711</v>
      </c>
      <c r="E30">
        <v>1910.683</v>
      </c>
      <c r="F30">
        <v>317.94900000000001</v>
      </c>
      <c r="G30">
        <v>3865.5659999999998</v>
      </c>
      <c r="H30">
        <v>1177.172</v>
      </c>
      <c r="I30">
        <v>1661.1289999999999</v>
      </c>
      <c r="J30">
        <v>1466.269</v>
      </c>
      <c r="K30">
        <v>1823.963</v>
      </c>
      <c r="L30">
        <v>243.86600000000001</v>
      </c>
      <c r="M30">
        <v>309.89399999999995</v>
      </c>
      <c r="N30">
        <v>2.4329999999999998</v>
      </c>
      <c r="O30">
        <v>501.39</v>
      </c>
      <c r="P30">
        <v>408.39499999999998</v>
      </c>
      <c r="Q30">
        <v>1386.2629999999999</v>
      </c>
      <c r="R30">
        <v>477.14199999999994</v>
      </c>
      <c r="S30">
        <v>306.15300000000002</v>
      </c>
      <c r="T30">
        <v>1862.2090000000001</v>
      </c>
      <c r="U30">
        <v>1462.9690000000001</v>
      </c>
      <c r="V30">
        <v>819.05700000000002</v>
      </c>
      <c r="W30">
        <v>3654.451</v>
      </c>
      <c r="X30">
        <v>100.626</v>
      </c>
      <c r="Y30">
        <v>256.08999999999997</v>
      </c>
      <c r="Z30">
        <v>1025.769</v>
      </c>
      <c r="AA30">
        <v>800.31500000000005</v>
      </c>
      <c r="AB30">
        <v>743.03499999999997</v>
      </c>
      <c r="AC30">
        <v>1109.779</v>
      </c>
      <c r="AD30">
        <v>227.90600000000001</v>
      </c>
      <c r="AE30">
        <v>2231.7559999999999</v>
      </c>
      <c r="AF30">
        <v>471.08300000000003</v>
      </c>
      <c r="AG30">
        <v>917.20600000000002</v>
      </c>
      <c r="AH30">
        <v>391.80200000000002</v>
      </c>
    </row>
    <row r="31" spans="1:34" x14ac:dyDescent="0.3">
      <c r="A31" s="96">
        <f ca="1">Exceedance!U31</f>
        <v>46966</v>
      </c>
      <c r="B31" s="1">
        <v>371</v>
      </c>
      <c r="C31" s="1">
        <v>371</v>
      </c>
      <c r="D31" s="1">
        <v>371</v>
      </c>
      <c r="E31">
        <v>703.31299999999999</v>
      </c>
      <c r="F31">
        <v>197.958</v>
      </c>
      <c r="G31">
        <v>1037.2</v>
      </c>
      <c r="H31">
        <v>370.86799999999999</v>
      </c>
      <c r="I31">
        <v>824.62599999999998</v>
      </c>
      <c r="J31">
        <v>534.20500000000004</v>
      </c>
      <c r="K31">
        <v>748.43899999999996</v>
      </c>
      <c r="L31">
        <v>155.244</v>
      </c>
      <c r="M31">
        <v>245.553</v>
      </c>
      <c r="N31">
        <v>54.835999999999999</v>
      </c>
      <c r="O31">
        <v>212.279</v>
      </c>
      <c r="P31">
        <v>209.81100000000004</v>
      </c>
      <c r="Q31">
        <v>491.61700000000002</v>
      </c>
      <c r="R31">
        <v>308.52</v>
      </c>
      <c r="S31">
        <v>277.41500000000002</v>
      </c>
      <c r="T31">
        <v>568.33600000000001</v>
      </c>
      <c r="U31">
        <v>442.67500000000001</v>
      </c>
      <c r="V31">
        <v>393.23899999999998</v>
      </c>
      <c r="W31">
        <v>853.99699999999996</v>
      </c>
      <c r="X31">
        <v>150.523</v>
      </c>
      <c r="Y31">
        <v>217.864</v>
      </c>
      <c r="Z31">
        <v>440.041</v>
      </c>
      <c r="AA31">
        <v>290.00599999999997</v>
      </c>
      <c r="AB31">
        <v>351.02</v>
      </c>
      <c r="AC31">
        <v>481.37</v>
      </c>
      <c r="AD31">
        <v>149.61099999999999</v>
      </c>
      <c r="AE31">
        <v>582.62</v>
      </c>
      <c r="AF31">
        <v>225.072</v>
      </c>
      <c r="AG31">
        <v>354.92399999999998</v>
      </c>
      <c r="AH31">
        <v>278.29500000000002</v>
      </c>
    </row>
    <row r="32" spans="1:34" x14ac:dyDescent="0.3">
      <c r="A32" s="96">
        <f ca="1">Exceedance!U32</f>
        <v>46997</v>
      </c>
      <c r="B32" s="1">
        <v>316</v>
      </c>
      <c r="C32" s="1">
        <v>316</v>
      </c>
      <c r="D32" s="1">
        <v>316</v>
      </c>
      <c r="E32">
        <v>599.46400000000006</v>
      </c>
      <c r="F32">
        <v>307.76100000000002</v>
      </c>
      <c r="G32">
        <v>547.96299999999997</v>
      </c>
      <c r="H32">
        <v>375.72899999999998</v>
      </c>
      <c r="I32">
        <v>760.51199999999994</v>
      </c>
      <c r="J32">
        <v>410.30900000000003</v>
      </c>
      <c r="K32">
        <v>510.18799999999999</v>
      </c>
      <c r="L32">
        <v>234.44</v>
      </c>
      <c r="M32">
        <v>221.261</v>
      </c>
      <c r="N32">
        <v>202.05099999999999</v>
      </c>
      <c r="O32">
        <v>392.50099999999998</v>
      </c>
      <c r="P32">
        <v>334.45299999999997</v>
      </c>
      <c r="Q32">
        <v>387.61200000000002</v>
      </c>
      <c r="R32">
        <v>357.84100000000001</v>
      </c>
      <c r="S32">
        <v>343.529</v>
      </c>
      <c r="T32">
        <v>431.57100000000003</v>
      </c>
      <c r="U32">
        <v>319.09399999999999</v>
      </c>
      <c r="V32">
        <v>281.798</v>
      </c>
      <c r="W32">
        <v>540.21900000000005</v>
      </c>
      <c r="X32">
        <v>181.79499999999999</v>
      </c>
      <c r="Y32">
        <v>459.02699999999999</v>
      </c>
      <c r="Z32">
        <v>453.16399999999999</v>
      </c>
      <c r="AA32">
        <v>267.34399999999999</v>
      </c>
      <c r="AB32">
        <v>376.60700000000003</v>
      </c>
      <c r="AC32">
        <v>368.42099999999999</v>
      </c>
      <c r="AD32">
        <v>167.19399999999999</v>
      </c>
      <c r="AE32">
        <v>374.88099999999997</v>
      </c>
      <c r="AF32">
        <v>244.19</v>
      </c>
      <c r="AG32">
        <v>396.93099999999998</v>
      </c>
      <c r="AH32">
        <v>292.12799999999999</v>
      </c>
    </row>
    <row r="33" spans="1:34" x14ac:dyDescent="0.3">
      <c r="A33" s="96">
        <f ca="1">Exceedance!U33</f>
        <v>47027</v>
      </c>
      <c r="B33" s="1">
        <v>515</v>
      </c>
      <c r="C33" s="1">
        <v>338</v>
      </c>
      <c r="D33" s="1">
        <v>417.00000000000006</v>
      </c>
      <c r="E33">
        <v>568.38400000000001</v>
      </c>
      <c r="F33">
        <v>456.53899999999993</v>
      </c>
      <c r="G33">
        <v>589.07399999999996</v>
      </c>
      <c r="H33">
        <v>535.38699999999994</v>
      </c>
      <c r="I33">
        <v>873.26800000000003</v>
      </c>
      <c r="J33">
        <v>523.73500000000001</v>
      </c>
      <c r="K33">
        <v>384.08499999999998</v>
      </c>
      <c r="L33">
        <v>399.71199999999999</v>
      </c>
      <c r="M33">
        <v>264.97199999999998</v>
      </c>
      <c r="N33">
        <v>313.27800000000002</v>
      </c>
      <c r="O33">
        <v>309.99900000000002</v>
      </c>
      <c r="P33">
        <v>500.00299999999999</v>
      </c>
      <c r="Q33">
        <v>607.75900000000001</v>
      </c>
      <c r="R33">
        <v>1083.8610000000001</v>
      </c>
      <c r="S33">
        <v>509.61399999999998</v>
      </c>
      <c r="T33">
        <v>418.202</v>
      </c>
      <c r="U33">
        <v>390.83699999999999</v>
      </c>
      <c r="V33">
        <v>438.642</v>
      </c>
      <c r="W33">
        <v>616.97500000000002</v>
      </c>
      <c r="X33">
        <v>258.86799999999999</v>
      </c>
      <c r="Y33">
        <v>545.01199999999994</v>
      </c>
      <c r="Z33">
        <v>654.279</v>
      </c>
      <c r="AA33">
        <v>391.25599999999997</v>
      </c>
      <c r="AB33">
        <v>451.81599999999997</v>
      </c>
      <c r="AC33">
        <v>538.33900000000006</v>
      </c>
      <c r="AD33">
        <v>363.37799999999999</v>
      </c>
      <c r="AE33">
        <v>407.02300000000002</v>
      </c>
      <c r="AF33">
        <v>329.34899999999999</v>
      </c>
      <c r="AG33">
        <v>311.95600000000002</v>
      </c>
      <c r="AH33">
        <v>278.154</v>
      </c>
    </row>
    <row r="34" spans="1:34" x14ac:dyDescent="0.3">
      <c r="A34" s="96">
        <f ca="1">Exceedance!U34</f>
        <v>47058</v>
      </c>
      <c r="B34" s="1">
        <v>503</v>
      </c>
      <c r="C34" s="1">
        <v>407</v>
      </c>
      <c r="D34" s="1">
        <v>450</v>
      </c>
      <c r="E34">
        <v>554.32799999999997</v>
      </c>
      <c r="F34">
        <v>477.47399999999999</v>
      </c>
      <c r="G34">
        <v>538.33500000000004</v>
      </c>
      <c r="H34">
        <v>560.32500000000005</v>
      </c>
      <c r="I34">
        <v>627.84199999999998</v>
      </c>
      <c r="J34">
        <v>601.65800000000002</v>
      </c>
      <c r="K34">
        <v>402.93299999999999</v>
      </c>
      <c r="L34">
        <v>399.24299999999999</v>
      </c>
      <c r="M34">
        <v>350.05399999999992</v>
      </c>
      <c r="N34">
        <v>322.99799999999999</v>
      </c>
      <c r="O34">
        <v>358.09300000000002</v>
      </c>
      <c r="P34">
        <v>604.67200000000003</v>
      </c>
      <c r="Q34">
        <v>564.49699999999996</v>
      </c>
      <c r="R34">
        <v>604.721</v>
      </c>
      <c r="S34">
        <v>469.29300000000001</v>
      </c>
      <c r="T34">
        <v>452.221</v>
      </c>
      <c r="U34">
        <v>451.95499999999998</v>
      </c>
      <c r="V34">
        <v>459.20400000000001</v>
      </c>
      <c r="W34">
        <v>579.03300000000002</v>
      </c>
      <c r="X34">
        <v>324.16199999999998</v>
      </c>
      <c r="Y34">
        <v>466.14400000000001</v>
      </c>
      <c r="Z34">
        <v>473.41500000000002</v>
      </c>
      <c r="AA34">
        <v>402.27199999999999</v>
      </c>
      <c r="AB34">
        <v>443.15100000000001</v>
      </c>
      <c r="AC34">
        <v>486.76100000000002</v>
      </c>
      <c r="AD34">
        <v>376.10899999999998</v>
      </c>
      <c r="AE34">
        <v>458.452</v>
      </c>
      <c r="AF34">
        <v>446.68799999999999</v>
      </c>
      <c r="AG34">
        <v>412.19400000000002</v>
      </c>
      <c r="AH34">
        <v>354.61099999999999</v>
      </c>
    </row>
    <row r="35" spans="1:34" x14ac:dyDescent="0.3">
      <c r="A35" s="96">
        <f ca="1">Exceedance!U35</f>
        <v>47088</v>
      </c>
      <c r="B35" s="1">
        <v>361</v>
      </c>
      <c r="C35" s="1">
        <v>361</v>
      </c>
      <c r="D35" s="1">
        <v>361</v>
      </c>
      <c r="E35">
        <v>424.11100000000005</v>
      </c>
      <c r="F35">
        <v>369.01600000000002</v>
      </c>
      <c r="G35">
        <v>465.33499999999998</v>
      </c>
      <c r="H35">
        <v>491.06400000000002</v>
      </c>
      <c r="I35">
        <v>458.38900000000001</v>
      </c>
      <c r="J35">
        <v>461.30999999999995</v>
      </c>
      <c r="K35">
        <v>350.53199999999998</v>
      </c>
      <c r="L35">
        <v>307.99799999999999</v>
      </c>
      <c r="M35">
        <v>309.20400000000001</v>
      </c>
      <c r="N35">
        <v>264.30599999999998</v>
      </c>
      <c r="O35">
        <v>321.315</v>
      </c>
      <c r="P35">
        <v>376.36700000000002</v>
      </c>
      <c r="Q35">
        <v>414.68799999999999</v>
      </c>
      <c r="R35">
        <v>417.47</v>
      </c>
      <c r="S35">
        <v>389.822</v>
      </c>
      <c r="T35">
        <v>391.41899999999998</v>
      </c>
      <c r="U35">
        <v>374.12400000000002</v>
      </c>
      <c r="V35">
        <v>403.49</v>
      </c>
      <c r="W35">
        <v>453.36</v>
      </c>
      <c r="X35">
        <v>301.40800000000002</v>
      </c>
      <c r="Y35">
        <v>324.488</v>
      </c>
      <c r="Z35">
        <v>372.86700000000002</v>
      </c>
      <c r="AA35">
        <v>331.13</v>
      </c>
      <c r="AB35">
        <v>373.27499999999998</v>
      </c>
      <c r="AC35">
        <v>417.24900000000002</v>
      </c>
      <c r="AD35">
        <v>300.66500000000002</v>
      </c>
      <c r="AE35">
        <v>420.42599999999999</v>
      </c>
      <c r="AF35">
        <v>364.6</v>
      </c>
      <c r="AG35">
        <v>343.43900000000002</v>
      </c>
      <c r="AH35">
        <v>301.661</v>
      </c>
    </row>
    <row r="36" spans="1:34" x14ac:dyDescent="0.3">
      <c r="A36" s="96">
        <f ca="1">Exceedance!U36</f>
        <v>47119</v>
      </c>
      <c r="B36" s="1">
        <v>350</v>
      </c>
      <c r="C36" s="1">
        <v>350</v>
      </c>
      <c r="D36" s="1">
        <v>350</v>
      </c>
      <c r="E36">
        <v>390.154</v>
      </c>
      <c r="F36">
        <v>355.303</v>
      </c>
      <c r="G36">
        <v>408.76600000000002</v>
      </c>
      <c r="H36">
        <v>448.77499999999998</v>
      </c>
      <c r="I36">
        <v>421.947</v>
      </c>
      <c r="J36">
        <v>386.81900000000002</v>
      </c>
      <c r="K36">
        <v>335.72899999999998</v>
      </c>
      <c r="L36">
        <v>284.78500000000003</v>
      </c>
      <c r="M36">
        <v>271.18700000000001</v>
      </c>
      <c r="N36">
        <v>228.166</v>
      </c>
      <c r="O36">
        <v>281.23500000000001</v>
      </c>
      <c r="P36">
        <v>525.28300000000002</v>
      </c>
      <c r="Q36">
        <v>388.60500000000002</v>
      </c>
      <c r="R36">
        <v>362.56400000000002</v>
      </c>
      <c r="S36">
        <v>319.20499999999998</v>
      </c>
      <c r="T36">
        <v>379.99200000000002</v>
      </c>
      <c r="U36">
        <v>340.59100000000001</v>
      </c>
      <c r="V36">
        <v>370.976</v>
      </c>
      <c r="W36">
        <v>425.916</v>
      </c>
      <c r="X36">
        <v>276.72699999999998</v>
      </c>
      <c r="Y36">
        <v>268.12900000000002</v>
      </c>
      <c r="Z36">
        <v>340.464</v>
      </c>
      <c r="AA36">
        <v>305.11099999999999</v>
      </c>
      <c r="AB36">
        <v>401.82600000000002</v>
      </c>
      <c r="AC36">
        <v>373.03899999999999</v>
      </c>
      <c r="AD36">
        <v>277.66000000000003</v>
      </c>
      <c r="AE36">
        <v>373.02499999999998</v>
      </c>
      <c r="AF36">
        <v>305.00299999999999</v>
      </c>
      <c r="AG36">
        <v>302.26299999999998</v>
      </c>
      <c r="AH36">
        <v>376.17500000000001</v>
      </c>
    </row>
    <row r="37" spans="1:34" x14ac:dyDescent="0.3">
      <c r="A37" s="96">
        <f ca="1">Exceedance!U37</f>
        <v>47150</v>
      </c>
      <c r="B37" s="1">
        <v>397</v>
      </c>
      <c r="C37" s="1">
        <v>397</v>
      </c>
      <c r="D37" s="1">
        <v>397</v>
      </c>
      <c r="E37">
        <v>365.303</v>
      </c>
      <c r="F37">
        <v>388.166</v>
      </c>
      <c r="G37">
        <v>440.81799999999998</v>
      </c>
      <c r="H37">
        <v>420.90600000000001</v>
      </c>
      <c r="I37">
        <v>426.24700000000001</v>
      </c>
      <c r="J37">
        <v>384.15199999999999</v>
      </c>
      <c r="K37">
        <v>366.82299999999998</v>
      </c>
      <c r="L37">
        <v>266.714</v>
      </c>
      <c r="M37">
        <v>220.351</v>
      </c>
      <c r="N37">
        <v>251.14700000000002</v>
      </c>
      <c r="O37">
        <v>255.36699999999996</v>
      </c>
      <c r="P37">
        <v>530.50199999999995</v>
      </c>
      <c r="Q37">
        <v>339.041</v>
      </c>
      <c r="R37">
        <v>375.54899999999998</v>
      </c>
      <c r="S37">
        <v>303.55399999999997</v>
      </c>
      <c r="T37">
        <v>379.37400000000002</v>
      </c>
      <c r="U37">
        <v>373.08199999999999</v>
      </c>
      <c r="V37">
        <v>322.45299999999997</v>
      </c>
      <c r="W37">
        <v>396.8</v>
      </c>
      <c r="X37">
        <v>272.38200000000001</v>
      </c>
      <c r="Y37">
        <v>264.64699999999999</v>
      </c>
      <c r="Z37">
        <v>436.82600000000002</v>
      </c>
      <c r="AA37">
        <v>341.44900000000001</v>
      </c>
      <c r="AB37">
        <v>535.351</v>
      </c>
      <c r="AC37">
        <v>368.49099999999999</v>
      </c>
      <c r="AD37">
        <v>281.63400000000001</v>
      </c>
      <c r="AE37">
        <v>343.24200000000002</v>
      </c>
      <c r="AF37">
        <v>291.02100000000002</v>
      </c>
      <c r="AG37">
        <v>320.77600000000001</v>
      </c>
      <c r="AH37">
        <v>477.80099999999999</v>
      </c>
    </row>
    <row r="38" spans="1:34" x14ac:dyDescent="0.3">
      <c r="A38" s="96">
        <f ca="1">Exceedance!U38</f>
        <v>47178</v>
      </c>
      <c r="B38" s="1">
        <v>614</v>
      </c>
      <c r="C38" s="1">
        <v>614</v>
      </c>
      <c r="D38" s="1">
        <v>614</v>
      </c>
      <c r="E38">
        <v>618.84500000000003</v>
      </c>
      <c r="F38">
        <v>973.13800000000003</v>
      </c>
      <c r="G38">
        <v>600.13300000000004</v>
      </c>
      <c r="H38">
        <v>800.83299999999997</v>
      </c>
      <c r="I38">
        <v>578.73400000000004</v>
      </c>
      <c r="J38">
        <v>522.10700000000008</v>
      </c>
      <c r="K38">
        <v>478.49200000000002</v>
      </c>
      <c r="L38">
        <v>466.84</v>
      </c>
      <c r="M38">
        <v>273.976</v>
      </c>
      <c r="N38">
        <v>408.673</v>
      </c>
      <c r="O38">
        <v>598.57299999999998</v>
      </c>
      <c r="P38">
        <v>700.39499999999998</v>
      </c>
      <c r="Q38">
        <v>456.43299999999999</v>
      </c>
      <c r="R38">
        <v>817.78399999999999</v>
      </c>
      <c r="S38">
        <v>409.74400000000003</v>
      </c>
      <c r="T38">
        <v>615.39700000000005</v>
      </c>
      <c r="U38">
        <v>525.61099999999999</v>
      </c>
      <c r="V38">
        <v>485.02300000000002</v>
      </c>
      <c r="W38">
        <v>569.75400000000002</v>
      </c>
      <c r="X38">
        <v>362.38499999999999</v>
      </c>
      <c r="Y38">
        <v>434.51799999999997</v>
      </c>
      <c r="Z38">
        <v>654.74500000000012</v>
      </c>
      <c r="AA38">
        <v>527.1</v>
      </c>
      <c r="AB38">
        <v>1177.42</v>
      </c>
      <c r="AC38">
        <v>436.41800000000001</v>
      </c>
      <c r="AD38">
        <v>537.61900000000003</v>
      </c>
      <c r="AE38">
        <v>515.99</v>
      </c>
      <c r="AF38">
        <v>418.11200000000008</v>
      </c>
      <c r="AG38">
        <v>544.15</v>
      </c>
      <c r="AH38">
        <v>601.33000000000004</v>
      </c>
    </row>
    <row r="39" spans="1:34" x14ac:dyDescent="0.3">
      <c r="A39" s="96">
        <f ca="1">Exceedance!U39</f>
        <v>47209</v>
      </c>
      <c r="B39" s="1">
        <v>920</v>
      </c>
      <c r="C39" s="1">
        <v>920</v>
      </c>
      <c r="D39" s="1">
        <v>920</v>
      </c>
      <c r="E39">
        <v>996.21299999999997</v>
      </c>
      <c r="F39">
        <v>909.02499999999998</v>
      </c>
      <c r="G39">
        <v>1033.5830000000001</v>
      </c>
      <c r="H39">
        <v>1410.2329999999999</v>
      </c>
      <c r="I39">
        <v>1105.2529999999999</v>
      </c>
      <c r="J39">
        <v>732.93200000000013</v>
      </c>
      <c r="K39">
        <v>796.995</v>
      </c>
      <c r="L39">
        <v>764.06799999999998</v>
      </c>
      <c r="M39">
        <v>476.61500000000001</v>
      </c>
      <c r="N39">
        <v>560.43200000000002</v>
      </c>
      <c r="O39">
        <v>1367.3119999999999</v>
      </c>
      <c r="P39">
        <v>1395.4849999999999</v>
      </c>
      <c r="Q39">
        <v>1107.886</v>
      </c>
      <c r="R39">
        <v>1153.58</v>
      </c>
      <c r="S39">
        <v>642.827</v>
      </c>
      <c r="T39">
        <v>782.399</v>
      </c>
      <c r="U39">
        <v>758.43</v>
      </c>
      <c r="V39">
        <v>1137.8109999999999</v>
      </c>
      <c r="W39">
        <v>1184.9380000000001</v>
      </c>
      <c r="X39">
        <v>360.82100000000003</v>
      </c>
      <c r="Y39">
        <v>670.30799999999999</v>
      </c>
      <c r="Z39">
        <v>705.74400000000003</v>
      </c>
      <c r="AA39">
        <v>763.625</v>
      </c>
      <c r="AB39">
        <v>1873.2430000000002</v>
      </c>
      <c r="AC39">
        <v>502.45499999999998</v>
      </c>
      <c r="AD39">
        <v>1163.472</v>
      </c>
      <c r="AE39">
        <v>611.06200000000001</v>
      </c>
      <c r="AF39">
        <v>480.39800000000002</v>
      </c>
      <c r="AG39">
        <v>1018.9740000000002</v>
      </c>
      <c r="AH39">
        <v>1335.2429999999999</v>
      </c>
    </row>
    <row r="40" spans="1:34" x14ac:dyDescent="0.3">
      <c r="A40" s="96">
        <f ca="1">Exceedance!U40</f>
        <v>47239</v>
      </c>
      <c r="B40" s="1">
        <v>2060</v>
      </c>
      <c r="C40" s="1">
        <v>2060</v>
      </c>
      <c r="D40" s="1">
        <v>2060</v>
      </c>
      <c r="E40">
        <v>2088.11</v>
      </c>
      <c r="F40">
        <v>2463.8809999999999</v>
      </c>
      <c r="G40">
        <v>3010.7139999999999</v>
      </c>
      <c r="H40">
        <v>4000.1309999999999</v>
      </c>
      <c r="I40">
        <v>2687.5639999999999</v>
      </c>
      <c r="J40">
        <v>2185.2040000000002</v>
      </c>
      <c r="K40">
        <v>2009.421</v>
      </c>
      <c r="L40">
        <v>2239.04</v>
      </c>
      <c r="M40">
        <v>310.58300000000003</v>
      </c>
      <c r="N40">
        <v>1398.2439999999999</v>
      </c>
      <c r="O40">
        <v>1768.2750000000001</v>
      </c>
      <c r="P40">
        <v>3000.3519999999999</v>
      </c>
      <c r="Q40">
        <v>2469.558</v>
      </c>
      <c r="R40">
        <v>2071.355</v>
      </c>
      <c r="S40">
        <v>2130.306</v>
      </c>
      <c r="T40">
        <v>2760.87</v>
      </c>
      <c r="U40">
        <v>1036.6079999999999</v>
      </c>
      <c r="V40">
        <v>2390.4580000000001</v>
      </c>
      <c r="W40">
        <v>1363.44</v>
      </c>
      <c r="X40">
        <v>748.25400000000002</v>
      </c>
      <c r="Y40">
        <v>1724.2639999999999</v>
      </c>
      <c r="Z40">
        <v>1420.126</v>
      </c>
      <c r="AA40">
        <v>2033.7950000000001</v>
      </c>
      <c r="AB40">
        <v>2459.424</v>
      </c>
      <c r="AC40">
        <v>1323.2729999999999</v>
      </c>
      <c r="AD40">
        <v>2449.674</v>
      </c>
      <c r="AE40">
        <v>1556.7049999999999</v>
      </c>
      <c r="AF40">
        <v>1000.0890000000001</v>
      </c>
      <c r="AG40">
        <v>1927.4490000000001</v>
      </c>
      <c r="AH40">
        <v>3472.5050000000001</v>
      </c>
    </row>
    <row r="41" spans="1:34" x14ac:dyDescent="0.3">
      <c r="A41" s="96">
        <f ca="1">Exceedance!U41</f>
        <v>47270</v>
      </c>
      <c r="B41" s="1">
        <v>2423</v>
      </c>
      <c r="C41" s="1">
        <v>2423</v>
      </c>
      <c r="D41" s="1">
        <v>2423</v>
      </c>
      <c r="E41">
        <v>1632.7339999999999</v>
      </c>
      <c r="F41">
        <v>4955.634</v>
      </c>
      <c r="G41">
        <v>2875.953</v>
      </c>
      <c r="H41">
        <v>4851.076</v>
      </c>
      <c r="I41">
        <v>2521.6109999999999</v>
      </c>
      <c r="J41">
        <v>3295.7629999999999</v>
      </c>
      <c r="K41">
        <v>1386.1410000000001</v>
      </c>
      <c r="L41">
        <v>1550.3409999999999</v>
      </c>
      <c r="M41">
        <v>375.42</v>
      </c>
      <c r="N41">
        <v>2124.0169999999998</v>
      </c>
      <c r="O41">
        <v>1027.0329999999999</v>
      </c>
      <c r="P41">
        <v>3525.056</v>
      </c>
      <c r="Q41">
        <v>1920.2650000000001</v>
      </c>
      <c r="R41">
        <v>1157.7349999999999</v>
      </c>
      <c r="S41">
        <v>3699.39</v>
      </c>
      <c r="T41">
        <v>2562.4510000000005</v>
      </c>
      <c r="U41">
        <v>2575.056</v>
      </c>
      <c r="V41">
        <v>5021.9750000000004</v>
      </c>
      <c r="W41">
        <v>430.70299999999997</v>
      </c>
      <c r="X41">
        <v>1235.867</v>
      </c>
      <c r="Y41">
        <v>2896.6170000000002</v>
      </c>
      <c r="Z41">
        <v>2199.5109999999995</v>
      </c>
      <c r="AA41">
        <v>2510.0149999999999</v>
      </c>
      <c r="AB41">
        <v>3239.9920000000002</v>
      </c>
      <c r="AC41">
        <v>928.00099999999998</v>
      </c>
      <c r="AD41">
        <v>3758.625</v>
      </c>
      <c r="AE41">
        <v>1770.9949999999999</v>
      </c>
      <c r="AF41">
        <v>2358.3980000000001</v>
      </c>
      <c r="AG41">
        <v>1106.07</v>
      </c>
      <c r="AH41">
        <v>4357.0600000000004</v>
      </c>
    </row>
    <row r="42" spans="1:34" x14ac:dyDescent="0.3">
      <c r="A42" s="96">
        <f ca="1">Exceedance!U42</f>
        <v>47300</v>
      </c>
      <c r="B42" s="1">
        <v>711</v>
      </c>
      <c r="C42" s="1">
        <v>711</v>
      </c>
      <c r="D42" s="1">
        <v>711</v>
      </c>
      <c r="E42">
        <v>318.18900000000002</v>
      </c>
      <c r="F42">
        <v>3904.9</v>
      </c>
      <c r="G42">
        <v>1173.952</v>
      </c>
      <c r="H42">
        <v>1750.154</v>
      </c>
      <c r="I42">
        <v>1469.4739999999999</v>
      </c>
      <c r="J42">
        <v>1846.4829999999999</v>
      </c>
      <c r="K42">
        <v>251.226</v>
      </c>
      <c r="L42">
        <v>338.26</v>
      </c>
      <c r="M42">
        <v>3.407</v>
      </c>
      <c r="N42">
        <v>505.66</v>
      </c>
      <c r="O42">
        <v>403.02300000000002</v>
      </c>
      <c r="P42">
        <v>1469.11</v>
      </c>
      <c r="Q42">
        <v>477.42500000000001</v>
      </c>
      <c r="R42">
        <v>316.11700000000002</v>
      </c>
      <c r="S42">
        <v>1870.0170000000001</v>
      </c>
      <c r="T42">
        <v>1524.3779999999999</v>
      </c>
      <c r="U42">
        <v>830.78399999999999</v>
      </c>
      <c r="V42">
        <v>3669.1570000000002</v>
      </c>
      <c r="W42">
        <v>103.807</v>
      </c>
      <c r="X42">
        <v>295.05399999999997</v>
      </c>
      <c r="Y42">
        <v>1021.224</v>
      </c>
      <c r="Z42">
        <v>798.46299999999997</v>
      </c>
      <c r="AA42">
        <v>747.57399999999996</v>
      </c>
      <c r="AB42">
        <v>1154.8540000000003</v>
      </c>
      <c r="AC42">
        <v>232.01900000000001</v>
      </c>
      <c r="AD42">
        <v>2257.6460000000002</v>
      </c>
      <c r="AE42">
        <v>466.95200000000006</v>
      </c>
      <c r="AF42">
        <v>983.83500000000004</v>
      </c>
      <c r="AG42">
        <v>393.291</v>
      </c>
      <c r="AH42">
        <v>1913.4639999999999</v>
      </c>
    </row>
    <row r="43" spans="1:34" x14ac:dyDescent="0.3">
      <c r="A43" s="96">
        <f ca="1">Exceedance!U43</f>
        <v>47331</v>
      </c>
      <c r="B43" s="1">
        <v>371</v>
      </c>
      <c r="C43" s="1">
        <v>371</v>
      </c>
      <c r="D43" s="1">
        <v>371</v>
      </c>
      <c r="E43">
        <v>199.59399999999999</v>
      </c>
      <c r="F43">
        <v>1053.0329999999999</v>
      </c>
      <c r="G43">
        <v>370.149</v>
      </c>
      <c r="H43">
        <v>851.92700000000002</v>
      </c>
      <c r="I43">
        <v>538.26099999999997</v>
      </c>
      <c r="J43">
        <v>762.67</v>
      </c>
      <c r="K43">
        <v>162.59700000000001</v>
      </c>
      <c r="L43">
        <v>254.31399999999999</v>
      </c>
      <c r="M43">
        <v>56.720999999999997</v>
      </c>
      <c r="N43">
        <v>216.33699999999999</v>
      </c>
      <c r="O43">
        <v>206.40099999999998</v>
      </c>
      <c r="P43">
        <v>508.68299999999999</v>
      </c>
      <c r="Q43">
        <v>310.541</v>
      </c>
      <c r="R43">
        <v>288.75900000000001</v>
      </c>
      <c r="S43">
        <v>571.47299999999996</v>
      </c>
      <c r="T43">
        <v>457.72199999999998</v>
      </c>
      <c r="U43">
        <v>404.99900000000002</v>
      </c>
      <c r="V43">
        <v>856.88300000000004</v>
      </c>
      <c r="W43">
        <v>154.82400000000001</v>
      </c>
      <c r="X43">
        <v>237.18600000000001</v>
      </c>
      <c r="Y43">
        <v>437.86500000000001</v>
      </c>
      <c r="Z43">
        <v>289.80700000000002</v>
      </c>
      <c r="AA43">
        <v>354.37200000000001</v>
      </c>
      <c r="AB43">
        <v>494.45100000000002</v>
      </c>
      <c r="AC43">
        <v>155.041</v>
      </c>
      <c r="AD43">
        <v>593.34799999999996</v>
      </c>
      <c r="AE43">
        <v>222.78200000000001</v>
      </c>
      <c r="AF43">
        <v>380.18700000000001</v>
      </c>
      <c r="AG43">
        <v>280.43799999999999</v>
      </c>
      <c r="AH43">
        <v>704.29499999999996</v>
      </c>
    </row>
    <row r="44" spans="1:34" x14ac:dyDescent="0.3">
      <c r="A44" s="96">
        <f ca="1">Exceedance!U44</f>
        <v>47362</v>
      </c>
      <c r="B44" s="1">
        <v>316</v>
      </c>
      <c r="C44" s="1">
        <v>316</v>
      </c>
      <c r="D44" s="1">
        <v>316</v>
      </c>
      <c r="E44">
        <v>310.94</v>
      </c>
      <c r="F44">
        <v>563.82100000000003</v>
      </c>
      <c r="G44">
        <v>376.57400000000001</v>
      </c>
      <c r="H44">
        <v>760.26900000000001</v>
      </c>
      <c r="I44">
        <v>415.46699999999998</v>
      </c>
      <c r="J44">
        <v>524.24300000000005</v>
      </c>
      <c r="K44">
        <v>244.10400000000001</v>
      </c>
      <c r="L44">
        <v>229.93300000000002</v>
      </c>
      <c r="M44">
        <v>205.33099999999999</v>
      </c>
      <c r="N44">
        <v>398.46499999999997</v>
      </c>
      <c r="O44">
        <v>332.05099999999999</v>
      </c>
      <c r="P44">
        <v>389.346</v>
      </c>
      <c r="Q44">
        <v>361.50200000000001</v>
      </c>
      <c r="R44">
        <v>357.697</v>
      </c>
      <c r="S44">
        <v>435.779</v>
      </c>
      <c r="T44">
        <v>322.52300000000002</v>
      </c>
      <c r="U44">
        <v>292.84300000000002</v>
      </c>
      <c r="V44">
        <v>544.11699999999996</v>
      </c>
      <c r="W44">
        <v>188.89500000000001</v>
      </c>
      <c r="X44">
        <v>473.52300000000002</v>
      </c>
      <c r="Y44">
        <v>452.37599999999998</v>
      </c>
      <c r="Z44">
        <v>268.50900000000001</v>
      </c>
      <c r="AA44">
        <v>380.93700000000001</v>
      </c>
      <c r="AB44">
        <v>366.22299999999996</v>
      </c>
      <c r="AC44">
        <v>173.84200000000001</v>
      </c>
      <c r="AD44">
        <v>385.59500000000003</v>
      </c>
      <c r="AE44">
        <v>243.21799999999999</v>
      </c>
      <c r="AF44">
        <v>415.10500000000002</v>
      </c>
      <c r="AG44">
        <v>295.49599999999998</v>
      </c>
      <c r="AH44">
        <v>601.48599999999999</v>
      </c>
    </row>
    <row r="45" spans="1:34" x14ac:dyDescent="0.3">
      <c r="A45" s="96">
        <f ca="1">Exceedance!U45</f>
        <v>47392</v>
      </c>
      <c r="B45" s="1">
        <v>515</v>
      </c>
      <c r="C45" s="1">
        <v>338</v>
      </c>
      <c r="D45" s="1">
        <v>417.00000000000006</v>
      </c>
      <c r="E45">
        <v>460.00900000000001</v>
      </c>
      <c r="F45">
        <v>605.49599999999998</v>
      </c>
      <c r="G45">
        <v>535.91499999999996</v>
      </c>
      <c r="H45">
        <v>902.15700000000004</v>
      </c>
      <c r="I45">
        <v>529.096</v>
      </c>
      <c r="J45">
        <v>397.23099999999999</v>
      </c>
      <c r="K45">
        <v>409.60500000000002</v>
      </c>
      <c r="L45">
        <v>271.3</v>
      </c>
      <c r="M45">
        <v>316.81099999999998</v>
      </c>
      <c r="N45">
        <v>314.35700000000003</v>
      </c>
      <c r="O45">
        <v>497.53100000000001</v>
      </c>
      <c r="P45">
        <v>608.19899999999996</v>
      </c>
      <c r="Q45">
        <v>1088.3109999999999</v>
      </c>
      <c r="R45">
        <v>524.04399999999998</v>
      </c>
      <c r="S45">
        <v>422.26</v>
      </c>
      <c r="T45">
        <v>391.28800000000001</v>
      </c>
      <c r="U45">
        <v>449.18400000000003</v>
      </c>
      <c r="V45">
        <v>620.92999999999995</v>
      </c>
      <c r="W45">
        <v>264.09100000000001</v>
      </c>
      <c r="X45">
        <v>576.85599999999999</v>
      </c>
      <c r="Y45">
        <v>653.76199999999994</v>
      </c>
      <c r="Z45">
        <v>392.202</v>
      </c>
      <c r="AA45">
        <v>456.99599999999998</v>
      </c>
      <c r="AB45">
        <v>540.72400000000005</v>
      </c>
      <c r="AC45">
        <v>370.78200000000004</v>
      </c>
      <c r="AD45">
        <v>417.851</v>
      </c>
      <c r="AE45">
        <v>328.23399999999998</v>
      </c>
      <c r="AF45">
        <v>327.59899999999999</v>
      </c>
      <c r="AG45">
        <v>282.18599999999998</v>
      </c>
      <c r="AH45">
        <v>570.73</v>
      </c>
    </row>
    <row r="46" spans="1:34" x14ac:dyDescent="0.3">
      <c r="A46" s="96">
        <f ca="1">Exceedance!U46</f>
        <v>47423</v>
      </c>
      <c r="B46" s="1">
        <v>503</v>
      </c>
      <c r="C46" s="1">
        <v>407</v>
      </c>
      <c r="D46" s="1">
        <v>450</v>
      </c>
      <c r="E46">
        <v>481.17</v>
      </c>
      <c r="F46">
        <v>552.71500000000003</v>
      </c>
      <c r="G46">
        <v>561.59699999999998</v>
      </c>
      <c r="H46">
        <v>645.72400000000005</v>
      </c>
      <c r="I46">
        <v>607.15099999999995</v>
      </c>
      <c r="J46">
        <v>415.35199999999998</v>
      </c>
      <c r="K46">
        <v>409.20100000000002</v>
      </c>
      <c r="L46">
        <v>357.15199999999999</v>
      </c>
      <c r="M46">
        <v>326.63299999999998</v>
      </c>
      <c r="N46">
        <v>363.452</v>
      </c>
      <c r="O46">
        <v>602.37599999999998</v>
      </c>
      <c r="P46">
        <v>578.52200000000005</v>
      </c>
      <c r="Q46">
        <v>608.46500000000003</v>
      </c>
      <c r="R46">
        <v>482.15</v>
      </c>
      <c r="S46">
        <v>456.23200000000003</v>
      </c>
      <c r="T46">
        <v>458.01100000000002</v>
      </c>
      <c r="U46">
        <v>469.87299999999999</v>
      </c>
      <c r="V46">
        <v>583.22400000000005</v>
      </c>
      <c r="W46">
        <v>329.52300000000002</v>
      </c>
      <c r="X46">
        <v>494.26799999999997</v>
      </c>
      <c r="Y46">
        <v>473.37400000000002</v>
      </c>
      <c r="Z46">
        <v>403.78100000000001</v>
      </c>
      <c r="AA46">
        <v>446.93400000000003</v>
      </c>
      <c r="AB46">
        <v>491.447</v>
      </c>
      <c r="AC46">
        <v>383.43200000000002</v>
      </c>
      <c r="AD46">
        <v>469.06</v>
      </c>
      <c r="AE46">
        <v>445.94</v>
      </c>
      <c r="AF46">
        <v>428.89600000000002</v>
      </c>
      <c r="AG46">
        <v>358.69400000000007</v>
      </c>
      <c r="AH46">
        <v>556.95000000000005</v>
      </c>
    </row>
    <row r="47" spans="1:34" x14ac:dyDescent="0.3">
      <c r="A47" s="96">
        <f ca="1">Exceedance!U47</f>
        <v>47453</v>
      </c>
      <c r="B47" s="1">
        <v>361</v>
      </c>
      <c r="C47" s="1">
        <v>361</v>
      </c>
      <c r="D47" s="1">
        <v>361</v>
      </c>
      <c r="E47">
        <v>372.59</v>
      </c>
      <c r="F47">
        <v>478.07</v>
      </c>
      <c r="G47">
        <v>492.803</v>
      </c>
      <c r="H47">
        <v>469.23899999999998</v>
      </c>
      <c r="I47">
        <v>466.44299999999998</v>
      </c>
      <c r="J47">
        <v>361.85199999999998</v>
      </c>
      <c r="K47">
        <v>316.47699999999998</v>
      </c>
      <c r="L47">
        <v>316.20800000000003</v>
      </c>
      <c r="M47">
        <v>267.75299999999999</v>
      </c>
      <c r="N47">
        <v>326.44900000000001</v>
      </c>
      <c r="O47">
        <v>375.202</v>
      </c>
      <c r="P47">
        <v>420.50599999999997</v>
      </c>
      <c r="Q47">
        <v>420.92099999999999</v>
      </c>
      <c r="R47">
        <v>401.91699999999997</v>
      </c>
      <c r="S47">
        <v>395.40699999999998</v>
      </c>
      <c r="T47">
        <v>377.85599999999999</v>
      </c>
      <c r="U47">
        <v>413.13299999999998</v>
      </c>
      <c r="V47">
        <v>456.97</v>
      </c>
      <c r="W47">
        <v>306.41199999999998</v>
      </c>
      <c r="X47">
        <v>345.005</v>
      </c>
      <c r="Y47">
        <v>373.40600000000001</v>
      </c>
      <c r="Z47">
        <v>332.84</v>
      </c>
      <c r="AA47">
        <v>377.24200000000002</v>
      </c>
      <c r="AB47">
        <v>420.471</v>
      </c>
      <c r="AC47">
        <v>307.22899999999998</v>
      </c>
      <c r="AD47">
        <v>430.08699999999999</v>
      </c>
      <c r="AE47">
        <v>364.51799999999997</v>
      </c>
      <c r="AF47">
        <v>358.13900000000001</v>
      </c>
      <c r="AG47">
        <v>305.47699999999998</v>
      </c>
      <c r="AH47">
        <v>426.43799999999999</v>
      </c>
    </row>
    <row r="48" spans="1:34" x14ac:dyDescent="0.3">
      <c r="A48" s="96">
        <f ca="1">Exceedance!U48</f>
        <v>47484</v>
      </c>
      <c r="B48" s="1">
        <v>350</v>
      </c>
      <c r="C48" s="1">
        <v>350</v>
      </c>
      <c r="D48" s="1">
        <v>350</v>
      </c>
      <c r="E48">
        <v>358.96800000000002</v>
      </c>
      <c r="F48">
        <v>421.416</v>
      </c>
      <c r="G48">
        <v>450.47199999999998</v>
      </c>
      <c r="H48">
        <v>430.70799999999997</v>
      </c>
      <c r="I48">
        <v>391.88</v>
      </c>
      <c r="J48">
        <v>347.54700000000003</v>
      </c>
      <c r="K48">
        <v>293.46400000000006</v>
      </c>
      <c r="L48">
        <v>277.89999999999998</v>
      </c>
      <c r="M48">
        <v>231.63200000000001</v>
      </c>
      <c r="N48">
        <v>286.35000000000002</v>
      </c>
      <c r="O48">
        <v>523.70799999999997</v>
      </c>
      <c r="P48">
        <v>392.36599999999999</v>
      </c>
      <c r="Q48">
        <v>366.17500000000001</v>
      </c>
      <c r="R48">
        <v>331.28199999999998</v>
      </c>
      <c r="S48">
        <v>384.01499999999999</v>
      </c>
      <c r="T48">
        <v>341.839</v>
      </c>
      <c r="U48">
        <v>380.66699999999997</v>
      </c>
      <c r="V48">
        <v>429.90600000000001</v>
      </c>
      <c r="W48">
        <v>282.02199999999999</v>
      </c>
      <c r="X48">
        <v>286.19499999999999</v>
      </c>
      <c r="Y48">
        <v>341.00799999999998</v>
      </c>
      <c r="Z48">
        <v>306.67700000000002</v>
      </c>
      <c r="AA48">
        <v>405.85599999999999</v>
      </c>
      <c r="AB48">
        <v>375.07400000000001</v>
      </c>
      <c r="AC48">
        <v>284.286</v>
      </c>
      <c r="AD48">
        <v>382.86599999999999</v>
      </c>
      <c r="AE48">
        <v>304.82100000000003</v>
      </c>
      <c r="AF48">
        <v>314.82900000000001</v>
      </c>
      <c r="AG48">
        <v>380.12200000000001</v>
      </c>
      <c r="AH48">
        <v>392.46699999999998</v>
      </c>
    </row>
    <row r="49" spans="1:34" x14ac:dyDescent="0.3">
      <c r="A49" s="96">
        <f ca="1">Exceedance!U49</f>
        <v>47515</v>
      </c>
      <c r="B49" s="1">
        <v>397</v>
      </c>
      <c r="C49" s="1">
        <v>397</v>
      </c>
      <c r="D49" s="1">
        <v>397</v>
      </c>
      <c r="E49">
        <v>392.45</v>
      </c>
      <c r="F49">
        <v>455.24799999999999</v>
      </c>
      <c r="G49">
        <v>422.589</v>
      </c>
      <c r="H49">
        <v>433.44400000000002</v>
      </c>
      <c r="I49">
        <v>388.87799999999999</v>
      </c>
      <c r="J49">
        <v>379.46899999999999</v>
      </c>
      <c r="K49">
        <v>275.58600000000001</v>
      </c>
      <c r="L49">
        <v>227.05199999999999</v>
      </c>
      <c r="M49">
        <v>254.809</v>
      </c>
      <c r="N49">
        <v>260.67200000000003</v>
      </c>
      <c r="O49">
        <v>528.84100000000001</v>
      </c>
      <c r="P49">
        <v>344.226</v>
      </c>
      <c r="Q49">
        <v>379.61200000000002</v>
      </c>
      <c r="R49">
        <v>315.923</v>
      </c>
      <c r="S49">
        <v>383.755</v>
      </c>
      <c r="T49">
        <v>375.34699999999998</v>
      </c>
      <c r="U49">
        <v>332.23500000000001</v>
      </c>
      <c r="V49">
        <v>400.84100000000001</v>
      </c>
      <c r="W49">
        <v>278.08800000000002</v>
      </c>
      <c r="X49">
        <v>279.85000000000002</v>
      </c>
      <c r="Y49">
        <v>437.43299999999999</v>
      </c>
      <c r="Z49">
        <v>343.29899999999998</v>
      </c>
      <c r="AA49">
        <v>539.76900000000001</v>
      </c>
      <c r="AB49">
        <v>368.91800000000001</v>
      </c>
      <c r="AC49">
        <v>288.64999999999998</v>
      </c>
      <c r="AD49">
        <v>353.22899999999998</v>
      </c>
      <c r="AE49">
        <v>290.77699999999999</v>
      </c>
      <c r="AF49">
        <v>333.99400000000003</v>
      </c>
      <c r="AG49">
        <v>481.82600000000002</v>
      </c>
      <c r="AH49">
        <v>367.62</v>
      </c>
    </row>
    <row r="50" spans="1:34" x14ac:dyDescent="0.3">
      <c r="A50" s="96">
        <f ca="1">Exceedance!U50</f>
        <v>47543</v>
      </c>
      <c r="B50" s="1">
        <v>614</v>
      </c>
      <c r="C50" s="1">
        <v>614</v>
      </c>
      <c r="D50" s="1">
        <v>614</v>
      </c>
      <c r="E50">
        <v>979.71400000000006</v>
      </c>
      <c r="F50">
        <v>615.60900000000004</v>
      </c>
      <c r="G50">
        <v>803.44200000000001</v>
      </c>
      <c r="H50">
        <v>563.20500000000015</v>
      </c>
      <c r="I50">
        <v>527.78800000000001</v>
      </c>
      <c r="J50">
        <v>491.61500000000001</v>
      </c>
      <c r="K50">
        <v>477.72899999999998</v>
      </c>
      <c r="L50">
        <v>276.44299999999998</v>
      </c>
      <c r="M50">
        <v>412.93599999999998</v>
      </c>
      <c r="N50">
        <v>606.90700000000004</v>
      </c>
      <c r="O50">
        <v>698.50700000000006</v>
      </c>
      <c r="P50">
        <v>452.04999999999995</v>
      </c>
      <c r="Q50">
        <v>822.81799999999998</v>
      </c>
      <c r="R50">
        <v>424.96599999999995</v>
      </c>
      <c r="S50">
        <v>620.27200000000005</v>
      </c>
      <c r="T50">
        <v>522.54100000000005</v>
      </c>
      <c r="U50">
        <v>496.75299999999999</v>
      </c>
      <c r="V50">
        <v>574.649</v>
      </c>
      <c r="W50">
        <v>368.58600000000001</v>
      </c>
      <c r="X50">
        <v>455.60399999999998</v>
      </c>
      <c r="Y50">
        <v>655.30100000000004</v>
      </c>
      <c r="Z50">
        <v>529.13900000000001</v>
      </c>
      <c r="AA50">
        <v>1183.48</v>
      </c>
      <c r="AB50">
        <v>431.58300000000003</v>
      </c>
      <c r="AC50">
        <v>545.48800000000006</v>
      </c>
      <c r="AD50">
        <v>528.173</v>
      </c>
      <c r="AE50">
        <v>417.77</v>
      </c>
      <c r="AF50">
        <v>547.35199999999998</v>
      </c>
      <c r="AG50">
        <v>606.04499999999996</v>
      </c>
      <c r="AH50">
        <v>620.92499999999984</v>
      </c>
    </row>
    <row r="51" spans="1:34" x14ac:dyDescent="0.3">
      <c r="A51" s="96">
        <f ca="1">Exceedance!U51</f>
        <v>47574</v>
      </c>
      <c r="B51" s="1">
        <v>920</v>
      </c>
      <c r="C51" s="1">
        <v>920</v>
      </c>
      <c r="D51" s="1">
        <v>920</v>
      </c>
      <c r="E51">
        <v>913.35400000000004</v>
      </c>
      <c r="F51">
        <v>1053.0309999999999</v>
      </c>
      <c r="G51">
        <v>1413.046</v>
      </c>
      <c r="H51">
        <v>1086.9580000000001</v>
      </c>
      <c r="I51">
        <v>739.25099999999998</v>
      </c>
      <c r="J51">
        <v>815.68899999999996</v>
      </c>
      <c r="K51">
        <v>779.14800000000002</v>
      </c>
      <c r="L51">
        <v>472.46800000000002</v>
      </c>
      <c r="M51">
        <v>566.05100000000016</v>
      </c>
      <c r="N51">
        <v>1376.7899999999997</v>
      </c>
      <c r="O51">
        <v>1392.8389999999999</v>
      </c>
      <c r="P51">
        <v>1072.1320000000001</v>
      </c>
      <c r="Q51">
        <v>1158.0409999999999</v>
      </c>
      <c r="R51">
        <v>663.70399999999995</v>
      </c>
      <c r="S51">
        <v>787.92</v>
      </c>
      <c r="T51">
        <v>731.649</v>
      </c>
      <c r="U51">
        <v>1153.393</v>
      </c>
      <c r="V51">
        <v>1190.6669999999999</v>
      </c>
      <c r="W51">
        <v>366.95600000000002</v>
      </c>
      <c r="X51">
        <v>663.77099999999996</v>
      </c>
      <c r="Y51">
        <v>705.87199999999996</v>
      </c>
      <c r="Z51">
        <v>766.351</v>
      </c>
      <c r="AA51">
        <v>1880.7</v>
      </c>
      <c r="AB51">
        <v>488.75700000000001</v>
      </c>
      <c r="AC51">
        <v>1178.7159999999999</v>
      </c>
      <c r="AD51">
        <v>623.01300000000003</v>
      </c>
      <c r="AE51">
        <v>480.21899999999999</v>
      </c>
      <c r="AF51">
        <v>1021.27</v>
      </c>
      <c r="AG51">
        <v>1342.25</v>
      </c>
      <c r="AH51">
        <v>999.65200000000004</v>
      </c>
    </row>
    <row r="52" spans="1:34" x14ac:dyDescent="0.3">
      <c r="A52" s="96">
        <f ca="1">Exceedance!U52</f>
        <v>47604</v>
      </c>
      <c r="B52" s="1">
        <v>2060</v>
      </c>
      <c r="C52" s="1">
        <v>2060</v>
      </c>
      <c r="D52" s="1">
        <v>2060</v>
      </c>
      <c r="E52">
        <v>2468.1860000000001</v>
      </c>
      <c r="F52">
        <v>3029.1</v>
      </c>
      <c r="G52">
        <v>4003.3389999999999</v>
      </c>
      <c r="H52">
        <v>2660.645</v>
      </c>
      <c r="I52">
        <v>2192.6489999999999</v>
      </c>
      <c r="J52">
        <v>2023.3900000000003</v>
      </c>
      <c r="K52">
        <v>2254.1300000000006</v>
      </c>
      <c r="L52">
        <v>302.24599999999998</v>
      </c>
      <c r="M52">
        <v>1405.5909999999999</v>
      </c>
      <c r="N52">
        <v>1775.7829999999999</v>
      </c>
      <c r="O52">
        <v>2997.5639999999999</v>
      </c>
      <c r="P52">
        <v>2392.268</v>
      </c>
      <c r="Q52">
        <v>2074.5889999999999</v>
      </c>
      <c r="R52">
        <v>2150.605</v>
      </c>
      <c r="S52">
        <v>2767.837</v>
      </c>
      <c r="T52">
        <v>988.46500000000003</v>
      </c>
      <c r="U52">
        <v>2409.2570000000001</v>
      </c>
      <c r="V52">
        <v>1367.7060000000001</v>
      </c>
      <c r="W52">
        <v>753.78</v>
      </c>
      <c r="X52">
        <v>1672.3630000000001</v>
      </c>
      <c r="Y52">
        <v>1419.6849999999999</v>
      </c>
      <c r="Z52">
        <v>2033.998</v>
      </c>
      <c r="AA52">
        <v>2471.4479999999999</v>
      </c>
      <c r="AB52">
        <v>1275.5</v>
      </c>
      <c r="AC52">
        <v>2464.5500000000002</v>
      </c>
      <c r="AD52">
        <v>1570.3309999999999</v>
      </c>
      <c r="AE52">
        <v>1000.218</v>
      </c>
      <c r="AF52">
        <v>1882.442</v>
      </c>
      <c r="AG52">
        <v>3481.8870000000002</v>
      </c>
      <c r="AH52">
        <v>2091.2939999999999</v>
      </c>
    </row>
    <row r="53" spans="1:34" x14ac:dyDescent="0.3">
      <c r="A53" s="96">
        <f ca="1">Exceedance!U53</f>
        <v>47635</v>
      </c>
      <c r="B53" s="1">
        <v>2423</v>
      </c>
      <c r="C53" s="1">
        <v>2423</v>
      </c>
      <c r="D53" s="1">
        <v>2423</v>
      </c>
      <c r="E53">
        <v>4957.0129999999999</v>
      </c>
      <c r="F53">
        <v>2887.08</v>
      </c>
      <c r="G53">
        <v>4852.3959999999997</v>
      </c>
      <c r="H53">
        <v>2548.1190000000001</v>
      </c>
      <c r="I53">
        <v>3311.4960000000001</v>
      </c>
      <c r="J53">
        <v>1394.1949999999999</v>
      </c>
      <c r="K53">
        <v>1557.36</v>
      </c>
      <c r="L53">
        <v>387.31900000000002</v>
      </c>
      <c r="M53">
        <v>2128.2350000000001</v>
      </c>
      <c r="N53">
        <v>1030.8789999999999</v>
      </c>
      <c r="O53">
        <v>3526.7759999999998</v>
      </c>
      <c r="P53">
        <v>2006.0260000000001</v>
      </c>
      <c r="Q53">
        <v>1160.0070000000001</v>
      </c>
      <c r="R53">
        <v>3711.2689999999998</v>
      </c>
      <c r="S53">
        <v>2567.931</v>
      </c>
      <c r="T53">
        <v>2575.1579999999999</v>
      </c>
      <c r="U53">
        <v>5040.0350000000008</v>
      </c>
      <c r="V53">
        <v>433.11200000000002</v>
      </c>
      <c r="W53">
        <v>1239.434</v>
      </c>
      <c r="X53">
        <v>2957.7539999999999</v>
      </c>
      <c r="Y53">
        <v>2199.3989999999999</v>
      </c>
      <c r="Z53">
        <v>2500.4780000000001</v>
      </c>
      <c r="AA53">
        <v>3245.0230000000001</v>
      </c>
      <c r="AB53">
        <v>960.24800000000005</v>
      </c>
      <c r="AC53">
        <v>3767.66</v>
      </c>
      <c r="AD53">
        <v>1778.9690000000001</v>
      </c>
      <c r="AE53">
        <v>2358.643</v>
      </c>
      <c r="AF53">
        <v>1162.0150000000001</v>
      </c>
      <c r="AG53">
        <v>4362.3140000000003</v>
      </c>
      <c r="AH53">
        <v>1634.5340000000001</v>
      </c>
    </row>
    <row r="54" spans="1:34" x14ac:dyDescent="0.3">
      <c r="A54" s="96">
        <f ca="1">Exceedance!U54</f>
        <v>47665</v>
      </c>
      <c r="B54" s="1">
        <v>711</v>
      </c>
      <c r="C54" s="1">
        <v>711</v>
      </c>
      <c r="D54" s="1">
        <v>711</v>
      </c>
      <c r="E54">
        <v>3907.1660000000002</v>
      </c>
      <c r="F54">
        <v>1181.5039999999999</v>
      </c>
      <c r="G54">
        <v>1750.979</v>
      </c>
      <c r="H54">
        <v>1515.153</v>
      </c>
      <c r="I54">
        <v>1850.712</v>
      </c>
      <c r="J54">
        <v>257.11500000000001</v>
      </c>
      <c r="K54">
        <v>342.78399999999999</v>
      </c>
      <c r="L54">
        <v>15.012</v>
      </c>
      <c r="M54">
        <v>507.36200000000008</v>
      </c>
      <c r="N54">
        <v>405.43200000000002</v>
      </c>
      <c r="O54">
        <v>1468.558</v>
      </c>
      <c r="P54">
        <v>500.56099999999998</v>
      </c>
      <c r="Q54">
        <v>317.82</v>
      </c>
      <c r="R54">
        <v>1877.1320000000001</v>
      </c>
      <c r="S54">
        <v>1537.0530000000001</v>
      </c>
      <c r="T54">
        <v>876.904</v>
      </c>
      <c r="U54">
        <v>3676.848</v>
      </c>
      <c r="V54">
        <v>105.676</v>
      </c>
      <c r="W54">
        <v>298.00700000000001</v>
      </c>
      <c r="X54">
        <v>1071.355</v>
      </c>
      <c r="Y54">
        <v>798.58600000000001</v>
      </c>
      <c r="Z54">
        <v>748.19600000000003</v>
      </c>
      <c r="AA54">
        <v>1157.116</v>
      </c>
      <c r="AB54">
        <v>251.464</v>
      </c>
      <c r="AC54">
        <v>2261.4589999999998</v>
      </c>
      <c r="AD54">
        <v>472.29899999999998</v>
      </c>
      <c r="AE54">
        <v>983.83799999999997</v>
      </c>
      <c r="AF54">
        <v>413.71499999999997</v>
      </c>
      <c r="AG54">
        <v>1916.4849999999999</v>
      </c>
      <c r="AH54">
        <v>319.13499999999999</v>
      </c>
    </row>
    <row r="55" spans="1:34" x14ac:dyDescent="0.3">
      <c r="A55" s="96">
        <f ca="1">Exceedance!U55</f>
        <v>47696</v>
      </c>
      <c r="B55" s="1">
        <v>371</v>
      </c>
      <c r="C55" s="1">
        <v>371</v>
      </c>
      <c r="D55" s="1">
        <v>371</v>
      </c>
      <c r="E55">
        <v>1054.8779999999999</v>
      </c>
      <c r="F55">
        <v>376.49200000000002</v>
      </c>
      <c r="G55">
        <v>852.81700000000001</v>
      </c>
      <c r="H55">
        <v>564.69500000000005</v>
      </c>
      <c r="I55">
        <v>765.00800000000004</v>
      </c>
      <c r="J55">
        <v>167.756</v>
      </c>
      <c r="K55">
        <v>258.34500000000003</v>
      </c>
      <c r="L55">
        <v>61.115000000000002</v>
      </c>
      <c r="M55">
        <v>217.65299999999999</v>
      </c>
      <c r="N55">
        <v>208.321</v>
      </c>
      <c r="O55">
        <v>508.28399999999999</v>
      </c>
      <c r="P55">
        <v>314.47500000000002</v>
      </c>
      <c r="Q55">
        <v>290.39499999999998</v>
      </c>
      <c r="R55">
        <v>577.07899999999995</v>
      </c>
      <c r="S55">
        <v>459.51100000000002</v>
      </c>
      <c r="T55">
        <v>415.94200000000001</v>
      </c>
      <c r="U55">
        <v>861.17200000000003</v>
      </c>
      <c r="V55">
        <v>156.74100000000001</v>
      </c>
      <c r="W55">
        <v>239.971</v>
      </c>
      <c r="X55">
        <v>453.13499999999999</v>
      </c>
      <c r="Y55">
        <v>289.834</v>
      </c>
      <c r="Z55">
        <v>355.19900000000001</v>
      </c>
      <c r="AA55">
        <v>496.20299999999997</v>
      </c>
      <c r="AB55">
        <v>159.63800000000001</v>
      </c>
      <c r="AC55">
        <v>596.23</v>
      </c>
      <c r="AD55">
        <v>227.05</v>
      </c>
      <c r="AE55">
        <v>380.13600000000002</v>
      </c>
      <c r="AF55">
        <v>286.19</v>
      </c>
      <c r="AG55">
        <v>705.96600000000001</v>
      </c>
      <c r="AH55">
        <v>200.62100000000001</v>
      </c>
    </row>
    <row r="56" spans="1:34" x14ac:dyDescent="0.3">
      <c r="A56" s="96">
        <f ca="1">Exceedance!U56</f>
        <v>47727</v>
      </c>
      <c r="B56" s="1">
        <v>316</v>
      </c>
      <c r="C56" s="1">
        <v>316</v>
      </c>
      <c r="D56" s="1">
        <v>316</v>
      </c>
      <c r="E56">
        <v>565.52499999999998</v>
      </c>
      <c r="F56">
        <v>383.245</v>
      </c>
      <c r="G56">
        <v>761.05</v>
      </c>
      <c r="H56">
        <v>423.399</v>
      </c>
      <c r="I56">
        <v>526.58500000000004</v>
      </c>
      <c r="J56">
        <v>249.70400000000001</v>
      </c>
      <c r="K56">
        <v>233.81700000000001</v>
      </c>
      <c r="L56">
        <v>205.94200000000001</v>
      </c>
      <c r="M56">
        <v>399.98700000000002</v>
      </c>
      <c r="N56">
        <v>334.22899999999998</v>
      </c>
      <c r="O56">
        <v>388.91899999999998</v>
      </c>
      <c r="P56">
        <v>362.92599999999999</v>
      </c>
      <c r="Q56">
        <v>359.50299999999999</v>
      </c>
      <c r="R56">
        <v>440.97800000000001</v>
      </c>
      <c r="S56">
        <v>324.22300000000001</v>
      </c>
      <c r="T56">
        <v>295.62400000000002</v>
      </c>
      <c r="U56">
        <v>548.14</v>
      </c>
      <c r="V56">
        <v>190.67099999999999</v>
      </c>
      <c r="W56">
        <v>476.81200000000001</v>
      </c>
      <c r="X56">
        <v>459.06599999999997</v>
      </c>
      <c r="Y56">
        <v>268.62799999999999</v>
      </c>
      <c r="Z56">
        <v>381.75</v>
      </c>
      <c r="AA56">
        <v>367.839</v>
      </c>
      <c r="AB56">
        <v>175.39500000000001</v>
      </c>
      <c r="AC56">
        <v>388.22699999999998</v>
      </c>
      <c r="AD56">
        <v>247.691</v>
      </c>
      <c r="AE56">
        <v>414.92899999999997</v>
      </c>
      <c r="AF56">
        <v>310.41199999999998</v>
      </c>
      <c r="AG56">
        <v>602.97</v>
      </c>
      <c r="AH56">
        <v>312.23200000000003</v>
      </c>
    </row>
    <row r="57" spans="1:34" x14ac:dyDescent="0.3">
      <c r="A57" s="96">
        <f ca="1">Exceedance!U57</f>
        <v>47757</v>
      </c>
      <c r="B57" s="1">
        <v>515</v>
      </c>
      <c r="C57" s="1">
        <v>338</v>
      </c>
      <c r="D57" s="1">
        <v>417.00000000000006</v>
      </c>
      <c r="E57">
        <v>607.15099999999995</v>
      </c>
      <c r="F57">
        <v>542.50699999999995</v>
      </c>
      <c r="G57">
        <v>902.88800000000003</v>
      </c>
      <c r="H57">
        <v>523.00199999999995</v>
      </c>
      <c r="I57">
        <v>399.49900000000002</v>
      </c>
      <c r="J57">
        <v>415.404</v>
      </c>
      <c r="K57">
        <v>275.06299999999999</v>
      </c>
      <c r="L57">
        <v>320.173</v>
      </c>
      <c r="M57">
        <v>315.721</v>
      </c>
      <c r="N57">
        <v>500.04700000000003</v>
      </c>
      <c r="O57">
        <v>607.67399999999998</v>
      </c>
      <c r="P57">
        <v>1089.1379999999999</v>
      </c>
      <c r="Q57">
        <v>525.83500000000004</v>
      </c>
      <c r="R57">
        <v>427.36399999999998</v>
      </c>
      <c r="S57">
        <v>392.99500000000006</v>
      </c>
      <c r="T57">
        <v>450.44900000000001</v>
      </c>
      <c r="U57">
        <v>625.10699999999997</v>
      </c>
      <c r="V57">
        <v>266.01799999999997</v>
      </c>
      <c r="W57">
        <v>579.87199999999996</v>
      </c>
      <c r="X57">
        <v>669.13900000000001</v>
      </c>
      <c r="Y57">
        <v>392.43799999999999</v>
      </c>
      <c r="Z57">
        <v>456.93900000000002</v>
      </c>
      <c r="AA57">
        <v>542.35400000000004</v>
      </c>
      <c r="AB57">
        <v>368.976</v>
      </c>
      <c r="AC57">
        <v>420.46600000000001</v>
      </c>
      <c r="AD57">
        <v>332.57999999999993</v>
      </c>
      <c r="AE57">
        <v>327.49599999999998</v>
      </c>
      <c r="AF57">
        <v>289.16000000000003</v>
      </c>
      <c r="AG57">
        <v>572.23</v>
      </c>
      <c r="AH57">
        <v>461.18299999999999</v>
      </c>
    </row>
    <row r="58" spans="1:34" x14ac:dyDescent="0.3">
      <c r="A58" s="96">
        <f ca="1">Exceedance!U58</f>
        <v>47788</v>
      </c>
      <c r="B58" s="1">
        <v>503</v>
      </c>
      <c r="C58" s="1">
        <v>407</v>
      </c>
      <c r="D58" s="1">
        <v>450</v>
      </c>
      <c r="E58">
        <v>554.26700000000005</v>
      </c>
      <c r="F58">
        <v>568.322</v>
      </c>
      <c r="G58">
        <v>646.32299999999998</v>
      </c>
      <c r="H58">
        <v>623.95500000000004</v>
      </c>
      <c r="I58">
        <v>417.47899999999998</v>
      </c>
      <c r="J58">
        <v>415.30099999999999</v>
      </c>
      <c r="K58">
        <v>360.892</v>
      </c>
      <c r="L58">
        <v>334.72300000000001</v>
      </c>
      <c r="M58">
        <v>364.71300000000002</v>
      </c>
      <c r="N58">
        <v>604.87800000000004</v>
      </c>
      <c r="O58">
        <v>578.02300000000002</v>
      </c>
      <c r="P58">
        <v>620.68399999999997</v>
      </c>
      <c r="Q58">
        <v>483.78</v>
      </c>
      <c r="R58">
        <v>461.24599999999998</v>
      </c>
      <c r="S58">
        <v>459.60899999999998</v>
      </c>
      <c r="T58">
        <v>474.87599999999998</v>
      </c>
      <c r="U58">
        <v>586.74900000000002</v>
      </c>
      <c r="V58">
        <v>331.37400000000002</v>
      </c>
      <c r="W58">
        <v>496.90899999999999</v>
      </c>
      <c r="X58">
        <v>488.84500000000003</v>
      </c>
      <c r="Y58">
        <v>403.90800000000002</v>
      </c>
      <c r="Z58">
        <v>447.58100000000002</v>
      </c>
      <c r="AA58">
        <v>492.83699999999999</v>
      </c>
      <c r="AB58">
        <v>387.87200000000001</v>
      </c>
      <c r="AC58">
        <v>471.59399999999999</v>
      </c>
      <c r="AD58">
        <v>450.25</v>
      </c>
      <c r="AE58">
        <v>428.66500000000002</v>
      </c>
      <c r="AF58">
        <v>365.08699999999999</v>
      </c>
      <c r="AG58">
        <v>558.43200000000002</v>
      </c>
      <c r="AH58">
        <v>482.55900000000003</v>
      </c>
    </row>
    <row r="59" spans="1:34" x14ac:dyDescent="0.3">
      <c r="A59" s="96">
        <f ca="1">Exceedance!U59</f>
        <v>47818</v>
      </c>
      <c r="B59" s="1">
        <v>361</v>
      </c>
      <c r="C59" s="1">
        <v>361</v>
      </c>
      <c r="D59" s="1">
        <v>361</v>
      </c>
      <c r="E59">
        <v>479.416</v>
      </c>
      <c r="F59">
        <v>498.476</v>
      </c>
      <c r="G59">
        <v>469.74299999999999</v>
      </c>
      <c r="H59">
        <v>473.31400000000002</v>
      </c>
      <c r="I59">
        <v>363.64699999999999</v>
      </c>
      <c r="J59">
        <v>321.32</v>
      </c>
      <c r="K59">
        <v>319.49700000000001</v>
      </c>
      <c r="L59">
        <v>271.92599999999999</v>
      </c>
      <c r="M59">
        <v>327.54199999999997</v>
      </c>
      <c r="N59">
        <v>377.15499999999997</v>
      </c>
      <c r="O59">
        <v>420.06599999999997</v>
      </c>
      <c r="P59">
        <v>426.23</v>
      </c>
      <c r="Q59">
        <v>403.43299999999999</v>
      </c>
      <c r="R59">
        <v>399.71699999999998</v>
      </c>
      <c r="S59">
        <v>379.22699999999998</v>
      </c>
      <c r="T59">
        <v>412.58499999999998</v>
      </c>
      <c r="U59">
        <v>459.858</v>
      </c>
      <c r="V59">
        <v>308.005</v>
      </c>
      <c r="W59">
        <v>347.28800000000001</v>
      </c>
      <c r="X59">
        <v>381.726</v>
      </c>
      <c r="Y59">
        <v>333.029</v>
      </c>
      <c r="Z59">
        <v>377.80099999999999</v>
      </c>
      <c r="AA59">
        <v>421.65300000000002</v>
      </c>
      <c r="AB59">
        <v>308.69200000000001</v>
      </c>
      <c r="AC59">
        <v>432.32600000000002</v>
      </c>
      <c r="AD59">
        <v>368.24400000000003</v>
      </c>
      <c r="AE59">
        <v>357.92899999999992</v>
      </c>
      <c r="AF59">
        <v>309.82299999999998</v>
      </c>
      <c r="AG59">
        <v>427.64299999999997</v>
      </c>
      <c r="AH59">
        <v>373.40100000000001</v>
      </c>
    </row>
    <row r="60" spans="1:34" x14ac:dyDescent="0.3">
      <c r="A60" s="96">
        <f ca="1">Exceedance!U60</f>
        <v>47849</v>
      </c>
      <c r="B60" s="1">
        <v>350</v>
      </c>
      <c r="C60" s="1">
        <v>350</v>
      </c>
      <c r="D60" s="1">
        <v>350</v>
      </c>
      <c r="E60">
        <v>422.80599999999998</v>
      </c>
      <c r="F60">
        <v>456.214</v>
      </c>
      <c r="G60">
        <v>431.24200000000002</v>
      </c>
      <c r="H60">
        <v>396.24400000000003</v>
      </c>
      <c r="I60">
        <v>349.43099999999998</v>
      </c>
      <c r="J60">
        <v>298.52599999999995</v>
      </c>
      <c r="K60">
        <v>281.35199999999998</v>
      </c>
      <c r="L60">
        <v>234.761</v>
      </c>
      <c r="M60">
        <v>287.46199999999999</v>
      </c>
      <c r="N60">
        <v>526.00699999999995</v>
      </c>
      <c r="O60">
        <v>391.90100000000001</v>
      </c>
      <c r="P60">
        <v>369.721</v>
      </c>
      <c r="Q60">
        <v>332.82799999999997</v>
      </c>
      <c r="R60">
        <v>388.58499999999998</v>
      </c>
      <c r="S60">
        <v>343.25299999999999</v>
      </c>
      <c r="T60">
        <v>385.88</v>
      </c>
      <c r="U60">
        <v>433.01299999999998</v>
      </c>
      <c r="V60">
        <v>283.654</v>
      </c>
      <c r="W60">
        <v>288.572</v>
      </c>
      <c r="X60">
        <v>347.95699999999999</v>
      </c>
      <c r="Y60">
        <v>306.86200000000002</v>
      </c>
      <c r="Z60">
        <v>406.47699999999998</v>
      </c>
      <c r="AA60">
        <v>376.28699999999998</v>
      </c>
      <c r="AB60">
        <v>284.88900000000001</v>
      </c>
      <c r="AC60">
        <v>385.18900000000002</v>
      </c>
      <c r="AD60">
        <v>308.69499999999999</v>
      </c>
      <c r="AE60">
        <v>314.61200000000002</v>
      </c>
      <c r="AF60">
        <v>383.48200000000003</v>
      </c>
      <c r="AG60">
        <v>393.71300000000002</v>
      </c>
      <c r="AH60">
        <v>359.80500000000001</v>
      </c>
    </row>
    <row r="61" spans="1:34" x14ac:dyDescent="0.3">
      <c r="A61" s="96">
        <f ca="1">Exceedance!U61</f>
        <v>47880</v>
      </c>
      <c r="B61" s="1">
        <v>397</v>
      </c>
      <c r="C61" s="1">
        <v>397</v>
      </c>
      <c r="D61" s="1">
        <v>397</v>
      </c>
      <c r="E61">
        <v>456.81</v>
      </c>
      <c r="F61">
        <v>428.80500000000001</v>
      </c>
      <c r="G61">
        <v>433.99099999999999</v>
      </c>
      <c r="H61">
        <v>393.35599999999999</v>
      </c>
      <c r="I61">
        <v>381.44499999999999</v>
      </c>
      <c r="J61">
        <v>280.82299999999998</v>
      </c>
      <c r="K61">
        <v>230.57300000000001</v>
      </c>
      <c r="L61">
        <v>252.934</v>
      </c>
      <c r="M61">
        <v>261.81400000000008</v>
      </c>
      <c r="N61">
        <v>531.30799999999999</v>
      </c>
      <c r="O61">
        <v>343.75</v>
      </c>
      <c r="P61">
        <v>379.14100000000002</v>
      </c>
      <c r="Q61">
        <v>317.51900000000001</v>
      </c>
      <c r="R61">
        <v>388.84199999999998</v>
      </c>
      <c r="S61">
        <v>376.767</v>
      </c>
      <c r="T61">
        <v>332.202</v>
      </c>
      <c r="U61">
        <v>404.08</v>
      </c>
      <c r="V61">
        <v>279.82</v>
      </c>
      <c r="W61">
        <v>282.36399999999998</v>
      </c>
      <c r="X61">
        <v>441.22800000000001</v>
      </c>
      <c r="Y61">
        <v>343.64400000000001</v>
      </c>
      <c r="Z61">
        <v>540.505</v>
      </c>
      <c r="AA61">
        <v>370.17599999999999</v>
      </c>
      <c r="AB61">
        <v>287.61599999999999</v>
      </c>
      <c r="AC61">
        <v>355.60599999999999</v>
      </c>
      <c r="AD61">
        <v>295.04199999999997</v>
      </c>
      <c r="AE61">
        <v>333.75700000000001</v>
      </c>
      <c r="AF61">
        <v>486.00599999999997</v>
      </c>
      <c r="AG61">
        <v>368.88600000000002</v>
      </c>
      <c r="AH61">
        <v>393.35500000000002</v>
      </c>
    </row>
    <row r="62" spans="1:34" x14ac:dyDescent="0.3">
      <c r="A62" s="96">
        <f ca="1">Exceedance!U62</f>
        <v>47908</v>
      </c>
      <c r="B62" s="1">
        <v>614</v>
      </c>
      <c r="C62" s="1">
        <v>614</v>
      </c>
      <c r="D62" s="1">
        <v>614</v>
      </c>
      <c r="E62">
        <v>617.30600000000004</v>
      </c>
      <c r="F62">
        <v>812.54899999999998</v>
      </c>
      <c r="G62">
        <v>563.90499999999997</v>
      </c>
      <c r="H62">
        <v>520.28399999999999</v>
      </c>
      <c r="I62">
        <v>493.64800000000002</v>
      </c>
      <c r="J62">
        <v>484.50200000000001</v>
      </c>
      <c r="K62">
        <v>280.14299999999997</v>
      </c>
      <c r="L62">
        <v>411.58100000000002</v>
      </c>
      <c r="M62">
        <v>608.56100000000004</v>
      </c>
      <c r="N62">
        <v>701.44299999999998</v>
      </c>
      <c r="O62">
        <v>451.54199999999997</v>
      </c>
      <c r="P62">
        <v>801.89</v>
      </c>
      <c r="Q62">
        <v>427.07399999999996</v>
      </c>
      <c r="R62">
        <v>626.42999999999995</v>
      </c>
      <c r="S62">
        <v>523.99199999999996</v>
      </c>
      <c r="T62">
        <v>492.05</v>
      </c>
      <c r="U62">
        <v>578.66</v>
      </c>
      <c r="V62">
        <v>370.483</v>
      </c>
      <c r="W62">
        <v>458.47</v>
      </c>
      <c r="X62">
        <v>658.654</v>
      </c>
      <c r="Y62">
        <v>529.46799999999996</v>
      </c>
      <c r="Z62">
        <v>1184.3709999999999</v>
      </c>
      <c r="AA62">
        <v>432.88799999999998</v>
      </c>
      <c r="AB62">
        <v>533.62099999999998</v>
      </c>
      <c r="AC62">
        <v>531.03700000000003</v>
      </c>
      <c r="AD62">
        <v>422.42</v>
      </c>
      <c r="AE62">
        <v>547.01900000000001</v>
      </c>
      <c r="AF62">
        <v>583.99199999999996</v>
      </c>
      <c r="AG62">
        <v>622.48800000000006</v>
      </c>
      <c r="AH62">
        <v>980.38900000000001</v>
      </c>
    </row>
    <row r="63" spans="1:34" x14ac:dyDescent="0.3">
      <c r="A63" s="96">
        <f ca="1">Exceedance!U63</f>
        <v>47939</v>
      </c>
      <c r="B63" s="1">
        <v>920</v>
      </c>
      <c r="C63" s="1">
        <v>920</v>
      </c>
      <c r="D63" s="1">
        <v>920</v>
      </c>
      <c r="E63">
        <v>1054.729</v>
      </c>
      <c r="F63">
        <v>1422.3989999999999</v>
      </c>
      <c r="G63">
        <v>1087.8009999999999</v>
      </c>
      <c r="H63">
        <v>712.34</v>
      </c>
      <c r="I63">
        <v>818.23099999999999</v>
      </c>
      <c r="J63">
        <v>787.49900000000002</v>
      </c>
      <c r="K63">
        <v>477.26400000000001</v>
      </c>
      <c r="L63">
        <v>553.846</v>
      </c>
      <c r="M63">
        <v>1378.7339999999999</v>
      </c>
      <c r="N63">
        <v>1396.5740000000001</v>
      </c>
      <c r="O63">
        <v>1071.4010000000001</v>
      </c>
      <c r="P63">
        <v>1168.752</v>
      </c>
      <c r="Q63">
        <v>666.28800000000001</v>
      </c>
      <c r="R63">
        <v>793.88199999999995</v>
      </c>
      <c r="S63">
        <v>733.53300000000002</v>
      </c>
      <c r="T63">
        <v>1107.1990000000001</v>
      </c>
      <c r="U63">
        <v>1194.5039999999999</v>
      </c>
      <c r="V63">
        <v>368.94499999999999</v>
      </c>
      <c r="W63">
        <v>666.44500000000005</v>
      </c>
      <c r="X63">
        <v>714.78499999999997</v>
      </c>
      <c r="Y63">
        <v>766.35900000000004</v>
      </c>
      <c r="Z63">
        <v>1881.444</v>
      </c>
      <c r="AA63">
        <v>490.274</v>
      </c>
      <c r="AB63">
        <v>1113.6859999999999</v>
      </c>
      <c r="AC63">
        <v>626.60699999999997</v>
      </c>
      <c r="AD63">
        <v>484.72699999999998</v>
      </c>
      <c r="AE63">
        <v>1020.845</v>
      </c>
      <c r="AF63">
        <v>1322.077</v>
      </c>
      <c r="AG63">
        <v>1001.244</v>
      </c>
      <c r="AH63">
        <v>914.81399999999996</v>
      </c>
    </row>
    <row r="64" spans="1:34" x14ac:dyDescent="0.3">
      <c r="A64" s="96">
        <f ca="1">Exceedance!U64</f>
        <v>47969</v>
      </c>
      <c r="B64" s="1">
        <v>2060</v>
      </c>
      <c r="C64" s="1">
        <v>2060</v>
      </c>
      <c r="D64" s="1">
        <v>2060</v>
      </c>
      <c r="E64">
        <v>3029.1</v>
      </c>
      <c r="F64">
        <v>4003.3389999999999</v>
      </c>
      <c r="G64">
        <v>2660.645</v>
      </c>
      <c r="H64">
        <v>2192.6489999999999</v>
      </c>
      <c r="I64">
        <v>2023.3900000000003</v>
      </c>
      <c r="J64">
        <v>2254.1300000000006</v>
      </c>
      <c r="K64">
        <v>302.24599999999998</v>
      </c>
      <c r="L64">
        <v>1405.5909999999999</v>
      </c>
      <c r="M64">
        <v>1775.7829999999999</v>
      </c>
      <c r="N64">
        <v>2997.5639999999999</v>
      </c>
      <c r="O64">
        <v>2392.268</v>
      </c>
      <c r="P64">
        <v>2074.5889999999999</v>
      </c>
      <c r="Q64">
        <v>2150.605</v>
      </c>
      <c r="R64">
        <v>2767.837</v>
      </c>
      <c r="S64">
        <v>988.46500000000003</v>
      </c>
      <c r="T64">
        <v>2409.2570000000001</v>
      </c>
      <c r="U64">
        <v>1367.7060000000001</v>
      </c>
      <c r="V64">
        <v>753.78</v>
      </c>
      <c r="W64">
        <v>1672.3630000000001</v>
      </c>
      <c r="X64">
        <v>1419.6849999999999</v>
      </c>
      <c r="Y64">
        <v>2033.998</v>
      </c>
      <c r="Z64">
        <v>2471.4479999999999</v>
      </c>
      <c r="AA64">
        <v>1275.5</v>
      </c>
      <c r="AB64">
        <v>2464.5500000000002</v>
      </c>
      <c r="AC64">
        <v>1570.3309999999999</v>
      </c>
      <c r="AD64">
        <v>1000.218</v>
      </c>
      <c r="AE64">
        <v>1882.442</v>
      </c>
      <c r="AF64">
        <v>3481.8870000000002</v>
      </c>
      <c r="AG64">
        <v>2091.2939999999999</v>
      </c>
      <c r="AH64">
        <v>2091.2939999999999</v>
      </c>
    </row>
    <row r="65" spans="1:34" x14ac:dyDescent="0.3">
      <c r="A65" s="96">
        <f ca="1">Exceedance!U65</f>
        <v>48000</v>
      </c>
      <c r="B65" s="1">
        <v>2423</v>
      </c>
      <c r="C65" s="1">
        <v>2423</v>
      </c>
      <c r="D65" s="1">
        <v>2423</v>
      </c>
      <c r="E65">
        <v>2887.08</v>
      </c>
      <c r="F65">
        <v>4852.3959999999997</v>
      </c>
      <c r="G65">
        <v>2548.1190000000001</v>
      </c>
      <c r="H65">
        <v>3311.4960000000001</v>
      </c>
      <c r="I65">
        <v>1394.1949999999999</v>
      </c>
      <c r="J65">
        <v>1557.36</v>
      </c>
      <c r="K65">
        <v>387.31900000000002</v>
      </c>
      <c r="L65">
        <v>2128.2350000000001</v>
      </c>
      <c r="M65">
        <v>1030.8789999999999</v>
      </c>
      <c r="N65">
        <v>3526.7759999999998</v>
      </c>
      <c r="O65">
        <v>2006.0260000000001</v>
      </c>
      <c r="P65">
        <v>1160.0070000000001</v>
      </c>
      <c r="Q65">
        <v>3711.2689999999998</v>
      </c>
      <c r="R65">
        <v>2567.931</v>
      </c>
      <c r="S65">
        <v>2575.1579999999999</v>
      </c>
      <c r="T65">
        <v>5040.0350000000008</v>
      </c>
      <c r="U65">
        <v>433.11200000000002</v>
      </c>
      <c r="V65">
        <v>1239.434</v>
      </c>
      <c r="W65">
        <v>2957.7539999999999</v>
      </c>
      <c r="X65">
        <v>2199.3989999999999</v>
      </c>
      <c r="Y65">
        <v>2500.4780000000001</v>
      </c>
      <c r="Z65">
        <v>3245.0230000000001</v>
      </c>
      <c r="AA65">
        <v>960.24800000000005</v>
      </c>
      <c r="AB65">
        <v>3767.66</v>
      </c>
      <c r="AC65">
        <v>1778.9690000000001</v>
      </c>
      <c r="AD65">
        <v>2358.643</v>
      </c>
      <c r="AE65">
        <v>1162.0150000000001</v>
      </c>
      <c r="AF65">
        <v>4362.3140000000003</v>
      </c>
      <c r="AG65">
        <v>1634.5340000000001</v>
      </c>
      <c r="AH65">
        <v>1634.5340000000001</v>
      </c>
    </row>
    <row r="66" spans="1:34" x14ac:dyDescent="0.3">
      <c r="A66" s="96">
        <f ca="1">Exceedance!U66</f>
        <v>48030</v>
      </c>
      <c r="B66" s="1">
        <v>711</v>
      </c>
      <c r="C66" s="1">
        <v>711</v>
      </c>
      <c r="D66" s="1">
        <v>711</v>
      </c>
      <c r="E66">
        <v>1181.5039999999999</v>
      </c>
      <c r="F66">
        <v>1750.979</v>
      </c>
      <c r="G66">
        <v>1515.153</v>
      </c>
      <c r="H66">
        <v>1850.712</v>
      </c>
      <c r="I66">
        <v>257.11500000000001</v>
      </c>
      <c r="J66">
        <v>342.78399999999999</v>
      </c>
      <c r="K66">
        <v>15.012</v>
      </c>
      <c r="L66">
        <v>507.36200000000008</v>
      </c>
      <c r="M66">
        <v>405.43200000000002</v>
      </c>
      <c r="N66">
        <v>1468.558</v>
      </c>
      <c r="O66">
        <v>500.56099999999998</v>
      </c>
      <c r="P66">
        <v>317.82</v>
      </c>
      <c r="Q66">
        <v>1877.1320000000001</v>
      </c>
      <c r="R66">
        <v>1537.0530000000001</v>
      </c>
      <c r="S66">
        <v>876.904</v>
      </c>
      <c r="T66">
        <v>3676.848</v>
      </c>
      <c r="U66">
        <v>105.676</v>
      </c>
      <c r="V66">
        <v>298.00700000000001</v>
      </c>
      <c r="W66">
        <v>1071.355</v>
      </c>
      <c r="X66">
        <v>798.58600000000001</v>
      </c>
      <c r="Y66">
        <v>748.19600000000003</v>
      </c>
      <c r="Z66">
        <v>1157.116</v>
      </c>
      <c r="AA66">
        <v>251.464</v>
      </c>
      <c r="AB66">
        <v>2261.4589999999998</v>
      </c>
      <c r="AC66">
        <v>472.29899999999998</v>
      </c>
      <c r="AD66">
        <v>983.83799999999997</v>
      </c>
      <c r="AE66">
        <v>413.71499999999997</v>
      </c>
      <c r="AF66">
        <v>1916.4849999999999</v>
      </c>
      <c r="AG66">
        <v>319.13499999999999</v>
      </c>
      <c r="AH66">
        <v>319.13499999999999</v>
      </c>
    </row>
    <row r="67" spans="1:34" x14ac:dyDescent="0.3">
      <c r="A67" s="96">
        <f ca="1">Exceedance!U67</f>
        <v>48061</v>
      </c>
      <c r="B67" s="1">
        <v>371</v>
      </c>
      <c r="C67" s="1">
        <v>371</v>
      </c>
      <c r="D67" s="1">
        <v>371</v>
      </c>
      <c r="E67">
        <v>376.49200000000002</v>
      </c>
      <c r="F67">
        <v>852.81700000000001</v>
      </c>
      <c r="G67">
        <v>564.69500000000005</v>
      </c>
      <c r="H67">
        <v>765.00800000000004</v>
      </c>
      <c r="I67">
        <v>167.756</v>
      </c>
      <c r="J67">
        <v>258.34500000000003</v>
      </c>
      <c r="K67">
        <v>61.115000000000002</v>
      </c>
      <c r="L67">
        <v>217.65299999999999</v>
      </c>
      <c r="M67">
        <v>208.321</v>
      </c>
      <c r="N67">
        <v>508.28399999999999</v>
      </c>
      <c r="O67">
        <v>314.47500000000002</v>
      </c>
      <c r="P67">
        <v>290.39499999999998</v>
      </c>
      <c r="Q67">
        <v>577.07899999999995</v>
      </c>
      <c r="R67">
        <v>459.51100000000002</v>
      </c>
      <c r="S67">
        <v>415.94200000000001</v>
      </c>
      <c r="T67">
        <v>861.17200000000003</v>
      </c>
      <c r="U67">
        <v>156.74100000000001</v>
      </c>
      <c r="V67">
        <v>239.971</v>
      </c>
      <c r="W67">
        <v>453.13499999999999</v>
      </c>
      <c r="X67">
        <v>289.834</v>
      </c>
      <c r="Y67">
        <v>355.19900000000001</v>
      </c>
      <c r="Z67">
        <v>496.20299999999997</v>
      </c>
      <c r="AA67">
        <v>159.63800000000001</v>
      </c>
      <c r="AB67">
        <v>596.23</v>
      </c>
      <c r="AC67">
        <v>227.05</v>
      </c>
      <c r="AD67">
        <v>380.13600000000002</v>
      </c>
      <c r="AE67">
        <v>286.19</v>
      </c>
      <c r="AF67">
        <v>705.96600000000001</v>
      </c>
      <c r="AG67">
        <v>200.62100000000001</v>
      </c>
      <c r="AH67">
        <v>200.62100000000001</v>
      </c>
    </row>
    <row r="68" spans="1:34" x14ac:dyDescent="0.3">
      <c r="A68" s="96">
        <f ca="1">Exceedance!U68</f>
        <v>48092</v>
      </c>
      <c r="B68" s="1">
        <v>316</v>
      </c>
      <c r="C68" s="1">
        <v>316</v>
      </c>
      <c r="D68" s="1">
        <v>316</v>
      </c>
      <c r="E68">
        <v>383.245</v>
      </c>
      <c r="F68">
        <v>761.05</v>
      </c>
      <c r="G68">
        <v>423.399</v>
      </c>
      <c r="H68">
        <v>526.58500000000004</v>
      </c>
      <c r="I68">
        <v>249.70400000000001</v>
      </c>
      <c r="J68">
        <v>233.81700000000001</v>
      </c>
      <c r="K68">
        <v>205.94200000000001</v>
      </c>
      <c r="L68">
        <v>399.98700000000002</v>
      </c>
      <c r="M68">
        <v>334.22899999999998</v>
      </c>
      <c r="N68">
        <v>388.91899999999998</v>
      </c>
      <c r="O68">
        <v>362.92599999999999</v>
      </c>
      <c r="P68">
        <v>359.50299999999999</v>
      </c>
      <c r="Q68">
        <v>440.97800000000001</v>
      </c>
      <c r="R68">
        <v>324.22300000000001</v>
      </c>
      <c r="S68">
        <v>295.62400000000002</v>
      </c>
      <c r="T68">
        <v>548.14</v>
      </c>
      <c r="U68">
        <v>190.67099999999999</v>
      </c>
      <c r="V68">
        <v>476.81200000000001</v>
      </c>
      <c r="W68">
        <v>459.06599999999997</v>
      </c>
      <c r="X68">
        <v>268.62799999999999</v>
      </c>
      <c r="Y68">
        <v>381.75</v>
      </c>
      <c r="Z68">
        <v>367.839</v>
      </c>
      <c r="AA68">
        <v>175.39500000000001</v>
      </c>
      <c r="AB68">
        <v>388.22699999999998</v>
      </c>
      <c r="AC68">
        <v>247.691</v>
      </c>
      <c r="AD68">
        <v>414.92899999999997</v>
      </c>
      <c r="AE68">
        <v>310.41199999999998</v>
      </c>
      <c r="AF68">
        <v>602.97</v>
      </c>
      <c r="AG68">
        <v>312.23200000000003</v>
      </c>
      <c r="AH68">
        <v>312.23200000000003</v>
      </c>
    </row>
    <row r="69" spans="1:34" x14ac:dyDescent="0.3">
      <c r="A69" s="96" t="str">
        <f ca="1">Exceedance!U69</f>
        <v/>
      </c>
      <c r="B69" s="1"/>
      <c r="C69" s="1"/>
      <c r="D69" s="1"/>
    </row>
    <row r="70" spans="1:34" x14ac:dyDescent="0.3">
      <c r="A70" s="96" t="str">
        <f ca="1">Exceedance!U70</f>
        <v/>
      </c>
      <c r="B70" s="1"/>
      <c r="C70" s="1"/>
      <c r="D70" s="1"/>
    </row>
    <row r="71" spans="1:34" x14ac:dyDescent="0.3">
      <c r="A71" s="96" t="str">
        <f ca="1">Exceedance!U71</f>
        <v/>
      </c>
      <c r="B71" s="1"/>
      <c r="C71" s="1"/>
      <c r="D71" s="1"/>
    </row>
    <row r="72" spans="1:34" x14ac:dyDescent="0.3">
      <c r="A72" s="96" t="str">
        <f ca="1">Exceedance!U72</f>
        <v/>
      </c>
      <c r="B72" s="1"/>
      <c r="C72" s="1"/>
      <c r="D72" s="1"/>
    </row>
    <row r="73" spans="1:34" x14ac:dyDescent="0.3">
      <c r="A73" s="96" t="str">
        <f ca="1">Exceedance!U73</f>
        <v/>
      </c>
      <c r="B73" s="1"/>
      <c r="C73" s="1"/>
      <c r="D73" s="1"/>
    </row>
    <row r="74" spans="1:34" x14ac:dyDescent="0.3">
      <c r="A74" s="96" t="str">
        <f ca="1">Exceedance!U74</f>
        <v/>
      </c>
      <c r="B74" s="1"/>
      <c r="C74" s="1"/>
      <c r="D74" s="1"/>
    </row>
    <row r="75" spans="1:34" x14ac:dyDescent="0.3">
      <c r="A75" s="96" t="str">
        <f ca="1">Exceedance!U75</f>
        <v/>
      </c>
      <c r="B75" s="1"/>
      <c r="C75" s="1"/>
      <c r="D75" s="1"/>
    </row>
    <row r="76" spans="1:34" x14ac:dyDescent="0.3">
      <c r="A76" s="96" t="str">
        <f ca="1">Exceedance!U76</f>
        <v/>
      </c>
      <c r="B76" s="1"/>
      <c r="C76" s="1"/>
      <c r="D76" s="1"/>
    </row>
    <row r="77" spans="1:34" x14ac:dyDescent="0.3">
      <c r="A77" s="96" t="str">
        <f ca="1">Exceedance!U77</f>
        <v/>
      </c>
      <c r="B77" s="1"/>
      <c r="C77" s="1"/>
      <c r="D77" s="1"/>
    </row>
    <row r="78" spans="1:34" x14ac:dyDescent="0.3">
      <c r="A78" s="96" t="str">
        <f ca="1">Exceedance!U78</f>
        <v/>
      </c>
      <c r="B78" s="1"/>
      <c r="C78" s="1"/>
      <c r="D78" s="1"/>
    </row>
    <row r="79" spans="1:34" x14ac:dyDescent="0.3">
      <c r="A79" s="96" t="str">
        <f ca="1">Exceedance!U79</f>
        <v/>
      </c>
      <c r="B79" s="1"/>
      <c r="C79" s="1"/>
      <c r="D79" s="1"/>
    </row>
    <row r="80" spans="1:34" x14ac:dyDescent="0.3">
      <c r="A80" s="96" t="str">
        <f ca="1">Exceedance!U80</f>
        <v/>
      </c>
      <c r="B80" s="1"/>
      <c r="C80" s="1"/>
      <c r="D80" s="1"/>
    </row>
    <row r="81" spans="1:4" x14ac:dyDescent="0.3">
      <c r="A81" s="96" t="str">
        <f ca="1">Exceedance!U81</f>
        <v/>
      </c>
      <c r="B81" s="1"/>
      <c r="C81" s="1"/>
      <c r="D81" s="1"/>
    </row>
    <row r="82" spans="1:4" x14ac:dyDescent="0.3">
      <c r="A82" s="96" t="str">
        <f ca="1">Exceedance!U82</f>
        <v/>
      </c>
      <c r="B82" s="1"/>
      <c r="C82" s="1"/>
      <c r="D82" s="1"/>
    </row>
    <row r="83" spans="1:4" x14ac:dyDescent="0.3">
      <c r="A83" s="96" t="str">
        <f ca="1">Exceedance!U83</f>
        <v/>
      </c>
      <c r="B83" s="1"/>
      <c r="C83" s="1"/>
      <c r="D83" s="1"/>
    </row>
    <row r="84" spans="1:4" x14ac:dyDescent="0.3">
      <c r="A84" s="96" t="str">
        <f ca="1">Exceedance!U84</f>
        <v/>
      </c>
      <c r="B84" s="1"/>
      <c r="C84" s="1"/>
      <c r="D84" s="1"/>
    </row>
    <row r="85" spans="1:4" x14ac:dyDescent="0.3">
      <c r="A85" s="96" t="str">
        <f ca="1">Exceedance!U85</f>
        <v/>
      </c>
      <c r="B85" s="1"/>
      <c r="C85" s="1"/>
      <c r="D85" s="1"/>
    </row>
    <row r="86" spans="1:4" x14ac:dyDescent="0.3">
      <c r="A86" s="96" t="str">
        <f ca="1">Exceedance!U86</f>
        <v/>
      </c>
      <c r="B86" s="1"/>
      <c r="C86" s="1"/>
      <c r="D86" s="1"/>
    </row>
    <row r="87" spans="1:4" x14ac:dyDescent="0.3">
      <c r="A87" s="96" t="str">
        <f ca="1">Exceedance!U87</f>
        <v/>
      </c>
      <c r="B87" s="1"/>
      <c r="C87" s="1"/>
      <c r="D87" s="1"/>
    </row>
    <row r="88" spans="1:4" x14ac:dyDescent="0.3">
      <c r="A88" s="96" t="str">
        <f ca="1">Exceedance!U88</f>
        <v/>
      </c>
      <c r="B88" s="1"/>
      <c r="C88" s="1"/>
      <c r="D88" s="1"/>
    </row>
    <row r="89" spans="1:4" x14ac:dyDescent="0.3">
      <c r="A89" s="96" t="str">
        <f ca="1">Exceedance!U89</f>
        <v/>
      </c>
      <c r="B89" s="1"/>
      <c r="C89" s="1"/>
      <c r="D89" s="1"/>
    </row>
    <row r="90" spans="1:4" x14ac:dyDescent="0.3">
      <c r="A90" s="96" t="str">
        <f ca="1">Exceedance!U90</f>
        <v/>
      </c>
      <c r="B90" s="1"/>
      <c r="C90" s="1"/>
      <c r="D90" s="1"/>
    </row>
    <row r="91" spans="1:4" x14ac:dyDescent="0.3">
      <c r="A91" s="96" t="str">
        <f ca="1">Exceedance!U91</f>
        <v/>
      </c>
      <c r="B91" s="1"/>
      <c r="C91" s="1"/>
      <c r="D91" s="1"/>
    </row>
    <row r="92" spans="1:4" x14ac:dyDescent="0.3">
      <c r="A92" s="96" t="str">
        <f ca="1">Exceedance!U92</f>
        <v/>
      </c>
      <c r="B92" s="1"/>
      <c r="C92" s="1"/>
      <c r="D92" s="1"/>
    </row>
    <row r="93" spans="1:4" x14ac:dyDescent="0.3">
      <c r="A93" s="96" t="str">
        <f ca="1">Exceedance!U93</f>
        <v/>
      </c>
      <c r="B93" s="1"/>
      <c r="C93" s="1"/>
      <c r="D93" s="1"/>
    </row>
    <row r="94" spans="1:4" x14ac:dyDescent="0.3">
      <c r="A94" s="96" t="str">
        <f ca="1">Exceedance!U94</f>
        <v/>
      </c>
      <c r="B94" s="1"/>
      <c r="C94" s="1"/>
      <c r="D94" s="1"/>
    </row>
    <row r="95" spans="1:4" x14ac:dyDescent="0.3">
      <c r="A95" s="96" t="str">
        <f ca="1">Exceedance!U95</f>
        <v/>
      </c>
      <c r="B95" s="1"/>
      <c r="C95" s="1"/>
      <c r="D95" s="1"/>
    </row>
    <row r="96" spans="1:4" x14ac:dyDescent="0.3">
      <c r="A96" s="96" t="str">
        <f ca="1">Exceedance!U96</f>
        <v/>
      </c>
      <c r="B96" s="1"/>
      <c r="C96" s="1"/>
      <c r="D96" s="1"/>
    </row>
    <row r="97" spans="1:4" x14ac:dyDescent="0.3">
      <c r="A97" s="96" t="str">
        <f ca="1">Exceedance!U97</f>
        <v/>
      </c>
      <c r="B97" s="1"/>
      <c r="C97" s="1"/>
      <c r="D97" s="1"/>
    </row>
    <row r="98" spans="1:4" x14ac:dyDescent="0.3">
      <c r="A98" s="96" t="str">
        <f ca="1">Exceedance!U98</f>
        <v/>
      </c>
      <c r="B98" s="1"/>
      <c r="C98" s="1"/>
      <c r="D98" s="1"/>
    </row>
    <row r="99" spans="1:4" x14ac:dyDescent="0.3">
      <c r="A99" s="96" t="str">
        <f ca="1">Exceedance!U99</f>
        <v/>
      </c>
      <c r="B99" s="1"/>
      <c r="C99" s="1"/>
      <c r="D99" s="1"/>
    </row>
    <row r="100" spans="1:4" x14ac:dyDescent="0.3">
      <c r="A100" s="96"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B1:AH1"/>
  </mergeCells>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84">
    <tabColor rgb="FFFF5050"/>
  </sheetPr>
  <dimension ref="A1:AH175"/>
  <sheetViews>
    <sheetView workbookViewId="0">
      <selection activeCell="B4" sqref="B4:AQ175"/>
    </sheetView>
  </sheetViews>
  <sheetFormatPr defaultRowHeight="14.4" x14ac:dyDescent="0.3"/>
  <cols>
    <col min="1" max="1" width="8.5546875" style="97"/>
    <col min="2" max="4" width="9.44140625" style="185"/>
  </cols>
  <sheetData>
    <row r="1" spans="1:34" s="97" customFormat="1" x14ac:dyDescent="0.3">
      <c r="A1" s="94"/>
      <c r="B1" s="864" t="s">
        <v>236</v>
      </c>
      <c r="C1" s="865"/>
      <c r="D1" s="865"/>
      <c r="E1" s="865"/>
      <c r="F1" s="865"/>
      <c r="G1" s="865"/>
      <c r="H1" s="865"/>
      <c r="I1" s="865"/>
      <c r="J1" s="865"/>
      <c r="K1" s="865"/>
      <c r="L1" s="865"/>
      <c r="M1" s="865"/>
      <c r="N1" s="865"/>
      <c r="O1" s="865"/>
      <c r="P1" s="865"/>
      <c r="Q1" s="865"/>
      <c r="R1" s="865"/>
      <c r="S1" s="865"/>
      <c r="T1" s="865"/>
      <c r="U1" s="865"/>
      <c r="V1" s="865"/>
      <c r="W1" s="865"/>
      <c r="X1" s="865"/>
      <c r="Y1" s="865"/>
      <c r="Z1" s="865"/>
      <c r="AA1" s="865"/>
      <c r="AB1" s="865"/>
      <c r="AC1" s="865"/>
      <c r="AD1" s="865"/>
      <c r="AE1" s="865"/>
      <c r="AF1" s="865"/>
      <c r="AG1" s="865"/>
      <c r="AH1" s="865"/>
    </row>
    <row r="2" spans="1:34" s="97" customFormat="1" x14ac:dyDescent="0.3">
      <c r="A2" s="94"/>
      <c r="B2" s="97" t="s">
        <v>288</v>
      </c>
      <c r="C2" s="97" t="s">
        <v>287</v>
      </c>
      <c r="D2" s="97" t="s">
        <v>289</v>
      </c>
      <c r="E2" s="97">
        <v>1991</v>
      </c>
      <c r="F2" s="97">
        <v>1992</v>
      </c>
      <c r="G2" s="97">
        <v>1993</v>
      </c>
      <c r="H2" s="97">
        <v>1994</v>
      </c>
      <c r="I2" s="97">
        <v>1995</v>
      </c>
      <c r="J2" s="97">
        <v>1996</v>
      </c>
      <c r="K2" s="97">
        <v>1997</v>
      </c>
      <c r="L2" s="97">
        <v>1998</v>
      </c>
      <c r="M2" s="97">
        <v>1999</v>
      </c>
      <c r="N2" s="97">
        <v>2000</v>
      </c>
      <c r="O2" s="97">
        <v>2001</v>
      </c>
      <c r="P2" s="97">
        <v>2002</v>
      </c>
      <c r="Q2" s="97">
        <v>2003</v>
      </c>
      <c r="R2" s="97">
        <v>2004</v>
      </c>
      <c r="S2" s="97">
        <v>2005</v>
      </c>
      <c r="T2" s="97">
        <v>2006</v>
      </c>
      <c r="U2" s="97">
        <v>2007</v>
      </c>
      <c r="V2" s="97">
        <v>2008</v>
      </c>
      <c r="W2" s="97">
        <v>2009</v>
      </c>
      <c r="X2" s="97">
        <v>2010</v>
      </c>
      <c r="Y2" s="97">
        <v>2011</v>
      </c>
      <c r="Z2" s="97">
        <v>2012</v>
      </c>
      <c r="AA2" s="97">
        <v>2013</v>
      </c>
      <c r="AB2" s="97">
        <v>2014</v>
      </c>
      <c r="AC2" s="97">
        <v>2015</v>
      </c>
      <c r="AD2" s="97">
        <v>2016</v>
      </c>
      <c r="AE2" s="97">
        <v>2017</v>
      </c>
      <c r="AF2" s="97">
        <v>2018</v>
      </c>
      <c r="AG2" s="97">
        <v>2019</v>
      </c>
      <c r="AH2" s="97">
        <v>2020</v>
      </c>
    </row>
    <row r="3" spans="1:34" s="98" customFormat="1" x14ac:dyDescent="0.3">
      <c r="A3" s="95"/>
      <c r="B3" s="98" t="s">
        <v>323</v>
      </c>
      <c r="C3" s="98" t="s">
        <v>324</v>
      </c>
      <c r="D3" s="98" t="s">
        <v>325</v>
      </c>
      <c r="E3" s="98" t="s">
        <v>326</v>
      </c>
      <c r="F3" s="98" t="s">
        <v>327</v>
      </c>
      <c r="G3" s="98" t="s">
        <v>328</v>
      </c>
      <c r="H3" s="98" t="s">
        <v>329</v>
      </c>
      <c r="I3" s="98" t="s">
        <v>330</v>
      </c>
      <c r="J3" s="98" t="s">
        <v>331</v>
      </c>
      <c r="K3" s="98" t="s">
        <v>332</v>
      </c>
      <c r="L3" s="98" t="s">
        <v>333</v>
      </c>
      <c r="M3" s="98" t="s">
        <v>334</v>
      </c>
      <c r="N3" s="98" t="s">
        <v>335</v>
      </c>
      <c r="O3" s="98" t="s">
        <v>336</v>
      </c>
      <c r="P3" s="98" t="s">
        <v>337</v>
      </c>
      <c r="Q3" s="98" t="s">
        <v>338</v>
      </c>
      <c r="R3" s="98" t="s">
        <v>339</v>
      </c>
      <c r="S3" s="98" t="s">
        <v>340</v>
      </c>
      <c r="T3" s="98" t="s">
        <v>341</v>
      </c>
      <c r="U3" s="98" t="s">
        <v>342</v>
      </c>
      <c r="V3" s="98" t="s">
        <v>343</v>
      </c>
      <c r="W3" s="98" t="s">
        <v>344</v>
      </c>
      <c r="X3" s="98" t="s">
        <v>345</v>
      </c>
      <c r="Y3" s="98" t="s">
        <v>346</v>
      </c>
      <c r="Z3" s="98" t="s">
        <v>347</v>
      </c>
      <c r="AA3" s="98" t="s">
        <v>348</v>
      </c>
      <c r="AB3" s="98" t="s">
        <v>349</v>
      </c>
      <c r="AC3" s="98" t="s">
        <v>350</v>
      </c>
      <c r="AD3" s="98" t="s">
        <v>351</v>
      </c>
      <c r="AE3" s="98" t="s">
        <v>352</v>
      </c>
      <c r="AF3" s="98" t="s">
        <v>353</v>
      </c>
      <c r="AG3" s="98" t="s">
        <v>354</v>
      </c>
      <c r="AH3" s="98" t="s">
        <v>355</v>
      </c>
    </row>
    <row r="4" spans="1:34" x14ac:dyDescent="0.3">
      <c r="A4" s="96">
        <f ca="1">Exceedance!U4</f>
        <v>46143</v>
      </c>
      <c r="B4" s="1">
        <v>571.22094156763421</v>
      </c>
      <c r="C4" s="1">
        <v>360.95907966346454</v>
      </c>
      <c r="D4" s="1">
        <v>380.02954423512392</v>
      </c>
      <c r="E4">
        <v>275.3820026725748</v>
      </c>
      <c r="F4">
        <v>402.12860218844719</v>
      </c>
      <c r="G4">
        <v>361.11574352154275</v>
      </c>
      <c r="H4">
        <v>291.61229734406481</v>
      </c>
      <c r="I4">
        <v>715.33071913089816</v>
      </c>
      <c r="J4">
        <v>344.56647259787434</v>
      </c>
      <c r="K4">
        <v>415.1682554214741</v>
      </c>
      <c r="L4">
        <v>284.46257979780819</v>
      </c>
      <c r="M4">
        <v>463.41699494196689</v>
      </c>
      <c r="N4">
        <v>356.46692855553903</v>
      </c>
      <c r="O4">
        <v>436.04520502221845</v>
      </c>
      <c r="P4">
        <v>230.36062832282764</v>
      </c>
      <c r="Q4">
        <v>415.37754536110469</v>
      </c>
      <c r="R4">
        <v>388.61262853504388</v>
      </c>
      <c r="S4">
        <v>325.6670810615542</v>
      </c>
      <c r="T4">
        <v>299.53429227731726</v>
      </c>
      <c r="U4">
        <v>414.87540272240352</v>
      </c>
      <c r="V4">
        <v>360.89059263501684</v>
      </c>
      <c r="W4">
        <v>472.53355695057047</v>
      </c>
      <c r="X4">
        <v>308.22380884861514</v>
      </c>
      <c r="Y4">
        <v>409.07447795198402</v>
      </c>
      <c r="Z4">
        <v>296.93149105303752</v>
      </c>
      <c r="AA4">
        <v>343.28543843933102</v>
      </c>
      <c r="AB4">
        <v>320.40640599364252</v>
      </c>
      <c r="AC4">
        <v>495.10909251692277</v>
      </c>
      <c r="AD4">
        <v>529.99150344926761</v>
      </c>
      <c r="AE4">
        <v>309.90053763179765</v>
      </c>
      <c r="AF4">
        <v>435.60159735375828</v>
      </c>
      <c r="AG4">
        <v>372.8175030134575</v>
      </c>
      <c r="AH4">
        <v>365.86245989944138</v>
      </c>
    </row>
    <row r="5" spans="1:34" x14ac:dyDescent="0.3">
      <c r="A5" s="96">
        <f ca="1">Exceedance!U5</f>
        <v>46174</v>
      </c>
      <c r="B5" s="1">
        <v>481.3504340665686</v>
      </c>
      <c r="C5" s="1">
        <v>266.92906423401917</v>
      </c>
      <c r="D5" s="1">
        <v>270.68015556084862</v>
      </c>
      <c r="E5">
        <v>221.5818862941932</v>
      </c>
      <c r="F5">
        <v>289.77967515491372</v>
      </c>
      <c r="G5">
        <v>305.01306245958096</v>
      </c>
      <c r="H5">
        <v>165.78594214832088</v>
      </c>
      <c r="I5">
        <v>674.19073725582189</v>
      </c>
      <c r="J5">
        <v>142.30168956245589</v>
      </c>
      <c r="K5">
        <v>292.9419406898125</v>
      </c>
      <c r="L5">
        <v>263.93143699553485</v>
      </c>
      <c r="M5">
        <v>342.55357135832196</v>
      </c>
      <c r="N5">
        <v>225.97967414196407</v>
      </c>
      <c r="O5">
        <v>242.56689129114108</v>
      </c>
      <c r="P5">
        <v>152.94591252320535</v>
      </c>
      <c r="Q5">
        <v>331.03250867202576</v>
      </c>
      <c r="R5">
        <v>139.25667057543819</v>
      </c>
      <c r="S5">
        <v>417.14595008403523</v>
      </c>
      <c r="T5">
        <v>220.6863272414725</v>
      </c>
      <c r="U5">
        <v>225.04013002371209</v>
      </c>
      <c r="V5">
        <v>269.70717413333642</v>
      </c>
      <c r="W5">
        <v>227.74947952769065</v>
      </c>
      <c r="X5">
        <v>371.1254659983112</v>
      </c>
      <c r="Y5">
        <v>366.60825218470285</v>
      </c>
      <c r="Z5">
        <v>146.64892607511541</v>
      </c>
      <c r="AA5">
        <v>257.49945870164947</v>
      </c>
      <c r="AB5">
        <v>306.34355310235992</v>
      </c>
      <c r="AC5">
        <v>512.78428717996678</v>
      </c>
      <c r="AD5">
        <v>227.72592144214119</v>
      </c>
      <c r="AE5">
        <v>264.56021060545697</v>
      </c>
      <c r="AF5">
        <v>148.13778996543471</v>
      </c>
      <c r="AG5">
        <v>383.07149100862642</v>
      </c>
      <c r="AH5">
        <v>164.09120432259627</v>
      </c>
    </row>
    <row r="6" spans="1:34" x14ac:dyDescent="0.3">
      <c r="A6" s="96">
        <f ca="1">Exceedance!U6</f>
        <v>46204</v>
      </c>
      <c r="B6" s="1">
        <v>294.47291912344275</v>
      </c>
      <c r="C6" s="1">
        <v>313.33824672780531</v>
      </c>
      <c r="D6" s="1">
        <v>285.06346986966577</v>
      </c>
      <c r="E6">
        <v>283.17954296259575</v>
      </c>
      <c r="F6">
        <v>261.4977785972921</v>
      </c>
      <c r="G6">
        <v>289.82880478054221</v>
      </c>
      <c r="H6">
        <v>245.0479415495814</v>
      </c>
      <c r="I6">
        <v>524.95193041029154</v>
      </c>
      <c r="J6">
        <v>273.38705548031015</v>
      </c>
      <c r="K6">
        <v>296.25912345019651</v>
      </c>
      <c r="L6">
        <v>247.31244054923465</v>
      </c>
      <c r="M6">
        <v>304.28105334936083</v>
      </c>
      <c r="N6">
        <v>255.15533568219985</v>
      </c>
      <c r="O6">
        <v>268.37785937349213</v>
      </c>
      <c r="P6">
        <v>230.11231668622446</v>
      </c>
      <c r="Q6">
        <v>273.80814400745925</v>
      </c>
      <c r="R6">
        <v>247.24685656482106</v>
      </c>
      <c r="S6">
        <v>301.90415767507432</v>
      </c>
      <c r="T6">
        <v>240.41183339356729</v>
      </c>
      <c r="U6">
        <v>257.41233719318649</v>
      </c>
      <c r="V6">
        <v>281.9526747730701</v>
      </c>
      <c r="W6">
        <v>274.58987203294794</v>
      </c>
      <c r="X6">
        <v>282.58217784252065</v>
      </c>
      <c r="Y6">
        <v>307.55412237550803</v>
      </c>
      <c r="Z6">
        <v>248.72870775008508</v>
      </c>
      <c r="AA6">
        <v>252.06170951523899</v>
      </c>
      <c r="AB6">
        <v>269.3162893276301</v>
      </c>
      <c r="AC6">
        <v>363.22750659576991</v>
      </c>
      <c r="AD6">
        <v>349.8226513332595</v>
      </c>
      <c r="AE6">
        <v>267.15188148438574</v>
      </c>
      <c r="AF6">
        <v>260.12634773321929</v>
      </c>
      <c r="AG6">
        <v>394.69047983256166</v>
      </c>
      <c r="AH6">
        <v>221.52165443709768</v>
      </c>
    </row>
    <row r="7" spans="1:34" x14ac:dyDescent="0.3">
      <c r="A7" s="96">
        <f ca="1">Exceedance!U7</f>
        <v>46235</v>
      </c>
      <c r="B7" s="1">
        <v>420.57452539721942</v>
      </c>
      <c r="C7" s="1">
        <v>357.26776342928673</v>
      </c>
      <c r="D7" s="1">
        <v>351.92835905092022</v>
      </c>
      <c r="E7">
        <v>353.44500447520971</v>
      </c>
      <c r="F7">
        <v>303.4012695554344</v>
      </c>
      <c r="G7">
        <v>302.85592677965548</v>
      </c>
      <c r="H7">
        <v>291.74036487571152</v>
      </c>
      <c r="I7">
        <v>461.35719107229636</v>
      </c>
      <c r="J7">
        <v>315.38323235096215</v>
      </c>
      <c r="K7">
        <v>392.04578128992966</v>
      </c>
      <c r="L7">
        <v>361.86964452939208</v>
      </c>
      <c r="M7">
        <v>364.92198996679053</v>
      </c>
      <c r="N7">
        <v>288.11626780184696</v>
      </c>
      <c r="O7">
        <v>309.66570118460498</v>
      </c>
      <c r="P7">
        <v>287.96662187332095</v>
      </c>
      <c r="Q7">
        <v>320.21519574171936</v>
      </c>
      <c r="R7">
        <v>327.63158080995828</v>
      </c>
      <c r="S7">
        <v>351.71544772617722</v>
      </c>
      <c r="T7">
        <v>283.83089502973451</v>
      </c>
      <c r="U7">
        <v>315.14905328918326</v>
      </c>
      <c r="V7">
        <v>346.7411312808805</v>
      </c>
      <c r="W7">
        <v>343.43695958206348</v>
      </c>
      <c r="X7">
        <v>370.81659139944634</v>
      </c>
      <c r="Y7">
        <v>375.23844861532172</v>
      </c>
      <c r="Z7">
        <v>311.98236000386237</v>
      </c>
      <c r="AA7">
        <v>326.25651492621563</v>
      </c>
      <c r="AB7">
        <v>357.21888875777631</v>
      </c>
      <c r="AC7">
        <v>392.91391390439958</v>
      </c>
      <c r="AD7">
        <v>409.7543836096109</v>
      </c>
      <c r="AE7">
        <v>318.39410569938684</v>
      </c>
      <c r="AF7">
        <v>310.96732380896424</v>
      </c>
      <c r="AG7">
        <v>358.56749830001979</v>
      </c>
      <c r="AH7">
        <v>287.40795609427903</v>
      </c>
    </row>
    <row r="8" spans="1:34" x14ac:dyDescent="0.3">
      <c r="A8" s="96">
        <f ca="1">Exceedance!U8</f>
        <v>46266</v>
      </c>
      <c r="B8" s="1">
        <v>456.33039596683307</v>
      </c>
      <c r="C8" s="1">
        <v>338.5724820552096</v>
      </c>
      <c r="D8" s="1">
        <v>324.43741223201079</v>
      </c>
      <c r="E8">
        <v>338.66651270450296</v>
      </c>
      <c r="F8">
        <v>316.66144105892994</v>
      </c>
      <c r="G8">
        <v>344.82951620360336</v>
      </c>
      <c r="H8">
        <v>269.63666954061642</v>
      </c>
      <c r="I8">
        <v>413.3120497585353</v>
      </c>
      <c r="J8">
        <v>312.82948128081847</v>
      </c>
      <c r="K8">
        <v>396.76272739185595</v>
      </c>
      <c r="L8">
        <v>342.10877306608086</v>
      </c>
      <c r="M8">
        <v>343.11634739434618</v>
      </c>
      <c r="N8">
        <v>290.00603260919252</v>
      </c>
      <c r="O8">
        <v>293.80103272485292</v>
      </c>
      <c r="P8">
        <v>312.82665124524067</v>
      </c>
      <c r="Q8">
        <v>339.21866954061636</v>
      </c>
      <c r="R8">
        <v>307.20851673690521</v>
      </c>
      <c r="S8">
        <v>315.12874424055758</v>
      </c>
      <c r="T8">
        <v>292.31366954061639</v>
      </c>
      <c r="U8">
        <v>332.08766954061639</v>
      </c>
      <c r="V8">
        <v>304.05465620765807</v>
      </c>
      <c r="W8">
        <v>303.17296080807409</v>
      </c>
      <c r="X8">
        <v>308.31485284431</v>
      </c>
      <c r="Y8">
        <v>356.94518944705476</v>
      </c>
      <c r="Z8">
        <v>283.88645199387906</v>
      </c>
      <c r="AA8">
        <v>376.03866954061635</v>
      </c>
      <c r="AB8">
        <v>355.4241975424427</v>
      </c>
      <c r="AC8">
        <v>376.97072585578439</v>
      </c>
      <c r="AD8">
        <v>433.33095667286881</v>
      </c>
      <c r="AE8">
        <v>279.07601872994195</v>
      </c>
      <c r="AF8">
        <v>292.51284901469273</v>
      </c>
      <c r="AG8">
        <v>309.30546092348527</v>
      </c>
      <c r="AH8">
        <v>281.78049629182033</v>
      </c>
    </row>
    <row r="9" spans="1:34" x14ac:dyDescent="0.3">
      <c r="A9" s="96">
        <f ca="1">Exceedance!U9</f>
        <v>46296</v>
      </c>
      <c r="B9" s="1">
        <v>581.01258021074477</v>
      </c>
      <c r="C9" s="1">
        <v>463.72395342789281</v>
      </c>
      <c r="D9" s="1">
        <v>391.62087078847532</v>
      </c>
      <c r="E9">
        <v>359.2836814124521</v>
      </c>
      <c r="F9">
        <v>359.60526955143689</v>
      </c>
      <c r="G9">
        <v>420.87924535642145</v>
      </c>
      <c r="H9">
        <v>400.79858021074477</v>
      </c>
      <c r="I9">
        <v>463.39122479975424</v>
      </c>
      <c r="J9">
        <v>433.75683621619595</v>
      </c>
      <c r="K9">
        <v>591.09558021074474</v>
      </c>
      <c r="L9">
        <v>398.71158021074473</v>
      </c>
      <c r="M9">
        <v>372.99663920761299</v>
      </c>
      <c r="N9">
        <v>431.09930320615757</v>
      </c>
      <c r="O9">
        <v>348.72518210113941</v>
      </c>
      <c r="P9">
        <v>410.23958021074469</v>
      </c>
      <c r="Q9">
        <v>384.85974690271956</v>
      </c>
      <c r="R9">
        <v>463.60658021074471</v>
      </c>
      <c r="S9">
        <v>449.39158021074473</v>
      </c>
      <c r="T9">
        <v>846.81958021074468</v>
      </c>
      <c r="U9">
        <v>478.51958021074472</v>
      </c>
      <c r="V9">
        <v>373.86720715376555</v>
      </c>
      <c r="W9">
        <v>365.25541508536458</v>
      </c>
      <c r="X9">
        <v>459.41895483431847</v>
      </c>
      <c r="Y9">
        <v>425.87458021074468</v>
      </c>
      <c r="Z9">
        <v>348.77909002494209</v>
      </c>
      <c r="AA9">
        <v>547.56358021074459</v>
      </c>
      <c r="AB9">
        <v>506.59058021074475</v>
      </c>
      <c r="AC9">
        <v>456.14218689027086</v>
      </c>
      <c r="AD9">
        <v>471.56881529601679</v>
      </c>
      <c r="AE9">
        <v>409.32271956313161</v>
      </c>
      <c r="AF9">
        <v>433.79700158709278</v>
      </c>
      <c r="AG9">
        <v>376.66888671924272</v>
      </c>
      <c r="AH9">
        <v>354.89470269678901</v>
      </c>
    </row>
    <row r="10" spans="1:34" x14ac:dyDescent="0.3">
      <c r="A10" s="96">
        <f ca="1">Exceedance!U10</f>
        <v>46327</v>
      </c>
      <c r="B10" s="1">
        <v>499.9211752862185</v>
      </c>
      <c r="C10" s="1">
        <v>483.9143866244487</v>
      </c>
      <c r="D10" s="1">
        <v>434.9211752862185</v>
      </c>
      <c r="E10">
        <v>401.70217528621851</v>
      </c>
      <c r="F10">
        <v>382.65617528621851</v>
      </c>
      <c r="G10">
        <v>417.7461752862186</v>
      </c>
      <c r="H10">
        <v>419.96117528621852</v>
      </c>
      <c r="I10">
        <v>435.59217528621849</v>
      </c>
      <c r="J10">
        <v>433.75538662444865</v>
      </c>
      <c r="K10">
        <v>463.72717528621848</v>
      </c>
      <c r="L10">
        <v>464.76817528621848</v>
      </c>
      <c r="M10">
        <v>365.33417528621845</v>
      </c>
      <c r="N10">
        <v>403.6591752862185</v>
      </c>
      <c r="O10">
        <v>365.58842594020899</v>
      </c>
      <c r="P10">
        <v>394.92617528621844</v>
      </c>
      <c r="Q10">
        <v>387.85517528621847</v>
      </c>
      <c r="R10">
        <v>534.23017528621847</v>
      </c>
      <c r="S10">
        <v>447.27917528621845</v>
      </c>
      <c r="T10">
        <v>503.49317528621856</v>
      </c>
      <c r="U10">
        <v>455.94117528621854</v>
      </c>
      <c r="V10">
        <v>374.0221752862185</v>
      </c>
      <c r="W10">
        <v>387.3181752862186</v>
      </c>
      <c r="X10">
        <v>432.4981752862185</v>
      </c>
      <c r="Y10">
        <v>429.22317528621846</v>
      </c>
      <c r="Z10">
        <v>346.74718135284041</v>
      </c>
      <c r="AA10">
        <v>493.94117528621854</v>
      </c>
      <c r="AB10">
        <v>423.34917528621844</v>
      </c>
      <c r="AC10">
        <v>424.18317528621844</v>
      </c>
      <c r="AD10">
        <v>431.8059276081716</v>
      </c>
      <c r="AE10">
        <v>379.6541752862185</v>
      </c>
      <c r="AF10">
        <v>401.03517528621848</v>
      </c>
      <c r="AG10">
        <v>392.68050738208171</v>
      </c>
      <c r="AH10">
        <v>400.02717528621849</v>
      </c>
    </row>
    <row r="11" spans="1:34" x14ac:dyDescent="0.3">
      <c r="A11" s="96">
        <f ca="1">Exceedance!U11</f>
        <v>46357</v>
      </c>
      <c r="B11" s="1">
        <v>453.90969998210778</v>
      </c>
      <c r="C11" s="1">
        <v>431.8683776680582</v>
      </c>
      <c r="D11" s="1">
        <v>443.86837766805814</v>
      </c>
      <c r="E11">
        <v>373.97537766805817</v>
      </c>
      <c r="F11">
        <v>358.57237766805821</v>
      </c>
      <c r="G11">
        <v>355.80437766805807</v>
      </c>
      <c r="H11">
        <v>376.14337766805818</v>
      </c>
      <c r="I11">
        <v>424.23369998210768</v>
      </c>
      <c r="J11">
        <v>433.67337766805821</v>
      </c>
      <c r="K11">
        <v>387.13737766805821</v>
      </c>
      <c r="L11">
        <v>396.5053776680582</v>
      </c>
      <c r="M11">
        <v>356.05737766805822</v>
      </c>
      <c r="N11">
        <v>354.41737766805812</v>
      </c>
      <c r="O11">
        <v>360.79237766805807</v>
      </c>
      <c r="P11">
        <v>361.32437766805822</v>
      </c>
      <c r="Q11">
        <v>378.3733776680582</v>
      </c>
      <c r="R11">
        <v>393.47337766805822</v>
      </c>
      <c r="S11">
        <v>375.00537766805814</v>
      </c>
      <c r="T11">
        <v>403.26037766805808</v>
      </c>
      <c r="U11">
        <v>410.72137766805821</v>
      </c>
      <c r="V11">
        <v>373.00337766805819</v>
      </c>
      <c r="W11">
        <v>369.30937766805823</v>
      </c>
      <c r="X11">
        <v>416.02937766805815</v>
      </c>
      <c r="Y11">
        <v>381.74037766805822</v>
      </c>
      <c r="Z11">
        <v>350.78137766805821</v>
      </c>
      <c r="AA11">
        <v>395.33337766805823</v>
      </c>
      <c r="AB11">
        <v>381.13437766805816</v>
      </c>
      <c r="AC11">
        <v>384.47137766805815</v>
      </c>
      <c r="AD11">
        <v>403.78369998210775</v>
      </c>
      <c r="AE11">
        <v>361.74237766805823</v>
      </c>
      <c r="AF11">
        <v>361.16037766805823</v>
      </c>
      <c r="AG11">
        <v>396.18537766805821</v>
      </c>
      <c r="AH11">
        <v>372.98037766805817</v>
      </c>
    </row>
    <row r="12" spans="1:34" x14ac:dyDescent="0.3">
      <c r="A12" s="96">
        <f ca="1">Exceedance!U12</f>
        <v>46388</v>
      </c>
      <c r="B12" s="1">
        <v>493.75154912742698</v>
      </c>
      <c r="C12" s="1">
        <v>411.25540279081241</v>
      </c>
      <c r="D12" s="1">
        <v>436.29672510486199</v>
      </c>
      <c r="E12">
        <v>341.82444411312633</v>
      </c>
      <c r="F12">
        <v>444.32372510486198</v>
      </c>
      <c r="G12">
        <v>326.83444411312632</v>
      </c>
      <c r="H12">
        <v>383.88572510486199</v>
      </c>
      <c r="I12">
        <v>435.08204813100593</v>
      </c>
      <c r="J12">
        <v>403.48172510486199</v>
      </c>
      <c r="K12">
        <v>358.48840279081242</v>
      </c>
      <c r="L12">
        <v>362.57072510486194</v>
      </c>
      <c r="M12">
        <v>335.28440279081235</v>
      </c>
      <c r="N12">
        <v>336.65244411312642</v>
      </c>
      <c r="O12">
        <v>328.50644411312635</v>
      </c>
      <c r="P12">
        <v>327.25040279081242</v>
      </c>
      <c r="Q12">
        <v>348.1044027908124</v>
      </c>
      <c r="R12">
        <v>540.18972510486185</v>
      </c>
      <c r="S12">
        <v>351.01440279081237</v>
      </c>
      <c r="T12">
        <v>359.79840279081236</v>
      </c>
      <c r="U12">
        <v>380.75872510486192</v>
      </c>
      <c r="V12">
        <v>383.440725104862</v>
      </c>
      <c r="W12">
        <v>343.5614441131263</v>
      </c>
      <c r="X12">
        <v>414.95072510486199</v>
      </c>
      <c r="Y12">
        <v>352.83240279081247</v>
      </c>
      <c r="Z12">
        <v>327.63361412627648</v>
      </c>
      <c r="AA12">
        <v>362.51472510486195</v>
      </c>
      <c r="AB12">
        <v>370.178725104862</v>
      </c>
      <c r="AC12">
        <v>384.71672510486195</v>
      </c>
      <c r="AD12">
        <v>504.81689039411805</v>
      </c>
      <c r="AE12">
        <v>331.99544411312633</v>
      </c>
      <c r="AF12">
        <v>354.21354515509728</v>
      </c>
      <c r="AG12">
        <v>355.37240279081243</v>
      </c>
      <c r="AH12">
        <v>329.2184441131264</v>
      </c>
    </row>
    <row r="13" spans="1:34" x14ac:dyDescent="0.3">
      <c r="A13" s="96">
        <f ca="1">Exceedance!U13</f>
        <v>46419</v>
      </c>
      <c r="B13" s="1">
        <v>485.12751406377424</v>
      </c>
      <c r="C13" s="1">
        <v>470.25148100592304</v>
      </c>
      <c r="D13" s="1">
        <v>494.12751406377424</v>
      </c>
      <c r="E13">
        <v>380.70635703898085</v>
      </c>
      <c r="F13">
        <v>570.9095140637744</v>
      </c>
      <c r="G13">
        <v>334.30335703898089</v>
      </c>
      <c r="H13">
        <v>376.87251406377425</v>
      </c>
      <c r="I13">
        <v>387.77051406377427</v>
      </c>
      <c r="J13">
        <v>402.51823988257388</v>
      </c>
      <c r="K13">
        <v>387.16548100592308</v>
      </c>
      <c r="L13">
        <v>367.88043409904998</v>
      </c>
      <c r="M13">
        <v>367.54048100592314</v>
      </c>
      <c r="N13">
        <v>343.17035703898085</v>
      </c>
      <c r="O13">
        <v>283.30276199765859</v>
      </c>
      <c r="P13">
        <v>343.01935703898084</v>
      </c>
      <c r="Q13">
        <v>342.76835703898087</v>
      </c>
      <c r="R13">
        <v>556.28551406377437</v>
      </c>
      <c r="S13">
        <v>339.80635703898088</v>
      </c>
      <c r="T13">
        <v>366.64648100592308</v>
      </c>
      <c r="U13">
        <v>370.77791902245195</v>
      </c>
      <c r="V13">
        <v>391.50351406377439</v>
      </c>
      <c r="W13">
        <v>382.69076199765857</v>
      </c>
      <c r="X13">
        <v>386.75251406377436</v>
      </c>
      <c r="Y13">
        <v>354.42035703898085</v>
      </c>
      <c r="Z13">
        <v>317.84651498556923</v>
      </c>
      <c r="AA13">
        <v>356.54951406377432</v>
      </c>
      <c r="AB13">
        <v>422.42851406377434</v>
      </c>
      <c r="AC13">
        <v>406.69951406377425</v>
      </c>
      <c r="AD13">
        <v>523.79085290674936</v>
      </c>
      <c r="AE13">
        <v>334.29235703898081</v>
      </c>
      <c r="AF13">
        <v>366.44911002689156</v>
      </c>
      <c r="AG13">
        <v>351.0363570389809</v>
      </c>
      <c r="AH13">
        <v>298.65876199765859</v>
      </c>
    </row>
    <row r="14" spans="1:34" x14ac:dyDescent="0.3">
      <c r="A14" s="96">
        <f ca="1">Exceedance!U14</f>
        <v>46447</v>
      </c>
      <c r="B14" s="1">
        <v>619.83871104840341</v>
      </c>
      <c r="C14" s="1">
        <v>563.22823336216334</v>
      </c>
      <c r="D14" s="1">
        <v>577.30261352745265</v>
      </c>
      <c r="E14">
        <v>436.88861352745255</v>
      </c>
      <c r="F14">
        <v>468.4239523704278</v>
      </c>
      <c r="G14">
        <v>395.67761352745259</v>
      </c>
      <c r="H14">
        <v>677.50495237042787</v>
      </c>
      <c r="I14">
        <v>501.04772350312379</v>
      </c>
      <c r="J14">
        <v>535.56350603018393</v>
      </c>
      <c r="K14">
        <v>373.64361352745266</v>
      </c>
      <c r="L14">
        <v>373.33316718720874</v>
      </c>
      <c r="M14">
        <v>418.38061352745262</v>
      </c>
      <c r="N14">
        <v>423.70223336216333</v>
      </c>
      <c r="O14">
        <v>296.00785319687407</v>
      </c>
      <c r="P14">
        <v>426.8672333621634</v>
      </c>
      <c r="Q14">
        <v>477.89761352745256</v>
      </c>
      <c r="R14">
        <v>593.18327468447751</v>
      </c>
      <c r="S14">
        <v>371.94361352745256</v>
      </c>
      <c r="T14">
        <v>542.7766135274527</v>
      </c>
      <c r="U14">
        <v>402.44127468447743</v>
      </c>
      <c r="V14">
        <v>479.44393584150214</v>
      </c>
      <c r="W14">
        <v>479.90080048525334</v>
      </c>
      <c r="X14">
        <v>441.63093584150221</v>
      </c>
      <c r="Y14">
        <v>366.05161352745262</v>
      </c>
      <c r="Z14">
        <v>352.91221027032617</v>
      </c>
      <c r="AA14">
        <v>446.70093584150209</v>
      </c>
      <c r="AB14">
        <v>521.59193584150205</v>
      </c>
      <c r="AC14">
        <v>497.29593584150223</v>
      </c>
      <c r="AD14">
        <v>919.10534582522018</v>
      </c>
      <c r="AE14">
        <v>344.45039865141956</v>
      </c>
      <c r="AF14">
        <v>473.47394413369904</v>
      </c>
      <c r="AG14">
        <v>397.82312027497761</v>
      </c>
      <c r="AH14">
        <v>395.94029532620829</v>
      </c>
    </row>
    <row r="15" spans="1:34" x14ac:dyDescent="0.3">
      <c r="A15" s="96">
        <f ca="1">Exceedance!U15</f>
        <v>46478</v>
      </c>
      <c r="B15" s="1">
        <v>943.83759824637991</v>
      </c>
      <c r="C15" s="1">
        <v>671.7955283980591</v>
      </c>
      <c r="D15" s="1">
        <v>803.77073500962933</v>
      </c>
      <c r="E15">
        <v>692.71973500962929</v>
      </c>
      <c r="F15">
        <v>943.4809379872562</v>
      </c>
      <c r="G15">
        <v>534.06573500962941</v>
      </c>
      <c r="H15">
        <v>674.07952888487762</v>
      </c>
      <c r="I15">
        <v>737.88097703364099</v>
      </c>
      <c r="J15">
        <v>985.04273500962927</v>
      </c>
      <c r="K15">
        <v>677.72073500962938</v>
      </c>
      <c r="L15">
        <v>480.81037745258618</v>
      </c>
      <c r="M15">
        <v>554.64473500962924</v>
      </c>
      <c r="N15">
        <v>536.14508211706743</v>
      </c>
      <c r="O15">
        <v>478.1818424475336</v>
      </c>
      <c r="P15">
        <v>546.31261137039667</v>
      </c>
      <c r="Q15">
        <v>1006.8299250922599</v>
      </c>
      <c r="R15">
        <v>1001.9387362576928</v>
      </c>
      <c r="S15">
        <v>705.79928872863763</v>
      </c>
      <c r="T15">
        <v>847.51528872863776</v>
      </c>
      <c r="U15">
        <v>426.60273500962933</v>
      </c>
      <c r="V15">
        <v>537.02521852831421</v>
      </c>
      <c r="W15">
        <v>513.02010593598368</v>
      </c>
      <c r="X15">
        <v>796.93436184990378</v>
      </c>
      <c r="Y15">
        <v>659.65673500962941</v>
      </c>
      <c r="Z15">
        <v>363.92017223613419</v>
      </c>
      <c r="AA15">
        <v>560.1037350096293</v>
      </c>
      <c r="AB15">
        <v>550.52873500962937</v>
      </c>
      <c r="AC15">
        <v>637.98473500962928</v>
      </c>
      <c r="AD15">
        <v>1551.4165812411909</v>
      </c>
      <c r="AE15">
        <v>357.21205364531119</v>
      </c>
      <c r="AF15">
        <v>716.06236469563953</v>
      </c>
      <c r="AG15">
        <v>466.34883218674975</v>
      </c>
      <c r="AH15">
        <v>428.75392359470328</v>
      </c>
    </row>
    <row r="16" spans="1:34" x14ac:dyDescent="0.3">
      <c r="A16" s="96">
        <f ca="1">Exceedance!U16</f>
        <v>46508</v>
      </c>
      <c r="B16" s="1">
        <v>2446.9067974958748</v>
      </c>
      <c r="C16" s="1">
        <v>1332.1809172793908</v>
      </c>
      <c r="D16" s="1">
        <v>1797.8622153911695</v>
      </c>
      <c r="E16">
        <v>1248.3189164781334</v>
      </c>
      <c r="F16">
        <v>2821.3503797455687</v>
      </c>
      <c r="G16">
        <v>1233.2107426388052</v>
      </c>
      <c r="H16">
        <v>2076.451335563695</v>
      </c>
      <c r="I16">
        <v>2537.8348529382083</v>
      </c>
      <c r="J16">
        <v>3104.6336709002303</v>
      </c>
      <c r="K16">
        <v>1807.6552438563833</v>
      </c>
      <c r="L16">
        <v>1386.2074474801982</v>
      </c>
      <c r="M16">
        <v>1426.8227958831562</v>
      </c>
      <c r="N16">
        <v>1427.1598258915669</v>
      </c>
      <c r="O16">
        <v>227.2499364589784</v>
      </c>
      <c r="P16">
        <v>1169.1922194605411</v>
      </c>
      <c r="Q16">
        <v>1302.9803209539862</v>
      </c>
      <c r="R16">
        <v>2490.407339390405</v>
      </c>
      <c r="S16">
        <v>1685.830766595391</v>
      </c>
      <c r="T16">
        <v>1323.1250443109077</v>
      </c>
      <c r="U16">
        <v>1984.1697122225296</v>
      </c>
      <c r="V16">
        <v>2093.8715987790329</v>
      </c>
      <c r="W16">
        <v>570.158269446237</v>
      </c>
      <c r="X16">
        <v>1992.4074339837268</v>
      </c>
      <c r="Y16">
        <v>761.97352613104476</v>
      </c>
      <c r="Z16">
        <v>548.09189124865213</v>
      </c>
      <c r="AA16">
        <v>1428.0952542908115</v>
      </c>
      <c r="AB16">
        <v>1004.1995500408913</v>
      </c>
      <c r="AC16">
        <v>1771.379355342192</v>
      </c>
      <c r="AD16">
        <v>2031.7215419450542</v>
      </c>
      <c r="AE16">
        <v>720.19220494669003</v>
      </c>
      <c r="AF16">
        <v>2104.0485056110579</v>
      </c>
      <c r="AG16">
        <v>1087.3131379600807</v>
      </c>
      <c r="AH16">
        <v>718.70730864451787</v>
      </c>
    </row>
    <row r="17" spans="1:34" x14ac:dyDescent="0.3">
      <c r="A17" s="96">
        <f ca="1">Exceedance!U17</f>
        <v>46539</v>
      </c>
      <c r="B17" s="1">
        <v>2654.573354865041</v>
      </c>
      <c r="C17" s="1">
        <v>1308.4017543254736</v>
      </c>
      <c r="D17" s="1">
        <v>1816.0013626986388</v>
      </c>
      <c r="E17">
        <v>886.47446776254628</v>
      </c>
      <c r="F17">
        <v>3796.7014929971269</v>
      </c>
      <c r="G17">
        <v>1039.5224775261136</v>
      </c>
      <c r="H17">
        <v>4187.090707183901</v>
      </c>
      <c r="I17">
        <v>1957.0905596628681</v>
      </c>
      <c r="J17">
        <v>3694.5995098785143</v>
      </c>
      <c r="K17">
        <v>1899.1853354725747</v>
      </c>
      <c r="L17">
        <v>2096.9088104072544</v>
      </c>
      <c r="M17">
        <v>1042.623005254148</v>
      </c>
      <c r="N17">
        <v>1174.6629140433558</v>
      </c>
      <c r="O17">
        <v>301.66937357792568</v>
      </c>
      <c r="P17">
        <v>1775.3842611509763</v>
      </c>
      <c r="Q17">
        <v>632.21046776254627</v>
      </c>
      <c r="R17">
        <v>2905.2011285959366</v>
      </c>
      <c r="S17">
        <v>1482.5068188875853</v>
      </c>
      <c r="T17">
        <v>855.95646776254637</v>
      </c>
      <c r="U17">
        <v>2855.3284463660461</v>
      </c>
      <c r="V17">
        <v>1661.6483706935519</v>
      </c>
      <c r="W17">
        <v>2032.9172032994093</v>
      </c>
      <c r="X17">
        <v>3985.7259668007</v>
      </c>
      <c r="Y17">
        <v>261.48165055962181</v>
      </c>
      <c r="Z17">
        <v>1035.9461889604113</v>
      </c>
      <c r="AA17">
        <v>2181.0771219258763</v>
      </c>
      <c r="AB17">
        <v>1324.1589573187052</v>
      </c>
      <c r="AC17">
        <v>1829.1721267885025</v>
      </c>
      <c r="AD17">
        <v>1979.6136661951182</v>
      </c>
      <c r="AE17">
        <v>585.77572085161933</v>
      </c>
      <c r="AF17">
        <v>2942.1703722207412</v>
      </c>
      <c r="AG17">
        <v>1200.1783127363833</v>
      </c>
      <c r="AH17">
        <v>1497.9934437099068</v>
      </c>
    </row>
    <row r="18" spans="1:34" x14ac:dyDescent="0.3">
      <c r="A18" s="96">
        <f ca="1">Exceedance!U18</f>
        <v>46569</v>
      </c>
      <c r="B18" s="1">
        <v>1137.0153500455517</v>
      </c>
      <c r="C18" s="1">
        <v>410.32027320207612</v>
      </c>
      <c r="D18" s="1">
        <v>694.02863777144728</v>
      </c>
      <c r="E18">
        <v>450.4614480210501</v>
      </c>
      <c r="F18">
        <v>1693.0863956896781</v>
      </c>
      <c r="G18">
        <v>415.96719038277308</v>
      </c>
      <c r="H18">
        <v>2917.3673923719948</v>
      </c>
      <c r="I18">
        <v>1025.2377871583508</v>
      </c>
      <c r="J18">
        <v>1381.1470371383423</v>
      </c>
      <c r="K18">
        <v>1049.9631348159203</v>
      </c>
      <c r="L18">
        <v>1305.5626592087044</v>
      </c>
      <c r="M18">
        <v>379.16024218948286</v>
      </c>
      <c r="N18">
        <v>415.13253218469214</v>
      </c>
      <c r="O18">
        <v>72.776680219624637</v>
      </c>
      <c r="P18">
        <v>636.98401961050308</v>
      </c>
      <c r="Q18">
        <v>406.80166029842326</v>
      </c>
      <c r="R18">
        <v>1189.192080433332</v>
      </c>
      <c r="S18">
        <v>512.37641864515354</v>
      </c>
      <c r="T18">
        <v>428.39185596625083</v>
      </c>
      <c r="U18">
        <v>1503.8709828453234</v>
      </c>
      <c r="V18">
        <v>1150.8095428545298</v>
      </c>
      <c r="W18">
        <v>725.30485449537343</v>
      </c>
      <c r="X18">
        <v>2934.3238280290934</v>
      </c>
      <c r="Y18">
        <v>203.23254697835512</v>
      </c>
      <c r="Z18">
        <v>381.10180937004566</v>
      </c>
      <c r="AA18">
        <v>894.85672759029273</v>
      </c>
      <c r="AB18">
        <v>746.99266114518082</v>
      </c>
      <c r="AC18">
        <v>835.81051614542935</v>
      </c>
      <c r="AD18">
        <v>876.01789865029752</v>
      </c>
      <c r="AE18">
        <v>255.44218309442059</v>
      </c>
      <c r="AF18">
        <v>1848.906513644295</v>
      </c>
      <c r="AG18">
        <v>434.44129787118061</v>
      </c>
      <c r="AH18">
        <v>755.70380031061688</v>
      </c>
    </row>
    <row r="19" spans="1:34" x14ac:dyDescent="0.3">
      <c r="A19" s="96">
        <f ca="1">Exceedance!U19</f>
        <v>46600</v>
      </c>
      <c r="B19" s="1">
        <v>586.56662805147846</v>
      </c>
      <c r="C19" s="1">
        <v>353.52241434454999</v>
      </c>
      <c r="D19" s="1">
        <v>486.26925358048823</v>
      </c>
      <c r="E19">
        <v>338.00823816043805</v>
      </c>
      <c r="F19">
        <v>613.5659342683249</v>
      </c>
      <c r="G19">
        <v>329.00069337256986</v>
      </c>
      <c r="H19">
        <v>976.43235158760422</v>
      </c>
      <c r="I19">
        <v>466.03944835561873</v>
      </c>
      <c r="J19">
        <v>822.80484556723093</v>
      </c>
      <c r="K19">
        <v>566.18982898554498</v>
      </c>
      <c r="L19">
        <v>663.99658771741872</v>
      </c>
      <c r="M19">
        <v>302.3898841605569</v>
      </c>
      <c r="N19">
        <v>332.30384391576587</v>
      </c>
      <c r="O19">
        <v>175.38004291435769</v>
      </c>
      <c r="P19">
        <v>367.46900804164312</v>
      </c>
      <c r="Q19">
        <v>362.00916731983756</v>
      </c>
      <c r="R19">
        <v>567.99596788270787</v>
      </c>
      <c r="S19">
        <v>393.81996788270794</v>
      </c>
      <c r="T19">
        <v>356.95422408105503</v>
      </c>
      <c r="U19">
        <v>640.3209845216694</v>
      </c>
      <c r="V19">
        <v>527.22799696150298</v>
      </c>
      <c r="W19">
        <v>438.55525277948817</v>
      </c>
      <c r="X19">
        <v>902.24949549194855</v>
      </c>
      <c r="Y19">
        <v>260.86508480062258</v>
      </c>
      <c r="Z19">
        <v>310.78986199128565</v>
      </c>
      <c r="AA19">
        <v>513.68948477893161</v>
      </c>
      <c r="AB19">
        <v>439.13748319285844</v>
      </c>
      <c r="AC19">
        <v>522.9517596626622</v>
      </c>
      <c r="AD19">
        <v>570.90613764368209</v>
      </c>
      <c r="AE19">
        <v>264.99341506000593</v>
      </c>
      <c r="AF19">
        <v>639.96500920502206</v>
      </c>
      <c r="AG19">
        <v>349.54578180196279</v>
      </c>
      <c r="AH19">
        <v>450.02664997085338</v>
      </c>
    </row>
    <row r="20" spans="1:34" x14ac:dyDescent="0.3">
      <c r="A20" s="96">
        <f ca="1">Exceedance!U20</f>
        <v>46631</v>
      </c>
      <c r="B20" s="1">
        <v>531.64455657031965</v>
      </c>
      <c r="C20" s="1">
        <v>330.65928037825483</v>
      </c>
      <c r="D20" s="1">
        <v>426.68428499277366</v>
      </c>
      <c r="E20">
        <v>354.85533276568407</v>
      </c>
      <c r="F20">
        <v>632.38793096302254</v>
      </c>
      <c r="G20">
        <v>315.75975169778928</v>
      </c>
      <c r="H20">
        <v>649.13111302356424</v>
      </c>
      <c r="I20">
        <v>452.14203744283634</v>
      </c>
      <c r="J20">
        <v>732.7791696736972</v>
      </c>
      <c r="K20">
        <v>483.6274482772493</v>
      </c>
      <c r="L20">
        <v>562.88310554005955</v>
      </c>
      <c r="M20">
        <v>297.7184983547067</v>
      </c>
      <c r="N20">
        <v>330.93985967786193</v>
      </c>
      <c r="O20">
        <v>243.20167339812699</v>
      </c>
      <c r="P20">
        <v>408.2703263150878</v>
      </c>
      <c r="Q20">
        <v>360.91060577016839</v>
      </c>
      <c r="R20">
        <v>489.64305472339004</v>
      </c>
      <c r="S20">
        <v>387.21128499277359</v>
      </c>
      <c r="T20">
        <v>379.43453292665805</v>
      </c>
      <c r="U20">
        <v>500.95928499277375</v>
      </c>
      <c r="V20">
        <v>411.17787498709578</v>
      </c>
      <c r="W20">
        <v>326.46901090437296</v>
      </c>
      <c r="X20">
        <v>665.89631457796281</v>
      </c>
      <c r="Y20">
        <v>223.78891059662124</v>
      </c>
      <c r="Z20">
        <v>428.56232631508772</v>
      </c>
      <c r="AA20">
        <v>496.09969403176552</v>
      </c>
      <c r="AB20">
        <v>406.2468715943902</v>
      </c>
      <c r="AC20">
        <v>542.19657867151113</v>
      </c>
      <c r="AD20">
        <v>483.89735916965691</v>
      </c>
      <c r="AE20">
        <v>288.9018145508324</v>
      </c>
      <c r="AF20">
        <v>490.32938136146004</v>
      </c>
      <c r="AG20">
        <v>337.60797361868845</v>
      </c>
      <c r="AH20">
        <v>434.29607838120347</v>
      </c>
    </row>
    <row r="21" spans="1:34" x14ac:dyDescent="0.3">
      <c r="A21" s="96">
        <f ca="1">Exceedance!U21</f>
        <v>46661</v>
      </c>
      <c r="B21" s="1">
        <v>565.10147797651052</v>
      </c>
      <c r="C21" s="1">
        <v>387.86396282699155</v>
      </c>
      <c r="D21" s="1">
        <v>456.2308421165215</v>
      </c>
      <c r="E21">
        <v>342.26510854283669</v>
      </c>
      <c r="F21">
        <v>564.47879302114029</v>
      </c>
      <c r="G21">
        <v>385.88451980247186</v>
      </c>
      <c r="H21">
        <v>633.9929639886559</v>
      </c>
      <c r="I21">
        <v>516.71857023093128</v>
      </c>
      <c r="J21">
        <v>787.56084211652148</v>
      </c>
      <c r="K21">
        <v>453.05634731342826</v>
      </c>
      <c r="L21">
        <v>456.05668509172801</v>
      </c>
      <c r="M21">
        <v>410.47812145897274</v>
      </c>
      <c r="N21">
        <v>339.32712278437089</v>
      </c>
      <c r="O21">
        <v>310.72721074376852</v>
      </c>
      <c r="P21">
        <v>376.60899720938198</v>
      </c>
      <c r="Q21">
        <v>465.40051980247176</v>
      </c>
      <c r="R21">
        <v>564.34584211652134</v>
      </c>
      <c r="S21">
        <v>901.82451980247185</v>
      </c>
      <c r="T21">
        <v>482.68551980247173</v>
      </c>
      <c r="U21">
        <v>435.55151980247177</v>
      </c>
      <c r="V21">
        <v>396.18819054398818</v>
      </c>
      <c r="W21">
        <v>455.51013963718259</v>
      </c>
      <c r="X21">
        <v>637.14972641404211</v>
      </c>
      <c r="Y21">
        <v>287.76634601995818</v>
      </c>
      <c r="Z21">
        <v>535.01113963718262</v>
      </c>
      <c r="AA21">
        <v>552.28584211652128</v>
      </c>
      <c r="AB21">
        <v>437.90005410593108</v>
      </c>
      <c r="AC21">
        <v>496.49748990297468</v>
      </c>
      <c r="AD21">
        <v>551.18672641404191</v>
      </c>
      <c r="AE21">
        <v>375.92010281125766</v>
      </c>
      <c r="AF21">
        <v>469.07530037012708</v>
      </c>
      <c r="AG21">
        <v>351.77066341531378</v>
      </c>
      <c r="AH21">
        <v>377.76793331277122</v>
      </c>
    </row>
    <row r="22" spans="1:34" x14ac:dyDescent="0.3">
      <c r="A22" s="96">
        <f ca="1">Exceedance!U22</f>
        <v>46692</v>
      </c>
      <c r="B22" s="1">
        <v>524.11722031241959</v>
      </c>
      <c r="C22" s="1">
        <v>388.53645646334377</v>
      </c>
      <c r="D22" s="1">
        <v>435.16455563689738</v>
      </c>
      <c r="E22">
        <v>344.61866307491397</v>
      </c>
      <c r="F22">
        <v>548.06886900899258</v>
      </c>
      <c r="G22">
        <v>386.44466307491388</v>
      </c>
      <c r="H22">
        <v>552.28159861332813</v>
      </c>
      <c r="I22">
        <v>525.17380450952714</v>
      </c>
      <c r="J22">
        <v>582.55627464516181</v>
      </c>
      <c r="K22">
        <v>497.56259579039079</v>
      </c>
      <c r="L22">
        <v>423.24416720714521</v>
      </c>
      <c r="M22">
        <v>366.39566307491395</v>
      </c>
      <c r="N22">
        <v>335.41645646334371</v>
      </c>
      <c r="O22">
        <v>303.87446119000361</v>
      </c>
      <c r="P22">
        <v>356.43245646334378</v>
      </c>
      <c r="Q22">
        <v>515.45766307491397</v>
      </c>
      <c r="R22">
        <v>523.12855563689743</v>
      </c>
      <c r="S22">
        <v>506.75866307491395</v>
      </c>
      <c r="T22">
        <v>433.76566307491396</v>
      </c>
      <c r="U22">
        <v>403.17366307491403</v>
      </c>
      <c r="V22">
        <v>397.1705556368974</v>
      </c>
      <c r="W22">
        <v>415.9894564633438</v>
      </c>
      <c r="X22">
        <v>591.3369275377238</v>
      </c>
      <c r="Y22">
        <v>274.31493305427153</v>
      </c>
      <c r="Z22">
        <v>450.56045646334377</v>
      </c>
      <c r="AA22">
        <v>424.97655563689739</v>
      </c>
      <c r="AB22">
        <v>388.65144819888081</v>
      </c>
      <c r="AC22">
        <v>432.9951414982778</v>
      </c>
      <c r="AD22">
        <v>490.76592753772383</v>
      </c>
      <c r="AE22">
        <v>341.35735375198709</v>
      </c>
      <c r="AF22">
        <v>442.5733490253271</v>
      </c>
      <c r="AG22">
        <v>369.68821799187361</v>
      </c>
      <c r="AH22">
        <v>390.05334902532718</v>
      </c>
    </row>
    <row r="23" spans="1:34" x14ac:dyDescent="0.3">
      <c r="A23" s="96">
        <f ca="1">Exceedance!U23</f>
        <v>46722</v>
      </c>
      <c r="B23" s="1">
        <v>487.50380602430954</v>
      </c>
      <c r="C23" s="1">
        <v>360.8639975028758</v>
      </c>
      <c r="D23" s="1">
        <v>413.77743377992698</v>
      </c>
      <c r="E23">
        <v>307.51337766816499</v>
      </c>
      <c r="F23">
        <v>520.59523586545788</v>
      </c>
      <c r="G23">
        <v>324.74937766816504</v>
      </c>
      <c r="H23">
        <v>542.50123577638237</v>
      </c>
      <c r="I23">
        <v>534.59723577639704</v>
      </c>
      <c r="J23">
        <v>555.93636190786185</v>
      </c>
      <c r="K23">
        <v>454.06754295742115</v>
      </c>
      <c r="L23">
        <v>442.38442725494178</v>
      </c>
      <c r="M23">
        <v>303.58537766816505</v>
      </c>
      <c r="N23">
        <v>314.41799750287572</v>
      </c>
      <c r="O23">
        <v>268.6464499583214</v>
      </c>
      <c r="P23">
        <v>331.02199750287582</v>
      </c>
      <c r="Q23">
        <v>364.1906253763197</v>
      </c>
      <c r="R23">
        <v>455.68489185533457</v>
      </c>
      <c r="S23">
        <v>373.97537766816509</v>
      </c>
      <c r="T23">
        <v>364.29837766816496</v>
      </c>
      <c r="U23">
        <v>397.38273605670634</v>
      </c>
      <c r="V23">
        <v>399.82235286186437</v>
      </c>
      <c r="W23">
        <v>379.18099750287575</v>
      </c>
      <c r="X23">
        <v>554.20722890783441</v>
      </c>
      <c r="Y23">
        <v>274.26621028889986</v>
      </c>
      <c r="Z23">
        <v>334.61799750287577</v>
      </c>
      <c r="AA23">
        <v>422.8988652714707</v>
      </c>
      <c r="AB23">
        <v>374.50187353593356</v>
      </c>
      <c r="AC23">
        <v>430.19186527147076</v>
      </c>
      <c r="AD23">
        <v>499.5362289078343</v>
      </c>
      <c r="AE23">
        <v>332.22710612112218</v>
      </c>
      <c r="AF23">
        <v>446.48349337064428</v>
      </c>
      <c r="AG23">
        <v>322.76288441569</v>
      </c>
      <c r="AH23">
        <v>324.90199750287582</v>
      </c>
    </row>
    <row r="24" spans="1:34" x14ac:dyDescent="0.3">
      <c r="A24" s="96">
        <f ca="1">Exceedance!U24</f>
        <v>46753</v>
      </c>
      <c r="B24" s="1">
        <v>452.81304232291325</v>
      </c>
      <c r="C24" s="1">
        <v>353.29234493967954</v>
      </c>
      <c r="D24" s="1">
        <v>397.46589865868776</v>
      </c>
      <c r="E24">
        <v>392.17872510496881</v>
      </c>
      <c r="F24">
        <v>476.03147207499092</v>
      </c>
      <c r="G24">
        <v>330.50172510496884</v>
      </c>
      <c r="H24">
        <v>490.05547207497926</v>
      </c>
      <c r="I24">
        <v>478.85447207497936</v>
      </c>
      <c r="J24">
        <v>484.61647207499504</v>
      </c>
      <c r="K24">
        <v>419.91989039422498</v>
      </c>
      <c r="L24">
        <v>388.09689039422483</v>
      </c>
      <c r="M24">
        <v>303.5177251049688</v>
      </c>
      <c r="N24">
        <v>283.41802262562999</v>
      </c>
      <c r="O24">
        <v>233.99324229300967</v>
      </c>
      <c r="P24">
        <v>301.62802262562997</v>
      </c>
      <c r="Q24">
        <v>497.08372510496883</v>
      </c>
      <c r="R24">
        <v>427.63979673481742</v>
      </c>
      <c r="S24">
        <v>339.09372510496871</v>
      </c>
      <c r="T24">
        <v>329.82772510496875</v>
      </c>
      <c r="U24">
        <v>400.58530678575818</v>
      </c>
      <c r="V24">
        <v>360.75157634463818</v>
      </c>
      <c r="W24">
        <v>372.79234493967948</v>
      </c>
      <c r="X24">
        <v>503.2342471610902</v>
      </c>
      <c r="Y24">
        <v>253.58200262358821</v>
      </c>
      <c r="Z24">
        <v>299.42134493967956</v>
      </c>
      <c r="AA24">
        <v>392.13450611069072</v>
      </c>
      <c r="AB24">
        <v>316.89972510496881</v>
      </c>
      <c r="AC24">
        <v>503.19745237769592</v>
      </c>
      <c r="AD24">
        <v>433.13613006364636</v>
      </c>
      <c r="AE24">
        <v>376.20896956573682</v>
      </c>
      <c r="AF24">
        <v>404.16119617934896</v>
      </c>
      <c r="AG24">
        <v>297.36623185249374</v>
      </c>
      <c r="AH24">
        <v>294.51002262562997</v>
      </c>
    </row>
    <row r="25" spans="1:34" x14ac:dyDescent="0.3">
      <c r="A25" s="96">
        <f ca="1">Exceedance!U25</f>
        <v>46784</v>
      </c>
      <c r="B25" s="1">
        <v>467.51663612040221</v>
      </c>
      <c r="C25" s="1">
        <v>427.57018623799769</v>
      </c>
      <c r="D25" s="1">
        <v>430.44621929584895</v>
      </c>
      <c r="E25">
        <v>546.33721929584897</v>
      </c>
      <c r="F25">
        <v>449.26977321441211</v>
      </c>
      <c r="G25">
        <v>345.41821929584893</v>
      </c>
      <c r="H25">
        <v>485.65377321441167</v>
      </c>
      <c r="I25">
        <v>465.82377321441163</v>
      </c>
      <c r="J25">
        <v>486.87677321441214</v>
      </c>
      <c r="K25">
        <v>408.7731432593975</v>
      </c>
      <c r="L25">
        <v>400.79656640328693</v>
      </c>
      <c r="M25">
        <v>329.38521929584891</v>
      </c>
      <c r="N25">
        <v>254.93165731237781</v>
      </c>
      <c r="O25">
        <v>275.00219634265494</v>
      </c>
      <c r="P25">
        <v>314.44472342808041</v>
      </c>
      <c r="Q25">
        <v>546.71221929584908</v>
      </c>
      <c r="R25">
        <v>388.97821929584893</v>
      </c>
      <c r="S25">
        <v>368.14021929584891</v>
      </c>
      <c r="T25">
        <v>341.24488871733661</v>
      </c>
      <c r="U25">
        <v>424.18242610697371</v>
      </c>
      <c r="V25">
        <v>402.50602094874154</v>
      </c>
      <c r="W25">
        <v>367.5551862379977</v>
      </c>
      <c r="X25">
        <v>492.86616994401459</v>
      </c>
      <c r="Y25">
        <v>265.49089882199382</v>
      </c>
      <c r="Z25">
        <v>311.97018623799772</v>
      </c>
      <c r="AA25">
        <v>455.13068733003382</v>
      </c>
      <c r="AB25">
        <v>364.27621929584893</v>
      </c>
      <c r="AC25">
        <v>554.58229367601416</v>
      </c>
      <c r="AD25">
        <v>395.65539426151895</v>
      </c>
      <c r="AE25">
        <v>369.12490708645652</v>
      </c>
      <c r="AF25">
        <v>380.85972342808083</v>
      </c>
      <c r="AG25">
        <v>311.74782238224321</v>
      </c>
      <c r="AH25">
        <v>352.45972342808039</v>
      </c>
    </row>
    <row r="26" spans="1:34" x14ac:dyDescent="0.3">
      <c r="A26" s="96">
        <f ca="1">Exceedance!U26</f>
        <v>46813</v>
      </c>
      <c r="B26" s="1">
        <v>558.76160572491074</v>
      </c>
      <c r="C26" s="1">
        <v>500.81677881994835</v>
      </c>
      <c r="D26" s="1">
        <v>503.89115898523767</v>
      </c>
      <c r="E26">
        <v>453.28049782821284</v>
      </c>
      <c r="F26">
        <v>558.11980606525412</v>
      </c>
      <c r="G26">
        <v>665.38949782821282</v>
      </c>
      <c r="H26">
        <v>648.77312591483678</v>
      </c>
      <c r="I26">
        <v>717.76770468273139</v>
      </c>
      <c r="J26">
        <v>682.83317496139182</v>
      </c>
      <c r="K26">
        <v>432.54873293895105</v>
      </c>
      <c r="L26">
        <v>462.8378138468006</v>
      </c>
      <c r="M26">
        <v>402.46948129928711</v>
      </c>
      <c r="N26">
        <v>269.3241589852376</v>
      </c>
      <c r="O26">
        <v>344.84406454895083</v>
      </c>
      <c r="P26">
        <v>457.93977881994829</v>
      </c>
      <c r="Q26">
        <v>565.40382014226213</v>
      </c>
      <c r="R26">
        <v>425.59609487734286</v>
      </c>
      <c r="S26">
        <v>578.24849782821275</v>
      </c>
      <c r="T26">
        <v>359.04982014226232</v>
      </c>
      <c r="U26">
        <v>554.28694757996902</v>
      </c>
      <c r="V26">
        <v>463.33615898523766</v>
      </c>
      <c r="W26">
        <v>419.86048129928719</v>
      </c>
      <c r="X26">
        <v>647.72504308846499</v>
      </c>
      <c r="Y26">
        <v>289.53165322264584</v>
      </c>
      <c r="Z26">
        <v>395.81710113399782</v>
      </c>
      <c r="AA26">
        <v>583.65872060218419</v>
      </c>
      <c r="AB26">
        <v>438.3594812992871</v>
      </c>
      <c r="AC26">
        <v>967.31910939843772</v>
      </c>
      <c r="AD26">
        <v>437.36920048826869</v>
      </c>
      <c r="AE26">
        <v>403.59504844940835</v>
      </c>
      <c r="AF26">
        <v>455.28577264005099</v>
      </c>
      <c r="AG26">
        <v>367.25172096870864</v>
      </c>
      <c r="AH26">
        <v>416.3861589852375</v>
      </c>
    </row>
    <row r="27" spans="1:34" x14ac:dyDescent="0.3">
      <c r="A27" s="96">
        <f ca="1">Exceedance!U27</f>
        <v>46844</v>
      </c>
      <c r="B27" s="1">
        <v>761.88227169931815</v>
      </c>
      <c r="C27" s="1">
        <v>730.05804107651443</v>
      </c>
      <c r="D27" s="1">
        <v>733.03324768808477</v>
      </c>
      <c r="E27">
        <v>1003.5858014070927</v>
      </c>
      <c r="F27">
        <v>788.1264978351353</v>
      </c>
      <c r="G27">
        <v>670.2258014070926</v>
      </c>
      <c r="H27">
        <v>945.77934638206864</v>
      </c>
      <c r="I27">
        <v>1174.233610825539</v>
      </c>
      <c r="J27">
        <v>1057.8257257991393</v>
      </c>
      <c r="K27">
        <v>616.74622248200046</v>
      </c>
      <c r="L27">
        <v>641.49160176632358</v>
      </c>
      <c r="M27">
        <v>535.95224768808441</v>
      </c>
      <c r="N27">
        <v>423.49824768808475</v>
      </c>
      <c r="O27">
        <v>475.02937045897147</v>
      </c>
      <c r="P27">
        <v>1054.1685947955227</v>
      </c>
      <c r="Q27">
        <v>1111.7838014070926</v>
      </c>
      <c r="R27">
        <v>879.10764792491238</v>
      </c>
      <c r="S27">
        <v>894.78624768808425</v>
      </c>
      <c r="T27">
        <v>439.47680140709258</v>
      </c>
      <c r="U27">
        <v>645.27724768808469</v>
      </c>
      <c r="V27">
        <v>569.87580140709292</v>
      </c>
      <c r="W27">
        <v>867.83524768808468</v>
      </c>
      <c r="X27">
        <v>960.48308749844091</v>
      </c>
      <c r="Y27">
        <v>314.23653968370229</v>
      </c>
      <c r="Z27">
        <v>569.7570410765145</v>
      </c>
      <c r="AA27">
        <v>620.6762591312729</v>
      </c>
      <c r="AB27">
        <v>584.95524768808423</v>
      </c>
      <c r="AC27">
        <v>1659.4772766874589</v>
      </c>
      <c r="AD27">
        <v>455.27380839784701</v>
      </c>
      <c r="AE27">
        <v>680.05487737410238</v>
      </c>
      <c r="AF27">
        <v>524.51712453856146</v>
      </c>
      <c r="AG27">
        <v>401.05837965775578</v>
      </c>
      <c r="AH27">
        <v>728.6298014070926</v>
      </c>
    </row>
    <row r="28" spans="1:34" x14ac:dyDescent="0.3">
      <c r="A28" s="96">
        <f ca="1">Exceedance!U28</f>
        <v>46874</v>
      </c>
      <c r="B28" s="1">
        <v>1990.752237717021</v>
      </c>
      <c r="C28" s="1">
        <v>1802.6481319613256</v>
      </c>
      <c r="D28" s="1">
        <v>1800.9925932506094</v>
      </c>
      <c r="E28">
        <v>3160.1330098995418</v>
      </c>
      <c r="F28">
        <v>1976.3364241348861</v>
      </c>
      <c r="G28">
        <v>2514.363334318502</v>
      </c>
      <c r="H28">
        <v>3022.9752519842577</v>
      </c>
      <c r="I28">
        <v>3885.4706137793032</v>
      </c>
      <c r="J28">
        <v>2788.1764384793169</v>
      </c>
      <c r="K28">
        <v>2179.3325353316513</v>
      </c>
      <c r="L28">
        <v>1799.6116296728221</v>
      </c>
      <c r="M28">
        <v>1722.7717175224816</v>
      </c>
      <c r="N28">
        <v>383.89999789556941</v>
      </c>
      <c r="O28">
        <v>1363.2093914918657</v>
      </c>
      <c r="P28">
        <v>1454.0291086548382</v>
      </c>
      <c r="Q28">
        <v>2872.9999130452079</v>
      </c>
      <c r="R28">
        <v>2210.6619546740403</v>
      </c>
      <c r="S28">
        <v>1608.8381055036023</v>
      </c>
      <c r="T28">
        <v>2224.8429128310158</v>
      </c>
      <c r="U28">
        <v>2776.6388851278475</v>
      </c>
      <c r="V28">
        <v>1079.2557067731491</v>
      </c>
      <c r="W28">
        <v>2397.0589706821993</v>
      </c>
      <c r="X28">
        <v>1170.3840116963979</v>
      </c>
      <c r="Y28">
        <v>643.73876022995751</v>
      </c>
      <c r="Z28">
        <v>1663.7203779894119</v>
      </c>
      <c r="AA28">
        <v>1284.8907514736768</v>
      </c>
      <c r="AB28">
        <v>1877.9769748961191</v>
      </c>
      <c r="AC28">
        <v>2580.2855411305031</v>
      </c>
      <c r="AD28">
        <v>1078.602057995264</v>
      </c>
      <c r="AE28">
        <v>1852.4038295087216</v>
      </c>
      <c r="AF28">
        <v>1435.2862328481267</v>
      </c>
      <c r="AG28">
        <v>945.70349475922876</v>
      </c>
      <c r="AH28">
        <v>1517.2081623112697</v>
      </c>
    </row>
    <row r="29" spans="1:34" x14ac:dyDescent="0.3">
      <c r="A29" s="96">
        <f ca="1">Exceedance!U29</f>
        <v>46905</v>
      </c>
      <c r="B29" s="1">
        <v>1959.8260576395014</v>
      </c>
      <c r="C29" s="1">
        <v>1810.3385625841743</v>
      </c>
      <c r="D29" s="1">
        <v>1828.93713281743</v>
      </c>
      <c r="E29">
        <v>3858.4334057258661</v>
      </c>
      <c r="F29">
        <v>1393.5246604108825</v>
      </c>
      <c r="G29">
        <v>4142.5386702343812</v>
      </c>
      <c r="H29">
        <v>2337.252688307588</v>
      </c>
      <c r="I29">
        <v>3989.7405580491204</v>
      </c>
      <c r="J29">
        <v>2210.3191120716297</v>
      </c>
      <c r="K29">
        <v>2621.0964114798685</v>
      </c>
      <c r="L29">
        <v>1143.4739127007419</v>
      </c>
      <c r="M29">
        <v>1176.1056638430493</v>
      </c>
      <c r="N29">
        <v>403.64706643364718</v>
      </c>
      <c r="O29">
        <v>1764.0186992088929</v>
      </c>
      <c r="P29">
        <v>769.21302089164249</v>
      </c>
      <c r="Q29">
        <v>2951.3056614540851</v>
      </c>
      <c r="R29">
        <v>1595.0216766184433</v>
      </c>
      <c r="S29">
        <v>920.34165930879396</v>
      </c>
      <c r="T29">
        <v>3107.9430786678868</v>
      </c>
      <c r="U29">
        <v>2124.5458590144308</v>
      </c>
      <c r="V29">
        <v>2102.3590725316399</v>
      </c>
      <c r="W29">
        <v>4288.2741138533238</v>
      </c>
      <c r="X29">
        <v>369.41345539057363</v>
      </c>
      <c r="Y29">
        <v>1042.52938835135</v>
      </c>
      <c r="Z29">
        <v>2230.3953511288191</v>
      </c>
      <c r="AA29">
        <v>1563.6896393476243</v>
      </c>
      <c r="AB29">
        <v>1846.957437900069</v>
      </c>
      <c r="AC29">
        <v>2524.1857328844462</v>
      </c>
      <c r="AD29">
        <v>672.96390937247691</v>
      </c>
      <c r="AE29">
        <v>3126.0963039360331</v>
      </c>
      <c r="AF29">
        <v>1355.4237013737632</v>
      </c>
      <c r="AG29">
        <v>1603.4806793338387</v>
      </c>
      <c r="AH29">
        <v>928.46238611545823</v>
      </c>
    </row>
    <row r="30" spans="1:34" x14ac:dyDescent="0.3">
      <c r="A30" s="96">
        <f ca="1">Exceedance!U30</f>
        <v>46935</v>
      </c>
      <c r="B30" s="1">
        <v>708.22551370039503</v>
      </c>
      <c r="C30" s="1">
        <v>690.61144608903658</v>
      </c>
      <c r="D30" s="1">
        <v>706.76035107021653</v>
      </c>
      <c r="E30">
        <v>1691.0307661784555</v>
      </c>
      <c r="F30">
        <v>514.72754290148214</v>
      </c>
      <c r="G30">
        <v>3083.433926841124</v>
      </c>
      <c r="H30">
        <v>1097.6538525971787</v>
      </c>
      <c r="I30">
        <v>1494.8484634756051</v>
      </c>
      <c r="J30">
        <v>1132.5815575252973</v>
      </c>
      <c r="K30">
        <v>1440.4127003747672</v>
      </c>
      <c r="L30">
        <v>467.55095661638182</v>
      </c>
      <c r="M30">
        <v>459.15866793824796</v>
      </c>
      <c r="N30">
        <v>168.59854915177931</v>
      </c>
      <c r="O30">
        <v>599.86482064746986</v>
      </c>
      <c r="P30">
        <v>439.77990908491358</v>
      </c>
      <c r="Q30">
        <v>1211.4431264057421</v>
      </c>
      <c r="R30">
        <v>576.23280848750869</v>
      </c>
      <c r="S30">
        <v>470.25896996829238</v>
      </c>
      <c r="T30">
        <v>1744.5754345338787</v>
      </c>
      <c r="U30">
        <v>1229.8789027822456</v>
      </c>
      <c r="V30">
        <v>737.01799235171279</v>
      </c>
      <c r="W30">
        <v>2946.2766834989766</v>
      </c>
      <c r="X30">
        <v>310.97150878503226</v>
      </c>
      <c r="Y30">
        <v>377.64639841442352</v>
      </c>
      <c r="Z30">
        <v>869.77776221714907</v>
      </c>
      <c r="AA30">
        <v>791.73703267922599</v>
      </c>
      <c r="AB30">
        <v>845.08091850959136</v>
      </c>
      <c r="AC30">
        <v>889.35788844208287</v>
      </c>
      <c r="AD30">
        <v>328.99163173506309</v>
      </c>
      <c r="AE30">
        <v>1846.1480300953444</v>
      </c>
      <c r="AF30">
        <v>510.25423178643882</v>
      </c>
      <c r="AG30">
        <v>795.3193195551213</v>
      </c>
      <c r="AH30">
        <v>473.10575344584203</v>
      </c>
    </row>
    <row r="31" spans="1:34" x14ac:dyDescent="0.3">
      <c r="A31" s="96">
        <f ca="1">Exceedance!U31</f>
        <v>46966</v>
      </c>
      <c r="B31" s="1">
        <v>518.99402196778647</v>
      </c>
      <c r="C31" s="1">
        <v>485.90539409367864</v>
      </c>
      <c r="D31" s="1">
        <v>485.90539409367864</v>
      </c>
      <c r="E31">
        <v>638.17953024459769</v>
      </c>
      <c r="F31">
        <v>397.65039072282752</v>
      </c>
      <c r="G31">
        <v>986.20893575182231</v>
      </c>
      <c r="H31">
        <v>566.97742331102734</v>
      </c>
      <c r="I31">
        <v>872.63479039874835</v>
      </c>
      <c r="J31">
        <v>629.27474436060186</v>
      </c>
      <c r="K31">
        <v>724.45329773291394</v>
      </c>
      <c r="L31">
        <v>361.92199032003117</v>
      </c>
      <c r="M31">
        <v>346.2513645942455</v>
      </c>
      <c r="N31">
        <v>225.37916505224584</v>
      </c>
      <c r="O31">
        <v>347.27223281466775</v>
      </c>
      <c r="P31">
        <v>405.88480473647218</v>
      </c>
      <c r="Q31">
        <v>571.47410839589827</v>
      </c>
      <c r="R31">
        <v>443.84410839589844</v>
      </c>
      <c r="S31">
        <v>376.2754157644676</v>
      </c>
      <c r="T31">
        <v>658.43441395595664</v>
      </c>
      <c r="U31">
        <v>576.13937519198237</v>
      </c>
      <c r="V31">
        <v>481.74398944435922</v>
      </c>
      <c r="W31">
        <v>917.48548272183484</v>
      </c>
      <c r="X31">
        <v>382.17142905240377</v>
      </c>
      <c r="Y31">
        <v>308.21910457488906</v>
      </c>
      <c r="Z31">
        <v>510.881892141913</v>
      </c>
      <c r="AA31">
        <v>486.69598244831428</v>
      </c>
      <c r="AB31">
        <v>550.53733768908955</v>
      </c>
      <c r="AC31">
        <v>612.82581302844324</v>
      </c>
      <c r="AD31">
        <v>345.66373934177284</v>
      </c>
      <c r="AE31">
        <v>633.45919399724687</v>
      </c>
      <c r="AF31">
        <v>408.23545732218332</v>
      </c>
      <c r="AG31">
        <v>459.9595395081609</v>
      </c>
      <c r="AH31">
        <v>359.70334907460079</v>
      </c>
    </row>
    <row r="32" spans="1:34" x14ac:dyDescent="0.3">
      <c r="A32" s="96">
        <f ca="1">Exceedance!U32</f>
        <v>46997</v>
      </c>
      <c r="B32" s="1">
        <v>465.96728018598856</v>
      </c>
      <c r="C32" s="1">
        <v>423.03180199687233</v>
      </c>
      <c r="D32" s="1">
        <v>444.17479945298658</v>
      </c>
      <c r="E32">
        <v>656.5948421223186</v>
      </c>
      <c r="F32">
        <v>392.76455217636834</v>
      </c>
      <c r="G32">
        <v>662.87193956755118</v>
      </c>
      <c r="H32">
        <v>514.25579068318018</v>
      </c>
      <c r="I32">
        <v>831.90874947421662</v>
      </c>
      <c r="J32">
        <v>567.28413292519997</v>
      </c>
      <c r="K32">
        <v>586.49596613640188</v>
      </c>
      <c r="L32">
        <v>350.87450207445647</v>
      </c>
      <c r="M32">
        <v>341.11828828235042</v>
      </c>
      <c r="N32">
        <v>285.54769312149398</v>
      </c>
      <c r="O32">
        <v>403.74384331918651</v>
      </c>
      <c r="P32">
        <v>396.48080199687234</v>
      </c>
      <c r="Q32">
        <v>498.46895414289889</v>
      </c>
      <c r="R32">
        <v>445.0440086084426</v>
      </c>
      <c r="S32">
        <v>402.83825654232697</v>
      </c>
      <c r="T32">
        <v>549.56428018598854</v>
      </c>
      <c r="U32">
        <v>490.59709093750092</v>
      </c>
      <c r="V32">
        <v>367.15502219126301</v>
      </c>
      <c r="W32">
        <v>674.96572097280159</v>
      </c>
      <c r="X32">
        <v>350.75604030991252</v>
      </c>
      <c r="Y32">
        <v>433.48467332251437</v>
      </c>
      <c r="Z32">
        <v>497.39780199687237</v>
      </c>
      <c r="AA32">
        <v>457.69180317437343</v>
      </c>
      <c r="AB32">
        <v>592.20964107849829</v>
      </c>
      <c r="AC32">
        <v>540.42770812954677</v>
      </c>
      <c r="AD32">
        <v>346.76435807417749</v>
      </c>
      <c r="AE32">
        <v>500.26299321178084</v>
      </c>
      <c r="AF32">
        <v>376.15126816094192</v>
      </c>
      <c r="AG32">
        <v>450.25469455885582</v>
      </c>
      <c r="AH32">
        <v>367.35110901714853</v>
      </c>
    </row>
    <row r="33" spans="1:34" x14ac:dyDescent="0.3">
      <c r="A33" s="96">
        <f ca="1">Exceedance!U33</f>
        <v>47027</v>
      </c>
      <c r="B33" s="1">
        <v>550.8177575507757</v>
      </c>
      <c r="C33" s="1">
        <v>412.90528514104165</v>
      </c>
      <c r="D33" s="1">
        <v>456.23084211652184</v>
      </c>
      <c r="E33">
        <v>600.52536714086227</v>
      </c>
      <c r="F33">
        <v>450.90551980247221</v>
      </c>
      <c r="G33">
        <v>679.27844284124865</v>
      </c>
      <c r="H33">
        <v>603.45668509172833</v>
      </c>
      <c r="I33">
        <v>866.92888085777793</v>
      </c>
      <c r="J33">
        <v>535.60780526186409</v>
      </c>
      <c r="K33">
        <v>528.34944284124879</v>
      </c>
      <c r="L33">
        <v>433.80889996776148</v>
      </c>
      <c r="M33">
        <v>350.27413614230676</v>
      </c>
      <c r="N33">
        <v>356.56443998964346</v>
      </c>
      <c r="O33">
        <v>368.85310273114806</v>
      </c>
      <c r="P33">
        <v>489.34646195123264</v>
      </c>
      <c r="Q33">
        <v>583.57484211652184</v>
      </c>
      <c r="R33">
        <v>960.38951980247225</v>
      </c>
      <c r="S33">
        <v>500.3725198024718</v>
      </c>
      <c r="T33">
        <v>494.12427755199229</v>
      </c>
      <c r="U33">
        <v>459.69426492284714</v>
      </c>
      <c r="V33">
        <v>482.44751980247219</v>
      </c>
      <c r="W33">
        <v>656.00872641404248</v>
      </c>
      <c r="X33">
        <v>342.69080047869818</v>
      </c>
      <c r="Y33">
        <v>531.89605982435421</v>
      </c>
      <c r="Z33">
        <v>557.82246195123253</v>
      </c>
      <c r="AA33">
        <v>484.07691833311571</v>
      </c>
      <c r="AB33">
        <v>501.39936768727569</v>
      </c>
      <c r="AC33">
        <v>573.52672641404195</v>
      </c>
      <c r="AD33">
        <v>439.42918049859725</v>
      </c>
      <c r="AE33">
        <v>469.1883950711333</v>
      </c>
      <c r="AF33">
        <v>392.10293549578057</v>
      </c>
      <c r="AG33">
        <v>390.06734117160369</v>
      </c>
      <c r="AH33">
        <v>356.10918331089232</v>
      </c>
    </row>
    <row r="34" spans="1:34" x14ac:dyDescent="0.3">
      <c r="A34" s="96">
        <f ca="1">Exceedance!U34</f>
        <v>47058</v>
      </c>
      <c r="B34" s="1">
        <v>505.73629547581379</v>
      </c>
      <c r="C34" s="1">
        <v>405.18934902532715</v>
      </c>
      <c r="D34" s="1">
        <v>451.59287403524792</v>
      </c>
      <c r="E34">
        <v>559.2399688447756</v>
      </c>
      <c r="F34">
        <v>454.68613185356747</v>
      </c>
      <c r="G34">
        <v>634.36872211494597</v>
      </c>
      <c r="H34">
        <v>539.20027464516181</v>
      </c>
      <c r="I34">
        <v>712.96037500750799</v>
      </c>
      <c r="J34">
        <v>577.24071546820119</v>
      </c>
      <c r="K34">
        <v>510.61113632617264</v>
      </c>
      <c r="L34">
        <v>390.48976224846763</v>
      </c>
      <c r="M34">
        <v>350.93355563689738</v>
      </c>
      <c r="N34">
        <v>322.49587441314412</v>
      </c>
      <c r="O34">
        <v>351.25024985177356</v>
      </c>
      <c r="P34">
        <v>529.85745646334385</v>
      </c>
      <c r="Q34">
        <v>561.54629645637897</v>
      </c>
      <c r="R34">
        <v>539.32166307491389</v>
      </c>
      <c r="S34">
        <v>444.9446630749145</v>
      </c>
      <c r="T34">
        <v>470.8153833932696</v>
      </c>
      <c r="U34">
        <v>454.1338544199038</v>
      </c>
      <c r="V34">
        <v>438.90866307491387</v>
      </c>
      <c r="W34">
        <v>599.85092753772381</v>
      </c>
      <c r="X34">
        <v>324.74666307491401</v>
      </c>
      <c r="Y34">
        <v>443.90366780157387</v>
      </c>
      <c r="Z34">
        <v>423.26734902532718</v>
      </c>
      <c r="AA34">
        <v>427.14085441988993</v>
      </c>
      <c r="AB34">
        <v>451.34145991843809</v>
      </c>
      <c r="AC34">
        <v>533.43919565570934</v>
      </c>
      <c r="AD34">
        <v>393.89232188013278</v>
      </c>
      <c r="AE34">
        <v>460.48065321363043</v>
      </c>
      <c r="AF34">
        <v>436.30881146294178</v>
      </c>
      <c r="AG34">
        <v>400.77124158731061</v>
      </c>
      <c r="AH34">
        <v>357.75566307491403</v>
      </c>
    </row>
    <row r="35" spans="1:34" x14ac:dyDescent="0.3">
      <c r="A35" s="96">
        <f ca="1">Exceedance!U35</f>
        <v>47088</v>
      </c>
      <c r="B35" s="1">
        <v>487.50380602431875</v>
      </c>
      <c r="C35" s="1">
        <v>405.00449337064435</v>
      </c>
      <c r="D35" s="1">
        <v>487.50380600428491</v>
      </c>
      <c r="E35">
        <v>527.38823577639641</v>
      </c>
      <c r="F35">
        <v>433.38739276741484</v>
      </c>
      <c r="G35">
        <v>615.80546308757175</v>
      </c>
      <c r="H35">
        <v>561.34445961975848</v>
      </c>
      <c r="I35">
        <v>631.07269437232355</v>
      </c>
      <c r="J35">
        <v>538.34123577638479</v>
      </c>
      <c r="K35">
        <v>497.09679775981289</v>
      </c>
      <c r="L35">
        <v>348.83209851707284</v>
      </c>
      <c r="M35">
        <v>337.26269998221454</v>
      </c>
      <c r="N35">
        <v>286.36021028889991</v>
      </c>
      <c r="O35">
        <v>326.34061733758654</v>
      </c>
      <c r="P35">
        <v>357.17399750287569</v>
      </c>
      <c r="Q35">
        <v>524.18380602433263</v>
      </c>
      <c r="R35">
        <v>458.75858850509292</v>
      </c>
      <c r="S35">
        <v>424.30278118729404</v>
      </c>
      <c r="T35">
        <v>430.63307048710419</v>
      </c>
      <c r="U35">
        <v>467.91125008455828</v>
      </c>
      <c r="V35">
        <v>411.41469998221459</v>
      </c>
      <c r="W35">
        <v>589.43582530279014</v>
      </c>
      <c r="X35">
        <v>316.00437766816503</v>
      </c>
      <c r="Y35">
        <v>333.01699750287577</v>
      </c>
      <c r="Z35">
        <v>390.89449337064434</v>
      </c>
      <c r="AA35">
        <v>447.97425422393894</v>
      </c>
      <c r="AB35">
        <v>470.73280607433117</v>
      </c>
      <c r="AC35">
        <v>555.33159941274994</v>
      </c>
      <c r="AD35">
        <v>384.91454295742108</v>
      </c>
      <c r="AE35">
        <v>496.38297700368969</v>
      </c>
      <c r="AF35">
        <v>456.33059357022762</v>
      </c>
      <c r="AG35">
        <v>404.68449897628375</v>
      </c>
      <c r="AH35">
        <v>317.8403776681651</v>
      </c>
    </row>
    <row r="36" spans="1:34" x14ac:dyDescent="0.3">
      <c r="A36" s="96">
        <f ca="1">Exceedance!U36</f>
        <v>47119</v>
      </c>
      <c r="B36" s="1">
        <v>452.10435591495803</v>
      </c>
      <c r="C36" s="1">
        <v>394.39151849339851</v>
      </c>
      <c r="D36" s="1">
        <v>444.09058074206166</v>
      </c>
      <c r="E36">
        <v>483.94847207497975</v>
      </c>
      <c r="F36">
        <v>431.68605058737609</v>
      </c>
      <c r="G36">
        <v>522.13381601396986</v>
      </c>
      <c r="H36">
        <v>505.31247212219898</v>
      </c>
      <c r="I36">
        <v>536.79503405844071</v>
      </c>
      <c r="J36">
        <v>472.95404232292481</v>
      </c>
      <c r="K36">
        <v>427.68047207499092</v>
      </c>
      <c r="L36">
        <v>319.27410527025802</v>
      </c>
      <c r="M36">
        <v>294.39540279091926</v>
      </c>
      <c r="N36">
        <v>252.3360026235882</v>
      </c>
      <c r="O36">
        <v>295.22864246034072</v>
      </c>
      <c r="P36">
        <v>506.38934493967952</v>
      </c>
      <c r="Q36">
        <v>480.16336279573596</v>
      </c>
      <c r="R36">
        <v>431.17505069195556</v>
      </c>
      <c r="S36">
        <v>360.82287703366933</v>
      </c>
      <c r="T36">
        <v>407.85430678572334</v>
      </c>
      <c r="U36">
        <v>415.12197200512361</v>
      </c>
      <c r="V36">
        <v>387.90872510496877</v>
      </c>
      <c r="W36">
        <v>535.2730340584701</v>
      </c>
      <c r="X36">
        <v>296.07140279091925</v>
      </c>
      <c r="Y36">
        <v>295.74549763120575</v>
      </c>
      <c r="Z36">
        <v>372.25151849339852</v>
      </c>
      <c r="AA36">
        <v>404.54628041729399</v>
      </c>
      <c r="AB36">
        <v>526.60060430639589</v>
      </c>
      <c r="AC36">
        <v>479.48203405846203</v>
      </c>
      <c r="AD36">
        <v>427.14045237769596</v>
      </c>
      <c r="AE36">
        <v>437.36510017415293</v>
      </c>
      <c r="AF36">
        <v>385.296430752677</v>
      </c>
      <c r="AG36">
        <v>353.30349084297211</v>
      </c>
      <c r="AH36">
        <v>403.85272510496878</v>
      </c>
    </row>
    <row r="37" spans="1:34" x14ac:dyDescent="0.3">
      <c r="A37" s="96">
        <f ca="1">Exceedance!U37</f>
        <v>47150</v>
      </c>
      <c r="B37" s="1">
        <v>462.25652738516362</v>
      </c>
      <c r="C37" s="1">
        <v>421.23065455955913</v>
      </c>
      <c r="D37" s="1">
        <v>455.53492934945649</v>
      </c>
      <c r="E37">
        <v>442.10037284897851</v>
      </c>
      <c r="F37">
        <v>391.70677780765629</v>
      </c>
      <c r="G37">
        <v>475.6393728489536</v>
      </c>
      <c r="H37">
        <v>478.81637284897857</v>
      </c>
      <c r="I37">
        <v>487.79737284897857</v>
      </c>
      <c r="J37">
        <v>444.13808210517698</v>
      </c>
      <c r="K37">
        <v>421.39737284897848</v>
      </c>
      <c r="L37">
        <v>332.1453735678237</v>
      </c>
      <c r="M37">
        <v>255.90776199757568</v>
      </c>
      <c r="N37">
        <v>282.0591100268087</v>
      </c>
      <c r="O37">
        <v>302.0456215017079</v>
      </c>
      <c r="P37">
        <v>533.77165455955935</v>
      </c>
      <c r="Q37">
        <v>406.79687970622655</v>
      </c>
      <c r="R37">
        <v>405.07205731178863</v>
      </c>
      <c r="S37">
        <v>349.1614622704667</v>
      </c>
      <c r="T37">
        <v>417.89134805559058</v>
      </c>
      <c r="U37">
        <v>431.23177780765621</v>
      </c>
      <c r="V37">
        <v>371.86951406369138</v>
      </c>
      <c r="W37">
        <v>455.58937284897854</v>
      </c>
      <c r="X37">
        <v>297.20888596451789</v>
      </c>
      <c r="Y37">
        <v>287.94525052267647</v>
      </c>
      <c r="Z37">
        <v>402.82565455955921</v>
      </c>
      <c r="AA37">
        <v>382.16520678369386</v>
      </c>
      <c r="AB37">
        <v>558.57799119608603</v>
      </c>
      <c r="AC37">
        <v>413.27437284897894</v>
      </c>
      <c r="AD37">
        <v>410.13185290666655</v>
      </c>
      <c r="AE37">
        <v>392.13148855145795</v>
      </c>
      <c r="AF37">
        <v>341.9619168159208</v>
      </c>
      <c r="AG37">
        <v>350.17762150170802</v>
      </c>
      <c r="AH37">
        <v>541.30751406369131</v>
      </c>
    </row>
    <row r="38" spans="1:34" x14ac:dyDescent="0.3">
      <c r="A38" s="96">
        <f ca="1">Exceedance!U38</f>
        <v>47178</v>
      </c>
      <c r="B38" s="1">
        <v>558.01774455815962</v>
      </c>
      <c r="C38" s="1">
        <v>503.59261352743374</v>
      </c>
      <c r="D38" s="1">
        <v>555.78706913406768</v>
      </c>
      <c r="E38">
        <v>574.4337990231403</v>
      </c>
      <c r="F38">
        <v>769.91534730948604</v>
      </c>
      <c r="G38">
        <v>677.38624462346877</v>
      </c>
      <c r="H38">
        <v>743.15185867858997</v>
      </c>
      <c r="I38">
        <v>729.54490522574804</v>
      </c>
      <c r="J38">
        <v>543.03288040790756</v>
      </c>
      <c r="K38">
        <v>544.21929216922035</v>
      </c>
      <c r="L38">
        <v>411.40627468445837</v>
      </c>
      <c r="M38">
        <v>277.66061352743361</v>
      </c>
      <c r="N38">
        <v>366.05516718718974</v>
      </c>
      <c r="O38">
        <v>454.33123336214442</v>
      </c>
      <c r="P38">
        <v>580.96727468445852</v>
      </c>
      <c r="Q38">
        <v>460.34812943582506</v>
      </c>
      <c r="R38">
        <v>677.4754479706429</v>
      </c>
      <c r="S38">
        <v>372.09527468445845</v>
      </c>
      <c r="T38">
        <v>556.4147274747753</v>
      </c>
      <c r="U38">
        <v>503.81766578189826</v>
      </c>
      <c r="V38">
        <v>452.88177362033099</v>
      </c>
      <c r="W38">
        <v>660.49701460722986</v>
      </c>
      <c r="X38">
        <v>339.1826135274336</v>
      </c>
      <c r="Y38">
        <v>395.95555567619397</v>
      </c>
      <c r="Z38">
        <v>517.76223336214446</v>
      </c>
      <c r="AA38">
        <v>491.1321505110742</v>
      </c>
      <c r="AB38">
        <v>1004.1127485123834</v>
      </c>
      <c r="AC38">
        <v>497.0119156106183</v>
      </c>
      <c r="AD38">
        <v>593.86490410361012</v>
      </c>
      <c r="AE38">
        <v>457.85534730948598</v>
      </c>
      <c r="AF38">
        <v>406.16106780535358</v>
      </c>
      <c r="AG38">
        <v>441.27812979799353</v>
      </c>
      <c r="AH38">
        <v>468.37099369272283</v>
      </c>
    </row>
    <row r="39" spans="1:34" x14ac:dyDescent="0.3">
      <c r="A39" s="96">
        <f ca="1">Exceedance!U39</f>
        <v>47209</v>
      </c>
      <c r="B39" s="1">
        <v>760.84782912134892</v>
      </c>
      <c r="C39" s="1">
        <v>732.42873500972928</v>
      </c>
      <c r="D39" s="1">
        <v>758.6891109690016</v>
      </c>
      <c r="E39">
        <v>817.66905477708553</v>
      </c>
      <c r="F39">
        <v>686.74273500972913</v>
      </c>
      <c r="G39">
        <v>971.85094351288478</v>
      </c>
      <c r="H39">
        <v>1251.6475700178298</v>
      </c>
      <c r="I39">
        <v>1101.5093018548455</v>
      </c>
      <c r="J39">
        <v>699.14619881865258</v>
      </c>
      <c r="K39">
        <v>719.85213326108521</v>
      </c>
      <c r="L39">
        <v>547.44073500972922</v>
      </c>
      <c r="M39">
        <v>435.80373500972922</v>
      </c>
      <c r="N39">
        <v>499.3676366585409</v>
      </c>
      <c r="O39">
        <v>1061.3214622824285</v>
      </c>
      <c r="P39">
        <v>1087.5332887287377</v>
      </c>
      <c r="Q39">
        <v>916.67517051071331</v>
      </c>
      <c r="R39">
        <v>1016.3343553539553</v>
      </c>
      <c r="S39">
        <v>455.25728872873776</v>
      </c>
      <c r="T39">
        <v>624.88194162129957</v>
      </c>
      <c r="U39">
        <v>610.43643563752369</v>
      </c>
      <c r="V39">
        <v>913.44161027958205</v>
      </c>
      <c r="W39">
        <v>971.03406112844334</v>
      </c>
      <c r="X39">
        <v>374.22477946321493</v>
      </c>
      <c r="Y39">
        <v>567.77152839815892</v>
      </c>
      <c r="Z39">
        <v>599.67352839815908</v>
      </c>
      <c r="AA39">
        <v>627.70423786810466</v>
      </c>
      <c r="AB39">
        <v>1654.9683096765291</v>
      </c>
      <c r="AC39">
        <v>515.94089507833075</v>
      </c>
      <c r="AD39">
        <v>778.63526266740155</v>
      </c>
      <c r="AE39">
        <v>526.17142759347769</v>
      </c>
      <c r="AF39">
        <v>445.97471367893183</v>
      </c>
      <c r="AG39">
        <v>754.52841875848503</v>
      </c>
      <c r="AH39">
        <v>980.19194162129975</v>
      </c>
    </row>
    <row r="40" spans="1:34" x14ac:dyDescent="0.3">
      <c r="A40" s="96">
        <f ca="1">Exceedance!U40</f>
        <v>47239</v>
      </c>
      <c r="B40" s="1">
        <v>1913.339821268858</v>
      </c>
      <c r="C40" s="1">
        <v>1884.2875227165059</v>
      </c>
      <c r="D40" s="1">
        <v>2118.9683721638266</v>
      </c>
      <c r="E40">
        <v>2054.1231216757405</v>
      </c>
      <c r="F40">
        <v>2495.1771376834668</v>
      </c>
      <c r="G40">
        <v>3200.1794693544866</v>
      </c>
      <c r="H40">
        <v>3893.9461710553701</v>
      </c>
      <c r="I40">
        <v>2865.1970974542678</v>
      </c>
      <c r="J40">
        <v>2177.0426371945996</v>
      </c>
      <c r="K40">
        <v>1869.0716296014182</v>
      </c>
      <c r="L40">
        <v>1909.376063832374</v>
      </c>
      <c r="M40">
        <v>386.54283534460683</v>
      </c>
      <c r="N40">
        <v>1425.179874482491</v>
      </c>
      <c r="O40">
        <v>1485.1532997018867</v>
      </c>
      <c r="P40">
        <v>2748.9488927353864</v>
      </c>
      <c r="Q40">
        <v>2548.9636798294987</v>
      </c>
      <c r="R40">
        <v>2032.5973165172352</v>
      </c>
      <c r="S40">
        <v>2247.9185221398425</v>
      </c>
      <c r="T40">
        <v>2906.8528223211897</v>
      </c>
      <c r="U40">
        <v>1073.2663707611218</v>
      </c>
      <c r="V40">
        <v>2484.2768656898747</v>
      </c>
      <c r="W40">
        <v>1183.5914046510959</v>
      </c>
      <c r="X40">
        <v>643.76796835197581</v>
      </c>
      <c r="Y40">
        <v>1570.0388913109648</v>
      </c>
      <c r="Z40">
        <v>1267.9063462251502</v>
      </c>
      <c r="AA40">
        <v>1904.933244963315</v>
      </c>
      <c r="AB40">
        <v>2314.8780675942244</v>
      </c>
      <c r="AC40">
        <v>1109.9930599432682</v>
      </c>
      <c r="AD40">
        <v>2440.7576797751763</v>
      </c>
      <c r="AE40">
        <v>1484.5311202104278</v>
      </c>
      <c r="AF40">
        <v>886.76604214137092</v>
      </c>
      <c r="AG40">
        <v>1538.7508964185643</v>
      </c>
      <c r="AH40">
        <v>3250.4172693352821</v>
      </c>
    </row>
    <row r="41" spans="1:34" x14ac:dyDescent="0.3">
      <c r="A41" s="96">
        <f ca="1">Exceedance!U41</f>
        <v>47270</v>
      </c>
      <c r="B41" s="1">
        <v>1881.9857387183156</v>
      </c>
      <c r="C41" s="1">
        <v>1886.8804685311641</v>
      </c>
      <c r="D41" s="1">
        <v>2060.327701922432</v>
      </c>
      <c r="E41">
        <v>1514.7366611867458</v>
      </c>
      <c r="F41">
        <v>4316.7400089630946</v>
      </c>
      <c r="G41">
        <v>2478.831909811197</v>
      </c>
      <c r="H41">
        <v>4119.4558573395652</v>
      </c>
      <c r="I41">
        <v>2145.4352706004693</v>
      </c>
      <c r="J41">
        <v>2777.0806601935487</v>
      </c>
      <c r="K41">
        <v>1145.8164677625462</v>
      </c>
      <c r="L41">
        <v>1479.7474285743697</v>
      </c>
      <c r="M41">
        <v>400.22334675468625</v>
      </c>
      <c r="N41">
        <v>1818.4878148698162</v>
      </c>
      <c r="O41">
        <v>723.58776831161322</v>
      </c>
      <c r="P41">
        <v>3067.3002575511109</v>
      </c>
      <c r="Q41">
        <v>1800.1991770463976</v>
      </c>
      <c r="R41">
        <v>1204.9750340196363</v>
      </c>
      <c r="S41">
        <v>3295.2897270452795</v>
      </c>
      <c r="T41">
        <v>2110.1465451254217</v>
      </c>
      <c r="U41">
        <v>2170.1718892498134</v>
      </c>
      <c r="V41">
        <v>4344.2199723812028</v>
      </c>
      <c r="W41">
        <v>364.19383673996282</v>
      </c>
      <c r="X41">
        <v>1145.3635673102749</v>
      </c>
      <c r="Y41">
        <v>2312.4924934996598</v>
      </c>
      <c r="Z41">
        <v>1549.299975646109</v>
      </c>
      <c r="AA41">
        <v>1906.3844399480784</v>
      </c>
      <c r="AB41">
        <v>2314.8662238537681</v>
      </c>
      <c r="AC41">
        <v>680.87583849721966</v>
      </c>
      <c r="AD41">
        <v>3277.2490746228482</v>
      </c>
      <c r="AE41">
        <v>1434.1111326393618</v>
      </c>
      <c r="AF41">
        <v>1698.042262328358</v>
      </c>
      <c r="AG41">
        <v>932.44546776254651</v>
      </c>
      <c r="AH41">
        <v>3924.072101672281</v>
      </c>
    </row>
    <row r="42" spans="1:34" x14ac:dyDescent="0.3">
      <c r="A42" s="96">
        <f ca="1">Exceedance!U42</f>
        <v>47300</v>
      </c>
      <c r="B42" s="1">
        <v>694.96283500327297</v>
      </c>
      <c r="C42" s="1">
        <v>688.56554983837805</v>
      </c>
      <c r="D42" s="1">
        <v>693.68131432865255</v>
      </c>
      <c r="E42">
        <v>536.40472152807877</v>
      </c>
      <c r="F42">
        <v>3549.7573761202598</v>
      </c>
      <c r="G42">
        <v>1096.6924784226678</v>
      </c>
      <c r="H42">
        <v>1620.9182775378906</v>
      </c>
      <c r="I42">
        <v>1141.4916864993379</v>
      </c>
      <c r="J42">
        <v>1564.8805352949792</v>
      </c>
      <c r="K42">
        <v>478.13552592200773</v>
      </c>
      <c r="L42">
        <v>475.43506645869047</v>
      </c>
      <c r="M42">
        <v>157.81579680911156</v>
      </c>
      <c r="N42">
        <v>613.69541584879676</v>
      </c>
      <c r="O42">
        <v>437.91708234077402</v>
      </c>
      <c r="P42">
        <v>1267.4906966914373</v>
      </c>
      <c r="Q42">
        <v>587.69178825679114</v>
      </c>
      <c r="R42">
        <v>510.41652842360736</v>
      </c>
      <c r="S42">
        <v>1749.6016544080906</v>
      </c>
      <c r="T42">
        <v>1264.830027739938</v>
      </c>
      <c r="U42">
        <v>747.58958964111537</v>
      </c>
      <c r="V42">
        <v>3145.1217141366947</v>
      </c>
      <c r="W42">
        <v>316.08358579426823</v>
      </c>
      <c r="X42">
        <v>419.19490836880948</v>
      </c>
      <c r="Y42">
        <v>889.24343868793176</v>
      </c>
      <c r="Z42">
        <v>788.50809606637665</v>
      </c>
      <c r="AA42">
        <v>862.64964742999211</v>
      </c>
      <c r="AB42">
        <v>917.38976024223189</v>
      </c>
      <c r="AC42">
        <v>334.7786613366311</v>
      </c>
      <c r="AD42">
        <v>1945.6154160411102</v>
      </c>
      <c r="AE42">
        <v>501.27709314399289</v>
      </c>
      <c r="AF42">
        <v>852.62805795751638</v>
      </c>
      <c r="AG42">
        <v>483.7703223022055</v>
      </c>
      <c r="AH42">
        <v>1771.4551014140882</v>
      </c>
    </row>
    <row r="43" spans="1:34" x14ac:dyDescent="0.3">
      <c r="A43" s="96">
        <f ca="1">Exceedance!U43</f>
        <v>47331</v>
      </c>
      <c r="B43" s="1">
        <v>519.35788145459662</v>
      </c>
      <c r="C43" s="1">
        <v>487.01928797877281</v>
      </c>
      <c r="D43" s="1">
        <v>519.35788145459662</v>
      </c>
      <c r="E43">
        <v>397.73439099992464</v>
      </c>
      <c r="F43">
        <v>1024.0251326320988</v>
      </c>
      <c r="G43">
        <v>566.9361393354958</v>
      </c>
      <c r="H43">
        <v>886.26070421882855</v>
      </c>
      <c r="I43">
        <v>636.73059354322049</v>
      </c>
      <c r="J43">
        <v>740.01275064520792</v>
      </c>
      <c r="K43">
        <v>370.93331680058611</v>
      </c>
      <c r="L43">
        <v>356.27414378643641</v>
      </c>
      <c r="M43">
        <v>227.66289463316426</v>
      </c>
      <c r="N43">
        <v>362.68425673052269</v>
      </c>
      <c r="O43">
        <v>404.36193653241753</v>
      </c>
      <c r="P43">
        <v>606.00052848840926</v>
      </c>
      <c r="Q43">
        <v>449.01134804799761</v>
      </c>
      <c r="R43">
        <v>393.0698052127542</v>
      </c>
      <c r="S43">
        <v>661.78827344276647</v>
      </c>
      <c r="T43">
        <v>583.66211070384747</v>
      </c>
      <c r="U43">
        <v>524.45138818103965</v>
      </c>
      <c r="V43">
        <v>926.49363808633098</v>
      </c>
      <c r="W43">
        <v>392.19515043288038</v>
      </c>
      <c r="X43">
        <v>332.61690176700591</v>
      </c>
      <c r="Y43">
        <v>520.64150518200518</v>
      </c>
      <c r="Z43">
        <v>487.34369381275258</v>
      </c>
      <c r="AA43">
        <v>573.987568968868</v>
      </c>
      <c r="AB43">
        <v>617.64074262751774</v>
      </c>
      <c r="AC43">
        <v>350.90433001900345</v>
      </c>
      <c r="AD43">
        <v>653.57257569743228</v>
      </c>
      <c r="AE43">
        <v>407.6034426903139</v>
      </c>
      <c r="AF43">
        <v>491.99127344276616</v>
      </c>
      <c r="AG43">
        <v>373.87952401094276</v>
      </c>
      <c r="AH43">
        <v>682.72611643851064</v>
      </c>
    </row>
    <row r="44" spans="1:34" x14ac:dyDescent="0.3">
      <c r="A44" s="96">
        <f ca="1">Exceedance!U44</f>
        <v>47362</v>
      </c>
      <c r="B44" s="1">
        <v>466.64455657031925</v>
      </c>
      <c r="C44" s="1">
        <v>466.64455657031965</v>
      </c>
      <c r="D44" s="1">
        <v>469.61976318188943</v>
      </c>
      <c r="E44">
        <v>397.56206058634348</v>
      </c>
      <c r="F44">
        <v>682.65437544125336</v>
      </c>
      <c r="G44">
        <v>515.24883412742304</v>
      </c>
      <c r="H44">
        <v>831.64492146876603</v>
      </c>
      <c r="I44">
        <v>575.84572047538904</v>
      </c>
      <c r="J44">
        <v>600.22552569499612</v>
      </c>
      <c r="K44">
        <v>361.88401009452724</v>
      </c>
      <c r="L44">
        <v>346.94768410534289</v>
      </c>
      <c r="M44">
        <v>292.04853629132435</v>
      </c>
      <c r="N44">
        <v>414.78853292665758</v>
      </c>
      <c r="O44">
        <v>395.83007838120301</v>
      </c>
      <c r="P44">
        <v>544.36006872517839</v>
      </c>
      <c r="Q44">
        <v>451.7934916043435</v>
      </c>
      <c r="R44">
        <v>421.26051131189922</v>
      </c>
      <c r="S44">
        <v>554.20555657031923</v>
      </c>
      <c r="T44">
        <v>494.36942468940043</v>
      </c>
      <c r="U44">
        <v>418.69163667488016</v>
      </c>
      <c r="V44">
        <v>716.90449209949986</v>
      </c>
      <c r="W44">
        <v>361.76992179101234</v>
      </c>
      <c r="X44">
        <v>454.51553292665756</v>
      </c>
      <c r="Y44">
        <v>503.21722040934299</v>
      </c>
      <c r="Z44">
        <v>459.94205812297321</v>
      </c>
      <c r="AA44">
        <v>605.48104995675806</v>
      </c>
      <c r="AB44">
        <v>542.22602599741492</v>
      </c>
      <c r="AC44">
        <v>353.03905352582314</v>
      </c>
      <c r="AD44">
        <v>535.52027980544642</v>
      </c>
      <c r="AE44">
        <v>375.79812620153024</v>
      </c>
      <c r="AF44">
        <v>502.93055657031965</v>
      </c>
      <c r="AG44">
        <v>381.44451771492811</v>
      </c>
      <c r="AH44">
        <v>698.4233488921252</v>
      </c>
    </row>
    <row r="45" spans="1:34" x14ac:dyDescent="0.3">
      <c r="A45" s="96">
        <f ca="1">Exceedance!U45</f>
        <v>47392</v>
      </c>
      <c r="B45" s="1">
        <v>549.38685259436988</v>
      </c>
      <c r="C45" s="1">
        <v>412.90528514104108</v>
      </c>
      <c r="D45" s="1">
        <v>489.46123275965931</v>
      </c>
      <c r="E45">
        <v>457.04289996776146</v>
      </c>
      <c r="F45">
        <v>698.45761974659865</v>
      </c>
      <c r="G45">
        <v>607.11906525701761</v>
      </c>
      <c r="H45">
        <v>889.38288085777776</v>
      </c>
      <c r="I45">
        <v>543.82771285903266</v>
      </c>
      <c r="J45">
        <v>539.15344284124842</v>
      </c>
      <c r="K45">
        <v>439.27751980247183</v>
      </c>
      <c r="L45">
        <v>354.97855611164039</v>
      </c>
      <c r="M45">
        <v>362.98051980247226</v>
      </c>
      <c r="N45">
        <v>376.41462027650982</v>
      </c>
      <c r="O45">
        <v>480.51913963718289</v>
      </c>
      <c r="P45">
        <v>598.29244039635216</v>
      </c>
      <c r="Q45">
        <v>972.25121031330661</v>
      </c>
      <c r="R45">
        <v>516.14089996776102</v>
      </c>
      <c r="S45">
        <v>498.1702775519928</v>
      </c>
      <c r="T45">
        <v>462.26135331167768</v>
      </c>
      <c r="U45">
        <v>491.20851980247227</v>
      </c>
      <c r="V45">
        <v>708.17148416356258</v>
      </c>
      <c r="W45">
        <v>347.31355392863196</v>
      </c>
      <c r="X45">
        <v>561.54251980247227</v>
      </c>
      <c r="Y45">
        <v>557.53246195123256</v>
      </c>
      <c r="Z45">
        <v>485.28660637078696</v>
      </c>
      <c r="AA45">
        <v>535.90157050452683</v>
      </c>
      <c r="AB45">
        <v>573.33472641404194</v>
      </c>
      <c r="AC45">
        <v>445.93245990639923</v>
      </c>
      <c r="AD45">
        <v>525.10905242823196</v>
      </c>
      <c r="AE45">
        <v>391.35107375301129</v>
      </c>
      <c r="AF45">
        <v>412.63298202188787</v>
      </c>
      <c r="AG45">
        <v>359.71500303073947</v>
      </c>
      <c r="AH45">
        <v>638.76035000708305</v>
      </c>
    </row>
    <row r="46" spans="1:34" x14ac:dyDescent="0.3">
      <c r="A46" s="96">
        <f ca="1">Exceedance!U46</f>
        <v>47423</v>
      </c>
      <c r="B46" s="1">
        <v>501.19185441991169</v>
      </c>
      <c r="C46" s="1">
        <v>432.96982963117432</v>
      </c>
      <c r="D46" s="1">
        <v>468.16706103148192</v>
      </c>
      <c r="E46">
        <v>460.04393096224283</v>
      </c>
      <c r="F46">
        <v>648.74992166928996</v>
      </c>
      <c r="G46">
        <v>543.06048125673203</v>
      </c>
      <c r="H46">
        <v>725.41137500750801</v>
      </c>
      <c r="I46">
        <v>584.63991551174797</v>
      </c>
      <c r="J46">
        <v>523.60606116620943</v>
      </c>
      <c r="K46">
        <v>395.58155563689741</v>
      </c>
      <c r="L46">
        <v>355.19555563689744</v>
      </c>
      <c r="M46">
        <v>328.72366307491399</v>
      </c>
      <c r="N46">
        <v>361.309663074914</v>
      </c>
      <c r="O46">
        <v>528.16645646334382</v>
      </c>
      <c r="P46">
        <v>577.63985442022374</v>
      </c>
      <c r="Q46">
        <v>593.5191684701515</v>
      </c>
      <c r="R46">
        <v>475.36686220920262</v>
      </c>
      <c r="S46">
        <v>475.11393688065516</v>
      </c>
      <c r="T46">
        <v>462.09906103145784</v>
      </c>
      <c r="U46">
        <v>464.48403211564971</v>
      </c>
      <c r="V46">
        <v>644.95338953769908</v>
      </c>
      <c r="W46">
        <v>329.52366307491405</v>
      </c>
      <c r="X46">
        <v>473.32466307491399</v>
      </c>
      <c r="Y46">
        <v>423.19634902532721</v>
      </c>
      <c r="Z46">
        <v>425.4476478083194</v>
      </c>
      <c r="AA46">
        <v>468.59371096993232</v>
      </c>
      <c r="AB46">
        <v>535.32251886973438</v>
      </c>
      <c r="AC46">
        <v>400.30827873331731</v>
      </c>
      <c r="AD46">
        <v>506.93884603708534</v>
      </c>
      <c r="AE46">
        <v>430.62992196666715</v>
      </c>
      <c r="AF46">
        <v>441.89985442001142</v>
      </c>
      <c r="AG46">
        <v>361.19966307491404</v>
      </c>
      <c r="AH46">
        <v>588.6192680888264</v>
      </c>
    </row>
    <row r="47" spans="1:34" x14ac:dyDescent="0.3">
      <c r="A47" s="96">
        <f ca="1">Exceedance!U47</f>
        <v>47453</v>
      </c>
      <c r="B47" s="1">
        <v>467.54903707040455</v>
      </c>
      <c r="C47" s="1">
        <v>455.2228142887954</v>
      </c>
      <c r="D47" s="1">
        <v>463.15065609786745</v>
      </c>
      <c r="E47">
        <v>439.24677292196935</v>
      </c>
      <c r="F47">
        <v>628.04445385066197</v>
      </c>
      <c r="G47">
        <v>565.12843311741551</v>
      </c>
      <c r="H47">
        <v>645.69248482315868</v>
      </c>
      <c r="I47">
        <v>542.65623577638496</v>
      </c>
      <c r="J47">
        <v>506.39579775981173</v>
      </c>
      <c r="K47">
        <v>355.13228018520414</v>
      </c>
      <c r="L47">
        <v>347.87618564673949</v>
      </c>
      <c r="M47">
        <v>292.38637766816504</v>
      </c>
      <c r="N47">
        <v>336.29937766816494</v>
      </c>
      <c r="O47">
        <v>356.28799750287573</v>
      </c>
      <c r="P47">
        <v>528.82680602431878</v>
      </c>
      <c r="Q47">
        <v>496.29662420613698</v>
      </c>
      <c r="R47">
        <v>438.60702090037472</v>
      </c>
      <c r="S47">
        <v>434.25307048710431</v>
      </c>
      <c r="T47">
        <v>420.68345065241795</v>
      </c>
      <c r="U47">
        <v>467.12739278078647</v>
      </c>
      <c r="V47">
        <v>610.81959941274363</v>
      </c>
      <c r="W47">
        <v>320.42937766816505</v>
      </c>
      <c r="X47">
        <v>352.88537766816501</v>
      </c>
      <c r="Y47">
        <v>423.51448510618144</v>
      </c>
      <c r="Z47">
        <v>444.95242713348875</v>
      </c>
      <c r="AA47">
        <v>473.65480602431876</v>
      </c>
      <c r="AB47">
        <v>556.69759950347873</v>
      </c>
      <c r="AC47">
        <v>389.32054295742068</v>
      </c>
      <c r="AD47">
        <v>530.59676172431466</v>
      </c>
      <c r="AE47">
        <v>443.27324404088284</v>
      </c>
      <c r="AF47">
        <v>470.34780602431874</v>
      </c>
      <c r="AG47">
        <v>320.86237766816504</v>
      </c>
      <c r="AH47">
        <v>532.37761594165158</v>
      </c>
    </row>
    <row r="48" spans="1:34" x14ac:dyDescent="0.3">
      <c r="A48" s="96">
        <f ca="1">Exceedance!U48</f>
        <v>47484</v>
      </c>
      <c r="B48" s="1">
        <v>422.6684838712622</v>
      </c>
      <c r="C48" s="1">
        <v>420.53205058737609</v>
      </c>
      <c r="D48" s="1">
        <v>423.60643075267694</v>
      </c>
      <c r="E48">
        <v>437.73643075266529</v>
      </c>
      <c r="F48">
        <v>535.68561404756394</v>
      </c>
      <c r="G48">
        <v>509.60085228113815</v>
      </c>
      <c r="H48">
        <v>543.63003405842642</v>
      </c>
      <c r="I48">
        <v>477.24104232292484</v>
      </c>
      <c r="J48">
        <v>437.57447207499087</v>
      </c>
      <c r="K48">
        <v>323.19572510496874</v>
      </c>
      <c r="L48">
        <v>326.56187703369267</v>
      </c>
      <c r="M48">
        <v>258.44040279091922</v>
      </c>
      <c r="N48">
        <v>305.36440279091926</v>
      </c>
      <c r="O48">
        <v>505.20234493967951</v>
      </c>
      <c r="P48">
        <v>484.78004232291323</v>
      </c>
      <c r="Q48">
        <v>437.19943075267702</v>
      </c>
      <c r="R48">
        <v>374.20225719895802</v>
      </c>
      <c r="S48">
        <v>411.57430678572325</v>
      </c>
      <c r="T48">
        <v>376.08668695102409</v>
      </c>
      <c r="U48">
        <v>452.31205058737612</v>
      </c>
      <c r="V48">
        <v>538.31503405845046</v>
      </c>
      <c r="W48">
        <v>300.62740279091923</v>
      </c>
      <c r="X48">
        <v>317.92872510496881</v>
      </c>
      <c r="Y48">
        <v>401.61901390774676</v>
      </c>
      <c r="Z48">
        <v>401.64435862930134</v>
      </c>
      <c r="AA48">
        <v>529.68960430639584</v>
      </c>
      <c r="AB48">
        <v>480.92903405846204</v>
      </c>
      <c r="AC48">
        <v>431.65745237769602</v>
      </c>
      <c r="AD48">
        <v>462.3334579840685</v>
      </c>
      <c r="AE48">
        <v>381.78005058737614</v>
      </c>
      <c r="AF48">
        <v>412.72064423409034</v>
      </c>
      <c r="AG48">
        <v>407.11572510496876</v>
      </c>
      <c r="AH48">
        <v>488.98285224026853</v>
      </c>
    </row>
    <row r="49" spans="1:34" x14ac:dyDescent="0.3">
      <c r="A49" s="96">
        <f ca="1">Exceedance!U49</f>
        <v>47515</v>
      </c>
      <c r="B49" s="1">
        <v>440.23120755972241</v>
      </c>
      <c r="C49" s="1">
        <v>440.23120755972241</v>
      </c>
      <c r="D49" s="1">
        <v>443.00806706385458</v>
      </c>
      <c r="E49">
        <v>397.87863731178851</v>
      </c>
      <c r="F49">
        <v>488.24737284895218</v>
      </c>
      <c r="G49">
        <v>482.85823235311074</v>
      </c>
      <c r="H49">
        <v>493.96637284897849</v>
      </c>
      <c r="I49">
        <v>448.82508210517699</v>
      </c>
      <c r="J49">
        <v>432.20337284897857</v>
      </c>
      <c r="K49">
        <v>336.10251406369144</v>
      </c>
      <c r="L49">
        <v>276.83946227046636</v>
      </c>
      <c r="M49">
        <v>288.75235703889797</v>
      </c>
      <c r="N49">
        <v>308.76748100584024</v>
      </c>
      <c r="O49">
        <v>532.44365455955904</v>
      </c>
      <c r="P49">
        <v>416.56993867743938</v>
      </c>
      <c r="Q49">
        <v>411.17791681592087</v>
      </c>
      <c r="R49">
        <v>362.58832177459857</v>
      </c>
      <c r="S49">
        <v>421.4863480555901</v>
      </c>
      <c r="T49">
        <v>436.09020755972244</v>
      </c>
      <c r="U49">
        <v>385.93305731178862</v>
      </c>
      <c r="V49">
        <v>492.1316868985769</v>
      </c>
      <c r="W49">
        <v>301.94588596451797</v>
      </c>
      <c r="X49">
        <v>318.34351406369143</v>
      </c>
      <c r="Y49">
        <v>432.46067935294758</v>
      </c>
      <c r="Z49">
        <v>379.9059152793082</v>
      </c>
      <c r="AA49">
        <v>562.02899119608605</v>
      </c>
      <c r="AB49">
        <v>413.44137284897852</v>
      </c>
      <c r="AC49">
        <v>415.17785290666706</v>
      </c>
      <c r="AD49">
        <v>406.94559417623367</v>
      </c>
      <c r="AE49">
        <v>338.71105731178864</v>
      </c>
      <c r="AF49">
        <v>398.0421579740227</v>
      </c>
      <c r="AG49">
        <v>544.11051406369143</v>
      </c>
      <c r="AH49">
        <v>446.89323235311076</v>
      </c>
    </row>
    <row r="50" spans="1:34" x14ac:dyDescent="0.3">
      <c r="A50" s="96">
        <f ca="1">Exceedance!U50</f>
        <v>47543</v>
      </c>
      <c r="B50" s="1">
        <v>540.24226000770727</v>
      </c>
      <c r="C50" s="1">
        <v>528.65134730948648</v>
      </c>
      <c r="D50" s="1">
        <v>528.65134730948648</v>
      </c>
      <c r="E50">
        <v>774.56834730948617</v>
      </c>
      <c r="F50">
        <v>736.22318358160237</v>
      </c>
      <c r="G50">
        <v>742.94553522073704</v>
      </c>
      <c r="H50">
        <v>684.49038392133491</v>
      </c>
      <c r="I50">
        <v>558.14211778070046</v>
      </c>
      <c r="J50">
        <v>570.43236331836533</v>
      </c>
      <c r="K50">
        <v>420.0832746844589</v>
      </c>
      <c r="L50">
        <v>286.40674755742282</v>
      </c>
      <c r="M50">
        <v>372.92361352743353</v>
      </c>
      <c r="N50">
        <v>460.09023336214443</v>
      </c>
      <c r="O50">
        <v>579.67727468445855</v>
      </c>
      <c r="P50">
        <v>460.34143713133875</v>
      </c>
      <c r="Q50">
        <v>678.92140664832903</v>
      </c>
      <c r="R50">
        <v>382.92127468445841</v>
      </c>
      <c r="S50">
        <v>560.96972747477525</v>
      </c>
      <c r="T50">
        <v>496.36134730948606</v>
      </c>
      <c r="U50">
        <v>469.38006341406464</v>
      </c>
      <c r="V50">
        <v>645.39365324826565</v>
      </c>
      <c r="W50">
        <v>344.35161352743364</v>
      </c>
      <c r="X50">
        <v>412.63355567619385</v>
      </c>
      <c r="Y50">
        <v>549.71434077943752</v>
      </c>
      <c r="Z50">
        <v>492.14712235234566</v>
      </c>
      <c r="AA50">
        <v>1034.7381950415188</v>
      </c>
      <c r="AB50">
        <v>493.20773767739428</v>
      </c>
      <c r="AC50">
        <v>602.01052961012977</v>
      </c>
      <c r="AD50">
        <v>484.7110051043507</v>
      </c>
      <c r="AE50">
        <v>405.74906780535355</v>
      </c>
      <c r="AF50">
        <v>485.27412014203071</v>
      </c>
      <c r="AG50">
        <v>469.18095237040893</v>
      </c>
      <c r="AH50">
        <v>607.67696733450373</v>
      </c>
    </row>
    <row r="51" spans="1:34" x14ac:dyDescent="0.3">
      <c r="A51" s="96">
        <f ca="1">Exceedance!U51</f>
        <v>47574</v>
      </c>
      <c r="B51" s="1">
        <v>743.64574729833043</v>
      </c>
      <c r="C51" s="1">
        <v>732.42873500972883</v>
      </c>
      <c r="D51" s="1">
        <v>732.42873500972883</v>
      </c>
      <c r="E51">
        <v>692.84413170393952</v>
      </c>
      <c r="F51">
        <v>1041.8060728954667</v>
      </c>
      <c r="G51">
        <v>1251.8410634457141</v>
      </c>
      <c r="H51">
        <v>1058.1741861385201</v>
      </c>
      <c r="I51">
        <v>713.90829950200043</v>
      </c>
      <c r="J51">
        <v>750.23233114735399</v>
      </c>
      <c r="K51">
        <v>559.99073500972929</v>
      </c>
      <c r="L51">
        <v>432.32573500972921</v>
      </c>
      <c r="M51">
        <v>504.35434843741001</v>
      </c>
      <c r="N51">
        <v>1053.0710821171674</v>
      </c>
      <c r="O51">
        <v>1085.7162887287375</v>
      </c>
      <c r="P51">
        <v>889.81301666763875</v>
      </c>
      <c r="Q51">
        <v>962.79265578966454</v>
      </c>
      <c r="R51">
        <v>469.70528872873757</v>
      </c>
      <c r="S51">
        <v>646.38386724111092</v>
      </c>
      <c r="T51">
        <v>583.01528872873757</v>
      </c>
      <c r="U51">
        <v>917.33089205041745</v>
      </c>
      <c r="V51">
        <v>955.74894338411571</v>
      </c>
      <c r="W51">
        <v>379.46167715477969</v>
      </c>
      <c r="X51">
        <v>562.4615283981592</v>
      </c>
      <c r="Y51">
        <v>630.9747291245717</v>
      </c>
      <c r="Z51">
        <v>629.34272674675447</v>
      </c>
      <c r="AA51">
        <v>1662.731606946604</v>
      </c>
      <c r="AB51">
        <v>509.0797113641139</v>
      </c>
      <c r="AC51">
        <v>793.87206736730479</v>
      </c>
      <c r="AD51">
        <v>551.91549784886661</v>
      </c>
      <c r="AE51">
        <v>445.82262002202765</v>
      </c>
      <c r="AF51">
        <v>778.59352987352224</v>
      </c>
      <c r="AG51">
        <v>1025.2472887287377</v>
      </c>
      <c r="AH51">
        <v>917.4510732207516</v>
      </c>
    </row>
    <row r="52" spans="1:34" x14ac:dyDescent="0.3">
      <c r="A52" s="96">
        <f ca="1">Exceedance!U52</f>
        <v>47604</v>
      </c>
      <c r="B52" s="1">
        <v>2095.4185704938218</v>
      </c>
      <c r="C52" s="1">
        <v>1825.8917247386253</v>
      </c>
      <c r="D52" s="1">
        <v>1820.6562908685846</v>
      </c>
      <c r="E52">
        <v>2595.0192882857632</v>
      </c>
      <c r="F52">
        <v>3257.5988831335012</v>
      </c>
      <c r="G52">
        <v>3921.1818860244371</v>
      </c>
      <c r="H52">
        <v>2826.9152906741124</v>
      </c>
      <c r="I52">
        <v>2252.9103529652016</v>
      </c>
      <c r="J52">
        <v>1888.579712386316</v>
      </c>
      <c r="K52">
        <v>1914.0008272351656</v>
      </c>
      <c r="L52">
        <v>333.35992884086522</v>
      </c>
      <c r="M52">
        <v>1482.995026056795</v>
      </c>
      <c r="N52">
        <v>1462.4224290298373</v>
      </c>
      <c r="O52">
        <v>2789.4755820626419</v>
      </c>
      <c r="P52">
        <v>2471.9209316587799</v>
      </c>
      <c r="Q52">
        <v>1974.6876986632381</v>
      </c>
      <c r="R52">
        <v>2271.2390180075831</v>
      </c>
      <c r="S52">
        <v>2904.6971381064245</v>
      </c>
      <c r="T52">
        <v>1083.1155214152739</v>
      </c>
      <c r="U52">
        <v>2706.5350778803399</v>
      </c>
      <c r="V52">
        <v>1185.4386176219491</v>
      </c>
      <c r="W52">
        <v>678.98404748283565</v>
      </c>
      <c r="X52">
        <v>1577.6059252241485</v>
      </c>
      <c r="Y52">
        <v>1290.6350973160463</v>
      </c>
      <c r="Z52">
        <v>1916.0052445335177</v>
      </c>
      <c r="AA52">
        <v>2528.9624064372006</v>
      </c>
      <c r="AB52">
        <v>1074.1902658858287</v>
      </c>
      <c r="AC52">
        <v>2366.6915839407125</v>
      </c>
      <c r="AD52">
        <v>1438.2792194880578</v>
      </c>
      <c r="AE52">
        <v>926.03081457002804</v>
      </c>
      <c r="AF52">
        <v>1829.8023233692923</v>
      </c>
      <c r="AG52">
        <v>3289.676986932021</v>
      </c>
      <c r="AH52">
        <v>2047.4806806051874</v>
      </c>
    </row>
    <row r="53" spans="1:34" x14ac:dyDescent="0.3">
      <c r="A53" s="96">
        <f ca="1">Exceedance!U53</f>
        <v>47635</v>
      </c>
      <c r="B53" s="1">
        <v>2074.3194032069705</v>
      </c>
      <c r="C53" s="1">
        <v>1825.5740673041744</v>
      </c>
      <c r="D53" s="1">
        <v>1831.605864732735</v>
      </c>
      <c r="E53">
        <v>4244.5018345996459</v>
      </c>
      <c r="F53">
        <v>2499.7489676482351</v>
      </c>
      <c r="G53">
        <v>4105.9720902657027</v>
      </c>
      <c r="H53">
        <v>2379.2742875933091</v>
      </c>
      <c r="I53">
        <v>2731.8780659296403</v>
      </c>
      <c r="J53">
        <v>1163.3116537386616</v>
      </c>
      <c r="K53">
        <v>1456.6535105878045</v>
      </c>
      <c r="L53">
        <v>467.08448437655562</v>
      </c>
      <c r="M53">
        <v>1787.2209102878485</v>
      </c>
      <c r="N53">
        <v>763.55513596236926</v>
      </c>
      <c r="O53">
        <v>3026.0062141214612</v>
      </c>
      <c r="P53">
        <v>1855.7400609637973</v>
      </c>
      <c r="Q53">
        <v>1152.0676106827455</v>
      </c>
      <c r="R53">
        <v>3286.2835598192692</v>
      </c>
      <c r="S53">
        <v>2106.0406611263415</v>
      </c>
      <c r="T53">
        <v>2129.6968809853925</v>
      </c>
      <c r="U53">
        <v>4541.1241544774493</v>
      </c>
      <c r="V53">
        <v>377.35040877180796</v>
      </c>
      <c r="W53">
        <v>1118.0993410805988</v>
      </c>
      <c r="X53">
        <v>2335.2706214098771</v>
      </c>
      <c r="Y53">
        <v>1522.1395858931648</v>
      </c>
      <c r="Z53">
        <v>1901.3451323308379</v>
      </c>
      <c r="AA53">
        <v>2510.9843171971816</v>
      </c>
      <c r="AB53">
        <v>701.79084957411226</v>
      </c>
      <c r="AC53">
        <v>3332.7827877219966</v>
      </c>
      <c r="AD53">
        <v>1364.974175290617</v>
      </c>
      <c r="AE53">
        <v>1787.9827179837484</v>
      </c>
      <c r="AF53">
        <v>1217.5174173444436</v>
      </c>
      <c r="AG53">
        <v>3980.3529037786575</v>
      </c>
      <c r="AH53">
        <v>1488.605783936451</v>
      </c>
    </row>
    <row r="54" spans="1:34" x14ac:dyDescent="0.3">
      <c r="A54" s="96">
        <f ca="1">Exceedance!U54</f>
        <v>47665</v>
      </c>
      <c r="B54" s="1">
        <v>714.81214381636119</v>
      </c>
      <c r="C54" s="1">
        <v>700.58834554440637</v>
      </c>
      <c r="D54" s="1">
        <v>706.80920225317163</v>
      </c>
      <c r="E54">
        <v>3550.8696585348257</v>
      </c>
      <c r="F54">
        <v>1093.6238269396433</v>
      </c>
      <c r="G54">
        <v>1620.6907647566568</v>
      </c>
      <c r="H54">
        <v>1187.1890848089804</v>
      </c>
      <c r="I54">
        <v>1568.4535411797385</v>
      </c>
      <c r="J54">
        <v>481.48551972974781</v>
      </c>
      <c r="K54">
        <v>481.19385790269229</v>
      </c>
      <c r="L54">
        <v>165.81095461373582</v>
      </c>
      <c r="M54">
        <v>615.16971014897024</v>
      </c>
      <c r="N54">
        <v>439.61343152894261</v>
      </c>
      <c r="O54">
        <v>1234.6285720332619</v>
      </c>
      <c r="P54">
        <v>595.59721494656981</v>
      </c>
      <c r="Q54">
        <v>482.82898587816874</v>
      </c>
      <c r="R54">
        <v>1760.2188978738695</v>
      </c>
      <c r="S54">
        <v>1298.5907442042239</v>
      </c>
      <c r="T54">
        <v>777.82007279989978</v>
      </c>
      <c r="U54">
        <v>3140.6263762022209</v>
      </c>
      <c r="V54">
        <v>317.47176445965761</v>
      </c>
      <c r="W54">
        <v>422.52009835475297</v>
      </c>
      <c r="X54">
        <v>930.7395039480524</v>
      </c>
      <c r="Y54">
        <v>788.83213109278518</v>
      </c>
      <c r="Z54">
        <v>861.96455080866201</v>
      </c>
      <c r="AA54">
        <v>921.42028959784761</v>
      </c>
      <c r="AB54">
        <v>344.52455375717392</v>
      </c>
      <c r="AC54">
        <v>1979.2783359206783</v>
      </c>
      <c r="AD54">
        <v>520.75556009214426</v>
      </c>
      <c r="AE54">
        <v>834.37547903484733</v>
      </c>
      <c r="AF54">
        <v>506.93116042004692</v>
      </c>
      <c r="AG54">
        <v>1813.4192967522179</v>
      </c>
      <c r="AH54">
        <v>527.34717012858084</v>
      </c>
    </row>
    <row r="55" spans="1:34" x14ac:dyDescent="0.3">
      <c r="A55" s="96">
        <f ca="1">Exceedance!U55</f>
        <v>47696</v>
      </c>
      <c r="B55" s="1">
        <v>519.35788145459605</v>
      </c>
      <c r="C55" s="1">
        <v>519.35788145459605</v>
      </c>
      <c r="D55" s="1">
        <v>519.35788145459605</v>
      </c>
      <c r="E55">
        <v>1024.3794325597114</v>
      </c>
      <c r="F55">
        <v>567.91405963757643</v>
      </c>
      <c r="G55">
        <v>886.05428185065614</v>
      </c>
      <c r="H55">
        <v>655.50764228456842</v>
      </c>
      <c r="I55">
        <v>741.58591080040094</v>
      </c>
      <c r="J55">
        <v>373.5633994946229</v>
      </c>
      <c r="K55">
        <v>360.24692057533707</v>
      </c>
      <c r="L55">
        <v>229.34234759409821</v>
      </c>
      <c r="M55">
        <v>363.74683079170785</v>
      </c>
      <c r="N55">
        <v>405.67594479337879</v>
      </c>
      <c r="O55">
        <v>584.16396788270788</v>
      </c>
      <c r="P55">
        <v>450.27434804799702</v>
      </c>
      <c r="Q55">
        <v>388.89527207655067</v>
      </c>
      <c r="R55">
        <v>666.56427344276631</v>
      </c>
      <c r="S55">
        <v>587.72854762809027</v>
      </c>
      <c r="T55">
        <v>523.39490233791514</v>
      </c>
      <c r="U55">
        <v>931.74432128711373</v>
      </c>
      <c r="V55">
        <v>393.43415361017293</v>
      </c>
      <c r="W55">
        <v>335.5868076269773</v>
      </c>
      <c r="X55">
        <v>572.11687162985663</v>
      </c>
      <c r="Y55">
        <v>487.26998137289422</v>
      </c>
      <c r="Z55">
        <v>573.21070422386265</v>
      </c>
      <c r="AA55">
        <v>618.87910586775126</v>
      </c>
      <c r="AB55">
        <v>352.92783498162589</v>
      </c>
      <c r="AC55">
        <v>655.09121087002836</v>
      </c>
      <c r="AD55">
        <v>409.37890294389217</v>
      </c>
      <c r="AE55">
        <v>491.8962734427663</v>
      </c>
      <c r="AF55">
        <v>381.80220115393354</v>
      </c>
      <c r="AG55">
        <v>649.55551567135831</v>
      </c>
      <c r="AH55">
        <v>382.85346583404169</v>
      </c>
    </row>
    <row r="56" spans="1:34" x14ac:dyDescent="0.3">
      <c r="A56" s="96">
        <f ca="1">Exceedance!U56</f>
        <v>47727</v>
      </c>
      <c r="B56" s="1">
        <v>469.61976318188982</v>
      </c>
      <c r="C56" s="1">
        <v>466.64455657031965</v>
      </c>
      <c r="D56" s="1">
        <v>466.64455657031965</v>
      </c>
      <c r="E56">
        <v>682.94424944630828</v>
      </c>
      <c r="F56">
        <v>518.68517755475671</v>
      </c>
      <c r="G56">
        <v>831.33973104564643</v>
      </c>
      <c r="H56">
        <v>584.06880374006062</v>
      </c>
      <c r="I56">
        <v>601.84559487781394</v>
      </c>
      <c r="J56">
        <v>365.39774470927767</v>
      </c>
      <c r="K56">
        <v>350.56957674953821</v>
      </c>
      <c r="L56">
        <v>293.6648874363629</v>
      </c>
      <c r="M56">
        <v>416.09953292665807</v>
      </c>
      <c r="N56">
        <v>397.36107838120347</v>
      </c>
      <c r="O56">
        <v>528.35441523070449</v>
      </c>
      <c r="P56">
        <v>455.84549160434392</v>
      </c>
      <c r="Q56">
        <v>417.60147712616782</v>
      </c>
      <c r="R56">
        <v>558.68055657031971</v>
      </c>
      <c r="S56">
        <v>495.85233416584418</v>
      </c>
      <c r="T56">
        <v>409.91127065596146</v>
      </c>
      <c r="U56">
        <v>721.96215146173279</v>
      </c>
      <c r="V56">
        <v>361.79801921564081</v>
      </c>
      <c r="W56">
        <v>457.23853292665802</v>
      </c>
      <c r="X56">
        <v>560.36851285761099</v>
      </c>
      <c r="Y56">
        <v>459.96361298456617</v>
      </c>
      <c r="Z56">
        <v>604.25312026820234</v>
      </c>
      <c r="AA56">
        <v>543.49160854040213</v>
      </c>
      <c r="AB56">
        <v>353.53883913993877</v>
      </c>
      <c r="AC56">
        <v>537.37717332075215</v>
      </c>
      <c r="AD56">
        <v>378.67398578977867</v>
      </c>
      <c r="AE56">
        <v>502.72755657031968</v>
      </c>
      <c r="AF56">
        <v>402.54427688211894</v>
      </c>
      <c r="AG56">
        <v>668.94372899713517</v>
      </c>
      <c r="AH56">
        <v>400.00418705729481</v>
      </c>
    </row>
    <row r="57" spans="1:34" x14ac:dyDescent="0.3">
      <c r="A57" s="96">
        <f ca="1">Exceedance!U57</f>
        <v>47757</v>
      </c>
      <c r="B57" s="1">
        <v>553.91628244589992</v>
      </c>
      <c r="C57" s="1">
        <v>438.06129561887667</v>
      </c>
      <c r="D57" s="1">
        <v>486.38685259435698</v>
      </c>
      <c r="E57">
        <v>699.9426854607882</v>
      </c>
      <c r="F57">
        <v>612.77306525701749</v>
      </c>
      <c r="G57">
        <v>889.93188085777774</v>
      </c>
      <c r="H57">
        <v>560.70456213314469</v>
      </c>
      <c r="I57">
        <v>540.9864428412485</v>
      </c>
      <c r="J57">
        <v>444.33251980247184</v>
      </c>
      <c r="K57">
        <v>358.2245869856236</v>
      </c>
      <c r="L57">
        <v>364.69651980247181</v>
      </c>
      <c r="M57">
        <v>377.59324789157222</v>
      </c>
      <c r="N57">
        <v>482.54513963718256</v>
      </c>
      <c r="O57">
        <v>582.36367390363978</v>
      </c>
      <c r="P57">
        <v>978.48123620204183</v>
      </c>
      <c r="Q57">
        <v>514.56851980247188</v>
      </c>
      <c r="R57">
        <v>522.53659986604191</v>
      </c>
      <c r="S57">
        <v>463.91426000703041</v>
      </c>
      <c r="T57">
        <v>491.91851980247225</v>
      </c>
      <c r="U57">
        <v>714.06386432885165</v>
      </c>
      <c r="V57">
        <v>348.90178964161771</v>
      </c>
      <c r="W57">
        <v>564.11951980247181</v>
      </c>
      <c r="X57">
        <v>615.78740665025839</v>
      </c>
      <c r="Y57">
        <v>485.21279616914819</v>
      </c>
      <c r="Z57">
        <v>535.06065658925866</v>
      </c>
      <c r="AA57">
        <v>574.64372641404191</v>
      </c>
      <c r="AB57">
        <v>445.19090861251078</v>
      </c>
      <c r="AC57">
        <v>526.95964275022584</v>
      </c>
      <c r="AD57">
        <v>394.1291321485001</v>
      </c>
      <c r="AE57">
        <v>412.16663149315872</v>
      </c>
      <c r="AF57">
        <v>365.30027681644037</v>
      </c>
      <c r="AG57">
        <v>635.89036572613895</v>
      </c>
      <c r="AH57">
        <v>458.08589996776112</v>
      </c>
    </row>
    <row r="58" spans="1:34" x14ac:dyDescent="0.3">
      <c r="A58" s="96">
        <f ca="1">Exceedance!U58</f>
        <v>47788</v>
      </c>
      <c r="B58" s="1">
        <v>508.7364107507608</v>
      </c>
      <c r="C58" s="1">
        <v>436.1918544199238</v>
      </c>
      <c r="D58" s="1">
        <v>465.19185441992374</v>
      </c>
      <c r="E58">
        <v>650.14994086304216</v>
      </c>
      <c r="F58">
        <v>548.79148125673203</v>
      </c>
      <c r="G58">
        <v>725.82237500750796</v>
      </c>
      <c r="H58">
        <v>602.13352482109713</v>
      </c>
      <c r="I58">
        <v>526.00357780902675</v>
      </c>
      <c r="J58">
        <v>400.67855563689784</v>
      </c>
      <c r="K58">
        <v>358.37755563689745</v>
      </c>
      <c r="L58">
        <v>334.93566307491403</v>
      </c>
      <c r="M58">
        <v>362.42066307491393</v>
      </c>
      <c r="N58">
        <v>530.39045646334375</v>
      </c>
      <c r="O58">
        <v>574.7629727674564</v>
      </c>
      <c r="P58">
        <v>603.35216847009542</v>
      </c>
      <c r="Q58">
        <v>474.35484441797348</v>
      </c>
      <c r="R58">
        <v>479.89276676554692</v>
      </c>
      <c r="S58">
        <v>464.65875335120433</v>
      </c>
      <c r="T58">
        <v>469.17688748898837</v>
      </c>
      <c r="U58">
        <v>651.50987859761346</v>
      </c>
      <c r="V58">
        <v>334.08286968648423</v>
      </c>
      <c r="W58">
        <v>475.61166307491391</v>
      </c>
      <c r="X58">
        <v>504.49110308498393</v>
      </c>
      <c r="Y58">
        <v>425.48964780830761</v>
      </c>
      <c r="Z58">
        <v>468.2523731063643</v>
      </c>
      <c r="AA58">
        <v>538.49341050339149</v>
      </c>
      <c r="AB58">
        <v>405.81016192311557</v>
      </c>
      <c r="AC58">
        <v>509.13960699466332</v>
      </c>
      <c r="AD58">
        <v>435.02080549129022</v>
      </c>
      <c r="AE58">
        <v>441.60685442001238</v>
      </c>
      <c r="AF58">
        <v>369.22386968648459</v>
      </c>
      <c r="AG58">
        <v>589.21656272394068</v>
      </c>
      <c r="AH58">
        <v>461.72330406120079</v>
      </c>
    </row>
    <row r="59" spans="1:34" x14ac:dyDescent="0.3">
      <c r="A59" s="96">
        <f ca="1">Exceedance!U59</f>
        <v>47818</v>
      </c>
      <c r="B59" s="1">
        <v>490.57818618960806</v>
      </c>
      <c r="C59" s="1">
        <v>472.41763809325755</v>
      </c>
      <c r="D59" s="1">
        <v>487.50380602431875</v>
      </c>
      <c r="E59">
        <v>629.24246228363904</v>
      </c>
      <c r="F59">
        <v>571.49881860199343</v>
      </c>
      <c r="G59">
        <v>646.15637856940998</v>
      </c>
      <c r="H59">
        <v>550.1176159416741</v>
      </c>
      <c r="I59">
        <v>507.95079775981145</v>
      </c>
      <c r="J59">
        <v>357.46136452126927</v>
      </c>
      <c r="K59">
        <v>352.22690049496936</v>
      </c>
      <c r="L59">
        <v>295.24937766816504</v>
      </c>
      <c r="M59">
        <v>337.23937766816505</v>
      </c>
      <c r="N59">
        <v>357.86099750287576</v>
      </c>
      <c r="O59">
        <v>452.72164073507474</v>
      </c>
      <c r="P59">
        <v>500.13762420613693</v>
      </c>
      <c r="Q59">
        <v>436.82064073508531</v>
      </c>
      <c r="R59">
        <v>438.14407048710422</v>
      </c>
      <c r="S59">
        <v>492.11861594167402</v>
      </c>
      <c r="T59">
        <v>456.12307047223084</v>
      </c>
      <c r="U59">
        <v>616.04597957802048</v>
      </c>
      <c r="V59">
        <v>324.8067578334543</v>
      </c>
      <c r="W59">
        <v>354.79937766816499</v>
      </c>
      <c r="X59">
        <v>475.94285561105789</v>
      </c>
      <c r="Y59">
        <v>445.94667673123047</v>
      </c>
      <c r="Z59">
        <v>474.05280602433089</v>
      </c>
      <c r="AA59">
        <v>557.68759941276232</v>
      </c>
      <c r="AB59">
        <v>393.29492312271037</v>
      </c>
      <c r="AC59">
        <v>530.97366011995314</v>
      </c>
      <c r="AD59">
        <v>474.55973987180573</v>
      </c>
      <c r="AE59">
        <v>437.8018142887816</v>
      </c>
      <c r="AF59">
        <v>371.95889977958348</v>
      </c>
      <c r="AG59">
        <v>530.15523577636225</v>
      </c>
      <c r="AH59">
        <v>439.93077292697308</v>
      </c>
    </row>
    <row r="60" spans="1:34" x14ac:dyDescent="0.3">
      <c r="A60" s="96">
        <f ca="1">Exceedance!U60</f>
        <v>47849</v>
      </c>
      <c r="B60" s="1">
        <v>455.2513128398445</v>
      </c>
      <c r="C60" s="1">
        <v>427.28957344393211</v>
      </c>
      <c r="D60" s="1">
        <v>443.74736741882828</v>
      </c>
      <c r="E60">
        <v>536.91856624479919</v>
      </c>
      <c r="F60">
        <v>514.59485230110852</v>
      </c>
      <c r="G60">
        <v>543.99803405842624</v>
      </c>
      <c r="H60">
        <v>483.59442248821404</v>
      </c>
      <c r="I60">
        <v>439.22847207497938</v>
      </c>
      <c r="J60">
        <v>327.48772510496877</v>
      </c>
      <c r="K60">
        <v>329.7248770336804</v>
      </c>
      <c r="L60">
        <v>261.32140279091919</v>
      </c>
      <c r="M60">
        <v>306.33840279091919</v>
      </c>
      <c r="N60">
        <v>507.02334493967953</v>
      </c>
      <c r="O60">
        <v>411.40287703365709</v>
      </c>
      <c r="P60">
        <v>439.88343075267687</v>
      </c>
      <c r="Q60">
        <v>372.48587703366883</v>
      </c>
      <c r="R60">
        <v>415.73630678572323</v>
      </c>
      <c r="S60">
        <v>445.06425234199781</v>
      </c>
      <c r="T60">
        <v>420.50187703365714</v>
      </c>
      <c r="U60">
        <v>543.66841422375114</v>
      </c>
      <c r="V60">
        <v>305.08178295620849</v>
      </c>
      <c r="W60">
        <v>319.90272510496868</v>
      </c>
      <c r="X60">
        <v>432.28209190970165</v>
      </c>
      <c r="Y60">
        <v>402.61844222144185</v>
      </c>
      <c r="Z60">
        <v>530.14560430638426</v>
      </c>
      <c r="AA60">
        <v>481.9620340584504</v>
      </c>
      <c r="AB60">
        <v>434.87883254298526</v>
      </c>
      <c r="AC60">
        <v>462.89016418298013</v>
      </c>
      <c r="AD60">
        <v>397.6896121752124</v>
      </c>
      <c r="AE60">
        <v>389.7720505873877</v>
      </c>
      <c r="AF60">
        <v>429.29325719894643</v>
      </c>
      <c r="AG60">
        <v>486.82147207497928</v>
      </c>
      <c r="AH60">
        <v>438.45043075266528</v>
      </c>
    </row>
    <row r="61" spans="1:34" x14ac:dyDescent="0.3">
      <c r="A61" s="96">
        <f ca="1">Exceedance!U61</f>
        <v>47880</v>
      </c>
      <c r="B61" s="1">
        <v>465.09434724424767</v>
      </c>
      <c r="C61" s="1">
        <v>441.43266867912314</v>
      </c>
      <c r="D61" s="1">
        <v>455.24665242664634</v>
      </c>
      <c r="E61">
        <v>489.56237284895218</v>
      </c>
      <c r="F61">
        <v>488.4272323531107</v>
      </c>
      <c r="G61">
        <v>494.36837284899013</v>
      </c>
      <c r="H61">
        <v>455.42794160930924</v>
      </c>
      <c r="I61">
        <v>433.96037284897852</v>
      </c>
      <c r="J61">
        <v>340.34651406369181</v>
      </c>
      <c r="K61">
        <v>279.83046227046634</v>
      </c>
      <c r="L61">
        <v>285.40035703889805</v>
      </c>
      <c r="M61">
        <v>309.70648100584032</v>
      </c>
      <c r="N61">
        <v>534.35265455955914</v>
      </c>
      <c r="O61">
        <v>395.93205731178858</v>
      </c>
      <c r="P61">
        <v>410.95391681592088</v>
      </c>
      <c r="Q61">
        <v>361.15846227046626</v>
      </c>
      <c r="R61">
        <v>425.86834805560164</v>
      </c>
      <c r="S61">
        <v>452.34405450541902</v>
      </c>
      <c r="T61">
        <v>385.79105731178862</v>
      </c>
      <c r="U61">
        <v>497.36454640269744</v>
      </c>
      <c r="V61">
        <v>306.03274546865015</v>
      </c>
      <c r="W61">
        <v>320.33451406369136</v>
      </c>
      <c r="X61">
        <v>459.7045133448463</v>
      </c>
      <c r="Y61">
        <v>380.85141064294135</v>
      </c>
      <c r="Z61">
        <v>562.55899119608603</v>
      </c>
      <c r="AA61">
        <v>414.53437284897853</v>
      </c>
      <c r="AB61">
        <v>417.14571241079875</v>
      </c>
      <c r="AC61">
        <v>407.82389728684359</v>
      </c>
      <c r="AD61">
        <v>346.75956962360232</v>
      </c>
      <c r="AE61">
        <v>384.82205731178857</v>
      </c>
      <c r="AF61">
        <v>558.43191681592134</v>
      </c>
      <c r="AG61">
        <v>445.09737284899057</v>
      </c>
      <c r="AH61">
        <v>398.66063731178843</v>
      </c>
    </row>
    <row r="62" spans="1:34" x14ac:dyDescent="0.3">
      <c r="A62" s="96">
        <f ca="1">Exceedance!U62</f>
        <v>47908</v>
      </c>
      <c r="B62" s="1">
        <v>558.06629516861335</v>
      </c>
      <c r="C62" s="1">
        <v>544.64486096466442</v>
      </c>
      <c r="D62" s="1">
        <v>555.55907938472455</v>
      </c>
      <c r="E62">
        <v>733.62448567018589</v>
      </c>
      <c r="F62">
        <v>728.97637640170205</v>
      </c>
      <c r="G62">
        <v>682.05765729838231</v>
      </c>
      <c r="H62">
        <v>560.31417467111328</v>
      </c>
      <c r="I62">
        <v>571.15289393483545</v>
      </c>
      <c r="J62">
        <v>425.7292746844584</v>
      </c>
      <c r="K62">
        <v>289.81974755742289</v>
      </c>
      <c r="L62">
        <v>372.24161352743414</v>
      </c>
      <c r="M62">
        <v>461.51423336214492</v>
      </c>
      <c r="N62">
        <v>581.75727468445893</v>
      </c>
      <c r="O62">
        <v>427.99187772270892</v>
      </c>
      <c r="P62">
        <v>660.98540664832922</v>
      </c>
      <c r="Q62">
        <v>384.3422746844588</v>
      </c>
      <c r="R62">
        <v>566.34072747477512</v>
      </c>
      <c r="S62">
        <v>523.86405677909795</v>
      </c>
      <c r="T62">
        <v>467.28406873766579</v>
      </c>
      <c r="U62">
        <v>653.19981760208714</v>
      </c>
      <c r="V62">
        <v>345.92261352743412</v>
      </c>
      <c r="W62">
        <v>418.08193584148358</v>
      </c>
      <c r="X62">
        <v>627.39451603640998</v>
      </c>
      <c r="Y62">
        <v>492.90623196012132</v>
      </c>
      <c r="Z62">
        <v>1031.3215218322628</v>
      </c>
      <c r="AA62">
        <v>501.36537297362872</v>
      </c>
      <c r="AB62">
        <v>595.18947811966939</v>
      </c>
      <c r="AC62">
        <v>486.30045964150196</v>
      </c>
      <c r="AD62">
        <v>426.39725546480878</v>
      </c>
      <c r="AE62">
        <v>456.22583640039539</v>
      </c>
      <c r="AF62">
        <v>477.29908640039764</v>
      </c>
      <c r="AG62">
        <v>602.28110469779301</v>
      </c>
      <c r="AH62">
        <v>778.16772747477557</v>
      </c>
    </row>
    <row r="63" spans="1:34" x14ac:dyDescent="0.3">
      <c r="A63" s="96">
        <f ca="1">Exceedance!U63</f>
        <v>47939</v>
      </c>
      <c r="B63" s="1">
        <v>760.89448567052114</v>
      </c>
      <c r="C63" s="1">
        <v>747.90632886957883</v>
      </c>
      <c r="D63" s="1">
        <v>758.46847572770173</v>
      </c>
      <c r="E63">
        <v>1039.1573457186203</v>
      </c>
      <c r="F63">
        <v>1239.1810710401965</v>
      </c>
      <c r="G63">
        <v>1055.3360995151129</v>
      </c>
      <c r="H63">
        <v>716.3903545572382</v>
      </c>
      <c r="I63">
        <v>751.33716722780946</v>
      </c>
      <c r="J63">
        <v>567.23173500972928</v>
      </c>
      <c r="K63">
        <v>436.72373500972935</v>
      </c>
      <c r="L63">
        <v>497.40154555900762</v>
      </c>
      <c r="M63">
        <v>1054.7870821171673</v>
      </c>
      <c r="N63">
        <v>1088.1972887287375</v>
      </c>
      <c r="O63">
        <v>858.27086240123469</v>
      </c>
      <c r="P63">
        <v>979.05665578966443</v>
      </c>
      <c r="Q63">
        <v>471.45028872873763</v>
      </c>
      <c r="R63">
        <v>651.68186724111081</v>
      </c>
      <c r="S63">
        <v>609.961394667072</v>
      </c>
      <c r="T63">
        <v>878.74357462164426</v>
      </c>
      <c r="U63">
        <v>964.09283343866184</v>
      </c>
      <c r="V63">
        <v>381.11111850528908</v>
      </c>
      <c r="W63">
        <v>567.76673500972913</v>
      </c>
      <c r="X63">
        <v>660.85776926159122</v>
      </c>
      <c r="Y63">
        <v>629.84951023814961</v>
      </c>
      <c r="Z63">
        <v>1663.2012627939407</v>
      </c>
      <c r="AA63">
        <v>520.09637341453367</v>
      </c>
      <c r="AB63">
        <v>756.48331387764142</v>
      </c>
      <c r="AC63">
        <v>554.05646888848241</v>
      </c>
      <c r="AD63">
        <v>465.65070341754102</v>
      </c>
      <c r="AE63">
        <v>751.27376372138247</v>
      </c>
      <c r="AF63">
        <v>1011.2512887287374</v>
      </c>
      <c r="AG63">
        <v>889.74399957999356</v>
      </c>
      <c r="AH63">
        <v>700.44854612532845</v>
      </c>
    </row>
    <row r="64" spans="1:34" x14ac:dyDescent="0.3">
      <c r="A64" s="96">
        <f ca="1">Exceedance!U64</f>
        <v>47969</v>
      </c>
      <c r="B64" s="1">
        <v>1988.3457718202806</v>
      </c>
      <c r="C64" s="1">
        <v>2084.974647054345</v>
      </c>
      <c r="D64" s="1">
        <v>2093.5730360159109</v>
      </c>
      <c r="E64">
        <v>3256.9530757859638</v>
      </c>
      <c r="F64">
        <v>3916.5723043365751</v>
      </c>
      <c r="G64">
        <v>2821.3855753148314</v>
      </c>
      <c r="H64">
        <v>2255.4957048120959</v>
      </c>
      <c r="I64">
        <v>1881.2989828432042</v>
      </c>
      <c r="J64">
        <v>1917.2324380105442</v>
      </c>
      <c r="K64">
        <v>340.89841165225039</v>
      </c>
      <c r="L64">
        <v>1456.2862705744037</v>
      </c>
      <c r="M64">
        <v>1462.4359898135422</v>
      </c>
      <c r="N64">
        <v>2789.4848333607579</v>
      </c>
      <c r="O64">
        <v>2468.5457962423106</v>
      </c>
      <c r="P64">
        <v>1974.6876986632496</v>
      </c>
      <c r="Q64">
        <v>2271.2390180075827</v>
      </c>
      <c r="R64">
        <v>2889.3444246838912</v>
      </c>
      <c r="S64">
        <v>1094.6259344338594</v>
      </c>
      <c r="T64">
        <v>2706.6506052200048</v>
      </c>
      <c r="U64">
        <v>1182.7648281987435</v>
      </c>
      <c r="V64">
        <v>678.98522475990455</v>
      </c>
      <c r="W64">
        <v>1580.6856145877598</v>
      </c>
      <c r="X64">
        <v>1295.9278826085151</v>
      </c>
      <c r="Y64">
        <v>1916.0442266279395</v>
      </c>
      <c r="Z64">
        <v>2320.995067594225</v>
      </c>
      <c r="AA64">
        <v>1072.9819496353291</v>
      </c>
      <c r="AB64">
        <v>2437.1434493760271</v>
      </c>
      <c r="AC64">
        <v>1431.1123782344682</v>
      </c>
      <c r="AD64">
        <v>938.51900215629394</v>
      </c>
      <c r="AE64">
        <v>1812.8658589419845</v>
      </c>
      <c r="AF64">
        <v>3313.0000486798162</v>
      </c>
      <c r="AG64">
        <v>2065.6061538481599</v>
      </c>
      <c r="AH64">
        <v>2010.9471696040957</v>
      </c>
    </row>
    <row r="65" spans="1:34" x14ac:dyDescent="0.3">
      <c r="A65" s="96">
        <f ca="1">Exceedance!U65</f>
        <v>48000</v>
      </c>
      <c r="B65" s="1">
        <v>1956.1560388894879</v>
      </c>
      <c r="C65" s="1">
        <v>2046.6443273127138</v>
      </c>
      <c r="D65" s="1">
        <v>2065.6880175426131</v>
      </c>
      <c r="E65">
        <v>2486.6275708974167</v>
      </c>
      <c r="F65">
        <v>4106.3773440965815</v>
      </c>
      <c r="G65">
        <v>2360.9461766032364</v>
      </c>
      <c r="H65">
        <v>2726.098276487221</v>
      </c>
      <c r="I65">
        <v>1163.3099870771168</v>
      </c>
      <c r="J65">
        <v>1472.7706376796648</v>
      </c>
      <c r="K65">
        <v>467.08427578407031</v>
      </c>
      <c r="L65">
        <v>1796.6187551355792</v>
      </c>
      <c r="M65">
        <v>763.55340664923153</v>
      </c>
      <c r="N65">
        <v>3023.7783634382827</v>
      </c>
      <c r="O65">
        <v>1821.2489896490526</v>
      </c>
      <c r="P65">
        <v>1148.7045568044214</v>
      </c>
      <c r="Q65">
        <v>3284.3269357398131</v>
      </c>
      <c r="R65">
        <v>2096.5127928555526</v>
      </c>
      <c r="S65">
        <v>2129.6968809853929</v>
      </c>
      <c r="T65">
        <v>4544.6254458655785</v>
      </c>
      <c r="U65">
        <v>377.35034838085551</v>
      </c>
      <c r="V65">
        <v>1118.0993410805984</v>
      </c>
      <c r="W65">
        <v>2330.7482065460131</v>
      </c>
      <c r="X65">
        <v>1560.9464174756265</v>
      </c>
      <c r="Y65">
        <v>1832.8115960076511</v>
      </c>
      <c r="Z65">
        <v>2321.948150771409</v>
      </c>
      <c r="AA65">
        <v>685.73852171406611</v>
      </c>
      <c r="AB65">
        <v>3446.6205243020445</v>
      </c>
      <c r="AC65">
        <v>1366.3992264724002</v>
      </c>
      <c r="AD65">
        <v>1788.3996400025405</v>
      </c>
      <c r="AE65">
        <v>1205.9836907096067</v>
      </c>
      <c r="AF65">
        <v>4003.3376371188942</v>
      </c>
      <c r="AG65">
        <v>1501.911138828455</v>
      </c>
      <c r="AH65">
        <v>1508.7596603912796</v>
      </c>
    </row>
    <row r="66" spans="1:34" x14ac:dyDescent="0.3">
      <c r="A66" s="96">
        <f ca="1">Exceedance!U66</f>
        <v>48030</v>
      </c>
      <c r="B66" s="1">
        <v>705.05298440014553</v>
      </c>
      <c r="C66" s="1">
        <v>704.58265995809177</v>
      </c>
      <c r="D66" s="1">
        <v>710.88210458113144</v>
      </c>
      <c r="E66">
        <v>1075.753732862469</v>
      </c>
      <c r="F66">
        <v>1600.1551714043046</v>
      </c>
      <c r="G66">
        <v>1170.626480617077</v>
      </c>
      <c r="H66">
        <v>1559.4360547045699</v>
      </c>
      <c r="I66">
        <v>487.99614522319467</v>
      </c>
      <c r="J66">
        <v>499.17358915803629</v>
      </c>
      <c r="K66">
        <v>178.13988637807404</v>
      </c>
      <c r="L66">
        <v>615.16971014897024</v>
      </c>
      <c r="M66">
        <v>439.61343152894261</v>
      </c>
      <c r="N66">
        <v>1229.4722822421204</v>
      </c>
      <c r="O66">
        <v>594.26865705244836</v>
      </c>
      <c r="P66">
        <v>498.70947033673696</v>
      </c>
      <c r="Q66">
        <v>1760.2162873469317</v>
      </c>
      <c r="R66">
        <v>1301.9900668538965</v>
      </c>
      <c r="S66">
        <v>777.82007279989978</v>
      </c>
      <c r="T66">
        <v>3129.7752810673742</v>
      </c>
      <c r="U66">
        <v>317.47176445965761</v>
      </c>
      <c r="V66">
        <v>428.37556630589063</v>
      </c>
      <c r="W66">
        <v>911.88100496890615</v>
      </c>
      <c r="X66">
        <v>785.37920997806782</v>
      </c>
      <c r="Y66">
        <v>777.91622026228481</v>
      </c>
      <c r="Z66">
        <v>915.18812484803755</v>
      </c>
      <c r="AA66">
        <v>326.21467783944456</v>
      </c>
      <c r="AB66">
        <v>1976.0618360708143</v>
      </c>
      <c r="AC66">
        <v>522.2344552006889</v>
      </c>
      <c r="AD66">
        <v>835.48584152710964</v>
      </c>
      <c r="AE66">
        <v>500.31051796263091</v>
      </c>
      <c r="AF66">
        <v>1802.4414368932964</v>
      </c>
      <c r="AG66">
        <v>534.24632854364586</v>
      </c>
      <c r="AH66">
        <v>518.20990253061461</v>
      </c>
    </row>
    <row r="67" spans="1:34" x14ac:dyDescent="0.3">
      <c r="A67" s="96">
        <f ca="1">Exceedance!U67</f>
        <v>48061</v>
      </c>
      <c r="B67" s="1">
        <v>519.35788145459605</v>
      </c>
      <c r="C67" s="1">
        <v>519.35788145459605</v>
      </c>
      <c r="D67" s="1">
        <v>519.35788145459605</v>
      </c>
      <c r="E67">
        <v>567.83836282228742</v>
      </c>
      <c r="F67">
        <v>865.43292160489239</v>
      </c>
      <c r="G67">
        <v>647.55185886664083</v>
      </c>
      <c r="H67">
        <v>734.04421559152649</v>
      </c>
      <c r="I67">
        <v>381.70278336408762</v>
      </c>
      <c r="J67">
        <v>378.66211900402976</v>
      </c>
      <c r="K67">
        <v>240.09466074660102</v>
      </c>
      <c r="L67">
        <v>363.74683079170785</v>
      </c>
      <c r="M67">
        <v>405.67594479337879</v>
      </c>
      <c r="N67">
        <v>590.76776665758655</v>
      </c>
      <c r="O67">
        <v>450.27434804799702</v>
      </c>
      <c r="P67">
        <v>404.17059129336718</v>
      </c>
      <c r="Q67">
        <v>666.56427344276631</v>
      </c>
      <c r="R67">
        <v>591.14215444998433</v>
      </c>
      <c r="S67">
        <v>521.59156688845906</v>
      </c>
      <c r="T67">
        <v>906.97178587818155</v>
      </c>
      <c r="U67">
        <v>393.43415361017293</v>
      </c>
      <c r="V67">
        <v>341.23114265525322</v>
      </c>
      <c r="W67">
        <v>554.18926548340357</v>
      </c>
      <c r="X67">
        <v>487.26998137289422</v>
      </c>
      <c r="Y67">
        <v>501.99627177746953</v>
      </c>
      <c r="Z67">
        <v>618.87910586775126</v>
      </c>
      <c r="AA67">
        <v>334.53443658249159</v>
      </c>
      <c r="AB67">
        <v>652.31527344276617</v>
      </c>
      <c r="AC67">
        <v>409.37890294389217</v>
      </c>
      <c r="AD67">
        <v>491.8962734427663</v>
      </c>
      <c r="AE67">
        <v>372.26668591726337</v>
      </c>
      <c r="AF67">
        <v>638.53667766565241</v>
      </c>
      <c r="AG67">
        <v>390.02545202265458</v>
      </c>
      <c r="AH67">
        <v>385.75559226688205</v>
      </c>
    </row>
    <row r="68" spans="1:34" x14ac:dyDescent="0.3">
      <c r="A68" s="96">
        <f ca="1">Exceedance!U68</f>
        <v>48092</v>
      </c>
      <c r="B68" s="1">
        <v>466.64455657031965</v>
      </c>
      <c r="C68" s="1">
        <v>469.61976318188982</v>
      </c>
      <c r="D68" s="1">
        <v>469.61976318188982</v>
      </c>
      <c r="E68">
        <v>518.68517755475716</v>
      </c>
      <c r="F68">
        <v>811.28081354838707</v>
      </c>
      <c r="G68">
        <v>576.33197783304809</v>
      </c>
      <c r="H68">
        <v>600.35824252073292</v>
      </c>
      <c r="I68">
        <v>372.9536181870954</v>
      </c>
      <c r="J68">
        <v>367.63462698718376</v>
      </c>
      <c r="K68">
        <v>299.2224889835968</v>
      </c>
      <c r="L68">
        <v>416.09953292665807</v>
      </c>
      <c r="M68">
        <v>397.36107838120347</v>
      </c>
      <c r="N68">
        <v>544.01081299998759</v>
      </c>
      <c r="O68">
        <v>455.84549160434392</v>
      </c>
      <c r="P68">
        <v>431.75653225293217</v>
      </c>
      <c r="Q68">
        <v>558.68055657031971</v>
      </c>
      <c r="R68">
        <v>495.85233416584464</v>
      </c>
      <c r="S68">
        <v>408.24713100554635</v>
      </c>
      <c r="T68">
        <v>706.22918460640562</v>
      </c>
      <c r="U68">
        <v>361.79801921564081</v>
      </c>
      <c r="V68">
        <v>458.81723785349209</v>
      </c>
      <c r="W68">
        <v>548.06355657031952</v>
      </c>
      <c r="X68">
        <v>459.96361298456617</v>
      </c>
      <c r="Y68">
        <v>540.74397153187124</v>
      </c>
      <c r="Z68">
        <v>543.49160854040213</v>
      </c>
      <c r="AA68">
        <v>335.63965879560567</v>
      </c>
      <c r="AB68">
        <v>537.3771733207526</v>
      </c>
      <c r="AC68">
        <v>378.67398578977867</v>
      </c>
      <c r="AD68">
        <v>502.72755657031968</v>
      </c>
      <c r="AE68">
        <v>393.63044938748436</v>
      </c>
      <c r="AF68">
        <v>658.21783973861989</v>
      </c>
      <c r="AG68">
        <v>394.34915906357622</v>
      </c>
      <c r="AH68">
        <v>386.99229796727332</v>
      </c>
    </row>
    <row r="69" spans="1:34" x14ac:dyDescent="0.3">
      <c r="A69" s="96" t="str">
        <f ca="1">Exceedance!U69</f>
        <v/>
      </c>
      <c r="B69" s="1"/>
      <c r="C69" s="1"/>
      <c r="D69" s="1"/>
    </row>
    <row r="70" spans="1:34" x14ac:dyDescent="0.3">
      <c r="A70" s="96" t="str">
        <f ca="1">Exceedance!U70</f>
        <v/>
      </c>
      <c r="B70" s="1"/>
      <c r="C70" s="1"/>
      <c r="D70" s="1"/>
    </row>
    <row r="71" spans="1:34" x14ac:dyDescent="0.3">
      <c r="A71" s="96" t="str">
        <f ca="1">Exceedance!U71</f>
        <v/>
      </c>
      <c r="B71" s="1"/>
      <c r="C71" s="1"/>
      <c r="D71" s="1"/>
    </row>
    <row r="72" spans="1:34" x14ac:dyDescent="0.3">
      <c r="A72" s="96" t="str">
        <f ca="1">Exceedance!U72</f>
        <v/>
      </c>
      <c r="B72" s="1"/>
      <c r="C72" s="1"/>
      <c r="D72" s="1"/>
    </row>
    <row r="73" spans="1:34" x14ac:dyDescent="0.3">
      <c r="A73" s="96" t="str">
        <f ca="1">Exceedance!U73</f>
        <v/>
      </c>
      <c r="B73" s="1"/>
      <c r="C73" s="1"/>
      <c r="D73" s="1"/>
    </row>
    <row r="74" spans="1:34" x14ac:dyDescent="0.3">
      <c r="A74" s="96" t="str">
        <f ca="1">Exceedance!U74</f>
        <v/>
      </c>
      <c r="B74" s="1"/>
      <c r="C74" s="1"/>
      <c r="D74" s="1"/>
    </row>
    <row r="75" spans="1:34" x14ac:dyDescent="0.3">
      <c r="A75" s="96" t="str">
        <f ca="1">Exceedance!U75</f>
        <v/>
      </c>
      <c r="B75" s="1"/>
      <c r="C75" s="1"/>
      <c r="D75" s="1"/>
    </row>
    <row r="76" spans="1:34" x14ac:dyDescent="0.3">
      <c r="A76" s="96" t="str">
        <f ca="1">Exceedance!U76</f>
        <v/>
      </c>
      <c r="B76" s="1"/>
      <c r="C76" s="1"/>
      <c r="D76" s="1"/>
    </row>
    <row r="77" spans="1:34" x14ac:dyDescent="0.3">
      <c r="A77" s="96" t="str">
        <f ca="1">Exceedance!U77</f>
        <v/>
      </c>
      <c r="B77" s="1"/>
      <c r="C77" s="1"/>
      <c r="D77" s="1"/>
    </row>
    <row r="78" spans="1:34" x14ac:dyDescent="0.3">
      <c r="A78" s="96" t="str">
        <f ca="1">Exceedance!U78</f>
        <v/>
      </c>
      <c r="B78" s="1"/>
      <c r="C78" s="1"/>
      <c r="D78" s="1"/>
    </row>
    <row r="79" spans="1:34" x14ac:dyDescent="0.3">
      <c r="A79" s="96" t="str">
        <f ca="1">Exceedance!U79</f>
        <v/>
      </c>
      <c r="B79" s="1"/>
      <c r="C79" s="1"/>
      <c r="D79" s="1"/>
    </row>
    <row r="80" spans="1:34" x14ac:dyDescent="0.3">
      <c r="A80" s="96" t="str">
        <f ca="1">Exceedance!U80</f>
        <v/>
      </c>
      <c r="B80" s="1"/>
      <c r="C80" s="1"/>
      <c r="D80" s="1"/>
    </row>
    <row r="81" spans="1:4" x14ac:dyDescent="0.3">
      <c r="A81" s="96" t="str">
        <f ca="1">Exceedance!U81</f>
        <v/>
      </c>
      <c r="B81" s="1"/>
      <c r="C81" s="1"/>
      <c r="D81" s="1"/>
    </row>
    <row r="82" spans="1:4" x14ac:dyDescent="0.3">
      <c r="A82" s="96" t="str">
        <f ca="1">Exceedance!U82</f>
        <v/>
      </c>
      <c r="B82" s="1"/>
      <c r="C82" s="1"/>
      <c r="D82" s="1"/>
    </row>
    <row r="83" spans="1:4" x14ac:dyDescent="0.3">
      <c r="A83" s="96" t="str">
        <f ca="1">Exceedance!U83</f>
        <v/>
      </c>
      <c r="B83" s="1"/>
      <c r="C83" s="1"/>
      <c r="D83" s="1"/>
    </row>
    <row r="84" spans="1:4" x14ac:dyDescent="0.3">
      <c r="A84" s="96" t="str">
        <f ca="1">Exceedance!U84</f>
        <v/>
      </c>
      <c r="B84" s="1"/>
      <c r="C84" s="1"/>
      <c r="D84" s="1"/>
    </row>
    <row r="85" spans="1:4" x14ac:dyDescent="0.3">
      <c r="A85" s="96" t="str">
        <f ca="1">Exceedance!U85</f>
        <v/>
      </c>
      <c r="B85" s="1"/>
      <c r="C85" s="1"/>
      <c r="D85" s="1"/>
    </row>
    <row r="86" spans="1:4" x14ac:dyDescent="0.3">
      <c r="A86" s="96" t="str">
        <f ca="1">Exceedance!U86</f>
        <v/>
      </c>
      <c r="B86" s="1"/>
      <c r="C86" s="1"/>
      <c r="D86" s="1"/>
    </row>
    <row r="87" spans="1:4" x14ac:dyDescent="0.3">
      <c r="A87" s="96" t="str">
        <f ca="1">Exceedance!U87</f>
        <v/>
      </c>
      <c r="B87" s="1"/>
      <c r="C87" s="1"/>
      <c r="D87" s="1"/>
    </row>
    <row r="88" spans="1:4" x14ac:dyDescent="0.3">
      <c r="A88" s="96" t="str">
        <f ca="1">Exceedance!U88</f>
        <v/>
      </c>
      <c r="B88" s="1"/>
      <c r="C88" s="1"/>
      <c r="D88" s="1"/>
    </row>
    <row r="89" spans="1:4" x14ac:dyDescent="0.3">
      <c r="A89" s="96" t="str">
        <f ca="1">Exceedance!U89</f>
        <v/>
      </c>
      <c r="B89" s="1"/>
      <c r="C89" s="1"/>
      <c r="D89" s="1"/>
    </row>
    <row r="90" spans="1:4" x14ac:dyDescent="0.3">
      <c r="A90" s="96" t="str">
        <f ca="1">Exceedance!U90</f>
        <v/>
      </c>
      <c r="B90" s="1"/>
      <c r="C90" s="1"/>
      <c r="D90" s="1"/>
    </row>
    <row r="91" spans="1:4" x14ac:dyDescent="0.3">
      <c r="A91" s="96" t="str">
        <f ca="1">Exceedance!U91</f>
        <v/>
      </c>
      <c r="B91" s="1"/>
      <c r="C91" s="1"/>
      <c r="D91" s="1"/>
    </row>
    <row r="92" spans="1:4" x14ac:dyDescent="0.3">
      <c r="A92" s="96" t="str">
        <f ca="1">Exceedance!U92</f>
        <v/>
      </c>
      <c r="B92" s="1"/>
      <c r="C92" s="1"/>
      <c r="D92" s="1"/>
    </row>
    <row r="93" spans="1:4" x14ac:dyDescent="0.3">
      <c r="A93" s="96" t="str">
        <f ca="1">Exceedance!U93</f>
        <v/>
      </c>
      <c r="B93" s="1"/>
      <c r="C93" s="1"/>
      <c r="D93" s="1"/>
    </row>
    <row r="94" spans="1:4" x14ac:dyDescent="0.3">
      <c r="A94" s="96" t="str">
        <f ca="1">Exceedance!U94</f>
        <v/>
      </c>
      <c r="B94" s="1"/>
      <c r="C94" s="1"/>
      <c r="D94" s="1"/>
    </row>
    <row r="95" spans="1:4" x14ac:dyDescent="0.3">
      <c r="A95" s="96" t="str">
        <f ca="1">Exceedance!U95</f>
        <v/>
      </c>
      <c r="B95" s="1"/>
      <c r="C95" s="1"/>
      <c r="D95" s="1"/>
    </row>
    <row r="96" spans="1:4" x14ac:dyDescent="0.3">
      <c r="A96" s="96" t="str">
        <f ca="1">Exceedance!U96</f>
        <v/>
      </c>
      <c r="B96" s="1"/>
      <c r="C96" s="1"/>
      <c r="D96" s="1"/>
    </row>
    <row r="97" spans="1:4" x14ac:dyDescent="0.3">
      <c r="A97" s="96" t="str">
        <f ca="1">Exceedance!U97</f>
        <v/>
      </c>
      <c r="B97" s="1"/>
      <c r="C97" s="1"/>
      <c r="D97" s="1"/>
    </row>
    <row r="98" spans="1:4" x14ac:dyDescent="0.3">
      <c r="A98" s="96" t="str">
        <f ca="1">Exceedance!U98</f>
        <v/>
      </c>
      <c r="B98" s="1"/>
      <c r="C98" s="1"/>
      <c r="D98" s="1"/>
    </row>
    <row r="99" spans="1:4" x14ac:dyDescent="0.3">
      <c r="A99" s="96" t="str">
        <f ca="1">Exceedance!U99</f>
        <v/>
      </c>
      <c r="B99" s="1"/>
      <c r="C99" s="1"/>
      <c r="D99" s="1"/>
    </row>
    <row r="100" spans="1:4" x14ac:dyDescent="0.3">
      <c r="A100" s="96"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B1:AH1"/>
  </mergeCells>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23">
    <tabColor rgb="FFFF5050"/>
  </sheetPr>
  <dimension ref="A1:AO175"/>
  <sheetViews>
    <sheetView topLeftCell="A4" workbookViewId="0">
      <selection activeCell="B4" sqref="B4:AQ175"/>
    </sheetView>
  </sheetViews>
  <sheetFormatPr defaultColWidth="8.5546875" defaultRowHeight="14.4" x14ac:dyDescent="0.3"/>
  <cols>
    <col min="1" max="1" width="8.5546875" style="102"/>
    <col min="2" max="4" width="8.5546875" style="186"/>
  </cols>
  <sheetData>
    <row r="1" spans="1:34" s="102" customFormat="1" x14ac:dyDescent="0.3">
      <c r="A1" s="99"/>
      <c r="B1" s="866" t="s">
        <v>89</v>
      </c>
      <c r="C1" s="867"/>
      <c r="D1" s="867"/>
      <c r="E1" s="867"/>
      <c r="F1" s="867"/>
      <c r="G1" s="867"/>
      <c r="H1" s="867"/>
      <c r="I1" s="867"/>
      <c r="J1" s="867"/>
      <c r="K1" s="867"/>
      <c r="L1" s="867"/>
      <c r="M1" s="867"/>
      <c r="N1" s="867"/>
      <c r="O1" s="867"/>
      <c r="P1" s="867"/>
      <c r="Q1" s="867"/>
      <c r="R1" s="867"/>
      <c r="S1" s="867"/>
      <c r="T1" s="867"/>
      <c r="U1" s="867"/>
      <c r="V1" s="867"/>
      <c r="W1" s="867"/>
      <c r="X1" s="867"/>
      <c r="Y1" s="867"/>
      <c r="Z1" s="867"/>
      <c r="AA1" s="867"/>
      <c r="AB1" s="867"/>
      <c r="AC1" s="867"/>
      <c r="AD1" s="867"/>
      <c r="AE1" s="867"/>
      <c r="AF1" s="867"/>
      <c r="AG1" s="867"/>
      <c r="AH1" s="867"/>
    </row>
    <row r="2" spans="1:34" s="102" customFormat="1" x14ac:dyDescent="0.3">
      <c r="A2" s="99"/>
      <c r="B2" s="102" t="s">
        <v>288</v>
      </c>
      <c r="C2" s="102" t="s">
        <v>287</v>
      </c>
      <c r="D2" s="102" t="s">
        <v>289</v>
      </c>
      <c r="E2" s="102">
        <v>1991</v>
      </c>
      <c r="F2" s="102">
        <v>1992</v>
      </c>
      <c r="G2" s="102">
        <v>1993</v>
      </c>
      <c r="H2" s="102">
        <v>1994</v>
      </c>
      <c r="I2" s="102">
        <v>1995</v>
      </c>
      <c r="J2" s="102">
        <v>1996</v>
      </c>
      <c r="K2" s="102">
        <v>1997</v>
      </c>
      <c r="L2" s="102">
        <v>1998</v>
      </c>
      <c r="M2" s="102">
        <v>1999</v>
      </c>
      <c r="N2" s="102">
        <v>2000</v>
      </c>
      <c r="O2" s="102">
        <v>2001</v>
      </c>
      <c r="P2" s="102">
        <v>2002</v>
      </c>
      <c r="Q2" s="102">
        <v>2003</v>
      </c>
      <c r="R2" s="102">
        <v>2004</v>
      </c>
      <c r="S2" s="102">
        <v>2005</v>
      </c>
      <c r="T2" s="102">
        <v>2006</v>
      </c>
      <c r="U2" s="102">
        <v>2007</v>
      </c>
      <c r="V2" s="102">
        <v>2008</v>
      </c>
      <c r="W2" s="102">
        <v>2009</v>
      </c>
      <c r="X2" s="102">
        <v>2010</v>
      </c>
      <c r="Y2" s="102">
        <v>2011</v>
      </c>
      <c r="Z2" s="102">
        <v>2012</v>
      </c>
      <c r="AA2" s="102">
        <v>2013</v>
      </c>
      <c r="AB2" s="102">
        <v>2014</v>
      </c>
      <c r="AC2" s="102">
        <v>2015</v>
      </c>
      <c r="AD2" s="102">
        <v>2016</v>
      </c>
      <c r="AE2" s="102">
        <v>2017</v>
      </c>
      <c r="AF2" s="97">
        <v>2018</v>
      </c>
      <c r="AG2" s="97">
        <v>2019</v>
      </c>
      <c r="AH2" s="102">
        <v>2020</v>
      </c>
    </row>
    <row r="3" spans="1:34" s="103" customFormat="1" x14ac:dyDescent="0.3">
      <c r="A3" s="100"/>
      <c r="B3" s="103" t="s">
        <v>323</v>
      </c>
      <c r="C3" s="103" t="s">
        <v>324</v>
      </c>
      <c r="D3" s="103" t="s">
        <v>325</v>
      </c>
      <c r="E3" s="103" t="s">
        <v>326</v>
      </c>
      <c r="F3" s="103" t="s">
        <v>327</v>
      </c>
      <c r="G3" s="103" t="s">
        <v>328</v>
      </c>
      <c r="H3" s="103" t="s">
        <v>329</v>
      </c>
      <c r="I3" s="103" t="s">
        <v>330</v>
      </c>
      <c r="J3" s="103" t="s">
        <v>331</v>
      </c>
      <c r="K3" s="103" t="s">
        <v>332</v>
      </c>
      <c r="L3" s="103" t="s">
        <v>333</v>
      </c>
      <c r="M3" s="103" t="s">
        <v>334</v>
      </c>
      <c r="N3" s="103" t="s">
        <v>335</v>
      </c>
      <c r="O3" s="103" t="s">
        <v>336</v>
      </c>
      <c r="P3" s="103" t="s">
        <v>337</v>
      </c>
      <c r="Q3" s="103" t="s">
        <v>338</v>
      </c>
      <c r="R3" s="103" t="s">
        <v>339</v>
      </c>
      <c r="S3" s="103" t="s">
        <v>340</v>
      </c>
      <c r="T3" s="103" t="s">
        <v>341</v>
      </c>
      <c r="U3" s="103" t="s">
        <v>342</v>
      </c>
      <c r="V3" s="103" t="s">
        <v>343</v>
      </c>
      <c r="W3" s="103" t="s">
        <v>344</v>
      </c>
      <c r="X3" s="103" t="s">
        <v>345</v>
      </c>
      <c r="Y3" s="103" t="s">
        <v>346</v>
      </c>
      <c r="Z3" s="103" t="s">
        <v>347</v>
      </c>
      <c r="AA3" s="103" t="s">
        <v>348</v>
      </c>
      <c r="AB3" s="103" t="s">
        <v>349</v>
      </c>
      <c r="AC3" s="103" t="s">
        <v>350</v>
      </c>
      <c r="AD3" s="103" t="s">
        <v>351</v>
      </c>
      <c r="AE3" s="103" t="s">
        <v>352</v>
      </c>
      <c r="AF3" s="103" t="s">
        <v>353</v>
      </c>
      <c r="AG3" s="103" t="s">
        <v>354</v>
      </c>
      <c r="AH3" s="103" t="s">
        <v>355</v>
      </c>
    </row>
    <row r="4" spans="1:34" x14ac:dyDescent="0.3">
      <c r="A4" s="101">
        <f ca="1">Exceedance!U4</f>
        <v>46143</v>
      </c>
      <c r="B4" s="751">
        <v>3527.8551703889771</v>
      </c>
      <c r="C4" s="751">
        <v>3524.499826976667</v>
      </c>
      <c r="D4" s="751">
        <v>3524.8069737953401</v>
      </c>
      <c r="E4" s="751">
        <v>3523.114373157307</v>
      </c>
      <c r="F4" s="751">
        <v>3525.1621778017739</v>
      </c>
      <c r="G4" s="751">
        <v>3524.5023519137512</v>
      </c>
      <c r="H4" s="751">
        <v>3523.3780350249158</v>
      </c>
      <c r="I4" s="751">
        <v>3530.1156325860288</v>
      </c>
      <c r="J4" s="751">
        <v>3524.2353449873963</v>
      </c>
      <c r="K4" s="751">
        <v>3525.3714158036469</v>
      </c>
      <c r="L4" s="751">
        <v>3523.2619371559049</v>
      </c>
      <c r="M4" s="751">
        <v>3526.1433531892721</v>
      </c>
      <c r="N4" s="751">
        <v>3524.4273859762757</v>
      </c>
      <c r="O4" s="751">
        <v>3525.7058674741124</v>
      </c>
      <c r="P4" s="751">
        <v>3522.380775276305</v>
      </c>
      <c r="Q4" s="751">
        <v>3525.3747724251602</v>
      </c>
      <c r="R4" s="751">
        <v>3524.9450185643991</v>
      </c>
      <c r="S4" s="751">
        <v>3523.9298845245748</v>
      </c>
      <c r="T4" s="751">
        <v>3523.5065784880403</v>
      </c>
      <c r="U4" s="751">
        <v>3525.3667189908347</v>
      </c>
      <c r="V4" s="751">
        <v>3524.4987225461327</v>
      </c>
      <c r="W4" s="751">
        <v>3526.288809632897</v>
      </c>
      <c r="X4" s="751">
        <v>3523.6474506164823</v>
      </c>
      <c r="Y4" s="751">
        <v>3525.2736669984088</v>
      </c>
      <c r="Z4" s="751">
        <v>3523.4643521493322</v>
      </c>
      <c r="AA4" s="751">
        <v>3524.2146615675128</v>
      </c>
      <c r="AB4" s="751">
        <v>3523.8447563768882</v>
      </c>
      <c r="AC4" s="751">
        <v>3526.6484573297689</v>
      </c>
      <c r="AD4" s="751">
        <v>3527.2026193126926</v>
      </c>
      <c r="AE4" s="751">
        <v>3523.6746223373389</v>
      </c>
      <c r="AF4" s="751">
        <v>3525.6987692217117</v>
      </c>
      <c r="AG4" s="751">
        <v>3524.6908842155581</v>
      </c>
      <c r="AH4" s="751">
        <v>3524.5788510926873</v>
      </c>
    </row>
    <row r="5" spans="1:34" x14ac:dyDescent="0.3">
      <c r="A5" s="101">
        <f ca="1">Exceedance!U5</f>
        <v>46174</v>
      </c>
      <c r="B5" s="751">
        <v>3527.0920873837767</v>
      </c>
      <c r="C5" s="751">
        <v>3520.2228453693733</v>
      </c>
      <c r="D5" s="751">
        <v>3520.5991034983917</v>
      </c>
      <c r="E5" s="751">
        <v>3518.0459850575494</v>
      </c>
      <c r="F5" s="751">
        <v>3521.276645592221</v>
      </c>
      <c r="G5" s="751">
        <v>3520.8541626930541</v>
      </c>
      <c r="H5" s="751">
        <v>3517.3802813254915</v>
      </c>
      <c r="I5" s="751">
        <v>3532.3439026930878</v>
      </c>
      <c r="J5" s="751">
        <v>3517.8735895742584</v>
      </c>
      <c r="K5" s="751">
        <v>3521.5421434721511</v>
      </c>
      <c r="L5" s="751">
        <v>3518.9057398647255</v>
      </c>
      <c r="M5" s="751">
        <v>3523.1378861217995</v>
      </c>
      <c r="N5" s="751">
        <v>3519.4695861950777</v>
      </c>
      <c r="O5" s="751">
        <v>3521.0565625756558</v>
      </c>
      <c r="P5" s="751">
        <v>3516.1299865228698</v>
      </c>
      <c r="Q5" s="751">
        <v>3522.1692909276258</v>
      </c>
      <c r="R5" s="751">
        <v>3518.5585536757303</v>
      </c>
      <c r="S5" s="751">
        <v>3522.1142683894486</v>
      </c>
      <c r="T5" s="751">
        <v>3518.4345025108632</v>
      </c>
      <c r="U5" s="751">
        <v>3520.4193911220323</v>
      </c>
      <c r="V5" s="751">
        <v>3520.2676630991541</v>
      </c>
      <c r="W5" s="751">
        <v>3521.4113065920883</v>
      </c>
      <c r="X5" s="751">
        <v>3521.0741028991893</v>
      </c>
      <c r="Y5" s="751">
        <v>3522.6472745706151</v>
      </c>
      <c r="Z5" s="751">
        <v>3517.14712572486</v>
      </c>
      <c r="AA5" s="751">
        <v>3519.7746472475596</v>
      </c>
      <c r="AB5" s="751">
        <v>3520.2057583755463</v>
      </c>
      <c r="AC5" s="751">
        <v>3526.385006867431</v>
      </c>
      <c r="AD5" s="751">
        <v>3522.3492227670249</v>
      </c>
      <c r="AE5" s="751">
        <v>3519.3388102436666</v>
      </c>
      <c r="AF5" s="751">
        <v>3519.4877051482472</v>
      </c>
      <c r="AG5" s="751">
        <v>3522.3259191199313</v>
      </c>
      <c r="AH5" s="751">
        <v>3518.5943808884003</v>
      </c>
    </row>
    <row r="6" spans="1:34" x14ac:dyDescent="0.3">
      <c r="A6" s="101">
        <f ca="1">Exceedance!U6</f>
        <v>46204</v>
      </c>
      <c r="B6" s="751">
        <v>3523.6889532813643</v>
      </c>
      <c r="C6" s="751">
        <v>3517.0156581902174</v>
      </c>
      <c r="D6" s="751">
        <v>3516.9214299701098</v>
      </c>
      <c r="E6" s="751">
        <v>3514.2850101395538</v>
      </c>
      <c r="F6" s="751">
        <v>3517.2156197020058</v>
      </c>
      <c r="G6" s="751">
        <v>3517.26187303708</v>
      </c>
      <c r="H6" s="751">
        <v>3512.9463091920306</v>
      </c>
      <c r="I6" s="751">
        <v>3532.601629161275</v>
      </c>
      <c r="J6" s="751">
        <v>3513.940667721964</v>
      </c>
      <c r="K6" s="751">
        <v>3518.0708322246419</v>
      </c>
      <c r="L6" s="751">
        <v>3514.5484482240854</v>
      </c>
      <c r="M6" s="751">
        <v>3519.8282651881946</v>
      </c>
      <c r="N6" s="751">
        <v>3515.2598473430967</v>
      </c>
      <c r="O6" s="751">
        <v>3517.1067385209208</v>
      </c>
      <c r="P6" s="751">
        <v>3511.4024450561697</v>
      </c>
      <c r="Q6" s="751">
        <v>3518.334074009359</v>
      </c>
      <c r="R6" s="751">
        <v>3514.1917369344228</v>
      </c>
      <c r="S6" s="751">
        <v>3518.747551997601</v>
      </c>
      <c r="T6" s="751">
        <v>3513.94707966223</v>
      </c>
      <c r="U6" s="751">
        <v>3516.2699528349317</v>
      </c>
      <c r="V6" s="751">
        <v>3516.5307629598628</v>
      </c>
      <c r="W6" s="751">
        <v>3517.5736016328815</v>
      </c>
      <c r="X6" s="751">
        <v>3517.3640476023361</v>
      </c>
      <c r="Y6" s="751">
        <v>3519.3837538828411</v>
      </c>
      <c r="Z6" s="751">
        <v>3512.7711158307993</v>
      </c>
      <c r="AA6" s="751">
        <v>3515.519298443176</v>
      </c>
      <c r="AB6" s="751">
        <v>3516.253440239363</v>
      </c>
      <c r="AC6" s="751">
        <v>3524.0838725019739</v>
      </c>
      <c r="AD6" s="751">
        <v>3519.7831717027302</v>
      </c>
      <c r="AE6" s="751">
        <v>3515.330796831965</v>
      </c>
      <c r="AF6" s="751">
        <v>3515.3631849997446</v>
      </c>
      <c r="AG6" s="751">
        <v>3520.5019817053399</v>
      </c>
      <c r="AH6" s="751">
        <v>3513.7858203365768</v>
      </c>
    </row>
    <row r="7" spans="1:34" x14ac:dyDescent="0.3">
      <c r="A7" s="101">
        <f ca="1">Exceedance!U7</f>
        <v>46235</v>
      </c>
      <c r="B7" s="751">
        <v>3522.2935673846082</v>
      </c>
      <c r="C7" s="751">
        <v>3514.5040174192677</v>
      </c>
      <c r="D7" s="751">
        <v>3514.3169875529438</v>
      </c>
      <c r="E7" s="751">
        <v>3511.6711229475063</v>
      </c>
      <c r="F7" s="751">
        <v>3513.7810802191134</v>
      </c>
      <c r="G7" s="751">
        <v>3513.8187957426562</v>
      </c>
      <c r="H7" s="751">
        <v>3509.2215942915423</v>
      </c>
      <c r="I7" s="751">
        <v>3531.8779513709228</v>
      </c>
      <c r="J7" s="751">
        <v>3510.653600590907</v>
      </c>
      <c r="K7" s="751">
        <v>3516.1632161781968</v>
      </c>
      <c r="L7" s="751">
        <v>3512.0851683419887</v>
      </c>
      <c r="M7" s="751">
        <v>3517.4797151291473</v>
      </c>
      <c r="N7" s="751">
        <v>3511.520606765157</v>
      </c>
      <c r="O7" s="751">
        <v>3513.7781789357286</v>
      </c>
      <c r="P7" s="751">
        <v>3507.5772743614543</v>
      </c>
      <c r="Q7" s="751">
        <v>3515.2071065366522</v>
      </c>
      <c r="R7" s="751">
        <v>3511.1243165952169</v>
      </c>
      <c r="S7" s="751">
        <v>3516.1627047775123</v>
      </c>
      <c r="T7" s="751">
        <v>3510.1037853216048</v>
      </c>
      <c r="U7" s="751">
        <v>3513.0212718115995</v>
      </c>
      <c r="V7" s="751">
        <v>3513.8319345898281</v>
      </c>
      <c r="W7" s="751">
        <v>3514.832228151266</v>
      </c>
      <c r="X7" s="751">
        <v>3515.0882877474023</v>
      </c>
      <c r="Y7" s="751">
        <v>3517.204155852387</v>
      </c>
      <c r="Z7" s="751">
        <v>3509.4023845395195</v>
      </c>
      <c r="AA7" s="751">
        <v>3512.4504010856176</v>
      </c>
      <c r="AB7" s="751">
        <v>3513.7315073736677</v>
      </c>
      <c r="AC7" s="751">
        <v>3522.2392696322213</v>
      </c>
      <c r="AD7" s="751">
        <v>3518.1869452618016</v>
      </c>
      <c r="AE7" s="751">
        <v>3512.1217377266084</v>
      </c>
      <c r="AF7" s="751">
        <v>3512.0252303670741</v>
      </c>
      <c r="AG7" s="751">
        <v>3518.0544970951232</v>
      </c>
      <c r="AH7" s="751">
        <v>3510.0022106869724</v>
      </c>
    </row>
    <row r="8" spans="1:34" x14ac:dyDescent="0.3">
      <c r="A8" s="101">
        <f ca="1">Exceedance!U8</f>
        <v>46266</v>
      </c>
      <c r="B8" s="751">
        <v>3521.7589565478506</v>
      </c>
      <c r="C8" s="751">
        <v>3511.9286266969675</v>
      </c>
      <c r="D8" s="751">
        <v>3511.4917495657064</v>
      </c>
      <c r="E8" s="751">
        <v>3509.0582396479372</v>
      </c>
      <c r="F8" s="751">
        <v>3510.8108146493055</v>
      </c>
      <c r="G8" s="751">
        <v>3511.3435700502864</v>
      </c>
      <c r="H8" s="751">
        <v>3505.3184938971513</v>
      </c>
      <c r="I8" s="751">
        <v>3530.6769814313202</v>
      </c>
      <c r="J8" s="751">
        <v>3507.5629694324284</v>
      </c>
      <c r="K8" s="751">
        <v>3514.611320260884</v>
      </c>
      <c r="L8" s="751">
        <v>3509.5390411557923</v>
      </c>
      <c r="M8" s="751">
        <v>3515.0217677301521</v>
      </c>
      <c r="N8" s="751">
        <v>3508.0365455988062</v>
      </c>
      <c r="O8" s="751">
        <v>3510.405307498379</v>
      </c>
      <c r="P8" s="751">
        <v>3504.4301763904932</v>
      </c>
      <c r="Q8" s="751">
        <v>3512.6527563179338</v>
      </c>
      <c r="R8" s="751">
        <v>3507.9410823401931</v>
      </c>
      <c r="S8" s="751">
        <v>3513.2050127971311</v>
      </c>
      <c r="T8" s="751">
        <v>3506.6327039398234</v>
      </c>
      <c r="U8" s="751">
        <v>3510.3109445699847</v>
      </c>
      <c r="V8" s="751">
        <v>3510.6407183281394</v>
      </c>
      <c r="W8" s="751">
        <v>3511.6436464963072</v>
      </c>
      <c r="X8" s="751">
        <v>3511.994087780246</v>
      </c>
      <c r="Y8" s="751">
        <v>3514.9795027837649</v>
      </c>
      <c r="Z8" s="751">
        <v>3505.7633776168614</v>
      </c>
      <c r="AA8" s="751">
        <v>3510.508220085052</v>
      </c>
      <c r="AB8" s="751">
        <v>3511.4407858688596</v>
      </c>
      <c r="AC8" s="751">
        <v>3520.3988058858845</v>
      </c>
      <c r="AD8" s="751">
        <v>3517.2654122317467</v>
      </c>
      <c r="AE8" s="751">
        <v>3508.4544120951059</v>
      </c>
      <c r="AF8" s="751">
        <v>3508.5958670471891</v>
      </c>
      <c r="AG8" s="751">
        <v>3515.0266015715365</v>
      </c>
      <c r="AH8" s="751">
        <v>3506.3381730438391</v>
      </c>
    </row>
    <row r="9" spans="1:34" x14ac:dyDescent="0.3">
      <c r="A9" s="101">
        <f ca="1">Exceedance!U9</f>
        <v>46296</v>
      </c>
      <c r="B9" s="751">
        <v>3520.4824226741484</v>
      </c>
      <c r="C9" s="751">
        <v>3511.396063698216</v>
      </c>
      <c r="D9" s="751">
        <v>3509.6859474982139</v>
      </c>
      <c r="E9" s="751">
        <v>3506.6445088754613</v>
      </c>
      <c r="F9" s="751">
        <v>3505.4828963097348</v>
      </c>
      <c r="G9" s="751">
        <v>3510.0546412536223</v>
      </c>
      <c r="H9" s="751">
        <v>3500.576692198782</v>
      </c>
      <c r="I9" s="751">
        <v>3527.598294765417</v>
      </c>
      <c r="J9" s="751">
        <v>3503.4979151968446</v>
      </c>
      <c r="K9" s="751">
        <v>3516.2580483103047</v>
      </c>
      <c r="L9" s="751">
        <v>3507.8417676975264</v>
      </c>
      <c r="M9" s="751">
        <v>3512.92698043071</v>
      </c>
      <c r="N9" s="751">
        <v>3506.9115768115676</v>
      </c>
      <c r="O9" s="751">
        <v>3509.0723659151372</v>
      </c>
      <c r="P9" s="751">
        <v>3502.8991323444379</v>
      </c>
      <c r="Q9" s="751">
        <v>3510.7390082340862</v>
      </c>
      <c r="R9" s="751">
        <v>3507.4021944513865</v>
      </c>
      <c r="S9" s="751">
        <v>3512.4244830301036</v>
      </c>
      <c r="T9" s="751">
        <v>3512.8948242282586</v>
      </c>
      <c r="U9" s="751">
        <v>3507.1275642875121</v>
      </c>
      <c r="V9" s="751">
        <v>3508.5100131355598</v>
      </c>
      <c r="W9" s="751">
        <v>3509.3716795231421</v>
      </c>
      <c r="X9" s="751">
        <v>3508.5016881281149</v>
      </c>
      <c r="Y9" s="751">
        <v>3515.0010219905434</v>
      </c>
      <c r="Z9" s="751">
        <v>3504.399693360634</v>
      </c>
      <c r="AA9" s="751">
        <v>3511.4503260630167</v>
      </c>
      <c r="AB9" s="751">
        <v>3511.6596004588637</v>
      </c>
      <c r="AC9" s="751">
        <v>3519.7487134870221</v>
      </c>
      <c r="AD9" s="751">
        <v>3514.0910123953777</v>
      </c>
      <c r="AE9" s="751">
        <v>3508.1977865029999</v>
      </c>
      <c r="AF9" s="751">
        <v>3504.5586021065797</v>
      </c>
      <c r="AG9" s="751">
        <v>3512.9955649708027</v>
      </c>
      <c r="AH9" s="751">
        <v>3503.8033243522668</v>
      </c>
    </row>
    <row r="10" spans="1:34" x14ac:dyDescent="0.3">
      <c r="A10" s="101">
        <f ca="1">Exceedance!U10</f>
        <v>46327</v>
      </c>
      <c r="B10" s="751">
        <v>3517.8594561119758</v>
      </c>
      <c r="C10" s="751">
        <v>3510.8654759485544</v>
      </c>
      <c r="D10" s="751">
        <v>3508.2792231187896</v>
      </c>
      <c r="E10" s="751">
        <v>3504.6058035400642</v>
      </c>
      <c r="F10" s="751">
        <v>3500.4272939825796</v>
      </c>
      <c r="G10" s="751">
        <v>3508.3436196294906</v>
      </c>
      <c r="H10" s="751">
        <v>3500.361749837602</v>
      </c>
      <c r="I10" s="751">
        <v>3524.0363363308884</v>
      </c>
      <c r="J10" s="751">
        <v>3500.3139698134137</v>
      </c>
      <c r="K10" s="751">
        <v>3515.3888953035653</v>
      </c>
      <c r="L10" s="751">
        <v>3506.961484008777</v>
      </c>
      <c r="M10" s="751">
        <v>3510.3192004041157</v>
      </c>
      <c r="N10" s="751">
        <v>3504.9119522567953</v>
      </c>
      <c r="O10" s="751">
        <v>3507.6731705090842</v>
      </c>
      <c r="P10" s="751">
        <v>3500.6906239905902</v>
      </c>
      <c r="Q10" s="751">
        <v>3508.5010342494543</v>
      </c>
      <c r="R10" s="751">
        <v>3507.7734433059704</v>
      </c>
      <c r="S10" s="751">
        <v>3511.2537115111591</v>
      </c>
      <c r="T10" s="751">
        <v>3512.7065473617449</v>
      </c>
      <c r="U10" s="751">
        <v>3503.4791291103948</v>
      </c>
      <c r="V10" s="751">
        <v>3505.9911728886213</v>
      </c>
      <c r="W10" s="751">
        <v>3507.1062705019972</v>
      </c>
      <c r="X10" s="751">
        <v>3504.4548876770918</v>
      </c>
      <c r="Y10" s="751">
        <v>3514.7371729214692</v>
      </c>
      <c r="Z10" s="751">
        <v>3502.615503240424</v>
      </c>
      <c r="AA10" s="751">
        <v>3511.0960248373403</v>
      </c>
      <c r="AB10" s="751">
        <v>3510.0620649653906</v>
      </c>
      <c r="AC10" s="751">
        <v>3518.2295475375804</v>
      </c>
      <c r="AD10" s="751">
        <v>3510.1721079745048</v>
      </c>
      <c r="AE10" s="751">
        <v>3507.0462234665606</v>
      </c>
      <c r="AF10" s="751">
        <v>3500.3146267790662</v>
      </c>
      <c r="AG10" s="751">
        <v>3510.8705941777289</v>
      </c>
      <c r="AH10" s="751">
        <v>3501.7009760111887</v>
      </c>
    </row>
    <row r="11" spans="1:34" x14ac:dyDescent="0.3">
      <c r="A11" s="101">
        <f ca="1">Exceedance!U11</f>
        <v>46357</v>
      </c>
      <c r="B11" s="751">
        <v>3513.2007650518181</v>
      </c>
      <c r="C11" s="751">
        <v>3507.674861255899</v>
      </c>
      <c r="D11" s="751">
        <v>3505.2545892477442</v>
      </c>
      <c r="E11" s="751">
        <v>3500.3381273250452</v>
      </c>
      <c r="F11" s="751">
        <v>3499.4313343722797</v>
      </c>
      <c r="G11" s="751">
        <v>3503.7011707689703</v>
      </c>
      <c r="H11" s="751">
        <v>3499.6990836434115</v>
      </c>
      <c r="I11" s="751">
        <v>3519.0535269145189</v>
      </c>
      <c r="J11" s="751">
        <v>3500.5699243403815</v>
      </c>
      <c r="K11" s="751">
        <v>3511.504320769182</v>
      </c>
      <c r="L11" s="751">
        <v>3503.0340699733665</v>
      </c>
      <c r="M11" s="751">
        <v>3505.7425316459876</v>
      </c>
      <c r="N11" s="751">
        <v>3500.2272321327996</v>
      </c>
      <c r="O11" s="751">
        <v>3504.7636537037015</v>
      </c>
      <c r="P11" s="751">
        <v>3499.7480788362595</v>
      </c>
      <c r="Q11" s="751">
        <v>3504.2796311046664</v>
      </c>
      <c r="R11" s="751">
        <v>3503.8107577035607</v>
      </c>
      <c r="S11" s="751">
        <v>3507.0476354708612</v>
      </c>
      <c r="T11" s="751">
        <v>3509.0431027343398</v>
      </c>
      <c r="U11" s="751">
        <v>3500.5362168585057</v>
      </c>
      <c r="V11" s="751">
        <v>3501.5998507133718</v>
      </c>
      <c r="W11" s="751">
        <v>3502.6773116994805</v>
      </c>
      <c r="X11" s="751">
        <v>3500.6016870098224</v>
      </c>
      <c r="Y11" s="751">
        <v>3512.3179889714465</v>
      </c>
      <c r="Z11" s="751">
        <v>3499.4258161630933</v>
      </c>
      <c r="AA11" s="751">
        <v>3507.2527049803307</v>
      </c>
      <c r="AB11" s="751">
        <v>3505.9347965063744</v>
      </c>
      <c r="AC11" s="751">
        <v>3514.3664171647588</v>
      </c>
      <c r="AD11" s="751">
        <v>3504.3579599844611</v>
      </c>
      <c r="AE11" s="751">
        <v>3504.1424568749244</v>
      </c>
      <c r="AF11" s="751">
        <v>3499.3673599771168</v>
      </c>
      <c r="AG11" s="751">
        <v>3507.0371199699221</v>
      </c>
      <c r="AH11" s="751">
        <v>3500.3439582834762</v>
      </c>
    </row>
    <row r="12" spans="1:34" x14ac:dyDescent="0.3">
      <c r="A12" s="101">
        <f ca="1">Exceedance!U12</f>
        <v>46388</v>
      </c>
      <c r="B12" s="751">
        <v>3506.7004995086745</v>
      </c>
      <c r="C12" s="751">
        <v>3502.9988499980295</v>
      </c>
      <c r="D12" s="751">
        <v>3500.4876824809776</v>
      </c>
      <c r="E12" s="751">
        <v>3499.1655687986959</v>
      </c>
      <c r="F12" s="751">
        <v>3500.2033169701099</v>
      </c>
      <c r="G12" s="751">
        <v>3500.6022186972609</v>
      </c>
      <c r="H12" s="751">
        <v>3499.3242262821914</v>
      </c>
      <c r="I12" s="751">
        <v>3511.7902034045169</v>
      </c>
      <c r="J12" s="751">
        <v>3500.5409706053974</v>
      </c>
      <c r="K12" s="751">
        <v>3504.9888008064136</v>
      </c>
      <c r="L12" s="751">
        <v>3500.5009305202557</v>
      </c>
      <c r="M12" s="751">
        <v>3500.7561846860494</v>
      </c>
      <c r="N12" s="751">
        <v>3498.9553590307405</v>
      </c>
      <c r="O12" s="751">
        <v>3500.2099160487023</v>
      </c>
      <c r="P12" s="751">
        <v>3498.2927674061557</v>
      </c>
      <c r="Q12" s="751">
        <v>3500.6680149623107</v>
      </c>
      <c r="R12" s="751">
        <v>3500.3035405962064</v>
      </c>
      <c r="S12" s="751">
        <v>3501.2237534026167</v>
      </c>
      <c r="T12" s="751">
        <v>3503.4611007578087</v>
      </c>
      <c r="U12" s="751">
        <v>3500.1036053828379</v>
      </c>
      <c r="V12" s="751">
        <v>3500.7097947258067</v>
      </c>
      <c r="W12" s="751">
        <v>3500.7098257192524</v>
      </c>
      <c r="X12" s="751">
        <v>3500.8147179155385</v>
      </c>
      <c r="Y12" s="751">
        <v>3508.4274411523343</v>
      </c>
      <c r="Z12" s="751">
        <v>3494.6978761211735</v>
      </c>
      <c r="AA12" s="751">
        <v>3500.4736579266332</v>
      </c>
      <c r="AB12" s="751">
        <v>3500.430131208243</v>
      </c>
      <c r="AC12" s="751">
        <v>3507.8735648702973</v>
      </c>
      <c r="AD12" s="751">
        <v>3501.0678938517349</v>
      </c>
      <c r="AE12" s="751">
        <v>3499.636902220805</v>
      </c>
      <c r="AF12" s="751">
        <v>3498.4253636436592</v>
      </c>
      <c r="AG12" s="751">
        <v>3501.2946989260554</v>
      </c>
      <c r="AH12" s="751">
        <v>3498.9313029150489</v>
      </c>
    </row>
    <row r="13" spans="1:34" x14ac:dyDescent="0.3">
      <c r="A13" s="101">
        <f ca="1">Exceedance!U13</f>
        <v>46419</v>
      </c>
      <c r="B13" s="751">
        <v>3501.6143955415637</v>
      </c>
      <c r="C13" s="751">
        <v>3500.7603965657236</v>
      </c>
      <c r="D13" s="751">
        <v>3500.8736357044359</v>
      </c>
      <c r="E13" s="751">
        <v>3499.466155247881</v>
      </c>
      <c r="F13" s="751">
        <v>3500.8524188045371</v>
      </c>
      <c r="G13" s="751">
        <v>3500.0228951136314</v>
      </c>
      <c r="H13" s="751">
        <v>3499.551604419245</v>
      </c>
      <c r="I13" s="751">
        <v>3505.2766093340206</v>
      </c>
      <c r="J13" s="751">
        <v>3500.540601996333</v>
      </c>
      <c r="K13" s="751">
        <v>3500.7834811447542</v>
      </c>
      <c r="L13" s="751">
        <v>3500.5561872471699</v>
      </c>
      <c r="M13" s="751">
        <v>3500.8047083084202</v>
      </c>
      <c r="N13" s="751">
        <v>3498.5406516081221</v>
      </c>
      <c r="O13" s="751">
        <v>3496.0031349423452</v>
      </c>
      <c r="P13" s="751">
        <v>3497.8738686498073</v>
      </c>
      <c r="Q13" s="751">
        <v>3500.2490432514273</v>
      </c>
      <c r="R13" s="751">
        <v>3500.5864755448929</v>
      </c>
      <c r="S13" s="751">
        <v>3500.7500993279332</v>
      </c>
      <c r="T13" s="751">
        <v>3500.2254514930992</v>
      </c>
      <c r="U13" s="751">
        <v>3500.2140987934313</v>
      </c>
      <c r="V13" s="751">
        <v>3500.7805950788884</v>
      </c>
      <c r="W13" s="751">
        <v>3500.8674404637723</v>
      </c>
      <c r="X13" s="751">
        <v>3500.89497473241</v>
      </c>
      <c r="Y13" s="751">
        <v>3505.7414356777035</v>
      </c>
      <c r="Z13" s="751">
        <v>3491.0308305485019</v>
      </c>
      <c r="AA13" s="751">
        <v>3500.3149687970267</v>
      </c>
      <c r="AB13" s="751">
        <v>3500.8760482551502</v>
      </c>
      <c r="AC13" s="751">
        <v>3503.109729375366</v>
      </c>
      <c r="AD13" s="751">
        <v>3501.3325611453124</v>
      </c>
      <c r="AE13" s="751">
        <v>3496.4061040605156</v>
      </c>
      <c r="AF13" s="751">
        <v>3498.4554350214744</v>
      </c>
      <c r="AG13" s="751">
        <v>3501.0326027161714</v>
      </c>
      <c r="AH13" s="751">
        <v>3497.6633300049702</v>
      </c>
    </row>
    <row r="14" spans="1:34" x14ac:dyDescent="0.3">
      <c r="A14" s="101">
        <f ca="1">Exceedance!U14</f>
        <v>46447</v>
      </c>
      <c r="B14" s="751">
        <v>3501.6955435616323</v>
      </c>
      <c r="C14" s="751">
        <v>3500.8866191965194</v>
      </c>
      <c r="D14" s="751">
        <v>3500.8349570567684</v>
      </c>
      <c r="E14" s="751">
        <v>3500.0548851069498</v>
      </c>
      <c r="F14" s="751">
        <v>3500.7928167336518</v>
      </c>
      <c r="G14" s="751">
        <v>3499.8297301651205</v>
      </c>
      <c r="H14" s="751">
        <v>3500.4342925650703</v>
      </c>
      <c r="I14" s="751">
        <v>3502.2334638158386</v>
      </c>
      <c r="J14" s="751">
        <v>3500.533144016696</v>
      </c>
      <c r="K14" s="751">
        <v>3500.1742047640855</v>
      </c>
      <c r="L14" s="751">
        <v>3499.9404293193506</v>
      </c>
      <c r="M14" s="751">
        <v>3501.0391549923665</v>
      </c>
      <c r="N14" s="751">
        <v>3498.8826607784886</v>
      </c>
      <c r="O14" s="751">
        <v>3491.2926695882288</v>
      </c>
      <c r="P14" s="751">
        <v>3498.2786789542029</v>
      </c>
      <c r="Q14" s="751">
        <v>3500.991294915932</v>
      </c>
      <c r="R14" s="751">
        <v>3500.5563516031712</v>
      </c>
      <c r="S14" s="751">
        <v>3500.1086090660947</v>
      </c>
      <c r="T14" s="751">
        <v>3500.4860731345411</v>
      </c>
      <c r="U14" s="751">
        <v>3500.1489395848193</v>
      </c>
      <c r="V14" s="751">
        <v>3500.7671505978274</v>
      </c>
      <c r="W14" s="751">
        <v>3500.8469583245528</v>
      </c>
      <c r="X14" s="751">
        <v>3500.88063321971</v>
      </c>
      <c r="Y14" s="751">
        <v>3502.6225719296212</v>
      </c>
      <c r="Z14" s="751">
        <v>3487.336698295293</v>
      </c>
      <c r="AA14" s="751">
        <v>3500.8056516069719</v>
      </c>
      <c r="AB14" s="751">
        <v>3500.8325874408597</v>
      </c>
      <c r="AC14" s="751">
        <v>3501.446385378084</v>
      </c>
      <c r="AD14" s="751">
        <v>3501.3030292768981</v>
      </c>
      <c r="AE14" s="751">
        <v>3492.6745339731128</v>
      </c>
      <c r="AF14" s="751">
        <v>3499.7444480471659</v>
      </c>
      <c r="AG14" s="751">
        <v>3500.879936566967</v>
      </c>
      <c r="AH14" s="751">
        <v>3497.4750457890004</v>
      </c>
    </row>
    <row r="15" spans="1:34" x14ac:dyDescent="0.3">
      <c r="A15" s="101">
        <f ca="1">Exceedance!U15</f>
        <v>46478</v>
      </c>
      <c r="B15" s="751">
        <v>3502.2945479993987</v>
      </c>
      <c r="C15" s="751">
        <v>3501.6967028639228</v>
      </c>
      <c r="D15" s="751">
        <v>3500.8257314133739</v>
      </c>
      <c r="E15" s="751">
        <v>3500.7026088539656</v>
      </c>
      <c r="F15" s="751">
        <v>3500.7918736513848</v>
      </c>
      <c r="G15" s="751">
        <v>3500.9100790282705</v>
      </c>
      <c r="H15" s="751">
        <v>3500.3524900712905</v>
      </c>
      <c r="I15" s="751">
        <v>3502.4743017069609</v>
      </c>
      <c r="J15" s="751">
        <v>3500.5219886548712</v>
      </c>
      <c r="K15" s="751">
        <v>3501.1686362899241</v>
      </c>
      <c r="L15" s="751">
        <v>3500.7467508080108</v>
      </c>
      <c r="M15" s="751">
        <v>3501.1294552316194</v>
      </c>
      <c r="N15" s="751">
        <v>3500.7099050541474</v>
      </c>
      <c r="O15" s="751">
        <v>3491.3109366171357</v>
      </c>
      <c r="P15" s="751">
        <v>3500.4561246920348</v>
      </c>
      <c r="Q15" s="751">
        <v>3500.9196142322021</v>
      </c>
      <c r="R15" s="751">
        <v>3500.5469672761419</v>
      </c>
      <c r="S15" s="751">
        <v>3501.0462648812454</v>
      </c>
      <c r="T15" s="751">
        <v>3503.1248011460871</v>
      </c>
      <c r="U15" s="751">
        <v>3500.7235113778711</v>
      </c>
      <c r="V15" s="751">
        <v>3500.7560380882228</v>
      </c>
      <c r="W15" s="751">
        <v>3500.8362666366334</v>
      </c>
      <c r="X15" s="751">
        <v>3500.8693803757596</v>
      </c>
      <c r="Y15" s="751">
        <v>3505.9602149143552</v>
      </c>
      <c r="Z15" s="751">
        <v>3484.9911414430017</v>
      </c>
      <c r="AA15" s="751">
        <v>3500.7543058651049</v>
      </c>
      <c r="AB15" s="751">
        <v>3500.8237403281605</v>
      </c>
      <c r="AC15" s="751">
        <v>3501.5770190906051</v>
      </c>
      <c r="AD15" s="751">
        <v>3513.8887306639435</v>
      </c>
      <c r="AE15" s="751">
        <v>3490.2665570355989</v>
      </c>
      <c r="AF15" s="751">
        <v>3500.6983942711945</v>
      </c>
      <c r="AG15" s="751">
        <v>3501.142858067491</v>
      </c>
      <c r="AH15" s="751">
        <v>3498.1055139692157</v>
      </c>
    </row>
    <row r="16" spans="1:34" x14ac:dyDescent="0.3">
      <c r="A16" s="101">
        <f ca="1">Exceedance!U16</f>
        <v>46508</v>
      </c>
      <c r="B16" s="751">
        <v>3531.4985527866638</v>
      </c>
      <c r="C16" s="751">
        <v>3515.4981355184295</v>
      </c>
      <c r="D16" s="751">
        <v>3519.553164563265</v>
      </c>
      <c r="E16" s="751">
        <v>3502.0674429134833</v>
      </c>
      <c r="F16" s="751">
        <v>3522.6798852677307</v>
      </c>
      <c r="G16" s="751">
        <v>3500.8078820905171</v>
      </c>
      <c r="H16" s="751">
        <v>3500.35187074032</v>
      </c>
      <c r="I16" s="751">
        <v>3533.3353518746053</v>
      </c>
      <c r="J16" s="751">
        <v>3517.1868542092861</v>
      </c>
      <c r="K16" s="751">
        <v>3517.6252127962152</v>
      </c>
      <c r="L16" s="751">
        <v>3500.6666770234133</v>
      </c>
      <c r="M16" s="751">
        <v>3507.5749361144285</v>
      </c>
      <c r="N16" s="751">
        <v>3501.3864253757752</v>
      </c>
      <c r="O16" s="751">
        <v>3486.1883582310102</v>
      </c>
      <c r="P16" s="751">
        <v>3500.2683221249508</v>
      </c>
      <c r="Q16" s="751">
        <v>3512.8091679774789</v>
      </c>
      <c r="R16" s="751">
        <v>3531.0217924894059</v>
      </c>
      <c r="S16" s="751">
        <v>3515.0046344755492</v>
      </c>
      <c r="T16" s="751">
        <v>3516.6437380558173</v>
      </c>
      <c r="U16" s="751">
        <v>3500.7467318453105</v>
      </c>
      <c r="V16" s="751">
        <v>3511.3348628237081</v>
      </c>
      <c r="W16" s="751">
        <v>3500.8209291161061</v>
      </c>
      <c r="X16" s="751">
        <v>3500.8540100042655</v>
      </c>
      <c r="Y16" s="751">
        <v>3511.0010179448427</v>
      </c>
      <c r="Z16" s="751">
        <v>3486.4587447029144</v>
      </c>
      <c r="AA16" s="751">
        <v>3504.8925389132537</v>
      </c>
      <c r="AB16" s="751">
        <v>3503.5028479245298</v>
      </c>
      <c r="AC16" s="751">
        <v>3519.5061425950826</v>
      </c>
      <c r="AD16" s="751">
        <v>3536.1891660821802</v>
      </c>
      <c r="AE16" s="751">
        <v>3495.0733157760565</v>
      </c>
      <c r="AF16" s="751">
        <v>3501.8970330674097</v>
      </c>
      <c r="AG16" s="751">
        <v>3501.1050812920771</v>
      </c>
      <c r="AH16" s="751">
        <v>3500.6187757598082</v>
      </c>
    </row>
    <row r="17" spans="1:34" x14ac:dyDescent="0.3">
      <c r="A17" s="101">
        <f ca="1">Exceedance!U17</f>
        <v>46539</v>
      </c>
      <c r="B17" s="751">
        <v>3558.3760557759406</v>
      </c>
      <c r="C17" s="751">
        <v>3527.2135820101812</v>
      </c>
      <c r="D17" s="751">
        <v>3537.8350021475148</v>
      </c>
      <c r="E17" s="751">
        <v>3507.4548793854128</v>
      </c>
      <c r="F17" s="751">
        <v>3566.9635157301445</v>
      </c>
      <c r="G17" s="751">
        <v>3508.6036652038547</v>
      </c>
      <c r="H17" s="751">
        <v>3546.4872858738154</v>
      </c>
      <c r="I17" s="751">
        <v>3551.7161830752161</v>
      </c>
      <c r="J17" s="751">
        <v>3559.7170874227927</v>
      </c>
      <c r="K17" s="751">
        <v>3537.477899856292</v>
      </c>
      <c r="L17" s="751">
        <v>3525.7200641402515</v>
      </c>
      <c r="M17" s="751">
        <v>3515.4331721571216</v>
      </c>
      <c r="N17" s="751">
        <v>3511.9182271859445</v>
      </c>
      <c r="O17" s="751">
        <v>3481.7474892852979</v>
      </c>
      <c r="P17" s="751">
        <v>3514.1205106725101</v>
      </c>
      <c r="Q17" s="751">
        <v>3513.4591329955742</v>
      </c>
      <c r="R17" s="751">
        <v>3561.9982984612188</v>
      </c>
      <c r="S17" s="751">
        <v>3529.50026357759</v>
      </c>
      <c r="T17" s="751">
        <v>3520.9918670024808</v>
      </c>
      <c r="U17" s="751">
        <v>3535.6953471510856</v>
      </c>
      <c r="V17" s="751">
        <v>3527.9433098134418</v>
      </c>
      <c r="W17" s="751">
        <v>3515.6349693242678</v>
      </c>
      <c r="X17" s="751">
        <v>3548.2381331959659</v>
      </c>
      <c r="Y17" s="751">
        <v>3506.4378757806107</v>
      </c>
      <c r="Z17" s="751">
        <v>3496.9098742897249</v>
      </c>
      <c r="AA17" s="751">
        <v>3530.659535789714</v>
      </c>
      <c r="AB17" s="751">
        <v>3516.4367464212924</v>
      </c>
      <c r="AC17" s="751">
        <v>3537.6872747841408</v>
      </c>
      <c r="AD17" s="751">
        <v>3554.5745329295069</v>
      </c>
      <c r="AE17" s="751">
        <v>3496.4597011548612</v>
      </c>
      <c r="AF17" s="751">
        <v>3539.2471803157182</v>
      </c>
      <c r="AG17" s="751">
        <v>3511.7218438661407</v>
      </c>
      <c r="AH17" s="751">
        <v>3500.3988055848836</v>
      </c>
    </row>
    <row r="18" spans="1:34" x14ac:dyDescent="0.3">
      <c r="A18" s="101">
        <f ca="1">Exceedance!U18</f>
        <v>46569</v>
      </c>
      <c r="B18" s="751">
        <v>3561.7934417160864</v>
      </c>
      <c r="C18" s="751">
        <v>3522.9341889404868</v>
      </c>
      <c r="D18" s="751">
        <v>3537.1245414034152</v>
      </c>
      <c r="E18" s="751">
        <v>3503.4054885049354</v>
      </c>
      <c r="F18" s="751">
        <v>3576.8554895548718</v>
      </c>
      <c r="G18" s="751">
        <v>3503.9478326669673</v>
      </c>
      <c r="H18" s="751">
        <v>3572.4109859364435</v>
      </c>
      <c r="I18" s="751">
        <v>3553.7878376872241</v>
      </c>
      <c r="J18" s="751">
        <v>3565.4373502804069</v>
      </c>
      <c r="K18" s="751">
        <v>3542.1404434017036</v>
      </c>
      <c r="L18" s="751">
        <v>3535.0657849511899</v>
      </c>
      <c r="M18" s="751">
        <v>3510.3168415953828</v>
      </c>
      <c r="N18" s="751">
        <v>3507.341275008162</v>
      </c>
      <c r="O18" s="751">
        <v>3470.6686504522963</v>
      </c>
      <c r="P18" s="751">
        <v>3513.4837440994647</v>
      </c>
      <c r="Q18" s="751">
        <v>3508.7750651238475</v>
      </c>
      <c r="R18" s="751">
        <v>3566.8066201373495</v>
      </c>
      <c r="S18" s="751">
        <v>3526.9004686245385</v>
      </c>
      <c r="T18" s="751">
        <v>3516.8720214297168</v>
      </c>
      <c r="U18" s="751">
        <v>3546.3062548439534</v>
      </c>
      <c r="V18" s="751">
        <v>3534.1046634771837</v>
      </c>
      <c r="W18" s="751">
        <v>3516.5011724496367</v>
      </c>
      <c r="X18" s="751">
        <v>3574.1090886461375</v>
      </c>
      <c r="Y18" s="751">
        <v>3499.446036954143</v>
      </c>
      <c r="Z18" s="751">
        <v>3493.0617223321665</v>
      </c>
      <c r="AA18" s="751">
        <v>3533.0573841145579</v>
      </c>
      <c r="AB18" s="751">
        <v>3517.6606106878039</v>
      </c>
      <c r="AC18" s="751">
        <v>3538.742256606813</v>
      </c>
      <c r="AD18" s="751">
        <v>3554.6055228168384</v>
      </c>
      <c r="AE18" s="751">
        <v>3490.0847027117961</v>
      </c>
      <c r="AF18" s="751">
        <v>3553.7097938543311</v>
      </c>
      <c r="AG18" s="751">
        <v>3507.4871435626665</v>
      </c>
      <c r="AH18" s="751">
        <v>3500.40372049489</v>
      </c>
    </row>
    <row r="19" spans="1:34" x14ac:dyDescent="0.3">
      <c r="A19" s="101">
        <f ca="1">Exceedance!U19</f>
        <v>46600</v>
      </c>
      <c r="B19" s="751">
        <v>3556.4160640513892</v>
      </c>
      <c r="C19" s="751">
        <v>3516.8570605183436</v>
      </c>
      <c r="D19" s="751">
        <v>3532.524442983658</v>
      </c>
      <c r="E19" s="751">
        <v>3500.3501066638105</v>
      </c>
      <c r="F19" s="751">
        <v>3572.9851864713819</v>
      </c>
      <c r="G19" s="751">
        <v>3500.5050396334282</v>
      </c>
      <c r="H19" s="751">
        <v>3572.124456213231</v>
      </c>
      <c r="I19" s="751">
        <v>3547.3718665785595</v>
      </c>
      <c r="J19" s="751">
        <v>3563.2146547951979</v>
      </c>
      <c r="K19" s="751">
        <v>3538.9780400345371</v>
      </c>
      <c r="L19" s="751">
        <v>3533.7109165152783</v>
      </c>
      <c r="M19" s="751">
        <v>3502.8055992000068</v>
      </c>
      <c r="N19" s="751">
        <v>3500.2511782768233</v>
      </c>
      <c r="O19" s="751">
        <v>3460.3224716473383</v>
      </c>
      <c r="P19" s="751">
        <v>3507.3020428045429</v>
      </c>
      <c r="Q19" s="751">
        <v>3502.3033725997461</v>
      </c>
      <c r="R19" s="751">
        <v>3563.051264623306</v>
      </c>
      <c r="S19" s="751">
        <v>3521.6203975298949</v>
      </c>
      <c r="T19" s="751">
        <v>3510.6330415535385</v>
      </c>
      <c r="U19" s="751">
        <v>3542.1665592939944</v>
      </c>
      <c r="V19" s="751">
        <v>3529.8484250038991</v>
      </c>
      <c r="W19" s="751">
        <v>3511.6813020566242</v>
      </c>
      <c r="X19" s="751">
        <v>3572.9276288961132</v>
      </c>
      <c r="Y19" s="751">
        <v>3492.4963572391007</v>
      </c>
      <c r="Z19" s="751">
        <v>3486.8553232244813</v>
      </c>
      <c r="AA19" s="751">
        <v>3528.8026525286841</v>
      </c>
      <c r="AB19" s="751">
        <v>3512.883444630641</v>
      </c>
      <c r="AC19" s="751">
        <v>3534.3658210114895</v>
      </c>
      <c r="AD19" s="751">
        <v>3549.6770488612406</v>
      </c>
      <c r="AE19" s="751">
        <v>3482.7974196236332</v>
      </c>
      <c r="AF19" s="751">
        <v>3549.7172360127474</v>
      </c>
      <c r="AG19" s="751">
        <v>3500.7283174920713</v>
      </c>
      <c r="AH19" s="751">
        <v>3500.3758952714347</v>
      </c>
    </row>
    <row r="20" spans="1:34" x14ac:dyDescent="0.3">
      <c r="A20" s="101">
        <f ca="1">Exceedance!U20</f>
        <v>46631</v>
      </c>
      <c r="B20" s="751">
        <v>3554.1030328388515</v>
      </c>
      <c r="C20" s="751">
        <v>3513.2192458532154</v>
      </c>
      <c r="D20" s="751">
        <v>3529.8924339554633</v>
      </c>
      <c r="E20" s="751">
        <v>3499.3794033630575</v>
      </c>
      <c r="F20" s="751">
        <v>3572.9577928533085</v>
      </c>
      <c r="G20" s="751">
        <v>3498.7913982523214</v>
      </c>
      <c r="H20" s="751">
        <v>3571.1822011830195</v>
      </c>
      <c r="I20" s="751">
        <v>3544.8837660049026</v>
      </c>
      <c r="J20" s="751">
        <v>3562.9433710338185</v>
      </c>
      <c r="K20" s="751">
        <v>3537.3862948867395</v>
      </c>
      <c r="L20" s="751">
        <v>3533.6138530164289</v>
      </c>
      <c r="M20" s="751">
        <v>3500.7701221169223</v>
      </c>
      <c r="N20" s="751">
        <v>3498.8252039307845</v>
      </c>
      <c r="O20" s="751">
        <v>3454.8869177855149</v>
      </c>
      <c r="P20" s="751">
        <v>3504.8822879606523</v>
      </c>
      <c r="Q20" s="751">
        <v>3500.7183210485377</v>
      </c>
      <c r="R20" s="751">
        <v>3560.944580109453</v>
      </c>
      <c r="S20" s="751">
        <v>3519.0213073515893</v>
      </c>
      <c r="T20" s="751">
        <v>3507.7403086044965</v>
      </c>
      <c r="U20" s="751">
        <v>3540.3335759343622</v>
      </c>
      <c r="V20" s="751">
        <v>3526.766291386798</v>
      </c>
      <c r="W20" s="751">
        <v>3507.8581190830782</v>
      </c>
      <c r="X20" s="751">
        <v>3571.83033790831</v>
      </c>
      <c r="Y20" s="751">
        <v>3487.5873818204104</v>
      </c>
      <c r="Z20" s="751">
        <v>3486.0884169515348</v>
      </c>
      <c r="AA20" s="751">
        <v>3527.2372117641235</v>
      </c>
      <c r="AB20" s="751">
        <v>3510.4990583422623</v>
      </c>
      <c r="AC20" s="751">
        <v>3533.2471486400386</v>
      </c>
      <c r="AD20" s="751">
        <v>3547.6608065797886</v>
      </c>
      <c r="AE20" s="751">
        <v>3479.026929704241</v>
      </c>
      <c r="AF20" s="751">
        <v>3547.7914847340694</v>
      </c>
      <c r="AG20" s="751">
        <v>3499.4316461558969</v>
      </c>
      <c r="AH20" s="751">
        <v>3500.352435106367</v>
      </c>
    </row>
    <row r="21" spans="1:34" x14ac:dyDescent="0.3">
      <c r="A21" s="101">
        <f ca="1">Exceedance!U21</f>
        <v>46661</v>
      </c>
      <c r="B21" s="751">
        <v>3554.9722870287037</v>
      </c>
      <c r="C21" s="751">
        <v>3511.3640103667794</v>
      </c>
      <c r="D21" s="751">
        <v>3526.6865793024863</v>
      </c>
      <c r="E21" s="751">
        <v>3498.0225594050717</v>
      </c>
      <c r="F21" s="751">
        <v>3573.68477261307</v>
      </c>
      <c r="G21" s="751">
        <v>3498.2675690089991</v>
      </c>
      <c r="H21" s="751">
        <v>3572.7622706853831</v>
      </c>
      <c r="I21" s="751">
        <v>3545.1354571724391</v>
      </c>
      <c r="J21" s="751">
        <v>3566.557131327876</v>
      </c>
      <c r="K21" s="751">
        <v>3536.716749472525</v>
      </c>
      <c r="L21" s="751">
        <v>3532.9836387743358</v>
      </c>
      <c r="M21" s="751">
        <v>3499.9917764557026</v>
      </c>
      <c r="N21" s="751">
        <v>3497.2344396483986</v>
      </c>
      <c r="O21" s="751">
        <v>3452.1522728598156</v>
      </c>
      <c r="P21" s="751">
        <v>3502.7305516519446</v>
      </c>
      <c r="Q21" s="751">
        <v>3499.9917698758322</v>
      </c>
      <c r="R21" s="751">
        <v>3561.7544405370263</v>
      </c>
      <c r="S21" s="751">
        <v>3525.6627734719323</v>
      </c>
      <c r="T21" s="751">
        <v>3504.581462748944</v>
      </c>
      <c r="U21" s="751">
        <v>3539.4113911888617</v>
      </c>
      <c r="V21" s="751">
        <v>3525.1668834081902</v>
      </c>
      <c r="W21" s="751">
        <v>3504.2019458417544</v>
      </c>
      <c r="X21" s="751">
        <v>3573.4407422257359</v>
      </c>
      <c r="Y21" s="751">
        <v>3484.8252014585396</v>
      </c>
      <c r="Z21" s="751">
        <v>3488.6293200553869</v>
      </c>
      <c r="AA21" s="751">
        <v>3528.1213940715861</v>
      </c>
      <c r="AB21" s="751">
        <v>3509.50739921389</v>
      </c>
      <c r="AC21" s="751">
        <v>3530.7264319712085</v>
      </c>
      <c r="AD21" s="751">
        <v>3548.3845103189919</v>
      </c>
      <c r="AE21" s="751">
        <v>3478.2664589548353</v>
      </c>
      <c r="AF21" s="751">
        <v>3547.3643634190535</v>
      </c>
      <c r="AG21" s="751">
        <v>3498.2570867875797</v>
      </c>
      <c r="AH21" s="751">
        <v>3499.6762049218992</v>
      </c>
    </row>
    <row r="22" spans="1:34" x14ac:dyDescent="0.3">
      <c r="A22" s="101">
        <f ca="1">Exceedance!U22</f>
        <v>46692</v>
      </c>
      <c r="B22" s="751">
        <v>3555.0226050786318</v>
      </c>
      <c r="C22" s="751">
        <v>3509.1459539495781</v>
      </c>
      <c r="D22" s="751">
        <v>3523.0997328005546</v>
      </c>
      <c r="E22" s="751">
        <v>3496.9494526074932</v>
      </c>
      <c r="F22" s="751">
        <v>3573.9777131279188</v>
      </c>
      <c r="G22" s="751">
        <v>3497.9992319500379</v>
      </c>
      <c r="H22" s="751">
        <v>3573.1095599204073</v>
      </c>
      <c r="I22" s="751">
        <v>3545.2255263740053</v>
      </c>
      <c r="J22" s="751">
        <v>3567.3098075969883</v>
      </c>
      <c r="K22" s="751">
        <v>3536.4163274811117</v>
      </c>
      <c r="L22" s="751">
        <v>3531.541480656987</v>
      </c>
      <c r="M22" s="751">
        <v>3499.3419203080352</v>
      </c>
      <c r="N22" s="751">
        <v>3495.1619978819372</v>
      </c>
      <c r="O22" s="751">
        <v>3448.6491555962398</v>
      </c>
      <c r="P22" s="751">
        <v>3500.153359004501</v>
      </c>
      <c r="Q22" s="751">
        <v>3500.0418330332627</v>
      </c>
      <c r="R22" s="751">
        <v>3561.7756138415457</v>
      </c>
      <c r="S22" s="751">
        <v>3525.5137674860166</v>
      </c>
      <c r="T22" s="751">
        <v>3500.4585330070045</v>
      </c>
      <c r="U22" s="751">
        <v>3537.7115483611792</v>
      </c>
      <c r="V22" s="751">
        <v>3523.2479363347115</v>
      </c>
      <c r="W22" s="751">
        <v>3500.2815699107691</v>
      </c>
      <c r="X22" s="751">
        <v>3574.2531809513189</v>
      </c>
      <c r="Y22" s="751">
        <v>3481.303912174888</v>
      </c>
      <c r="Z22" s="751">
        <v>3489.6736380374718</v>
      </c>
      <c r="AA22" s="751">
        <v>3526.6733181034133</v>
      </c>
      <c r="AB22" s="751">
        <v>3507.2678417353436</v>
      </c>
      <c r="AC22" s="751">
        <v>3527.1846839060395</v>
      </c>
      <c r="AD22" s="751">
        <v>3547.9850494969946</v>
      </c>
      <c r="AE22" s="751">
        <v>3477.0238917556408</v>
      </c>
      <c r="AF22" s="751">
        <v>3546.2844946131613</v>
      </c>
      <c r="AG22" s="751">
        <v>3497.6672847117779</v>
      </c>
      <c r="AH22" s="751">
        <v>3499.4755798806736</v>
      </c>
    </row>
    <row r="23" spans="1:34" x14ac:dyDescent="0.3">
      <c r="A23" s="101">
        <f ca="1">Exceedance!U23</f>
        <v>46722</v>
      </c>
      <c r="B23" s="751">
        <v>3553.2827604800332</v>
      </c>
      <c r="C23" s="751">
        <v>3504.6214402030309</v>
      </c>
      <c r="D23" s="751">
        <v>3517.9135744642317</v>
      </c>
      <c r="E23" s="751">
        <v>3494.9424864416978</v>
      </c>
      <c r="F23" s="751">
        <v>3572.7938448674854</v>
      </c>
      <c r="G23" s="751">
        <v>3496.3382932780078</v>
      </c>
      <c r="H23" s="751">
        <v>3572.1867112366135</v>
      </c>
      <c r="I23" s="751">
        <v>3544.0753961082364</v>
      </c>
      <c r="J23" s="751">
        <v>3566.5331495651162</v>
      </c>
      <c r="K23" s="751">
        <v>3533.9995231200269</v>
      </c>
      <c r="L23" s="751">
        <v>3528.8766222632635</v>
      </c>
      <c r="M23" s="751">
        <v>3497.2858218300576</v>
      </c>
      <c r="N23" s="751">
        <v>3491.0972867205851</v>
      </c>
      <c r="O23" s="751">
        <v>3441.9350296121424</v>
      </c>
      <c r="P23" s="751">
        <v>3498.6309815234717</v>
      </c>
      <c r="Q23" s="751">
        <v>3499.1511261191463</v>
      </c>
      <c r="R23" s="751">
        <v>3559.6765685669711</v>
      </c>
      <c r="S23" s="751">
        <v>3521.6399145650107</v>
      </c>
      <c r="T23" s="751">
        <v>3499.5714623095082</v>
      </c>
      <c r="U23" s="751">
        <v>3534.4534379240295</v>
      </c>
      <c r="V23" s="751">
        <v>3519.7528657346961</v>
      </c>
      <c r="W23" s="751">
        <v>3499.6763169583928</v>
      </c>
      <c r="X23" s="751">
        <v>3573.4753414352567</v>
      </c>
      <c r="Y23" s="751">
        <v>3475.9972054278919</v>
      </c>
      <c r="Z23" s="751">
        <v>3488.1338509356824</v>
      </c>
      <c r="AA23" s="751">
        <v>3523.6199769416589</v>
      </c>
      <c r="AB23" s="751">
        <v>3502.9400142227414</v>
      </c>
      <c r="AC23" s="751">
        <v>3522.3901924087304</v>
      </c>
      <c r="AD23" s="751">
        <v>3546.3536830321141</v>
      </c>
      <c r="AE23" s="751">
        <v>3475.3284086856356</v>
      </c>
      <c r="AF23" s="751">
        <v>3543.8804227080873</v>
      </c>
      <c r="AG23" s="751">
        <v>3495.9647985835841</v>
      </c>
      <c r="AH23" s="751">
        <v>3497.8305675431011</v>
      </c>
    </row>
    <row r="24" spans="1:34" x14ac:dyDescent="0.3">
      <c r="A24" s="101">
        <f ca="1">Exceedance!U24</f>
        <v>46753</v>
      </c>
      <c r="B24" s="751">
        <v>3549.5076727837063</v>
      </c>
      <c r="C24" s="751">
        <v>3500.6897327648567</v>
      </c>
      <c r="D24" s="751">
        <v>3509.9302271877309</v>
      </c>
      <c r="E24" s="751">
        <v>3494.7215858229265</v>
      </c>
      <c r="F24" s="751">
        <v>3569.7142915174691</v>
      </c>
      <c r="G24" s="751">
        <v>3494.9163744627417</v>
      </c>
      <c r="H24" s="751">
        <v>3569.2691612377012</v>
      </c>
      <c r="I24" s="751">
        <v>3540.4749372860833</v>
      </c>
      <c r="J24" s="751">
        <v>3563.4489768219996</v>
      </c>
      <c r="K24" s="751">
        <v>3529.2594683753068</v>
      </c>
      <c r="L24" s="751">
        <v>3523.0071493347646</v>
      </c>
      <c r="M24" s="751">
        <v>3495.3464137941301</v>
      </c>
      <c r="N24" s="751">
        <v>3485.1722100205225</v>
      </c>
      <c r="O24" s="751">
        <v>3432.2347885890299</v>
      </c>
      <c r="P24" s="751">
        <v>3496.6710810405939</v>
      </c>
      <c r="Q24" s="751">
        <v>3500.095415557616</v>
      </c>
      <c r="R24" s="751">
        <v>3555.701615733215</v>
      </c>
      <c r="S24" s="751">
        <v>3514.3827158086956</v>
      </c>
      <c r="T24" s="751">
        <v>3498.1640102385836</v>
      </c>
      <c r="U24" s="751">
        <v>3529.4241752906964</v>
      </c>
      <c r="V24" s="751">
        <v>3512.8675759345106</v>
      </c>
      <c r="W24" s="751">
        <v>3499.0902589160287</v>
      </c>
      <c r="X24" s="751">
        <v>3570.7411352670156</v>
      </c>
      <c r="Y24" s="751">
        <v>3468.7933352295418</v>
      </c>
      <c r="Z24" s="751">
        <v>3485.9894390095606</v>
      </c>
      <c r="AA24" s="751">
        <v>3516.5970668482678</v>
      </c>
      <c r="AB24" s="751">
        <v>3500.591070313164</v>
      </c>
      <c r="AC24" s="751">
        <v>3515.3867637190251</v>
      </c>
      <c r="AD24" s="751">
        <v>3542.1390031034653</v>
      </c>
      <c r="AE24" s="751">
        <v>3474.7352511908725</v>
      </c>
      <c r="AF24" s="751">
        <v>3539.176877860029</v>
      </c>
      <c r="AG24" s="751">
        <v>3493.8881609132395</v>
      </c>
      <c r="AH24" s="751">
        <v>3495.7224551633817</v>
      </c>
    </row>
    <row r="25" spans="1:34" x14ac:dyDescent="0.3">
      <c r="A25" s="101">
        <f ca="1">Exceedance!U25</f>
        <v>46784</v>
      </c>
      <c r="B25" s="751">
        <v>3547.0410496940499</v>
      </c>
      <c r="C25" s="751">
        <v>3501.0070510377554</v>
      </c>
      <c r="D25" s="751">
        <v>3505.4745038059659</v>
      </c>
      <c r="E25" s="751">
        <v>3497.9909219255987</v>
      </c>
      <c r="F25" s="751">
        <v>3567.2893867773164</v>
      </c>
      <c r="G25" s="751">
        <v>3494.2836887926233</v>
      </c>
      <c r="H25" s="751">
        <v>3567.2929810203136</v>
      </c>
      <c r="I25" s="751">
        <v>3537.8530150679399</v>
      </c>
      <c r="J25" s="751">
        <v>3561.4219585318433</v>
      </c>
      <c r="K25" s="751">
        <v>3525.5475267344582</v>
      </c>
      <c r="L25" s="751">
        <v>3518.5901439987206</v>
      </c>
      <c r="M25" s="751">
        <v>3494.4007858237997</v>
      </c>
      <c r="N25" s="751">
        <v>3479.9216712054304</v>
      </c>
      <c r="O25" s="751">
        <v>3425.310973209801</v>
      </c>
      <c r="P25" s="751">
        <v>3495.4415990094576</v>
      </c>
      <c r="Q25" s="751">
        <v>3500.0152285259542</v>
      </c>
      <c r="R25" s="751">
        <v>3552.2505918678467</v>
      </c>
      <c r="S25" s="751">
        <v>3508.8795012480987</v>
      </c>
      <c r="T25" s="751">
        <v>3497.4620340453866</v>
      </c>
      <c r="U25" s="751">
        <v>3525.9624738625694</v>
      </c>
      <c r="V25" s="751">
        <v>3508.0011988688866</v>
      </c>
      <c r="W25" s="751">
        <v>3498.8943408342684</v>
      </c>
      <c r="X25" s="751">
        <v>3568.8707356058176</v>
      </c>
      <c r="Y25" s="751">
        <v>3463.2270277581129</v>
      </c>
      <c r="Z25" s="751">
        <v>3484.6239989497926</v>
      </c>
      <c r="AA25" s="751">
        <v>3512.0078896369118</v>
      </c>
      <c r="AB25" s="751">
        <v>3500.3340270313697</v>
      </c>
      <c r="AC25" s="751">
        <v>3510.8471425842213</v>
      </c>
      <c r="AD25" s="751">
        <v>3538.5053378609618</v>
      </c>
      <c r="AE25" s="751">
        <v>3474.5592592263179</v>
      </c>
      <c r="AF25" s="751">
        <v>3535.2571093240608</v>
      </c>
      <c r="AG25" s="751">
        <v>3492.5835844776075</v>
      </c>
      <c r="AH25" s="751">
        <v>3495.23013066576</v>
      </c>
    </row>
    <row r="26" spans="1:34" x14ac:dyDescent="0.3">
      <c r="A26" s="101">
        <f ca="1">Exceedance!U26</f>
        <v>46813</v>
      </c>
      <c r="B26" s="751">
        <v>3545.2790707237091</v>
      </c>
      <c r="C26" s="751">
        <v>3500.9736659810924</v>
      </c>
      <c r="D26" s="751">
        <v>3502.1409673474286</v>
      </c>
      <c r="E26" s="751">
        <v>3498.8996971665151</v>
      </c>
      <c r="F26" s="751">
        <v>3565.6992245415154</v>
      </c>
      <c r="G26" s="751">
        <v>3499.3055190743676</v>
      </c>
      <c r="H26" s="751">
        <v>3566.8412579901983</v>
      </c>
      <c r="I26" s="751">
        <v>3538.3764226107382</v>
      </c>
      <c r="J26" s="751">
        <v>3561.4019779799132</v>
      </c>
      <c r="K26" s="751">
        <v>3521.5060814717458</v>
      </c>
      <c r="L26" s="751">
        <v>3514.4281556621299</v>
      </c>
      <c r="M26" s="751">
        <v>3494.3406337093897</v>
      </c>
      <c r="N26" s="751">
        <v>3474.1136744274945</v>
      </c>
      <c r="O26" s="751">
        <v>3419.3068512257137</v>
      </c>
      <c r="P26" s="751">
        <v>3496.4586649887424</v>
      </c>
      <c r="Q26" s="751">
        <v>3500.0190402977937</v>
      </c>
      <c r="R26" s="751">
        <v>3548.6887339703353</v>
      </c>
      <c r="S26" s="751">
        <v>3506.2734892010803</v>
      </c>
      <c r="T26" s="751">
        <v>3496.5614077079281</v>
      </c>
      <c r="U26" s="751">
        <v>3523.9133848356259</v>
      </c>
      <c r="V26" s="751">
        <v>3503.3505684609427</v>
      </c>
      <c r="W26" s="751">
        <v>3499.1620667017346</v>
      </c>
      <c r="X26" s="751">
        <v>3568.4084725641314</v>
      </c>
      <c r="Y26" s="751">
        <v>3457.2722426396736</v>
      </c>
      <c r="Z26" s="751">
        <v>3484.4325082266751</v>
      </c>
      <c r="AA26" s="751">
        <v>3508.8079549138088</v>
      </c>
      <c r="AB26" s="751">
        <v>3500.7991208764724</v>
      </c>
      <c r="AC26" s="751">
        <v>3512.6612950398621</v>
      </c>
      <c r="AD26" s="751">
        <v>3534.8332981119956</v>
      </c>
      <c r="AE26" s="751">
        <v>3474.5405653684074</v>
      </c>
      <c r="AF26" s="751">
        <v>3531.792795711543</v>
      </c>
      <c r="AG26" s="751">
        <v>3491.8226108871836</v>
      </c>
      <c r="AH26" s="751">
        <v>3495.4408493172418</v>
      </c>
    </row>
    <row r="27" spans="1:34" x14ac:dyDescent="0.3">
      <c r="A27" s="101">
        <f ca="1">Exceedance!U27</f>
        <v>46844</v>
      </c>
      <c r="B27" s="751">
        <v>3547.3696957356733</v>
      </c>
      <c r="C27" s="751">
        <v>3500.9637587850889</v>
      </c>
      <c r="D27" s="751">
        <v>3503.178858245396</v>
      </c>
      <c r="E27" s="751">
        <v>3500.0345344724374</v>
      </c>
      <c r="F27" s="751">
        <v>3567.8450983702623</v>
      </c>
      <c r="G27" s="751">
        <v>3499.9562354648033</v>
      </c>
      <c r="H27" s="751">
        <v>3570.9071794590291</v>
      </c>
      <c r="I27" s="751">
        <v>3546.4930019208596</v>
      </c>
      <c r="J27" s="751">
        <v>3567.016119926489</v>
      </c>
      <c r="K27" s="751">
        <v>3521.5940813588227</v>
      </c>
      <c r="L27" s="751">
        <v>3514.5399135750095</v>
      </c>
      <c r="M27" s="751">
        <v>3497.071067100931</v>
      </c>
      <c r="N27" s="751">
        <v>3472.9382431526114</v>
      </c>
      <c r="O27" s="751">
        <v>3419.3947683593015</v>
      </c>
      <c r="P27" s="751">
        <v>3500.6394392688621</v>
      </c>
      <c r="Q27" s="751">
        <v>3500.0079745351482</v>
      </c>
      <c r="R27" s="751">
        <v>3552.3401991311875</v>
      </c>
      <c r="S27" s="751">
        <v>3510.6953075347014</v>
      </c>
      <c r="T27" s="751">
        <v>3497.4037586519385</v>
      </c>
      <c r="U27" s="751">
        <v>3524.4567878579055</v>
      </c>
      <c r="V27" s="751">
        <v>3502.0055568651869</v>
      </c>
      <c r="W27" s="751">
        <v>3500.6829497216086</v>
      </c>
      <c r="X27" s="751">
        <v>3572.6116168576109</v>
      </c>
      <c r="Y27" s="751">
        <v>3453.2117273188028</v>
      </c>
      <c r="Z27" s="751">
        <v>3488.0652504411532</v>
      </c>
      <c r="AA27" s="751">
        <v>3507.6591549942236</v>
      </c>
      <c r="AB27" s="751">
        <v>3500.7498076325469</v>
      </c>
      <c r="AC27" s="751">
        <v>3527.3495300263144</v>
      </c>
      <c r="AD27" s="751">
        <v>3532.4312897642353</v>
      </c>
      <c r="AE27" s="751">
        <v>3480.79830883256</v>
      </c>
      <c r="AF27" s="751">
        <v>3530.4307363373309</v>
      </c>
      <c r="AG27" s="751">
        <v>3491.9366819765078</v>
      </c>
      <c r="AH27" s="751">
        <v>3500.3753736697636</v>
      </c>
    </row>
    <row r="28" spans="1:34" x14ac:dyDescent="0.3">
      <c r="A28" s="101">
        <f ca="1">Exceedance!U28</f>
        <v>46874</v>
      </c>
      <c r="B28" s="751">
        <v>3565.6797653309713</v>
      </c>
      <c r="C28" s="751">
        <v>3508.7347330189732</v>
      </c>
      <c r="D28" s="751">
        <v>3523.2553472264376</v>
      </c>
      <c r="E28" s="751">
        <v>3512.2840082414759</v>
      </c>
      <c r="F28" s="751">
        <v>3583.9498754988635</v>
      </c>
      <c r="G28" s="751">
        <v>3499.8902629286335</v>
      </c>
      <c r="H28" s="751">
        <v>3597.9861587100818</v>
      </c>
      <c r="I28" s="751">
        <v>3587.3262308485387</v>
      </c>
      <c r="J28" s="751">
        <v>3592.1857410348293</v>
      </c>
      <c r="K28" s="751">
        <v>3545.504538418591</v>
      </c>
      <c r="L28" s="751">
        <v>3533.3932387423747</v>
      </c>
      <c r="M28" s="751">
        <v>3500.2713857029753</v>
      </c>
      <c r="N28" s="751">
        <v>3470.8384015070133</v>
      </c>
      <c r="O28" s="751">
        <v>3445.8736674944835</v>
      </c>
      <c r="P28" s="751">
        <v>3505.4291547793523</v>
      </c>
      <c r="Q28" s="751">
        <v>3522.239639944924</v>
      </c>
      <c r="R28" s="751">
        <v>3572.8077075097995</v>
      </c>
      <c r="S28" s="751">
        <v>3526.772259361444</v>
      </c>
      <c r="T28" s="751">
        <v>3500.8003180720734</v>
      </c>
      <c r="U28" s="751">
        <v>3556.1453384828178</v>
      </c>
      <c r="V28" s="751">
        <v>3509.9483335509003</v>
      </c>
      <c r="W28" s="751">
        <v>3500.5464482126699</v>
      </c>
      <c r="X28" s="751">
        <v>3579.1544139708312</v>
      </c>
      <c r="Y28" s="751">
        <v>3457.4909540324975</v>
      </c>
      <c r="Z28" s="751">
        <v>3499.8405117096959</v>
      </c>
      <c r="AA28" s="751">
        <v>3518.100851898731</v>
      </c>
      <c r="AB28" s="751">
        <v>3503.281662737721</v>
      </c>
      <c r="AC28" s="751">
        <v>3553.7568236187117</v>
      </c>
      <c r="AD28" s="751">
        <v>3539.4394731125462</v>
      </c>
      <c r="AE28" s="751">
        <v>3499.8438235741596</v>
      </c>
      <c r="AF28" s="751">
        <v>3542.7560124162969</v>
      </c>
      <c r="AG28" s="751">
        <v>3500.571460528256</v>
      </c>
      <c r="AH28" s="751">
        <v>3499.972498159957</v>
      </c>
    </row>
    <row r="29" spans="1:34" x14ac:dyDescent="0.3">
      <c r="A29" s="101">
        <f ca="1">Exceedance!U29</f>
        <v>46905</v>
      </c>
      <c r="B29" s="751">
        <v>3581.3340324709961</v>
      </c>
      <c r="C29" s="751">
        <v>3527.2393587160741</v>
      </c>
      <c r="D29" s="751">
        <v>3540.8831059728932</v>
      </c>
      <c r="E29" s="751">
        <v>3558.8211104396255</v>
      </c>
      <c r="F29" s="751">
        <v>3592.0353433926357</v>
      </c>
      <c r="G29" s="751">
        <v>3544.2901191367769</v>
      </c>
      <c r="H29" s="751">
        <v>3614.5019546618551</v>
      </c>
      <c r="I29" s="751">
        <v>3620.54656700135</v>
      </c>
      <c r="J29" s="751">
        <v>3608.0351893482525</v>
      </c>
      <c r="K29" s="751">
        <v>3571.3714464504828</v>
      </c>
      <c r="L29" s="751">
        <v>3540.3983387994649</v>
      </c>
      <c r="M29" s="751">
        <v>3507.1038782982214</v>
      </c>
      <c r="N29" s="751">
        <v>3468.3760775164992</v>
      </c>
      <c r="O29" s="751">
        <v>3476.4078496974275</v>
      </c>
      <c r="P29" s="751">
        <v>3508.6054847809173</v>
      </c>
      <c r="Q29" s="751">
        <v>3555.6886374691344</v>
      </c>
      <c r="R29" s="751">
        <v>3583.7493011388324</v>
      </c>
      <c r="S29" s="751">
        <v>3530.4273529898164</v>
      </c>
      <c r="T29" s="751">
        <v>3528.8010176188563</v>
      </c>
      <c r="U29" s="751">
        <v>3574.6773435774721</v>
      </c>
      <c r="V29" s="751">
        <v>3533.271667889082</v>
      </c>
      <c r="W29" s="751">
        <v>3553.8200384246579</v>
      </c>
      <c r="X29" s="751">
        <v>3575.7371386259938</v>
      </c>
      <c r="Y29" s="751">
        <v>3470.2255387649598</v>
      </c>
      <c r="Z29" s="751">
        <v>3504.3547763165893</v>
      </c>
      <c r="AA29" s="751">
        <v>3531.5855000248166</v>
      </c>
      <c r="AB29" s="751">
        <v>3523.1009812285997</v>
      </c>
      <c r="AC29" s="751">
        <v>3575.3008391660524</v>
      </c>
      <c r="AD29" s="751">
        <v>3539.7637715036913</v>
      </c>
      <c r="AE29" s="751">
        <v>3508.6571118980864</v>
      </c>
      <c r="AF29" s="751">
        <v>3552.6212689253239</v>
      </c>
      <c r="AG29" s="751">
        <v>3499.8803216970086</v>
      </c>
      <c r="AH29" s="751">
        <v>3502.6548911123505</v>
      </c>
    </row>
    <row r="30" spans="1:34" x14ac:dyDescent="0.3">
      <c r="A30" s="101">
        <f ca="1">Exceedance!U30</f>
        <v>46935</v>
      </c>
      <c r="B30" s="751">
        <v>3580.8687521162246</v>
      </c>
      <c r="C30" s="751">
        <v>3525.409581414925</v>
      </c>
      <c r="D30" s="751">
        <v>3539.2292077226916</v>
      </c>
      <c r="E30" s="751">
        <v>3569.198036582492</v>
      </c>
      <c r="F30" s="751">
        <v>3589.4589140496028</v>
      </c>
      <c r="G30" s="751">
        <v>3572.555210762157</v>
      </c>
      <c r="H30" s="751">
        <v>3617.6101571700692</v>
      </c>
      <c r="I30" s="751">
        <v>3626.9309434384136</v>
      </c>
      <c r="J30" s="751">
        <v>3611.6564407273227</v>
      </c>
      <c r="K30" s="751">
        <v>3579.6206272970767</v>
      </c>
      <c r="L30" s="751">
        <v>3535.9787771922352</v>
      </c>
      <c r="M30" s="751">
        <v>3503.2072028849825</v>
      </c>
      <c r="N30" s="751">
        <v>3458.7105067521175</v>
      </c>
      <c r="O30" s="751">
        <v>3476.9696282211203</v>
      </c>
      <c r="P30" s="751">
        <v>3504.3880663090767</v>
      </c>
      <c r="Q30" s="751">
        <v>3560.1417677602399</v>
      </c>
      <c r="R30" s="751">
        <v>3581.7767996604357</v>
      </c>
      <c r="S30" s="751">
        <v>3525.5437090813043</v>
      </c>
      <c r="T30" s="751">
        <v>3541.1486151435811</v>
      </c>
      <c r="U30" s="751">
        <v>3580.3487592076858</v>
      </c>
      <c r="V30" s="751">
        <v>3532.6875782856205</v>
      </c>
      <c r="W30" s="751">
        <v>3579.026446630101</v>
      </c>
      <c r="X30" s="751">
        <v>3570.488575047113</v>
      </c>
      <c r="Y30" s="751">
        <v>3465.6804662847967</v>
      </c>
      <c r="Z30" s="751">
        <v>3505.7734387044438</v>
      </c>
      <c r="AA30" s="751">
        <v>3531.0866967668571</v>
      </c>
      <c r="AB30" s="751">
        <v>3523.8398628662412</v>
      </c>
      <c r="AC30" s="751">
        <v>3574.6998236172035</v>
      </c>
      <c r="AD30" s="751">
        <v>3533.6641535822332</v>
      </c>
      <c r="AE30" s="751">
        <v>3525.2623567019396</v>
      </c>
      <c r="AF30" s="751">
        <v>3549.4620289025947</v>
      </c>
      <c r="AG30" s="751">
        <v>3499.9248984340657</v>
      </c>
      <c r="AH30" s="751">
        <v>3499.7586367608474</v>
      </c>
    </row>
    <row r="31" spans="1:34" x14ac:dyDescent="0.3">
      <c r="A31" s="101">
        <f ca="1">Exceedance!U31</f>
        <v>46966</v>
      </c>
      <c r="B31" s="751">
        <v>3577.6305192891359</v>
      </c>
      <c r="C31" s="751">
        <v>3519.3190245774599</v>
      </c>
      <c r="D31" s="751">
        <v>3532.5863564445872</v>
      </c>
      <c r="E31" s="751">
        <v>3565.4848125336398</v>
      </c>
      <c r="F31" s="751">
        <v>3584.98442921282</v>
      </c>
      <c r="G31" s="751">
        <v>3572.3866413065639</v>
      </c>
      <c r="H31" s="751">
        <v>3615.3534346635192</v>
      </c>
      <c r="I31" s="751">
        <v>3627.4099262998229</v>
      </c>
      <c r="J31" s="751">
        <v>3609.9292753355498</v>
      </c>
      <c r="K31" s="751">
        <v>3578.7739677229697</v>
      </c>
      <c r="L31" s="751">
        <v>3529.0294939230307</v>
      </c>
      <c r="M31" s="751">
        <v>3499.7204459575782</v>
      </c>
      <c r="N31" s="751">
        <v>3448.8328319398347</v>
      </c>
      <c r="O31" s="751">
        <v>3470.9860174299606</v>
      </c>
      <c r="P31" s="751">
        <v>3499.9320885876036</v>
      </c>
      <c r="Q31" s="751">
        <v>3555.3606606922158</v>
      </c>
      <c r="R31" s="751">
        <v>3577.6736193931961</v>
      </c>
      <c r="S31" s="751">
        <v>3518.0968360430693</v>
      </c>
      <c r="T31" s="751">
        <v>3536.2256078410724</v>
      </c>
      <c r="U31" s="751">
        <v>3577.7735256911988</v>
      </c>
      <c r="V31" s="751">
        <v>3527.3214232142655</v>
      </c>
      <c r="W31" s="751">
        <v>3578.0389627465161</v>
      </c>
      <c r="X31" s="751">
        <v>3565.3676986238133</v>
      </c>
      <c r="Y31" s="751">
        <v>3458.3223734070421</v>
      </c>
      <c r="Z31" s="751">
        <v>3499.5426387280454</v>
      </c>
      <c r="AA31" s="751">
        <v>3524.8984281354592</v>
      </c>
      <c r="AB31" s="751">
        <v>3518.8666242706363</v>
      </c>
      <c r="AC31" s="751">
        <v>3570.0082981794526</v>
      </c>
      <c r="AD31" s="751">
        <v>3526.8375431275535</v>
      </c>
      <c r="AE31" s="751">
        <v>3520.5237898756595</v>
      </c>
      <c r="AF31" s="751">
        <v>3544.1032064145911</v>
      </c>
      <c r="AG31" s="751">
        <v>3499.8958066795158</v>
      </c>
      <c r="AH31" s="751">
        <v>3498.6116688603615</v>
      </c>
    </row>
    <row r="32" spans="1:34" x14ac:dyDescent="0.3">
      <c r="A32" s="101">
        <f ca="1">Exceedance!U32</f>
        <v>46997</v>
      </c>
      <c r="B32" s="751">
        <v>3576.0043332413265</v>
      </c>
      <c r="C32" s="751">
        <v>3515.5522745155918</v>
      </c>
      <c r="D32" s="751">
        <v>3529.7945877061793</v>
      </c>
      <c r="E32" s="751">
        <v>3565.786919552253</v>
      </c>
      <c r="F32" s="751">
        <v>3582.5693227183087</v>
      </c>
      <c r="G32" s="751">
        <v>3571.2508043113144</v>
      </c>
      <c r="H32" s="751">
        <v>3614.3966019838153</v>
      </c>
      <c r="I32" s="751">
        <v>3629.1903457159401</v>
      </c>
      <c r="J32" s="751">
        <v>3609.4733008339331</v>
      </c>
      <c r="K32" s="751">
        <v>3578.5669573996079</v>
      </c>
      <c r="L32" s="751">
        <v>3524.8388794597472</v>
      </c>
      <c r="M32" s="751">
        <v>3498.4859707449018</v>
      </c>
      <c r="N32" s="751">
        <v>3444.1409495591879</v>
      </c>
      <c r="O32" s="751">
        <v>3469.6255870007776</v>
      </c>
      <c r="P32" s="751">
        <v>3499.7506238725805</v>
      </c>
      <c r="Q32" s="751">
        <v>3553.5901860195263</v>
      </c>
      <c r="R32" s="751">
        <v>3575.7998092801863</v>
      </c>
      <c r="S32" s="751">
        <v>3514.3189725143716</v>
      </c>
      <c r="T32" s="751">
        <v>3533.9609956650552</v>
      </c>
      <c r="U32" s="751">
        <v>3576.4394157637548</v>
      </c>
      <c r="V32" s="751">
        <v>3523.2105450019385</v>
      </c>
      <c r="W32" s="751">
        <v>3577.0638702269134</v>
      </c>
      <c r="X32" s="751">
        <v>3562.1880128069902</v>
      </c>
      <c r="Y32" s="751">
        <v>3457.6324221232708</v>
      </c>
      <c r="Z32" s="751">
        <v>3498.8912953823733</v>
      </c>
      <c r="AA32" s="751">
        <v>3521.5821518699668</v>
      </c>
      <c r="AB32" s="751">
        <v>3518.0226462468127</v>
      </c>
      <c r="AC32" s="751">
        <v>3567.3446946414242</v>
      </c>
      <c r="AD32" s="751">
        <v>3522.9031856843121</v>
      </c>
      <c r="AE32" s="751">
        <v>3518.4976146424838</v>
      </c>
      <c r="AF32" s="751">
        <v>3540.9366777168743</v>
      </c>
      <c r="AG32" s="751">
        <v>3499.8741740106998</v>
      </c>
      <c r="AH32" s="751">
        <v>3497.8759828089055</v>
      </c>
    </row>
    <row r="33" spans="1:34" x14ac:dyDescent="0.3">
      <c r="A33" s="101">
        <f ca="1">Exceedance!U33</f>
        <v>47027</v>
      </c>
      <c r="B33" s="751">
        <v>3576.550757716856</v>
      </c>
      <c r="C33" s="751">
        <v>3511.3206874642469</v>
      </c>
      <c r="D33" s="751">
        <v>3526.587009133495</v>
      </c>
      <c r="E33" s="751">
        <v>3567.0140193056259</v>
      </c>
      <c r="F33" s="751">
        <v>3581.9407298140095</v>
      </c>
      <c r="G33" s="751">
        <v>3573.375574697885</v>
      </c>
      <c r="H33" s="751">
        <v>3613.7095361227621</v>
      </c>
      <c r="I33" s="751">
        <v>3630.752664578697</v>
      </c>
      <c r="J33" s="751">
        <v>3608.1145073286975</v>
      </c>
      <c r="K33" s="751">
        <v>3578.837945280774</v>
      </c>
      <c r="L33" s="751">
        <v>3523.8350684613829</v>
      </c>
      <c r="M33" s="751">
        <v>3497.1036971134467</v>
      </c>
      <c r="N33" s="751">
        <v>3442.4919435956358</v>
      </c>
      <c r="O33" s="751">
        <v>3468.4686662865001</v>
      </c>
      <c r="P33" s="751">
        <v>3499.9999587471502</v>
      </c>
      <c r="Q33" s="751">
        <v>3554.7120246165182</v>
      </c>
      <c r="R33" s="751">
        <v>3581.123517636518</v>
      </c>
      <c r="S33" s="751">
        <v>3511.5935936014839</v>
      </c>
      <c r="T33" s="751">
        <v>3531.4129714012911</v>
      </c>
      <c r="U33" s="751">
        <v>3573.9636836034911</v>
      </c>
      <c r="V33" s="751">
        <v>3520.3201434427792</v>
      </c>
      <c r="W33" s="751">
        <v>3578.8351339360725</v>
      </c>
      <c r="X33" s="751">
        <v>3560.1245201190486</v>
      </c>
      <c r="Y33" s="751">
        <v>3460.6675250158592</v>
      </c>
      <c r="Z33" s="751">
        <v>3500.1337058111694</v>
      </c>
      <c r="AA33" s="751">
        <v>3518.6932408414768</v>
      </c>
      <c r="AB33" s="751">
        <v>3515.3716505355587</v>
      </c>
      <c r="AC33" s="751">
        <v>3568.2224354102282</v>
      </c>
      <c r="AD33" s="751">
        <v>3519.2935367333575</v>
      </c>
      <c r="AE33" s="751">
        <v>3518.0632380747134</v>
      </c>
      <c r="AF33" s="751">
        <v>3539.3775981181129</v>
      </c>
      <c r="AG33" s="751">
        <v>3499.4307730645569</v>
      </c>
      <c r="AH33" s="751">
        <v>3496.7772960351244</v>
      </c>
    </row>
    <row r="34" spans="1:34" x14ac:dyDescent="0.3">
      <c r="A34" s="101">
        <f ca="1">Exceedance!U34</f>
        <v>47058</v>
      </c>
      <c r="B34" s="751">
        <v>3576.3330512670445</v>
      </c>
      <c r="C34" s="751">
        <v>3506.8540046347598</v>
      </c>
      <c r="D34" s="751">
        <v>3523.2652375343391</v>
      </c>
      <c r="E34" s="751">
        <v>3567.4733359739798</v>
      </c>
      <c r="F34" s="751">
        <v>3581.1321647763816</v>
      </c>
      <c r="G34" s="751">
        <v>3574.7028508709213</v>
      </c>
      <c r="H34" s="751">
        <v>3612.4303159057126</v>
      </c>
      <c r="I34" s="751">
        <v>3631.0338001437881</v>
      </c>
      <c r="J34" s="751">
        <v>3607.1777453543482</v>
      </c>
      <c r="K34" s="751">
        <v>3578.6751231232074</v>
      </c>
      <c r="L34" s="751">
        <v>3521.7938792825498</v>
      </c>
      <c r="M34" s="751">
        <v>3495.3326234483925</v>
      </c>
      <c r="N34" s="751">
        <v>3439.2920312927799</v>
      </c>
      <c r="O34" s="751">
        <v>3466.4174058022627</v>
      </c>
      <c r="P34" s="751">
        <v>3499.9645077374125</v>
      </c>
      <c r="Q34" s="751">
        <v>3555.2657122439155</v>
      </c>
      <c r="R34" s="751">
        <v>3581.288037512631</v>
      </c>
      <c r="S34" s="751">
        <v>3507.850104177202</v>
      </c>
      <c r="T34" s="751">
        <v>3528.4812065042897</v>
      </c>
      <c r="U34" s="751">
        <v>3571.4086691501875</v>
      </c>
      <c r="V34" s="751">
        <v>3516.6653254670728</v>
      </c>
      <c r="W34" s="751">
        <v>3579.7103496295558</v>
      </c>
      <c r="X34" s="751">
        <v>3557.5436827444837</v>
      </c>
      <c r="Y34" s="751">
        <v>3461.8197888108089</v>
      </c>
      <c r="Z34" s="751">
        <v>3499.8855799635626</v>
      </c>
      <c r="AA34" s="751">
        <v>3514.8022230429992</v>
      </c>
      <c r="AB34" s="751">
        <v>3511.8256671301579</v>
      </c>
      <c r="AC34" s="751">
        <v>3568.3562742449249</v>
      </c>
      <c r="AD34" s="751">
        <v>3514.8478561825555</v>
      </c>
      <c r="AE34" s="751">
        <v>3517.1451146458462</v>
      </c>
      <c r="AF34" s="751">
        <v>3538.1698389136163</v>
      </c>
      <c r="AG34" s="751">
        <v>3499.4340747109209</v>
      </c>
      <c r="AH34" s="751">
        <v>3495.9537163533209</v>
      </c>
    </row>
    <row r="35" spans="1:34" x14ac:dyDescent="0.3">
      <c r="A35" s="101">
        <f ca="1">Exceedance!U35</f>
        <v>47088</v>
      </c>
      <c r="B35" s="751">
        <v>3574.7666113593918</v>
      </c>
      <c r="C35" s="751">
        <v>3500.9328371737497</v>
      </c>
      <c r="D35" s="751">
        <v>3519.3163831239335</v>
      </c>
      <c r="E35">
        <v>3566.3392619181968</v>
      </c>
      <c r="F35">
        <v>3578.9714448127647</v>
      </c>
      <c r="G35" s="751">
        <v>3574.6633705637023</v>
      </c>
      <c r="H35">
        <v>3610.7127675611532</v>
      </c>
      <c r="I35">
        <v>3630.0779238265595</v>
      </c>
      <c r="J35">
        <v>3605.1843157637845</v>
      </c>
      <c r="K35">
        <v>3577.2385590052932</v>
      </c>
      <c r="L35">
        <v>3517.4123942917004</v>
      </c>
      <c r="M35">
        <v>3491.7301244836535</v>
      </c>
      <c r="N35">
        <v>3432.6578512194119</v>
      </c>
      <c r="O35">
        <v>3461.867836750846</v>
      </c>
      <c r="P35">
        <v>3498.939862813269</v>
      </c>
      <c r="Q35">
        <v>3554.0243763525723</v>
      </c>
      <c r="R35">
        <v>3579.4240734707741</v>
      </c>
      <c r="S35">
        <v>3502.3276021871884</v>
      </c>
      <c r="T35">
        <v>3523.7297449223788</v>
      </c>
      <c r="U35">
        <v>3568.1418906430104</v>
      </c>
      <c r="V35">
        <v>3511.2277107122641</v>
      </c>
      <c r="W35">
        <v>3579.3573405620668</v>
      </c>
      <c r="X35">
        <v>3553.5165431831651</v>
      </c>
      <c r="Y35">
        <v>3459.9979692814063</v>
      </c>
      <c r="Z35">
        <v>3499.5020928866179</v>
      </c>
      <c r="AA35">
        <v>3509.9474142099934</v>
      </c>
      <c r="AB35">
        <v>3507.2879642980197</v>
      </c>
      <c r="AC35">
        <v>3567.5750587101106</v>
      </c>
      <c r="AD35">
        <v>3508.8744619762142</v>
      </c>
      <c r="AE35">
        <v>3515.1815174738699</v>
      </c>
      <c r="AF35">
        <v>3535.8091130746479</v>
      </c>
      <c r="AG35">
        <v>3499.3126949969642</v>
      </c>
      <c r="AH35">
        <v>3494.1385869163423</v>
      </c>
    </row>
    <row r="36" spans="1:34" x14ac:dyDescent="0.3">
      <c r="A36" s="101">
        <f ca="1">Exceedance!U36</f>
        <v>47119</v>
      </c>
      <c r="B36" s="751">
        <v>3571.4311735954639</v>
      </c>
      <c r="C36" s="751">
        <v>3500.7583003469031</v>
      </c>
      <c r="D36" s="751">
        <v>3512.2229102923939</v>
      </c>
      <c r="E36">
        <v>3563.2431247086747</v>
      </c>
      <c r="F36">
        <v>3575.4711740370167</v>
      </c>
      <c r="G36" s="751">
        <v>3572.1770855304107</v>
      </c>
      <c r="H36">
        <v>3607.2111009938963</v>
      </c>
      <c r="I36">
        <v>3627.2790145998438</v>
      </c>
      <c r="J36">
        <v>3601.2360775627581</v>
      </c>
      <c r="K36">
        <v>3573.6560404874158</v>
      </c>
      <c r="L36">
        <v>3509.9764047037634</v>
      </c>
      <c r="M36">
        <v>3486.0582950610874</v>
      </c>
      <c r="N36">
        <v>3422.8071632101341</v>
      </c>
      <c r="O36">
        <v>3455.0199816807376</v>
      </c>
      <c r="P36">
        <v>3500.0356933782145</v>
      </c>
      <c r="Q36">
        <v>3550.64327836133</v>
      </c>
      <c r="R36">
        <v>3575.926670320564</v>
      </c>
      <c r="S36">
        <v>3500.9705938429743</v>
      </c>
      <c r="T36">
        <v>3515.1631027498329</v>
      </c>
      <c r="U36">
        <v>3563.6953721188593</v>
      </c>
      <c r="V36">
        <v>3501.532424787641</v>
      </c>
      <c r="W36">
        <v>3577.089698552852</v>
      </c>
      <c r="X36">
        <v>3547.5588372485008</v>
      </c>
      <c r="Y36">
        <v>3457.3577340304241</v>
      </c>
      <c r="Z36">
        <v>3498.9051792778737</v>
      </c>
      <c r="AA36">
        <v>3501.6466829363912</v>
      </c>
      <c r="AB36">
        <v>3500.8956828755709</v>
      </c>
      <c r="AC36">
        <v>3564.4439905990239</v>
      </c>
      <c r="AD36">
        <v>3501.2085481628856</v>
      </c>
      <c r="AE36">
        <v>3509.5496714195215</v>
      </c>
      <c r="AF36">
        <v>3530.5837458431697</v>
      </c>
      <c r="AG36">
        <v>3498.3529865455362</v>
      </c>
      <c r="AH36">
        <v>3494.146823356376</v>
      </c>
    </row>
    <row r="37" spans="1:34" x14ac:dyDescent="0.3">
      <c r="A37" s="101">
        <f ca="1">Exceedance!U37</f>
        <v>47150</v>
      </c>
      <c r="B37" s="751">
        <v>3569.1907916255614</v>
      </c>
      <c r="C37" s="751">
        <v>3501.210498286553</v>
      </c>
      <c r="D37" s="751">
        <v>3506.7916209924151</v>
      </c>
      <c r="E37">
        <v>3560.6321522876992</v>
      </c>
      <c r="F37">
        <v>3572.4299876046871</v>
      </c>
      <c r="G37" s="751">
        <v>3570.1108265160115</v>
      </c>
      <c r="H37">
        <v>3604.3544469674735</v>
      </c>
      <c r="I37">
        <v>3624.8609038153154</v>
      </c>
      <c r="J37">
        <v>3597.9230767203403</v>
      </c>
      <c r="K37">
        <v>3570.9460577037885</v>
      </c>
      <c r="L37">
        <v>3503.9855845816737</v>
      </c>
      <c r="M37">
        <v>3480.8566186781304</v>
      </c>
      <c r="N37">
        <v>3416.6900198494059</v>
      </c>
      <c r="O37">
        <v>3449.8684833751004</v>
      </c>
      <c r="P37">
        <v>3499.9435155565466</v>
      </c>
      <c r="Q37">
        <v>3547.3405468028454</v>
      </c>
      <c r="R37">
        <v>3573.0544837467633</v>
      </c>
      <c r="S37">
        <v>3500.6728186582814</v>
      </c>
      <c r="T37">
        <v>3508.1868893571836</v>
      </c>
      <c r="U37">
        <v>3560.4828090558876</v>
      </c>
      <c r="V37">
        <v>3501.6613945006966</v>
      </c>
      <c r="W37">
        <v>3574.8398477882338</v>
      </c>
      <c r="X37">
        <v>3542.6201963255253</v>
      </c>
      <c r="Y37">
        <v>3455.4561689842058</v>
      </c>
      <c r="Z37">
        <v>3499.6268814801242</v>
      </c>
      <c r="AA37">
        <v>3501.6773738749871</v>
      </c>
      <c r="AB37">
        <v>3501.4157112002672</v>
      </c>
      <c r="AC37">
        <v>3561.4800976812062</v>
      </c>
      <c r="AD37">
        <v>3501.8347597114357</v>
      </c>
      <c r="AE37">
        <v>3504.4708702520852</v>
      </c>
      <c r="AF37">
        <v>3525.8357015908368</v>
      </c>
      <c r="AG37">
        <v>3498.0714984293313</v>
      </c>
      <c r="AH37">
        <v>3497.580836272994</v>
      </c>
    </row>
    <row r="38" spans="1:34" x14ac:dyDescent="0.3">
      <c r="A38" s="101">
        <f ca="1">Exceedance!U38</f>
        <v>47178</v>
      </c>
      <c r="B38" s="751">
        <v>3567.6150633892885</v>
      </c>
      <c r="C38" s="751">
        <v>3501.1661379798479</v>
      </c>
      <c r="D38" s="751">
        <v>3502.183804723782</v>
      </c>
      <c r="E38">
        <v>3559.1970061043307</v>
      </c>
      <c r="F38">
        <v>3573.4497942620656</v>
      </c>
      <c r="G38" s="751">
        <v>3570.0152703076201</v>
      </c>
      <c r="H38">
        <v>3603.6365431560303</v>
      </c>
      <c r="I38">
        <v>3624.0928206896569</v>
      </c>
      <c r="J38">
        <v>3595.0824731916487</v>
      </c>
      <c r="K38">
        <v>3569.2148711223244</v>
      </c>
      <c r="L38">
        <v>3501.7860752629108</v>
      </c>
      <c r="M38">
        <v>3475.2674336385071</v>
      </c>
      <c r="N38">
        <v>3413.2011936060753</v>
      </c>
      <c r="O38">
        <v>3447.8040534159331</v>
      </c>
      <c r="P38">
        <v>3499.9483849596218</v>
      </c>
      <c r="Q38">
        <v>3544.1774285923657</v>
      </c>
      <c r="R38">
        <v>3572.9583503268996</v>
      </c>
      <c r="S38">
        <v>3500.0339594272914</v>
      </c>
      <c r="T38">
        <v>3502.5755465257153</v>
      </c>
      <c r="U38">
        <v>3557.6147543995958</v>
      </c>
      <c r="V38">
        <v>3501.8268730289956</v>
      </c>
      <c r="W38">
        <v>3574.539924986504</v>
      </c>
      <c r="X38">
        <v>3537.5762490743386</v>
      </c>
      <c r="Y38">
        <v>3455.2652968575685</v>
      </c>
      <c r="Z38">
        <v>3499.9192086379721</v>
      </c>
      <c r="AA38">
        <v>3501.6660913493747</v>
      </c>
      <c r="AB38">
        <v>3501.3657166999469</v>
      </c>
      <c r="AC38">
        <v>3559.0379875562498</v>
      </c>
      <c r="AD38">
        <v>3501.7758335925373</v>
      </c>
      <c r="AE38">
        <v>3501.1648765107548</v>
      </c>
      <c r="AF38">
        <v>3521.367853504983</v>
      </c>
      <c r="AG38">
        <v>3498.7508303804138</v>
      </c>
      <c r="AH38">
        <v>3498.78064637231</v>
      </c>
    </row>
    <row r="39" spans="1:34" x14ac:dyDescent="0.3">
      <c r="A39" s="101">
        <f ca="1">Exceedance!U39</f>
        <v>47209</v>
      </c>
      <c r="B39" s="751">
        <v>3569.3978349245263</v>
      </c>
      <c r="C39" s="751">
        <v>3501.1567485545479</v>
      </c>
      <c r="D39" s="751">
        <v>3503.2672423309746</v>
      </c>
      <c r="E39">
        <v>3561.8236011520767</v>
      </c>
      <c r="F39">
        <v>3574.2768856835701</v>
      </c>
      <c r="G39" s="751">
        <v>3574.3116108217928</v>
      </c>
      <c r="H39">
        <v>3604.3876194696586</v>
      </c>
      <c r="I39">
        <v>3627.2255920707375</v>
      </c>
      <c r="J39">
        <v>3594.7223625592724</v>
      </c>
      <c r="K39">
        <v>3570.4766468074072</v>
      </c>
      <c r="L39">
        <v>3501.9593436839086</v>
      </c>
      <c r="M39">
        <v>3474.3740509640679</v>
      </c>
      <c r="N39">
        <v>3415.0028865401432</v>
      </c>
      <c r="O39">
        <v>3462.6777126859997</v>
      </c>
      <c r="P39">
        <v>3499.937355562904</v>
      </c>
      <c r="Q39">
        <v>3548.4589244980916</v>
      </c>
      <c r="R39">
        <v>3577.7003250719454</v>
      </c>
      <c r="S39">
        <v>3501.1484306425132</v>
      </c>
      <c r="T39">
        <v>3502.7691701561289</v>
      </c>
      <c r="U39">
        <v>3557.0961335230395</v>
      </c>
      <c r="V39">
        <v>3501.7995752246461</v>
      </c>
      <c r="W39">
        <v>3578.7093536663979</v>
      </c>
      <c r="X39">
        <v>3533.9803784751621</v>
      </c>
      <c r="Y39">
        <v>3459.638655387836</v>
      </c>
      <c r="Z39">
        <v>3499.885309497467</v>
      </c>
      <c r="AA39">
        <v>3501.6531503384758</v>
      </c>
      <c r="AB39">
        <v>3513.8297200317711</v>
      </c>
      <c r="AC39">
        <v>3557.7230136566736</v>
      </c>
      <c r="AD39">
        <v>3501.7729807893379</v>
      </c>
      <c r="AE39">
        <v>3501.429014404845</v>
      </c>
      <c r="AF39">
        <v>3518.6261197183035</v>
      </c>
      <c r="AG39">
        <v>3500.0887857968937</v>
      </c>
      <c r="AH39">
        <v>3499.9244926534438</v>
      </c>
    </row>
    <row r="40" spans="1:34" x14ac:dyDescent="0.3">
      <c r="A40" s="101">
        <f ca="1">Exceedance!U40</f>
        <v>47239</v>
      </c>
      <c r="B40" s="751">
        <v>3584.6524815164807</v>
      </c>
      <c r="C40" s="751">
        <v>3509.8752184527521</v>
      </c>
      <c r="D40" s="751">
        <v>3528.4160085307794</v>
      </c>
      <c r="E40">
        <v>3579.3990870273947</v>
      </c>
      <c r="F40">
        <v>3595.3736413196484</v>
      </c>
      <c r="G40" s="751">
        <v>3602.6826125653242</v>
      </c>
      <c r="H40">
        <v>3629.3136472960014</v>
      </c>
      <c r="I40">
        <v>3644.4634419466934</v>
      </c>
      <c r="J40">
        <v>3609.3609545515965</v>
      </c>
      <c r="K40">
        <v>3585.1412047024387</v>
      </c>
      <c r="L40">
        <v>3519.8480979654905</v>
      </c>
      <c r="M40">
        <v>3472.3502622695978</v>
      </c>
      <c r="N40">
        <v>3440.9269282303349</v>
      </c>
      <c r="O40">
        <v>3485.2653211357024</v>
      </c>
      <c r="P40">
        <v>3515.3959368841001</v>
      </c>
      <c r="Q40">
        <v>3573.5026596622047</v>
      </c>
      <c r="R40">
        <v>3593.5264964410212</v>
      </c>
      <c r="S40">
        <v>3501.0441537519609</v>
      </c>
      <c r="T40">
        <v>3535.7132158573067</v>
      </c>
      <c r="U40">
        <v>3562.635446663448</v>
      </c>
      <c r="V40">
        <v>3519.1957230013213</v>
      </c>
      <c r="W40">
        <v>3585.1672491227087</v>
      </c>
      <c r="X40">
        <v>3534.4531192327272</v>
      </c>
      <c r="Y40">
        <v>3485.8726420468606</v>
      </c>
      <c r="Z40">
        <v>3499.8739616691328</v>
      </c>
      <c r="AA40">
        <v>3514.6424053438618</v>
      </c>
      <c r="AB40">
        <v>3538.4370807465216</v>
      </c>
      <c r="AC40">
        <v>3564.1285557136803</v>
      </c>
      <c r="AD40">
        <v>3517.6438581273674</v>
      </c>
      <c r="AE40">
        <v>3513.0427357475446</v>
      </c>
      <c r="AF40">
        <v>3523.1770064013012</v>
      </c>
      <c r="AG40">
        <v>3499.9680375068524</v>
      </c>
      <c r="AH40">
        <v>3507.1758851802861</v>
      </c>
    </row>
    <row r="41" spans="1:34" x14ac:dyDescent="0.3">
      <c r="A41" s="101">
        <f ca="1">Exceedance!U41</f>
        <v>47270</v>
      </c>
      <c r="B41" s="751">
        <v>3597.8518150934051</v>
      </c>
      <c r="C41" s="751">
        <v>3529.8825579571408</v>
      </c>
      <c r="D41" s="751">
        <v>3547.6245217430346</v>
      </c>
      <c r="E41">
        <v>3589.0521358193128</v>
      </c>
      <c r="F41">
        <v>3629.8110953916075</v>
      </c>
      <c r="G41" s="751">
        <v>3619.9838010066519</v>
      </c>
      <c r="H41">
        <v>3651.9378772334758</v>
      </c>
      <c r="I41">
        <v>3654.5844379820915</v>
      </c>
      <c r="J41">
        <v>3627.4477377254616</v>
      </c>
      <c r="K41">
        <v>3590.4987284178601</v>
      </c>
      <c r="L41">
        <v>3532.7846678160977</v>
      </c>
      <c r="M41">
        <v>3469.8273903181284</v>
      </c>
      <c r="N41">
        <v>3473.421693065161</v>
      </c>
      <c r="O41">
        <v>3489.6038326074422</v>
      </c>
      <c r="P41">
        <v>3550.6015814256489</v>
      </c>
      <c r="Q41">
        <v>3586.7017604795487</v>
      </c>
      <c r="R41">
        <v>3599.1908304189001</v>
      </c>
      <c r="S41">
        <v>3537.5205935315175</v>
      </c>
      <c r="T41">
        <v>3554.0886492192271</v>
      </c>
      <c r="U41">
        <v>3580.6024408572689</v>
      </c>
      <c r="V41">
        <v>3569.4639806841938</v>
      </c>
      <c r="W41">
        <v>3581.7891067236123</v>
      </c>
      <c r="X41">
        <v>3541.801885103037</v>
      </c>
      <c r="Y41">
        <v>3498.0542985870502</v>
      </c>
      <c r="Z41">
        <v>3503.3717849028862</v>
      </c>
      <c r="AA41">
        <v>3534.3758296573296</v>
      </c>
      <c r="AB41">
        <v>3559.230164587656</v>
      </c>
      <c r="AC41">
        <v>3564.4376824434744</v>
      </c>
      <c r="AD41">
        <v>3554.5413402581062</v>
      </c>
      <c r="AE41">
        <v>3525.6565749311444</v>
      </c>
      <c r="AF41">
        <v>3539.4069639341446</v>
      </c>
      <c r="AG41">
        <v>3503.3623113493732</v>
      </c>
      <c r="AH41">
        <v>3555.1751523586809</v>
      </c>
    </row>
    <row r="42" spans="1:34" x14ac:dyDescent="0.3">
      <c r="A42" s="101">
        <f ca="1">Exceedance!U42</f>
        <v>47300</v>
      </c>
      <c r="B42" s="751">
        <v>3597.2325392781709</v>
      </c>
      <c r="C42" s="751">
        <v>3528.5369071497485</v>
      </c>
      <c r="D42" s="751">
        <v>3545.1077466250536</v>
      </c>
      <c r="E42">
        <v>3586.6749697727751</v>
      </c>
      <c r="F42">
        <v>3651.7437522056048</v>
      </c>
      <c r="G42" s="751">
        <v>3622.9320401336872</v>
      </c>
      <c r="H42">
        <v>3653.3308062302358</v>
      </c>
      <c r="I42">
        <v>3656.249723833721</v>
      </c>
      <c r="J42">
        <v>3633.0219395918607</v>
      </c>
      <c r="K42">
        <v>3587.4903014010374</v>
      </c>
      <c r="L42">
        <v>3528.384950938108</v>
      </c>
      <c r="M42">
        <v>3459.9864610891782</v>
      </c>
      <c r="N42">
        <v>3474.3152086588011</v>
      </c>
      <c r="O42">
        <v>3486.7638518768867</v>
      </c>
      <c r="P42">
        <v>3555.7003265015105</v>
      </c>
      <c r="Q42">
        <v>3584.8800538938449</v>
      </c>
      <c r="R42">
        <v>3596.6511403123318</v>
      </c>
      <c r="S42">
        <v>3549.3075678030386</v>
      </c>
      <c r="T42">
        <v>3558.5014593171009</v>
      </c>
      <c r="U42">
        <v>3580.1305007072879</v>
      </c>
      <c r="V42">
        <v>3594.6590397093987</v>
      </c>
      <c r="W42">
        <v>3576.7617403672589</v>
      </c>
      <c r="X42">
        <v>3537.1198767908104</v>
      </c>
      <c r="Y42">
        <v>3497.1050758117581</v>
      </c>
      <c r="Z42">
        <v>3503.3778156754429</v>
      </c>
      <c r="AA42">
        <v>3534.7500971143272</v>
      </c>
      <c r="AB42">
        <v>3558.9997430084172</v>
      </c>
      <c r="AC42">
        <v>3559.1698123147671</v>
      </c>
      <c r="AD42">
        <v>3567.6346293248698</v>
      </c>
      <c r="AE42">
        <v>3521.3342524961081</v>
      </c>
      <c r="AF42">
        <v>3541.10290744041</v>
      </c>
      <c r="AG42">
        <v>3499.6743943674855</v>
      </c>
      <c r="AH42">
        <v>3566.0452135991859</v>
      </c>
    </row>
    <row r="43" spans="1:34" x14ac:dyDescent="0.3">
      <c r="A43" s="101">
        <f ca="1">Exceedance!U43</f>
        <v>47331</v>
      </c>
      <c r="B43" s="751">
        <v>3594.2463235253877</v>
      </c>
      <c r="C43" s="751">
        <v>3522.2096822503495</v>
      </c>
      <c r="D43" s="751">
        <v>3539.1689536427011</v>
      </c>
      <c r="E43">
        <v>3582.1415412736537</v>
      </c>
      <c r="F43">
        <v>3653.1964236898079</v>
      </c>
      <c r="G43" s="751">
        <v>3620.7384387271882</v>
      </c>
      <c r="H43">
        <v>3648.5054378570499</v>
      </c>
      <c r="I43">
        <v>3653.794939723165</v>
      </c>
      <c r="J43">
        <v>3631.1830639217424</v>
      </c>
      <c r="K43">
        <v>3582.6694129409743</v>
      </c>
      <c r="L43">
        <v>3521.1178515345482</v>
      </c>
      <c r="M43">
        <v>3450.2541797441127</v>
      </c>
      <c r="N43">
        <v>3468.5946373001948</v>
      </c>
      <c r="O43">
        <v>3482.32148282054</v>
      </c>
      <c r="P43">
        <v>3550.4157048533325</v>
      </c>
      <c r="Q43">
        <v>3580.8982345654676</v>
      </c>
      <c r="R43">
        <v>3592.3085201109348</v>
      </c>
      <c r="S43">
        <v>3544.6385409551035</v>
      </c>
      <c r="T43">
        <v>3552.9910647316792</v>
      </c>
      <c r="U43">
        <v>3576.449764628489</v>
      </c>
      <c r="V43">
        <v>3593.800422079551</v>
      </c>
      <c r="W43">
        <v>3571.9303007727135</v>
      </c>
      <c r="X43">
        <v>3530.2237582660068</v>
      </c>
      <c r="Y43">
        <v>3497.1798805967719</v>
      </c>
      <c r="Z43">
        <v>3499.529857590645</v>
      </c>
      <c r="AA43">
        <v>3529.3218823624193</v>
      </c>
      <c r="AB43">
        <v>3553.963310686202</v>
      </c>
      <c r="AC43">
        <v>3553.3028508752527</v>
      </c>
      <c r="AD43">
        <v>3563.2861708810738</v>
      </c>
      <c r="AE43">
        <v>3514.4482402232302</v>
      </c>
      <c r="AF43">
        <v>3536.7561074187988</v>
      </c>
      <c r="AG43">
        <v>3498.7974063466695</v>
      </c>
      <c r="AH43">
        <v>3562.0366146663532</v>
      </c>
    </row>
    <row r="44" spans="1:34" x14ac:dyDescent="0.3">
      <c r="A44" s="101">
        <f ca="1">Exceedance!U44</f>
        <v>47362</v>
      </c>
      <c r="B44" s="751">
        <v>3592.7291196338392</v>
      </c>
      <c r="C44" s="751">
        <v>3519.6419617355314</v>
      </c>
      <c r="D44" s="751">
        <v>3536.8451035340727</v>
      </c>
      <c r="E44">
        <v>3579.7523044137929</v>
      </c>
      <c r="F44">
        <v>3653.5611546511304</v>
      </c>
      <c r="G44" s="751">
        <v>3619.805754223431</v>
      </c>
      <c r="H44">
        <v>3646.085860058</v>
      </c>
      <c r="I44">
        <v>3652.5859866766914</v>
      </c>
      <c r="J44">
        <v>3630.0956045248267</v>
      </c>
      <c r="K44">
        <v>3579.8731294976287</v>
      </c>
      <c r="L44">
        <v>3516.7425349678124</v>
      </c>
      <c r="M44">
        <v>3445.7822262677951</v>
      </c>
      <c r="N44">
        <v>3467.4795021450195</v>
      </c>
      <c r="O44">
        <v>3480.8485746461411</v>
      </c>
      <c r="P44">
        <v>3548.216744585427</v>
      </c>
      <c r="Q44">
        <v>3579.1273941561785</v>
      </c>
      <c r="R44">
        <v>3590.2885307847105</v>
      </c>
      <c r="S44">
        <v>3541.8298342430153</v>
      </c>
      <c r="T44">
        <v>3549.4631904591211</v>
      </c>
      <c r="U44">
        <v>3573.8688175106722</v>
      </c>
      <c r="V44">
        <v>3593.3101144726661</v>
      </c>
      <c r="W44">
        <v>3568.9871484666528</v>
      </c>
      <c r="X44">
        <v>3528.0669372280136</v>
      </c>
      <c r="Y44">
        <v>3497.1599281529352</v>
      </c>
      <c r="Z44">
        <v>3499.8286858006713</v>
      </c>
      <c r="AA44">
        <v>3529.0312436822787</v>
      </c>
      <c r="AB44">
        <v>3551.1113212572191</v>
      </c>
      <c r="AC44">
        <v>3549.955866212154</v>
      </c>
      <c r="AD44">
        <v>3560.4712344804789</v>
      </c>
      <c r="AE44">
        <v>3510.2592057480415</v>
      </c>
      <c r="AF44">
        <v>3535.3940933214776</v>
      </c>
      <c r="AG44">
        <v>3498.3315226653062</v>
      </c>
      <c r="AH44">
        <v>3561.3240774220626</v>
      </c>
    </row>
    <row r="45" spans="1:34" x14ac:dyDescent="0.3">
      <c r="A45" s="101">
        <f ca="1">Exceedance!U45</f>
        <v>47392</v>
      </c>
      <c r="B45" s="751">
        <v>3591.4202275217403</v>
      </c>
      <c r="C45" s="751">
        <v>3515.5127819419517</v>
      </c>
      <c r="D45" s="751">
        <v>3536.7202285193225</v>
      </c>
      <c r="E45">
        <v>3579.1912835160224</v>
      </c>
      <c r="F45">
        <v>3653.6351449147496</v>
      </c>
      <c r="G45" s="751">
        <v>3619.1634480735897</v>
      </c>
      <c r="H45">
        <v>3647.6364429117102</v>
      </c>
      <c r="I45">
        <v>3651.5130477248904</v>
      </c>
      <c r="J45">
        <v>3628.8932847582532</v>
      </c>
      <c r="K45">
        <v>3577.1981432549774</v>
      </c>
      <c r="L45">
        <v>3515.5557196877303</v>
      </c>
      <c r="M45">
        <v>3444.3237155388947</v>
      </c>
      <c r="N45">
        <v>3466.4893102667206</v>
      </c>
      <c r="O45">
        <v>3482.3294760120834</v>
      </c>
      <c r="P45">
        <v>3549.5914101916546</v>
      </c>
      <c r="Q45">
        <v>3582.6287341100624</v>
      </c>
      <c r="R45">
        <v>3588.5940766334079</v>
      </c>
      <c r="S45">
        <v>3541.8240197551863</v>
      </c>
      <c r="T45">
        <v>3548.9416699356593</v>
      </c>
      <c r="U45">
        <v>3573.7126444359114</v>
      </c>
      <c r="V45">
        <v>3593.7026715145771</v>
      </c>
      <c r="W45">
        <v>3567.0498780317744</v>
      </c>
      <c r="X45">
        <v>3526.5146629165843</v>
      </c>
      <c r="Y45">
        <v>3499.9181353496087</v>
      </c>
      <c r="Z45">
        <v>3499.999969336603</v>
      </c>
      <c r="AA45">
        <v>3527.079497330607</v>
      </c>
      <c r="AB45">
        <v>3552.1154784312616</v>
      </c>
      <c r="AC45">
        <v>3549.2079162120931</v>
      </c>
      <c r="AD45">
        <v>3560.7760964668119</v>
      </c>
      <c r="AE45">
        <v>3508.4368507919539</v>
      </c>
      <c r="AF45">
        <v>3534.1079898701869</v>
      </c>
      <c r="AG45">
        <v>3497.3043847270083</v>
      </c>
      <c r="AH45">
        <v>3563.0855438921517</v>
      </c>
    </row>
    <row r="46" spans="1:34" x14ac:dyDescent="0.3">
      <c r="A46" s="101">
        <f ca="1">Exceedance!U46</f>
        <v>47423</v>
      </c>
      <c r="B46" s="751">
        <v>3589.5950819873774</v>
      </c>
      <c r="C46" s="751">
        <v>3511.6487323741376</v>
      </c>
      <c r="D46" s="751">
        <v>3535.978598547174</v>
      </c>
      <c r="E46">
        <v>3578.4381877108344</v>
      </c>
      <c r="F46">
        <v>3653.3628275350693</v>
      </c>
      <c r="G46" s="751">
        <v>3617.9577449485464</v>
      </c>
      <c r="H46">
        <v>3647.9506526259865</v>
      </c>
      <c r="I46">
        <v>3650.7627902970457</v>
      </c>
      <c r="J46">
        <v>3627.5725058207727</v>
      </c>
      <c r="K46">
        <v>3573.9833534103977</v>
      </c>
      <c r="L46">
        <v>3514.0223232341486</v>
      </c>
      <c r="M46">
        <v>3441.3344973553867</v>
      </c>
      <c r="N46">
        <v>3464.6554904012337</v>
      </c>
      <c r="O46">
        <v>3485.0593099164926</v>
      </c>
      <c r="P46">
        <v>3550.3957543846609</v>
      </c>
      <c r="Q46">
        <v>3581.785564352891</v>
      </c>
      <c r="R46">
        <v>3586.4513693498134</v>
      </c>
      <c r="S46">
        <v>3541.1950386546719</v>
      </c>
      <c r="T46">
        <v>3548.1417933021421</v>
      </c>
      <c r="U46">
        <v>3573.0008952133367</v>
      </c>
      <c r="V46">
        <v>3593.4398722834076</v>
      </c>
      <c r="W46">
        <v>3564.6224448254352</v>
      </c>
      <c r="X46">
        <v>3523.5443327015828</v>
      </c>
      <c r="Y46">
        <v>3499.7660824788354</v>
      </c>
      <c r="Z46">
        <v>3499.9707300143455</v>
      </c>
      <c r="AA46">
        <v>3524.041696317227</v>
      </c>
      <c r="AB46">
        <v>3552.3259173814804</v>
      </c>
      <c r="AC46">
        <v>3547.5434875316173</v>
      </c>
      <c r="AD46">
        <v>3560.5893063670383</v>
      </c>
      <c r="AE46">
        <v>3506.9433616812121</v>
      </c>
      <c r="AF46">
        <v>3532.9588757732026</v>
      </c>
      <c r="AG46">
        <v>3496.5490361293055</v>
      </c>
      <c r="AH46">
        <v>3563.9383851924754</v>
      </c>
    </row>
    <row r="47" spans="1:34" x14ac:dyDescent="0.3">
      <c r="A47" s="101">
        <f ca="1">Exceedance!U47</f>
        <v>47453</v>
      </c>
      <c r="B47" s="751">
        <v>3586.620601900443</v>
      </c>
      <c r="C47" s="751">
        <v>3506.8255945395063</v>
      </c>
      <c r="D47" s="751">
        <v>3533.6946564594846</v>
      </c>
      <c r="E47">
        <v>3576.3170032325206</v>
      </c>
      <c r="F47">
        <v>3652.4606928036465</v>
      </c>
      <c r="G47" s="751">
        <v>3616.3358480790184</v>
      </c>
      <c r="H47">
        <v>3647.1664149455391</v>
      </c>
      <c r="I47">
        <v>3649.2096761294561</v>
      </c>
      <c r="J47">
        <v>3625.5273644277222</v>
      </c>
      <c r="K47">
        <v>3569.3789992923207</v>
      </c>
      <c r="L47">
        <v>3510.9985210119262</v>
      </c>
      <c r="M47">
        <v>3434.9706086791425</v>
      </c>
      <c r="N47">
        <v>3460.2992444114379</v>
      </c>
      <c r="O47">
        <v>3483.9393036863194</v>
      </c>
      <c r="P47">
        <v>3549.1911441091265</v>
      </c>
      <c r="Q47">
        <v>3579.0264924856883</v>
      </c>
      <c r="R47">
        <v>3583.1010228044406</v>
      </c>
      <c r="S47">
        <v>3538.5444891425827</v>
      </c>
      <c r="T47">
        <v>3545.3942072230579</v>
      </c>
      <c r="U47">
        <v>3571.161326748379</v>
      </c>
      <c r="V47">
        <v>3592.0880974425459</v>
      </c>
      <c r="W47">
        <v>3560.8102286654266</v>
      </c>
      <c r="X47">
        <v>3517.3487585664438</v>
      </c>
      <c r="Y47">
        <v>3499.7713792154718</v>
      </c>
      <c r="Z47">
        <v>3499.9597310694849</v>
      </c>
      <c r="AA47">
        <v>3519.8809842444584</v>
      </c>
      <c r="AB47">
        <v>3551.5144683701192</v>
      </c>
      <c r="AC47">
        <v>3544.3391749111684</v>
      </c>
      <c r="AD47">
        <v>3559.4607993694976</v>
      </c>
      <c r="AE47">
        <v>3503.8814011522541</v>
      </c>
      <c r="AF47">
        <v>3530.7496866623328</v>
      </c>
      <c r="AG47">
        <v>3494.7990414050664</v>
      </c>
      <c r="AH47">
        <v>3562.8506321027462</v>
      </c>
    </row>
    <row r="48" spans="1:34" x14ac:dyDescent="0.3">
      <c r="A48" s="101">
        <f ca="1">Exceedance!U48</f>
        <v>47484</v>
      </c>
      <c r="B48" s="751">
        <v>3581.63283686878</v>
      </c>
      <c r="C48" s="751">
        <v>3501.079111551785</v>
      </c>
      <c r="D48" s="751">
        <v>3529.0035769326041</v>
      </c>
      <c r="E48">
        <v>3572.8374063408123</v>
      </c>
      <c r="F48">
        <v>3649.9769838387388</v>
      </c>
      <c r="G48" s="751">
        <v>3613.0049608587983</v>
      </c>
      <c r="H48">
        <v>3644.677221369368</v>
      </c>
      <c r="I48">
        <v>3646.2380728794915</v>
      </c>
      <c r="J48">
        <v>3621.7719057068603</v>
      </c>
      <c r="K48">
        <v>3563.7968302768963</v>
      </c>
      <c r="L48">
        <v>3506.5981982464955</v>
      </c>
      <c r="M48">
        <v>3425.4996929426925</v>
      </c>
      <c r="N48">
        <v>3453.6353356548998</v>
      </c>
      <c r="O48">
        <v>3486.0751429989036</v>
      </c>
      <c r="P48">
        <v>3545.7796744785242</v>
      </c>
      <c r="Q48">
        <v>3573.9929941036917</v>
      </c>
      <c r="R48">
        <v>3577.4449837109178</v>
      </c>
      <c r="S48">
        <v>3533.8042826600108</v>
      </c>
      <c r="T48">
        <v>3540.3214539709998</v>
      </c>
      <c r="U48">
        <v>3567.7566507566862</v>
      </c>
      <c r="V48">
        <v>3588.5416339545732</v>
      </c>
      <c r="W48">
        <v>3555.1635128564826</v>
      </c>
      <c r="X48">
        <v>3507.9139410955286</v>
      </c>
      <c r="Y48">
        <v>3499.7334221335959</v>
      </c>
      <c r="Z48">
        <v>3499.9221596859411</v>
      </c>
      <c r="AA48">
        <v>3513.2232911984433</v>
      </c>
      <c r="AB48">
        <v>3548.0944620908731</v>
      </c>
      <c r="AC48">
        <v>3540.0526433052109</v>
      </c>
      <c r="AD48">
        <v>3555.9453937139397</v>
      </c>
      <c r="AE48">
        <v>3500.493472014341</v>
      </c>
      <c r="AF48">
        <v>3524.8105390149954</v>
      </c>
      <c r="AG48">
        <v>3494.8706624645583</v>
      </c>
      <c r="AH48">
        <v>3559.7529830567942</v>
      </c>
    </row>
    <row r="49" spans="1:34" x14ac:dyDescent="0.3">
      <c r="A49" s="101">
        <f ca="1">Exceedance!U49</f>
        <v>47515</v>
      </c>
      <c r="B49" s="751">
        <v>3577.8700699098058</v>
      </c>
      <c r="C49" s="751">
        <v>3501.5454673397098</v>
      </c>
      <c r="D49" s="751">
        <v>3525.8346887715397</v>
      </c>
      <c r="E49">
        <v>3569.8255378360504</v>
      </c>
      <c r="F49">
        <v>3647.8478114276786</v>
      </c>
      <c r="G49" s="751">
        <v>3610.2848751651341</v>
      </c>
      <c r="H49">
        <v>3642.5349137325029</v>
      </c>
      <c r="I49">
        <v>3643.7622825972185</v>
      </c>
      <c r="J49">
        <v>3618.7675368350824</v>
      </c>
      <c r="K49">
        <v>3559.3438154884275</v>
      </c>
      <c r="L49">
        <v>3502.4382589518959</v>
      </c>
      <c r="M49">
        <v>3419.0340679669653</v>
      </c>
      <c r="N49">
        <v>3448.6126388803959</v>
      </c>
      <c r="O49">
        <v>3489.5292689747807</v>
      </c>
      <c r="P49">
        <v>3542.5252938122039</v>
      </c>
      <c r="Q49">
        <v>3569.7057537816358</v>
      </c>
      <c r="R49">
        <v>3572.6558012976679</v>
      </c>
      <c r="S49">
        <v>3530.3918881917602</v>
      </c>
      <c r="T49">
        <v>3537.2539425390833</v>
      </c>
      <c r="U49">
        <v>3564.502831362674</v>
      </c>
      <c r="V49">
        <v>3585.5025647185362</v>
      </c>
      <c r="W49">
        <v>3550.5045762144246</v>
      </c>
      <c r="X49">
        <v>3501.7751970806371</v>
      </c>
      <c r="Y49">
        <v>3499.7638332823453</v>
      </c>
      <c r="Z49">
        <v>3499.9531615111882</v>
      </c>
      <c r="AA49">
        <v>3508.7508674189171</v>
      </c>
      <c r="AB49">
        <v>3544.8381438820902</v>
      </c>
      <c r="AC49">
        <v>3536.6674474021725</v>
      </c>
      <c r="AD49">
        <v>3552.7441856194869</v>
      </c>
      <c r="AE49">
        <v>3499.9973276726032</v>
      </c>
      <c r="AF49">
        <v>3519.913323817043</v>
      </c>
      <c r="AG49">
        <v>3498.341810895186</v>
      </c>
      <c r="AH49">
        <v>3557.1513519737946</v>
      </c>
    </row>
    <row r="50" spans="1:34" x14ac:dyDescent="0.3">
      <c r="A50" s="101">
        <f ca="1">Exceedance!U50</f>
        <v>47543</v>
      </c>
      <c r="B50" s="751">
        <v>3574.6546394441748</v>
      </c>
      <c r="C50" s="751">
        <v>3501.49960157654</v>
      </c>
      <c r="D50" s="751">
        <v>3523.3683271417017</v>
      </c>
      <c r="E50">
        <v>3570.921275476735</v>
      </c>
      <c r="F50">
        <v>3647.2029333814271</v>
      </c>
      <c r="G50" s="751">
        <v>3609.5834074560958</v>
      </c>
      <c r="H50">
        <v>3641.4708936243665</v>
      </c>
      <c r="I50">
        <v>3641.7142892599304</v>
      </c>
      <c r="J50">
        <v>3616.5164929979796</v>
      </c>
      <c r="K50">
        <v>3555.3385429755845</v>
      </c>
      <c r="L50">
        <v>3497.7333769430188</v>
      </c>
      <c r="M50">
        <v>3415.1340476295713</v>
      </c>
      <c r="N50">
        <v>3446.686352113863</v>
      </c>
      <c r="O50">
        <v>3493.0297364029998</v>
      </c>
      <c r="P50">
        <v>3539.2749997908891</v>
      </c>
      <c r="Q50">
        <v>3568.0709643456862</v>
      </c>
      <c r="R50">
        <v>3567.3945010704583</v>
      </c>
      <c r="S50">
        <v>3528.4981886057644</v>
      </c>
      <c r="T50">
        <v>3534.453311054714</v>
      </c>
      <c r="U50">
        <v>3561.7481379497594</v>
      </c>
      <c r="V50">
        <v>3583.6149316959109</v>
      </c>
      <c r="W50">
        <v>3545.7580884027689</v>
      </c>
      <c r="X50">
        <v>3501.8996579788018</v>
      </c>
      <c r="Y50">
        <v>3499.7548400847195</v>
      </c>
      <c r="Z50">
        <v>3499.9438921241849</v>
      </c>
      <c r="AA50">
        <v>3511.7768373120839</v>
      </c>
      <c r="AB50">
        <v>3542.1075994671983</v>
      </c>
      <c r="AC50">
        <v>3535.4587083233505</v>
      </c>
      <c r="AD50">
        <v>3550.0125980774442</v>
      </c>
      <c r="AE50">
        <v>3499.9949676658944</v>
      </c>
      <c r="AF50">
        <v>3515.637733471809</v>
      </c>
      <c r="AG50">
        <v>3499.5503838216232</v>
      </c>
      <c r="AH50">
        <v>3556.1352007187461</v>
      </c>
    </row>
    <row r="51" spans="1:34" x14ac:dyDescent="0.3">
      <c r="A51" s="101">
        <f ca="1">Exceedance!U51</f>
        <v>47574</v>
      </c>
      <c r="B51" s="751">
        <v>3574.8178902400973</v>
      </c>
      <c r="C51" s="751">
        <v>3501.4897306849948</v>
      </c>
      <c r="D51" s="751">
        <v>3525.3187034244315</v>
      </c>
      <c r="E51">
        <v>3571.8394012057706</v>
      </c>
      <c r="F51">
        <v>3644.7145014208668</v>
      </c>
      <c r="G51" s="751">
        <v>3609.4233224452678</v>
      </c>
      <c r="H51">
        <v>3641.1252062278322</v>
      </c>
      <c r="I51">
        <v>3637.6067773037198</v>
      </c>
      <c r="J51">
        <v>3616.6348449810821</v>
      </c>
      <c r="K51">
        <v>3554.1370332494157</v>
      </c>
      <c r="L51">
        <v>3496.8556847287764</v>
      </c>
      <c r="M51">
        <v>3416.6224532045244</v>
      </c>
      <c r="N51">
        <v>3461.4715401139247</v>
      </c>
      <c r="O51">
        <v>3499.093299350111</v>
      </c>
      <c r="P51">
        <v>3543.3025994871073</v>
      </c>
      <c r="Q51">
        <v>3570.9496640867374</v>
      </c>
      <c r="R51">
        <v>3564.1307376569048</v>
      </c>
      <c r="S51">
        <v>3529.0362812957628</v>
      </c>
      <c r="T51">
        <v>3534.0007942146181</v>
      </c>
      <c r="U51">
        <v>3565.5882586879129</v>
      </c>
      <c r="V51">
        <v>3586.1439931044993</v>
      </c>
      <c r="W51">
        <v>3542.396096174466</v>
      </c>
      <c r="X51">
        <v>3502.2583200817066</v>
      </c>
      <c r="Y51">
        <v>3499.7452720954002</v>
      </c>
      <c r="Z51">
        <v>3499.9339874225525</v>
      </c>
      <c r="AA51">
        <v>3526.5970081648552</v>
      </c>
      <c r="AB51">
        <v>3540.5843659090306</v>
      </c>
      <c r="AC51">
        <v>3538.1655412162263</v>
      </c>
      <c r="AD51">
        <v>3549.1427920724705</v>
      </c>
      <c r="AE51">
        <v>3500.8035527861512</v>
      </c>
      <c r="AF51">
        <v>3517.6047197298944</v>
      </c>
      <c r="AG51">
        <v>3499.9001283173939</v>
      </c>
      <c r="AH51">
        <v>3560.1205399349046</v>
      </c>
    </row>
    <row r="52" spans="1:34" x14ac:dyDescent="0.3">
      <c r="A52" s="101">
        <f ca="1">Exceedance!U52</f>
        <v>47604</v>
      </c>
      <c r="B52" s="751">
        <v>3590.3937579662138</v>
      </c>
      <c r="C52" s="751">
        <v>3515.0159638870919</v>
      </c>
      <c r="D52" s="751">
        <v>3543.6537505346969</v>
      </c>
      <c r="E52">
        <v>3594.2947266069268</v>
      </c>
      <c r="F52">
        <v>3658.5439648960751</v>
      </c>
      <c r="G52" s="751">
        <v>3633.04357995698</v>
      </c>
      <c r="H52">
        <v>3654.2360708455103</v>
      </c>
      <c r="I52">
        <v>3645.6387732213107</v>
      </c>
      <c r="J52">
        <v>3626.8341590482346</v>
      </c>
      <c r="K52">
        <v>3570.4062004345301</v>
      </c>
      <c r="L52">
        <v>3494.0191317937984</v>
      </c>
      <c r="M52">
        <v>3445.1012656989355</v>
      </c>
      <c r="N52">
        <v>3483.7439156394321</v>
      </c>
      <c r="O52">
        <v>3498.6062883512495</v>
      </c>
      <c r="P52">
        <v>3568.1274928177941</v>
      </c>
      <c r="Q52">
        <v>3585.5146831732168</v>
      </c>
      <c r="R52">
        <v>3582.6894851438387</v>
      </c>
      <c r="S52">
        <v>3561.6012341522523</v>
      </c>
      <c r="T52">
        <v>3541.0083521521469</v>
      </c>
      <c r="U52">
        <v>3590.0756707395476</v>
      </c>
      <c r="V52">
        <v>3591.1412361738894</v>
      </c>
      <c r="W52">
        <v>3543.3368915319797</v>
      </c>
      <c r="X52">
        <v>3508.5087676227472</v>
      </c>
      <c r="Y52">
        <v>3499.7323012241122</v>
      </c>
      <c r="Z52">
        <v>3499.9206568747518</v>
      </c>
      <c r="AA52">
        <v>3552.4170770935752</v>
      </c>
      <c r="AB52">
        <v>3547.1912726205151</v>
      </c>
      <c r="AC52">
        <v>3562.3692039073771</v>
      </c>
      <c r="AD52">
        <v>3560.225982183732</v>
      </c>
      <c r="AE52">
        <v>3500.7231362411726</v>
      </c>
      <c r="AF52">
        <v>3536.157420352647</v>
      </c>
      <c r="AG52">
        <v>3509.4076006738783</v>
      </c>
      <c r="AH52">
        <v>3577.7921239825282</v>
      </c>
    </row>
    <row r="53" spans="1:34" x14ac:dyDescent="0.3">
      <c r="A53" s="101">
        <f ca="1">Exceedance!U53</f>
        <v>47635</v>
      </c>
      <c r="B53" s="751">
        <v>3603.8879084050545</v>
      </c>
      <c r="C53" s="751">
        <v>3533.4777530116257</v>
      </c>
      <c r="D53" s="751">
        <v>3559.7987647443238</v>
      </c>
      <c r="E53">
        <v>3628.3392733093378</v>
      </c>
      <c r="F53">
        <v>3665.7756408355776</v>
      </c>
      <c r="G53" s="751">
        <v>3654.3893075403334</v>
      </c>
      <c r="H53">
        <v>3662.8678677933208</v>
      </c>
      <c r="I53">
        <v>3656.2596307035501</v>
      </c>
      <c r="J53">
        <v>3629.9712191244353</v>
      </c>
      <c r="K53">
        <v>3579.5030946555485</v>
      </c>
      <c r="L53">
        <v>3493.0889584012375</v>
      </c>
      <c r="M53">
        <v>3476.2934374314091</v>
      </c>
      <c r="N53">
        <v>3488.9451816368687</v>
      </c>
      <c r="O53">
        <v>3533.0322030987118</v>
      </c>
      <c r="P53">
        <v>3582.3774952638951</v>
      </c>
      <c r="Q53">
        <v>3589.6527552568091</v>
      </c>
      <c r="R53">
        <v>3609.0586633430457</v>
      </c>
      <c r="S53">
        <v>3579.3384613281291</v>
      </c>
      <c r="T53">
        <v>3561.3038861623563</v>
      </c>
      <c r="U53">
        <v>3627.5306743051865</v>
      </c>
      <c r="V53">
        <v>3586.7057210183721</v>
      </c>
      <c r="W53">
        <v>3549.91557890487</v>
      </c>
      <c r="X53">
        <v>3535.5770558300796</v>
      </c>
      <c r="Y53">
        <v>3499.7149565010395</v>
      </c>
      <c r="Z53">
        <v>3509.7659116242394</v>
      </c>
      <c r="AA53">
        <v>3573.9693727385156</v>
      </c>
      <c r="AB53">
        <v>3547.8824315203942</v>
      </c>
      <c r="AC53">
        <v>3593.6599868912763</v>
      </c>
      <c r="AD53">
        <v>3569.2099939957643</v>
      </c>
      <c r="AE53">
        <v>3510.3058469597754</v>
      </c>
      <c r="AF53">
        <v>3543.6899884743993</v>
      </c>
      <c r="AG53">
        <v>3557.5806312332716</v>
      </c>
      <c r="AH53">
        <v>3587.2447438419645</v>
      </c>
    </row>
    <row r="54" spans="1:34" x14ac:dyDescent="0.3">
      <c r="A54" s="101">
        <f ca="1">Exceedance!U54</f>
        <v>47665</v>
      </c>
      <c r="B54" s="751">
        <v>3602.1250008835241</v>
      </c>
      <c r="C54" s="751">
        <v>3532.3332485269207</v>
      </c>
      <c r="D54" s="751">
        <v>3559.3370678931128</v>
      </c>
      <c r="E54">
        <v>3650.4578592745652</v>
      </c>
      <c r="F54">
        <v>3661.5880453375457</v>
      </c>
      <c r="G54" s="751">
        <v>3654.9615037688377</v>
      </c>
      <c r="H54">
        <v>3661.7928737676198</v>
      </c>
      <c r="I54">
        <v>3656.8325841910087</v>
      </c>
      <c r="J54">
        <v>3626.3940890688864</v>
      </c>
      <c r="K54">
        <v>3575.9044925239091</v>
      </c>
      <c r="L54">
        <v>3484.7089289240653</v>
      </c>
      <c r="M54">
        <v>3477.191751043571</v>
      </c>
      <c r="N54">
        <v>3486.130865944519</v>
      </c>
      <c r="O54">
        <v>3537.6498627757351</v>
      </c>
      <c r="P54">
        <v>3580.6179772203191</v>
      </c>
      <c r="Q54">
        <v>3585.196913420622</v>
      </c>
      <c r="R54">
        <v>3617.2648632380824</v>
      </c>
      <c r="S54">
        <v>3585.6178600101698</v>
      </c>
      <c r="T54">
        <v>3561.7590898570475</v>
      </c>
      <c r="U54">
        <v>3646.6396659599277</v>
      </c>
      <c r="V54">
        <v>3580.2877457058607</v>
      </c>
      <c r="W54">
        <v>3545.4737827437007</v>
      </c>
      <c r="X54">
        <v>3536.5052147588704</v>
      </c>
      <c r="Y54">
        <v>3499.6929949964688</v>
      </c>
      <c r="Z54">
        <v>3509.748729587634</v>
      </c>
      <c r="AA54">
        <v>3573.7534744975128</v>
      </c>
      <c r="AB54">
        <v>3542.269552757351</v>
      </c>
      <c r="AC54">
        <v>3606.2421305106514</v>
      </c>
      <c r="AD54">
        <v>3566.4236744515442</v>
      </c>
      <c r="AE54">
        <v>3512.0606834297773</v>
      </c>
      <c r="AF54">
        <v>3539.4364373807553</v>
      </c>
      <c r="AG54">
        <v>3568.8102289651279</v>
      </c>
      <c r="AH54">
        <v>3584.7481361628475</v>
      </c>
    </row>
    <row r="55" spans="1:34" x14ac:dyDescent="0.3">
      <c r="A55" s="101">
        <f ca="1">Exceedance!U55</f>
        <v>47696</v>
      </c>
      <c r="B55" s="751">
        <v>3597.7356042104179</v>
      </c>
      <c r="C55" s="751">
        <v>3525.9607818404315</v>
      </c>
      <c r="D55" s="751">
        <v>3555.7416396095859</v>
      </c>
      <c r="E55">
        <v>3651.9268858422656</v>
      </c>
      <c r="F55">
        <v>3652.67505446528</v>
      </c>
      <c r="G55" s="751">
        <v>3649.3572454928426</v>
      </c>
      <c r="H55">
        <v>3656.2652736662826</v>
      </c>
      <c r="I55">
        <v>3650.6413902956156</v>
      </c>
      <c r="J55">
        <v>3621.283382780131</v>
      </c>
      <c r="K55">
        <v>3570.1481306717587</v>
      </c>
      <c r="L55">
        <v>3476.4096750374379</v>
      </c>
      <c r="M55">
        <v>3471.5907525540674</v>
      </c>
      <c r="N55">
        <v>3481.7017132538385</v>
      </c>
      <c r="O55">
        <v>3531.4938538258061</v>
      </c>
      <c r="P55">
        <v>3576.5666738755162</v>
      </c>
      <c r="Q55">
        <v>3578.883745011809</v>
      </c>
      <c r="R55">
        <v>3614.6076114023476</v>
      </c>
      <c r="S55">
        <v>3583.2323640790673</v>
      </c>
      <c r="T55">
        <v>3558.2589400529009</v>
      </c>
      <c r="U55">
        <v>3647.4471551608426</v>
      </c>
      <c r="V55">
        <v>3573.8626236850573</v>
      </c>
      <c r="W55">
        <v>3538.931338040175</v>
      </c>
      <c r="X55">
        <v>3531.1001398483677</v>
      </c>
      <c r="Y55">
        <v>3499.6700679877486</v>
      </c>
      <c r="Z55">
        <v>3503.4506480528021</v>
      </c>
      <c r="AA55">
        <v>3569.1130803257988</v>
      </c>
      <c r="AB55">
        <v>3535.8717076495632</v>
      </c>
      <c r="AC55">
        <v>3604.7358265669532</v>
      </c>
      <c r="AD55">
        <v>3561.5428843095383</v>
      </c>
      <c r="AE55">
        <v>3506.8857622951823</v>
      </c>
      <c r="AF55">
        <v>3532.3722757124315</v>
      </c>
      <c r="AG55">
        <v>3564.4367347796497</v>
      </c>
      <c r="AH55">
        <v>3580.0002841541605</v>
      </c>
    </row>
    <row r="56" spans="1:34" x14ac:dyDescent="0.3">
      <c r="A56" s="101">
        <f ca="1">Exceedance!U56</f>
        <v>47727</v>
      </c>
      <c r="B56" s="751">
        <v>3595.1526288788577</v>
      </c>
      <c r="C56" s="751">
        <v>3523.4393942142119</v>
      </c>
      <c r="D56" s="751">
        <v>3553.9762580076344</v>
      </c>
      <c r="E56">
        <v>3652.2999388037047</v>
      </c>
      <c r="F56">
        <v>3646.1053022135243</v>
      </c>
      <c r="G56" s="751">
        <v>3646.0986520782199</v>
      </c>
      <c r="H56">
        <v>3652.6304227760074</v>
      </c>
      <c r="I56">
        <v>3646.0851874763616</v>
      </c>
      <c r="J56">
        <v>3618.0459020764688</v>
      </c>
      <c r="K56">
        <v>3566.6390268756695</v>
      </c>
      <c r="L56">
        <v>3472.6127039394873</v>
      </c>
      <c r="M56">
        <v>3470.516281908639</v>
      </c>
      <c r="N56">
        <v>3480.2581415960867</v>
      </c>
      <c r="O56">
        <v>3528.0913252060941</v>
      </c>
      <c r="P56">
        <v>3574.8134497922033</v>
      </c>
      <c r="Q56">
        <v>3575.4408633236153</v>
      </c>
      <c r="R56">
        <v>3613.0670050633416</v>
      </c>
      <c r="S56">
        <v>3581.9822875015011</v>
      </c>
      <c r="T56">
        <v>3555.7545713554164</v>
      </c>
      <c r="U56">
        <v>3648.1386264533921</v>
      </c>
      <c r="V56">
        <v>3569.6497679416298</v>
      </c>
      <c r="W56">
        <v>3536.8983580326003</v>
      </c>
      <c r="X56">
        <v>3530.1060201389155</v>
      </c>
      <c r="Y56">
        <v>3499.6487665991958</v>
      </c>
      <c r="Z56">
        <v>3503.1835204361773</v>
      </c>
      <c r="AA56">
        <v>3566.4766372194458</v>
      </c>
      <c r="AB56">
        <v>3532.2263032294668</v>
      </c>
      <c r="AC56">
        <v>3603.9845597645117</v>
      </c>
      <c r="AD56">
        <v>3558.6653567029152</v>
      </c>
      <c r="AE56">
        <v>3505.2865367338663</v>
      </c>
      <c r="AF56">
        <v>3528.6592144300148</v>
      </c>
      <c r="AG56">
        <v>3563.3507019253589</v>
      </c>
      <c r="AH56">
        <v>3577.6164165998221</v>
      </c>
    </row>
    <row r="57" spans="1:34" x14ac:dyDescent="0.3">
      <c r="A57" s="101">
        <f ca="1">Exceedance!U57</f>
        <v>47757</v>
      </c>
      <c r="B57" s="751">
        <v>3593.9046396419803</v>
      </c>
      <c r="C57" s="751">
        <v>3519.8178710662478</v>
      </c>
      <c r="D57" s="751">
        <v>3551.5652418432201</v>
      </c>
      <c r="E57">
        <v>3652.3880572982839</v>
      </c>
      <c r="F57">
        <v>3645.5405565267683</v>
      </c>
      <c r="G57" s="751">
        <v>3647.653273755061</v>
      </c>
      <c r="H57">
        <v>3651.6833758963608</v>
      </c>
      <c r="I57">
        <v>3644.9675106948785</v>
      </c>
      <c r="J57">
        <v>3615.9019610169544</v>
      </c>
      <c r="K57">
        <v>3562.7427332731831</v>
      </c>
      <c r="L57">
        <v>3471.3754686387479</v>
      </c>
      <c r="M57">
        <v>3469.5648849448712</v>
      </c>
      <c r="N57">
        <v>3481.7889490946618</v>
      </c>
      <c r="O57">
        <v>3526.8704051867849</v>
      </c>
      <c r="P57">
        <v>3580.3785006327212</v>
      </c>
      <c r="Q57">
        <v>3575.560232064915</v>
      </c>
      <c r="R57">
        <v>3611.6038036546779</v>
      </c>
      <c r="S57">
        <v>3579.6216911885053</v>
      </c>
      <c r="T57">
        <v>3555.6351951218348</v>
      </c>
      <c r="U57">
        <v>3648.344495589492</v>
      </c>
      <c r="V57">
        <v>3567.7383455434237</v>
      </c>
      <c r="W57">
        <v>3535.4468385788773</v>
      </c>
      <c r="X57">
        <v>3529.4191801414831</v>
      </c>
      <c r="Y57">
        <v>3499.9999446085076</v>
      </c>
      <c r="Z57">
        <v>3500.9267303058673</v>
      </c>
      <c r="AA57">
        <v>3567.3748210800695</v>
      </c>
      <c r="AB57">
        <v>3528.8886941497494</v>
      </c>
      <c r="AC57">
        <v>3602.5060126940321</v>
      </c>
      <c r="AD57">
        <v>3557.2498672613951</v>
      </c>
      <c r="AE57">
        <v>3503.7976072650199</v>
      </c>
      <c r="AF57">
        <v>3523.9678019846601</v>
      </c>
      <c r="AG57">
        <v>3565.0485141566246</v>
      </c>
      <c r="AH57">
        <v>3577.0655785926615</v>
      </c>
    </row>
    <row r="58" spans="1:34" x14ac:dyDescent="0.3">
      <c r="A58" s="101">
        <f ca="1">Exceedance!U58</f>
        <v>47788</v>
      </c>
      <c r="B58" s="751">
        <v>3592.1851860319116</v>
      </c>
      <c r="C58" s="751">
        <v>3516.1062178437292</v>
      </c>
      <c r="D58" s="751">
        <v>3548.8479466453214</v>
      </c>
      <c r="E58">
        <v>3652.1268781148497</v>
      </c>
      <c r="F58">
        <v>3644.5017331456643</v>
      </c>
      <c r="G58" s="751">
        <v>3647.9705425956749</v>
      </c>
      <c r="H58">
        <v>3651.0641901126346</v>
      </c>
      <c r="I58">
        <v>3643.7498110399893</v>
      </c>
      <c r="J58">
        <v>3613.335168362305</v>
      </c>
      <c r="K58">
        <v>3558.7785228692956</v>
      </c>
      <c r="L58">
        <v>3468.9785006408347</v>
      </c>
      <c r="M58">
        <v>3467.785794598391</v>
      </c>
      <c r="N58">
        <v>3484.5753319104929</v>
      </c>
      <c r="O58">
        <v>3525.5387346257085</v>
      </c>
      <c r="P58">
        <v>3581.2826240109694</v>
      </c>
      <c r="Q58">
        <v>3574.9697634261997</v>
      </c>
      <c r="R58">
        <v>3609.7373303785698</v>
      </c>
      <c r="S58">
        <v>3577.2609290073519</v>
      </c>
      <c r="T58">
        <v>3554.9472808473934</v>
      </c>
      <c r="U58">
        <v>3648.0962765636259</v>
      </c>
      <c r="V58">
        <v>3565.3767055356702</v>
      </c>
      <c r="W58">
        <v>3532.6522281339185</v>
      </c>
      <c r="X58">
        <v>3526.9905778085808</v>
      </c>
      <c r="Y58">
        <v>3499.9563923852793</v>
      </c>
      <c r="Z58">
        <v>3500.1590075605245</v>
      </c>
      <c r="AA58">
        <v>3567.5741687597952</v>
      </c>
      <c r="AB58">
        <v>3524.8736831798938</v>
      </c>
      <c r="AC58">
        <v>3600.8562947258838</v>
      </c>
      <c r="AD58">
        <v>3556.1097384475052</v>
      </c>
      <c r="AE58">
        <v>3502.4715985570861</v>
      </c>
      <c r="AF58">
        <v>3519.2319997608352</v>
      </c>
      <c r="AG58">
        <v>3565.8948352964408</v>
      </c>
      <c r="AH58">
        <v>3576.3276403934196</v>
      </c>
    </row>
    <row r="59" spans="1:34" x14ac:dyDescent="0.3">
      <c r="A59" s="101">
        <f ca="1">Exceedance!U59</f>
        <v>47818</v>
      </c>
      <c r="B59" s="751">
        <v>3589.5143491381359</v>
      </c>
      <c r="C59" s="751">
        <v>3511.7200980373846</v>
      </c>
      <c r="D59" s="751">
        <v>3545.4270215377251</v>
      </c>
      <c r="E59">
        <v>3651.2299501974344</v>
      </c>
      <c r="F59">
        <v>3643.1313925203744</v>
      </c>
      <c r="G59" s="751">
        <v>3647.1898947874406</v>
      </c>
      <c r="H59">
        <v>3649.5691559259808</v>
      </c>
      <c r="I59">
        <v>3641.8774739693054</v>
      </c>
      <c r="J59">
        <v>3609.6614772792427</v>
      </c>
      <c r="K59">
        <v>3553.7153400035386</v>
      </c>
      <c r="L59">
        <v>3463.7585310609225</v>
      </c>
      <c r="M59">
        <v>3463.5352443843699</v>
      </c>
      <c r="N59">
        <v>3483.4861170007384</v>
      </c>
      <c r="O59">
        <v>3521.0695677994827</v>
      </c>
      <c r="P59">
        <v>3579.898704800285</v>
      </c>
      <c r="Q59">
        <v>3572.782632360977</v>
      </c>
      <c r="R59">
        <v>3606.7870325832378</v>
      </c>
      <c r="S59">
        <v>3574.38584674707</v>
      </c>
      <c r="T59">
        <v>3552.7801149794877</v>
      </c>
      <c r="U59">
        <v>3647.0863744168423</v>
      </c>
      <c r="V59">
        <v>3561.6380211469977</v>
      </c>
      <c r="W59">
        <v>3526.8145759004556</v>
      </c>
      <c r="X59">
        <v>3522.9371326606415</v>
      </c>
      <c r="Y59">
        <v>3499.9465632844808</v>
      </c>
      <c r="Z59">
        <v>3500.2127731714882</v>
      </c>
      <c r="AA59">
        <v>3566.8201780910836</v>
      </c>
      <c r="AB59">
        <v>3519.4014723787941</v>
      </c>
      <c r="AC59">
        <v>3598.7242767143989</v>
      </c>
      <c r="AD59">
        <v>3554.2045700812873</v>
      </c>
      <c r="AE59">
        <v>3500.1951311625771</v>
      </c>
      <c r="AF59">
        <v>3513.1997825649873</v>
      </c>
      <c r="AG59">
        <v>3564.7880670680106</v>
      </c>
      <c r="AH59">
        <v>3574.192474156278</v>
      </c>
    </row>
    <row r="60" spans="1:34" x14ac:dyDescent="0.3">
      <c r="A60" s="101">
        <f ca="1">Exceedance!U60</f>
        <v>47849</v>
      </c>
      <c r="B60" s="751">
        <v>3584.9721013862863</v>
      </c>
      <c r="C60" s="751">
        <v>3503.9413928576473</v>
      </c>
      <c r="D60" s="751">
        <v>3540.7602138226675</v>
      </c>
      <c r="E60">
        <v>3648.7406255735345</v>
      </c>
      <c r="F60">
        <v>3640.360725368741</v>
      </c>
      <c r="G60" s="751">
        <v>3644.7038473730677</v>
      </c>
      <c r="H60">
        <v>3646.6516528935304</v>
      </c>
      <c r="I60">
        <v>3638.4873744935726</v>
      </c>
      <c r="J60">
        <v>3604.3636377819612</v>
      </c>
      <c r="K60">
        <v>3547.6755609611728</v>
      </c>
      <c r="L60">
        <v>3456.1489586229395</v>
      </c>
      <c r="M60">
        <v>3457.0451726659348</v>
      </c>
      <c r="N60">
        <v>3485.6659015032105</v>
      </c>
      <c r="O60">
        <v>3512.4160689068735</v>
      </c>
      <c r="P60">
        <v>3576.5137395153047</v>
      </c>
      <c r="Q60">
        <v>3568.4235295933277</v>
      </c>
      <c r="R60">
        <v>3602.2939223877315</v>
      </c>
      <c r="S60">
        <v>3570.467854382835</v>
      </c>
      <c r="T60">
        <v>3548.543282549545</v>
      </c>
      <c r="U60">
        <v>3644.59645184685</v>
      </c>
      <c r="V60">
        <v>3556.0782456451579</v>
      </c>
      <c r="W60">
        <v>3519.5491741831679</v>
      </c>
      <c r="X60">
        <v>3515.8061727273398</v>
      </c>
      <c r="Y60">
        <v>3499.9274730871844</v>
      </c>
      <c r="Z60">
        <v>3500.200170612171</v>
      </c>
      <c r="AA60">
        <v>3563.7072217939262</v>
      </c>
      <c r="AB60">
        <v>3511.0651241145611</v>
      </c>
      <c r="AC60">
        <v>3594.5202437992584</v>
      </c>
      <c r="AD60">
        <v>3549.6866893418955</v>
      </c>
      <c r="AE60">
        <v>3499.9327150649628</v>
      </c>
      <c r="AF60">
        <v>3504.4004674307657</v>
      </c>
      <c r="AG60">
        <v>3561.700292833375</v>
      </c>
      <c r="AH60">
        <v>3570.6789620037775</v>
      </c>
    </row>
    <row r="61" spans="1:34" x14ac:dyDescent="0.3">
      <c r="A61" s="101">
        <f ca="1">Exceedance!U61</f>
        <v>47880</v>
      </c>
      <c r="B61" s="751">
        <v>3581.5645811212285</v>
      </c>
      <c r="C61" s="751">
        <v>3501.6616508332791</v>
      </c>
      <c r="D61" s="751">
        <v>3537.449456050223</v>
      </c>
      <c r="E61">
        <v>3646.6083155373326</v>
      </c>
      <c r="F61">
        <v>3638.1265918490262</v>
      </c>
      <c r="G61" s="751">
        <v>3642.5649666585496</v>
      </c>
      <c r="H61">
        <v>3644.2322924504219</v>
      </c>
      <c r="I61">
        <v>3635.7896958128931</v>
      </c>
      <c r="J61">
        <v>3600.0467084587226</v>
      </c>
      <c r="K61">
        <v>3541.9671654752565</v>
      </c>
      <c r="L61">
        <v>3450.6027622580918</v>
      </c>
      <c r="M61">
        <v>3452.1649482330295</v>
      </c>
      <c r="N61">
        <v>3489.1683454831827</v>
      </c>
      <c r="O61">
        <v>3504.904622813794</v>
      </c>
      <c r="P61">
        <v>3573.7215273250167</v>
      </c>
      <c r="Q61">
        <v>3564.8686000061389</v>
      </c>
      <c r="R61">
        <v>3598.8124886266128</v>
      </c>
      <c r="S61">
        <v>3567.6437426647017</v>
      </c>
      <c r="T61">
        <v>3544.9012649415381</v>
      </c>
      <c r="U61">
        <v>3642.4798536968497</v>
      </c>
      <c r="V61">
        <v>3551.5002383739279</v>
      </c>
      <c r="W61">
        <v>3513.4746241326748</v>
      </c>
      <c r="X61">
        <v>3512.0343491601097</v>
      </c>
      <c r="Y61">
        <v>3499.9384663368678</v>
      </c>
      <c r="Z61">
        <v>3500.1961552005869</v>
      </c>
      <c r="AA61">
        <v>3560.7460097087915</v>
      </c>
      <c r="AB61">
        <v>3503.8751065168312</v>
      </c>
      <c r="AC61">
        <v>3590.6871237794699</v>
      </c>
      <c r="AD61">
        <v>3545.5144892487228</v>
      </c>
      <c r="AE61">
        <v>3500.3091222891726</v>
      </c>
      <c r="AF61">
        <v>3502.1147014524058</v>
      </c>
      <c r="AG61">
        <v>3559.1036831761971</v>
      </c>
      <c r="AH61">
        <v>3567.6381465665099</v>
      </c>
    </row>
    <row r="62" spans="1:34" x14ac:dyDescent="0.3">
      <c r="A62" s="101">
        <f ca="1">Exceedance!U62</f>
        <v>47908</v>
      </c>
      <c r="B62" s="751">
        <v>3578.6222333242872</v>
      </c>
      <c r="C62" s="751">
        <v>3501.8429157604587</v>
      </c>
      <c r="D62" s="751">
        <v>3534.9728084182116</v>
      </c>
      <c r="E62">
        <v>3645.9405010097657</v>
      </c>
      <c r="F62">
        <v>3637.3994616519353</v>
      </c>
      <c r="G62" s="751">
        <v>3641.481960555152</v>
      </c>
      <c r="H62">
        <v>3642.2058916106721</v>
      </c>
      <c r="I62">
        <v>3633.763972604942</v>
      </c>
      <c r="J62">
        <v>3596.009363949694</v>
      </c>
      <c r="K62">
        <v>3535.5925437869614</v>
      </c>
      <c r="L62">
        <v>3446.3521917748908</v>
      </c>
      <c r="M62">
        <v>3450.3177930572997</v>
      </c>
      <c r="N62">
        <v>3492.7193252091847</v>
      </c>
      <c r="O62">
        <v>3502.0197560099409</v>
      </c>
      <c r="P62">
        <v>3573.4267593951481</v>
      </c>
      <c r="Q62">
        <v>3561.0206003648368</v>
      </c>
      <c r="R62">
        <v>3596.2302688452219</v>
      </c>
      <c r="S62">
        <v>3565.145586787899</v>
      </c>
      <c r="T62">
        <v>3541.7954638805491</v>
      </c>
      <c r="U62">
        <v>3641.1693431293343</v>
      </c>
      <c r="V62">
        <v>3546.8028927779587</v>
      </c>
      <c r="W62">
        <v>3508.1807743175023</v>
      </c>
      <c r="X62">
        <v>3509.8442104540468</v>
      </c>
      <c r="Y62">
        <v>3499.9308202687685</v>
      </c>
      <c r="Z62">
        <v>3500.1894091189242</v>
      </c>
      <c r="AA62">
        <v>3558.3512477256199</v>
      </c>
      <c r="AB62">
        <v>3502.4965660874736</v>
      </c>
      <c r="AC62">
        <v>3587.0868061227516</v>
      </c>
      <c r="AD62">
        <v>3541.8265087078571</v>
      </c>
      <c r="AE62">
        <v>3500.3597192684229</v>
      </c>
      <c r="AF62">
        <v>3502.2959265554314</v>
      </c>
      <c r="AG62">
        <v>3558.0255678661179</v>
      </c>
      <c r="AH62">
        <v>3568.7955053500045</v>
      </c>
    </row>
    <row r="63" spans="1:34" x14ac:dyDescent="0.3">
      <c r="A63" s="101">
        <f ca="1">Exceedance!U63</f>
        <v>47939</v>
      </c>
      <c r="B63" s="751">
        <v>3578.9763261703297</v>
      </c>
      <c r="C63" s="751">
        <v>3501.8143213677631</v>
      </c>
      <c r="D63" s="751">
        <v>3536.6520682992214</v>
      </c>
      <c r="E63">
        <v>3643.4286107578314</v>
      </c>
      <c r="F63">
        <v>3636.7250034950625</v>
      </c>
      <c r="G63" s="751">
        <v>3642.2211905433592</v>
      </c>
      <c r="H63">
        <v>3641.5121029627203</v>
      </c>
      <c r="I63">
        <v>3633.845137880196</v>
      </c>
      <c r="J63">
        <v>3594.2549391319212</v>
      </c>
      <c r="K63">
        <v>3532.3951493623454</v>
      </c>
      <c r="L63">
        <v>3446.9874965110557</v>
      </c>
      <c r="M63">
        <v>3464.7898004884846</v>
      </c>
      <c r="N63">
        <v>3499.0749288523357</v>
      </c>
      <c r="O63">
        <v>3502.248112158336</v>
      </c>
      <c r="P63">
        <v>3577.7185039217748</v>
      </c>
      <c r="Q63">
        <v>3559.1347367639037</v>
      </c>
      <c r="R63">
        <v>3595.3705989693722</v>
      </c>
      <c r="S63">
        <v>3564.6310987063998</v>
      </c>
      <c r="T63">
        <v>3545.6025438057795</v>
      </c>
      <c r="U63">
        <v>3642.9011917161465</v>
      </c>
      <c r="V63">
        <v>3543.483645321448</v>
      </c>
      <c r="W63">
        <v>3506.8092918366415</v>
      </c>
      <c r="X63">
        <v>3510.1401528868628</v>
      </c>
      <c r="Y63">
        <v>3499.9208131452692</v>
      </c>
      <c r="Z63">
        <v>3500.4950867702723</v>
      </c>
      <c r="AA63">
        <v>3557.0873950594287</v>
      </c>
      <c r="AB63">
        <v>3502.6023374579036</v>
      </c>
      <c r="AC63">
        <v>3585.0979593860611</v>
      </c>
      <c r="AD63">
        <v>3539.6635378802725</v>
      </c>
      <c r="AE63">
        <v>3500.3442607901434</v>
      </c>
      <c r="AF63">
        <v>3502.2665265508062</v>
      </c>
      <c r="AG63">
        <v>3561.6065199913387</v>
      </c>
      <c r="AH63">
        <v>3569.8229568159272</v>
      </c>
    </row>
    <row r="64" spans="1:34" x14ac:dyDescent="0.3">
      <c r="A64" s="101">
        <f ca="1">Exceedance!U64</f>
        <v>47969</v>
      </c>
      <c r="B64" s="751">
        <v>3593.032117766395</v>
      </c>
      <c r="C64" s="751">
        <v>3518.1905472363856</v>
      </c>
      <c r="D64" s="751">
        <v>3557.0446659825802</v>
      </c>
      <c r="E64">
        <v>3657.5661527521615</v>
      </c>
      <c r="F64">
        <v>3656.5179281737346</v>
      </c>
      <c r="G64">
        <v>3656.2822829267329</v>
      </c>
      <c r="H64">
        <v>3652.5399134821255</v>
      </c>
      <c r="I64">
        <v>3642.9374220241821</v>
      </c>
      <c r="J64">
        <v>3606.3841141453818</v>
      </c>
      <c r="K64">
        <v>3527.6496682732841</v>
      </c>
      <c r="L64">
        <v>3471.1982473384342</v>
      </c>
      <c r="M64">
        <v>3486.626838488125</v>
      </c>
      <c r="N64">
        <v>3498.5655516730326</v>
      </c>
      <c r="O64">
        <v>3527.7878782243592</v>
      </c>
      <c r="P64">
        <v>3592.9248912489593</v>
      </c>
      <c r="Q64">
        <v>3579.5253527377517</v>
      </c>
      <c r="R64">
        <v>3616.6865593039693</v>
      </c>
      <c r="S64">
        <v>3570.1719983571234</v>
      </c>
      <c r="T64">
        <v>3572.9637459134988</v>
      </c>
      <c r="U64">
        <v>3646.2768699741064</v>
      </c>
      <c r="V64">
        <v>3544.4162490364274</v>
      </c>
      <c r="W64">
        <v>3522.8880654445775</v>
      </c>
      <c r="X64">
        <v>3521.2706976943568</v>
      </c>
      <c r="Y64">
        <v>3499.9075229772216</v>
      </c>
      <c r="Z64">
        <v>3527.2322456066472</v>
      </c>
      <c r="AA64">
        <v>3563.0460114361135</v>
      </c>
      <c r="AB64">
        <v>3527.4409599918886</v>
      </c>
      <c r="AC64">
        <v>3592.7823195542173</v>
      </c>
      <c r="AD64">
        <v>3544.3783734735093</v>
      </c>
      <c r="AE64">
        <v>3507.2257584372624</v>
      </c>
      <c r="AF64">
        <v>3539.4043276020229</v>
      </c>
      <c r="AG64">
        <v>3579.3375549130551</v>
      </c>
      <c r="AH64">
        <v>3586.1360926342491</v>
      </c>
    </row>
    <row r="65" spans="1:41" x14ac:dyDescent="0.3">
      <c r="A65" s="101">
        <f ca="1">Exceedance!U65</f>
        <v>48000</v>
      </c>
      <c r="B65" s="751">
        <v>3605.1485737230678</v>
      </c>
      <c r="C65" s="751">
        <v>3538.3768173762251</v>
      </c>
      <c r="D65" s="751">
        <v>3574.3613900688679</v>
      </c>
      <c r="E65">
        <v>3664.9656989231739</v>
      </c>
      <c r="F65">
        <v>3675.1965730129905</v>
      </c>
      <c r="G65">
        <v>3665.7420110263533</v>
      </c>
      <c r="H65">
        <v>3665.8358747160496</v>
      </c>
      <c r="I65">
        <v>3645.7446206905661</v>
      </c>
      <c r="J65">
        <v>3613.039738437119</v>
      </c>
      <c r="K65">
        <v>3524.1920195639723</v>
      </c>
      <c r="L65">
        <v>3498.0538003597007</v>
      </c>
      <c r="M65">
        <v>3491.7231243077313</v>
      </c>
      <c r="N65">
        <v>3532.797448232036</v>
      </c>
      <c r="O65">
        <v>3542.9064862424389</v>
      </c>
      <c r="P65">
        <v>3598.0267292277977</v>
      </c>
      <c r="Q65">
        <v>3607.5027445498035</v>
      </c>
      <c r="R65">
        <v>3628.2178809228922</v>
      </c>
      <c r="S65">
        <v>3586.9339924510796</v>
      </c>
      <c r="T65">
        <v>3614.2964576760387</v>
      </c>
      <c r="U65">
        <v>3642.9988778054153</v>
      </c>
      <c r="V65">
        <v>3550.9510293735138</v>
      </c>
      <c r="W65">
        <v>3547.7365811674845</v>
      </c>
      <c r="X65">
        <v>3535.1068100623961</v>
      </c>
      <c r="Y65">
        <v>3500.0364621241465</v>
      </c>
      <c r="Z65">
        <v>3549.4920442342109</v>
      </c>
      <c r="AA65">
        <v>3563.4225782333651</v>
      </c>
      <c r="AB65">
        <v>3564.5792692362875</v>
      </c>
      <c r="AC65">
        <v>3598.9318753686998</v>
      </c>
      <c r="AD65">
        <v>3559.8931363562338</v>
      </c>
      <c r="AE65">
        <v>3516.6915547082767</v>
      </c>
      <c r="AF65">
        <v>3580.7415804143247</v>
      </c>
      <c r="AG65">
        <v>3588.8528062742025</v>
      </c>
      <c r="AH65">
        <v>3595.3237206049985</v>
      </c>
    </row>
    <row r="66" spans="1:41" x14ac:dyDescent="0.3">
      <c r="A66" s="101">
        <f ca="1">Exceedance!U66</f>
        <v>48030</v>
      </c>
      <c r="B66" s="751">
        <v>3603.2955895612572</v>
      </c>
      <c r="C66" s="751">
        <v>3535.9158620491135</v>
      </c>
      <c r="D66" s="751">
        <v>3573.4547290491678</v>
      </c>
      <c r="E66">
        <v>3660.8947050372776</v>
      </c>
      <c r="F66">
        <v>3675.130545268592</v>
      </c>
      <c r="G66">
        <v>3665.7411302838354</v>
      </c>
      <c r="H66">
        <v>3669.7160395802998</v>
      </c>
      <c r="I66">
        <v>3642.4797641137407</v>
      </c>
      <c r="J66">
        <v>3609.2555815203914</v>
      </c>
      <c r="K66">
        <v>3514.2899686211567</v>
      </c>
      <c r="L66">
        <v>3498.7561796213131</v>
      </c>
      <c r="M66">
        <v>3488.951303672502</v>
      </c>
      <c r="N66">
        <v>3537.3454551785662</v>
      </c>
      <c r="O66">
        <v>3537.9855877008576</v>
      </c>
      <c r="P66">
        <v>3595.3507452287986</v>
      </c>
      <c r="Q66">
        <v>3617.0285347509462</v>
      </c>
      <c r="R66">
        <v>3631.5889218521093</v>
      </c>
      <c r="S66">
        <v>3586.7937650307786</v>
      </c>
      <c r="T66">
        <v>3634.9091344454387</v>
      </c>
      <c r="U66">
        <v>3638.3386658456966</v>
      </c>
      <c r="V66">
        <v>3546.615223816405</v>
      </c>
      <c r="W66">
        <v>3549.5898984164692</v>
      </c>
      <c r="X66">
        <v>3533.8427578873179</v>
      </c>
      <c r="Y66">
        <v>3499.8553207801865</v>
      </c>
      <c r="Z66">
        <v>3549.2539539019849</v>
      </c>
      <c r="AA66">
        <v>3558.0115382804561</v>
      </c>
      <c r="AB66">
        <v>3577.2568225615105</v>
      </c>
      <c r="AC66">
        <v>3595.1148800369187</v>
      </c>
      <c r="AD66">
        <v>3561.1062096930764</v>
      </c>
      <c r="AE66">
        <v>3512.351519343566</v>
      </c>
      <c r="AF66">
        <v>3590.39188354405</v>
      </c>
      <c r="AG66">
        <v>3586.4496142473572</v>
      </c>
      <c r="AH66">
        <v>3592.8252857460993</v>
      </c>
    </row>
    <row r="67" spans="1:41" x14ac:dyDescent="0.3">
      <c r="A67" s="101">
        <f ca="1">Exceedance!U67</f>
        <v>48061</v>
      </c>
      <c r="B67" s="751">
        <v>3598.9323987990047</v>
      </c>
      <c r="C67" s="751">
        <v>3529.6561871328227</v>
      </c>
      <c r="D67" s="751">
        <v>3569.5894038795777</v>
      </c>
      <c r="E67">
        <v>3652.2402046491593</v>
      </c>
      <c r="F67">
        <v>3669.4064774564645</v>
      </c>
      <c r="G67">
        <v>3661.5358298095298</v>
      </c>
      <c r="H67">
        <v>3667.463999821231</v>
      </c>
      <c r="I67">
        <v>3637.8593126605742</v>
      </c>
      <c r="J67">
        <v>3603.6132225482247</v>
      </c>
      <c r="K67">
        <v>3505.1777909351595</v>
      </c>
      <c r="L67">
        <v>3493.8160349721452</v>
      </c>
      <c r="M67">
        <v>3484.5880136059268</v>
      </c>
      <c r="N67">
        <v>3531.2812067242512</v>
      </c>
      <c r="O67">
        <v>3529.7663851911539</v>
      </c>
      <c r="P67">
        <v>3591.1000634622819</v>
      </c>
      <c r="Q67">
        <v>3615.6906820688841</v>
      </c>
      <c r="R67">
        <v>3628.4806381727317</v>
      </c>
      <c r="S67">
        <v>3583.1952916726786</v>
      </c>
      <c r="T67">
        <v>3635.6111674324129</v>
      </c>
      <c r="U67">
        <v>3633.7201562906994</v>
      </c>
      <c r="V67">
        <v>3540.1963599977557</v>
      </c>
      <c r="W67">
        <v>3545.7149630698045</v>
      </c>
      <c r="X67">
        <v>3527.0169261696651</v>
      </c>
      <c r="Y67">
        <v>3499.8576727258369</v>
      </c>
      <c r="Z67">
        <v>3543.9701093282083</v>
      </c>
      <c r="AA67">
        <v>3551.8845910040027</v>
      </c>
      <c r="AB67">
        <v>3573.1023308042622</v>
      </c>
      <c r="AC67">
        <v>3589.3691774720191</v>
      </c>
      <c r="AD67">
        <v>3557.1776740077962</v>
      </c>
      <c r="AE67">
        <v>3504.6688368591826</v>
      </c>
      <c r="AF67">
        <v>3586.3383452390403</v>
      </c>
      <c r="AG67">
        <v>3581.8230625214537</v>
      </c>
      <c r="AH67">
        <v>3588.307054311103</v>
      </c>
    </row>
    <row r="68" spans="1:41" x14ac:dyDescent="0.3">
      <c r="A68" s="101">
        <f ca="1">Exceedance!U68</f>
        <v>48092</v>
      </c>
      <c r="B68" s="751">
        <v>3596.3320209491562</v>
      </c>
      <c r="C68" s="751">
        <v>3526.0492090604844</v>
      </c>
      <c r="D68" s="751">
        <v>3567.5590341939383</v>
      </c>
      <c r="E68">
        <v>3646.1041056492677</v>
      </c>
      <c r="F68">
        <v>3666.0002361428633</v>
      </c>
      <c r="G68">
        <v>3658.8580094404688</v>
      </c>
      <c r="H68">
        <v>3666.033908827832</v>
      </c>
      <c r="I68">
        <v>3634.9515807222251</v>
      </c>
      <c r="J68">
        <v>3600.0562268323301</v>
      </c>
      <c r="K68">
        <v>3503.1928539783576</v>
      </c>
      <c r="L68">
        <v>3492.8124360517072</v>
      </c>
      <c r="M68">
        <v>3483.1602012242802</v>
      </c>
      <c r="N68">
        <v>3528.1217567359977</v>
      </c>
      <c r="O68">
        <v>3525.1732569164997</v>
      </c>
      <c r="P68">
        <v>3589.1789224204463</v>
      </c>
      <c r="Q68">
        <v>3615.1491520997802</v>
      </c>
      <c r="R68">
        <v>3626.4903981043531</v>
      </c>
      <c r="S68">
        <v>3580.5713933203479</v>
      </c>
      <c r="T68">
        <v>3636.2598929281567</v>
      </c>
      <c r="U68">
        <v>3630.6555520444508</v>
      </c>
      <c r="V68">
        <v>3538.1978326583549</v>
      </c>
      <c r="W68">
        <v>3544.5826315774075</v>
      </c>
      <c r="X68">
        <v>3524.4005576758959</v>
      </c>
      <c r="Y68">
        <v>3499.83371198124</v>
      </c>
      <c r="Z68">
        <v>3540.9961366835259</v>
      </c>
      <c r="AA68">
        <v>3548.2709074437303</v>
      </c>
      <c r="AB68">
        <v>3570.4407588704917</v>
      </c>
      <c r="AC68">
        <v>3585.6568940872362</v>
      </c>
      <c r="AD68">
        <v>3555.9049437680956</v>
      </c>
      <c r="AE68">
        <v>3500.7518993241897</v>
      </c>
      <c r="AF68">
        <v>3585.1939164150326</v>
      </c>
      <c r="AG68">
        <v>3579.3931242704061</v>
      </c>
      <c r="AH68">
        <v>3585.8608150697628</v>
      </c>
    </row>
    <row r="69" spans="1:41" x14ac:dyDescent="0.3">
      <c r="A69" s="101" t="str">
        <f ca="1">Exceedance!U69</f>
        <v/>
      </c>
      <c r="B69" s="751"/>
      <c r="C69" s="751"/>
      <c r="D69" s="751"/>
      <c r="E69" s="751"/>
      <c r="F69" s="751"/>
      <c r="G69" s="751"/>
      <c r="H69" s="751"/>
      <c r="I69" s="751"/>
      <c r="J69" s="751"/>
      <c r="K69" s="751"/>
      <c r="L69" s="751"/>
      <c r="M69" s="751"/>
      <c r="N69" s="751"/>
      <c r="O69" s="751"/>
      <c r="P69" s="751"/>
      <c r="Q69" s="751"/>
      <c r="R69" s="751"/>
      <c r="S69" s="751"/>
      <c r="T69" s="751"/>
      <c r="U69" s="751"/>
      <c r="V69" s="751"/>
      <c r="W69" s="751"/>
      <c r="X69" s="751"/>
      <c r="Y69" s="751"/>
      <c r="Z69" s="751"/>
      <c r="AA69" s="751"/>
      <c r="AB69" s="751"/>
      <c r="AC69" s="751"/>
      <c r="AD69" s="751"/>
      <c r="AE69" s="751"/>
      <c r="AF69" s="751"/>
      <c r="AG69" s="751"/>
      <c r="AH69" s="751"/>
      <c r="AI69" s="751"/>
      <c r="AJ69" s="751"/>
      <c r="AK69" s="751"/>
      <c r="AL69" s="751"/>
      <c r="AM69" s="751"/>
      <c r="AN69" s="751"/>
    </row>
    <row r="70" spans="1:41" x14ac:dyDescent="0.3">
      <c r="A70" s="99"/>
      <c r="B70" s="751"/>
      <c r="C70" s="751"/>
      <c r="D70" s="751"/>
      <c r="E70" s="751"/>
      <c r="F70" s="751"/>
      <c r="G70" s="751"/>
      <c r="H70" s="751"/>
      <c r="I70" s="751"/>
      <c r="J70" s="751"/>
      <c r="K70" s="751"/>
      <c r="L70" s="751"/>
      <c r="M70" s="751"/>
      <c r="N70" s="751"/>
      <c r="O70" s="751"/>
      <c r="P70" s="751"/>
      <c r="Q70" s="751"/>
      <c r="R70" s="751"/>
      <c r="S70" s="751"/>
      <c r="T70" s="751"/>
      <c r="U70" s="751"/>
      <c r="V70" s="751"/>
      <c r="W70" s="751"/>
      <c r="X70" s="751"/>
      <c r="Y70" s="751"/>
      <c r="Z70" s="751"/>
      <c r="AA70" s="751"/>
      <c r="AB70" s="751"/>
      <c r="AC70" s="751"/>
      <c r="AD70" s="751"/>
      <c r="AE70" s="751"/>
      <c r="AF70" s="751"/>
      <c r="AG70" s="751"/>
      <c r="AH70" s="751"/>
      <c r="AI70" s="751"/>
      <c r="AJ70" s="751"/>
      <c r="AK70" s="751"/>
      <c r="AL70" s="751"/>
      <c r="AM70" s="751"/>
      <c r="AN70" s="751"/>
      <c r="AO70" s="720"/>
    </row>
    <row r="71" spans="1:41" x14ac:dyDescent="0.3">
      <c r="A71" s="99"/>
      <c r="B71" s="751"/>
      <c r="C71" s="751"/>
      <c r="D71" s="751"/>
      <c r="E71" s="751"/>
      <c r="F71" s="751"/>
      <c r="G71" s="751"/>
      <c r="H71" s="751"/>
      <c r="I71" s="751"/>
      <c r="J71" s="751"/>
      <c r="K71" s="751"/>
      <c r="L71" s="751"/>
      <c r="M71" s="751"/>
      <c r="N71" s="751"/>
      <c r="O71" s="751"/>
      <c r="P71" s="751"/>
      <c r="Q71" s="751"/>
      <c r="R71" s="751"/>
      <c r="S71" s="751"/>
      <c r="T71" s="751"/>
      <c r="U71" s="751"/>
      <c r="V71" s="751"/>
      <c r="W71" s="751"/>
      <c r="X71" s="751"/>
      <c r="Y71" s="751"/>
      <c r="Z71" s="751"/>
      <c r="AA71" s="751"/>
      <c r="AB71" s="751"/>
      <c r="AC71" s="751"/>
      <c r="AD71" s="751"/>
      <c r="AE71" s="751"/>
      <c r="AF71" s="751"/>
      <c r="AG71" s="751"/>
      <c r="AH71" s="751"/>
      <c r="AI71" s="751"/>
      <c r="AJ71" s="751"/>
      <c r="AK71" s="751"/>
      <c r="AL71" s="751"/>
      <c r="AM71" s="751"/>
      <c r="AN71" s="751"/>
      <c r="AO71" s="720"/>
    </row>
    <row r="72" spans="1:41" x14ac:dyDescent="0.3">
      <c r="A72" s="99"/>
      <c r="B72" s="751"/>
      <c r="C72" s="751"/>
      <c r="D72" s="751"/>
      <c r="E72" s="751"/>
      <c r="F72" s="751"/>
      <c r="G72" s="751"/>
      <c r="H72" s="751"/>
      <c r="I72" s="751"/>
      <c r="J72" s="751"/>
      <c r="K72" s="751"/>
      <c r="L72" s="751"/>
      <c r="M72" s="751"/>
      <c r="N72" s="751"/>
      <c r="O72" s="751"/>
      <c r="P72" s="751"/>
      <c r="Q72" s="751"/>
      <c r="R72" s="751"/>
      <c r="S72" s="751"/>
      <c r="T72" s="751"/>
      <c r="U72" s="751"/>
      <c r="V72" s="751"/>
      <c r="W72" s="751"/>
      <c r="X72" s="751"/>
      <c r="Y72" s="751"/>
      <c r="Z72" s="751"/>
      <c r="AA72" s="751"/>
      <c r="AB72" s="751"/>
      <c r="AC72" s="751"/>
      <c r="AD72" s="751"/>
      <c r="AE72" s="751"/>
      <c r="AF72" s="751"/>
      <c r="AG72" s="751"/>
      <c r="AH72" s="751"/>
      <c r="AI72" s="751"/>
      <c r="AJ72" s="751"/>
      <c r="AK72" s="751"/>
      <c r="AL72" s="751"/>
      <c r="AM72" s="751"/>
      <c r="AN72" s="751"/>
      <c r="AO72" s="720"/>
    </row>
    <row r="73" spans="1:41" x14ac:dyDescent="0.3">
      <c r="A73" s="99"/>
      <c r="B73" s="751"/>
      <c r="C73" s="751"/>
      <c r="D73" s="751"/>
      <c r="E73" s="751"/>
      <c r="F73" s="751"/>
      <c r="G73" s="751"/>
      <c r="H73" s="751"/>
      <c r="I73" s="751"/>
      <c r="J73" s="751"/>
      <c r="K73" s="751"/>
      <c r="L73" s="751"/>
      <c r="M73" s="751"/>
      <c r="N73" s="751"/>
      <c r="O73" s="751"/>
      <c r="P73" s="751"/>
      <c r="Q73" s="751"/>
      <c r="R73" s="751"/>
      <c r="S73" s="751"/>
      <c r="T73" s="751"/>
      <c r="U73" s="751"/>
      <c r="V73" s="751"/>
      <c r="W73" s="751"/>
      <c r="X73" s="751"/>
      <c r="Y73" s="751"/>
      <c r="Z73" s="751"/>
      <c r="AA73" s="751"/>
      <c r="AB73" s="751"/>
      <c r="AC73" s="751"/>
      <c r="AD73" s="751"/>
      <c r="AE73" s="751"/>
      <c r="AF73" s="751"/>
      <c r="AG73" s="751"/>
      <c r="AH73" s="751"/>
      <c r="AI73" s="751"/>
      <c r="AJ73" s="751"/>
      <c r="AK73" s="751"/>
      <c r="AL73" s="751"/>
      <c r="AM73" s="751"/>
      <c r="AN73" s="751"/>
      <c r="AO73" s="720"/>
    </row>
    <row r="74" spans="1:41" x14ac:dyDescent="0.3">
      <c r="A74" s="99"/>
      <c r="B74" s="751"/>
      <c r="C74" s="751"/>
      <c r="D74" s="751"/>
      <c r="E74" s="751"/>
      <c r="F74" s="751"/>
      <c r="G74" s="751"/>
      <c r="H74" s="751"/>
      <c r="I74" s="751"/>
      <c r="J74" s="751"/>
      <c r="K74" s="751"/>
      <c r="L74" s="751"/>
      <c r="M74" s="751"/>
      <c r="N74" s="751"/>
      <c r="O74" s="751"/>
      <c r="P74" s="751"/>
      <c r="Q74" s="751"/>
      <c r="R74" s="751"/>
      <c r="S74" s="751"/>
      <c r="T74" s="751"/>
      <c r="U74" s="751"/>
      <c r="V74" s="751"/>
      <c r="W74" s="751"/>
      <c r="X74" s="751"/>
      <c r="Y74" s="751"/>
      <c r="Z74" s="751"/>
      <c r="AA74" s="751"/>
      <c r="AB74" s="751"/>
      <c r="AC74" s="751"/>
      <c r="AD74" s="751"/>
      <c r="AE74" s="751"/>
      <c r="AF74" s="751"/>
      <c r="AG74" s="751"/>
      <c r="AH74" s="751"/>
      <c r="AI74" s="751"/>
      <c r="AJ74" s="751"/>
      <c r="AK74" s="751"/>
      <c r="AL74" s="751"/>
      <c r="AM74" s="751"/>
      <c r="AN74" s="751"/>
      <c r="AO74" s="720"/>
    </row>
    <row r="75" spans="1:41" x14ac:dyDescent="0.3">
      <c r="A75" s="99"/>
      <c r="B75" s="751"/>
      <c r="C75" s="751"/>
      <c r="D75" s="751"/>
      <c r="E75" s="751"/>
      <c r="F75" s="751"/>
      <c r="G75" s="751"/>
      <c r="H75" s="751"/>
      <c r="I75" s="751"/>
      <c r="J75" s="751"/>
      <c r="K75" s="751"/>
      <c r="L75" s="751"/>
      <c r="M75" s="751"/>
      <c r="N75" s="751"/>
      <c r="O75" s="751"/>
      <c r="P75" s="751"/>
      <c r="Q75" s="751"/>
      <c r="R75" s="751"/>
      <c r="S75" s="751"/>
      <c r="T75" s="751"/>
      <c r="U75" s="751"/>
      <c r="V75" s="751"/>
      <c r="W75" s="751"/>
      <c r="X75" s="751"/>
      <c r="Y75" s="751"/>
      <c r="Z75" s="751"/>
      <c r="AA75" s="751"/>
      <c r="AB75" s="751"/>
      <c r="AC75" s="751"/>
      <c r="AD75" s="751"/>
      <c r="AE75" s="751"/>
      <c r="AF75" s="751"/>
      <c r="AG75" s="751"/>
      <c r="AH75" s="751"/>
      <c r="AI75" s="751"/>
      <c r="AJ75" s="751"/>
      <c r="AK75" s="751"/>
      <c r="AL75" s="751"/>
      <c r="AM75" s="751"/>
      <c r="AN75" s="751"/>
      <c r="AO75" s="720"/>
    </row>
    <row r="76" spans="1:41" x14ac:dyDescent="0.3">
      <c r="A76" s="101"/>
      <c r="B76" s="751"/>
      <c r="C76" s="751"/>
      <c r="D76" s="751"/>
      <c r="E76" s="751"/>
      <c r="F76" s="751"/>
      <c r="G76" s="751"/>
      <c r="H76" s="751"/>
      <c r="I76" s="751"/>
      <c r="J76" s="751"/>
      <c r="K76" s="751"/>
      <c r="L76" s="751"/>
      <c r="M76" s="751"/>
      <c r="N76" s="751"/>
      <c r="O76" s="751"/>
      <c r="P76" s="751"/>
      <c r="Q76" s="751"/>
      <c r="R76" s="751"/>
      <c r="S76" s="751"/>
      <c r="T76" s="751"/>
      <c r="U76" s="751"/>
      <c r="V76" s="751"/>
      <c r="W76" s="751"/>
      <c r="X76" s="751"/>
      <c r="Y76" s="751"/>
      <c r="Z76" s="751"/>
      <c r="AA76" s="751"/>
      <c r="AB76" s="751"/>
      <c r="AC76" s="751"/>
      <c r="AD76" s="751"/>
      <c r="AE76" s="751"/>
      <c r="AF76" s="751"/>
      <c r="AG76" s="751"/>
      <c r="AH76" s="751"/>
      <c r="AI76" s="751"/>
      <c r="AJ76" s="751"/>
      <c r="AK76" s="751"/>
      <c r="AL76" s="751"/>
      <c r="AM76" s="751"/>
      <c r="AN76" s="751"/>
      <c r="AO76" s="720"/>
    </row>
    <row r="77" spans="1:41" x14ac:dyDescent="0.3">
      <c r="A77" s="101" t="str">
        <f ca="1">Exceedance!U77</f>
        <v/>
      </c>
      <c r="B77" s="751"/>
      <c r="C77" s="751"/>
      <c r="D77" s="751"/>
    </row>
    <row r="78" spans="1:41" x14ac:dyDescent="0.3">
      <c r="A78" s="101" t="str">
        <f ca="1">Exceedance!U78</f>
        <v/>
      </c>
      <c r="B78" s="751"/>
      <c r="C78" s="751"/>
      <c r="D78" s="751"/>
    </row>
    <row r="79" spans="1:41" x14ac:dyDescent="0.3">
      <c r="A79" s="101" t="str">
        <f ca="1">Exceedance!U79</f>
        <v/>
      </c>
      <c r="B79" s="751"/>
      <c r="C79" s="751"/>
      <c r="D79" s="751"/>
    </row>
    <row r="80" spans="1:41" x14ac:dyDescent="0.3">
      <c r="A80" s="101" t="str">
        <f ca="1">Exceedance!U80</f>
        <v/>
      </c>
      <c r="B80" s="751"/>
      <c r="C80" s="751"/>
      <c r="D80" s="751"/>
    </row>
    <row r="81" spans="1:4" x14ac:dyDescent="0.3">
      <c r="A81" s="101" t="str">
        <f ca="1">Exceedance!U81</f>
        <v/>
      </c>
      <c r="B81" s="751"/>
      <c r="C81" s="751"/>
      <c r="D81" s="751"/>
    </row>
    <row r="82" spans="1:4" x14ac:dyDescent="0.3">
      <c r="A82" s="101" t="str">
        <f ca="1">Exceedance!U82</f>
        <v/>
      </c>
      <c r="B82" s="751"/>
      <c r="C82" s="751"/>
      <c r="D82" s="751"/>
    </row>
    <row r="83" spans="1:4" x14ac:dyDescent="0.3">
      <c r="A83" s="101" t="str">
        <f ca="1">Exceedance!U83</f>
        <v/>
      </c>
      <c r="B83" s="751"/>
      <c r="C83" s="751"/>
      <c r="D83" s="751"/>
    </row>
    <row r="84" spans="1:4" x14ac:dyDescent="0.3">
      <c r="A84" s="101" t="str">
        <f ca="1">Exceedance!U84</f>
        <v/>
      </c>
      <c r="B84" s="751"/>
      <c r="C84" s="751"/>
      <c r="D84" s="751"/>
    </row>
    <row r="85" spans="1:4" x14ac:dyDescent="0.3">
      <c r="A85" s="101" t="str">
        <f ca="1">Exceedance!U85</f>
        <v/>
      </c>
      <c r="B85" s="751"/>
      <c r="C85" s="751"/>
      <c r="D85" s="751"/>
    </row>
    <row r="86" spans="1:4" x14ac:dyDescent="0.3">
      <c r="A86" s="101" t="str">
        <f ca="1">Exceedance!U86</f>
        <v/>
      </c>
      <c r="B86" s="751"/>
      <c r="C86" s="751"/>
      <c r="D86" s="751"/>
    </row>
    <row r="87" spans="1:4" x14ac:dyDescent="0.3">
      <c r="A87" s="101" t="str">
        <f ca="1">Exceedance!U87</f>
        <v/>
      </c>
      <c r="B87" s="751"/>
      <c r="C87" s="751"/>
      <c r="D87" s="751"/>
    </row>
    <row r="88" spans="1:4" x14ac:dyDescent="0.3">
      <c r="A88" s="101" t="str">
        <f ca="1">Exceedance!U88</f>
        <v/>
      </c>
      <c r="B88" s="751"/>
      <c r="C88" s="751"/>
      <c r="D88" s="751"/>
    </row>
    <row r="89" spans="1:4" x14ac:dyDescent="0.3">
      <c r="A89" s="101" t="str">
        <f ca="1">Exceedance!U89</f>
        <v/>
      </c>
      <c r="B89" s="751"/>
      <c r="C89" s="751"/>
      <c r="D89" s="751"/>
    </row>
    <row r="90" spans="1:4" x14ac:dyDescent="0.3">
      <c r="A90" s="101" t="str">
        <f ca="1">Exceedance!U90</f>
        <v/>
      </c>
      <c r="B90" s="751"/>
      <c r="C90" s="751"/>
      <c r="D90" s="751"/>
    </row>
    <row r="91" spans="1:4" x14ac:dyDescent="0.3">
      <c r="A91" s="101" t="str">
        <f ca="1">Exceedance!U91</f>
        <v/>
      </c>
      <c r="B91" s="751"/>
      <c r="C91" s="751"/>
      <c r="D91" s="751"/>
    </row>
    <row r="92" spans="1:4" x14ac:dyDescent="0.3">
      <c r="A92" s="101" t="str">
        <f ca="1">Exceedance!U92</f>
        <v/>
      </c>
      <c r="B92" s="751"/>
      <c r="C92" s="751"/>
      <c r="D92" s="751"/>
    </row>
    <row r="93" spans="1:4" x14ac:dyDescent="0.3">
      <c r="A93" s="101" t="str">
        <f ca="1">Exceedance!U93</f>
        <v/>
      </c>
      <c r="B93" s="751"/>
      <c r="C93" s="751"/>
      <c r="D93" s="751"/>
    </row>
    <row r="94" spans="1:4" x14ac:dyDescent="0.3">
      <c r="A94" s="101" t="str">
        <f ca="1">Exceedance!U94</f>
        <v/>
      </c>
      <c r="B94" s="751"/>
      <c r="C94" s="751"/>
      <c r="D94" s="751"/>
    </row>
    <row r="95" spans="1:4" x14ac:dyDescent="0.3">
      <c r="A95" s="101" t="str">
        <f ca="1">Exceedance!U95</f>
        <v/>
      </c>
      <c r="B95" s="751"/>
      <c r="C95" s="751"/>
      <c r="D95" s="751"/>
    </row>
    <row r="96" spans="1:4" x14ac:dyDescent="0.3">
      <c r="A96" s="101" t="str">
        <f ca="1">Exceedance!U96</f>
        <v/>
      </c>
      <c r="B96" s="751"/>
      <c r="C96" s="751"/>
      <c r="D96" s="751"/>
    </row>
    <row r="97" spans="1:4" x14ac:dyDescent="0.3">
      <c r="A97" s="101" t="str">
        <f ca="1">Exceedance!U97</f>
        <v/>
      </c>
      <c r="B97" s="751"/>
      <c r="C97" s="751"/>
      <c r="D97" s="751"/>
    </row>
    <row r="98" spans="1:4" x14ac:dyDescent="0.3">
      <c r="A98" s="101" t="str">
        <f ca="1">Exceedance!U98</f>
        <v/>
      </c>
      <c r="B98" s="751"/>
      <c r="C98" s="751"/>
      <c r="D98" s="751"/>
    </row>
    <row r="99" spans="1:4" x14ac:dyDescent="0.3">
      <c r="A99" s="101" t="str">
        <f ca="1">Exceedance!U99</f>
        <v/>
      </c>
      <c r="B99" s="751"/>
      <c r="C99" s="751"/>
      <c r="D99" s="751"/>
    </row>
    <row r="100" spans="1:4" x14ac:dyDescent="0.3">
      <c r="A100" s="101" t="str">
        <f ca="1">Exceedance!U100</f>
        <v/>
      </c>
      <c r="B100" s="751"/>
      <c r="C100" s="751"/>
      <c r="D100" s="751"/>
    </row>
    <row r="101" spans="1:4" x14ac:dyDescent="0.3">
      <c r="B101" s="751"/>
      <c r="C101" s="751"/>
      <c r="D101" s="751"/>
    </row>
    <row r="102" spans="1:4" x14ac:dyDescent="0.3">
      <c r="B102" s="751"/>
      <c r="C102" s="751"/>
      <c r="D102" s="751"/>
    </row>
    <row r="103" spans="1:4" x14ac:dyDescent="0.3">
      <c r="B103" s="751"/>
      <c r="C103" s="751"/>
      <c r="D103" s="751"/>
    </row>
    <row r="104" spans="1:4" x14ac:dyDescent="0.3">
      <c r="B104" s="751"/>
      <c r="C104" s="751"/>
      <c r="D104" s="751"/>
    </row>
    <row r="105" spans="1:4" x14ac:dyDescent="0.3">
      <c r="B105" s="751"/>
      <c r="C105" s="751"/>
      <c r="D105" s="751"/>
    </row>
    <row r="106" spans="1:4" x14ac:dyDescent="0.3">
      <c r="B106" s="751"/>
      <c r="C106" s="751"/>
      <c r="D106" s="751"/>
    </row>
    <row r="107" spans="1:4" x14ac:dyDescent="0.3">
      <c r="B107" s="751"/>
      <c r="C107" s="751"/>
      <c r="D107" s="751"/>
    </row>
    <row r="108" spans="1:4" x14ac:dyDescent="0.3">
      <c r="B108" s="751"/>
      <c r="C108" s="751"/>
      <c r="D108" s="751"/>
    </row>
    <row r="109" spans="1:4" x14ac:dyDescent="0.3">
      <c r="B109" s="751"/>
      <c r="C109" s="751"/>
      <c r="D109" s="751"/>
    </row>
    <row r="110" spans="1:4" x14ac:dyDescent="0.3">
      <c r="B110" s="751"/>
      <c r="C110" s="751"/>
      <c r="D110" s="751"/>
    </row>
    <row r="111" spans="1:4" x14ac:dyDescent="0.3">
      <c r="B111" s="751"/>
      <c r="C111" s="751"/>
      <c r="D111" s="751"/>
    </row>
    <row r="112" spans="1:4" x14ac:dyDescent="0.3">
      <c r="B112" s="751"/>
      <c r="C112" s="751"/>
      <c r="D112" s="751"/>
    </row>
    <row r="113" spans="2:4" x14ac:dyDescent="0.3">
      <c r="B113" s="751"/>
      <c r="C113" s="751"/>
      <c r="D113" s="751"/>
    </row>
    <row r="114" spans="2:4" x14ac:dyDescent="0.3">
      <c r="B114" s="751"/>
      <c r="C114" s="751"/>
      <c r="D114" s="751"/>
    </row>
    <row r="115" spans="2:4" x14ac:dyDescent="0.3">
      <c r="B115" s="751"/>
      <c r="C115" s="751"/>
      <c r="D115" s="751"/>
    </row>
    <row r="116" spans="2:4" x14ac:dyDescent="0.3">
      <c r="B116" s="751"/>
      <c r="C116" s="751"/>
      <c r="D116" s="751"/>
    </row>
    <row r="117" spans="2:4" x14ac:dyDescent="0.3">
      <c r="B117" s="751"/>
      <c r="C117" s="751"/>
      <c r="D117" s="751"/>
    </row>
    <row r="118" spans="2:4" x14ac:dyDescent="0.3">
      <c r="B118" s="751"/>
      <c r="C118" s="751"/>
      <c r="D118" s="751"/>
    </row>
    <row r="119" spans="2:4" x14ac:dyDescent="0.3">
      <c r="B119" s="751"/>
      <c r="C119" s="751"/>
      <c r="D119" s="751"/>
    </row>
    <row r="120" spans="2:4" x14ac:dyDescent="0.3">
      <c r="B120" s="751"/>
      <c r="C120" s="751"/>
      <c r="D120" s="751"/>
    </row>
    <row r="121" spans="2:4" x14ac:dyDescent="0.3">
      <c r="B121" s="751"/>
      <c r="C121" s="751"/>
      <c r="D121" s="751"/>
    </row>
    <row r="122" spans="2:4" x14ac:dyDescent="0.3">
      <c r="B122" s="751"/>
      <c r="C122" s="751"/>
      <c r="D122" s="751"/>
    </row>
    <row r="123" spans="2:4" x14ac:dyDescent="0.3">
      <c r="B123" s="751"/>
      <c r="C123" s="751"/>
      <c r="D123" s="751"/>
    </row>
    <row r="124" spans="2:4" x14ac:dyDescent="0.3">
      <c r="B124" s="751"/>
      <c r="C124" s="751"/>
      <c r="D124" s="751"/>
    </row>
    <row r="125" spans="2:4" x14ac:dyDescent="0.3">
      <c r="B125" s="751"/>
      <c r="C125" s="751"/>
      <c r="D125" s="751"/>
    </row>
    <row r="126" spans="2:4" x14ac:dyDescent="0.3">
      <c r="B126" s="751"/>
      <c r="C126" s="751"/>
      <c r="D126" s="751"/>
    </row>
    <row r="127" spans="2:4" x14ac:dyDescent="0.3">
      <c r="B127" s="751"/>
      <c r="C127" s="751"/>
      <c r="D127" s="751"/>
    </row>
    <row r="128" spans="2:4" x14ac:dyDescent="0.3">
      <c r="B128" s="751"/>
      <c r="C128" s="751"/>
      <c r="D128" s="751"/>
    </row>
    <row r="129" spans="2:4" x14ac:dyDescent="0.3">
      <c r="B129" s="751"/>
      <c r="C129" s="751"/>
      <c r="D129" s="751"/>
    </row>
    <row r="130" spans="2:4" x14ac:dyDescent="0.3">
      <c r="B130" s="751"/>
      <c r="C130" s="751"/>
      <c r="D130" s="751"/>
    </row>
    <row r="131" spans="2:4" x14ac:dyDescent="0.3">
      <c r="B131" s="751"/>
      <c r="C131" s="751"/>
      <c r="D131" s="751"/>
    </row>
    <row r="132" spans="2:4" x14ac:dyDescent="0.3">
      <c r="B132" s="751"/>
      <c r="C132" s="751"/>
      <c r="D132" s="751"/>
    </row>
    <row r="133" spans="2:4" x14ac:dyDescent="0.3">
      <c r="B133" s="751"/>
      <c r="C133" s="751"/>
      <c r="D133" s="751"/>
    </row>
    <row r="134" spans="2:4" x14ac:dyDescent="0.3">
      <c r="B134" s="751"/>
      <c r="C134" s="751"/>
      <c r="D134" s="751"/>
    </row>
    <row r="135" spans="2:4" x14ac:dyDescent="0.3">
      <c r="B135" s="751"/>
      <c r="C135" s="751"/>
      <c r="D135" s="751"/>
    </row>
    <row r="136" spans="2:4" x14ac:dyDescent="0.3">
      <c r="B136" s="751"/>
      <c r="C136" s="751"/>
      <c r="D136" s="751"/>
    </row>
    <row r="137" spans="2:4" x14ac:dyDescent="0.3">
      <c r="B137" s="751"/>
      <c r="C137" s="751"/>
      <c r="D137" s="751"/>
    </row>
    <row r="138" spans="2:4" x14ac:dyDescent="0.3">
      <c r="B138" s="751"/>
      <c r="C138" s="751"/>
      <c r="D138" s="751"/>
    </row>
    <row r="139" spans="2:4" x14ac:dyDescent="0.3">
      <c r="B139" s="751"/>
      <c r="C139" s="751"/>
      <c r="D139" s="751"/>
    </row>
    <row r="140" spans="2:4" x14ac:dyDescent="0.3">
      <c r="B140" s="751"/>
      <c r="C140" s="751"/>
      <c r="D140" s="751"/>
    </row>
    <row r="141" spans="2:4" x14ac:dyDescent="0.3">
      <c r="B141" s="751"/>
      <c r="C141" s="751"/>
      <c r="D141" s="751"/>
    </row>
    <row r="142" spans="2:4" x14ac:dyDescent="0.3">
      <c r="B142" s="751"/>
      <c r="C142" s="751"/>
      <c r="D142" s="751"/>
    </row>
    <row r="143" spans="2:4" x14ac:dyDescent="0.3">
      <c r="B143" s="751"/>
      <c r="C143" s="751"/>
      <c r="D143" s="751"/>
    </row>
    <row r="144" spans="2:4" x14ac:dyDescent="0.3">
      <c r="B144" s="751"/>
      <c r="C144" s="751"/>
      <c r="D144" s="751"/>
    </row>
    <row r="145" spans="2:4" x14ac:dyDescent="0.3">
      <c r="B145" s="751"/>
      <c r="C145" s="751"/>
      <c r="D145" s="751"/>
    </row>
    <row r="146" spans="2:4" x14ac:dyDescent="0.3">
      <c r="B146" s="751"/>
      <c r="C146" s="751"/>
      <c r="D146" s="751"/>
    </row>
    <row r="147" spans="2:4" x14ac:dyDescent="0.3">
      <c r="B147" s="751"/>
      <c r="C147" s="751"/>
      <c r="D147" s="751"/>
    </row>
    <row r="148" spans="2:4" x14ac:dyDescent="0.3">
      <c r="B148" s="751"/>
      <c r="C148" s="751"/>
      <c r="D148" s="751"/>
    </row>
    <row r="149" spans="2:4" x14ac:dyDescent="0.3">
      <c r="B149" s="751"/>
      <c r="C149" s="751"/>
      <c r="D149" s="751"/>
    </row>
    <row r="150" spans="2:4" x14ac:dyDescent="0.3">
      <c r="B150" s="751"/>
      <c r="C150" s="751"/>
      <c r="D150" s="751"/>
    </row>
    <row r="151" spans="2:4" x14ac:dyDescent="0.3">
      <c r="B151" s="751"/>
      <c r="C151" s="751"/>
      <c r="D151" s="751"/>
    </row>
    <row r="152" spans="2:4" x14ac:dyDescent="0.3">
      <c r="B152" s="751"/>
      <c r="C152" s="751"/>
      <c r="D152" s="751"/>
    </row>
    <row r="153" spans="2:4" x14ac:dyDescent="0.3">
      <c r="B153" s="751"/>
      <c r="C153" s="751"/>
      <c r="D153" s="751"/>
    </row>
    <row r="154" spans="2:4" x14ac:dyDescent="0.3">
      <c r="B154" s="751"/>
      <c r="C154" s="751"/>
      <c r="D154" s="751"/>
    </row>
    <row r="155" spans="2:4" x14ac:dyDescent="0.3">
      <c r="B155" s="751"/>
      <c r="C155" s="751"/>
      <c r="D155" s="751"/>
    </row>
    <row r="156" spans="2:4" x14ac:dyDescent="0.3">
      <c r="B156" s="751"/>
      <c r="C156" s="751"/>
      <c r="D156" s="751"/>
    </row>
    <row r="157" spans="2:4" x14ac:dyDescent="0.3">
      <c r="B157" s="751"/>
      <c r="C157" s="751"/>
      <c r="D157" s="751"/>
    </row>
    <row r="158" spans="2:4" x14ac:dyDescent="0.3">
      <c r="B158" s="751"/>
      <c r="C158" s="751"/>
      <c r="D158" s="751"/>
    </row>
    <row r="159" spans="2:4" x14ac:dyDescent="0.3">
      <c r="B159" s="751"/>
      <c r="C159" s="751"/>
      <c r="D159" s="751"/>
    </row>
    <row r="160" spans="2:4" x14ac:dyDescent="0.3">
      <c r="B160" s="751"/>
      <c r="C160" s="751"/>
      <c r="D160" s="751"/>
    </row>
    <row r="161" spans="2:4" x14ac:dyDescent="0.3">
      <c r="B161" s="751"/>
      <c r="C161" s="751"/>
      <c r="D161" s="751"/>
    </row>
    <row r="162" spans="2:4" x14ac:dyDescent="0.3">
      <c r="B162" s="751"/>
      <c r="C162" s="751"/>
      <c r="D162" s="751"/>
    </row>
    <row r="163" spans="2:4" x14ac:dyDescent="0.3">
      <c r="B163" s="751"/>
      <c r="C163" s="751"/>
      <c r="D163" s="751"/>
    </row>
    <row r="164" spans="2:4" x14ac:dyDescent="0.3">
      <c r="B164" s="751"/>
      <c r="C164" s="751"/>
      <c r="D164" s="751"/>
    </row>
    <row r="165" spans="2:4" x14ac:dyDescent="0.3">
      <c r="B165" s="751"/>
      <c r="C165" s="751"/>
      <c r="D165" s="751"/>
    </row>
    <row r="166" spans="2:4" x14ac:dyDescent="0.3">
      <c r="B166" s="751"/>
      <c r="C166" s="751"/>
      <c r="D166" s="751"/>
    </row>
    <row r="167" spans="2:4" x14ac:dyDescent="0.3">
      <c r="B167" s="751"/>
      <c r="C167" s="751"/>
      <c r="D167" s="751"/>
    </row>
    <row r="168" spans="2:4" x14ac:dyDescent="0.3">
      <c r="B168" s="751"/>
      <c r="C168" s="751"/>
      <c r="D168" s="751"/>
    </row>
    <row r="169" spans="2:4" x14ac:dyDescent="0.3">
      <c r="B169" s="751"/>
      <c r="C169" s="751"/>
      <c r="D169" s="751"/>
    </row>
    <row r="170" spans="2:4" x14ac:dyDescent="0.3">
      <c r="B170" s="751"/>
      <c r="C170" s="751"/>
      <c r="D170" s="751"/>
    </row>
    <row r="171" spans="2:4" x14ac:dyDescent="0.3">
      <c r="B171" s="751"/>
      <c r="C171" s="751"/>
      <c r="D171" s="751"/>
    </row>
    <row r="172" spans="2:4" x14ac:dyDescent="0.3">
      <c r="B172" s="751"/>
      <c r="C172" s="751"/>
      <c r="D172" s="751"/>
    </row>
    <row r="173" spans="2:4" x14ac:dyDescent="0.3">
      <c r="B173" s="751"/>
      <c r="C173" s="751"/>
      <c r="D173" s="751"/>
    </row>
    <row r="174" spans="2:4" x14ac:dyDescent="0.3">
      <c r="B174" s="751"/>
      <c r="C174" s="751"/>
      <c r="D174" s="751"/>
    </row>
    <row r="175" spans="2:4" x14ac:dyDescent="0.3">
      <c r="B175" s="751"/>
      <c r="C175" s="751"/>
      <c r="D175" s="751"/>
    </row>
  </sheetData>
  <mergeCells count="1">
    <mergeCell ref="B1:AH1"/>
  </mergeCells>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24">
    <tabColor rgb="FFFF5050"/>
  </sheetPr>
  <dimension ref="A1:AH175"/>
  <sheetViews>
    <sheetView workbookViewId="0">
      <selection activeCell="B4" sqref="B4:AQ175"/>
    </sheetView>
  </sheetViews>
  <sheetFormatPr defaultColWidth="8.5546875" defaultRowHeight="14.4" x14ac:dyDescent="0.3"/>
  <cols>
    <col min="1" max="1" width="8.5546875" style="102"/>
    <col min="2" max="4" width="8.5546875" style="186"/>
  </cols>
  <sheetData>
    <row r="1" spans="1:34" s="102" customFormat="1" x14ac:dyDescent="0.3">
      <c r="A1" s="99"/>
      <c r="B1" s="866" t="s">
        <v>91</v>
      </c>
      <c r="C1" s="867"/>
      <c r="D1" s="867"/>
      <c r="E1" s="867"/>
      <c r="F1" s="867"/>
      <c r="G1" s="867"/>
      <c r="H1" s="867"/>
      <c r="I1" s="867"/>
      <c r="J1" s="867"/>
      <c r="K1" s="867"/>
      <c r="L1" s="867"/>
      <c r="M1" s="867"/>
      <c r="N1" s="867"/>
      <c r="O1" s="867"/>
      <c r="P1" s="867"/>
      <c r="Q1" s="867"/>
      <c r="R1" s="867"/>
      <c r="S1" s="867"/>
      <c r="T1" s="867"/>
      <c r="U1" s="867"/>
      <c r="V1" s="867"/>
      <c r="W1" s="867"/>
      <c r="X1" s="867"/>
      <c r="Y1" s="867"/>
      <c r="Z1" s="867"/>
      <c r="AA1" s="867"/>
      <c r="AB1" s="867"/>
      <c r="AC1" s="867"/>
      <c r="AD1" s="867"/>
      <c r="AE1" s="867"/>
      <c r="AF1" s="867"/>
      <c r="AG1" s="867"/>
      <c r="AH1" s="867"/>
    </row>
    <row r="2" spans="1:34" s="102" customFormat="1" x14ac:dyDescent="0.3">
      <c r="A2" s="99"/>
      <c r="B2" s="102" t="s">
        <v>288</v>
      </c>
      <c r="C2" s="102" t="s">
        <v>287</v>
      </c>
      <c r="D2" s="102" t="s">
        <v>289</v>
      </c>
      <c r="E2" s="102">
        <v>1991</v>
      </c>
      <c r="F2" s="102">
        <v>1992</v>
      </c>
      <c r="G2" s="102">
        <v>1993</v>
      </c>
      <c r="H2" s="102">
        <v>1994</v>
      </c>
      <c r="I2" s="102">
        <v>1995</v>
      </c>
      <c r="J2" s="102">
        <v>1996</v>
      </c>
      <c r="K2" s="102">
        <v>1997</v>
      </c>
      <c r="L2" s="102">
        <v>1998</v>
      </c>
      <c r="M2" s="102">
        <v>1999</v>
      </c>
      <c r="N2" s="102">
        <v>2000</v>
      </c>
      <c r="O2" s="102">
        <v>2001</v>
      </c>
      <c r="P2" s="102">
        <v>2002</v>
      </c>
      <c r="Q2" s="102">
        <v>2003</v>
      </c>
      <c r="R2" s="102">
        <v>2004</v>
      </c>
      <c r="S2" s="102">
        <v>2005</v>
      </c>
      <c r="T2" s="102">
        <v>2006</v>
      </c>
      <c r="U2" s="102">
        <v>2007</v>
      </c>
      <c r="V2" s="102">
        <v>2008</v>
      </c>
      <c r="W2" s="102">
        <v>2009</v>
      </c>
      <c r="X2" s="102">
        <v>2010</v>
      </c>
      <c r="Y2" s="102">
        <v>2011</v>
      </c>
      <c r="Z2" s="102">
        <v>2012</v>
      </c>
      <c r="AA2" s="102">
        <v>2013</v>
      </c>
      <c r="AB2" s="102">
        <v>2014</v>
      </c>
      <c r="AC2" s="102">
        <v>2015</v>
      </c>
      <c r="AD2" s="102">
        <v>2016</v>
      </c>
      <c r="AE2" s="102">
        <v>2017</v>
      </c>
      <c r="AF2" s="97">
        <v>2018</v>
      </c>
      <c r="AG2" s="97">
        <v>2019</v>
      </c>
      <c r="AH2" s="102">
        <v>2020</v>
      </c>
    </row>
    <row r="3" spans="1:34" s="103" customFormat="1" x14ac:dyDescent="0.3">
      <c r="A3" s="100"/>
      <c r="B3" s="103" t="s">
        <v>323</v>
      </c>
      <c r="C3" s="103" t="s">
        <v>324</v>
      </c>
      <c r="D3" s="103" t="s">
        <v>325</v>
      </c>
      <c r="E3" s="103" t="s">
        <v>326</v>
      </c>
      <c r="F3" s="103" t="s">
        <v>327</v>
      </c>
      <c r="G3" s="103" t="s">
        <v>328</v>
      </c>
      <c r="H3" s="103" t="s">
        <v>329</v>
      </c>
      <c r="I3" s="103" t="s">
        <v>330</v>
      </c>
      <c r="J3" s="103" t="s">
        <v>331</v>
      </c>
      <c r="K3" s="103" t="s">
        <v>332</v>
      </c>
      <c r="L3" s="103" t="s">
        <v>333</v>
      </c>
      <c r="M3" s="103" t="s">
        <v>334</v>
      </c>
      <c r="N3" s="103" t="s">
        <v>335</v>
      </c>
      <c r="O3" s="103" t="s">
        <v>336</v>
      </c>
      <c r="P3" s="103" t="s">
        <v>337</v>
      </c>
      <c r="Q3" s="103" t="s">
        <v>338</v>
      </c>
      <c r="R3" s="103" t="s">
        <v>339</v>
      </c>
      <c r="S3" s="103" t="s">
        <v>340</v>
      </c>
      <c r="T3" s="103" t="s">
        <v>341</v>
      </c>
      <c r="U3" s="103" t="s">
        <v>342</v>
      </c>
      <c r="V3" s="103" t="s">
        <v>343</v>
      </c>
      <c r="W3" s="103" t="s">
        <v>344</v>
      </c>
      <c r="X3" s="103" t="s">
        <v>345</v>
      </c>
      <c r="Y3" s="103" t="s">
        <v>346</v>
      </c>
      <c r="Z3" s="103" t="s">
        <v>347</v>
      </c>
      <c r="AA3" s="103" t="s">
        <v>348</v>
      </c>
      <c r="AB3" s="103" t="s">
        <v>349</v>
      </c>
      <c r="AC3" s="103" t="s">
        <v>350</v>
      </c>
      <c r="AD3" s="103" t="s">
        <v>351</v>
      </c>
      <c r="AE3" s="103" t="s">
        <v>352</v>
      </c>
      <c r="AF3" s="103" t="s">
        <v>353</v>
      </c>
      <c r="AG3" s="103" t="s">
        <v>354</v>
      </c>
      <c r="AH3" s="103" t="s">
        <v>355</v>
      </c>
    </row>
    <row r="4" spans="1:34" x14ac:dyDescent="0.3">
      <c r="A4" s="101">
        <f ca="1">Exceedance!U4</f>
        <v>46143</v>
      </c>
      <c r="B4" s="751">
        <v>460</v>
      </c>
      <c r="C4" s="751">
        <v>460</v>
      </c>
      <c r="D4" s="751">
        <v>460</v>
      </c>
      <c r="E4">
        <v>460</v>
      </c>
      <c r="F4">
        <v>460</v>
      </c>
      <c r="G4">
        <v>460</v>
      </c>
      <c r="H4">
        <v>460</v>
      </c>
      <c r="I4">
        <v>460</v>
      </c>
      <c r="J4">
        <v>460</v>
      </c>
      <c r="K4">
        <v>460</v>
      </c>
      <c r="L4">
        <v>460</v>
      </c>
      <c r="M4">
        <v>460</v>
      </c>
      <c r="N4">
        <v>460</v>
      </c>
      <c r="O4">
        <v>460</v>
      </c>
      <c r="P4">
        <v>460</v>
      </c>
      <c r="Q4">
        <v>460</v>
      </c>
      <c r="R4">
        <v>460</v>
      </c>
      <c r="S4">
        <v>460</v>
      </c>
      <c r="T4">
        <v>460</v>
      </c>
      <c r="U4">
        <v>460</v>
      </c>
      <c r="V4">
        <v>460</v>
      </c>
      <c r="W4">
        <v>460</v>
      </c>
      <c r="X4">
        <v>460</v>
      </c>
      <c r="Y4">
        <v>460</v>
      </c>
      <c r="Z4">
        <v>460</v>
      </c>
      <c r="AA4">
        <v>460</v>
      </c>
      <c r="AB4">
        <v>460</v>
      </c>
      <c r="AC4">
        <v>460</v>
      </c>
      <c r="AD4">
        <v>460</v>
      </c>
      <c r="AE4">
        <v>460</v>
      </c>
      <c r="AF4">
        <v>460</v>
      </c>
      <c r="AG4">
        <v>460</v>
      </c>
      <c r="AH4">
        <v>460</v>
      </c>
    </row>
    <row r="5" spans="1:34" x14ac:dyDescent="0.3">
      <c r="A5" s="101">
        <f ca="1">Exceedance!U5</f>
        <v>46174</v>
      </c>
      <c r="B5" s="751">
        <v>508.99999999999989</v>
      </c>
      <c r="C5" s="751">
        <v>508.99999999999989</v>
      </c>
      <c r="D5" s="751">
        <v>508.99999999999989</v>
      </c>
      <c r="E5">
        <v>508.99999999999989</v>
      </c>
      <c r="F5">
        <v>508.99999999999989</v>
      </c>
      <c r="G5">
        <v>508.99999999999989</v>
      </c>
      <c r="H5">
        <v>508.99999999999989</v>
      </c>
      <c r="I5">
        <v>508.99999999999989</v>
      </c>
      <c r="J5">
        <v>508.99999999999989</v>
      </c>
      <c r="K5">
        <v>508.99999999999989</v>
      </c>
      <c r="L5">
        <v>508.99999999999989</v>
      </c>
      <c r="M5">
        <v>508.99999999999989</v>
      </c>
      <c r="N5">
        <v>508.99999999999989</v>
      </c>
      <c r="O5">
        <v>508.99999999999989</v>
      </c>
      <c r="P5">
        <v>508.99999999999989</v>
      </c>
      <c r="Q5">
        <v>508.99999999999989</v>
      </c>
      <c r="R5">
        <v>508.99999999999989</v>
      </c>
      <c r="S5">
        <v>508.99999999999989</v>
      </c>
      <c r="T5">
        <v>508.99999999999989</v>
      </c>
      <c r="U5">
        <v>508.99999999999989</v>
      </c>
      <c r="V5">
        <v>508.99999999999989</v>
      </c>
      <c r="W5">
        <v>508.99999999999989</v>
      </c>
      <c r="X5">
        <v>508.99999999999989</v>
      </c>
      <c r="Y5">
        <v>508.99999999999989</v>
      </c>
      <c r="Z5">
        <v>508.99999999999989</v>
      </c>
      <c r="AA5">
        <v>508.99999999999989</v>
      </c>
      <c r="AB5">
        <v>508.99999999999989</v>
      </c>
      <c r="AC5">
        <v>508.99999999999989</v>
      </c>
      <c r="AD5">
        <v>508.99999999999989</v>
      </c>
      <c r="AE5">
        <v>508.99999999999989</v>
      </c>
      <c r="AF5">
        <v>508.99999999999989</v>
      </c>
      <c r="AG5">
        <v>508.99999999999989</v>
      </c>
      <c r="AH5">
        <v>508.99999999999989</v>
      </c>
    </row>
    <row r="6" spans="1:34" x14ac:dyDescent="0.3">
      <c r="A6" s="101">
        <f ca="1">Exceedance!U6</f>
        <v>46204</v>
      </c>
      <c r="B6" s="751">
        <v>481.99999999999994</v>
      </c>
      <c r="C6" s="751">
        <v>481.99999999999994</v>
      </c>
      <c r="D6" s="751">
        <v>481.99999999999994</v>
      </c>
      <c r="E6">
        <v>481.99999999999994</v>
      </c>
      <c r="F6">
        <v>481.99999999999994</v>
      </c>
      <c r="G6">
        <v>481.99999999999994</v>
      </c>
      <c r="H6">
        <v>481.99999999999994</v>
      </c>
      <c r="I6">
        <v>481.99999999999994</v>
      </c>
      <c r="J6">
        <v>481.99999999999994</v>
      </c>
      <c r="K6">
        <v>481.99999999999994</v>
      </c>
      <c r="L6">
        <v>481.99999999999994</v>
      </c>
      <c r="M6">
        <v>481.99999999999994</v>
      </c>
      <c r="N6">
        <v>481.99999999999994</v>
      </c>
      <c r="O6">
        <v>481.99999999999994</v>
      </c>
      <c r="P6">
        <v>481.99999999999994</v>
      </c>
      <c r="Q6">
        <v>481.99999999999994</v>
      </c>
      <c r="R6">
        <v>481.99999999999994</v>
      </c>
      <c r="S6">
        <v>481.99999999999994</v>
      </c>
      <c r="T6">
        <v>481.99999999999994</v>
      </c>
      <c r="U6">
        <v>481.99999999999994</v>
      </c>
      <c r="V6">
        <v>481.99999999999994</v>
      </c>
      <c r="W6">
        <v>481.99999999999994</v>
      </c>
      <c r="X6">
        <v>481.99999999999994</v>
      </c>
      <c r="Y6">
        <v>481.99999999999994</v>
      </c>
      <c r="Z6">
        <v>481.99999999999994</v>
      </c>
      <c r="AA6">
        <v>481.99999999999994</v>
      </c>
      <c r="AB6">
        <v>481.99999999999994</v>
      </c>
      <c r="AC6">
        <v>481.99999999999994</v>
      </c>
      <c r="AD6">
        <v>481.99999999999994</v>
      </c>
      <c r="AE6">
        <v>481.99999999999994</v>
      </c>
      <c r="AF6">
        <v>481.99999999999994</v>
      </c>
      <c r="AG6">
        <v>481.99999999999994</v>
      </c>
      <c r="AH6">
        <v>481.99999999999994</v>
      </c>
    </row>
    <row r="7" spans="1:34" x14ac:dyDescent="0.3">
      <c r="A7" s="101">
        <f ca="1">Exceedance!U7</f>
        <v>46235</v>
      </c>
      <c r="B7" s="751">
        <v>481.99999999999994</v>
      </c>
      <c r="C7" s="751">
        <v>481.99999999999994</v>
      </c>
      <c r="D7" s="751">
        <v>481.99999999999994</v>
      </c>
      <c r="E7">
        <v>481.99999999999994</v>
      </c>
      <c r="F7">
        <v>481.99999999999994</v>
      </c>
      <c r="G7">
        <v>481.99999999999994</v>
      </c>
      <c r="H7">
        <v>481.99999999999994</v>
      </c>
      <c r="I7">
        <v>481.99999999999994</v>
      </c>
      <c r="J7">
        <v>481.99999999999994</v>
      </c>
      <c r="K7">
        <v>481.99999999999994</v>
      </c>
      <c r="L7">
        <v>481.99999999999994</v>
      </c>
      <c r="M7">
        <v>481.99999999999994</v>
      </c>
      <c r="N7">
        <v>481.99999999999994</v>
      </c>
      <c r="O7">
        <v>481.99999999999994</v>
      </c>
      <c r="P7">
        <v>481.99999999999994</v>
      </c>
      <c r="Q7">
        <v>481.99999999999994</v>
      </c>
      <c r="R7">
        <v>481.99999999999994</v>
      </c>
      <c r="S7">
        <v>481.99999999999994</v>
      </c>
      <c r="T7">
        <v>481.99999999999994</v>
      </c>
      <c r="U7">
        <v>481.99999999999994</v>
      </c>
      <c r="V7">
        <v>481.99999999999994</v>
      </c>
      <c r="W7">
        <v>481.99999999999994</v>
      </c>
      <c r="X7">
        <v>481.99999999999994</v>
      </c>
      <c r="Y7">
        <v>481.99999999999994</v>
      </c>
      <c r="Z7">
        <v>481.99999999999994</v>
      </c>
      <c r="AA7">
        <v>481.99999999999994</v>
      </c>
      <c r="AB7">
        <v>481.99999999999994</v>
      </c>
      <c r="AC7">
        <v>481.99999999999994</v>
      </c>
      <c r="AD7">
        <v>481.99999999999994</v>
      </c>
      <c r="AE7">
        <v>481.99999999999994</v>
      </c>
      <c r="AF7">
        <v>481.99999999999994</v>
      </c>
      <c r="AG7">
        <v>481.99999999999994</v>
      </c>
      <c r="AH7">
        <v>481.99999999999994</v>
      </c>
    </row>
    <row r="8" spans="1:34" x14ac:dyDescent="0.3">
      <c r="A8" s="101">
        <f ca="1">Exceedance!U8</f>
        <v>46266</v>
      </c>
      <c r="B8" s="751">
        <v>466.43060293554032</v>
      </c>
      <c r="C8" s="751">
        <v>466.43060293554032</v>
      </c>
      <c r="D8" s="751">
        <v>466.43060293554032</v>
      </c>
      <c r="E8">
        <v>466.43060293554032</v>
      </c>
      <c r="F8">
        <v>466.43060293554032</v>
      </c>
      <c r="G8">
        <v>466.43060293554032</v>
      </c>
      <c r="H8">
        <v>466.43060293554032</v>
      </c>
      <c r="I8">
        <v>466.43060293554032</v>
      </c>
      <c r="J8">
        <v>466.43060293554032</v>
      </c>
      <c r="K8">
        <v>466.43060293554032</v>
      </c>
      <c r="L8">
        <v>466.43060293554032</v>
      </c>
      <c r="M8">
        <v>466.43060293554032</v>
      </c>
      <c r="N8">
        <v>466.43060293554032</v>
      </c>
      <c r="O8">
        <v>466.43060293554032</v>
      </c>
      <c r="P8">
        <v>466.43060293554032</v>
      </c>
      <c r="Q8">
        <v>466.43060293554032</v>
      </c>
      <c r="R8">
        <v>466.43060293554032</v>
      </c>
      <c r="S8">
        <v>466.43060293554032</v>
      </c>
      <c r="T8">
        <v>466.43060293554032</v>
      </c>
      <c r="U8">
        <v>466.43060293554032</v>
      </c>
      <c r="V8">
        <v>466.43060293554032</v>
      </c>
      <c r="W8">
        <v>466.43060293554032</v>
      </c>
      <c r="X8">
        <v>466.43060293554032</v>
      </c>
      <c r="Y8">
        <v>466.43060293554032</v>
      </c>
      <c r="Z8">
        <v>466.43060293554032</v>
      </c>
      <c r="AA8">
        <v>466.43060293554032</v>
      </c>
      <c r="AB8">
        <v>466.43060293554032</v>
      </c>
      <c r="AC8">
        <v>466.43060293554032</v>
      </c>
      <c r="AD8">
        <v>466.43060293554032</v>
      </c>
      <c r="AE8">
        <v>466.43060293554032</v>
      </c>
      <c r="AF8">
        <v>466.43060293554032</v>
      </c>
      <c r="AG8">
        <v>466.43060293554032</v>
      </c>
      <c r="AH8">
        <v>466.43060293554032</v>
      </c>
    </row>
    <row r="9" spans="1:34" x14ac:dyDescent="0.3">
      <c r="A9" s="101">
        <f ca="1">Exceedance!U9</f>
        <v>46296</v>
      </c>
      <c r="B9" s="751">
        <v>642.99999999999989</v>
      </c>
      <c r="C9" s="751">
        <v>479.99999999999994</v>
      </c>
      <c r="D9" s="751">
        <v>479.99999999999994</v>
      </c>
      <c r="E9">
        <v>479.99999999999994</v>
      </c>
      <c r="F9">
        <v>642.99999999999989</v>
      </c>
      <c r="G9">
        <v>479.99999999999994</v>
      </c>
      <c r="H9">
        <v>642.99999999999989</v>
      </c>
      <c r="I9">
        <v>642.99999999999989</v>
      </c>
      <c r="J9">
        <v>642.99999999999989</v>
      </c>
      <c r="K9">
        <v>479.99999999999994</v>
      </c>
      <c r="L9">
        <v>479.99999999999994</v>
      </c>
      <c r="M9">
        <v>479.99999999999994</v>
      </c>
      <c r="N9">
        <v>479.99999999999994</v>
      </c>
      <c r="O9">
        <v>410</v>
      </c>
      <c r="P9">
        <v>479.99999999999994</v>
      </c>
      <c r="Q9">
        <v>479.99999999999994</v>
      </c>
      <c r="R9">
        <v>479.99999999999994</v>
      </c>
      <c r="S9">
        <v>479.99999999999994</v>
      </c>
      <c r="T9">
        <v>479.99999999999994</v>
      </c>
      <c r="U9">
        <v>642.99999999999989</v>
      </c>
      <c r="V9">
        <v>479.99999999999994</v>
      </c>
      <c r="W9">
        <v>479.99999999999994</v>
      </c>
      <c r="X9">
        <v>642.99999999999989</v>
      </c>
      <c r="Y9">
        <v>410</v>
      </c>
      <c r="Z9">
        <v>410</v>
      </c>
      <c r="AA9">
        <v>479.99999999999994</v>
      </c>
      <c r="AB9">
        <v>479.99999999999994</v>
      </c>
      <c r="AC9">
        <v>479.99999999999994</v>
      </c>
      <c r="AD9">
        <v>642.99999999999989</v>
      </c>
      <c r="AE9">
        <v>410</v>
      </c>
      <c r="AF9">
        <v>642.99999999999989</v>
      </c>
      <c r="AG9">
        <v>479.99999999999994</v>
      </c>
      <c r="AH9">
        <v>479.99999999999994</v>
      </c>
    </row>
    <row r="10" spans="1:34" x14ac:dyDescent="0.3">
      <c r="A10" s="101">
        <f ca="1">Exceedance!U10</f>
        <v>46327</v>
      </c>
      <c r="B10" s="751">
        <v>641.99999999999989</v>
      </c>
      <c r="C10" s="751">
        <v>499.99999999999994</v>
      </c>
      <c r="D10" s="751">
        <v>499.99999999999994</v>
      </c>
      <c r="E10">
        <v>499.99999999999994</v>
      </c>
      <c r="F10">
        <v>641.64118531903705</v>
      </c>
      <c r="G10">
        <v>499.99999999999994</v>
      </c>
      <c r="H10">
        <v>418.64512205804925</v>
      </c>
      <c r="I10">
        <v>641.99999999999989</v>
      </c>
      <c r="J10">
        <v>591.02180204983586</v>
      </c>
      <c r="K10">
        <v>499.99999999999994</v>
      </c>
      <c r="L10">
        <v>499.99999999999994</v>
      </c>
      <c r="M10">
        <v>499.99999999999994</v>
      </c>
      <c r="N10">
        <v>499.99999999999994</v>
      </c>
      <c r="O10">
        <v>429.99999999999994</v>
      </c>
      <c r="P10">
        <v>499.99999999999994</v>
      </c>
      <c r="Q10">
        <v>499.99999999999994</v>
      </c>
      <c r="R10">
        <v>499.99999999999994</v>
      </c>
      <c r="S10">
        <v>499.99999999999994</v>
      </c>
      <c r="T10">
        <v>499.99999999999994</v>
      </c>
      <c r="U10">
        <v>641.99999999999989</v>
      </c>
      <c r="V10">
        <v>499.99999999999994</v>
      </c>
      <c r="W10">
        <v>499.99999999999994</v>
      </c>
      <c r="X10">
        <v>641.99999999999989</v>
      </c>
      <c r="Y10">
        <v>429.99999999999994</v>
      </c>
      <c r="Z10">
        <v>429.99999999999994</v>
      </c>
      <c r="AA10">
        <v>499.99999999999994</v>
      </c>
      <c r="AB10">
        <v>499.99999999999994</v>
      </c>
      <c r="AC10">
        <v>499.99999999999994</v>
      </c>
      <c r="AD10">
        <v>641.99999999999989</v>
      </c>
      <c r="AE10">
        <v>429.99999999999994</v>
      </c>
      <c r="AF10">
        <v>615.65269728809847</v>
      </c>
      <c r="AG10">
        <v>499.99999999999994</v>
      </c>
      <c r="AH10">
        <v>499.99999999999994</v>
      </c>
    </row>
    <row r="11" spans="1:34" x14ac:dyDescent="0.3">
      <c r="A11" s="101">
        <f ca="1">Exceedance!U11</f>
        <v>46357</v>
      </c>
      <c r="B11" s="751">
        <v>714.99999999999989</v>
      </c>
      <c r="C11" s="751">
        <v>599.99999999999989</v>
      </c>
      <c r="D11" s="751">
        <v>599.99999999999989</v>
      </c>
      <c r="E11">
        <v>592.44434709637642</v>
      </c>
      <c r="F11">
        <v>400.96066115702439</v>
      </c>
      <c r="G11">
        <v>599.99999999999989</v>
      </c>
      <c r="H11">
        <v>400.96066115702439</v>
      </c>
      <c r="I11">
        <v>714.99999999999989</v>
      </c>
      <c r="J11">
        <v>409.91452750050234</v>
      </c>
      <c r="K11">
        <v>599.99999999999989</v>
      </c>
      <c r="L11">
        <v>599.99999999999989</v>
      </c>
      <c r="M11">
        <v>599.99999999999989</v>
      </c>
      <c r="N11">
        <v>595.40380137877787</v>
      </c>
      <c r="O11">
        <v>509.99999999999989</v>
      </c>
      <c r="P11">
        <v>400.96066115702439</v>
      </c>
      <c r="Q11">
        <v>599.99999999999989</v>
      </c>
      <c r="R11">
        <v>599.99999999999989</v>
      </c>
      <c r="S11">
        <v>599.99999999999989</v>
      </c>
      <c r="T11">
        <v>599.99999999999989</v>
      </c>
      <c r="U11">
        <v>557.71927026254446</v>
      </c>
      <c r="V11">
        <v>599.99999999999989</v>
      </c>
      <c r="W11">
        <v>599.99999999999989</v>
      </c>
      <c r="X11">
        <v>612.33771268623582</v>
      </c>
      <c r="Y11">
        <v>509.99999999999989</v>
      </c>
      <c r="Z11">
        <v>509.99999999999989</v>
      </c>
      <c r="AA11">
        <v>599.99999999999989</v>
      </c>
      <c r="AB11">
        <v>599.99999999999989</v>
      </c>
      <c r="AC11">
        <v>599.99999999999989</v>
      </c>
      <c r="AD11">
        <v>714.99999999999989</v>
      </c>
      <c r="AE11">
        <v>509.99999999999989</v>
      </c>
      <c r="AF11">
        <v>400.96066115702439</v>
      </c>
      <c r="AG11">
        <v>599.99999999999989</v>
      </c>
      <c r="AH11">
        <v>434.82226643622704</v>
      </c>
    </row>
    <row r="12" spans="1:34" x14ac:dyDescent="0.3">
      <c r="A12" s="101">
        <f ca="1">Exceedance!U12</f>
        <v>46388</v>
      </c>
      <c r="B12" s="751">
        <v>857.5883980334238</v>
      </c>
      <c r="C12" s="751">
        <v>663.99999999973693</v>
      </c>
      <c r="D12" s="751">
        <v>689.8474005554898</v>
      </c>
      <c r="E12">
        <v>400.96066115702439</v>
      </c>
      <c r="F12">
        <v>400.96066115702439</v>
      </c>
      <c r="G12">
        <v>489.94975291049855</v>
      </c>
      <c r="H12">
        <v>400.96066115702439</v>
      </c>
      <c r="I12">
        <v>856.99999999999989</v>
      </c>
      <c r="J12">
        <v>402.33059166835233</v>
      </c>
      <c r="K12">
        <v>718.97341536719284</v>
      </c>
      <c r="L12">
        <v>495.08641304973077</v>
      </c>
      <c r="M12">
        <v>601.28285092652936</v>
      </c>
      <c r="N12">
        <v>400.96066115702439</v>
      </c>
      <c r="O12">
        <v>569.99999999999989</v>
      </c>
      <c r="P12">
        <v>400.96066115702439</v>
      </c>
      <c r="Q12">
        <v>539.04540013220662</v>
      </c>
      <c r="R12">
        <v>725.045880370443</v>
      </c>
      <c r="S12">
        <v>663.99999999973693</v>
      </c>
      <c r="T12">
        <v>663.99999999973693</v>
      </c>
      <c r="U12">
        <v>400.96066115702439</v>
      </c>
      <c r="V12">
        <v>428.07072862387588</v>
      </c>
      <c r="W12">
        <v>445.83093020597261</v>
      </c>
      <c r="X12">
        <v>400.96066115702439</v>
      </c>
      <c r="Y12">
        <v>569.99999999999989</v>
      </c>
      <c r="Z12">
        <v>569.99999999999989</v>
      </c>
      <c r="AA12">
        <v>726.67488814313288</v>
      </c>
      <c r="AB12">
        <v>663.99999999973693</v>
      </c>
      <c r="AC12">
        <v>751.00824423154074</v>
      </c>
      <c r="AD12">
        <v>678.77327450455084</v>
      </c>
      <c r="AE12">
        <v>569.99999999999989</v>
      </c>
      <c r="AF12">
        <v>400.96066115702439</v>
      </c>
      <c r="AG12">
        <v>663.99999999973693</v>
      </c>
      <c r="AH12">
        <v>400.96066115702439</v>
      </c>
    </row>
    <row r="13" spans="1:34" x14ac:dyDescent="0.3">
      <c r="A13" s="101">
        <f ca="1">Exceedance!U13</f>
        <v>46419</v>
      </c>
      <c r="B13" s="751">
        <v>757.99999999999989</v>
      </c>
      <c r="C13" s="751">
        <v>586.99999999976751</v>
      </c>
      <c r="D13" s="751">
        <v>470.86402108387648</v>
      </c>
      <c r="E13">
        <v>362.1580165289252</v>
      </c>
      <c r="F13">
        <v>533.73351971415252</v>
      </c>
      <c r="G13">
        <v>362.1580165289252</v>
      </c>
      <c r="H13">
        <v>362.1580165289252</v>
      </c>
      <c r="I13">
        <v>748.71921532667318</v>
      </c>
      <c r="J13">
        <v>399.74291799456586</v>
      </c>
      <c r="K13">
        <v>610.4168190974234</v>
      </c>
      <c r="L13">
        <v>362.1580165289252</v>
      </c>
      <c r="M13">
        <v>362.1580165289252</v>
      </c>
      <c r="N13">
        <v>362.1580165289252</v>
      </c>
      <c r="O13">
        <v>499.99999999999994</v>
      </c>
      <c r="P13">
        <v>362.1580165289252</v>
      </c>
      <c r="Q13">
        <v>362.1580165289252</v>
      </c>
      <c r="R13">
        <v>538.51471274047503</v>
      </c>
      <c r="S13">
        <v>362.1580165289252</v>
      </c>
      <c r="T13">
        <v>536.63338619309195</v>
      </c>
      <c r="U13">
        <v>362.1580165289252</v>
      </c>
      <c r="V13">
        <v>384.94530702330565</v>
      </c>
      <c r="W13">
        <v>371.52380694773899</v>
      </c>
      <c r="X13">
        <v>379.68584450754929</v>
      </c>
      <c r="Y13">
        <v>499.99999999999994</v>
      </c>
      <c r="Z13">
        <v>499.99999999999994</v>
      </c>
      <c r="AA13">
        <v>362.1580165289252</v>
      </c>
      <c r="AB13">
        <v>395.99120672490682</v>
      </c>
      <c r="AC13">
        <v>664.39130387456078</v>
      </c>
      <c r="AD13">
        <v>506.89216677653383</v>
      </c>
      <c r="AE13">
        <v>499.99999999999994</v>
      </c>
      <c r="AF13">
        <v>362.1580165289252</v>
      </c>
      <c r="AG13">
        <v>362.1580165289252</v>
      </c>
      <c r="AH13">
        <v>362.1580165289252</v>
      </c>
    </row>
    <row r="14" spans="1:34" x14ac:dyDescent="0.3">
      <c r="A14" s="101">
        <f ca="1">Exceedance!U14</f>
        <v>46447</v>
      </c>
      <c r="B14" s="751">
        <v>610.49574869553658</v>
      </c>
      <c r="C14" s="751">
        <v>551.56593906616854</v>
      </c>
      <c r="D14" s="751">
        <v>574.3901635321979</v>
      </c>
      <c r="E14">
        <v>400.96066115702439</v>
      </c>
      <c r="F14">
        <v>466.62385530072532</v>
      </c>
      <c r="G14">
        <v>400.96066115702439</v>
      </c>
      <c r="H14">
        <v>626.00021847278242</v>
      </c>
      <c r="I14">
        <v>660.45482561247115</v>
      </c>
      <c r="J14">
        <v>531.01248263712557</v>
      </c>
      <c r="K14">
        <v>400.96066115702439</v>
      </c>
      <c r="L14">
        <v>400.96066115702439</v>
      </c>
      <c r="M14">
        <v>400.96066115702439</v>
      </c>
      <c r="N14">
        <v>400.96066115702439</v>
      </c>
      <c r="O14">
        <v>529.99999999999989</v>
      </c>
      <c r="P14">
        <v>400.96066115702439</v>
      </c>
      <c r="Q14">
        <v>433.60813143171879</v>
      </c>
      <c r="R14">
        <v>589.83111895270702</v>
      </c>
      <c r="S14">
        <v>400.96066115702439</v>
      </c>
      <c r="T14">
        <v>524.05307346699772</v>
      </c>
      <c r="U14">
        <v>400.96066115702439</v>
      </c>
      <c r="V14">
        <v>475.1965504806335</v>
      </c>
      <c r="W14">
        <v>476.02228105239385</v>
      </c>
      <c r="X14">
        <v>437.42456505061187</v>
      </c>
      <c r="Y14">
        <v>529.99999999999989</v>
      </c>
      <c r="Z14">
        <v>529.99999999999989</v>
      </c>
      <c r="AA14">
        <v>415.75813133112666</v>
      </c>
      <c r="AB14">
        <v>518.9333268194456</v>
      </c>
      <c r="AC14">
        <v>581.33375013513228</v>
      </c>
      <c r="AD14">
        <v>915.68492289210189</v>
      </c>
      <c r="AE14">
        <v>529.99999999999989</v>
      </c>
      <c r="AF14">
        <v>400.96066115702439</v>
      </c>
      <c r="AG14">
        <v>400.96066115702439</v>
      </c>
      <c r="AH14">
        <v>400.96066115702439</v>
      </c>
    </row>
    <row r="15" spans="1:34" x14ac:dyDescent="0.3">
      <c r="A15" s="101">
        <f ca="1">Exceedance!U15</f>
        <v>46478</v>
      </c>
      <c r="B15" s="751">
        <v>903.5042513044632</v>
      </c>
      <c r="C15" s="751">
        <v>620.43406093336728</v>
      </c>
      <c r="D15" s="751">
        <v>796.0611286012396</v>
      </c>
      <c r="E15">
        <v>650.28960165811793</v>
      </c>
      <c r="F15">
        <v>935.33686575533352</v>
      </c>
      <c r="G15">
        <v>468.74628778234631</v>
      </c>
      <c r="H15">
        <v>670.25179375418509</v>
      </c>
      <c r="I15">
        <v>716.6341550006249</v>
      </c>
      <c r="J15">
        <v>977.46416603419971</v>
      </c>
      <c r="K15">
        <v>616.81571288215241</v>
      </c>
      <c r="L15">
        <v>430.00043607678367</v>
      </c>
      <c r="M15">
        <v>541.62106592602686</v>
      </c>
      <c r="N15">
        <v>431.71395265286753</v>
      </c>
      <c r="O15">
        <v>469.99999999999994</v>
      </c>
      <c r="P15">
        <v>423.7717215079378</v>
      </c>
      <c r="Q15">
        <v>1002.4278497171933</v>
      </c>
      <c r="R15">
        <v>994.2634607197167</v>
      </c>
      <c r="S15">
        <v>647.94316508422287</v>
      </c>
      <c r="T15">
        <v>698.31382481569813</v>
      </c>
      <c r="U15">
        <v>388.02644628099131</v>
      </c>
      <c r="V15">
        <v>529.42196909673805</v>
      </c>
      <c r="W15">
        <v>505.38718370358055</v>
      </c>
      <c r="X15">
        <v>789.32797954014654</v>
      </c>
      <c r="Y15">
        <v>469.99999999999994</v>
      </c>
      <c r="Z15">
        <v>469.99999999999994</v>
      </c>
      <c r="AA15">
        <v>554.63347222331925</v>
      </c>
      <c r="AB15">
        <v>542.79925834428457</v>
      </c>
      <c r="AC15">
        <v>622.7585096688</v>
      </c>
      <c r="AD15">
        <v>843.47897518479101</v>
      </c>
      <c r="AE15">
        <v>469.99999999999994</v>
      </c>
      <c r="AF15">
        <v>657.49436474622348</v>
      </c>
      <c r="AG15">
        <v>444.16237255927263</v>
      </c>
      <c r="AH15">
        <v>388.02644628099131</v>
      </c>
    </row>
    <row r="16" spans="1:34" x14ac:dyDescent="0.3">
      <c r="A16" s="101">
        <f ca="1">Exceedance!U16</f>
        <v>46508</v>
      </c>
      <c r="B16" s="751">
        <v>709.99999999999989</v>
      </c>
      <c r="C16" s="751">
        <v>549.99999999978218</v>
      </c>
      <c r="D16" s="751">
        <v>728.51716905305193</v>
      </c>
      <c r="E16">
        <v>1166.1877774435056</v>
      </c>
      <c r="F16">
        <v>1560.2393108776655</v>
      </c>
      <c r="G16">
        <v>1229.2525571629242</v>
      </c>
      <c r="H16">
        <v>2067.1595578777233</v>
      </c>
      <c r="I16">
        <v>690.91101938690349</v>
      </c>
      <c r="J16">
        <v>2160.5155072306102</v>
      </c>
      <c r="K16">
        <v>871.80565365886673</v>
      </c>
      <c r="L16">
        <v>1381.0905735318354</v>
      </c>
      <c r="M16">
        <v>1066.9777383258115</v>
      </c>
      <c r="N16">
        <v>1381.8023432358377</v>
      </c>
      <c r="O16">
        <v>469.99999999999994</v>
      </c>
      <c r="P16">
        <v>1169.8029619884171</v>
      </c>
      <c r="Q16">
        <v>635.76229475099171</v>
      </c>
      <c r="R16">
        <v>691.33665118558213</v>
      </c>
      <c r="S16">
        <v>897.93815722891281</v>
      </c>
      <c r="T16">
        <v>549.99999999978218</v>
      </c>
      <c r="U16">
        <v>1973.5690353873304</v>
      </c>
      <c r="V16">
        <v>1502.4688981869431</v>
      </c>
      <c r="W16">
        <v>561.59265740428407</v>
      </c>
      <c r="X16">
        <v>1983.8408450380823</v>
      </c>
      <c r="Y16">
        <v>469.99999999999994</v>
      </c>
      <c r="Z16">
        <v>469.99999999999994</v>
      </c>
      <c r="AA16">
        <v>1196.0504166401124</v>
      </c>
      <c r="AB16">
        <v>851.27620811044835</v>
      </c>
      <c r="AC16">
        <v>744.78916824569137</v>
      </c>
      <c r="AD16">
        <v>631.99999999999989</v>
      </c>
      <c r="AE16">
        <v>469.99999999999994</v>
      </c>
      <c r="AF16">
        <v>2030.8129379656791</v>
      </c>
      <c r="AG16">
        <v>1079.9088703441137</v>
      </c>
      <c r="AH16">
        <v>577.36082190464833</v>
      </c>
    </row>
    <row r="17" spans="1:34" x14ac:dyDescent="0.3">
      <c r="A17" s="101">
        <f ca="1">Exceedance!U17</f>
        <v>46539</v>
      </c>
      <c r="B17" s="751">
        <v>744.99999999999989</v>
      </c>
      <c r="C17" s="751">
        <v>576.99999999977149</v>
      </c>
      <c r="D17" s="751">
        <v>632.29034101406842</v>
      </c>
      <c r="E17">
        <v>576.99999999977149</v>
      </c>
      <c r="F17">
        <v>662.99999999999989</v>
      </c>
      <c r="G17">
        <v>598.93272445687512</v>
      </c>
      <c r="H17">
        <v>1323.8639689942852</v>
      </c>
      <c r="I17">
        <v>662.99999999999989</v>
      </c>
      <c r="J17">
        <v>797.99999999999989</v>
      </c>
      <c r="K17">
        <v>624.50249633554222</v>
      </c>
      <c r="L17">
        <v>634.10063426937631</v>
      </c>
      <c r="M17">
        <v>576.99999999977149</v>
      </c>
      <c r="N17">
        <v>576.99999999977149</v>
      </c>
      <c r="O17">
        <v>499.99999999999994</v>
      </c>
      <c r="P17">
        <v>991.38531650224013</v>
      </c>
      <c r="Q17">
        <v>576.99999999977149</v>
      </c>
      <c r="R17">
        <v>686.7801901088402</v>
      </c>
      <c r="S17">
        <v>576.99999999977149</v>
      </c>
      <c r="T17">
        <v>576.99999999977149</v>
      </c>
      <c r="U17">
        <v>753.53302147778288</v>
      </c>
      <c r="V17">
        <v>644.0106983382924</v>
      </c>
      <c r="W17">
        <v>1189.6428722052362</v>
      </c>
      <c r="X17">
        <v>1024.4235405509894</v>
      </c>
      <c r="Y17">
        <v>499.99999999999994</v>
      </c>
      <c r="Z17">
        <v>499.99999999999994</v>
      </c>
      <c r="AA17">
        <v>631.4357153851862</v>
      </c>
      <c r="AB17">
        <v>576.99999999977149</v>
      </c>
      <c r="AC17">
        <v>652.57990291679096</v>
      </c>
      <c r="AD17">
        <v>662.99999999999989</v>
      </c>
      <c r="AE17">
        <v>499.99999999999994</v>
      </c>
      <c r="AF17">
        <v>662.99999999999989</v>
      </c>
      <c r="AG17">
        <v>598.80916336060432</v>
      </c>
      <c r="AH17">
        <v>1494.281463576451</v>
      </c>
    </row>
    <row r="18" spans="1:34" x14ac:dyDescent="0.3">
      <c r="A18" s="101">
        <f ca="1">Exceedance!U18</f>
        <v>46569</v>
      </c>
      <c r="B18" s="751">
        <v>841.99999999999989</v>
      </c>
      <c r="C18" s="751">
        <v>651.9999999997417</v>
      </c>
      <c r="D18" s="751">
        <v>714.30688600231872</v>
      </c>
      <c r="E18">
        <v>651.9999999997417</v>
      </c>
      <c r="F18">
        <v>841.99999999999989</v>
      </c>
      <c r="G18">
        <v>651.9999999997417</v>
      </c>
      <c r="H18">
        <v>901.99999999999989</v>
      </c>
      <c r="I18">
        <v>841.99999999999989</v>
      </c>
      <c r="J18">
        <v>901.99999999999989</v>
      </c>
      <c r="K18">
        <v>705.05138519410741</v>
      </c>
      <c r="L18">
        <v>679.35519340350243</v>
      </c>
      <c r="M18">
        <v>651.9999999997417</v>
      </c>
      <c r="N18">
        <v>651.9999999997417</v>
      </c>
      <c r="O18">
        <v>559.99999999999989</v>
      </c>
      <c r="P18">
        <v>651.9999999997417</v>
      </c>
      <c r="Q18">
        <v>651.9999999997417</v>
      </c>
      <c r="R18">
        <v>776.19989271361533</v>
      </c>
      <c r="S18">
        <v>651.9999999997417</v>
      </c>
      <c r="T18">
        <v>651.9999999997417</v>
      </c>
      <c r="U18">
        <v>749</v>
      </c>
      <c r="V18">
        <v>727.5475310035913</v>
      </c>
      <c r="W18">
        <v>651.9999999997417</v>
      </c>
      <c r="X18">
        <v>901.99999999999989</v>
      </c>
      <c r="Y18">
        <v>559.99999999999989</v>
      </c>
      <c r="Z18">
        <v>559.99999999999989</v>
      </c>
      <c r="AA18">
        <v>713.34140395702036</v>
      </c>
      <c r="AB18">
        <v>651.9999999997417</v>
      </c>
      <c r="AC18">
        <v>737.22827644747565</v>
      </c>
      <c r="AD18">
        <v>841.99999999999989</v>
      </c>
      <c r="AE18">
        <v>559.99999999999989</v>
      </c>
      <c r="AF18">
        <v>796.21711267819762</v>
      </c>
      <c r="AG18">
        <v>651.9999999997417</v>
      </c>
      <c r="AH18">
        <v>736.57517856881634</v>
      </c>
    </row>
    <row r="19" spans="1:34" x14ac:dyDescent="0.3">
      <c r="A19" s="101">
        <f ca="1">Exceedance!U19</f>
        <v>46600</v>
      </c>
      <c r="B19" s="751">
        <v>962.99999999999989</v>
      </c>
      <c r="C19" s="751">
        <v>695.9999999997242</v>
      </c>
      <c r="D19" s="751">
        <v>762.94460454186242</v>
      </c>
      <c r="E19">
        <v>481.73121007832833</v>
      </c>
      <c r="F19">
        <v>899.99999999999989</v>
      </c>
      <c r="G19">
        <v>493.76030927207154</v>
      </c>
      <c r="H19">
        <v>962.99999999999989</v>
      </c>
      <c r="I19">
        <v>899.99999999999989</v>
      </c>
      <c r="J19">
        <v>962.99999999999989</v>
      </c>
      <c r="K19">
        <v>753.77849079990608</v>
      </c>
      <c r="L19">
        <v>726.30639858935797</v>
      </c>
      <c r="M19">
        <v>695.9999999997242</v>
      </c>
      <c r="N19">
        <v>695.9999999997242</v>
      </c>
      <c r="O19">
        <v>599.99999999999989</v>
      </c>
      <c r="P19">
        <v>695.9999999997242</v>
      </c>
      <c r="Q19">
        <v>695.9999999997242</v>
      </c>
      <c r="R19">
        <v>829.6673437556459</v>
      </c>
      <c r="S19">
        <v>695.9999999997242</v>
      </c>
      <c r="T19">
        <v>695.9999999997242</v>
      </c>
      <c r="U19">
        <v>899.99999999999989</v>
      </c>
      <c r="V19">
        <v>777.08681549115227</v>
      </c>
      <c r="W19">
        <v>695.9999999997242</v>
      </c>
      <c r="X19">
        <v>962.99999999999989</v>
      </c>
      <c r="Y19">
        <v>599.99999999999989</v>
      </c>
      <c r="Z19">
        <v>599.99999999999989</v>
      </c>
      <c r="AA19">
        <v>761.91338206357318</v>
      </c>
      <c r="AB19">
        <v>695.9999999997242</v>
      </c>
      <c r="AC19">
        <v>787.42673051799795</v>
      </c>
      <c r="AD19">
        <v>899.99999999999989</v>
      </c>
      <c r="AE19">
        <v>599.99999999999989</v>
      </c>
      <c r="AF19">
        <v>899.99999999999989</v>
      </c>
      <c r="AG19">
        <v>695.9999999997242</v>
      </c>
      <c r="AH19">
        <v>432.28332140034956</v>
      </c>
    </row>
    <row r="20" spans="1:34" x14ac:dyDescent="0.3">
      <c r="A20" s="101">
        <f ca="1">Exceedance!U20</f>
        <v>46631</v>
      </c>
      <c r="B20" s="751">
        <v>673.99999999999989</v>
      </c>
      <c r="C20" s="751">
        <v>521.9999999997932</v>
      </c>
      <c r="D20" s="751">
        <v>572.20845340639687</v>
      </c>
      <c r="E20">
        <v>388.02644628099131</v>
      </c>
      <c r="F20">
        <v>599.99999999999523</v>
      </c>
      <c r="G20">
        <v>388.02644628099131</v>
      </c>
      <c r="H20">
        <v>692.29966037940869</v>
      </c>
      <c r="I20">
        <v>599.99999999999523</v>
      </c>
      <c r="J20">
        <v>721.99999999882618</v>
      </c>
      <c r="K20">
        <v>564.83665273660517</v>
      </c>
      <c r="L20">
        <v>544.25070501155074</v>
      </c>
      <c r="M20">
        <v>388.02644628099131</v>
      </c>
      <c r="N20">
        <v>388.02644628099131</v>
      </c>
      <c r="O20">
        <v>449.99999999999994</v>
      </c>
      <c r="P20">
        <v>521.9999999997932</v>
      </c>
      <c r="Q20">
        <v>427.07049149572492</v>
      </c>
      <c r="R20">
        <v>621.32865521256144</v>
      </c>
      <c r="S20">
        <v>521.9999999997932</v>
      </c>
      <c r="T20">
        <v>521.9999999997932</v>
      </c>
      <c r="U20">
        <v>599.99999999999523</v>
      </c>
      <c r="V20">
        <v>582.8151116183642</v>
      </c>
      <c r="W20">
        <v>521.9999999997932</v>
      </c>
      <c r="X20">
        <v>721.99999999882618</v>
      </c>
      <c r="Y20">
        <v>449.99999999999994</v>
      </c>
      <c r="Z20">
        <v>449.99999999999994</v>
      </c>
      <c r="AA20">
        <v>571.43503654767983</v>
      </c>
      <c r="AB20">
        <v>521.9999999997932</v>
      </c>
      <c r="AC20">
        <v>590.57004788849849</v>
      </c>
      <c r="AD20">
        <v>599.99999999999523</v>
      </c>
      <c r="AE20">
        <v>449.99999999999994</v>
      </c>
      <c r="AF20">
        <v>599.99999999999523</v>
      </c>
      <c r="AG20">
        <v>388.02644628099131</v>
      </c>
      <c r="AH20">
        <v>417.4209986339564</v>
      </c>
    </row>
    <row r="21" spans="1:34" x14ac:dyDescent="0.3">
      <c r="A21" s="101">
        <f ca="1">Exceedance!U21</f>
        <v>46661</v>
      </c>
      <c r="B21" s="751">
        <v>479.99999999999994</v>
      </c>
      <c r="C21" s="751">
        <v>479.99999999999994</v>
      </c>
      <c r="D21" s="751">
        <v>642.99999999999989</v>
      </c>
      <c r="E21">
        <v>400.96066115702439</v>
      </c>
      <c r="F21">
        <v>479.99999999999994</v>
      </c>
      <c r="G21">
        <v>400.96066115702439</v>
      </c>
      <c r="H21">
        <v>479.99999999999994</v>
      </c>
      <c r="I21">
        <v>479.99999999999994</v>
      </c>
      <c r="J21">
        <v>479.99999999999994</v>
      </c>
      <c r="K21">
        <v>479.99999999999994</v>
      </c>
      <c r="L21">
        <v>479.99999999999994</v>
      </c>
      <c r="M21">
        <v>439.11191319773548</v>
      </c>
      <c r="N21">
        <v>410</v>
      </c>
      <c r="O21">
        <v>410</v>
      </c>
      <c r="P21">
        <v>479.99999999999994</v>
      </c>
      <c r="Q21">
        <v>491.29028089040548</v>
      </c>
      <c r="R21">
        <v>479.99999999999994</v>
      </c>
      <c r="S21">
        <v>479.99999999999994</v>
      </c>
      <c r="T21">
        <v>642.99999999999989</v>
      </c>
      <c r="U21">
        <v>479.99999999999994</v>
      </c>
      <c r="V21">
        <v>479.99999999999994</v>
      </c>
      <c r="W21">
        <v>642.99999999999989</v>
      </c>
      <c r="X21">
        <v>479.99999999999994</v>
      </c>
      <c r="Y21">
        <v>410</v>
      </c>
      <c r="Z21">
        <v>400.96066115702439</v>
      </c>
      <c r="AA21">
        <v>479.99999999999994</v>
      </c>
      <c r="AB21">
        <v>479.99999999999994</v>
      </c>
      <c r="AC21">
        <v>642.99999999999989</v>
      </c>
      <c r="AD21">
        <v>479.99999999999994</v>
      </c>
      <c r="AE21">
        <v>400.96066115702439</v>
      </c>
      <c r="AF21">
        <v>479.99999999999994</v>
      </c>
      <c r="AG21">
        <v>400.96066115702439</v>
      </c>
      <c r="AH21">
        <v>400.96066115702439</v>
      </c>
    </row>
    <row r="22" spans="1:34" x14ac:dyDescent="0.3">
      <c r="A22" s="101">
        <f ca="1">Exceedance!U22</f>
        <v>46692</v>
      </c>
      <c r="B22" s="751">
        <v>499.99999999999994</v>
      </c>
      <c r="C22" s="751">
        <v>499.99999999999994</v>
      </c>
      <c r="D22" s="751">
        <v>641.99999999999989</v>
      </c>
      <c r="E22">
        <v>388.02644628099131</v>
      </c>
      <c r="F22">
        <v>499.99999999999994</v>
      </c>
      <c r="G22">
        <v>388.02644628099131</v>
      </c>
      <c r="H22">
        <v>499.99999999999994</v>
      </c>
      <c r="I22">
        <v>499.99999999999994</v>
      </c>
      <c r="J22">
        <v>499.99999999999994</v>
      </c>
      <c r="K22">
        <v>499.99999999999994</v>
      </c>
      <c r="L22">
        <v>499.99999999999994</v>
      </c>
      <c r="M22">
        <v>388.02644628099131</v>
      </c>
      <c r="N22">
        <v>429.99999999999994</v>
      </c>
      <c r="O22">
        <v>429.99999999999994</v>
      </c>
      <c r="P22">
        <v>480.92700654803554</v>
      </c>
      <c r="Q22">
        <v>500.17235965451522</v>
      </c>
      <c r="R22">
        <v>499.99999999999994</v>
      </c>
      <c r="S22">
        <v>499.99999999999994</v>
      </c>
      <c r="T22">
        <v>641.99999999999989</v>
      </c>
      <c r="U22">
        <v>499.99999999999994</v>
      </c>
      <c r="V22">
        <v>499.99999999999994</v>
      </c>
      <c r="W22">
        <v>613.01663591052591</v>
      </c>
      <c r="X22">
        <v>499.99999999999994</v>
      </c>
      <c r="Y22">
        <v>429.99999999999994</v>
      </c>
      <c r="Z22">
        <v>388.02644628099131</v>
      </c>
      <c r="AA22">
        <v>499.99999999999994</v>
      </c>
      <c r="AB22">
        <v>499.99999999999994</v>
      </c>
      <c r="AC22">
        <v>641.99999999999989</v>
      </c>
      <c r="AD22">
        <v>499.99999999999994</v>
      </c>
      <c r="AE22">
        <v>388.02644628099131</v>
      </c>
      <c r="AF22">
        <v>499.99999999999994</v>
      </c>
      <c r="AG22">
        <v>388.02644628099131</v>
      </c>
      <c r="AH22">
        <v>388.02644628099131</v>
      </c>
    </row>
    <row r="23" spans="1:34" x14ac:dyDescent="0.3">
      <c r="A23" s="101">
        <f ca="1">Exceedance!U23</f>
        <v>46722</v>
      </c>
      <c r="B23" s="751">
        <v>599.99999999999989</v>
      </c>
      <c r="C23" s="751">
        <v>599.99999999999989</v>
      </c>
      <c r="D23" s="751">
        <v>714.99999999999989</v>
      </c>
      <c r="E23">
        <v>400.96066115702439</v>
      </c>
      <c r="F23">
        <v>599.99999999999989</v>
      </c>
      <c r="G23">
        <v>400.96066115702439</v>
      </c>
      <c r="H23">
        <v>599.99999999999989</v>
      </c>
      <c r="I23">
        <v>599.99999999999989</v>
      </c>
      <c r="J23">
        <v>599.99999999999989</v>
      </c>
      <c r="K23">
        <v>599.99999999999989</v>
      </c>
      <c r="L23">
        <v>599.99999999999989</v>
      </c>
      <c r="M23">
        <v>400.96066115702439</v>
      </c>
      <c r="N23">
        <v>509.99999999999989</v>
      </c>
      <c r="O23">
        <v>509.99999999999989</v>
      </c>
      <c r="P23">
        <v>400.96066115702439</v>
      </c>
      <c r="Q23">
        <v>400.96066115702439</v>
      </c>
      <c r="R23">
        <v>599.99999999999989</v>
      </c>
      <c r="S23">
        <v>599.99999999999989</v>
      </c>
      <c r="T23">
        <v>400.96066115702439</v>
      </c>
      <c r="U23">
        <v>599.99999999999989</v>
      </c>
      <c r="V23">
        <v>599.99999999999989</v>
      </c>
      <c r="W23">
        <v>400.96066115702439</v>
      </c>
      <c r="X23">
        <v>599.99999999999989</v>
      </c>
      <c r="Y23">
        <v>509.99999999999989</v>
      </c>
      <c r="Z23">
        <v>400.96066115702439</v>
      </c>
      <c r="AA23">
        <v>599.99999999999989</v>
      </c>
      <c r="AB23">
        <v>599.99999999999989</v>
      </c>
      <c r="AC23">
        <v>714.99999999999989</v>
      </c>
      <c r="AD23">
        <v>599.99999999999989</v>
      </c>
      <c r="AE23">
        <v>400.96066115702439</v>
      </c>
      <c r="AF23">
        <v>599.99999999999989</v>
      </c>
      <c r="AG23">
        <v>400.96066115702439</v>
      </c>
      <c r="AH23">
        <v>400.96066115702439</v>
      </c>
    </row>
    <row r="24" spans="1:34" x14ac:dyDescent="0.3">
      <c r="A24" s="101">
        <f ca="1">Exceedance!U24</f>
        <v>46753</v>
      </c>
      <c r="B24" s="751">
        <v>722.99999999999977</v>
      </c>
      <c r="C24" s="751">
        <v>561.64156372253206</v>
      </c>
      <c r="D24" s="751">
        <v>856.99999999999989</v>
      </c>
      <c r="E24">
        <v>400.96066115702439</v>
      </c>
      <c r="F24">
        <v>722.99999999999977</v>
      </c>
      <c r="G24">
        <v>400.96066115702439</v>
      </c>
      <c r="H24">
        <v>722.99999999999977</v>
      </c>
      <c r="I24">
        <v>722.99999999999977</v>
      </c>
      <c r="J24">
        <v>722.99999999999977</v>
      </c>
      <c r="K24">
        <v>722.99999999999977</v>
      </c>
      <c r="L24">
        <v>751.40274794791151</v>
      </c>
      <c r="M24">
        <v>400.96066115702439</v>
      </c>
      <c r="N24">
        <v>569.99999999999989</v>
      </c>
      <c r="O24">
        <v>569.99999999999989</v>
      </c>
      <c r="P24">
        <v>400.96066115702439</v>
      </c>
      <c r="Q24">
        <v>444.70365390390992</v>
      </c>
      <c r="R24">
        <v>722.99999999999977</v>
      </c>
      <c r="S24">
        <v>767.71697013399398</v>
      </c>
      <c r="T24">
        <v>400.96066115702439</v>
      </c>
      <c r="U24">
        <v>722.99999999999977</v>
      </c>
      <c r="V24">
        <v>762.85385668251001</v>
      </c>
      <c r="W24">
        <v>400.96066115702439</v>
      </c>
      <c r="X24">
        <v>722.99999999999977</v>
      </c>
      <c r="Y24">
        <v>569.99999999999989</v>
      </c>
      <c r="Z24">
        <v>400.96066115702439</v>
      </c>
      <c r="AA24">
        <v>812.29275394773174</v>
      </c>
      <c r="AB24">
        <v>439.57996970392958</v>
      </c>
      <c r="AC24">
        <v>918.99999999999989</v>
      </c>
      <c r="AD24">
        <v>722.99999999999977</v>
      </c>
      <c r="AE24">
        <v>400.96066115702439</v>
      </c>
      <c r="AF24">
        <v>722.99999999999977</v>
      </c>
      <c r="AG24">
        <v>400.96066115702439</v>
      </c>
      <c r="AH24">
        <v>400.96066115702439</v>
      </c>
    </row>
    <row r="25" spans="1:34" x14ac:dyDescent="0.3">
      <c r="A25" s="101">
        <f ca="1">Exceedance!U25</f>
        <v>46784</v>
      </c>
      <c r="B25" s="751">
        <v>638.99999999999977</v>
      </c>
      <c r="C25" s="751">
        <v>407.92128980022699</v>
      </c>
      <c r="D25" s="751">
        <v>674.99999999999989</v>
      </c>
      <c r="E25">
        <v>375.09223140495828</v>
      </c>
      <c r="F25">
        <v>638.99999999999977</v>
      </c>
      <c r="G25">
        <v>375.09223140495828</v>
      </c>
      <c r="H25">
        <v>638.99999999999977</v>
      </c>
      <c r="I25">
        <v>638.99999999999977</v>
      </c>
      <c r="J25">
        <v>638.99999999999977</v>
      </c>
      <c r="K25">
        <v>638.99999999999977</v>
      </c>
      <c r="L25">
        <v>664.74030781761508</v>
      </c>
      <c r="M25">
        <v>375.09223140495828</v>
      </c>
      <c r="N25">
        <v>499.99999999999994</v>
      </c>
      <c r="O25">
        <v>499.99999999999994</v>
      </c>
      <c r="P25">
        <v>375.09223140495828</v>
      </c>
      <c r="Q25">
        <v>548.1692679165493</v>
      </c>
      <c r="R25">
        <v>638.99999999999977</v>
      </c>
      <c r="S25">
        <v>679.03087906834014</v>
      </c>
      <c r="T25">
        <v>375.09223140495828</v>
      </c>
      <c r="U25">
        <v>638.99999999999977</v>
      </c>
      <c r="V25">
        <v>674.87071200615264</v>
      </c>
      <c r="W25">
        <v>375.09223140495828</v>
      </c>
      <c r="X25">
        <v>638.99999999999977</v>
      </c>
      <c r="Y25">
        <v>499.99999999999994</v>
      </c>
      <c r="Z25">
        <v>375.09223140495828</v>
      </c>
      <c r="AA25">
        <v>718.45730162471477</v>
      </c>
      <c r="AB25">
        <v>375.09223140495828</v>
      </c>
      <c r="AC25">
        <v>812.99999999999989</v>
      </c>
      <c r="AD25">
        <v>638.99999999999977</v>
      </c>
      <c r="AE25">
        <v>375.09223140495828</v>
      </c>
      <c r="AF25">
        <v>638.99999999999977</v>
      </c>
      <c r="AG25">
        <v>375.09223140495828</v>
      </c>
      <c r="AH25">
        <v>375.09223140495828</v>
      </c>
    </row>
    <row r="26" spans="1:34" x14ac:dyDescent="0.3">
      <c r="A26" s="101">
        <f ca="1">Exceedance!U26</f>
        <v>46813</v>
      </c>
      <c r="B26" s="751">
        <v>674.99999999999977</v>
      </c>
      <c r="C26" s="751">
        <v>497.616298709592</v>
      </c>
      <c r="D26" s="751">
        <v>679.06139182493541</v>
      </c>
      <c r="E26">
        <v>400.96066115702439</v>
      </c>
      <c r="F26">
        <v>674.99999999999977</v>
      </c>
      <c r="G26">
        <v>400.96066115702439</v>
      </c>
      <c r="H26">
        <v>674.99999999999977</v>
      </c>
      <c r="I26">
        <v>674.99999999999977</v>
      </c>
      <c r="J26">
        <v>674.99999999999977</v>
      </c>
      <c r="K26">
        <v>674.99999999999977</v>
      </c>
      <c r="L26">
        <v>702.16272514660693</v>
      </c>
      <c r="M26">
        <v>400.96066115702439</v>
      </c>
      <c r="N26">
        <v>529.99999999999989</v>
      </c>
      <c r="O26">
        <v>529.99999999999989</v>
      </c>
      <c r="P26">
        <v>400.96066115702439</v>
      </c>
      <c r="Q26">
        <v>560.2885113644486</v>
      </c>
      <c r="R26">
        <v>674.99999999999977</v>
      </c>
      <c r="S26">
        <v>717.55110044029072</v>
      </c>
      <c r="T26">
        <v>400.96066115702439</v>
      </c>
      <c r="U26">
        <v>674.99999999999977</v>
      </c>
      <c r="V26">
        <v>712.86343357094336</v>
      </c>
      <c r="W26">
        <v>400.96066115702439</v>
      </c>
      <c r="X26">
        <v>674.99999999999977</v>
      </c>
      <c r="Y26">
        <v>529.99999999999989</v>
      </c>
      <c r="Z26">
        <v>400.96066115702439</v>
      </c>
      <c r="AA26">
        <v>759.21411424986354</v>
      </c>
      <c r="AB26">
        <v>408.77119596295233</v>
      </c>
      <c r="AC26">
        <v>857.99999999999977</v>
      </c>
      <c r="AD26">
        <v>674.99999999999977</v>
      </c>
      <c r="AE26">
        <v>400.96066115702439</v>
      </c>
      <c r="AF26">
        <v>674.99999999999977</v>
      </c>
      <c r="AG26">
        <v>400.96066115702439</v>
      </c>
      <c r="AH26">
        <v>400.96066115702439</v>
      </c>
    </row>
    <row r="27" spans="1:34" x14ac:dyDescent="0.3">
      <c r="A27" s="101">
        <f ca="1">Exceedance!U27</f>
        <v>46844</v>
      </c>
      <c r="B27" s="751">
        <v>600.99999999999989</v>
      </c>
      <c r="C27" s="751">
        <v>722.37154607100308</v>
      </c>
      <c r="D27" s="751">
        <v>668.93860817506447</v>
      </c>
      <c r="E27">
        <v>935.81491878438499</v>
      </c>
      <c r="F27">
        <v>600.99999999999989</v>
      </c>
      <c r="G27">
        <v>627.87282598952424</v>
      </c>
      <c r="H27">
        <v>600.99999999999989</v>
      </c>
      <c r="I27">
        <v>600.99999999999989</v>
      </c>
      <c r="J27">
        <v>600.99999999999989</v>
      </c>
      <c r="K27">
        <v>600.99999999999989</v>
      </c>
      <c r="L27">
        <v>625.34828957657123</v>
      </c>
      <c r="M27">
        <v>388.02644628099131</v>
      </c>
      <c r="N27">
        <v>469.99999999999994</v>
      </c>
      <c r="O27">
        <v>469.99999999999994</v>
      </c>
      <c r="P27">
        <v>827.51885040547597</v>
      </c>
      <c r="Q27">
        <v>1104.2469253720719</v>
      </c>
      <c r="R27">
        <v>600.99999999999989</v>
      </c>
      <c r="S27">
        <v>638.71901949304288</v>
      </c>
      <c r="T27">
        <v>388.02644628099131</v>
      </c>
      <c r="U27">
        <v>600.99999999999989</v>
      </c>
      <c r="V27">
        <v>633.72518442624516</v>
      </c>
      <c r="W27">
        <v>779.4793841638168</v>
      </c>
      <c r="X27">
        <v>600.99999999999989</v>
      </c>
      <c r="Y27">
        <v>469.99999999999994</v>
      </c>
      <c r="Z27">
        <v>388.02644628099131</v>
      </c>
      <c r="AA27">
        <v>675.80482329607094</v>
      </c>
      <c r="AB27">
        <v>579.3775051823186</v>
      </c>
      <c r="AC27">
        <v>763.99999999999989</v>
      </c>
      <c r="AD27">
        <v>600.99999999999989</v>
      </c>
      <c r="AE27">
        <v>388.02644628099131</v>
      </c>
      <c r="AF27">
        <v>600.99999999999989</v>
      </c>
      <c r="AG27">
        <v>388.02644628099131</v>
      </c>
      <c r="AH27">
        <v>463.67547804016903</v>
      </c>
    </row>
    <row r="28" spans="1:34" x14ac:dyDescent="0.3">
      <c r="A28" s="101">
        <f ca="1">Exceedance!U28</f>
        <v>46874</v>
      </c>
      <c r="B28" s="751">
        <v>598.99999999999977</v>
      </c>
      <c r="C28" s="751">
        <v>1369.261376643193</v>
      </c>
      <c r="D28" s="751">
        <v>631.99999999999989</v>
      </c>
      <c r="E28">
        <v>2476.2920700657633</v>
      </c>
      <c r="F28">
        <v>598.99999999999977</v>
      </c>
      <c r="G28">
        <v>2508.5685405600184</v>
      </c>
      <c r="H28">
        <v>598.99999999999977</v>
      </c>
      <c r="I28">
        <v>598.99999999999977</v>
      </c>
      <c r="J28">
        <v>598.99999999999977</v>
      </c>
      <c r="K28">
        <v>598.99999999999977</v>
      </c>
      <c r="L28">
        <v>622.39388820849297</v>
      </c>
      <c r="M28">
        <v>1546.120841383032</v>
      </c>
      <c r="N28">
        <v>469.99999999999994</v>
      </c>
      <c r="O28">
        <v>469.99999999999994</v>
      </c>
      <c r="P28">
        <v>1186.5802581503251</v>
      </c>
      <c r="Q28">
        <v>1597.4178049499099</v>
      </c>
      <c r="R28">
        <v>598.99999999999977</v>
      </c>
      <c r="S28">
        <v>636.03156218802303</v>
      </c>
      <c r="T28">
        <v>2037.3802707346949</v>
      </c>
      <c r="U28">
        <v>598.99999999999977</v>
      </c>
      <c r="V28">
        <v>633.03213722085866</v>
      </c>
      <c r="W28">
        <v>2394.9383048232921</v>
      </c>
      <c r="X28">
        <v>598.99999999999977</v>
      </c>
      <c r="Y28">
        <v>469.99999999999994</v>
      </c>
      <c r="Z28">
        <v>1057.7666475787246</v>
      </c>
      <c r="AA28">
        <v>672.96132474082788</v>
      </c>
      <c r="AB28">
        <v>1733.0790252361001</v>
      </c>
      <c r="AC28">
        <v>760.99999999999989</v>
      </c>
      <c r="AD28">
        <v>598.99999999999977</v>
      </c>
      <c r="AE28">
        <v>900.50653745469106</v>
      </c>
      <c r="AF28">
        <v>598.99999999999977</v>
      </c>
      <c r="AG28">
        <v>491.95025671516993</v>
      </c>
      <c r="AH28">
        <v>1529.1937602827093</v>
      </c>
    </row>
    <row r="29" spans="1:34" x14ac:dyDescent="0.3">
      <c r="A29" s="101">
        <f ca="1">Exceedance!U29</f>
        <v>46905</v>
      </c>
      <c r="B29" s="751">
        <v>627.99999999999989</v>
      </c>
      <c r="C29" s="751">
        <v>690.62633820185135</v>
      </c>
      <c r="D29" s="751">
        <v>662.99999999999989</v>
      </c>
      <c r="E29">
        <v>744.99999999999989</v>
      </c>
      <c r="F29">
        <v>627.99999999999989</v>
      </c>
      <c r="G29">
        <v>1409.5973995454631</v>
      </c>
      <c r="H29">
        <v>627.99999999999989</v>
      </c>
      <c r="I29">
        <v>627.99999999999989</v>
      </c>
      <c r="J29">
        <v>627.99999999999989</v>
      </c>
      <c r="K29">
        <v>627.99999999999989</v>
      </c>
      <c r="L29">
        <v>652.92270234530201</v>
      </c>
      <c r="M29">
        <v>790.74055641002496</v>
      </c>
      <c r="N29">
        <v>499.99999999999994</v>
      </c>
      <c r="O29">
        <v>499.99999999999994</v>
      </c>
      <c r="P29">
        <v>576.99999999977149</v>
      </c>
      <c r="Q29">
        <v>662.99999999999989</v>
      </c>
      <c r="R29">
        <v>627.99999999999989</v>
      </c>
      <c r="S29">
        <v>667.38523074658747</v>
      </c>
      <c r="T29">
        <v>1457.770604858877</v>
      </c>
      <c r="U29">
        <v>627.99999999999989</v>
      </c>
      <c r="V29">
        <v>662.87301045937647</v>
      </c>
      <c r="W29">
        <v>904.5893480773708</v>
      </c>
      <c r="X29">
        <v>627.99999999999989</v>
      </c>
      <c r="Y29">
        <v>499.99999999999994</v>
      </c>
      <c r="Z29">
        <v>1973.2392757119453</v>
      </c>
      <c r="AA29">
        <v>706.13547455199557</v>
      </c>
      <c r="AB29">
        <v>686.1801109612511</v>
      </c>
      <c r="AC29">
        <v>797.99999999999989</v>
      </c>
      <c r="AD29">
        <v>627.99999999999989</v>
      </c>
      <c r="AE29">
        <v>2631.5972455350325</v>
      </c>
      <c r="AF29">
        <v>627.99999999999989</v>
      </c>
      <c r="AG29">
        <v>1624.7032711797638</v>
      </c>
      <c r="AH29">
        <v>770.16976770803353</v>
      </c>
    </row>
    <row r="30" spans="1:34" x14ac:dyDescent="0.3">
      <c r="A30" s="101">
        <f ca="1">Exceedance!U30</f>
        <v>46935</v>
      </c>
      <c r="B30" s="751">
        <v>708.99999999999966</v>
      </c>
      <c r="C30" s="751">
        <v>780.5468144509515</v>
      </c>
      <c r="D30" s="751">
        <v>791.37748039826022</v>
      </c>
      <c r="E30">
        <v>841.99999999999989</v>
      </c>
      <c r="F30">
        <v>708.99999999999966</v>
      </c>
      <c r="G30">
        <v>901.99999999999989</v>
      </c>
      <c r="H30">
        <v>708.99999999999966</v>
      </c>
      <c r="I30">
        <v>708.99999999999966</v>
      </c>
      <c r="J30">
        <v>708.99999999999966</v>
      </c>
      <c r="K30">
        <v>708.99999999999966</v>
      </c>
      <c r="L30">
        <v>737.61554156354623</v>
      </c>
      <c r="M30">
        <v>651.9999999997417</v>
      </c>
      <c r="N30">
        <v>559.99999999999989</v>
      </c>
      <c r="O30">
        <v>559.99999999999989</v>
      </c>
      <c r="P30">
        <v>651.9999999997417</v>
      </c>
      <c r="Q30">
        <v>841.99999999999989</v>
      </c>
      <c r="R30">
        <v>708.99999999999966</v>
      </c>
      <c r="S30">
        <v>754.27968360889486</v>
      </c>
      <c r="T30">
        <v>901.99999999999989</v>
      </c>
      <c r="U30">
        <v>708.99999999999966</v>
      </c>
      <c r="V30">
        <v>748.85653821127153</v>
      </c>
      <c r="W30">
        <v>901.99999999999989</v>
      </c>
      <c r="X30">
        <v>708.99999999999966</v>
      </c>
      <c r="Y30">
        <v>559.99999999999989</v>
      </c>
      <c r="Z30">
        <v>772.56690413781973</v>
      </c>
      <c r="AA30">
        <v>798.07526117151701</v>
      </c>
      <c r="AB30">
        <v>775.52168245553469</v>
      </c>
      <c r="AC30">
        <v>901.99999999999989</v>
      </c>
      <c r="AD30">
        <v>708.99999999999966</v>
      </c>
      <c r="AE30">
        <v>841.99999999999989</v>
      </c>
      <c r="AF30">
        <v>708.99999999999966</v>
      </c>
      <c r="AG30">
        <v>774.20003715843836</v>
      </c>
      <c r="AH30">
        <v>608.15026002847117</v>
      </c>
    </row>
    <row r="31" spans="1:34" x14ac:dyDescent="0.3">
      <c r="A31" s="101">
        <f ca="1">Exceedance!U31</f>
        <v>46966</v>
      </c>
      <c r="B31" s="751">
        <v>757.99999999999977</v>
      </c>
      <c r="C31" s="751">
        <v>834.31369715659889</v>
      </c>
      <c r="D31" s="751">
        <v>899.99999999999989</v>
      </c>
      <c r="E31">
        <v>899.99999999999989</v>
      </c>
      <c r="F31">
        <v>757.99999999999977</v>
      </c>
      <c r="G31">
        <v>962.99999999999989</v>
      </c>
      <c r="H31">
        <v>757.99999999999977</v>
      </c>
      <c r="I31">
        <v>757.99999999999977</v>
      </c>
      <c r="J31">
        <v>757.99999999999977</v>
      </c>
      <c r="K31">
        <v>757.99999999999977</v>
      </c>
      <c r="L31">
        <v>787.8403648208772</v>
      </c>
      <c r="M31">
        <v>512.61342652311305</v>
      </c>
      <c r="N31">
        <v>599.99999999999989</v>
      </c>
      <c r="O31">
        <v>599.99999999999989</v>
      </c>
      <c r="P31">
        <v>624.80857632852633</v>
      </c>
      <c r="Q31">
        <v>899.99999999999989</v>
      </c>
      <c r="R31">
        <v>757.99999999999977</v>
      </c>
      <c r="S31">
        <v>806.23719150594457</v>
      </c>
      <c r="T31">
        <v>962.99999999999989</v>
      </c>
      <c r="U31">
        <v>757.99999999999977</v>
      </c>
      <c r="V31">
        <v>799.84676978506968</v>
      </c>
      <c r="W31">
        <v>962.99999999999989</v>
      </c>
      <c r="X31">
        <v>757.99999999999977</v>
      </c>
      <c r="Y31">
        <v>599.99999999999989</v>
      </c>
      <c r="Z31">
        <v>825.78410181002107</v>
      </c>
      <c r="AA31">
        <v>853.04956657288039</v>
      </c>
      <c r="AB31">
        <v>828.94241592634353</v>
      </c>
      <c r="AC31">
        <v>962.99999999999989</v>
      </c>
      <c r="AD31">
        <v>757.99999999999977</v>
      </c>
      <c r="AE31">
        <v>899.99999999999989</v>
      </c>
      <c r="AF31">
        <v>757.99999999999977</v>
      </c>
      <c r="AG31">
        <v>442.3751534689398</v>
      </c>
      <c r="AH31">
        <v>400.96066115702439</v>
      </c>
    </row>
    <row r="32" spans="1:34" x14ac:dyDescent="0.3">
      <c r="A32" s="101">
        <f ca="1">Exceedance!U32</f>
        <v>46997</v>
      </c>
      <c r="B32" s="751">
        <v>567.99999999999989</v>
      </c>
      <c r="C32" s="751">
        <v>624.8082576483863</v>
      </c>
      <c r="D32" s="751">
        <v>599.99999999999523</v>
      </c>
      <c r="E32">
        <v>599.99999999999523</v>
      </c>
      <c r="F32">
        <v>567.99999999999989</v>
      </c>
      <c r="G32">
        <v>721.99999999882618</v>
      </c>
      <c r="H32">
        <v>567.99999999999989</v>
      </c>
      <c r="I32">
        <v>567.99999999999989</v>
      </c>
      <c r="J32">
        <v>567.99999999999989</v>
      </c>
      <c r="K32">
        <v>567.99999999999989</v>
      </c>
      <c r="L32">
        <v>590.88027361565798</v>
      </c>
      <c r="M32">
        <v>388.02644628099131</v>
      </c>
      <c r="N32">
        <v>449.99999999999994</v>
      </c>
      <c r="O32">
        <v>449.99999999999994</v>
      </c>
      <c r="P32">
        <v>388.02644628099131</v>
      </c>
      <c r="Q32">
        <v>599.99999999999523</v>
      </c>
      <c r="R32">
        <v>567.99999999999989</v>
      </c>
      <c r="S32">
        <v>603.7820745277852</v>
      </c>
      <c r="T32">
        <v>673.99999999999989</v>
      </c>
      <c r="U32">
        <v>567.99999999999989</v>
      </c>
      <c r="V32">
        <v>599.88507733880215</v>
      </c>
      <c r="W32">
        <v>721.99999999882618</v>
      </c>
      <c r="X32">
        <v>567.99999999999989</v>
      </c>
      <c r="Y32">
        <v>449.99999999999994</v>
      </c>
      <c r="Z32">
        <v>513.70344573795398</v>
      </c>
      <c r="AA32">
        <v>638.83934207791265</v>
      </c>
      <c r="AB32">
        <v>620.78576481595053</v>
      </c>
      <c r="AC32">
        <v>721.99999999882618</v>
      </c>
      <c r="AD32">
        <v>567.99999999999989</v>
      </c>
      <c r="AE32">
        <v>599.99999999999523</v>
      </c>
      <c r="AF32">
        <v>567.99999999999989</v>
      </c>
      <c r="AG32">
        <v>433.36723507927968</v>
      </c>
      <c r="AH32">
        <v>388.02644628099131</v>
      </c>
    </row>
    <row r="33" spans="1:34" x14ac:dyDescent="0.3">
      <c r="A33" s="101">
        <f ca="1">Exceedance!U33</f>
        <v>47027</v>
      </c>
      <c r="B33" s="751">
        <v>479.99999999999994</v>
      </c>
      <c r="C33" s="751">
        <v>642.99999999999989</v>
      </c>
      <c r="D33" s="751">
        <v>642.99999999999989</v>
      </c>
      <c r="E33">
        <v>479.99999999999994</v>
      </c>
      <c r="F33">
        <v>479.99999999999994</v>
      </c>
      <c r="G33">
        <v>479.99999999999994</v>
      </c>
      <c r="H33">
        <v>642.99999999999989</v>
      </c>
      <c r="I33">
        <v>642.99999999999989</v>
      </c>
      <c r="J33">
        <v>642.99999999999989</v>
      </c>
      <c r="K33">
        <v>479.99999999999994</v>
      </c>
      <c r="L33">
        <v>479.99999999999994</v>
      </c>
      <c r="M33">
        <v>410</v>
      </c>
      <c r="N33">
        <v>410</v>
      </c>
      <c r="O33">
        <v>410</v>
      </c>
      <c r="P33">
        <v>463.70696667215554</v>
      </c>
      <c r="Q33">
        <v>479.99999999999994</v>
      </c>
      <c r="R33">
        <v>479.99999999999994</v>
      </c>
      <c r="S33">
        <v>642.99999999999989</v>
      </c>
      <c r="T33">
        <v>642.99999999999989</v>
      </c>
      <c r="U33">
        <v>642.99999999999989</v>
      </c>
      <c r="V33">
        <v>642.99999999999989</v>
      </c>
      <c r="W33">
        <v>479.99999999999994</v>
      </c>
      <c r="X33">
        <v>479.99999999999994</v>
      </c>
      <c r="Y33">
        <v>400.96066115702439</v>
      </c>
      <c r="Z33">
        <v>479.99999999999994</v>
      </c>
      <c r="AA33">
        <v>642.99999999999989</v>
      </c>
      <c r="AB33">
        <v>642.99999999999989</v>
      </c>
      <c r="AC33">
        <v>479.99999999999994</v>
      </c>
      <c r="AD33">
        <v>642.99999999999989</v>
      </c>
      <c r="AE33">
        <v>479.99999999999994</v>
      </c>
      <c r="AF33">
        <v>479.99999999999994</v>
      </c>
      <c r="AG33">
        <v>400.96066115702439</v>
      </c>
      <c r="AH33">
        <v>400.96066115702439</v>
      </c>
    </row>
    <row r="34" spans="1:34" x14ac:dyDescent="0.3">
      <c r="A34" s="101">
        <f ca="1">Exceedance!U34</f>
        <v>47058</v>
      </c>
      <c r="B34" s="751">
        <v>499.99999999999994</v>
      </c>
      <c r="C34" s="751">
        <v>641.99999999999989</v>
      </c>
      <c r="D34" s="751">
        <v>641.99999999999989</v>
      </c>
      <c r="E34">
        <v>499.99999999999994</v>
      </c>
      <c r="F34">
        <v>499.99999999999994</v>
      </c>
      <c r="G34">
        <v>499.99999999999994</v>
      </c>
      <c r="H34">
        <v>641.99999999999989</v>
      </c>
      <c r="I34">
        <v>641.99999999999989</v>
      </c>
      <c r="J34">
        <v>641.99999999999989</v>
      </c>
      <c r="K34">
        <v>499.99999999999994</v>
      </c>
      <c r="L34">
        <v>499.99999999999994</v>
      </c>
      <c r="M34">
        <v>429.99999999999994</v>
      </c>
      <c r="N34">
        <v>429.99999999999994</v>
      </c>
      <c r="O34">
        <v>429.99999999999994</v>
      </c>
      <c r="P34">
        <v>519.09045738575264</v>
      </c>
      <c r="Q34">
        <v>499.99999999999994</v>
      </c>
      <c r="R34">
        <v>499.99999999999994</v>
      </c>
      <c r="S34">
        <v>641.99999999999989</v>
      </c>
      <c r="T34">
        <v>641.99999999999989</v>
      </c>
      <c r="U34">
        <v>641.99999999999989</v>
      </c>
      <c r="V34">
        <v>641.99999999999989</v>
      </c>
      <c r="W34">
        <v>499.99999999999994</v>
      </c>
      <c r="X34">
        <v>499.99999999999994</v>
      </c>
      <c r="Y34">
        <v>388.02644628099131</v>
      </c>
      <c r="Z34">
        <v>423.72503080121612</v>
      </c>
      <c r="AA34">
        <v>641.99999999999989</v>
      </c>
      <c r="AB34">
        <v>641.99999999999989</v>
      </c>
      <c r="AC34">
        <v>499.99999999999994</v>
      </c>
      <c r="AD34">
        <v>641.99999999999989</v>
      </c>
      <c r="AE34">
        <v>499.99999999999994</v>
      </c>
      <c r="AF34">
        <v>499.99999999999994</v>
      </c>
      <c r="AG34">
        <v>388.02644628099131</v>
      </c>
      <c r="AH34">
        <v>388.02644628099131</v>
      </c>
    </row>
    <row r="35" spans="1:34" x14ac:dyDescent="0.3">
      <c r="A35" s="101">
        <f ca="1">Exceedance!U35</f>
        <v>47088</v>
      </c>
      <c r="B35" s="751">
        <v>599.99999999999989</v>
      </c>
      <c r="C35" s="751">
        <v>714.99999999999989</v>
      </c>
      <c r="D35" s="751">
        <v>714.99999999999989</v>
      </c>
      <c r="E35">
        <v>599.99999999999989</v>
      </c>
      <c r="F35">
        <v>599.99999999999989</v>
      </c>
      <c r="G35">
        <v>599.99999999999989</v>
      </c>
      <c r="H35">
        <v>714.99999999999989</v>
      </c>
      <c r="I35">
        <v>714.99999999999989</v>
      </c>
      <c r="J35">
        <v>714.99999999999989</v>
      </c>
      <c r="K35">
        <v>599.99999999999989</v>
      </c>
      <c r="L35">
        <v>599.99999999999989</v>
      </c>
      <c r="M35">
        <v>509.99999999999989</v>
      </c>
      <c r="N35">
        <v>509.99999999999989</v>
      </c>
      <c r="O35">
        <v>509.99999999999989</v>
      </c>
      <c r="P35">
        <v>400.96066115702439</v>
      </c>
      <c r="Q35">
        <v>599.99999999999989</v>
      </c>
      <c r="R35">
        <v>599.99999999999989</v>
      </c>
      <c r="S35">
        <v>714.99999999999989</v>
      </c>
      <c r="T35">
        <v>714.99999999999989</v>
      </c>
      <c r="U35">
        <v>714.99999999999989</v>
      </c>
      <c r="V35">
        <v>714.99999999999989</v>
      </c>
      <c r="W35">
        <v>599.99999999999989</v>
      </c>
      <c r="X35">
        <v>599.99999999999989</v>
      </c>
      <c r="Y35">
        <v>400.96066115702439</v>
      </c>
      <c r="Z35">
        <v>400.96066115702439</v>
      </c>
      <c r="AA35">
        <v>714.99999999999989</v>
      </c>
      <c r="AB35">
        <v>714.99999999999989</v>
      </c>
      <c r="AC35">
        <v>599.99999999999989</v>
      </c>
      <c r="AD35">
        <v>714.99999999999989</v>
      </c>
      <c r="AE35">
        <v>599.99999999999989</v>
      </c>
      <c r="AF35">
        <v>599.99999999999989</v>
      </c>
      <c r="AG35">
        <v>400.96066115702439</v>
      </c>
      <c r="AH35">
        <v>400.96066115702439</v>
      </c>
    </row>
    <row r="36" spans="1:34" x14ac:dyDescent="0.3">
      <c r="A36" s="101">
        <f ca="1">Exceedance!U36</f>
        <v>47119</v>
      </c>
      <c r="B36" s="751">
        <v>722.99999999999977</v>
      </c>
      <c r="C36" s="751">
        <v>400.96066115702439</v>
      </c>
      <c r="D36" s="751">
        <v>856.99999999999989</v>
      </c>
      <c r="E36">
        <v>722.99999999999977</v>
      </c>
      <c r="F36">
        <v>722.99999999999977</v>
      </c>
      <c r="G36">
        <v>722.99999999999977</v>
      </c>
      <c r="H36">
        <v>856.99999999999989</v>
      </c>
      <c r="I36">
        <v>856.99999999999989</v>
      </c>
      <c r="J36">
        <v>856.99999999999989</v>
      </c>
      <c r="K36">
        <v>722.99999999999977</v>
      </c>
      <c r="L36">
        <v>746.45029705949582</v>
      </c>
      <c r="M36">
        <v>569.99999999999989</v>
      </c>
      <c r="N36">
        <v>569.99999999999989</v>
      </c>
      <c r="O36">
        <v>569.99999999999989</v>
      </c>
      <c r="P36">
        <v>446.08268449898407</v>
      </c>
      <c r="Q36">
        <v>722.99999999999977</v>
      </c>
      <c r="R36">
        <v>722.99999999999977</v>
      </c>
      <c r="S36">
        <v>430.49595787139492</v>
      </c>
      <c r="T36">
        <v>918.99999999999989</v>
      </c>
      <c r="U36">
        <v>762.99999999999989</v>
      </c>
      <c r="V36">
        <v>918.99999999999989</v>
      </c>
      <c r="W36">
        <v>722.99999999999977</v>
      </c>
      <c r="X36">
        <v>722.99999999999977</v>
      </c>
      <c r="Y36">
        <v>400.96066115702439</v>
      </c>
      <c r="Z36">
        <v>400.96066115702439</v>
      </c>
      <c r="AA36">
        <v>856.99999999999989</v>
      </c>
      <c r="AB36">
        <v>870.33022455539333</v>
      </c>
      <c r="AC36">
        <v>722.99999999999977</v>
      </c>
      <c r="AD36">
        <v>842.61892992836852</v>
      </c>
      <c r="AE36">
        <v>757.31289537640657</v>
      </c>
      <c r="AF36">
        <v>722.99999999999977</v>
      </c>
      <c r="AG36">
        <v>400.96066115702439</v>
      </c>
      <c r="AH36">
        <v>400.96066115702439</v>
      </c>
    </row>
    <row r="37" spans="1:34" x14ac:dyDescent="0.3">
      <c r="A37" s="101">
        <f ca="1">Exceedance!U37</f>
        <v>47150</v>
      </c>
      <c r="B37" s="751">
        <v>638.99999999999989</v>
      </c>
      <c r="C37" s="751">
        <v>394.39691027762655</v>
      </c>
      <c r="D37" s="751">
        <v>757.99999999999989</v>
      </c>
      <c r="E37">
        <v>638.99999999999989</v>
      </c>
      <c r="F37">
        <v>638.99999999999989</v>
      </c>
      <c r="G37">
        <v>638.99999999999989</v>
      </c>
      <c r="H37">
        <v>757.99999999999989</v>
      </c>
      <c r="I37">
        <v>757.99999999999989</v>
      </c>
      <c r="J37">
        <v>757.99999999999989</v>
      </c>
      <c r="K37">
        <v>638.99999999999989</v>
      </c>
      <c r="L37">
        <v>660.35904392550424</v>
      </c>
      <c r="M37">
        <v>499.99999999999994</v>
      </c>
      <c r="N37">
        <v>468.71879802810849</v>
      </c>
      <c r="O37">
        <v>499.99999999999994</v>
      </c>
      <c r="P37">
        <v>535.86235662791773</v>
      </c>
      <c r="Q37">
        <v>638.99999999999989</v>
      </c>
      <c r="R37">
        <v>638.99999999999989</v>
      </c>
      <c r="S37">
        <v>362.1580165289252</v>
      </c>
      <c r="T37">
        <v>812.99999999999989</v>
      </c>
      <c r="U37">
        <v>674.99999999999989</v>
      </c>
      <c r="V37">
        <v>362.1580165289252</v>
      </c>
      <c r="W37">
        <v>638.99999999999989</v>
      </c>
      <c r="X37">
        <v>638.99999999999989</v>
      </c>
      <c r="Y37">
        <v>362.1580165289252</v>
      </c>
      <c r="Z37">
        <v>362.1580165289252</v>
      </c>
      <c r="AA37">
        <v>377.69237583320836</v>
      </c>
      <c r="AB37">
        <v>528.10402681231494</v>
      </c>
      <c r="AC37">
        <v>638.99999999999989</v>
      </c>
      <c r="AD37">
        <v>373.92070174355433</v>
      </c>
      <c r="AE37">
        <v>669.96881307873457</v>
      </c>
      <c r="AF37">
        <v>638.99999999999989</v>
      </c>
      <c r="AG37">
        <v>362.1580165289252</v>
      </c>
      <c r="AH37">
        <v>362.1580165289252</v>
      </c>
    </row>
    <row r="38" spans="1:34" x14ac:dyDescent="0.3">
      <c r="A38" s="101">
        <f ca="1">Exceedance!U38</f>
        <v>47178</v>
      </c>
      <c r="B38" s="751">
        <v>674.99999999999977</v>
      </c>
      <c r="C38" s="751">
        <v>500.96639837026788</v>
      </c>
      <c r="D38" s="751">
        <v>800.99999999999989</v>
      </c>
      <c r="E38">
        <v>674.99999999999977</v>
      </c>
      <c r="F38">
        <v>674.99999999999977</v>
      </c>
      <c r="G38">
        <v>674.99999999999977</v>
      </c>
      <c r="H38">
        <v>800.99999999999989</v>
      </c>
      <c r="I38">
        <v>800.99999999999989</v>
      </c>
      <c r="J38">
        <v>800.99999999999989</v>
      </c>
      <c r="K38">
        <v>674.99999999999977</v>
      </c>
      <c r="L38">
        <v>524.58142764841602</v>
      </c>
      <c r="M38">
        <v>529.99999999999989</v>
      </c>
      <c r="N38">
        <v>468.85729204094832</v>
      </c>
      <c r="O38">
        <v>529.99999999999989</v>
      </c>
      <c r="P38">
        <v>575.80065574538196</v>
      </c>
      <c r="Q38">
        <v>674.99999999999977</v>
      </c>
      <c r="R38">
        <v>674.99999999999977</v>
      </c>
      <c r="S38">
        <v>400.96066115702439</v>
      </c>
      <c r="T38">
        <v>857.99999999999977</v>
      </c>
      <c r="U38">
        <v>713</v>
      </c>
      <c r="V38">
        <v>439.02960084362707</v>
      </c>
      <c r="W38">
        <v>674.99999999999977</v>
      </c>
      <c r="X38">
        <v>674.99999999999977</v>
      </c>
      <c r="Y38">
        <v>400.96066115702439</v>
      </c>
      <c r="Z38">
        <v>497.45454353456637</v>
      </c>
      <c r="AA38">
        <v>486.7190873483064</v>
      </c>
      <c r="AB38">
        <v>1001.7776327006062</v>
      </c>
      <c r="AC38">
        <v>674.99999999999977</v>
      </c>
      <c r="AD38">
        <v>591.989171742709</v>
      </c>
      <c r="AE38">
        <v>630.45699747723393</v>
      </c>
      <c r="AF38">
        <v>674.99999999999977</v>
      </c>
      <c r="AG38">
        <v>400.96066115702439</v>
      </c>
      <c r="AH38">
        <v>400.96066115702439</v>
      </c>
    </row>
    <row r="39" spans="1:34" x14ac:dyDescent="0.3">
      <c r="A39" s="101">
        <f ca="1">Exceedance!U39</f>
        <v>47209</v>
      </c>
      <c r="B39" s="751">
        <v>600.99999999999989</v>
      </c>
      <c r="C39" s="751">
        <v>724.69741098829422</v>
      </c>
      <c r="D39" s="751">
        <v>692.11827516700941</v>
      </c>
      <c r="E39">
        <v>600.99999999999989</v>
      </c>
      <c r="F39">
        <v>600.99999999999989</v>
      </c>
      <c r="G39">
        <v>600.99999999999989</v>
      </c>
      <c r="H39">
        <v>1155.1600396316207</v>
      </c>
      <c r="I39">
        <v>712.99999999999989</v>
      </c>
      <c r="J39">
        <v>712.99999999999989</v>
      </c>
      <c r="K39">
        <v>600.99999999999989</v>
      </c>
      <c r="L39">
        <v>529.8873387024048</v>
      </c>
      <c r="M39">
        <v>469.99999999999994</v>
      </c>
      <c r="N39">
        <v>443.75500622707369</v>
      </c>
      <c r="O39">
        <v>469.99999999999994</v>
      </c>
      <c r="P39">
        <v>1080.0002384888437</v>
      </c>
      <c r="Q39">
        <v>600.99999999999989</v>
      </c>
      <c r="R39">
        <v>600.99999999999989</v>
      </c>
      <c r="S39">
        <v>388.02644628099131</v>
      </c>
      <c r="T39">
        <v>606.11374320281459</v>
      </c>
      <c r="U39">
        <v>634.99999999999989</v>
      </c>
      <c r="V39">
        <v>906.6087148775548</v>
      </c>
      <c r="W39">
        <v>600.99999999999989</v>
      </c>
      <c r="X39">
        <v>600.99999999999989</v>
      </c>
      <c r="Y39">
        <v>388.02644628099131</v>
      </c>
      <c r="Z39">
        <v>593.35170046727467</v>
      </c>
      <c r="AA39">
        <v>620.11788830249463</v>
      </c>
      <c r="AB39">
        <v>953.78789463746716</v>
      </c>
      <c r="AC39">
        <v>600.99999999999989</v>
      </c>
      <c r="AD39">
        <v>770.50001312004702</v>
      </c>
      <c r="AE39">
        <v>503.86840909705853</v>
      </c>
      <c r="AF39">
        <v>600.99999999999989</v>
      </c>
      <c r="AG39">
        <v>676.09793587689296</v>
      </c>
      <c r="AH39">
        <v>912.00194236312564</v>
      </c>
    </row>
    <row r="40" spans="1:34" x14ac:dyDescent="0.3">
      <c r="A40" s="101">
        <f ca="1">Exceedance!U40</f>
        <v>47239</v>
      </c>
      <c r="B40" s="751">
        <v>598.99999999999977</v>
      </c>
      <c r="C40" s="751">
        <v>1396.9787964615275</v>
      </c>
      <c r="D40" s="751">
        <v>631.99999999999989</v>
      </c>
      <c r="E40">
        <v>598.99999999999977</v>
      </c>
      <c r="F40">
        <v>598.99999999999977</v>
      </c>
      <c r="G40">
        <v>598.99999999999977</v>
      </c>
      <c r="H40">
        <v>1155.1600396316207</v>
      </c>
      <c r="I40">
        <v>709.99999999999989</v>
      </c>
      <c r="J40">
        <v>709.99999999999989</v>
      </c>
      <c r="K40">
        <v>598.99999999999977</v>
      </c>
      <c r="L40">
        <v>882.58481606200644</v>
      </c>
      <c r="M40">
        <v>469.99999999999994</v>
      </c>
      <c r="N40">
        <v>579.20638266752144</v>
      </c>
      <c r="O40">
        <v>469.99999999999994</v>
      </c>
      <c r="P40">
        <v>1879.4957302885618</v>
      </c>
      <c r="Q40">
        <v>598.99999999999977</v>
      </c>
      <c r="R40">
        <v>598.99999999999977</v>
      </c>
      <c r="S40">
        <v>2244.0521443281623</v>
      </c>
      <c r="T40">
        <v>918.88543106999873</v>
      </c>
      <c r="U40">
        <v>631.99999999999989</v>
      </c>
      <c r="V40">
        <v>1488.2038317241966</v>
      </c>
      <c r="W40">
        <v>598.99999999999977</v>
      </c>
      <c r="X40">
        <v>598.99999999999977</v>
      </c>
      <c r="Y40">
        <v>400.96066115702439</v>
      </c>
      <c r="Z40">
        <v>1259.2334890812997</v>
      </c>
      <c r="AA40">
        <v>1170.4706485159902</v>
      </c>
      <c r="AB40">
        <v>760.99999999999989</v>
      </c>
      <c r="AC40">
        <v>598.99999999999977</v>
      </c>
      <c r="AD40">
        <v>1535.9706942214045</v>
      </c>
      <c r="AE40">
        <v>830.91700779538894</v>
      </c>
      <c r="AF40">
        <v>598.99999999999977</v>
      </c>
      <c r="AG40">
        <v>1535.8381085660606</v>
      </c>
      <c r="AH40">
        <v>2848.9709501988596</v>
      </c>
    </row>
    <row r="41" spans="1:34" x14ac:dyDescent="0.3">
      <c r="A41" s="101">
        <f ca="1">Exceedance!U41</f>
        <v>47270</v>
      </c>
      <c r="B41" s="751">
        <v>627.99999999999989</v>
      </c>
      <c r="C41" s="751">
        <v>662.99999999999989</v>
      </c>
      <c r="D41" s="751">
        <v>744.99999999999989</v>
      </c>
      <c r="E41">
        <v>627.99999999999989</v>
      </c>
      <c r="F41">
        <v>627.99999999999989</v>
      </c>
      <c r="G41">
        <v>627.99999999999989</v>
      </c>
      <c r="H41">
        <v>1204.5258532910916</v>
      </c>
      <c r="I41">
        <v>744.99999999999989</v>
      </c>
      <c r="J41">
        <v>744.99999999999989</v>
      </c>
      <c r="K41">
        <v>627.99999999999989</v>
      </c>
      <c r="L41">
        <v>648.61932758905073</v>
      </c>
      <c r="M41">
        <v>499.99999999999994</v>
      </c>
      <c r="N41">
        <v>509.46252103634765</v>
      </c>
      <c r="O41">
        <v>499.99999999999994</v>
      </c>
      <c r="P41">
        <v>744.99999999999989</v>
      </c>
      <c r="Q41">
        <v>627.99999999999989</v>
      </c>
      <c r="R41">
        <v>627.99999999999989</v>
      </c>
      <c r="S41">
        <v>1087.3067738335017</v>
      </c>
      <c r="T41">
        <v>797.99999999999989</v>
      </c>
      <c r="U41">
        <v>662.99999999999989</v>
      </c>
      <c r="V41">
        <v>797.99999999999989</v>
      </c>
      <c r="W41">
        <v>627.99999999999989</v>
      </c>
      <c r="X41">
        <v>627.99999999999989</v>
      </c>
      <c r="Y41">
        <v>1688.8377143229477</v>
      </c>
      <c r="Z41">
        <v>1347.1799935878541</v>
      </c>
      <c r="AA41">
        <v>662.99999999999989</v>
      </c>
      <c r="AB41">
        <v>797.99999999999989</v>
      </c>
      <c r="AC41">
        <v>627.99999999999989</v>
      </c>
      <c r="AD41">
        <v>797.99999999999989</v>
      </c>
      <c r="AE41">
        <v>658.05825640177932</v>
      </c>
      <c r="AF41">
        <v>627.99999999999989</v>
      </c>
      <c r="AG41">
        <v>735.79140734168186</v>
      </c>
      <c r="AH41">
        <v>797.99999999999989</v>
      </c>
    </row>
    <row r="42" spans="1:34" x14ac:dyDescent="0.3">
      <c r="A42" s="101">
        <f ca="1">Exceedance!U42</f>
        <v>47300</v>
      </c>
      <c r="B42" s="751">
        <v>708.99999999999966</v>
      </c>
      <c r="C42" s="751">
        <v>749</v>
      </c>
      <c r="D42" s="751">
        <v>841.99999999999989</v>
      </c>
      <c r="E42">
        <v>708.99999999999966</v>
      </c>
      <c r="F42">
        <v>708.99999999999966</v>
      </c>
      <c r="G42">
        <v>708.99999999999966</v>
      </c>
      <c r="H42">
        <v>1362.4964570013988</v>
      </c>
      <c r="I42">
        <v>841.99999999999989</v>
      </c>
      <c r="J42">
        <v>841.99999999999989</v>
      </c>
      <c r="K42">
        <v>708.99999999999966</v>
      </c>
      <c r="L42">
        <v>732.75396133363358</v>
      </c>
      <c r="M42">
        <v>559.99999999999989</v>
      </c>
      <c r="N42">
        <v>559.99999999999989</v>
      </c>
      <c r="O42">
        <v>559.99999999999989</v>
      </c>
      <c r="P42">
        <v>861.10651649511021</v>
      </c>
      <c r="Q42">
        <v>708.99999999999966</v>
      </c>
      <c r="R42">
        <v>708.99999999999966</v>
      </c>
      <c r="S42">
        <v>901.99999999999989</v>
      </c>
      <c r="T42">
        <v>901.99999999999989</v>
      </c>
      <c r="U42">
        <v>749</v>
      </c>
      <c r="V42">
        <v>901.99999999999989</v>
      </c>
      <c r="W42">
        <v>708.99999999999966</v>
      </c>
      <c r="X42">
        <v>708.99999999999966</v>
      </c>
      <c r="Y42">
        <v>920.28458438175835</v>
      </c>
      <c r="Z42">
        <v>768.71502645150076</v>
      </c>
      <c r="AA42">
        <v>811.30833972553182</v>
      </c>
      <c r="AB42">
        <v>901.99999999999989</v>
      </c>
      <c r="AC42">
        <v>708.99999999999966</v>
      </c>
      <c r="AD42">
        <v>901.99999999999989</v>
      </c>
      <c r="AE42">
        <v>743.41724591995876</v>
      </c>
      <c r="AF42">
        <v>708.99999999999966</v>
      </c>
      <c r="AG42">
        <v>661.25564584582014</v>
      </c>
      <c r="AH42">
        <v>901.99999999999989</v>
      </c>
    </row>
    <row r="43" spans="1:34" x14ac:dyDescent="0.3">
      <c r="A43" s="101">
        <f ca="1">Exceedance!U43</f>
        <v>47331</v>
      </c>
      <c r="B43" s="751">
        <v>757.99999999999977</v>
      </c>
      <c r="C43" s="751">
        <v>856.40564788407198</v>
      </c>
      <c r="D43" s="751">
        <v>899.99999999999989</v>
      </c>
      <c r="E43">
        <v>757.99999999999977</v>
      </c>
      <c r="F43">
        <v>757.99999999999977</v>
      </c>
      <c r="G43">
        <v>757.99999999999977</v>
      </c>
      <c r="H43">
        <v>1461.2280843203405</v>
      </c>
      <c r="I43">
        <v>899.99999999999989</v>
      </c>
      <c r="J43">
        <v>899.99999999999989</v>
      </c>
      <c r="K43">
        <v>757.99999999999977</v>
      </c>
      <c r="L43">
        <v>782.64775576356055</v>
      </c>
      <c r="M43">
        <v>599.99999999999989</v>
      </c>
      <c r="N43">
        <v>599.99999999999989</v>
      </c>
      <c r="O43">
        <v>599.99999999999989</v>
      </c>
      <c r="P43">
        <v>962.99999999999989</v>
      </c>
      <c r="Q43">
        <v>757.99999999999977</v>
      </c>
      <c r="R43">
        <v>757.99999999999977</v>
      </c>
      <c r="S43">
        <v>962.99999999999989</v>
      </c>
      <c r="T43">
        <v>962.99999999999989</v>
      </c>
      <c r="U43">
        <v>799.99999999999989</v>
      </c>
      <c r="V43">
        <v>962.99999999999989</v>
      </c>
      <c r="W43">
        <v>757.99999999999977</v>
      </c>
      <c r="X43">
        <v>757.99999999999977</v>
      </c>
      <c r="Y43">
        <v>498.19731355360722</v>
      </c>
      <c r="Z43">
        <v>672.9412497492383</v>
      </c>
      <c r="AA43">
        <v>899.99999999999989</v>
      </c>
      <c r="AB43">
        <v>962.99999999999989</v>
      </c>
      <c r="AC43">
        <v>757.99999999999977</v>
      </c>
      <c r="AD43">
        <v>962.99999999999989</v>
      </c>
      <c r="AE43">
        <v>794.03711179701895</v>
      </c>
      <c r="AF43">
        <v>757.99999999999977</v>
      </c>
      <c r="AG43">
        <v>400.96066115702439</v>
      </c>
      <c r="AH43">
        <v>962.99999999999989</v>
      </c>
    </row>
    <row r="44" spans="1:34" x14ac:dyDescent="0.3">
      <c r="A44" s="101">
        <f ca="1">Exceedance!U44</f>
        <v>47362</v>
      </c>
      <c r="B44" s="751">
        <v>567.99999999999989</v>
      </c>
      <c r="C44" s="751">
        <v>599.99999999999523</v>
      </c>
      <c r="D44" s="751">
        <v>599.99999999999523</v>
      </c>
      <c r="E44">
        <v>567.99999999999989</v>
      </c>
      <c r="F44">
        <v>567.99999999999989</v>
      </c>
      <c r="G44">
        <v>567.99999999999989</v>
      </c>
      <c r="H44">
        <v>1086.0479005083614</v>
      </c>
      <c r="I44">
        <v>673.99999997755208</v>
      </c>
      <c r="J44">
        <v>673.99999997755208</v>
      </c>
      <c r="K44">
        <v>567.99999999999989</v>
      </c>
      <c r="L44">
        <v>586.98581682267036</v>
      </c>
      <c r="M44">
        <v>449.99999999999994</v>
      </c>
      <c r="N44">
        <v>449.99999999999994</v>
      </c>
      <c r="O44">
        <v>449.99999999999994</v>
      </c>
      <c r="P44">
        <v>673.99999999999989</v>
      </c>
      <c r="Q44">
        <v>567.99999999999989</v>
      </c>
      <c r="R44">
        <v>567.99999999999989</v>
      </c>
      <c r="S44">
        <v>721.99999999882618</v>
      </c>
      <c r="T44">
        <v>721.99999999882618</v>
      </c>
      <c r="U44">
        <v>599.99999999999523</v>
      </c>
      <c r="V44">
        <v>721.99999999882618</v>
      </c>
      <c r="W44">
        <v>567.99999999999989</v>
      </c>
      <c r="X44">
        <v>567.99999999999989</v>
      </c>
      <c r="Y44">
        <v>486.72006122505456</v>
      </c>
      <c r="Z44">
        <v>426.20993929038758</v>
      </c>
      <c r="AA44">
        <v>599.99999999999523</v>
      </c>
      <c r="AB44">
        <v>721.99999999882618</v>
      </c>
      <c r="AC44">
        <v>567.99999999999989</v>
      </c>
      <c r="AD44">
        <v>721.99999999882618</v>
      </c>
      <c r="AE44">
        <v>595.5278338477641</v>
      </c>
      <c r="AF44">
        <v>567.99999999999989</v>
      </c>
      <c r="AG44">
        <v>388.02644628099131</v>
      </c>
      <c r="AH44">
        <v>721.99999999882618</v>
      </c>
    </row>
    <row r="45" spans="1:34" x14ac:dyDescent="0.3">
      <c r="A45" s="101">
        <f ca="1">Exceedance!U45</f>
        <v>47392</v>
      </c>
      <c r="B45" s="751">
        <v>642.99999999999989</v>
      </c>
      <c r="C45" s="751">
        <v>642.99999999999989</v>
      </c>
      <c r="D45" s="751">
        <v>479.99999999999994</v>
      </c>
      <c r="E45">
        <v>479.99999999999994</v>
      </c>
      <c r="F45">
        <v>642.99999999999989</v>
      </c>
      <c r="G45">
        <v>642.99999999999989</v>
      </c>
      <c r="H45">
        <v>642.99999999999989</v>
      </c>
      <c r="I45">
        <v>642.99999999999989</v>
      </c>
      <c r="J45">
        <v>642.99999999999989</v>
      </c>
      <c r="K45">
        <v>642.99999999999989</v>
      </c>
      <c r="L45">
        <v>410</v>
      </c>
      <c r="M45">
        <v>410</v>
      </c>
      <c r="N45">
        <v>410</v>
      </c>
      <c r="O45">
        <v>400.96066115702439</v>
      </c>
      <c r="P45">
        <v>479.99999999999994</v>
      </c>
      <c r="Q45">
        <v>642.99999999999989</v>
      </c>
      <c r="R45">
        <v>642.99999999999989</v>
      </c>
      <c r="S45">
        <v>479.99999999999994</v>
      </c>
      <c r="T45">
        <v>479.99999999999994</v>
      </c>
      <c r="U45">
        <v>479.99999999999994</v>
      </c>
      <c r="V45">
        <v>642.99999999999989</v>
      </c>
      <c r="W45">
        <v>479.99999999999994</v>
      </c>
      <c r="X45">
        <v>642.99999999999989</v>
      </c>
      <c r="Y45">
        <v>400.96066115702439</v>
      </c>
      <c r="Z45">
        <v>463.75653295633163</v>
      </c>
      <c r="AA45">
        <v>642.99999999999989</v>
      </c>
      <c r="AB45">
        <v>479.99999999999994</v>
      </c>
      <c r="AC45">
        <v>479.99999999999994</v>
      </c>
      <c r="AD45">
        <v>479.99999999999994</v>
      </c>
      <c r="AE45">
        <v>479.99999999999994</v>
      </c>
      <c r="AF45">
        <v>479.99999999999994</v>
      </c>
      <c r="AG45">
        <v>400.96066115702439</v>
      </c>
      <c r="AH45">
        <v>479.99999999999994</v>
      </c>
    </row>
    <row r="46" spans="1:34" x14ac:dyDescent="0.3">
      <c r="A46" s="101">
        <f ca="1">Exceedance!U46</f>
        <v>47423</v>
      </c>
      <c r="B46" s="751">
        <v>641.99999999999989</v>
      </c>
      <c r="C46" s="751">
        <v>641.99999999999989</v>
      </c>
      <c r="D46" s="751">
        <v>499.99999999999994</v>
      </c>
      <c r="E46">
        <v>499.99999999999994</v>
      </c>
      <c r="F46">
        <v>641.99999999999989</v>
      </c>
      <c r="G46">
        <v>641.99999999999989</v>
      </c>
      <c r="H46">
        <v>641.99999999999989</v>
      </c>
      <c r="I46">
        <v>641.99999999999989</v>
      </c>
      <c r="J46">
        <v>641.99999999999989</v>
      </c>
      <c r="K46">
        <v>641.99999999999989</v>
      </c>
      <c r="L46">
        <v>429.99999999999994</v>
      </c>
      <c r="M46">
        <v>429.99999999999994</v>
      </c>
      <c r="N46">
        <v>429.99999999999994</v>
      </c>
      <c r="O46">
        <v>388.02644628099131</v>
      </c>
      <c r="P46">
        <v>499.99999999999994</v>
      </c>
      <c r="Q46">
        <v>641.99999999999989</v>
      </c>
      <c r="R46">
        <v>641.99999999999989</v>
      </c>
      <c r="S46">
        <v>499.99999999999994</v>
      </c>
      <c r="T46">
        <v>499.99999999999994</v>
      </c>
      <c r="U46">
        <v>499.99999999999994</v>
      </c>
      <c r="V46">
        <v>641.99999999999989</v>
      </c>
      <c r="W46">
        <v>499.99999999999994</v>
      </c>
      <c r="X46">
        <v>641.99999999999989</v>
      </c>
      <c r="Y46">
        <v>418.59365953310453</v>
      </c>
      <c r="Z46">
        <v>414.35246568213483</v>
      </c>
      <c r="AA46">
        <v>641.99999999999989</v>
      </c>
      <c r="AB46">
        <v>499.99999999999994</v>
      </c>
      <c r="AC46">
        <v>499.99999999999994</v>
      </c>
      <c r="AD46">
        <v>499.99999999999994</v>
      </c>
      <c r="AE46">
        <v>499.99999999999994</v>
      </c>
      <c r="AF46">
        <v>499.99999999999994</v>
      </c>
      <c r="AG46">
        <v>388.02644628099131</v>
      </c>
      <c r="AH46">
        <v>499.99999999999994</v>
      </c>
    </row>
    <row r="47" spans="1:34" x14ac:dyDescent="0.3">
      <c r="A47" s="101">
        <f ca="1">Exceedance!U47</f>
        <v>47453</v>
      </c>
      <c r="B47" s="751">
        <v>714.99999999999989</v>
      </c>
      <c r="C47" s="751">
        <v>714.99999999999989</v>
      </c>
      <c r="D47" s="751">
        <v>599.99999999999989</v>
      </c>
      <c r="E47">
        <v>599.99999999999989</v>
      </c>
      <c r="F47">
        <v>714.99999999999989</v>
      </c>
      <c r="G47">
        <v>714.99999999999989</v>
      </c>
      <c r="H47">
        <v>714.99999999999989</v>
      </c>
      <c r="I47">
        <v>714.99999999999989</v>
      </c>
      <c r="J47">
        <v>714.99999999999989</v>
      </c>
      <c r="K47">
        <v>714.99999999999989</v>
      </c>
      <c r="L47">
        <v>509.99999999999989</v>
      </c>
      <c r="M47">
        <v>509.99999999999989</v>
      </c>
      <c r="N47">
        <v>509.99999999999989</v>
      </c>
      <c r="O47">
        <v>400.96066115702439</v>
      </c>
      <c r="P47">
        <v>599.99999999999989</v>
      </c>
      <c r="Q47">
        <v>714.99999999999989</v>
      </c>
      <c r="R47">
        <v>714.99999999999989</v>
      </c>
      <c r="S47">
        <v>599.99999999999989</v>
      </c>
      <c r="T47">
        <v>599.99999999999989</v>
      </c>
      <c r="U47">
        <v>599.99999999999989</v>
      </c>
      <c r="V47">
        <v>714.99999999999989</v>
      </c>
      <c r="W47">
        <v>599.99999999999989</v>
      </c>
      <c r="X47">
        <v>714.99999999999989</v>
      </c>
      <c r="Y47">
        <v>413.09133290305397</v>
      </c>
      <c r="Z47">
        <v>435.36929329127503</v>
      </c>
      <c r="AA47">
        <v>714.99999999999989</v>
      </c>
      <c r="AB47">
        <v>599.99999999999989</v>
      </c>
      <c r="AC47">
        <v>599.99999999999989</v>
      </c>
      <c r="AD47">
        <v>599.99999999999989</v>
      </c>
      <c r="AE47">
        <v>599.99999999999989</v>
      </c>
      <c r="AF47">
        <v>599.99999999999989</v>
      </c>
      <c r="AG47">
        <v>400.96066115702439</v>
      </c>
      <c r="AH47">
        <v>599.99999999999989</v>
      </c>
    </row>
    <row r="48" spans="1:34" x14ac:dyDescent="0.3">
      <c r="A48" s="101">
        <f ca="1">Exceedance!U48</f>
        <v>47484</v>
      </c>
      <c r="B48" s="751">
        <v>856.99999999999989</v>
      </c>
      <c r="C48" s="751">
        <v>728.94277608585605</v>
      </c>
      <c r="D48" s="751">
        <v>722.99999999999977</v>
      </c>
      <c r="E48">
        <v>722.99999999999977</v>
      </c>
      <c r="F48">
        <v>856.99999999999989</v>
      </c>
      <c r="G48">
        <v>856.99999999999989</v>
      </c>
      <c r="H48">
        <v>856.99999999999989</v>
      </c>
      <c r="I48">
        <v>856.99999999999989</v>
      </c>
      <c r="J48">
        <v>856.99999999999989</v>
      </c>
      <c r="K48">
        <v>762.99999999999989</v>
      </c>
      <c r="L48">
        <v>569.99999999999989</v>
      </c>
      <c r="M48">
        <v>569.99999999999989</v>
      </c>
      <c r="N48">
        <v>569.99999999999989</v>
      </c>
      <c r="O48">
        <v>400.96066115702439</v>
      </c>
      <c r="P48">
        <v>722.99999999999977</v>
      </c>
      <c r="Q48">
        <v>856.99999999999989</v>
      </c>
      <c r="R48">
        <v>856.99999999999989</v>
      </c>
      <c r="S48">
        <v>722.99999999999977</v>
      </c>
      <c r="T48">
        <v>722.99999999999977</v>
      </c>
      <c r="U48">
        <v>722.99999999999977</v>
      </c>
      <c r="V48">
        <v>856.99999999999989</v>
      </c>
      <c r="W48">
        <v>722.99999999999977</v>
      </c>
      <c r="X48">
        <v>856.99999999999989</v>
      </c>
      <c r="Y48">
        <v>400.96066115702439</v>
      </c>
      <c r="Z48">
        <v>400.96066115702439</v>
      </c>
      <c r="AA48">
        <v>918.99999999999989</v>
      </c>
      <c r="AB48">
        <v>722.99999999999977</v>
      </c>
      <c r="AC48">
        <v>722.99999999999977</v>
      </c>
      <c r="AD48">
        <v>722.99999999999977</v>
      </c>
      <c r="AE48">
        <v>560.40204280653745</v>
      </c>
      <c r="AF48">
        <v>784.51654971784342</v>
      </c>
      <c r="AG48">
        <v>400.96066115702439</v>
      </c>
      <c r="AH48">
        <v>722.99999999999977</v>
      </c>
    </row>
    <row r="49" spans="1:34" x14ac:dyDescent="0.3">
      <c r="A49" s="101">
        <f ca="1">Exceedance!U49</f>
        <v>47515</v>
      </c>
      <c r="B49" s="751">
        <v>757.99999999999989</v>
      </c>
      <c r="C49" s="751">
        <v>412.58153867717402</v>
      </c>
      <c r="D49" s="751">
        <v>638.99999999999989</v>
      </c>
      <c r="E49">
        <v>638.99999999999989</v>
      </c>
      <c r="F49">
        <v>757.99999999999989</v>
      </c>
      <c r="G49">
        <v>757.99999999999989</v>
      </c>
      <c r="H49">
        <v>757.99999999999989</v>
      </c>
      <c r="I49">
        <v>757.99999999999989</v>
      </c>
      <c r="J49">
        <v>757.99999999999989</v>
      </c>
      <c r="K49">
        <v>674.99999999999989</v>
      </c>
      <c r="L49">
        <v>499.99999999999994</v>
      </c>
      <c r="M49">
        <v>488.8716568369274</v>
      </c>
      <c r="N49">
        <v>499.99999999999994</v>
      </c>
      <c r="O49">
        <v>362.1580165289252</v>
      </c>
      <c r="P49">
        <v>638.99999999999989</v>
      </c>
      <c r="Q49">
        <v>757.99999999999989</v>
      </c>
      <c r="R49">
        <v>757.99999999999989</v>
      </c>
      <c r="S49">
        <v>638.99999999999989</v>
      </c>
      <c r="T49">
        <v>638.99999999999989</v>
      </c>
      <c r="U49">
        <v>638.99999999999989</v>
      </c>
      <c r="V49">
        <v>757.99999999999989</v>
      </c>
      <c r="W49">
        <v>638.99999999999989</v>
      </c>
      <c r="X49">
        <v>649.85774262752761</v>
      </c>
      <c r="Y49">
        <v>428.09174368085797</v>
      </c>
      <c r="Z49">
        <v>375.4968672959921</v>
      </c>
      <c r="AA49">
        <v>812.99999999999989</v>
      </c>
      <c r="AB49">
        <v>638.99999999999989</v>
      </c>
      <c r="AC49">
        <v>638.99999999999989</v>
      </c>
      <c r="AD49">
        <v>638.99999999999989</v>
      </c>
      <c r="AE49">
        <v>362.1580165289252</v>
      </c>
      <c r="AF49">
        <v>693.88978376444027</v>
      </c>
      <c r="AG49">
        <v>362.1580165289252</v>
      </c>
      <c r="AH49">
        <v>638.99999999999989</v>
      </c>
    </row>
    <row r="50" spans="1:34" x14ac:dyDescent="0.3">
      <c r="A50" s="101">
        <f ca="1">Exceedance!U50</f>
        <v>47543</v>
      </c>
      <c r="B50" s="751">
        <v>800.99999999999989</v>
      </c>
      <c r="C50" s="751">
        <v>526.09103903324592</v>
      </c>
      <c r="D50" s="751">
        <v>674.99999999999977</v>
      </c>
      <c r="E50">
        <v>674.99999999999977</v>
      </c>
      <c r="F50">
        <v>800.99999999999989</v>
      </c>
      <c r="G50">
        <v>800.99999999999989</v>
      </c>
      <c r="H50">
        <v>800.99999999999989</v>
      </c>
      <c r="I50">
        <v>800.99999999999989</v>
      </c>
      <c r="J50">
        <v>800.99999999999989</v>
      </c>
      <c r="K50">
        <v>713</v>
      </c>
      <c r="L50">
        <v>529.99999999999989</v>
      </c>
      <c r="M50">
        <v>489.35419566510876</v>
      </c>
      <c r="N50">
        <v>529.99999999999989</v>
      </c>
      <c r="O50">
        <v>400.96066115702439</v>
      </c>
      <c r="P50">
        <v>674.99999999999977</v>
      </c>
      <c r="Q50">
        <v>800.99999999999989</v>
      </c>
      <c r="R50">
        <v>800.99999999999989</v>
      </c>
      <c r="S50">
        <v>674.99999999999977</v>
      </c>
      <c r="T50">
        <v>674.99999999999977</v>
      </c>
      <c r="U50">
        <v>674.99999999999977</v>
      </c>
      <c r="V50">
        <v>800.99999999999989</v>
      </c>
      <c r="W50">
        <v>674.99999999999977</v>
      </c>
      <c r="X50">
        <v>400.96066115702439</v>
      </c>
      <c r="Y50">
        <v>545.28968814196753</v>
      </c>
      <c r="Z50">
        <v>487.72605261996745</v>
      </c>
      <c r="AA50">
        <v>857.99999999999977</v>
      </c>
      <c r="AB50">
        <v>674.99999999999977</v>
      </c>
      <c r="AC50">
        <v>674.99999999999977</v>
      </c>
      <c r="AD50">
        <v>674.99999999999977</v>
      </c>
      <c r="AE50">
        <v>400.96066115702439</v>
      </c>
      <c r="AF50">
        <v>733.2529245320801</v>
      </c>
      <c r="AG50">
        <v>400.96066115702439</v>
      </c>
      <c r="AH50">
        <v>674.99999999999977</v>
      </c>
    </row>
    <row r="51" spans="1:34" x14ac:dyDescent="0.3">
      <c r="A51" s="101">
        <f ca="1">Exceedance!U51</f>
        <v>47574</v>
      </c>
      <c r="B51" s="751">
        <v>712.99999999999989</v>
      </c>
      <c r="C51" s="751">
        <v>724.69300346550426</v>
      </c>
      <c r="D51" s="751">
        <v>600.99999999999989</v>
      </c>
      <c r="E51">
        <v>600.99999999999989</v>
      </c>
      <c r="F51">
        <v>1334.6747697964299</v>
      </c>
      <c r="G51">
        <v>1245.6003752804825</v>
      </c>
      <c r="H51">
        <v>1071.9573195082223</v>
      </c>
      <c r="I51">
        <v>1201.2174560611536</v>
      </c>
      <c r="J51">
        <v>712.99999999999989</v>
      </c>
      <c r="K51">
        <v>634.99999999999989</v>
      </c>
      <c r="L51">
        <v>469.99999999999994</v>
      </c>
      <c r="M51">
        <v>457.52649328653649</v>
      </c>
      <c r="N51">
        <v>469.99999999999994</v>
      </c>
      <c r="O51">
        <v>765.90271517085159</v>
      </c>
      <c r="P51">
        <v>600.99999999999989</v>
      </c>
      <c r="Q51">
        <v>712.99999999999989</v>
      </c>
      <c r="R51">
        <v>712.99999999999989</v>
      </c>
      <c r="S51">
        <v>600.99999999999989</v>
      </c>
      <c r="T51">
        <v>600.99999999999989</v>
      </c>
      <c r="U51">
        <v>600.99999999999989</v>
      </c>
      <c r="V51">
        <v>712.99999999999989</v>
      </c>
      <c r="W51">
        <v>600.99999999999989</v>
      </c>
      <c r="X51">
        <v>534.95961262368201</v>
      </c>
      <c r="Y51">
        <v>623.38299652909143</v>
      </c>
      <c r="Z51">
        <v>621.75134525801366</v>
      </c>
      <c r="AA51">
        <v>763.99999999999989</v>
      </c>
      <c r="AB51">
        <v>600.99999999999989</v>
      </c>
      <c r="AC51">
        <v>600.99999999999989</v>
      </c>
      <c r="AD51">
        <v>600.99999999999989</v>
      </c>
      <c r="AE51">
        <v>394.87216997902141</v>
      </c>
      <c r="AF51">
        <v>652.69579924016614</v>
      </c>
      <c r="AG51">
        <v>998.72494484604056</v>
      </c>
      <c r="AH51">
        <v>600.99999999999989</v>
      </c>
    </row>
    <row r="52" spans="1:34" x14ac:dyDescent="0.3">
      <c r="A52" s="101">
        <f ca="1">Exceedance!U52</f>
        <v>47604</v>
      </c>
      <c r="B52" s="751">
        <v>709.99999999999989</v>
      </c>
      <c r="C52" s="751">
        <v>1060.9131862562654</v>
      </c>
      <c r="D52" s="751">
        <v>598.99999999999977</v>
      </c>
      <c r="E52">
        <v>598.99999999999977</v>
      </c>
      <c r="F52">
        <v>1365.1460442082541</v>
      </c>
      <c r="G52">
        <v>1245.6003752804825</v>
      </c>
      <c r="H52">
        <v>1067.176064737891</v>
      </c>
      <c r="I52">
        <v>1195.3243205449094</v>
      </c>
      <c r="J52">
        <v>709.99999999999989</v>
      </c>
      <c r="K52">
        <v>631.99999999999989</v>
      </c>
      <c r="L52">
        <v>469.99999999999994</v>
      </c>
      <c r="M52">
        <v>534.24765421142706</v>
      </c>
      <c r="N52">
        <v>469.99999999999994</v>
      </c>
      <c r="O52">
        <v>2805.8417966556672</v>
      </c>
      <c r="P52">
        <v>598.99999999999977</v>
      </c>
      <c r="Q52">
        <v>709.99999999999989</v>
      </c>
      <c r="R52">
        <v>709.99999999999989</v>
      </c>
      <c r="S52">
        <v>598.99999999999977</v>
      </c>
      <c r="T52">
        <v>598.99999999999977</v>
      </c>
      <c r="U52">
        <v>598.99999999999977</v>
      </c>
      <c r="V52">
        <v>709.99999999999989</v>
      </c>
      <c r="W52">
        <v>598.99999999999977</v>
      </c>
      <c r="X52">
        <v>1225.8493864595134</v>
      </c>
      <c r="Y52">
        <v>1282.0644959048759</v>
      </c>
      <c r="Z52">
        <v>1907.4335564584535</v>
      </c>
      <c r="AA52">
        <v>760.99999999999989</v>
      </c>
      <c r="AB52">
        <v>598.99999999999977</v>
      </c>
      <c r="AC52">
        <v>598.99999999999977</v>
      </c>
      <c r="AD52">
        <v>598.99999999999977</v>
      </c>
      <c r="AE52">
        <v>920.9245653431625</v>
      </c>
      <c r="AF52">
        <v>649.94953360521447</v>
      </c>
      <c r="AG52">
        <v>2762.2479477159445</v>
      </c>
      <c r="AH52">
        <v>598.99999999999977</v>
      </c>
    </row>
    <row r="53" spans="1:34" x14ac:dyDescent="0.3">
      <c r="A53" s="101">
        <f ca="1">Exceedance!U53</f>
        <v>47635</v>
      </c>
      <c r="B53" s="751">
        <v>744.99999999999989</v>
      </c>
      <c r="C53" s="751">
        <v>662.99999999999989</v>
      </c>
      <c r="D53" s="751">
        <v>627.99999999999989</v>
      </c>
      <c r="E53">
        <v>627.99999999999989</v>
      </c>
      <c r="F53">
        <v>1414.9688925391449</v>
      </c>
      <c r="G53">
        <v>1304.4476371047574</v>
      </c>
      <c r="H53">
        <v>1119.769867211533</v>
      </c>
      <c r="I53">
        <v>1254.2556757073535</v>
      </c>
      <c r="J53">
        <v>744.99999999999989</v>
      </c>
      <c r="K53">
        <v>662.99999999999989</v>
      </c>
      <c r="L53">
        <v>499.99999999999994</v>
      </c>
      <c r="M53">
        <v>499.99999999999994</v>
      </c>
      <c r="N53">
        <v>499.99999999999994</v>
      </c>
      <c r="O53">
        <v>987.22818888628194</v>
      </c>
      <c r="P53">
        <v>627.99999999999989</v>
      </c>
      <c r="Q53">
        <v>744.99999999999989</v>
      </c>
      <c r="R53">
        <v>744.99999999999989</v>
      </c>
      <c r="S53">
        <v>627.99999999999989</v>
      </c>
      <c r="T53">
        <v>627.99999999999989</v>
      </c>
      <c r="U53">
        <v>627.99999999999989</v>
      </c>
      <c r="V53">
        <v>744.99999999999989</v>
      </c>
      <c r="W53">
        <v>627.99999999999989</v>
      </c>
      <c r="X53">
        <v>662.99999999999989</v>
      </c>
      <c r="Y53">
        <v>1507.8265645056263</v>
      </c>
      <c r="Z53">
        <v>1348.5099583960321</v>
      </c>
      <c r="AA53">
        <v>797.99999999999989</v>
      </c>
      <c r="AB53">
        <v>627.99999999999989</v>
      </c>
      <c r="AC53">
        <v>627.99999999999989</v>
      </c>
      <c r="AD53">
        <v>627.99999999999989</v>
      </c>
      <c r="AE53">
        <v>1246.9852427127385</v>
      </c>
      <c r="AF53">
        <v>681.98929934631656</v>
      </c>
      <c r="AG53">
        <v>797.99999999999989</v>
      </c>
      <c r="AH53">
        <v>627.99999999999989</v>
      </c>
    </row>
    <row r="54" spans="1:34" x14ac:dyDescent="0.3">
      <c r="A54" s="101">
        <f ca="1">Exceedance!U54</f>
        <v>47665</v>
      </c>
      <c r="B54" s="751">
        <v>841.99999999999989</v>
      </c>
      <c r="C54" s="751">
        <v>749</v>
      </c>
      <c r="D54" s="751">
        <v>708.99999999999966</v>
      </c>
      <c r="E54">
        <v>708.99999999999966</v>
      </c>
      <c r="F54">
        <v>1614.2602858546313</v>
      </c>
      <c r="G54">
        <v>1471.1815456068689</v>
      </c>
      <c r="H54">
        <v>1264.1637612755308</v>
      </c>
      <c r="I54">
        <v>1417.2990916567821</v>
      </c>
      <c r="J54">
        <v>841.99999999999989</v>
      </c>
      <c r="K54">
        <v>749</v>
      </c>
      <c r="L54">
        <v>559.99999999999989</v>
      </c>
      <c r="M54">
        <v>559.99999999999989</v>
      </c>
      <c r="N54">
        <v>559.99999999999989</v>
      </c>
      <c r="O54">
        <v>901.99999999999989</v>
      </c>
      <c r="P54">
        <v>708.99999999999966</v>
      </c>
      <c r="Q54">
        <v>841.99999999999989</v>
      </c>
      <c r="R54">
        <v>841.99999999999989</v>
      </c>
      <c r="S54">
        <v>708.99999999999966</v>
      </c>
      <c r="T54">
        <v>708.99999999999966</v>
      </c>
      <c r="U54">
        <v>708.99999999999966</v>
      </c>
      <c r="V54">
        <v>841.99999999999989</v>
      </c>
      <c r="W54">
        <v>708.99999999999966</v>
      </c>
      <c r="X54">
        <v>841.99999999999989</v>
      </c>
      <c r="Y54">
        <v>771.26234566374876</v>
      </c>
      <c r="Z54">
        <v>841.99999999999989</v>
      </c>
      <c r="AA54">
        <v>901.99999999999989</v>
      </c>
      <c r="AB54">
        <v>708.99999999999966</v>
      </c>
      <c r="AC54">
        <v>708.99999999999966</v>
      </c>
      <c r="AD54">
        <v>708.99999999999966</v>
      </c>
      <c r="AE54">
        <v>713.26642368398836</v>
      </c>
      <c r="AF54">
        <v>770.7852215430853</v>
      </c>
      <c r="AG54">
        <v>901.99999999999989</v>
      </c>
      <c r="AH54">
        <v>708.99999999999966</v>
      </c>
    </row>
    <row r="55" spans="1:34" x14ac:dyDescent="0.3">
      <c r="A55" s="101">
        <f ca="1">Exceedance!U55</f>
        <v>47696</v>
      </c>
      <c r="B55" s="751">
        <v>899.99999999999989</v>
      </c>
      <c r="C55" s="751">
        <v>899.99999999999989</v>
      </c>
      <c r="D55" s="751">
        <v>757.99999999999977</v>
      </c>
      <c r="E55">
        <v>757.99999999999977</v>
      </c>
      <c r="F55">
        <v>1723.8705521777451</v>
      </c>
      <c r="G55">
        <v>1569.2603153139937</v>
      </c>
      <c r="H55">
        <v>1351.1825980955559</v>
      </c>
      <c r="I55">
        <v>1509.6248814112782</v>
      </c>
      <c r="J55">
        <v>899.99999999999989</v>
      </c>
      <c r="K55">
        <v>799.99999999999989</v>
      </c>
      <c r="L55">
        <v>599.99999999999989</v>
      </c>
      <c r="M55">
        <v>599.99999999999989</v>
      </c>
      <c r="N55">
        <v>599.99999999999989</v>
      </c>
      <c r="O55">
        <v>962.99999999999989</v>
      </c>
      <c r="P55">
        <v>757.99999999999977</v>
      </c>
      <c r="Q55">
        <v>899.99999999999989</v>
      </c>
      <c r="R55">
        <v>899.99999999999989</v>
      </c>
      <c r="S55">
        <v>757.99999999999977</v>
      </c>
      <c r="T55">
        <v>757.99999999999977</v>
      </c>
      <c r="U55">
        <v>757.99999999999977</v>
      </c>
      <c r="V55">
        <v>899.99999999999989</v>
      </c>
      <c r="W55">
        <v>757.99999999999977</v>
      </c>
      <c r="X55">
        <v>899.99999999999989</v>
      </c>
      <c r="Y55">
        <v>469.4042951263977</v>
      </c>
      <c r="Z55">
        <v>899.99999999999989</v>
      </c>
      <c r="AA55">
        <v>962.99999999999989</v>
      </c>
      <c r="AB55">
        <v>757.99999999999977</v>
      </c>
      <c r="AC55">
        <v>757.99999999999977</v>
      </c>
      <c r="AD55">
        <v>757.99999999999977</v>
      </c>
      <c r="AE55">
        <v>761.83329632468724</v>
      </c>
      <c r="AF55">
        <v>823.87969048548302</v>
      </c>
      <c r="AG55">
        <v>962.99999999999989</v>
      </c>
      <c r="AH55">
        <v>757.99999999999977</v>
      </c>
    </row>
    <row r="56" spans="1:34" x14ac:dyDescent="0.3">
      <c r="A56" s="101">
        <f ca="1">Exceedance!U56</f>
        <v>47727</v>
      </c>
      <c r="B56" s="751">
        <v>673.99999997755208</v>
      </c>
      <c r="C56" s="751">
        <v>599.99999999999523</v>
      </c>
      <c r="D56" s="751">
        <v>567.99999999999989</v>
      </c>
      <c r="E56">
        <v>567.99999999999989</v>
      </c>
      <c r="F56">
        <v>1325.865330958444</v>
      </c>
      <c r="G56">
        <v>1196.5609904269206</v>
      </c>
      <c r="H56">
        <v>1012.6697603561173</v>
      </c>
      <c r="I56">
        <v>1139.3395331405877</v>
      </c>
      <c r="J56">
        <v>673.99999997755208</v>
      </c>
      <c r="K56">
        <v>599.99999999999523</v>
      </c>
      <c r="L56">
        <v>449.99999999999994</v>
      </c>
      <c r="M56">
        <v>449.99999999999994</v>
      </c>
      <c r="N56">
        <v>449.99999999999994</v>
      </c>
      <c r="O56">
        <v>721.99999999882618</v>
      </c>
      <c r="P56">
        <v>567.99999999999989</v>
      </c>
      <c r="Q56">
        <v>673.99999997755208</v>
      </c>
      <c r="R56">
        <v>673.99999997755208</v>
      </c>
      <c r="S56">
        <v>567.99999999999989</v>
      </c>
      <c r="T56">
        <v>567.99999999999989</v>
      </c>
      <c r="U56">
        <v>567.99999999999989</v>
      </c>
      <c r="V56">
        <v>673.99999997755208</v>
      </c>
      <c r="W56">
        <v>567.99999999999989</v>
      </c>
      <c r="X56">
        <v>599.99999999999523</v>
      </c>
      <c r="Y56">
        <v>443.09894499869648</v>
      </c>
      <c r="Z56">
        <v>599.99999999999523</v>
      </c>
      <c r="AA56">
        <v>721.99999999882618</v>
      </c>
      <c r="AB56">
        <v>567.99999999999989</v>
      </c>
      <c r="AC56">
        <v>567.99999999999989</v>
      </c>
      <c r="AD56">
        <v>567.99999999999989</v>
      </c>
      <c r="AE56">
        <v>571.37497224351546</v>
      </c>
      <c r="AF56">
        <v>616.99434598579501</v>
      </c>
      <c r="AG56">
        <v>721.99999999882618</v>
      </c>
      <c r="AH56">
        <v>567.99999999999989</v>
      </c>
    </row>
    <row r="57" spans="1:34" x14ac:dyDescent="0.3">
      <c r="A57" s="101">
        <f ca="1">Exceedance!U57</f>
        <v>47757</v>
      </c>
      <c r="B57" s="751">
        <v>642.99999999999989</v>
      </c>
      <c r="C57" s="751">
        <v>642.99999999999989</v>
      </c>
      <c r="D57" s="751">
        <v>642.99999999999989</v>
      </c>
      <c r="E57">
        <v>642.99999999999989</v>
      </c>
      <c r="F57">
        <v>642.99999999999989</v>
      </c>
      <c r="G57">
        <v>642.99999999999989</v>
      </c>
      <c r="H57">
        <v>642.99999999999989</v>
      </c>
      <c r="I57">
        <v>642.99999999999989</v>
      </c>
      <c r="J57">
        <v>642.99999999999989</v>
      </c>
      <c r="K57">
        <v>642.99999999999989</v>
      </c>
      <c r="L57">
        <v>410</v>
      </c>
      <c r="M57">
        <v>410</v>
      </c>
      <c r="N57">
        <v>400.96066115702439</v>
      </c>
      <c r="O57">
        <v>642.99999999999989</v>
      </c>
      <c r="P57">
        <v>479.99999999999994</v>
      </c>
      <c r="Q57">
        <v>479.99999999999994</v>
      </c>
      <c r="R57">
        <v>642.99999999999989</v>
      </c>
      <c r="S57">
        <v>642.99999999999989</v>
      </c>
      <c r="T57">
        <v>479.99999999999994</v>
      </c>
      <c r="U57">
        <v>642.99999999999989</v>
      </c>
      <c r="V57">
        <v>479.99999999999994</v>
      </c>
      <c r="W57">
        <v>642.99999999999989</v>
      </c>
      <c r="X57">
        <v>642.99999999999989</v>
      </c>
      <c r="Y57">
        <v>454.21421124342572</v>
      </c>
      <c r="Z57">
        <v>642.99999999999989</v>
      </c>
      <c r="AA57">
        <v>479.99999999999994</v>
      </c>
      <c r="AB57">
        <v>642.99999999999989</v>
      </c>
      <c r="AC57">
        <v>642.99999999999989</v>
      </c>
      <c r="AD57">
        <v>479.99999999999994</v>
      </c>
      <c r="AE57">
        <v>479.99999999999994</v>
      </c>
      <c r="AF57">
        <v>642.99999999999989</v>
      </c>
      <c r="AG57">
        <v>479.99999999999994</v>
      </c>
      <c r="AH57">
        <v>479.99999999999994</v>
      </c>
    </row>
    <row r="58" spans="1:34" x14ac:dyDescent="0.3">
      <c r="A58" s="101">
        <f ca="1">Exceedance!U58</f>
        <v>47788</v>
      </c>
      <c r="B58" s="751">
        <v>641.99999999999989</v>
      </c>
      <c r="C58" s="751">
        <v>641.99999999999989</v>
      </c>
      <c r="D58" s="751">
        <v>641.99999999999989</v>
      </c>
      <c r="E58">
        <v>641.99999999999989</v>
      </c>
      <c r="F58">
        <v>641.99999999999989</v>
      </c>
      <c r="G58">
        <v>641.99999999999989</v>
      </c>
      <c r="H58">
        <v>641.99999999999989</v>
      </c>
      <c r="I58">
        <v>641.99999999999989</v>
      </c>
      <c r="J58">
        <v>641.99999999999989</v>
      </c>
      <c r="K58">
        <v>641.99999999999989</v>
      </c>
      <c r="L58">
        <v>429.99999999999994</v>
      </c>
      <c r="M58">
        <v>429.99999999999994</v>
      </c>
      <c r="N58">
        <v>388.02644628099131</v>
      </c>
      <c r="O58">
        <v>641.99999999999989</v>
      </c>
      <c r="P58">
        <v>499.99999999999994</v>
      </c>
      <c r="Q58">
        <v>499.99999999999994</v>
      </c>
      <c r="R58">
        <v>641.99999999999989</v>
      </c>
      <c r="S58">
        <v>641.99999999999989</v>
      </c>
      <c r="T58">
        <v>499.99999999999994</v>
      </c>
      <c r="U58">
        <v>641.99999999999989</v>
      </c>
      <c r="V58">
        <v>499.99999999999994</v>
      </c>
      <c r="W58">
        <v>641.99999999999989</v>
      </c>
      <c r="X58">
        <v>641.99999999999989</v>
      </c>
      <c r="Y58">
        <v>415.15066144016532</v>
      </c>
      <c r="Z58">
        <v>496.21477540446381</v>
      </c>
      <c r="AA58">
        <v>499.99999999999994</v>
      </c>
      <c r="AB58">
        <v>641.99999999999989</v>
      </c>
      <c r="AC58">
        <v>641.99999999999989</v>
      </c>
      <c r="AD58">
        <v>499.99999999999994</v>
      </c>
      <c r="AE58">
        <v>499.99999999999994</v>
      </c>
      <c r="AF58">
        <v>641.99999999999989</v>
      </c>
      <c r="AG58">
        <v>499.99999999999994</v>
      </c>
      <c r="AH58">
        <v>499.99999999999994</v>
      </c>
    </row>
    <row r="59" spans="1:34" x14ac:dyDescent="0.3">
      <c r="A59" s="101">
        <f ca="1">Exceedance!U59</f>
        <v>47818</v>
      </c>
      <c r="B59" s="751">
        <v>714.99999999999989</v>
      </c>
      <c r="C59" s="751">
        <v>714.99999999999989</v>
      </c>
      <c r="D59" s="751">
        <v>714.99999999999989</v>
      </c>
      <c r="E59">
        <v>714.99999999999989</v>
      </c>
      <c r="F59">
        <v>714.99999999999989</v>
      </c>
      <c r="G59">
        <v>714.99999999999989</v>
      </c>
      <c r="H59">
        <v>714.99999999999989</v>
      </c>
      <c r="I59">
        <v>714.99999999999989</v>
      </c>
      <c r="J59">
        <v>714.99999999999989</v>
      </c>
      <c r="K59">
        <v>714.99999999999989</v>
      </c>
      <c r="L59">
        <v>509.99999999999989</v>
      </c>
      <c r="M59">
        <v>509.99999999999989</v>
      </c>
      <c r="N59">
        <v>400.96066115702439</v>
      </c>
      <c r="O59">
        <v>714.99999999999989</v>
      </c>
      <c r="P59">
        <v>599.99999999999989</v>
      </c>
      <c r="Q59">
        <v>599.99999999999989</v>
      </c>
      <c r="R59">
        <v>714.99999999999989</v>
      </c>
      <c r="S59">
        <v>714.99999999999989</v>
      </c>
      <c r="T59">
        <v>599.99999999999989</v>
      </c>
      <c r="U59">
        <v>714.99999999999989</v>
      </c>
      <c r="V59">
        <v>599.99999999999989</v>
      </c>
      <c r="W59">
        <v>714.99999999999989</v>
      </c>
      <c r="X59">
        <v>714.99999999999989</v>
      </c>
      <c r="Y59">
        <v>436.30318134344373</v>
      </c>
      <c r="Z59">
        <v>461.02708618802319</v>
      </c>
      <c r="AA59">
        <v>599.99999999999989</v>
      </c>
      <c r="AB59">
        <v>714.99999999999989</v>
      </c>
      <c r="AC59">
        <v>714.99999999999989</v>
      </c>
      <c r="AD59">
        <v>599.99999999999989</v>
      </c>
      <c r="AE59">
        <v>548.70968104627661</v>
      </c>
      <c r="AF59">
        <v>714.99999999999989</v>
      </c>
      <c r="AG59">
        <v>599.99999999999989</v>
      </c>
      <c r="AH59">
        <v>599.99999999999989</v>
      </c>
    </row>
    <row r="60" spans="1:34" x14ac:dyDescent="0.3">
      <c r="A60" s="101">
        <f ca="1">Exceedance!U60</f>
        <v>47849</v>
      </c>
      <c r="B60" s="751">
        <v>856.99999999999989</v>
      </c>
      <c r="C60" s="751">
        <v>856.99999999999989</v>
      </c>
      <c r="D60" s="751">
        <v>762.99999999999989</v>
      </c>
      <c r="E60">
        <v>856.99999999999989</v>
      </c>
      <c r="F60">
        <v>856.99999999999989</v>
      </c>
      <c r="G60">
        <v>856.99999999999989</v>
      </c>
      <c r="H60">
        <v>856.99999999999989</v>
      </c>
      <c r="I60">
        <v>856.99999999999989</v>
      </c>
      <c r="J60">
        <v>856.99999999999989</v>
      </c>
      <c r="K60">
        <v>762.99999999999989</v>
      </c>
      <c r="L60">
        <v>569.99999999999989</v>
      </c>
      <c r="M60">
        <v>569.99999999999989</v>
      </c>
      <c r="N60">
        <v>400.96066115702439</v>
      </c>
      <c r="O60">
        <v>918.99999999999989</v>
      </c>
      <c r="P60">
        <v>722.99999999999977</v>
      </c>
      <c r="Q60">
        <v>722.99999999999977</v>
      </c>
      <c r="R60">
        <v>856.99999999999989</v>
      </c>
      <c r="S60">
        <v>762.99999999999989</v>
      </c>
      <c r="T60">
        <v>722.99999999999977</v>
      </c>
      <c r="U60">
        <v>856.99999999999989</v>
      </c>
      <c r="V60">
        <v>722.99999999999977</v>
      </c>
      <c r="W60">
        <v>762.99999999999989</v>
      </c>
      <c r="X60">
        <v>856.99999999999989</v>
      </c>
      <c r="Y60">
        <v>400.96066115702439</v>
      </c>
      <c r="Z60">
        <v>528.13851623330891</v>
      </c>
      <c r="AA60">
        <v>722.99999999999977</v>
      </c>
      <c r="AB60">
        <v>918.99999999999989</v>
      </c>
      <c r="AC60">
        <v>856.99999999999989</v>
      </c>
      <c r="AD60">
        <v>722.99999999999977</v>
      </c>
      <c r="AE60">
        <v>400.96066115702439</v>
      </c>
      <c r="AF60">
        <v>918.99999999999989</v>
      </c>
      <c r="AG60">
        <v>722.99999999999977</v>
      </c>
      <c r="AH60">
        <v>722.99999999999977</v>
      </c>
    </row>
    <row r="61" spans="1:34" x14ac:dyDescent="0.3">
      <c r="A61" s="101">
        <f ca="1">Exceedance!U61</f>
        <v>47880</v>
      </c>
      <c r="B61" s="751">
        <v>757.99999999999989</v>
      </c>
      <c r="C61" s="751">
        <v>561.06810413971039</v>
      </c>
      <c r="D61" s="751">
        <v>674.99999999999989</v>
      </c>
      <c r="E61">
        <v>757.99999999999989</v>
      </c>
      <c r="F61">
        <v>757.99999999999989</v>
      </c>
      <c r="G61">
        <v>757.99999999999989</v>
      </c>
      <c r="H61">
        <v>757.99999999999989</v>
      </c>
      <c r="I61">
        <v>757.99999999999989</v>
      </c>
      <c r="J61">
        <v>757.99999999999989</v>
      </c>
      <c r="K61">
        <v>674.99999999999989</v>
      </c>
      <c r="L61">
        <v>499.99999999999994</v>
      </c>
      <c r="M61">
        <v>499.99999999999994</v>
      </c>
      <c r="N61">
        <v>362.1580165289252</v>
      </c>
      <c r="O61">
        <v>812.99999999999989</v>
      </c>
      <c r="P61">
        <v>638.99999999999989</v>
      </c>
      <c r="Q61">
        <v>638.99999999999989</v>
      </c>
      <c r="R61">
        <v>757.99999999999989</v>
      </c>
      <c r="S61">
        <v>674.99999999999989</v>
      </c>
      <c r="T61">
        <v>638.99999999999989</v>
      </c>
      <c r="U61">
        <v>757.99999999999989</v>
      </c>
      <c r="V61">
        <v>638.99999999999989</v>
      </c>
      <c r="W61">
        <v>674.99999999999989</v>
      </c>
      <c r="X61">
        <v>674.99999999999989</v>
      </c>
      <c r="Y61">
        <v>377.49875115739326</v>
      </c>
      <c r="Z61">
        <v>559.98882620996062</v>
      </c>
      <c r="AA61">
        <v>638.99999999999989</v>
      </c>
      <c r="AB61">
        <v>812.99999999999989</v>
      </c>
      <c r="AC61">
        <v>757.99999999999989</v>
      </c>
      <c r="AD61">
        <v>638.99999999999989</v>
      </c>
      <c r="AE61">
        <v>362.1580165289252</v>
      </c>
      <c r="AF61">
        <v>678.73329410581789</v>
      </c>
      <c r="AG61">
        <v>638.99999999999989</v>
      </c>
      <c r="AH61">
        <v>638.99999999999989</v>
      </c>
    </row>
    <row r="62" spans="1:34" x14ac:dyDescent="0.3">
      <c r="A62" s="101">
        <f ca="1">Exceedance!U62</f>
        <v>47908</v>
      </c>
      <c r="B62" s="751">
        <v>800.99999999999989</v>
      </c>
      <c r="C62" s="751">
        <v>529.94894538966207</v>
      </c>
      <c r="D62" s="751">
        <v>713</v>
      </c>
      <c r="E62">
        <v>800.99999999999989</v>
      </c>
      <c r="F62">
        <v>800.99999999999989</v>
      </c>
      <c r="G62">
        <v>800.99999999999989</v>
      </c>
      <c r="H62">
        <v>800.99999999999989</v>
      </c>
      <c r="I62">
        <v>800.99999999999989</v>
      </c>
      <c r="J62">
        <v>800.99999999999989</v>
      </c>
      <c r="K62">
        <v>713</v>
      </c>
      <c r="L62">
        <v>529.99999999999989</v>
      </c>
      <c r="M62">
        <v>529.99999999999989</v>
      </c>
      <c r="N62">
        <v>400.96066115702439</v>
      </c>
      <c r="O62">
        <v>578.56088642728969</v>
      </c>
      <c r="P62">
        <v>674.99999999999977</v>
      </c>
      <c r="Q62">
        <v>674.99999999999977</v>
      </c>
      <c r="R62">
        <v>800.99999999999989</v>
      </c>
      <c r="S62">
        <v>713</v>
      </c>
      <c r="T62">
        <v>674.99999999999977</v>
      </c>
      <c r="U62">
        <v>800.99999999999989</v>
      </c>
      <c r="V62">
        <v>674.99999999999977</v>
      </c>
      <c r="W62">
        <v>713</v>
      </c>
      <c r="X62">
        <v>746.1814678306016</v>
      </c>
      <c r="Y62">
        <v>488.40039990671551</v>
      </c>
      <c r="Z62">
        <v>1026.7530212925624</v>
      </c>
      <c r="AA62">
        <v>674.99999999999977</v>
      </c>
      <c r="AB62">
        <v>664.34564238482028</v>
      </c>
      <c r="AC62">
        <v>800.99999999999989</v>
      </c>
      <c r="AD62">
        <v>674.99999999999977</v>
      </c>
      <c r="AE62">
        <v>448.6154073443937</v>
      </c>
      <c r="AF62">
        <v>462.55087763578319</v>
      </c>
      <c r="AG62">
        <v>674.99999999999977</v>
      </c>
      <c r="AH62">
        <v>674.99999999999977</v>
      </c>
    </row>
    <row r="63" spans="1:34" x14ac:dyDescent="0.3">
      <c r="A63" s="101">
        <f ca="1">Exceedance!U63</f>
        <v>47939</v>
      </c>
      <c r="B63" s="751">
        <v>712.99999999999989</v>
      </c>
      <c r="C63" s="751">
        <v>741.14127331125314</v>
      </c>
      <c r="D63" s="751">
        <v>634.99999999999989</v>
      </c>
      <c r="E63">
        <v>1333.1279770024637</v>
      </c>
      <c r="F63">
        <v>1293.6474302001457</v>
      </c>
      <c r="G63">
        <v>930.93333204502483</v>
      </c>
      <c r="H63">
        <v>774.53277101521394</v>
      </c>
      <c r="I63">
        <v>712.99999999999989</v>
      </c>
      <c r="J63">
        <v>712.99999999999989</v>
      </c>
      <c r="K63">
        <v>634.99999999999989</v>
      </c>
      <c r="L63">
        <v>469.99999999999994</v>
      </c>
      <c r="M63">
        <v>469.99999999999994</v>
      </c>
      <c r="N63">
        <v>753.73344789188434</v>
      </c>
      <c r="O63">
        <v>837.73027260540277</v>
      </c>
      <c r="P63">
        <v>600.99999999999989</v>
      </c>
      <c r="Q63">
        <v>600.99999999999989</v>
      </c>
      <c r="R63">
        <v>712.99999999999989</v>
      </c>
      <c r="S63">
        <v>634.99999999999989</v>
      </c>
      <c r="T63">
        <v>600.99999999999989</v>
      </c>
      <c r="U63">
        <v>712.99999999999989</v>
      </c>
      <c r="V63">
        <v>600.99999999999989</v>
      </c>
      <c r="W63">
        <v>634.99999999999989</v>
      </c>
      <c r="X63">
        <v>634.99999999999989</v>
      </c>
      <c r="Y63">
        <v>622.26478747468718</v>
      </c>
      <c r="Z63">
        <v>1638.8779810308893</v>
      </c>
      <c r="AA63">
        <v>600.99999999999989</v>
      </c>
      <c r="AB63">
        <v>742.44817994046048</v>
      </c>
      <c r="AC63">
        <v>712.99999999999989</v>
      </c>
      <c r="AD63">
        <v>600.99999999999989</v>
      </c>
      <c r="AE63">
        <v>743.93867177411892</v>
      </c>
      <c r="AF63">
        <v>1004.4910575198393</v>
      </c>
      <c r="AG63">
        <v>600.99999999999989</v>
      </c>
      <c r="AH63">
        <v>600.99999999999989</v>
      </c>
    </row>
    <row r="64" spans="1:34" x14ac:dyDescent="0.3">
      <c r="A64" s="101">
        <f ca="1">Exceedance!U64</f>
        <v>47969</v>
      </c>
      <c r="B64" s="751">
        <v>709.99999999999989</v>
      </c>
      <c r="C64" s="751">
        <v>1149.8424558079348</v>
      </c>
      <c r="D64" s="751">
        <v>631.99999999999989</v>
      </c>
      <c r="E64">
        <v>1334.4339883493649</v>
      </c>
      <c r="F64">
        <v>1293.6474302001454</v>
      </c>
      <c r="G64">
        <v>921.33608119919984</v>
      </c>
      <c r="H64">
        <v>774.53277101521383</v>
      </c>
      <c r="I64">
        <v>709.99999999999989</v>
      </c>
      <c r="J64">
        <v>709.99999999999989</v>
      </c>
      <c r="K64">
        <v>631.99999999999989</v>
      </c>
      <c r="L64">
        <v>469.99999999999994</v>
      </c>
      <c r="M64">
        <v>469.99999999999994</v>
      </c>
      <c r="N64">
        <v>2807.0213373427373</v>
      </c>
      <c r="O64">
        <v>966.70911855374163</v>
      </c>
      <c r="P64">
        <v>598.99999999999977</v>
      </c>
      <c r="Q64">
        <v>598.99999999999977</v>
      </c>
      <c r="R64">
        <v>709.99999999999989</v>
      </c>
      <c r="S64">
        <v>631.99999999999989</v>
      </c>
      <c r="T64">
        <v>598.99999999999977</v>
      </c>
      <c r="U64">
        <v>709.99999999999989</v>
      </c>
      <c r="V64">
        <v>598.99999999999977</v>
      </c>
      <c r="W64">
        <v>631.99999999999989</v>
      </c>
      <c r="X64">
        <v>631.99999999999989</v>
      </c>
      <c r="Y64">
        <v>1907.4721136222306</v>
      </c>
      <c r="Z64">
        <v>760.99999999999989</v>
      </c>
      <c r="AA64">
        <v>598.99999999999977</v>
      </c>
      <c r="AB64">
        <v>976.20617767471867</v>
      </c>
      <c r="AC64">
        <v>709.99999999999989</v>
      </c>
      <c r="AD64">
        <v>598.99999999999977</v>
      </c>
      <c r="AE64">
        <v>1430.8079023792266</v>
      </c>
      <c r="AF64">
        <v>1050.2246699557779</v>
      </c>
      <c r="AG64">
        <v>598.99999999999977</v>
      </c>
      <c r="AH64">
        <v>598.99999999999977</v>
      </c>
    </row>
    <row r="65" spans="1:34" x14ac:dyDescent="0.3">
      <c r="A65" s="101">
        <f ca="1">Exceedance!U65</f>
        <v>48000</v>
      </c>
      <c r="B65" s="751">
        <v>744.99999999999989</v>
      </c>
      <c r="C65" s="751">
        <v>744.99999999999989</v>
      </c>
      <c r="D65" s="751">
        <v>662.99999999999989</v>
      </c>
      <c r="E65">
        <v>1383.1359587291538</v>
      </c>
      <c r="F65">
        <v>1352.4495861183336</v>
      </c>
      <c r="G65">
        <v>969.32233542832512</v>
      </c>
      <c r="H65">
        <v>812.78130291719992</v>
      </c>
      <c r="I65">
        <v>744.99999999999989</v>
      </c>
      <c r="J65">
        <v>744.99999999999989</v>
      </c>
      <c r="K65">
        <v>662.99999999999989</v>
      </c>
      <c r="L65">
        <v>499.99999999999994</v>
      </c>
      <c r="M65">
        <v>499.99999999999994</v>
      </c>
      <c r="N65">
        <v>998.21793910799158</v>
      </c>
      <c r="O65">
        <v>797.99999999999989</v>
      </c>
      <c r="P65">
        <v>627.99999999999989</v>
      </c>
      <c r="Q65">
        <v>627.99999999999989</v>
      </c>
      <c r="R65">
        <v>744.99999999999989</v>
      </c>
      <c r="S65">
        <v>662.99999999999989</v>
      </c>
      <c r="T65">
        <v>627.99999999999989</v>
      </c>
      <c r="U65">
        <v>744.99999999999989</v>
      </c>
      <c r="V65">
        <v>627.99999999999989</v>
      </c>
      <c r="W65">
        <v>662.99999999999989</v>
      </c>
      <c r="X65">
        <v>662.99999999999989</v>
      </c>
      <c r="Y65">
        <v>1810.7361140182632</v>
      </c>
      <c r="Z65">
        <v>797.99999999999989</v>
      </c>
      <c r="AA65">
        <v>627.99999999999989</v>
      </c>
      <c r="AB65">
        <v>797.99999999999989</v>
      </c>
      <c r="AC65">
        <v>744.99999999999989</v>
      </c>
      <c r="AD65">
        <v>627.99999999999989</v>
      </c>
      <c r="AE65">
        <v>646.93713119378003</v>
      </c>
      <c r="AF65">
        <v>797.99999999999989</v>
      </c>
      <c r="AG65">
        <v>627.99999999999989</v>
      </c>
      <c r="AH65">
        <v>627.99999999999989</v>
      </c>
    </row>
    <row r="66" spans="1:34" x14ac:dyDescent="0.3">
      <c r="A66" s="101">
        <f ca="1">Exceedance!U66</f>
        <v>48030</v>
      </c>
      <c r="B66" s="751">
        <v>841.99999999999989</v>
      </c>
      <c r="C66" s="751">
        <v>841.99999999999989</v>
      </c>
      <c r="D66" s="751">
        <v>749</v>
      </c>
      <c r="E66">
        <v>1577.9438402404132</v>
      </c>
      <c r="F66">
        <v>1528.8560538728991</v>
      </c>
      <c r="G66">
        <v>1094.08659642405</v>
      </c>
      <c r="H66">
        <v>917.96476564766101</v>
      </c>
      <c r="I66">
        <v>841.99999999999989</v>
      </c>
      <c r="J66">
        <v>841.99999999999989</v>
      </c>
      <c r="K66">
        <v>749</v>
      </c>
      <c r="L66">
        <v>559.99999999999989</v>
      </c>
      <c r="M66">
        <v>559.99999999999989</v>
      </c>
      <c r="N66">
        <v>901.99999999999989</v>
      </c>
      <c r="O66">
        <v>901.99999999999989</v>
      </c>
      <c r="P66">
        <v>708.99999999999966</v>
      </c>
      <c r="Q66">
        <v>708.99999999999966</v>
      </c>
      <c r="R66">
        <v>841.99999999999989</v>
      </c>
      <c r="S66">
        <v>749</v>
      </c>
      <c r="T66">
        <v>708.99999999999966</v>
      </c>
      <c r="U66">
        <v>841.99999999999989</v>
      </c>
      <c r="V66">
        <v>708.99999999999966</v>
      </c>
      <c r="W66">
        <v>749</v>
      </c>
      <c r="X66">
        <v>841.99999999999989</v>
      </c>
      <c r="Y66">
        <v>768.69838871943466</v>
      </c>
      <c r="Z66">
        <v>901.99999999999989</v>
      </c>
      <c r="AA66">
        <v>708.99999999999966</v>
      </c>
      <c r="AB66">
        <v>901.99999999999989</v>
      </c>
      <c r="AC66">
        <v>841.99999999999989</v>
      </c>
      <c r="AD66">
        <v>708.99999999999966</v>
      </c>
      <c r="AE66">
        <v>730.85356148437586</v>
      </c>
      <c r="AF66">
        <v>901.99999999999989</v>
      </c>
      <c r="AG66">
        <v>708.99999999999966</v>
      </c>
      <c r="AH66">
        <v>708.99999999999966</v>
      </c>
    </row>
    <row r="67" spans="1:34" x14ac:dyDescent="0.3">
      <c r="A67" s="101">
        <f ca="1">Exceedance!U67</f>
        <v>48061</v>
      </c>
      <c r="B67" s="751">
        <v>899.99999999999989</v>
      </c>
      <c r="C67" s="751">
        <v>901.02858079420923</v>
      </c>
      <c r="D67" s="751">
        <v>799.99999999999989</v>
      </c>
      <c r="E67">
        <v>1685.0881750712113</v>
      </c>
      <c r="F67">
        <v>1636.6600063895778</v>
      </c>
      <c r="G67">
        <v>1170.8646031906501</v>
      </c>
      <c r="H67">
        <v>984.89969647613623</v>
      </c>
      <c r="I67">
        <v>899.99999999999989</v>
      </c>
      <c r="J67">
        <v>899.99999999999989</v>
      </c>
      <c r="K67">
        <v>732.33371655468238</v>
      </c>
      <c r="L67">
        <v>599.99999999999989</v>
      </c>
      <c r="M67">
        <v>599.99999999999989</v>
      </c>
      <c r="N67">
        <v>962.99999999999989</v>
      </c>
      <c r="O67">
        <v>962.99999999999989</v>
      </c>
      <c r="P67">
        <v>757.99999999999977</v>
      </c>
      <c r="Q67">
        <v>757.99999999999977</v>
      </c>
      <c r="R67">
        <v>899.99999999999989</v>
      </c>
      <c r="S67">
        <v>799.99999999999989</v>
      </c>
      <c r="T67">
        <v>757.99999999999977</v>
      </c>
      <c r="U67">
        <v>899.99999999999989</v>
      </c>
      <c r="V67">
        <v>757.99999999999977</v>
      </c>
      <c r="W67">
        <v>799.99999999999989</v>
      </c>
      <c r="X67">
        <v>899.99999999999989</v>
      </c>
      <c r="Y67">
        <v>482.76371891388692</v>
      </c>
      <c r="Z67">
        <v>962.99999999999989</v>
      </c>
      <c r="AA67">
        <v>757.99999999999977</v>
      </c>
      <c r="AB67">
        <v>962.99999999999989</v>
      </c>
      <c r="AC67">
        <v>899.99999999999989</v>
      </c>
      <c r="AD67">
        <v>757.99999999999977</v>
      </c>
      <c r="AE67">
        <v>780.61795619158977</v>
      </c>
      <c r="AF67">
        <v>962.99999999999989</v>
      </c>
      <c r="AG67">
        <v>757.99999999999977</v>
      </c>
      <c r="AH67">
        <v>757.99999999999977</v>
      </c>
    </row>
    <row r="68" spans="1:34" x14ac:dyDescent="0.3">
      <c r="A68" s="101">
        <f ca="1">Exceedance!U68</f>
        <v>48092</v>
      </c>
      <c r="B68" s="751">
        <v>673.99999997755208</v>
      </c>
      <c r="C68" s="751">
        <v>673.99999999999989</v>
      </c>
      <c r="D68" s="751">
        <v>599.99999999999523</v>
      </c>
      <c r="E68">
        <v>1267.5572411661399</v>
      </c>
      <c r="F68">
        <v>1234.845274281957</v>
      </c>
      <c r="G68">
        <v>882.94707781590012</v>
      </c>
      <c r="H68">
        <v>736.28423911322807</v>
      </c>
      <c r="I68">
        <v>673.99999997755208</v>
      </c>
      <c r="J68">
        <v>673.99999997755208</v>
      </c>
      <c r="K68">
        <v>388.02644628099131</v>
      </c>
      <c r="L68">
        <v>449.99999999999994</v>
      </c>
      <c r="M68">
        <v>449.99999999999994</v>
      </c>
      <c r="N68">
        <v>721.99999999882618</v>
      </c>
      <c r="O68">
        <v>721.99999999882618</v>
      </c>
      <c r="P68">
        <v>567.99999999999989</v>
      </c>
      <c r="Q68">
        <v>567.99999999999989</v>
      </c>
      <c r="R68">
        <v>673.99999997755208</v>
      </c>
      <c r="S68">
        <v>599.99999999999523</v>
      </c>
      <c r="T68">
        <v>567.99999999999989</v>
      </c>
      <c r="U68">
        <v>673.99999997755208</v>
      </c>
      <c r="V68">
        <v>567.99999999999989</v>
      </c>
      <c r="W68">
        <v>599.99999999999523</v>
      </c>
      <c r="X68">
        <v>599.99999999999523</v>
      </c>
      <c r="Y68">
        <v>523.98656576457063</v>
      </c>
      <c r="Z68">
        <v>721.99999999882618</v>
      </c>
      <c r="AA68">
        <v>567.99999999999989</v>
      </c>
      <c r="AB68">
        <v>721.99999999882618</v>
      </c>
      <c r="AC68">
        <v>673.99999997755208</v>
      </c>
      <c r="AD68">
        <v>567.99999999999989</v>
      </c>
      <c r="AE68">
        <v>585.46346714369236</v>
      </c>
      <c r="AF68">
        <v>721.99999999882618</v>
      </c>
      <c r="AG68">
        <v>567.99999999999989</v>
      </c>
      <c r="AH68">
        <v>567.99999999999989</v>
      </c>
    </row>
    <row r="69" spans="1:34" x14ac:dyDescent="0.3">
      <c r="A69" s="101" t="str">
        <f ca="1">Exceedance!U69</f>
        <v/>
      </c>
      <c r="B69" s="751"/>
      <c r="C69" s="751"/>
      <c r="D69" s="751"/>
    </row>
    <row r="70" spans="1:34" x14ac:dyDescent="0.3">
      <c r="A70" s="101" t="str">
        <f ca="1">Exceedance!U70</f>
        <v/>
      </c>
      <c r="B70" s="751"/>
      <c r="C70" s="751"/>
      <c r="D70" s="751"/>
    </row>
    <row r="71" spans="1:34" x14ac:dyDescent="0.3">
      <c r="A71" s="101" t="str">
        <f ca="1">Exceedance!U71</f>
        <v/>
      </c>
      <c r="B71" s="751"/>
      <c r="C71" s="751"/>
      <c r="D71" s="751"/>
    </row>
    <row r="72" spans="1:34" x14ac:dyDescent="0.3">
      <c r="A72" s="101" t="str">
        <f ca="1">Exceedance!U72</f>
        <v/>
      </c>
      <c r="B72" s="751"/>
      <c r="C72" s="751"/>
      <c r="D72" s="751"/>
    </row>
    <row r="73" spans="1:34" x14ac:dyDescent="0.3">
      <c r="A73" s="101" t="str">
        <f ca="1">Exceedance!U73</f>
        <v/>
      </c>
      <c r="B73" s="751"/>
      <c r="C73" s="751"/>
      <c r="D73" s="751"/>
    </row>
    <row r="74" spans="1:34" x14ac:dyDescent="0.3">
      <c r="A74" s="101" t="str">
        <f ca="1">Exceedance!U74</f>
        <v/>
      </c>
      <c r="B74" s="751"/>
      <c r="C74" s="751"/>
      <c r="D74" s="751"/>
    </row>
    <row r="75" spans="1:34" x14ac:dyDescent="0.3">
      <c r="A75" s="101" t="str">
        <f ca="1">Exceedance!U75</f>
        <v/>
      </c>
      <c r="B75" s="751"/>
      <c r="C75" s="751"/>
      <c r="D75" s="751"/>
    </row>
    <row r="76" spans="1:34" x14ac:dyDescent="0.3">
      <c r="A76" s="101" t="str">
        <f ca="1">Exceedance!U76</f>
        <v/>
      </c>
      <c r="B76" s="751"/>
      <c r="C76" s="751"/>
      <c r="D76" s="751"/>
    </row>
    <row r="77" spans="1:34" x14ac:dyDescent="0.3">
      <c r="A77" s="101" t="str">
        <f ca="1">Exceedance!U77</f>
        <v/>
      </c>
      <c r="B77" s="751"/>
      <c r="C77" s="751"/>
      <c r="D77" s="751"/>
    </row>
    <row r="78" spans="1:34" x14ac:dyDescent="0.3">
      <c r="A78" s="101" t="str">
        <f ca="1">Exceedance!U78</f>
        <v/>
      </c>
      <c r="B78" s="751"/>
      <c r="C78" s="751"/>
      <c r="D78" s="751"/>
    </row>
    <row r="79" spans="1:34" x14ac:dyDescent="0.3">
      <c r="A79" s="101" t="str">
        <f ca="1">Exceedance!U79</f>
        <v/>
      </c>
      <c r="B79" s="751"/>
      <c r="C79" s="751"/>
      <c r="D79" s="751"/>
    </row>
    <row r="80" spans="1:34" x14ac:dyDescent="0.3">
      <c r="A80" s="101" t="str">
        <f ca="1">Exceedance!U80</f>
        <v/>
      </c>
      <c r="B80" s="751"/>
      <c r="C80" s="751"/>
      <c r="D80" s="751"/>
    </row>
    <row r="81" spans="1:4" x14ac:dyDescent="0.3">
      <c r="A81" s="101" t="str">
        <f ca="1">Exceedance!U81</f>
        <v/>
      </c>
      <c r="B81" s="751"/>
      <c r="C81" s="751"/>
      <c r="D81" s="751"/>
    </row>
    <row r="82" spans="1:4" x14ac:dyDescent="0.3">
      <c r="A82" s="101" t="str">
        <f ca="1">Exceedance!U82</f>
        <v/>
      </c>
      <c r="B82" s="751"/>
      <c r="C82" s="751"/>
      <c r="D82" s="751"/>
    </row>
    <row r="83" spans="1:4" x14ac:dyDescent="0.3">
      <c r="A83" s="101" t="str">
        <f ca="1">Exceedance!U83</f>
        <v/>
      </c>
      <c r="B83" s="751"/>
      <c r="C83" s="751"/>
      <c r="D83" s="751"/>
    </row>
    <row r="84" spans="1:4" x14ac:dyDescent="0.3">
      <c r="A84" s="101" t="str">
        <f ca="1">Exceedance!U84</f>
        <v/>
      </c>
      <c r="B84" s="751"/>
      <c r="C84" s="751"/>
      <c r="D84" s="751"/>
    </row>
    <row r="85" spans="1:4" x14ac:dyDescent="0.3">
      <c r="A85" s="101" t="str">
        <f ca="1">Exceedance!U85</f>
        <v/>
      </c>
      <c r="B85" s="751"/>
      <c r="C85" s="751"/>
      <c r="D85" s="751"/>
    </row>
    <row r="86" spans="1:4" x14ac:dyDescent="0.3">
      <c r="A86" s="101" t="str">
        <f ca="1">Exceedance!U86</f>
        <v/>
      </c>
      <c r="B86" s="751"/>
      <c r="C86" s="751"/>
      <c r="D86" s="751"/>
    </row>
    <row r="87" spans="1:4" x14ac:dyDescent="0.3">
      <c r="A87" s="101" t="str">
        <f ca="1">Exceedance!U87</f>
        <v/>
      </c>
      <c r="B87" s="751"/>
      <c r="C87" s="751"/>
      <c r="D87" s="751"/>
    </row>
    <row r="88" spans="1:4" x14ac:dyDescent="0.3">
      <c r="A88" s="101" t="str">
        <f ca="1">Exceedance!U88</f>
        <v/>
      </c>
      <c r="B88" s="751"/>
      <c r="C88" s="751"/>
      <c r="D88" s="751"/>
    </row>
    <row r="89" spans="1:4" x14ac:dyDescent="0.3">
      <c r="A89" s="101" t="str">
        <f ca="1">Exceedance!U89</f>
        <v/>
      </c>
      <c r="B89" s="751"/>
      <c r="C89" s="751"/>
      <c r="D89" s="751"/>
    </row>
    <row r="90" spans="1:4" x14ac:dyDescent="0.3">
      <c r="A90" s="101" t="str">
        <f ca="1">Exceedance!U90</f>
        <v/>
      </c>
      <c r="B90" s="751"/>
      <c r="C90" s="751"/>
      <c r="D90" s="751"/>
    </row>
    <row r="91" spans="1:4" x14ac:dyDescent="0.3">
      <c r="A91" s="101" t="str">
        <f ca="1">Exceedance!U91</f>
        <v/>
      </c>
      <c r="B91" s="751"/>
      <c r="C91" s="751"/>
      <c r="D91" s="751"/>
    </row>
    <row r="92" spans="1:4" x14ac:dyDescent="0.3">
      <c r="A92" s="101" t="str">
        <f ca="1">Exceedance!U92</f>
        <v/>
      </c>
      <c r="B92" s="751"/>
      <c r="C92" s="751"/>
      <c r="D92" s="751"/>
    </row>
    <row r="93" spans="1:4" x14ac:dyDescent="0.3">
      <c r="A93" s="101" t="str">
        <f ca="1">Exceedance!U93</f>
        <v/>
      </c>
      <c r="B93" s="751"/>
      <c r="C93" s="751"/>
      <c r="D93" s="751"/>
    </row>
    <row r="94" spans="1:4" x14ac:dyDescent="0.3">
      <c r="A94" s="101" t="str">
        <f ca="1">Exceedance!U94</f>
        <v/>
      </c>
      <c r="B94" s="751"/>
      <c r="C94" s="751"/>
      <c r="D94" s="751"/>
    </row>
    <row r="95" spans="1:4" x14ac:dyDescent="0.3">
      <c r="A95" s="101" t="str">
        <f ca="1">Exceedance!U95</f>
        <v/>
      </c>
      <c r="B95" s="751"/>
      <c r="C95" s="751"/>
      <c r="D95" s="751"/>
    </row>
    <row r="96" spans="1:4" x14ac:dyDescent="0.3">
      <c r="A96" s="101" t="str">
        <f ca="1">Exceedance!U96</f>
        <v/>
      </c>
      <c r="B96" s="751"/>
      <c r="C96" s="751"/>
      <c r="D96" s="751"/>
    </row>
    <row r="97" spans="1:4" x14ac:dyDescent="0.3">
      <c r="A97" s="101" t="str">
        <f ca="1">Exceedance!U97</f>
        <v/>
      </c>
      <c r="B97" s="751"/>
      <c r="C97" s="751"/>
      <c r="D97" s="751"/>
    </row>
    <row r="98" spans="1:4" x14ac:dyDescent="0.3">
      <c r="A98" s="101" t="str">
        <f ca="1">Exceedance!U98</f>
        <v/>
      </c>
      <c r="B98" s="751"/>
      <c r="C98" s="751"/>
      <c r="D98" s="751"/>
    </row>
    <row r="99" spans="1:4" x14ac:dyDescent="0.3">
      <c r="A99" s="101" t="str">
        <f ca="1">Exceedance!U99</f>
        <v/>
      </c>
      <c r="B99" s="751"/>
      <c r="C99" s="751"/>
      <c r="D99" s="751"/>
    </row>
    <row r="100" spans="1:4" x14ac:dyDescent="0.3">
      <c r="A100" s="101" t="str">
        <f ca="1">Exceedance!U100</f>
        <v/>
      </c>
      <c r="B100" s="751"/>
      <c r="C100" s="751"/>
      <c r="D100" s="751"/>
    </row>
    <row r="101" spans="1:4" x14ac:dyDescent="0.3">
      <c r="B101" s="751"/>
      <c r="C101" s="751"/>
      <c r="D101" s="751"/>
    </row>
    <row r="102" spans="1:4" x14ac:dyDescent="0.3">
      <c r="B102" s="751"/>
      <c r="C102" s="751"/>
      <c r="D102" s="751"/>
    </row>
    <row r="103" spans="1:4" x14ac:dyDescent="0.3">
      <c r="B103" s="751"/>
      <c r="C103" s="751"/>
      <c r="D103" s="751"/>
    </row>
    <row r="104" spans="1:4" x14ac:dyDescent="0.3">
      <c r="B104" s="751"/>
      <c r="C104" s="751"/>
      <c r="D104" s="751"/>
    </row>
    <row r="105" spans="1:4" x14ac:dyDescent="0.3">
      <c r="B105" s="751"/>
      <c r="C105" s="751"/>
      <c r="D105" s="751"/>
    </row>
    <row r="106" spans="1:4" x14ac:dyDescent="0.3">
      <c r="B106" s="751"/>
      <c r="C106" s="751"/>
      <c r="D106" s="751"/>
    </row>
    <row r="107" spans="1:4" x14ac:dyDescent="0.3">
      <c r="B107" s="751"/>
      <c r="C107" s="751"/>
      <c r="D107" s="751"/>
    </row>
    <row r="108" spans="1:4" x14ac:dyDescent="0.3">
      <c r="B108" s="751"/>
      <c r="C108" s="751"/>
      <c r="D108" s="751"/>
    </row>
    <row r="109" spans="1:4" x14ac:dyDescent="0.3">
      <c r="B109" s="751"/>
      <c r="C109" s="751"/>
      <c r="D109" s="751"/>
    </row>
    <row r="110" spans="1:4" x14ac:dyDescent="0.3">
      <c r="B110" s="751"/>
      <c r="C110" s="751"/>
      <c r="D110" s="751"/>
    </row>
    <row r="111" spans="1:4" x14ac:dyDescent="0.3">
      <c r="B111" s="751"/>
      <c r="C111" s="751"/>
      <c r="D111" s="751"/>
    </row>
    <row r="112" spans="1:4" x14ac:dyDescent="0.3">
      <c r="B112" s="751"/>
      <c r="C112" s="751"/>
      <c r="D112" s="751"/>
    </row>
    <row r="113" spans="2:4" x14ac:dyDescent="0.3">
      <c r="B113" s="751"/>
      <c r="C113" s="751"/>
      <c r="D113" s="751"/>
    </row>
    <row r="114" spans="2:4" x14ac:dyDescent="0.3">
      <c r="B114" s="751"/>
      <c r="C114" s="751"/>
      <c r="D114" s="751"/>
    </row>
    <row r="115" spans="2:4" x14ac:dyDescent="0.3">
      <c r="B115" s="751"/>
      <c r="C115" s="751"/>
      <c r="D115" s="751"/>
    </row>
    <row r="116" spans="2:4" x14ac:dyDescent="0.3">
      <c r="B116" s="751"/>
      <c r="C116" s="751"/>
      <c r="D116" s="751"/>
    </row>
    <row r="117" spans="2:4" x14ac:dyDescent="0.3">
      <c r="B117" s="751"/>
      <c r="C117" s="751"/>
      <c r="D117" s="751"/>
    </row>
    <row r="118" spans="2:4" x14ac:dyDescent="0.3">
      <c r="B118" s="751"/>
      <c r="C118" s="751"/>
      <c r="D118" s="751"/>
    </row>
    <row r="119" spans="2:4" x14ac:dyDescent="0.3">
      <c r="B119" s="751"/>
      <c r="C119" s="751"/>
      <c r="D119" s="751"/>
    </row>
    <row r="120" spans="2:4" x14ac:dyDescent="0.3">
      <c r="B120" s="751"/>
      <c r="C120" s="751"/>
      <c r="D120" s="751"/>
    </row>
    <row r="121" spans="2:4" x14ac:dyDescent="0.3">
      <c r="B121" s="751"/>
      <c r="C121" s="751"/>
      <c r="D121" s="751"/>
    </row>
    <row r="122" spans="2:4" x14ac:dyDescent="0.3">
      <c r="B122" s="751"/>
      <c r="C122" s="751"/>
      <c r="D122" s="751"/>
    </row>
    <row r="123" spans="2:4" x14ac:dyDescent="0.3">
      <c r="B123" s="751"/>
      <c r="C123" s="751"/>
      <c r="D123" s="751"/>
    </row>
    <row r="124" spans="2:4" x14ac:dyDescent="0.3">
      <c r="B124" s="751"/>
      <c r="C124" s="751"/>
      <c r="D124" s="751"/>
    </row>
    <row r="125" spans="2:4" x14ac:dyDescent="0.3">
      <c r="B125" s="751"/>
      <c r="C125" s="751"/>
      <c r="D125" s="751"/>
    </row>
    <row r="126" spans="2:4" x14ac:dyDescent="0.3">
      <c r="B126" s="751"/>
      <c r="C126" s="751"/>
      <c r="D126" s="751"/>
    </row>
    <row r="127" spans="2:4" x14ac:dyDescent="0.3">
      <c r="B127" s="751"/>
      <c r="C127" s="751"/>
      <c r="D127" s="751"/>
    </row>
    <row r="128" spans="2:4" x14ac:dyDescent="0.3">
      <c r="B128" s="751"/>
      <c r="C128" s="751"/>
      <c r="D128" s="751"/>
    </row>
    <row r="129" spans="2:4" x14ac:dyDescent="0.3">
      <c r="B129" s="751"/>
      <c r="C129" s="751"/>
      <c r="D129" s="751"/>
    </row>
    <row r="130" spans="2:4" x14ac:dyDescent="0.3">
      <c r="B130" s="751"/>
      <c r="C130" s="751"/>
      <c r="D130" s="751"/>
    </row>
    <row r="131" spans="2:4" x14ac:dyDescent="0.3">
      <c r="B131" s="751"/>
      <c r="C131" s="751"/>
      <c r="D131" s="751"/>
    </row>
    <row r="132" spans="2:4" x14ac:dyDescent="0.3">
      <c r="B132" s="751"/>
      <c r="C132" s="751"/>
      <c r="D132" s="751"/>
    </row>
    <row r="133" spans="2:4" x14ac:dyDescent="0.3">
      <c r="B133" s="751"/>
      <c r="C133" s="751"/>
      <c r="D133" s="751"/>
    </row>
    <row r="134" spans="2:4" x14ac:dyDescent="0.3">
      <c r="B134" s="751"/>
      <c r="C134" s="751"/>
      <c r="D134" s="751"/>
    </row>
    <row r="135" spans="2:4" x14ac:dyDescent="0.3">
      <c r="B135" s="751"/>
      <c r="C135" s="751"/>
      <c r="D135" s="751"/>
    </row>
    <row r="136" spans="2:4" x14ac:dyDescent="0.3">
      <c r="B136" s="751"/>
      <c r="C136" s="751"/>
      <c r="D136" s="751"/>
    </row>
    <row r="137" spans="2:4" x14ac:dyDescent="0.3">
      <c r="B137" s="751"/>
      <c r="C137" s="751"/>
      <c r="D137" s="751"/>
    </row>
    <row r="138" spans="2:4" x14ac:dyDescent="0.3">
      <c r="B138" s="751"/>
      <c r="C138" s="751"/>
      <c r="D138" s="751"/>
    </row>
    <row r="139" spans="2:4" x14ac:dyDescent="0.3">
      <c r="B139" s="751"/>
      <c r="C139" s="751"/>
      <c r="D139" s="751"/>
    </row>
    <row r="140" spans="2:4" x14ac:dyDescent="0.3">
      <c r="B140" s="751"/>
      <c r="C140" s="751"/>
      <c r="D140" s="751"/>
    </row>
    <row r="141" spans="2:4" x14ac:dyDescent="0.3">
      <c r="B141" s="751"/>
      <c r="C141" s="751"/>
      <c r="D141" s="751"/>
    </row>
    <row r="142" spans="2:4" x14ac:dyDescent="0.3">
      <c r="B142" s="751"/>
      <c r="C142" s="751"/>
      <c r="D142" s="751"/>
    </row>
    <row r="143" spans="2:4" x14ac:dyDescent="0.3">
      <c r="B143" s="751"/>
      <c r="C143" s="751"/>
      <c r="D143" s="751"/>
    </row>
    <row r="144" spans="2:4" x14ac:dyDescent="0.3">
      <c r="B144" s="751"/>
      <c r="C144" s="751"/>
      <c r="D144" s="751"/>
    </row>
    <row r="145" spans="2:4" x14ac:dyDescent="0.3">
      <c r="B145" s="751"/>
      <c r="C145" s="751"/>
      <c r="D145" s="751"/>
    </row>
    <row r="146" spans="2:4" x14ac:dyDescent="0.3">
      <c r="B146" s="751"/>
      <c r="C146" s="751"/>
      <c r="D146" s="751"/>
    </row>
    <row r="147" spans="2:4" x14ac:dyDescent="0.3">
      <c r="B147" s="751"/>
      <c r="C147" s="751"/>
      <c r="D147" s="751"/>
    </row>
    <row r="148" spans="2:4" x14ac:dyDescent="0.3">
      <c r="B148" s="751"/>
      <c r="C148" s="751"/>
      <c r="D148" s="751"/>
    </row>
    <row r="149" spans="2:4" x14ac:dyDescent="0.3">
      <c r="B149" s="751"/>
      <c r="C149" s="751"/>
      <c r="D149" s="751"/>
    </row>
    <row r="150" spans="2:4" x14ac:dyDescent="0.3">
      <c r="B150" s="751"/>
      <c r="C150" s="751"/>
      <c r="D150" s="751"/>
    </row>
    <row r="151" spans="2:4" x14ac:dyDescent="0.3">
      <c r="B151" s="751"/>
      <c r="C151" s="751"/>
      <c r="D151" s="751"/>
    </row>
    <row r="152" spans="2:4" x14ac:dyDescent="0.3">
      <c r="B152" s="751"/>
      <c r="C152" s="751"/>
      <c r="D152" s="751"/>
    </row>
    <row r="153" spans="2:4" x14ac:dyDescent="0.3">
      <c r="B153" s="751"/>
      <c r="C153" s="751"/>
      <c r="D153" s="751"/>
    </row>
    <row r="154" spans="2:4" x14ac:dyDescent="0.3">
      <c r="B154" s="751"/>
      <c r="C154" s="751"/>
      <c r="D154" s="751"/>
    </row>
    <row r="155" spans="2:4" x14ac:dyDescent="0.3">
      <c r="B155" s="751"/>
      <c r="C155" s="751"/>
      <c r="D155" s="751"/>
    </row>
    <row r="156" spans="2:4" x14ac:dyDescent="0.3">
      <c r="B156" s="751"/>
      <c r="C156" s="751"/>
      <c r="D156" s="751"/>
    </row>
    <row r="157" spans="2:4" x14ac:dyDescent="0.3">
      <c r="B157" s="751"/>
      <c r="C157" s="751"/>
      <c r="D157" s="751"/>
    </row>
    <row r="158" spans="2:4" x14ac:dyDescent="0.3">
      <c r="B158" s="751"/>
      <c r="C158" s="751"/>
      <c r="D158" s="751"/>
    </row>
    <row r="159" spans="2:4" x14ac:dyDescent="0.3">
      <c r="B159" s="751"/>
      <c r="C159" s="751"/>
      <c r="D159" s="751"/>
    </row>
    <row r="160" spans="2:4" x14ac:dyDescent="0.3">
      <c r="B160" s="751"/>
      <c r="C160" s="751"/>
      <c r="D160" s="751"/>
    </row>
    <row r="161" spans="2:4" x14ac:dyDescent="0.3">
      <c r="B161" s="751"/>
      <c r="C161" s="751"/>
      <c r="D161" s="751"/>
    </row>
    <row r="162" spans="2:4" x14ac:dyDescent="0.3">
      <c r="B162" s="751"/>
      <c r="C162" s="751"/>
      <c r="D162" s="751"/>
    </row>
    <row r="163" spans="2:4" x14ac:dyDescent="0.3">
      <c r="B163" s="751"/>
      <c r="C163" s="751"/>
      <c r="D163" s="751"/>
    </row>
    <row r="164" spans="2:4" x14ac:dyDescent="0.3">
      <c r="B164" s="751"/>
      <c r="C164" s="751"/>
      <c r="D164" s="751"/>
    </row>
    <row r="165" spans="2:4" x14ac:dyDescent="0.3">
      <c r="B165" s="751"/>
      <c r="C165" s="751"/>
      <c r="D165" s="751"/>
    </row>
    <row r="166" spans="2:4" x14ac:dyDescent="0.3">
      <c r="B166" s="751"/>
      <c r="C166" s="751"/>
      <c r="D166" s="751"/>
    </row>
    <row r="167" spans="2:4" x14ac:dyDescent="0.3">
      <c r="B167" s="751"/>
      <c r="C167" s="751"/>
      <c r="D167" s="751"/>
    </row>
    <row r="168" spans="2:4" x14ac:dyDescent="0.3">
      <c r="B168" s="751"/>
      <c r="C168" s="751"/>
      <c r="D168" s="751"/>
    </row>
    <row r="169" spans="2:4" x14ac:dyDescent="0.3">
      <c r="B169" s="751"/>
      <c r="C169" s="751"/>
      <c r="D169" s="751"/>
    </row>
    <row r="170" spans="2:4" x14ac:dyDescent="0.3">
      <c r="B170" s="751"/>
      <c r="C170" s="751"/>
      <c r="D170" s="751"/>
    </row>
    <row r="171" spans="2:4" x14ac:dyDescent="0.3">
      <c r="B171" s="751"/>
      <c r="C171" s="751"/>
      <c r="D171" s="751"/>
    </row>
    <row r="172" spans="2:4" x14ac:dyDescent="0.3">
      <c r="B172" s="751"/>
      <c r="C172" s="751"/>
      <c r="D172" s="751"/>
    </row>
    <row r="173" spans="2:4" x14ac:dyDescent="0.3">
      <c r="B173" s="751"/>
      <c r="C173" s="751"/>
      <c r="D173" s="751"/>
    </row>
    <row r="174" spans="2:4" x14ac:dyDescent="0.3">
      <c r="B174" s="751"/>
      <c r="C174" s="751"/>
      <c r="D174" s="751"/>
    </row>
    <row r="175" spans="2:4" x14ac:dyDescent="0.3">
      <c r="B175" s="751"/>
      <c r="C175" s="751"/>
      <c r="D175" s="751"/>
    </row>
  </sheetData>
  <mergeCells count="1">
    <mergeCell ref="B1:AH1"/>
  </mergeCells>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25">
    <tabColor rgb="FFFF5050"/>
  </sheetPr>
  <dimension ref="A1:AH175"/>
  <sheetViews>
    <sheetView workbookViewId="0">
      <selection activeCell="B4" sqref="B4:AQ175"/>
    </sheetView>
  </sheetViews>
  <sheetFormatPr defaultColWidth="8.5546875" defaultRowHeight="14.4" x14ac:dyDescent="0.3"/>
  <cols>
    <col min="1" max="1" width="8.5546875" style="97"/>
    <col min="2" max="4" width="8.5546875" style="185"/>
  </cols>
  <sheetData>
    <row r="1" spans="1:34" s="97" customFormat="1" x14ac:dyDescent="0.3">
      <c r="A1" s="94"/>
      <c r="B1" s="864" t="s">
        <v>93</v>
      </c>
      <c r="C1" s="865"/>
      <c r="D1" s="865"/>
      <c r="E1" s="865"/>
      <c r="F1" s="865"/>
      <c r="G1" s="865"/>
      <c r="H1" s="865"/>
      <c r="I1" s="865"/>
      <c r="J1" s="865"/>
      <c r="K1" s="865"/>
      <c r="L1" s="865"/>
      <c r="M1" s="865"/>
      <c r="N1" s="865"/>
      <c r="O1" s="865"/>
      <c r="P1" s="865"/>
      <c r="Q1" s="865"/>
      <c r="R1" s="865"/>
      <c r="S1" s="865"/>
      <c r="T1" s="865"/>
      <c r="U1" s="865"/>
      <c r="V1" s="865"/>
      <c r="W1" s="865"/>
      <c r="X1" s="865"/>
      <c r="Y1" s="865"/>
      <c r="Z1" s="865"/>
      <c r="AA1" s="865"/>
      <c r="AB1" s="865"/>
      <c r="AC1" s="865"/>
      <c r="AD1" s="865"/>
      <c r="AE1" s="865"/>
      <c r="AF1" s="865"/>
      <c r="AG1" s="865"/>
      <c r="AH1" s="865"/>
    </row>
    <row r="2" spans="1:34" s="97" customFormat="1" x14ac:dyDescent="0.3">
      <c r="A2" s="94"/>
      <c r="B2" s="97" t="s">
        <v>288</v>
      </c>
      <c r="C2" s="97" t="s">
        <v>287</v>
      </c>
      <c r="D2" s="97" t="s">
        <v>289</v>
      </c>
      <c r="E2" s="97">
        <v>1991</v>
      </c>
      <c r="F2" s="97">
        <v>1992</v>
      </c>
      <c r="G2" s="97">
        <v>1993</v>
      </c>
      <c r="H2" s="97">
        <v>1994</v>
      </c>
      <c r="I2" s="97">
        <v>1995</v>
      </c>
      <c r="J2" s="97">
        <v>1996</v>
      </c>
      <c r="K2" s="97">
        <v>1997</v>
      </c>
      <c r="L2" s="97">
        <v>1998</v>
      </c>
      <c r="M2" s="97">
        <v>1999</v>
      </c>
      <c r="N2" s="97">
        <v>2000</v>
      </c>
      <c r="O2" s="97">
        <v>2001</v>
      </c>
      <c r="P2" s="97">
        <v>2002</v>
      </c>
      <c r="Q2" s="97">
        <v>2003</v>
      </c>
      <c r="R2" s="97">
        <v>2004</v>
      </c>
      <c r="S2" s="97">
        <v>2005</v>
      </c>
      <c r="T2" s="97">
        <v>2006</v>
      </c>
      <c r="U2" s="97">
        <v>2007</v>
      </c>
      <c r="V2" s="97">
        <v>2008</v>
      </c>
      <c r="W2" s="97">
        <v>2009</v>
      </c>
      <c r="X2" s="97">
        <v>2010</v>
      </c>
      <c r="Y2" s="97">
        <v>2011</v>
      </c>
      <c r="Z2" s="97">
        <v>2012</v>
      </c>
      <c r="AA2" s="97">
        <v>2013</v>
      </c>
      <c r="AB2" s="97">
        <v>2014</v>
      </c>
      <c r="AC2" s="97">
        <v>2015</v>
      </c>
      <c r="AD2" s="97">
        <v>2016</v>
      </c>
      <c r="AE2" s="97">
        <v>2017</v>
      </c>
      <c r="AF2" s="97">
        <v>2018</v>
      </c>
      <c r="AG2" s="97">
        <v>2019</v>
      </c>
      <c r="AH2" s="97">
        <v>2020</v>
      </c>
    </row>
    <row r="3" spans="1:34" s="98" customFormat="1" x14ac:dyDescent="0.3">
      <c r="A3" s="95"/>
      <c r="B3" s="98" t="s">
        <v>323</v>
      </c>
      <c r="C3" s="98" t="s">
        <v>324</v>
      </c>
      <c r="D3" s="98" t="s">
        <v>325</v>
      </c>
      <c r="E3" s="98" t="s">
        <v>326</v>
      </c>
      <c r="F3" s="98" t="s">
        <v>327</v>
      </c>
      <c r="G3" s="98" t="s">
        <v>328</v>
      </c>
      <c r="H3" s="98" t="s">
        <v>329</v>
      </c>
      <c r="I3" s="98" t="s">
        <v>330</v>
      </c>
      <c r="J3" s="98" t="s">
        <v>331</v>
      </c>
      <c r="K3" s="98" t="s">
        <v>332</v>
      </c>
      <c r="L3" s="98" t="s">
        <v>333</v>
      </c>
      <c r="M3" s="98" t="s">
        <v>334</v>
      </c>
      <c r="N3" s="98" t="s">
        <v>335</v>
      </c>
      <c r="O3" s="98" t="s">
        <v>336</v>
      </c>
      <c r="P3" s="98" t="s">
        <v>337</v>
      </c>
      <c r="Q3" s="98" t="s">
        <v>338</v>
      </c>
      <c r="R3" s="98" t="s">
        <v>339</v>
      </c>
      <c r="S3" s="98" t="s">
        <v>340</v>
      </c>
      <c r="T3" s="98" t="s">
        <v>341</v>
      </c>
      <c r="U3" s="98" t="s">
        <v>342</v>
      </c>
      <c r="V3" s="98" t="s">
        <v>343</v>
      </c>
      <c r="W3" s="98" t="s">
        <v>344</v>
      </c>
      <c r="X3" s="98" t="s">
        <v>345</v>
      </c>
      <c r="Y3" s="98" t="s">
        <v>346</v>
      </c>
      <c r="Z3" s="98" t="s">
        <v>347</v>
      </c>
      <c r="AA3" s="98" t="s">
        <v>348</v>
      </c>
      <c r="AB3" s="98" t="s">
        <v>349</v>
      </c>
      <c r="AC3" s="98" t="s">
        <v>350</v>
      </c>
      <c r="AD3" s="98" t="s">
        <v>351</v>
      </c>
      <c r="AE3" s="98" t="s">
        <v>352</v>
      </c>
      <c r="AF3" s="98" t="s">
        <v>353</v>
      </c>
      <c r="AG3" s="98" t="s">
        <v>354</v>
      </c>
      <c r="AH3" s="98" t="s">
        <v>355</v>
      </c>
    </row>
    <row r="4" spans="1:34" x14ac:dyDescent="0.3">
      <c r="A4" s="96">
        <f ca="1">Exceedance!U4</f>
        <v>46143</v>
      </c>
      <c r="B4" s="1">
        <v>0</v>
      </c>
      <c r="C4" s="1">
        <v>0</v>
      </c>
      <c r="D4" s="1">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row>
    <row r="5" spans="1:34" x14ac:dyDescent="0.3">
      <c r="A5" s="96">
        <f ca="1">Exceedance!U5</f>
        <v>46174</v>
      </c>
      <c r="B5" s="1">
        <v>0</v>
      </c>
      <c r="C5" s="1">
        <v>0</v>
      </c>
      <c r="D5" s="1">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row>
    <row r="6" spans="1:34" x14ac:dyDescent="0.3">
      <c r="A6" s="96">
        <f ca="1">Exceedance!U6</f>
        <v>46204</v>
      </c>
      <c r="B6" s="1">
        <v>0</v>
      </c>
      <c r="C6" s="1">
        <v>0</v>
      </c>
      <c r="D6" s="1">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row>
    <row r="7" spans="1:34" x14ac:dyDescent="0.3">
      <c r="A7" s="96">
        <f ca="1">Exceedance!U7</f>
        <v>46235</v>
      </c>
      <c r="B7" s="1">
        <v>0</v>
      </c>
      <c r="C7" s="1">
        <v>0</v>
      </c>
      <c r="D7" s="1">
        <v>0</v>
      </c>
      <c r="E7">
        <v>0</v>
      </c>
      <c r="F7">
        <v>0</v>
      </c>
      <c r="G7">
        <v>0</v>
      </c>
      <c r="H7">
        <v>0</v>
      </c>
      <c r="I7">
        <v>0</v>
      </c>
      <c r="J7">
        <v>0</v>
      </c>
      <c r="K7">
        <v>0</v>
      </c>
      <c r="L7">
        <v>0</v>
      </c>
      <c r="M7">
        <v>0</v>
      </c>
      <c r="N7">
        <v>0</v>
      </c>
      <c r="O7">
        <v>0</v>
      </c>
      <c r="P7">
        <v>0</v>
      </c>
      <c r="Q7">
        <v>0</v>
      </c>
      <c r="R7">
        <v>0</v>
      </c>
      <c r="S7">
        <v>0</v>
      </c>
      <c r="T7">
        <v>0</v>
      </c>
      <c r="U7">
        <v>0</v>
      </c>
      <c r="V7">
        <v>0</v>
      </c>
      <c r="W7">
        <v>0</v>
      </c>
      <c r="X7">
        <v>0</v>
      </c>
      <c r="Y7">
        <v>0</v>
      </c>
      <c r="Z7">
        <v>0</v>
      </c>
      <c r="AA7">
        <v>0</v>
      </c>
      <c r="AB7">
        <v>0</v>
      </c>
      <c r="AC7">
        <v>0</v>
      </c>
      <c r="AD7">
        <v>0</v>
      </c>
      <c r="AE7">
        <v>0</v>
      </c>
      <c r="AF7">
        <v>0</v>
      </c>
      <c r="AG7">
        <v>0</v>
      </c>
      <c r="AH7">
        <v>0</v>
      </c>
    </row>
    <row r="8" spans="1:34" x14ac:dyDescent="0.3">
      <c r="A8" s="96">
        <f ca="1">Exceedance!U8</f>
        <v>46266</v>
      </c>
      <c r="B8" s="1">
        <v>0</v>
      </c>
      <c r="C8" s="1">
        <v>0</v>
      </c>
      <c r="D8" s="1">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3">
      <c r="A9" s="96">
        <f ca="1">Exceedance!U9</f>
        <v>46296</v>
      </c>
      <c r="B9" s="1">
        <v>0</v>
      </c>
      <c r="C9" s="1">
        <v>0</v>
      </c>
      <c r="D9" s="1">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3">
      <c r="A10" s="96">
        <f ca="1">Exceedance!U10</f>
        <v>46327</v>
      </c>
      <c r="B10" s="1">
        <v>0</v>
      </c>
      <c r="C10" s="1">
        <v>0</v>
      </c>
      <c r="D10" s="1">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3">
      <c r="A11" s="96">
        <f ca="1">Exceedance!U11</f>
        <v>46357</v>
      </c>
      <c r="B11" s="1">
        <v>0</v>
      </c>
      <c r="C11" s="1">
        <v>0</v>
      </c>
      <c r="D11" s="1">
        <v>0</v>
      </c>
      <c r="E11">
        <v>0</v>
      </c>
      <c r="F11">
        <v>0</v>
      </c>
      <c r="G11">
        <v>0</v>
      </c>
      <c r="H11">
        <v>0</v>
      </c>
      <c r="I11">
        <v>0</v>
      </c>
      <c r="J11">
        <v>0</v>
      </c>
      <c r="K11">
        <v>0</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row>
    <row r="12" spans="1:34" x14ac:dyDescent="0.3">
      <c r="A12" s="96">
        <f ca="1">Exceedance!U12</f>
        <v>46388</v>
      </c>
      <c r="B12" s="1">
        <v>0</v>
      </c>
      <c r="C12" s="1">
        <v>0</v>
      </c>
      <c r="D12" s="1">
        <v>0</v>
      </c>
      <c r="E12">
        <v>0</v>
      </c>
      <c r="F12">
        <v>0</v>
      </c>
      <c r="G12">
        <v>0</v>
      </c>
      <c r="H12">
        <v>0</v>
      </c>
      <c r="I12">
        <v>0</v>
      </c>
      <c r="J12">
        <v>0</v>
      </c>
      <c r="K12">
        <v>0</v>
      </c>
      <c r="L12">
        <v>0</v>
      </c>
      <c r="M12">
        <v>0</v>
      </c>
      <c r="N12">
        <v>0</v>
      </c>
      <c r="O12">
        <v>0</v>
      </c>
      <c r="P12">
        <v>0</v>
      </c>
      <c r="Q12">
        <v>0</v>
      </c>
      <c r="R12">
        <v>0</v>
      </c>
      <c r="S12">
        <v>0</v>
      </c>
      <c r="T12">
        <v>0</v>
      </c>
      <c r="U12">
        <v>0</v>
      </c>
      <c r="V12">
        <v>0</v>
      </c>
      <c r="W12">
        <v>0</v>
      </c>
      <c r="X12">
        <v>0</v>
      </c>
      <c r="Y12">
        <v>0</v>
      </c>
      <c r="Z12">
        <v>0</v>
      </c>
      <c r="AA12">
        <v>0</v>
      </c>
      <c r="AB12">
        <v>0</v>
      </c>
      <c r="AC12">
        <v>0</v>
      </c>
      <c r="AD12">
        <v>0</v>
      </c>
      <c r="AE12">
        <v>0</v>
      </c>
      <c r="AF12">
        <v>0</v>
      </c>
      <c r="AG12">
        <v>0</v>
      </c>
      <c r="AH12">
        <v>0</v>
      </c>
    </row>
    <row r="13" spans="1:34" x14ac:dyDescent="0.3">
      <c r="A13" s="96">
        <f ca="1">Exceedance!U13</f>
        <v>46419</v>
      </c>
      <c r="B13" s="1">
        <v>164.64977739328407</v>
      </c>
      <c r="C13" s="1">
        <v>0</v>
      </c>
      <c r="D13" s="1">
        <v>0</v>
      </c>
      <c r="E13">
        <v>0</v>
      </c>
      <c r="F13">
        <v>0</v>
      </c>
      <c r="G13">
        <v>0</v>
      </c>
      <c r="H13">
        <v>0</v>
      </c>
      <c r="I13">
        <v>151.03878119816457</v>
      </c>
      <c r="J13">
        <v>0</v>
      </c>
      <c r="K13">
        <v>18.611067586047067</v>
      </c>
      <c r="L13">
        <v>0</v>
      </c>
      <c r="M13">
        <v>0</v>
      </c>
      <c r="N13">
        <v>0</v>
      </c>
      <c r="O13">
        <v>0</v>
      </c>
      <c r="P13">
        <v>0</v>
      </c>
      <c r="Q13">
        <v>0</v>
      </c>
      <c r="R13">
        <v>0</v>
      </c>
      <c r="S13">
        <v>0</v>
      </c>
      <c r="T13">
        <v>0</v>
      </c>
      <c r="U13">
        <v>0</v>
      </c>
      <c r="V13">
        <v>0</v>
      </c>
      <c r="W13">
        <v>0</v>
      </c>
      <c r="X13">
        <v>0</v>
      </c>
      <c r="Y13">
        <v>0</v>
      </c>
      <c r="Z13">
        <v>21.624599640426727</v>
      </c>
      <c r="AA13">
        <v>0</v>
      </c>
      <c r="AB13">
        <v>0</v>
      </c>
      <c r="AC13">
        <v>69.43216447888058</v>
      </c>
      <c r="AD13">
        <v>0</v>
      </c>
      <c r="AE13">
        <v>0</v>
      </c>
      <c r="AF13">
        <v>0</v>
      </c>
      <c r="AG13">
        <v>0</v>
      </c>
      <c r="AH13">
        <v>0</v>
      </c>
    </row>
    <row r="14" spans="1:34" x14ac:dyDescent="0.3">
      <c r="A14" s="96">
        <f ca="1">Exceedance!U14</f>
        <v>46447</v>
      </c>
      <c r="B14" s="1">
        <v>0</v>
      </c>
      <c r="C14" s="1">
        <v>0</v>
      </c>
      <c r="D14" s="1">
        <v>0</v>
      </c>
      <c r="E14">
        <v>0</v>
      </c>
      <c r="F14">
        <v>0</v>
      </c>
      <c r="G14">
        <v>0</v>
      </c>
      <c r="H14">
        <v>0</v>
      </c>
      <c r="I14">
        <v>0</v>
      </c>
      <c r="J14">
        <v>0</v>
      </c>
      <c r="K14">
        <v>0</v>
      </c>
      <c r="L14">
        <v>0</v>
      </c>
      <c r="M14">
        <v>0</v>
      </c>
      <c r="N14">
        <v>0</v>
      </c>
      <c r="O14">
        <v>31.042214844644544</v>
      </c>
      <c r="P14">
        <v>0</v>
      </c>
      <c r="Q14">
        <v>0</v>
      </c>
      <c r="R14">
        <v>0</v>
      </c>
      <c r="S14">
        <v>0</v>
      </c>
      <c r="T14">
        <v>0</v>
      </c>
      <c r="U14">
        <v>0</v>
      </c>
      <c r="V14">
        <v>0</v>
      </c>
      <c r="W14">
        <v>0</v>
      </c>
      <c r="X14">
        <v>0</v>
      </c>
      <c r="Y14">
        <v>0</v>
      </c>
      <c r="Z14">
        <v>529.99999999999989</v>
      </c>
      <c r="AA14">
        <v>0</v>
      </c>
      <c r="AB14">
        <v>0</v>
      </c>
      <c r="AC14">
        <v>0</v>
      </c>
      <c r="AD14">
        <v>0</v>
      </c>
      <c r="AE14">
        <v>0</v>
      </c>
      <c r="AF14">
        <v>0</v>
      </c>
      <c r="AG14">
        <v>0</v>
      </c>
      <c r="AH14">
        <v>0</v>
      </c>
    </row>
    <row r="15" spans="1:34" x14ac:dyDescent="0.3">
      <c r="A15" s="96">
        <f ca="1">Exceedance!U15</f>
        <v>46478</v>
      </c>
      <c r="B15" s="1">
        <v>61.451143368645369</v>
      </c>
      <c r="C15" s="1">
        <v>0</v>
      </c>
      <c r="D15" s="1">
        <v>0</v>
      </c>
      <c r="E15">
        <v>0</v>
      </c>
      <c r="F15">
        <v>95.404887366522246</v>
      </c>
      <c r="G15">
        <v>0</v>
      </c>
      <c r="H15">
        <v>0</v>
      </c>
      <c r="I15">
        <v>0</v>
      </c>
      <c r="J15">
        <v>138.00156793640173</v>
      </c>
      <c r="K15">
        <v>0</v>
      </c>
      <c r="L15">
        <v>0</v>
      </c>
      <c r="M15">
        <v>0</v>
      </c>
      <c r="N15">
        <v>0</v>
      </c>
      <c r="O15">
        <v>469.99999999999994</v>
      </c>
      <c r="P15">
        <v>0</v>
      </c>
      <c r="Q15">
        <v>162.20685064288799</v>
      </c>
      <c r="R15">
        <v>154.75794341224682</v>
      </c>
      <c r="S15">
        <v>0</v>
      </c>
      <c r="T15">
        <v>0</v>
      </c>
      <c r="U15">
        <v>0</v>
      </c>
      <c r="V15">
        <v>0</v>
      </c>
      <c r="W15">
        <v>0</v>
      </c>
      <c r="X15">
        <v>0</v>
      </c>
      <c r="Y15">
        <v>0</v>
      </c>
      <c r="Z15">
        <v>469.99999999999994</v>
      </c>
      <c r="AA15">
        <v>0</v>
      </c>
      <c r="AB15">
        <v>0</v>
      </c>
      <c r="AC15">
        <v>0</v>
      </c>
      <c r="AD15">
        <v>0</v>
      </c>
      <c r="AE15">
        <v>221.97407942737743</v>
      </c>
      <c r="AF15">
        <v>0</v>
      </c>
      <c r="AG15">
        <v>0</v>
      </c>
      <c r="AH15">
        <v>0</v>
      </c>
    </row>
    <row r="16" spans="1:34" x14ac:dyDescent="0.3">
      <c r="A16" s="96">
        <f ca="1">Exceedance!U16</f>
        <v>46508</v>
      </c>
      <c r="B16" s="1">
        <v>0</v>
      </c>
      <c r="C16" s="1">
        <v>0</v>
      </c>
      <c r="D16" s="1">
        <v>0</v>
      </c>
      <c r="E16">
        <v>235.62952349415343</v>
      </c>
      <c r="F16">
        <v>609.98879697160896</v>
      </c>
      <c r="G16">
        <v>299.7241576797403</v>
      </c>
      <c r="H16">
        <v>1138.6248994029297</v>
      </c>
      <c r="I16">
        <v>0</v>
      </c>
      <c r="J16">
        <v>1215.6411716976838</v>
      </c>
      <c r="K16">
        <v>0</v>
      </c>
      <c r="L16">
        <v>451.86062299311936</v>
      </c>
      <c r="M16">
        <v>130.66235963583503</v>
      </c>
      <c r="N16">
        <v>451.90409429806499</v>
      </c>
      <c r="O16">
        <v>469.99999999999994</v>
      </c>
      <c r="P16">
        <v>241.24852840878432</v>
      </c>
      <c r="Q16">
        <v>0</v>
      </c>
      <c r="R16">
        <v>0</v>
      </c>
      <c r="S16">
        <v>0</v>
      </c>
      <c r="T16">
        <v>0</v>
      </c>
      <c r="U16">
        <v>1044.2839395551462</v>
      </c>
      <c r="V16">
        <v>562.91122893765305</v>
      </c>
      <c r="W16">
        <v>0</v>
      </c>
      <c r="X16">
        <v>1054.3071461155494</v>
      </c>
      <c r="Y16">
        <v>0</v>
      </c>
      <c r="Z16">
        <v>469.99999999999994</v>
      </c>
      <c r="AA16">
        <v>262.69099455494967</v>
      </c>
      <c r="AB16">
        <v>0</v>
      </c>
      <c r="AC16">
        <v>0</v>
      </c>
      <c r="AD16">
        <v>0</v>
      </c>
      <c r="AE16">
        <v>110.92418104979492</v>
      </c>
      <c r="AF16">
        <v>1100.4248036833653</v>
      </c>
      <c r="AG16">
        <v>149.86115036017424</v>
      </c>
      <c r="AH16">
        <v>0</v>
      </c>
    </row>
    <row r="17" spans="1:34" x14ac:dyDescent="0.3">
      <c r="A17" s="96">
        <f ca="1">Exceedance!U17</f>
        <v>46539</v>
      </c>
      <c r="B17" s="1">
        <v>0</v>
      </c>
      <c r="C17" s="1">
        <v>0</v>
      </c>
      <c r="D17" s="1">
        <v>0</v>
      </c>
      <c r="E17">
        <v>0</v>
      </c>
      <c r="F17">
        <v>0</v>
      </c>
      <c r="G17">
        <v>0</v>
      </c>
      <c r="H17">
        <v>292.23682478184008</v>
      </c>
      <c r="I17">
        <v>0</v>
      </c>
      <c r="J17">
        <v>0</v>
      </c>
      <c r="K17">
        <v>0</v>
      </c>
      <c r="L17">
        <v>0</v>
      </c>
      <c r="M17">
        <v>0</v>
      </c>
      <c r="N17">
        <v>0</v>
      </c>
      <c r="O17">
        <v>499.99999999999994</v>
      </c>
      <c r="P17">
        <v>0</v>
      </c>
      <c r="Q17">
        <v>0</v>
      </c>
      <c r="R17">
        <v>0</v>
      </c>
      <c r="S17">
        <v>0</v>
      </c>
      <c r="T17">
        <v>0</v>
      </c>
      <c r="U17">
        <v>0</v>
      </c>
      <c r="V17">
        <v>0</v>
      </c>
      <c r="W17">
        <v>185.84213947642795</v>
      </c>
      <c r="X17">
        <v>0</v>
      </c>
      <c r="Y17">
        <v>0</v>
      </c>
      <c r="Z17">
        <v>225.75435966793444</v>
      </c>
      <c r="AA17">
        <v>0</v>
      </c>
      <c r="AB17">
        <v>0</v>
      </c>
      <c r="AC17">
        <v>0</v>
      </c>
      <c r="AD17">
        <v>0</v>
      </c>
      <c r="AE17">
        <v>0</v>
      </c>
      <c r="AF17">
        <v>0</v>
      </c>
      <c r="AG17">
        <v>0</v>
      </c>
      <c r="AH17">
        <v>506.31687352487222</v>
      </c>
    </row>
    <row r="18" spans="1:34" x14ac:dyDescent="0.3">
      <c r="A18" s="96">
        <f ca="1">Exceedance!U18</f>
        <v>46569</v>
      </c>
      <c r="B18" s="1">
        <v>0</v>
      </c>
      <c r="C18" s="1">
        <v>0</v>
      </c>
      <c r="D18" s="1">
        <v>0</v>
      </c>
      <c r="E18">
        <v>0</v>
      </c>
      <c r="F18">
        <v>0</v>
      </c>
      <c r="G18">
        <v>0</v>
      </c>
      <c r="H18">
        <v>0</v>
      </c>
      <c r="I18">
        <v>0</v>
      </c>
      <c r="J18">
        <v>0</v>
      </c>
      <c r="K18">
        <v>0</v>
      </c>
      <c r="L18">
        <v>0</v>
      </c>
      <c r="M18">
        <v>0</v>
      </c>
      <c r="N18">
        <v>0</v>
      </c>
      <c r="O18">
        <v>559.99999999999989</v>
      </c>
      <c r="P18">
        <v>0</v>
      </c>
      <c r="Q18">
        <v>0</v>
      </c>
      <c r="R18">
        <v>0</v>
      </c>
      <c r="S18">
        <v>0</v>
      </c>
      <c r="T18">
        <v>0</v>
      </c>
      <c r="U18">
        <v>0</v>
      </c>
      <c r="V18">
        <v>0</v>
      </c>
      <c r="W18">
        <v>0</v>
      </c>
      <c r="X18">
        <v>0</v>
      </c>
      <c r="Y18">
        <v>0</v>
      </c>
      <c r="Z18">
        <v>0</v>
      </c>
      <c r="AA18">
        <v>0</v>
      </c>
      <c r="AB18">
        <v>0</v>
      </c>
      <c r="AC18">
        <v>0</v>
      </c>
      <c r="AD18">
        <v>0</v>
      </c>
      <c r="AE18">
        <v>114.36881609762573</v>
      </c>
      <c r="AF18">
        <v>0</v>
      </c>
      <c r="AG18">
        <v>0</v>
      </c>
      <c r="AH18">
        <v>0</v>
      </c>
    </row>
    <row r="19" spans="1:34" x14ac:dyDescent="0.3">
      <c r="A19" s="96">
        <f ca="1">Exceedance!U19</f>
        <v>46600</v>
      </c>
      <c r="B19" s="1">
        <v>0</v>
      </c>
      <c r="C19" s="1">
        <v>0</v>
      </c>
      <c r="D19" s="1">
        <v>0</v>
      </c>
      <c r="E19">
        <v>0</v>
      </c>
      <c r="F19">
        <v>0</v>
      </c>
      <c r="G19">
        <v>0</v>
      </c>
      <c r="H19">
        <v>0</v>
      </c>
      <c r="I19">
        <v>0</v>
      </c>
      <c r="J19">
        <v>0</v>
      </c>
      <c r="K19">
        <v>0</v>
      </c>
      <c r="L19">
        <v>0</v>
      </c>
      <c r="M19">
        <v>0</v>
      </c>
      <c r="N19">
        <v>0</v>
      </c>
      <c r="O19">
        <v>599.99999999999989</v>
      </c>
      <c r="P19">
        <v>0</v>
      </c>
      <c r="Q19">
        <v>0</v>
      </c>
      <c r="R19">
        <v>0</v>
      </c>
      <c r="S19">
        <v>0</v>
      </c>
      <c r="T19">
        <v>0</v>
      </c>
      <c r="U19">
        <v>0</v>
      </c>
      <c r="V19">
        <v>0</v>
      </c>
      <c r="W19">
        <v>0</v>
      </c>
      <c r="X19">
        <v>0</v>
      </c>
      <c r="Y19">
        <v>0</v>
      </c>
      <c r="Z19">
        <v>416.20826225172311</v>
      </c>
      <c r="AA19">
        <v>0</v>
      </c>
      <c r="AB19">
        <v>0</v>
      </c>
      <c r="AC19">
        <v>0</v>
      </c>
      <c r="AD19">
        <v>0</v>
      </c>
      <c r="AE19">
        <v>599.99999999999989</v>
      </c>
      <c r="AF19">
        <v>0</v>
      </c>
      <c r="AG19">
        <v>0</v>
      </c>
      <c r="AH19">
        <v>0</v>
      </c>
    </row>
    <row r="20" spans="1:34" x14ac:dyDescent="0.3">
      <c r="A20" s="96">
        <f ca="1">Exceedance!U20</f>
        <v>46631</v>
      </c>
      <c r="B20" s="1">
        <v>0</v>
      </c>
      <c r="C20" s="1">
        <v>0</v>
      </c>
      <c r="D20" s="1">
        <v>0</v>
      </c>
      <c r="E20">
        <v>0</v>
      </c>
      <c r="F20">
        <v>0</v>
      </c>
      <c r="G20">
        <v>0</v>
      </c>
      <c r="H20">
        <v>0</v>
      </c>
      <c r="I20">
        <v>0</v>
      </c>
      <c r="J20">
        <v>37.147302731904944</v>
      </c>
      <c r="K20">
        <v>0</v>
      </c>
      <c r="L20">
        <v>0</v>
      </c>
      <c r="M20">
        <v>0</v>
      </c>
      <c r="N20">
        <v>0</v>
      </c>
      <c r="O20">
        <v>449.99999999999994</v>
      </c>
      <c r="P20">
        <v>0</v>
      </c>
      <c r="Q20">
        <v>0</v>
      </c>
      <c r="R20">
        <v>0</v>
      </c>
      <c r="S20">
        <v>0</v>
      </c>
      <c r="T20">
        <v>0</v>
      </c>
      <c r="U20">
        <v>0</v>
      </c>
      <c r="V20">
        <v>0</v>
      </c>
      <c r="W20">
        <v>0</v>
      </c>
      <c r="X20">
        <v>28.45316305035314</v>
      </c>
      <c r="Y20">
        <v>393.7286434071433</v>
      </c>
      <c r="Z20">
        <v>449.99999999999994</v>
      </c>
      <c r="AA20">
        <v>0</v>
      </c>
      <c r="AB20">
        <v>0</v>
      </c>
      <c r="AC20">
        <v>0</v>
      </c>
      <c r="AD20">
        <v>0</v>
      </c>
      <c r="AE20">
        <v>449.99999999999994</v>
      </c>
      <c r="AF20">
        <v>0</v>
      </c>
      <c r="AG20">
        <v>0</v>
      </c>
      <c r="AH20">
        <v>0</v>
      </c>
    </row>
    <row r="21" spans="1:34" x14ac:dyDescent="0.3">
      <c r="A21" s="96">
        <f ca="1">Exceedance!U21</f>
        <v>46661</v>
      </c>
      <c r="B21" s="1">
        <v>0</v>
      </c>
      <c r="C21" s="1">
        <v>0</v>
      </c>
      <c r="D21" s="1">
        <v>0</v>
      </c>
      <c r="E21">
        <v>0</v>
      </c>
      <c r="F21">
        <v>0</v>
      </c>
      <c r="G21">
        <v>0</v>
      </c>
      <c r="H21">
        <v>0</v>
      </c>
      <c r="I21">
        <v>0</v>
      </c>
      <c r="J21">
        <v>0</v>
      </c>
      <c r="K21">
        <v>0</v>
      </c>
      <c r="L21">
        <v>0</v>
      </c>
      <c r="M21">
        <v>0</v>
      </c>
      <c r="N21">
        <v>0</v>
      </c>
      <c r="O21">
        <v>410</v>
      </c>
      <c r="P21">
        <v>0</v>
      </c>
      <c r="Q21">
        <v>0</v>
      </c>
      <c r="R21">
        <v>0</v>
      </c>
      <c r="S21">
        <v>0</v>
      </c>
      <c r="T21">
        <v>0</v>
      </c>
      <c r="U21">
        <v>0</v>
      </c>
      <c r="V21">
        <v>0</v>
      </c>
      <c r="W21">
        <v>0</v>
      </c>
      <c r="X21">
        <v>0</v>
      </c>
      <c r="Y21">
        <v>410</v>
      </c>
      <c r="Z21">
        <v>400.96066115702439</v>
      </c>
      <c r="AA21">
        <v>0</v>
      </c>
      <c r="AB21">
        <v>0</v>
      </c>
      <c r="AC21">
        <v>0</v>
      </c>
      <c r="AD21">
        <v>0</v>
      </c>
      <c r="AE21">
        <v>400.96066115702439</v>
      </c>
      <c r="AF21">
        <v>0</v>
      </c>
      <c r="AG21">
        <v>0</v>
      </c>
      <c r="AH21">
        <v>0</v>
      </c>
    </row>
    <row r="22" spans="1:34" x14ac:dyDescent="0.3">
      <c r="A22" s="96">
        <f ca="1">Exceedance!U22</f>
        <v>46692</v>
      </c>
      <c r="B22" s="1">
        <v>0</v>
      </c>
      <c r="C22" s="1">
        <v>0</v>
      </c>
      <c r="D22" s="1">
        <v>0</v>
      </c>
      <c r="E22">
        <v>0</v>
      </c>
      <c r="F22">
        <v>0</v>
      </c>
      <c r="G22">
        <v>0</v>
      </c>
      <c r="H22">
        <v>0</v>
      </c>
      <c r="I22">
        <v>0</v>
      </c>
      <c r="J22">
        <v>0</v>
      </c>
      <c r="K22">
        <v>0</v>
      </c>
      <c r="L22">
        <v>0</v>
      </c>
      <c r="M22">
        <v>0</v>
      </c>
      <c r="N22">
        <v>0</v>
      </c>
      <c r="O22">
        <v>429.99999999999994</v>
      </c>
      <c r="P22">
        <v>0</v>
      </c>
      <c r="Q22">
        <v>0</v>
      </c>
      <c r="R22">
        <v>0</v>
      </c>
      <c r="S22">
        <v>0</v>
      </c>
      <c r="T22">
        <v>0</v>
      </c>
      <c r="U22">
        <v>0</v>
      </c>
      <c r="V22">
        <v>0</v>
      </c>
      <c r="W22">
        <v>0</v>
      </c>
      <c r="X22">
        <v>0</v>
      </c>
      <c r="Y22">
        <v>429.99999999999994</v>
      </c>
      <c r="Z22">
        <v>388.02644628099131</v>
      </c>
      <c r="AA22">
        <v>0</v>
      </c>
      <c r="AB22">
        <v>0</v>
      </c>
      <c r="AC22">
        <v>0</v>
      </c>
      <c r="AD22">
        <v>0</v>
      </c>
      <c r="AE22">
        <v>388.02644628099131</v>
      </c>
      <c r="AF22">
        <v>0</v>
      </c>
      <c r="AG22">
        <v>0</v>
      </c>
      <c r="AH22">
        <v>0</v>
      </c>
    </row>
    <row r="23" spans="1:34" x14ac:dyDescent="0.3">
      <c r="A23" s="96">
        <f ca="1">Exceedance!U23</f>
        <v>46722</v>
      </c>
      <c r="B23" s="1">
        <v>0</v>
      </c>
      <c r="C23" s="1">
        <v>0</v>
      </c>
      <c r="D23" s="1">
        <v>0</v>
      </c>
      <c r="E23">
        <v>0</v>
      </c>
      <c r="F23">
        <v>0</v>
      </c>
      <c r="G23">
        <v>0</v>
      </c>
      <c r="H23">
        <v>0</v>
      </c>
      <c r="I23">
        <v>0</v>
      </c>
      <c r="J23">
        <v>0</v>
      </c>
      <c r="K23">
        <v>0</v>
      </c>
      <c r="L23">
        <v>0</v>
      </c>
      <c r="M23">
        <v>0</v>
      </c>
      <c r="N23">
        <v>0</v>
      </c>
      <c r="O23">
        <v>509.99999999999989</v>
      </c>
      <c r="P23">
        <v>0</v>
      </c>
      <c r="Q23">
        <v>0</v>
      </c>
      <c r="R23">
        <v>0</v>
      </c>
      <c r="S23">
        <v>0</v>
      </c>
      <c r="T23">
        <v>0</v>
      </c>
      <c r="U23">
        <v>0</v>
      </c>
      <c r="V23">
        <v>0</v>
      </c>
      <c r="W23">
        <v>0</v>
      </c>
      <c r="X23">
        <v>0</v>
      </c>
      <c r="Y23">
        <v>509.99999999999989</v>
      </c>
      <c r="Z23">
        <v>400.96066115702439</v>
      </c>
      <c r="AA23">
        <v>0</v>
      </c>
      <c r="AB23">
        <v>0</v>
      </c>
      <c r="AC23">
        <v>0</v>
      </c>
      <c r="AD23">
        <v>0</v>
      </c>
      <c r="AE23">
        <v>400.96066115702439</v>
      </c>
      <c r="AF23">
        <v>0</v>
      </c>
      <c r="AG23">
        <v>0</v>
      </c>
      <c r="AH23">
        <v>0</v>
      </c>
    </row>
    <row r="24" spans="1:34" x14ac:dyDescent="0.3">
      <c r="A24" s="96">
        <f ca="1">Exceedance!U24</f>
        <v>46753</v>
      </c>
      <c r="B24" s="1">
        <v>0</v>
      </c>
      <c r="C24" s="1">
        <v>0</v>
      </c>
      <c r="D24" s="1">
        <v>0</v>
      </c>
      <c r="E24">
        <v>0</v>
      </c>
      <c r="F24">
        <v>0</v>
      </c>
      <c r="G24">
        <v>0</v>
      </c>
      <c r="H24">
        <v>0</v>
      </c>
      <c r="I24">
        <v>0</v>
      </c>
      <c r="J24">
        <v>0</v>
      </c>
      <c r="K24">
        <v>0</v>
      </c>
      <c r="L24">
        <v>0</v>
      </c>
      <c r="M24">
        <v>0</v>
      </c>
      <c r="N24">
        <v>528.81647344817748</v>
      </c>
      <c r="O24">
        <v>569.99999999999989</v>
      </c>
      <c r="P24">
        <v>0</v>
      </c>
      <c r="Q24">
        <v>0</v>
      </c>
      <c r="R24">
        <v>0</v>
      </c>
      <c r="S24">
        <v>0</v>
      </c>
      <c r="T24">
        <v>0</v>
      </c>
      <c r="U24">
        <v>0</v>
      </c>
      <c r="V24">
        <v>0</v>
      </c>
      <c r="W24">
        <v>0</v>
      </c>
      <c r="X24">
        <v>0</v>
      </c>
      <c r="Y24">
        <v>569.99999999999989</v>
      </c>
      <c r="Z24">
        <v>400.96066115702439</v>
      </c>
      <c r="AA24">
        <v>0</v>
      </c>
      <c r="AB24">
        <v>0</v>
      </c>
      <c r="AC24">
        <v>0</v>
      </c>
      <c r="AD24">
        <v>0</v>
      </c>
      <c r="AE24">
        <v>400.96066115702439</v>
      </c>
      <c r="AF24">
        <v>0</v>
      </c>
      <c r="AG24">
        <v>0</v>
      </c>
      <c r="AH24">
        <v>0</v>
      </c>
    </row>
    <row r="25" spans="1:34" x14ac:dyDescent="0.3">
      <c r="A25" s="96">
        <f ca="1">Exceedance!U25</f>
        <v>46784</v>
      </c>
      <c r="B25" s="1">
        <v>0</v>
      </c>
      <c r="C25" s="1">
        <v>0</v>
      </c>
      <c r="D25" s="1">
        <v>12.16070248309631</v>
      </c>
      <c r="E25">
        <v>0</v>
      </c>
      <c r="F25">
        <v>0</v>
      </c>
      <c r="G25">
        <v>0</v>
      </c>
      <c r="H25">
        <v>0</v>
      </c>
      <c r="I25">
        <v>0</v>
      </c>
      <c r="J25">
        <v>0</v>
      </c>
      <c r="K25">
        <v>0</v>
      </c>
      <c r="L25">
        <v>0</v>
      </c>
      <c r="M25">
        <v>0</v>
      </c>
      <c r="N25">
        <v>499.99999999999994</v>
      </c>
      <c r="O25">
        <v>499.99999999999994</v>
      </c>
      <c r="P25">
        <v>0</v>
      </c>
      <c r="Q25">
        <v>0</v>
      </c>
      <c r="R25">
        <v>0</v>
      </c>
      <c r="S25">
        <v>12.052816108087882</v>
      </c>
      <c r="T25">
        <v>0</v>
      </c>
      <c r="U25">
        <v>0</v>
      </c>
      <c r="V25">
        <v>9.4635732863945403</v>
      </c>
      <c r="W25">
        <v>0</v>
      </c>
      <c r="X25">
        <v>0</v>
      </c>
      <c r="Y25">
        <v>499.99999999999994</v>
      </c>
      <c r="Z25">
        <v>375.09223140495828</v>
      </c>
      <c r="AA25">
        <v>48.009965470648162</v>
      </c>
      <c r="AB25">
        <v>0</v>
      </c>
      <c r="AC25">
        <v>144.08701583426526</v>
      </c>
      <c r="AD25">
        <v>0</v>
      </c>
      <c r="AE25">
        <v>375.09223140495828</v>
      </c>
      <c r="AF25">
        <v>0</v>
      </c>
      <c r="AG25">
        <v>0</v>
      </c>
      <c r="AH25">
        <v>0</v>
      </c>
    </row>
    <row r="26" spans="1:34" x14ac:dyDescent="0.3">
      <c r="A26" s="96">
        <f ca="1">Exceedance!U26</f>
        <v>46813</v>
      </c>
      <c r="B26" s="1">
        <v>0</v>
      </c>
      <c r="C26" s="1">
        <v>0</v>
      </c>
      <c r="D26" s="1">
        <v>0</v>
      </c>
      <c r="E26">
        <v>0</v>
      </c>
      <c r="F26">
        <v>0</v>
      </c>
      <c r="G26">
        <v>0</v>
      </c>
      <c r="H26">
        <v>0</v>
      </c>
      <c r="I26">
        <v>0</v>
      </c>
      <c r="J26">
        <v>0</v>
      </c>
      <c r="K26">
        <v>0</v>
      </c>
      <c r="L26">
        <v>0</v>
      </c>
      <c r="M26">
        <v>0</v>
      </c>
      <c r="N26">
        <v>529.99999999999989</v>
      </c>
      <c r="O26">
        <v>529.99999999999989</v>
      </c>
      <c r="P26">
        <v>0</v>
      </c>
      <c r="Q26">
        <v>0</v>
      </c>
      <c r="R26">
        <v>0</v>
      </c>
      <c r="S26">
        <v>24.809424483146113</v>
      </c>
      <c r="T26">
        <v>0</v>
      </c>
      <c r="U26">
        <v>0</v>
      </c>
      <c r="V26">
        <v>22.758279985468057</v>
      </c>
      <c r="W26">
        <v>0</v>
      </c>
      <c r="X26">
        <v>0</v>
      </c>
      <c r="Y26">
        <v>529.99999999999989</v>
      </c>
      <c r="Z26">
        <v>400.96066115702439</v>
      </c>
      <c r="AA26">
        <v>63.640931550507858</v>
      </c>
      <c r="AB26">
        <v>0</v>
      </c>
      <c r="AC26">
        <v>160.58078843199041</v>
      </c>
      <c r="AD26">
        <v>0</v>
      </c>
      <c r="AE26">
        <v>400.96066115702439</v>
      </c>
      <c r="AF26">
        <v>0</v>
      </c>
      <c r="AG26">
        <v>0</v>
      </c>
      <c r="AH26">
        <v>0</v>
      </c>
    </row>
    <row r="27" spans="1:34" x14ac:dyDescent="0.3">
      <c r="A27" s="96">
        <f ca="1">Exceedance!U27</f>
        <v>46844</v>
      </c>
      <c r="B27" s="1">
        <v>0</v>
      </c>
      <c r="C27" s="1">
        <v>0</v>
      </c>
      <c r="D27" s="1">
        <v>0</v>
      </c>
      <c r="E27">
        <v>113.0720936955485</v>
      </c>
      <c r="F27">
        <v>0</v>
      </c>
      <c r="G27">
        <v>0</v>
      </c>
      <c r="H27">
        <v>0</v>
      </c>
      <c r="I27">
        <v>0</v>
      </c>
      <c r="J27">
        <v>0</v>
      </c>
      <c r="K27">
        <v>0</v>
      </c>
      <c r="L27">
        <v>0</v>
      </c>
      <c r="M27">
        <v>0</v>
      </c>
      <c r="N27">
        <v>469.99999999999994</v>
      </c>
      <c r="O27">
        <v>469.99999999999994</v>
      </c>
      <c r="P27">
        <v>6.3849486538544662</v>
      </c>
      <c r="Q27">
        <v>280.54913727098278</v>
      </c>
      <c r="R27">
        <v>0</v>
      </c>
      <c r="S27">
        <v>0</v>
      </c>
      <c r="T27">
        <v>0</v>
      </c>
      <c r="U27">
        <v>0</v>
      </c>
      <c r="V27">
        <v>0</v>
      </c>
      <c r="W27">
        <v>0</v>
      </c>
      <c r="X27">
        <v>0</v>
      </c>
      <c r="Y27">
        <v>469.99999999999994</v>
      </c>
      <c r="Z27">
        <v>388.02644628099131</v>
      </c>
      <c r="AA27">
        <v>0</v>
      </c>
      <c r="AB27">
        <v>0</v>
      </c>
      <c r="AC27">
        <v>0</v>
      </c>
      <c r="AD27">
        <v>0</v>
      </c>
      <c r="AE27">
        <v>388.02644628099131</v>
      </c>
      <c r="AF27">
        <v>0</v>
      </c>
      <c r="AG27">
        <v>0</v>
      </c>
      <c r="AH27">
        <v>0</v>
      </c>
    </row>
    <row r="28" spans="1:34" x14ac:dyDescent="0.3">
      <c r="A28" s="96">
        <f ca="1">Exceedance!U28</f>
        <v>46874</v>
      </c>
      <c r="B28" s="1">
        <v>0</v>
      </c>
      <c r="C28" s="1">
        <v>447.48781596344736</v>
      </c>
      <c r="D28" s="1">
        <v>0</v>
      </c>
      <c r="E28">
        <v>1552.0556488559125</v>
      </c>
      <c r="F28">
        <v>0</v>
      </c>
      <c r="G28">
        <v>1596.2119791988957</v>
      </c>
      <c r="H28">
        <v>0</v>
      </c>
      <c r="I28">
        <v>0</v>
      </c>
      <c r="J28">
        <v>0</v>
      </c>
      <c r="K28">
        <v>0</v>
      </c>
      <c r="L28">
        <v>0</v>
      </c>
      <c r="M28">
        <v>636.19600192269331</v>
      </c>
      <c r="N28">
        <v>469.99999999999994</v>
      </c>
      <c r="O28">
        <v>469.99999999999994</v>
      </c>
      <c r="P28">
        <v>268.24784966404223</v>
      </c>
      <c r="Q28">
        <v>663.99845936813142</v>
      </c>
      <c r="R28">
        <v>0</v>
      </c>
      <c r="S28">
        <v>0</v>
      </c>
      <c r="T28">
        <v>1126.6161561377503</v>
      </c>
      <c r="U28">
        <v>0</v>
      </c>
      <c r="V28">
        <v>0</v>
      </c>
      <c r="W28">
        <v>1481.2455841699239</v>
      </c>
      <c r="X28">
        <v>0</v>
      </c>
      <c r="Y28">
        <v>469.99999999999994</v>
      </c>
      <c r="Z28">
        <v>250.55623485779955</v>
      </c>
      <c r="AA28">
        <v>0</v>
      </c>
      <c r="AB28">
        <v>816.69261427517097</v>
      </c>
      <c r="AC28">
        <v>0</v>
      </c>
      <c r="AD28">
        <v>0</v>
      </c>
      <c r="AE28">
        <v>397.38571150995108</v>
      </c>
      <c r="AF28">
        <v>0</v>
      </c>
      <c r="AG28">
        <v>0</v>
      </c>
      <c r="AH28">
        <v>616.35055623679762</v>
      </c>
    </row>
    <row r="29" spans="1:34" x14ac:dyDescent="0.3">
      <c r="A29" s="96">
        <f ca="1">Exceedance!U29</f>
        <v>46905</v>
      </c>
      <c r="B29" s="1">
        <v>0</v>
      </c>
      <c r="C29" s="1">
        <v>0</v>
      </c>
      <c r="D29" s="1">
        <v>0</v>
      </c>
      <c r="E29">
        <v>0</v>
      </c>
      <c r="F29">
        <v>0</v>
      </c>
      <c r="G29">
        <v>363.40173425861775</v>
      </c>
      <c r="H29">
        <v>0</v>
      </c>
      <c r="I29">
        <v>0</v>
      </c>
      <c r="J29">
        <v>0</v>
      </c>
      <c r="K29">
        <v>0</v>
      </c>
      <c r="L29">
        <v>0</v>
      </c>
      <c r="M29">
        <v>0</v>
      </c>
      <c r="N29">
        <v>499.99999999999994</v>
      </c>
      <c r="O29">
        <v>499.99999999999994</v>
      </c>
      <c r="P29">
        <v>0</v>
      </c>
      <c r="Q29">
        <v>0</v>
      </c>
      <c r="R29">
        <v>0</v>
      </c>
      <c r="S29">
        <v>0</v>
      </c>
      <c r="T29">
        <v>425.69269347562488</v>
      </c>
      <c r="U29">
        <v>0</v>
      </c>
      <c r="V29">
        <v>0</v>
      </c>
      <c r="W29">
        <v>0</v>
      </c>
      <c r="X29">
        <v>0</v>
      </c>
      <c r="Y29">
        <v>499.99999999999994</v>
      </c>
      <c r="Z29">
        <v>967.07478028343769</v>
      </c>
      <c r="AA29">
        <v>0</v>
      </c>
      <c r="AB29">
        <v>0</v>
      </c>
      <c r="AC29">
        <v>0</v>
      </c>
      <c r="AD29">
        <v>0</v>
      </c>
      <c r="AE29">
        <v>1620.918262899308</v>
      </c>
      <c r="AF29">
        <v>0</v>
      </c>
      <c r="AG29">
        <v>622.50414009844724</v>
      </c>
      <c r="AH29">
        <v>0</v>
      </c>
    </row>
    <row r="30" spans="1:34" x14ac:dyDescent="0.3">
      <c r="A30" s="96">
        <f ca="1">Exceedance!U30</f>
        <v>46935</v>
      </c>
      <c r="B30" s="1">
        <v>0</v>
      </c>
      <c r="C30" s="1">
        <v>0</v>
      </c>
      <c r="D30" s="1">
        <v>0</v>
      </c>
      <c r="E30">
        <v>0</v>
      </c>
      <c r="F30">
        <v>0</v>
      </c>
      <c r="G30">
        <v>0</v>
      </c>
      <c r="H30">
        <v>0</v>
      </c>
      <c r="I30">
        <v>0</v>
      </c>
      <c r="J30">
        <v>0</v>
      </c>
      <c r="K30">
        <v>0</v>
      </c>
      <c r="L30">
        <v>0</v>
      </c>
      <c r="M30">
        <v>0</v>
      </c>
      <c r="N30">
        <v>559.99999999999989</v>
      </c>
      <c r="O30">
        <v>559.99999999999989</v>
      </c>
      <c r="P30">
        <v>0</v>
      </c>
      <c r="Q30">
        <v>0</v>
      </c>
      <c r="R30">
        <v>0</v>
      </c>
      <c r="S30">
        <v>0</v>
      </c>
      <c r="T30">
        <v>0</v>
      </c>
      <c r="U30">
        <v>0</v>
      </c>
      <c r="V30">
        <v>0</v>
      </c>
      <c r="W30">
        <v>0</v>
      </c>
      <c r="X30">
        <v>0</v>
      </c>
      <c r="Y30">
        <v>559.99999999999989</v>
      </c>
      <c r="Z30">
        <v>0</v>
      </c>
      <c r="AA30">
        <v>0</v>
      </c>
      <c r="AB30">
        <v>0</v>
      </c>
      <c r="AC30">
        <v>0</v>
      </c>
      <c r="AD30">
        <v>0</v>
      </c>
      <c r="AE30">
        <v>0</v>
      </c>
      <c r="AF30">
        <v>0</v>
      </c>
      <c r="AG30">
        <v>0</v>
      </c>
      <c r="AH30">
        <v>0</v>
      </c>
    </row>
    <row r="31" spans="1:34" x14ac:dyDescent="0.3">
      <c r="A31" s="96">
        <f ca="1">Exceedance!U31</f>
        <v>46966</v>
      </c>
      <c r="B31" s="1">
        <v>0</v>
      </c>
      <c r="C31" s="1">
        <v>0</v>
      </c>
      <c r="D31" s="1">
        <v>0</v>
      </c>
      <c r="E31">
        <v>0</v>
      </c>
      <c r="F31">
        <v>0</v>
      </c>
      <c r="G31">
        <v>0</v>
      </c>
      <c r="H31">
        <v>0</v>
      </c>
      <c r="I31">
        <v>0</v>
      </c>
      <c r="J31">
        <v>0</v>
      </c>
      <c r="K31">
        <v>0</v>
      </c>
      <c r="L31">
        <v>0</v>
      </c>
      <c r="M31">
        <v>0</v>
      </c>
      <c r="N31">
        <v>599.99999999999989</v>
      </c>
      <c r="O31">
        <v>599.99999999999989</v>
      </c>
      <c r="P31">
        <v>0</v>
      </c>
      <c r="Q31">
        <v>0</v>
      </c>
      <c r="R31">
        <v>0</v>
      </c>
      <c r="S31">
        <v>0</v>
      </c>
      <c r="T31">
        <v>0</v>
      </c>
      <c r="U31">
        <v>0</v>
      </c>
      <c r="V31">
        <v>0</v>
      </c>
      <c r="W31">
        <v>0</v>
      </c>
      <c r="X31">
        <v>0</v>
      </c>
      <c r="Y31">
        <v>599.99999999999989</v>
      </c>
      <c r="Z31">
        <v>0</v>
      </c>
      <c r="AA31">
        <v>0</v>
      </c>
      <c r="AB31">
        <v>0</v>
      </c>
      <c r="AC31">
        <v>0</v>
      </c>
      <c r="AD31">
        <v>0</v>
      </c>
      <c r="AE31">
        <v>0</v>
      </c>
      <c r="AF31">
        <v>0</v>
      </c>
      <c r="AG31">
        <v>0</v>
      </c>
      <c r="AH31">
        <v>0</v>
      </c>
    </row>
    <row r="32" spans="1:34" x14ac:dyDescent="0.3">
      <c r="A32" s="96">
        <f ca="1">Exceedance!U32</f>
        <v>46997</v>
      </c>
      <c r="B32" s="1">
        <v>0</v>
      </c>
      <c r="C32" s="1">
        <v>0</v>
      </c>
      <c r="D32" s="1">
        <v>0</v>
      </c>
      <c r="E32">
        <v>0</v>
      </c>
      <c r="F32">
        <v>0</v>
      </c>
      <c r="G32">
        <v>0</v>
      </c>
      <c r="H32">
        <v>0</v>
      </c>
      <c r="I32">
        <v>0</v>
      </c>
      <c r="J32">
        <v>0</v>
      </c>
      <c r="K32">
        <v>0</v>
      </c>
      <c r="L32">
        <v>0</v>
      </c>
      <c r="M32">
        <v>0</v>
      </c>
      <c r="N32">
        <v>449.99999999999994</v>
      </c>
      <c r="O32">
        <v>449.99999999999994</v>
      </c>
      <c r="P32">
        <v>0</v>
      </c>
      <c r="Q32">
        <v>0</v>
      </c>
      <c r="R32">
        <v>0</v>
      </c>
      <c r="S32">
        <v>0</v>
      </c>
      <c r="T32">
        <v>0</v>
      </c>
      <c r="U32">
        <v>0</v>
      </c>
      <c r="V32">
        <v>0</v>
      </c>
      <c r="W32">
        <v>0</v>
      </c>
      <c r="X32">
        <v>0</v>
      </c>
      <c r="Y32">
        <v>449.99999999999994</v>
      </c>
      <c r="Z32">
        <v>0</v>
      </c>
      <c r="AA32">
        <v>0</v>
      </c>
      <c r="AB32">
        <v>0</v>
      </c>
      <c r="AC32">
        <v>0</v>
      </c>
      <c r="AD32">
        <v>0</v>
      </c>
      <c r="AE32">
        <v>0</v>
      </c>
      <c r="AF32">
        <v>0</v>
      </c>
      <c r="AG32">
        <v>0</v>
      </c>
      <c r="AH32">
        <v>0</v>
      </c>
    </row>
    <row r="33" spans="1:34" x14ac:dyDescent="0.3">
      <c r="A33" s="96">
        <f ca="1">Exceedance!U33</f>
        <v>47027</v>
      </c>
      <c r="B33" s="1">
        <v>0</v>
      </c>
      <c r="C33" s="1">
        <v>0</v>
      </c>
      <c r="D33" s="1">
        <v>0</v>
      </c>
      <c r="E33">
        <v>0</v>
      </c>
      <c r="F33">
        <v>0</v>
      </c>
      <c r="G33">
        <v>0</v>
      </c>
      <c r="H33">
        <v>0</v>
      </c>
      <c r="I33">
        <v>0</v>
      </c>
      <c r="J33">
        <v>0</v>
      </c>
      <c r="K33">
        <v>0</v>
      </c>
      <c r="L33">
        <v>0</v>
      </c>
      <c r="M33">
        <v>0</v>
      </c>
      <c r="N33">
        <v>410</v>
      </c>
      <c r="O33">
        <v>410</v>
      </c>
      <c r="P33">
        <v>0</v>
      </c>
      <c r="Q33">
        <v>0</v>
      </c>
      <c r="R33">
        <v>0</v>
      </c>
      <c r="S33">
        <v>0</v>
      </c>
      <c r="T33">
        <v>0</v>
      </c>
      <c r="U33">
        <v>0</v>
      </c>
      <c r="V33">
        <v>0</v>
      </c>
      <c r="W33">
        <v>0</v>
      </c>
      <c r="X33">
        <v>0</v>
      </c>
      <c r="Y33">
        <v>400.96066115702439</v>
      </c>
      <c r="Z33">
        <v>0</v>
      </c>
      <c r="AA33">
        <v>0</v>
      </c>
      <c r="AB33">
        <v>0</v>
      </c>
      <c r="AC33">
        <v>0</v>
      </c>
      <c r="AD33">
        <v>0</v>
      </c>
      <c r="AE33">
        <v>0</v>
      </c>
      <c r="AF33">
        <v>0</v>
      </c>
      <c r="AG33">
        <v>0</v>
      </c>
      <c r="AH33">
        <v>0</v>
      </c>
    </row>
    <row r="34" spans="1:34" x14ac:dyDescent="0.3">
      <c r="A34" s="96">
        <f ca="1">Exceedance!U34</f>
        <v>47058</v>
      </c>
      <c r="B34" s="1">
        <v>0</v>
      </c>
      <c r="C34" s="1">
        <v>0</v>
      </c>
      <c r="D34" s="1">
        <v>0</v>
      </c>
      <c r="E34">
        <v>0</v>
      </c>
      <c r="F34">
        <v>0</v>
      </c>
      <c r="G34">
        <v>0</v>
      </c>
      <c r="H34">
        <v>0</v>
      </c>
      <c r="I34">
        <v>0</v>
      </c>
      <c r="J34">
        <v>0</v>
      </c>
      <c r="K34">
        <v>0</v>
      </c>
      <c r="L34">
        <v>0</v>
      </c>
      <c r="M34">
        <v>0</v>
      </c>
      <c r="N34">
        <v>429.99999999999994</v>
      </c>
      <c r="O34">
        <v>429.99999999999994</v>
      </c>
      <c r="P34">
        <v>0</v>
      </c>
      <c r="Q34">
        <v>0</v>
      </c>
      <c r="R34">
        <v>0</v>
      </c>
      <c r="S34">
        <v>0</v>
      </c>
      <c r="T34">
        <v>0</v>
      </c>
      <c r="U34">
        <v>0</v>
      </c>
      <c r="V34">
        <v>0</v>
      </c>
      <c r="W34">
        <v>0</v>
      </c>
      <c r="X34">
        <v>0</v>
      </c>
      <c r="Y34">
        <v>388.02644628099131</v>
      </c>
      <c r="Z34">
        <v>0</v>
      </c>
      <c r="AA34">
        <v>0</v>
      </c>
      <c r="AB34">
        <v>0</v>
      </c>
      <c r="AC34">
        <v>0</v>
      </c>
      <c r="AD34">
        <v>0</v>
      </c>
      <c r="AE34">
        <v>0</v>
      </c>
      <c r="AF34">
        <v>0</v>
      </c>
      <c r="AG34">
        <v>0</v>
      </c>
      <c r="AH34">
        <v>0</v>
      </c>
    </row>
    <row r="35" spans="1:34" x14ac:dyDescent="0.3">
      <c r="A35" s="96">
        <f ca="1">Exceedance!U35</f>
        <v>47088</v>
      </c>
      <c r="B35" s="1">
        <v>0</v>
      </c>
      <c r="C35" s="1">
        <v>0</v>
      </c>
      <c r="D35" s="1">
        <v>0</v>
      </c>
      <c r="E35">
        <v>0</v>
      </c>
      <c r="F35">
        <v>0</v>
      </c>
      <c r="G35">
        <v>0</v>
      </c>
      <c r="H35">
        <v>0</v>
      </c>
      <c r="I35">
        <v>0</v>
      </c>
      <c r="J35">
        <v>0</v>
      </c>
      <c r="K35">
        <v>0</v>
      </c>
      <c r="L35">
        <v>0</v>
      </c>
      <c r="M35">
        <v>0</v>
      </c>
      <c r="N35">
        <v>509.99999999999989</v>
      </c>
      <c r="O35">
        <v>509.99999999999989</v>
      </c>
      <c r="P35">
        <v>0</v>
      </c>
      <c r="Q35">
        <v>0</v>
      </c>
      <c r="R35">
        <v>0</v>
      </c>
      <c r="S35">
        <v>0</v>
      </c>
      <c r="T35">
        <v>0</v>
      </c>
      <c r="U35">
        <v>0</v>
      </c>
      <c r="V35">
        <v>0</v>
      </c>
      <c r="W35">
        <v>0</v>
      </c>
      <c r="X35">
        <v>0</v>
      </c>
      <c r="Y35">
        <v>400.96066115702439</v>
      </c>
      <c r="Z35">
        <v>0</v>
      </c>
      <c r="AA35">
        <v>0</v>
      </c>
      <c r="AB35">
        <v>0</v>
      </c>
      <c r="AC35">
        <v>0</v>
      </c>
      <c r="AD35">
        <v>0</v>
      </c>
      <c r="AE35">
        <v>0</v>
      </c>
      <c r="AF35">
        <v>0</v>
      </c>
      <c r="AG35">
        <v>0</v>
      </c>
      <c r="AH35">
        <v>0</v>
      </c>
    </row>
    <row r="36" spans="1:34" x14ac:dyDescent="0.3">
      <c r="A36" s="96">
        <f ca="1">Exceedance!U36</f>
        <v>47119</v>
      </c>
      <c r="B36" s="1">
        <v>0</v>
      </c>
      <c r="C36" s="1">
        <v>0</v>
      </c>
      <c r="D36" s="1">
        <v>0</v>
      </c>
      <c r="E36">
        <v>0</v>
      </c>
      <c r="F36">
        <v>0</v>
      </c>
      <c r="G36">
        <v>0</v>
      </c>
      <c r="H36">
        <v>0</v>
      </c>
      <c r="I36">
        <v>0</v>
      </c>
      <c r="J36">
        <v>0</v>
      </c>
      <c r="K36">
        <v>0</v>
      </c>
      <c r="L36">
        <v>0</v>
      </c>
      <c r="M36">
        <v>460.80295099592513</v>
      </c>
      <c r="N36">
        <v>569.99999999999989</v>
      </c>
      <c r="O36">
        <v>569.99999999999989</v>
      </c>
      <c r="P36">
        <v>0</v>
      </c>
      <c r="Q36">
        <v>0</v>
      </c>
      <c r="R36">
        <v>0</v>
      </c>
      <c r="S36">
        <v>0</v>
      </c>
      <c r="T36">
        <v>0</v>
      </c>
      <c r="U36">
        <v>0</v>
      </c>
      <c r="V36">
        <v>0</v>
      </c>
      <c r="W36">
        <v>0</v>
      </c>
      <c r="X36">
        <v>0</v>
      </c>
      <c r="Y36">
        <v>400.96066115702439</v>
      </c>
      <c r="Z36">
        <v>0</v>
      </c>
      <c r="AA36">
        <v>0</v>
      </c>
      <c r="AB36">
        <v>0</v>
      </c>
      <c r="AC36">
        <v>0</v>
      </c>
      <c r="AD36">
        <v>0</v>
      </c>
      <c r="AE36">
        <v>0</v>
      </c>
      <c r="AF36">
        <v>0</v>
      </c>
      <c r="AG36">
        <v>0</v>
      </c>
      <c r="AH36">
        <v>0</v>
      </c>
    </row>
    <row r="37" spans="1:34" x14ac:dyDescent="0.3">
      <c r="A37" s="96">
        <f ca="1">Exceedance!U37</f>
        <v>47150</v>
      </c>
      <c r="B37" s="1">
        <v>0</v>
      </c>
      <c r="C37" s="1">
        <v>0</v>
      </c>
      <c r="D37" s="1">
        <v>0</v>
      </c>
      <c r="E37">
        <v>0</v>
      </c>
      <c r="F37">
        <v>0</v>
      </c>
      <c r="G37">
        <v>0</v>
      </c>
      <c r="H37">
        <v>0</v>
      </c>
      <c r="I37">
        <v>0</v>
      </c>
      <c r="J37">
        <v>0</v>
      </c>
      <c r="K37">
        <v>0</v>
      </c>
      <c r="L37">
        <v>0</v>
      </c>
      <c r="M37">
        <v>499.99999999999994</v>
      </c>
      <c r="N37">
        <v>468.71879802810849</v>
      </c>
      <c r="O37">
        <v>499.99999999999994</v>
      </c>
      <c r="P37">
        <v>0</v>
      </c>
      <c r="Q37">
        <v>0</v>
      </c>
      <c r="R37">
        <v>0</v>
      </c>
      <c r="S37">
        <v>0</v>
      </c>
      <c r="T37">
        <v>0</v>
      </c>
      <c r="U37">
        <v>0</v>
      </c>
      <c r="V37">
        <v>0</v>
      </c>
      <c r="W37">
        <v>0</v>
      </c>
      <c r="X37">
        <v>0</v>
      </c>
      <c r="Y37">
        <v>362.1580165289252</v>
      </c>
      <c r="Z37">
        <v>0</v>
      </c>
      <c r="AA37">
        <v>0</v>
      </c>
      <c r="AB37">
        <v>0</v>
      </c>
      <c r="AC37">
        <v>0</v>
      </c>
      <c r="AD37">
        <v>0</v>
      </c>
      <c r="AE37">
        <v>0</v>
      </c>
      <c r="AF37">
        <v>0</v>
      </c>
      <c r="AG37">
        <v>0</v>
      </c>
      <c r="AH37">
        <v>0</v>
      </c>
    </row>
    <row r="38" spans="1:34" x14ac:dyDescent="0.3">
      <c r="A38" s="96">
        <f ca="1">Exceedance!U38</f>
        <v>47178</v>
      </c>
      <c r="B38" s="1">
        <v>0</v>
      </c>
      <c r="C38" s="1">
        <v>0</v>
      </c>
      <c r="D38" s="1">
        <v>0</v>
      </c>
      <c r="E38">
        <v>0</v>
      </c>
      <c r="F38">
        <v>0</v>
      </c>
      <c r="G38">
        <v>0</v>
      </c>
      <c r="H38">
        <v>0</v>
      </c>
      <c r="I38">
        <v>0</v>
      </c>
      <c r="J38">
        <v>0</v>
      </c>
      <c r="K38">
        <v>0</v>
      </c>
      <c r="L38">
        <v>0</v>
      </c>
      <c r="M38">
        <v>529.99999999999989</v>
      </c>
      <c r="N38">
        <v>468.85729204094832</v>
      </c>
      <c r="O38">
        <v>529.99999999999989</v>
      </c>
      <c r="P38">
        <v>0</v>
      </c>
      <c r="Q38">
        <v>0</v>
      </c>
      <c r="R38">
        <v>0</v>
      </c>
      <c r="S38">
        <v>0</v>
      </c>
      <c r="T38">
        <v>0</v>
      </c>
      <c r="U38">
        <v>0</v>
      </c>
      <c r="V38">
        <v>0</v>
      </c>
      <c r="W38">
        <v>0</v>
      </c>
      <c r="X38">
        <v>0</v>
      </c>
      <c r="Y38">
        <v>400.96066115702439</v>
      </c>
      <c r="Z38">
        <v>0</v>
      </c>
      <c r="AA38">
        <v>0</v>
      </c>
      <c r="AB38">
        <v>0</v>
      </c>
      <c r="AC38">
        <v>0</v>
      </c>
      <c r="AD38">
        <v>0</v>
      </c>
      <c r="AE38">
        <v>0</v>
      </c>
      <c r="AF38">
        <v>0</v>
      </c>
      <c r="AG38">
        <v>0</v>
      </c>
      <c r="AH38">
        <v>0</v>
      </c>
    </row>
    <row r="39" spans="1:34" x14ac:dyDescent="0.3">
      <c r="A39" s="96">
        <f ca="1">Exceedance!U39</f>
        <v>47209</v>
      </c>
      <c r="B39" s="1">
        <v>0</v>
      </c>
      <c r="C39" s="1">
        <v>0</v>
      </c>
      <c r="D39" s="1">
        <v>0</v>
      </c>
      <c r="E39">
        <v>0</v>
      </c>
      <c r="F39">
        <v>0</v>
      </c>
      <c r="G39">
        <v>0</v>
      </c>
      <c r="H39">
        <v>0</v>
      </c>
      <c r="I39">
        <v>0</v>
      </c>
      <c r="J39">
        <v>0</v>
      </c>
      <c r="K39">
        <v>0</v>
      </c>
      <c r="L39">
        <v>0</v>
      </c>
      <c r="M39">
        <v>469.99999999999994</v>
      </c>
      <c r="N39">
        <v>443.75500622707369</v>
      </c>
      <c r="O39">
        <v>469.99999999999994</v>
      </c>
      <c r="P39">
        <v>0</v>
      </c>
      <c r="Q39">
        <v>0</v>
      </c>
      <c r="R39">
        <v>0</v>
      </c>
      <c r="S39">
        <v>0</v>
      </c>
      <c r="T39">
        <v>0</v>
      </c>
      <c r="U39">
        <v>0</v>
      </c>
      <c r="V39">
        <v>0</v>
      </c>
      <c r="W39">
        <v>0</v>
      </c>
      <c r="X39">
        <v>0</v>
      </c>
      <c r="Y39">
        <v>388.02644628099131</v>
      </c>
      <c r="Z39">
        <v>0</v>
      </c>
      <c r="AA39">
        <v>0</v>
      </c>
      <c r="AB39">
        <v>0</v>
      </c>
      <c r="AC39">
        <v>0</v>
      </c>
      <c r="AD39">
        <v>0</v>
      </c>
      <c r="AE39">
        <v>0</v>
      </c>
      <c r="AF39">
        <v>0</v>
      </c>
      <c r="AG39">
        <v>0</v>
      </c>
      <c r="AH39">
        <v>0</v>
      </c>
    </row>
    <row r="40" spans="1:34" x14ac:dyDescent="0.3">
      <c r="A40" s="96">
        <f ca="1">Exceedance!U40</f>
        <v>47239</v>
      </c>
      <c r="B40" s="1">
        <v>0</v>
      </c>
      <c r="C40" s="1">
        <v>56.015977393758916</v>
      </c>
      <c r="D40" s="1">
        <v>0</v>
      </c>
      <c r="E40">
        <v>0</v>
      </c>
      <c r="F40">
        <v>0</v>
      </c>
      <c r="G40">
        <v>0</v>
      </c>
      <c r="H40">
        <v>0</v>
      </c>
      <c r="I40">
        <v>0</v>
      </c>
      <c r="J40">
        <v>0</v>
      </c>
      <c r="K40">
        <v>0</v>
      </c>
      <c r="L40">
        <v>0</v>
      </c>
      <c r="M40">
        <v>469.99999999999994</v>
      </c>
      <c r="N40">
        <v>579.20638266752144</v>
      </c>
      <c r="O40">
        <v>469.99999999999994</v>
      </c>
      <c r="P40">
        <v>532.63311607808771</v>
      </c>
      <c r="Q40">
        <v>0</v>
      </c>
      <c r="R40">
        <v>0</v>
      </c>
      <c r="S40">
        <v>915.42727345453011</v>
      </c>
      <c r="T40">
        <v>0</v>
      </c>
      <c r="U40">
        <v>0</v>
      </c>
      <c r="V40">
        <v>133.67673741008525</v>
      </c>
      <c r="W40">
        <v>0</v>
      </c>
      <c r="X40">
        <v>0</v>
      </c>
      <c r="Y40">
        <v>400.96066115702439</v>
      </c>
      <c r="Z40">
        <v>0</v>
      </c>
      <c r="AA40">
        <v>0</v>
      </c>
      <c r="AB40">
        <v>0</v>
      </c>
      <c r="AC40">
        <v>0</v>
      </c>
      <c r="AD40">
        <v>183.57173669293633</v>
      </c>
      <c r="AE40">
        <v>0</v>
      </c>
      <c r="AF40">
        <v>0</v>
      </c>
      <c r="AG40">
        <v>210.23463397962885</v>
      </c>
      <c r="AH40">
        <v>1513.4605397305418</v>
      </c>
    </row>
    <row r="41" spans="1:34" x14ac:dyDescent="0.3">
      <c r="A41" s="96">
        <f ca="1">Exceedance!U41</f>
        <v>47270</v>
      </c>
      <c r="B41" s="1">
        <v>0</v>
      </c>
      <c r="C41" s="1">
        <v>0</v>
      </c>
      <c r="D41" s="1">
        <v>0</v>
      </c>
      <c r="E41">
        <v>0</v>
      </c>
      <c r="F41">
        <v>0</v>
      </c>
      <c r="G41">
        <v>0</v>
      </c>
      <c r="H41">
        <v>0</v>
      </c>
      <c r="I41">
        <v>0</v>
      </c>
      <c r="J41">
        <v>0</v>
      </c>
      <c r="K41">
        <v>0</v>
      </c>
      <c r="L41">
        <v>0</v>
      </c>
      <c r="M41">
        <v>499.99999999999994</v>
      </c>
      <c r="N41">
        <v>509.46252103634765</v>
      </c>
      <c r="O41">
        <v>376.66961609496747</v>
      </c>
      <c r="P41">
        <v>0</v>
      </c>
      <c r="Q41">
        <v>0</v>
      </c>
      <c r="R41">
        <v>0</v>
      </c>
      <c r="S41">
        <v>0</v>
      </c>
      <c r="T41">
        <v>0</v>
      </c>
      <c r="U41">
        <v>0</v>
      </c>
      <c r="V41">
        <v>0</v>
      </c>
      <c r="W41">
        <v>0</v>
      </c>
      <c r="X41">
        <v>0</v>
      </c>
      <c r="Y41">
        <v>753.50043311697459</v>
      </c>
      <c r="Z41">
        <v>0</v>
      </c>
      <c r="AA41">
        <v>0</v>
      </c>
      <c r="AB41">
        <v>0</v>
      </c>
      <c r="AC41">
        <v>0</v>
      </c>
      <c r="AD41">
        <v>0</v>
      </c>
      <c r="AE41">
        <v>0</v>
      </c>
      <c r="AF41">
        <v>0</v>
      </c>
      <c r="AG41">
        <v>0</v>
      </c>
      <c r="AH41">
        <v>0</v>
      </c>
    </row>
    <row r="42" spans="1:34" x14ac:dyDescent="0.3">
      <c r="A42" s="96">
        <f ca="1">Exceedance!U42</f>
        <v>47300</v>
      </c>
      <c r="B42" s="1">
        <v>0</v>
      </c>
      <c r="C42" s="1">
        <v>0</v>
      </c>
      <c r="D42" s="1">
        <v>0</v>
      </c>
      <c r="E42">
        <v>0</v>
      </c>
      <c r="F42">
        <v>0</v>
      </c>
      <c r="G42">
        <v>0</v>
      </c>
      <c r="H42">
        <v>0</v>
      </c>
      <c r="I42">
        <v>0</v>
      </c>
      <c r="J42">
        <v>0</v>
      </c>
      <c r="K42">
        <v>0</v>
      </c>
      <c r="L42">
        <v>0</v>
      </c>
      <c r="M42">
        <v>559.99999999999989</v>
      </c>
      <c r="N42">
        <v>559.99999999999989</v>
      </c>
      <c r="O42">
        <v>349.02109364145144</v>
      </c>
      <c r="P42">
        <v>0</v>
      </c>
      <c r="Q42">
        <v>0</v>
      </c>
      <c r="R42">
        <v>0</v>
      </c>
      <c r="S42">
        <v>0</v>
      </c>
      <c r="T42">
        <v>0</v>
      </c>
      <c r="U42">
        <v>0</v>
      </c>
      <c r="V42">
        <v>0</v>
      </c>
      <c r="W42">
        <v>0</v>
      </c>
      <c r="X42">
        <v>0</v>
      </c>
      <c r="Y42">
        <v>0</v>
      </c>
      <c r="Z42">
        <v>0</v>
      </c>
      <c r="AA42">
        <v>0</v>
      </c>
      <c r="AB42">
        <v>0</v>
      </c>
      <c r="AC42">
        <v>0</v>
      </c>
      <c r="AD42">
        <v>0</v>
      </c>
      <c r="AE42">
        <v>0</v>
      </c>
      <c r="AF42">
        <v>0</v>
      </c>
      <c r="AG42">
        <v>0</v>
      </c>
      <c r="AH42">
        <v>0</v>
      </c>
    </row>
    <row r="43" spans="1:34" x14ac:dyDescent="0.3">
      <c r="A43" s="96">
        <f ca="1">Exceedance!U43</f>
        <v>47331</v>
      </c>
      <c r="B43" s="1">
        <v>0</v>
      </c>
      <c r="C43" s="1">
        <v>0</v>
      </c>
      <c r="D43" s="1">
        <v>0</v>
      </c>
      <c r="E43">
        <v>0</v>
      </c>
      <c r="F43">
        <v>0</v>
      </c>
      <c r="G43">
        <v>0</v>
      </c>
      <c r="H43">
        <v>0</v>
      </c>
      <c r="I43">
        <v>0</v>
      </c>
      <c r="J43">
        <v>0</v>
      </c>
      <c r="K43">
        <v>0</v>
      </c>
      <c r="L43">
        <v>0</v>
      </c>
      <c r="M43">
        <v>599.99999999999989</v>
      </c>
      <c r="N43">
        <v>599.99999999999989</v>
      </c>
      <c r="O43">
        <v>599.99999999999989</v>
      </c>
      <c r="P43">
        <v>0</v>
      </c>
      <c r="Q43">
        <v>0</v>
      </c>
      <c r="R43">
        <v>0</v>
      </c>
      <c r="S43">
        <v>0</v>
      </c>
      <c r="T43">
        <v>0</v>
      </c>
      <c r="U43">
        <v>0</v>
      </c>
      <c r="V43">
        <v>0</v>
      </c>
      <c r="W43">
        <v>0</v>
      </c>
      <c r="X43">
        <v>0</v>
      </c>
      <c r="Y43">
        <v>0</v>
      </c>
      <c r="Z43">
        <v>0</v>
      </c>
      <c r="AA43">
        <v>0</v>
      </c>
      <c r="AB43">
        <v>0</v>
      </c>
      <c r="AC43">
        <v>0</v>
      </c>
      <c r="AD43">
        <v>0</v>
      </c>
      <c r="AE43">
        <v>0</v>
      </c>
      <c r="AF43">
        <v>0</v>
      </c>
      <c r="AG43">
        <v>0</v>
      </c>
      <c r="AH43">
        <v>0</v>
      </c>
    </row>
    <row r="44" spans="1:34" x14ac:dyDescent="0.3">
      <c r="A44" s="96">
        <f ca="1">Exceedance!U44</f>
        <v>47362</v>
      </c>
      <c r="B44" s="1">
        <v>0</v>
      </c>
      <c r="C44" s="1">
        <v>0</v>
      </c>
      <c r="D44" s="1">
        <v>0</v>
      </c>
      <c r="E44">
        <v>0</v>
      </c>
      <c r="F44">
        <v>0</v>
      </c>
      <c r="G44">
        <v>0</v>
      </c>
      <c r="H44">
        <v>0</v>
      </c>
      <c r="I44">
        <v>0</v>
      </c>
      <c r="J44">
        <v>0</v>
      </c>
      <c r="K44">
        <v>0</v>
      </c>
      <c r="L44">
        <v>0</v>
      </c>
      <c r="M44">
        <v>449.99999999999994</v>
      </c>
      <c r="N44">
        <v>449.99999999999994</v>
      </c>
      <c r="O44">
        <v>449.99999999999994</v>
      </c>
      <c r="P44">
        <v>0</v>
      </c>
      <c r="Q44">
        <v>0</v>
      </c>
      <c r="R44">
        <v>0</v>
      </c>
      <c r="S44">
        <v>0</v>
      </c>
      <c r="T44">
        <v>0</v>
      </c>
      <c r="U44">
        <v>0</v>
      </c>
      <c r="V44">
        <v>0</v>
      </c>
      <c r="W44">
        <v>0</v>
      </c>
      <c r="X44">
        <v>0</v>
      </c>
      <c r="Y44">
        <v>0</v>
      </c>
      <c r="Z44">
        <v>0</v>
      </c>
      <c r="AA44">
        <v>0</v>
      </c>
      <c r="AB44">
        <v>0</v>
      </c>
      <c r="AC44">
        <v>0</v>
      </c>
      <c r="AD44">
        <v>0</v>
      </c>
      <c r="AE44">
        <v>0</v>
      </c>
      <c r="AF44">
        <v>0</v>
      </c>
      <c r="AG44">
        <v>0</v>
      </c>
      <c r="AH44">
        <v>0</v>
      </c>
    </row>
    <row r="45" spans="1:34" x14ac:dyDescent="0.3">
      <c r="A45" s="96">
        <f ca="1">Exceedance!U45</f>
        <v>47392</v>
      </c>
      <c r="B45" s="1">
        <v>0</v>
      </c>
      <c r="C45" s="1">
        <v>0</v>
      </c>
      <c r="D45" s="1">
        <v>0</v>
      </c>
      <c r="E45">
        <v>0</v>
      </c>
      <c r="F45">
        <v>0</v>
      </c>
      <c r="G45">
        <v>0</v>
      </c>
      <c r="H45">
        <v>0</v>
      </c>
      <c r="I45">
        <v>0</v>
      </c>
      <c r="J45">
        <v>0</v>
      </c>
      <c r="K45">
        <v>0</v>
      </c>
      <c r="L45">
        <v>0</v>
      </c>
      <c r="M45">
        <v>410</v>
      </c>
      <c r="N45">
        <v>410</v>
      </c>
      <c r="O45">
        <v>400.96066115702439</v>
      </c>
      <c r="P45">
        <v>0</v>
      </c>
      <c r="Q45">
        <v>0</v>
      </c>
      <c r="R45">
        <v>0</v>
      </c>
      <c r="S45">
        <v>0</v>
      </c>
      <c r="T45">
        <v>0</v>
      </c>
      <c r="U45">
        <v>0</v>
      </c>
      <c r="V45">
        <v>0</v>
      </c>
      <c r="W45">
        <v>0</v>
      </c>
      <c r="X45">
        <v>0</v>
      </c>
      <c r="Y45">
        <v>0</v>
      </c>
      <c r="Z45">
        <v>0</v>
      </c>
      <c r="AA45">
        <v>0</v>
      </c>
      <c r="AB45">
        <v>0</v>
      </c>
      <c r="AC45">
        <v>0</v>
      </c>
      <c r="AD45">
        <v>0</v>
      </c>
      <c r="AE45">
        <v>0</v>
      </c>
      <c r="AF45">
        <v>0</v>
      </c>
      <c r="AG45">
        <v>0</v>
      </c>
      <c r="AH45">
        <v>0</v>
      </c>
    </row>
    <row r="46" spans="1:34" x14ac:dyDescent="0.3">
      <c r="A46" s="96">
        <f ca="1">Exceedance!U46</f>
        <v>47423</v>
      </c>
      <c r="B46" s="1">
        <v>0</v>
      </c>
      <c r="C46" s="1">
        <v>0</v>
      </c>
      <c r="D46" s="1">
        <v>0</v>
      </c>
      <c r="E46">
        <v>0</v>
      </c>
      <c r="F46">
        <v>0</v>
      </c>
      <c r="G46">
        <v>0</v>
      </c>
      <c r="H46">
        <v>0</v>
      </c>
      <c r="I46">
        <v>0</v>
      </c>
      <c r="J46">
        <v>0</v>
      </c>
      <c r="K46">
        <v>0</v>
      </c>
      <c r="L46">
        <v>0</v>
      </c>
      <c r="M46">
        <v>429.99999999999994</v>
      </c>
      <c r="N46">
        <v>429.99999999999994</v>
      </c>
      <c r="O46">
        <v>388.02644628099131</v>
      </c>
      <c r="P46">
        <v>0</v>
      </c>
      <c r="Q46">
        <v>0</v>
      </c>
      <c r="R46">
        <v>0</v>
      </c>
      <c r="S46">
        <v>0</v>
      </c>
      <c r="T46">
        <v>0</v>
      </c>
      <c r="U46">
        <v>0</v>
      </c>
      <c r="V46">
        <v>0</v>
      </c>
      <c r="W46">
        <v>0</v>
      </c>
      <c r="X46">
        <v>0</v>
      </c>
      <c r="Y46">
        <v>0</v>
      </c>
      <c r="Z46">
        <v>0</v>
      </c>
      <c r="AA46">
        <v>0</v>
      </c>
      <c r="AB46">
        <v>0</v>
      </c>
      <c r="AC46">
        <v>0</v>
      </c>
      <c r="AD46">
        <v>0</v>
      </c>
      <c r="AE46">
        <v>0</v>
      </c>
      <c r="AF46">
        <v>0</v>
      </c>
      <c r="AG46">
        <v>0</v>
      </c>
      <c r="AH46">
        <v>0</v>
      </c>
    </row>
    <row r="47" spans="1:34" x14ac:dyDescent="0.3">
      <c r="A47" s="96">
        <f ca="1">Exceedance!U47</f>
        <v>47453</v>
      </c>
      <c r="B47" s="1">
        <v>0</v>
      </c>
      <c r="C47" s="1">
        <v>0</v>
      </c>
      <c r="D47" s="1">
        <v>0</v>
      </c>
      <c r="E47">
        <v>0</v>
      </c>
      <c r="F47">
        <v>0</v>
      </c>
      <c r="G47">
        <v>0</v>
      </c>
      <c r="H47">
        <v>0</v>
      </c>
      <c r="I47">
        <v>0</v>
      </c>
      <c r="J47">
        <v>0</v>
      </c>
      <c r="K47">
        <v>0</v>
      </c>
      <c r="L47">
        <v>0</v>
      </c>
      <c r="M47">
        <v>509.99999999999989</v>
      </c>
      <c r="N47">
        <v>509.99999999999989</v>
      </c>
      <c r="O47">
        <v>400.96066115702439</v>
      </c>
      <c r="P47">
        <v>0</v>
      </c>
      <c r="Q47">
        <v>0</v>
      </c>
      <c r="R47">
        <v>0</v>
      </c>
      <c r="S47">
        <v>0</v>
      </c>
      <c r="T47">
        <v>0</v>
      </c>
      <c r="U47">
        <v>0</v>
      </c>
      <c r="V47">
        <v>0</v>
      </c>
      <c r="W47">
        <v>0</v>
      </c>
      <c r="X47">
        <v>0</v>
      </c>
      <c r="Y47">
        <v>0</v>
      </c>
      <c r="Z47">
        <v>0</v>
      </c>
      <c r="AA47">
        <v>0</v>
      </c>
      <c r="AB47">
        <v>0</v>
      </c>
      <c r="AC47">
        <v>0</v>
      </c>
      <c r="AD47">
        <v>0</v>
      </c>
      <c r="AE47">
        <v>0</v>
      </c>
      <c r="AF47">
        <v>0</v>
      </c>
      <c r="AG47">
        <v>0</v>
      </c>
      <c r="AH47">
        <v>0</v>
      </c>
    </row>
    <row r="48" spans="1:34" x14ac:dyDescent="0.3">
      <c r="A48" s="96">
        <f ca="1">Exceedance!U48</f>
        <v>47484</v>
      </c>
      <c r="B48" s="1">
        <v>0</v>
      </c>
      <c r="C48" s="1">
        <v>0</v>
      </c>
      <c r="D48" s="1">
        <v>0</v>
      </c>
      <c r="E48">
        <v>0</v>
      </c>
      <c r="F48">
        <v>0</v>
      </c>
      <c r="G48">
        <v>0</v>
      </c>
      <c r="H48">
        <v>0</v>
      </c>
      <c r="I48">
        <v>0</v>
      </c>
      <c r="J48">
        <v>0</v>
      </c>
      <c r="K48">
        <v>0</v>
      </c>
      <c r="L48">
        <v>0</v>
      </c>
      <c r="M48">
        <v>569.99999999999989</v>
      </c>
      <c r="N48">
        <v>569.99999999999989</v>
      </c>
      <c r="O48">
        <v>400.96066115702439</v>
      </c>
      <c r="P48">
        <v>0</v>
      </c>
      <c r="Q48">
        <v>0</v>
      </c>
      <c r="R48">
        <v>0</v>
      </c>
      <c r="S48">
        <v>0</v>
      </c>
      <c r="T48">
        <v>0</v>
      </c>
      <c r="U48">
        <v>0</v>
      </c>
      <c r="V48">
        <v>0</v>
      </c>
      <c r="W48">
        <v>0</v>
      </c>
      <c r="X48">
        <v>0</v>
      </c>
      <c r="Y48">
        <v>0</v>
      </c>
      <c r="Z48">
        <v>0</v>
      </c>
      <c r="AA48">
        <v>0</v>
      </c>
      <c r="AB48">
        <v>0</v>
      </c>
      <c r="AC48">
        <v>0</v>
      </c>
      <c r="AD48">
        <v>0</v>
      </c>
      <c r="AE48">
        <v>0</v>
      </c>
      <c r="AF48">
        <v>0</v>
      </c>
      <c r="AG48">
        <v>0</v>
      </c>
      <c r="AH48">
        <v>0</v>
      </c>
    </row>
    <row r="49" spans="1:34" x14ac:dyDescent="0.3">
      <c r="A49" s="96">
        <f ca="1">Exceedance!U49</f>
        <v>47515</v>
      </c>
      <c r="B49" s="1">
        <v>0</v>
      </c>
      <c r="C49" s="1">
        <v>0</v>
      </c>
      <c r="D49" s="1">
        <v>0</v>
      </c>
      <c r="E49">
        <v>0</v>
      </c>
      <c r="F49">
        <v>0</v>
      </c>
      <c r="G49">
        <v>0</v>
      </c>
      <c r="H49">
        <v>0</v>
      </c>
      <c r="I49">
        <v>0</v>
      </c>
      <c r="J49">
        <v>0</v>
      </c>
      <c r="K49">
        <v>0</v>
      </c>
      <c r="L49">
        <v>0</v>
      </c>
      <c r="M49">
        <v>488.8716568369274</v>
      </c>
      <c r="N49">
        <v>499.99999999999994</v>
      </c>
      <c r="O49">
        <v>341.18461690527516</v>
      </c>
      <c r="P49">
        <v>0</v>
      </c>
      <c r="Q49">
        <v>0</v>
      </c>
      <c r="R49">
        <v>0</v>
      </c>
      <c r="S49">
        <v>0</v>
      </c>
      <c r="T49">
        <v>0</v>
      </c>
      <c r="U49">
        <v>0</v>
      </c>
      <c r="V49">
        <v>0</v>
      </c>
      <c r="W49">
        <v>0</v>
      </c>
      <c r="X49">
        <v>0</v>
      </c>
      <c r="Y49">
        <v>0</v>
      </c>
      <c r="Z49">
        <v>0</v>
      </c>
      <c r="AA49">
        <v>0</v>
      </c>
      <c r="AB49">
        <v>0</v>
      </c>
      <c r="AC49">
        <v>0</v>
      </c>
      <c r="AD49">
        <v>0</v>
      </c>
      <c r="AE49">
        <v>0</v>
      </c>
      <c r="AF49">
        <v>0</v>
      </c>
      <c r="AG49">
        <v>0</v>
      </c>
      <c r="AH49">
        <v>0</v>
      </c>
    </row>
    <row r="50" spans="1:34" x14ac:dyDescent="0.3">
      <c r="A50" s="96">
        <f ca="1">Exceedance!U50</f>
        <v>47543</v>
      </c>
      <c r="B50" s="1">
        <v>0</v>
      </c>
      <c r="C50" s="1">
        <v>0</v>
      </c>
      <c r="D50" s="1">
        <v>0</v>
      </c>
      <c r="E50">
        <v>0</v>
      </c>
      <c r="F50">
        <v>0</v>
      </c>
      <c r="G50">
        <v>0</v>
      </c>
      <c r="H50">
        <v>0</v>
      </c>
      <c r="I50">
        <v>0</v>
      </c>
      <c r="J50">
        <v>0</v>
      </c>
      <c r="K50">
        <v>0</v>
      </c>
      <c r="L50">
        <v>0</v>
      </c>
      <c r="M50">
        <v>489.35419566510876</v>
      </c>
      <c r="N50">
        <v>529.99999999999989</v>
      </c>
      <c r="O50">
        <v>0</v>
      </c>
      <c r="P50">
        <v>0</v>
      </c>
      <c r="Q50">
        <v>0</v>
      </c>
      <c r="R50">
        <v>0</v>
      </c>
      <c r="S50">
        <v>0</v>
      </c>
      <c r="T50">
        <v>0</v>
      </c>
      <c r="U50">
        <v>0</v>
      </c>
      <c r="V50">
        <v>0</v>
      </c>
      <c r="W50">
        <v>0</v>
      </c>
      <c r="X50">
        <v>0</v>
      </c>
      <c r="Y50">
        <v>0</v>
      </c>
      <c r="Z50">
        <v>0</v>
      </c>
      <c r="AA50">
        <v>0</v>
      </c>
      <c r="AB50">
        <v>0</v>
      </c>
      <c r="AC50">
        <v>0</v>
      </c>
      <c r="AD50">
        <v>0</v>
      </c>
      <c r="AE50">
        <v>0</v>
      </c>
      <c r="AF50">
        <v>0</v>
      </c>
      <c r="AG50">
        <v>0</v>
      </c>
      <c r="AH50">
        <v>0</v>
      </c>
    </row>
    <row r="51" spans="1:34" x14ac:dyDescent="0.3">
      <c r="A51" s="96">
        <f ca="1">Exceedance!U51</f>
        <v>47574</v>
      </c>
      <c r="B51" s="1">
        <v>0</v>
      </c>
      <c r="C51" s="1">
        <v>0</v>
      </c>
      <c r="D51" s="1">
        <v>0</v>
      </c>
      <c r="E51">
        <v>0</v>
      </c>
      <c r="F51">
        <v>0</v>
      </c>
      <c r="G51">
        <v>0</v>
      </c>
      <c r="H51">
        <v>0</v>
      </c>
      <c r="I51">
        <v>0</v>
      </c>
      <c r="J51">
        <v>0</v>
      </c>
      <c r="K51">
        <v>0</v>
      </c>
      <c r="L51">
        <v>0</v>
      </c>
      <c r="M51">
        <v>457.52649328653649</v>
      </c>
      <c r="N51">
        <v>469.99999999999994</v>
      </c>
      <c r="O51">
        <v>0</v>
      </c>
      <c r="P51">
        <v>0</v>
      </c>
      <c r="Q51">
        <v>0</v>
      </c>
      <c r="R51">
        <v>0</v>
      </c>
      <c r="S51">
        <v>0</v>
      </c>
      <c r="T51">
        <v>0</v>
      </c>
      <c r="U51">
        <v>0</v>
      </c>
      <c r="V51">
        <v>0</v>
      </c>
      <c r="W51">
        <v>0</v>
      </c>
      <c r="X51">
        <v>0</v>
      </c>
      <c r="Y51">
        <v>0</v>
      </c>
      <c r="Z51">
        <v>0</v>
      </c>
      <c r="AA51">
        <v>0</v>
      </c>
      <c r="AB51">
        <v>0</v>
      </c>
      <c r="AC51">
        <v>0</v>
      </c>
      <c r="AD51">
        <v>0</v>
      </c>
      <c r="AE51">
        <v>0</v>
      </c>
      <c r="AF51">
        <v>0</v>
      </c>
      <c r="AG51">
        <v>0</v>
      </c>
      <c r="AH51">
        <v>0</v>
      </c>
    </row>
    <row r="52" spans="1:34" x14ac:dyDescent="0.3">
      <c r="A52" s="96">
        <f ca="1">Exceedance!U52</f>
        <v>47604</v>
      </c>
      <c r="B52" s="1">
        <v>0</v>
      </c>
      <c r="C52" s="1">
        <v>0</v>
      </c>
      <c r="D52" s="1">
        <v>0</v>
      </c>
      <c r="E52">
        <v>0</v>
      </c>
      <c r="F52">
        <v>0</v>
      </c>
      <c r="G52">
        <v>0</v>
      </c>
      <c r="H52">
        <v>0</v>
      </c>
      <c r="I52">
        <v>0</v>
      </c>
      <c r="J52">
        <v>0</v>
      </c>
      <c r="K52">
        <v>0</v>
      </c>
      <c r="L52">
        <v>0</v>
      </c>
      <c r="M52">
        <v>534.24765421142706</v>
      </c>
      <c r="N52">
        <v>469.99999999999994</v>
      </c>
      <c r="O52">
        <v>1483.5473856788458</v>
      </c>
      <c r="P52">
        <v>0</v>
      </c>
      <c r="Q52">
        <v>0</v>
      </c>
      <c r="R52">
        <v>0</v>
      </c>
      <c r="S52">
        <v>0</v>
      </c>
      <c r="T52">
        <v>0</v>
      </c>
      <c r="U52">
        <v>0</v>
      </c>
      <c r="V52">
        <v>0</v>
      </c>
      <c r="W52">
        <v>0</v>
      </c>
      <c r="X52">
        <v>0</v>
      </c>
      <c r="Y52">
        <v>0</v>
      </c>
      <c r="Z52">
        <v>582.116248920418</v>
      </c>
      <c r="AA52">
        <v>0</v>
      </c>
      <c r="AB52">
        <v>0</v>
      </c>
      <c r="AC52">
        <v>0</v>
      </c>
      <c r="AD52">
        <v>0</v>
      </c>
      <c r="AE52">
        <v>0</v>
      </c>
      <c r="AF52">
        <v>0</v>
      </c>
      <c r="AG52">
        <v>1423.6694224555106</v>
      </c>
      <c r="AH52">
        <v>0</v>
      </c>
    </row>
    <row r="53" spans="1:34" x14ac:dyDescent="0.3">
      <c r="A53" s="96">
        <f ca="1">Exceedance!U53</f>
        <v>47635</v>
      </c>
      <c r="B53" s="1">
        <v>0</v>
      </c>
      <c r="C53" s="1">
        <v>0</v>
      </c>
      <c r="D53" s="1">
        <v>0</v>
      </c>
      <c r="E53">
        <v>0</v>
      </c>
      <c r="F53">
        <v>0</v>
      </c>
      <c r="G53">
        <v>0</v>
      </c>
      <c r="H53">
        <v>0</v>
      </c>
      <c r="I53">
        <v>0</v>
      </c>
      <c r="J53">
        <v>0</v>
      </c>
      <c r="K53">
        <v>0</v>
      </c>
      <c r="L53">
        <v>0</v>
      </c>
      <c r="M53">
        <v>499.99999999999994</v>
      </c>
      <c r="N53">
        <v>446.71962783387892</v>
      </c>
      <c r="O53">
        <v>0</v>
      </c>
      <c r="P53">
        <v>0</v>
      </c>
      <c r="Q53">
        <v>0</v>
      </c>
      <c r="R53">
        <v>0</v>
      </c>
      <c r="S53">
        <v>0</v>
      </c>
      <c r="T53">
        <v>0</v>
      </c>
      <c r="U53">
        <v>0</v>
      </c>
      <c r="V53">
        <v>0</v>
      </c>
      <c r="W53">
        <v>0</v>
      </c>
      <c r="X53">
        <v>0</v>
      </c>
      <c r="Y53">
        <v>122.62175886362616</v>
      </c>
      <c r="Z53">
        <v>0</v>
      </c>
      <c r="AA53">
        <v>0</v>
      </c>
      <c r="AB53">
        <v>0</v>
      </c>
      <c r="AC53">
        <v>0</v>
      </c>
      <c r="AD53">
        <v>0</v>
      </c>
      <c r="AE53">
        <v>0</v>
      </c>
      <c r="AF53">
        <v>0</v>
      </c>
      <c r="AG53">
        <v>0</v>
      </c>
      <c r="AH53">
        <v>0</v>
      </c>
    </row>
    <row r="54" spans="1:34" x14ac:dyDescent="0.3">
      <c r="A54" s="96">
        <f ca="1">Exceedance!U54</f>
        <v>47665</v>
      </c>
      <c r="B54" s="1">
        <v>0</v>
      </c>
      <c r="C54" s="1">
        <v>0</v>
      </c>
      <c r="D54" s="1">
        <v>0</v>
      </c>
      <c r="E54">
        <v>0</v>
      </c>
      <c r="F54">
        <v>0</v>
      </c>
      <c r="G54">
        <v>0</v>
      </c>
      <c r="H54">
        <v>0</v>
      </c>
      <c r="I54">
        <v>0</v>
      </c>
      <c r="J54">
        <v>0</v>
      </c>
      <c r="K54">
        <v>0</v>
      </c>
      <c r="L54">
        <v>493.09700935896223</v>
      </c>
      <c r="M54">
        <v>559.99999999999989</v>
      </c>
      <c r="N54">
        <v>449.7142368556818</v>
      </c>
      <c r="O54">
        <v>0</v>
      </c>
      <c r="P54">
        <v>0</v>
      </c>
      <c r="Q54">
        <v>0</v>
      </c>
      <c r="R54">
        <v>0</v>
      </c>
      <c r="S54">
        <v>0</v>
      </c>
      <c r="T54">
        <v>0</v>
      </c>
      <c r="U54">
        <v>0</v>
      </c>
      <c r="V54">
        <v>0</v>
      </c>
      <c r="W54">
        <v>0</v>
      </c>
      <c r="X54">
        <v>0</v>
      </c>
      <c r="Y54">
        <v>0</v>
      </c>
      <c r="Z54">
        <v>0</v>
      </c>
      <c r="AA54">
        <v>0</v>
      </c>
      <c r="AB54">
        <v>0</v>
      </c>
      <c r="AC54">
        <v>0</v>
      </c>
      <c r="AD54">
        <v>0</v>
      </c>
      <c r="AE54">
        <v>0</v>
      </c>
      <c r="AF54">
        <v>0</v>
      </c>
      <c r="AG54">
        <v>0</v>
      </c>
      <c r="AH54">
        <v>0</v>
      </c>
    </row>
    <row r="55" spans="1:34" x14ac:dyDescent="0.3">
      <c r="A55" s="96">
        <f ca="1">Exceedance!U55</f>
        <v>47696</v>
      </c>
      <c r="B55" s="1">
        <v>0</v>
      </c>
      <c r="C55" s="1">
        <v>0</v>
      </c>
      <c r="D55" s="1">
        <v>0</v>
      </c>
      <c r="E55">
        <v>0</v>
      </c>
      <c r="F55">
        <v>0</v>
      </c>
      <c r="G55">
        <v>0</v>
      </c>
      <c r="H55">
        <v>0</v>
      </c>
      <c r="I55">
        <v>0</v>
      </c>
      <c r="J55">
        <v>0</v>
      </c>
      <c r="K55">
        <v>0</v>
      </c>
      <c r="L55">
        <v>599.99999999999989</v>
      </c>
      <c r="M55">
        <v>599.99999999999989</v>
      </c>
      <c r="N55">
        <v>599.99999999999989</v>
      </c>
      <c r="O55">
        <v>0</v>
      </c>
      <c r="P55">
        <v>0</v>
      </c>
      <c r="Q55">
        <v>0</v>
      </c>
      <c r="R55">
        <v>0</v>
      </c>
      <c r="S55">
        <v>0</v>
      </c>
      <c r="T55">
        <v>0</v>
      </c>
      <c r="U55">
        <v>0</v>
      </c>
      <c r="V55">
        <v>0</v>
      </c>
      <c r="W55">
        <v>0</v>
      </c>
      <c r="X55">
        <v>0</v>
      </c>
      <c r="Y55">
        <v>0</v>
      </c>
      <c r="Z55">
        <v>0</v>
      </c>
      <c r="AA55">
        <v>0</v>
      </c>
      <c r="AB55">
        <v>0</v>
      </c>
      <c r="AC55">
        <v>0</v>
      </c>
      <c r="AD55">
        <v>0</v>
      </c>
      <c r="AE55">
        <v>0</v>
      </c>
      <c r="AF55">
        <v>0</v>
      </c>
      <c r="AG55">
        <v>0</v>
      </c>
      <c r="AH55">
        <v>0</v>
      </c>
    </row>
    <row r="56" spans="1:34" x14ac:dyDescent="0.3">
      <c r="A56" s="96">
        <f ca="1">Exceedance!U56</f>
        <v>47727</v>
      </c>
      <c r="B56" s="1">
        <v>0</v>
      </c>
      <c r="C56" s="1">
        <v>0</v>
      </c>
      <c r="D56" s="1">
        <v>0</v>
      </c>
      <c r="E56">
        <v>0</v>
      </c>
      <c r="F56">
        <v>0</v>
      </c>
      <c r="G56">
        <v>0</v>
      </c>
      <c r="H56">
        <v>0</v>
      </c>
      <c r="I56">
        <v>0</v>
      </c>
      <c r="J56">
        <v>0</v>
      </c>
      <c r="K56">
        <v>0</v>
      </c>
      <c r="L56">
        <v>449.99999999999994</v>
      </c>
      <c r="M56">
        <v>449.99999999999994</v>
      </c>
      <c r="N56">
        <v>449.99999999999994</v>
      </c>
      <c r="O56">
        <v>0</v>
      </c>
      <c r="P56">
        <v>0</v>
      </c>
      <c r="Q56">
        <v>0</v>
      </c>
      <c r="R56">
        <v>0</v>
      </c>
      <c r="S56">
        <v>0</v>
      </c>
      <c r="T56">
        <v>0</v>
      </c>
      <c r="U56">
        <v>0</v>
      </c>
      <c r="V56">
        <v>0</v>
      </c>
      <c r="W56">
        <v>0</v>
      </c>
      <c r="X56">
        <v>0</v>
      </c>
      <c r="Y56">
        <v>0</v>
      </c>
      <c r="Z56">
        <v>0</v>
      </c>
      <c r="AA56">
        <v>0</v>
      </c>
      <c r="AB56">
        <v>0</v>
      </c>
      <c r="AC56">
        <v>0</v>
      </c>
      <c r="AD56">
        <v>0</v>
      </c>
      <c r="AE56">
        <v>0</v>
      </c>
      <c r="AF56">
        <v>0</v>
      </c>
      <c r="AG56">
        <v>0</v>
      </c>
      <c r="AH56">
        <v>0</v>
      </c>
    </row>
    <row r="57" spans="1:34" x14ac:dyDescent="0.3">
      <c r="A57" s="96">
        <f ca="1">Exceedance!U57</f>
        <v>47757</v>
      </c>
      <c r="B57" s="1">
        <v>0</v>
      </c>
      <c r="C57" s="1">
        <v>0</v>
      </c>
      <c r="D57" s="1">
        <v>0</v>
      </c>
      <c r="E57">
        <v>0</v>
      </c>
      <c r="F57">
        <v>0</v>
      </c>
      <c r="G57">
        <v>0</v>
      </c>
      <c r="H57">
        <v>0</v>
      </c>
      <c r="I57">
        <v>0</v>
      </c>
      <c r="J57">
        <v>0</v>
      </c>
      <c r="K57">
        <v>0</v>
      </c>
      <c r="L57">
        <v>410</v>
      </c>
      <c r="M57">
        <v>410</v>
      </c>
      <c r="N57">
        <v>400.96066115702439</v>
      </c>
      <c r="O57">
        <v>0</v>
      </c>
      <c r="P57">
        <v>0</v>
      </c>
      <c r="Q57">
        <v>0</v>
      </c>
      <c r="R57">
        <v>0</v>
      </c>
      <c r="S57">
        <v>0</v>
      </c>
      <c r="T57">
        <v>0</v>
      </c>
      <c r="U57">
        <v>0</v>
      </c>
      <c r="V57">
        <v>0</v>
      </c>
      <c r="W57">
        <v>0</v>
      </c>
      <c r="X57">
        <v>0</v>
      </c>
      <c r="Y57">
        <v>0</v>
      </c>
      <c r="Z57">
        <v>0</v>
      </c>
      <c r="AA57">
        <v>0</v>
      </c>
      <c r="AB57">
        <v>0</v>
      </c>
      <c r="AC57">
        <v>0</v>
      </c>
      <c r="AD57">
        <v>0</v>
      </c>
      <c r="AE57">
        <v>0</v>
      </c>
      <c r="AF57">
        <v>0</v>
      </c>
      <c r="AG57">
        <v>0</v>
      </c>
      <c r="AH57">
        <v>0</v>
      </c>
    </row>
    <row r="58" spans="1:34" x14ac:dyDescent="0.3">
      <c r="A58" s="96">
        <f ca="1">Exceedance!U58</f>
        <v>47788</v>
      </c>
      <c r="B58" s="1">
        <v>0</v>
      </c>
      <c r="C58" s="1">
        <v>0</v>
      </c>
      <c r="D58" s="1">
        <v>0</v>
      </c>
      <c r="E58">
        <v>0</v>
      </c>
      <c r="F58">
        <v>0</v>
      </c>
      <c r="G58">
        <v>0</v>
      </c>
      <c r="H58">
        <v>0</v>
      </c>
      <c r="I58">
        <v>0</v>
      </c>
      <c r="J58">
        <v>0</v>
      </c>
      <c r="K58">
        <v>0</v>
      </c>
      <c r="L58">
        <v>429.99999999999994</v>
      </c>
      <c r="M58">
        <v>429.99999999999994</v>
      </c>
      <c r="N58">
        <v>388.02644628099131</v>
      </c>
      <c r="O58">
        <v>0</v>
      </c>
      <c r="P58">
        <v>0</v>
      </c>
      <c r="Q58">
        <v>0</v>
      </c>
      <c r="R58">
        <v>0</v>
      </c>
      <c r="S58">
        <v>0</v>
      </c>
      <c r="T58">
        <v>0</v>
      </c>
      <c r="U58">
        <v>0</v>
      </c>
      <c r="V58">
        <v>0</v>
      </c>
      <c r="W58">
        <v>0</v>
      </c>
      <c r="X58">
        <v>0</v>
      </c>
      <c r="Y58">
        <v>0</v>
      </c>
      <c r="Z58">
        <v>0</v>
      </c>
      <c r="AA58">
        <v>0</v>
      </c>
      <c r="AB58">
        <v>0</v>
      </c>
      <c r="AC58">
        <v>0</v>
      </c>
      <c r="AD58">
        <v>0</v>
      </c>
      <c r="AE58">
        <v>0</v>
      </c>
      <c r="AF58">
        <v>0</v>
      </c>
      <c r="AG58">
        <v>0</v>
      </c>
      <c r="AH58">
        <v>0</v>
      </c>
    </row>
    <row r="59" spans="1:34" x14ac:dyDescent="0.3">
      <c r="A59" s="96">
        <f ca="1">Exceedance!U59</f>
        <v>47818</v>
      </c>
      <c r="B59" s="1">
        <v>0</v>
      </c>
      <c r="C59" s="1">
        <v>0</v>
      </c>
      <c r="D59" s="1">
        <v>0</v>
      </c>
      <c r="E59">
        <v>0</v>
      </c>
      <c r="F59">
        <v>0</v>
      </c>
      <c r="G59">
        <v>0</v>
      </c>
      <c r="H59">
        <v>0</v>
      </c>
      <c r="I59">
        <v>0</v>
      </c>
      <c r="J59">
        <v>0</v>
      </c>
      <c r="K59">
        <v>0</v>
      </c>
      <c r="L59">
        <v>509.99999999999989</v>
      </c>
      <c r="M59">
        <v>509.99999999999989</v>
      </c>
      <c r="N59">
        <v>400.96066115702439</v>
      </c>
      <c r="O59">
        <v>0</v>
      </c>
      <c r="P59">
        <v>0</v>
      </c>
      <c r="Q59">
        <v>0</v>
      </c>
      <c r="R59">
        <v>0</v>
      </c>
      <c r="S59">
        <v>0</v>
      </c>
      <c r="T59">
        <v>0</v>
      </c>
      <c r="U59">
        <v>0</v>
      </c>
      <c r="V59">
        <v>0</v>
      </c>
      <c r="W59">
        <v>0</v>
      </c>
      <c r="X59">
        <v>0</v>
      </c>
      <c r="Y59">
        <v>0</v>
      </c>
      <c r="Z59">
        <v>0</v>
      </c>
      <c r="AA59">
        <v>0</v>
      </c>
      <c r="AB59">
        <v>0</v>
      </c>
      <c r="AC59">
        <v>0</v>
      </c>
      <c r="AD59">
        <v>0</v>
      </c>
      <c r="AE59">
        <v>0</v>
      </c>
      <c r="AF59">
        <v>0</v>
      </c>
      <c r="AG59">
        <v>0</v>
      </c>
      <c r="AH59">
        <v>0</v>
      </c>
    </row>
    <row r="60" spans="1:34" x14ac:dyDescent="0.3">
      <c r="A60" s="96">
        <f ca="1">Exceedance!U60</f>
        <v>47849</v>
      </c>
      <c r="B60" s="1">
        <v>0</v>
      </c>
      <c r="C60" s="1">
        <v>0</v>
      </c>
      <c r="D60" s="1">
        <v>0</v>
      </c>
      <c r="E60">
        <v>0</v>
      </c>
      <c r="F60">
        <v>0</v>
      </c>
      <c r="G60">
        <v>0</v>
      </c>
      <c r="H60">
        <v>0</v>
      </c>
      <c r="I60">
        <v>0</v>
      </c>
      <c r="J60">
        <v>0</v>
      </c>
      <c r="K60">
        <v>0</v>
      </c>
      <c r="L60">
        <v>569.99999999999989</v>
      </c>
      <c r="M60">
        <v>569.99999999999989</v>
      </c>
      <c r="N60">
        <v>400.96066115702439</v>
      </c>
      <c r="O60">
        <v>0</v>
      </c>
      <c r="P60">
        <v>0</v>
      </c>
      <c r="Q60">
        <v>0</v>
      </c>
      <c r="R60">
        <v>0</v>
      </c>
      <c r="S60">
        <v>0</v>
      </c>
      <c r="T60">
        <v>0</v>
      </c>
      <c r="U60">
        <v>0</v>
      </c>
      <c r="V60">
        <v>0</v>
      </c>
      <c r="W60">
        <v>0</v>
      </c>
      <c r="X60">
        <v>0</v>
      </c>
      <c r="Y60">
        <v>0</v>
      </c>
      <c r="Z60">
        <v>0</v>
      </c>
      <c r="AA60">
        <v>0</v>
      </c>
      <c r="AB60">
        <v>0</v>
      </c>
      <c r="AC60">
        <v>0</v>
      </c>
      <c r="AD60">
        <v>0</v>
      </c>
      <c r="AE60">
        <v>0</v>
      </c>
      <c r="AF60">
        <v>0</v>
      </c>
      <c r="AG60">
        <v>0</v>
      </c>
      <c r="AH60">
        <v>0</v>
      </c>
    </row>
    <row r="61" spans="1:34" x14ac:dyDescent="0.3">
      <c r="A61" s="96">
        <f ca="1">Exceedance!U61</f>
        <v>47880</v>
      </c>
      <c r="B61" s="1">
        <v>0</v>
      </c>
      <c r="C61" s="1">
        <v>0</v>
      </c>
      <c r="D61" s="1">
        <v>0</v>
      </c>
      <c r="E61">
        <v>0</v>
      </c>
      <c r="F61">
        <v>0</v>
      </c>
      <c r="G61">
        <v>0</v>
      </c>
      <c r="H61">
        <v>0</v>
      </c>
      <c r="I61">
        <v>0</v>
      </c>
      <c r="J61">
        <v>0</v>
      </c>
      <c r="K61">
        <v>0</v>
      </c>
      <c r="L61">
        <v>499.99999999999994</v>
      </c>
      <c r="M61">
        <v>499.99999999999994</v>
      </c>
      <c r="N61">
        <v>362.1580165289252</v>
      </c>
      <c r="O61">
        <v>0</v>
      </c>
      <c r="P61">
        <v>0</v>
      </c>
      <c r="Q61">
        <v>0</v>
      </c>
      <c r="R61">
        <v>0</v>
      </c>
      <c r="S61">
        <v>0</v>
      </c>
      <c r="T61">
        <v>0</v>
      </c>
      <c r="U61">
        <v>0</v>
      </c>
      <c r="V61">
        <v>0</v>
      </c>
      <c r="W61">
        <v>0</v>
      </c>
      <c r="X61">
        <v>0</v>
      </c>
      <c r="Y61">
        <v>0</v>
      </c>
      <c r="Z61">
        <v>0</v>
      </c>
      <c r="AA61">
        <v>0</v>
      </c>
      <c r="AB61">
        <v>0</v>
      </c>
      <c r="AC61">
        <v>0</v>
      </c>
      <c r="AD61">
        <v>0</v>
      </c>
      <c r="AE61">
        <v>0</v>
      </c>
      <c r="AF61">
        <v>0</v>
      </c>
      <c r="AG61">
        <v>0</v>
      </c>
      <c r="AH61">
        <v>0</v>
      </c>
    </row>
    <row r="62" spans="1:34" x14ac:dyDescent="0.3">
      <c r="A62" s="96">
        <f ca="1">Exceedance!U62</f>
        <v>47908</v>
      </c>
      <c r="B62" s="1">
        <v>0</v>
      </c>
      <c r="C62" s="1">
        <v>0</v>
      </c>
      <c r="D62" s="1">
        <v>0</v>
      </c>
      <c r="E62">
        <v>0</v>
      </c>
      <c r="F62">
        <v>0</v>
      </c>
      <c r="G62">
        <v>0</v>
      </c>
      <c r="H62">
        <v>0</v>
      </c>
      <c r="I62">
        <v>0</v>
      </c>
      <c r="J62">
        <v>0</v>
      </c>
      <c r="K62">
        <v>0</v>
      </c>
      <c r="L62">
        <v>529.99999999999989</v>
      </c>
      <c r="M62">
        <v>529.99999999999989</v>
      </c>
      <c r="N62">
        <v>13.42084713371236</v>
      </c>
      <c r="O62">
        <v>0</v>
      </c>
      <c r="P62">
        <v>0</v>
      </c>
      <c r="Q62">
        <v>0</v>
      </c>
      <c r="R62">
        <v>0</v>
      </c>
      <c r="S62">
        <v>0</v>
      </c>
      <c r="T62">
        <v>0</v>
      </c>
      <c r="U62">
        <v>0</v>
      </c>
      <c r="V62">
        <v>0</v>
      </c>
      <c r="W62">
        <v>0</v>
      </c>
      <c r="X62">
        <v>0</v>
      </c>
      <c r="Y62">
        <v>0</v>
      </c>
      <c r="Z62">
        <v>0</v>
      </c>
      <c r="AA62">
        <v>0</v>
      </c>
      <c r="AB62">
        <v>0</v>
      </c>
      <c r="AC62">
        <v>0</v>
      </c>
      <c r="AD62">
        <v>0</v>
      </c>
      <c r="AE62">
        <v>0</v>
      </c>
      <c r="AF62">
        <v>0</v>
      </c>
      <c r="AG62">
        <v>0</v>
      </c>
      <c r="AH62">
        <v>0</v>
      </c>
    </row>
    <row r="63" spans="1:34" x14ac:dyDescent="0.3">
      <c r="A63" s="96">
        <f ca="1">Exceedance!U63</f>
        <v>47939</v>
      </c>
      <c r="B63" s="1">
        <v>0</v>
      </c>
      <c r="C63" s="1">
        <v>0</v>
      </c>
      <c r="D63" s="1">
        <v>0</v>
      </c>
      <c r="E63">
        <v>0</v>
      </c>
      <c r="F63">
        <v>0</v>
      </c>
      <c r="G63">
        <v>0</v>
      </c>
      <c r="H63">
        <v>0</v>
      </c>
      <c r="I63">
        <v>0</v>
      </c>
      <c r="J63">
        <v>0</v>
      </c>
      <c r="K63">
        <v>0</v>
      </c>
      <c r="L63">
        <v>469.99999999999994</v>
      </c>
      <c r="M63">
        <v>469.99999999999994</v>
      </c>
      <c r="N63">
        <v>0</v>
      </c>
      <c r="O63">
        <v>0</v>
      </c>
      <c r="P63">
        <v>0</v>
      </c>
      <c r="Q63">
        <v>0</v>
      </c>
      <c r="R63">
        <v>0</v>
      </c>
      <c r="S63">
        <v>0</v>
      </c>
      <c r="T63">
        <v>0</v>
      </c>
      <c r="U63">
        <v>0</v>
      </c>
      <c r="V63">
        <v>0</v>
      </c>
      <c r="W63">
        <v>0</v>
      </c>
      <c r="X63">
        <v>0</v>
      </c>
      <c r="Y63">
        <v>0</v>
      </c>
      <c r="Z63">
        <v>547.50051065538855</v>
      </c>
      <c r="AA63">
        <v>0</v>
      </c>
      <c r="AB63">
        <v>0</v>
      </c>
      <c r="AC63">
        <v>0</v>
      </c>
      <c r="AD63">
        <v>0</v>
      </c>
      <c r="AE63">
        <v>0</v>
      </c>
      <c r="AF63">
        <v>0</v>
      </c>
      <c r="AG63">
        <v>0</v>
      </c>
      <c r="AH63">
        <v>0</v>
      </c>
    </row>
    <row r="64" spans="1:34" x14ac:dyDescent="0.3">
      <c r="A64" s="96">
        <f ca="1">Exceedance!U64</f>
        <v>47969</v>
      </c>
      <c r="B64" s="1">
        <v>0</v>
      </c>
      <c r="C64" s="1">
        <v>0</v>
      </c>
      <c r="D64" s="1">
        <v>0</v>
      </c>
      <c r="E64">
        <v>0</v>
      </c>
      <c r="F64">
        <v>0</v>
      </c>
      <c r="G64">
        <v>0</v>
      </c>
      <c r="H64">
        <v>0</v>
      </c>
      <c r="I64">
        <v>0</v>
      </c>
      <c r="J64">
        <v>0</v>
      </c>
      <c r="K64">
        <v>0</v>
      </c>
      <c r="L64">
        <v>469.99999999999994</v>
      </c>
      <c r="M64">
        <v>469.99999999999994</v>
      </c>
      <c r="N64">
        <v>1484.8038405377197</v>
      </c>
      <c r="O64">
        <v>0</v>
      </c>
      <c r="P64">
        <v>0</v>
      </c>
      <c r="Q64">
        <v>0</v>
      </c>
      <c r="R64">
        <v>0</v>
      </c>
      <c r="S64">
        <v>0</v>
      </c>
      <c r="T64">
        <v>0</v>
      </c>
      <c r="U64">
        <v>0</v>
      </c>
      <c r="V64">
        <v>0</v>
      </c>
      <c r="W64">
        <v>0</v>
      </c>
      <c r="X64">
        <v>0</v>
      </c>
      <c r="Y64">
        <v>582.19230140086893</v>
      </c>
      <c r="Z64">
        <v>0</v>
      </c>
      <c r="AA64">
        <v>0</v>
      </c>
      <c r="AB64">
        <v>0</v>
      </c>
      <c r="AC64">
        <v>0</v>
      </c>
      <c r="AD64">
        <v>0</v>
      </c>
      <c r="AE64">
        <v>94.64169043024161</v>
      </c>
      <c r="AF64">
        <v>0</v>
      </c>
      <c r="AG64">
        <v>0</v>
      </c>
      <c r="AH64">
        <v>0</v>
      </c>
    </row>
    <row r="65" spans="1:34" x14ac:dyDescent="0.3">
      <c r="A65" s="96">
        <f ca="1">Exceedance!U65</f>
        <v>48000</v>
      </c>
      <c r="B65" s="1">
        <v>0</v>
      </c>
      <c r="C65" s="1">
        <v>0</v>
      </c>
      <c r="D65" s="1">
        <v>0</v>
      </c>
      <c r="E65">
        <v>0</v>
      </c>
      <c r="F65">
        <v>0</v>
      </c>
      <c r="G65">
        <v>0</v>
      </c>
      <c r="H65">
        <v>0</v>
      </c>
      <c r="I65">
        <v>0</v>
      </c>
      <c r="J65">
        <v>0</v>
      </c>
      <c r="K65">
        <v>0</v>
      </c>
      <c r="L65">
        <v>327.05480864117607</v>
      </c>
      <c r="M65">
        <v>192.72005891338662</v>
      </c>
      <c r="N65">
        <v>0</v>
      </c>
      <c r="O65">
        <v>0</v>
      </c>
      <c r="P65">
        <v>0</v>
      </c>
      <c r="Q65">
        <v>0</v>
      </c>
      <c r="R65">
        <v>0</v>
      </c>
      <c r="S65">
        <v>0</v>
      </c>
      <c r="T65">
        <v>0</v>
      </c>
      <c r="U65">
        <v>0</v>
      </c>
      <c r="V65">
        <v>0</v>
      </c>
      <c r="W65">
        <v>0</v>
      </c>
      <c r="X65">
        <v>0</v>
      </c>
      <c r="Y65">
        <v>424.79023799517478</v>
      </c>
      <c r="Z65">
        <v>0</v>
      </c>
      <c r="AA65">
        <v>0</v>
      </c>
      <c r="AB65">
        <v>0</v>
      </c>
      <c r="AC65">
        <v>0</v>
      </c>
      <c r="AD65">
        <v>0</v>
      </c>
      <c r="AE65">
        <v>0</v>
      </c>
      <c r="AF65">
        <v>0</v>
      </c>
      <c r="AG65">
        <v>0</v>
      </c>
      <c r="AH65">
        <v>0</v>
      </c>
    </row>
    <row r="66" spans="1:34" x14ac:dyDescent="0.3">
      <c r="A66" s="96">
        <f ca="1">Exceedance!U66</f>
        <v>48030</v>
      </c>
      <c r="B66" s="1">
        <v>0</v>
      </c>
      <c r="C66" s="1">
        <v>0</v>
      </c>
      <c r="D66" s="1">
        <v>0</v>
      </c>
      <c r="E66">
        <v>0</v>
      </c>
      <c r="F66">
        <v>0</v>
      </c>
      <c r="G66">
        <v>0</v>
      </c>
      <c r="H66">
        <v>0</v>
      </c>
      <c r="I66">
        <v>0</v>
      </c>
      <c r="J66">
        <v>0</v>
      </c>
      <c r="K66">
        <v>0</v>
      </c>
      <c r="L66">
        <v>0</v>
      </c>
      <c r="M66">
        <v>0</v>
      </c>
      <c r="N66">
        <v>0</v>
      </c>
      <c r="O66">
        <v>0</v>
      </c>
      <c r="P66">
        <v>0</v>
      </c>
      <c r="Q66">
        <v>0</v>
      </c>
      <c r="R66">
        <v>0</v>
      </c>
      <c r="S66">
        <v>0</v>
      </c>
      <c r="T66">
        <v>0</v>
      </c>
      <c r="U66">
        <v>0</v>
      </c>
      <c r="V66">
        <v>0</v>
      </c>
      <c r="W66">
        <v>0</v>
      </c>
      <c r="X66">
        <v>0</v>
      </c>
      <c r="Y66">
        <v>0</v>
      </c>
      <c r="Z66">
        <v>0</v>
      </c>
      <c r="AA66">
        <v>0</v>
      </c>
      <c r="AB66">
        <v>0</v>
      </c>
      <c r="AC66">
        <v>0</v>
      </c>
      <c r="AD66">
        <v>0</v>
      </c>
      <c r="AE66">
        <v>0</v>
      </c>
      <c r="AF66">
        <v>0</v>
      </c>
      <c r="AG66">
        <v>0</v>
      </c>
      <c r="AH66">
        <v>0</v>
      </c>
    </row>
    <row r="67" spans="1:34" x14ac:dyDescent="0.3">
      <c r="A67" s="96">
        <f ca="1">Exceedance!U67</f>
        <v>48061</v>
      </c>
      <c r="B67" s="1">
        <v>0</v>
      </c>
      <c r="C67" s="1">
        <v>0</v>
      </c>
      <c r="D67" s="1">
        <v>0</v>
      </c>
      <c r="E67">
        <v>0</v>
      </c>
      <c r="F67">
        <v>0</v>
      </c>
      <c r="G67">
        <v>0</v>
      </c>
      <c r="H67">
        <v>0</v>
      </c>
      <c r="I67">
        <v>0</v>
      </c>
      <c r="J67">
        <v>0</v>
      </c>
      <c r="K67">
        <v>0</v>
      </c>
      <c r="L67">
        <v>0</v>
      </c>
      <c r="M67">
        <v>551.08745229016176</v>
      </c>
      <c r="N67">
        <v>0</v>
      </c>
      <c r="O67">
        <v>0</v>
      </c>
      <c r="P67">
        <v>0</v>
      </c>
      <c r="Q67">
        <v>0</v>
      </c>
      <c r="R67">
        <v>0</v>
      </c>
      <c r="S67">
        <v>0</v>
      </c>
      <c r="T67">
        <v>0</v>
      </c>
      <c r="U67">
        <v>0</v>
      </c>
      <c r="V67">
        <v>0</v>
      </c>
      <c r="W67">
        <v>0</v>
      </c>
      <c r="X67">
        <v>0</v>
      </c>
      <c r="Y67">
        <v>0</v>
      </c>
      <c r="Z67">
        <v>0</v>
      </c>
      <c r="AA67">
        <v>0</v>
      </c>
      <c r="AB67">
        <v>0</v>
      </c>
      <c r="AC67">
        <v>0</v>
      </c>
      <c r="AD67">
        <v>0</v>
      </c>
      <c r="AE67">
        <v>0</v>
      </c>
      <c r="AF67">
        <v>0</v>
      </c>
      <c r="AG67">
        <v>0</v>
      </c>
      <c r="AH67">
        <v>0</v>
      </c>
    </row>
    <row r="68" spans="1:34" x14ac:dyDescent="0.3">
      <c r="A68" s="96">
        <f ca="1">Exceedance!U68</f>
        <v>48092</v>
      </c>
      <c r="B68" s="1">
        <v>0</v>
      </c>
      <c r="C68" s="1">
        <v>0</v>
      </c>
      <c r="D68" s="1">
        <v>0</v>
      </c>
      <c r="E68">
        <v>0</v>
      </c>
      <c r="F68">
        <v>0</v>
      </c>
      <c r="G68">
        <v>0</v>
      </c>
      <c r="H68">
        <v>0</v>
      </c>
      <c r="I68">
        <v>0</v>
      </c>
      <c r="J68">
        <v>0</v>
      </c>
      <c r="K68">
        <v>0</v>
      </c>
      <c r="L68">
        <v>0</v>
      </c>
      <c r="M68">
        <v>449.99999999999994</v>
      </c>
      <c r="N68">
        <v>0</v>
      </c>
      <c r="O68">
        <v>0</v>
      </c>
      <c r="P68">
        <v>0</v>
      </c>
      <c r="Q68">
        <v>0</v>
      </c>
      <c r="R68">
        <v>0</v>
      </c>
      <c r="S68">
        <v>0</v>
      </c>
      <c r="T68">
        <v>0</v>
      </c>
      <c r="U68">
        <v>0</v>
      </c>
      <c r="V68">
        <v>0</v>
      </c>
      <c r="W68">
        <v>0</v>
      </c>
      <c r="X68">
        <v>0</v>
      </c>
      <c r="Y68">
        <v>0</v>
      </c>
      <c r="Z68">
        <v>0</v>
      </c>
      <c r="AA68">
        <v>0</v>
      </c>
      <c r="AB68">
        <v>0</v>
      </c>
      <c r="AC68">
        <v>0</v>
      </c>
      <c r="AD68">
        <v>0</v>
      </c>
      <c r="AE68">
        <v>0</v>
      </c>
      <c r="AF68">
        <v>0</v>
      </c>
      <c r="AG68">
        <v>0</v>
      </c>
      <c r="AH68">
        <v>0</v>
      </c>
    </row>
    <row r="69" spans="1:34" x14ac:dyDescent="0.3">
      <c r="A69" s="96" t="str">
        <f ca="1">Exceedance!U69</f>
        <v/>
      </c>
      <c r="B69" s="1"/>
      <c r="C69" s="1"/>
      <c r="D69" s="1"/>
    </row>
    <row r="70" spans="1:34" x14ac:dyDescent="0.3">
      <c r="A70" s="96" t="str">
        <f ca="1">Exceedance!U70</f>
        <v/>
      </c>
      <c r="B70" s="1"/>
      <c r="C70" s="1"/>
      <c r="D70" s="1"/>
    </row>
    <row r="71" spans="1:34" x14ac:dyDescent="0.3">
      <c r="A71" s="96" t="str">
        <f ca="1">Exceedance!U71</f>
        <v/>
      </c>
      <c r="B71" s="1"/>
      <c r="C71" s="1"/>
      <c r="D71" s="1"/>
    </row>
    <row r="72" spans="1:34" x14ac:dyDescent="0.3">
      <c r="A72" s="96" t="str">
        <f ca="1">Exceedance!U72</f>
        <v/>
      </c>
      <c r="B72" s="1"/>
      <c r="C72" s="1"/>
      <c r="D72" s="1"/>
    </row>
    <row r="73" spans="1:34" x14ac:dyDescent="0.3">
      <c r="A73" s="96" t="str">
        <f ca="1">Exceedance!U73</f>
        <v/>
      </c>
      <c r="B73" s="1"/>
      <c r="C73" s="1"/>
      <c r="D73" s="1"/>
    </row>
    <row r="74" spans="1:34" x14ac:dyDescent="0.3">
      <c r="A74" s="96" t="str">
        <f ca="1">Exceedance!U74</f>
        <v/>
      </c>
      <c r="B74" s="1"/>
      <c r="C74" s="1"/>
      <c r="D74" s="1"/>
    </row>
    <row r="75" spans="1:34" x14ac:dyDescent="0.3">
      <c r="A75" s="96" t="str">
        <f ca="1">Exceedance!U75</f>
        <v/>
      </c>
      <c r="B75" s="1"/>
      <c r="C75" s="1"/>
      <c r="D75" s="1"/>
    </row>
    <row r="76" spans="1:34" x14ac:dyDescent="0.3">
      <c r="A76" s="96" t="str">
        <f ca="1">Exceedance!U76</f>
        <v/>
      </c>
      <c r="B76" s="1"/>
      <c r="C76" s="1"/>
      <c r="D76" s="1"/>
    </row>
    <row r="77" spans="1:34" x14ac:dyDescent="0.3">
      <c r="A77" s="96" t="str">
        <f ca="1">Exceedance!U77</f>
        <v/>
      </c>
      <c r="B77" s="1"/>
      <c r="C77" s="1"/>
      <c r="D77" s="1"/>
    </row>
    <row r="78" spans="1:34" x14ac:dyDescent="0.3">
      <c r="A78" s="96" t="str">
        <f ca="1">Exceedance!U78</f>
        <v/>
      </c>
      <c r="B78" s="1"/>
      <c r="C78" s="1"/>
      <c r="D78" s="1"/>
    </row>
    <row r="79" spans="1:34" x14ac:dyDescent="0.3">
      <c r="A79" s="96" t="str">
        <f ca="1">Exceedance!U79</f>
        <v/>
      </c>
      <c r="B79" s="1"/>
      <c r="C79" s="1"/>
      <c r="D79" s="1"/>
    </row>
    <row r="80" spans="1:34" x14ac:dyDescent="0.3">
      <c r="A80" s="96" t="str">
        <f ca="1">Exceedance!U80</f>
        <v/>
      </c>
      <c r="B80" s="1"/>
      <c r="C80" s="1"/>
      <c r="D80" s="1"/>
    </row>
    <row r="81" spans="1:4" x14ac:dyDescent="0.3">
      <c r="A81" s="96" t="str">
        <f ca="1">Exceedance!U81</f>
        <v/>
      </c>
      <c r="B81" s="1"/>
      <c r="C81" s="1"/>
      <c r="D81" s="1"/>
    </row>
    <row r="82" spans="1:4" x14ac:dyDescent="0.3">
      <c r="A82" s="96" t="str">
        <f ca="1">Exceedance!U82</f>
        <v/>
      </c>
      <c r="B82" s="1"/>
      <c r="C82" s="1"/>
      <c r="D82" s="1"/>
    </row>
    <row r="83" spans="1:4" x14ac:dyDescent="0.3">
      <c r="A83" s="96" t="str">
        <f ca="1">Exceedance!U83</f>
        <v/>
      </c>
      <c r="B83" s="1"/>
      <c r="C83" s="1"/>
      <c r="D83" s="1"/>
    </row>
    <row r="84" spans="1:4" x14ac:dyDescent="0.3">
      <c r="A84" s="96" t="str">
        <f ca="1">Exceedance!U84</f>
        <v/>
      </c>
      <c r="B84" s="1"/>
      <c r="C84" s="1"/>
      <c r="D84" s="1"/>
    </row>
    <row r="85" spans="1:4" x14ac:dyDescent="0.3">
      <c r="A85" s="96" t="str">
        <f ca="1">Exceedance!U85</f>
        <v/>
      </c>
      <c r="B85" s="1"/>
      <c r="C85" s="1"/>
      <c r="D85" s="1"/>
    </row>
    <row r="86" spans="1:4" x14ac:dyDescent="0.3">
      <c r="A86" s="96" t="str">
        <f ca="1">Exceedance!U86</f>
        <v/>
      </c>
      <c r="B86" s="1"/>
      <c r="C86" s="1"/>
      <c r="D86" s="1"/>
    </row>
    <row r="87" spans="1:4" x14ac:dyDescent="0.3">
      <c r="A87" s="96" t="str">
        <f ca="1">Exceedance!U87</f>
        <v/>
      </c>
      <c r="B87" s="1"/>
      <c r="C87" s="1"/>
      <c r="D87" s="1"/>
    </row>
    <row r="88" spans="1:4" x14ac:dyDescent="0.3">
      <c r="A88" s="96" t="str">
        <f ca="1">Exceedance!U88</f>
        <v/>
      </c>
      <c r="B88" s="1"/>
      <c r="C88" s="1"/>
      <c r="D88" s="1"/>
    </row>
    <row r="89" spans="1:4" x14ac:dyDescent="0.3">
      <c r="A89" s="96" t="str">
        <f ca="1">Exceedance!U89</f>
        <v/>
      </c>
      <c r="B89" s="1"/>
      <c r="C89" s="1"/>
      <c r="D89" s="1"/>
    </row>
    <row r="90" spans="1:4" x14ac:dyDescent="0.3">
      <c r="A90" s="96" t="str">
        <f ca="1">Exceedance!U90</f>
        <v/>
      </c>
      <c r="B90" s="1"/>
      <c r="C90" s="1"/>
      <c r="D90" s="1"/>
    </row>
    <row r="91" spans="1:4" x14ac:dyDescent="0.3">
      <c r="A91" s="96" t="str">
        <f ca="1">Exceedance!U91</f>
        <v/>
      </c>
      <c r="B91" s="1"/>
      <c r="C91" s="1"/>
      <c r="D91" s="1"/>
    </row>
    <row r="92" spans="1:4" x14ac:dyDescent="0.3">
      <c r="A92" s="96" t="str">
        <f ca="1">Exceedance!U92</f>
        <v/>
      </c>
      <c r="B92" s="1"/>
      <c r="C92" s="1"/>
      <c r="D92" s="1"/>
    </row>
    <row r="93" spans="1:4" x14ac:dyDescent="0.3">
      <c r="A93" s="96" t="str">
        <f ca="1">Exceedance!U93</f>
        <v/>
      </c>
      <c r="B93" s="1"/>
      <c r="C93" s="1"/>
      <c r="D93" s="1"/>
    </row>
    <row r="94" spans="1:4" x14ac:dyDescent="0.3">
      <c r="A94" s="96" t="str">
        <f ca="1">Exceedance!U94</f>
        <v/>
      </c>
      <c r="B94" s="1"/>
      <c r="C94" s="1"/>
      <c r="D94" s="1"/>
    </row>
    <row r="95" spans="1:4" x14ac:dyDescent="0.3">
      <c r="A95" s="96" t="str">
        <f ca="1">Exceedance!U95</f>
        <v/>
      </c>
      <c r="B95" s="1"/>
      <c r="C95" s="1"/>
      <c r="D95" s="1"/>
    </row>
    <row r="96" spans="1:4" x14ac:dyDescent="0.3">
      <c r="A96" s="96" t="str">
        <f ca="1">Exceedance!U96</f>
        <v/>
      </c>
      <c r="B96" s="1"/>
      <c r="C96" s="1"/>
      <c r="D96" s="1"/>
    </row>
    <row r="97" spans="1:4" x14ac:dyDescent="0.3">
      <c r="A97" s="96" t="str">
        <f ca="1">Exceedance!U97</f>
        <v/>
      </c>
      <c r="B97" s="1"/>
      <c r="C97" s="1"/>
      <c r="D97" s="1"/>
    </row>
    <row r="98" spans="1:4" x14ac:dyDescent="0.3">
      <c r="A98" s="96" t="str">
        <f ca="1">Exceedance!U98</f>
        <v/>
      </c>
      <c r="B98" s="1"/>
      <c r="C98" s="1"/>
      <c r="D98" s="1"/>
    </row>
    <row r="99" spans="1:4" x14ac:dyDescent="0.3">
      <c r="A99" s="96" t="str">
        <f ca="1">Exceedance!U99</f>
        <v/>
      </c>
      <c r="B99" s="1"/>
      <c r="C99" s="1"/>
      <c r="D99" s="1"/>
    </row>
    <row r="100" spans="1:4" x14ac:dyDescent="0.3">
      <c r="A100" s="96"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B1:AH1"/>
  </mergeCells>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Sheet57">
    <tabColor rgb="FFFF5050"/>
  </sheetPr>
  <dimension ref="A1:AH175"/>
  <sheetViews>
    <sheetView workbookViewId="0">
      <selection activeCell="B4" sqref="B4:AQ175"/>
    </sheetView>
  </sheetViews>
  <sheetFormatPr defaultRowHeight="14.4" x14ac:dyDescent="0.3"/>
  <cols>
    <col min="1" max="1" width="8.5546875" style="97"/>
    <col min="2" max="4" width="9.44140625" style="185" bestFit="1" customWidth="1"/>
  </cols>
  <sheetData>
    <row r="1" spans="1:34" s="97" customFormat="1" x14ac:dyDescent="0.3">
      <c r="A1" s="94"/>
      <c r="B1" s="864" t="s">
        <v>145</v>
      </c>
      <c r="C1" s="865"/>
      <c r="D1" s="865"/>
      <c r="E1" s="865"/>
      <c r="F1" s="865"/>
      <c r="G1" s="865"/>
      <c r="H1" s="865"/>
      <c r="I1" s="865"/>
      <c r="J1" s="865"/>
      <c r="K1" s="865"/>
      <c r="L1" s="865"/>
      <c r="M1" s="865"/>
      <c r="N1" s="865"/>
      <c r="O1" s="865"/>
      <c r="P1" s="865"/>
      <c r="Q1" s="865"/>
      <c r="R1" s="865"/>
      <c r="S1" s="865"/>
      <c r="T1" s="865"/>
      <c r="U1" s="865"/>
      <c r="V1" s="865"/>
      <c r="W1" s="865"/>
      <c r="X1" s="865"/>
      <c r="Y1" s="865"/>
      <c r="Z1" s="865"/>
      <c r="AA1" s="865"/>
      <c r="AB1" s="865"/>
      <c r="AC1" s="865"/>
      <c r="AD1" s="865"/>
      <c r="AE1" s="865"/>
      <c r="AF1" s="865"/>
      <c r="AG1" s="865"/>
      <c r="AH1" s="865"/>
    </row>
    <row r="2" spans="1:34" s="97" customFormat="1" x14ac:dyDescent="0.3">
      <c r="A2" s="94"/>
      <c r="B2" s="97" t="s">
        <v>288</v>
      </c>
      <c r="C2" s="97" t="s">
        <v>287</v>
      </c>
      <c r="D2" s="97" t="s">
        <v>289</v>
      </c>
      <c r="E2" s="97">
        <v>1991</v>
      </c>
      <c r="F2" s="97">
        <v>1992</v>
      </c>
      <c r="G2" s="97">
        <v>1993</v>
      </c>
      <c r="H2" s="97">
        <v>1994</v>
      </c>
      <c r="I2" s="97">
        <v>1995</v>
      </c>
      <c r="J2" s="97">
        <v>1996</v>
      </c>
      <c r="K2" s="97">
        <v>1997</v>
      </c>
      <c r="L2" s="97">
        <v>1998</v>
      </c>
      <c r="M2" s="97">
        <v>1999</v>
      </c>
      <c r="N2" s="97">
        <v>2000</v>
      </c>
      <c r="O2" s="97">
        <v>2001</v>
      </c>
      <c r="P2" s="97">
        <v>2002</v>
      </c>
      <c r="Q2" s="97">
        <v>2003</v>
      </c>
      <c r="R2" s="97">
        <v>2004</v>
      </c>
      <c r="S2" s="97">
        <v>2005</v>
      </c>
      <c r="T2" s="97">
        <v>2006</v>
      </c>
      <c r="U2" s="97">
        <v>2007</v>
      </c>
      <c r="V2" s="97">
        <v>2008</v>
      </c>
      <c r="W2" s="97">
        <v>2009</v>
      </c>
      <c r="X2" s="97">
        <v>2010</v>
      </c>
      <c r="Y2" s="97">
        <v>2011</v>
      </c>
      <c r="Z2" s="97">
        <v>2012</v>
      </c>
      <c r="AA2" s="97">
        <v>2013</v>
      </c>
      <c r="AB2" s="97">
        <v>2014</v>
      </c>
      <c r="AC2" s="97">
        <v>2015</v>
      </c>
      <c r="AD2" s="97">
        <v>2016</v>
      </c>
      <c r="AE2" s="97">
        <v>2017</v>
      </c>
      <c r="AF2" s="97">
        <v>2018</v>
      </c>
      <c r="AG2" s="97">
        <v>2019</v>
      </c>
      <c r="AH2" s="97">
        <v>2020</v>
      </c>
    </row>
    <row r="3" spans="1:34" s="98" customFormat="1" x14ac:dyDescent="0.3">
      <c r="A3" s="95"/>
      <c r="B3" s="98" t="s">
        <v>323</v>
      </c>
      <c r="C3" s="98" t="s">
        <v>324</v>
      </c>
      <c r="D3" s="98" t="s">
        <v>325</v>
      </c>
      <c r="E3" s="98" t="s">
        <v>326</v>
      </c>
      <c r="F3" s="98" t="s">
        <v>327</v>
      </c>
      <c r="G3" s="98" t="s">
        <v>328</v>
      </c>
      <c r="H3" s="98" t="s">
        <v>329</v>
      </c>
      <c r="I3" s="98" t="s">
        <v>330</v>
      </c>
      <c r="J3" s="98" t="s">
        <v>331</v>
      </c>
      <c r="K3" s="98" t="s">
        <v>332</v>
      </c>
      <c r="L3" s="98" t="s">
        <v>333</v>
      </c>
      <c r="M3" s="98" t="s">
        <v>334</v>
      </c>
      <c r="N3" s="98" t="s">
        <v>335</v>
      </c>
      <c r="O3" s="98" t="s">
        <v>336</v>
      </c>
      <c r="P3" s="98" t="s">
        <v>337</v>
      </c>
      <c r="Q3" s="98" t="s">
        <v>338</v>
      </c>
      <c r="R3" s="98" t="s">
        <v>339</v>
      </c>
      <c r="S3" s="98" t="s">
        <v>340</v>
      </c>
      <c r="T3" s="98" t="s">
        <v>341</v>
      </c>
      <c r="U3" s="98" t="s">
        <v>342</v>
      </c>
      <c r="V3" s="98" t="s">
        <v>343</v>
      </c>
      <c r="W3" s="98" t="s">
        <v>344</v>
      </c>
      <c r="X3" s="98" t="s">
        <v>345</v>
      </c>
      <c r="Y3" s="98" t="s">
        <v>346</v>
      </c>
      <c r="Z3" s="98" t="s">
        <v>347</v>
      </c>
      <c r="AA3" s="98" t="s">
        <v>348</v>
      </c>
      <c r="AB3" s="98" t="s">
        <v>349</v>
      </c>
      <c r="AC3" s="98" t="s">
        <v>350</v>
      </c>
      <c r="AD3" s="98" t="s">
        <v>351</v>
      </c>
      <c r="AE3" s="98" t="s">
        <v>352</v>
      </c>
      <c r="AF3" s="98" t="s">
        <v>353</v>
      </c>
      <c r="AG3" s="98" t="s">
        <v>354</v>
      </c>
      <c r="AH3" s="98" t="s">
        <v>355</v>
      </c>
    </row>
    <row r="4" spans="1:34" x14ac:dyDescent="0.3">
      <c r="A4" s="96">
        <f ca="1">Exceedance!U4</f>
        <v>46143</v>
      </c>
      <c r="B4" s="1">
        <v>5710.6688697117452</v>
      </c>
      <c r="C4" s="1">
        <v>5516.1808656411549</v>
      </c>
      <c r="D4" s="1">
        <v>5533.8204697451583</v>
      </c>
      <c r="E4">
        <v>5437.0247217031119</v>
      </c>
      <c r="F4">
        <v>5554.2616174000868</v>
      </c>
      <c r="G4">
        <v>5516.3257750322655</v>
      </c>
      <c r="H4">
        <v>5452.0373921340533</v>
      </c>
      <c r="I4">
        <v>5843.9623959325163</v>
      </c>
      <c r="J4">
        <v>5501.0186307069707</v>
      </c>
      <c r="K4">
        <v>5566.323129342667</v>
      </c>
      <c r="L4">
        <v>5445.424067850975</v>
      </c>
      <c r="M4">
        <v>5610.9534006714994</v>
      </c>
      <c r="N4">
        <v>5512.0257585202053</v>
      </c>
      <c r="O4">
        <v>5585.6340492145928</v>
      </c>
      <c r="P4">
        <v>5395.38110081175</v>
      </c>
      <c r="Q4">
        <v>5566.5167198031522</v>
      </c>
      <c r="R4">
        <v>5541.7595640989912</v>
      </c>
      <c r="S4">
        <v>5483.5372087225878</v>
      </c>
      <c r="T4">
        <v>5459.3650445874682</v>
      </c>
      <c r="U4">
        <v>5566.052244421172</v>
      </c>
      <c r="V4">
        <v>5516.1175171623936</v>
      </c>
      <c r="W4">
        <v>5619.3858020873495</v>
      </c>
      <c r="X4">
        <v>5467.4026289931371</v>
      </c>
      <c r="Y4">
        <v>5560.6864642214096</v>
      </c>
      <c r="Z4">
        <v>5456.9575174221191</v>
      </c>
      <c r="AA4">
        <v>5499.8337148119663</v>
      </c>
      <c r="AB4">
        <v>5478.6712198045934</v>
      </c>
      <c r="AC4">
        <v>5640.2678762129481</v>
      </c>
      <c r="AD4">
        <v>5672.5329027979888</v>
      </c>
      <c r="AE4">
        <v>5468.9535609307195</v>
      </c>
      <c r="AF4">
        <v>5585.2237173535741</v>
      </c>
      <c r="AG4">
        <v>5527.1495496152911</v>
      </c>
      <c r="AH4">
        <v>5520.7163459583526</v>
      </c>
    </row>
    <row r="5" spans="1:34" x14ac:dyDescent="0.3">
      <c r="A5" s="96">
        <f ca="1">Exceedance!U5</f>
        <v>46174</v>
      </c>
      <c r="B5" s="1">
        <v>5666.0885753041121</v>
      </c>
      <c r="C5" s="1">
        <v>5273.9698101974245</v>
      </c>
      <c r="D5" s="1">
        <v>5295.0219054616809</v>
      </c>
      <c r="E5">
        <v>5153.1430549855986</v>
      </c>
      <c r="F5">
        <v>5333.0565770243311</v>
      </c>
      <c r="G5">
        <v>5309.3215303914203</v>
      </c>
      <c r="H5">
        <v>5116.5296146391729</v>
      </c>
      <c r="I5">
        <v>5977.2316877398571</v>
      </c>
      <c r="J5">
        <v>5143.6462341658598</v>
      </c>
      <c r="K5">
        <v>5348.0040982979144</v>
      </c>
      <c r="L5">
        <v>5200.6632570419424</v>
      </c>
      <c r="M5">
        <v>5438.3627387040669</v>
      </c>
      <c r="N5">
        <v>5231.9716123702592</v>
      </c>
      <c r="O5">
        <v>5320.6847170311912</v>
      </c>
      <c r="P5">
        <v>5048.1805800516686</v>
      </c>
      <c r="Q5">
        <v>5383.4106302210312</v>
      </c>
      <c r="R5">
        <v>5181.4417780034582</v>
      </c>
      <c r="S5">
        <v>5380.2985829730369</v>
      </c>
      <c r="T5">
        <v>5174.584255357343</v>
      </c>
      <c r="U5">
        <v>5284.9607357792256</v>
      </c>
      <c r="V5">
        <v>5276.4749330576997</v>
      </c>
      <c r="W5">
        <v>5340.6347060348462</v>
      </c>
      <c r="X5">
        <v>5321.6700429516568</v>
      </c>
      <c r="Y5">
        <v>5410.4878845774101</v>
      </c>
      <c r="Z5">
        <v>5103.7432651235085</v>
      </c>
      <c r="AA5">
        <v>5248.9564989990313</v>
      </c>
      <c r="AB5">
        <v>5273.014719007866</v>
      </c>
      <c r="AC5">
        <v>5624.9668039504077</v>
      </c>
      <c r="AD5">
        <v>5393.5943263847248</v>
      </c>
      <c r="AE5">
        <v>5224.7003687255055</v>
      </c>
      <c r="AF5">
        <v>5232.979336000566</v>
      </c>
      <c r="AG5">
        <v>5392.2746734749444</v>
      </c>
      <c r="AH5">
        <v>5183.4229798714805</v>
      </c>
    </row>
    <row r="6" spans="1:34" x14ac:dyDescent="0.3">
      <c r="A6" s="96">
        <f ca="1">Exceedance!U6</f>
        <v>46204</v>
      </c>
      <c r="B6" s="1">
        <v>5469.771555451669</v>
      </c>
      <c r="C6" s="1">
        <v>5096.5415268010829</v>
      </c>
      <c r="D6" s="1">
        <v>5091.3835651260088</v>
      </c>
      <c r="E6">
        <v>4948.3053359603182</v>
      </c>
      <c r="F6">
        <v>5107.4973866651235</v>
      </c>
      <c r="G6">
        <v>5110.0337484232195</v>
      </c>
      <c r="H6">
        <v>4876.6049277277025</v>
      </c>
      <c r="I6">
        <v>5992.7642534905217</v>
      </c>
      <c r="J6">
        <v>4929.7994499159558</v>
      </c>
      <c r="K6">
        <v>5154.5126084732765</v>
      </c>
      <c r="L6">
        <v>4962.4932730711207</v>
      </c>
      <c r="M6">
        <v>5251.9451792716118</v>
      </c>
      <c r="N6">
        <v>5000.9294896134143</v>
      </c>
      <c r="O6">
        <v>5101.5299817280893</v>
      </c>
      <c r="P6">
        <v>4794.7208622651624</v>
      </c>
      <c r="Q6">
        <v>5169.0366685000627</v>
      </c>
      <c r="R6">
        <v>4943.2879849470073</v>
      </c>
      <c r="S6">
        <v>5191.9002116591755</v>
      </c>
      <c r="T6">
        <v>4930.143648640179</v>
      </c>
      <c r="U6">
        <v>5055.8053698339172</v>
      </c>
      <c r="V6">
        <v>5070.0311545566665</v>
      </c>
      <c r="W6">
        <v>5127.1460141129719</v>
      </c>
      <c r="X6">
        <v>5115.638852392517</v>
      </c>
      <c r="Y6">
        <v>5227.1984350668326</v>
      </c>
      <c r="Z6">
        <v>4867.2701015139892</v>
      </c>
      <c r="AA6">
        <v>5014.9911261570169</v>
      </c>
      <c r="AB6">
        <v>5054.9055489636221</v>
      </c>
      <c r="AC6">
        <v>5492.3456835924753</v>
      </c>
      <c r="AD6">
        <v>5249.4314969851603</v>
      </c>
      <c r="AE6">
        <v>5004.772474021277</v>
      </c>
      <c r="AF6">
        <v>5006.5274139371368</v>
      </c>
      <c r="AG6">
        <v>5289.5830364898857</v>
      </c>
      <c r="AH6">
        <v>4921.4917637672952</v>
      </c>
    </row>
    <row r="7" spans="1:34" x14ac:dyDescent="0.3">
      <c r="A7" s="96">
        <f ca="1">Exceedance!U7</f>
        <v>46235</v>
      </c>
      <c r="B7" s="1">
        <v>5390.4428632077515</v>
      </c>
      <c r="C7" s="1">
        <v>4960.0982749682253</v>
      </c>
      <c r="D7" s="1">
        <v>4950.0261922512973</v>
      </c>
      <c r="E7">
        <v>4808.910515797038</v>
      </c>
      <c r="F7">
        <v>4921.2376546022761</v>
      </c>
      <c r="G7">
        <v>4923.2602000964998</v>
      </c>
      <c r="H7">
        <v>4680.4760756111755</v>
      </c>
      <c r="I7">
        <v>5949.2105326712845</v>
      </c>
      <c r="J7">
        <v>4755.3071735838412</v>
      </c>
      <c r="K7">
        <v>5049.9902272051913</v>
      </c>
      <c r="L7">
        <v>4830.826995564873</v>
      </c>
      <c r="M7">
        <v>5121.9884627954762</v>
      </c>
      <c r="N7">
        <v>4800.9582751512307</v>
      </c>
      <c r="O7">
        <v>4921.0821220223079</v>
      </c>
      <c r="P7">
        <v>4595.4387485505667</v>
      </c>
      <c r="Q7">
        <v>4998.0735696704005</v>
      </c>
      <c r="R7">
        <v>4780.0595715163654</v>
      </c>
      <c r="S7">
        <v>5049.9623769376067</v>
      </c>
      <c r="T7">
        <v>4726.4919920942921</v>
      </c>
      <c r="U7">
        <v>4880.6023800739731</v>
      </c>
      <c r="V7">
        <v>4923.9650282975153</v>
      </c>
      <c r="W7">
        <v>4977.8042521183152</v>
      </c>
      <c r="X7">
        <v>4991.6438155233873</v>
      </c>
      <c r="Y7">
        <v>5106.8687515682604</v>
      </c>
      <c r="Z7">
        <v>4689.8842258944514</v>
      </c>
      <c r="AA7">
        <v>4850.2103268848305</v>
      </c>
      <c r="AB7">
        <v>4918.5801435890608</v>
      </c>
      <c r="AC7">
        <v>5387.3699416389691</v>
      </c>
      <c r="AD7">
        <v>5160.9157585256253</v>
      </c>
      <c r="AE7">
        <v>4832.7657033830019</v>
      </c>
      <c r="AF7">
        <v>4827.6506605036275</v>
      </c>
      <c r="AG7">
        <v>5153.6122308358081</v>
      </c>
      <c r="AH7">
        <v>4721.1800569909456</v>
      </c>
    </row>
    <row r="8" spans="1:34" x14ac:dyDescent="0.3">
      <c r="A8" s="96">
        <f ca="1">Exceedance!U8</f>
        <v>46266</v>
      </c>
      <c r="B8" s="1">
        <v>5360.2289471601143</v>
      </c>
      <c r="C8" s="1">
        <v>4822.5337797939965</v>
      </c>
      <c r="D8" s="1">
        <v>4799.4344346525959</v>
      </c>
      <c r="E8">
        <v>4671.9848313582524</v>
      </c>
      <c r="F8">
        <v>4763.5654501730169</v>
      </c>
      <c r="G8">
        <v>4791.6153784443986</v>
      </c>
      <c r="H8">
        <v>4480.2379523586624</v>
      </c>
      <c r="I8">
        <v>5877.3600420589382</v>
      </c>
      <c r="J8">
        <v>4594.7034036740124</v>
      </c>
      <c r="K8">
        <v>4965.8827314760056</v>
      </c>
      <c r="L8">
        <v>4697.003738738691</v>
      </c>
      <c r="M8">
        <v>4988.0463797304683</v>
      </c>
      <c r="N8">
        <v>4619.0913857152163</v>
      </c>
      <c r="O8">
        <v>4742.281287001013</v>
      </c>
      <c r="P8">
        <v>4435.4348651718019</v>
      </c>
      <c r="Q8">
        <v>4860.9699512351781</v>
      </c>
      <c r="R8">
        <v>4614.168580208654</v>
      </c>
      <c r="S8">
        <v>4890.4094426969978</v>
      </c>
      <c r="T8">
        <v>4547.0365127823798</v>
      </c>
      <c r="U8">
        <v>4737.336655766966</v>
      </c>
      <c r="V8">
        <v>4754.6308277357984</v>
      </c>
      <c r="W8">
        <v>4807.4583358935333</v>
      </c>
      <c r="X8">
        <v>4826.0005071189562</v>
      </c>
      <c r="Y8">
        <v>4985.7613897496794</v>
      </c>
      <c r="Z8">
        <v>4502.7791237900419</v>
      </c>
      <c r="AA8">
        <v>4747.6775673124794</v>
      </c>
      <c r="AB8">
        <v>4796.7445248656604</v>
      </c>
      <c r="AC8">
        <v>5283.8087123616542</v>
      </c>
      <c r="AD8">
        <v>5110.2278247637159</v>
      </c>
      <c r="AE8">
        <v>4640.6790678287762</v>
      </c>
      <c r="AF8">
        <v>4648.0007804202578</v>
      </c>
      <c r="AG8">
        <v>4988.3077962894686</v>
      </c>
      <c r="AH8">
        <v>4532.0107973522963</v>
      </c>
    </row>
    <row r="9" spans="1:34" x14ac:dyDescent="0.3">
      <c r="A9" s="96">
        <f ca="1">Exceedance!U9</f>
        <v>46296</v>
      </c>
      <c r="B9" s="1">
        <v>5288.4883344123655</v>
      </c>
      <c r="C9" s="1">
        <v>4794.3841874006121</v>
      </c>
      <c r="D9" s="1">
        <v>4704.6638064748222</v>
      </c>
      <c r="E9">
        <v>4547.6394675775146</v>
      </c>
      <c r="F9">
        <v>4488.5593534574709</v>
      </c>
      <c r="G9">
        <v>4723.9218925016839</v>
      </c>
      <c r="H9">
        <v>4244.0445737040172</v>
      </c>
      <c r="I9">
        <v>5695.6382617670097</v>
      </c>
      <c r="J9">
        <v>4388.698744686686</v>
      </c>
      <c r="K9">
        <v>5055.1566565734529</v>
      </c>
      <c r="L9">
        <v>4609.0507488825506</v>
      </c>
      <c r="M9">
        <v>4875.5744051535403</v>
      </c>
      <c r="N9">
        <v>4561.2927034113991</v>
      </c>
      <c r="O9">
        <v>4672.7186937645711</v>
      </c>
      <c r="P9">
        <v>4358.8292641797043</v>
      </c>
      <c r="Q9">
        <v>4759.7926038917176</v>
      </c>
      <c r="R9">
        <v>4586.4423747982391</v>
      </c>
      <c r="S9">
        <v>4848.8331580460563</v>
      </c>
      <c r="T9">
        <v>4873.8601679870681</v>
      </c>
      <c r="U9">
        <v>4572.3540495443049</v>
      </c>
      <c r="V9">
        <v>4643.5559860489711</v>
      </c>
      <c r="W9">
        <v>4688.2858400578607</v>
      </c>
      <c r="X9">
        <v>4643.1249870935408</v>
      </c>
      <c r="Y9">
        <v>4986.9244397595676</v>
      </c>
      <c r="Z9">
        <v>4433.9017985814608</v>
      </c>
      <c r="AA9">
        <v>4797.2480648994515</v>
      </c>
      <c r="AB9">
        <v>4808.3015315317853</v>
      </c>
      <c r="AC9">
        <v>5247.5114231811367</v>
      </c>
      <c r="AD9">
        <v>4937.8735912722796</v>
      </c>
      <c r="AE9">
        <v>4627.4134537903647</v>
      </c>
      <c r="AF9">
        <v>4441.8957347769792</v>
      </c>
      <c r="AG9">
        <v>4879.2310242008234</v>
      </c>
      <c r="AH9">
        <v>4403.978109770027</v>
      </c>
    </row>
    <row r="10" spans="1:34" x14ac:dyDescent="0.3">
      <c r="A10" s="96">
        <f ca="1">Exceedance!U10</f>
        <v>46327</v>
      </c>
      <c r="B10" s="1">
        <v>5142.8682181608001</v>
      </c>
      <c r="C10" s="1">
        <v>4766.4390657342283</v>
      </c>
      <c r="D10" s="1">
        <v>4631.620665675242</v>
      </c>
      <c r="E10">
        <v>4444.271418599048</v>
      </c>
      <c r="F10">
        <v>4236.7187982732803</v>
      </c>
      <c r="G10">
        <v>4634.9491830348406</v>
      </c>
      <c r="H10">
        <v>4233.5071192945907</v>
      </c>
      <c r="I10">
        <v>5489.6257494480378</v>
      </c>
      <c r="J10">
        <v>4231.1665192496794</v>
      </c>
      <c r="K10">
        <v>5007.9205164655177</v>
      </c>
      <c r="L10">
        <v>4563.8473081056836</v>
      </c>
      <c r="M10">
        <v>4737.7692466149247</v>
      </c>
      <c r="N10">
        <v>4459.700589563332</v>
      </c>
      <c r="O10">
        <v>4600.3709900112735</v>
      </c>
      <c r="P10">
        <v>4249.6359192053405</v>
      </c>
      <c r="Q10">
        <v>4643.0911347490674</v>
      </c>
      <c r="R10">
        <v>4605.5319306037463</v>
      </c>
      <c r="S10">
        <v>4786.8773652378004</v>
      </c>
      <c r="T10">
        <v>4863.8322631455894</v>
      </c>
      <c r="U10">
        <v>4387.7601147846899</v>
      </c>
      <c r="V10">
        <v>4514.3489167922817</v>
      </c>
      <c r="W10">
        <v>4571.2625577807403</v>
      </c>
      <c r="X10">
        <v>4436.6776649664334</v>
      </c>
      <c r="Y10">
        <v>4972.6725021536022</v>
      </c>
      <c r="Z10">
        <v>4344.7207283298694</v>
      </c>
      <c r="AA10">
        <v>4778.5694354500101</v>
      </c>
      <c r="AB10">
        <v>4724.3101125391122</v>
      </c>
      <c r="AC10">
        <v>5163.2665422371028</v>
      </c>
      <c r="AD10">
        <v>4730.0672481978881</v>
      </c>
      <c r="AE10">
        <v>4568.1865392499631</v>
      </c>
      <c r="AF10">
        <v>4231.1987020260949</v>
      </c>
      <c r="AG10">
        <v>4766.7081376956367</v>
      </c>
      <c r="AH10">
        <v>4299.4010422810134</v>
      </c>
    </row>
    <row r="11" spans="1:34" x14ac:dyDescent="0.3">
      <c r="A11" s="96">
        <f ca="1">Exceedance!U11</f>
        <v>46357</v>
      </c>
      <c r="B11" s="1">
        <v>4890.182503505459</v>
      </c>
      <c r="C11" s="1">
        <v>4600.4579652398343</v>
      </c>
      <c r="D11" s="1">
        <v>4477.0061188390928</v>
      </c>
      <c r="E11">
        <v>4232.3499232719932</v>
      </c>
      <c r="F11">
        <v>4188.0614900021546</v>
      </c>
      <c r="G11">
        <v>4398.8640602166297</v>
      </c>
      <c r="H11">
        <v>4201.1115417633373</v>
      </c>
      <c r="I11">
        <v>5208.8589322217531</v>
      </c>
      <c r="J11">
        <v>4243.7126048351702</v>
      </c>
      <c r="K11">
        <v>4800.0981074734136</v>
      </c>
      <c r="L11">
        <v>4365.5508514136736</v>
      </c>
      <c r="M11">
        <v>4501.7213158440027</v>
      </c>
      <c r="N11">
        <v>4226.9198217844269</v>
      </c>
      <c r="O11">
        <v>4452.2229738404612</v>
      </c>
      <c r="P11">
        <v>4203.5024050911843</v>
      </c>
      <c r="Q11">
        <v>4427.8682620474165</v>
      </c>
      <c r="R11">
        <v>4404.350475326416</v>
      </c>
      <c r="S11">
        <v>4568.2588664874438</v>
      </c>
      <c r="T11">
        <v>4671.1984656694895</v>
      </c>
      <c r="U11">
        <v>4242.0592258832176</v>
      </c>
      <c r="V11">
        <v>4294.4057503461627</v>
      </c>
      <c r="W11">
        <v>4347.7931959253519</v>
      </c>
      <c r="X11">
        <v>4245.2706431657016</v>
      </c>
      <c r="Y11">
        <v>4843.1774707859986</v>
      </c>
      <c r="Z11">
        <v>4187.7927239682786</v>
      </c>
      <c r="AA11">
        <v>4578.7705119660559</v>
      </c>
      <c r="AB11">
        <v>4511.4839366981441</v>
      </c>
      <c r="AC11">
        <v>4952.6870821715938</v>
      </c>
      <c r="AD11">
        <v>4431.8043166550233</v>
      </c>
      <c r="AE11">
        <v>4420.9805339576151</v>
      </c>
      <c r="AF11">
        <v>4184.946609734141</v>
      </c>
      <c r="AG11">
        <v>4567.7202299313167</v>
      </c>
      <c r="AH11">
        <v>4232.6355644326441</v>
      </c>
    </row>
    <row r="12" spans="1:34" x14ac:dyDescent="0.3">
      <c r="A12" s="96">
        <f ca="1">Exceedance!U12</f>
        <v>46388</v>
      </c>
      <c r="B12" s="1">
        <v>4550.4992915367484</v>
      </c>
      <c r="C12" s="1">
        <v>4363.7956543818555</v>
      </c>
      <c r="D12" s="1">
        <v>4239.6789699985511</v>
      </c>
      <c r="E12">
        <v>4175.1297494541304</v>
      </c>
      <c r="F12">
        <v>4225.7490526034171</v>
      </c>
      <c r="G12">
        <v>4245.2967398739156</v>
      </c>
      <c r="H12">
        <v>4182.847107327274</v>
      </c>
      <c r="I12">
        <v>4815.2073435360489</v>
      </c>
      <c r="J12">
        <v>4242.2924009712133</v>
      </c>
      <c r="K12">
        <v>4463.5785518135417</v>
      </c>
      <c r="L12">
        <v>4240.3284027629597</v>
      </c>
      <c r="M12">
        <v>4252.855625236828</v>
      </c>
      <c r="N12">
        <v>4164.9165927323074</v>
      </c>
      <c r="O12">
        <v>4226.0721111558305</v>
      </c>
      <c r="P12">
        <v>4132.8124052183057</v>
      </c>
      <c r="Q12">
        <v>4248.5262047921024</v>
      </c>
      <c r="R12">
        <v>4230.6556231863351</v>
      </c>
      <c r="S12">
        <v>4275.8558319058002</v>
      </c>
      <c r="T12">
        <v>4386.8593443732389</v>
      </c>
      <c r="U12">
        <v>4220.8707175867657</v>
      </c>
      <c r="V12">
        <v>4250.5771869785221</v>
      </c>
      <c r="W12">
        <v>4250.5787092185337</v>
      </c>
      <c r="X12">
        <v>4255.7309513949403</v>
      </c>
      <c r="Y12">
        <v>4639.2837072248376</v>
      </c>
      <c r="Z12">
        <v>3960.9995717161778</v>
      </c>
      <c r="AA12">
        <v>4238.9915031740429</v>
      </c>
      <c r="AB12">
        <v>4236.8578756706183</v>
      </c>
      <c r="AC12">
        <v>4610.688815214733</v>
      </c>
      <c r="AD12">
        <v>4268.1813171801623</v>
      </c>
      <c r="AE12">
        <v>4198.0791216726811</v>
      </c>
      <c r="AF12">
        <v>4139.2263748440146</v>
      </c>
      <c r="AG12">
        <v>4279.3515023039581</v>
      </c>
      <c r="AH12">
        <v>4163.7486153920354</v>
      </c>
    </row>
    <row r="13" spans="1:34" x14ac:dyDescent="0.3">
      <c r="A13" s="96">
        <f ca="1">Exceedance!U13</f>
        <v>46419</v>
      </c>
      <c r="B13" s="1">
        <v>4295.1242136875462</v>
      </c>
      <c r="C13" s="1">
        <v>4253.0624912858557</v>
      </c>
      <c r="D13" s="1">
        <v>4258.626583965909</v>
      </c>
      <c r="E13">
        <v>4189.7574511945959</v>
      </c>
      <c r="F13">
        <v>4257.5838369865696</v>
      </c>
      <c r="G13">
        <v>4216.9245178956835</v>
      </c>
      <c r="H13">
        <v>4193.9208784576604</v>
      </c>
      <c r="I13">
        <v>4478.1195094514178</v>
      </c>
      <c r="J13">
        <v>4242.2743204017315</v>
      </c>
      <c r="K13">
        <v>4254.1962880765022</v>
      </c>
      <c r="L13">
        <v>4243.0387894234646</v>
      </c>
      <c r="M13">
        <v>4255.239009233901</v>
      </c>
      <c r="N13">
        <v>4144.807394860085</v>
      </c>
      <c r="O13">
        <v>4022.9201447369842</v>
      </c>
      <c r="P13">
        <v>4112.5854126292788</v>
      </c>
      <c r="Q13">
        <v>4227.9875872779467</v>
      </c>
      <c r="R13">
        <v>4244.5244546574313</v>
      </c>
      <c r="S13">
        <v>4252.5567434815111</v>
      </c>
      <c r="T13">
        <v>4226.8326503898006</v>
      </c>
      <c r="U13">
        <v>4226.2768778423151</v>
      </c>
      <c r="V13">
        <v>4254.0545392400836</v>
      </c>
      <c r="W13">
        <v>4258.322106473016</v>
      </c>
      <c r="X13">
        <v>4259.6753331737746</v>
      </c>
      <c r="Y13">
        <v>4501.6657020293787</v>
      </c>
      <c r="Z13">
        <v>3790.0119177819133</v>
      </c>
      <c r="AA13">
        <v>4231.2154564599323</v>
      </c>
      <c r="AB13">
        <v>4258.7451535958726</v>
      </c>
      <c r="AC13">
        <v>4369.3217425448956</v>
      </c>
      <c r="AD13">
        <v>4281.2180849401429</v>
      </c>
      <c r="AE13">
        <v>4042.1426798033181</v>
      </c>
      <c r="AF13">
        <v>4140.681787430346</v>
      </c>
      <c r="AG13">
        <v>4266.4446192244068</v>
      </c>
      <c r="AH13">
        <v>4102.4398574003062</v>
      </c>
    </row>
    <row r="14" spans="1:34" x14ac:dyDescent="0.3">
      <c r="A14" s="96">
        <f ca="1">Exceedance!U14</f>
        <v>46447</v>
      </c>
      <c r="B14" s="1">
        <v>4299.1326662052543</v>
      </c>
      <c r="C14" s="1">
        <v>4259.2646836513559</v>
      </c>
      <c r="D14" s="1">
        <v>4256.7256444690147</v>
      </c>
      <c r="E14">
        <v>4218.4885726489956</v>
      </c>
      <c r="F14">
        <v>4254.6548045916234</v>
      </c>
      <c r="G14">
        <v>4207.4877920707613</v>
      </c>
      <c r="H14">
        <v>4237.0618603886787</v>
      </c>
      <c r="I14">
        <v>4325.7570897662563</v>
      </c>
      <c r="J14">
        <v>4241.9085005341549</v>
      </c>
      <c r="K14">
        <v>4224.3246793552698</v>
      </c>
      <c r="L14">
        <v>4212.8944529298706</v>
      </c>
      <c r="M14">
        <v>4266.767060667341</v>
      </c>
      <c r="N14">
        <v>4161.3874666973607</v>
      </c>
      <c r="O14">
        <v>3802.0756016825367</v>
      </c>
      <c r="P14">
        <v>4132.1314060808645</v>
      </c>
      <c r="Q14">
        <v>4264.412111800104</v>
      </c>
      <c r="R14">
        <v>4243.0468512168118</v>
      </c>
      <c r="S14">
        <v>4221.1155147842073</v>
      </c>
      <c r="T14">
        <v>4239.600081767444</v>
      </c>
      <c r="U14">
        <v>4223.0886208839802</v>
      </c>
      <c r="V14">
        <v>4253.3942148972164</v>
      </c>
      <c r="W14">
        <v>4257.3154707767917</v>
      </c>
      <c r="X14">
        <v>4258.9704908490794</v>
      </c>
      <c r="Y14">
        <v>4345.0721093355014</v>
      </c>
      <c r="Z14">
        <v>3622.1143028058686</v>
      </c>
      <c r="AA14">
        <v>4255.2853695278372</v>
      </c>
      <c r="AB14">
        <v>4256.6091849559207</v>
      </c>
      <c r="AC14">
        <v>4286.8314787121444</v>
      </c>
      <c r="AD14">
        <v>4279.7620545593791</v>
      </c>
      <c r="AE14">
        <v>3866.1003737153824</v>
      </c>
      <c r="AF14">
        <v>4203.3252280296329</v>
      </c>
      <c r="AG14">
        <v>4258.9362524567296</v>
      </c>
      <c r="AH14">
        <v>4093.3783519564026</v>
      </c>
    </row>
    <row r="15" spans="1:34" x14ac:dyDescent="0.3">
      <c r="A15" s="96">
        <f ca="1">Exceedance!U15</f>
        <v>46478</v>
      </c>
      <c r="B15" s="1">
        <v>4328.7858512733646</v>
      </c>
      <c r="C15" s="1">
        <v>4299.1899320286157</v>
      </c>
      <c r="D15" s="1">
        <v>4256.2722317730986</v>
      </c>
      <c r="E15">
        <v>4250.224253601632</v>
      </c>
      <c r="F15">
        <v>4254.6084852003887</v>
      </c>
      <c r="G15">
        <v>4260.4179875392119</v>
      </c>
      <c r="H15">
        <v>4233.0535111223035</v>
      </c>
      <c r="I15">
        <v>4337.7064548342869</v>
      </c>
      <c r="J15">
        <v>4241.3613211123456</v>
      </c>
      <c r="K15">
        <v>4273.1410407339517</v>
      </c>
      <c r="L15">
        <v>4252.3922812603632</v>
      </c>
      <c r="M15">
        <v>4271.2117027333061</v>
      </c>
      <c r="N15">
        <v>4250.582605743959</v>
      </c>
      <c r="O15">
        <v>3802.9180350548054</v>
      </c>
      <c r="P15">
        <v>4238.1320450539451</v>
      </c>
      <c r="Q15">
        <v>4260.8869202868791</v>
      </c>
      <c r="R15">
        <v>4242.5865424685971</v>
      </c>
      <c r="S15">
        <v>4267.1169425650005</v>
      </c>
      <c r="T15">
        <v>4370.0733385928206</v>
      </c>
      <c r="U15">
        <v>4251.2508789730155</v>
      </c>
      <c r="V15">
        <v>4252.8484250992533</v>
      </c>
      <c r="W15">
        <v>4256.7900063906191</v>
      </c>
      <c r="X15">
        <v>4258.4174473274516</v>
      </c>
      <c r="Y15">
        <v>4512.775669689634</v>
      </c>
      <c r="Z15">
        <v>3517.5972018502625</v>
      </c>
      <c r="AA15">
        <v>4252.7633471340478</v>
      </c>
      <c r="AB15">
        <v>4256.1743759080955</v>
      </c>
      <c r="AC15">
        <v>4293.2786490229873</v>
      </c>
      <c r="AD15">
        <v>4927.0118309749778</v>
      </c>
      <c r="AE15">
        <v>3754.9139552458114</v>
      </c>
      <c r="AF15">
        <v>4250.0173063341726</v>
      </c>
      <c r="AG15">
        <v>4271.8716798161904</v>
      </c>
      <c r="AH15">
        <v>4123.7639333109382</v>
      </c>
    </row>
    <row r="16" spans="1:34" x14ac:dyDescent="0.3">
      <c r="A16" s="96">
        <f ca="1">Exceedance!U16</f>
        <v>46508</v>
      </c>
      <c r="B16" s="1">
        <v>5926.453844656623</v>
      </c>
      <c r="C16" s="1">
        <v>5013.8430296737361</v>
      </c>
      <c r="D16" s="1">
        <v>5236.6218489583543</v>
      </c>
      <c r="E16">
        <v>4317.5303772628995</v>
      </c>
      <c r="F16">
        <v>5412.337970951532</v>
      </c>
      <c r="G16">
        <v>4255.3949911026411</v>
      </c>
      <c r="H16">
        <v>4233.0231719560543</v>
      </c>
      <c r="I16">
        <v>6037.1177075618943</v>
      </c>
      <c r="J16">
        <v>5105.9204496356188</v>
      </c>
      <c r="K16">
        <v>5129.9824988549499</v>
      </c>
      <c r="L16">
        <v>4248.4605350048105</v>
      </c>
      <c r="M16">
        <v>4595.3185509621944</v>
      </c>
      <c r="N16">
        <v>4283.8737907995692</v>
      </c>
      <c r="O16">
        <v>3570.7550533706003</v>
      </c>
      <c r="P16">
        <v>4228.9313864591568</v>
      </c>
      <c r="Q16">
        <v>4869.2964543393091</v>
      </c>
      <c r="R16">
        <v>5897.9340365152857</v>
      </c>
      <c r="S16">
        <v>4987.1198047549224</v>
      </c>
      <c r="T16">
        <v>5076.2006431107038</v>
      </c>
      <c r="U16">
        <v>4252.3913499092469</v>
      </c>
      <c r="V16">
        <v>4791.1561105541941</v>
      </c>
      <c r="W16">
        <v>4256.0362132692489</v>
      </c>
      <c r="X16">
        <v>4257.6620396796443</v>
      </c>
      <c r="Y16">
        <v>4773.5682251254775</v>
      </c>
      <c r="Z16">
        <v>3582.8141404422549</v>
      </c>
      <c r="AA16">
        <v>4458.7212000792379</v>
      </c>
      <c r="AB16">
        <v>4388.9452962587347</v>
      </c>
      <c r="AC16">
        <v>5234.0049870872544</v>
      </c>
      <c r="AD16">
        <v>6211.4934107408053</v>
      </c>
      <c r="AE16">
        <v>3978.7563213752733</v>
      </c>
      <c r="AF16">
        <v>4309.0947681842817</v>
      </c>
      <c r="AG16">
        <v>4270.0114909519316</v>
      </c>
      <c r="AH16">
        <v>4246.1094068635321</v>
      </c>
    </row>
    <row r="17" spans="1:34" x14ac:dyDescent="0.3">
      <c r="A17" s="96">
        <f ca="1">Exceedance!U17</f>
        <v>46539</v>
      </c>
      <c r="B17" s="1">
        <v>7672.1806271562718</v>
      </c>
      <c r="C17" s="1">
        <v>5673.1724753396074</v>
      </c>
      <c r="D17" s="1">
        <v>6313.4027016243335</v>
      </c>
      <c r="E17">
        <v>4589.1486997578168</v>
      </c>
      <c r="F17">
        <v>8291.3231357557579</v>
      </c>
      <c r="G17">
        <v>4648.404635048686</v>
      </c>
      <c r="H17">
        <v>6865.7666770875067</v>
      </c>
      <c r="I17">
        <v>7213.4802886393218</v>
      </c>
      <c r="J17">
        <v>7766.71162974647</v>
      </c>
      <c r="K17">
        <v>6291.2079860090562</v>
      </c>
      <c r="L17">
        <v>5586.4548081724306</v>
      </c>
      <c r="M17">
        <v>5010.3207811869634</v>
      </c>
      <c r="N17">
        <v>4821.9830362495368</v>
      </c>
      <c r="O17">
        <v>3375.4721825997867</v>
      </c>
      <c r="P17">
        <v>4939.4590106817504</v>
      </c>
      <c r="Q17">
        <v>4903.9940161302111</v>
      </c>
      <c r="R17">
        <v>7929.2685230081706</v>
      </c>
      <c r="S17">
        <v>5807.4883570193851</v>
      </c>
      <c r="T17">
        <v>5317.0507286394804</v>
      </c>
      <c r="U17">
        <v>6181.1071217761573</v>
      </c>
      <c r="V17">
        <v>5715.8314639413466</v>
      </c>
      <c r="W17">
        <v>5021.2678641850816</v>
      </c>
      <c r="X17">
        <v>6981.0040670715134</v>
      </c>
      <c r="Y17">
        <v>4537.0936408633306</v>
      </c>
      <c r="Z17">
        <v>4066.2446611156847</v>
      </c>
      <c r="AA17">
        <v>5876.3204248734919</v>
      </c>
      <c r="AB17">
        <v>5064.9004035400012</v>
      </c>
      <c r="AC17">
        <v>6304.2152829244369</v>
      </c>
      <c r="AD17">
        <v>7408.1499944009192</v>
      </c>
      <c r="AE17">
        <v>4044.7034417769783</v>
      </c>
      <c r="AF17">
        <v>6401.62845597874</v>
      </c>
      <c r="AG17">
        <v>4811.5919852861416</v>
      </c>
      <c r="AH17">
        <v>4235.3223691867015</v>
      </c>
    </row>
    <row r="18" spans="1:34" x14ac:dyDescent="0.3">
      <c r="A18" s="96">
        <f ca="1">Exceedance!U18</f>
        <v>46569</v>
      </c>
      <c r="B18" s="1">
        <v>7914.5782009250252</v>
      </c>
      <c r="C18" s="1">
        <v>5426.779226553761</v>
      </c>
      <c r="D18" s="1">
        <v>6269.2916839575637</v>
      </c>
      <c r="E18">
        <v>4384.0807282094338</v>
      </c>
      <c r="F18">
        <v>9045.3001607435126</v>
      </c>
      <c r="G18">
        <v>4411.2186541807432</v>
      </c>
      <c r="H18">
        <v>8701.0415912360404</v>
      </c>
      <c r="I18">
        <v>7354.2427363275074</v>
      </c>
      <c r="J18">
        <v>8178.9024266757287</v>
      </c>
      <c r="K18">
        <v>6584.7104729958519</v>
      </c>
      <c r="L18">
        <v>6142.4973744988984</v>
      </c>
      <c r="M18">
        <v>4737.6456492831612</v>
      </c>
      <c r="N18">
        <v>4583.3152139539607</v>
      </c>
      <c r="O18">
        <v>2911.1279551626067</v>
      </c>
      <c r="P18">
        <v>4905.3106855772567</v>
      </c>
      <c r="Q18">
        <v>4657.2871312416592</v>
      </c>
      <c r="R18">
        <v>8279.7192048718534</v>
      </c>
      <c r="S18">
        <v>5654.9268690378276</v>
      </c>
      <c r="T18">
        <v>5088.6802273862158</v>
      </c>
      <c r="U18">
        <v>6853.917856957275</v>
      </c>
      <c r="V18">
        <v>6083.8317473611633</v>
      </c>
      <c r="W18">
        <v>5068.4156310603612</v>
      </c>
      <c r="X18">
        <v>8831.535392468415</v>
      </c>
      <c r="Y18">
        <v>4188.7775836626151</v>
      </c>
      <c r="Z18">
        <v>3884.153091622044</v>
      </c>
      <c r="AA18">
        <v>6020.2919038643277</v>
      </c>
      <c r="AB18">
        <v>5131.9285616612615</v>
      </c>
      <c r="AC18">
        <v>6369.9995287870852</v>
      </c>
      <c r="AD18">
        <v>7410.278422015911</v>
      </c>
      <c r="AE18">
        <v>3746.5885197997354</v>
      </c>
      <c r="AF18">
        <v>7348.9086354589008</v>
      </c>
      <c r="AG18">
        <v>4590.8060492414052</v>
      </c>
      <c r="AH18">
        <v>4235.5632541949126</v>
      </c>
    </row>
    <row r="19" spans="1:34" x14ac:dyDescent="0.3">
      <c r="A19" s="96">
        <f ca="1">Exceedance!U19</f>
        <v>46600</v>
      </c>
      <c r="B19" s="1">
        <v>7535.3220768038782</v>
      </c>
      <c r="C19" s="1">
        <v>5087.8618789989368</v>
      </c>
      <c r="D19" s="1">
        <v>5988.1100683628274</v>
      </c>
      <c r="E19">
        <v>4232.9367551400592</v>
      </c>
      <c r="F19">
        <v>8745.0211964399732</v>
      </c>
      <c r="G19">
        <v>4240.5299580513756</v>
      </c>
      <c r="H19">
        <v>8679.1522213392327</v>
      </c>
      <c r="I19">
        <v>6923.841576721632</v>
      </c>
      <c r="J19">
        <v>8016.954874156746</v>
      </c>
      <c r="K19">
        <v>6384.7574181428754</v>
      </c>
      <c r="L19">
        <v>6059.8955649057007</v>
      </c>
      <c r="M19">
        <v>4354.1738389819393</v>
      </c>
      <c r="N19">
        <v>4228.0921076596887</v>
      </c>
      <c r="O19">
        <v>2506.0109142099955</v>
      </c>
      <c r="P19">
        <v>4581.3013700171241</v>
      </c>
      <c r="Q19">
        <v>4329.2235105246018</v>
      </c>
      <c r="R19">
        <v>8005.1343681992676</v>
      </c>
      <c r="S19">
        <v>5352.4143463653727</v>
      </c>
      <c r="T19">
        <v>4754.2277809480574</v>
      </c>
      <c r="U19">
        <v>6586.3774895745792</v>
      </c>
      <c r="V19">
        <v>5828.1072880486499</v>
      </c>
      <c r="W19">
        <v>4809.448500036282</v>
      </c>
      <c r="X19">
        <v>8740.6060411775234</v>
      </c>
      <c r="Y19">
        <v>3857.8097728165862</v>
      </c>
      <c r="Z19">
        <v>3600.5389830218155</v>
      </c>
      <c r="AA19">
        <v>5766.3108961146818</v>
      </c>
      <c r="AB19">
        <v>4873.2538698537637</v>
      </c>
      <c r="AC19">
        <v>6099.73916912809</v>
      </c>
      <c r="AD19">
        <v>7076.6028469111689</v>
      </c>
      <c r="AE19">
        <v>3421.1727659920348</v>
      </c>
      <c r="AF19">
        <v>7079.2843069720411</v>
      </c>
      <c r="AG19">
        <v>4251.4869307913241</v>
      </c>
      <c r="AH19">
        <v>4234.200061661747</v>
      </c>
    </row>
    <row r="20" spans="1:34" x14ac:dyDescent="0.3">
      <c r="A20" s="96">
        <f ca="1">Exceedance!U20</f>
        <v>46631</v>
      </c>
      <c r="B20" s="1">
        <v>7375.8106313061171</v>
      </c>
      <c r="C20" s="1">
        <v>4891.169855104723</v>
      </c>
      <c r="D20" s="1">
        <v>5830.7164511609499</v>
      </c>
      <c r="E20">
        <v>4185.532813114437</v>
      </c>
      <c r="F20">
        <v>8742.9198730879834</v>
      </c>
      <c r="G20">
        <v>4156.9595452338517</v>
      </c>
      <c r="H20">
        <v>8607.4346033083639</v>
      </c>
      <c r="I20">
        <v>6761.2486703503782</v>
      </c>
      <c r="J20">
        <v>7997.3348108833352</v>
      </c>
      <c r="K20">
        <v>6285.5219492912611</v>
      </c>
      <c r="L20">
        <v>6054.0037409969791</v>
      </c>
      <c r="M20">
        <v>4253.5401607604308</v>
      </c>
      <c r="N20">
        <v>4158.5995800071669</v>
      </c>
      <c r="O20">
        <v>2304.1818481867072</v>
      </c>
      <c r="P20">
        <v>4458.2042619661715</v>
      </c>
      <c r="Q20">
        <v>4250.9959564668443</v>
      </c>
      <c r="R20">
        <v>7853.8930778492795</v>
      </c>
      <c r="S20">
        <v>5207.0714456436481</v>
      </c>
      <c r="T20">
        <v>4603.8261926200048</v>
      </c>
      <c r="U20">
        <v>6470.003963103085</v>
      </c>
      <c r="V20">
        <v>5647.119403347544</v>
      </c>
      <c r="W20">
        <v>4609.8931084957394</v>
      </c>
      <c r="X20">
        <v>8656.7219469310348</v>
      </c>
      <c r="Y20">
        <v>3633.3750533947123</v>
      </c>
      <c r="Z20">
        <v>3566.3029263501553</v>
      </c>
      <c r="AA20">
        <v>5674.551054088377</v>
      </c>
      <c r="AB20">
        <v>4747.1969062481594</v>
      </c>
      <c r="AC20">
        <v>6031.7756425881234</v>
      </c>
      <c r="AD20">
        <v>6942.8753706597818</v>
      </c>
      <c r="AE20">
        <v>3258.4205977525321</v>
      </c>
      <c r="AF20">
        <v>6951.4940487798067</v>
      </c>
      <c r="AG20">
        <v>4188.0766755167879</v>
      </c>
      <c r="AH20">
        <v>4233.0508185555927</v>
      </c>
    </row>
    <row r="21" spans="1:34" x14ac:dyDescent="0.3">
      <c r="A21" s="96">
        <f ca="1">Exceedance!U21</f>
        <v>46661</v>
      </c>
      <c r="B21" s="1">
        <v>7435.5020712263395</v>
      </c>
      <c r="C21" s="1">
        <v>4792.693515201976</v>
      </c>
      <c r="D21" s="1">
        <v>5642.4837425625055</v>
      </c>
      <c r="E21">
        <v>4119.7590013748904</v>
      </c>
      <c r="F21">
        <v>8798.806482499207</v>
      </c>
      <c r="G21">
        <v>4131.5943802155962</v>
      </c>
      <c r="H21">
        <v>8727.9297457395733</v>
      </c>
      <c r="I21">
        <v>6777.5892045992741</v>
      </c>
      <c r="J21">
        <v>8261.2902990156126</v>
      </c>
      <c r="K21">
        <v>6244.0546694887853</v>
      </c>
      <c r="L21">
        <v>6015.8324451649341</v>
      </c>
      <c r="M21">
        <v>4215.4033202244655</v>
      </c>
      <c r="N21">
        <v>4081.8150029936642</v>
      </c>
      <c r="O21">
        <v>2205.5053254170621</v>
      </c>
      <c r="P21">
        <v>4350.4406988848641</v>
      </c>
      <c r="Q21">
        <v>4215.402998726051</v>
      </c>
      <c r="R21">
        <v>7911.7837781457547</v>
      </c>
      <c r="S21">
        <v>5583.1439333253775</v>
      </c>
      <c r="T21">
        <v>4443.0462331810186</v>
      </c>
      <c r="U21">
        <v>6411.9348828505936</v>
      </c>
      <c r="V21">
        <v>5554.5326819754728</v>
      </c>
      <c r="W21">
        <v>4423.9664808750258</v>
      </c>
      <c r="X21">
        <v>8780.0203657267175</v>
      </c>
      <c r="Y21">
        <v>3510.2594004747325</v>
      </c>
      <c r="Z21">
        <v>3680.3679586388093</v>
      </c>
      <c r="AA21">
        <v>5726.2706483303664</v>
      </c>
      <c r="AB21">
        <v>4695.3544847860621</v>
      </c>
      <c r="AC21">
        <v>5880.3078905135853</v>
      </c>
      <c r="AD21">
        <v>6990.6919476275889</v>
      </c>
      <c r="AE21">
        <v>3226.0559749898389</v>
      </c>
      <c r="AF21">
        <v>6923.3477930442077</v>
      </c>
      <c r="AG21">
        <v>4131.0876968859566</v>
      </c>
      <c r="AH21">
        <v>4199.9958082877356</v>
      </c>
    </row>
    <row r="22" spans="1:34" x14ac:dyDescent="0.3">
      <c r="A22" s="96">
        <f ca="1">Exceedance!U22</f>
        <v>46692</v>
      </c>
      <c r="B22" s="1">
        <v>7438.9668319925759</v>
      </c>
      <c r="C22" s="1">
        <v>4676.5431922826474</v>
      </c>
      <c r="D22" s="1">
        <v>5436.1916141003439</v>
      </c>
      <c r="E22">
        <v>4068.1418359043951</v>
      </c>
      <c r="F22">
        <v>8821.3935406674118</v>
      </c>
      <c r="G22">
        <v>4118.63285473834</v>
      </c>
      <c r="H22">
        <v>8754.5670885034033</v>
      </c>
      <c r="I22">
        <v>6783.4424916796133</v>
      </c>
      <c r="J22">
        <v>8316.9714255080853</v>
      </c>
      <c r="K22">
        <v>6225.5009949880432</v>
      </c>
      <c r="L22">
        <v>5929.0263894041782</v>
      </c>
      <c r="M22">
        <v>4183.7083516493831</v>
      </c>
      <c r="N22">
        <v>3982.9570856504265</v>
      </c>
      <c r="O22">
        <v>2081.8371077575439</v>
      </c>
      <c r="P22">
        <v>4223.3048339208162</v>
      </c>
      <c r="Q22">
        <v>4217.8504306623045</v>
      </c>
      <c r="R22">
        <v>7913.3008390625719</v>
      </c>
      <c r="S22">
        <v>5574.537576959031</v>
      </c>
      <c r="T22">
        <v>4238.2500977637528</v>
      </c>
      <c r="U22">
        <v>6305.7242986979809</v>
      </c>
      <c r="V22">
        <v>5444.6268596921136</v>
      </c>
      <c r="W22">
        <v>4229.5799331386725</v>
      </c>
      <c r="X22">
        <v>8842.6683169997887</v>
      </c>
      <c r="Y22">
        <v>3356.2520091007846</v>
      </c>
      <c r="Z22">
        <v>3727.8101348780601</v>
      </c>
      <c r="AA22">
        <v>5641.71292608357</v>
      </c>
      <c r="AB22">
        <v>4579.546951814481</v>
      </c>
      <c r="AC22">
        <v>5671.4870912680763</v>
      </c>
      <c r="AD22">
        <v>6964.2731834646565</v>
      </c>
      <c r="AE22">
        <v>3173.4979165388909</v>
      </c>
      <c r="AF22">
        <v>6852.4945928233847</v>
      </c>
      <c r="AG22">
        <v>4102.6302832561041</v>
      </c>
      <c r="AH22">
        <v>4190.2164807621812</v>
      </c>
    </row>
    <row r="23" spans="1:34" x14ac:dyDescent="0.3">
      <c r="A23" s="96">
        <f ca="1">Exceedance!U23</f>
        <v>46722</v>
      </c>
      <c r="B23" s="1">
        <v>7319.7663918753151</v>
      </c>
      <c r="C23" s="1">
        <v>4445.0588872007293</v>
      </c>
      <c r="D23" s="1">
        <v>5145.8477962855904</v>
      </c>
      <c r="E23">
        <v>3972.5636984753892</v>
      </c>
      <c r="F23">
        <v>8730.3488459051823</v>
      </c>
      <c r="G23">
        <v>4038.9047291450361</v>
      </c>
      <c r="H23">
        <v>8683.9048818832853</v>
      </c>
      <c r="I23">
        <v>6708.9304994951244</v>
      </c>
      <c r="J23">
        <v>8259.5201859209246</v>
      </c>
      <c r="K23">
        <v>6077.4345625025426</v>
      </c>
      <c r="L23">
        <v>5770.6688896001961</v>
      </c>
      <c r="M23">
        <v>4084.2827350321618</v>
      </c>
      <c r="N23">
        <v>3793.0716662744799</v>
      </c>
      <c r="O23">
        <v>1853.1183924980348</v>
      </c>
      <c r="P23">
        <v>4149.1829515292884</v>
      </c>
      <c r="Q23">
        <v>4174.4276489174654</v>
      </c>
      <c r="R23">
        <v>7763.8446585452612</v>
      </c>
      <c r="S23">
        <v>5353.5147968250358</v>
      </c>
      <c r="T23">
        <v>4194.888678554893</v>
      </c>
      <c r="U23">
        <v>6105.0815388296878</v>
      </c>
      <c r="V23">
        <v>5247.7427938955807</v>
      </c>
      <c r="W23">
        <v>4200.0012720050127</v>
      </c>
      <c r="X23">
        <v>8782.6821901727362</v>
      </c>
      <c r="Y23">
        <v>3130.3752438037732</v>
      </c>
      <c r="Z23">
        <v>3657.9835090937431</v>
      </c>
      <c r="AA23">
        <v>5465.8344618552783</v>
      </c>
      <c r="AB23">
        <v>4360.8653503608029</v>
      </c>
      <c r="AC23">
        <v>5395.9143798370314</v>
      </c>
      <c r="AD23">
        <v>6857.0212540501352</v>
      </c>
      <c r="AE23">
        <v>3102.4364634441081</v>
      </c>
      <c r="AF23">
        <v>6696.3486829360572</v>
      </c>
      <c r="AG23">
        <v>4021.0943036640415</v>
      </c>
      <c r="AH23">
        <v>4110.4976757501017</v>
      </c>
    </row>
    <row r="24" spans="1:34" x14ac:dyDescent="0.3">
      <c r="A24" s="96">
        <f ca="1">Exceedance!U24</f>
        <v>46753</v>
      </c>
      <c r="B24" s="1">
        <v>7065.3078114459386</v>
      </c>
      <c r="C24" s="1">
        <v>4249.5921753509056</v>
      </c>
      <c r="D24" s="1">
        <v>4717.4181158535184</v>
      </c>
      <c r="E24">
        <v>3962.1198268291773</v>
      </c>
      <c r="F24">
        <v>8496.5231937215394</v>
      </c>
      <c r="G24">
        <v>3971.3281840790887</v>
      </c>
      <c r="H24">
        <v>8463.0890935759653</v>
      </c>
      <c r="I24">
        <v>6478.9334748772817</v>
      </c>
      <c r="J24">
        <v>8033.9271941376328</v>
      </c>
      <c r="K24">
        <v>5793.2552349697335</v>
      </c>
      <c r="L24">
        <v>5430.9262998173881</v>
      </c>
      <c r="M24">
        <v>3991.7002671866112</v>
      </c>
      <c r="N24">
        <v>3525.6125441068284</v>
      </c>
      <c r="O24">
        <v>1541.0849233689385</v>
      </c>
      <c r="P24">
        <v>4054.8103225225204</v>
      </c>
      <c r="Q24">
        <v>4220.4701874429684</v>
      </c>
      <c r="R24">
        <v>7485.8208145938506</v>
      </c>
      <c r="S24">
        <v>4953.5644691421094</v>
      </c>
      <c r="T24">
        <v>4126.5897125952742</v>
      </c>
      <c r="U24">
        <v>5802.9887293308138</v>
      </c>
      <c r="V24">
        <v>4872.4083952451538</v>
      </c>
      <c r="W24">
        <v>4171.4690137879825</v>
      </c>
      <c r="X24">
        <v>8574.0040280101566</v>
      </c>
      <c r="Y24">
        <v>2835.6993531407043</v>
      </c>
      <c r="Z24">
        <v>3561.8963070474288</v>
      </c>
      <c r="AA24">
        <v>5073.6510816480131</v>
      </c>
      <c r="AB24">
        <v>4244.7498317169457</v>
      </c>
      <c r="AC24">
        <v>5007.8050174098516</v>
      </c>
      <c r="AD24">
        <v>6584.6185365988486</v>
      </c>
      <c r="AE24">
        <v>3077.7567413815823</v>
      </c>
      <c r="AF24">
        <v>6397.2188657558854</v>
      </c>
      <c r="AG24">
        <v>3922.8590212213585</v>
      </c>
      <c r="AH24">
        <v>4009.5607081993726</v>
      </c>
    </row>
    <row r="25" spans="1:34" x14ac:dyDescent="0.3">
      <c r="A25" s="96">
        <f ca="1">Exceedance!U25</f>
        <v>46784</v>
      </c>
      <c r="B25" s="1">
        <v>6902.08849816988</v>
      </c>
      <c r="C25" s="1">
        <v>4265.1872057985538</v>
      </c>
      <c r="D25" s="1">
        <v>4488.1344082608784</v>
      </c>
      <c r="E25">
        <v>4118.231930130245</v>
      </c>
      <c r="F25">
        <v>8315.4574946329012</v>
      </c>
      <c r="G25">
        <v>3941.4633619823817</v>
      </c>
      <c r="H25">
        <v>8315.7238841091821</v>
      </c>
      <c r="I25">
        <v>6314.5235159693875</v>
      </c>
      <c r="J25">
        <v>7887.9838708149564</v>
      </c>
      <c r="K25">
        <v>5576.4869642492349</v>
      </c>
      <c r="L25">
        <v>5183.1886849564607</v>
      </c>
      <c r="M25">
        <v>3946.9807654426854</v>
      </c>
      <c r="N25">
        <v>3296.6971062551593</v>
      </c>
      <c r="O25">
        <v>1332.0524957524681</v>
      </c>
      <c r="P25">
        <v>3996.2170832987299</v>
      </c>
      <c r="Q25">
        <v>4216.5496830909551</v>
      </c>
      <c r="R25">
        <v>7249.6291069158706</v>
      </c>
      <c r="S25">
        <v>4662.7043091005016</v>
      </c>
      <c r="T25">
        <v>4092.7526276154035</v>
      </c>
      <c r="U25">
        <v>5600.4771970818765</v>
      </c>
      <c r="V25">
        <v>4617.2678302453032</v>
      </c>
      <c r="W25">
        <v>4161.9541993558842</v>
      </c>
      <c r="X25">
        <v>8433.239119498523</v>
      </c>
      <c r="Y25">
        <v>2617.0159417299233</v>
      </c>
      <c r="Z25">
        <v>3501.3719392313583</v>
      </c>
      <c r="AA25">
        <v>4826.7317110516196</v>
      </c>
      <c r="AB25">
        <v>4232.149062185702</v>
      </c>
      <c r="AC25">
        <v>4765.4752569378579</v>
      </c>
      <c r="AD25">
        <v>6355.1906467420486</v>
      </c>
      <c r="AE25">
        <v>3070.4529738190204</v>
      </c>
      <c r="AF25">
        <v>6154.2158364877941</v>
      </c>
      <c r="AG25">
        <v>3861.8671824279618</v>
      </c>
      <c r="AH25">
        <v>3986.1860056938381</v>
      </c>
    </row>
    <row r="26" spans="1:34" x14ac:dyDescent="0.3">
      <c r="A26" s="96">
        <f ca="1">Exceedance!U26</f>
        <v>46813</v>
      </c>
      <c r="B26" s="1">
        <v>6786.9236240312093</v>
      </c>
      <c r="C26" s="1">
        <v>4263.5451366507514</v>
      </c>
      <c r="D26" s="1">
        <v>4321.1726539997735</v>
      </c>
      <c r="E26">
        <v>4162.2140960953566</v>
      </c>
      <c r="F26">
        <v>8198.1216499445545</v>
      </c>
      <c r="G26">
        <v>4181.9365470814855</v>
      </c>
      <c r="H26">
        <v>8282.2803900596555</v>
      </c>
      <c r="I26">
        <v>6347.1417048118083</v>
      </c>
      <c r="J26">
        <v>7886.5547738264477</v>
      </c>
      <c r="K26">
        <v>5345.9720442432717</v>
      </c>
      <c r="L26">
        <v>4956.0116020231981</v>
      </c>
      <c r="M26">
        <v>3944.1462219706964</v>
      </c>
      <c r="N26">
        <v>3051.9999702188793</v>
      </c>
      <c r="O26">
        <v>1159.4025677358902</v>
      </c>
      <c r="P26">
        <v>4044.6539358321497</v>
      </c>
      <c r="Q26">
        <v>4216.7360482397253</v>
      </c>
      <c r="R26">
        <v>7010.8540715584959</v>
      </c>
      <c r="S26">
        <v>4528.7150962196401</v>
      </c>
      <c r="T26">
        <v>4049.5646995306697</v>
      </c>
      <c r="U26">
        <v>5482.5937004095167</v>
      </c>
      <c r="V26">
        <v>4381.3382942780818</v>
      </c>
      <c r="W26">
        <v>4174.9595023647553</v>
      </c>
      <c r="X26">
        <v>8398.6946086188254</v>
      </c>
      <c r="Y26">
        <v>2391.7941571529941</v>
      </c>
      <c r="Z26">
        <v>3492.9234635389794</v>
      </c>
      <c r="AA26">
        <v>4658.9925353599319</v>
      </c>
      <c r="AB26">
        <v>4254.9644319358513</v>
      </c>
      <c r="AC26">
        <v>4861.424273574482</v>
      </c>
      <c r="AD26">
        <v>6128.2755967153707</v>
      </c>
      <c r="AE26">
        <v>3069.6776815805101</v>
      </c>
      <c r="AF26">
        <v>5944.0979896388126</v>
      </c>
      <c r="AG26">
        <v>3826.5563382237765</v>
      </c>
      <c r="AH26">
        <v>3996.1814952593222</v>
      </c>
    </row>
    <row r="27" spans="1:34" x14ac:dyDescent="0.3">
      <c r="A27" s="96">
        <f ca="1">Exceedance!U27</f>
        <v>46844</v>
      </c>
      <c r="B27" s="1">
        <v>6923.6987133341809</v>
      </c>
      <c r="C27" s="1">
        <v>4263.0579096677684</v>
      </c>
      <c r="D27" s="1">
        <v>4372.7690472097947</v>
      </c>
      <c r="E27">
        <v>4217.4935894264072</v>
      </c>
      <c r="F27">
        <v>8356.7223593292711</v>
      </c>
      <c r="G27">
        <v>4213.6667554222004</v>
      </c>
      <c r="H27">
        <v>8586.5786069433543</v>
      </c>
      <c r="I27">
        <v>6866.1409152615743</v>
      </c>
      <c r="J27">
        <v>8295.2157904260621</v>
      </c>
      <c r="K27">
        <v>5350.9307410801757</v>
      </c>
      <c r="L27">
        <v>4962.033221347303</v>
      </c>
      <c r="M27">
        <v>4073.9735790297068</v>
      </c>
      <c r="N27">
        <v>3003.5863260105525</v>
      </c>
      <c r="O27">
        <v>1161.8890576914148</v>
      </c>
      <c r="P27">
        <v>4247.1236297456908</v>
      </c>
      <c r="Q27">
        <v>4216.1950209724746</v>
      </c>
      <c r="R27">
        <v>7255.7012562469126</v>
      </c>
      <c r="S27">
        <v>4757.4968757176775</v>
      </c>
      <c r="T27">
        <v>4089.9502105647962</v>
      </c>
      <c r="U27">
        <v>5513.7122063476945</v>
      </c>
      <c r="V27">
        <v>4314.4657120766242</v>
      </c>
      <c r="W27">
        <v>4249.2592445957935</v>
      </c>
      <c r="X27">
        <v>8716.3912485957208</v>
      </c>
      <c r="Y27">
        <v>2243.5044652503611</v>
      </c>
      <c r="Z27">
        <v>3654.8898721635701</v>
      </c>
      <c r="AA27">
        <v>4599.6500052973743</v>
      </c>
      <c r="AB27">
        <v>4252.5424168917771</v>
      </c>
      <c r="AC27">
        <v>5681.1055694871084</v>
      </c>
      <c r="AD27">
        <v>5982.4956724825724</v>
      </c>
      <c r="AE27">
        <v>3334.4083726320605</v>
      </c>
      <c r="AF27">
        <v>5862.6949246317017</v>
      </c>
      <c r="AG27">
        <v>3831.8376264882436</v>
      </c>
      <c r="AH27">
        <v>4234.1745099606878</v>
      </c>
    </row>
    <row r="28" spans="1:34" x14ac:dyDescent="0.3">
      <c r="A28" s="96">
        <f ca="1">Exceedance!U28</f>
        <v>46874</v>
      </c>
      <c r="B28" s="1">
        <v>8196.6928068164325</v>
      </c>
      <c r="C28" s="1">
        <v>4655.1961777958313</v>
      </c>
      <c r="D28" s="1">
        <v>5445.0488366080826</v>
      </c>
      <c r="E28">
        <v>4841.3736717264965</v>
      </c>
      <c r="F28">
        <v>9613.413137908592</v>
      </c>
      <c r="G28">
        <v>4210.4435826999797</v>
      </c>
      <c r="H28">
        <v>10810.829370594061</v>
      </c>
      <c r="I28">
        <v>9891.8345441858019</v>
      </c>
      <c r="J28">
        <v>10302.884010546599</v>
      </c>
      <c r="K28">
        <v>6801.5941613029063</v>
      </c>
      <c r="L28">
        <v>6040.6249050081115</v>
      </c>
      <c r="M28">
        <v>4229.0813642277099</v>
      </c>
      <c r="N28">
        <v>2917.9977844651403</v>
      </c>
      <c r="O28">
        <v>1985.9390697267193</v>
      </c>
      <c r="P28">
        <v>4485.8382101822363</v>
      </c>
      <c r="Q28">
        <v>5387.3908990790278</v>
      </c>
      <c r="R28">
        <v>8731.4113061992448</v>
      </c>
      <c r="S28">
        <v>5647.4665067209153</v>
      </c>
      <c r="T28">
        <v>4255.0232422881791</v>
      </c>
      <c r="U28">
        <v>7516.5405615089849</v>
      </c>
      <c r="V28">
        <v>4718.3643562033794</v>
      </c>
      <c r="W28">
        <v>4242.5610819900312</v>
      </c>
      <c r="X28">
        <v>9226.8359778730974</v>
      </c>
      <c r="Y28">
        <v>2399.900643913551</v>
      </c>
      <c r="Z28">
        <v>4208.0142505797694</v>
      </c>
      <c r="AA28">
        <v>5156.1672963041274</v>
      </c>
      <c r="AB28">
        <v>4377.8982942797393</v>
      </c>
      <c r="AC28">
        <v>7352.1230022798691</v>
      </c>
      <c r="AD28">
        <v>6413.6987140936362</v>
      </c>
      <c r="AE28">
        <v>4208.1759675967751</v>
      </c>
      <c r="AF28">
        <v>6624.0735050078447</v>
      </c>
      <c r="AG28">
        <v>4243.7879560793654</v>
      </c>
      <c r="AH28">
        <v>4214.4613653438291</v>
      </c>
    </row>
    <row r="29" spans="1:34" x14ac:dyDescent="0.3">
      <c r="A29" s="96">
        <f ca="1">Exceedance!U29</f>
        <v>46905</v>
      </c>
      <c r="B29" s="1">
        <v>9401.2330993412234</v>
      </c>
      <c r="C29" s="1">
        <v>5674.6763089827564</v>
      </c>
      <c r="D29" s="1">
        <v>6504.7592562475347</v>
      </c>
      <c r="E29">
        <v>7703.4720677196719</v>
      </c>
      <c r="F29">
        <v>10289.936291850956</v>
      </c>
      <c r="G29">
        <v>6722.8031742387548</v>
      </c>
      <c r="H29">
        <v>12355.773348393686</v>
      </c>
      <c r="I29">
        <v>12967.079740785954</v>
      </c>
      <c r="J29">
        <v>11732.210598134065</v>
      </c>
      <c r="K29">
        <v>8621.8057468807328</v>
      </c>
      <c r="L29">
        <v>6474.0936085085941</v>
      </c>
      <c r="M29">
        <v>4571.1399365250236</v>
      </c>
      <c r="N29">
        <v>2819.0358246556502</v>
      </c>
      <c r="O29">
        <v>3147.5893358262333</v>
      </c>
      <c r="P29">
        <v>4648.4989027873653</v>
      </c>
      <c r="Q29">
        <v>7484.9236952752908</v>
      </c>
      <c r="R29">
        <v>9597.0348549616519</v>
      </c>
      <c r="S29">
        <v>5862.4935623360325</v>
      </c>
      <c r="T29">
        <v>5766.2145739307425</v>
      </c>
      <c r="U29">
        <v>8875.4924431970448</v>
      </c>
      <c r="V29">
        <v>6033.2603051850074</v>
      </c>
      <c r="W29">
        <v>7356.4443978046638</v>
      </c>
      <c r="X29">
        <v>8957.8533850288859</v>
      </c>
      <c r="Y29">
        <v>2893.2290216877977</v>
      </c>
      <c r="Z29">
        <v>4431.644308373081</v>
      </c>
      <c r="AA29">
        <v>5931.6643996872053</v>
      </c>
      <c r="AB29">
        <v>5436.2626473040636</v>
      </c>
      <c r="AC29">
        <v>8923.8867969788625</v>
      </c>
      <c r="AD29">
        <v>6434.0863915724412</v>
      </c>
      <c r="AE29">
        <v>4651.1735746601107</v>
      </c>
      <c r="AF29">
        <v>7274.7682042471961</v>
      </c>
      <c r="AG29">
        <v>4209.9581563362381</v>
      </c>
      <c r="AH29">
        <v>4346.6786797494069</v>
      </c>
    </row>
    <row r="30" spans="1:34" x14ac:dyDescent="0.3">
      <c r="A30" s="96">
        <f ca="1">Exceedance!U30</f>
        <v>46935</v>
      </c>
      <c r="B30" s="1">
        <v>9363.8161499345224</v>
      </c>
      <c r="C30" s="1">
        <v>5568.5246329157653</v>
      </c>
      <c r="D30" s="1">
        <v>6400.5009381661703</v>
      </c>
      <c r="E30">
        <v>8457.754811844392</v>
      </c>
      <c r="F30">
        <v>10070.37989536615</v>
      </c>
      <c r="G30">
        <v>8712.0742614897608</v>
      </c>
      <c r="H30">
        <v>12666.401380809402</v>
      </c>
      <c r="I30">
        <v>13641.74071300236</v>
      </c>
      <c r="J30">
        <v>12078.074842644115</v>
      </c>
      <c r="K30">
        <v>9263.9497956505256</v>
      </c>
      <c r="L30">
        <v>6198.536839056791</v>
      </c>
      <c r="M30">
        <v>4374.1827625200594</v>
      </c>
      <c r="N30">
        <v>2445.3482281641654</v>
      </c>
      <c r="O30">
        <v>3171.2118183799589</v>
      </c>
      <c r="P30">
        <v>4433.3174334345185</v>
      </c>
      <c r="Q30">
        <v>7796.8020421384344</v>
      </c>
      <c r="R30">
        <v>9436.93113707251</v>
      </c>
      <c r="S30">
        <v>5576.2665184490133</v>
      </c>
      <c r="T30">
        <v>6521.5926865526963</v>
      </c>
      <c r="U30">
        <v>9322.120198941253</v>
      </c>
      <c r="V30">
        <v>5997.9498907689604</v>
      </c>
      <c r="W30">
        <v>9216.6669772390451</v>
      </c>
      <c r="X30">
        <v>8554.9010551298761</v>
      </c>
      <c r="Y30">
        <v>2712.4434471983195</v>
      </c>
      <c r="Z30">
        <v>4503.2896636182895</v>
      </c>
      <c r="AA30">
        <v>5901.8116062726576</v>
      </c>
      <c r="AB30">
        <v>5478.3915630113588</v>
      </c>
      <c r="AC30">
        <v>8877.233935907012</v>
      </c>
      <c r="AD30">
        <v>6057.0568143193723</v>
      </c>
      <c r="AE30">
        <v>5560.0345466501003</v>
      </c>
      <c r="AF30">
        <v>7062.2662923596154</v>
      </c>
      <c r="AG30">
        <v>4212.1355998970403</v>
      </c>
      <c r="AH30">
        <v>4204.0176159742041</v>
      </c>
    </row>
    <row r="31" spans="1:34" x14ac:dyDescent="0.3">
      <c r="A31" s="96">
        <f ca="1">Exceedance!U31</f>
        <v>46966</v>
      </c>
      <c r="B31" s="1">
        <v>9106.2308020610926</v>
      </c>
      <c r="C31" s="1">
        <v>5223.6006378692655</v>
      </c>
      <c r="D31" s="1">
        <v>5991.8432890818358</v>
      </c>
      <c r="E31">
        <v>8182.3834317297124</v>
      </c>
      <c r="F31">
        <v>9698.1782391070974</v>
      </c>
      <c r="G31">
        <v>8699.1803549846099</v>
      </c>
      <c r="H31">
        <v>12440.096276185368</v>
      </c>
      <c r="I31">
        <v>13693.467198805331</v>
      </c>
      <c r="J31">
        <v>11912.204932658857</v>
      </c>
      <c r="K31">
        <v>9196.6267458894526</v>
      </c>
      <c r="L31">
        <v>5779.6812740762425</v>
      </c>
      <c r="M31">
        <v>4202.1539620608592</v>
      </c>
      <c r="N31">
        <v>2088.250838854326</v>
      </c>
      <c r="O31">
        <v>2923.9775346515225</v>
      </c>
      <c r="P31">
        <v>4212.4869172700373</v>
      </c>
      <c r="Q31">
        <v>7462.2709467718596</v>
      </c>
      <c r="R31">
        <v>9109.6272626614245</v>
      </c>
      <c r="S31">
        <v>5155.9459155415825</v>
      </c>
      <c r="T31">
        <v>6213.7394448766581</v>
      </c>
      <c r="U31">
        <v>9117.5036828086813</v>
      </c>
      <c r="V31">
        <v>5679.4647865521956</v>
      </c>
      <c r="W31">
        <v>9138.4527755255021</v>
      </c>
      <c r="X31">
        <v>8173.795356204937</v>
      </c>
      <c r="Y31">
        <v>2430.8414110158187</v>
      </c>
      <c r="Z31">
        <v>4193.4839238416462</v>
      </c>
      <c r="AA31">
        <v>5539.0790485748203</v>
      </c>
      <c r="AB31">
        <v>5198.4957676256008</v>
      </c>
      <c r="AC31">
        <v>8518.6567595518809</v>
      </c>
      <c r="AD31">
        <v>5651.2648086226609</v>
      </c>
      <c r="AE31">
        <v>5290.8043049318703</v>
      </c>
      <c r="AF31">
        <v>6710.7260005950147</v>
      </c>
      <c r="AG31">
        <v>4210.7142818380789</v>
      </c>
      <c r="AH31">
        <v>4148.2470618062207</v>
      </c>
    </row>
    <row r="32" spans="1:34" x14ac:dyDescent="0.3">
      <c r="A32" s="96">
        <f ca="1">Exceedance!U32</f>
        <v>46997</v>
      </c>
      <c r="B32" s="1">
        <v>8978.6957172491111</v>
      </c>
      <c r="C32" s="1">
        <v>5016.7801902042111</v>
      </c>
      <c r="D32" s="1">
        <v>5824.9156348384795</v>
      </c>
      <c r="E32">
        <v>8204.5645868879074</v>
      </c>
      <c r="F32">
        <v>9501.0489006219395</v>
      </c>
      <c r="G32">
        <v>8612.6425683017114</v>
      </c>
      <c r="H32">
        <v>12345.378831477452</v>
      </c>
      <c r="I32">
        <v>13887.098772498881</v>
      </c>
      <c r="J32">
        <v>11868.702438656341</v>
      </c>
      <c r="K32">
        <v>9180.2175497122134</v>
      </c>
      <c r="L32">
        <v>5535.6550294957387</v>
      </c>
      <c r="M32">
        <v>4142.1596736942111</v>
      </c>
      <c r="N32">
        <v>1927.0673341212203</v>
      </c>
      <c r="O32">
        <v>2869.0694051314622</v>
      </c>
      <c r="P32">
        <v>4203.6265990461343</v>
      </c>
      <c r="Q32">
        <v>7340.7386537159819</v>
      </c>
      <c r="R32">
        <v>8962.7387129327581</v>
      </c>
      <c r="S32">
        <v>4950.1330464963839</v>
      </c>
      <c r="T32">
        <v>6075.0918351063019</v>
      </c>
      <c r="U32">
        <v>9012.7016600804327</v>
      </c>
      <c r="V32">
        <v>5442.4977934648941</v>
      </c>
      <c r="W32">
        <v>9061.6556378233436</v>
      </c>
      <c r="X32">
        <v>7942.8932741886556</v>
      </c>
      <c r="Y32">
        <v>2405.1515898070365</v>
      </c>
      <c r="Z32">
        <v>4161.8064297662977</v>
      </c>
      <c r="AA32">
        <v>5350.2585275055835</v>
      </c>
      <c r="AB32">
        <v>5151.8566407427079</v>
      </c>
      <c r="AC32">
        <v>8319.5586277912407</v>
      </c>
      <c r="AD32">
        <v>5425.0171037835416</v>
      </c>
      <c r="AE32">
        <v>5178.0720084646719</v>
      </c>
      <c r="AF32">
        <v>6508.1537486457655</v>
      </c>
      <c r="AG32">
        <v>4209.6579672728467</v>
      </c>
      <c r="AH32">
        <v>4112.6873455416853</v>
      </c>
    </row>
    <row r="33" spans="1:34" x14ac:dyDescent="0.3">
      <c r="A33" s="96">
        <f ca="1">Exceedance!U33</f>
        <v>47027</v>
      </c>
      <c r="B33" s="1">
        <v>9021.417467184925</v>
      </c>
      <c r="C33" s="1">
        <v>4790.4084227141548</v>
      </c>
      <c r="D33" s="1">
        <v>5636.6966166674893</v>
      </c>
      <c r="E33">
        <v>8295.0602837742572</v>
      </c>
      <c r="F33">
        <v>9450.1707822561439</v>
      </c>
      <c r="G33">
        <v>8775.007917600873</v>
      </c>
      <c r="H33">
        <v>12277.809127998831</v>
      </c>
      <c r="I33">
        <v>14058.747232716989</v>
      </c>
      <c r="J33">
        <v>11739.712241990568</v>
      </c>
      <c r="K33">
        <v>9201.7021932075713</v>
      </c>
      <c r="L33">
        <v>5478.1175699652931</v>
      </c>
      <c r="M33">
        <v>4075.538807026699</v>
      </c>
      <c r="N33">
        <v>1871.6851545736813</v>
      </c>
      <c r="O33">
        <v>2822.7296684306857</v>
      </c>
      <c r="P33">
        <v>4215.8031143486305</v>
      </c>
      <c r="Q33">
        <v>7417.5972205456274</v>
      </c>
      <c r="R33">
        <v>9384.2915127920987</v>
      </c>
      <c r="S33">
        <v>4804.8131770934206</v>
      </c>
      <c r="T33">
        <v>5921.3282727889909</v>
      </c>
      <c r="U33">
        <v>8820.3110576363615</v>
      </c>
      <c r="V33">
        <v>5279.4090668550443</v>
      </c>
      <c r="W33">
        <v>9201.4791118809371</v>
      </c>
      <c r="X33">
        <v>7795.5785410409753</v>
      </c>
      <c r="Y33">
        <v>2519.0859864265717</v>
      </c>
      <c r="Z33">
        <v>4222.3433328821957</v>
      </c>
      <c r="AA33">
        <v>5188.8931919631132</v>
      </c>
      <c r="AB33">
        <v>5006.9861156090328</v>
      </c>
      <c r="AC33">
        <v>8384.8192566885373</v>
      </c>
      <c r="AD33">
        <v>5222.1841923425109</v>
      </c>
      <c r="AE33">
        <v>5154.0940257639404</v>
      </c>
      <c r="AF33">
        <v>6409.8131711486758</v>
      </c>
      <c r="AG33">
        <v>4188.0341513411458</v>
      </c>
      <c r="AH33">
        <v>4059.8941280638614</v>
      </c>
    </row>
    <row r="34" spans="1:34" x14ac:dyDescent="0.3">
      <c r="A34" s="96">
        <f ca="1">Exceedance!U34</f>
        <v>47058</v>
      </c>
      <c r="B34" s="1">
        <v>9004.3806282416044</v>
      </c>
      <c r="C34" s="1">
        <v>4558.3474432693802</v>
      </c>
      <c r="D34" s="1">
        <v>5445.6119917290398</v>
      </c>
      <c r="E34">
        <v>8329.101818611598</v>
      </c>
      <c r="F34">
        <v>9384.9870939110042</v>
      </c>
      <c r="G34">
        <v>8877.4685792726359</v>
      </c>
      <c r="H34">
        <v>12152.973064718071</v>
      </c>
      <c r="I34">
        <v>14089.808362121834</v>
      </c>
      <c r="J34">
        <v>11651.361571871206</v>
      </c>
      <c r="K34">
        <v>9188.7890785484396</v>
      </c>
      <c r="L34">
        <v>5362.1992634059325</v>
      </c>
      <c r="M34">
        <v>3991.0460600799938</v>
      </c>
      <c r="N34">
        <v>1765.990545850075</v>
      </c>
      <c r="O34">
        <v>2741.4040029439134</v>
      </c>
      <c r="P34">
        <v>4214.0709461069482</v>
      </c>
      <c r="Q34">
        <v>7455.7210177720626</v>
      </c>
      <c r="R34">
        <v>9397.5295960454059</v>
      </c>
      <c r="S34">
        <v>4609.4802118031557</v>
      </c>
      <c r="T34">
        <v>5747.397361895165</v>
      </c>
      <c r="U34">
        <v>8624.634032325821</v>
      </c>
      <c r="V34">
        <v>5077.3799698638477</v>
      </c>
      <c r="W34">
        <v>9271.1040241312839</v>
      </c>
      <c r="X34">
        <v>7613.8708027512839</v>
      </c>
      <c r="Y34">
        <v>2562.9672776881339</v>
      </c>
      <c r="Z34">
        <v>4210.2149153887767</v>
      </c>
      <c r="AA34">
        <v>4976.1836672192867</v>
      </c>
      <c r="AB34">
        <v>4817.0838389626124</v>
      </c>
      <c r="AC34">
        <v>8394.8002342988311</v>
      </c>
      <c r="AD34">
        <v>4978.6483267766916</v>
      </c>
      <c r="AE34">
        <v>5103.6330547758143</v>
      </c>
      <c r="AF34">
        <v>6334.2557821796299</v>
      </c>
      <c r="AG34">
        <v>4188.1949590177919</v>
      </c>
      <c r="AH34">
        <v>4020.5665190971008</v>
      </c>
    </row>
    <row r="35" spans="1:34" x14ac:dyDescent="0.3">
      <c r="A35" s="96">
        <f ca="1">Exceedance!U35</f>
        <v>47088</v>
      </c>
      <c r="B35" s="1">
        <v>8882.4108396394204</v>
      </c>
      <c r="C35" s="1">
        <v>4261.5372126515604</v>
      </c>
      <c r="D35" s="1">
        <v>5223.4538200710767</v>
      </c>
      <c r="E35">
        <v>8245.2187774356789</v>
      </c>
      <c r="F35">
        <v>9212.2987423656105</v>
      </c>
      <c r="G35">
        <v>8874.4099761771631</v>
      </c>
      <c r="H35">
        <v>11987.25936335488</v>
      </c>
      <c r="I35">
        <v>13984.417755714469</v>
      </c>
      <c r="J35">
        <v>11465.321643154412</v>
      </c>
      <c r="K35">
        <v>9075.38180742849</v>
      </c>
      <c r="L35">
        <v>5118.2921246983515</v>
      </c>
      <c r="M35">
        <v>3822.2775890785274</v>
      </c>
      <c r="N35">
        <v>1554.2297753200462</v>
      </c>
      <c r="O35">
        <v>2564.8042753603895</v>
      </c>
      <c r="P35">
        <v>4164.1642172824031</v>
      </c>
      <c r="Q35">
        <v>7370.4248837359155</v>
      </c>
      <c r="R35">
        <v>9248.2900862140832</v>
      </c>
      <c r="S35">
        <v>4330.4256542366866</v>
      </c>
      <c r="T35">
        <v>5472.1009325732502</v>
      </c>
      <c r="U35">
        <v>8378.8167039701166</v>
      </c>
      <c r="V35">
        <v>4785.5068527277508</v>
      </c>
      <c r="W35">
        <v>9242.9776838667603</v>
      </c>
      <c r="X35">
        <v>7335.7113886703964</v>
      </c>
      <c r="Y35">
        <v>2493.7427717945948</v>
      </c>
      <c r="Z35">
        <v>4191.5078695500797</v>
      </c>
      <c r="AA35">
        <v>4718.3163113556466</v>
      </c>
      <c r="AB35">
        <v>4580.579138666938</v>
      </c>
      <c r="AC35">
        <v>8336.6533015789519</v>
      </c>
      <c r="AD35">
        <v>4662.4428752026151</v>
      </c>
      <c r="AE35">
        <v>4996.6885625537243</v>
      </c>
      <c r="AF35">
        <v>6188.0996804455799</v>
      </c>
      <c r="AG35">
        <v>4182.2858300907101</v>
      </c>
      <c r="AH35">
        <v>3934.6324876744739</v>
      </c>
    </row>
    <row r="36" spans="1:34" x14ac:dyDescent="0.3">
      <c r="A36" s="96">
        <f ca="1">Exceedance!U36</f>
        <v>47119</v>
      </c>
      <c r="B36" s="1">
        <v>8626.3447774973138</v>
      </c>
      <c r="C36" s="1">
        <v>4252.9595357081016</v>
      </c>
      <c r="D36" s="1">
        <v>4838.1315640466319</v>
      </c>
      <c r="E36">
        <v>8019.0159734718054</v>
      </c>
      <c r="F36">
        <v>8937.1378935606281</v>
      </c>
      <c r="G36">
        <v>8683.170038145483</v>
      </c>
      <c r="H36">
        <v>11654.497046228495</v>
      </c>
      <c r="I36">
        <v>13679.314281582489</v>
      </c>
      <c r="J36">
        <v>11102.941009332279</v>
      </c>
      <c r="K36">
        <v>8796.5934508581649</v>
      </c>
      <c r="L36">
        <v>4719.8313574591548</v>
      </c>
      <c r="M36">
        <v>3564.9617792998647</v>
      </c>
      <c r="N36">
        <v>1259.3449011927032</v>
      </c>
      <c r="O36">
        <v>2309.0321078268889</v>
      </c>
      <c r="P36">
        <v>4217.5502506476732</v>
      </c>
      <c r="Q36">
        <v>7141.2527390597279</v>
      </c>
      <c r="R36">
        <v>8972.634638487134</v>
      </c>
      <c r="S36">
        <v>4263.3940516630109</v>
      </c>
      <c r="T36">
        <v>4995.692044238057</v>
      </c>
      <c r="U36">
        <v>8051.7986585492372</v>
      </c>
      <c r="V36">
        <v>4291.0772155817367</v>
      </c>
      <c r="W36">
        <v>9063.6839155966481</v>
      </c>
      <c r="X36">
        <v>6936.1545274431428</v>
      </c>
      <c r="Y36">
        <v>2394.961416871814</v>
      </c>
      <c r="Z36">
        <v>4162.4802553352019</v>
      </c>
      <c r="AA36">
        <v>4296.7191076723429</v>
      </c>
      <c r="AB36">
        <v>4259.7101362856829</v>
      </c>
      <c r="AC36">
        <v>8106.2610397203325</v>
      </c>
      <c r="AD36">
        <v>4275.1066302106128</v>
      </c>
      <c r="AE36">
        <v>4697.5578135968608</v>
      </c>
      <c r="AF36">
        <v>5871.8045831949685</v>
      </c>
      <c r="AG36">
        <v>4135.7248632344708</v>
      </c>
      <c r="AH36">
        <v>3935.0200747750177</v>
      </c>
    </row>
    <row r="37" spans="1:34" x14ac:dyDescent="0.3">
      <c r="A37" s="96">
        <f ca="1">Exceedance!U37</f>
        <v>47150</v>
      </c>
      <c r="B37" s="1">
        <v>8457.2117653731129</v>
      </c>
      <c r="C37" s="1">
        <v>4275.2027178740291</v>
      </c>
      <c r="D37" s="1">
        <v>4555.1568112716013</v>
      </c>
      <c r="E37">
        <v>7831.6387585906286</v>
      </c>
      <c r="F37">
        <v>8702.4948160213316</v>
      </c>
      <c r="G37">
        <v>8526.385028259032</v>
      </c>
      <c r="H37">
        <v>11388.494392765035</v>
      </c>
      <c r="I37">
        <v>13419.97351123567</v>
      </c>
      <c r="J37">
        <v>10805.214915802078</v>
      </c>
      <c r="K37">
        <v>8589.5252202162919</v>
      </c>
      <c r="L37">
        <v>4413.1110255332851</v>
      </c>
      <c r="M37">
        <v>3336.9243563282571</v>
      </c>
      <c r="N37">
        <v>1085.9466689925378</v>
      </c>
      <c r="O37">
        <v>2124.5606820557223</v>
      </c>
      <c r="P37">
        <v>4213.0452492568502</v>
      </c>
      <c r="Q37">
        <v>6921.7804191499054</v>
      </c>
      <c r="R37">
        <v>8750.3393546022944</v>
      </c>
      <c r="S37">
        <v>4248.7619836406857</v>
      </c>
      <c r="T37">
        <v>4626.8508668433396</v>
      </c>
      <c r="U37">
        <v>7821.0177497702753</v>
      </c>
      <c r="V37">
        <v>4297.4458118719976</v>
      </c>
      <c r="W37">
        <v>8888.089384835941</v>
      </c>
      <c r="X37">
        <v>6615.3759733883689</v>
      </c>
      <c r="Y37">
        <v>2324.9614646875834</v>
      </c>
      <c r="Z37">
        <v>4197.5904372056712</v>
      </c>
      <c r="AA37">
        <v>4298.2351418279532</v>
      </c>
      <c r="AB37">
        <v>4285.3181773517872</v>
      </c>
      <c r="AC37">
        <v>7892.1422385896549</v>
      </c>
      <c r="AD37">
        <v>4306.0147840438967</v>
      </c>
      <c r="AE37">
        <v>4437.4814734140773</v>
      </c>
      <c r="AF37">
        <v>5593.1414563371673</v>
      </c>
      <c r="AG37">
        <v>4122.1216110734558</v>
      </c>
      <c r="AH37">
        <v>4098.4682457073513</v>
      </c>
    </row>
    <row r="38" spans="1:34" x14ac:dyDescent="0.3">
      <c r="A38" s="96">
        <f ca="1">Exceedance!U38</f>
        <v>47178</v>
      </c>
      <c r="B38" s="1">
        <v>8339.6242163043662</v>
      </c>
      <c r="C38" s="1">
        <v>4273.0180199484985</v>
      </c>
      <c r="D38" s="1">
        <v>4323.2953316728381</v>
      </c>
      <c r="E38">
        <v>7729.9632445506913</v>
      </c>
      <c r="F38">
        <v>8780.7167669429018</v>
      </c>
      <c r="G38">
        <v>8519.1822620988951</v>
      </c>
      <c r="H38">
        <v>11322.311187095405</v>
      </c>
      <c r="I38">
        <v>13338.436153028439</v>
      </c>
      <c r="J38">
        <v>10554.492998950975</v>
      </c>
      <c r="K38">
        <v>8459.0173186357079</v>
      </c>
      <c r="L38">
        <v>4303.6073280951896</v>
      </c>
      <c r="M38">
        <v>3099.8951364953218</v>
      </c>
      <c r="N38">
        <v>989.6851020632746</v>
      </c>
      <c r="O38">
        <v>2052.4298863655658</v>
      </c>
      <c r="P38">
        <v>4213.2831726735994</v>
      </c>
      <c r="Q38">
        <v>6715.5204341238659</v>
      </c>
      <c r="R38">
        <v>8742.9626360509956</v>
      </c>
      <c r="S38">
        <v>4217.4654743191286</v>
      </c>
      <c r="T38">
        <v>4342.7352727498073</v>
      </c>
      <c r="U38">
        <v>7618.838471556689</v>
      </c>
      <c r="V38">
        <v>4305.6247158283841</v>
      </c>
      <c r="W38">
        <v>8864.8495301776366</v>
      </c>
      <c r="X38">
        <v>6297.3159487544226</v>
      </c>
      <c r="Y38">
        <v>2317.985248361801</v>
      </c>
      <c r="Z38">
        <v>4211.8575913390987</v>
      </c>
      <c r="AA38">
        <v>4297.6778211668116</v>
      </c>
      <c r="AB38">
        <v>4282.8527764591581</v>
      </c>
      <c r="AC38">
        <v>7718.7498288151637</v>
      </c>
      <c r="AD38">
        <v>4303.1011028119383</v>
      </c>
      <c r="AE38">
        <v>4272.9559031920153</v>
      </c>
      <c r="AF38">
        <v>5338.1888270508471</v>
      </c>
      <c r="AG38">
        <v>4154.9923807275218</v>
      </c>
      <c r="AH38">
        <v>4156.4381790457737</v>
      </c>
    </row>
    <row r="39" spans="1:34" x14ac:dyDescent="0.3">
      <c r="A39" s="96">
        <f ca="1">Exceedance!U39</f>
        <v>47209</v>
      </c>
      <c r="B39" s="1">
        <v>8472.7441199624936</v>
      </c>
      <c r="C39" s="1">
        <v>4272.5556696236254</v>
      </c>
      <c r="D39" s="1">
        <v>4377.1787188671888</v>
      </c>
      <c r="E39">
        <v>7916.7401019940935</v>
      </c>
      <c r="F39">
        <v>8844.5004652373864</v>
      </c>
      <c r="G39">
        <v>8847.1849005811237</v>
      </c>
      <c r="H39">
        <v>11391.559143848648</v>
      </c>
      <c r="I39">
        <v>13673.542089499873</v>
      </c>
      <c r="J39">
        <v>10522.98809826738</v>
      </c>
      <c r="K39">
        <v>8553.9997621089515</v>
      </c>
      <c r="L39">
        <v>4312.1784407853629</v>
      </c>
      <c r="M39">
        <v>3062.7761117532905</v>
      </c>
      <c r="N39">
        <v>1039.1562030435464</v>
      </c>
      <c r="O39">
        <v>2595.8562933625271</v>
      </c>
      <c r="P39">
        <v>4212.7442664234959</v>
      </c>
      <c r="Q39">
        <v>6995.6205505385306</v>
      </c>
      <c r="R39">
        <v>9111.7317920204478</v>
      </c>
      <c r="S39">
        <v>4272.1460823264106</v>
      </c>
      <c r="T39">
        <v>4352.3616334870276</v>
      </c>
      <c r="U39">
        <v>7582.6333141135465</v>
      </c>
      <c r="V39">
        <v>4304.2746042038152</v>
      </c>
      <c r="W39">
        <v>9191.5025669015231</v>
      </c>
      <c r="X39">
        <v>6076.2704398256265</v>
      </c>
      <c r="Y39">
        <v>2480.1923877037761</v>
      </c>
      <c r="Z39">
        <v>4210.2017086375172</v>
      </c>
      <c r="AA39">
        <v>4297.0385766396139</v>
      </c>
      <c r="AB39">
        <v>4923.8462292163367</v>
      </c>
      <c r="AC39">
        <v>7626.409797941049</v>
      </c>
      <c r="AD39">
        <v>4302.9600944553922</v>
      </c>
      <c r="AE39">
        <v>4285.9744869586739</v>
      </c>
      <c r="AF39">
        <v>5185.1790446123296</v>
      </c>
      <c r="AG39">
        <v>4220.1460451817493</v>
      </c>
      <c r="AH39">
        <v>4212.1157730906543</v>
      </c>
    </row>
    <row r="40" spans="1:34" x14ac:dyDescent="0.3">
      <c r="A40" s="96">
        <f ca="1">Exceedance!U40</f>
        <v>47239</v>
      </c>
      <c r="B40" s="1">
        <v>9670.9277650482964</v>
      </c>
      <c r="C40" s="1">
        <v>4714.5442063478804</v>
      </c>
      <c r="D40" s="1">
        <v>5743.5656965513535</v>
      </c>
      <c r="E40">
        <v>9246.3002766928948</v>
      </c>
      <c r="F40">
        <v>10580.01192473861</v>
      </c>
      <c r="G40">
        <v>11234.792366196338</v>
      </c>
      <c r="H40">
        <v>13900.587133443176</v>
      </c>
      <c r="I40">
        <v>15637.463218087538</v>
      </c>
      <c r="J40">
        <v>11858.004463852831</v>
      </c>
      <c r="K40">
        <v>9711.0661083426985</v>
      </c>
      <c r="L40">
        <v>5253.050993452036</v>
      </c>
      <c r="M40">
        <v>2979.5054510041628</v>
      </c>
      <c r="N40">
        <v>1819.6899733714072</v>
      </c>
      <c r="O40">
        <v>3529.7375760550954</v>
      </c>
      <c r="P40">
        <v>5008.3020616901986</v>
      </c>
      <c r="Q40">
        <v>8784.7839854772283</v>
      </c>
      <c r="R40">
        <v>10418.820071352688</v>
      </c>
      <c r="S40">
        <v>4267.0130526262474</v>
      </c>
      <c r="T40">
        <v>6182.2052162376103</v>
      </c>
      <c r="U40">
        <v>7975.1061472872134</v>
      </c>
      <c r="V40">
        <v>5216.751041400069</v>
      </c>
      <c r="W40">
        <v>9713.2080795989532</v>
      </c>
      <c r="X40">
        <v>6105.0621023251824</v>
      </c>
      <c r="Y40">
        <v>3556.6998144659219</v>
      </c>
      <c r="Z40">
        <v>4209.6475987190652</v>
      </c>
      <c r="AA40">
        <v>4967.5594515263147</v>
      </c>
      <c r="AB40">
        <v>6350.9284026016321</v>
      </c>
      <c r="AC40">
        <v>8083.2832433313552</v>
      </c>
      <c r="AD40">
        <v>5131.0075594966311</v>
      </c>
      <c r="AE40">
        <v>4881.7475304237378</v>
      </c>
      <c r="AF40">
        <v>5440.5888977692666</v>
      </c>
      <c r="AG40">
        <v>4214.2434138185627</v>
      </c>
      <c r="AH40">
        <v>4574.8309156907553</v>
      </c>
    </row>
    <row r="41" spans="1:34" x14ac:dyDescent="0.3">
      <c r="A41" s="96">
        <f ca="1">Exceedance!U41</f>
        <v>47270</v>
      </c>
      <c r="B41" s="1">
        <v>10798.875093383625</v>
      </c>
      <c r="C41" s="1">
        <v>5830.1309318607746</v>
      </c>
      <c r="D41" s="1">
        <v>6940.4832528834759</v>
      </c>
      <c r="E41">
        <v>10036.15957648943</v>
      </c>
      <c r="F41">
        <v>13955.10625640147</v>
      </c>
      <c r="G41">
        <v>12908.940937791353</v>
      </c>
      <c r="H41">
        <v>16549.196506698816</v>
      </c>
      <c r="I41">
        <v>16880.50154202645</v>
      </c>
      <c r="J41">
        <v>13697.557797638825</v>
      </c>
      <c r="K41">
        <v>10158.341819813493</v>
      </c>
      <c r="L41">
        <v>6003.8107614581522</v>
      </c>
      <c r="M41">
        <v>2877.1864923462795</v>
      </c>
      <c r="N41">
        <v>3023.4536410589985</v>
      </c>
      <c r="O41">
        <v>3724.6267699302266</v>
      </c>
      <c r="P41">
        <v>7138.4546328332799</v>
      </c>
      <c r="Q41">
        <v>9839.9516046648059</v>
      </c>
      <c r="R41">
        <v>10918.439392661086</v>
      </c>
      <c r="S41">
        <v>6293.8590160231433</v>
      </c>
      <c r="T41">
        <v>7374.8256597703075</v>
      </c>
      <c r="U41">
        <v>9342.4452201777021</v>
      </c>
      <c r="V41">
        <v>8477.7110311394135</v>
      </c>
      <c r="W41">
        <v>9437.9244844469195</v>
      </c>
      <c r="X41">
        <v>6563.1224923561485</v>
      </c>
      <c r="Y41">
        <v>4121.2912611676011</v>
      </c>
      <c r="Z41">
        <v>4382.3976694139237</v>
      </c>
      <c r="AA41">
        <v>6100.3492141076113</v>
      </c>
      <c r="AB41">
        <v>7732.3032063952724</v>
      </c>
      <c r="AC41">
        <v>8105.8010755118894</v>
      </c>
      <c r="AD41">
        <v>7405.8705208851907</v>
      </c>
      <c r="AE41">
        <v>5582.7857903166314</v>
      </c>
      <c r="AF41">
        <v>6411.6568060963991</v>
      </c>
      <c r="AG41">
        <v>4381.9246378346379</v>
      </c>
      <c r="AH41">
        <v>7449.4771353469787</v>
      </c>
    </row>
    <row r="42" spans="1:34" x14ac:dyDescent="0.3">
      <c r="A42" s="96">
        <f ca="1">Exceedance!U42</f>
        <v>47300</v>
      </c>
      <c r="B42" s="1">
        <v>10743.894736067188</v>
      </c>
      <c r="C42" s="1">
        <v>5750.6722118481257</v>
      </c>
      <c r="D42" s="1">
        <v>6775.788692385484</v>
      </c>
      <c r="E42">
        <v>9837.7301036310746</v>
      </c>
      <c r="F42">
        <v>16525.069352123472</v>
      </c>
      <c r="G42">
        <v>13215.958930632476</v>
      </c>
      <c r="H42">
        <v>16723.01857075849</v>
      </c>
      <c r="I42">
        <v>17091.209884234082</v>
      </c>
      <c r="J42">
        <v>14311.033545162853</v>
      </c>
      <c r="K42">
        <v>9905.4950267989298</v>
      </c>
      <c r="L42">
        <v>5741.7409959233546</v>
      </c>
      <c r="M42">
        <v>2493.308345593704</v>
      </c>
      <c r="N42">
        <v>3060.3390694172035</v>
      </c>
      <c r="O42">
        <v>3596.4466353270018</v>
      </c>
      <c r="P42">
        <v>7485.7316509424354</v>
      </c>
      <c r="Q42">
        <v>9689.6043171104429</v>
      </c>
      <c r="R42">
        <v>10692.457625709447</v>
      </c>
      <c r="S42">
        <v>7051.978253031466</v>
      </c>
      <c r="T42">
        <v>7680.9891946693679</v>
      </c>
      <c r="U42">
        <v>9304.6572322599513</v>
      </c>
      <c r="V42">
        <v>10517.454926132172</v>
      </c>
      <c r="W42">
        <v>9037.9482881768254</v>
      </c>
      <c r="X42">
        <v>6269.0026249113298</v>
      </c>
      <c r="Y42">
        <v>4075.6049791687369</v>
      </c>
      <c r="Z42">
        <v>4382.6987967430659</v>
      </c>
      <c r="AA42">
        <v>6123.1908835688528</v>
      </c>
      <c r="AB42">
        <v>7716.0539044032803</v>
      </c>
      <c r="AC42">
        <v>7728.0452121851995</v>
      </c>
      <c r="AD42">
        <v>8341.07780487737</v>
      </c>
      <c r="AE42">
        <v>5336.2978059527131</v>
      </c>
      <c r="AF42">
        <v>6518.6925556402948</v>
      </c>
      <c r="AG42">
        <v>4199.9075124374531</v>
      </c>
      <c r="AH42">
        <v>8223.5600488233831</v>
      </c>
    </row>
    <row r="43" spans="1:34" x14ac:dyDescent="0.3">
      <c r="A43" s="96">
        <f ca="1">Exceedance!U43</f>
        <v>47331</v>
      </c>
      <c r="B43" s="1">
        <v>10481.438582958037</v>
      </c>
      <c r="C43" s="1">
        <v>5385.6954763080421</v>
      </c>
      <c r="D43" s="1">
        <v>6396.7220323854781</v>
      </c>
      <c r="E43">
        <v>9466.4053557872558</v>
      </c>
      <c r="F43">
        <v>16706.195148877508</v>
      </c>
      <c r="G43">
        <v>12986.954625367494</v>
      </c>
      <c r="H43">
        <v>16126.078802049691</v>
      </c>
      <c r="I43">
        <v>16781.208603209259</v>
      </c>
      <c r="J43">
        <v>14106.321333741675</v>
      </c>
      <c r="K43">
        <v>9509.166515650455</v>
      </c>
      <c r="L43">
        <v>5324.1282304757642</v>
      </c>
      <c r="M43">
        <v>2138.1449578087781</v>
      </c>
      <c r="N43">
        <v>2827.7585518760611</v>
      </c>
      <c r="O43">
        <v>3400.4204138688697</v>
      </c>
      <c r="P43">
        <v>7125.9921062241401</v>
      </c>
      <c r="Q43">
        <v>9366.1836141946897</v>
      </c>
      <c r="R43">
        <v>10313.462600915957</v>
      </c>
      <c r="S43">
        <v>6745.3515073386516</v>
      </c>
      <c r="T43">
        <v>7299.9021165853774</v>
      </c>
      <c r="U43">
        <v>9013.5115549902876</v>
      </c>
      <c r="V43">
        <v>10442.618099946818</v>
      </c>
      <c r="W43">
        <v>8664.3409251299472</v>
      </c>
      <c r="X43">
        <v>5850.386107076466</v>
      </c>
      <c r="Y43">
        <v>4079.1953171107502</v>
      </c>
      <c r="Z43">
        <v>4192.8610184949648</v>
      </c>
      <c r="AA43">
        <v>5796.9423666777802</v>
      </c>
      <c r="AB43">
        <v>7366.2451875946717</v>
      </c>
      <c r="AC43">
        <v>7321.1355446484095</v>
      </c>
      <c r="AD43">
        <v>8022.1323312549484</v>
      </c>
      <c r="AE43">
        <v>4957.0935191689996</v>
      </c>
      <c r="AF43">
        <v>6246.4879823887431</v>
      </c>
      <c r="AG43">
        <v>4157.2508819344484</v>
      </c>
      <c r="AH43">
        <v>7932.0191212672225</v>
      </c>
    </row>
    <row r="44" spans="1:34" x14ac:dyDescent="0.3">
      <c r="A44" s="96">
        <f ca="1">Exceedance!U44</f>
        <v>47362</v>
      </c>
      <c r="B44" s="1">
        <v>10349.760164309459</v>
      </c>
      <c r="C44" s="1">
        <v>5241.5650489703694</v>
      </c>
      <c r="D44" s="1">
        <v>6251.9918177626814</v>
      </c>
      <c r="E44">
        <v>9274.4511390583903</v>
      </c>
      <c r="F44">
        <v>16751.881534570952</v>
      </c>
      <c r="G44">
        <v>12890.597085666815</v>
      </c>
      <c r="H44">
        <v>15832.323433709034</v>
      </c>
      <c r="I44">
        <v>16629.92017951842</v>
      </c>
      <c r="J44">
        <v>13986.361195083064</v>
      </c>
      <c r="K44">
        <v>9284.0938925906394</v>
      </c>
      <c r="L44">
        <v>5081.599411254977</v>
      </c>
      <c r="M44">
        <v>1982.8142048371501</v>
      </c>
      <c r="N44">
        <v>2783.3808999916496</v>
      </c>
      <c r="O44">
        <v>3336.5772619787504</v>
      </c>
      <c r="P44">
        <v>6979.5889602376565</v>
      </c>
      <c r="Q44">
        <v>9224.6880728329925</v>
      </c>
      <c r="R44">
        <v>10140.472880456782</v>
      </c>
      <c r="S44">
        <v>6564.9033165284854</v>
      </c>
      <c r="T44">
        <v>7062.3436860579304</v>
      </c>
      <c r="U44">
        <v>8812.9928240551872</v>
      </c>
      <c r="V44">
        <v>10400.047506172597</v>
      </c>
      <c r="W44">
        <v>8441.9532581083695</v>
      </c>
      <c r="X44">
        <v>5723.0772920107156</v>
      </c>
      <c r="Y44">
        <v>4078.2376776210876</v>
      </c>
      <c r="Z44">
        <v>4207.4367961724411</v>
      </c>
      <c r="AA44">
        <v>5779.7844904495705</v>
      </c>
      <c r="AB44">
        <v>7172.7039423130518</v>
      </c>
      <c r="AC44">
        <v>7095.2204119736725</v>
      </c>
      <c r="AD44">
        <v>7820.1951852069487</v>
      </c>
      <c r="AE44">
        <v>4734.6270420287074</v>
      </c>
      <c r="AF44">
        <v>6162.6137496023448</v>
      </c>
      <c r="AG44">
        <v>4134.6866982755173</v>
      </c>
      <c r="AH44">
        <v>7880.986149138067</v>
      </c>
    </row>
    <row r="45" spans="1:34" x14ac:dyDescent="0.3">
      <c r="A45" s="96">
        <f ca="1">Exceedance!U45</f>
        <v>47392</v>
      </c>
      <c r="B45" s="1">
        <v>10237.099375172316</v>
      </c>
      <c r="C45" s="1">
        <v>5014.6375838095064</v>
      </c>
      <c r="D45" s="1">
        <v>6244.2697622528276</v>
      </c>
      <c r="E45">
        <v>9229.7668744376733</v>
      </c>
      <c r="F45">
        <v>16761.159645570049</v>
      </c>
      <c r="G45">
        <v>12824.611706924556</v>
      </c>
      <c r="H45">
        <v>16020.141890096014</v>
      </c>
      <c r="I45">
        <v>16496.4268939637</v>
      </c>
      <c r="J45">
        <v>13854.64357387219</v>
      </c>
      <c r="K45">
        <v>9072.2044175596093</v>
      </c>
      <c r="L45">
        <v>5016.9671025063217</v>
      </c>
      <c r="M45">
        <v>1933.2438340711635</v>
      </c>
      <c r="N45">
        <v>2744.2369741295493</v>
      </c>
      <c r="O45">
        <v>3400.7685013741857</v>
      </c>
      <c r="P45">
        <v>7070.8904420802846</v>
      </c>
      <c r="Q45">
        <v>9505.8667790591171</v>
      </c>
      <c r="R45">
        <v>9997.7189428902238</v>
      </c>
      <c r="S45">
        <v>6564.5328371332844</v>
      </c>
      <c r="T45">
        <v>7027.645140513423</v>
      </c>
      <c r="U45">
        <v>8800.9538188578845</v>
      </c>
      <c r="V45">
        <v>10434.121267130189</v>
      </c>
      <c r="W45">
        <v>8297.7148658264032</v>
      </c>
      <c r="X45">
        <v>5632.4940032232807</v>
      </c>
      <c r="Y45">
        <v>4211.8051495036771</v>
      </c>
      <c r="Z45">
        <v>4215.8036317588285</v>
      </c>
      <c r="AA45">
        <v>5665.3549743090007</v>
      </c>
      <c r="AB45">
        <v>7240.4789543367724</v>
      </c>
      <c r="AC45">
        <v>7045.3459865807918</v>
      </c>
      <c r="AD45">
        <v>7841.885749840264</v>
      </c>
      <c r="AE45">
        <v>4639.7705215173091</v>
      </c>
      <c r="AF45">
        <v>6084.0342545081712</v>
      </c>
      <c r="AG45">
        <v>4085.1743907720843</v>
      </c>
      <c r="AH45">
        <v>8007.6131912556039</v>
      </c>
    </row>
    <row r="46" spans="1:34" x14ac:dyDescent="0.3">
      <c r="A46" s="96">
        <f ca="1">Exceedance!U46</f>
        <v>47423</v>
      </c>
      <c r="B46" s="1">
        <v>10081.852633010758</v>
      </c>
      <c r="C46" s="1">
        <v>4807.7271336914382</v>
      </c>
      <c r="D46" s="1">
        <v>6198.5258459186025</v>
      </c>
      <c r="E46">
        <v>9170.0201803224154</v>
      </c>
      <c r="F46">
        <v>16727.028938188614</v>
      </c>
      <c r="G46">
        <v>12701.633785933767</v>
      </c>
      <c r="H46">
        <v>16058.390725402818</v>
      </c>
      <c r="I46">
        <v>16403.515238855176</v>
      </c>
      <c r="J46">
        <v>13711.060657360837</v>
      </c>
      <c r="K46">
        <v>8821.8287307627525</v>
      </c>
      <c r="L46">
        <v>4934.1836507445423</v>
      </c>
      <c r="M46">
        <v>1833.1761441035378</v>
      </c>
      <c r="N46">
        <v>2672.3918137933351</v>
      </c>
      <c r="O46">
        <v>3520.6139564221439</v>
      </c>
      <c r="P46">
        <v>7124.6550987301944</v>
      </c>
      <c r="Q46">
        <v>9437.6385669534629</v>
      </c>
      <c r="R46">
        <v>9819.1986194108886</v>
      </c>
      <c r="S46">
        <v>6524.5382351195922</v>
      </c>
      <c r="T46">
        <v>6974.6323434415854</v>
      </c>
      <c r="U46">
        <v>8746.2262310253736</v>
      </c>
      <c r="V46">
        <v>10411.302233852428</v>
      </c>
      <c r="W46">
        <v>8119.2794728577846</v>
      </c>
      <c r="X46">
        <v>5461.5187034956416</v>
      </c>
      <c r="Y46">
        <v>4204.3809558434541</v>
      </c>
      <c r="Z46">
        <v>4214.3749721579261</v>
      </c>
      <c r="AA46">
        <v>5489.9324382183604</v>
      </c>
      <c r="AB46">
        <v>7254.7331578457906</v>
      </c>
      <c r="AC46">
        <v>6935.1431760419291</v>
      </c>
      <c r="AD46">
        <v>7828.5903026098467</v>
      </c>
      <c r="AE46">
        <v>4562.919678712371</v>
      </c>
      <c r="AF46">
        <v>6014.3356901348443</v>
      </c>
      <c r="AG46">
        <v>4048.9732230168102</v>
      </c>
      <c r="AH46">
        <v>8069.4514313684831</v>
      </c>
    </row>
    <row r="47" spans="1:34" x14ac:dyDescent="0.3">
      <c r="A47" s="96">
        <f ca="1">Exceedance!U47</f>
        <v>47453</v>
      </c>
      <c r="B47" s="1">
        <v>9833.2220501401371</v>
      </c>
      <c r="C47" s="1">
        <v>4556.8942583741082</v>
      </c>
      <c r="D47" s="1">
        <v>6058.9082352587639</v>
      </c>
      <c r="E47">
        <v>9003.1254344309436</v>
      </c>
      <c r="F47">
        <v>16614.294156800555</v>
      </c>
      <c r="G47">
        <v>12538.094496976439</v>
      </c>
      <c r="H47">
        <v>15963.044509269172</v>
      </c>
      <c r="I47">
        <v>16212.288043063572</v>
      </c>
      <c r="J47">
        <v>13491.055608471066</v>
      </c>
      <c r="K47">
        <v>8471.3305829915662</v>
      </c>
      <c r="L47">
        <v>4773.4368363533831</v>
      </c>
      <c r="M47">
        <v>1626.8602044853819</v>
      </c>
      <c r="N47">
        <v>2505.1316668402519</v>
      </c>
      <c r="O47">
        <v>3471.2073648785654</v>
      </c>
      <c r="P47">
        <v>7044.230119015956</v>
      </c>
      <c r="Q47">
        <v>9216.6706202269925</v>
      </c>
      <c r="R47">
        <v>9544.2227457314457</v>
      </c>
      <c r="S47">
        <v>6357.6367248546694</v>
      </c>
      <c r="T47">
        <v>6794.4126976950593</v>
      </c>
      <c r="U47">
        <v>8605.8506365957419</v>
      </c>
      <c r="V47">
        <v>10294.476379241891</v>
      </c>
      <c r="W47">
        <v>7844.3168308354843</v>
      </c>
      <c r="X47">
        <v>5114.7999261751866</v>
      </c>
      <c r="Y47">
        <v>4204.6394286461855</v>
      </c>
      <c r="Z47">
        <v>4213.8375538129958</v>
      </c>
      <c r="AA47">
        <v>5254.8846304198223</v>
      </c>
      <c r="AB47">
        <v>7199.8654664635606</v>
      </c>
      <c r="AC47">
        <v>6725.9753063500857</v>
      </c>
      <c r="AD47">
        <v>7748.588867691672</v>
      </c>
      <c r="AE47">
        <v>4407.8892811808764</v>
      </c>
      <c r="AF47">
        <v>5881.6945607689058</v>
      </c>
      <c r="AG47">
        <v>3965.7797347597725</v>
      </c>
      <c r="AH47">
        <v>7990.6351598281954</v>
      </c>
    </row>
    <row r="48" spans="1:34" x14ac:dyDescent="0.3">
      <c r="A48" s="96">
        <f ca="1">Exceedance!U48</f>
        <v>47484</v>
      </c>
      <c r="B48" s="1">
        <v>9425.314437814417</v>
      </c>
      <c r="C48" s="1">
        <v>4268.733346930253</v>
      </c>
      <c r="D48" s="1">
        <v>5778.1524593196827</v>
      </c>
      <c r="E48">
        <v>8733.6880898618747</v>
      </c>
      <c r="F48">
        <v>16306.576383166326</v>
      </c>
      <c r="G48">
        <v>12208.893800027188</v>
      </c>
      <c r="H48">
        <v>15663.042210466019</v>
      </c>
      <c r="I48">
        <v>15850.692236308665</v>
      </c>
      <c r="J48">
        <v>13094.441336738659</v>
      </c>
      <c r="K48">
        <v>8059.1653751375325</v>
      </c>
      <c r="L48">
        <v>4545.2741492218101</v>
      </c>
      <c r="M48">
        <v>1337.5867515527179</v>
      </c>
      <c r="N48">
        <v>2258.7801120528993</v>
      </c>
      <c r="O48">
        <v>3565.711916883221</v>
      </c>
      <c r="P48">
        <v>6819.5233382744691</v>
      </c>
      <c r="Q48">
        <v>8822.5725825555946</v>
      </c>
      <c r="R48">
        <v>9091.619575361894</v>
      </c>
      <c r="S48">
        <v>6065.5661472488091</v>
      </c>
      <c r="T48">
        <v>6469.2384853606954</v>
      </c>
      <c r="U48">
        <v>8350.1455063141038</v>
      </c>
      <c r="V48">
        <v>9993.3247865635185</v>
      </c>
      <c r="W48">
        <v>7448.6749571507853</v>
      </c>
      <c r="X48">
        <v>4612.7693594800758</v>
      </c>
      <c r="Y48">
        <v>4202.7871799862751</v>
      </c>
      <c r="Z48">
        <v>4212.0017821987858</v>
      </c>
      <c r="AA48">
        <v>4891.385980909814</v>
      </c>
      <c r="AB48">
        <v>6971.5029083511254</v>
      </c>
      <c r="AC48">
        <v>6452.2802518012895</v>
      </c>
      <c r="AD48">
        <v>7502.6883279224539</v>
      </c>
      <c r="AE48">
        <v>4239.9627659765911</v>
      </c>
      <c r="AF48">
        <v>5534.0254680926955</v>
      </c>
      <c r="AG48">
        <v>3969.166219841672</v>
      </c>
      <c r="AH48">
        <v>7769.2523478480261</v>
      </c>
    </row>
    <row r="49" spans="1:34" x14ac:dyDescent="0.3">
      <c r="A49" s="96">
        <f ca="1">Exceedance!U49</f>
        <v>47515</v>
      </c>
      <c r="B49" s="1">
        <v>9125.1194746529454</v>
      </c>
      <c r="C49" s="1">
        <v>4291.7210715986657</v>
      </c>
      <c r="D49" s="1">
        <v>5593.0828664626479</v>
      </c>
      <c r="E49">
        <v>8504.8935470070464</v>
      </c>
      <c r="F49">
        <v>16045.864814989527</v>
      </c>
      <c r="G49">
        <v>11946.227598250822</v>
      </c>
      <c r="H49">
        <v>15408.025300843494</v>
      </c>
      <c r="I49">
        <v>15553.77380913275</v>
      </c>
      <c r="J49">
        <v>12784.094583821507</v>
      </c>
      <c r="K49">
        <v>7740.3256625182439</v>
      </c>
      <c r="L49">
        <v>4335.917065403517</v>
      </c>
      <c r="M49">
        <v>1151.6954194880432</v>
      </c>
      <c r="N49">
        <v>2080.5627802730587</v>
      </c>
      <c r="O49">
        <v>3721.2288903503913</v>
      </c>
      <c r="P49">
        <v>6609.3028869857417</v>
      </c>
      <c r="Q49">
        <v>8495.8808921708314</v>
      </c>
      <c r="R49">
        <v>8719.7744732630963</v>
      </c>
      <c r="S49">
        <v>5860.3831591142425</v>
      </c>
      <c r="T49">
        <v>6277.3124147703484</v>
      </c>
      <c r="U49">
        <v>8110.5515842387686</v>
      </c>
      <c r="V49">
        <v>9740.8127607700408</v>
      </c>
      <c r="W49">
        <v>7131.9488851932529</v>
      </c>
      <c r="X49">
        <v>4303.0696413017295</v>
      </c>
      <c r="Y49">
        <v>4204.2711984285525</v>
      </c>
      <c r="Z49">
        <v>4213.516559282024</v>
      </c>
      <c r="AA49">
        <v>4656.0326399458909</v>
      </c>
      <c r="AB49">
        <v>6758.2895555937912</v>
      </c>
      <c r="AC49">
        <v>6241.0077407881299</v>
      </c>
      <c r="AD49">
        <v>7283.1166174974542</v>
      </c>
      <c r="AE49">
        <v>4215.6745576783069</v>
      </c>
      <c r="AF49">
        <v>5256.6882510680643</v>
      </c>
      <c r="AG49">
        <v>4135.1843193783243</v>
      </c>
      <c r="AH49">
        <v>7586.4834098879865</v>
      </c>
    </row>
    <row r="50" spans="1:34" x14ac:dyDescent="0.3">
      <c r="A50" s="96">
        <f ca="1">Exceedance!U50</f>
        <v>47543</v>
      </c>
      <c r="B50" s="1">
        <v>8873.7335903171061</v>
      </c>
      <c r="C50" s="1">
        <v>4289.4568838981222</v>
      </c>
      <c r="D50" s="1">
        <v>5451.4842884003083</v>
      </c>
      <c r="E50">
        <v>8587.6469554021169</v>
      </c>
      <c r="F50">
        <v>15967.474910024226</v>
      </c>
      <c r="G50">
        <v>11879.194430877251</v>
      </c>
      <c r="H50">
        <v>15282.426877426233</v>
      </c>
      <c r="I50">
        <v>15311.095599409346</v>
      </c>
      <c r="J50">
        <v>12556.201692052606</v>
      </c>
      <c r="K50">
        <v>7460.7448575008584</v>
      </c>
      <c r="L50">
        <v>4105.8137812454697</v>
      </c>
      <c r="M50">
        <v>1042.7778883145252</v>
      </c>
      <c r="N50">
        <v>2013.8060509816596</v>
      </c>
      <c r="O50">
        <v>3882.659706972363</v>
      </c>
      <c r="P50">
        <v>6403.3737218813421</v>
      </c>
      <c r="Q50">
        <v>8373.5330925695998</v>
      </c>
      <c r="R50">
        <v>8323.2522426845117</v>
      </c>
      <c r="S50">
        <v>5748.3953949042143</v>
      </c>
      <c r="T50">
        <v>6105.0738012604579</v>
      </c>
      <c r="U50">
        <v>7911.332199658872</v>
      </c>
      <c r="V50">
        <v>9586.0726472155038</v>
      </c>
      <c r="W50">
        <v>6818.1158117290624</v>
      </c>
      <c r="X50">
        <v>4309.2245939393342</v>
      </c>
      <c r="Y50">
        <v>4203.8323438741736</v>
      </c>
      <c r="Z50">
        <v>4213.063648690566</v>
      </c>
      <c r="AA50">
        <v>4814.5004456591287</v>
      </c>
      <c r="AB50">
        <v>6582.6139953904631</v>
      </c>
      <c r="AC50">
        <v>6166.5778911166972</v>
      </c>
      <c r="AD50">
        <v>7099.0120354091114</v>
      </c>
      <c r="AE50">
        <v>4215.5592456264949</v>
      </c>
      <c r="AF50">
        <v>5021.4179233975156</v>
      </c>
      <c r="AG50">
        <v>4193.8613910457962</v>
      </c>
      <c r="AH50">
        <v>7515.8377853453067</v>
      </c>
    </row>
    <row r="51" spans="1:34" x14ac:dyDescent="0.3">
      <c r="A51" s="96">
        <f ca="1">Exceedance!U51</f>
        <v>47574</v>
      </c>
      <c r="B51" s="1">
        <v>8886.3864122963132</v>
      </c>
      <c r="C51" s="1">
        <v>4288.9699064250153</v>
      </c>
      <c r="D51" s="1">
        <v>5563.2829850413409</v>
      </c>
      <c r="E51">
        <v>8657.4126055444067</v>
      </c>
      <c r="F51">
        <v>15667.50569327417</v>
      </c>
      <c r="G51">
        <v>11863.942341986862</v>
      </c>
      <c r="H51">
        <v>15241.772624162544</v>
      </c>
      <c r="I51">
        <v>14832.312027061138</v>
      </c>
      <c r="J51">
        <v>12568.080277678671</v>
      </c>
      <c r="K51">
        <v>7378.1400164340866</v>
      </c>
      <c r="L51">
        <v>4063.648492268002</v>
      </c>
      <c r="M51">
        <v>1084.0643028061183</v>
      </c>
      <c r="N51">
        <v>2549.6704535503927</v>
      </c>
      <c r="O51">
        <v>4171.6167256767749</v>
      </c>
      <c r="P51">
        <v>6659.1466915460423</v>
      </c>
      <c r="Q51">
        <v>8589.798550865049</v>
      </c>
      <c r="R51">
        <v>8083.4420565053479</v>
      </c>
      <c r="S51">
        <v>5780.0816537276305</v>
      </c>
      <c r="T51">
        <v>6077.5118822411605</v>
      </c>
      <c r="U51">
        <v>8189.9741926383349</v>
      </c>
      <c r="V51">
        <v>9793.7605753944918</v>
      </c>
      <c r="W51">
        <v>6601.0403443177538</v>
      </c>
      <c r="X51">
        <v>4326.9895479392599</v>
      </c>
      <c r="Y51">
        <v>4203.3654403473874</v>
      </c>
      <c r="Z51">
        <v>4212.5796960545804</v>
      </c>
      <c r="AA51">
        <v>5637.2774633988583</v>
      </c>
      <c r="AB51">
        <v>6485.8509964861778</v>
      </c>
      <c r="AC51">
        <v>6333.9878985357154</v>
      </c>
      <c r="AD51">
        <v>7041.0140848370429</v>
      </c>
      <c r="AE51">
        <v>4255.1822187809748</v>
      </c>
      <c r="AF51">
        <v>5128.8558556464995</v>
      </c>
      <c r="AG51">
        <v>4210.9253097033443</v>
      </c>
      <c r="AH51">
        <v>7795.2961975242943</v>
      </c>
    </row>
    <row r="52" spans="1:34" x14ac:dyDescent="0.3">
      <c r="A52" s="96">
        <f ca="1">Exceedance!U52</f>
        <v>47604</v>
      </c>
      <c r="B52" s="1">
        <v>10149.412862516572</v>
      </c>
      <c r="C52" s="1">
        <v>4987.7325049958554</v>
      </c>
      <c r="D52" s="1">
        <v>6681.7398778121078</v>
      </c>
      <c r="E52">
        <v>10485.657797290534</v>
      </c>
      <c r="F52">
        <v>17384.344410264894</v>
      </c>
      <c r="G52">
        <v>14313.457454327396</v>
      </c>
      <c r="H52">
        <v>16836.641193041531</v>
      </c>
      <c r="I52">
        <v>15778.457033723893</v>
      </c>
      <c r="J52">
        <v>13631.307797016752</v>
      </c>
      <c r="K52">
        <v>8548.6768623529224</v>
      </c>
      <c r="L52">
        <v>3929.0138687770109</v>
      </c>
      <c r="M52">
        <v>1959.6080542691066</v>
      </c>
      <c r="N52">
        <v>3462.6216738778903</v>
      </c>
      <c r="O52">
        <v>4147.9863228727254</v>
      </c>
      <c r="P52">
        <v>8377.7438903380171</v>
      </c>
      <c r="Q52">
        <v>9741.8115953127908</v>
      </c>
      <c r="R52">
        <v>9510.7947085157757</v>
      </c>
      <c r="S52">
        <v>7900.8107249276927</v>
      </c>
      <c r="T52">
        <v>6512.6964608480157</v>
      </c>
      <c r="U52">
        <v>10122.42652401086</v>
      </c>
      <c r="V52">
        <v>10213.19864194621</v>
      </c>
      <c r="W52">
        <v>6661.3513339692827</v>
      </c>
      <c r="X52">
        <v>4643.4915038578156</v>
      </c>
      <c r="Y52">
        <v>4202.7324812848356</v>
      </c>
      <c r="Z52">
        <v>4211.9283534915658</v>
      </c>
      <c r="AA52">
        <v>7260.913158994852</v>
      </c>
      <c r="AB52">
        <v>6911.9611309460397</v>
      </c>
      <c r="AC52">
        <v>7955.9253585030456</v>
      </c>
      <c r="AD52">
        <v>7802.7770434368922</v>
      </c>
      <c r="AE52">
        <v>4251.2324541715916</v>
      </c>
      <c r="AF52">
        <v>6209.5376103120097</v>
      </c>
      <c r="AG52">
        <v>4690.1559239009375</v>
      </c>
      <c r="AH52">
        <v>9118.9701636594982</v>
      </c>
    </row>
    <row r="53" spans="1:34" x14ac:dyDescent="0.3">
      <c r="A53" s="96">
        <f ca="1">Exceedance!U53</f>
        <v>47635</v>
      </c>
      <c r="B53" s="1">
        <v>11345.45127662155</v>
      </c>
      <c r="C53" s="1">
        <v>6045.7482174755678</v>
      </c>
      <c r="D53" s="1">
        <v>7772.4928077385039</v>
      </c>
      <c r="E53">
        <v>13794.274596194928</v>
      </c>
      <c r="F53">
        <v>18330.63995865433</v>
      </c>
      <c r="G53">
        <v>16855.924512871632</v>
      </c>
      <c r="H53">
        <v>17945.997953904651</v>
      </c>
      <c r="I53">
        <v>17092.468510437062</v>
      </c>
      <c r="J53">
        <v>13972.690744036714</v>
      </c>
      <c r="K53">
        <v>9254.5832666989918</v>
      </c>
      <c r="L53">
        <v>3885.4247110036904</v>
      </c>
      <c r="M53">
        <v>3142.7886457488098</v>
      </c>
      <c r="N53">
        <v>3694.6776757309849</v>
      </c>
      <c r="O53">
        <v>6018.7689812069775</v>
      </c>
      <c r="P53">
        <v>9485.5036559616801</v>
      </c>
      <c r="Q53">
        <v>10086.715329947861</v>
      </c>
      <c r="R53">
        <v>11829.251500360506</v>
      </c>
      <c r="S53">
        <v>9241.4750894135123</v>
      </c>
      <c r="T53">
        <v>7879.5428233778503</v>
      </c>
      <c r="U53">
        <v>13706.532307952517</v>
      </c>
      <c r="V53">
        <v>9840.2801828471875</v>
      </c>
      <c r="W53">
        <v>7092.528196549486</v>
      </c>
      <c r="X53">
        <v>6173.8417374086166</v>
      </c>
      <c r="Y53">
        <v>4201.8860848159629</v>
      </c>
      <c r="Z53">
        <v>4708.8367533541741</v>
      </c>
      <c r="AA53">
        <v>8820.7500170720305</v>
      </c>
      <c r="AB53">
        <v>6957.496603044694</v>
      </c>
      <c r="AC53">
        <v>10430.413007211095</v>
      </c>
      <c r="AD53">
        <v>8458.6515326805584</v>
      </c>
      <c r="AE53">
        <v>4737.0695501677128</v>
      </c>
      <c r="AF53">
        <v>6684.0737786948584</v>
      </c>
      <c r="AG53">
        <v>7616.4530698202707</v>
      </c>
      <c r="AH53">
        <v>9885.0545199435746</v>
      </c>
    </row>
    <row r="54" spans="1:34" x14ac:dyDescent="0.3">
      <c r="A54" s="96">
        <f ca="1">Exceedance!U54</f>
        <v>47665</v>
      </c>
      <c r="B54" s="1">
        <v>11183.84406311953</v>
      </c>
      <c r="C54" s="1">
        <v>5976.5900459095037</v>
      </c>
      <c r="D54" s="1">
        <v>7739.8491884974856</v>
      </c>
      <c r="E54">
        <v>16365.853049361527</v>
      </c>
      <c r="F54">
        <v>17778.476929693548</v>
      </c>
      <c r="G54">
        <v>16928.061171131514</v>
      </c>
      <c r="H54">
        <v>17805.213556459315</v>
      </c>
      <c r="I54">
        <v>17165.365908854055</v>
      </c>
      <c r="J54">
        <v>13583.949479658326</v>
      </c>
      <c r="K54">
        <v>8970.9038610584157</v>
      </c>
      <c r="L54">
        <v>3505.1219955789247</v>
      </c>
      <c r="M54">
        <v>3180.5745439820703</v>
      </c>
      <c r="N54">
        <v>3568.1937432613304</v>
      </c>
      <c r="O54">
        <v>6301.890141566827</v>
      </c>
      <c r="P54">
        <v>9343.6913219442813</v>
      </c>
      <c r="Q54">
        <v>9715.6477604522461</v>
      </c>
      <c r="R54">
        <v>12631.50426124548</v>
      </c>
      <c r="S54">
        <v>9750.3165039606974</v>
      </c>
      <c r="T54">
        <v>7912.1169005304646</v>
      </c>
      <c r="U54">
        <v>15899.226378291232</v>
      </c>
      <c r="V54">
        <v>9317.2358826544387</v>
      </c>
      <c r="W54">
        <v>6799.5920856788607</v>
      </c>
      <c r="X54">
        <v>6230.9869954400911</v>
      </c>
      <c r="Y54">
        <v>4200.8146148912856</v>
      </c>
      <c r="Z54">
        <v>4707.9400005270963</v>
      </c>
      <c r="AA54">
        <v>8804.1005018793749</v>
      </c>
      <c r="AB54">
        <v>6592.954373746139</v>
      </c>
      <c r="AC54">
        <v>11563.74898079892</v>
      </c>
      <c r="AD54">
        <v>8251.4430527368422</v>
      </c>
      <c r="AE54">
        <v>4829.5294494725858</v>
      </c>
      <c r="AF54">
        <v>6413.5080391726988</v>
      </c>
      <c r="AG54">
        <v>8428.7118916287836</v>
      </c>
      <c r="AH54">
        <v>9678.7752097956272</v>
      </c>
    </row>
    <row r="55" spans="1:34" x14ac:dyDescent="0.3">
      <c r="A55" s="96">
        <f ca="1">Exceedance!U55</f>
        <v>47696</v>
      </c>
      <c r="B55" s="1">
        <v>10788.541905757946</v>
      </c>
      <c r="C55" s="1">
        <v>5600.3792574260769</v>
      </c>
      <c r="D55" s="1">
        <v>7488.5888778908366</v>
      </c>
      <c r="E55">
        <v>16547.829648063769</v>
      </c>
      <c r="F55">
        <v>16641.034814685238</v>
      </c>
      <c r="G55">
        <v>16230.393402091009</v>
      </c>
      <c r="H55">
        <v>17093.185425151791</v>
      </c>
      <c r="I55">
        <v>16388.514122586032</v>
      </c>
      <c r="J55">
        <v>13043.5419076499</v>
      </c>
      <c r="K55">
        <v>8529.1984815725646</v>
      </c>
      <c r="L55">
        <v>3147.6659741868807</v>
      </c>
      <c r="M55">
        <v>2948.5328206532567</v>
      </c>
      <c r="N55">
        <v>3373.4860063707893</v>
      </c>
      <c r="O55">
        <v>5926.172418252092</v>
      </c>
      <c r="P55">
        <v>9022.6637644810362</v>
      </c>
      <c r="Q55">
        <v>9205.3364201850309</v>
      </c>
      <c r="R55">
        <v>12366.206755735406</v>
      </c>
      <c r="S55">
        <v>9554.9075870477482</v>
      </c>
      <c r="T55">
        <v>7663.9597351019775</v>
      </c>
      <c r="U55">
        <v>15997.130774568104</v>
      </c>
      <c r="V55">
        <v>8812.5152014387022</v>
      </c>
      <c r="W55">
        <v>6381.8327290969737</v>
      </c>
      <c r="X55">
        <v>5902.614740093466</v>
      </c>
      <c r="Y55">
        <v>4199.6965265789113</v>
      </c>
      <c r="Z55">
        <v>4386.3370843750208</v>
      </c>
      <c r="AA55">
        <v>8451.3869071282643</v>
      </c>
      <c r="AB55">
        <v>6191.9492217650495</v>
      </c>
      <c r="AC55">
        <v>11423.764347704006</v>
      </c>
      <c r="AD55">
        <v>7896.6348027848535</v>
      </c>
      <c r="AE55">
        <v>4559.971857127266</v>
      </c>
      <c r="AF55">
        <v>5978.9404386433316</v>
      </c>
      <c r="AG55">
        <v>8105.7319758459771</v>
      </c>
      <c r="AH55">
        <v>9294.2488696289493</v>
      </c>
    </row>
    <row r="56" spans="1:34" x14ac:dyDescent="0.3">
      <c r="A56" s="96">
        <f ca="1">Exceedance!U56</f>
        <v>47727</v>
      </c>
      <c r="B56" s="1">
        <v>10560.6382045097</v>
      </c>
      <c r="C56" s="1">
        <v>5455.5346805156805</v>
      </c>
      <c r="D56" s="1">
        <v>7367.1311702108487</v>
      </c>
      <c r="E56">
        <v>16594.259058301239</v>
      </c>
      <c r="F56">
        <v>15834.668589092185</v>
      </c>
      <c r="G56">
        <v>15833.866214028498</v>
      </c>
      <c r="H56">
        <v>16635.464846811574</v>
      </c>
      <c r="I56">
        <v>15832.242317067832</v>
      </c>
      <c r="J56">
        <v>12710.585585878776</v>
      </c>
      <c r="K56">
        <v>8267.3367725837597</v>
      </c>
      <c r="L56">
        <v>2990.242361438387</v>
      </c>
      <c r="M56">
        <v>2904.9676684652877</v>
      </c>
      <c r="N56">
        <v>3311.1474074458324</v>
      </c>
      <c r="O56">
        <v>5724.5070689300419</v>
      </c>
      <c r="P56">
        <v>8886.0420222587545</v>
      </c>
      <c r="Q56">
        <v>8934.7791138437533</v>
      </c>
      <c r="R56">
        <v>12214.948191390484</v>
      </c>
      <c r="S56">
        <v>9453.5288304150636</v>
      </c>
      <c r="T56">
        <v>7489.4832413119575</v>
      </c>
      <c r="U56">
        <v>16081.303128178677</v>
      </c>
      <c r="V56">
        <v>8491.6713628306734</v>
      </c>
      <c r="W56">
        <v>6255.2862155978946</v>
      </c>
      <c r="X56">
        <v>5843.3914040777699</v>
      </c>
      <c r="Y56">
        <v>4198.6577153729631</v>
      </c>
      <c r="Z56">
        <v>4373.0015404072274</v>
      </c>
      <c r="AA56">
        <v>8255.3499784217383</v>
      </c>
      <c r="AB56">
        <v>5970.1520087751624</v>
      </c>
      <c r="AC56">
        <v>11354.357394435052</v>
      </c>
      <c r="AD56">
        <v>7692.5121134517003</v>
      </c>
      <c r="AE56">
        <v>4478.6214636061113</v>
      </c>
      <c r="AF56">
        <v>5757.8667810195893</v>
      </c>
      <c r="AG56">
        <v>8026.8062511393564</v>
      </c>
      <c r="AH56">
        <v>9105.1194537323918</v>
      </c>
    </row>
    <row r="57" spans="1:34" x14ac:dyDescent="0.3">
      <c r="A57" s="96">
        <f ca="1">Exceedance!U57</f>
        <v>47757</v>
      </c>
      <c r="B57" s="1">
        <v>10451.682554379357</v>
      </c>
      <c r="C57" s="1">
        <v>5251.3656352536182</v>
      </c>
      <c r="D57" s="1">
        <v>7203.291101920202</v>
      </c>
      <c r="E57">
        <v>16605.239341436023</v>
      </c>
      <c r="F57">
        <v>15766.640869874509</v>
      </c>
      <c r="G57">
        <v>16022.189145071747</v>
      </c>
      <c r="H57">
        <v>16517.56997313337</v>
      </c>
      <c r="I57">
        <v>15697.823199530609</v>
      </c>
      <c r="J57">
        <v>12494.714584205551</v>
      </c>
      <c r="K57">
        <v>7982.845671865678</v>
      </c>
      <c r="L57">
        <v>2939.7806589339816</v>
      </c>
      <c r="M57">
        <v>2866.6297460158862</v>
      </c>
      <c r="N57">
        <v>3377.2710822683048</v>
      </c>
      <c r="O57">
        <v>5653.1772654527467</v>
      </c>
      <c r="P57">
        <v>9324.5013747573012</v>
      </c>
      <c r="Q57">
        <v>8944.0710395025781</v>
      </c>
      <c r="R57">
        <v>12072.995549363679</v>
      </c>
      <c r="S57">
        <v>9264.0346218418945</v>
      </c>
      <c r="T57">
        <v>7481.2297762626804</v>
      </c>
      <c r="U57">
        <v>16106.422734135111</v>
      </c>
      <c r="V57">
        <v>8348.7847681504663</v>
      </c>
      <c r="W57">
        <v>6165.8496407491566</v>
      </c>
      <c r="X57">
        <v>5802.6933321908236</v>
      </c>
      <c r="Y57">
        <v>4215.8024235218309</v>
      </c>
      <c r="Z57">
        <v>4261.2368823852685</v>
      </c>
      <c r="AA57">
        <v>8321.7927864053108</v>
      </c>
      <c r="AB57">
        <v>5771.3801156572035</v>
      </c>
      <c r="AC57">
        <v>11218.640362925849</v>
      </c>
      <c r="AD57">
        <v>7593.3546441328645</v>
      </c>
      <c r="AE57">
        <v>4403.6917965763259</v>
      </c>
      <c r="AF57">
        <v>5485.7054580096355</v>
      </c>
      <c r="AG57">
        <v>8150.4180785595599</v>
      </c>
      <c r="AH57">
        <v>9061.7897944188389</v>
      </c>
    </row>
    <row r="58" spans="1:34" x14ac:dyDescent="0.3">
      <c r="A58" s="96">
        <f ca="1">Exceedance!U58</f>
        <v>47788</v>
      </c>
      <c r="B58" s="1">
        <v>10302.836218468366</v>
      </c>
      <c r="C58" s="1">
        <v>5046.8861663080961</v>
      </c>
      <c r="D58" s="1">
        <v>7021.4205429987223</v>
      </c>
      <c r="E58">
        <v>16572.709789556167</v>
      </c>
      <c r="F58">
        <v>15642.041991987464</v>
      </c>
      <c r="G58">
        <v>16060.81395024495</v>
      </c>
      <c r="H58">
        <v>16440.798436673409</v>
      </c>
      <c r="I58">
        <v>15552.288119911915</v>
      </c>
      <c r="J58">
        <v>12241.146161675229</v>
      </c>
      <c r="K58">
        <v>7700.474289278357</v>
      </c>
      <c r="L58">
        <v>2843.1085414022796</v>
      </c>
      <c r="M58">
        <v>2795.538301616758</v>
      </c>
      <c r="N58">
        <v>3499.2238482164616</v>
      </c>
      <c r="O58">
        <v>5575.9792744800106</v>
      </c>
      <c r="P58">
        <v>9397.0938844092725</v>
      </c>
      <c r="Q58">
        <v>8898.1684353526234</v>
      </c>
      <c r="R58">
        <v>11893.875302009161</v>
      </c>
      <c r="S58">
        <v>9077.1405302793301</v>
      </c>
      <c r="T58">
        <v>7433.7806657098999</v>
      </c>
      <c r="U58">
        <v>16076.138431350848</v>
      </c>
      <c r="V58">
        <v>8174.4555664467907</v>
      </c>
      <c r="W58">
        <v>5995.8170817862374</v>
      </c>
      <c r="X58">
        <v>5660.1741250648083</v>
      </c>
      <c r="Y58">
        <v>4213.6744226978926</v>
      </c>
      <c r="Z58">
        <v>4223.5811804865607</v>
      </c>
      <c r="AA58">
        <v>8336.5872249929107</v>
      </c>
      <c r="AB58">
        <v>5537.6562260022938</v>
      </c>
      <c r="AC58">
        <v>11068.500297386345</v>
      </c>
      <c r="AD58">
        <v>7514.0726745010106</v>
      </c>
      <c r="AE58">
        <v>4337.572253444665</v>
      </c>
      <c r="AF58">
        <v>5218.765973515051</v>
      </c>
      <c r="AG58">
        <v>8212.4972181801695</v>
      </c>
      <c r="AH58">
        <v>9003.9574178431922</v>
      </c>
    </row>
    <row r="59" spans="1:34" x14ac:dyDescent="0.3">
      <c r="A59" s="96">
        <f ca="1">Exceedance!U59</f>
        <v>47818</v>
      </c>
      <c r="B59" s="1">
        <v>10075.049340391413</v>
      </c>
      <c r="C59" s="1">
        <v>4811.4996529423879</v>
      </c>
      <c r="D59" s="1">
        <v>6796.5483754012594</v>
      </c>
      <c r="E59">
        <v>16461.326950994055</v>
      </c>
      <c r="F59">
        <v>15478.739480173897</v>
      </c>
      <c r="G59">
        <v>15965.89295220151</v>
      </c>
      <c r="H59">
        <v>16256.415940539635</v>
      </c>
      <c r="I59">
        <v>15330.33757747898</v>
      </c>
      <c r="J59">
        <v>11886.638778200906</v>
      </c>
      <c r="K59">
        <v>7349.287700891814</v>
      </c>
      <c r="L59">
        <v>2637.5614341478631</v>
      </c>
      <c r="M59">
        <v>2628.9216727213711</v>
      </c>
      <c r="N59">
        <v>3451.3087459719541</v>
      </c>
      <c r="O59">
        <v>5321.4152841791411</v>
      </c>
      <c r="P59">
        <v>9286.135469258028</v>
      </c>
      <c r="Q59">
        <v>8729.4897840215235</v>
      </c>
      <c r="R59">
        <v>11614.699258603639</v>
      </c>
      <c r="S59">
        <v>8852.9259210153068</v>
      </c>
      <c r="T59">
        <v>7285.5578342697572</v>
      </c>
      <c r="U59">
        <v>15953.335316679544</v>
      </c>
      <c r="V59">
        <v>7903.4449606899798</v>
      </c>
      <c r="W59">
        <v>5649.9281963908606</v>
      </c>
      <c r="X59">
        <v>5426.9465378930781</v>
      </c>
      <c r="Y59">
        <v>4213.1941639866882</v>
      </c>
      <c r="Z59">
        <v>4226.211981887539</v>
      </c>
      <c r="AA59">
        <v>8280.7217043752553</v>
      </c>
      <c r="AB59">
        <v>5228.1833194386063</v>
      </c>
      <c r="AC59">
        <v>10876.67526831748</v>
      </c>
      <c r="AD59">
        <v>7382.76718455635</v>
      </c>
      <c r="AE59">
        <v>4225.3484699192149</v>
      </c>
      <c r="AF59">
        <v>4890.1300213186396</v>
      </c>
      <c r="AG59">
        <v>8131.3741658565714</v>
      </c>
      <c r="AH59">
        <v>8837.9765979232743</v>
      </c>
    </row>
    <row r="60" spans="1:34" x14ac:dyDescent="0.3">
      <c r="A60" s="96">
        <f ca="1">Exceedance!U60</f>
        <v>47849</v>
      </c>
      <c r="B60" s="1">
        <v>9697.1654600788424</v>
      </c>
      <c r="C60" s="1">
        <v>4410.8958490788409</v>
      </c>
      <c r="D60" s="1">
        <v>6496.9770948679316</v>
      </c>
      <c r="E60">
        <v>16154.834177981724</v>
      </c>
      <c r="F60">
        <v>15152.134318536433</v>
      </c>
      <c r="G60">
        <v>15666.229681408131</v>
      </c>
      <c r="H60">
        <v>15900.676684579968</v>
      </c>
      <c r="I60">
        <v>14934.054258421535</v>
      </c>
      <c r="J60">
        <v>11389.343516491188</v>
      </c>
      <c r="K60">
        <v>6943.8480694823938</v>
      </c>
      <c r="L60">
        <v>2350.3573658495893</v>
      </c>
      <c r="M60">
        <v>2383.3914961164774</v>
      </c>
      <c r="N60">
        <v>3547.5103936582641</v>
      </c>
      <c r="O60">
        <v>4848.3860694012019</v>
      </c>
      <c r="P60">
        <v>9018.5187976325233</v>
      </c>
      <c r="Q60">
        <v>8399.8185300232744</v>
      </c>
      <c r="R60">
        <v>11199.262260741372</v>
      </c>
      <c r="S60">
        <v>8553.3354100252636</v>
      </c>
      <c r="T60">
        <v>7001.2101457425697</v>
      </c>
      <c r="U60">
        <v>15653.374052150519</v>
      </c>
      <c r="V60">
        <v>7511.8903904369427</v>
      </c>
      <c r="W60">
        <v>5236.3997767242381</v>
      </c>
      <c r="X60">
        <v>5030.5659560018075</v>
      </c>
      <c r="Y60">
        <v>4212.2613997656053</v>
      </c>
      <c r="Z60">
        <v>4225.5950223358968</v>
      </c>
      <c r="AA60">
        <v>8052.6588673456927</v>
      </c>
      <c r="AB60">
        <v>4776.9428059525462</v>
      </c>
      <c r="AC60">
        <v>10505.333207088479</v>
      </c>
      <c r="AD60">
        <v>7077.2459392744613</v>
      </c>
      <c r="AE60">
        <v>4212.5175275176325</v>
      </c>
      <c r="AF60">
        <v>4433.9407184019974</v>
      </c>
      <c r="AG60">
        <v>7907.9041114234487</v>
      </c>
      <c r="AH60">
        <v>8569.2985771983858</v>
      </c>
    </row>
    <row r="61" spans="1:34" x14ac:dyDescent="0.3">
      <c r="A61" s="96">
        <f ca="1">Exceedance!U61</f>
        <v>47880</v>
      </c>
      <c r="B61" s="1">
        <v>9419.8099879043857</v>
      </c>
      <c r="C61" s="1">
        <v>4297.4584738813301</v>
      </c>
      <c r="D61" s="1">
        <v>6289.4422883928628</v>
      </c>
      <c r="E61">
        <v>15895.433271851181</v>
      </c>
      <c r="F61">
        <v>14892.310819433183</v>
      </c>
      <c r="G61">
        <v>15411.58290011252</v>
      </c>
      <c r="H61">
        <v>15609.838676950081</v>
      </c>
      <c r="I61">
        <v>14623.957634437664</v>
      </c>
      <c r="J61">
        <v>10995.356358682518</v>
      </c>
      <c r="K61">
        <v>6573.6561883080885</v>
      </c>
      <c r="L61">
        <v>2150.450888806171</v>
      </c>
      <c r="M61">
        <v>2205.9581670680441</v>
      </c>
      <c r="N61">
        <v>3704.8077634299925</v>
      </c>
      <c r="O61">
        <v>4459.3307282788091</v>
      </c>
      <c r="P61">
        <v>8801.638403578916</v>
      </c>
      <c r="Q61">
        <v>8137.2597601487123</v>
      </c>
      <c r="R61">
        <v>10884.562971260602</v>
      </c>
      <c r="S61">
        <v>8341.7548512974481</v>
      </c>
      <c r="T61">
        <v>6762.3837241998745</v>
      </c>
      <c r="U61">
        <v>15401.508655967231</v>
      </c>
      <c r="V61">
        <v>7198.9053828505612</v>
      </c>
      <c r="W61">
        <v>4904.822776473934</v>
      </c>
      <c r="X61">
        <v>4828.1338990861068</v>
      </c>
      <c r="Y61">
        <v>4212.7985398390547</v>
      </c>
      <c r="Z61">
        <v>4225.3985693404138</v>
      </c>
      <c r="AA61">
        <v>7839.7432597669167</v>
      </c>
      <c r="AB61">
        <v>4407.5739583434779</v>
      </c>
      <c r="AC61">
        <v>10174.392851129469</v>
      </c>
      <c r="AD61">
        <v>6802.2422459332911</v>
      </c>
      <c r="AE61">
        <v>4230.9290535796727</v>
      </c>
      <c r="AF61">
        <v>4319.8711263696432</v>
      </c>
      <c r="AG61">
        <v>7723.3809917835069</v>
      </c>
      <c r="AH61">
        <v>8341.3391070898506</v>
      </c>
    </row>
    <row r="62" spans="1:34" x14ac:dyDescent="0.3">
      <c r="A62" s="96">
        <f ca="1">Exceedance!U62</f>
        <v>47908</v>
      </c>
      <c r="B62" s="1">
        <v>9184.5971177096799</v>
      </c>
      <c r="C62" s="1">
        <v>4306.4181748881228</v>
      </c>
      <c r="D62" s="1">
        <v>6136.8073648055406</v>
      </c>
      <c r="E62">
        <v>15814.796216268267</v>
      </c>
      <c r="F62">
        <v>14808.43203345927</v>
      </c>
      <c r="G62">
        <v>15283.729440792637</v>
      </c>
      <c r="H62">
        <v>15369.112238907672</v>
      </c>
      <c r="I62">
        <v>14394.346638028672</v>
      </c>
      <c r="J62">
        <v>10635.870301830735</v>
      </c>
      <c r="K62">
        <v>6174.7925430815767</v>
      </c>
      <c r="L62">
        <v>2002.3260193170609</v>
      </c>
      <c r="M62">
        <v>2140.3885251440147</v>
      </c>
      <c r="N62">
        <v>3868.1860832747566</v>
      </c>
      <c r="O62">
        <v>4315.1688693438928</v>
      </c>
      <c r="P62">
        <v>8778.9446232228511</v>
      </c>
      <c r="Q62">
        <v>7859.3151728940447</v>
      </c>
      <c r="R62">
        <v>10655.326034135944</v>
      </c>
      <c r="S62">
        <v>8157.5232504975138</v>
      </c>
      <c r="T62">
        <v>6562.7135294391601</v>
      </c>
      <c r="U62">
        <v>15246.959222077156</v>
      </c>
      <c r="V62">
        <v>6886.4530927679525</v>
      </c>
      <c r="W62">
        <v>4626.535165689691</v>
      </c>
      <c r="X62">
        <v>4712.9247919099125</v>
      </c>
      <c r="Y62">
        <v>4212.4249460702886</v>
      </c>
      <c r="Z62">
        <v>4225.068528088761</v>
      </c>
      <c r="AA62">
        <v>7670.4388861937296</v>
      </c>
      <c r="AB62">
        <v>4338.8117989485563</v>
      </c>
      <c r="AC62">
        <v>9871.921554633278</v>
      </c>
      <c r="AD62">
        <v>6564.6914247350287</v>
      </c>
      <c r="AE62">
        <v>4233.4076478022298</v>
      </c>
      <c r="AF62">
        <v>4328.8542047685614</v>
      </c>
      <c r="AG62">
        <v>7647.594291054761</v>
      </c>
      <c r="AH62">
        <v>8427.6104408604806</v>
      </c>
    </row>
    <row r="63" spans="1:34" x14ac:dyDescent="0.3">
      <c r="A63" s="96">
        <f ca="1">Exceedance!U63</f>
        <v>47939</v>
      </c>
      <c r="B63" s="1">
        <v>9212.6863060478026</v>
      </c>
      <c r="C63" s="1">
        <v>4305.0039219603232</v>
      </c>
      <c r="D63" s="1">
        <v>6240.057482933782</v>
      </c>
      <c r="E63">
        <v>15514.057474787967</v>
      </c>
      <c r="F63">
        <v>14730.936490879474</v>
      </c>
      <c r="G63">
        <v>15370.920470248355</v>
      </c>
      <c r="H63">
        <v>15287.277916992904</v>
      </c>
      <c r="I63">
        <v>14403.486163742511</v>
      </c>
      <c r="J63">
        <v>10482.189590733053</v>
      </c>
      <c r="K63">
        <v>5980.3179927725814</v>
      </c>
      <c r="L63">
        <v>2024.1796146997988</v>
      </c>
      <c r="M63">
        <v>2677.624613195856</v>
      </c>
      <c r="N63">
        <v>4170.7242409686114</v>
      </c>
      <c r="O63">
        <v>4326.4834043916444</v>
      </c>
      <c r="P63">
        <v>9113.1651997831232</v>
      </c>
      <c r="Q63">
        <v>7725.5712634316678</v>
      </c>
      <c r="R63">
        <v>10579.745107272753</v>
      </c>
      <c r="S63">
        <v>8119.9112295337081</v>
      </c>
      <c r="T63">
        <v>6807.9772219368942</v>
      </c>
      <c r="U63">
        <v>15451.421887923749</v>
      </c>
      <c r="V63">
        <v>6670.7893513316903</v>
      </c>
      <c r="W63">
        <v>4556.0603702317521</v>
      </c>
      <c r="X63">
        <v>4728.3950704166655</v>
      </c>
      <c r="Y63">
        <v>4211.9359890096712</v>
      </c>
      <c r="Z63">
        <v>4240.041919374652</v>
      </c>
      <c r="AA63">
        <v>7582.0243506829484</v>
      </c>
      <c r="AB63">
        <v>4344.0662638636586</v>
      </c>
      <c r="AC63">
        <v>9707.5095741870646</v>
      </c>
      <c r="AD63">
        <v>6427.7807786622943</v>
      </c>
      <c r="AE63">
        <v>4232.6503833267379</v>
      </c>
      <c r="AF63">
        <v>4327.3964525792417</v>
      </c>
      <c r="AG63">
        <v>7901.1892322357817</v>
      </c>
      <c r="AH63">
        <v>8504.6992540066021</v>
      </c>
    </row>
    <row r="64" spans="1:34" x14ac:dyDescent="0.3">
      <c r="A64" s="96">
        <f ca="1">Exceedance!U64</f>
        <v>47969</v>
      </c>
      <c r="B64" s="1">
        <v>10375.964714672142</v>
      </c>
      <c r="C64" s="1">
        <v>5161.1144247133843</v>
      </c>
      <c r="D64" s="1">
        <v>7579.0466595942453</v>
      </c>
      <c r="E64">
        <v>17259.001587653758</v>
      </c>
      <c r="F64">
        <v>17125.306128914461</v>
      </c>
      <c r="G64">
        <v>17095.346380253068</v>
      </c>
      <c r="H64">
        <v>16624.173244201582</v>
      </c>
      <c r="I64">
        <v>15455.719726329668</v>
      </c>
      <c r="J64">
        <v>11577.006625007414</v>
      </c>
      <c r="K64">
        <v>5698.6427392283767</v>
      </c>
      <c r="L64">
        <v>2932.5844446955675</v>
      </c>
      <c r="M64">
        <v>3590.321341078974</v>
      </c>
      <c r="N64">
        <v>4146.0132850836417</v>
      </c>
      <c r="O64">
        <v>5706.7289749016672</v>
      </c>
      <c r="P64">
        <v>10366.685868370805</v>
      </c>
      <c r="Q64">
        <v>9256.3568953019603</v>
      </c>
      <c r="R64">
        <v>12573.27370406891</v>
      </c>
      <c r="S64">
        <v>8530.9985656953741</v>
      </c>
      <c r="T64">
        <v>8743.3765234055882</v>
      </c>
      <c r="U64">
        <v>15855.37629877473</v>
      </c>
      <c r="V64">
        <v>6730.9604137729129</v>
      </c>
      <c r="W64">
        <v>5424.1581345763507</v>
      </c>
      <c r="X64">
        <v>5332.7220440516503</v>
      </c>
      <c r="Y64">
        <v>4211.2866194377157</v>
      </c>
      <c r="Z64">
        <v>5674.2613244882887</v>
      </c>
      <c r="AA64">
        <v>8004.7544965750849</v>
      </c>
      <c r="AB64">
        <v>5686.4444155261635</v>
      </c>
      <c r="AC64">
        <v>10354.357547148758</v>
      </c>
      <c r="AD64">
        <v>6728.5103322546956</v>
      </c>
      <c r="AE64">
        <v>4577.3882890393761</v>
      </c>
      <c r="AF64">
        <v>6411.4912175485697</v>
      </c>
      <c r="AG64">
        <v>9241.4029480190438</v>
      </c>
      <c r="AH64">
        <v>9793.1072665483352</v>
      </c>
    </row>
    <row r="65" spans="1:34" x14ac:dyDescent="0.3">
      <c r="A65" s="96">
        <f ca="1">Exceedance!U65</f>
        <v>48000</v>
      </c>
      <c r="B65" s="1">
        <v>11462.006833369034</v>
      </c>
      <c r="C65" s="1">
        <v>6347.1663399546424</v>
      </c>
      <c r="D65" s="1">
        <v>8851.0345686978671</v>
      </c>
      <c r="E65">
        <v>18222.94135942771</v>
      </c>
      <c r="F65">
        <v>19615.667471010973</v>
      </c>
      <c r="G65">
        <v>18326.159845914164</v>
      </c>
      <c r="H65">
        <v>18338.666582828879</v>
      </c>
      <c r="I65">
        <v>15791.198276433806</v>
      </c>
      <c r="J65">
        <v>12212.287462197091</v>
      </c>
      <c r="K65">
        <v>5498.5368752980712</v>
      </c>
      <c r="L65">
        <v>4121.2672084451478</v>
      </c>
      <c r="M65">
        <v>3821.9537910411236</v>
      </c>
      <c r="N65">
        <v>6004.5823190024548</v>
      </c>
      <c r="O65">
        <v>6633.7174491578899</v>
      </c>
      <c r="P65">
        <v>10814.441616633503</v>
      </c>
      <c r="Q65">
        <v>11681.948669617761</v>
      </c>
      <c r="R65">
        <v>13781.073957910607</v>
      </c>
      <c r="S65">
        <v>9859.2258922334986</v>
      </c>
      <c r="T65">
        <v>12335.506237001948</v>
      </c>
      <c r="U65">
        <v>15463.009949106214</v>
      </c>
      <c r="V65">
        <v>7161.9229772078943</v>
      </c>
      <c r="W65">
        <v>6947.8723240293102</v>
      </c>
      <c r="X65">
        <v>6145.0087209094381</v>
      </c>
      <c r="Y65">
        <v>4217.5878361737832</v>
      </c>
      <c r="Z65">
        <v>7064.2661928944763</v>
      </c>
      <c r="AA65">
        <v>8032.0138006746802</v>
      </c>
      <c r="AB65">
        <v>8116.1284379910558</v>
      </c>
      <c r="AC65">
        <v>10895.245250878997</v>
      </c>
      <c r="AD65">
        <v>7779.1764268438601</v>
      </c>
      <c r="AE65">
        <v>5078.8128811795859</v>
      </c>
      <c r="AF65">
        <v>9353.6069529908182</v>
      </c>
      <c r="AG65">
        <v>10019.419632609468</v>
      </c>
      <c r="AH65">
        <v>10575.633823151045</v>
      </c>
    </row>
    <row r="66" spans="1:34" x14ac:dyDescent="0.3">
      <c r="A66" s="96">
        <f ca="1">Exceedance!U66</f>
        <v>48030</v>
      </c>
      <c r="B66" s="1">
        <v>11290.974486862904</v>
      </c>
      <c r="C66" s="1">
        <v>6194.6652802266453</v>
      </c>
      <c r="D66" s="1">
        <v>8781.0964154124977</v>
      </c>
      <c r="E66">
        <v>17688.182830987062</v>
      </c>
      <c r="F66">
        <v>19606.445342936895</v>
      </c>
      <c r="G66">
        <v>18326.042514717086</v>
      </c>
      <c r="H66">
        <v>18860.752096429165</v>
      </c>
      <c r="I66">
        <v>15401.49805683422</v>
      </c>
      <c r="J66">
        <v>11847.976782337559</v>
      </c>
      <c r="K66">
        <v>4948.5720789657116</v>
      </c>
      <c r="L66">
        <v>4155.2517691632338</v>
      </c>
      <c r="M66">
        <v>3694.955343718148</v>
      </c>
      <c r="N66">
        <v>6282.9882374603103</v>
      </c>
      <c r="O66">
        <v>6322.7757060203348</v>
      </c>
      <c r="P66">
        <v>10578.003912385355</v>
      </c>
      <c r="Q66">
        <v>12607.675656106469</v>
      </c>
      <c r="R66">
        <v>14151.299063448121</v>
      </c>
      <c r="S66">
        <v>9847.5845782484339</v>
      </c>
      <c r="T66">
        <v>14523.776375616148</v>
      </c>
      <c r="U66">
        <v>14916.838639922164</v>
      </c>
      <c r="V66">
        <v>6874.1479085386673</v>
      </c>
      <c r="W66">
        <v>7070.7896545987142</v>
      </c>
      <c r="X66">
        <v>6067.9042868123161</v>
      </c>
      <c r="Y66">
        <v>4208.7373715681924</v>
      </c>
      <c r="Z66">
        <v>7048.4098685033523</v>
      </c>
      <c r="AA66">
        <v>7646.6109742312265</v>
      </c>
      <c r="AB66">
        <v>9076.8176827391835</v>
      </c>
      <c r="AC66">
        <v>10557.331194562279</v>
      </c>
      <c r="AD66">
        <v>7865.4243489808341</v>
      </c>
      <c r="AE66">
        <v>4844.95792683947</v>
      </c>
      <c r="AF66">
        <v>10149.253592302988</v>
      </c>
      <c r="AG66">
        <v>9819.0532491887388</v>
      </c>
      <c r="AH66">
        <v>10358.071858008025</v>
      </c>
    </row>
    <row r="67" spans="1:34" x14ac:dyDescent="0.3">
      <c r="A67" s="96">
        <f ca="1">Exceedance!U67</f>
        <v>48061</v>
      </c>
      <c r="B67" s="1">
        <v>10895.292105533383</v>
      </c>
      <c r="C67" s="1">
        <v>5816.7171312712853</v>
      </c>
      <c r="D67" s="1">
        <v>8487.1334187037482</v>
      </c>
      <c r="E67">
        <v>16586.819462050029</v>
      </c>
      <c r="F67">
        <v>18818.735430288165</v>
      </c>
      <c r="G67">
        <v>17771.666092865649</v>
      </c>
      <c r="H67">
        <v>18556.524223184228</v>
      </c>
      <c r="I67">
        <v>14861.438944644729</v>
      </c>
      <c r="J67">
        <v>11320.165642204049</v>
      </c>
      <c r="K67">
        <v>4473.1237725926649</v>
      </c>
      <c r="L67">
        <v>3919.4720158779646</v>
      </c>
      <c r="M67">
        <v>3499.7834343683039</v>
      </c>
      <c r="N67">
        <v>5913.4418682625255</v>
      </c>
      <c r="O67">
        <v>5823.2446527447401</v>
      </c>
      <c r="P67">
        <v>10209.674142549024</v>
      </c>
      <c r="Q67">
        <v>12473.648370467885</v>
      </c>
      <c r="R67">
        <v>13809.658928930961</v>
      </c>
      <c r="S67">
        <v>9551.8906508890705</v>
      </c>
      <c r="T67">
        <v>14603.603673693002</v>
      </c>
      <c r="U67">
        <v>14389.41469998731</v>
      </c>
      <c r="V67">
        <v>6461.3430948664791</v>
      </c>
      <c r="W67">
        <v>6815.3038114555093</v>
      </c>
      <c r="X67">
        <v>5661.7090591318793</v>
      </c>
      <c r="Y67">
        <v>4208.8522161335004</v>
      </c>
      <c r="Z67">
        <v>6702.1345208669536</v>
      </c>
      <c r="AA67">
        <v>7224.8595690423317</v>
      </c>
      <c r="AB67">
        <v>8754.0119025042241</v>
      </c>
      <c r="AC67">
        <v>10062.823803161829</v>
      </c>
      <c r="AD67">
        <v>7588.3187821460224</v>
      </c>
      <c r="AE67">
        <v>4447.445801763186</v>
      </c>
      <c r="AF67">
        <v>9809.8399294127594</v>
      </c>
      <c r="AG67">
        <v>9440.6662284763224</v>
      </c>
      <c r="AH67">
        <v>9973.6829326840325</v>
      </c>
    </row>
    <row r="68" spans="1:34" x14ac:dyDescent="0.3">
      <c r="A68" s="96">
        <f ca="1">Exceedance!U68</f>
        <v>48092</v>
      </c>
      <c r="B68" s="1">
        <v>10664.295292519646</v>
      </c>
      <c r="C68" s="1">
        <v>5605.4993760770021</v>
      </c>
      <c r="D68" s="1">
        <v>8335.4635213144247</v>
      </c>
      <c r="E68">
        <v>15834.524201717501</v>
      </c>
      <c r="F68">
        <v>18360.579974787623</v>
      </c>
      <c r="G68">
        <v>17424.730486154342</v>
      </c>
      <c r="H68">
        <v>18365.072385747222</v>
      </c>
      <c r="I68">
        <v>14528.593730907516</v>
      </c>
      <c r="J68">
        <v>10996.21408978714</v>
      </c>
      <c r="K68">
        <v>4373.4669836219691</v>
      </c>
      <c r="L68">
        <v>3872.5240175893096</v>
      </c>
      <c r="M68">
        <v>3437.032015574493</v>
      </c>
      <c r="N68">
        <v>5726.2919227687507</v>
      </c>
      <c r="O68">
        <v>5554.8998253722084</v>
      </c>
      <c r="P68">
        <v>10046.816783576616</v>
      </c>
      <c r="Q68">
        <v>12419.815870502733</v>
      </c>
      <c r="R68">
        <v>13594.302642611352</v>
      </c>
      <c r="S68">
        <v>9339.9564043544779</v>
      </c>
      <c r="T68">
        <v>14677.667311893487</v>
      </c>
      <c r="U68">
        <v>14048.030389329333</v>
      </c>
      <c r="V68">
        <v>6336.000685477311</v>
      </c>
      <c r="W68">
        <v>6741.7300597950389</v>
      </c>
      <c r="X68">
        <v>5510.4869274528455</v>
      </c>
      <c r="Y68">
        <v>4207.6822225591541</v>
      </c>
      <c r="Z68">
        <v>6511.9219903867979</v>
      </c>
      <c r="AA68">
        <v>6983.1724670198228</v>
      </c>
      <c r="AB68">
        <v>8551.288083950818</v>
      </c>
      <c r="AC68">
        <v>9753.5355545179646</v>
      </c>
      <c r="AD68">
        <v>7499.8875049073522</v>
      </c>
      <c r="AE68">
        <v>4252.6451501176662</v>
      </c>
      <c r="AF68">
        <v>9715.4012777215321</v>
      </c>
      <c r="AG68">
        <v>9245.8257020567471</v>
      </c>
      <c r="AH68">
        <v>9770.3624726924645</v>
      </c>
    </row>
    <row r="69" spans="1:34" x14ac:dyDescent="0.3">
      <c r="A69" s="96" t="str">
        <f ca="1">Exceedance!U69</f>
        <v/>
      </c>
      <c r="B69" s="1"/>
      <c r="C69" s="1"/>
      <c r="D69" s="1"/>
    </row>
    <row r="70" spans="1:34" x14ac:dyDescent="0.3">
      <c r="A70" s="96" t="str">
        <f ca="1">Exceedance!U70</f>
        <v/>
      </c>
      <c r="B70" s="1"/>
      <c r="C70" s="1"/>
      <c r="D70" s="1"/>
    </row>
    <row r="71" spans="1:34" x14ac:dyDescent="0.3">
      <c r="A71" s="96" t="str">
        <f ca="1">Exceedance!U71</f>
        <v/>
      </c>
      <c r="B71" s="1"/>
      <c r="C71" s="1"/>
      <c r="D71" s="1"/>
    </row>
    <row r="72" spans="1:34" x14ac:dyDescent="0.3">
      <c r="A72" s="96" t="str">
        <f ca="1">Exceedance!U72</f>
        <v/>
      </c>
      <c r="B72" s="1"/>
      <c r="C72" s="1"/>
      <c r="D72" s="1"/>
    </row>
    <row r="73" spans="1:34" x14ac:dyDescent="0.3">
      <c r="A73" s="96" t="str">
        <f ca="1">Exceedance!U73</f>
        <v/>
      </c>
      <c r="B73" s="1"/>
      <c r="C73" s="1"/>
      <c r="D73" s="1"/>
    </row>
    <row r="74" spans="1:34" x14ac:dyDescent="0.3">
      <c r="A74" s="96" t="str">
        <f ca="1">Exceedance!U74</f>
        <v/>
      </c>
      <c r="B74" s="1"/>
      <c r="C74" s="1"/>
      <c r="D74" s="1"/>
    </row>
    <row r="75" spans="1:34" x14ac:dyDescent="0.3">
      <c r="A75" s="96" t="str">
        <f ca="1">Exceedance!U75</f>
        <v/>
      </c>
      <c r="B75" s="1"/>
      <c r="C75" s="1"/>
      <c r="D75" s="1"/>
    </row>
    <row r="76" spans="1:34" x14ac:dyDescent="0.3">
      <c r="A76" s="96" t="str">
        <f ca="1">Exceedance!U76</f>
        <v/>
      </c>
      <c r="B76" s="1"/>
      <c r="C76" s="1"/>
      <c r="D76" s="1"/>
    </row>
    <row r="77" spans="1:34" x14ac:dyDescent="0.3">
      <c r="A77" s="96" t="str">
        <f ca="1">Exceedance!U77</f>
        <v/>
      </c>
      <c r="B77" s="1"/>
      <c r="C77" s="1"/>
      <c r="D77" s="1"/>
    </row>
    <row r="78" spans="1:34" x14ac:dyDescent="0.3">
      <c r="A78" s="96" t="str">
        <f ca="1">Exceedance!U78</f>
        <v/>
      </c>
      <c r="B78" s="1"/>
      <c r="C78" s="1"/>
      <c r="D78" s="1"/>
    </row>
    <row r="79" spans="1:34" x14ac:dyDescent="0.3">
      <c r="A79" s="96" t="str">
        <f ca="1">Exceedance!U79</f>
        <v/>
      </c>
      <c r="B79" s="1"/>
      <c r="C79" s="1"/>
      <c r="D79" s="1"/>
    </row>
    <row r="80" spans="1:34" x14ac:dyDescent="0.3">
      <c r="A80" s="96" t="str">
        <f ca="1">Exceedance!U80</f>
        <v/>
      </c>
      <c r="B80" s="1"/>
      <c r="C80" s="1"/>
      <c r="D80" s="1"/>
    </row>
    <row r="81" spans="1:4" x14ac:dyDescent="0.3">
      <c r="A81" s="96" t="str">
        <f ca="1">Exceedance!U81</f>
        <v/>
      </c>
      <c r="B81" s="1"/>
      <c r="C81" s="1"/>
      <c r="D81" s="1"/>
    </row>
    <row r="82" spans="1:4" x14ac:dyDescent="0.3">
      <c r="A82" s="96" t="str">
        <f ca="1">Exceedance!U82</f>
        <v/>
      </c>
      <c r="B82" s="1"/>
      <c r="C82" s="1"/>
      <c r="D82" s="1"/>
    </row>
    <row r="83" spans="1:4" x14ac:dyDescent="0.3">
      <c r="A83" s="96" t="str">
        <f ca="1">Exceedance!U83</f>
        <v/>
      </c>
      <c r="B83" s="1"/>
      <c r="C83" s="1"/>
      <c r="D83" s="1"/>
    </row>
    <row r="84" spans="1:4" x14ac:dyDescent="0.3">
      <c r="A84" s="96" t="str">
        <f ca="1">Exceedance!U84</f>
        <v/>
      </c>
      <c r="B84" s="1"/>
      <c r="C84" s="1"/>
      <c r="D84" s="1"/>
    </row>
    <row r="85" spans="1:4" x14ac:dyDescent="0.3">
      <c r="A85" s="96" t="str">
        <f ca="1">Exceedance!U85</f>
        <v/>
      </c>
      <c r="B85" s="1"/>
      <c r="C85" s="1"/>
      <c r="D85" s="1"/>
    </row>
    <row r="86" spans="1:4" x14ac:dyDescent="0.3">
      <c r="A86" s="96" t="str">
        <f ca="1">Exceedance!U86</f>
        <v/>
      </c>
      <c r="B86" s="1"/>
      <c r="C86" s="1"/>
      <c r="D86" s="1"/>
    </row>
    <row r="87" spans="1:4" x14ac:dyDescent="0.3">
      <c r="A87" s="96" t="str">
        <f ca="1">Exceedance!U87</f>
        <v/>
      </c>
      <c r="B87" s="1"/>
      <c r="C87" s="1"/>
      <c r="D87" s="1"/>
    </row>
    <row r="88" spans="1:4" x14ac:dyDescent="0.3">
      <c r="A88" s="96" t="str">
        <f ca="1">Exceedance!U88</f>
        <v/>
      </c>
      <c r="B88" s="1"/>
      <c r="C88" s="1"/>
      <c r="D88" s="1"/>
    </row>
    <row r="89" spans="1:4" x14ac:dyDescent="0.3">
      <c r="A89" s="96" t="str">
        <f ca="1">Exceedance!U89</f>
        <v/>
      </c>
      <c r="B89" s="1"/>
      <c r="C89" s="1"/>
      <c r="D89" s="1"/>
    </row>
    <row r="90" spans="1:4" x14ac:dyDescent="0.3">
      <c r="A90" s="96" t="str">
        <f ca="1">Exceedance!U90</f>
        <v/>
      </c>
      <c r="B90" s="1"/>
      <c r="C90" s="1"/>
      <c r="D90" s="1"/>
    </row>
    <row r="91" spans="1:4" x14ac:dyDescent="0.3">
      <c r="A91" s="96" t="str">
        <f ca="1">Exceedance!U91</f>
        <v/>
      </c>
      <c r="B91" s="1"/>
      <c r="C91" s="1"/>
      <c r="D91" s="1"/>
    </row>
    <row r="92" spans="1:4" x14ac:dyDescent="0.3">
      <c r="A92" s="96" t="str">
        <f ca="1">Exceedance!U92</f>
        <v/>
      </c>
      <c r="B92" s="1"/>
      <c r="C92" s="1"/>
      <c r="D92" s="1"/>
    </row>
    <row r="93" spans="1:4" x14ac:dyDescent="0.3">
      <c r="A93" s="96" t="str">
        <f ca="1">Exceedance!U93</f>
        <v/>
      </c>
      <c r="B93" s="1"/>
      <c r="C93" s="1"/>
      <c r="D93" s="1"/>
    </row>
    <row r="94" spans="1:4" x14ac:dyDescent="0.3">
      <c r="A94" s="96" t="str">
        <f ca="1">Exceedance!U94</f>
        <v/>
      </c>
      <c r="B94" s="1"/>
      <c r="C94" s="1"/>
      <c r="D94" s="1"/>
    </row>
    <row r="95" spans="1:4" x14ac:dyDescent="0.3">
      <c r="A95" s="96" t="str">
        <f ca="1">Exceedance!U95</f>
        <v/>
      </c>
      <c r="B95" s="1"/>
      <c r="C95" s="1"/>
      <c r="D95" s="1"/>
    </row>
    <row r="96" spans="1:4" x14ac:dyDescent="0.3">
      <c r="A96" s="96" t="str">
        <f ca="1">Exceedance!U96</f>
        <v/>
      </c>
      <c r="B96" s="1"/>
      <c r="C96" s="1"/>
      <c r="D96" s="1"/>
    </row>
    <row r="97" spans="1:4" x14ac:dyDescent="0.3">
      <c r="A97" s="96" t="str">
        <f ca="1">Exceedance!U97</f>
        <v/>
      </c>
      <c r="B97" s="1"/>
      <c r="C97" s="1"/>
      <c r="D97" s="1"/>
    </row>
    <row r="98" spans="1:4" x14ac:dyDescent="0.3">
      <c r="A98" s="96" t="str">
        <f ca="1">Exceedance!U98</f>
        <v/>
      </c>
      <c r="B98" s="1"/>
      <c r="C98" s="1"/>
      <c r="D98" s="1"/>
    </row>
    <row r="99" spans="1:4" x14ac:dyDescent="0.3">
      <c r="A99" s="96" t="str">
        <f ca="1">Exceedance!U99</f>
        <v/>
      </c>
      <c r="B99" s="1"/>
      <c r="C99" s="1"/>
      <c r="D99" s="1"/>
    </row>
    <row r="100" spans="1:4" x14ac:dyDescent="0.3">
      <c r="A100" s="96"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B1:AH1"/>
  </mergeCells>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Sheet67">
    <tabColor rgb="FFFF5050"/>
  </sheetPr>
  <dimension ref="A1:AH175"/>
  <sheetViews>
    <sheetView workbookViewId="0">
      <selection activeCell="B4" sqref="B4:AQ175"/>
    </sheetView>
  </sheetViews>
  <sheetFormatPr defaultRowHeight="14.4" x14ac:dyDescent="0.3"/>
  <cols>
    <col min="1" max="1" width="8.5546875" style="97"/>
    <col min="2" max="4" width="9.44140625" style="185"/>
  </cols>
  <sheetData>
    <row r="1" spans="1:34" s="97" customFormat="1" x14ac:dyDescent="0.3">
      <c r="A1" s="94"/>
      <c r="B1" s="864" t="s">
        <v>142</v>
      </c>
      <c r="C1" s="865"/>
      <c r="D1" s="865"/>
      <c r="E1" s="865"/>
      <c r="F1" s="865"/>
      <c r="G1" s="865"/>
      <c r="H1" s="865"/>
      <c r="I1" s="865"/>
      <c r="J1" s="865"/>
      <c r="K1" s="865"/>
      <c r="L1" s="865"/>
      <c r="M1" s="865"/>
      <c r="N1" s="865"/>
      <c r="O1" s="865"/>
      <c r="P1" s="865"/>
      <c r="Q1" s="865"/>
      <c r="R1" s="865"/>
      <c r="S1" s="865"/>
      <c r="T1" s="865"/>
      <c r="U1" s="865"/>
      <c r="V1" s="865"/>
      <c r="W1" s="865"/>
      <c r="X1" s="865"/>
      <c r="Y1" s="865"/>
      <c r="Z1" s="865"/>
      <c r="AA1" s="865"/>
      <c r="AB1" s="865"/>
      <c r="AC1" s="865"/>
      <c r="AD1" s="865"/>
      <c r="AE1" s="865"/>
      <c r="AF1" s="865"/>
      <c r="AG1" s="865"/>
      <c r="AH1" s="865"/>
    </row>
    <row r="2" spans="1:34" s="97" customFormat="1" x14ac:dyDescent="0.3">
      <c r="A2" s="94"/>
      <c r="B2" s="97" t="s">
        <v>288</v>
      </c>
      <c r="C2" s="97" t="s">
        <v>287</v>
      </c>
      <c r="D2" s="97" t="s">
        <v>289</v>
      </c>
      <c r="E2" s="97">
        <v>1991</v>
      </c>
      <c r="F2" s="97">
        <v>1992</v>
      </c>
      <c r="G2" s="97">
        <v>1993</v>
      </c>
      <c r="H2" s="97">
        <v>1994</v>
      </c>
      <c r="I2" s="97">
        <v>1995</v>
      </c>
      <c r="J2" s="97">
        <v>1996</v>
      </c>
      <c r="K2" s="97">
        <v>1997</v>
      </c>
      <c r="L2" s="97">
        <v>1998</v>
      </c>
      <c r="M2" s="97">
        <v>1999</v>
      </c>
      <c r="N2" s="97">
        <v>2000</v>
      </c>
      <c r="O2" s="97">
        <v>2001</v>
      </c>
      <c r="P2" s="97">
        <v>2002</v>
      </c>
      <c r="Q2" s="97">
        <v>2003</v>
      </c>
      <c r="R2" s="97">
        <v>2004</v>
      </c>
      <c r="S2" s="97">
        <v>2005</v>
      </c>
      <c r="T2" s="97">
        <v>2006</v>
      </c>
      <c r="U2" s="97">
        <v>2007</v>
      </c>
      <c r="V2" s="97">
        <v>2008</v>
      </c>
      <c r="W2" s="97">
        <v>2009</v>
      </c>
      <c r="X2" s="97">
        <v>2010</v>
      </c>
      <c r="Y2" s="97">
        <v>2011</v>
      </c>
      <c r="Z2" s="97">
        <v>2012</v>
      </c>
      <c r="AA2" s="97">
        <v>2013</v>
      </c>
      <c r="AB2" s="97">
        <v>2014</v>
      </c>
      <c r="AC2" s="97">
        <v>2015</v>
      </c>
      <c r="AD2" s="97">
        <v>2016</v>
      </c>
      <c r="AE2" s="97">
        <v>2017</v>
      </c>
      <c r="AF2" s="97">
        <v>2018</v>
      </c>
      <c r="AG2" s="97">
        <v>2019</v>
      </c>
      <c r="AH2" s="97">
        <v>2020</v>
      </c>
    </row>
    <row r="3" spans="1:34" s="98" customFormat="1" x14ac:dyDescent="0.3">
      <c r="A3" s="95"/>
      <c r="B3" s="98" t="s">
        <v>323</v>
      </c>
      <c r="C3" s="98" t="s">
        <v>324</v>
      </c>
      <c r="D3" s="98" t="s">
        <v>325</v>
      </c>
      <c r="E3" s="98" t="s">
        <v>326</v>
      </c>
      <c r="F3" s="98" t="s">
        <v>327</v>
      </c>
      <c r="G3" s="98" t="s">
        <v>328</v>
      </c>
      <c r="H3" s="98" t="s">
        <v>329</v>
      </c>
      <c r="I3" s="98" t="s">
        <v>330</v>
      </c>
      <c r="J3" s="98" t="s">
        <v>331</v>
      </c>
      <c r="K3" s="98" t="s">
        <v>332</v>
      </c>
      <c r="L3" s="98" t="s">
        <v>333</v>
      </c>
      <c r="M3" s="98" t="s">
        <v>334</v>
      </c>
      <c r="N3" s="98" t="s">
        <v>335</v>
      </c>
      <c r="O3" s="98" t="s">
        <v>336</v>
      </c>
      <c r="P3" s="98" t="s">
        <v>337</v>
      </c>
      <c r="Q3" s="98" t="s">
        <v>338</v>
      </c>
      <c r="R3" s="98" t="s">
        <v>339</v>
      </c>
      <c r="S3" s="98" t="s">
        <v>340</v>
      </c>
      <c r="T3" s="98" t="s">
        <v>341</v>
      </c>
      <c r="U3" s="98" t="s">
        <v>342</v>
      </c>
      <c r="V3" s="98" t="s">
        <v>343</v>
      </c>
      <c r="W3" s="98" t="s">
        <v>344</v>
      </c>
      <c r="X3" s="98" t="s">
        <v>345</v>
      </c>
      <c r="Y3" s="98" t="s">
        <v>346</v>
      </c>
      <c r="Z3" s="98" t="s">
        <v>347</v>
      </c>
      <c r="AA3" s="98" t="s">
        <v>348</v>
      </c>
      <c r="AB3" s="98" t="s">
        <v>349</v>
      </c>
      <c r="AC3" s="98" t="s">
        <v>350</v>
      </c>
      <c r="AD3" s="98" t="s">
        <v>351</v>
      </c>
      <c r="AE3" s="98" t="s">
        <v>352</v>
      </c>
      <c r="AF3" s="98" t="s">
        <v>353</v>
      </c>
      <c r="AG3" s="98" t="s">
        <v>354</v>
      </c>
      <c r="AH3" s="98" t="s">
        <v>355</v>
      </c>
    </row>
    <row r="4" spans="1:34" x14ac:dyDescent="0.3">
      <c r="A4" s="96">
        <f ca="1">Exceedance!U4</f>
        <v>46143</v>
      </c>
      <c r="B4" s="1">
        <v>162.47212407420878</v>
      </c>
      <c r="C4" s="1">
        <v>161.78564842528124</v>
      </c>
      <c r="D4" s="1">
        <v>161.84877083939196</v>
      </c>
      <c r="E4">
        <v>161.50223487464299</v>
      </c>
      <c r="F4">
        <v>161.92187670393017</v>
      </c>
      <c r="G4">
        <v>161.78616747308587</v>
      </c>
      <c r="H4">
        <v>161.55480929932145</v>
      </c>
      <c r="I4">
        <v>162.92504709849902</v>
      </c>
      <c r="J4">
        <v>161.73126614362164</v>
      </c>
      <c r="K4">
        <v>161.96498715187045</v>
      </c>
      <c r="L4">
        <v>161.53143388979385</v>
      </c>
      <c r="M4">
        <v>162.12389389552834</v>
      </c>
      <c r="N4">
        <v>161.77075582336167</v>
      </c>
      <c r="O4">
        <v>162.03386249595647</v>
      </c>
      <c r="P4">
        <v>161.35739468513376</v>
      </c>
      <c r="Q4">
        <v>161.965678603188</v>
      </c>
      <c r="R4">
        <v>161.87712934299472</v>
      </c>
      <c r="S4">
        <v>161.66842566667694</v>
      </c>
      <c r="T4">
        <v>161.58128430429784</v>
      </c>
      <c r="U4">
        <v>161.96401961924016</v>
      </c>
      <c r="V4">
        <v>161.78542138828999</v>
      </c>
      <c r="W4">
        <v>162.15381215819755</v>
      </c>
      <c r="X4">
        <v>161.6102914890939</v>
      </c>
      <c r="Y4">
        <v>161.94484944391129</v>
      </c>
      <c r="Z4">
        <v>161.57258798129868</v>
      </c>
      <c r="AA4">
        <v>161.72701216498302</v>
      </c>
      <c r="AB4">
        <v>161.65090661479078</v>
      </c>
      <c r="AC4">
        <v>162.22775298687773</v>
      </c>
      <c r="AD4">
        <v>162.34177247061803</v>
      </c>
      <c r="AE4">
        <v>161.6158856096279</v>
      </c>
      <c r="AF4">
        <v>162.03240114515293</v>
      </c>
      <c r="AG4">
        <v>161.82491712360684</v>
      </c>
      <c r="AH4">
        <v>161.80189218294262</v>
      </c>
    </row>
    <row r="5" spans="1:34" x14ac:dyDescent="0.3">
      <c r="A5" s="96">
        <f ca="1">Exceedance!U5</f>
        <v>46174</v>
      </c>
      <c r="B5" s="1">
        <v>179.95428631077198</v>
      </c>
      <c r="C5" s="1">
        <v>177.38748703743002</v>
      </c>
      <c r="D5" s="1">
        <v>177.8134697621185</v>
      </c>
      <c r="E5">
        <v>176.58379546399996</v>
      </c>
      <c r="F5">
        <v>178.04706133383866</v>
      </c>
      <c r="G5">
        <v>177.80261966095071</v>
      </c>
      <c r="H5">
        <v>176.49521990743457</v>
      </c>
      <c r="I5">
        <v>181.63454199048493</v>
      </c>
      <c r="J5">
        <v>176.79786921485262</v>
      </c>
      <c r="K5">
        <v>178.155046948257</v>
      </c>
      <c r="L5">
        <v>176.811364190783</v>
      </c>
      <c r="M5">
        <v>178.67876689153647</v>
      </c>
      <c r="N5">
        <v>177.20538822862139</v>
      </c>
      <c r="O5">
        <v>178.12068056168795</v>
      </c>
      <c r="P5">
        <v>175.99046929530584</v>
      </c>
      <c r="Q5">
        <v>178.29856230372866</v>
      </c>
      <c r="R5">
        <v>177.11785179213481</v>
      </c>
      <c r="S5">
        <v>177.95721640324942</v>
      </c>
      <c r="T5">
        <v>176.75930002894759</v>
      </c>
      <c r="U5">
        <v>177.89843907440107</v>
      </c>
      <c r="V5">
        <v>177.39712024590389</v>
      </c>
      <c r="W5">
        <v>178.3332453808508</v>
      </c>
      <c r="X5">
        <v>177.3872404679739</v>
      </c>
      <c r="Y5">
        <v>178.38155830939971</v>
      </c>
      <c r="Z5">
        <v>176.46285297237731</v>
      </c>
      <c r="AA5">
        <v>177.22576532416878</v>
      </c>
      <c r="AB5">
        <v>177.23927053068869</v>
      </c>
      <c r="AC5">
        <v>179.53013992085059</v>
      </c>
      <c r="AD5">
        <v>178.73802233767248</v>
      </c>
      <c r="AE5">
        <v>177.00549533556304</v>
      </c>
      <c r="AF5">
        <v>177.48965731890434</v>
      </c>
      <c r="AG5">
        <v>178.17851891910084</v>
      </c>
      <c r="AH5">
        <v>177.04213828858465</v>
      </c>
    </row>
    <row r="6" spans="1:34" x14ac:dyDescent="0.3">
      <c r="A6" s="96">
        <f ca="1">Exceedance!U6</f>
        <v>46204</v>
      </c>
      <c r="B6" s="1">
        <v>169.52133032305949</v>
      </c>
      <c r="C6" s="1">
        <v>166.38113734736584</v>
      </c>
      <c r="D6" s="1">
        <v>166.43992869551064</v>
      </c>
      <c r="E6">
        <v>165.32952589027497</v>
      </c>
      <c r="F6">
        <v>166.65100502569263</v>
      </c>
      <c r="G6">
        <v>166.56926744632429</v>
      </c>
      <c r="H6">
        <v>164.90401646444079</v>
      </c>
      <c r="I6">
        <v>172.52508907575151</v>
      </c>
      <c r="J6">
        <v>165.21714747867887</v>
      </c>
      <c r="K6">
        <v>166.89370918968424</v>
      </c>
      <c r="L6">
        <v>165.57341418948033</v>
      </c>
      <c r="M6">
        <v>167.60593709082497</v>
      </c>
      <c r="N6">
        <v>165.85064212246928</v>
      </c>
      <c r="O6">
        <v>166.57953919465004</v>
      </c>
      <c r="P6">
        <v>164.30429463705667</v>
      </c>
      <c r="Q6">
        <v>167.07977598156995</v>
      </c>
      <c r="R6">
        <v>165.4206321083139</v>
      </c>
      <c r="S6">
        <v>167.15459775558682</v>
      </c>
      <c r="T6">
        <v>165.34052146937492</v>
      </c>
      <c r="U6">
        <v>166.26656775869316</v>
      </c>
      <c r="V6">
        <v>166.28933457463586</v>
      </c>
      <c r="W6">
        <v>166.75794775114136</v>
      </c>
      <c r="X6">
        <v>166.63925185302958</v>
      </c>
      <c r="Y6">
        <v>167.40264303876157</v>
      </c>
      <c r="Z6">
        <v>164.81875489723893</v>
      </c>
      <c r="AA6">
        <v>165.97316318161737</v>
      </c>
      <c r="AB6">
        <v>166.21851832575788</v>
      </c>
      <c r="AC6">
        <v>169.45407059140445</v>
      </c>
      <c r="AD6">
        <v>167.42469699660396</v>
      </c>
      <c r="AE6">
        <v>165.83764981180192</v>
      </c>
      <c r="AF6">
        <v>165.87701395197874</v>
      </c>
      <c r="AG6">
        <v>167.57590629098686</v>
      </c>
      <c r="AH6">
        <v>165.34022132063089</v>
      </c>
    </row>
    <row r="7" spans="1:34" x14ac:dyDescent="0.3">
      <c r="A7" s="96">
        <f ca="1">Exceedance!U7</f>
        <v>46235</v>
      </c>
      <c r="B7" s="1">
        <v>168.52946752647244</v>
      </c>
      <c r="C7" s="1">
        <v>165.18074604734215</v>
      </c>
      <c r="D7" s="1">
        <v>165.12068240420865</v>
      </c>
      <c r="E7">
        <v>164.00126390749591</v>
      </c>
      <c r="F7">
        <v>165.07031881020035</v>
      </c>
      <c r="G7">
        <v>165.08781732154966</v>
      </c>
      <c r="H7">
        <v>163.19361554727845</v>
      </c>
      <c r="I7">
        <v>172.45038903861206</v>
      </c>
      <c r="J7">
        <v>163.71077076525535</v>
      </c>
      <c r="K7">
        <v>165.77071745160737</v>
      </c>
      <c r="L7">
        <v>164.14271148057566</v>
      </c>
      <c r="M7">
        <v>166.42222918515364</v>
      </c>
      <c r="N7">
        <v>164.17334333606985</v>
      </c>
      <c r="O7">
        <v>165.04701980068859</v>
      </c>
      <c r="P7">
        <v>162.51076790819926</v>
      </c>
      <c r="Q7">
        <v>165.62004762520931</v>
      </c>
      <c r="R7">
        <v>163.86745332281029</v>
      </c>
      <c r="S7">
        <v>165.91757543410418</v>
      </c>
      <c r="T7">
        <v>163.59268475809222</v>
      </c>
      <c r="U7">
        <v>164.71385679847603</v>
      </c>
      <c r="V7">
        <v>164.93810688680691</v>
      </c>
      <c r="W7">
        <v>165.37346821048544</v>
      </c>
      <c r="X7">
        <v>165.3835733878864</v>
      </c>
      <c r="Y7">
        <v>166.27202755389703</v>
      </c>
      <c r="Z7">
        <v>163.19478195456188</v>
      </c>
      <c r="AA7">
        <v>164.42701251823166</v>
      </c>
      <c r="AB7">
        <v>164.85925672269843</v>
      </c>
      <c r="AC7">
        <v>168.60290460016651</v>
      </c>
      <c r="AD7">
        <v>166.56529908978962</v>
      </c>
      <c r="AE7">
        <v>164.31456032673103</v>
      </c>
      <c r="AF7">
        <v>164.3006104788083</v>
      </c>
      <c r="AG7">
        <v>166.69267532815493</v>
      </c>
      <c r="AH7">
        <v>163.53552393979788</v>
      </c>
    </row>
    <row r="8" spans="1:34" x14ac:dyDescent="0.3">
      <c r="A8" s="96">
        <f ca="1">Exceedance!U8</f>
        <v>46266</v>
      </c>
      <c r="B8" s="1">
        <v>163.39680988519257</v>
      </c>
      <c r="C8" s="1">
        <v>159.77425041474962</v>
      </c>
      <c r="D8" s="1">
        <v>159.64915506113744</v>
      </c>
      <c r="E8">
        <v>158.60493601581399</v>
      </c>
      <c r="F8">
        <v>159.3956043419476</v>
      </c>
      <c r="G8">
        <v>159.5148247759102</v>
      </c>
      <c r="H8">
        <v>157.33819509556261</v>
      </c>
      <c r="I8">
        <v>167.2005047863145</v>
      </c>
      <c r="J8">
        <v>158.09219165026116</v>
      </c>
      <c r="K8">
        <v>160.67129632847261</v>
      </c>
      <c r="L8">
        <v>158.79194844120755</v>
      </c>
      <c r="M8">
        <v>161.02605171074757</v>
      </c>
      <c r="N8">
        <v>158.36100527301281</v>
      </c>
      <c r="O8">
        <v>159.31018276667416</v>
      </c>
      <c r="P8">
        <v>156.81670315553131</v>
      </c>
      <c r="Q8">
        <v>160.06179520078783</v>
      </c>
      <c r="R8">
        <v>158.26234680913265</v>
      </c>
      <c r="S8">
        <v>160.37707206484791</v>
      </c>
      <c r="T8">
        <v>157.7875112071354</v>
      </c>
      <c r="U8">
        <v>159.13494320778892</v>
      </c>
      <c r="V8">
        <v>159.37067104259046</v>
      </c>
      <c r="W8">
        <v>159.78291267793381</v>
      </c>
      <c r="X8">
        <v>159.90436314718045</v>
      </c>
      <c r="Y8">
        <v>160.96229463963061</v>
      </c>
      <c r="Z8">
        <v>157.46350088561331</v>
      </c>
      <c r="AA8">
        <v>159.05995604040032</v>
      </c>
      <c r="AB8">
        <v>159.51690300571852</v>
      </c>
      <c r="AC8">
        <v>163.10272533010587</v>
      </c>
      <c r="AD8">
        <v>161.63291617573287</v>
      </c>
      <c r="AE8">
        <v>158.57296792182689</v>
      </c>
      <c r="AF8">
        <v>158.58234731415843</v>
      </c>
      <c r="AG8">
        <v>161.14222667595487</v>
      </c>
      <c r="AH8">
        <v>157.7048865419379</v>
      </c>
    </row>
    <row r="9" spans="1:34" x14ac:dyDescent="0.3">
      <c r="A9" s="96">
        <f ca="1">Exceedance!U9</f>
        <v>46296</v>
      </c>
      <c r="B9" s="1">
        <v>224.59780306309435</v>
      </c>
      <c r="C9" s="1">
        <v>163.66890030484439</v>
      </c>
      <c r="D9" s="1">
        <v>163.21743407845091</v>
      </c>
      <c r="E9">
        <v>162.0619937116553</v>
      </c>
      <c r="F9">
        <v>217.26076703934405</v>
      </c>
      <c r="G9">
        <v>163.26475446681553</v>
      </c>
      <c r="H9">
        <v>213.95050209881842</v>
      </c>
      <c r="I9">
        <v>229.15308522583888</v>
      </c>
      <c r="J9">
        <v>215.43691342823087</v>
      </c>
      <c r="K9">
        <v>165.26688217969041</v>
      </c>
      <c r="L9">
        <v>162.41868370621606</v>
      </c>
      <c r="M9">
        <v>164.64073806986974</v>
      </c>
      <c r="N9">
        <v>161.9065304877806</v>
      </c>
      <c r="O9">
        <v>139.10785145488293</v>
      </c>
      <c r="P9">
        <v>160.02354670299221</v>
      </c>
      <c r="Q9">
        <v>163.68271965214842</v>
      </c>
      <c r="R9">
        <v>161.98795860156574</v>
      </c>
      <c r="S9">
        <v>164.15734722402797</v>
      </c>
      <c r="T9">
        <v>162.86824518717117</v>
      </c>
      <c r="U9">
        <v>217.58993427180414</v>
      </c>
      <c r="V9">
        <v>162.79057963225233</v>
      </c>
      <c r="W9">
        <v>163.18257750505637</v>
      </c>
      <c r="X9">
        <v>218.4471524827845</v>
      </c>
      <c r="Y9">
        <v>141.00207658930546</v>
      </c>
      <c r="Z9">
        <v>137.2107845938045</v>
      </c>
      <c r="AA9">
        <v>163.38520125456259</v>
      </c>
      <c r="AB9">
        <v>163.62267353292006</v>
      </c>
      <c r="AC9">
        <v>167.22844706446176</v>
      </c>
      <c r="AD9">
        <v>221.52898533432759</v>
      </c>
      <c r="AE9">
        <v>138.59908157125659</v>
      </c>
      <c r="AF9">
        <v>216.03241329713583</v>
      </c>
      <c r="AG9">
        <v>164.65591664966504</v>
      </c>
      <c r="AH9">
        <v>160.63252313914958</v>
      </c>
    </row>
    <row r="10" spans="1:34" x14ac:dyDescent="0.3">
      <c r="A10" s="96">
        <f ca="1">Exceedance!U10</f>
        <v>46327</v>
      </c>
      <c r="B10" s="1">
        <v>222.1151901467432</v>
      </c>
      <c r="C10" s="1">
        <v>169.42021836600972</v>
      </c>
      <c r="D10" s="1">
        <v>168.47235991426473</v>
      </c>
      <c r="E10">
        <v>166.98797455465095</v>
      </c>
      <c r="F10">
        <v>212.78047570971859</v>
      </c>
      <c r="G10">
        <v>168.5658585253953</v>
      </c>
      <c r="H10">
        <v>137.90441669197094</v>
      </c>
      <c r="I10">
        <v>226.2126093168317</v>
      </c>
      <c r="J10">
        <v>195.44282657913348</v>
      </c>
      <c r="K10">
        <v>171.4954562610265</v>
      </c>
      <c r="L10">
        <v>167.77057890551416</v>
      </c>
      <c r="M10">
        <v>169.6374228835611</v>
      </c>
      <c r="N10">
        <v>167.11731611499536</v>
      </c>
      <c r="O10">
        <v>144.65942122936914</v>
      </c>
      <c r="P10">
        <v>165.28951172723396</v>
      </c>
      <c r="Q10">
        <v>168.75250921075622</v>
      </c>
      <c r="R10">
        <v>167.85471950674267</v>
      </c>
      <c r="S10">
        <v>169.73489807797347</v>
      </c>
      <c r="T10">
        <v>170.16139784816448</v>
      </c>
      <c r="U10">
        <v>214.22594141882465</v>
      </c>
      <c r="V10">
        <v>167.70447206227325</v>
      </c>
      <c r="W10">
        <v>168.14847298421171</v>
      </c>
      <c r="X10">
        <v>214.90359288193358</v>
      </c>
      <c r="Y10">
        <v>147.12447013592907</v>
      </c>
      <c r="Z10">
        <v>142.80169132728182</v>
      </c>
      <c r="AA10">
        <v>169.48171835889548</v>
      </c>
      <c r="AB10">
        <v>169.30354751549629</v>
      </c>
      <c r="AC10">
        <v>172.90501327368418</v>
      </c>
      <c r="AD10">
        <v>218.10889957677259</v>
      </c>
      <c r="AE10">
        <v>144.36833842848515</v>
      </c>
      <c r="AF10">
        <v>203.86939294861185</v>
      </c>
      <c r="AG10">
        <v>169.77728291219699</v>
      </c>
      <c r="AH10">
        <v>165.71134595466103</v>
      </c>
    </row>
    <row r="11" spans="1:34" x14ac:dyDescent="0.3">
      <c r="A11" s="96">
        <f ca="1">Exceedance!U11</f>
        <v>46357</v>
      </c>
      <c r="B11" s="1">
        <v>244.88535862222452</v>
      </c>
      <c r="C11" s="1">
        <v>202.18175277077347</v>
      </c>
      <c r="D11" s="1">
        <v>200.86030187544091</v>
      </c>
      <c r="E11">
        <v>196.07788382380068</v>
      </c>
      <c r="F11">
        <v>131.79824262465041</v>
      </c>
      <c r="G11">
        <v>200.46101641105466</v>
      </c>
      <c r="H11">
        <v>131.82544434781161</v>
      </c>
      <c r="I11">
        <v>248.70811985847845</v>
      </c>
      <c r="J11">
        <v>134.92404406731035</v>
      </c>
      <c r="K11">
        <v>204.39443250140545</v>
      </c>
      <c r="L11">
        <v>199.90656502907427</v>
      </c>
      <c r="M11">
        <v>201.52561053345607</v>
      </c>
      <c r="N11">
        <v>197.10217695512762</v>
      </c>
      <c r="O11">
        <v>170.48204018821568</v>
      </c>
      <c r="P11">
        <v>131.89890005136778</v>
      </c>
      <c r="Q11">
        <v>200.66007601029307</v>
      </c>
      <c r="R11">
        <v>200.33626661094715</v>
      </c>
      <c r="S11">
        <v>202.11981399283476</v>
      </c>
      <c r="T11">
        <v>203.0370299539307</v>
      </c>
      <c r="U11">
        <v>184.35032157441282</v>
      </c>
      <c r="V11">
        <v>199.27397161276625</v>
      </c>
      <c r="W11">
        <v>199.84919197839901</v>
      </c>
      <c r="X11">
        <v>202.69124262405191</v>
      </c>
      <c r="Y11">
        <v>173.7709953372927</v>
      </c>
      <c r="Z11">
        <v>168.13029598586374</v>
      </c>
      <c r="AA11">
        <v>202.13209628831689</v>
      </c>
      <c r="AB11">
        <v>201.50804399393641</v>
      </c>
      <c r="AC11">
        <v>205.91051071938548</v>
      </c>
      <c r="AD11">
        <v>239.6666600238481</v>
      </c>
      <c r="AE11">
        <v>170.19468658136196</v>
      </c>
      <c r="AF11">
        <v>131.75498969840942</v>
      </c>
      <c r="AG11">
        <v>202.01773400810697</v>
      </c>
      <c r="AH11">
        <v>143.35008689729707</v>
      </c>
    </row>
    <row r="12" spans="1:34" x14ac:dyDescent="0.3">
      <c r="A12" s="96">
        <f ca="1">Exceedance!U12</f>
        <v>46388</v>
      </c>
      <c r="B12" s="1">
        <v>289.79941940731334</v>
      </c>
      <c r="C12" s="1">
        <v>221.66668799294175</v>
      </c>
      <c r="D12" s="1">
        <v>228.7970050867128</v>
      </c>
      <c r="E12">
        <v>131.86793603578784</v>
      </c>
      <c r="F12">
        <v>131.89411933256221</v>
      </c>
      <c r="G12">
        <v>162.17666978364389</v>
      </c>
      <c r="H12">
        <v>131.78030274335393</v>
      </c>
      <c r="I12">
        <v>293.7359286218437</v>
      </c>
      <c r="J12">
        <v>132.60185410697889</v>
      </c>
      <c r="K12">
        <v>241.87922838022183</v>
      </c>
      <c r="L12">
        <v>163.71263355554481</v>
      </c>
      <c r="M12">
        <v>199.61871940339785</v>
      </c>
      <c r="N12">
        <v>131.81371942064246</v>
      </c>
      <c r="O12">
        <v>188.84250486170154</v>
      </c>
      <c r="P12">
        <v>131.61585810284319</v>
      </c>
      <c r="Q12">
        <v>178.5828915943041</v>
      </c>
      <c r="R12">
        <v>239.93692235728483</v>
      </c>
      <c r="S12">
        <v>220.94884609015969</v>
      </c>
      <c r="T12">
        <v>222.21411951784327</v>
      </c>
      <c r="U12">
        <v>132.06483218992824</v>
      </c>
      <c r="V12">
        <v>141.32599120675303</v>
      </c>
      <c r="W12">
        <v>147.39734234930367</v>
      </c>
      <c r="X12">
        <v>132.20744102497025</v>
      </c>
      <c r="Y12">
        <v>192.83093568468877</v>
      </c>
      <c r="Z12">
        <v>186.11577867176121</v>
      </c>
      <c r="AA12">
        <v>241.63319948292039</v>
      </c>
      <c r="AB12">
        <v>220.40132936242742</v>
      </c>
      <c r="AC12">
        <v>254.55143846762985</v>
      </c>
      <c r="AD12">
        <v>225.02895514354827</v>
      </c>
      <c r="AE12">
        <v>188.54182529928465</v>
      </c>
      <c r="AF12">
        <v>131.57096048650732</v>
      </c>
      <c r="AG12">
        <v>220.96615763362794</v>
      </c>
      <c r="AH12">
        <v>131.82194958266643</v>
      </c>
    </row>
    <row r="13" spans="1:34" x14ac:dyDescent="0.3">
      <c r="A13" s="96">
        <f ca="1">Exceedance!U13</f>
        <v>46419</v>
      </c>
      <c r="B13" s="1">
        <v>198.11971723545753</v>
      </c>
      <c r="C13" s="1">
        <v>194.81415650118618</v>
      </c>
      <c r="D13" s="1">
        <v>155.76367644359493</v>
      </c>
      <c r="E13">
        <v>119.36532789622838</v>
      </c>
      <c r="F13">
        <v>176.49298971621525</v>
      </c>
      <c r="G13">
        <v>119.68070552589322</v>
      </c>
      <c r="H13">
        <v>119.40114400651815</v>
      </c>
      <c r="I13">
        <v>202.1946129385388</v>
      </c>
      <c r="J13">
        <v>132.19395371050206</v>
      </c>
      <c r="K13">
        <v>196.92309819439984</v>
      </c>
      <c r="L13">
        <v>119.74859047189133</v>
      </c>
      <c r="M13">
        <v>119.83092933216908</v>
      </c>
      <c r="N13">
        <v>119.18336348661074</v>
      </c>
      <c r="O13">
        <v>164.27127288425194</v>
      </c>
      <c r="P13">
        <v>118.97703287116191</v>
      </c>
      <c r="Q13">
        <v>119.7280703927519</v>
      </c>
      <c r="R13">
        <v>178.03847946947852</v>
      </c>
      <c r="S13">
        <v>119.90144618966539</v>
      </c>
      <c r="T13">
        <v>178.08085309548514</v>
      </c>
      <c r="U13">
        <v>119.63627785724719</v>
      </c>
      <c r="V13">
        <v>127.35428866757447</v>
      </c>
      <c r="W13">
        <v>122.92837335714285</v>
      </c>
      <c r="X13">
        <v>125.65714601268948</v>
      </c>
      <c r="Y13">
        <v>168.51717714851284</v>
      </c>
      <c r="Z13">
        <v>154.02645348525903</v>
      </c>
      <c r="AA13">
        <v>119.71519761891965</v>
      </c>
      <c r="AB13">
        <v>130.99049136091773</v>
      </c>
      <c r="AC13">
        <v>199.36249839255245</v>
      </c>
      <c r="AD13">
        <v>167.91239447374866</v>
      </c>
      <c r="AE13">
        <v>164.23442644977789</v>
      </c>
      <c r="AF13">
        <v>119.077393679323</v>
      </c>
      <c r="AG13">
        <v>119.9593240313381</v>
      </c>
      <c r="AH13">
        <v>119.03499958936034</v>
      </c>
    </row>
    <row r="14" spans="1:34" x14ac:dyDescent="0.3">
      <c r="A14" s="96">
        <f ca="1">Exceedance!U14</f>
        <v>46447</v>
      </c>
      <c r="B14" s="1">
        <v>201.6544124288215</v>
      </c>
      <c r="C14" s="1">
        <v>181.76808442697154</v>
      </c>
      <c r="D14" s="1">
        <v>189.30195999858333</v>
      </c>
      <c r="E14">
        <v>131.75816283092055</v>
      </c>
      <c r="F14">
        <v>153.77075583767342</v>
      </c>
      <c r="G14">
        <v>131.80949626610757</v>
      </c>
      <c r="H14">
        <v>205.83040873843396</v>
      </c>
      <c r="I14">
        <v>219.37254863066534</v>
      </c>
      <c r="J14">
        <v>174.85209992229804</v>
      </c>
      <c r="K14">
        <v>132.00830504302576</v>
      </c>
      <c r="L14">
        <v>131.92124812984071</v>
      </c>
      <c r="M14">
        <v>132.16480807273953</v>
      </c>
      <c r="N14">
        <v>131.38422889102949</v>
      </c>
      <c r="O14">
        <v>160.32989600327238</v>
      </c>
      <c r="P14">
        <v>131.16280499129513</v>
      </c>
      <c r="Q14">
        <v>142.80780045776623</v>
      </c>
      <c r="R14">
        <v>194.24069506682548</v>
      </c>
      <c r="S14">
        <v>131.99348221427246</v>
      </c>
      <c r="T14">
        <v>172.47783079562171</v>
      </c>
      <c r="U14">
        <v>131.90211888115459</v>
      </c>
      <c r="V14">
        <v>156.58880385943448</v>
      </c>
      <c r="W14">
        <v>156.89494431143973</v>
      </c>
      <c r="X14">
        <v>144.18418885352037</v>
      </c>
      <c r="Y14">
        <v>176.23150594412783</v>
      </c>
      <c r="Z14">
        <v>0</v>
      </c>
      <c r="AA14">
        <v>136.91570898955047</v>
      </c>
      <c r="AB14">
        <v>171.01804640466381</v>
      </c>
      <c r="AC14">
        <v>192.3393085550843</v>
      </c>
      <c r="AD14">
        <v>302.16539588753966</v>
      </c>
      <c r="AE14">
        <v>170.36839409122919</v>
      </c>
      <c r="AF14">
        <v>131.52699518942714</v>
      </c>
      <c r="AG14">
        <v>132.18321656093499</v>
      </c>
      <c r="AH14">
        <v>130.97674077154571</v>
      </c>
    </row>
    <row r="15" spans="1:34" x14ac:dyDescent="0.3">
      <c r="A15" s="96">
        <f ca="1">Exceedance!U15</f>
        <v>46478</v>
      </c>
      <c r="B15" s="1">
        <v>278.74835451680508</v>
      </c>
      <c r="C15" s="1">
        <v>205.0125286548689</v>
      </c>
      <c r="D15" s="1">
        <v>262.72024479204413</v>
      </c>
      <c r="E15">
        <v>214.34547912098984</v>
      </c>
      <c r="F15">
        <v>277.17382621070476</v>
      </c>
      <c r="G15">
        <v>154.4956715563915</v>
      </c>
      <c r="H15">
        <v>220.94716217386772</v>
      </c>
      <c r="I15">
        <v>237.46586990740019</v>
      </c>
      <c r="J15">
        <v>276.81743780897335</v>
      </c>
      <c r="K15">
        <v>203.47672826912066</v>
      </c>
      <c r="L15">
        <v>141.71492223682651</v>
      </c>
      <c r="M15">
        <v>178.86580348982875</v>
      </c>
      <c r="N15">
        <v>142.07803205839292</v>
      </c>
      <c r="O15">
        <v>0</v>
      </c>
      <c r="P15">
        <v>139.30965796905306</v>
      </c>
      <c r="Q15">
        <v>277.39682323296444</v>
      </c>
      <c r="R15">
        <v>276.85370883477816</v>
      </c>
      <c r="S15">
        <v>213.69102545402814</v>
      </c>
      <c r="T15">
        <v>231.06870692063268</v>
      </c>
      <c r="U15">
        <v>127.91668213955633</v>
      </c>
      <c r="V15">
        <v>174.68307686675413</v>
      </c>
      <c r="W15">
        <v>166.80013114644169</v>
      </c>
      <c r="X15">
        <v>260.52839677517517</v>
      </c>
      <c r="Y15">
        <v>156.5458971829986</v>
      </c>
      <c r="Z15">
        <v>0</v>
      </c>
      <c r="AA15">
        <v>183.00942571329074</v>
      </c>
      <c r="AB15">
        <v>179.14849464379213</v>
      </c>
      <c r="AC15">
        <v>205.89410946706553</v>
      </c>
      <c r="AD15">
        <v>283.43127504165443</v>
      </c>
      <c r="AE15">
        <v>79.657726475689046</v>
      </c>
      <c r="AF15">
        <v>216.61638396151685</v>
      </c>
      <c r="AG15">
        <v>146.64939101110923</v>
      </c>
      <c r="AH15">
        <v>127.0029189355478</v>
      </c>
    </row>
    <row r="16" spans="1:34" x14ac:dyDescent="0.3">
      <c r="A16" s="96">
        <f ca="1">Exceedance!U16</f>
        <v>46508</v>
      </c>
      <c r="B16" s="1">
        <v>244.25341811669904</v>
      </c>
      <c r="C16" s="1">
        <v>185.16806334358128</v>
      </c>
      <c r="D16" s="1">
        <v>246.29670069981952</v>
      </c>
      <c r="E16">
        <v>307.35495421746896</v>
      </c>
      <c r="F16">
        <v>322.55325395227737</v>
      </c>
      <c r="G16">
        <v>306.57569933387941</v>
      </c>
      <c r="H16">
        <v>305.82407943600572</v>
      </c>
      <c r="I16">
        <v>238.30381711794641</v>
      </c>
      <c r="J16">
        <v>318.32049002186716</v>
      </c>
      <c r="K16">
        <v>294.12610226584184</v>
      </c>
      <c r="L16">
        <v>306.350685643894</v>
      </c>
      <c r="M16">
        <v>311.66691178763961</v>
      </c>
      <c r="N16">
        <v>306.84009449531754</v>
      </c>
      <c r="O16">
        <v>0</v>
      </c>
      <c r="P16">
        <v>305.83665684807823</v>
      </c>
      <c r="Q16">
        <v>213.069020220798</v>
      </c>
      <c r="R16">
        <v>237.14288570744569</v>
      </c>
      <c r="S16">
        <v>301.88049144857354</v>
      </c>
      <c r="T16">
        <v>185.79220106069255</v>
      </c>
      <c r="U16">
        <v>306.37255920304079</v>
      </c>
      <c r="V16">
        <v>314.21245689629939</v>
      </c>
      <c r="W16">
        <v>185.21675736539362</v>
      </c>
      <c r="X16">
        <v>306.56606392176172</v>
      </c>
      <c r="Y16">
        <v>158.18689035182004</v>
      </c>
      <c r="Z16">
        <v>0</v>
      </c>
      <c r="AA16">
        <v>309.46905896217152</v>
      </c>
      <c r="AB16">
        <v>281.73606510635324</v>
      </c>
      <c r="AC16">
        <v>252.03176822736032</v>
      </c>
      <c r="AD16">
        <v>222.28380030985605</v>
      </c>
      <c r="AE16">
        <v>115.36030298300999</v>
      </c>
      <c r="AF16">
        <v>307.22313839673109</v>
      </c>
      <c r="AG16">
        <v>306.96687118300088</v>
      </c>
      <c r="AH16">
        <v>189.64863908745019</v>
      </c>
    </row>
    <row r="17" spans="1:34" x14ac:dyDescent="0.3">
      <c r="A17" s="96">
        <f ca="1">Exceedance!U17</f>
        <v>46539</v>
      </c>
      <c r="B17" s="1">
        <v>274.82656921677659</v>
      </c>
      <c r="C17" s="1">
        <v>200.57427575276816</v>
      </c>
      <c r="D17" s="1">
        <v>224.2255890194842</v>
      </c>
      <c r="E17">
        <v>192.0874493192066</v>
      </c>
      <c r="F17">
        <v>244.51096720858851</v>
      </c>
      <c r="G17">
        <v>199.36093823161221</v>
      </c>
      <c r="H17">
        <v>361.02316396055511</v>
      </c>
      <c r="I17">
        <v>243.1757428360269</v>
      </c>
      <c r="J17">
        <v>289.83565147960064</v>
      </c>
      <c r="K17">
        <v>220.83136893582213</v>
      </c>
      <c r="L17">
        <v>215.84211263019168</v>
      </c>
      <c r="M17">
        <v>195.53619039169521</v>
      </c>
      <c r="N17">
        <v>193.07147903221141</v>
      </c>
      <c r="O17">
        <v>0</v>
      </c>
      <c r="P17">
        <v>332.20848373979419</v>
      </c>
      <c r="Q17">
        <v>196.37142291782692</v>
      </c>
      <c r="R17">
        <v>254.31705283769747</v>
      </c>
      <c r="S17">
        <v>201.03119473280822</v>
      </c>
      <c r="T17">
        <v>199.27451333684553</v>
      </c>
      <c r="U17">
        <v>259.8703497673045</v>
      </c>
      <c r="V17">
        <v>222.89465685047031</v>
      </c>
      <c r="W17">
        <v>337.27969667538764</v>
      </c>
      <c r="X17">
        <v>359.53260817449632</v>
      </c>
      <c r="Y17">
        <v>168.21936371687013</v>
      </c>
      <c r="Z17">
        <v>88.329549238506971</v>
      </c>
      <c r="AA17">
        <v>217.50370883461724</v>
      </c>
      <c r="AB17">
        <v>194.75527627394899</v>
      </c>
      <c r="AC17">
        <v>231.3639210478965</v>
      </c>
      <c r="AD17">
        <v>244.84079682913594</v>
      </c>
      <c r="AE17">
        <v>161.00585859056957</v>
      </c>
      <c r="AF17">
        <v>229.98815584157003</v>
      </c>
      <c r="AG17">
        <v>200.24540059535849</v>
      </c>
      <c r="AH17">
        <v>325.19790342499988</v>
      </c>
    </row>
    <row r="18" spans="1:34" x14ac:dyDescent="0.3">
      <c r="A18" s="96">
        <f ca="1">Exceedance!U18</f>
        <v>46569</v>
      </c>
      <c r="B18" s="1">
        <v>321.87479540002386</v>
      </c>
      <c r="C18" s="1">
        <v>229.12654376917666</v>
      </c>
      <c r="D18" s="1">
        <v>258.82898819087893</v>
      </c>
      <c r="E18">
        <v>217.44885596834354</v>
      </c>
      <c r="F18">
        <v>330.65079276557174</v>
      </c>
      <c r="G18">
        <v>217.94609684820585</v>
      </c>
      <c r="H18">
        <v>344.29749442297577</v>
      </c>
      <c r="I18">
        <v>316.42164589929627</v>
      </c>
      <c r="J18">
        <v>346.78424508818767</v>
      </c>
      <c r="K18">
        <v>256.92213827539598</v>
      </c>
      <c r="L18">
        <v>241.9248130826744</v>
      </c>
      <c r="M18">
        <v>221.7498753263892</v>
      </c>
      <c r="N18">
        <v>219.87098203034998</v>
      </c>
      <c r="O18">
        <v>0</v>
      </c>
      <c r="P18">
        <v>222.2743041435433</v>
      </c>
      <c r="Q18">
        <v>220.73439689825713</v>
      </c>
      <c r="R18">
        <v>299.66910088624593</v>
      </c>
      <c r="S18">
        <v>230.92711559570148</v>
      </c>
      <c r="T18">
        <v>225.24390200580945</v>
      </c>
      <c r="U18">
        <v>273.71079013654474</v>
      </c>
      <c r="V18">
        <v>259.49425963088498</v>
      </c>
      <c r="W18">
        <v>223.58435014115878</v>
      </c>
      <c r="X18">
        <v>345.66086118850808</v>
      </c>
      <c r="Y18">
        <v>185.53082211880724</v>
      </c>
      <c r="Z18">
        <v>180.02012336418295</v>
      </c>
      <c r="AA18">
        <v>254.93896782635645</v>
      </c>
      <c r="AB18">
        <v>224.16041530496571</v>
      </c>
      <c r="AC18">
        <v>267.61244334169709</v>
      </c>
      <c r="AD18">
        <v>317.78148300229765</v>
      </c>
      <c r="AE18">
        <v>143.13666329361484</v>
      </c>
      <c r="AF18">
        <v>294.81872521627747</v>
      </c>
      <c r="AG18">
        <v>219.85664445250066</v>
      </c>
      <c r="AH18">
        <v>242.37736425445172</v>
      </c>
    </row>
    <row r="19" spans="1:34" x14ac:dyDescent="0.3">
      <c r="A19" s="96">
        <f ca="1">Exceedance!U19</f>
        <v>46600</v>
      </c>
      <c r="B19" s="1">
        <v>367.33824535311754</v>
      </c>
      <c r="C19" s="1">
        <v>241.08430160467123</v>
      </c>
      <c r="D19" s="1">
        <v>274.70608134450038</v>
      </c>
      <c r="E19">
        <v>159.18015172533396</v>
      </c>
      <c r="F19">
        <v>355.87668866676813</v>
      </c>
      <c r="G19">
        <v>163.30117789510652</v>
      </c>
      <c r="H19">
        <v>378.52525769842458</v>
      </c>
      <c r="I19">
        <v>336.54549968088804</v>
      </c>
      <c r="J19">
        <v>371.77677198396253</v>
      </c>
      <c r="K19">
        <v>275.20736237627574</v>
      </c>
      <c r="L19">
        <v>261.23020548398051</v>
      </c>
      <c r="M19">
        <v>232.8728154423664</v>
      </c>
      <c r="N19">
        <v>231.15827012033088</v>
      </c>
      <c r="O19">
        <v>0</v>
      </c>
      <c r="P19">
        <v>235.22556853559749</v>
      </c>
      <c r="Q19">
        <v>232.23110223562355</v>
      </c>
      <c r="R19">
        <v>320.73389003777015</v>
      </c>
      <c r="S19">
        <v>244.13104701012</v>
      </c>
      <c r="T19">
        <v>237.28430825253557</v>
      </c>
      <c r="U19">
        <v>331.508406874679</v>
      </c>
      <c r="V19">
        <v>277.84464603631881</v>
      </c>
      <c r="W19">
        <v>237.49759938389494</v>
      </c>
      <c r="X19">
        <v>379.59022629437214</v>
      </c>
      <c r="Y19">
        <v>192.86002459932004</v>
      </c>
      <c r="Z19">
        <v>59.061642191113293</v>
      </c>
      <c r="AA19">
        <v>271.72852202568146</v>
      </c>
      <c r="AB19">
        <v>238.22305222179222</v>
      </c>
      <c r="AC19">
        <v>284.72078742495205</v>
      </c>
      <c r="AD19">
        <v>337.77481111325568</v>
      </c>
      <c r="AE19">
        <v>0</v>
      </c>
      <c r="AF19">
        <v>337.43509672607786</v>
      </c>
      <c r="AG19">
        <v>231.34558376166149</v>
      </c>
      <c r="AH19">
        <v>142.25959616277137</v>
      </c>
    </row>
    <row r="20" spans="1:34" x14ac:dyDescent="0.3">
      <c r="A20" s="96">
        <f ca="1">Exceedance!U20</f>
        <v>46631</v>
      </c>
      <c r="B20" s="1">
        <v>255.83472018503562</v>
      </c>
      <c r="C20" s="1">
        <v>179.61377806328625</v>
      </c>
      <c r="D20" s="1">
        <v>205.04502250251113</v>
      </c>
      <c r="E20">
        <v>128.10652839174782</v>
      </c>
      <c r="F20">
        <v>237.14584437284296</v>
      </c>
      <c r="G20">
        <v>128.02739155886695</v>
      </c>
      <c r="H20">
        <v>272.81887663898954</v>
      </c>
      <c r="I20">
        <v>222.90241232655706</v>
      </c>
      <c r="J20">
        <v>264.68192403562944</v>
      </c>
      <c r="K20">
        <v>205.88288048845277</v>
      </c>
      <c r="L20">
        <v>196.20924032540364</v>
      </c>
      <c r="M20">
        <v>128.77502544208019</v>
      </c>
      <c r="N20">
        <v>128.00153659881659</v>
      </c>
      <c r="O20">
        <v>0</v>
      </c>
      <c r="P20">
        <v>175.50461899261742</v>
      </c>
      <c r="Q20">
        <v>141.62772316226864</v>
      </c>
      <c r="R20">
        <v>239.5443908398488</v>
      </c>
      <c r="S20">
        <v>182.04247849688662</v>
      </c>
      <c r="T20">
        <v>176.9280551363573</v>
      </c>
      <c r="U20">
        <v>220.3137286283451</v>
      </c>
      <c r="V20">
        <v>207.35248274377236</v>
      </c>
      <c r="W20">
        <v>177.19014232620265</v>
      </c>
      <c r="X20">
        <v>273.7473158923367</v>
      </c>
      <c r="Y20">
        <v>18.089592880937733</v>
      </c>
      <c r="Z20">
        <v>0</v>
      </c>
      <c r="AA20">
        <v>203.15616518443633</v>
      </c>
      <c r="AB20">
        <v>178.0710420061165</v>
      </c>
      <c r="AC20">
        <v>212.98470126249904</v>
      </c>
      <c r="AD20">
        <v>224.25223552430467</v>
      </c>
      <c r="AE20">
        <v>0</v>
      </c>
      <c r="AF20">
        <v>224.2976238721715</v>
      </c>
      <c r="AG20">
        <v>128.18794509366694</v>
      </c>
      <c r="AH20">
        <v>138.00934741808726</v>
      </c>
    </row>
    <row r="21" spans="1:34" x14ac:dyDescent="0.3">
      <c r="A21" s="96">
        <f ca="1">Exceedance!U21</f>
        <v>46661</v>
      </c>
      <c r="B21" s="1">
        <v>181.1355883305001</v>
      </c>
      <c r="C21" s="1">
        <v>163.00163611845468</v>
      </c>
      <c r="D21" s="1">
        <v>227.79083712724383</v>
      </c>
      <c r="E21">
        <v>131.33711297526651</v>
      </c>
      <c r="F21">
        <v>189.09683484555077</v>
      </c>
      <c r="G21">
        <v>131.27613742219648</v>
      </c>
      <c r="H21">
        <v>188.52061754838877</v>
      </c>
      <c r="I21">
        <v>177.10025808010386</v>
      </c>
      <c r="J21">
        <v>185.45897760114443</v>
      </c>
      <c r="K21">
        <v>173.74376076286029</v>
      </c>
      <c r="L21">
        <v>172.15717114834285</v>
      </c>
      <c r="M21">
        <v>144.4882702331916</v>
      </c>
      <c r="N21">
        <v>134.05870762642033</v>
      </c>
      <c r="O21">
        <v>0</v>
      </c>
      <c r="P21">
        <v>159.39755389106509</v>
      </c>
      <c r="Q21">
        <v>161.64570694720476</v>
      </c>
      <c r="R21">
        <v>184.02066135569137</v>
      </c>
      <c r="S21">
        <v>167.27291023289493</v>
      </c>
      <c r="T21">
        <v>214.87141264096545</v>
      </c>
      <c r="U21">
        <v>174.94021752938758</v>
      </c>
      <c r="V21">
        <v>169.06534436319026</v>
      </c>
      <c r="W21">
        <v>214.79612712949927</v>
      </c>
      <c r="X21">
        <v>188.80428031050513</v>
      </c>
      <c r="Y21">
        <v>0</v>
      </c>
      <c r="Z21">
        <v>0</v>
      </c>
      <c r="AA21">
        <v>169.7862843217797</v>
      </c>
      <c r="AB21">
        <v>162.02888597479944</v>
      </c>
      <c r="AC21">
        <v>229.87344004686881</v>
      </c>
      <c r="AD21">
        <v>178.38011680090545</v>
      </c>
      <c r="AE21">
        <v>0</v>
      </c>
      <c r="AF21">
        <v>178.19508141106868</v>
      </c>
      <c r="AG21">
        <v>131.38904816008949</v>
      </c>
      <c r="AH21">
        <v>131.80607299807093</v>
      </c>
    </row>
    <row r="22" spans="1:34" x14ac:dyDescent="0.3">
      <c r="A22" s="96">
        <f ca="1">Exceedance!U22</f>
        <v>46692</v>
      </c>
      <c r="B22" s="1">
        <v>188.88917100949101</v>
      </c>
      <c r="C22" s="1">
        <v>168.89371225403255</v>
      </c>
      <c r="D22" s="1">
        <v>225.50840913293845</v>
      </c>
      <c r="E22">
        <v>126.68698956749651</v>
      </c>
      <c r="F22">
        <v>197.19641087745197</v>
      </c>
      <c r="G22">
        <v>126.90870500312752</v>
      </c>
      <c r="H22">
        <v>196.80606578066252</v>
      </c>
      <c r="I22">
        <v>184.55601305277514</v>
      </c>
      <c r="J22">
        <v>194.16102844925396</v>
      </c>
      <c r="K22">
        <v>180.77144637936885</v>
      </c>
      <c r="L22">
        <v>178.87398279272014</v>
      </c>
      <c r="M22">
        <v>127.43053532727571</v>
      </c>
      <c r="N22">
        <v>138.91542944377835</v>
      </c>
      <c r="O22">
        <v>0</v>
      </c>
      <c r="P22">
        <v>158.70265933558645</v>
      </c>
      <c r="Q22">
        <v>164.41601151257282</v>
      </c>
      <c r="R22">
        <v>191.87465808108749</v>
      </c>
      <c r="S22">
        <v>175.9403447430366</v>
      </c>
      <c r="T22">
        <v>212.45623358154228</v>
      </c>
      <c r="U22">
        <v>181.64816400963809</v>
      </c>
      <c r="V22">
        <v>175.33353690754967</v>
      </c>
      <c r="W22">
        <v>202.72136764668701</v>
      </c>
      <c r="X22">
        <v>197.20321984970414</v>
      </c>
      <c r="Y22">
        <v>0</v>
      </c>
      <c r="Z22">
        <v>0</v>
      </c>
      <c r="AA22">
        <v>176.73964310528109</v>
      </c>
      <c r="AB22">
        <v>168.07043925923307</v>
      </c>
      <c r="AC22">
        <v>227.81669961231759</v>
      </c>
      <c r="AD22">
        <v>185.88531684341422</v>
      </c>
      <c r="AE22">
        <v>0</v>
      </c>
      <c r="AF22">
        <v>185.29281834742761</v>
      </c>
      <c r="AG22">
        <v>126.8512646775649</v>
      </c>
      <c r="AH22">
        <v>127.40660366958457</v>
      </c>
    </row>
    <row r="23" spans="1:34" x14ac:dyDescent="0.3">
      <c r="A23" s="96">
        <f ca="1">Exceedance!U23</f>
        <v>46722</v>
      </c>
      <c r="B23" s="1">
        <v>226.21239238018234</v>
      </c>
      <c r="C23" s="1">
        <v>200.88819594480634</v>
      </c>
      <c r="D23" s="1">
        <v>248.00452876958255</v>
      </c>
      <c r="E23">
        <v>129.05900802413831</v>
      </c>
      <c r="F23">
        <v>236.40448162764304</v>
      </c>
      <c r="G23">
        <v>130.78851887000337</v>
      </c>
      <c r="H23">
        <v>236.01214307287131</v>
      </c>
      <c r="I23">
        <v>221.18828126592666</v>
      </c>
      <c r="J23">
        <v>232.98677410092304</v>
      </c>
      <c r="K23">
        <v>216.2099920268204</v>
      </c>
      <c r="L23">
        <v>213.56706408462148</v>
      </c>
      <c r="M23">
        <v>131.19414635315269</v>
      </c>
      <c r="N23">
        <v>163.7955689659338</v>
      </c>
      <c r="O23">
        <v>0</v>
      </c>
      <c r="P23">
        <v>131.58114283978861</v>
      </c>
      <c r="Q23">
        <v>131.66150118480533</v>
      </c>
      <c r="R23">
        <v>229.69657520069555</v>
      </c>
      <c r="S23">
        <v>210.07029161425146</v>
      </c>
      <c r="T23">
        <v>131.80630786127605</v>
      </c>
      <c r="U23">
        <v>216.67590355635454</v>
      </c>
      <c r="V23">
        <v>208.64746400182389</v>
      </c>
      <c r="W23">
        <v>131.79373706660181</v>
      </c>
      <c r="X23">
        <v>236.65285595694513</v>
      </c>
      <c r="Y23">
        <v>0</v>
      </c>
      <c r="Z23">
        <v>0</v>
      </c>
      <c r="AA23">
        <v>210.89156232443335</v>
      </c>
      <c r="AB23">
        <v>199.92988522999642</v>
      </c>
      <c r="AC23">
        <v>251.08324014508059</v>
      </c>
      <c r="AD23">
        <v>222.53274779379333</v>
      </c>
      <c r="AE23">
        <v>0</v>
      </c>
      <c r="AF23">
        <v>221.41450313493527</v>
      </c>
      <c r="AG23">
        <v>130.63104271630414</v>
      </c>
      <c r="AH23">
        <v>131.31975333603532</v>
      </c>
    </row>
    <row r="24" spans="1:34" x14ac:dyDescent="0.3">
      <c r="A24" s="96">
        <f ca="1">Exceedance!U24</f>
        <v>46753</v>
      </c>
      <c r="B24" s="1">
        <v>271.11429536464789</v>
      </c>
      <c r="C24" s="1">
        <v>186.16071224501397</v>
      </c>
      <c r="D24" s="1">
        <v>292.60773441579948</v>
      </c>
      <c r="E24">
        <v>129.17408696965941</v>
      </c>
      <c r="F24">
        <v>283.79570457569156</v>
      </c>
      <c r="G24">
        <v>129.16123958526276</v>
      </c>
      <c r="H24">
        <v>283.46656401676393</v>
      </c>
      <c r="I24">
        <v>265.29983429548184</v>
      </c>
      <c r="J24">
        <v>279.79016452930836</v>
      </c>
      <c r="K24">
        <v>258.52173364978023</v>
      </c>
      <c r="L24">
        <v>264.92959605845272</v>
      </c>
      <c r="M24">
        <v>130.60577809524216</v>
      </c>
      <c r="N24">
        <v>13.228116929336553</v>
      </c>
      <c r="O24">
        <v>0</v>
      </c>
      <c r="P24">
        <v>131.12222085989515</v>
      </c>
      <c r="Q24">
        <v>146.21572705924632</v>
      </c>
      <c r="R24">
        <v>275.14395350717041</v>
      </c>
      <c r="S24">
        <v>264.90822677635981</v>
      </c>
      <c r="T24">
        <v>131.56068115644348</v>
      </c>
      <c r="U24">
        <v>258.72183223567436</v>
      </c>
      <c r="V24">
        <v>262.07857650709258</v>
      </c>
      <c r="W24">
        <v>131.74372724688581</v>
      </c>
      <c r="X24">
        <v>284.34162838014208</v>
      </c>
      <c r="Y24">
        <v>0</v>
      </c>
      <c r="Z24">
        <v>0</v>
      </c>
      <c r="AA24">
        <v>282.2203420856336</v>
      </c>
      <c r="AB24">
        <v>145.35814373369126</v>
      </c>
      <c r="AC24">
        <v>318.31803844489997</v>
      </c>
      <c r="AD24">
        <v>266.55433409852839</v>
      </c>
      <c r="AE24">
        <v>0</v>
      </c>
      <c r="AF24">
        <v>264.83471852354211</v>
      </c>
      <c r="AG24">
        <v>129.16615056488422</v>
      </c>
      <c r="AH24">
        <v>130.81235471095346</v>
      </c>
    </row>
    <row r="25" spans="1:34" x14ac:dyDescent="0.3">
      <c r="A25" s="96">
        <f ca="1">Exceedance!U25</f>
        <v>46784</v>
      </c>
      <c r="B25" s="1">
        <v>238.42366028190199</v>
      </c>
      <c r="C25" s="1">
        <v>134.91354629200006</v>
      </c>
      <c r="D25" s="1">
        <v>223.26435552512373</v>
      </c>
      <c r="E25">
        <v>122.57410946761578</v>
      </c>
      <c r="F25">
        <v>249.84636557403294</v>
      </c>
      <c r="G25">
        <v>120.85186768347261</v>
      </c>
      <c r="H25">
        <v>249.72411054119399</v>
      </c>
      <c r="I25">
        <v>233.2839975066812</v>
      </c>
      <c r="J25">
        <v>246.42275032863981</v>
      </c>
      <c r="K25">
        <v>226.66714703813957</v>
      </c>
      <c r="L25">
        <v>231.92119785297788</v>
      </c>
      <c r="M25">
        <v>121.47888687740331</v>
      </c>
      <c r="N25">
        <v>0</v>
      </c>
      <c r="O25">
        <v>0</v>
      </c>
      <c r="P25">
        <v>122.46979155736803</v>
      </c>
      <c r="Q25">
        <v>180.91849341004027</v>
      </c>
      <c r="R25">
        <v>241.64924179645777</v>
      </c>
      <c r="S25">
        <v>227.3216838719697</v>
      </c>
      <c r="T25">
        <v>123.05650164255923</v>
      </c>
      <c r="U25">
        <v>226.82673039447351</v>
      </c>
      <c r="V25">
        <v>226.08274757338958</v>
      </c>
      <c r="W25">
        <v>123.44396971315724</v>
      </c>
      <c r="X25">
        <v>250.58948974544188</v>
      </c>
      <c r="Y25">
        <v>0</v>
      </c>
      <c r="Z25">
        <v>0</v>
      </c>
      <c r="AA25">
        <v>230.06916344229828</v>
      </c>
      <c r="AB25">
        <v>123.92461426424569</v>
      </c>
      <c r="AC25">
        <v>228.85674960988067</v>
      </c>
      <c r="AD25">
        <v>233.94306677924499</v>
      </c>
      <c r="AE25">
        <v>0</v>
      </c>
      <c r="AF25">
        <v>232.1878805945577</v>
      </c>
      <c r="AG25">
        <v>120.78618743343182</v>
      </c>
      <c r="AH25">
        <v>122.26826487887641</v>
      </c>
    </row>
    <row r="26" spans="1:34" x14ac:dyDescent="0.3">
      <c r="A26" s="96">
        <f ca="1">Exceedance!U26</f>
        <v>46813</v>
      </c>
      <c r="B26" s="1">
        <v>250.64431912779233</v>
      </c>
      <c r="C26" s="1">
        <v>164.68209017591965</v>
      </c>
      <c r="D26" s="1">
        <v>226.43046302833639</v>
      </c>
      <c r="E26">
        <v>131.79488570480709</v>
      </c>
      <c r="F26">
        <v>262.77254834872679</v>
      </c>
      <c r="G26">
        <v>131.20675763959611</v>
      </c>
      <c r="H26">
        <v>263.12010876894709</v>
      </c>
      <c r="I26">
        <v>245.85497863586838</v>
      </c>
      <c r="J26">
        <v>259.73384063346828</v>
      </c>
      <c r="K26">
        <v>237.16105366678292</v>
      </c>
      <c r="L26">
        <v>242.37974480393834</v>
      </c>
      <c r="M26">
        <v>128.8312198351299</v>
      </c>
      <c r="N26">
        <v>0</v>
      </c>
      <c r="O26">
        <v>0</v>
      </c>
      <c r="P26">
        <v>130.90582853904309</v>
      </c>
      <c r="Q26">
        <v>184.95934468848785</v>
      </c>
      <c r="R26">
        <v>253.20679386366896</v>
      </c>
      <c r="S26">
        <v>233.30826838397354</v>
      </c>
      <c r="T26">
        <v>131.2819959093994</v>
      </c>
      <c r="U26">
        <v>238.01514995052088</v>
      </c>
      <c r="V26">
        <v>231.25871412261213</v>
      </c>
      <c r="W26">
        <v>131.99693116117803</v>
      </c>
      <c r="X26">
        <v>264.05266469840751</v>
      </c>
      <c r="Y26">
        <v>0</v>
      </c>
      <c r="Z26">
        <v>0</v>
      </c>
      <c r="AA26">
        <v>236.36135889113424</v>
      </c>
      <c r="AB26">
        <v>135.11755171143764</v>
      </c>
      <c r="AC26">
        <v>237.81436763918796</v>
      </c>
      <c r="AD26">
        <v>244.99458980239089</v>
      </c>
      <c r="AE26">
        <v>0</v>
      </c>
      <c r="AF26">
        <v>243.12059775245044</v>
      </c>
      <c r="AG26">
        <v>129.16326116502972</v>
      </c>
      <c r="AH26">
        <v>130.67370006581157</v>
      </c>
    </row>
    <row r="27" spans="1:34" x14ac:dyDescent="0.3">
      <c r="A27" s="96">
        <f ca="1">Exceedance!U27</f>
        <v>46844</v>
      </c>
      <c r="B27" s="1">
        <v>222.83356523669059</v>
      </c>
      <c r="C27" s="1">
        <v>238.52089643415795</v>
      </c>
      <c r="D27" s="1">
        <v>221.88555395769367</v>
      </c>
      <c r="E27">
        <v>270.59937883504097</v>
      </c>
      <c r="F27">
        <v>233.67981888085134</v>
      </c>
      <c r="G27">
        <v>206.58816820423681</v>
      </c>
      <c r="H27">
        <v>234.79308661957702</v>
      </c>
      <c r="I27">
        <v>220.75873985254725</v>
      </c>
      <c r="J27">
        <v>232.30669877441559</v>
      </c>
      <c r="K27">
        <v>209.70916897255353</v>
      </c>
      <c r="L27">
        <v>213.97589557156692</v>
      </c>
      <c r="M27">
        <v>125.95641467323345</v>
      </c>
      <c r="N27">
        <v>0</v>
      </c>
      <c r="O27">
        <v>0</v>
      </c>
      <c r="P27">
        <v>269.37187425293268</v>
      </c>
      <c r="Q27">
        <v>271.29125234829496</v>
      </c>
      <c r="R27">
        <v>225.04909030900492</v>
      </c>
      <c r="S27">
        <v>215.16277396166058</v>
      </c>
      <c r="T27">
        <v>126.76482383469967</v>
      </c>
      <c r="U27">
        <v>211.09512487504617</v>
      </c>
      <c r="V27">
        <v>210.23252291506981</v>
      </c>
      <c r="W27">
        <v>256.65872705776633</v>
      </c>
      <c r="X27">
        <v>235.66429335194553</v>
      </c>
      <c r="Y27">
        <v>0</v>
      </c>
      <c r="Z27">
        <v>0</v>
      </c>
      <c r="AA27">
        <v>227.50908278219728</v>
      </c>
      <c r="AB27">
        <v>191.21766144584313</v>
      </c>
      <c r="AC27">
        <v>265.54306910773533</v>
      </c>
      <c r="AD27">
        <v>216.09776216629095</v>
      </c>
      <c r="AE27">
        <v>0</v>
      </c>
      <c r="AF27">
        <v>214.76141982391985</v>
      </c>
      <c r="AG27">
        <v>124.66715883367196</v>
      </c>
      <c r="AH27">
        <v>151.85170457458915</v>
      </c>
    </row>
    <row r="28" spans="1:34" x14ac:dyDescent="0.3">
      <c r="A28" s="96">
        <f ca="1">Exceedance!U28</f>
        <v>46874</v>
      </c>
      <c r="B28" s="1">
        <v>227.33160304226317</v>
      </c>
      <c r="C28" s="1">
        <v>307.33871784224391</v>
      </c>
      <c r="D28" s="1">
        <v>215.3849139298793</v>
      </c>
      <c r="E28">
        <v>309.24803121660273</v>
      </c>
      <c r="F28">
        <v>237.59023461031501</v>
      </c>
      <c r="G28">
        <v>300.20965973688624</v>
      </c>
      <c r="H28">
        <v>242.11999377019791</v>
      </c>
      <c r="I28">
        <v>232.83101169380996</v>
      </c>
      <c r="J28">
        <v>239.54941043778985</v>
      </c>
      <c r="K28">
        <v>215.19258461674116</v>
      </c>
      <c r="L28">
        <v>218.35130376476693</v>
      </c>
      <c r="M28">
        <v>298.37480172050886</v>
      </c>
      <c r="N28">
        <v>0</v>
      </c>
      <c r="O28">
        <v>0</v>
      </c>
      <c r="P28">
        <v>304.68014347478226</v>
      </c>
      <c r="Q28">
        <v>316.38591825821322</v>
      </c>
      <c r="R28">
        <v>230.52451528868525</v>
      </c>
      <c r="S28">
        <v>220.21699094550075</v>
      </c>
      <c r="T28">
        <v>299.0340477906521</v>
      </c>
      <c r="U28">
        <v>218.75855774621596</v>
      </c>
      <c r="V28">
        <v>211.68127814936821</v>
      </c>
      <c r="W28">
        <v>301.2055537817983</v>
      </c>
      <c r="X28">
        <v>237.58273206571059</v>
      </c>
      <c r="Y28">
        <v>0</v>
      </c>
      <c r="Z28">
        <v>259.51995878766303</v>
      </c>
      <c r="AA28">
        <v>229.14812045058665</v>
      </c>
      <c r="AB28">
        <v>303.21889389075164</v>
      </c>
      <c r="AC28">
        <v>278.08999899653116</v>
      </c>
      <c r="AD28">
        <v>216.462645175825</v>
      </c>
      <c r="AE28">
        <v>162.05760762441147</v>
      </c>
      <c r="AF28">
        <v>216.80571605936086</v>
      </c>
      <c r="AG28">
        <v>160.22295339113765</v>
      </c>
      <c r="AH28">
        <v>300.56280719150931</v>
      </c>
    </row>
    <row r="29" spans="1:34" x14ac:dyDescent="0.3">
      <c r="A29" s="96">
        <f ca="1">Exceedance!U29</f>
        <v>46905</v>
      </c>
      <c r="B29" s="1">
        <v>247.46813315652162</v>
      </c>
      <c r="C29" s="1">
        <v>237.98090119005016</v>
      </c>
      <c r="D29" s="1">
        <v>237.03720245216255</v>
      </c>
      <c r="E29">
        <v>268.65042755740598</v>
      </c>
      <c r="F29">
        <v>255.50933088684178</v>
      </c>
      <c r="G29">
        <v>364.30966254885038</v>
      </c>
      <c r="H29">
        <v>265.65009479753809</v>
      </c>
      <c r="I29">
        <v>264.36429276586176</v>
      </c>
      <c r="J29">
        <v>262.24373388922527</v>
      </c>
      <c r="K29">
        <v>239.12003236599546</v>
      </c>
      <c r="L29">
        <v>236.21133793712914</v>
      </c>
      <c r="M29">
        <v>262.47705102526203</v>
      </c>
      <c r="N29">
        <v>0</v>
      </c>
      <c r="O29">
        <v>0</v>
      </c>
      <c r="P29">
        <v>193.22297151922453</v>
      </c>
      <c r="Q29">
        <v>241.06141186079094</v>
      </c>
      <c r="R29">
        <v>250.12356582946683</v>
      </c>
      <c r="S29">
        <v>236.57968295481837</v>
      </c>
      <c r="T29">
        <v>352.72636622185604</v>
      </c>
      <c r="U29">
        <v>242.97239508782818</v>
      </c>
      <c r="V29">
        <v>230.53882905336093</v>
      </c>
      <c r="W29">
        <v>319.55523802273041</v>
      </c>
      <c r="X29">
        <v>249.65481906012258</v>
      </c>
      <c r="Y29">
        <v>0</v>
      </c>
      <c r="Z29">
        <v>332.57826603743791</v>
      </c>
      <c r="AA29">
        <v>247.96886959003953</v>
      </c>
      <c r="AB29">
        <v>233.52547401876188</v>
      </c>
      <c r="AC29">
        <v>308.12990240500011</v>
      </c>
      <c r="AD29">
        <v>228.69393753795461</v>
      </c>
      <c r="AE29">
        <v>335.97647452570084</v>
      </c>
      <c r="AF29">
        <v>233.16573077454822</v>
      </c>
      <c r="AG29">
        <v>329.58443631347893</v>
      </c>
      <c r="AH29">
        <v>254.03014932496984</v>
      </c>
    </row>
    <row r="30" spans="1:34" x14ac:dyDescent="0.3">
      <c r="A30" s="96">
        <f ca="1">Exceedance!U30</f>
        <v>46935</v>
      </c>
      <c r="B30" s="1">
        <v>284.1404660438144</v>
      </c>
      <c r="C30" s="1">
        <v>275.13348031908851</v>
      </c>
      <c r="D30" s="1">
        <v>288.51027645450466</v>
      </c>
      <c r="E30">
        <v>324.73751758853473</v>
      </c>
      <c r="F30">
        <v>290.19094880946682</v>
      </c>
      <c r="G30">
        <v>343.43384163374867</v>
      </c>
      <c r="H30">
        <v>306.07954581700687</v>
      </c>
      <c r="I30">
        <v>310.89247294271195</v>
      </c>
      <c r="J30">
        <v>302.17529193617094</v>
      </c>
      <c r="K30">
        <v>280.63709202578684</v>
      </c>
      <c r="L30">
        <v>267.69835188297674</v>
      </c>
      <c r="M30">
        <v>217.25067523532945</v>
      </c>
      <c r="N30">
        <v>0</v>
      </c>
      <c r="O30">
        <v>0</v>
      </c>
      <c r="P30">
        <v>218.03929414161487</v>
      </c>
      <c r="Q30">
        <v>320.21788039218916</v>
      </c>
      <c r="R30">
        <v>285.18361237936551</v>
      </c>
      <c r="S30">
        <v>266.96821362963806</v>
      </c>
      <c r="T30">
        <v>324.7959893905761</v>
      </c>
      <c r="U30">
        <v>281.89834152162541</v>
      </c>
      <c r="V30">
        <v>268.3416331534558</v>
      </c>
      <c r="W30">
        <v>349.79886916793197</v>
      </c>
      <c r="X30">
        <v>279.14338251396669</v>
      </c>
      <c r="Y30">
        <v>0</v>
      </c>
      <c r="Z30">
        <v>257.35973115476844</v>
      </c>
      <c r="AA30">
        <v>284.82253074357465</v>
      </c>
      <c r="AB30">
        <v>271.4095483083874</v>
      </c>
      <c r="AC30">
        <v>356.62931102393446</v>
      </c>
      <c r="AD30">
        <v>256.38756585178487</v>
      </c>
      <c r="AE30">
        <v>289.36634966611507</v>
      </c>
      <c r="AF30">
        <v>265.33872123787916</v>
      </c>
      <c r="AG30">
        <v>254.38764871244089</v>
      </c>
      <c r="AH30">
        <v>200.52276508968833</v>
      </c>
    </row>
    <row r="31" spans="1:34" x14ac:dyDescent="0.3">
      <c r="A31" s="96">
        <f ca="1">Exceedance!U31</f>
        <v>46966</v>
      </c>
      <c r="B31" s="1">
        <v>302.53833627087067</v>
      </c>
      <c r="C31" s="1">
        <v>290.71671597614801</v>
      </c>
      <c r="D31" s="1">
        <v>324.8309290861821</v>
      </c>
      <c r="E31">
        <v>349.76301907565056</v>
      </c>
      <c r="F31">
        <v>307.89386360543119</v>
      </c>
      <c r="G31">
        <v>378.58782636779807</v>
      </c>
      <c r="H31">
        <v>327.52226981399292</v>
      </c>
      <c r="I31">
        <v>334.69619929742043</v>
      </c>
      <c r="J31">
        <v>323.69185340346951</v>
      </c>
      <c r="K31">
        <v>302.50353446535928</v>
      </c>
      <c r="L31">
        <v>281.97678349925593</v>
      </c>
      <c r="M31">
        <v>169.14072658289237</v>
      </c>
      <c r="N31">
        <v>0</v>
      </c>
      <c r="O31">
        <v>0</v>
      </c>
      <c r="P31">
        <v>206.554525712583</v>
      </c>
      <c r="Q31">
        <v>342.1429720165217</v>
      </c>
      <c r="R31">
        <v>302.86198618007893</v>
      </c>
      <c r="S31">
        <v>280.55177461324263</v>
      </c>
      <c r="T31">
        <v>349.90576437973698</v>
      </c>
      <c r="U31">
        <v>302.41419003606831</v>
      </c>
      <c r="V31">
        <v>284.51292484262297</v>
      </c>
      <c r="W31">
        <v>383.75769668773336</v>
      </c>
      <c r="X31">
        <v>294.96265982762156</v>
      </c>
      <c r="Y31">
        <v>0</v>
      </c>
      <c r="Z31">
        <v>273.32855018969133</v>
      </c>
      <c r="AA31">
        <v>301.93199587104777</v>
      </c>
      <c r="AB31">
        <v>288.1037647244562</v>
      </c>
      <c r="AC31">
        <v>378.49045978789979</v>
      </c>
      <c r="AD31">
        <v>269.79484916792626</v>
      </c>
      <c r="AE31">
        <v>314.01690068241743</v>
      </c>
      <c r="AF31">
        <v>280.83432224920256</v>
      </c>
      <c r="AG31">
        <v>145.3474358606851</v>
      </c>
      <c r="AH31">
        <v>131.48064694053792</v>
      </c>
    </row>
    <row r="32" spans="1:34" x14ac:dyDescent="0.3">
      <c r="A32" s="96">
        <f ca="1">Exceedance!U32</f>
        <v>46997</v>
      </c>
      <c r="B32" s="1">
        <v>226.31303624285039</v>
      </c>
      <c r="C32" s="1">
        <v>216.18146484026022</v>
      </c>
      <c r="D32" s="1">
        <v>214.87115362681786</v>
      </c>
      <c r="E32">
        <v>233.12938488394619</v>
      </c>
      <c r="F32">
        <v>229.81642021413478</v>
      </c>
      <c r="G32">
        <v>284.46955188757607</v>
      </c>
      <c r="H32">
        <v>245.47002265834357</v>
      </c>
      <c r="I32">
        <v>252.22873744983738</v>
      </c>
      <c r="J32">
        <v>242.86094218835618</v>
      </c>
      <c r="K32">
        <v>227.2444405273622</v>
      </c>
      <c r="L32">
        <v>209.39033787654284</v>
      </c>
      <c r="M32">
        <v>127.75647518672632</v>
      </c>
      <c r="N32">
        <v>0</v>
      </c>
      <c r="O32">
        <v>0</v>
      </c>
      <c r="P32">
        <v>128.01906698697081</v>
      </c>
      <c r="Q32">
        <v>227.21156973017807</v>
      </c>
      <c r="R32">
        <v>226.27332366121033</v>
      </c>
      <c r="S32">
        <v>208.26325374315016</v>
      </c>
      <c r="T32">
        <v>243.68848959627385</v>
      </c>
      <c r="U32">
        <v>226.45542196814716</v>
      </c>
      <c r="V32">
        <v>211.70503802975691</v>
      </c>
      <c r="W32">
        <v>288.12971850676468</v>
      </c>
      <c r="X32">
        <v>219.74934615264405</v>
      </c>
      <c r="Y32">
        <v>0</v>
      </c>
      <c r="Z32">
        <v>169.20933832001214</v>
      </c>
      <c r="AA32">
        <v>224.29192812724807</v>
      </c>
      <c r="AB32">
        <v>215.3455914755759</v>
      </c>
      <c r="AC32">
        <v>282.46250304263407</v>
      </c>
      <c r="AD32">
        <v>200.25095051803049</v>
      </c>
      <c r="AE32">
        <v>208.69152802224167</v>
      </c>
      <c r="AF32">
        <v>209.08721398599786</v>
      </c>
      <c r="AG32">
        <v>143.00894862683745</v>
      </c>
      <c r="AH32">
        <v>127.46712713098091</v>
      </c>
    </row>
    <row r="33" spans="1:34" x14ac:dyDescent="0.3">
      <c r="A33" s="96">
        <f ca="1">Exceedance!U33</f>
        <v>47027</v>
      </c>
      <c r="B33" s="1">
        <v>190.1713265295717</v>
      </c>
      <c r="C33" s="1">
        <v>218.76182675219857</v>
      </c>
      <c r="D33" s="1">
        <v>227.50725459484968</v>
      </c>
      <c r="E33">
        <v>185.98060503901485</v>
      </c>
      <c r="F33">
        <v>192.6999299081395</v>
      </c>
      <c r="G33">
        <v>188.48345731286588</v>
      </c>
      <c r="H33">
        <v>276.21747359414297</v>
      </c>
      <c r="I33">
        <v>285.28656946165603</v>
      </c>
      <c r="J33">
        <v>273.22254089196423</v>
      </c>
      <c r="K33">
        <v>191.19919921215021</v>
      </c>
      <c r="L33">
        <v>167.93828540596371</v>
      </c>
      <c r="M33">
        <v>133.81397551320075</v>
      </c>
      <c r="N33">
        <v>0</v>
      </c>
      <c r="O33">
        <v>0</v>
      </c>
      <c r="P33">
        <v>152.20481954306615</v>
      </c>
      <c r="Q33">
        <v>180.79414971676991</v>
      </c>
      <c r="R33">
        <v>191.09679481781896</v>
      </c>
      <c r="S33">
        <v>218.48956368790152</v>
      </c>
      <c r="T33">
        <v>230.04329399770012</v>
      </c>
      <c r="U33">
        <v>254.12964027600682</v>
      </c>
      <c r="V33">
        <v>223.50208739015861</v>
      </c>
      <c r="W33">
        <v>190.87602925761638</v>
      </c>
      <c r="X33">
        <v>183.76056849475142</v>
      </c>
      <c r="Y33">
        <v>0</v>
      </c>
      <c r="Z33">
        <v>157.39418874342454</v>
      </c>
      <c r="AA33">
        <v>222.58148119747261</v>
      </c>
      <c r="AB33">
        <v>220.61103226828081</v>
      </c>
      <c r="AC33">
        <v>186.57272247932914</v>
      </c>
      <c r="AD33">
        <v>223.11804696811885</v>
      </c>
      <c r="AE33">
        <v>165.36958278492412</v>
      </c>
      <c r="AF33">
        <v>174.88752768108907</v>
      </c>
      <c r="AG33">
        <v>131.52742195969634</v>
      </c>
      <c r="AH33">
        <v>130.66204189858453</v>
      </c>
    </row>
    <row r="34" spans="1:34" x14ac:dyDescent="0.3">
      <c r="A34" s="96">
        <f ca="1">Exceedance!U34</f>
        <v>47058</v>
      </c>
      <c r="B34" s="1">
        <v>197.64963855377539</v>
      </c>
      <c r="C34" s="1">
        <v>215.29629928676277</v>
      </c>
      <c r="D34" s="1">
        <v>224.27865577512708</v>
      </c>
      <c r="E34">
        <v>193.60235327933674</v>
      </c>
      <c r="F34">
        <v>199.89592975007091</v>
      </c>
      <c r="G34">
        <v>196.59131284630894</v>
      </c>
      <c r="H34">
        <v>274.51347240811054</v>
      </c>
      <c r="I34">
        <v>284.61587139839361</v>
      </c>
      <c r="J34">
        <v>271.44130778664305</v>
      </c>
      <c r="K34">
        <v>198.67044924951745</v>
      </c>
      <c r="L34">
        <v>173.73963442110488</v>
      </c>
      <c r="M34">
        <v>138.48531570932977</v>
      </c>
      <c r="N34">
        <v>0</v>
      </c>
      <c r="O34">
        <v>0</v>
      </c>
      <c r="P34">
        <v>169.89793431224339</v>
      </c>
      <c r="Q34">
        <v>188.22279211579044</v>
      </c>
      <c r="R34">
        <v>199.74806608060598</v>
      </c>
      <c r="S34">
        <v>215.65915020671039</v>
      </c>
      <c r="T34">
        <v>227.13110890655136</v>
      </c>
      <c r="U34">
        <v>251.66727418117833</v>
      </c>
      <c r="V34">
        <v>220.63131823204139</v>
      </c>
      <c r="W34">
        <v>198.89950743993288</v>
      </c>
      <c r="X34">
        <v>189.91153160732003</v>
      </c>
      <c r="Y34">
        <v>0</v>
      </c>
      <c r="Z34">
        <v>138.70173581160063</v>
      </c>
      <c r="AA34">
        <v>219.63700080238985</v>
      </c>
      <c r="AB34">
        <v>217.85086781894867</v>
      </c>
      <c r="AC34">
        <v>194.07008422086068</v>
      </c>
      <c r="AD34">
        <v>219.81608757789894</v>
      </c>
      <c r="AE34">
        <v>171.43157480747377</v>
      </c>
      <c r="AF34">
        <v>180.79653977968385</v>
      </c>
      <c r="AG34">
        <v>126.81771486321256</v>
      </c>
      <c r="AH34">
        <v>124.95991419027634</v>
      </c>
    </row>
    <row r="35" spans="1:34" x14ac:dyDescent="0.3">
      <c r="A35" s="96">
        <f ca="1">Exceedance!U35</f>
        <v>47088</v>
      </c>
      <c r="B35" s="1">
        <v>236.70631311326451</v>
      </c>
      <c r="C35" s="1">
        <v>236.4931152116817</v>
      </c>
      <c r="D35" s="1">
        <v>247.49278286787711</v>
      </c>
      <c r="E35">
        <v>232.14201582811774</v>
      </c>
      <c r="F35">
        <v>239.09453542386905</v>
      </c>
      <c r="G35">
        <v>236.25530373535781</v>
      </c>
      <c r="H35">
        <v>304.77921039282967</v>
      </c>
      <c r="I35">
        <v>316.76210100951914</v>
      </c>
      <c r="J35">
        <v>301.38018046583824</v>
      </c>
      <c r="K35">
        <v>237.99089310406984</v>
      </c>
      <c r="L35">
        <v>206.79170363040214</v>
      </c>
      <c r="M35">
        <v>163.83735841832055</v>
      </c>
      <c r="N35">
        <v>0</v>
      </c>
      <c r="O35">
        <v>0</v>
      </c>
      <c r="P35">
        <v>131.054727352578</v>
      </c>
      <c r="Q35">
        <v>225.68915303955882</v>
      </c>
      <c r="R35">
        <v>239.25188155738343</v>
      </c>
      <c r="S35">
        <v>237.25365227022706</v>
      </c>
      <c r="T35">
        <v>250.51944612669323</v>
      </c>
      <c r="U35">
        <v>278.44690441659031</v>
      </c>
      <c r="V35">
        <v>242.84591780391415</v>
      </c>
      <c r="W35">
        <v>238.81950624704459</v>
      </c>
      <c r="X35">
        <v>226.14643320154667</v>
      </c>
      <c r="Y35">
        <v>0</v>
      </c>
      <c r="Z35">
        <v>131.13116797343054</v>
      </c>
      <c r="AA35">
        <v>241.85906067554666</v>
      </c>
      <c r="AB35">
        <v>240.07485699598521</v>
      </c>
      <c r="AC35">
        <v>232.71026173071198</v>
      </c>
      <c r="AD35">
        <v>241.5308656657929</v>
      </c>
      <c r="AE35">
        <v>204.96167091548955</v>
      </c>
      <c r="AF35">
        <v>216.01319463347784</v>
      </c>
      <c r="AG35">
        <v>131.02294464788216</v>
      </c>
      <c r="AH35">
        <v>129.2053212088509</v>
      </c>
    </row>
    <row r="36" spans="1:34" x14ac:dyDescent="0.3">
      <c r="A36" s="96">
        <f ca="1">Exceedance!U36</f>
        <v>47119</v>
      </c>
      <c r="B36" s="1">
        <v>283.68026689941144</v>
      </c>
      <c r="C36" s="1">
        <v>131.54765437272732</v>
      </c>
      <c r="D36" s="1">
        <v>292.45042834181777</v>
      </c>
      <c r="E36">
        <v>278.38825428529481</v>
      </c>
      <c r="F36">
        <v>286.30537227836118</v>
      </c>
      <c r="G36">
        <v>283.88028166528625</v>
      </c>
      <c r="H36">
        <v>363.3436482835653</v>
      </c>
      <c r="I36">
        <v>378.25483269927361</v>
      </c>
      <c r="J36">
        <v>358.98004736391295</v>
      </c>
      <c r="K36">
        <v>285.16733572908169</v>
      </c>
      <c r="L36">
        <v>253.35851223466096</v>
      </c>
      <c r="M36">
        <v>35.230418661650027</v>
      </c>
      <c r="N36">
        <v>0</v>
      </c>
      <c r="O36">
        <v>0</v>
      </c>
      <c r="P36">
        <v>145.82453222964278</v>
      </c>
      <c r="Q36">
        <v>270.48841128656863</v>
      </c>
      <c r="R36">
        <v>286.59883171727716</v>
      </c>
      <c r="S36">
        <v>141.54444304180026</v>
      </c>
      <c r="T36">
        <v>316.61129379522845</v>
      </c>
      <c r="U36">
        <v>294.55542161292419</v>
      </c>
      <c r="V36">
        <v>305.97858343803097</v>
      </c>
      <c r="W36">
        <v>286.94525636111325</v>
      </c>
      <c r="X36">
        <v>269.35324346428456</v>
      </c>
      <c r="Y36">
        <v>0</v>
      </c>
      <c r="Z36">
        <v>130.95116190909894</v>
      </c>
      <c r="AA36">
        <v>284.90010876065418</v>
      </c>
      <c r="AB36">
        <v>288.00473870248283</v>
      </c>
      <c r="AC36">
        <v>279.1700689084193</v>
      </c>
      <c r="AD36">
        <v>279.55431206710472</v>
      </c>
      <c r="AE36">
        <v>256.1659702373197</v>
      </c>
      <c r="AF36">
        <v>257.86102030356881</v>
      </c>
      <c r="AG36">
        <v>130.79596085238913</v>
      </c>
      <c r="AH36">
        <v>128.85264678840815</v>
      </c>
    </row>
    <row r="37" spans="1:34" x14ac:dyDescent="0.3">
      <c r="A37" s="96">
        <f ca="1">Exceedance!U37</f>
        <v>47150</v>
      </c>
      <c r="B37" s="1">
        <v>249.15508225789762</v>
      </c>
      <c r="C37" s="1">
        <v>129.44548877008424</v>
      </c>
      <c r="D37" s="1">
        <v>254.47908054887299</v>
      </c>
      <c r="E37">
        <v>244.45332825190127</v>
      </c>
      <c r="F37">
        <v>251.19297741715368</v>
      </c>
      <c r="G37">
        <v>249.6241741572168</v>
      </c>
      <c r="H37">
        <v>319.23464856857817</v>
      </c>
      <c r="I37">
        <v>332.80902620377958</v>
      </c>
      <c r="J37">
        <v>315.09308987907832</v>
      </c>
      <c r="K37">
        <v>250.27119002490286</v>
      </c>
      <c r="L37">
        <v>220.22178550713591</v>
      </c>
      <c r="M37">
        <v>0</v>
      </c>
      <c r="N37">
        <v>0</v>
      </c>
      <c r="O37">
        <v>0</v>
      </c>
      <c r="P37">
        <v>175.38670788376447</v>
      </c>
      <c r="Q37">
        <v>237.19166807223809</v>
      </c>
      <c r="R37">
        <v>251.50180877332511</v>
      </c>
      <c r="S37">
        <v>118.79827685450152</v>
      </c>
      <c r="T37">
        <v>274.49948865754948</v>
      </c>
      <c r="U37">
        <v>258.31325797577898</v>
      </c>
      <c r="V37">
        <v>119.0563261974865</v>
      </c>
      <c r="W37">
        <v>252.32336814869325</v>
      </c>
      <c r="X37">
        <v>234.62388407970951</v>
      </c>
      <c r="Y37">
        <v>0</v>
      </c>
      <c r="Z37">
        <v>118.29952048468334</v>
      </c>
      <c r="AA37">
        <v>124.18721937745084</v>
      </c>
      <c r="AB37">
        <v>173.41382321695374</v>
      </c>
      <c r="AC37">
        <v>245.0210079971107</v>
      </c>
      <c r="AD37">
        <v>122.90497053607265</v>
      </c>
      <c r="AE37">
        <v>223.44415064078282</v>
      </c>
      <c r="AF37">
        <v>225.09587475216784</v>
      </c>
      <c r="AG37">
        <v>117.87075036371473</v>
      </c>
      <c r="AH37">
        <v>116.65154248615679</v>
      </c>
    </row>
    <row r="38" spans="1:34" x14ac:dyDescent="0.3">
      <c r="A38" s="96">
        <f ca="1">Exceedance!U38</f>
        <v>47178</v>
      </c>
      <c r="B38" s="1">
        <v>262.72886124647516</v>
      </c>
      <c r="C38" s="1">
        <v>164.99997971740413</v>
      </c>
      <c r="D38" s="1">
        <v>266.17036112527791</v>
      </c>
      <c r="E38">
        <v>257.67688259424216</v>
      </c>
      <c r="F38">
        <v>265.42893683054666</v>
      </c>
      <c r="G38">
        <v>263.71947699312329</v>
      </c>
      <c r="H38">
        <v>336.9554673279298</v>
      </c>
      <c r="I38">
        <v>351.48068694186151</v>
      </c>
      <c r="J38">
        <v>331.66376973890635</v>
      </c>
      <c r="K38">
        <v>263.72962659405579</v>
      </c>
      <c r="L38">
        <v>173.57303277510579</v>
      </c>
      <c r="M38">
        <v>0</v>
      </c>
      <c r="N38">
        <v>0</v>
      </c>
      <c r="O38">
        <v>0</v>
      </c>
      <c r="P38">
        <v>189.04516727970383</v>
      </c>
      <c r="Q38">
        <v>249.25173544399365</v>
      </c>
      <c r="R38">
        <v>265.46923994959548</v>
      </c>
      <c r="S38">
        <v>131.76405972659791</v>
      </c>
      <c r="T38">
        <v>285.78311917045085</v>
      </c>
      <c r="U38">
        <v>271.64012404891253</v>
      </c>
      <c r="V38">
        <v>144.83679763642803</v>
      </c>
      <c r="W38">
        <v>266.46684402977655</v>
      </c>
      <c r="X38">
        <v>245.89996604021684</v>
      </c>
      <c r="Y38">
        <v>0</v>
      </c>
      <c r="Z38">
        <v>163.22739027154034</v>
      </c>
      <c r="AA38">
        <v>160.51651113110415</v>
      </c>
      <c r="AB38">
        <v>330.13074089521825</v>
      </c>
      <c r="AC38">
        <v>257.88532722152104</v>
      </c>
      <c r="AD38">
        <v>195.30165858858896</v>
      </c>
      <c r="AE38">
        <v>208.57682022314293</v>
      </c>
      <c r="AF38">
        <v>235.71825222783386</v>
      </c>
      <c r="AG38">
        <v>131.08792379962725</v>
      </c>
      <c r="AH38">
        <v>131.00802357358029</v>
      </c>
    </row>
    <row r="39" spans="1:34" x14ac:dyDescent="0.3">
      <c r="A39" s="96">
        <f ca="1">Exceedance!U39</f>
        <v>47209</v>
      </c>
      <c r="B39" s="1">
        <v>233.97973463220393</v>
      </c>
      <c r="C39" s="1">
        <v>238.68879173690664</v>
      </c>
      <c r="D39" s="1">
        <v>228.90949833069007</v>
      </c>
      <c r="E39">
        <v>229.74871336514045</v>
      </c>
      <c r="F39">
        <v>236.82256912767483</v>
      </c>
      <c r="G39">
        <v>235.91904917455284</v>
      </c>
      <c r="H39">
        <v>485.95665601706884</v>
      </c>
      <c r="I39">
        <v>313.62446015092706</v>
      </c>
      <c r="J39">
        <v>294.20115899413645</v>
      </c>
      <c r="K39">
        <v>234.69522415772457</v>
      </c>
      <c r="L39">
        <v>174.85333059926168</v>
      </c>
      <c r="M39">
        <v>0</v>
      </c>
      <c r="N39">
        <v>0</v>
      </c>
      <c r="O39">
        <v>0</v>
      </c>
      <c r="P39">
        <v>354.54405166890251</v>
      </c>
      <c r="Q39">
        <v>222.2273025479208</v>
      </c>
      <c r="R39">
        <v>237.59914056309111</v>
      </c>
      <c r="S39">
        <v>127.59337824901607</v>
      </c>
      <c r="T39">
        <v>200.44066100515838</v>
      </c>
      <c r="U39">
        <v>240.97405286166239</v>
      </c>
      <c r="V39">
        <v>299.11924679186671</v>
      </c>
      <c r="W39">
        <v>238.29731041520242</v>
      </c>
      <c r="X39">
        <v>216.66024376501815</v>
      </c>
      <c r="Y39">
        <v>0</v>
      </c>
      <c r="Z39">
        <v>194.76727210590718</v>
      </c>
      <c r="AA39">
        <v>204.52570750603877</v>
      </c>
      <c r="AB39">
        <v>319.58714691709531</v>
      </c>
      <c r="AC39">
        <v>228.62131673259677</v>
      </c>
      <c r="AD39">
        <v>254.20258919000051</v>
      </c>
      <c r="AE39">
        <v>165.99655964637441</v>
      </c>
      <c r="AF39">
        <v>207.96664486391975</v>
      </c>
      <c r="AG39">
        <v>221.62860698251436</v>
      </c>
      <c r="AH39">
        <v>298.88822151205858</v>
      </c>
    </row>
    <row r="40" spans="1:34" x14ac:dyDescent="0.3">
      <c r="A40" s="96">
        <f ca="1">Exceedance!U40</f>
        <v>47239</v>
      </c>
      <c r="B40" s="1">
        <v>237.31060694792811</v>
      </c>
      <c r="C40" s="1">
        <v>445.95227897159799</v>
      </c>
      <c r="D40" s="1">
        <v>215.93853186146205</v>
      </c>
      <c r="E40">
        <v>233.9239600096268</v>
      </c>
      <c r="F40">
        <v>241.41995906279391</v>
      </c>
      <c r="G40">
        <v>243.37236542340418</v>
      </c>
      <c r="H40">
        <v>498.24718604667771</v>
      </c>
      <c r="I40">
        <v>318.17469464912938</v>
      </c>
      <c r="J40">
        <v>296.94939467676448</v>
      </c>
      <c r="K40">
        <v>237.72391918722889</v>
      </c>
      <c r="L40">
        <v>297.70192267334704</v>
      </c>
      <c r="M40">
        <v>0</v>
      </c>
      <c r="N40">
        <v>0</v>
      </c>
      <c r="O40">
        <v>0</v>
      </c>
      <c r="P40">
        <v>450.48716369304861</v>
      </c>
      <c r="Q40">
        <v>228.84433867274288</v>
      </c>
      <c r="R40">
        <v>241.84334938386266</v>
      </c>
      <c r="S40">
        <v>436.66426857219903</v>
      </c>
      <c r="T40">
        <v>316.72639692959848</v>
      </c>
      <c r="U40">
        <v>240.83028907514046</v>
      </c>
      <c r="V40">
        <v>456.41345328440104</v>
      </c>
      <c r="W40">
        <v>239.89932806768718</v>
      </c>
      <c r="X40">
        <v>214.40118130656387</v>
      </c>
      <c r="Y40">
        <v>0</v>
      </c>
      <c r="Z40">
        <v>412.47277742426922</v>
      </c>
      <c r="AA40">
        <v>391.99189602302323</v>
      </c>
      <c r="AB40">
        <v>266.93009439496745</v>
      </c>
      <c r="AC40">
        <v>228.81488031790599</v>
      </c>
      <c r="AD40">
        <v>454.78412408309094</v>
      </c>
      <c r="AE40">
        <v>277.59192275322647</v>
      </c>
      <c r="AF40">
        <v>207.34892148129143</v>
      </c>
      <c r="AG40">
        <v>434.40342627809946</v>
      </c>
      <c r="AH40">
        <v>441.81488197734825</v>
      </c>
    </row>
    <row r="41" spans="1:34" x14ac:dyDescent="0.3">
      <c r="A41" s="96">
        <f ca="1">Exceedance!U41</f>
        <v>47270</v>
      </c>
      <c r="B41" s="1">
        <v>256.44453286991416</v>
      </c>
      <c r="C41" s="1">
        <v>228.66325520269061</v>
      </c>
      <c r="D41" s="1">
        <v>268.89502047764506</v>
      </c>
      <c r="E41">
        <v>252.55398684442409</v>
      </c>
      <c r="F41">
        <v>268.25829113739377</v>
      </c>
      <c r="G41">
        <v>267.56482634821435</v>
      </c>
      <c r="H41">
        <v>544.35961838745686</v>
      </c>
      <c r="I41">
        <v>342.5503987521904</v>
      </c>
      <c r="J41">
        <v>322.0664182322526</v>
      </c>
      <c r="K41">
        <v>254.54311898246945</v>
      </c>
      <c r="L41">
        <v>227.38203263599729</v>
      </c>
      <c r="M41">
        <v>0</v>
      </c>
      <c r="N41">
        <v>0</v>
      </c>
      <c r="O41">
        <v>39.802886793916898</v>
      </c>
      <c r="P41">
        <v>265.58013935779138</v>
      </c>
      <c r="Q41">
        <v>250.27957340395753</v>
      </c>
      <c r="R41">
        <v>259.26170051152513</v>
      </c>
      <c r="S41">
        <v>374.46421222669693</v>
      </c>
      <c r="T41">
        <v>292.86894172900082</v>
      </c>
      <c r="U41">
        <v>259.27086222886703</v>
      </c>
      <c r="V41">
        <v>292.46602716418772</v>
      </c>
      <c r="W41">
        <v>252.1400651971955</v>
      </c>
      <c r="X41">
        <v>226.72415398879426</v>
      </c>
      <c r="Y41">
        <v>301.32730982325381</v>
      </c>
      <c r="Z41">
        <v>442.90542650778366</v>
      </c>
      <c r="AA41">
        <v>231.36633983762673</v>
      </c>
      <c r="AB41">
        <v>295.66007435489087</v>
      </c>
      <c r="AC41">
        <v>241.53380968109906</v>
      </c>
      <c r="AD41">
        <v>286.65360049865831</v>
      </c>
      <c r="AE41">
        <v>226.65726165726682</v>
      </c>
      <c r="AF41">
        <v>222.92231943847949</v>
      </c>
      <c r="AG41">
        <v>241.93715634143686</v>
      </c>
      <c r="AH41">
        <v>283.1868660718107</v>
      </c>
    </row>
    <row r="42" spans="1:34" x14ac:dyDescent="0.3">
      <c r="A42" s="96">
        <f ca="1">Exceedance!U42</f>
        <v>47300</v>
      </c>
      <c r="B42" s="1">
        <v>293.45286468797906</v>
      </c>
      <c r="C42" s="1">
        <v>264.49896815639289</v>
      </c>
      <c r="D42" s="1">
        <v>310.10558885376855</v>
      </c>
      <c r="E42">
        <v>287.40099689802838</v>
      </c>
      <c r="F42">
        <v>320.51058508632627</v>
      </c>
      <c r="G42">
        <v>308.40563974226222</v>
      </c>
      <c r="H42">
        <v>630.2034669031143</v>
      </c>
      <c r="I42">
        <v>391.53386516339185</v>
      </c>
      <c r="J42">
        <v>372.78411997298991</v>
      </c>
      <c r="K42">
        <v>288.11616010192364</v>
      </c>
      <c r="L42">
        <v>259.65911202928834</v>
      </c>
      <c r="M42">
        <v>0</v>
      </c>
      <c r="N42">
        <v>0</v>
      </c>
      <c r="O42">
        <v>67.675875362957186</v>
      </c>
      <c r="P42">
        <v>322.77046054844328</v>
      </c>
      <c r="Q42">
        <v>286.10668728081714</v>
      </c>
      <c r="R42">
        <v>293.69361844613462</v>
      </c>
      <c r="S42">
        <v>329.86115407172883</v>
      </c>
      <c r="T42">
        <v>340.58528542511317</v>
      </c>
      <c r="U42">
        <v>298.67282006108343</v>
      </c>
      <c r="V42">
        <v>361.03168549114218</v>
      </c>
      <c r="W42">
        <v>282.04120244831842</v>
      </c>
      <c r="X42">
        <v>256.80808114176045</v>
      </c>
      <c r="Y42">
        <v>295.82339530513542</v>
      </c>
      <c r="Z42">
        <v>253.91595563988676</v>
      </c>
      <c r="AA42">
        <v>290.34477014767964</v>
      </c>
      <c r="AB42">
        <v>342.82652354897317</v>
      </c>
      <c r="AC42">
        <v>271.15058705359883</v>
      </c>
      <c r="AD42">
        <v>344.38692566596296</v>
      </c>
      <c r="AE42">
        <v>258.77522318978231</v>
      </c>
      <c r="AF42">
        <v>257.29754155600727</v>
      </c>
      <c r="AG42">
        <v>217.35250470144734</v>
      </c>
      <c r="AH42">
        <v>344.00474377302771</v>
      </c>
    </row>
    <row r="43" spans="1:34" x14ac:dyDescent="0.3">
      <c r="A43" s="96">
        <f ca="1">Exceedance!U43</f>
        <v>47331</v>
      </c>
      <c r="B43" s="1">
        <v>312.51675133934509</v>
      </c>
      <c r="C43" s="1">
        <v>299.52463372373512</v>
      </c>
      <c r="D43" s="1">
        <v>328.11047403651276</v>
      </c>
      <c r="E43">
        <v>304.9536006540315</v>
      </c>
      <c r="F43">
        <v>350.49039668449404</v>
      </c>
      <c r="G43">
        <v>329.97658058270167</v>
      </c>
      <c r="H43">
        <v>673.66392055691711</v>
      </c>
      <c r="I43">
        <v>418.18526334051461</v>
      </c>
      <c r="J43">
        <v>399.94767321705575</v>
      </c>
      <c r="K43">
        <v>305.39708827761405</v>
      </c>
      <c r="L43">
        <v>273.29036269698787</v>
      </c>
      <c r="M43">
        <v>0</v>
      </c>
      <c r="N43">
        <v>0</v>
      </c>
      <c r="O43">
        <v>0</v>
      </c>
      <c r="P43">
        <v>360.88659983956529</v>
      </c>
      <c r="Q43">
        <v>303.93563945534908</v>
      </c>
      <c r="R43">
        <v>311.67907532452256</v>
      </c>
      <c r="S43">
        <v>355.18712031692201</v>
      </c>
      <c r="T43">
        <v>363.14602758412843</v>
      </c>
      <c r="U43">
        <v>317.55104909037044</v>
      </c>
      <c r="V43">
        <v>395.75678494322864</v>
      </c>
      <c r="W43">
        <v>298.24059051431885</v>
      </c>
      <c r="X43">
        <v>270.66011622598751</v>
      </c>
      <c r="Y43">
        <v>160.05727064600413</v>
      </c>
      <c r="Z43">
        <v>221.15423085396625</v>
      </c>
      <c r="AA43">
        <v>320.07228103714755</v>
      </c>
      <c r="AB43">
        <v>363.77819850027475</v>
      </c>
      <c r="AC43">
        <v>286.17273060479715</v>
      </c>
      <c r="AD43">
        <v>371.37523286001959</v>
      </c>
      <c r="AE43">
        <v>272.45156083732553</v>
      </c>
      <c r="AF43">
        <v>274.1939524116662</v>
      </c>
      <c r="AG43">
        <v>130.9642219701733</v>
      </c>
      <c r="AH43">
        <v>370.17651178544145</v>
      </c>
    </row>
    <row r="44" spans="1:34" x14ac:dyDescent="0.3">
      <c r="A44" s="96">
        <f ca="1">Exceedance!U44</f>
        <v>47362</v>
      </c>
      <c r="B44" s="1">
        <v>233.66701103584293</v>
      </c>
      <c r="C44" s="1">
        <v>208.10798575894563</v>
      </c>
      <c r="D44" s="1">
        <v>217.47541976858355</v>
      </c>
      <c r="E44">
        <v>227.37389958516073</v>
      </c>
      <c r="F44">
        <v>263.78653106579452</v>
      </c>
      <c r="G44">
        <v>247.12661695920849</v>
      </c>
      <c r="H44">
        <v>498.52556186877382</v>
      </c>
      <c r="I44">
        <v>312.89999536184632</v>
      </c>
      <c r="J44">
        <v>299.43209121411212</v>
      </c>
      <c r="K44">
        <v>227.5332736398922</v>
      </c>
      <c r="L44">
        <v>202.55903905126613</v>
      </c>
      <c r="M44">
        <v>0</v>
      </c>
      <c r="N44">
        <v>0</v>
      </c>
      <c r="O44">
        <v>0</v>
      </c>
      <c r="P44">
        <v>251.00682609545743</v>
      </c>
      <c r="Q44">
        <v>226.90344348431049</v>
      </c>
      <c r="R44">
        <v>232.56836673059561</v>
      </c>
      <c r="S44">
        <v>265.0025895055374</v>
      </c>
      <c r="T44">
        <v>270.09438867806017</v>
      </c>
      <c r="U44">
        <v>237.11219980674849</v>
      </c>
      <c r="V44">
        <v>297.06424688874159</v>
      </c>
      <c r="W44">
        <v>222.10942955873301</v>
      </c>
      <c r="X44">
        <v>201.45386750968817</v>
      </c>
      <c r="Y44">
        <v>158.52176771101085</v>
      </c>
      <c r="Z44">
        <v>139.81751699400667</v>
      </c>
      <c r="AA44">
        <v>212.82053634291651</v>
      </c>
      <c r="AB44">
        <v>270.91690836039788</v>
      </c>
      <c r="AC44">
        <v>212.6852589957781</v>
      </c>
      <c r="AD44">
        <v>276.866235126086</v>
      </c>
      <c r="AE44">
        <v>202.03545296752762</v>
      </c>
      <c r="AF44">
        <v>204.914426827314</v>
      </c>
      <c r="AG44">
        <v>126.90401161363262</v>
      </c>
      <c r="AH44">
        <v>276.73745817464646</v>
      </c>
    </row>
    <row r="45" spans="1:34" x14ac:dyDescent="0.3">
      <c r="A45" s="96">
        <f ca="1">Exceedance!U45</f>
        <v>47392</v>
      </c>
      <c r="B45" s="1">
        <v>263.71769906853666</v>
      </c>
      <c r="C45" s="1">
        <v>221.12142434521539</v>
      </c>
      <c r="D45" s="1">
        <v>173.46362011410787</v>
      </c>
      <c r="E45">
        <v>191.51864302318722</v>
      </c>
      <c r="F45">
        <v>298.74447034198175</v>
      </c>
      <c r="G45">
        <v>279.30976121182772</v>
      </c>
      <c r="H45">
        <v>294.9050820245921</v>
      </c>
      <c r="I45">
        <v>297.86644971523333</v>
      </c>
      <c r="J45">
        <v>285.01216733144918</v>
      </c>
      <c r="K45">
        <v>256.03280157165568</v>
      </c>
      <c r="L45">
        <v>140.46729378062892</v>
      </c>
      <c r="M45">
        <v>0</v>
      </c>
      <c r="N45">
        <v>0</v>
      </c>
      <c r="O45">
        <v>0</v>
      </c>
      <c r="P45">
        <v>178.58129163728483</v>
      </c>
      <c r="Q45">
        <v>257.35858757843118</v>
      </c>
      <c r="R45">
        <v>262.22517912405715</v>
      </c>
      <c r="S45">
        <v>175.58867903013623</v>
      </c>
      <c r="T45">
        <v>178.70957321760849</v>
      </c>
      <c r="U45">
        <v>189.11271961746533</v>
      </c>
      <c r="V45">
        <v>264.53172672007048</v>
      </c>
      <c r="W45">
        <v>186.67002976491591</v>
      </c>
      <c r="X45">
        <v>226.65797354876125</v>
      </c>
      <c r="Y45">
        <v>131.13222811568286</v>
      </c>
      <c r="Z45">
        <v>152.23738637647418</v>
      </c>
      <c r="AA45">
        <v>227.43285551770421</v>
      </c>
      <c r="AB45">
        <v>179.72742287837411</v>
      </c>
      <c r="AC45">
        <v>178.87042160693579</v>
      </c>
      <c r="AD45">
        <v>183.54010407636704</v>
      </c>
      <c r="AE45">
        <v>161.57320995450556</v>
      </c>
      <c r="AF45">
        <v>172.59868045740879</v>
      </c>
      <c r="AG45">
        <v>130.87261863673456</v>
      </c>
      <c r="AH45">
        <v>184.20651598827001</v>
      </c>
    </row>
    <row r="46" spans="1:34" x14ac:dyDescent="0.3">
      <c r="A46" s="96">
        <f ca="1">Exceedance!U46</f>
        <v>47423</v>
      </c>
      <c r="B46" s="1">
        <v>261.73908871471127</v>
      </c>
      <c r="C46" s="1">
        <v>217.84085721905964</v>
      </c>
      <c r="D46" s="1">
        <v>179.72292541670978</v>
      </c>
      <c r="E46">
        <v>198.69555922381059</v>
      </c>
      <c r="F46">
        <v>297.44463476950148</v>
      </c>
      <c r="G46">
        <v>277.62590276098314</v>
      </c>
      <c r="H46">
        <v>294.20733729322825</v>
      </c>
      <c r="I46">
        <v>296.10531205764158</v>
      </c>
      <c r="J46">
        <v>283.10356589339466</v>
      </c>
      <c r="K46">
        <v>253.29840188778709</v>
      </c>
      <c r="L46">
        <v>146.36589610464645</v>
      </c>
      <c r="M46">
        <v>0</v>
      </c>
      <c r="N46">
        <v>0</v>
      </c>
      <c r="O46">
        <v>0</v>
      </c>
      <c r="P46">
        <v>186.03197935075613</v>
      </c>
      <c r="Q46">
        <v>257.04548850227354</v>
      </c>
      <c r="R46">
        <v>260.05289091760648</v>
      </c>
      <c r="S46">
        <v>182.01019114564474</v>
      </c>
      <c r="T46">
        <v>185.12282748937022</v>
      </c>
      <c r="U46">
        <v>196.29377310028397</v>
      </c>
      <c r="V46">
        <v>263.46802821785116</v>
      </c>
      <c r="W46">
        <v>192.9889933091593</v>
      </c>
      <c r="X46">
        <v>224.33836196318762</v>
      </c>
      <c r="Y46">
        <v>136.96343452467715</v>
      </c>
      <c r="Z46">
        <v>135.61816692260504</v>
      </c>
      <c r="AA46">
        <v>224.64225550798926</v>
      </c>
      <c r="AB46">
        <v>187.00928364222867</v>
      </c>
      <c r="AC46">
        <v>185.0482224511527</v>
      </c>
      <c r="AD46">
        <v>190.72138816683571</v>
      </c>
      <c r="AE46">
        <v>167.06312966316318</v>
      </c>
      <c r="AF46">
        <v>178.47330552121966</v>
      </c>
      <c r="AG46">
        <v>124.61679760651333</v>
      </c>
      <c r="AH46">
        <v>191.96801217823267</v>
      </c>
    </row>
    <row r="47" spans="1:34" x14ac:dyDescent="0.3">
      <c r="A47" s="96">
        <f ca="1">Exceedance!U47</f>
        <v>47453</v>
      </c>
      <c r="B47" s="1">
        <v>289.98762510735804</v>
      </c>
      <c r="C47" s="1">
        <v>239.86930835149786</v>
      </c>
      <c r="D47" s="1">
        <v>214.86513786250094</v>
      </c>
      <c r="E47">
        <v>237.68159879640203</v>
      </c>
      <c r="F47">
        <v>330.89144039813908</v>
      </c>
      <c r="G47">
        <v>308.29607187826826</v>
      </c>
      <c r="H47">
        <v>327.51498599031652</v>
      </c>
      <c r="I47">
        <v>329.04342753774472</v>
      </c>
      <c r="J47">
        <v>314.23701863147659</v>
      </c>
      <c r="K47">
        <v>279.64420313342515</v>
      </c>
      <c r="L47">
        <v>172.57460887705687</v>
      </c>
      <c r="M47">
        <v>0</v>
      </c>
      <c r="N47">
        <v>0</v>
      </c>
      <c r="O47">
        <v>0</v>
      </c>
      <c r="P47">
        <v>223.13111075776607</v>
      </c>
      <c r="Q47">
        <v>285.13927551404498</v>
      </c>
      <c r="R47">
        <v>287.88123503709886</v>
      </c>
      <c r="S47">
        <v>217.54128867563037</v>
      </c>
      <c r="T47">
        <v>221.18968653161721</v>
      </c>
      <c r="U47">
        <v>234.87842378784063</v>
      </c>
      <c r="V47">
        <v>292.92263839449743</v>
      </c>
      <c r="W47">
        <v>229.9353601225084</v>
      </c>
      <c r="X47">
        <v>246.94993208184417</v>
      </c>
      <c r="Y47">
        <v>135.13477954499601</v>
      </c>
      <c r="Z47">
        <v>142.50259976129848</v>
      </c>
      <c r="AA47">
        <v>247.91003822658703</v>
      </c>
      <c r="AB47">
        <v>224.25014624301983</v>
      </c>
      <c r="AC47">
        <v>220.7572892178496</v>
      </c>
      <c r="AD47">
        <v>228.52630975451615</v>
      </c>
      <c r="AE47">
        <v>199.2642051594151</v>
      </c>
      <c r="AF47">
        <v>213.28299239967376</v>
      </c>
      <c r="AG47">
        <v>129.16142884692891</v>
      </c>
      <c r="AH47">
        <v>230.29865800696084</v>
      </c>
    </row>
    <row r="48" spans="1:34" x14ac:dyDescent="0.3">
      <c r="A48" s="96">
        <f ca="1">Exceedance!U48</f>
        <v>47484</v>
      </c>
      <c r="B48" s="1">
        <v>344.57464236983958</v>
      </c>
      <c r="C48" s="1">
        <v>241.14629488792042</v>
      </c>
      <c r="D48" s="1">
        <v>256.68032896865788</v>
      </c>
      <c r="E48">
        <v>284.61909778253136</v>
      </c>
      <c r="F48">
        <v>395.33056341502379</v>
      </c>
      <c r="G48">
        <v>367.64793726074555</v>
      </c>
      <c r="H48">
        <v>391.30694273389048</v>
      </c>
      <c r="I48">
        <v>392.68289858905609</v>
      </c>
      <c r="J48">
        <v>374.44205456640168</v>
      </c>
      <c r="K48">
        <v>294.99498073088569</v>
      </c>
      <c r="L48">
        <v>191.00889583432621</v>
      </c>
      <c r="M48">
        <v>0</v>
      </c>
      <c r="N48">
        <v>0</v>
      </c>
      <c r="O48">
        <v>0</v>
      </c>
      <c r="P48">
        <v>267.00051653110251</v>
      </c>
      <c r="Q48">
        <v>338.82347570888669</v>
      </c>
      <c r="R48">
        <v>341.67010630197603</v>
      </c>
      <c r="S48">
        <v>259.76557690228555</v>
      </c>
      <c r="T48">
        <v>264.03928072918205</v>
      </c>
      <c r="U48">
        <v>281.36553557385076</v>
      </c>
      <c r="V48">
        <v>349.24530546501711</v>
      </c>
      <c r="W48">
        <v>274.08246661308539</v>
      </c>
      <c r="X48">
        <v>290.08250397398098</v>
      </c>
      <c r="Y48">
        <v>131.15658918801634</v>
      </c>
      <c r="Z48">
        <v>131.22283083341023</v>
      </c>
      <c r="AA48">
        <v>314.2471061394873</v>
      </c>
      <c r="AB48">
        <v>268.88010509672523</v>
      </c>
      <c r="AC48">
        <v>263.61810015764837</v>
      </c>
      <c r="AD48">
        <v>273.90589064501455</v>
      </c>
      <c r="AE48">
        <v>184.51442758472632</v>
      </c>
      <c r="AF48">
        <v>276.05268447045648</v>
      </c>
      <c r="AG48">
        <v>129.22385985790086</v>
      </c>
      <c r="AH48">
        <v>276.18209302687228</v>
      </c>
    </row>
    <row r="49" spans="1:34" x14ac:dyDescent="0.3">
      <c r="A49" s="96">
        <f ca="1">Exceedance!U49</f>
        <v>47515</v>
      </c>
      <c r="B49" s="1">
        <v>301.85637738138621</v>
      </c>
      <c r="C49" s="1">
        <v>135.53243817503184</v>
      </c>
      <c r="D49" s="1">
        <v>224.64105078209494</v>
      </c>
      <c r="E49">
        <v>249.72734764411848</v>
      </c>
      <c r="F49">
        <v>348.1149359334608</v>
      </c>
      <c r="G49">
        <v>323.15677172683559</v>
      </c>
      <c r="H49">
        <v>344.55030327059205</v>
      </c>
      <c r="I49">
        <v>345.48418130420089</v>
      </c>
      <c r="J49">
        <v>328.9341928910269</v>
      </c>
      <c r="K49">
        <v>258.00816479689945</v>
      </c>
      <c r="L49">
        <v>165.65510648221579</v>
      </c>
      <c r="M49">
        <v>0</v>
      </c>
      <c r="N49">
        <v>0</v>
      </c>
      <c r="O49">
        <v>6.7626915926971352</v>
      </c>
      <c r="P49">
        <v>234.09462208415206</v>
      </c>
      <c r="Q49">
        <v>296.57257708420377</v>
      </c>
      <c r="R49">
        <v>298.71314124716628</v>
      </c>
      <c r="S49">
        <v>227.28662724797334</v>
      </c>
      <c r="T49">
        <v>231.06602844892885</v>
      </c>
      <c r="U49">
        <v>246.80152554313105</v>
      </c>
      <c r="V49">
        <v>306.713436562705</v>
      </c>
      <c r="W49">
        <v>239.3439450234369</v>
      </c>
      <c r="X49">
        <v>215.49861113138576</v>
      </c>
      <c r="Y49">
        <v>140.03019729019442</v>
      </c>
      <c r="Z49">
        <v>122.88921702125778</v>
      </c>
      <c r="AA49">
        <v>274.00479452138751</v>
      </c>
      <c r="AB49">
        <v>235.39675932798554</v>
      </c>
      <c r="AC49">
        <v>230.82396835558001</v>
      </c>
      <c r="AD49">
        <v>240.18764574358917</v>
      </c>
      <c r="AE49">
        <v>118.61462975060586</v>
      </c>
      <c r="AF49">
        <v>240.83011207473632</v>
      </c>
      <c r="AG49">
        <v>116.61551911001889</v>
      </c>
      <c r="AH49">
        <v>242.49442524849556</v>
      </c>
    </row>
    <row r="50" spans="1:34" x14ac:dyDescent="0.3">
      <c r="A50" s="96">
        <f ca="1">Exceedance!U50</f>
        <v>47543</v>
      </c>
      <c r="B50" s="1">
        <v>317.33746495167401</v>
      </c>
      <c r="C50" s="1">
        <v>173.43447009171715</v>
      </c>
      <c r="D50" s="1">
        <v>236.3179915896925</v>
      </c>
      <c r="E50">
        <v>263.9006622149642</v>
      </c>
      <c r="F50">
        <v>367.84666140511541</v>
      </c>
      <c r="G50">
        <v>341.17699456823016</v>
      </c>
      <c r="H50">
        <v>363.91412964773428</v>
      </c>
      <c r="I50">
        <v>364.44466566905805</v>
      </c>
      <c r="J50">
        <v>346.63627918629169</v>
      </c>
      <c r="K50">
        <v>270.56523493128157</v>
      </c>
      <c r="L50">
        <v>174.06218597371029</v>
      </c>
      <c r="M50">
        <v>0</v>
      </c>
      <c r="N50">
        <v>0</v>
      </c>
      <c r="O50">
        <v>128.8541560938524</v>
      </c>
      <c r="P50">
        <v>246.37213345151042</v>
      </c>
      <c r="Q50">
        <v>312.11621304621224</v>
      </c>
      <c r="R50">
        <v>312.92090255721081</v>
      </c>
      <c r="S50">
        <v>239.58088485267922</v>
      </c>
      <c r="T50">
        <v>243.38266569787785</v>
      </c>
      <c r="U50">
        <v>259.58391982312975</v>
      </c>
      <c r="V50">
        <v>323.19963839359428</v>
      </c>
      <c r="W50">
        <v>250.66908871450963</v>
      </c>
      <c r="X50">
        <v>132.30095226926665</v>
      </c>
      <c r="Y50">
        <v>178.92866176800061</v>
      </c>
      <c r="Z50">
        <v>160.1276952707583</v>
      </c>
      <c r="AA50">
        <v>289.49532622707625</v>
      </c>
      <c r="AB50">
        <v>247.89286095477934</v>
      </c>
      <c r="AC50">
        <v>243.50901454728549</v>
      </c>
      <c r="AD50">
        <v>252.6035896873363</v>
      </c>
      <c r="AE50">
        <v>131.64394254682719</v>
      </c>
      <c r="AF50">
        <v>252.28909514114537</v>
      </c>
      <c r="AG50">
        <v>131.27310833529046</v>
      </c>
      <c r="AH50">
        <v>255.7388128080062</v>
      </c>
    </row>
    <row r="51" spans="1:34" x14ac:dyDescent="0.3">
      <c r="A51" s="96">
        <f ca="1">Exceedance!U51</f>
        <v>47574</v>
      </c>
      <c r="B51" s="1">
        <v>281.49763307583453</v>
      </c>
      <c r="C51" s="1">
        <v>238.9129305375308</v>
      </c>
      <c r="D51" s="1">
        <v>210.27613747416586</v>
      </c>
      <c r="E51">
        <v>235.50861396032923</v>
      </c>
      <c r="F51">
        <v>611.07030804301303</v>
      </c>
      <c r="G51">
        <v>530.07292384659831</v>
      </c>
      <c r="H51">
        <v>486.35821646187242</v>
      </c>
      <c r="I51">
        <v>543.25788394901281</v>
      </c>
      <c r="J51">
        <v>307.88827228677565</v>
      </c>
      <c r="K51">
        <v>239.50306092352164</v>
      </c>
      <c r="L51">
        <v>153.14274242356626</v>
      </c>
      <c r="M51">
        <v>0</v>
      </c>
      <c r="N51">
        <v>0</v>
      </c>
      <c r="O51">
        <v>246.75407706479928</v>
      </c>
      <c r="P51">
        <v>219.5635208367774</v>
      </c>
      <c r="Q51">
        <v>278.22423716918536</v>
      </c>
      <c r="R51">
        <v>275.85070444663796</v>
      </c>
      <c r="S51">
        <v>212.95504301159809</v>
      </c>
      <c r="T51">
        <v>215.82800469727002</v>
      </c>
      <c r="U51">
        <v>231.41053674544938</v>
      </c>
      <c r="V51">
        <v>287.89734826544509</v>
      </c>
      <c r="W51">
        <v>221.04151828167579</v>
      </c>
      <c r="X51">
        <v>176.62942539995822</v>
      </c>
      <c r="Y51">
        <v>204.54359370182149</v>
      </c>
      <c r="Z51">
        <v>204.11396538745998</v>
      </c>
      <c r="AA51">
        <v>263.81295089584967</v>
      </c>
      <c r="AB51">
        <v>219.59314704387933</v>
      </c>
      <c r="AC51">
        <v>217.20612521407341</v>
      </c>
      <c r="AD51">
        <v>223.9584985041337</v>
      </c>
      <c r="AE51">
        <v>129.78460526570365</v>
      </c>
      <c r="AF51">
        <v>223.89297641631583</v>
      </c>
      <c r="AG51">
        <v>327.67511615697282</v>
      </c>
      <c r="AH51">
        <v>228.48496426702042</v>
      </c>
    </row>
    <row r="52" spans="1:34" x14ac:dyDescent="0.3">
      <c r="A52" s="96">
        <f ca="1">Exceedance!U52</f>
        <v>47604</v>
      </c>
      <c r="B52" s="1">
        <v>284.76759901914949</v>
      </c>
      <c r="C52" s="1">
        <v>355.40735522481981</v>
      </c>
      <c r="D52" s="1">
        <v>214.5409545652447</v>
      </c>
      <c r="E52">
        <v>240.49504993241015</v>
      </c>
      <c r="F52">
        <v>630.79027489660336</v>
      </c>
      <c r="G52">
        <v>542.08002740418397</v>
      </c>
      <c r="H52">
        <v>489.39862072223372</v>
      </c>
      <c r="I52">
        <v>541.76229364690585</v>
      </c>
      <c r="J52">
        <v>309.30803005402225</v>
      </c>
      <c r="K52">
        <v>242.16146129563066</v>
      </c>
      <c r="L52">
        <v>151.32683119051518</v>
      </c>
      <c r="M52">
        <v>0</v>
      </c>
      <c r="N52">
        <v>0</v>
      </c>
      <c r="O52">
        <v>431.95381104919903</v>
      </c>
      <c r="P52">
        <v>226.06266492486259</v>
      </c>
      <c r="Q52">
        <v>282.03571860732421</v>
      </c>
      <c r="R52">
        <v>279.01065546340084</v>
      </c>
      <c r="S52">
        <v>220.59392142018959</v>
      </c>
      <c r="T52">
        <v>216.14821537712416</v>
      </c>
      <c r="U52">
        <v>237.73582625411379</v>
      </c>
      <c r="V52">
        <v>288.56075994014816</v>
      </c>
      <c r="W52">
        <v>219.30500206188071</v>
      </c>
      <c r="X52">
        <v>407.49554650242453</v>
      </c>
      <c r="Y52">
        <v>419.79198751670475</v>
      </c>
      <c r="Z52">
        <v>434.18225094979442</v>
      </c>
      <c r="AA52">
        <v>275.95241632555769</v>
      </c>
      <c r="AB52">
        <v>219.83652251152827</v>
      </c>
      <c r="AC52">
        <v>223.20438159046645</v>
      </c>
      <c r="AD52">
        <v>225.52187106042584</v>
      </c>
      <c r="AE52">
        <v>302.39218441480256</v>
      </c>
      <c r="AF52">
        <v>228.41565737568726</v>
      </c>
      <c r="AG52">
        <v>444.15739197893811</v>
      </c>
      <c r="AH52">
        <v>233.04909206282974</v>
      </c>
    </row>
    <row r="53" spans="1:34" x14ac:dyDescent="0.3">
      <c r="A53" s="96">
        <f ca="1">Exceedance!U53</f>
        <v>47635</v>
      </c>
      <c r="B53" s="1">
        <v>308.08554320810453</v>
      </c>
      <c r="C53" s="1">
        <v>231.21352161091997</v>
      </c>
      <c r="D53" s="1">
        <v>234.60632227102741</v>
      </c>
      <c r="E53">
        <v>267.55602783321893</v>
      </c>
      <c r="F53">
        <v>666.38566051129555</v>
      </c>
      <c r="G53">
        <v>593.06852949109623</v>
      </c>
      <c r="H53">
        <v>523.8115080754452</v>
      </c>
      <c r="I53">
        <v>578.27930153666307</v>
      </c>
      <c r="J53">
        <v>328.63700261159721</v>
      </c>
      <c r="K53">
        <v>261.22080399254924</v>
      </c>
      <c r="L53">
        <v>160.62754521687901</v>
      </c>
      <c r="M53">
        <v>0</v>
      </c>
      <c r="N53">
        <v>17.19704805361059</v>
      </c>
      <c r="O53">
        <v>336.95342549537651</v>
      </c>
      <c r="P53">
        <v>247.59193108340162</v>
      </c>
      <c r="Q53">
        <v>301.8139574167825</v>
      </c>
      <c r="R53">
        <v>307.24361685569778</v>
      </c>
      <c r="S53">
        <v>244.95511595233887</v>
      </c>
      <c r="T53">
        <v>234.29719544032946</v>
      </c>
      <c r="U53">
        <v>266.16469056064255</v>
      </c>
      <c r="V53">
        <v>302.69901684987639</v>
      </c>
      <c r="W53">
        <v>231.43161755598473</v>
      </c>
      <c r="X53">
        <v>229.92673339229208</v>
      </c>
      <c r="Y53">
        <v>453.06797506410004</v>
      </c>
      <c r="Z53">
        <v>447.17908970819701</v>
      </c>
      <c r="AA53">
        <v>306.15365817972213</v>
      </c>
      <c r="AB53">
        <v>231.946509703305</v>
      </c>
      <c r="AC53">
        <v>249.12841330552388</v>
      </c>
      <c r="AD53">
        <v>241.76872279088889</v>
      </c>
      <c r="AE53">
        <v>414.24514451260143</v>
      </c>
      <c r="AF53">
        <v>247.29989073669361</v>
      </c>
      <c r="AG53">
        <v>284.81469464606437</v>
      </c>
      <c r="AH53">
        <v>251.6085818916093</v>
      </c>
    </row>
    <row r="54" spans="1:34" x14ac:dyDescent="0.3">
      <c r="A54" s="96">
        <f ca="1">Exceedance!U54</f>
        <v>47665</v>
      </c>
      <c r="B54" s="1">
        <v>352.54454074409364</v>
      </c>
      <c r="C54" s="1">
        <v>266.94600913265418</v>
      </c>
      <c r="D54" s="1">
        <v>269.75915802309777</v>
      </c>
      <c r="E54">
        <v>319.6431520160354</v>
      </c>
      <c r="F54">
        <v>762.40107416481135</v>
      </c>
      <c r="G54">
        <v>683.12654877433738</v>
      </c>
      <c r="H54">
        <v>595.5765803397926</v>
      </c>
      <c r="I54">
        <v>660.48067614112358</v>
      </c>
      <c r="J54">
        <v>371.26117801746449</v>
      </c>
      <c r="K54">
        <v>296.92436300735261</v>
      </c>
      <c r="L54">
        <v>21.584832440330281</v>
      </c>
      <c r="M54">
        <v>0</v>
      </c>
      <c r="N54">
        <v>35.581996484837148</v>
      </c>
      <c r="O54">
        <v>323.40223445730447</v>
      </c>
      <c r="P54">
        <v>283.42789171899301</v>
      </c>
      <c r="Q54">
        <v>340.99521867295726</v>
      </c>
      <c r="R54">
        <v>360.10013322459798</v>
      </c>
      <c r="S54">
        <v>284.03668552549954</v>
      </c>
      <c r="T54">
        <v>270.97955304567324</v>
      </c>
      <c r="U54">
        <v>318.1974604235424</v>
      </c>
      <c r="V54">
        <v>338.07437520956472</v>
      </c>
      <c r="W54">
        <v>261.96388156898701</v>
      </c>
      <c r="X54">
        <v>302.42023666017786</v>
      </c>
      <c r="Y54">
        <v>252.25228069279675</v>
      </c>
      <c r="Z54">
        <v>282.86798662702824</v>
      </c>
      <c r="AA54">
        <v>354.50709512733408</v>
      </c>
      <c r="AB54">
        <v>260.31739596705603</v>
      </c>
      <c r="AC54">
        <v>294.96053656541204</v>
      </c>
      <c r="AD54">
        <v>274.89144512873401</v>
      </c>
      <c r="AE54">
        <v>240.51210435515003</v>
      </c>
      <c r="AF54">
        <v>280.61871894727233</v>
      </c>
      <c r="AG54">
        <v>346.05473707153629</v>
      </c>
      <c r="AH54">
        <v>286.2371972519885</v>
      </c>
    </row>
    <row r="55" spans="1:34" x14ac:dyDescent="0.3">
      <c r="A55" s="96">
        <f ca="1">Exceedance!U55</f>
        <v>47696</v>
      </c>
      <c r="B55" s="1">
        <v>374.40424110882873</v>
      </c>
      <c r="C55" s="1">
        <v>317.7736739243536</v>
      </c>
      <c r="D55" s="1">
        <v>287.05451411531124</v>
      </c>
      <c r="E55">
        <v>349.64426290614512</v>
      </c>
      <c r="F55">
        <v>804.19747350990008</v>
      </c>
      <c r="G55">
        <v>725.18101928927001</v>
      </c>
      <c r="H55">
        <v>632.6231563452817</v>
      </c>
      <c r="I55">
        <v>699.73529714753772</v>
      </c>
      <c r="J55">
        <v>393.38245144423536</v>
      </c>
      <c r="K55">
        <v>313.84239570101977</v>
      </c>
      <c r="L55">
        <v>0</v>
      </c>
      <c r="M55">
        <v>0</v>
      </c>
      <c r="N55">
        <v>0</v>
      </c>
      <c r="O55">
        <v>344.63253347359432</v>
      </c>
      <c r="P55">
        <v>301.07696911451336</v>
      </c>
      <c r="Q55">
        <v>360.21469313297939</v>
      </c>
      <c r="R55">
        <v>387.09419268642182</v>
      </c>
      <c r="S55">
        <v>304.96461103394569</v>
      </c>
      <c r="T55">
        <v>288.69444291523035</v>
      </c>
      <c r="U55">
        <v>346.86632507175733</v>
      </c>
      <c r="V55">
        <v>356.27918370073286</v>
      </c>
      <c r="W55">
        <v>276.38405889481663</v>
      </c>
      <c r="X55">
        <v>321.47067884762822</v>
      </c>
      <c r="Y55">
        <v>153.51810390362971</v>
      </c>
      <c r="Z55">
        <v>299.82884590756703</v>
      </c>
      <c r="AA55">
        <v>376.43404770396268</v>
      </c>
      <c r="AB55">
        <v>274.29028728583484</v>
      </c>
      <c r="AC55">
        <v>319.03501821096688</v>
      </c>
      <c r="AD55">
        <v>291.3373128866869</v>
      </c>
      <c r="AE55">
        <v>255.74258430162413</v>
      </c>
      <c r="AF55">
        <v>295.81032008636174</v>
      </c>
      <c r="AG55">
        <v>372.34907351511578</v>
      </c>
      <c r="AH55">
        <v>303.59898096743166</v>
      </c>
    </row>
    <row r="56" spans="1:34" x14ac:dyDescent="0.3">
      <c r="A56" s="96">
        <f ca="1">Exceedance!U56</f>
        <v>47727</v>
      </c>
      <c r="B56" s="1">
        <v>279.04234327136709</v>
      </c>
      <c r="C56" s="1">
        <v>210.11188046011713</v>
      </c>
      <c r="D56" s="1">
        <v>214.29431572880233</v>
      </c>
      <c r="E56">
        <v>263.15464241421353</v>
      </c>
      <c r="F56">
        <v>611.04747269859445</v>
      </c>
      <c r="G56">
        <v>549.72021749707358</v>
      </c>
      <c r="H56">
        <v>471.27114424876231</v>
      </c>
      <c r="I56">
        <v>524.07022023068498</v>
      </c>
      <c r="J56">
        <v>292.88100178266552</v>
      </c>
      <c r="K56">
        <v>233.53191967482744</v>
      </c>
      <c r="L56">
        <v>0</v>
      </c>
      <c r="M56">
        <v>0</v>
      </c>
      <c r="N56">
        <v>0</v>
      </c>
      <c r="O56">
        <v>256.4743135998749</v>
      </c>
      <c r="P56">
        <v>224.73675522793701</v>
      </c>
      <c r="Q56">
        <v>267.55520352381978</v>
      </c>
      <c r="R56">
        <v>289.40818186685959</v>
      </c>
      <c r="S56">
        <v>228.20800573669104</v>
      </c>
      <c r="T56">
        <v>215.37752138388478</v>
      </c>
      <c r="U56">
        <v>260.98196638687676</v>
      </c>
      <c r="V56">
        <v>264.33769670683358</v>
      </c>
      <c r="W56">
        <v>205.82990655988974</v>
      </c>
      <c r="X56">
        <v>213.5647107086919</v>
      </c>
      <c r="Y56">
        <v>145.35311140734953</v>
      </c>
      <c r="Z56">
        <v>198.75362068595879</v>
      </c>
      <c r="AA56">
        <v>280.64350792853827</v>
      </c>
      <c r="AB56">
        <v>203.89024943457687</v>
      </c>
      <c r="AC56">
        <v>239.12593374395101</v>
      </c>
      <c r="AD56">
        <v>216.92676316423913</v>
      </c>
      <c r="AE56">
        <v>190.67659632184538</v>
      </c>
      <c r="AF56">
        <v>219.56529655369118</v>
      </c>
      <c r="AG56">
        <v>278.14627907593564</v>
      </c>
      <c r="AH56">
        <v>226.3043998312628</v>
      </c>
    </row>
    <row r="57" spans="1:34" x14ac:dyDescent="0.3">
      <c r="A57" s="96">
        <f ca="1">Exceedance!U57</f>
        <v>47757</v>
      </c>
      <c r="B57" s="1">
        <v>265.10535388893521</v>
      </c>
      <c r="C57" s="1">
        <v>223.42307046129216</v>
      </c>
      <c r="D57" s="1">
        <v>241.40834392144194</v>
      </c>
      <c r="E57">
        <v>298.03124189300451</v>
      </c>
      <c r="F57">
        <v>294.32203493711512</v>
      </c>
      <c r="G57">
        <v>294.91336065399963</v>
      </c>
      <c r="H57">
        <v>297.92651698824932</v>
      </c>
      <c r="I57">
        <v>294.15038832408834</v>
      </c>
      <c r="J57">
        <v>277.88818531984924</v>
      </c>
      <c r="K57">
        <v>248.16874764705082</v>
      </c>
      <c r="L57">
        <v>0</v>
      </c>
      <c r="M57">
        <v>0</v>
      </c>
      <c r="N57">
        <v>0</v>
      </c>
      <c r="O57">
        <v>226.76027238657932</v>
      </c>
      <c r="P57">
        <v>190.72393265381342</v>
      </c>
      <c r="Q57">
        <v>189.83678980181762</v>
      </c>
      <c r="R57">
        <v>275.23859369565753</v>
      </c>
      <c r="S57">
        <v>257.31629470728768</v>
      </c>
      <c r="T57">
        <v>181.4533843087892</v>
      </c>
      <c r="U57">
        <v>295.69720564455156</v>
      </c>
      <c r="V57">
        <v>186.95234628600744</v>
      </c>
      <c r="W57">
        <v>232.02790048291786</v>
      </c>
      <c r="X57">
        <v>228.39858552806308</v>
      </c>
      <c r="Y57">
        <v>149.06825211757058</v>
      </c>
      <c r="Z57">
        <v>212.29168420628906</v>
      </c>
      <c r="AA57">
        <v>186.20705054423721</v>
      </c>
      <c r="AB57">
        <v>228.84376206464179</v>
      </c>
      <c r="AC57">
        <v>270.06652780840932</v>
      </c>
      <c r="AD57">
        <v>182.41065073846792</v>
      </c>
      <c r="AE57">
        <v>159.52538108486928</v>
      </c>
      <c r="AF57">
        <v>226.09208988053919</v>
      </c>
      <c r="AG57">
        <v>185.04904852509969</v>
      </c>
      <c r="AH57">
        <v>190.61802743782462</v>
      </c>
    </row>
    <row r="58" spans="1:34" x14ac:dyDescent="0.3">
      <c r="A58" s="96">
        <f ca="1">Exceedance!U58</f>
        <v>47788</v>
      </c>
      <c r="B58" s="1">
        <v>263.17628439195909</v>
      </c>
      <c r="C58" s="1">
        <v>220.32516825670518</v>
      </c>
      <c r="D58" s="1">
        <v>238.98714217307906</v>
      </c>
      <c r="E58">
        <v>296.73336370443019</v>
      </c>
      <c r="F58">
        <v>292.6250683088474</v>
      </c>
      <c r="G58">
        <v>294.2175659024785</v>
      </c>
      <c r="H58">
        <v>296.24123572452754</v>
      </c>
      <c r="I58">
        <v>292.25593967017761</v>
      </c>
      <c r="J58">
        <v>275.38432204601349</v>
      </c>
      <c r="K58">
        <v>244.92999774616544</v>
      </c>
      <c r="L58">
        <v>0</v>
      </c>
      <c r="M58">
        <v>0</v>
      </c>
      <c r="N58">
        <v>0</v>
      </c>
      <c r="O58">
        <v>224.9955700735575</v>
      </c>
      <c r="P58">
        <v>199.58116016530946</v>
      </c>
      <c r="Q58">
        <v>197.1327153338901</v>
      </c>
      <c r="R58">
        <v>273.15258347473673</v>
      </c>
      <c r="S58">
        <v>254.91833361955992</v>
      </c>
      <c r="T58">
        <v>188.35276464750021</v>
      </c>
      <c r="U58">
        <v>294.44504184477523</v>
      </c>
      <c r="V58">
        <v>193.29949049381875</v>
      </c>
      <c r="W58">
        <v>229.45830070105032</v>
      </c>
      <c r="X58">
        <v>226.15006868952506</v>
      </c>
      <c r="Y58">
        <v>135.8764847951328</v>
      </c>
      <c r="Z58">
        <v>162.66485286276151</v>
      </c>
      <c r="AA58">
        <v>193.70535460807105</v>
      </c>
      <c r="AB58">
        <v>225.38513582307348</v>
      </c>
      <c r="AC58">
        <v>268.06196264631961</v>
      </c>
      <c r="AD58">
        <v>188.96625841290157</v>
      </c>
      <c r="AE58">
        <v>165.05141915082234</v>
      </c>
      <c r="AF58">
        <v>222.39790607491904</v>
      </c>
      <c r="AG58">
        <v>192.82701002848367</v>
      </c>
      <c r="AH58">
        <v>197.76357827013268</v>
      </c>
    </row>
    <row r="59" spans="1:34" x14ac:dyDescent="0.3">
      <c r="A59" s="96">
        <f ca="1">Exceedance!U59</f>
        <v>47818</v>
      </c>
      <c r="B59" s="1">
        <v>291.7199004763018</v>
      </c>
      <c r="C59" s="1">
        <v>242.82473981667178</v>
      </c>
      <c r="D59" s="1">
        <v>263.82233214607197</v>
      </c>
      <c r="E59">
        <v>330.11497902119828</v>
      </c>
      <c r="F59">
        <v>325.14003081633962</v>
      </c>
      <c r="G59">
        <v>327.52843229432239</v>
      </c>
      <c r="H59">
        <v>329.24845495372551</v>
      </c>
      <c r="I59">
        <v>324.50736689162113</v>
      </c>
      <c r="J59">
        <v>304.73396595584035</v>
      </c>
      <c r="K59">
        <v>269.94542398830714</v>
      </c>
      <c r="L59">
        <v>0</v>
      </c>
      <c r="M59">
        <v>0</v>
      </c>
      <c r="N59">
        <v>0</v>
      </c>
      <c r="O59">
        <v>248.7582377941805</v>
      </c>
      <c r="P59">
        <v>239.37316059122955</v>
      </c>
      <c r="Q59">
        <v>235.82197359984042</v>
      </c>
      <c r="R59">
        <v>302.6909760290701</v>
      </c>
      <c r="S59">
        <v>282.24382598142415</v>
      </c>
      <c r="T59">
        <v>225.2705329156409</v>
      </c>
      <c r="U59">
        <v>327.53532618543778</v>
      </c>
      <c r="V59">
        <v>230.3591487574194</v>
      </c>
      <c r="W59">
        <v>252.82270977331558</v>
      </c>
      <c r="X59">
        <v>249.80524861947791</v>
      </c>
      <c r="Y59">
        <v>142.80011406563128</v>
      </c>
      <c r="Z59">
        <v>150.97713910140806</v>
      </c>
      <c r="AA59">
        <v>232.29791150070696</v>
      </c>
      <c r="AB59">
        <v>248.01843037338395</v>
      </c>
      <c r="AC59">
        <v>297.35358510636439</v>
      </c>
      <c r="AD59">
        <v>225.9541725005794</v>
      </c>
      <c r="AE59">
        <v>180.26027106625136</v>
      </c>
      <c r="AF59">
        <v>244.27974216487183</v>
      </c>
      <c r="AG59">
        <v>231.3226516720683</v>
      </c>
      <c r="AH59">
        <v>236.55670673681891</v>
      </c>
    </row>
    <row r="60" spans="1:34" x14ac:dyDescent="0.3">
      <c r="A60" s="96">
        <f ca="1">Exceedance!U60</f>
        <v>47849</v>
      </c>
      <c r="B60" s="1">
        <v>346.93577462173721</v>
      </c>
      <c r="C60" s="1">
        <v>286.45469317587845</v>
      </c>
      <c r="D60" s="1">
        <v>278.80919316327532</v>
      </c>
      <c r="E60">
        <v>394.39120920443497</v>
      </c>
      <c r="F60">
        <v>388.14630010636785</v>
      </c>
      <c r="G60">
        <v>391.32621738229426</v>
      </c>
      <c r="H60">
        <v>392.97028978243429</v>
      </c>
      <c r="I60">
        <v>386.9701620797893</v>
      </c>
      <c r="J60">
        <v>361.87325371259607</v>
      </c>
      <c r="K60">
        <v>284.3614684014002</v>
      </c>
      <c r="L60">
        <v>0</v>
      </c>
      <c r="M60">
        <v>0</v>
      </c>
      <c r="N60">
        <v>0</v>
      </c>
      <c r="O60">
        <v>314.39859580279108</v>
      </c>
      <c r="P60">
        <v>286.93447778763004</v>
      </c>
      <c r="Q60">
        <v>282.09650037377094</v>
      </c>
      <c r="R60">
        <v>359.98878859262874</v>
      </c>
      <c r="S60">
        <v>298.92291111855985</v>
      </c>
      <c r="T60">
        <v>269.43292708791677</v>
      </c>
      <c r="U60">
        <v>391.24507658917088</v>
      </c>
      <c r="V60">
        <v>274.6276067176542</v>
      </c>
      <c r="W60">
        <v>265.37887310019585</v>
      </c>
      <c r="X60">
        <v>295.19573606607332</v>
      </c>
      <c r="Y60">
        <v>131.22147594332705</v>
      </c>
      <c r="Z60">
        <v>172.95461828439477</v>
      </c>
      <c r="AA60">
        <v>278.69359095143238</v>
      </c>
      <c r="AB60">
        <v>313.16714188666413</v>
      </c>
      <c r="AC60">
        <v>354.00357346992081</v>
      </c>
      <c r="AD60">
        <v>270.23785446473642</v>
      </c>
      <c r="AE60">
        <v>131.2608932213474</v>
      </c>
      <c r="AF60">
        <v>307.96135624234779</v>
      </c>
      <c r="AG60">
        <v>277.41275112203181</v>
      </c>
      <c r="AH60">
        <v>283.25771496089789</v>
      </c>
    </row>
    <row r="61" spans="1:34" x14ac:dyDescent="0.3">
      <c r="A61" s="96">
        <f ca="1">Exceedance!U61</f>
        <v>47880</v>
      </c>
      <c r="B61" s="1">
        <v>304.19240936406862</v>
      </c>
      <c r="C61" s="1">
        <v>185.05716295557085</v>
      </c>
      <c r="D61" s="1">
        <v>244.27664925102502</v>
      </c>
      <c r="E61">
        <v>347.28796129949529</v>
      </c>
      <c r="F61">
        <v>341.63011918439526</v>
      </c>
      <c r="G61">
        <v>344.56961689970723</v>
      </c>
      <c r="H61">
        <v>345.77689481547958</v>
      </c>
      <c r="I61">
        <v>340.22356468273438</v>
      </c>
      <c r="J61">
        <v>316.84901309971519</v>
      </c>
      <c r="K61">
        <v>247.67906881901195</v>
      </c>
      <c r="L61">
        <v>0</v>
      </c>
      <c r="M61">
        <v>0</v>
      </c>
      <c r="N61">
        <v>0</v>
      </c>
      <c r="O61">
        <v>272.34217715070673</v>
      </c>
      <c r="P61">
        <v>251.85454199490965</v>
      </c>
      <c r="Q61">
        <v>247.0854555291728</v>
      </c>
      <c r="R61">
        <v>315.74213843287708</v>
      </c>
      <c r="S61">
        <v>262.45155572471174</v>
      </c>
      <c r="T61">
        <v>235.54068051534742</v>
      </c>
      <c r="U61">
        <v>344.50406648233854</v>
      </c>
      <c r="V61">
        <v>239.87059469325072</v>
      </c>
      <c r="W61">
        <v>230.78912740544683</v>
      </c>
      <c r="X61">
        <v>229.24419150242576</v>
      </c>
      <c r="Y61">
        <v>123.54045026630359</v>
      </c>
      <c r="Z61">
        <v>183.40220888588831</v>
      </c>
      <c r="AA61">
        <v>244.61208930632981</v>
      </c>
      <c r="AB61">
        <v>271.48354657869237</v>
      </c>
      <c r="AC61">
        <v>310.42999267407794</v>
      </c>
      <c r="AD61">
        <v>236.04588125576174</v>
      </c>
      <c r="AE61">
        <v>118.57599977081379</v>
      </c>
      <c r="AF61">
        <v>224.11883284398814</v>
      </c>
      <c r="AG61">
        <v>243.58765644024649</v>
      </c>
      <c r="AH61">
        <v>248.5106452800687</v>
      </c>
    </row>
    <row r="62" spans="1:34" x14ac:dyDescent="0.3">
      <c r="A62" s="96">
        <f ca="1">Exceedance!U62</f>
        <v>47908</v>
      </c>
      <c r="B62" s="1">
        <v>320.03969009586626</v>
      </c>
      <c r="C62" s="1">
        <v>174.81984796107164</v>
      </c>
      <c r="D62" s="1">
        <v>257.312172264325</v>
      </c>
      <c r="E62">
        <v>366.96133579022904</v>
      </c>
      <c r="F62">
        <v>360.9110815630217</v>
      </c>
      <c r="G62">
        <v>363.92893874018233</v>
      </c>
      <c r="H62">
        <v>364.78482924492744</v>
      </c>
      <c r="I62">
        <v>358.8041898212976</v>
      </c>
      <c r="J62">
        <v>332.73571198027503</v>
      </c>
      <c r="K62">
        <v>258.9161638922223</v>
      </c>
      <c r="L62">
        <v>0</v>
      </c>
      <c r="M62">
        <v>0</v>
      </c>
      <c r="N62">
        <v>124.51553221309459</v>
      </c>
      <c r="O62">
        <v>191.74639399735005</v>
      </c>
      <c r="P62">
        <v>265.81323914464969</v>
      </c>
      <c r="Q62">
        <v>259.478612966794</v>
      </c>
      <c r="R62">
        <v>332.3763246078824</v>
      </c>
      <c r="S62">
        <v>276.2549704541193</v>
      </c>
      <c r="T62">
        <v>247.81832535419917</v>
      </c>
      <c r="U62">
        <v>363.78868647298782</v>
      </c>
      <c r="V62">
        <v>251.27951196595933</v>
      </c>
      <c r="W62">
        <v>240.93402439909539</v>
      </c>
      <c r="X62">
        <v>252.2215957592116</v>
      </c>
      <c r="Y62">
        <v>160.33846585286634</v>
      </c>
      <c r="Z62">
        <v>337.27390681792133</v>
      </c>
      <c r="AA62">
        <v>257.45543454354566</v>
      </c>
      <c r="AB62">
        <v>219.99754724169907</v>
      </c>
      <c r="AC62">
        <v>326.2610425489458</v>
      </c>
      <c r="AD62">
        <v>248.01234950355359</v>
      </c>
      <c r="AE62">
        <v>147.42492468740207</v>
      </c>
      <c r="AF62">
        <v>152.77762772058378</v>
      </c>
      <c r="AG62">
        <v>256.88080630208009</v>
      </c>
      <c r="AH62">
        <v>262.62031184820148</v>
      </c>
    </row>
    <row r="63" spans="1:34" x14ac:dyDescent="0.3">
      <c r="A63" s="96">
        <f ca="1">Exceedance!U63</f>
        <v>47939</v>
      </c>
      <c r="B63" s="1">
        <v>284.0701776836251</v>
      </c>
      <c r="C63" s="1">
        <v>244.54118144786233</v>
      </c>
      <c r="D63" s="1">
        <v>228.93660528812126</v>
      </c>
      <c r="E63">
        <v>608.84171133288078</v>
      </c>
      <c r="F63">
        <v>582.09735483535962</v>
      </c>
      <c r="G63">
        <v>422.82208707211714</v>
      </c>
      <c r="H63">
        <v>351.79126234783269</v>
      </c>
      <c r="I63">
        <v>318.76092234421174</v>
      </c>
      <c r="J63">
        <v>294.34816833863556</v>
      </c>
      <c r="K63">
        <v>227.91059875826139</v>
      </c>
      <c r="L63">
        <v>0</v>
      </c>
      <c r="M63">
        <v>0</v>
      </c>
      <c r="N63">
        <v>242.28914315353828</v>
      </c>
      <c r="O63">
        <v>276.63340607978478</v>
      </c>
      <c r="P63">
        <v>237.73034571709195</v>
      </c>
      <c r="Q63">
        <v>229.5156652998981</v>
      </c>
      <c r="R63">
        <v>294.7763853652001</v>
      </c>
      <c r="S63">
        <v>245.18940605189599</v>
      </c>
      <c r="T63">
        <v>220.83818701158128</v>
      </c>
      <c r="U63">
        <v>323.95430109905652</v>
      </c>
      <c r="V63">
        <v>221.60005493071253</v>
      </c>
      <c r="W63">
        <v>212.70685530226044</v>
      </c>
      <c r="X63">
        <v>214.10113996079011</v>
      </c>
      <c r="Y63">
        <v>204.27482859527839</v>
      </c>
      <c r="Z63">
        <v>358.67336905650342</v>
      </c>
      <c r="AA63">
        <v>228.2650455684618</v>
      </c>
      <c r="AB63">
        <v>245.43990828677599</v>
      </c>
      <c r="AC63">
        <v>288.66372782958672</v>
      </c>
      <c r="AD63">
        <v>219.28225744919945</v>
      </c>
      <c r="AE63">
        <v>244.49575639739024</v>
      </c>
      <c r="AF63">
        <v>331.82322779624076</v>
      </c>
      <c r="AG63">
        <v>229.37479200448675</v>
      </c>
      <c r="AH63">
        <v>234.4114667927816</v>
      </c>
    </row>
    <row r="64" spans="1:34" x14ac:dyDescent="0.3">
      <c r="A64" s="96">
        <f ca="1">Exceedance!U64</f>
        <v>47969</v>
      </c>
      <c r="B64" s="1">
        <v>286.9076291506513</v>
      </c>
      <c r="C64" s="1">
        <v>386.9516780252751</v>
      </c>
      <c r="D64" s="1">
        <v>233.59217838940924</v>
      </c>
      <c r="E64">
        <v>615.28152038502071</v>
      </c>
      <c r="F64">
        <v>592.05801879731757</v>
      </c>
      <c r="G64">
        <v>423.80358885132057</v>
      </c>
      <c r="H64">
        <v>354.75425495776898</v>
      </c>
      <c r="I64">
        <v>319.76555667281616</v>
      </c>
      <c r="J64">
        <v>295.86857610534162</v>
      </c>
      <c r="K64">
        <v>223.87291140373631</v>
      </c>
      <c r="L64">
        <v>0</v>
      </c>
      <c r="M64">
        <v>0</v>
      </c>
      <c r="N64">
        <v>431.8925240331298</v>
      </c>
      <c r="O64">
        <v>329.59010961637784</v>
      </c>
      <c r="P64">
        <v>241.68668464387193</v>
      </c>
      <c r="Q64">
        <v>233.2420997592472</v>
      </c>
      <c r="R64">
        <v>299.4544037939142</v>
      </c>
      <c r="S64">
        <v>245.02075448531917</v>
      </c>
      <c r="T64">
        <v>227.95447474509081</v>
      </c>
      <c r="U64">
        <v>323.6516112221646</v>
      </c>
      <c r="V64">
        <v>219.8684437578801</v>
      </c>
      <c r="W64">
        <v>215.37537054643775</v>
      </c>
      <c r="X64">
        <v>215.86117210125454</v>
      </c>
      <c r="Y64">
        <v>434.15447682556174</v>
      </c>
      <c r="Z64">
        <v>258.68682434998925</v>
      </c>
      <c r="AA64">
        <v>228.35889318741448</v>
      </c>
      <c r="AB64">
        <v>332.85366391897475</v>
      </c>
      <c r="AC64">
        <v>288.7432096123398</v>
      </c>
      <c r="AD64">
        <v>218.85488740663311</v>
      </c>
      <c r="AE64">
        <v>442.24837927896942</v>
      </c>
      <c r="AF64">
        <v>363.49442446759014</v>
      </c>
      <c r="AG64">
        <v>233.85196048620401</v>
      </c>
      <c r="AH64">
        <v>237.81207170609409</v>
      </c>
    </row>
    <row r="65" spans="1:34" x14ac:dyDescent="0.3">
      <c r="A65" s="96">
        <f ca="1">Exceedance!U65</f>
        <v>48000</v>
      </c>
      <c r="B65" s="1">
        <v>309.36266789494937</v>
      </c>
      <c r="C65" s="1">
        <v>262.48536726565698</v>
      </c>
      <c r="D65" s="1">
        <v>255.82579985691311</v>
      </c>
      <c r="E65">
        <v>650.30020123083136</v>
      </c>
      <c r="F65">
        <v>641.37364416436412</v>
      </c>
      <c r="G65">
        <v>455.53463130968913</v>
      </c>
      <c r="H65">
        <v>380.65601742949917</v>
      </c>
      <c r="I65">
        <v>339.13295643933293</v>
      </c>
      <c r="J65">
        <v>316.34543513902747</v>
      </c>
      <c r="K65">
        <v>232.19653707648939</v>
      </c>
      <c r="L65">
        <v>55.383549354356681</v>
      </c>
      <c r="M65">
        <v>99.081028285507813</v>
      </c>
      <c r="N65">
        <v>340.58082927154936</v>
      </c>
      <c r="O65">
        <v>286.12267734276577</v>
      </c>
      <c r="P65">
        <v>258.77587678224938</v>
      </c>
      <c r="Q65">
        <v>257.69160845856646</v>
      </c>
      <c r="R65">
        <v>324.72354588362822</v>
      </c>
      <c r="S65">
        <v>263.32055603812762</v>
      </c>
      <c r="T65">
        <v>257.75453580624298</v>
      </c>
      <c r="U65">
        <v>339.32477388183304</v>
      </c>
      <c r="V65">
        <v>232.02946240422381</v>
      </c>
      <c r="W65">
        <v>237.69861817963758</v>
      </c>
      <c r="X65">
        <v>233.53768172450143</v>
      </c>
      <c r="Y65">
        <v>453.62179703135797</v>
      </c>
      <c r="Z65">
        <v>288.25957170105977</v>
      </c>
      <c r="AA65">
        <v>240.956010666846</v>
      </c>
      <c r="AB65">
        <v>293.65462889674671</v>
      </c>
      <c r="AC65">
        <v>307.23269270243924</v>
      </c>
      <c r="AD65">
        <v>234.8360444561865</v>
      </c>
      <c r="AE65">
        <v>218.59561374304423</v>
      </c>
      <c r="AF65">
        <v>303.9726530888185</v>
      </c>
      <c r="AG65">
        <v>252.48335737955122</v>
      </c>
      <c r="AH65">
        <v>256.15644720421108</v>
      </c>
    </row>
    <row r="66" spans="1:34" x14ac:dyDescent="0.3">
      <c r="A66" s="96">
        <f ca="1">Exceedance!U66</f>
        <v>48030</v>
      </c>
      <c r="B66" s="1">
        <v>353.45633762893482</v>
      </c>
      <c r="C66" s="1">
        <v>303.25749781050001</v>
      </c>
      <c r="D66" s="1">
        <v>294.40580807435629</v>
      </c>
      <c r="E66">
        <v>744.22039375948577</v>
      </c>
      <c r="F66">
        <v>737.63081708490677</v>
      </c>
      <c r="G66">
        <v>518.73614461721172</v>
      </c>
      <c r="H66">
        <v>436.901102341436</v>
      </c>
      <c r="I66">
        <v>383.11564398889146</v>
      </c>
      <c r="J66">
        <v>358.60629351700391</v>
      </c>
      <c r="K66">
        <v>257.90724700289769</v>
      </c>
      <c r="L66">
        <v>182.39059351201831</v>
      </c>
      <c r="M66">
        <v>179.80240554605061</v>
      </c>
      <c r="N66">
        <v>323.1921346838638</v>
      </c>
      <c r="O66">
        <v>327.4864856551518</v>
      </c>
      <c r="P66">
        <v>292.91101888836937</v>
      </c>
      <c r="Q66">
        <v>302.65084653610774</v>
      </c>
      <c r="R66">
        <v>372.54247429966432</v>
      </c>
      <c r="S66">
        <v>302.96759872264636</v>
      </c>
      <c r="T66">
        <v>310.37495913915467</v>
      </c>
      <c r="U66">
        <v>380.55524262842039</v>
      </c>
      <c r="V66">
        <v>262.65462500350884</v>
      </c>
      <c r="W66">
        <v>277.39508240595455</v>
      </c>
      <c r="X66">
        <v>301.26278249240443</v>
      </c>
      <c r="Y66">
        <v>251.58871012226956</v>
      </c>
      <c r="Z66">
        <v>335.10901858340782</v>
      </c>
      <c r="AA66">
        <v>270.46390153210723</v>
      </c>
      <c r="AB66">
        <v>352.18903813670818</v>
      </c>
      <c r="AC66">
        <v>348.11012668663614</v>
      </c>
      <c r="AD66">
        <v>270.33126979316921</v>
      </c>
      <c r="AE66">
        <v>248.6030736362865</v>
      </c>
      <c r="AF66">
        <v>363.80764814345679</v>
      </c>
      <c r="AG66">
        <v>287.27099343453074</v>
      </c>
      <c r="AH66">
        <v>291.27384037612632</v>
      </c>
    </row>
    <row r="67" spans="1:34" x14ac:dyDescent="0.3">
      <c r="A67" s="96">
        <f ca="1">Exceedance!U67</f>
        <v>48061</v>
      </c>
      <c r="B67" s="1">
        <v>375.33035001116144</v>
      </c>
      <c r="C67" s="1">
        <v>321.0362549884714</v>
      </c>
      <c r="D67" s="1">
        <v>312.77891824680614</v>
      </c>
      <c r="E67">
        <v>785.2914668961613</v>
      </c>
      <c r="F67">
        <v>785.44568492660437</v>
      </c>
      <c r="G67">
        <v>552.96126529923652</v>
      </c>
      <c r="H67">
        <v>469.45834924546244</v>
      </c>
      <c r="I67">
        <v>406.37599237310116</v>
      </c>
      <c r="J67">
        <v>379.56384571204705</v>
      </c>
      <c r="K67">
        <v>246.0207462676841</v>
      </c>
      <c r="L67">
        <v>193.2289853050971</v>
      </c>
      <c r="M67">
        <v>15.677620178348532</v>
      </c>
      <c r="N67">
        <v>344.41056019194997</v>
      </c>
      <c r="O67">
        <v>344.03677777339777</v>
      </c>
      <c r="P67">
        <v>310.84654961237101</v>
      </c>
      <c r="Q67">
        <v>326.30183133537747</v>
      </c>
      <c r="R67">
        <v>398.30694936628123</v>
      </c>
      <c r="S67">
        <v>322.25763718319632</v>
      </c>
      <c r="T67">
        <v>338.96538245963148</v>
      </c>
      <c r="U67">
        <v>403.08706988823167</v>
      </c>
      <c r="V67">
        <v>277.19493322926661</v>
      </c>
      <c r="W67">
        <v>295.55644057491338</v>
      </c>
      <c r="X67">
        <v>318.80214862839694</v>
      </c>
      <c r="Y67">
        <v>157.95861713784825</v>
      </c>
      <c r="Z67">
        <v>354.87312599399183</v>
      </c>
      <c r="AA67">
        <v>285.31914948123944</v>
      </c>
      <c r="AB67">
        <v>379.60679432551882</v>
      </c>
      <c r="AC67">
        <v>368.29300542621155</v>
      </c>
      <c r="AD67">
        <v>288.11438599144316</v>
      </c>
      <c r="AE67">
        <v>261.39345343611626</v>
      </c>
      <c r="AF67">
        <v>390.79225842090528</v>
      </c>
      <c r="AG67">
        <v>304.7759244908533</v>
      </c>
      <c r="AH67">
        <v>309.07118615212602</v>
      </c>
    </row>
    <row r="68" spans="1:34" x14ac:dyDescent="0.3">
      <c r="A68" s="96">
        <f ca="1">Exceedance!U68</f>
        <v>48092</v>
      </c>
      <c r="B68" s="1">
        <v>279.74220276301457</v>
      </c>
      <c r="C68" s="1">
        <v>238.28029002309364</v>
      </c>
      <c r="D68" s="1">
        <v>233.6259641044835</v>
      </c>
      <c r="E68">
        <v>583.93572986653214</v>
      </c>
      <c r="F68">
        <v>589.181295593855</v>
      </c>
      <c r="G68">
        <v>415.39112210608823</v>
      </c>
      <c r="H68">
        <v>350.67719271104943</v>
      </c>
      <c r="I68">
        <v>302.88171077694199</v>
      </c>
      <c r="J68">
        <v>282.24280570265785</v>
      </c>
      <c r="K68">
        <v>128.83652463943037</v>
      </c>
      <c r="L68">
        <v>144.89351811518864</v>
      </c>
      <c r="M68">
        <v>0</v>
      </c>
      <c r="N68">
        <v>256.41785044799707</v>
      </c>
      <c r="O68">
        <v>254.61751350860942</v>
      </c>
      <c r="P68">
        <v>231.9867554832704</v>
      </c>
      <c r="Q68">
        <v>244.68369227469998</v>
      </c>
      <c r="R68">
        <v>297.55590635892673</v>
      </c>
      <c r="S68">
        <v>240.67471887105776</v>
      </c>
      <c r="T68">
        <v>255.00736318432394</v>
      </c>
      <c r="U68">
        <v>300.35940892999372</v>
      </c>
      <c r="V68">
        <v>206.46528858008776</v>
      </c>
      <c r="W68">
        <v>221.23419653897901</v>
      </c>
      <c r="X68">
        <v>210.64548944252502</v>
      </c>
      <c r="Y68">
        <v>171.99165434020918</v>
      </c>
      <c r="Z68">
        <v>264.53538571326118</v>
      </c>
      <c r="AA68">
        <v>211.90607718360982</v>
      </c>
      <c r="AB68">
        <v>283.17250588791569</v>
      </c>
      <c r="AC68">
        <v>273.72197558872199</v>
      </c>
      <c r="AD68">
        <v>215.14949322374073</v>
      </c>
      <c r="AE68">
        <v>193.62707122573201</v>
      </c>
      <c r="AF68">
        <v>292.10358477374376</v>
      </c>
      <c r="AG68">
        <v>227.2071249409567</v>
      </c>
      <c r="AH68">
        <v>230.45465147325692</v>
      </c>
    </row>
    <row r="69" spans="1:34" x14ac:dyDescent="0.3">
      <c r="A69" s="96" t="str">
        <f ca="1">Exceedance!U69</f>
        <v/>
      </c>
      <c r="B69" s="1"/>
      <c r="C69" s="1"/>
      <c r="D69" s="1"/>
    </row>
    <row r="70" spans="1:34" x14ac:dyDescent="0.3">
      <c r="A70" s="96" t="str">
        <f ca="1">Exceedance!U70</f>
        <v/>
      </c>
      <c r="B70" s="1"/>
      <c r="C70" s="1"/>
      <c r="D70" s="1"/>
    </row>
    <row r="71" spans="1:34" x14ac:dyDescent="0.3">
      <c r="A71" s="96" t="str">
        <f ca="1">Exceedance!U71</f>
        <v/>
      </c>
      <c r="B71" s="1"/>
      <c r="C71" s="1"/>
      <c r="D71" s="1"/>
    </row>
    <row r="72" spans="1:34" x14ac:dyDescent="0.3">
      <c r="A72" s="96" t="str">
        <f ca="1">Exceedance!U72</f>
        <v/>
      </c>
      <c r="B72" s="1"/>
      <c r="C72" s="1"/>
      <c r="D72" s="1"/>
    </row>
    <row r="73" spans="1:34" x14ac:dyDescent="0.3">
      <c r="A73" s="96" t="str">
        <f ca="1">Exceedance!U73</f>
        <v/>
      </c>
      <c r="B73" s="1"/>
      <c r="C73" s="1"/>
      <c r="D73" s="1"/>
    </row>
    <row r="74" spans="1:34" x14ac:dyDescent="0.3">
      <c r="A74" s="96" t="str">
        <f ca="1">Exceedance!U74</f>
        <v/>
      </c>
      <c r="B74" s="1"/>
      <c r="C74" s="1"/>
      <c r="D74" s="1"/>
    </row>
    <row r="75" spans="1:34" x14ac:dyDescent="0.3">
      <c r="A75" s="96" t="str">
        <f ca="1">Exceedance!U75</f>
        <v/>
      </c>
      <c r="B75" s="1"/>
      <c r="C75" s="1"/>
      <c r="D75" s="1"/>
    </row>
    <row r="76" spans="1:34" x14ac:dyDescent="0.3">
      <c r="A76" s="96" t="str">
        <f ca="1">Exceedance!U76</f>
        <v/>
      </c>
      <c r="B76" s="1"/>
      <c r="C76" s="1"/>
      <c r="D76" s="1"/>
    </row>
    <row r="77" spans="1:34" x14ac:dyDescent="0.3">
      <c r="A77" s="96" t="str">
        <f ca="1">Exceedance!U77</f>
        <v/>
      </c>
      <c r="B77" s="1"/>
      <c r="C77" s="1"/>
      <c r="D77" s="1"/>
    </row>
    <row r="78" spans="1:34" x14ac:dyDescent="0.3">
      <c r="A78" s="96" t="str">
        <f ca="1">Exceedance!U78</f>
        <v/>
      </c>
      <c r="B78" s="1"/>
      <c r="C78" s="1"/>
      <c r="D78" s="1"/>
    </row>
    <row r="79" spans="1:34" x14ac:dyDescent="0.3">
      <c r="A79" s="96" t="str">
        <f ca="1">Exceedance!U79</f>
        <v/>
      </c>
      <c r="B79" s="1"/>
      <c r="C79" s="1"/>
      <c r="D79" s="1"/>
    </row>
    <row r="80" spans="1:34" x14ac:dyDescent="0.3">
      <c r="A80" s="96" t="str">
        <f ca="1">Exceedance!U80</f>
        <v/>
      </c>
      <c r="B80" s="1"/>
      <c r="C80" s="1"/>
      <c r="D80" s="1"/>
    </row>
    <row r="81" spans="1:4" x14ac:dyDescent="0.3">
      <c r="A81" s="96" t="str">
        <f ca="1">Exceedance!U81</f>
        <v/>
      </c>
      <c r="B81" s="1"/>
      <c r="C81" s="1"/>
      <c r="D81" s="1"/>
    </row>
    <row r="82" spans="1:4" x14ac:dyDescent="0.3">
      <c r="A82" s="96" t="str">
        <f ca="1">Exceedance!U82</f>
        <v/>
      </c>
      <c r="B82" s="1"/>
      <c r="C82" s="1"/>
      <c r="D82" s="1"/>
    </row>
    <row r="83" spans="1:4" x14ac:dyDescent="0.3">
      <c r="A83" s="96" t="str">
        <f ca="1">Exceedance!U83</f>
        <v/>
      </c>
      <c r="B83" s="1"/>
      <c r="C83" s="1"/>
      <c r="D83" s="1"/>
    </row>
    <row r="84" spans="1:4" x14ac:dyDescent="0.3">
      <c r="A84" s="96" t="str">
        <f ca="1">Exceedance!U84</f>
        <v/>
      </c>
      <c r="B84" s="1"/>
      <c r="C84" s="1"/>
      <c r="D84" s="1"/>
    </row>
    <row r="85" spans="1:4" x14ac:dyDescent="0.3">
      <c r="A85" s="96" t="str">
        <f ca="1">Exceedance!U85</f>
        <v/>
      </c>
      <c r="B85" s="1"/>
      <c r="C85" s="1"/>
      <c r="D85" s="1"/>
    </row>
    <row r="86" spans="1:4" x14ac:dyDescent="0.3">
      <c r="A86" s="96" t="str">
        <f ca="1">Exceedance!U86</f>
        <v/>
      </c>
      <c r="B86" s="1"/>
      <c r="C86" s="1"/>
      <c r="D86" s="1"/>
    </row>
    <row r="87" spans="1:4" x14ac:dyDescent="0.3">
      <c r="A87" s="96" t="str">
        <f ca="1">Exceedance!U87</f>
        <v/>
      </c>
      <c r="B87" s="1"/>
      <c r="C87" s="1"/>
      <c r="D87" s="1"/>
    </row>
    <row r="88" spans="1:4" x14ac:dyDescent="0.3">
      <c r="A88" s="96" t="str">
        <f ca="1">Exceedance!U88</f>
        <v/>
      </c>
      <c r="B88" s="1"/>
      <c r="C88" s="1"/>
      <c r="D88" s="1"/>
    </row>
    <row r="89" spans="1:4" x14ac:dyDescent="0.3">
      <c r="A89" s="96" t="str">
        <f ca="1">Exceedance!U89</f>
        <v/>
      </c>
      <c r="B89" s="1"/>
      <c r="C89" s="1"/>
      <c r="D89" s="1"/>
    </row>
    <row r="90" spans="1:4" x14ac:dyDescent="0.3">
      <c r="A90" s="96" t="str">
        <f ca="1">Exceedance!U90</f>
        <v/>
      </c>
      <c r="B90" s="1"/>
      <c r="C90" s="1"/>
      <c r="D90" s="1"/>
    </row>
    <row r="91" spans="1:4" x14ac:dyDescent="0.3">
      <c r="A91" s="96" t="str">
        <f ca="1">Exceedance!U91</f>
        <v/>
      </c>
      <c r="B91" s="1"/>
      <c r="C91" s="1"/>
      <c r="D91" s="1"/>
    </row>
    <row r="92" spans="1:4" x14ac:dyDescent="0.3">
      <c r="A92" s="96" t="str">
        <f ca="1">Exceedance!U92</f>
        <v/>
      </c>
      <c r="B92" s="1"/>
      <c r="C92" s="1"/>
      <c r="D92" s="1"/>
    </row>
    <row r="93" spans="1:4" x14ac:dyDescent="0.3">
      <c r="A93" s="96" t="str">
        <f ca="1">Exceedance!U93</f>
        <v/>
      </c>
      <c r="B93" s="1"/>
      <c r="C93" s="1"/>
      <c r="D93" s="1"/>
    </row>
    <row r="94" spans="1:4" x14ac:dyDescent="0.3">
      <c r="A94" s="96" t="str">
        <f ca="1">Exceedance!U94</f>
        <v/>
      </c>
      <c r="B94" s="1"/>
      <c r="C94" s="1"/>
      <c r="D94" s="1"/>
    </row>
    <row r="95" spans="1:4" x14ac:dyDescent="0.3">
      <c r="A95" s="96" t="str">
        <f ca="1">Exceedance!U95</f>
        <v/>
      </c>
      <c r="B95" s="1"/>
      <c r="C95" s="1"/>
      <c r="D95" s="1"/>
    </row>
    <row r="96" spans="1:4" x14ac:dyDescent="0.3">
      <c r="A96" s="96" t="str">
        <f ca="1">Exceedance!U96</f>
        <v/>
      </c>
      <c r="B96" s="1"/>
      <c r="C96" s="1"/>
      <c r="D96" s="1"/>
    </row>
    <row r="97" spans="1:4" x14ac:dyDescent="0.3">
      <c r="A97" s="96" t="str">
        <f ca="1">Exceedance!U97</f>
        <v/>
      </c>
      <c r="B97" s="1"/>
      <c r="C97" s="1"/>
      <c r="D97" s="1"/>
    </row>
    <row r="98" spans="1:4" x14ac:dyDescent="0.3">
      <c r="A98" s="96" t="str">
        <f ca="1">Exceedance!U98</f>
        <v/>
      </c>
      <c r="B98" s="1"/>
      <c r="C98" s="1"/>
      <c r="D98" s="1"/>
    </row>
    <row r="99" spans="1:4" x14ac:dyDescent="0.3">
      <c r="A99" s="96" t="str">
        <f ca="1">Exceedance!U99</f>
        <v/>
      </c>
      <c r="B99" s="1"/>
      <c r="C99" s="1"/>
      <c r="D99" s="1"/>
    </row>
    <row r="100" spans="1:4" x14ac:dyDescent="0.3">
      <c r="A100" s="96"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B1:AH1"/>
  </mergeCells>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Sheet98">
    <tabColor rgb="FFFF5050"/>
  </sheetPr>
  <dimension ref="A1:AH175"/>
  <sheetViews>
    <sheetView workbookViewId="0">
      <selection activeCell="B4" sqref="B4:AQ175"/>
    </sheetView>
  </sheetViews>
  <sheetFormatPr defaultColWidth="9.44140625" defaultRowHeight="14.4" x14ac:dyDescent="0.3"/>
  <cols>
    <col min="1" max="1" width="9.44140625" style="97"/>
    <col min="2" max="2" width="7.44140625" style="185" bestFit="1" customWidth="1"/>
    <col min="3" max="4" width="9.44140625" style="185"/>
    <col min="5" max="5" width="13" bestFit="1" customWidth="1"/>
  </cols>
  <sheetData>
    <row r="1" spans="1:34" s="97" customFormat="1" x14ac:dyDescent="0.3">
      <c r="A1" s="94"/>
      <c r="B1" s="864" t="s">
        <v>700</v>
      </c>
      <c r="C1" s="865"/>
      <c r="D1" s="865"/>
      <c r="E1" s="865"/>
      <c r="F1" s="865"/>
      <c r="G1" s="865"/>
      <c r="H1" s="865"/>
      <c r="I1" s="865"/>
      <c r="J1" s="865"/>
      <c r="K1" s="865"/>
      <c r="L1" s="865"/>
      <c r="M1" s="865"/>
      <c r="N1" s="865"/>
      <c r="O1" s="865"/>
      <c r="P1" s="865"/>
      <c r="Q1" s="865"/>
      <c r="R1" s="865"/>
      <c r="S1" s="865"/>
      <c r="T1" s="865"/>
      <c r="U1" s="865"/>
      <c r="V1" s="865"/>
      <c r="W1" s="865"/>
      <c r="X1" s="865"/>
      <c r="Y1" s="865"/>
      <c r="Z1" s="865"/>
      <c r="AA1" s="865"/>
      <c r="AB1" s="865"/>
      <c r="AC1" s="865"/>
      <c r="AD1" s="865"/>
      <c r="AE1" s="865"/>
      <c r="AF1" s="865"/>
      <c r="AG1" s="865"/>
      <c r="AH1" s="865"/>
    </row>
    <row r="2" spans="1:34" s="97" customFormat="1" x14ac:dyDescent="0.3">
      <c r="A2" s="94"/>
      <c r="B2" s="97" t="s">
        <v>288</v>
      </c>
      <c r="C2" s="97" t="s">
        <v>287</v>
      </c>
      <c r="D2" s="97" t="s">
        <v>289</v>
      </c>
      <c r="E2" s="97">
        <v>1991</v>
      </c>
      <c r="F2" s="97">
        <v>1992</v>
      </c>
      <c r="G2" s="97">
        <v>1993</v>
      </c>
      <c r="H2" s="97">
        <v>1994</v>
      </c>
      <c r="I2" s="97">
        <v>1995</v>
      </c>
      <c r="J2" s="97">
        <v>1996</v>
      </c>
      <c r="K2" s="97">
        <v>1997</v>
      </c>
      <c r="L2" s="97">
        <v>1998</v>
      </c>
      <c r="M2" s="97">
        <v>1999</v>
      </c>
      <c r="N2" s="97">
        <v>2000</v>
      </c>
      <c r="O2" s="97">
        <v>2001</v>
      </c>
      <c r="P2" s="97">
        <v>2002</v>
      </c>
      <c r="Q2" s="97">
        <v>2003</v>
      </c>
      <c r="R2" s="97">
        <v>2004</v>
      </c>
      <c r="S2" s="97">
        <v>2005</v>
      </c>
      <c r="T2" s="97">
        <v>2006</v>
      </c>
      <c r="U2" s="97">
        <v>2007</v>
      </c>
      <c r="V2" s="97">
        <v>2008</v>
      </c>
      <c r="W2" s="97">
        <v>2009</v>
      </c>
      <c r="X2" s="97">
        <v>2010</v>
      </c>
      <c r="Y2" s="97">
        <v>2011</v>
      </c>
      <c r="Z2" s="97">
        <v>2012</v>
      </c>
      <c r="AA2" s="97">
        <v>2013</v>
      </c>
      <c r="AB2" s="97">
        <v>2014</v>
      </c>
      <c r="AC2" s="97">
        <v>2015</v>
      </c>
      <c r="AD2" s="97">
        <v>2016</v>
      </c>
      <c r="AE2" s="97">
        <v>2017</v>
      </c>
      <c r="AF2" s="97">
        <v>2018</v>
      </c>
      <c r="AG2" s="97">
        <v>2019</v>
      </c>
      <c r="AH2" s="97">
        <v>2020</v>
      </c>
    </row>
    <row r="3" spans="1:34" s="98" customFormat="1" x14ac:dyDescent="0.3">
      <c r="A3" s="95"/>
      <c r="B3" s="98" t="s">
        <v>323</v>
      </c>
      <c r="C3" s="98" t="s">
        <v>324</v>
      </c>
      <c r="D3" s="98" t="s">
        <v>325</v>
      </c>
      <c r="E3" s="98" t="s">
        <v>326</v>
      </c>
      <c r="F3" s="98" t="s">
        <v>327</v>
      </c>
      <c r="G3" s="98" t="s">
        <v>328</v>
      </c>
      <c r="H3" s="98" t="s">
        <v>329</v>
      </c>
      <c r="I3" s="98" t="s">
        <v>330</v>
      </c>
      <c r="J3" s="98" t="s">
        <v>331</v>
      </c>
      <c r="K3" s="98" t="s">
        <v>332</v>
      </c>
      <c r="L3" s="98" t="s">
        <v>333</v>
      </c>
      <c r="M3" s="98" t="s">
        <v>334</v>
      </c>
      <c r="N3" s="98" t="s">
        <v>335</v>
      </c>
      <c r="O3" s="98" t="s">
        <v>336</v>
      </c>
      <c r="P3" s="98" t="s">
        <v>337</v>
      </c>
      <c r="Q3" s="98" t="s">
        <v>338</v>
      </c>
      <c r="R3" s="98" t="s">
        <v>339</v>
      </c>
      <c r="S3" s="98" t="s">
        <v>340</v>
      </c>
      <c r="T3" s="98" t="s">
        <v>341</v>
      </c>
      <c r="U3" s="98" t="s">
        <v>342</v>
      </c>
      <c r="V3" s="98" t="s">
        <v>343</v>
      </c>
      <c r="W3" s="98" t="s">
        <v>344</v>
      </c>
      <c r="X3" s="98" t="s">
        <v>345</v>
      </c>
      <c r="Y3" s="98" t="s">
        <v>346</v>
      </c>
      <c r="Z3" s="98" t="s">
        <v>347</v>
      </c>
      <c r="AA3" s="98" t="s">
        <v>348</v>
      </c>
      <c r="AB3" s="98" t="s">
        <v>349</v>
      </c>
      <c r="AC3" s="98" t="s">
        <v>350</v>
      </c>
      <c r="AD3" s="98" t="s">
        <v>351</v>
      </c>
      <c r="AE3" s="98" t="s">
        <v>352</v>
      </c>
      <c r="AF3" s="98" t="s">
        <v>353</v>
      </c>
      <c r="AG3" s="98" t="s">
        <v>354</v>
      </c>
      <c r="AH3" s="98" t="s">
        <v>355</v>
      </c>
    </row>
    <row r="4" spans="1:34" x14ac:dyDescent="0.3">
      <c r="A4" s="96">
        <f ca="1">Exceedance!U4</f>
        <v>46143</v>
      </c>
      <c r="B4" s="1">
        <v>1073.0540020056922</v>
      </c>
      <c r="C4" s="1">
        <v>1069.8371445745713</v>
      </c>
      <c r="D4" s="1">
        <v>1070.1333029086602</v>
      </c>
      <c r="E4">
        <v>1068.5012567510535</v>
      </c>
      <c r="F4">
        <v>1070.4748210950072</v>
      </c>
      <c r="G4">
        <v>1069.8395791795065</v>
      </c>
      <c r="H4">
        <v>1068.7554858516867</v>
      </c>
      <c r="I4">
        <v>1075.2059566343726</v>
      </c>
      <c r="J4">
        <v>1069.5821246929497</v>
      </c>
      <c r="K4">
        <v>1070.6755544470991</v>
      </c>
      <c r="L4">
        <v>1068.6435415000378</v>
      </c>
      <c r="M4">
        <v>1071.4161158061013</v>
      </c>
      <c r="N4">
        <v>1069.7672952234104</v>
      </c>
      <c r="O4">
        <v>1070.9964120557772</v>
      </c>
      <c r="P4">
        <v>1067.7910768211689</v>
      </c>
      <c r="Q4">
        <v>1070.6787746359842</v>
      </c>
      <c r="R4">
        <v>1070.2664089880609</v>
      </c>
      <c r="S4">
        <v>1069.2875923836455</v>
      </c>
      <c r="T4">
        <v>1068.8794305438748</v>
      </c>
      <c r="U4">
        <v>1070.6710485400868</v>
      </c>
      <c r="V4">
        <v>1069.8360796561456</v>
      </c>
      <c r="W4">
        <v>1071.555660053564</v>
      </c>
      <c r="X4">
        <v>1069.0152628310495</v>
      </c>
      <c r="Y4">
        <v>1070.5817787220274</v>
      </c>
      <c r="Z4">
        <v>1068.8387148946599</v>
      </c>
      <c r="AA4">
        <v>1069.5621812430959</v>
      </c>
      <c r="AB4">
        <v>1069.205509780571</v>
      </c>
      <c r="AC4">
        <v>1071.9006895755404</v>
      </c>
      <c r="AD4">
        <v>1072.4311522069047</v>
      </c>
      <c r="AE4">
        <v>1069.0414624564203</v>
      </c>
      <c r="AF4">
        <v>1070.9896023176516</v>
      </c>
      <c r="AG4">
        <v>1070.021366549684</v>
      </c>
      <c r="AH4">
        <v>1069.9133415238168</v>
      </c>
    </row>
    <row r="5" spans="1:34" x14ac:dyDescent="0.3">
      <c r="A5" s="96">
        <f ca="1">Exceedance!U5</f>
        <v>46174</v>
      </c>
      <c r="B5" s="1">
        <v>1039.1802405210738</v>
      </c>
      <c r="C5" s="1">
        <v>1031.2064665837836</v>
      </c>
      <c r="D5" s="1">
        <v>1030.2757665407655</v>
      </c>
      <c r="E5">
        <v>1027.8616740096606</v>
      </c>
      <c r="F5">
        <v>1031.2491766832677</v>
      </c>
      <c r="G5">
        <v>1030.229051455487</v>
      </c>
      <c r="H5">
        <v>1027.4819496475898</v>
      </c>
      <c r="I5">
        <v>1046.0399619788416</v>
      </c>
      <c r="J5">
        <v>1028.7550959442585</v>
      </c>
      <c r="K5">
        <v>1031.6966368307699</v>
      </c>
      <c r="L5">
        <v>1028.8103093529685</v>
      </c>
      <c r="M5">
        <v>1033.9185756206139</v>
      </c>
      <c r="N5">
        <v>1030.4342162033008</v>
      </c>
      <c r="O5">
        <v>1031.5541906657274</v>
      </c>
      <c r="P5">
        <v>1025.352758172191</v>
      </c>
      <c r="Q5">
        <v>1032.2895360592402</v>
      </c>
      <c r="R5">
        <v>1030.065957619084</v>
      </c>
      <c r="S5">
        <v>1030.8771818163275</v>
      </c>
      <c r="T5">
        <v>1028.5973264615805</v>
      </c>
      <c r="U5">
        <v>1030.6339647470197</v>
      </c>
      <c r="V5">
        <v>1031.2473482764624</v>
      </c>
      <c r="W5">
        <v>1032.4358875499738</v>
      </c>
      <c r="X5">
        <v>1031.205420227637</v>
      </c>
      <c r="Y5">
        <v>1032.6429847846255</v>
      </c>
      <c r="Z5">
        <v>1027.3432622330711</v>
      </c>
      <c r="AA5">
        <v>1030.5205771188741</v>
      </c>
      <c r="AB5">
        <v>1030.5778220064517</v>
      </c>
      <c r="AC5">
        <v>1037.4114530430102</v>
      </c>
      <c r="AD5">
        <v>1034.1710804760928</v>
      </c>
      <c r="AE5">
        <v>1029.6052547508798</v>
      </c>
      <c r="AF5">
        <v>1031.640225008158</v>
      </c>
      <c r="AG5">
        <v>1031.7939490499416</v>
      </c>
      <c r="AH5">
        <v>1029.7554539380167</v>
      </c>
    </row>
    <row r="6" spans="1:34" x14ac:dyDescent="0.3">
      <c r="A6" s="96">
        <f ca="1">Exceedance!U6</f>
        <v>46204</v>
      </c>
      <c r="B6" s="1">
        <v>1069.8286726021281</v>
      </c>
      <c r="C6" s="1">
        <v>1058.2804108078624</v>
      </c>
      <c r="D6" s="1">
        <v>1058.5583816746393</v>
      </c>
      <c r="E6">
        <v>1053.4178437286948</v>
      </c>
      <c r="F6">
        <v>1059.5130126789675</v>
      </c>
      <c r="G6">
        <v>1059.1434088402332</v>
      </c>
      <c r="H6">
        <v>1051.4144403843404</v>
      </c>
      <c r="I6">
        <v>1083.2268798957925</v>
      </c>
      <c r="J6">
        <v>1052.9027831812205</v>
      </c>
      <c r="K6">
        <v>1060.6135268819801</v>
      </c>
      <c r="L6">
        <v>1054.5373985657272</v>
      </c>
      <c r="M6">
        <v>1063.8795077796774</v>
      </c>
      <c r="N6">
        <v>1055.8025773304419</v>
      </c>
      <c r="O6">
        <v>1059.1898418230282</v>
      </c>
      <c r="P6">
        <v>1048.6036296509421</v>
      </c>
      <c r="Q6">
        <v>1061.4825223772141</v>
      </c>
      <c r="R6">
        <v>1053.8357780908386</v>
      </c>
      <c r="S6">
        <v>1061.8323650721693</v>
      </c>
      <c r="T6">
        <v>1053.4682664971901</v>
      </c>
      <c r="U6">
        <v>1057.7391816765562</v>
      </c>
      <c r="V6">
        <v>1057.846688512552</v>
      </c>
      <c r="W6">
        <v>1059.9969797451065</v>
      </c>
      <c r="X6">
        <v>1059.4598508941851</v>
      </c>
      <c r="Y6">
        <v>1062.9712658466815</v>
      </c>
      <c r="Z6">
        <v>1051.005465537741</v>
      </c>
      <c r="AA6">
        <v>1056.3625534733997</v>
      </c>
      <c r="AB6">
        <v>1057.5123598874834</v>
      </c>
      <c r="AC6">
        <v>1069.5276791889073</v>
      </c>
      <c r="AD6">
        <v>1063.069718008278</v>
      </c>
      <c r="AE6">
        <v>1055.7432317643984</v>
      </c>
      <c r="AF6">
        <v>1055.9230576489035</v>
      </c>
      <c r="AG6">
        <v>1063.7452314259299</v>
      </c>
      <c r="AH6">
        <v>1053.466890031691</v>
      </c>
    </row>
    <row r="7" spans="1:34" x14ac:dyDescent="0.3">
      <c r="A7" s="96">
        <f ca="1">Exceedance!U7</f>
        <v>46235</v>
      </c>
      <c r="B7" s="1">
        <v>1049.177175452134</v>
      </c>
      <c r="C7" s="1">
        <v>1036.7851276662668</v>
      </c>
      <c r="D7" s="1">
        <v>1036.5084872730181</v>
      </c>
      <c r="E7">
        <v>1031.2723900189872</v>
      </c>
      <c r="F7">
        <v>1036.2700468797016</v>
      </c>
      <c r="G7">
        <v>1036.3528750005758</v>
      </c>
      <c r="H7">
        <v>1027.4732689945863</v>
      </c>
      <c r="I7">
        <v>1066.5173941010551</v>
      </c>
      <c r="J7">
        <v>1029.9118101638537</v>
      </c>
      <c r="K7">
        <v>1039.4457574011412</v>
      </c>
      <c r="L7">
        <v>1031.9470337254563</v>
      </c>
      <c r="M7">
        <v>1042.4368199324265</v>
      </c>
      <c r="N7">
        <v>1032.0932623250769</v>
      </c>
      <c r="O7">
        <v>1036.1597830076996</v>
      </c>
      <c r="P7">
        <v>1024.2489422936662</v>
      </c>
      <c r="Q7">
        <v>1038.7688340417826</v>
      </c>
      <c r="R7">
        <v>1030.6350071413422</v>
      </c>
      <c r="S7">
        <v>1040.1064046493539</v>
      </c>
      <c r="T7">
        <v>1029.3672779496974</v>
      </c>
      <c r="U7">
        <v>1034.5874754009335</v>
      </c>
      <c r="V7">
        <v>1035.6446575875302</v>
      </c>
      <c r="W7">
        <v>1037.6550720958996</v>
      </c>
      <c r="X7">
        <v>1037.7007269705146</v>
      </c>
      <c r="Y7">
        <v>1041.7378510302347</v>
      </c>
      <c r="Z7">
        <v>1027.4789132362375</v>
      </c>
      <c r="AA7">
        <v>1033.2755496007342</v>
      </c>
      <c r="AB7">
        <v>1035.2720394773276</v>
      </c>
      <c r="AC7">
        <v>1049.5039018164966</v>
      </c>
      <c r="AD7">
        <v>1043.0777587380944</v>
      </c>
      <c r="AE7">
        <v>1032.7621430484392</v>
      </c>
      <c r="AF7">
        <v>1032.6984898331771</v>
      </c>
      <c r="AG7">
        <v>1043.6450983440595</v>
      </c>
      <c r="AH7">
        <v>1029.1038979689326</v>
      </c>
    </row>
    <row r="8" spans="1:34" x14ac:dyDescent="0.3">
      <c r="A8" s="96">
        <f ca="1">Exceedance!U8</f>
        <v>46266</v>
      </c>
      <c r="B8" s="1">
        <v>625.98758200340421</v>
      </c>
      <c r="C8" s="1">
        <v>615.74019697034544</v>
      </c>
      <c r="D8" s="1">
        <v>615.36835252479045</v>
      </c>
      <c r="E8">
        <v>612.32202466113085</v>
      </c>
      <c r="F8">
        <v>614.64209659763696</v>
      </c>
      <c r="G8">
        <v>614.98311948819753</v>
      </c>
      <c r="H8">
        <v>608.55213398991339</v>
      </c>
      <c r="I8">
        <v>636.26369268189512</v>
      </c>
      <c r="J8">
        <v>610.79875279563385</v>
      </c>
      <c r="K8">
        <v>618.3093643949228</v>
      </c>
      <c r="L8">
        <v>612.86198768811505</v>
      </c>
      <c r="M8">
        <v>619.3231886981705</v>
      </c>
      <c r="N8">
        <v>611.61223489689974</v>
      </c>
      <c r="O8">
        <v>614.39791020734526</v>
      </c>
      <c r="P8">
        <v>606.99260759460606</v>
      </c>
      <c r="Q8">
        <v>616.58803312733119</v>
      </c>
      <c r="R8">
        <v>611.31434691008019</v>
      </c>
      <c r="S8">
        <v>617.48028534500168</v>
      </c>
      <c r="T8">
        <v>609.89784816926908</v>
      </c>
      <c r="U8">
        <v>613.88893795352772</v>
      </c>
      <c r="V8">
        <v>614.57080213110328</v>
      </c>
      <c r="W8">
        <v>615.76596208120236</v>
      </c>
      <c r="X8">
        <v>616.12743259580361</v>
      </c>
      <c r="Y8">
        <v>619.13679345922742</v>
      </c>
      <c r="Z8">
        <v>608.93628278671974</v>
      </c>
      <c r="AA8">
        <v>613.66491091142893</v>
      </c>
      <c r="AB8">
        <v>614.98903618251438</v>
      </c>
      <c r="AC8">
        <v>625.18222581821419</v>
      </c>
      <c r="AD8">
        <v>621.04434233373684</v>
      </c>
      <c r="AE8">
        <v>612.22925217406112</v>
      </c>
      <c r="AF8">
        <v>612.25646857284551</v>
      </c>
      <c r="AG8">
        <v>619.66311756148286</v>
      </c>
      <c r="AH8">
        <v>609.65536087478426</v>
      </c>
    </row>
    <row r="9" spans="1:34" x14ac:dyDescent="0.3">
      <c r="A9" s="96">
        <f ca="1">Exceedance!U9</f>
        <v>46296</v>
      </c>
      <c r="B9" s="1">
        <v>693.87872599938532</v>
      </c>
      <c r="C9" s="1">
        <v>681.56302897230626</v>
      </c>
      <c r="D9" s="1">
        <v>680.12590306855884</v>
      </c>
      <c r="E9">
        <v>676.42451360802704</v>
      </c>
      <c r="F9">
        <v>676.82638478703507</v>
      </c>
      <c r="G9">
        <v>680.27422650114659</v>
      </c>
      <c r="H9">
        <v>670.78787096061365</v>
      </c>
      <c r="I9">
        <v>703.86005482919848</v>
      </c>
      <c r="J9">
        <v>674.33118341931402</v>
      </c>
      <c r="K9">
        <v>686.54707288155839</v>
      </c>
      <c r="L9">
        <v>677.56564211731973</v>
      </c>
      <c r="M9">
        <v>684.62963564959875</v>
      </c>
      <c r="N9">
        <v>675.90981759027147</v>
      </c>
      <c r="O9">
        <v>678.98201552298633</v>
      </c>
      <c r="P9">
        <v>671.77636861552185</v>
      </c>
      <c r="Q9">
        <v>681.60786099283223</v>
      </c>
      <c r="R9">
        <v>676.17936957147776</v>
      </c>
      <c r="S9">
        <v>683.09526371057393</v>
      </c>
      <c r="T9">
        <v>679.01565453821138</v>
      </c>
      <c r="U9">
        <v>677.6048797529271</v>
      </c>
      <c r="V9">
        <v>678.76141459287987</v>
      </c>
      <c r="W9">
        <v>680.01668821390729</v>
      </c>
      <c r="X9">
        <v>679.66722572167964</v>
      </c>
      <c r="Y9">
        <v>685.96519465431413</v>
      </c>
      <c r="Z9">
        <v>673.71931520674241</v>
      </c>
      <c r="AA9">
        <v>680.64990520277513</v>
      </c>
      <c r="AB9">
        <v>681.41310529035775</v>
      </c>
      <c r="AC9">
        <v>692.54522942415326</v>
      </c>
      <c r="AD9">
        <v>686.86592228500911</v>
      </c>
      <c r="AE9">
        <v>677.07016652591142</v>
      </c>
      <c r="AF9">
        <v>675.75364155576972</v>
      </c>
      <c r="AG9">
        <v>684.67793165406295</v>
      </c>
      <c r="AH9">
        <v>673.70461261377375</v>
      </c>
    </row>
    <row r="10" spans="1:34" x14ac:dyDescent="0.3">
      <c r="A10" s="96">
        <f ca="1">Exceedance!U10</f>
        <v>46327</v>
      </c>
      <c r="B10" s="1">
        <v>948.09534471708912</v>
      </c>
      <c r="C10" s="1">
        <v>933.69856406057022</v>
      </c>
      <c r="D10" s="1">
        <v>929.74966013080621</v>
      </c>
      <c r="E10">
        <v>923.4901832856948</v>
      </c>
      <c r="F10">
        <v>918.43095811153148</v>
      </c>
      <c r="G10">
        <v>930.15071034525886</v>
      </c>
      <c r="H10">
        <v>913.6572522216228</v>
      </c>
      <c r="I10">
        <v>958.23633106016928</v>
      </c>
      <c r="J10">
        <v>916.42346838227388</v>
      </c>
      <c r="K10">
        <v>942.17245070260356</v>
      </c>
      <c r="L10">
        <v>926.81614305537619</v>
      </c>
      <c r="M10">
        <v>934.59779998087004</v>
      </c>
      <c r="N10">
        <v>924.02833097837151</v>
      </c>
      <c r="O10">
        <v>928.62021832467792</v>
      </c>
      <c r="P10">
        <v>916.21016961140549</v>
      </c>
      <c r="Q10">
        <v>930.92657026257268</v>
      </c>
      <c r="R10">
        <v>927.16203385696974</v>
      </c>
      <c r="S10">
        <v>934.99106663445423</v>
      </c>
      <c r="T10">
        <v>936.73708954823223</v>
      </c>
      <c r="U10">
        <v>922.88558225064753</v>
      </c>
      <c r="V10">
        <v>926.53442120758143</v>
      </c>
      <c r="W10">
        <v>928.37172990513966</v>
      </c>
      <c r="X10">
        <v>925.09090806632048</v>
      </c>
      <c r="Y10">
        <v>940.46562306022747</v>
      </c>
      <c r="Z10">
        <v>919.48402876784633</v>
      </c>
      <c r="AA10">
        <v>933.95946544254275</v>
      </c>
      <c r="AB10">
        <v>933.20401282905539</v>
      </c>
      <c r="AC10">
        <v>947.77574615343258</v>
      </c>
      <c r="AD10">
        <v>935.52353081276249</v>
      </c>
      <c r="AE10">
        <v>927.2255436594611</v>
      </c>
      <c r="AF10">
        <v>917.44116601266433</v>
      </c>
      <c r="AG10">
        <v>935.16217280768694</v>
      </c>
      <c r="AH10">
        <v>918.04354042545287</v>
      </c>
    </row>
    <row r="11" spans="1:34" x14ac:dyDescent="0.3">
      <c r="A11" s="96">
        <f ca="1">Exceedance!U11</f>
        <v>46357</v>
      </c>
      <c r="B11" s="1">
        <v>1036.3327051705605</v>
      </c>
      <c r="C11" s="1">
        <v>1023.8010363519196</v>
      </c>
      <c r="D11" s="1">
        <v>1018.6754412849302</v>
      </c>
      <c r="E11">
        <v>1009.7223026319814</v>
      </c>
      <c r="F11">
        <v>1004.3238662420597</v>
      </c>
      <c r="G11">
        <v>1017.1380716592472</v>
      </c>
      <c r="H11">
        <v>1004.5398539169845</v>
      </c>
      <c r="I11">
        <v>1048.0004455019734</v>
      </c>
      <c r="J11">
        <v>1005.4189130368566</v>
      </c>
      <c r="K11">
        <v>1032.20555666012</v>
      </c>
      <c r="L11">
        <v>1015.0127830336123</v>
      </c>
      <c r="M11">
        <v>1021.2707783411744</v>
      </c>
      <c r="N11">
        <v>1009.9286398562147</v>
      </c>
      <c r="O11">
        <v>1017.5432464103746</v>
      </c>
      <c r="P11">
        <v>1004.9434373002297</v>
      </c>
      <c r="Q11">
        <v>1017.8986130746189</v>
      </c>
      <c r="R11">
        <v>1016.6620433570645</v>
      </c>
      <c r="S11">
        <v>1023.5574098749297</v>
      </c>
      <c r="T11">
        <v>1027.051476791522</v>
      </c>
      <c r="U11">
        <v>1008.7407601801435</v>
      </c>
      <c r="V11">
        <v>1012.5027891880843</v>
      </c>
      <c r="W11">
        <v>1014.7923886736668</v>
      </c>
      <c r="X11">
        <v>1009.841370574493</v>
      </c>
      <c r="Y11">
        <v>1032.3668308829515</v>
      </c>
      <c r="Z11">
        <v>1006.6491172948478</v>
      </c>
      <c r="AA11">
        <v>1023.6057119067098</v>
      </c>
      <c r="AB11">
        <v>1021.2044515922514</v>
      </c>
      <c r="AC11">
        <v>1037.8417290204959</v>
      </c>
      <c r="AD11">
        <v>1019.7003995928502</v>
      </c>
      <c r="AE11">
        <v>1016.2532860241046</v>
      </c>
      <c r="AF11">
        <v>1004.1352304164063</v>
      </c>
      <c r="AG11">
        <v>1023.1561408201169</v>
      </c>
      <c r="AH11">
        <v>1006.6529553294251</v>
      </c>
    </row>
    <row r="12" spans="1:34" x14ac:dyDescent="0.3">
      <c r="A12" s="96">
        <f ca="1">Exceedance!U12</f>
        <v>46388</v>
      </c>
      <c r="B12" s="1">
        <v>931.26886298621866</v>
      </c>
      <c r="C12" s="1">
        <v>922.69271594960765</v>
      </c>
      <c r="D12" s="1">
        <v>918.02054658900499</v>
      </c>
      <c r="E12">
        <v>912.02400408589153</v>
      </c>
      <c r="F12">
        <v>912.15104763630518</v>
      </c>
      <c r="G12">
        <v>916.64743205746174</v>
      </c>
      <c r="H12">
        <v>911.55820960124993</v>
      </c>
      <c r="I12">
        <v>941.17946501349138</v>
      </c>
      <c r="J12">
        <v>913.57809369688891</v>
      </c>
      <c r="K12">
        <v>928.1244864715768</v>
      </c>
      <c r="L12">
        <v>915.9099238159389</v>
      </c>
      <c r="M12">
        <v>918.74172351027846</v>
      </c>
      <c r="N12">
        <v>911.71263828391182</v>
      </c>
      <c r="O12">
        <v>917.28713725077841</v>
      </c>
      <c r="P12">
        <v>910.60435826803337</v>
      </c>
      <c r="Q12">
        <v>917.26240377335762</v>
      </c>
      <c r="R12">
        <v>916.46593849291389</v>
      </c>
      <c r="S12">
        <v>920.42544204832359</v>
      </c>
      <c r="T12">
        <v>924.41016439082125</v>
      </c>
      <c r="U12">
        <v>913.12389326933658</v>
      </c>
      <c r="V12">
        <v>914.73371023484412</v>
      </c>
      <c r="W12">
        <v>915.7680036516474</v>
      </c>
      <c r="X12">
        <v>913.87255798810736</v>
      </c>
      <c r="Y12">
        <v>932.04346301502017</v>
      </c>
      <c r="Z12">
        <v>906.78386294015581</v>
      </c>
      <c r="AA12">
        <v>919.90776506778025</v>
      </c>
      <c r="AB12">
        <v>918.61462126124366</v>
      </c>
      <c r="AC12">
        <v>933.41192509117275</v>
      </c>
      <c r="AD12">
        <v>917.71865607185987</v>
      </c>
      <c r="AE12">
        <v>916.1444611605923</v>
      </c>
      <c r="AF12">
        <v>910.362686802746</v>
      </c>
      <c r="AG12">
        <v>920.48284177154028</v>
      </c>
      <c r="AH12">
        <v>911.802524578266</v>
      </c>
    </row>
    <row r="13" spans="1:34" x14ac:dyDescent="0.3">
      <c r="A13" s="96">
        <f ca="1">Exceedance!U13</f>
        <v>46419</v>
      </c>
      <c r="B13" s="1">
        <v>593.35022260671576</v>
      </c>
      <c r="C13" s="1">
        <v>590.57492445099138</v>
      </c>
      <c r="D13" s="1">
        <v>589.10033965538639</v>
      </c>
      <c r="E13">
        <v>587.41050818359474</v>
      </c>
      <c r="F13">
        <v>588.91153727746143</v>
      </c>
      <c r="G13">
        <v>588.64547336026931</v>
      </c>
      <c r="H13">
        <v>587.56199989824211</v>
      </c>
      <c r="I13">
        <v>597.68043412850864</v>
      </c>
      <c r="J13">
        <v>588.92750041610918</v>
      </c>
      <c r="K13">
        <v>591.80605048870427</v>
      </c>
      <c r="L13">
        <v>588.91238470011069</v>
      </c>
      <c r="M13">
        <v>589.22359484191475</v>
      </c>
      <c r="N13">
        <v>586.70443628361897</v>
      </c>
      <c r="O13">
        <v>585.90354537033011</v>
      </c>
      <c r="P13">
        <v>585.87457072766665</v>
      </c>
      <c r="Q13">
        <v>588.82585612454875</v>
      </c>
      <c r="R13">
        <v>588.80913608174762</v>
      </c>
      <c r="S13">
        <v>589.47840145893485</v>
      </c>
      <c r="T13">
        <v>590.53027664114029</v>
      </c>
      <c r="U13">
        <v>588.45554859536401</v>
      </c>
      <c r="V13">
        <v>589.18008583116193</v>
      </c>
      <c r="W13">
        <v>589.23376359609597</v>
      </c>
      <c r="X13">
        <v>589.31558520273006</v>
      </c>
      <c r="Y13">
        <v>595.9393893531585</v>
      </c>
      <c r="Z13">
        <v>521.56085853099319</v>
      </c>
      <c r="AA13">
        <v>588.74650544900965</v>
      </c>
      <c r="AB13">
        <v>589.06627250535917</v>
      </c>
      <c r="AC13">
        <v>594.95913939568015</v>
      </c>
      <c r="AD13">
        <v>589.74040313530099</v>
      </c>
      <c r="AE13">
        <v>585.79739452271735</v>
      </c>
      <c r="AF13">
        <v>586.32038857415171</v>
      </c>
      <c r="AG13">
        <v>589.6954753346306</v>
      </c>
      <c r="AH13">
        <v>586.14174887139143</v>
      </c>
    </row>
    <row r="14" spans="1:34" x14ac:dyDescent="0.3">
      <c r="A14" s="96">
        <f ca="1">Exceedance!U14</f>
        <v>46447</v>
      </c>
      <c r="B14" s="1">
        <v>992.61892659335649</v>
      </c>
      <c r="C14" s="1">
        <v>990.88189310042867</v>
      </c>
      <c r="D14" s="1">
        <v>990.94626963811629</v>
      </c>
      <c r="E14">
        <v>988.65030629431897</v>
      </c>
      <c r="F14">
        <v>990.88003194020905</v>
      </c>
      <c r="G14">
        <v>988.99899801437971</v>
      </c>
      <c r="H14">
        <v>989.13915439112361</v>
      </c>
      <c r="I14">
        <v>996.97278789483028</v>
      </c>
      <c r="J14">
        <v>990.28256019629725</v>
      </c>
      <c r="K14">
        <v>990.16111489324499</v>
      </c>
      <c r="L14">
        <v>989.67626006757007</v>
      </c>
      <c r="M14">
        <v>991.08769012200401</v>
      </c>
      <c r="N14">
        <v>986.43728572324096</v>
      </c>
      <c r="O14">
        <v>840.44547099553949</v>
      </c>
      <c r="P14">
        <v>985.09025256548068</v>
      </c>
      <c r="Q14">
        <v>990.4567263018638</v>
      </c>
      <c r="R14">
        <v>990.3547820383493</v>
      </c>
      <c r="S14">
        <v>990.05705920417302</v>
      </c>
      <c r="T14">
        <v>989.90227125563354</v>
      </c>
      <c r="U14">
        <v>989.53578062313659</v>
      </c>
      <c r="V14">
        <v>990.77810979643664</v>
      </c>
      <c r="W14">
        <v>990.95233963064709</v>
      </c>
      <c r="X14">
        <v>991.01633160989775</v>
      </c>
      <c r="Y14">
        <v>997.85234682381724</v>
      </c>
      <c r="Z14">
        <v>590.03384353566571</v>
      </c>
      <c r="AA14">
        <v>990.33156568613481</v>
      </c>
      <c r="AB14">
        <v>990.94631452491217</v>
      </c>
      <c r="AC14">
        <v>993.91599236422394</v>
      </c>
      <c r="AD14">
        <v>991.91542231889446</v>
      </c>
      <c r="AE14">
        <v>891.8201777361262</v>
      </c>
      <c r="AF14">
        <v>987.25751228334877</v>
      </c>
      <c r="AG14">
        <v>991.15948839149917</v>
      </c>
      <c r="AH14">
        <v>984.01279538059953</v>
      </c>
    </row>
    <row r="15" spans="1:34" x14ac:dyDescent="0.3">
      <c r="A15" s="96">
        <f ca="1">Exceedance!U15</f>
        <v>46478</v>
      </c>
      <c r="B15" s="1">
        <v>842.05378818043312</v>
      </c>
      <c r="C15" s="1">
        <v>840.8135377579963</v>
      </c>
      <c r="D15" s="1">
        <v>839.99890545016024</v>
      </c>
      <c r="E15">
        <v>839.19894299254838</v>
      </c>
      <c r="F15">
        <v>839.93160912384792</v>
      </c>
      <c r="G15">
        <v>839.18327953362882</v>
      </c>
      <c r="H15">
        <v>839.22488407229343</v>
      </c>
      <c r="I15">
        <v>842.68284747381301</v>
      </c>
      <c r="J15">
        <v>839.46257301642083</v>
      </c>
      <c r="K15">
        <v>839.71738690951724</v>
      </c>
      <c r="L15">
        <v>839.13666579032883</v>
      </c>
      <c r="M15">
        <v>840.44785277798144</v>
      </c>
      <c r="N15">
        <v>838.1654597430678</v>
      </c>
      <c r="O15">
        <v>621.13182579221029</v>
      </c>
      <c r="P15">
        <v>837.40124914902856</v>
      </c>
      <c r="Q15">
        <v>840.22056027355495</v>
      </c>
      <c r="R15">
        <v>839.50524130237829</v>
      </c>
      <c r="S15">
        <v>839.55090380198544</v>
      </c>
      <c r="T15">
        <v>841.71961368849134</v>
      </c>
      <c r="U15">
        <v>839.30076080113804</v>
      </c>
      <c r="V15">
        <v>839.87712142237933</v>
      </c>
      <c r="W15">
        <v>840.01886609715109</v>
      </c>
      <c r="X15">
        <v>840.07802101834989</v>
      </c>
      <c r="Y15">
        <v>846.06598403051498</v>
      </c>
      <c r="Z15">
        <v>379.02522021859812</v>
      </c>
      <c r="AA15">
        <v>839.90968766158107</v>
      </c>
      <c r="AB15">
        <v>839.99504316230332</v>
      </c>
      <c r="AC15">
        <v>841.20159402386037</v>
      </c>
      <c r="AD15">
        <v>851.75257345216846</v>
      </c>
      <c r="AE15">
        <v>629.2807482824868</v>
      </c>
      <c r="AF15">
        <v>838.92025495946257</v>
      </c>
      <c r="AG15">
        <v>840.31927537494062</v>
      </c>
      <c r="AH15">
        <v>834.58043976754061</v>
      </c>
    </row>
    <row r="16" spans="1:34" x14ac:dyDescent="0.3">
      <c r="A16" s="96">
        <f ca="1">Exceedance!U16</f>
        <v>46508</v>
      </c>
      <c r="B16" s="1">
        <v>959.67899615246256</v>
      </c>
      <c r="C16" s="1">
        <v>944.39053253489021</v>
      </c>
      <c r="D16" s="1">
        <v>947.37461222970171</v>
      </c>
      <c r="E16">
        <v>930.55798997363559</v>
      </c>
      <c r="F16">
        <v>950.25021221231054</v>
      </c>
      <c r="G16">
        <v>929.52786180714565</v>
      </c>
      <c r="H16">
        <v>928.53418883806194</v>
      </c>
      <c r="I16">
        <v>961.49181976038471</v>
      </c>
      <c r="J16">
        <v>944.87433553292601</v>
      </c>
      <c r="K16">
        <v>945.89419320304069</v>
      </c>
      <c r="L16">
        <v>929.22935789819928</v>
      </c>
      <c r="M16">
        <v>936.31493722594632</v>
      </c>
      <c r="N16">
        <v>929.89881383714612</v>
      </c>
      <c r="O16">
        <v>541.2496949679022</v>
      </c>
      <c r="P16">
        <v>928.55387995344199</v>
      </c>
      <c r="Q16">
        <v>941.11497911207834</v>
      </c>
      <c r="R16">
        <v>957.66736255605736</v>
      </c>
      <c r="S16">
        <v>943.31223668500036</v>
      </c>
      <c r="T16">
        <v>946.80457900657211</v>
      </c>
      <c r="U16">
        <v>929.28501403462644</v>
      </c>
      <c r="V16">
        <v>939.55707556203117</v>
      </c>
      <c r="W16">
        <v>929.46829108555949</v>
      </c>
      <c r="X16">
        <v>929.53320495039259</v>
      </c>
      <c r="Y16">
        <v>944.17063007056743</v>
      </c>
      <c r="Z16">
        <v>387.32075563215926</v>
      </c>
      <c r="AA16">
        <v>933.35897824284916</v>
      </c>
      <c r="AB16">
        <v>932.07714996549419</v>
      </c>
      <c r="AC16">
        <v>948.03109474290909</v>
      </c>
      <c r="AD16">
        <v>972.7136384602212</v>
      </c>
      <c r="AE16">
        <v>748.15168324666115</v>
      </c>
      <c r="AF16">
        <v>930.3875369566581</v>
      </c>
      <c r="AG16">
        <v>930.04742069868882</v>
      </c>
      <c r="AH16">
        <v>926.58303946724618</v>
      </c>
    </row>
    <row r="17" spans="1:34" x14ac:dyDescent="0.3">
      <c r="A17" s="96">
        <f ca="1">Exceedance!U17</f>
        <v>46539</v>
      </c>
      <c r="B17" s="1">
        <v>1070.0173726893211</v>
      </c>
      <c r="C17" s="1">
        <v>1029.3216657286864</v>
      </c>
      <c r="D17" s="1">
        <v>1041.4241366318281</v>
      </c>
      <c r="E17">
        <v>996.77049666222297</v>
      </c>
      <c r="F17">
        <v>1069.8219257456249</v>
      </c>
      <c r="G17">
        <v>996.65727409834926</v>
      </c>
      <c r="H17">
        <v>1031.626508940215</v>
      </c>
      <c r="I17">
        <v>1065.9165732338361</v>
      </c>
      <c r="J17">
        <v>1058.8757477159588</v>
      </c>
      <c r="K17">
        <v>1039.3242304280436</v>
      </c>
      <c r="L17">
        <v>1013.6569125264953</v>
      </c>
      <c r="M17">
        <v>1010.3337535607973</v>
      </c>
      <c r="N17">
        <v>1000.6223252785269</v>
      </c>
      <c r="O17">
        <v>310.37148775198648</v>
      </c>
      <c r="P17">
        <v>1001.7184074227187</v>
      </c>
      <c r="Q17">
        <v>1013.5410189901379</v>
      </c>
      <c r="R17">
        <v>1072.6673866463568</v>
      </c>
      <c r="S17">
        <v>1031.0027676926304</v>
      </c>
      <c r="T17">
        <v>1024.5207473851435</v>
      </c>
      <c r="U17">
        <v>1023.3827298340395</v>
      </c>
      <c r="V17">
        <v>1026.0823149316172</v>
      </c>
      <c r="W17">
        <v>1003.8010840316349</v>
      </c>
      <c r="X17">
        <v>1033.7413760046061</v>
      </c>
      <c r="Y17">
        <v>1004.78846374114</v>
      </c>
      <c r="Z17">
        <v>719.70552072845157</v>
      </c>
      <c r="AA17">
        <v>1022.533871775918</v>
      </c>
      <c r="AB17">
        <v>1007.2888682732138</v>
      </c>
      <c r="AC17">
        <v>1041.2458590644515</v>
      </c>
      <c r="AD17">
        <v>1070.7687866740982</v>
      </c>
      <c r="AE17">
        <v>952.98958423737997</v>
      </c>
      <c r="AF17">
        <v>1027.8464381744916</v>
      </c>
      <c r="AG17">
        <v>1000.137187590029</v>
      </c>
      <c r="AH17">
        <v>987.96401305414065</v>
      </c>
    </row>
    <row r="18" spans="1:34" x14ac:dyDescent="0.3">
      <c r="A18" s="96">
        <f ca="1">Exceedance!U18</f>
        <v>46569</v>
      </c>
      <c r="B18" s="1">
        <v>1131.2165531806909</v>
      </c>
      <c r="C18" s="1">
        <v>1069.2180587449584</v>
      </c>
      <c r="D18" s="1">
        <v>1092.4152847658365</v>
      </c>
      <c r="E18">
        <v>1031.4086509886263</v>
      </c>
      <c r="F18">
        <v>1149.9239739913921</v>
      </c>
      <c r="G18">
        <v>1033.1860830679391</v>
      </c>
      <c r="H18">
        <v>1130.1815712604082</v>
      </c>
      <c r="I18">
        <v>1119.0884967052375</v>
      </c>
      <c r="J18">
        <v>1135.2453589915995</v>
      </c>
      <c r="K18">
        <v>1096.611985337591</v>
      </c>
      <c r="L18">
        <v>1079.3407887472924</v>
      </c>
      <c r="M18">
        <v>1046.8016951289499</v>
      </c>
      <c r="N18">
        <v>1040.1657788210816</v>
      </c>
      <c r="O18">
        <v>0</v>
      </c>
      <c r="P18">
        <v>1048.6760077899153</v>
      </c>
      <c r="Q18">
        <v>1043.2190922497589</v>
      </c>
      <c r="R18">
        <v>1138.1654756168909</v>
      </c>
      <c r="S18">
        <v>1075.2013031585416</v>
      </c>
      <c r="T18">
        <v>1058.8957020725097</v>
      </c>
      <c r="U18">
        <v>1098.7400343762363</v>
      </c>
      <c r="V18">
        <v>1080.5231481570061</v>
      </c>
      <c r="W18">
        <v>1053.2235942315001</v>
      </c>
      <c r="X18">
        <v>1132.9822717504401</v>
      </c>
      <c r="Y18">
        <v>1026.126561254277</v>
      </c>
      <c r="Z18">
        <v>939.08944597764412</v>
      </c>
      <c r="AA18">
        <v>1082.0821102122493</v>
      </c>
      <c r="AB18">
        <v>1055.1755816520597</v>
      </c>
      <c r="AC18">
        <v>1093.7434280541095</v>
      </c>
      <c r="AD18">
        <v>1122.1672032866313</v>
      </c>
      <c r="AE18">
        <v>837.83914884986928</v>
      </c>
      <c r="AF18">
        <v>1108.3682060933788</v>
      </c>
      <c r="AG18">
        <v>1040.1134660423679</v>
      </c>
      <c r="AH18">
        <v>1020.6629605430047</v>
      </c>
    </row>
    <row r="19" spans="1:34" x14ac:dyDescent="0.3">
      <c r="A19" s="96">
        <f ca="1">Exceedance!U19</f>
        <v>46600</v>
      </c>
      <c r="B19" s="1">
        <v>1112.6182084582663</v>
      </c>
      <c r="C19" s="1">
        <v>1044.8374277463074</v>
      </c>
      <c r="D19" s="1">
        <v>1071.2213080577724</v>
      </c>
      <c r="E19">
        <v>1008.4661956914347</v>
      </c>
      <c r="F19">
        <v>1137.1401175412079</v>
      </c>
      <c r="G19">
        <v>1009.2032388074746</v>
      </c>
      <c r="H19">
        <v>1133.150270085109</v>
      </c>
      <c r="I19">
        <v>1098.6313197655682</v>
      </c>
      <c r="J19">
        <v>1120.912245930301</v>
      </c>
      <c r="K19">
        <v>1081.4434221937584</v>
      </c>
      <c r="L19">
        <v>1070.4318222787581</v>
      </c>
      <c r="M19">
        <v>1018.2518455194883</v>
      </c>
      <c r="N19">
        <v>1012.5042846838605</v>
      </c>
      <c r="O19">
        <v>0</v>
      </c>
      <c r="P19">
        <v>1026.0779517039409</v>
      </c>
      <c r="Q19">
        <v>1016.1386945504374</v>
      </c>
      <c r="R19">
        <v>1121.8576048583582</v>
      </c>
      <c r="S19">
        <v>1051.6052018634587</v>
      </c>
      <c r="T19">
        <v>1032.8142897307685</v>
      </c>
      <c r="U19">
        <v>1087.8465462984766</v>
      </c>
      <c r="V19">
        <v>1066.0342634131291</v>
      </c>
      <c r="W19">
        <v>1033.4867782683468</v>
      </c>
      <c r="X19">
        <v>1135.0385890668249</v>
      </c>
      <c r="Y19">
        <v>987.01710219761412</v>
      </c>
      <c r="Z19">
        <v>639.33610152949541</v>
      </c>
      <c r="AA19">
        <v>1064.1095998738044</v>
      </c>
      <c r="AB19">
        <v>1035.8235515660726</v>
      </c>
      <c r="AC19">
        <v>1074.3361563752728</v>
      </c>
      <c r="AD19">
        <v>1101.2367470385159</v>
      </c>
      <c r="AE19">
        <v>446.30159908101604</v>
      </c>
      <c r="AF19">
        <v>1100.5255245251408</v>
      </c>
      <c r="AG19">
        <v>1013.1559714517424</v>
      </c>
      <c r="AH19">
        <v>1005.3075410489149</v>
      </c>
    </row>
    <row r="20" spans="1:34" x14ac:dyDescent="0.3">
      <c r="A20" s="96">
        <f ca="1">Exceedance!U20</f>
        <v>46631</v>
      </c>
      <c r="B20" s="1">
        <v>677.24689308588904</v>
      </c>
      <c r="C20" s="1">
        <v>633.23501550070876</v>
      </c>
      <c r="D20" s="1">
        <v>651.99191554307322</v>
      </c>
      <c r="E20">
        <v>615.20118351399628</v>
      </c>
      <c r="F20">
        <v>694.08856180250973</v>
      </c>
      <c r="G20">
        <v>614.920123156557</v>
      </c>
      <c r="H20">
        <v>692.88255967366433</v>
      </c>
      <c r="I20">
        <v>668.00239114226429</v>
      </c>
      <c r="J20">
        <v>684.85219301730353</v>
      </c>
      <c r="K20">
        <v>659.62132973322082</v>
      </c>
      <c r="L20">
        <v>654.70815297508943</v>
      </c>
      <c r="M20">
        <v>617.67967694991466</v>
      </c>
      <c r="N20">
        <v>614.77731790294524</v>
      </c>
      <c r="O20">
        <v>0</v>
      </c>
      <c r="P20">
        <v>622.16379286320557</v>
      </c>
      <c r="Q20">
        <v>617.32375450800782</v>
      </c>
      <c r="R20">
        <v>683.8170059336328</v>
      </c>
      <c r="S20">
        <v>639.53397619548184</v>
      </c>
      <c r="T20">
        <v>626.05263896087388</v>
      </c>
      <c r="U20">
        <v>662.89568962236149</v>
      </c>
      <c r="V20">
        <v>648.73884176228091</v>
      </c>
      <c r="W20">
        <v>626.77819772386204</v>
      </c>
      <c r="X20">
        <v>693.54681737644853</v>
      </c>
      <c r="Y20">
        <v>443.63353060792195</v>
      </c>
      <c r="Z20">
        <v>313.95065775250328</v>
      </c>
      <c r="AA20">
        <v>648.41403455417117</v>
      </c>
      <c r="AB20">
        <v>629.15506679574867</v>
      </c>
      <c r="AC20">
        <v>654.866212781895</v>
      </c>
      <c r="AD20">
        <v>670.61518578579637</v>
      </c>
      <c r="AE20">
        <v>117.65394491370694</v>
      </c>
      <c r="AF20">
        <v>670.70239182286957</v>
      </c>
      <c r="AG20">
        <v>615.47937882771146</v>
      </c>
      <c r="AH20">
        <v>615.8466967513184</v>
      </c>
    </row>
    <row r="21" spans="1:34" x14ac:dyDescent="0.3">
      <c r="A21" s="96">
        <f ca="1">Exceedance!U21</f>
        <v>46661</v>
      </c>
      <c r="B21" s="1">
        <v>1122.0797235636246</v>
      </c>
      <c r="C21" s="1">
        <v>1045.616649796048</v>
      </c>
      <c r="D21" s="1">
        <v>1075.370601442329</v>
      </c>
      <c r="E21">
        <v>1016.966906908352</v>
      </c>
      <c r="F21">
        <v>1152.089667749442</v>
      </c>
      <c r="G21">
        <v>1016.5925499669308</v>
      </c>
      <c r="H21">
        <v>1150.0203082378493</v>
      </c>
      <c r="I21">
        <v>1105.8109133861481</v>
      </c>
      <c r="J21">
        <v>1138.7194701358383</v>
      </c>
      <c r="K21">
        <v>1091.6380893015091</v>
      </c>
      <c r="L21">
        <v>1084.7573670000299</v>
      </c>
      <c r="M21">
        <v>1020.6189077864003</v>
      </c>
      <c r="N21">
        <v>1015.4978375816543</v>
      </c>
      <c r="O21">
        <v>0</v>
      </c>
      <c r="P21">
        <v>1027.9695473653587</v>
      </c>
      <c r="Q21">
        <v>1020.5627323063147</v>
      </c>
      <c r="R21">
        <v>1133.2666623219468</v>
      </c>
      <c r="S21">
        <v>1065.5427207255079</v>
      </c>
      <c r="T21">
        <v>1032.9450077770136</v>
      </c>
      <c r="U21">
        <v>1096.7252406695336</v>
      </c>
      <c r="V21">
        <v>1070.9362675718887</v>
      </c>
      <c r="W21">
        <v>1032.6703846228775</v>
      </c>
      <c r="X21">
        <v>1151.0388566341296</v>
      </c>
      <c r="Y21">
        <v>439.999269109164</v>
      </c>
      <c r="Z21">
        <v>500.80721907710358</v>
      </c>
      <c r="AA21">
        <v>1074.2116848027895</v>
      </c>
      <c r="AB21">
        <v>1040.9338458994168</v>
      </c>
      <c r="AC21">
        <v>1082.3212560192558</v>
      </c>
      <c r="AD21">
        <v>1111.0373428509672</v>
      </c>
      <c r="AE21">
        <v>57.395084584863334</v>
      </c>
      <c r="AF21">
        <v>1110.271637132018</v>
      </c>
      <c r="AG21">
        <v>1017.2792443465879</v>
      </c>
      <c r="AH21">
        <v>1019.8238267109779</v>
      </c>
    </row>
    <row r="22" spans="1:34" x14ac:dyDescent="0.3">
      <c r="A22" s="96">
        <f ca="1">Exceedance!U22</f>
        <v>46692</v>
      </c>
      <c r="B22" s="1">
        <v>1086.6252180059232</v>
      </c>
      <c r="C22" s="1">
        <v>1007.855754750146</v>
      </c>
      <c r="D22" s="1">
        <v>1034.3898691442557</v>
      </c>
      <c r="E22">
        <v>981.60773536493866</v>
      </c>
      <c r="F22">
        <v>1115.6797866618438</v>
      </c>
      <c r="G22">
        <v>982.95945368586285</v>
      </c>
      <c r="H22">
        <v>1114.354008842402</v>
      </c>
      <c r="I22">
        <v>1070.4284320647537</v>
      </c>
      <c r="J22">
        <v>1105.3302261802869</v>
      </c>
      <c r="K22">
        <v>1055.5716346311117</v>
      </c>
      <c r="L22">
        <v>1047.9049906722689</v>
      </c>
      <c r="M22">
        <v>986.19700584714428</v>
      </c>
      <c r="N22">
        <v>972.11597156793823</v>
      </c>
      <c r="O22">
        <v>0</v>
      </c>
      <c r="P22">
        <v>989.91212236034301</v>
      </c>
      <c r="Q22">
        <v>986.93149199387881</v>
      </c>
      <c r="R22">
        <v>1097.3589258116003</v>
      </c>
      <c r="S22">
        <v>1035.6871194933478</v>
      </c>
      <c r="T22">
        <v>992.15307758647259</v>
      </c>
      <c r="U22">
        <v>1059.0670223243849</v>
      </c>
      <c r="V22">
        <v>1033.1061598993724</v>
      </c>
      <c r="W22">
        <v>991.57511534792138</v>
      </c>
      <c r="X22">
        <v>1115.7029483929211</v>
      </c>
      <c r="Y22">
        <v>267.01876442448059</v>
      </c>
      <c r="Z22">
        <v>581.8037481585576</v>
      </c>
      <c r="AA22">
        <v>1039.0393349844946</v>
      </c>
      <c r="AB22">
        <v>1004.1219309128497</v>
      </c>
      <c r="AC22">
        <v>1041.902295947531</v>
      </c>
      <c r="AD22">
        <v>1075.4673873229922</v>
      </c>
      <c r="AE22">
        <v>9.9032525974365804</v>
      </c>
      <c r="AF22">
        <v>1073.1946284226944</v>
      </c>
      <c r="AG22">
        <v>982.5964387169405</v>
      </c>
      <c r="AH22">
        <v>986.00587351063348</v>
      </c>
    </row>
    <row r="23" spans="1:34" x14ac:dyDescent="0.3">
      <c r="A23" s="96">
        <f ca="1">Exceedance!U23</f>
        <v>46722</v>
      </c>
      <c r="B23" s="1">
        <v>1121.4360529607281</v>
      </c>
      <c r="C23" s="1">
        <v>1034.4598772608949</v>
      </c>
      <c r="D23" s="1">
        <v>1061.9802121129892</v>
      </c>
      <c r="E23">
        <v>995.89255097997409</v>
      </c>
      <c r="F23">
        <v>1152.1884998551134</v>
      </c>
      <c r="G23">
        <v>1013.6807787213611</v>
      </c>
      <c r="H23">
        <v>1151.0581576111981</v>
      </c>
      <c r="I23">
        <v>1105.1836065007026</v>
      </c>
      <c r="J23">
        <v>1142.1556865163654</v>
      </c>
      <c r="K23">
        <v>1088.2744178212979</v>
      </c>
      <c r="L23">
        <v>1078.995153348076</v>
      </c>
      <c r="M23">
        <v>1016.1201629999471</v>
      </c>
      <c r="N23">
        <v>829.50888653794789</v>
      </c>
      <c r="O23">
        <v>0</v>
      </c>
      <c r="P23">
        <v>1018.4724400217343</v>
      </c>
      <c r="Q23">
        <v>1018.9176070542524</v>
      </c>
      <c r="R23">
        <v>1132.2587309854571</v>
      </c>
      <c r="S23">
        <v>1066.3203955764659</v>
      </c>
      <c r="T23">
        <v>1019.8252963677271</v>
      </c>
      <c r="U23">
        <v>1089.8741867345545</v>
      </c>
      <c r="V23">
        <v>1063.9131624727372</v>
      </c>
      <c r="W23">
        <v>1019.7470864372793</v>
      </c>
      <c r="X23">
        <v>1152.9193875667365</v>
      </c>
      <c r="Y23">
        <v>57.577446116331693</v>
      </c>
      <c r="Z23">
        <v>587.46372938063848</v>
      </c>
      <c r="AA23">
        <v>1069.3583765693627</v>
      </c>
      <c r="AB23">
        <v>1030.7198176285474</v>
      </c>
      <c r="AC23">
        <v>1068.6656599875546</v>
      </c>
      <c r="AD23">
        <v>1109.5646651285256</v>
      </c>
      <c r="AE23">
        <v>0</v>
      </c>
      <c r="AF23">
        <v>1105.9381511018646</v>
      </c>
      <c r="AG23">
        <v>1013.1310114000447</v>
      </c>
      <c r="AH23">
        <v>1016.8625490574606</v>
      </c>
    </row>
    <row r="24" spans="1:34" x14ac:dyDescent="0.3">
      <c r="A24" s="96">
        <f ca="1">Exceedance!U24</f>
        <v>46753</v>
      </c>
      <c r="B24" s="1">
        <v>999.11504398314094</v>
      </c>
      <c r="C24" s="1">
        <v>917.60924043052592</v>
      </c>
      <c r="D24" s="1">
        <v>938.48974061473427</v>
      </c>
      <c r="E24">
        <v>853.36753483215944</v>
      </c>
      <c r="F24">
        <v>1027.7577761443933</v>
      </c>
      <c r="G24">
        <v>895.9356891311287</v>
      </c>
      <c r="H24">
        <v>1027.0321226828682</v>
      </c>
      <c r="I24">
        <v>985.03105962916095</v>
      </c>
      <c r="J24">
        <v>1019.0088154653838</v>
      </c>
      <c r="K24">
        <v>967.77802537626405</v>
      </c>
      <c r="L24">
        <v>958.17835945761487</v>
      </c>
      <c r="M24">
        <v>905.55992904547884</v>
      </c>
      <c r="N24">
        <v>503.80738297686628</v>
      </c>
      <c r="O24">
        <v>0</v>
      </c>
      <c r="P24">
        <v>907.93116553303332</v>
      </c>
      <c r="Q24">
        <v>911.77468482947131</v>
      </c>
      <c r="R24">
        <v>1008.4812682966987</v>
      </c>
      <c r="S24">
        <v>945.77293718250098</v>
      </c>
      <c r="T24">
        <v>910.30692425061216</v>
      </c>
      <c r="U24">
        <v>968.29329747222573</v>
      </c>
      <c r="V24">
        <v>942.76302294584627</v>
      </c>
      <c r="W24">
        <v>911.30924608224984</v>
      </c>
      <c r="X24">
        <v>1028.9303362107441</v>
      </c>
      <c r="Y24">
        <v>0</v>
      </c>
      <c r="Z24">
        <v>450.37752317332416</v>
      </c>
      <c r="AA24">
        <v>948.04172978521751</v>
      </c>
      <c r="AB24">
        <v>915.90616524833956</v>
      </c>
      <c r="AC24">
        <v>945.88048435619112</v>
      </c>
      <c r="AD24">
        <v>988.12689090419462</v>
      </c>
      <c r="AE24">
        <v>0</v>
      </c>
      <c r="AF24">
        <v>983.84948023940001</v>
      </c>
      <c r="AG24">
        <v>858.52662664095783</v>
      </c>
      <c r="AH24">
        <v>906.26119583835316</v>
      </c>
    </row>
    <row r="25" spans="1:34" x14ac:dyDescent="0.3">
      <c r="A25" s="96">
        <f ca="1">Exceedance!U25</f>
        <v>46784</v>
      </c>
      <c r="B25" s="1">
        <v>710.69392941134015</v>
      </c>
      <c r="C25" s="1">
        <v>653.62499513721036</v>
      </c>
      <c r="D25" s="1">
        <v>662.83929751690357</v>
      </c>
      <c r="E25">
        <v>647.40341877409355</v>
      </c>
      <c r="F25">
        <v>731.68978818203811</v>
      </c>
      <c r="G25">
        <v>638.41595591373141</v>
      </c>
      <c r="H25">
        <v>731.47126856732598</v>
      </c>
      <c r="I25">
        <v>700.55888493717976</v>
      </c>
      <c r="J25">
        <v>725.599342721016</v>
      </c>
      <c r="K25">
        <v>686.78565413681258</v>
      </c>
      <c r="L25">
        <v>678.68604307910948</v>
      </c>
      <c r="M25">
        <v>642.36333716473155</v>
      </c>
      <c r="N25">
        <v>180.81930248000859</v>
      </c>
      <c r="O25">
        <v>0</v>
      </c>
      <c r="P25">
        <v>646.98309106702459</v>
      </c>
      <c r="Q25">
        <v>652.53714178494045</v>
      </c>
      <c r="R25">
        <v>716.81673576357446</v>
      </c>
      <c r="S25">
        <v>666.97806296025226</v>
      </c>
      <c r="T25">
        <v>649.4365382083098</v>
      </c>
      <c r="U25">
        <v>687.1349458069576</v>
      </c>
      <c r="V25">
        <v>665.407138719758</v>
      </c>
      <c r="W25">
        <v>651.07205338851941</v>
      </c>
      <c r="X25">
        <v>732.97730431965863</v>
      </c>
      <c r="Y25">
        <v>0</v>
      </c>
      <c r="Z25">
        <v>280.55629598540969</v>
      </c>
      <c r="AA25">
        <v>670.44733615406665</v>
      </c>
      <c r="AB25">
        <v>653.09604996775238</v>
      </c>
      <c r="AC25">
        <v>668.91298416573466</v>
      </c>
      <c r="AD25">
        <v>701.87187118836925</v>
      </c>
      <c r="AE25">
        <v>0</v>
      </c>
      <c r="AF25">
        <v>698.33345408904518</v>
      </c>
      <c r="AG25">
        <v>584.54070471782313</v>
      </c>
      <c r="AH25">
        <v>646.22366802659064</v>
      </c>
    </row>
    <row r="26" spans="1:34" x14ac:dyDescent="0.3">
      <c r="A26" s="96">
        <f ca="1">Exceedance!U26</f>
        <v>46813</v>
      </c>
      <c r="B26" s="1">
        <v>740.50804845778907</v>
      </c>
      <c r="C26" s="1">
        <v>683.49150354883886</v>
      </c>
      <c r="D26" s="1">
        <v>687.48876065117088</v>
      </c>
      <c r="E26">
        <v>679.82857761510365</v>
      </c>
      <c r="F26">
        <v>762.77350886977433</v>
      </c>
      <c r="G26">
        <v>677.42813546199375</v>
      </c>
      <c r="H26">
        <v>763.37138592918734</v>
      </c>
      <c r="I26">
        <v>731.08439643410577</v>
      </c>
      <c r="J26">
        <v>757.40504106482547</v>
      </c>
      <c r="K26">
        <v>713.01200418899464</v>
      </c>
      <c r="L26">
        <v>703.8316557227613</v>
      </c>
      <c r="M26">
        <v>662.48811270542149</v>
      </c>
      <c r="N26">
        <v>0</v>
      </c>
      <c r="O26">
        <v>0</v>
      </c>
      <c r="P26">
        <v>676.19196399103873</v>
      </c>
      <c r="Q26">
        <v>682.09642357484347</v>
      </c>
      <c r="R26">
        <v>745.40735244179098</v>
      </c>
      <c r="S26">
        <v>692.74167595714459</v>
      </c>
      <c r="T26">
        <v>677.74573388010049</v>
      </c>
      <c r="U26">
        <v>714.81950565126942</v>
      </c>
      <c r="V26">
        <v>690.10515358547525</v>
      </c>
      <c r="W26">
        <v>680.67253512209254</v>
      </c>
      <c r="X26">
        <v>765.00192981694329</v>
      </c>
      <c r="Y26">
        <v>0</v>
      </c>
      <c r="Z26">
        <v>264.86908118700666</v>
      </c>
      <c r="AA26">
        <v>695.57318269935581</v>
      </c>
      <c r="AB26">
        <v>682.88421368419358</v>
      </c>
      <c r="AC26">
        <v>697.41921156800947</v>
      </c>
      <c r="AD26">
        <v>729.35142394747515</v>
      </c>
      <c r="AE26">
        <v>0</v>
      </c>
      <c r="AF26">
        <v>725.5403040594432</v>
      </c>
      <c r="AG26">
        <v>571.200061603888</v>
      </c>
      <c r="AH26">
        <v>675.36823712820512</v>
      </c>
    </row>
    <row r="27" spans="1:34" x14ac:dyDescent="0.3">
      <c r="A27" s="96">
        <f ca="1">Exceedance!U27</f>
        <v>46844</v>
      </c>
      <c r="B27" s="1">
        <v>894.75767421294586</v>
      </c>
      <c r="C27" s="1">
        <v>825.359031016524</v>
      </c>
      <c r="D27" s="1">
        <v>828.28075628871318</v>
      </c>
      <c r="E27">
        <v>822.74270631161573</v>
      </c>
      <c r="F27">
        <v>921.92885671917645</v>
      </c>
      <c r="G27">
        <v>823.02930908497228</v>
      </c>
      <c r="H27">
        <v>924.57873582075899</v>
      </c>
      <c r="I27">
        <v>889.2829752123157</v>
      </c>
      <c r="J27">
        <v>918.6635755486343</v>
      </c>
      <c r="K27">
        <v>858.01808827965806</v>
      </c>
      <c r="L27">
        <v>847.99802880358561</v>
      </c>
      <c r="M27">
        <v>813.77442709726938</v>
      </c>
      <c r="N27">
        <v>0</v>
      </c>
      <c r="O27">
        <v>0</v>
      </c>
      <c r="P27">
        <v>821.13349729716163</v>
      </c>
      <c r="Q27">
        <v>823.69768688476495</v>
      </c>
      <c r="R27">
        <v>900.54216236026423</v>
      </c>
      <c r="S27">
        <v>838.14488407111082</v>
      </c>
      <c r="T27">
        <v>818.37078792795285</v>
      </c>
      <c r="U27">
        <v>862.14593265591418</v>
      </c>
      <c r="V27">
        <v>828.31200847019682</v>
      </c>
      <c r="W27">
        <v>823.53936430777264</v>
      </c>
      <c r="X27">
        <v>926.62233513684475</v>
      </c>
      <c r="Y27">
        <v>0</v>
      </c>
      <c r="Z27">
        <v>378.02881721610532</v>
      </c>
      <c r="AA27">
        <v>837.72585129290599</v>
      </c>
      <c r="AB27">
        <v>825.02161765803794</v>
      </c>
      <c r="AC27">
        <v>855.5730360682461</v>
      </c>
      <c r="AD27">
        <v>876.50267615971529</v>
      </c>
      <c r="AE27">
        <v>10.049460974547481</v>
      </c>
      <c r="AF27">
        <v>872.73799441068616</v>
      </c>
      <c r="AG27">
        <v>640.42728124213943</v>
      </c>
      <c r="AH27">
        <v>820.00688767421661</v>
      </c>
    </row>
    <row r="28" spans="1:34" x14ac:dyDescent="0.3">
      <c r="A28" s="96">
        <f ca="1">Exceedance!U28</f>
        <v>46874</v>
      </c>
      <c r="B28" s="1">
        <v>1006.7695820527415</v>
      </c>
      <c r="C28" s="1">
        <v>921.77349723245959</v>
      </c>
      <c r="D28" s="1">
        <v>937.2189940614204</v>
      </c>
      <c r="E28">
        <v>924.23629405224074</v>
      </c>
      <c r="F28">
        <v>1034.0849273015367</v>
      </c>
      <c r="G28">
        <v>912.35648274347284</v>
      </c>
      <c r="H28">
        <v>1045.393338567676</v>
      </c>
      <c r="I28">
        <v>1021.7140838662157</v>
      </c>
      <c r="J28">
        <v>1039.0368251531934</v>
      </c>
      <c r="K28">
        <v>970.95709118013053</v>
      </c>
      <c r="L28">
        <v>954.77892533553836</v>
      </c>
      <c r="M28">
        <v>909.92412296938744</v>
      </c>
      <c r="N28">
        <v>0</v>
      </c>
      <c r="O28">
        <v>0</v>
      </c>
      <c r="P28">
        <v>918.33188680115438</v>
      </c>
      <c r="Q28">
        <v>933.41891412923667</v>
      </c>
      <c r="R28">
        <v>1015.5622465402028</v>
      </c>
      <c r="S28">
        <v>945.60572266286943</v>
      </c>
      <c r="T28">
        <v>910.7633447780355</v>
      </c>
      <c r="U28">
        <v>981.89948512472495</v>
      </c>
      <c r="V28">
        <v>923.89409594735037</v>
      </c>
      <c r="W28">
        <v>913.69233231656096</v>
      </c>
      <c r="X28">
        <v>1034.0653975518856</v>
      </c>
      <c r="Y28">
        <v>0</v>
      </c>
      <c r="Z28">
        <v>807.21041272092521</v>
      </c>
      <c r="AA28">
        <v>936.60933236881294</v>
      </c>
      <c r="AB28">
        <v>916.38643958237662</v>
      </c>
      <c r="AC28">
        <v>982.30045014419079</v>
      </c>
      <c r="AD28">
        <v>974.86751192280747</v>
      </c>
      <c r="AE28">
        <v>614.38540071001682</v>
      </c>
      <c r="AF28">
        <v>975.93659985846978</v>
      </c>
      <c r="AG28">
        <v>905.47568538272003</v>
      </c>
      <c r="AH28">
        <v>912.84252821740779</v>
      </c>
    </row>
    <row r="29" spans="1:34" x14ac:dyDescent="0.3">
      <c r="A29" s="96">
        <f ca="1">Exceedance!U29</f>
        <v>46905</v>
      </c>
      <c r="B29" s="1">
        <v>1131.9910748852999</v>
      </c>
      <c r="C29" s="1">
        <v>1038.3131044128845</v>
      </c>
      <c r="D29" s="1">
        <v>1063.2987035273677</v>
      </c>
      <c r="E29">
        <v>1069.619228169053</v>
      </c>
      <c r="F29">
        <v>1153.0542580895788</v>
      </c>
      <c r="G29">
        <v>1046.1956652868453</v>
      </c>
      <c r="H29">
        <v>1177.7589406495965</v>
      </c>
      <c r="I29">
        <v>1174.7399464554753</v>
      </c>
      <c r="J29">
        <v>1169.6707212853378</v>
      </c>
      <c r="K29">
        <v>1108.5582196261344</v>
      </c>
      <c r="L29">
        <v>1072.0264200697072</v>
      </c>
      <c r="M29">
        <v>1009.5043265136565</v>
      </c>
      <c r="N29">
        <v>0</v>
      </c>
      <c r="O29">
        <v>0</v>
      </c>
      <c r="P29">
        <v>1016.4044506765329</v>
      </c>
      <c r="Q29">
        <v>1075.7002038080379</v>
      </c>
      <c r="R29">
        <v>1139.0805077729933</v>
      </c>
      <c r="S29">
        <v>1056.8959044689063</v>
      </c>
      <c r="T29">
        <v>1032.0771355966181</v>
      </c>
      <c r="U29">
        <v>1119.6057971962725</v>
      </c>
      <c r="V29">
        <v>1045.2816550247092</v>
      </c>
      <c r="W29">
        <v>1054.2479539936837</v>
      </c>
      <c r="X29">
        <v>1137.85452893464</v>
      </c>
      <c r="Y29">
        <v>0</v>
      </c>
      <c r="Z29">
        <v>1006.1642854258994</v>
      </c>
      <c r="AA29">
        <v>1049.8335406740091</v>
      </c>
      <c r="AB29">
        <v>1028.8866145360128</v>
      </c>
      <c r="AC29">
        <v>1118.2260617378984</v>
      </c>
      <c r="AD29">
        <v>1076.8266123275741</v>
      </c>
      <c r="AE29">
        <v>1010.6788567218722</v>
      </c>
      <c r="AF29">
        <v>1090.8038485557811</v>
      </c>
      <c r="AG29">
        <v>1002.1983569761486</v>
      </c>
      <c r="AH29">
        <v>1004.5078449981702</v>
      </c>
    </row>
    <row r="30" spans="1:34" x14ac:dyDescent="0.3">
      <c r="A30" s="96">
        <f ca="1">Exceedance!U30</f>
        <v>46935</v>
      </c>
      <c r="B30" s="1">
        <v>1181.3109872854125</v>
      </c>
      <c r="C30" s="1">
        <v>1087.7216637449376</v>
      </c>
      <c r="D30" s="1">
        <v>1113.5471830742929</v>
      </c>
      <c r="E30">
        <v>1154.6599974994776</v>
      </c>
      <c r="F30">
        <v>1195.4720964053497</v>
      </c>
      <c r="G30">
        <v>1145.4846254562399</v>
      </c>
      <c r="H30">
        <v>1229.9440514437724</v>
      </c>
      <c r="I30">
        <v>1239.7041366894466</v>
      </c>
      <c r="J30">
        <v>1221.8243109876023</v>
      </c>
      <c r="K30">
        <v>1172.7979609573097</v>
      </c>
      <c r="L30">
        <v>1110.1374587694552</v>
      </c>
      <c r="M30">
        <v>1046.3138410451922</v>
      </c>
      <c r="N30">
        <v>0</v>
      </c>
      <c r="O30">
        <v>0</v>
      </c>
      <c r="P30">
        <v>1049.1783738909419</v>
      </c>
      <c r="Q30">
        <v>1144.6400569015195</v>
      </c>
      <c r="R30">
        <v>1183.7950548576039</v>
      </c>
      <c r="S30">
        <v>1090.9414422320888</v>
      </c>
      <c r="T30">
        <v>1104.1974144932578</v>
      </c>
      <c r="U30">
        <v>1175.8856700177789</v>
      </c>
      <c r="V30">
        <v>1100.4605059871658</v>
      </c>
      <c r="W30">
        <v>1158.5505248971442</v>
      </c>
      <c r="X30">
        <v>1169.1111439335414</v>
      </c>
      <c r="Y30">
        <v>0</v>
      </c>
      <c r="Z30">
        <v>1046.1178667172528</v>
      </c>
      <c r="AA30">
        <v>1097.3527210866584</v>
      </c>
      <c r="AB30">
        <v>1082.1262390810582</v>
      </c>
      <c r="AC30">
        <v>1172.0333827241084</v>
      </c>
      <c r="AD30">
        <v>1107.4256526729921</v>
      </c>
      <c r="AE30">
        <v>1070.8568486791116</v>
      </c>
      <c r="AF30">
        <v>1132.9865595425047</v>
      </c>
      <c r="AG30">
        <v>1034.8932667002296</v>
      </c>
      <c r="AH30">
        <v>1037.7574264716868</v>
      </c>
    </row>
    <row r="31" spans="1:34" x14ac:dyDescent="0.3">
      <c r="A31" s="96">
        <f ca="1">Exceedance!U31</f>
        <v>46966</v>
      </c>
      <c r="B31" s="1">
        <v>1178.5216851462603</v>
      </c>
      <c r="C31" s="1">
        <v>1081.6066898508243</v>
      </c>
      <c r="D31" s="1">
        <v>1105.9326150282297</v>
      </c>
      <c r="E31">
        <v>1160.0190922033962</v>
      </c>
      <c r="F31">
        <v>1190.3657741639825</v>
      </c>
      <c r="G31">
        <v>1168.1118211340681</v>
      </c>
      <c r="H31">
        <v>1230.492673885858</v>
      </c>
      <c r="I31">
        <v>1243.966303766379</v>
      </c>
      <c r="J31">
        <v>1223.0755959651672</v>
      </c>
      <c r="K31">
        <v>1178.4425109320141</v>
      </c>
      <c r="L31">
        <v>1099.5647336222623</v>
      </c>
      <c r="M31">
        <v>1038.3200016940818</v>
      </c>
      <c r="N31">
        <v>0</v>
      </c>
      <c r="O31">
        <v>0</v>
      </c>
      <c r="P31">
        <v>1039.8391271213161</v>
      </c>
      <c r="Q31">
        <v>1144.3672144690338</v>
      </c>
      <c r="R31">
        <v>1179.2409167872388</v>
      </c>
      <c r="S31">
        <v>1080.5389796498862</v>
      </c>
      <c r="T31">
        <v>1111.0510226338488</v>
      </c>
      <c r="U31">
        <v>1178.2365433700934</v>
      </c>
      <c r="V31">
        <v>1094.8180490503821</v>
      </c>
      <c r="W31">
        <v>1177.4360592706266</v>
      </c>
      <c r="X31">
        <v>1160.9553849899949</v>
      </c>
      <c r="Y31">
        <v>0</v>
      </c>
      <c r="Z31">
        <v>1040.9241027793375</v>
      </c>
      <c r="AA31">
        <v>1090.9549988385522</v>
      </c>
      <c r="AB31">
        <v>1079.6181257246094</v>
      </c>
      <c r="AC31">
        <v>1167.9296420708379</v>
      </c>
      <c r="AD31">
        <v>1095.2881371563872</v>
      </c>
      <c r="AE31">
        <v>1082.64385185078</v>
      </c>
      <c r="AF31">
        <v>1125.5724323176532</v>
      </c>
      <c r="AG31">
        <v>1034.9103117695761</v>
      </c>
      <c r="AH31">
        <v>1033.3091609561529</v>
      </c>
    </row>
    <row r="32" spans="1:34" x14ac:dyDescent="0.3">
      <c r="A32" s="96">
        <f ca="1">Exceedance!U32</f>
        <v>46997</v>
      </c>
      <c r="B32" s="1">
        <v>748.35450529367859</v>
      </c>
      <c r="C32" s="1">
        <v>682.31852110988677</v>
      </c>
      <c r="D32" s="1">
        <v>699.3591557906808</v>
      </c>
      <c r="E32">
        <v>737.29825506274813</v>
      </c>
      <c r="F32">
        <v>754.95934597476617</v>
      </c>
      <c r="G32">
        <v>743.48144077950474</v>
      </c>
      <c r="H32">
        <v>782.15400137843335</v>
      </c>
      <c r="I32">
        <v>792.84231002267711</v>
      </c>
      <c r="J32">
        <v>777.8750033929939</v>
      </c>
      <c r="K32">
        <v>750.13331914307923</v>
      </c>
      <c r="L32">
        <v>694.21296435754732</v>
      </c>
      <c r="M32">
        <v>658.82024699490921</v>
      </c>
      <c r="N32">
        <v>0</v>
      </c>
      <c r="O32">
        <v>0</v>
      </c>
      <c r="P32">
        <v>659.84841347082556</v>
      </c>
      <c r="Q32">
        <v>725.68189469787467</v>
      </c>
      <c r="R32">
        <v>748.27657102947228</v>
      </c>
      <c r="S32">
        <v>680.73872970333105</v>
      </c>
      <c r="T32">
        <v>703.98336789255006</v>
      </c>
      <c r="U32">
        <v>748.63283405824973</v>
      </c>
      <c r="V32">
        <v>692.16484177591951</v>
      </c>
      <c r="W32">
        <v>749.06060329319689</v>
      </c>
      <c r="X32">
        <v>735.40717169488164</v>
      </c>
      <c r="Y32">
        <v>0</v>
      </c>
      <c r="Z32">
        <v>658.97870805736125</v>
      </c>
      <c r="AA32">
        <v>689.65514757395113</v>
      </c>
      <c r="AB32">
        <v>683.60971640359253</v>
      </c>
      <c r="AC32">
        <v>740.36138453789169</v>
      </c>
      <c r="AD32">
        <v>691.67726836753059</v>
      </c>
      <c r="AE32">
        <v>684.96687768233176</v>
      </c>
      <c r="AF32">
        <v>712.53780779598787</v>
      </c>
      <c r="AG32">
        <v>659.90923624172592</v>
      </c>
      <c r="AH32">
        <v>657.61631256778173</v>
      </c>
    </row>
    <row r="33" spans="1:34" x14ac:dyDescent="0.3">
      <c r="A33" s="96">
        <f ca="1">Exceedance!U33</f>
        <v>47027</v>
      </c>
      <c r="B33" s="1">
        <v>1278.4283966094558</v>
      </c>
      <c r="C33" s="1">
        <v>1158.1207183623219</v>
      </c>
      <c r="D33" s="1">
        <v>1188.1840451827793</v>
      </c>
      <c r="E33">
        <v>1261.5264916758922</v>
      </c>
      <c r="F33">
        <v>1288.2956968741246</v>
      </c>
      <c r="G33">
        <v>1271.7354996216</v>
      </c>
      <c r="H33">
        <v>1336.6619219069757</v>
      </c>
      <c r="I33">
        <v>1358.5495912292658</v>
      </c>
      <c r="J33">
        <v>1329.1083568759232</v>
      </c>
      <c r="K33">
        <v>1282.4618206747657</v>
      </c>
      <c r="L33">
        <v>1181.8781579848298</v>
      </c>
      <c r="M33">
        <v>1121.6663184133477</v>
      </c>
      <c r="N33">
        <v>0</v>
      </c>
      <c r="O33">
        <v>0</v>
      </c>
      <c r="P33">
        <v>1126.6354148576029</v>
      </c>
      <c r="Q33">
        <v>1239.4633478123203</v>
      </c>
      <c r="R33">
        <v>1282.0632218957176</v>
      </c>
      <c r="S33">
        <v>1157.0445494631999</v>
      </c>
      <c r="T33">
        <v>1197.5418916589135</v>
      </c>
      <c r="U33">
        <v>1276.6218749954735</v>
      </c>
      <c r="V33">
        <v>1176.3907736176916</v>
      </c>
      <c r="W33">
        <v>1281.214184896867</v>
      </c>
      <c r="X33">
        <v>1252.2361044522133</v>
      </c>
      <c r="Y33">
        <v>0</v>
      </c>
      <c r="Z33">
        <v>1125.7617401062628</v>
      </c>
      <c r="AA33">
        <v>1172.8828703970951</v>
      </c>
      <c r="AB33">
        <v>1165.3653933708147</v>
      </c>
      <c r="AC33">
        <v>1263.9378318291522</v>
      </c>
      <c r="AD33">
        <v>1174.9571115645831</v>
      </c>
      <c r="AE33">
        <v>1168.8419643001068</v>
      </c>
      <c r="AF33">
        <v>1212.6342084004793</v>
      </c>
      <c r="AG33">
        <v>1126.0988237742949</v>
      </c>
      <c r="AH33">
        <v>1120.7993308805485</v>
      </c>
    </row>
    <row r="34" spans="1:34" x14ac:dyDescent="0.3">
      <c r="A34" s="96">
        <f ca="1">Exceedance!U34</f>
        <v>47058</v>
      </c>
      <c r="B34" s="1">
        <v>1573.4851736700141</v>
      </c>
      <c r="C34" s="1">
        <v>1412.4335678195953</v>
      </c>
      <c r="D34" s="1">
        <v>1455.5857255665881</v>
      </c>
      <c r="E34">
        <v>1553.9981704782331</v>
      </c>
      <c r="F34">
        <v>1583.9359822937975</v>
      </c>
      <c r="G34">
        <v>1568.4738152209754</v>
      </c>
      <c r="H34">
        <v>1643.6583716996615</v>
      </c>
      <c r="I34">
        <v>1674.0586333052431</v>
      </c>
      <c r="J34">
        <v>1633.9546733192651</v>
      </c>
      <c r="K34">
        <v>1578.2638850842536</v>
      </c>
      <c r="L34">
        <v>1450.0319547767467</v>
      </c>
      <c r="M34">
        <v>1259.4725435618141</v>
      </c>
      <c r="N34">
        <v>0</v>
      </c>
      <c r="O34">
        <v>0</v>
      </c>
      <c r="P34">
        <v>1385.9757201190209</v>
      </c>
      <c r="Q34">
        <v>1526.7074851982084</v>
      </c>
      <c r="R34">
        <v>1583.2640474295217</v>
      </c>
      <c r="S34">
        <v>1414.2287471451041</v>
      </c>
      <c r="T34">
        <v>1468.5606765846162</v>
      </c>
      <c r="U34">
        <v>1565.6288365478676</v>
      </c>
      <c r="V34">
        <v>1438.4786432522017</v>
      </c>
      <c r="W34">
        <v>1579.321981957004</v>
      </c>
      <c r="X34">
        <v>1535.4402928828044</v>
      </c>
      <c r="Y34">
        <v>0</v>
      </c>
      <c r="Z34">
        <v>1386.0574298419187</v>
      </c>
      <c r="AA34">
        <v>1433.7402992604937</v>
      </c>
      <c r="AB34">
        <v>1425.0841769964356</v>
      </c>
      <c r="AC34">
        <v>1556.2537379670785</v>
      </c>
      <c r="AD34">
        <v>1434.6204387043249</v>
      </c>
      <c r="AE34">
        <v>1436.0706264832718</v>
      </c>
      <c r="AF34">
        <v>1490.6041675398135</v>
      </c>
      <c r="AG34">
        <v>1384.3736573386279</v>
      </c>
      <c r="AH34">
        <v>1270.9380622794802</v>
      </c>
    </row>
    <row r="35" spans="1:34" x14ac:dyDescent="0.3">
      <c r="A35" s="96">
        <f ca="1">Exceedance!U35</f>
        <v>47088</v>
      </c>
      <c r="B35" s="1">
        <v>1624.0204874085996</v>
      </c>
      <c r="C35" s="1">
        <v>1444.0777123788309</v>
      </c>
      <c r="D35" s="1">
        <v>1494.1891791621995</v>
      </c>
      <c r="E35">
        <v>1605.0418440910662</v>
      </c>
      <c r="F35">
        <v>1633.6117216313098</v>
      </c>
      <c r="G35">
        <v>1622.1490228099381</v>
      </c>
      <c r="H35">
        <v>1695.7005827486764</v>
      </c>
      <c r="I35">
        <v>1729.2879042387724</v>
      </c>
      <c r="J35">
        <v>1685.6690723306415</v>
      </c>
      <c r="K35">
        <v>1629.1732932624238</v>
      </c>
      <c r="L35">
        <v>1489.5205900487313</v>
      </c>
      <c r="M35">
        <v>1090.2762212433593</v>
      </c>
      <c r="N35">
        <v>0</v>
      </c>
      <c r="O35">
        <v>0</v>
      </c>
      <c r="P35">
        <v>1430.5746857890961</v>
      </c>
      <c r="Q35">
        <v>1576.7845533746654</v>
      </c>
      <c r="R35">
        <v>1634.2533639627291</v>
      </c>
      <c r="S35">
        <v>1447.6690923737583</v>
      </c>
      <c r="T35">
        <v>1507.2848304299757</v>
      </c>
      <c r="U35">
        <v>1611.4250689401622</v>
      </c>
      <c r="V35">
        <v>1473.5822115488131</v>
      </c>
      <c r="W35">
        <v>1632.519084622596</v>
      </c>
      <c r="X35">
        <v>1578.8778366780216</v>
      </c>
      <c r="Y35">
        <v>0</v>
      </c>
      <c r="Z35">
        <v>1431.2865127187581</v>
      </c>
      <c r="AA35">
        <v>1469.0692574094041</v>
      </c>
      <c r="AB35">
        <v>1460.8879412164792</v>
      </c>
      <c r="AC35">
        <v>1607.4092084080835</v>
      </c>
      <c r="AD35">
        <v>1467.5869054898426</v>
      </c>
      <c r="AE35">
        <v>1479.8831868145153</v>
      </c>
      <c r="AF35">
        <v>1535.7668834982819</v>
      </c>
      <c r="AG35">
        <v>1430.3545355606007</v>
      </c>
      <c r="AH35">
        <v>1207.4828136760063</v>
      </c>
    </row>
    <row r="36" spans="1:34" x14ac:dyDescent="0.3">
      <c r="A36" s="96">
        <f ca="1">Exceedance!U36</f>
        <v>47119</v>
      </c>
      <c r="B36" s="1">
        <v>1618.71517296553</v>
      </c>
      <c r="C36" s="1">
        <v>1434.8215855421643</v>
      </c>
      <c r="D36" s="1">
        <v>1478.7674603128723</v>
      </c>
      <c r="E36">
        <v>1600.2818796000593</v>
      </c>
      <c r="F36">
        <v>1627.6039154513087</v>
      </c>
      <c r="G36">
        <v>1619.4148961357296</v>
      </c>
      <c r="H36">
        <v>1690.8721245346899</v>
      </c>
      <c r="I36">
        <v>1726.0803439858071</v>
      </c>
      <c r="J36">
        <v>1680.0432950829754</v>
      </c>
      <c r="K36">
        <v>1623.7990963414707</v>
      </c>
      <c r="L36">
        <v>1472.8609063982065</v>
      </c>
      <c r="M36">
        <v>736.0599623311947</v>
      </c>
      <c r="N36">
        <v>0</v>
      </c>
      <c r="O36">
        <v>0</v>
      </c>
      <c r="P36">
        <v>1430.6741372425929</v>
      </c>
      <c r="Q36">
        <v>1571.2685901479265</v>
      </c>
      <c r="R36">
        <v>1628.5745449753963</v>
      </c>
      <c r="S36">
        <v>1437.2754791547777</v>
      </c>
      <c r="T36">
        <v>1489.0863210098853</v>
      </c>
      <c r="U36">
        <v>1602.8249328491006</v>
      </c>
      <c r="V36">
        <v>1451.5233695006907</v>
      </c>
      <c r="W36">
        <v>1629.7405784531995</v>
      </c>
      <c r="X36">
        <v>1566.9449904832506</v>
      </c>
      <c r="Y36">
        <v>0</v>
      </c>
      <c r="Z36">
        <v>1429.8800744909797</v>
      </c>
      <c r="AA36">
        <v>1449.7854460087906</v>
      </c>
      <c r="AB36">
        <v>1444.6764614465303</v>
      </c>
      <c r="AC36">
        <v>1603.029094297568</v>
      </c>
      <c r="AD36">
        <v>1447.5270528398407</v>
      </c>
      <c r="AE36">
        <v>1469.0427047288615</v>
      </c>
      <c r="AF36">
        <v>1526.0134617351694</v>
      </c>
      <c r="AG36">
        <v>1429.0614248901616</v>
      </c>
      <c r="AH36">
        <v>1138.1567327538869</v>
      </c>
    </row>
    <row r="37" spans="1:34" x14ac:dyDescent="0.3">
      <c r="A37" s="96">
        <f ca="1">Exceedance!U37</f>
        <v>47150</v>
      </c>
      <c r="B37" s="1">
        <v>1456.5498307817988</v>
      </c>
      <c r="C37" s="1">
        <v>1296.3518719981821</v>
      </c>
      <c r="D37" s="1">
        <v>1319.3810413211143</v>
      </c>
      <c r="E37">
        <v>1439.5482601504827</v>
      </c>
      <c r="F37">
        <v>1463.7356700918092</v>
      </c>
      <c r="G37">
        <v>1458.2050701966209</v>
      </c>
      <c r="H37">
        <v>1521.8618270636441</v>
      </c>
      <c r="I37">
        <v>1554.9783182447136</v>
      </c>
      <c r="J37">
        <v>1511.1617449154244</v>
      </c>
      <c r="K37">
        <v>1460.4939130978473</v>
      </c>
      <c r="L37">
        <v>1312.6645463062348</v>
      </c>
      <c r="M37">
        <v>327.26628663851835</v>
      </c>
      <c r="N37">
        <v>0</v>
      </c>
      <c r="O37">
        <v>0</v>
      </c>
      <c r="P37">
        <v>1293.5978478859338</v>
      </c>
      <c r="Q37">
        <v>1411.9128669459283</v>
      </c>
      <c r="R37">
        <v>1464.7910496864156</v>
      </c>
      <c r="S37">
        <v>1295.9018651005695</v>
      </c>
      <c r="T37">
        <v>1325.0768018867288</v>
      </c>
      <c r="U37">
        <v>1439.8617834584281</v>
      </c>
      <c r="V37">
        <v>1298.0405725245785</v>
      </c>
      <c r="W37">
        <v>1467.6615328847156</v>
      </c>
      <c r="X37">
        <v>1405.4178257939436</v>
      </c>
      <c r="Y37">
        <v>0</v>
      </c>
      <c r="Z37">
        <v>1291.6620478069576</v>
      </c>
      <c r="AA37">
        <v>1298.2199151521304</v>
      </c>
      <c r="AB37">
        <v>1296.8256257521546</v>
      </c>
      <c r="AC37">
        <v>1441.6639940749169</v>
      </c>
      <c r="AD37">
        <v>1297.8333322870928</v>
      </c>
      <c r="AE37">
        <v>1312.7430442216328</v>
      </c>
      <c r="AF37">
        <v>1366.5009807033878</v>
      </c>
      <c r="AG37">
        <v>1289.7245663051644</v>
      </c>
      <c r="AH37">
        <v>1149.8078065255486</v>
      </c>
    </row>
    <row r="38" spans="1:34" x14ac:dyDescent="0.3">
      <c r="A38" s="96">
        <f ca="1">Exceedance!U38</f>
        <v>47178</v>
      </c>
      <c r="B38" s="1">
        <v>1265.0144497820263</v>
      </c>
      <c r="C38" s="1">
        <v>1129.7830046720924</v>
      </c>
      <c r="D38" s="1">
        <v>1137.596752975071</v>
      </c>
      <c r="E38">
        <v>1250.0012292597407</v>
      </c>
      <c r="F38">
        <v>1272.799942199046</v>
      </c>
      <c r="G38">
        <v>1267.8835685501997</v>
      </c>
      <c r="H38">
        <v>1322.0690420433109</v>
      </c>
      <c r="I38">
        <v>1351.1536811358958</v>
      </c>
      <c r="J38">
        <v>1310.7883485069287</v>
      </c>
      <c r="K38">
        <v>1267.9135871268943</v>
      </c>
      <c r="L38">
        <v>1133.8202053224832</v>
      </c>
      <c r="M38">
        <v>33.167958341521228</v>
      </c>
      <c r="N38">
        <v>0</v>
      </c>
      <c r="O38">
        <v>0</v>
      </c>
      <c r="P38">
        <v>1126.80557615663</v>
      </c>
      <c r="Q38">
        <v>1223.5909871780386</v>
      </c>
      <c r="R38">
        <v>1272.9129357455381</v>
      </c>
      <c r="S38">
        <v>1127.783301902635</v>
      </c>
      <c r="T38">
        <v>1139.690775580314</v>
      </c>
      <c r="U38">
        <v>1248.4369214535045</v>
      </c>
      <c r="V38">
        <v>1131.107812265579</v>
      </c>
      <c r="W38">
        <v>1275.7604731345257</v>
      </c>
      <c r="X38">
        <v>1212.5174301645197</v>
      </c>
      <c r="Y38">
        <v>0</v>
      </c>
      <c r="Z38">
        <v>1126.3891848287353</v>
      </c>
      <c r="AA38">
        <v>1130.9352413780985</v>
      </c>
      <c r="AB38">
        <v>1130.2654227615844</v>
      </c>
      <c r="AC38">
        <v>1250.6223879218928</v>
      </c>
      <c r="AD38">
        <v>1131.2535963218565</v>
      </c>
      <c r="AE38">
        <v>1133.6589446324163</v>
      </c>
      <c r="AF38">
        <v>1180.3159536742426</v>
      </c>
      <c r="AG38">
        <v>1123.1009887879925</v>
      </c>
      <c r="AH38">
        <v>1122.5428349972251</v>
      </c>
    </row>
    <row r="39" spans="1:34" x14ac:dyDescent="0.3">
      <c r="A39" s="96">
        <f ca="1">Exceedance!U39</f>
        <v>47209</v>
      </c>
      <c r="B39" s="1">
        <v>1224.38128743781</v>
      </c>
      <c r="C39" s="1">
        <v>1093.2764007211624</v>
      </c>
      <c r="D39" s="1">
        <v>1096.8772245245057</v>
      </c>
      <c r="E39">
        <v>1210.7171745846913</v>
      </c>
      <c r="F39">
        <v>1233.257156687368</v>
      </c>
      <c r="G39">
        <v>1230.4656323116649</v>
      </c>
      <c r="H39">
        <v>1279.4454580462766</v>
      </c>
      <c r="I39">
        <v>1309.1215105371621</v>
      </c>
      <c r="J39">
        <v>1266.125793596352</v>
      </c>
      <c r="K39">
        <v>1226.6216554895814</v>
      </c>
      <c r="L39">
        <v>1094.9170425803532</v>
      </c>
      <c r="M39">
        <v>0</v>
      </c>
      <c r="N39">
        <v>0</v>
      </c>
      <c r="O39">
        <v>0</v>
      </c>
      <c r="P39">
        <v>1090.4498175582578</v>
      </c>
      <c r="Q39">
        <v>1185.1636644825464</v>
      </c>
      <c r="R39">
        <v>1235.6483483105362</v>
      </c>
      <c r="S39">
        <v>1091.9549822758042</v>
      </c>
      <c r="T39">
        <v>1096.755133383673</v>
      </c>
      <c r="U39">
        <v>1205.1851842727485</v>
      </c>
      <c r="V39">
        <v>1094.7798307336927</v>
      </c>
      <c r="W39">
        <v>1237.7496378523444</v>
      </c>
      <c r="X39">
        <v>1165.0222929763308</v>
      </c>
      <c r="Y39">
        <v>0</v>
      </c>
      <c r="Z39">
        <v>1090.3551859087133</v>
      </c>
      <c r="AA39">
        <v>1094.4255217936245</v>
      </c>
      <c r="AB39">
        <v>1107.9077448413952</v>
      </c>
      <c r="AC39">
        <v>1206.9919989186972</v>
      </c>
      <c r="AD39">
        <v>1094.6902936668382</v>
      </c>
      <c r="AE39">
        <v>1093.5889567852223</v>
      </c>
      <c r="AF39">
        <v>1134.7521381603692</v>
      </c>
      <c r="AG39">
        <v>1089.2308233458136</v>
      </c>
      <c r="AH39">
        <v>1089.0741223737641</v>
      </c>
    </row>
    <row r="40" spans="1:34" x14ac:dyDescent="0.3">
      <c r="A40" s="96">
        <f ca="1">Exceedance!U40</f>
        <v>47239</v>
      </c>
      <c r="B40" s="1">
        <v>1505.7496546393618</v>
      </c>
      <c r="C40" s="1">
        <v>1340.9628480282036</v>
      </c>
      <c r="D40" s="1">
        <v>1368.6944394029865</v>
      </c>
      <c r="E40">
        <v>1492.9113513619534</v>
      </c>
      <c r="F40">
        <v>1520.86602785834</v>
      </c>
      <c r="G40">
        <v>1527.8043599539387</v>
      </c>
      <c r="H40">
        <v>1577.8243505308271</v>
      </c>
      <c r="I40">
        <v>1608.166369869818</v>
      </c>
      <c r="J40">
        <v>1552.4554190942058</v>
      </c>
      <c r="K40">
        <v>1507.2916031259997</v>
      </c>
      <c r="L40">
        <v>1355.6194974151858</v>
      </c>
      <c r="M40">
        <v>0</v>
      </c>
      <c r="N40">
        <v>0</v>
      </c>
      <c r="O40">
        <v>0</v>
      </c>
      <c r="P40">
        <v>1346.8620680700435</v>
      </c>
      <c r="Q40">
        <v>1472.9101411953147</v>
      </c>
      <c r="R40">
        <v>1522.3639642298251</v>
      </c>
      <c r="S40">
        <v>1328.6251821364292</v>
      </c>
      <c r="T40">
        <v>1377.5057072443126</v>
      </c>
      <c r="U40">
        <v>1470.5360926250903</v>
      </c>
      <c r="V40">
        <v>1354.526551522634</v>
      </c>
      <c r="W40">
        <v>1515.3333853916936</v>
      </c>
      <c r="X40">
        <v>1414.5783875741349</v>
      </c>
      <c r="Y40">
        <v>0</v>
      </c>
      <c r="Z40">
        <v>1325.1811483139261</v>
      </c>
      <c r="AA40">
        <v>1348.1719564560883</v>
      </c>
      <c r="AB40">
        <v>1394.9120177540181</v>
      </c>
      <c r="AC40">
        <v>1472.7930929070912</v>
      </c>
      <c r="AD40">
        <v>1352.3997025853218</v>
      </c>
      <c r="AE40">
        <v>1345.6858400101708</v>
      </c>
      <c r="AF40">
        <v>1381.7562839100012</v>
      </c>
      <c r="AG40">
        <v>1325.6027768964386</v>
      </c>
      <c r="AH40">
        <v>1335.5102410950112</v>
      </c>
    </row>
    <row r="41" spans="1:34" x14ac:dyDescent="0.3">
      <c r="A41" s="96">
        <f ca="1">Exceedance!U41</f>
        <v>47270</v>
      </c>
      <c r="B41" s="1">
        <v>1603.2151159924854</v>
      </c>
      <c r="C41" s="1">
        <v>1442.2109969975777</v>
      </c>
      <c r="D41" s="1">
        <v>1488.7601185364417</v>
      </c>
      <c r="E41">
        <v>1589.3564053106925</v>
      </c>
      <c r="F41">
        <v>1642.8126920746572</v>
      </c>
      <c r="G41">
        <v>1640.5753900515097</v>
      </c>
      <c r="H41">
        <v>1689.7524543574254</v>
      </c>
      <c r="I41">
        <v>1703.5834432481702</v>
      </c>
      <c r="J41">
        <v>1652.9917182151182</v>
      </c>
      <c r="K41">
        <v>1596.4982795508934</v>
      </c>
      <c r="L41">
        <v>1459.211914520931</v>
      </c>
      <c r="M41">
        <v>0</v>
      </c>
      <c r="N41">
        <v>0</v>
      </c>
      <c r="O41">
        <v>610.99141199553355</v>
      </c>
      <c r="P41">
        <v>1476.2896623004192</v>
      </c>
      <c r="Q41">
        <v>1581.0174412740705</v>
      </c>
      <c r="R41">
        <v>1613.0239481664544</v>
      </c>
      <c r="S41">
        <v>1440.6102156437075</v>
      </c>
      <c r="T41">
        <v>1505.3581328168066</v>
      </c>
      <c r="U41">
        <v>1563.3714646682356</v>
      </c>
      <c r="V41">
        <v>1504.0016126602279</v>
      </c>
      <c r="W41">
        <v>1587.8566612304332</v>
      </c>
      <c r="X41">
        <v>1489.0230180914241</v>
      </c>
      <c r="Y41">
        <v>935.33728120597323</v>
      </c>
      <c r="Z41">
        <v>1390.8344025944116</v>
      </c>
      <c r="AA41">
        <v>1454.494474401137</v>
      </c>
      <c r="AB41">
        <v>1514.6042330442406</v>
      </c>
      <c r="AC41">
        <v>1547.5462211828706</v>
      </c>
      <c r="AD41">
        <v>1484.0098396576191</v>
      </c>
      <c r="AE41">
        <v>1440.7918021096425</v>
      </c>
      <c r="AF41">
        <v>1471.9813263739218</v>
      </c>
      <c r="AG41">
        <v>1390.9591923925939</v>
      </c>
      <c r="AH41">
        <v>1471.6856266636175</v>
      </c>
    </row>
    <row r="42" spans="1:34" x14ac:dyDescent="0.3">
      <c r="A42" s="96">
        <f ca="1">Exceedance!U42</f>
        <v>47300</v>
      </c>
      <c r="B42" s="1">
        <v>1669.1105890427373</v>
      </c>
      <c r="C42" s="1">
        <v>1515.5653012482258</v>
      </c>
      <c r="D42" s="1">
        <v>1559.1165638426141</v>
      </c>
      <c r="E42">
        <v>1649.8036187456948</v>
      </c>
      <c r="F42">
        <v>1746.3252237099637</v>
      </c>
      <c r="G42">
        <v>1713.5187557496813</v>
      </c>
      <c r="H42">
        <v>1765.249591074112</v>
      </c>
      <c r="I42">
        <v>1769.5654793140438</v>
      </c>
      <c r="J42">
        <v>1728.740124552093</v>
      </c>
      <c r="K42">
        <v>1652.1020373118836</v>
      </c>
      <c r="L42">
        <v>1519.1924150649024</v>
      </c>
      <c r="M42">
        <v>0</v>
      </c>
      <c r="N42">
        <v>0</v>
      </c>
      <c r="O42">
        <v>687.29831465309428</v>
      </c>
      <c r="P42">
        <v>1573.2257398169199</v>
      </c>
      <c r="Q42">
        <v>1645.560928245518</v>
      </c>
      <c r="R42">
        <v>1669.8490371180171</v>
      </c>
      <c r="S42">
        <v>1551.8785764263057</v>
      </c>
      <c r="T42">
        <v>1580.6803393003865</v>
      </c>
      <c r="U42">
        <v>1634.275329044124</v>
      </c>
      <c r="V42">
        <v>1637.831940104282</v>
      </c>
      <c r="W42">
        <v>1631.9717281986618</v>
      </c>
      <c r="X42">
        <v>1542.0226476989069</v>
      </c>
      <c r="Y42">
        <v>1412.6417033679918</v>
      </c>
      <c r="Z42">
        <v>1442.5126877293942</v>
      </c>
      <c r="AA42">
        <v>1529.5476132126958</v>
      </c>
      <c r="AB42">
        <v>1587.2743189778348</v>
      </c>
      <c r="AC42">
        <v>1593.4787068719513</v>
      </c>
      <c r="AD42">
        <v>1591.8338634663901</v>
      </c>
      <c r="AE42">
        <v>1500.2244810830703</v>
      </c>
      <c r="AF42">
        <v>1544.0172291413671</v>
      </c>
      <c r="AG42">
        <v>1436.8768397645604</v>
      </c>
      <c r="AH42">
        <v>1590.7344114534194</v>
      </c>
    </row>
    <row r="43" spans="1:34" x14ac:dyDescent="0.3">
      <c r="A43" s="96">
        <f ca="1">Exceedance!U43</f>
        <v>47331</v>
      </c>
      <c r="B43" s="1">
        <v>1665.5733147203857</v>
      </c>
      <c r="C43" s="1">
        <v>1505.3144088763847</v>
      </c>
      <c r="D43" s="1">
        <v>1548.7172968235157</v>
      </c>
      <c r="E43">
        <v>1642.7134508176939</v>
      </c>
      <c r="F43">
        <v>1764.9932308570947</v>
      </c>
      <c r="G43">
        <v>1714.1843017148237</v>
      </c>
      <c r="H43">
        <v>1762.5621526866703</v>
      </c>
      <c r="I43">
        <v>1768.9551020025178</v>
      </c>
      <c r="J43">
        <v>1731.9080616000676</v>
      </c>
      <c r="K43">
        <v>1644.0981840740537</v>
      </c>
      <c r="L43">
        <v>1503.6327981720369</v>
      </c>
      <c r="M43">
        <v>0</v>
      </c>
      <c r="N43">
        <v>0</v>
      </c>
      <c r="O43">
        <v>435.79483280555166</v>
      </c>
      <c r="P43">
        <v>1573.0033797228034</v>
      </c>
      <c r="Q43">
        <v>1639.5591557260368</v>
      </c>
      <c r="R43">
        <v>1663.0893795351028</v>
      </c>
      <c r="S43">
        <v>1560.5919151104029</v>
      </c>
      <c r="T43">
        <v>1579.3874072700016</v>
      </c>
      <c r="U43">
        <v>1629.8822795352899</v>
      </c>
      <c r="V43">
        <v>1662.5928298208855</v>
      </c>
      <c r="W43">
        <v>1621.4201533319076</v>
      </c>
      <c r="X43">
        <v>1527.2465322367484</v>
      </c>
      <c r="Y43">
        <v>1377.8942406766157</v>
      </c>
      <c r="Z43">
        <v>1436.6801522697799</v>
      </c>
      <c r="AA43">
        <v>1522.9913713547462</v>
      </c>
      <c r="AB43">
        <v>1581.1196610530194</v>
      </c>
      <c r="AC43">
        <v>1580.5419910895794</v>
      </c>
      <c r="AD43">
        <v>1601.7942138515434</v>
      </c>
      <c r="AE43">
        <v>1484.7441994775809</v>
      </c>
      <c r="AF43">
        <v>1540.6835669111947</v>
      </c>
      <c r="AG43">
        <v>1429.9701106559021</v>
      </c>
      <c r="AH43">
        <v>1598.5815224800383</v>
      </c>
    </row>
    <row r="44" spans="1:34" x14ac:dyDescent="0.3">
      <c r="A44" s="96">
        <f ca="1">Exceedance!U44</f>
        <v>47362</v>
      </c>
      <c r="B44" s="1">
        <v>1264.0096691975873</v>
      </c>
      <c r="C44" s="1">
        <v>1136.6949003105992</v>
      </c>
      <c r="D44" s="1">
        <v>1169.3691808349879</v>
      </c>
      <c r="E44">
        <v>1244.6692385818046</v>
      </c>
      <c r="F44">
        <v>1343.5143475213627</v>
      </c>
      <c r="G44">
        <v>1301.9847989227837</v>
      </c>
      <c r="H44">
        <v>1336.2867620047821</v>
      </c>
      <c r="I44">
        <v>1343.293146622326</v>
      </c>
      <c r="J44">
        <v>1315.5827778857106</v>
      </c>
      <c r="K44">
        <v>1245.1832671617494</v>
      </c>
      <c r="L44">
        <v>1132.5077272706703</v>
      </c>
      <c r="M44">
        <v>0</v>
      </c>
      <c r="N44">
        <v>0</v>
      </c>
      <c r="O44">
        <v>205.84093935238101</v>
      </c>
      <c r="P44">
        <v>1190.7076336952898</v>
      </c>
      <c r="Q44">
        <v>1243.1850574080061</v>
      </c>
      <c r="R44">
        <v>1260.70900416411</v>
      </c>
      <c r="S44">
        <v>1179.3777121226171</v>
      </c>
      <c r="T44">
        <v>1194.1986888558195</v>
      </c>
      <c r="U44">
        <v>1235.3717981879186</v>
      </c>
      <c r="V44">
        <v>1264.1108367765969</v>
      </c>
      <c r="W44">
        <v>1227.6417244514962</v>
      </c>
      <c r="X44">
        <v>1151.7957422648333</v>
      </c>
      <c r="Y44">
        <v>1084.4011204641972</v>
      </c>
      <c r="Z44">
        <v>1089.8355089590875</v>
      </c>
      <c r="AA44">
        <v>1151.8588743491573</v>
      </c>
      <c r="AB44">
        <v>1196.5755120938004</v>
      </c>
      <c r="AC44">
        <v>1194.9297221298827</v>
      </c>
      <c r="AD44">
        <v>1213.0916182686697</v>
      </c>
      <c r="AE44">
        <v>1118.4086753029524</v>
      </c>
      <c r="AF44">
        <v>1165.6050032871585</v>
      </c>
      <c r="AG44">
        <v>1087.2312847697888</v>
      </c>
      <c r="AH44">
        <v>1212.7483481093725</v>
      </c>
    </row>
    <row r="45" spans="1:34" x14ac:dyDescent="0.3">
      <c r="A45" s="96">
        <f ca="1">Exceedance!U45</f>
        <v>47392</v>
      </c>
      <c r="B45" s="1">
        <v>1303.9450051335771</v>
      </c>
      <c r="C45" s="1">
        <v>1167.3011945082078</v>
      </c>
      <c r="D45" s="1">
        <v>1205.886881353779</v>
      </c>
      <c r="E45">
        <v>1283.7328429591591</v>
      </c>
      <c r="F45">
        <v>1388.5644006122877</v>
      </c>
      <c r="G45">
        <v>1344.2910429455872</v>
      </c>
      <c r="H45">
        <v>1380.2895331912166</v>
      </c>
      <c r="I45">
        <v>1386.6807195186309</v>
      </c>
      <c r="J45">
        <v>1357.9140440636174</v>
      </c>
      <c r="K45">
        <v>1282.1856762092509</v>
      </c>
      <c r="L45">
        <v>1164.1573363539853</v>
      </c>
      <c r="M45">
        <v>0</v>
      </c>
      <c r="N45">
        <v>0</v>
      </c>
      <c r="O45">
        <v>212.91608549921136</v>
      </c>
      <c r="P45">
        <v>1229.6156423258906</v>
      </c>
      <c r="Q45">
        <v>1286.0452139674371</v>
      </c>
      <c r="R45">
        <v>1299.8147018972857</v>
      </c>
      <c r="S45">
        <v>1215.9303676172535</v>
      </c>
      <c r="T45">
        <v>1230.1825443463601</v>
      </c>
      <c r="U45">
        <v>1274.2426640565095</v>
      </c>
      <c r="V45">
        <v>1306.1722219794576</v>
      </c>
      <c r="W45">
        <v>1264.3470117521726</v>
      </c>
      <c r="X45">
        <v>1188.0950412965465</v>
      </c>
      <c r="Y45">
        <v>1123.4107218382564</v>
      </c>
      <c r="Z45">
        <v>1126.7294222079695</v>
      </c>
      <c r="AA45">
        <v>1187.8988850204921</v>
      </c>
      <c r="AB45">
        <v>1234.730741980472</v>
      </c>
      <c r="AC45">
        <v>1230.9006332095121</v>
      </c>
      <c r="AD45">
        <v>1251.2783549727772</v>
      </c>
      <c r="AE45">
        <v>1148.8612825639977</v>
      </c>
      <c r="AF45">
        <v>1201.7682431793517</v>
      </c>
      <c r="AG45">
        <v>1121.7182807415702</v>
      </c>
      <c r="AH45">
        <v>1254.1105448177216</v>
      </c>
    </row>
    <row r="46" spans="1:34" x14ac:dyDescent="0.3">
      <c r="A46" s="96">
        <f ca="1">Exceedance!U46</f>
        <v>47423</v>
      </c>
      <c r="B46" s="1">
        <v>1601.7676722570804</v>
      </c>
      <c r="C46" s="1">
        <v>1425.0346107444166</v>
      </c>
      <c r="D46" s="1">
        <v>1484.6462338105162</v>
      </c>
      <c r="E46">
        <v>1578.3831834706377</v>
      </c>
      <c r="F46">
        <v>1709.6075330607616</v>
      </c>
      <c r="G46">
        <v>1653.2621874550255</v>
      </c>
      <c r="H46">
        <v>1700.933681899241</v>
      </c>
      <c r="I46">
        <v>1706.0390702742086</v>
      </c>
      <c r="J46">
        <v>1669.6596259546964</v>
      </c>
      <c r="K46">
        <v>1571.717906740894</v>
      </c>
      <c r="L46">
        <v>1428.3711880448636</v>
      </c>
      <c r="M46">
        <v>0</v>
      </c>
      <c r="N46">
        <v>0</v>
      </c>
      <c r="O46">
        <v>365.72047691220274</v>
      </c>
      <c r="P46">
        <v>1515.121701032559</v>
      </c>
      <c r="Q46">
        <v>1585.2932039312107</v>
      </c>
      <c r="R46">
        <v>1595.9123040712593</v>
      </c>
      <c r="S46">
        <v>1497.2463282259414</v>
      </c>
      <c r="T46">
        <v>1513.9243369766507</v>
      </c>
      <c r="U46">
        <v>1567.0419802263805</v>
      </c>
      <c r="V46">
        <v>1607.6956632294955</v>
      </c>
      <c r="W46">
        <v>1550.9416370175622</v>
      </c>
      <c r="X46">
        <v>1455.856234959331</v>
      </c>
      <c r="Y46">
        <v>1385.5580014662794</v>
      </c>
      <c r="Z46">
        <v>1385.9850103849762</v>
      </c>
      <c r="AA46">
        <v>1457.2439997267525</v>
      </c>
      <c r="AB46">
        <v>1520.3195675729039</v>
      </c>
      <c r="AC46">
        <v>1513.5360582472047</v>
      </c>
      <c r="AD46">
        <v>1539.5818847795913</v>
      </c>
      <c r="AE46">
        <v>1408.4551974421738</v>
      </c>
      <c r="AF46">
        <v>1477.6346214661428</v>
      </c>
      <c r="AG46">
        <v>1317.0451376404092</v>
      </c>
      <c r="AH46">
        <v>1545.8524028897375</v>
      </c>
    </row>
    <row r="47" spans="1:34" x14ac:dyDescent="0.3">
      <c r="A47" s="96">
        <f ca="1">Exceedance!U47</f>
        <v>47453</v>
      </c>
      <c r="B47" s="1">
        <v>1650.3009258762743</v>
      </c>
      <c r="C47" s="1">
        <v>1459.9547426016079</v>
      </c>
      <c r="D47" s="1">
        <v>1530.2520114490856</v>
      </c>
      <c r="E47">
        <v>1627.9385159314336</v>
      </c>
      <c r="F47">
        <v>1765.6810850522547</v>
      </c>
      <c r="G47">
        <v>1705.8382250665336</v>
      </c>
      <c r="H47">
        <v>1757.2583347736361</v>
      </c>
      <c r="I47">
        <v>1761.0972582532104</v>
      </c>
      <c r="J47">
        <v>1722.4153216655254</v>
      </c>
      <c r="K47">
        <v>1615.6199305775399</v>
      </c>
      <c r="L47">
        <v>1469.4596049960492</v>
      </c>
      <c r="M47">
        <v>0</v>
      </c>
      <c r="N47">
        <v>0</v>
      </c>
      <c r="O47">
        <v>432.96462613857324</v>
      </c>
      <c r="P47">
        <v>1565.1405193298554</v>
      </c>
      <c r="Q47">
        <v>1634.358753189663</v>
      </c>
      <c r="R47">
        <v>1643.4730658404392</v>
      </c>
      <c r="S47">
        <v>1543.0501060095414</v>
      </c>
      <c r="T47">
        <v>1560.0945546130322</v>
      </c>
      <c r="U47">
        <v>1616.4944660056835</v>
      </c>
      <c r="V47">
        <v>1659.6790519009642</v>
      </c>
      <c r="W47">
        <v>1595.568225436492</v>
      </c>
      <c r="X47">
        <v>1491.8570503234093</v>
      </c>
      <c r="Y47">
        <v>1431.5172324843402</v>
      </c>
      <c r="Z47">
        <v>1432.122535231264</v>
      </c>
      <c r="AA47">
        <v>1496.0308404811185</v>
      </c>
      <c r="AB47">
        <v>1570.2751618216187</v>
      </c>
      <c r="AC47">
        <v>1558.080457767202</v>
      </c>
      <c r="AD47">
        <v>1589.3830370382082</v>
      </c>
      <c r="AE47">
        <v>1448.6367285757069</v>
      </c>
      <c r="AF47">
        <v>1522.5171457127383</v>
      </c>
      <c r="AG47">
        <v>1257.7695195004062</v>
      </c>
      <c r="AH47">
        <v>1597.1132295348257</v>
      </c>
    </row>
    <row r="48" spans="1:34" x14ac:dyDescent="0.3">
      <c r="A48" s="96">
        <f ca="1">Exceedance!U48</f>
        <v>47484</v>
      </c>
      <c r="B48" s="1">
        <v>1642.1300153154461</v>
      </c>
      <c r="C48" s="1">
        <v>1444.2555606027709</v>
      </c>
      <c r="D48" s="1">
        <v>1521.1972292853352</v>
      </c>
      <c r="E48">
        <v>1621.9203456550085</v>
      </c>
      <c r="F48">
        <v>1763.034010942006</v>
      </c>
      <c r="G48">
        <v>1701.3646013412038</v>
      </c>
      <c r="H48">
        <v>1754.6422670725399</v>
      </c>
      <c r="I48">
        <v>1757.5208710393224</v>
      </c>
      <c r="J48">
        <v>1717.3696163974307</v>
      </c>
      <c r="K48">
        <v>1604.3281566807159</v>
      </c>
      <c r="L48">
        <v>1458.6658523660967</v>
      </c>
      <c r="M48">
        <v>0</v>
      </c>
      <c r="N48">
        <v>0</v>
      </c>
      <c r="O48">
        <v>464.22972581260728</v>
      </c>
      <c r="P48">
        <v>1561.8346362984444</v>
      </c>
      <c r="Q48">
        <v>1626.0802292272131</v>
      </c>
      <c r="R48">
        <v>1634.0782129127194</v>
      </c>
      <c r="S48">
        <v>1533.6862930689701</v>
      </c>
      <c r="T48">
        <v>1550.5018660777528</v>
      </c>
      <c r="U48">
        <v>1610.7252187250149</v>
      </c>
      <c r="V48">
        <v>1654.7709890224567</v>
      </c>
      <c r="W48">
        <v>1584.6474233170545</v>
      </c>
      <c r="X48">
        <v>1469.8077225258562</v>
      </c>
      <c r="Y48">
        <v>1431.4669179609546</v>
      </c>
      <c r="Z48">
        <v>1432.0476776862613</v>
      </c>
      <c r="AA48">
        <v>1480.9808449247525</v>
      </c>
      <c r="AB48">
        <v>1565.1672284542738</v>
      </c>
      <c r="AC48">
        <v>1548.8602795592431</v>
      </c>
      <c r="AD48">
        <v>1583.9853537668751</v>
      </c>
      <c r="AE48">
        <v>1438.9165411839747</v>
      </c>
      <c r="AF48">
        <v>1511.7674356653597</v>
      </c>
      <c r="AG48">
        <v>1190.5951285728215</v>
      </c>
      <c r="AH48">
        <v>1592.3258831465562</v>
      </c>
    </row>
    <row r="49" spans="1:34" x14ac:dyDescent="0.3">
      <c r="A49" s="96">
        <f ca="1">Exceedance!U49</f>
        <v>47515</v>
      </c>
      <c r="B49" s="1">
        <v>1474.9481443014524</v>
      </c>
      <c r="C49" s="1">
        <v>1297.2568218657341</v>
      </c>
      <c r="D49" s="1">
        <v>1364.5988004581473</v>
      </c>
      <c r="E49">
        <v>1458.5769790842742</v>
      </c>
      <c r="F49">
        <v>1589.1394426181112</v>
      </c>
      <c r="G49">
        <v>1531.7221048848951</v>
      </c>
      <c r="H49">
        <v>1581.4770966493272</v>
      </c>
      <c r="I49">
        <v>1583.5029712699184</v>
      </c>
      <c r="J49">
        <v>1545.7931187596021</v>
      </c>
      <c r="K49">
        <v>1438.7878744241607</v>
      </c>
      <c r="L49">
        <v>1306.0259336644051</v>
      </c>
      <c r="M49">
        <v>0</v>
      </c>
      <c r="N49">
        <v>0</v>
      </c>
      <c r="O49">
        <v>594.1158181605465</v>
      </c>
      <c r="P49">
        <v>1403.3405706728506</v>
      </c>
      <c r="Q49">
        <v>1459.6018184471923</v>
      </c>
      <c r="R49">
        <v>1465.8831647196682</v>
      </c>
      <c r="S49">
        <v>1375.7514848163007</v>
      </c>
      <c r="T49">
        <v>1391.2623765246408</v>
      </c>
      <c r="U49">
        <v>1448.1411409963275</v>
      </c>
      <c r="V49">
        <v>1488.5935039707711</v>
      </c>
      <c r="W49">
        <v>1420.2932403727818</v>
      </c>
      <c r="X49">
        <v>1306.9101747275174</v>
      </c>
      <c r="Y49">
        <v>1292.9273733906641</v>
      </c>
      <c r="Z49">
        <v>1293.4533234126518</v>
      </c>
      <c r="AA49">
        <v>1323.2768161455299</v>
      </c>
      <c r="AB49">
        <v>1408.4549868504555</v>
      </c>
      <c r="AC49">
        <v>1390.2869073352454</v>
      </c>
      <c r="AD49">
        <v>1423.5483403832966</v>
      </c>
      <c r="AE49">
        <v>1294.3078546061308</v>
      </c>
      <c r="AF49">
        <v>1352.2467162206367</v>
      </c>
      <c r="AG49">
        <v>1203.7287585478687</v>
      </c>
      <c r="AH49">
        <v>1432.2749681786988</v>
      </c>
    </row>
    <row r="50" spans="1:34" x14ac:dyDescent="0.3">
      <c r="A50" s="96">
        <f ca="1">Exceedance!U50</f>
        <v>47543</v>
      </c>
      <c r="B50" s="1">
        <v>1278.4030316559144</v>
      </c>
      <c r="C50" s="1">
        <v>1130.5796219313384</v>
      </c>
      <c r="D50" s="1">
        <v>1182.4378398262402</v>
      </c>
      <c r="E50">
        <v>1268.4166722088121</v>
      </c>
      <c r="F50">
        <v>1381.1142474765641</v>
      </c>
      <c r="G50">
        <v>1330.7607461140303</v>
      </c>
      <c r="H50">
        <v>1374.1828326527923</v>
      </c>
      <c r="I50">
        <v>1375.1131719475186</v>
      </c>
      <c r="J50">
        <v>1341.721742305456</v>
      </c>
      <c r="K50">
        <v>1245.3320025282076</v>
      </c>
      <c r="L50">
        <v>1127.1417595477442</v>
      </c>
      <c r="M50">
        <v>0</v>
      </c>
      <c r="N50">
        <v>0</v>
      </c>
      <c r="O50">
        <v>775.11646490793771</v>
      </c>
      <c r="P50">
        <v>1214.1043054900247</v>
      </c>
      <c r="Q50">
        <v>1265.8563789353198</v>
      </c>
      <c r="R50">
        <v>1267.8182481117087</v>
      </c>
      <c r="S50">
        <v>1190.81525412527</v>
      </c>
      <c r="T50">
        <v>1204.0091678541844</v>
      </c>
      <c r="U50">
        <v>1255.7502781532955</v>
      </c>
      <c r="V50">
        <v>1292.0259778432542</v>
      </c>
      <c r="W50">
        <v>1228.1449814786558</v>
      </c>
      <c r="X50">
        <v>1131.3301658218356</v>
      </c>
      <c r="Y50">
        <v>1126.3561722373488</v>
      </c>
      <c r="Z50">
        <v>1126.8117810427771</v>
      </c>
      <c r="AA50">
        <v>1150.9547560097662</v>
      </c>
      <c r="AB50">
        <v>1219.1556996417889</v>
      </c>
      <c r="AC50">
        <v>1204.4341115932484</v>
      </c>
      <c r="AD50">
        <v>1234.2893903453382</v>
      </c>
      <c r="AE50">
        <v>1126.92646186052</v>
      </c>
      <c r="AF50">
        <v>1167.7358372755934</v>
      </c>
      <c r="AG50">
        <v>1124.396756785457</v>
      </c>
      <c r="AH50">
        <v>1244.0555050512853</v>
      </c>
    </row>
    <row r="51" spans="1:34" x14ac:dyDescent="0.3">
      <c r="A51" s="96">
        <f ca="1">Exceedance!U51</f>
        <v>47574</v>
      </c>
      <c r="B51" s="1">
        <v>1234.6824968299659</v>
      </c>
      <c r="C51" s="1">
        <v>1094.0450290822955</v>
      </c>
      <c r="D51" s="1">
        <v>1143.766449329534</v>
      </c>
      <c r="E51">
        <v>1229.1707640102795</v>
      </c>
      <c r="F51">
        <v>1334.6747686765748</v>
      </c>
      <c r="G51">
        <v>1287.2297029528202</v>
      </c>
      <c r="H51">
        <v>1328.9872680260148</v>
      </c>
      <c r="I51">
        <v>1326.9646115498122</v>
      </c>
      <c r="J51">
        <v>1296.9933295763474</v>
      </c>
      <c r="K51">
        <v>1200.5306138544738</v>
      </c>
      <c r="L51">
        <v>1084.5945362931257</v>
      </c>
      <c r="M51">
        <v>0</v>
      </c>
      <c r="N51">
        <v>0</v>
      </c>
      <c r="O51">
        <v>1045.7888390616604</v>
      </c>
      <c r="P51">
        <v>1175.6820392539983</v>
      </c>
      <c r="Q51">
        <v>1226.062126995377</v>
      </c>
      <c r="R51">
        <v>1219.7499066646949</v>
      </c>
      <c r="S51">
        <v>1151.0273649435644</v>
      </c>
      <c r="T51">
        <v>1161.9672639473038</v>
      </c>
      <c r="U51">
        <v>1216.1738651519508</v>
      </c>
      <c r="V51">
        <v>1250.8481287813665</v>
      </c>
      <c r="W51">
        <v>1180.9682289670711</v>
      </c>
      <c r="X51">
        <v>1095.3924959571705</v>
      </c>
      <c r="Y51">
        <v>1090.0004735390264</v>
      </c>
      <c r="Z51">
        <v>1090.4406710958142</v>
      </c>
      <c r="AA51">
        <v>1133.0491714467335</v>
      </c>
      <c r="AB51">
        <v>1175.7909342293199</v>
      </c>
      <c r="AC51">
        <v>1167.0448366723581</v>
      </c>
      <c r="AD51">
        <v>1191.186476588221</v>
      </c>
      <c r="AE51">
        <v>1091.5096313845388</v>
      </c>
      <c r="AF51">
        <v>1127.6110260002692</v>
      </c>
      <c r="AG51">
        <v>1089.9426765484986</v>
      </c>
      <c r="AH51">
        <v>1206.5486590848898</v>
      </c>
    </row>
    <row r="52" spans="1:34" x14ac:dyDescent="0.3">
      <c r="A52" s="96">
        <f ca="1">Exceedance!U52</f>
        <v>47604</v>
      </c>
      <c r="B52" s="1">
        <v>1516.6191002201999</v>
      </c>
      <c r="C52" s="1">
        <v>1348.4575514476051</v>
      </c>
      <c r="D52" s="1">
        <v>1415.2203132041925</v>
      </c>
      <c r="E52">
        <v>1517.5066706555137</v>
      </c>
      <c r="F52">
        <v>1631.6891366848947</v>
      </c>
      <c r="G52">
        <v>1585.0366739670892</v>
      </c>
      <c r="H52">
        <v>1625.9434073920906</v>
      </c>
      <c r="I52">
        <v>1616.947922591047</v>
      </c>
      <c r="J52">
        <v>1585.8527272280801</v>
      </c>
      <c r="K52">
        <v>1475.6434851673494</v>
      </c>
      <c r="L52">
        <v>1172.1621387443324</v>
      </c>
      <c r="M52">
        <v>0</v>
      </c>
      <c r="N52">
        <v>0</v>
      </c>
      <c r="O52">
        <v>1322.2944109768214</v>
      </c>
      <c r="P52">
        <v>1461.5873142350436</v>
      </c>
      <c r="Q52">
        <v>1508.1225543079624</v>
      </c>
      <c r="R52">
        <v>1498.5580976734821</v>
      </c>
      <c r="S52">
        <v>1438.3833371348676</v>
      </c>
      <c r="T52">
        <v>1422.3574868884816</v>
      </c>
      <c r="U52">
        <v>1507.3369233246276</v>
      </c>
      <c r="V52">
        <v>1528.0770388425192</v>
      </c>
      <c r="W52">
        <v>1432.7374657714131</v>
      </c>
      <c r="X52">
        <v>1340.5968432957272</v>
      </c>
      <c r="Y52">
        <v>1324.7817159603703</v>
      </c>
      <c r="Z52">
        <v>1325.3163254284964</v>
      </c>
      <c r="AA52">
        <v>1427.031870240864</v>
      </c>
      <c r="AB52">
        <v>1435.0979614422795</v>
      </c>
      <c r="AC52">
        <v>1449.5738671160614</v>
      </c>
      <c r="AD52">
        <v>1459.3388807285946</v>
      </c>
      <c r="AE52">
        <v>1327.6856893515005</v>
      </c>
      <c r="AF52">
        <v>1396.7644272987716</v>
      </c>
      <c r="AG52">
        <v>1338.5782903374336</v>
      </c>
      <c r="AH52">
        <v>1489.5362747660099</v>
      </c>
    </row>
    <row r="53" spans="1:34" x14ac:dyDescent="0.3">
      <c r="A53" s="96">
        <f ca="1">Exceedance!U53</f>
        <v>47635</v>
      </c>
      <c r="B53" s="1">
        <v>1614.5078445692968</v>
      </c>
      <c r="C53" s="1">
        <v>1453.8062539880439</v>
      </c>
      <c r="D53" s="1">
        <v>1519.1703739767897</v>
      </c>
      <c r="E53">
        <v>1640.5464750561453</v>
      </c>
      <c r="F53">
        <v>1722.422048628845</v>
      </c>
      <c r="G53">
        <v>1694.611750254634</v>
      </c>
      <c r="H53">
        <v>1717.1384899880418</v>
      </c>
      <c r="I53">
        <v>1705.7525038415133</v>
      </c>
      <c r="J53">
        <v>1669.9422634178916</v>
      </c>
      <c r="K53">
        <v>1570.3890368963503</v>
      </c>
      <c r="L53">
        <v>1056.8154741874748</v>
      </c>
      <c r="M53">
        <v>0</v>
      </c>
      <c r="N53">
        <v>537.41152383377766</v>
      </c>
      <c r="O53">
        <v>1431.2013284273376</v>
      </c>
      <c r="P53">
        <v>1571.0114153585992</v>
      </c>
      <c r="Q53">
        <v>1596.0328574422974</v>
      </c>
      <c r="R53">
        <v>1612.1014569578883</v>
      </c>
      <c r="S53">
        <v>1560.9288045867372</v>
      </c>
      <c r="T53">
        <v>1517.8416072422544</v>
      </c>
      <c r="U53">
        <v>1636.0425031819896</v>
      </c>
      <c r="V53">
        <v>1598.6691061768092</v>
      </c>
      <c r="W53">
        <v>1509.436163513129</v>
      </c>
      <c r="X53">
        <v>1447.9884381717054</v>
      </c>
      <c r="Y53">
        <v>1385.2048056420001</v>
      </c>
      <c r="Z53">
        <v>1400.2571714433843</v>
      </c>
      <c r="AA53">
        <v>1545.1496777937562</v>
      </c>
      <c r="AB53">
        <v>1511.5736237314316</v>
      </c>
      <c r="AC53">
        <v>1576.7382094209836</v>
      </c>
      <c r="AD53">
        <v>1548.4997843131252</v>
      </c>
      <c r="AE53">
        <v>1402.2016251921239</v>
      </c>
      <c r="AF53">
        <v>1493.4053657307775</v>
      </c>
      <c r="AG53">
        <v>1477.5362733051215</v>
      </c>
      <c r="AH53">
        <v>1585.9229913927984</v>
      </c>
    </row>
    <row r="54" spans="1:34" x14ac:dyDescent="0.3">
      <c r="A54" s="96">
        <f ca="1">Exceedance!U54</f>
        <v>47665</v>
      </c>
      <c r="B54" s="1">
        <v>1679.6546285366485</v>
      </c>
      <c r="C54" s="1">
        <v>1525.2567901470909</v>
      </c>
      <c r="D54" s="1">
        <v>1588.3269545900152</v>
      </c>
      <c r="E54">
        <v>1744.067218365012</v>
      </c>
      <c r="F54">
        <v>1782.1188735959252</v>
      </c>
      <c r="G54">
        <v>1768.418670585768</v>
      </c>
      <c r="H54">
        <v>1780.0920530969172</v>
      </c>
      <c r="I54">
        <v>1771.3067447901401</v>
      </c>
      <c r="J54">
        <v>1725.2285280086435</v>
      </c>
      <c r="K54">
        <v>1628.6350043170653</v>
      </c>
      <c r="L54">
        <v>736.40817829735158</v>
      </c>
      <c r="M54">
        <v>0</v>
      </c>
      <c r="N54">
        <v>638.7873266888131</v>
      </c>
      <c r="O54">
        <v>1531.5502822184885</v>
      </c>
      <c r="P54">
        <v>1636.6525637890975</v>
      </c>
      <c r="Q54">
        <v>1648.9092102344941</v>
      </c>
      <c r="R54">
        <v>1698.6150344651512</v>
      </c>
      <c r="S54">
        <v>1638.7028947482049</v>
      </c>
      <c r="T54">
        <v>1592.8543922572235</v>
      </c>
      <c r="U54">
        <v>1740.2499505959445</v>
      </c>
      <c r="V54">
        <v>1640.8238393491895</v>
      </c>
      <c r="W54">
        <v>1562.3415298813543</v>
      </c>
      <c r="X54">
        <v>1533.3451122873971</v>
      </c>
      <c r="Y54">
        <v>1431.3177592027848</v>
      </c>
      <c r="Z54">
        <v>1461.4731957236484</v>
      </c>
      <c r="AA54">
        <v>1620.3715715217713</v>
      </c>
      <c r="AB54">
        <v>1555.9651991835044</v>
      </c>
      <c r="AC54">
        <v>1673.7890822156994</v>
      </c>
      <c r="AD54">
        <v>1607.0783106470049</v>
      </c>
      <c r="AE54">
        <v>1465.6274667985697</v>
      </c>
      <c r="AF54">
        <v>1547.288594016253</v>
      </c>
      <c r="AG54">
        <v>1596.6596908786296</v>
      </c>
      <c r="AH54">
        <v>1645.9830988727226</v>
      </c>
    </row>
    <row r="55" spans="1:34" x14ac:dyDescent="0.3">
      <c r="A55" s="96">
        <f ca="1">Exceedance!U55</f>
        <v>47696</v>
      </c>
      <c r="B55" s="1">
        <v>1673.7490121701744</v>
      </c>
      <c r="C55" s="1">
        <v>1515.3990732623988</v>
      </c>
      <c r="D55" s="1">
        <v>1583.6029562397684</v>
      </c>
      <c r="E55">
        <v>1762.9924831313001</v>
      </c>
      <c r="F55">
        <v>1772.204131244536</v>
      </c>
      <c r="G55">
        <v>1764.5071075162259</v>
      </c>
      <c r="H55">
        <v>1775.1011947636623</v>
      </c>
      <c r="I55">
        <v>1766.9638550814709</v>
      </c>
      <c r="J55">
        <v>1717.7000752276988</v>
      </c>
      <c r="K55">
        <v>1618.5571247195048</v>
      </c>
      <c r="L55">
        <v>181.53234560755922</v>
      </c>
      <c r="M55">
        <v>0</v>
      </c>
      <c r="N55">
        <v>394.42513439996526</v>
      </c>
      <c r="O55">
        <v>1529.5705077190923</v>
      </c>
      <c r="P55">
        <v>1630.5248748825438</v>
      </c>
      <c r="Q55">
        <v>1637.7875521836841</v>
      </c>
      <c r="R55">
        <v>1703.6560573963898</v>
      </c>
      <c r="S55">
        <v>1642.7483830756998</v>
      </c>
      <c r="T55">
        <v>1589.34598605475</v>
      </c>
      <c r="U55">
        <v>1756.4359083427335</v>
      </c>
      <c r="V55">
        <v>1627.2910698350113</v>
      </c>
      <c r="W55">
        <v>1548.8768020695502</v>
      </c>
      <c r="X55">
        <v>1527.5845227365555</v>
      </c>
      <c r="Y55">
        <v>1431.248621333556</v>
      </c>
      <c r="Z55">
        <v>1452.175243530897</v>
      </c>
      <c r="AA55">
        <v>1615.0766327255835</v>
      </c>
      <c r="AB55">
        <v>1541.0392014865276</v>
      </c>
      <c r="AC55">
        <v>1684.3643610680376</v>
      </c>
      <c r="AD55">
        <v>1598.4507469142197</v>
      </c>
      <c r="AE55">
        <v>1460.6439188217546</v>
      </c>
      <c r="AF55">
        <v>1532.9948978964976</v>
      </c>
      <c r="AG55">
        <v>1604.407883582501</v>
      </c>
      <c r="AH55">
        <v>1638.4855729309636</v>
      </c>
    </row>
    <row r="56" spans="1:34" x14ac:dyDescent="0.3">
      <c r="A56" s="96">
        <f ca="1">Exceedance!U56</f>
        <v>47727</v>
      </c>
      <c r="B56" s="1">
        <v>1268.4180173819682</v>
      </c>
      <c r="C56" s="1">
        <v>1144.4965381209654</v>
      </c>
      <c r="D56" s="1">
        <v>1200.7474486436688</v>
      </c>
      <c r="E56">
        <v>1342.0245763896999</v>
      </c>
      <c r="F56">
        <v>1338.792502230179</v>
      </c>
      <c r="G56">
        <v>1336.8050416240346</v>
      </c>
      <c r="H56">
        <v>1344.7688786025954</v>
      </c>
      <c r="I56">
        <v>1337.5658907334646</v>
      </c>
      <c r="J56">
        <v>1301.1689426470587</v>
      </c>
      <c r="K56">
        <v>1224.1918407121555</v>
      </c>
      <c r="L56">
        <v>0</v>
      </c>
      <c r="M56">
        <v>0</v>
      </c>
      <c r="N56">
        <v>174.72323129034456</v>
      </c>
      <c r="O56">
        <v>1153.1047719463227</v>
      </c>
      <c r="P56">
        <v>1236.2350009463582</v>
      </c>
      <c r="Q56">
        <v>1238.6181375972019</v>
      </c>
      <c r="R56">
        <v>1293.2468833982034</v>
      </c>
      <c r="S56">
        <v>1247.2923588665954</v>
      </c>
      <c r="T56">
        <v>1204.5688662598159</v>
      </c>
      <c r="U56">
        <v>1336.8828999159898</v>
      </c>
      <c r="V56">
        <v>1229.7924772477645</v>
      </c>
      <c r="W56">
        <v>1169.1901156789211</v>
      </c>
      <c r="X56">
        <v>1154.7389081197457</v>
      </c>
      <c r="Y56">
        <v>1089.7892378403722</v>
      </c>
      <c r="Z56">
        <v>1098.2321002469703</v>
      </c>
      <c r="AA56">
        <v>1223.1846781304794</v>
      </c>
      <c r="AB56">
        <v>1161.6153525407099</v>
      </c>
      <c r="AC56">
        <v>1279.9442228623766</v>
      </c>
      <c r="AD56">
        <v>1210.0099168953323</v>
      </c>
      <c r="AE56">
        <v>1104.5189716731975</v>
      </c>
      <c r="AF56">
        <v>1154.5631859829246</v>
      </c>
      <c r="AG56">
        <v>1216.5610087213377</v>
      </c>
      <c r="AH56">
        <v>1241.2617341507787</v>
      </c>
    </row>
    <row r="57" spans="1:34" x14ac:dyDescent="0.3">
      <c r="A57" s="96">
        <f ca="1">Exceedance!U57</f>
        <v>47757</v>
      </c>
      <c r="B57" s="1">
        <v>1307.7528361475663</v>
      </c>
      <c r="C57" s="1">
        <v>1176.0971632513067</v>
      </c>
      <c r="D57" s="1">
        <v>1236.897243339572</v>
      </c>
      <c r="E57">
        <v>1387.0394380721318</v>
      </c>
      <c r="F57">
        <v>1378.9937559353123</v>
      </c>
      <c r="G57">
        <v>1380.3079887385643</v>
      </c>
      <c r="H57">
        <v>1386.8116815015403</v>
      </c>
      <c r="I57">
        <v>1378.622076855894</v>
      </c>
      <c r="J57">
        <v>1340.7856141475604</v>
      </c>
      <c r="K57">
        <v>1258.5209474704454</v>
      </c>
      <c r="L57">
        <v>0</v>
      </c>
      <c r="M57">
        <v>0</v>
      </c>
      <c r="N57">
        <v>182.85285995269837</v>
      </c>
      <c r="O57">
        <v>1188.4911505884659</v>
      </c>
      <c r="P57">
        <v>1280.6264197493042</v>
      </c>
      <c r="Q57">
        <v>1277.1243501173562</v>
      </c>
      <c r="R57">
        <v>1334.2138066951611</v>
      </c>
      <c r="S57">
        <v>1285.9203729314866</v>
      </c>
      <c r="T57">
        <v>1242.3141131691714</v>
      </c>
      <c r="U57">
        <v>1382.0010546976337</v>
      </c>
      <c r="V57">
        <v>1265.5193823255736</v>
      </c>
      <c r="W57">
        <v>1204.655720566333</v>
      </c>
      <c r="X57">
        <v>1191.4789231858392</v>
      </c>
      <c r="Y57">
        <v>1126.5127511876697</v>
      </c>
      <c r="Z57">
        <v>1131.848953907092</v>
      </c>
      <c r="AA57">
        <v>1262.443156951603</v>
      </c>
      <c r="AB57">
        <v>1193.135436182801</v>
      </c>
      <c r="AC57">
        <v>1320.9564584868622</v>
      </c>
      <c r="AD57">
        <v>1246.4564775911676</v>
      </c>
      <c r="AE57">
        <v>1137.7244157167086</v>
      </c>
      <c r="AF57">
        <v>1186.0482494905903</v>
      </c>
      <c r="AG57">
        <v>1257.6547758578959</v>
      </c>
      <c r="AH57">
        <v>1280.2025001851862</v>
      </c>
    </row>
    <row r="58" spans="1:34" x14ac:dyDescent="0.3">
      <c r="A58" s="96">
        <f ca="1">Exceedance!U58</f>
        <v>47788</v>
      </c>
      <c r="B58" s="1">
        <v>1606.6820267392259</v>
      </c>
      <c r="C58" s="1">
        <v>1437.0412457607827</v>
      </c>
      <c r="D58" s="1">
        <v>1515.6215052446651</v>
      </c>
      <c r="E58">
        <v>1707.736043258926</v>
      </c>
      <c r="F58">
        <v>1696.6429074424343</v>
      </c>
      <c r="G58">
        <v>1700.961887271058</v>
      </c>
      <c r="H58">
        <v>1706.3972292415681</v>
      </c>
      <c r="I58">
        <v>1695.6125440471769</v>
      </c>
      <c r="J58">
        <v>1646.3909901577983</v>
      </c>
      <c r="K58">
        <v>1539.7554145840693</v>
      </c>
      <c r="L58">
        <v>0</v>
      </c>
      <c r="M58">
        <v>0</v>
      </c>
      <c r="N58">
        <v>335.81215460415592</v>
      </c>
      <c r="O58">
        <v>1458.9207577676018</v>
      </c>
      <c r="P58">
        <v>1582.5015941590991</v>
      </c>
      <c r="Q58">
        <v>1571.037543033832</v>
      </c>
      <c r="R58">
        <v>1639.3931583384822</v>
      </c>
      <c r="S58">
        <v>1577.6166464154664</v>
      </c>
      <c r="T58">
        <v>1527.3995530324148</v>
      </c>
      <c r="U58">
        <v>1701.589393588514</v>
      </c>
      <c r="V58">
        <v>1552.5096732203074</v>
      </c>
      <c r="W58">
        <v>1478.9246260910832</v>
      </c>
      <c r="X58">
        <v>1464.0957040707196</v>
      </c>
      <c r="Y58">
        <v>1385.9636028800608</v>
      </c>
      <c r="Z58">
        <v>1387.6399794059369</v>
      </c>
      <c r="AA58">
        <v>1554.4988783980982</v>
      </c>
      <c r="AB58">
        <v>1460.6764639882822</v>
      </c>
      <c r="AC58">
        <v>1623.0177396562744</v>
      </c>
      <c r="AD58">
        <v>1530.5668586107474</v>
      </c>
      <c r="AE58">
        <v>1395.2781065589859</v>
      </c>
      <c r="AF58">
        <v>1446.8117834140171</v>
      </c>
      <c r="AG58">
        <v>1550.1480902606543</v>
      </c>
      <c r="AH58">
        <v>1574.0134447495391</v>
      </c>
    </row>
    <row r="59" spans="1:34" x14ac:dyDescent="0.3">
      <c r="A59" s="96">
        <f ca="1">Exceedance!U59</f>
        <v>47818</v>
      </c>
      <c r="B59" s="1">
        <v>1655.8475252967062</v>
      </c>
      <c r="C59" s="1">
        <v>1473.4867739938352</v>
      </c>
      <c r="D59" s="1">
        <v>1560.9907407715273</v>
      </c>
      <c r="E59">
        <v>1763.7546257264373</v>
      </c>
      <c r="F59">
        <v>1751.2600290109488</v>
      </c>
      <c r="G59">
        <v>1757.2928299118155</v>
      </c>
      <c r="H59">
        <v>1761.6172677821266</v>
      </c>
      <c r="I59">
        <v>1749.6381523915511</v>
      </c>
      <c r="J59">
        <v>1695.5656435004498</v>
      </c>
      <c r="K59">
        <v>1580.5669638814286</v>
      </c>
      <c r="L59">
        <v>0</v>
      </c>
      <c r="M59">
        <v>0</v>
      </c>
      <c r="N59">
        <v>401.80293882634226</v>
      </c>
      <c r="O59">
        <v>1499.7036229185699</v>
      </c>
      <c r="P59">
        <v>1634.7479151570342</v>
      </c>
      <c r="Q59">
        <v>1620.4035404323527</v>
      </c>
      <c r="R59">
        <v>1689.569676605945</v>
      </c>
      <c r="S59">
        <v>1624.6076373199282</v>
      </c>
      <c r="T59">
        <v>1574.9269402044686</v>
      </c>
      <c r="U59">
        <v>1757.3104609901679</v>
      </c>
      <c r="V59">
        <v>1597.3703339116933</v>
      </c>
      <c r="W59">
        <v>1516.9492629246452</v>
      </c>
      <c r="X59">
        <v>1504.2072774655749</v>
      </c>
      <c r="Y59">
        <v>1432.0801710364688</v>
      </c>
      <c r="Z59">
        <v>1432.8014583734052</v>
      </c>
      <c r="AA59">
        <v>1605.6938660162148</v>
      </c>
      <c r="AB59">
        <v>1496.5145375411159</v>
      </c>
      <c r="AC59">
        <v>1673.4787077280578</v>
      </c>
      <c r="AD59">
        <v>1577.9957489387136</v>
      </c>
      <c r="AE59">
        <v>1436.3128758036951</v>
      </c>
      <c r="AF59">
        <v>1480.0321869624354</v>
      </c>
      <c r="AG59">
        <v>1601.5254022826323</v>
      </c>
      <c r="AH59">
        <v>1623.3947934341163</v>
      </c>
    </row>
    <row r="60" spans="1:34" x14ac:dyDescent="0.3">
      <c r="A60" s="96">
        <f ca="1">Exceedance!U60</f>
        <v>47849</v>
      </c>
      <c r="B60" s="1">
        <v>1648.537841298031</v>
      </c>
      <c r="C60" s="1">
        <v>1455.8186420620896</v>
      </c>
      <c r="D60" s="1">
        <v>1551.0854302604162</v>
      </c>
      <c r="E60">
        <v>1761.0957706011854</v>
      </c>
      <c r="F60">
        <v>1747.9055163199769</v>
      </c>
      <c r="G60">
        <v>1754.6823802389556</v>
      </c>
      <c r="H60">
        <v>1758.1344536965498</v>
      </c>
      <c r="I60">
        <v>1745.3517375594954</v>
      </c>
      <c r="J60">
        <v>1687.2322253068292</v>
      </c>
      <c r="K60">
        <v>1567.3257220407245</v>
      </c>
      <c r="L60">
        <v>0</v>
      </c>
      <c r="M60">
        <v>0</v>
      </c>
      <c r="N60">
        <v>437.97107395270774</v>
      </c>
      <c r="O60">
        <v>1481.5178057601472</v>
      </c>
      <c r="P60">
        <v>1629.7037829900542</v>
      </c>
      <c r="Q60">
        <v>1613.2536497957215</v>
      </c>
      <c r="R60">
        <v>1682.5720808637832</v>
      </c>
      <c r="S60">
        <v>1617.2504933484065</v>
      </c>
      <c r="T60">
        <v>1567.2443515382715</v>
      </c>
      <c r="U60">
        <v>1754.5135275957709</v>
      </c>
      <c r="V60">
        <v>1586.677484732269</v>
      </c>
      <c r="W60">
        <v>1499.3696964767071</v>
      </c>
      <c r="X60">
        <v>1488.8791242782481</v>
      </c>
      <c r="Y60">
        <v>1432.035611637652</v>
      </c>
      <c r="Z60">
        <v>1432.8644858456412</v>
      </c>
      <c r="AA60">
        <v>1601.3496929730975</v>
      </c>
      <c r="AB60">
        <v>1477.2466915106606</v>
      </c>
      <c r="AC60">
        <v>1667.3094266070625</v>
      </c>
      <c r="AD60">
        <v>1570.3362536172924</v>
      </c>
      <c r="AE60">
        <v>1432.4265503846564</v>
      </c>
      <c r="AF60">
        <v>1458.671037750298</v>
      </c>
      <c r="AG60">
        <v>1596.7707522778212</v>
      </c>
      <c r="AH60">
        <v>1617.2698839075658</v>
      </c>
    </row>
    <row r="61" spans="1:34" x14ac:dyDescent="0.3">
      <c r="A61" s="96">
        <f ca="1">Exceedance!U61</f>
        <v>47880</v>
      </c>
      <c r="B61" s="1">
        <v>1481.6050481092816</v>
      </c>
      <c r="C61" s="1">
        <v>1301.3477237532989</v>
      </c>
      <c r="D61" s="1">
        <v>1391.9842310571621</v>
      </c>
      <c r="E61">
        <v>1587.3673710869994</v>
      </c>
      <c r="F61">
        <v>1575.0567334537959</v>
      </c>
      <c r="G61">
        <v>1581.5183150509963</v>
      </c>
      <c r="H61">
        <v>1584.1437154733055</v>
      </c>
      <c r="I61">
        <v>1571.9187074623733</v>
      </c>
      <c r="J61">
        <v>1515.7237887515575</v>
      </c>
      <c r="K61">
        <v>1404.8249193434999</v>
      </c>
      <c r="L61">
        <v>0</v>
      </c>
      <c r="M61">
        <v>0</v>
      </c>
      <c r="N61">
        <v>569.12749329655401</v>
      </c>
      <c r="O61">
        <v>1317.1384864280308</v>
      </c>
      <c r="P61">
        <v>1466.0143038976689</v>
      </c>
      <c r="Q61">
        <v>1449.1883273616586</v>
      </c>
      <c r="R61">
        <v>1512.8594510085561</v>
      </c>
      <c r="S61">
        <v>1454.0405898369768</v>
      </c>
      <c r="T61">
        <v>1409.0174854075581</v>
      </c>
      <c r="U61">
        <v>1581.3780841679272</v>
      </c>
      <c r="V61">
        <v>1422.3546780151057</v>
      </c>
      <c r="W61">
        <v>1337.5577742233556</v>
      </c>
      <c r="X61">
        <v>1330.9096336915661</v>
      </c>
      <c r="Y61">
        <v>1293.4402718644797</v>
      </c>
      <c r="Z61">
        <v>1294.1772036612629</v>
      </c>
      <c r="AA61">
        <v>1440.14647642351</v>
      </c>
      <c r="AB61">
        <v>1313.9719244591713</v>
      </c>
      <c r="AC61">
        <v>1498.776824053519</v>
      </c>
      <c r="AD61">
        <v>1410.9416869468241</v>
      </c>
      <c r="AE61">
        <v>1293.9632060585534</v>
      </c>
      <c r="AF61">
        <v>1302.5952325330745</v>
      </c>
      <c r="AG61">
        <v>1436.3583045686789</v>
      </c>
      <c r="AH61">
        <v>1454.2465127903984</v>
      </c>
    </row>
    <row r="62" spans="1:34" x14ac:dyDescent="0.3">
      <c r="A62" s="96">
        <f ca="1">Exceedance!U62</f>
        <v>47908</v>
      </c>
      <c r="B62" s="1">
        <v>1284.7573934517559</v>
      </c>
      <c r="C62" s="1">
        <v>1131.1272369835851</v>
      </c>
      <c r="D62" s="1">
        <v>1204.7334848211844</v>
      </c>
      <c r="E62">
        <v>1379.5584312103583</v>
      </c>
      <c r="F62">
        <v>1368.7581322385854</v>
      </c>
      <c r="G62">
        <v>1374.2089678193752</v>
      </c>
      <c r="H62">
        <v>1375.7205413038675</v>
      </c>
      <c r="I62">
        <v>1364.8821165024704</v>
      </c>
      <c r="J62">
        <v>1313.1150231967326</v>
      </c>
      <c r="K62">
        <v>1209.8923142430358</v>
      </c>
      <c r="L62">
        <v>0</v>
      </c>
      <c r="M62">
        <v>0</v>
      </c>
      <c r="N62">
        <v>754.29807733200767</v>
      </c>
      <c r="O62">
        <v>1135.1821204078756</v>
      </c>
      <c r="P62">
        <v>1273.8755711213853</v>
      </c>
      <c r="Q62">
        <v>1255.4281650912581</v>
      </c>
      <c r="R62">
        <v>1312.3436212729539</v>
      </c>
      <c r="S62">
        <v>1261.5163615076447</v>
      </c>
      <c r="T62">
        <v>1218.9129296909875</v>
      </c>
      <c r="U62">
        <v>1373.9561763280155</v>
      </c>
      <c r="V62">
        <v>1230.0862885604661</v>
      </c>
      <c r="W62">
        <v>1152.2352536978672</v>
      </c>
      <c r="X62">
        <v>1152.4886362528644</v>
      </c>
      <c r="Y62">
        <v>1126.7783466797625</v>
      </c>
      <c r="Z62">
        <v>1127.3982199423444</v>
      </c>
      <c r="AA62">
        <v>1249.3402456095096</v>
      </c>
      <c r="AB62">
        <v>1134.5302407576075</v>
      </c>
      <c r="AC62">
        <v>1298.9391879536768</v>
      </c>
      <c r="AD62">
        <v>1219.5410423872279</v>
      </c>
      <c r="AE62">
        <v>1127.7378223058568</v>
      </c>
      <c r="AF62">
        <v>1132.2053428649581</v>
      </c>
      <c r="AG62">
        <v>1247.5589562696725</v>
      </c>
      <c r="AH62">
        <v>1264.691676534791</v>
      </c>
    </row>
    <row r="63" spans="1:34" x14ac:dyDescent="0.3">
      <c r="A63" s="96">
        <f ca="1">Exceedance!U63</f>
        <v>47939</v>
      </c>
      <c r="B63" s="1">
        <v>1241.2472030559995</v>
      </c>
      <c r="C63" s="1">
        <v>1094.8153403052102</v>
      </c>
      <c r="D63" s="1">
        <v>1165.0892931280853</v>
      </c>
      <c r="E63">
        <v>1333.1279737528789</v>
      </c>
      <c r="F63">
        <v>1323.7299897059668</v>
      </c>
      <c r="G63">
        <v>1329.6681956683681</v>
      </c>
      <c r="H63">
        <v>1329.6773256272465</v>
      </c>
      <c r="I63">
        <v>1319.6239246177356</v>
      </c>
      <c r="J63">
        <v>1266.4689770094121</v>
      </c>
      <c r="K63">
        <v>1161.5060953199379</v>
      </c>
      <c r="L63">
        <v>0</v>
      </c>
      <c r="M63">
        <v>0</v>
      </c>
      <c r="N63">
        <v>1037.0629614447273</v>
      </c>
      <c r="O63">
        <v>1095.5186695218213</v>
      </c>
      <c r="P63">
        <v>1236.0440219811446</v>
      </c>
      <c r="Q63">
        <v>1209.9636803350547</v>
      </c>
      <c r="R63">
        <v>1267.4629251923002</v>
      </c>
      <c r="S63">
        <v>1218.2604173071813</v>
      </c>
      <c r="T63">
        <v>1180.2547959435792</v>
      </c>
      <c r="U63">
        <v>1329.8941669135991</v>
      </c>
      <c r="V63">
        <v>1182.9691796858197</v>
      </c>
      <c r="W63">
        <v>1107.6782395864525</v>
      </c>
      <c r="X63">
        <v>1113.2279769009644</v>
      </c>
      <c r="Y63">
        <v>1090.4100875025499</v>
      </c>
      <c r="Z63">
        <v>1091.3773444351657</v>
      </c>
      <c r="AA63">
        <v>1205.8275447404751</v>
      </c>
      <c r="AB63">
        <v>1096.4728847143574</v>
      </c>
      <c r="AC63">
        <v>1252.7338667064801</v>
      </c>
      <c r="AD63">
        <v>1174.6426280844105</v>
      </c>
      <c r="AE63">
        <v>1091.3999492254195</v>
      </c>
      <c r="AF63">
        <v>1095.8569191692379</v>
      </c>
      <c r="AG63">
        <v>1209.5063746558999</v>
      </c>
      <c r="AH63">
        <v>1225.7267163406966</v>
      </c>
    </row>
    <row r="64" spans="1:34" x14ac:dyDescent="0.3">
      <c r="A64" s="96">
        <f ca="1">Exceedance!U64</f>
        <v>47969</v>
      </c>
      <c r="B64" s="1">
        <v>1523.1062811486217</v>
      </c>
      <c r="C64" s="1">
        <v>1353.1928073677191</v>
      </c>
      <c r="D64" s="1">
        <v>1441.8707197068372</v>
      </c>
      <c r="E64">
        <v>1630.0493020160288</v>
      </c>
      <c r="F64">
        <v>1624.3850730628221</v>
      </c>
      <c r="G64">
        <v>1628.2385244909217</v>
      </c>
      <c r="H64">
        <v>1624.9823358604563</v>
      </c>
      <c r="I64">
        <v>1612.062817719569</v>
      </c>
      <c r="J64">
        <v>1549.3998777923284</v>
      </c>
      <c r="K64">
        <v>1404.4726945307793</v>
      </c>
      <c r="L64">
        <v>0</v>
      </c>
      <c r="M64">
        <v>0</v>
      </c>
      <c r="N64">
        <v>1322.2174115011719</v>
      </c>
      <c r="O64">
        <v>1366.5342286814962</v>
      </c>
      <c r="P64">
        <v>1521.8098766914595</v>
      </c>
      <c r="Q64">
        <v>1490.3005755603267</v>
      </c>
      <c r="R64">
        <v>1559.4422764669421</v>
      </c>
      <c r="S64">
        <v>1486.3435955207572</v>
      </c>
      <c r="T64">
        <v>1469.2913728778776</v>
      </c>
      <c r="U64">
        <v>1621.3763568096606</v>
      </c>
      <c r="V64">
        <v>1435.2414626047996</v>
      </c>
      <c r="W64">
        <v>1366.0896767117281</v>
      </c>
      <c r="X64">
        <v>1368.3372141851046</v>
      </c>
      <c r="Y64">
        <v>1325.2790523210608</v>
      </c>
      <c r="Z64">
        <v>1363.4975007413616</v>
      </c>
      <c r="AA64">
        <v>1470.965083932178</v>
      </c>
      <c r="AB64">
        <v>1366.5438105644994</v>
      </c>
      <c r="AC64">
        <v>1528.6346133979541</v>
      </c>
      <c r="AD64">
        <v>1430.7770698577085</v>
      </c>
      <c r="AE64">
        <v>1336.1660437108571</v>
      </c>
      <c r="AF64">
        <v>1381.587200135265</v>
      </c>
      <c r="AG64">
        <v>1492.6284799549974</v>
      </c>
      <c r="AH64">
        <v>1507.6271903058866</v>
      </c>
    </row>
    <row r="65" spans="1:34" x14ac:dyDescent="0.3">
      <c r="A65" s="96">
        <f ca="1">Exceedance!U65</f>
        <v>48000</v>
      </c>
      <c r="B65" s="1">
        <v>1618.1836528700878</v>
      </c>
      <c r="C65" s="1">
        <v>1464.2988163009463</v>
      </c>
      <c r="D65" s="1">
        <v>1550.6522436413945</v>
      </c>
      <c r="E65">
        <v>1721.12006655149</v>
      </c>
      <c r="F65">
        <v>1727.7637945469478</v>
      </c>
      <c r="G65">
        <v>1720.7481859715867</v>
      </c>
      <c r="H65">
        <v>1718.0733000454791</v>
      </c>
      <c r="I65">
        <v>1695.5850556609985</v>
      </c>
      <c r="J65">
        <v>1637.6752581797759</v>
      </c>
      <c r="K65">
        <v>1458.1820001086271</v>
      </c>
      <c r="L65">
        <v>427.00993782602615</v>
      </c>
      <c r="M65">
        <v>732.39969674449014</v>
      </c>
      <c r="N65">
        <v>1430.8235080187858</v>
      </c>
      <c r="O65">
        <v>1482.1607519277231</v>
      </c>
      <c r="P65">
        <v>1611.3428980383853</v>
      </c>
      <c r="Q65">
        <v>1607.5854845988663</v>
      </c>
      <c r="R65">
        <v>1659.939638229326</v>
      </c>
      <c r="S65">
        <v>1577.8465623405652</v>
      </c>
      <c r="T65">
        <v>1607.8086969103147</v>
      </c>
      <c r="U65">
        <v>1696.0473370805369</v>
      </c>
      <c r="V65">
        <v>1511.917593979339</v>
      </c>
      <c r="W65">
        <v>1482.0739650298867</v>
      </c>
      <c r="X65">
        <v>1464.0541342530219</v>
      </c>
      <c r="Y65">
        <v>1385.9451920304539</v>
      </c>
      <c r="Z65">
        <v>1489.5982622460181</v>
      </c>
      <c r="AA65">
        <v>1545.2402246231345</v>
      </c>
      <c r="AB65">
        <v>1507.9821259482981</v>
      </c>
      <c r="AC65">
        <v>1612.0691390016361</v>
      </c>
      <c r="AD65">
        <v>1520.1221404044288</v>
      </c>
      <c r="AE65">
        <v>1420.5178485602632</v>
      </c>
      <c r="AF65">
        <v>1538.2196163584119</v>
      </c>
      <c r="AG65">
        <v>1589.0948289334142</v>
      </c>
      <c r="AH65">
        <v>1602.2001391907456</v>
      </c>
    </row>
    <row r="66" spans="1:34" x14ac:dyDescent="0.3">
      <c r="A66" s="96">
        <f ca="1">Exceedance!U66</f>
        <v>48030</v>
      </c>
      <c r="B66" s="1">
        <v>1681.9676091444894</v>
      </c>
      <c r="C66" s="1">
        <v>1536.1664117185771</v>
      </c>
      <c r="D66" s="1">
        <v>1620.4724834223427</v>
      </c>
      <c r="E66">
        <v>1780.992096381711</v>
      </c>
      <c r="F66">
        <v>1798.9183560458912</v>
      </c>
      <c r="G66">
        <v>1785.1844607397777</v>
      </c>
      <c r="H66">
        <v>1788.1923691350135</v>
      </c>
      <c r="I66">
        <v>1751.7360773285634</v>
      </c>
      <c r="J66">
        <v>1694.9191632005441</v>
      </c>
      <c r="K66">
        <v>1488.515140720054</v>
      </c>
      <c r="L66">
        <v>1428.2663643440176</v>
      </c>
      <c r="M66">
        <v>845.12952400171184</v>
      </c>
      <c r="N66">
        <v>1530.85639271479</v>
      </c>
      <c r="O66">
        <v>1544.4970630183095</v>
      </c>
      <c r="P66">
        <v>1667.43958599437</v>
      </c>
      <c r="Q66">
        <v>1696.9738677239291</v>
      </c>
      <c r="R66">
        <v>1728.1745749812201</v>
      </c>
      <c r="S66">
        <v>1647.7621228324615</v>
      </c>
      <c r="T66">
        <v>1719.0349581127941</v>
      </c>
      <c r="U66">
        <v>1746.1477776608394</v>
      </c>
      <c r="V66">
        <v>1564.9696966197685</v>
      </c>
      <c r="W66">
        <v>1564.6816035721386</v>
      </c>
      <c r="X66">
        <v>1529.3204700081214</v>
      </c>
      <c r="Y66">
        <v>1432.0629625985318</v>
      </c>
      <c r="Z66">
        <v>1564.118449948113</v>
      </c>
      <c r="AA66">
        <v>1590.980338187939</v>
      </c>
      <c r="AB66">
        <v>1613.9451455376172</v>
      </c>
      <c r="AC66">
        <v>1668.0947993437187</v>
      </c>
      <c r="AD66">
        <v>1590.4795103287629</v>
      </c>
      <c r="AE66">
        <v>1475.2231357244025</v>
      </c>
      <c r="AF66">
        <v>1645.1004655810464</v>
      </c>
      <c r="AG66">
        <v>1649.3713463429508</v>
      </c>
      <c r="AH66">
        <v>1662.2846391374919</v>
      </c>
    </row>
    <row r="67" spans="1:34" x14ac:dyDescent="0.3">
      <c r="A67" s="96">
        <f ca="1">Exceedance!U67</f>
        <v>48061</v>
      </c>
      <c r="B67" s="1">
        <v>1676.0291355489765</v>
      </c>
      <c r="C67" s="1">
        <v>1524.9460465429131</v>
      </c>
      <c r="D67" s="1">
        <v>1615.2715997487301</v>
      </c>
      <c r="E67">
        <v>1771.3396459642506</v>
      </c>
      <c r="F67">
        <v>1794.7506247302877</v>
      </c>
      <c r="G67">
        <v>1782.0542043464411</v>
      </c>
      <c r="H67">
        <v>1789.3877968229863</v>
      </c>
      <c r="I67">
        <v>1745.330633966317</v>
      </c>
      <c r="J67">
        <v>1686.1466185782692</v>
      </c>
      <c r="K67">
        <v>1461.4048240014947</v>
      </c>
      <c r="L67">
        <v>1306.9196783506056</v>
      </c>
      <c r="M67">
        <v>587.26781281343335</v>
      </c>
      <c r="N67">
        <v>1528.9034618938811</v>
      </c>
      <c r="O67">
        <v>1527.773868879294</v>
      </c>
      <c r="P67">
        <v>1660.5972696546382</v>
      </c>
      <c r="Q67">
        <v>1704.4210879757757</v>
      </c>
      <c r="R67">
        <v>1728.3987535254294</v>
      </c>
      <c r="S67">
        <v>1643.9225257435719</v>
      </c>
      <c r="T67">
        <v>1737.2151057566739</v>
      </c>
      <c r="U67">
        <v>1738.4967486475973</v>
      </c>
      <c r="V67">
        <v>1551.8580497572614</v>
      </c>
      <c r="W67">
        <v>1562.2394298959209</v>
      </c>
      <c r="X67">
        <v>1518.7855781275052</v>
      </c>
      <c r="Y67">
        <v>1431.7875888529147</v>
      </c>
      <c r="Z67">
        <v>1559.7162513366502</v>
      </c>
      <c r="AA67">
        <v>1577.5012293245761</v>
      </c>
      <c r="AB67">
        <v>1623.2210158875237</v>
      </c>
      <c r="AC67">
        <v>1658.6373991317967</v>
      </c>
      <c r="AD67">
        <v>1587.3370374915139</v>
      </c>
      <c r="AE67">
        <v>1457.8194254730874</v>
      </c>
      <c r="AF67">
        <v>1650.8246635200803</v>
      </c>
      <c r="AG67">
        <v>1642.1499490475903</v>
      </c>
      <c r="AH67">
        <v>1655.2779786356168</v>
      </c>
    </row>
    <row r="68" spans="1:34" x14ac:dyDescent="0.3">
      <c r="A68" s="96">
        <f ca="1">Exceedance!U68</f>
        <v>48092</v>
      </c>
      <c r="B68" s="1">
        <v>1270.1732566114053</v>
      </c>
      <c r="C68" s="1">
        <v>1149.1654406895041</v>
      </c>
      <c r="D68" s="1">
        <v>1224.4950354509956</v>
      </c>
      <c r="E68">
        <v>1338.5326318490502</v>
      </c>
      <c r="F68">
        <v>1359.8913425447054</v>
      </c>
      <c r="G68">
        <v>1351.4226250083018</v>
      </c>
      <c r="H68">
        <v>1358.8267177841212</v>
      </c>
      <c r="I68">
        <v>1322.9060584390118</v>
      </c>
      <c r="J68">
        <v>1276.309649128295</v>
      </c>
      <c r="K68">
        <v>1100.212792724896</v>
      </c>
      <c r="L68">
        <v>873.60161994431485</v>
      </c>
      <c r="M68">
        <v>325.9973665810009</v>
      </c>
      <c r="N68">
        <v>1152.9205088137758</v>
      </c>
      <c r="O68">
        <v>1150.1304520708663</v>
      </c>
      <c r="P68">
        <v>1258.9501619568114</v>
      </c>
      <c r="Q68">
        <v>1295.4181120055382</v>
      </c>
      <c r="R68">
        <v>1311.5068351356433</v>
      </c>
      <c r="S68">
        <v>1246.1510398678829</v>
      </c>
      <c r="T68">
        <v>1322.3152865775439</v>
      </c>
      <c r="U68">
        <v>1317.5676989045712</v>
      </c>
      <c r="V68">
        <v>1171.6691406114305</v>
      </c>
      <c r="W68">
        <v>1182.9795151931946</v>
      </c>
      <c r="X68">
        <v>1146.5571212010273</v>
      </c>
      <c r="Y68">
        <v>1090.2233559436172</v>
      </c>
      <c r="Z68">
        <v>1177.953876807419</v>
      </c>
      <c r="AA68">
        <v>1192.1022491420799</v>
      </c>
      <c r="AB68">
        <v>1229.8178663703241</v>
      </c>
      <c r="AC68">
        <v>1254.9281839744895</v>
      </c>
      <c r="AD68">
        <v>1203.7439683307798</v>
      </c>
      <c r="AE68">
        <v>1096.8424208389217</v>
      </c>
      <c r="AF68">
        <v>1252.227085405174</v>
      </c>
      <c r="AG68">
        <v>1244.1311456079443</v>
      </c>
      <c r="AH68">
        <v>1254.2673722625582</v>
      </c>
    </row>
    <row r="69" spans="1:34" x14ac:dyDescent="0.3">
      <c r="A69" s="96" t="str">
        <f ca="1">Exceedance!U69</f>
        <v/>
      </c>
      <c r="B69" s="1"/>
      <c r="C69" s="1"/>
      <c r="D69" s="1"/>
    </row>
    <row r="70" spans="1:34" x14ac:dyDescent="0.3">
      <c r="A70" s="96" t="str">
        <f ca="1">Exceedance!U70</f>
        <v/>
      </c>
      <c r="B70" s="1"/>
      <c r="C70" s="1"/>
      <c r="D70" s="1"/>
    </row>
    <row r="71" spans="1:34" x14ac:dyDescent="0.3">
      <c r="A71" s="96" t="str">
        <f ca="1">Exceedance!U71</f>
        <v/>
      </c>
      <c r="B71" s="1"/>
      <c r="C71" s="1"/>
      <c r="D71" s="1"/>
    </row>
    <row r="72" spans="1:34" x14ac:dyDescent="0.3">
      <c r="A72" s="96" t="str">
        <f ca="1">Exceedance!U72</f>
        <v/>
      </c>
      <c r="B72" s="1"/>
      <c r="C72" s="1"/>
      <c r="D72" s="1"/>
    </row>
    <row r="73" spans="1:34" x14ac:dyDescent="0.3">
      <c r="A73" s="96" t="str">
        <f ca="1">Exceedance!U73</f>
        <v/>
      </c>
      <c r="B73" s="1"/>
      <c r="C73" s="1"/>
      <c r="D73" s="1"/>
    </row>
    <row r="74" spans="1:34" x14ac:dyDescent="0.3">
      <c r="A74" s="96" t="str">
        <f ca="1">Exceedance!U74</f>
        <v/>
      </c>
      <c r="B74" s="1"/>
      <c r="C74" s="1"/>
      <c r="D74" s="1"/>
    </row>
    <row r="75" spans="1:34" x14ac:dyDescent="0.3">
      <c r="A75" s="96" t="str">
        <f ca="1">Exceedance!U75</f>
        <v/>
      </c>
      <c r="B75" s="1"/>
      <c r="C75" s="1"/>
      <c r="D75" s="1"/>
    </row>
    <row r="76" spans="1:34" x14ac:dyDescent="0.3">
      <c r="A76" s="96" t="str">
        <f ca="1">Exceedance!U76</f>
        <v/>
      </c>
      <c r="B76" s="1"/>
      <c r="C76" s="1"/>
      <c r="D76" s="1"/>
    </row>
    <row r="77" spans="1:34" x14ac:dyDescent="0.3">
      <c r="A77" s="96" t="str">
        <f ca="1">Exceedance!U77</f>
        <v/>
      </c>
      <c r="B77" s="1"/>
      <c r="C77" s="1"/>
      <c r="D77" s="1"/>
    </row>
    <row r="78" spans="1:34" x14ac:dyDescent="0.3">
      <c r="A78" s="96" t="str">
        <f ca="1">Exceedance!U78</f>
        <v/>
      </c>
      <c r="B78" s="1"/>
      <c r="C78" s="1"/>
      <c r="D78" s="1"/>
    </row>
    <row r="79" spans="1:34" x14ac:dyDescent="0.3">
      <c r="A79" s="96" t="str">
        <f ca="1">Exceedance!U79</f>
        <v/>
      </c>
      <c r="B79" s="1"/>
      <c r="C79" s="1"/>
      <c r="D79" s="1"/>
    </row>
    <row r="80" spans="1:34" x14ac:dyDescent="0.3">
      <c r="A80" s="96" t="str">
        <f ca="1">Exceedance!U80</f>
        <v/>
      </c>
      <c r="B80" s="1"/>
      <c r="C80" s="1"/>
      <c r="D80" s="1"/>
    </row>
    <row r="81" spans="1:4" x14ac:dyDescent="0.3">
      <c r="A81" s="96" t="str">
        <f ca="1">Exceedance!U81</f>
        <v/>
      </c>
      <c r="B81" s="1"/>
      <c r="C81" s="1"/>
      <c r="D81" s="1"/>
    </row>
    <row r="82" spans="1:4" x14ac:dyDescent="0.3">
      <c r="A82" s="96" t="str">
        <f ca="1">Exceedance!U82</f>
        <v/>
      </c>
      <c r="B82" s="1"/>
      <c r="C82" s="1"/>
      <c r="D82" s="1"/>
    </row>
    <row r="83" spans="1:4" x14ac:dyDescent="0.3">
      <c r="A83" s="96" t="str">
        <f ca="1">Exceedance!U83</f>
        <v/>
      </c>
      <c r="B83" s="1"/>
      <c r="C83" s="1"/>
      <c r="D83" s="1"/>
    </row>
    <row r="84" spans="1:4" x14ac:dyDescent="0.3">
      <c r="A84" s="96" t="str">
        <f ca="1">Exceedance!U84</f>
        <v/>
      </c>
      <c r="B84" s="1"/>
      <c r="C84" s="1"/>
      <c r="D84" s="1"/>
    </row>
    <row r="85" spans="1:4" x14ac:dyDescent="0.3">
      <c r="A85" s="96" t="str">
        <f ca="1">Exceedance!U85</f>
        <v/>
      </c>
      <c r="B85" s="1"/>
      <c r="C85" s="1"/>
      <c r="D85" s="1"/>
    </row>
    <row r="86" spans="1:4" x14ac:dyDescent="0.3">
      <c r="A86" s="96" t="str">
        <f ca="1">Exceedance!U86</f>
        <v/>
      </c>
      <c r="B86" s="1"/>
      <c r="C86" s="1"/>
      <c r="D86" s="1"/>
    </row>
    <row r="87" spans="1:4" x14ac:dyDescent="0.3">
      <c r="A87" s="96" t="str">
        <f ca="1">Exceedance!U87</f>
        <v/>
      </c>
      <c r="B87" s="1"/>
      <c r="C87" s="1"/>
      <c r="D87" s="1"/>
    </row>
    <row r="88" spans="1:4" x14ac:dyDescent="0.3">
      <c r="A88" s="96" t="str">
        <f ca="1">Exceedance!U88</f>
        <v/>
      </c>
      <c r="B88" s="1"/>
      <c r="C88" s="1"/>
      <c r="D88" s="1"/>
    </row>
    <row r="89" spans="1:4" x14ac:dyDescent="0.3">
      <c r="A89" s="96" t="str">
        <f ca="1">Exceedance!U89</f>
        <v/>
      </c>
      <c r="B89" s="1"/>
      <c r="C89" s="1"/>
      <c r="D89" s="1"/>
    </row>
    <row r="90" spans="1:4" x14ac:dyDescent="0.3">
      <c r="A90" s="96" t="str">
        <f ca="1">Exceedance!U90</f>
        <v/>
      </c>
      <c r="B90" s="1"/>
      <c r="C90" s="1"/>
      <c r="D90" s="1"/>
    </row>
    <row r="91" spans="1:4" x14ac:dyDescent="0.3">
      <c r="A91" s="96" t="str">
        <f ca="1">Exceedance!U91</f>
        <v/>
      </c>
      <c r="B91" s="1"/>
      <c r="C91" s="1"/>
      <c r="D91" s="1"/>
    </row>
    <row r="92" spans="1:4" x14ac:dyDescent="0.3">
      <c r="A92" s="96" t="str">
        <f ca="1">Exceedance!U92</f>
        <v/>
      </c>
      <c r="B92" s="1"/>
      <c r="C92" s="1"/>
      <c r="D92" s="1"/>
    </row>
    <row r="93" spans="1:4" x14ac:dyDescent="0.3">
      <c r="A93" s="96" t="str">
        <f ca="1">Exceedance!U93</f>
        <v/>
      </c>
      <c r="B93" s="1"/>
      <c r="C93" s="1"/>
      <c r="D93" s="1"/>
    </row>
    <row r="94" spans="1:4" x14ac:dyDescent="0.3">
      <c r="A94" s="96" t="str">
        <f ca="1">Exceedance!U94</f>
        <v/>
      </c>
      <c r="B94" s="1"/>
      <c r="C94" s="1"/>
      <c r="D94" s="1"/>
    </row>
    <row r="95" spans="1:4" x14ac:dyDescent="0.3">
      <c r="A95" s="96" t="str">
        <f ca="1">Exceedance!U95</f>
        <v/>
      </c>
      <c r="B95" s="1"/>
      <c r="C95" s="1"/>
      <c r="D95" s="1"/>
    </row>
    <row r="96" spans="1:4" x14ac:dyDescent="0.3">
      <c r="A96" s="96" t="str">
        <f ca="1">Exceedance!U96</f>
        <v/>
      </c>
      <c r="B96" s="1"/>
      <c r="C96" s="1"/>
      <c r="D96" s="1"/>
    </row>
    <row r="97" spans="1:4" x14ac:dyDescent="0.3">
      <c r="A97" s="96" t="str">
        <f ca="1">Exceedance!U97</f>
        <v/>
      </c>
      <c r="B97" s="1"/>
      <c r="C97" s="1"/>
      <c r="D97" s="1"/>
    </row>
    <row r="98" spans="1:4" x14ac:dyDescent="0.3">
      <c r="A98" s="96" t="str">
        <f ca="1">Exceedance!U98</f>
        <v/>
      </c>
      <c r="B98" s="1"/>
      <c r="C98" s="1"/>
      <c r="D98" s="1"/>
    </row>
    <row r="99" spans="1:4" x14ac:dyDescent="0.3">
      <c r="A99" s="96" t="str">
        <f ca="1">Exceedance!U99</f>
        <v/>
      </c>
      <c r="B99" s="1"/>
      <c r="C99" s="1"/>
      <c r="D99" s="1"/>
    </row>
    <row r="100" spans="1:4" x14ac:dyDescent="0.3">
      <c r="A100" s="96"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B1:AH1"/>
  </mergeCells>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Sheet99">
    <tabColor rgb="FFFF5050"/>
  </sheetPr>
  <dimension ref="A1:AH175"/>
  <sheetViews>
    <sheetView workbookViewId="0">
      <selection activeCell="B4" sqref="B4:AQ175"/>
    </sheetView>
  </sheetViews>
  <sheetFormatPr defaultColWidth="9.44140625" defaultRowHeight="14.4" x14ac:dyDescent="0.3"/>
  <cols>
    <col min="1" max="1" width="9.44140625" style="97"/>
    <col min="2" max="3" width="9.44140625" style="185"/>
    <col min="4" max="4" width="13" style="185" bestFit="1" customWidth="1"/>
    <col min="5" max="5" width="13" bestFit="1" customWidth="1"/>
  </cols>
  <sheetData>
    <row r="1" spans="1:34" s="97" customFormat="1" x14ac:dyDescent="0.3">
      <c r="A1" s="94"/>
      <c r="B1" s="864" t="s">
        <v>700</v>
      </c>
      <c r="C1" s="865"/>
      <c r="D1" s="865"/>
      <c r="E1" s="865"/>
      <c r="F1" s="865"/>
      <c r="G1" s="865"/>
      <c r="H1" s="865"/>
      <c r="I1" s="865"/>
      <c r="J1" s="865"/>
      <c r="K1" s="865"/>
      <c r="L1" s="865"/>
      <c r="M1" s="865"/>
      <c r="N1" s="865"/>
      <c r="O1" s="865"/>
      <c r="P1" s="865"/>
      <c r="Q1" s="865"/>
      <c r="R1" s="865"/>
      <c r="S1" s="865"/>
      <c r="T1" s="865"/>
      <c r="U1" s="865"/>
      <c r="V1" s="865"/>
      <c r="W1" s="865"/>
      <c r="X1" s="865"/>
      <c r="Y1" s="865"/>
      <c r="Z1" s="865"/>
      <c r="AA1" s="865"/>
      <c r="AB1" s="865"/>
      <c r="AC1" s="865"/>
      <c r="AD1" s="865"/>
      <c r="AE1" s="865"/>
      <c r="AF1" s="865"/>
      <c r="AG1" s="865"/>
      <c r="AH1" s="865"/>
    </row>
    <row r="2" spans="1:34" s="97" customFormat="1" x14ac:dyDescent="0.3">
      <c r="A2" s="94"/>
      <c r="B2" s="97" t="s">
        <v>288</v>
      </c>
      <c r="C2" s="97" t="s">
        <v>287</v>
      </c>
      <c r="D2" s="97" t="s">
        <v>289</v>
      </c>
      <c r="E2" s="97">
        <v>1991</v>
      </c>
      <c r="F2" s="97">
        <v>1992</v>
      </c>
      <c r="G2" s="97">
        <v>1993</v>
      </c>
      <c r="H2" s="97">
        <v>1994</v>
      </c>
      <c r="I2" s="97">
        <v>1995</v>
      </c>
      <c r="J2" s="97">
        <v>1996</v>
      </c>
      <c r="K2" s="97">
        <v>1997</v>
      </c>
      <c r="L2" s="97">
        <v>1998</v>
      </c>
      <c r="M2" s="97">
        <v>1999</v>
      </c>
      <c r="N2" s="97">
        <v>2000</v>
      </c>
      <c r="O2" s="97">
        <v>2001</v>
      </c>
      <c r="P2" s="97">
        <v>2002</v>
      </c>
      <c r="Q2" s="97">
        <v>2003</v>
      </c>
      <c r="R2" s="97">
        <v>2004</v>
      </c>
      <c r="S2" s="97">
        <v>2005</v>
      </c>
      <c r="T2" s="97">
        <v>2006</v>
      </c>
      <c r="U2" s="97">
        <v>2007</v>
      </c>
      <c r="V2" s="97">
        <v>2008</v>
      </c>
      <c r="W2" s="97">
        <v>2009</v>
      </c>
      <c r="X2" s="97">
        <v>2010</v>
      </c>
      <c r="Y2" s="97">
        <v>2011</v>
      </c>
      <c r="Z2" s="97">
        <v>2012</v>
      </c>
      <c r="AA2" s="97">
        <v>2013</v>
      </c>
      <c r="AB2" s="97">
        <v>2014</v>
      </c>
      <c r="AC2" s="97">
        <v>2015</v>
      </c>
      <c r="AD2" s="97">
        <v>2016</v>
      </c>
      <c r="AE2" s="97">
        <v>2017</v>
      </c>
      <c r="AF2" s="97">
        <v>2018</v>
      </c>
      <c r="AG2" s="97">
        <v>2019</v>
      </c>
      <c r="AH2" s="97">
        <v>2020</v>
      </c>
    </row>
    <row r="3" spans="1:34" s="98" customFormat="1" x14ac:dyDescent="0.3">
      <c r="A3" s="95"/>
      <c r="B3" s="98" t="s">
        <v>323</v>
      </c>
      <c r="C3" s="98" t="s">
        <v>324</v>
      </c>
      <c r="D3" s="98" t="s">
        <v>325</v>
      </c>
      <c r="E3" s="98" t="s">
        <v>326</v>
      </c>
      <c r="F3" s="98" t="s">
        <v>327</v>
      </c>
      <c r="G3" s="98" t="s">
        <v>328</v>
      </c>
      <c r="H3" s="98" t="s">
        <v>329</v>
      </c>
      <c r="I3" s="98" t="s">
        <v>330</v>
      </c>
      <c r="J3" s="98" t="s">
        <v>331</v>
      </c>
      <c r="K3" s="98" t="s">
        <v>332</v>
      </c>
      <c r="L3" s="98" t="s">
        <v>333</v>
      </c>
      <c r="M3" s="98" t="s">
        <v>334</v>
      </c>
      <c r="N3" s="98" t="s">
        <v>335</v>
      </c>
      <c r="O3" s="98" t="s">
        <v>336</v>
      </c>
      <c r="P3" s="98" t="s">
        <v>337</v>
      </c>
      <c r="Q3" s="98" t="s">
        <v>338</v>
      </c>
      <c r="R3" s="98" t="s">
        <v>339</v>
      </c>
      <c r="S3" s="98" t="s">
        <v>340</v>
      </c>
      <c r="T3" s="98" t="s">
        <v>341</v>
      </c>
      <c r="U3" s="98" t="s">
        <v>342</v>
      </c>
      <c r="V3" s="98" t="s">
        <v>343</v>
      </c>
      <c r="W3" s="98" t="s">
        <v>344</v>
      </c>
      <c r="X3" s="98" t="s">
        <v>345</v>
      </c>
      <c r="Y3" s="98" t="s">
        <v>346</v>
      </c>
      <c r="Z3" s="98" t="s">
        <v>347</v>
      </c>
      <c r="AA3" s="98" t="s">
        <v>348</v>
      </c>
      <c r="AB3" s="98" t="s">
        <v>349</v>
      </c>
      <c r="AC3" s="98" t="s">
        <v>350</v>
      </c>
      <c r="AD3" s="98" t="s">
        <v>351</v>
      </c>
      <c r="AE3" s="98" t="s">
        <v>352</v>
      </c>
      <c r="AF3" s="98" t="s">
        <v>353</v>
      </c>
      <c r="AG3" s="98" t="s">
        <v>354</v>
      </c>
      <c r="AH3" s="98" t="s">
        <v>355</v>
      </c>
    </row>
    <row r="4" spans="1:34" x14ac:dyDescent="0.3">
      <c r="A4" s="96">
        <f ca="1">Exceedance!U4</f>
        <v>46143</v>
      </c>
      <c r="B4" s="1">
        <v>0.66</v>
      </c>
      <c r="C4" s="1">
        <v>0.66</v>
      </c>
      <c r="D4" s="1">
        <v>0.66</v>
      </c>
      <c r="E4">
        <v>0.66</v>
      </c>
      <c r="F4">
        <v>0.66</v>
      </c>
      <c r="G4">
        <v>0.66</v>
      </c>
      <c r="H4">
        <v>0.66</v>
      </c>
      <c r="I4">
        <v>0.66</v>
      </c>
      <c r="J4">
        <v>0.66</v>
      </c>
      <c r="K4">
        <v>0.66</v>
      </c>
      <c r="L4">
        <v>0.66</v>
      </c>
      <c r="M4">
        <v>0.66</v>
      </c>
      <c r="N4">
        <v>0.66</v>
      </c>
      <c r="O4">
        <v>0.66</v>
      </c>
      <c r="P4">
        <v>0.66</v>
      </c>
      <c r="Q4">
        <v>0.66</v>
      </c>
      <c r="R4">
        <v>0.66</v>
      </c>
      <c r="S4">
        <v>0.66</v>
      </c>
      <c r="T4">
        <v>0.66</v>
      </c>
      <c r="U4">
        <v>0.66</v>
      </c>
      <c r="V4">
        <v>0.66</v>
      </c>
      <c r="W4">
        <v>0.66</v>
      </c>
      <c r="X4">
        <v>0.66</v>
      </c>
      <c r="Y4">
        <v>0.66</v>
      </c>
      <c r="Z4">
        <v>0.66</v>
      </c>
      <c r="AA4">
        <v>0.66</v>
      </c>
      <c r="AB4">
        <v>0.66</v>
      </c>
      <c r="AC4">
        <v>0.66</v>
      </c>
      <c r="AD4">
        <v>0.66</v>
      </c>
      <c r="AE4">
        <v>0.66</v>
      </c>
      <c r="AF4">
        <v>0.66</v>
      </c>
      <c r="AG4">
        <v>0.66</v>
      </c>
      <c r="AH4">
        <v>0.66</v>
      </c>
    </row>
    <row r="5" spans="1:34" x14ac:dyDescent="0.3">
      <c r="A5" s="96">
        <f ca="1">Exceedance!U5</f>
        <v>46174</v>
      </c>
      <c r="B5" s="1">
        <v>0.66</v>
      </c>
      <c r="C5" s="1">
        <v>0.66</v>
      </c>
      <c r="D5" s="1">
        <v>0.66</v>
      </c>
      <c r="E5">
        <v>0.66</v>
      </c>
      <c r="F5">
        <v>0.66</v>
      </c>
      <c r="G5">
        <v>0.66</v>
      </c>
      <c r="H5">
        <v>0.66</v>
      </c>
      <c r="I5">
        <v>0.66</v>
      </c>
      <c r="J5">
        <v>0.66</v>
      </c>
      <c r="K5">
        <v>0.66</v>
      </c>
      <c r="L5">
        <v>0.66</v>
      </c>
      <c r="M5">
        <v>0.66</v>
      </c>
      <c r="N5">
        <v>0.66</v>
      </c>
      <c r="O5">
        <v>0.66</v>
      </c>
      <c r="P5">
        <v>0.66</v>
      </c>
      <c r="Q5">
        <v>0.66</v>
      </c>
      <c r="R5">
        <v>0.66</v>
      </c>
      <c r="S5">
        <v>0.66</v>
      </c>
      <c r="T5">
        <v>0.66</v>
      </c>
      <c r="U5">
        <v>0.66</v>
      </c>
      <c r="V5">
        <v>0.66</v>
      </c>
      <c r="W5">
        <v>0.66</v>
      </c>
      <c r="X5">
        <v>0.66</v>
      </c>
      <c r="Y5">
        <v>0.66</v>
      </c>
      <c r="Z5">
        <v>0.66</v>
      </c>
      <c r="AA5">
        <v>0.66</v>
      </c>
      <c r="AB5">
        <v>0.66</v>
      </c>
      <c r="AC5">
        <v>0.66</v>
      </c>
      <c r="AD5">
        <v>0.66</v>
      </c>
      <c r="AE5">
        <v>0.66</v>
      </c>
      <c r="AF5">
        <v>0.66</v>
      </c>
      <c r="AG5">
        <v>0.66</v>
      </c>
      <c r="AH5">
        <v>0.66</v>
      </c>
    </row>
    <row r="6" spans="1:34" x14ac:dyDescent="0.3">
      <c r="A6" s="96">
        <f ca="1">Exceedance!U6</f>
        <v>46204</v>
      </c>
      <c r="B6" s="1">
        <v>0.66</v>
      </c>
      <c r="C6" s="1">
        <v>0.66</v>
      </c>
      <c r="D6" s="1">
        <v>0.66</v>
      </c>
      <c r="E6">
        <v>0.66</v>
      </c>
      <c r="F6">
        <v>0.66</v>
      </c>
      <c r="G6">
        <v>0.66</v>
      </c>
      <c r="H6">
        <v>0.66</v>
      </c>
      <c r="I6">
        <v>0.66</v>
      </c>
      <c r="J6">
        <v>0.66</v>
      </c>
      <c r="K6">
        <v>0.66</v>
      </c>
      <c r="L6">
        <v>0.66</v>
      </c>
      <c r="M6">
        <v>0.66</v>
      </c>
      <c r="N6">
        <v>0.66</v>
      </c>
      <c r="O6">
        <v>0.66</v>
      </c>
      <c r="P6">
        <v>0.66</v>
      </c>
      <c r="Q6">
        <v>0.66</v>
      </c>
      <c r="R6">
        <v>0.66</v>
      </c>
      <c r="S6">
        <v>0.66</v>
      </c>
      <c r="T6">
        <v>0.66</v>
      </c>
      <c r="U6">
        <v>0.66</v>
      </c>
      <c r="V6">
        <v>0.66</v>
      </c>
      <c r="W6">
        <v>0.66</v>
      </c>
      <c r="X6">
        <v>0.66</v>
      </c>
      <c r="Y6">
        <v>0.66</v>
      </c>
      <c r="Z6">
        <v>0.66</v>
      </c>
      <c r="AA6">
        <v>0.66</v>
      </c>
      <c r="AB6">
        <v>0.66</v>
      </c>
      <c r="AC6">
        <v>0.66</v>
      </c>
      <c r="AD6">
        <v>0.66</v>
      </c>
      <c r="AE6">
        <v>0.66</v>
      </c>
      <c r="AF6">
        <v>0.66</v>
      </c>
      <c r="AG6">
        <v>0.66</v>
      </c>
      <c r="AH6">
        <v>0.66</v>
      </c>
    </row>
    <row r="7" spans="1:34" x14ac:dyDescent="0.3">
      <c r="A7" s="96">
        <f ca="1">Exceedance!U7</f>
        <v>46235</v>
      </c>
      <c r="B7" s="1">
        <v>0.65</v>
      </c>
      <c r="C7" s="1">
        <v>0.65</v>
      </c>
      <c r="D7" s="1">
        <v>0.65</v>
      </c>
      <c r="E7">
        <v>0.65</v>
      </c>
      <c r="F7">
        <v>0.65</v>
      </c>
      <c r="G7">
        <v>0.65</v>
      </c>
      <c r="H7">
        <v>0.65</v>
      </c>
      <c r="I7">
        <v>0.65</v>
      </c>
      <c r="J7">
        <v>0.65</v>
      </c>
      <c r="K7">
        <v>0.65</v>
      </c>
      <c r="L7">
        <v>0.65</v>
      </c>
      <c r="M7">
        <v>0.65</v>
      </c>
      <c r="N7">
        <v>0.65</v>
      </c>
      <c r="O7">
        <v>0.65</v>
      </c>
      <c r="P7">
        <v>0.65</v>
      </c>
      <c r="Q7">
        <v>0.65</v>
      </c>
      <c r="R7">
        <v>0.65</v>
      </c>
      <c r="S7">
        <v>0.65</v>
      </c>
      <c r="T7">
        <v>0.65</v>
      </c>
      <c r="U7">
        <v>0.65</v>
      </c>
      <c r="V7">
        <v>0.65</v>
      </c>
      <c r="W7">
        <v>0.65</v>
      </c>
      <c r="X7">
        <v>0.65</v>
      </c>
      <c r="Y7">
        <v>0.65</v>
      </c>
      <c r="Z7">
        <v>0.65</v>
      </c>
      <c r="AA7">
        <v>0.65</v>
      </c>
      <c r="AB7">
        <v>0.65</v>
      </c>
      <c r="AC7">
        <v>0.65</v>
      </c>
      <c r="AD7">
        <v>0.65</v>
      </c>
      <c r="AE7">
        <v>0.65</v>
      </c>
      <c r="AF7">
        <v>0.65</v>
      </c>
      <c r="AG7">
        <v>0.65</v>
      </c>
      <c r="AH7">
        <v>0.65</v>
      </c>
    </row>
    <row r="8" spans="1:34" x14ac:dyDescent="0.3">
      <c r="A8" s="96">
        <f ca="1">Exceedance!U8</f>
        <v>46266</v>
      </c>
      <c r="B8" s="1">
        <v>0.4</v>
      </c>
      <c r="C8" s="1">
        <v>0.4</v>
      </c>
      <c r="D8" s="1">
        <v>0.4</v>
      </c>
      <c r="E8">
        <v>0.4</v>
      </c>
      <c r="F8">
        <v>0.4</v>
      </c>
      <c r="G8">
        <v>0.4</v>
      </c>
      <c r="H8">
        <v>0.4</v>
      </c>
      <c r="I8">
        <v>0.4</v>
      </c>
      <c r="J8">
        <v>0.4</v>
      </c>
      <c r="K8">
        <v>0.4</v>
      </c>
      <c r="L8">
        <v>0.4</v>
      </c>
      <c r="M8">
        <v>0.4</v>
      </c>
      <c r="N8">
        <v>0.4</v>
      </c>
      <c r="O8">
        <v>0.4</v>
      </c>
      <c r="P8">
        <v>0.4</v>
      </c>
      <c r="Q8">
        <v>0.4</v>
      </c>
      <c r="R8">
        <v>0.4</v>
      </c>
      <c r="S8">
        <v>0.4</v>
      </c>
      <c r="T8">
        <v>0.4</v>
      </c>
      <c r="U8">
        <v>0.4</v>
      </c>
      <c r="V8">
        <v>0.4</v>
      </c>
      <c r="W8">
        <v>0.4</v>
      </c>
      <c r="X8">
        <v>0.4</v>
      </c>
      <c r="Y8">
        <v>0.4</v>
      </c>
      <c r="Z8">
        <v>0.4</v>
      </c>
      <c r="AA8">
        <v>0.4</v>
      </c>
      <c r="AB8">
        <v>0.4</v>
      </c>
      <c r="AC8">
        <v>0.4</v>
      </c>
      <c r="AD8">
        <v>0.4</v>
      </c>
      <c r="AE8">
        <v>0.4</v>
      </c>
      <c r="AF8">
        <v>0.4</v>
      </c>
      <c r="AG8">
        <v>0.4</v>
      </c>
      <c r="AH8">
        <v>0.4</v>
      </c>
    </row>
    <row r="9" spans="1:34" x14ac:dyDescent="0.3">
      <c r="A9" s="96">
        <f ca="1">Exceedance!U9</f>
        <v>46296</v>
      </c>
      <c r="B9" s="1">
        <v>0.43</v>
      </c>
      <c r="C9" s="1">
        <v>0.43</v>
      </c>
      <c r="D9" s="1">
        <v>0.43</v>
      </c>
      <c r="E9">
        <v>0.43</v>
      </c>
      <c r="F9">
        <v>0.43</v>
      </c>
      <c r="G9">
        <v>0.43</v>
      </c>
      <c r="H9">
        <v>0.43</v>
      </c>
      <c r="I9">
        <v>0.43</v>
      </c>
      <c r="J9">
        <v>0.43</v>
      </c>
      <c r="K9">
        <v>0.43</v>
      </c>
      <c r="L9">
        <v>0.43</v>
      </c>
      <c r="M9">
        <v>0.43</v>
      </c>
      <c r="N9">
        <v>0.43</v>
      </c>
      <c r="O9">
        <v>0.43</v>
      </c>
      <c r="P9">
        <v>0.43</v>
      </c>
      <c r="Q9">
        <v>0.43</v>
      </c>
      <c r="R9">
        <v>0.43</v>
      </c>
      <c r="S9">
        <v>0.43</v>
      </c>
      <c r="T9">
        <v>0.43</v>
      </c>
      <c r="U9">
        <v>0.43</v>
      </c>
      <c r="V9">
        <v>0.43</v>
      </c>
      <c r="W9">
        <v>0.43</v>
      </c>
      <c r="X9">
        <v>0.43</v>
      </c>
      <c r="Y9">
        <v>0.43</v>
      </c>
      <c r="Z9">
        <v>0.43</v>
      </c>
      <c r="AA9">
        <v>0.43</v>
      </c>
      <c r="AB9">
        <v>0.43</v>
      </c>
      <c r="AC9">
        <v>0.43</v>
      </c>
      <c r="AD9">
        <v>0.43</v>
      </c>
      <c r="AE9">
        <v>0.43</v>
      </c>
      <c r="AF9">
        <v>0.43</v>
      </c>
      <c r="AG9">
        <v>0.43</v>
      </c>
      <c r="AH9">
        <v>0.43</v>
      </c>
    </row>
    <row r="10" spans="1:34" x14ac:dyDescent="0.3">
      <c r="A10" s="96">
        <f ca="1">Exceedance!U10</f>
        <v>46327</v>
      </c>
      <c r="B10" s="1">
        <v>0.61</v>
      </c>
      <c r="C10" s="1">
        <v>0.61</v>
      </c>
      <c r="D10" s="1">
        <v>0.61</v>
      </c>
      <c r="E10">
        <v>0.61</v>
      </c>
      <c r="F10">
        <v>0.61</v>
      </c>
      <c r="G10">
        <v>0.61</v>
      </c>
      <c r="H10">
        <v>0.61</v>
      </c>
      <c r="I10">
        <v>0.61</v>
      </c>
      <c r="J10">
        <v>0.61</v>
      </c>
      <c r="K10">
        <v>0.61</v>
      </c>
      <c r="L10">
        <v>0.61</v>
      </c>
      <c r="M10">
        <v>0.61</v>
      </c>
      <c r="N10">
        <v>0.61</v>
      </c>
      <c r="O10">
        <v>0.61</v>
      </c>
      <c r="P10">
        <v>0.61</v>
      </c>
      <c r="Q10">
        <v>0.61</v>
      </c>
      <c r="R10">
        <v>0.61</v>
      </c>
      <c r="S10">
        <v>0.61</v>
      </c>
      <c r="T10">
        <v>0.61</v>
      </c>
      <c r="U10">
        <v>0.61</v>
      </c>
      <c r="V10">
        <v>0.61</v>
      </c>
      <c r="W10">
        <v>0.61</v>
      </c>
      <c r="X10">
        <v>0.61</v>
      </c>
      <c r="Y10">
        <v>0.61</v>
      </c>
      <c r="Z10">
        <v>0.61</v>
      </c>
      <c r="AA10">
        <v>0.61</v>
      </c>
      <c r="AB10">
        <v>0.61</v>
      </c>
      <c r="AC10">
        <v>0.61</v>
      </c>
      <c r="AD10">
        <v>0.61</v>
      </c>
      <c r="AE10">
        <v>0.61</v>
      </c>
      <c r="AF10">
        <v>0.61</v>
      </c>
      <c r="AG10">
        <v>0.61</v>
      </c>
      <c r="AH10">
        <v>0.61</v>
      </c>
    </row>
    <row r="11" spans="1:34" x14ac:dyDescent="0.3">
      <c r="A11" s="96">
        <f ca="1">Exceedance!U11</f>
        <v>46357</v>
      </c>
      <c r="B11" s="1">
        <v>0.65</v>
      </c>
      <c r="C11" s="1">
        <v>0.65</v>
      </c>
      <c r="D11" s="1">
        <v>0.65</v>
      </c>
      <c r="E11">
        <v>0.65</v>
      </c>
      <c r="F11">
        <v>0.65</v>
      </c>
      <c r="G11">
        <v>0.65</v>
      </c>
      <c r="H11">
        <v>0.65</v>
      </c>
      <c r="I11">
        <v>0.65</v>
      </c>
      <c r="J11">
        <v>0.65</v>
      </c>
      <c r="K11">
        <v>0.65</v>
      </c>
      <c r="L11">
        <v>0.65</v>
      </c>
      <c r="M11">
        <v>0.65</v>
      </c>
      <c r="N11">
        <v>0.65</v>
      </c>
      <c r="O11">
        <v>0.65</v>
      </c>
      <c r="P11">
        <v>0.65</v>
      </c>
      <c r="Q11">
        <v>0.65</v>
      </c>
      <c r="R11">
        <v>0.65</v>
      </c>
      <c r="S11">
        <v>0.65</v>
      </c>
      <c r="T11">
        <v>0.65</v>
      </c>
      <c r="U11">
        <v>0.65</v>
      </c>
      <c r="V11">
        <v>0.65</v>
      </c>
      <c r="W11">
        <v>0.65</v>
      </c>
      <c r="X11">
        <v>0.65</v>
      </c>
      <c r="Y11">
        <v>0.65</v>
      </c>
      <c r="Z11">
        <v>0.65</v>
      </c>
      <c r="AA11">
        <v>0.65</v>
      </c>
      <c r="AB11">
        <v>0.65</v>
      </c>
      <c r="AC11">
        <v>0.65</v>
      </c>
      <c r="AD11">
        <v>0.65</v>
      </c>
      <c r="AE11">
        <v>0.65</v>
      </c>
      <c r="AF11">
        <v>0.65</v>
      </c>
      <c r="AG11">
        <v>0.65</v>
      </c>
      <c r="AH11">
        <v>0.65</v>
      </c>
    </row>
    <row r="12" spans="1:34" x14ac:dyDescent="0.3">
      <c r="A12" s="96">
        <f ca="1">Exceedance!U12</f>
        <v>46388</v>
      </c>
      <c r="B12" s="1">
        <v>0.59</v>
      </c>
      <c r="C12" s="1">
        <v>0.59</v>
      </c>
      <c r="D12" s="1">
        <v>0.59</v>
      </c>
      <c r="E12">
        <v>0.59</v>
      </c>
      <c r="F12">
        <v>0.59</v>
      </c>
      <c r="G12">
        <v>0.59</v>
      </c>
      <c r="H12">
        <v>0.59</v>
      </c>
      <c r="I12">
        <v>0.59</v>
      </c>
      <c r="J12">
        <v>0.59</v>
      </c>
      <c r="K12">
        <v>0.59</v>
      </c>
      <c r="L12">
        <v>0.59</v>
      </c>
      <c r="M12">
        <v>0.59</v>
      </c>
      <c r="N12">
        <v>0.59</v>
      </c>
      <c r="O12">
        <v>0.59</v>
      </c>
      <c r="P12">
        <v>0.59</v>
      </c>
      <c r="Q12">
        <v>0.59</v>
      </c>
      <c r="R12">
        <v>0.59</v>
      </c>
      <c r="S12">
        <v>0.59</v>
      </c>
      <c r="T12">
        <v>0.59</v>
      </c>
      <c r="U12">
        <v>0.59</v>
      </c>
      <c r="V12">
        <v>0.59</v>
      </c>
      <c r="W12">
        <v>0.59</v>
      </c>
      <c r="X12">
        <v>0.59</v>
      </c>
      <c r="Y12">
        <v>0.59</v>
      </c>
      <c r="Z12">
        <v>0.59</v>
      </c>
      <c r="AA12">
        <v>0.59</v>
      </c>
      <c r="AB12">
        <v>0.59</v>
      </c>
      <c r="AC12">
        <v>0.59</v>
      </c>
      <c r="AD12">
        <v>0.59</v>
      </c>
      <c r="AE12">
        <v>0.59</v>
      </c>
      <c r="AF12">
        <v>0.59</v>
      </c>
      <c r="AG12">
        <v>0.59</v>
      </c>
      <c r="AH12">
        <v>0.59</v>
      </c>
    </row>
    <row r="13" spans="1:34" x14ac:dyDescent="0.3">
      <c r="A13" s="96">
        <f ca="1">Exceedance!U13</f>
        <v>46419</v>
      </c>
      <c r="B13" s="1">
        <v>0.42</v>
      </c>
      <c r="C13" s="1">
        <v>0.42</v>
      </c>
      <c r="D13" s="1">
        <v>0.42</v>
      </c>
      <c r="E13">
        <v>0.42</v>
      </c>
      <c r="F13">
        <v>0.42</v>
      </c>
      <c r="G13">
        <v>0.42</v>
      </c>
      <c r="H13">
        <v>0.42</v>
      </c>
      <c r="I13">
        <v>0.42</v>
      </c>
      <c r="J13">
        <v>0.42</v>
      </c>
      <c r="K13">
        <v>0.42</v>
      </c>
      <c r="L13">
        <v>0.42</v>
      </c>
      <c r="M13">
        <v>0.42</v>
      </c>
      <c r="N13">
        <v>0.42</v>
      </c>
      <c r="O13">
        <v>0.42</v>
      </c>
      <c r="P13">
        <v>0.42</v>
      </c>
      <c r="Q13">
        <v>0.42</v>
      </c>
      <c r="R13">
        <v>0.42</v>
      </c>
      <c r="S13">
        <v>0.42</v>
      </c>
      <c r="T13">
        <v>0.42</v>
      </c>
      <c r="U13">
        <v>0.42</v>
      </c>
      <c r="V13">
        <v>0.42</v>
      </c>
      <c r="W13">
        <v>0.42</v>
      </c>
      <c r="X13">
        <v>0.42</v>
      </c>
      <c r="Y13">
        <v>0.42</v>
      </c>
      <c r="Z13">
        <v>0.42</v>
      </c>
      <c r="AA13">
        <v>0.42</v>
      </c>
      <c r="AB13">
        <v>0.42</v>
      </c>
      <c r="AC13">
        <v>0.42</v>
      </c>
      <c r="AD13">
        <v>0.42</v>
      </c>
      <c r="AE13">
        <v>0.42</v>
      </c>
      <c r="AF13">
        <v>0.42</v>
      </c>
      <c r="AG13">
        <v>0.42</v>
      </c>
      <c r="AH13">
        <v>0.42</v>
      </c>
    </row>
    <row r="14" spans="1:34" x14ac:dyDescent="0.3">
      <c r="A14" s="96">
        <f ca="1">Exceedance!U14</f>
        <v>46447</v>
      </c>
      <c r="B14" s="1">
        <v>0.64</v>
      </c>
      <c r="C14" s="1">
        <v>0.64</v>
      </c>
      <c r="D14" s="1">
        <v>0.64</v>
      </c>
      <c r="E14">
        <v>0.64</v>
      </c>
      <c r="F14">
        <v>0.64</v>
      </c>
      <c r="G14">
        <v>0.64</v>
      </c>
      <c r="H14">
        <v>0.64</v>
      </c>
      <c r="I14">
        <v>0.64</v>
      </c>
      <c r="J14">
        <v>0.64</v>
      </c>
      <c r="K14">
        <v>0.64</v>
      </c>
      <c r="L14">
        <v>0.64</v>
      </c>
      <c r="M14">
        <v>0.64</v>
      </c>
      <c r="N14">
        <v>0.64</v>
      </c>
      <c r="O14">
        <v>0.64</v>
      </c>
      <c r="P14">
        <v>0.64</v>
      </c>
      <c r="Q14">
        <v>0.64</v>
      </c>
      <c r="R14">
        <v>0.64</v>
      </c>
      <c r="S14">
        <v>0.64</v>
      </c>
      <c r="T14">
        <v>0.64</v>
      </c>
      <c r="U14">
        <v>0.64</v>
      </c>
      <c r="V14">
        <v>0.64</v>
      </c>
      <c r="W14">
        <v>0.64</v>
      </c>
      <c r="X14">
        <v>0.64</v>
      </c>
      <c r="Y14">
        <v>0.64</v>
      </c>
      <c r="Z14">
        <v>0.64</v>
      </c>
      <c r="AA14">
        <v>0.64</v>
      </c>
      <c r="AB14">
        <v>0.64</v>
      </c>
      <c r="AC14">
        <v>0.64</v>
      </c>
      <c r="AD14">
        <v>0.64</v>
      </c>
      <c r="AE14">
        <v>0.64</v>
      </c>
      <c r="AF14">
        <v>0.64</v>
      </c>
      <c r="AG14">
        <v>0.64</v>
      </c>
      <c r="AH14">
        <v>0.64</v>
      </c>
    </row>
    <row r="15" spans="1:34" x14ac:dyDescent="0.3">
      <c r="A15" s="96">
        <f ca="1">Exceedance!U15</f>
        <v>46478</v>
      </c>
      <c r="B15" s="1">
        <v>0.56000000000000005</v>
      </c>
      <c r="C15" s="1">
        <v>0.56000000000000005</v>
      </c>
      <c r="D15" s="1">
        <v>0.56000000000000005</v>
      </c>
      <c r="E15">
        <v>0.56000000000000005</v>
      </c>
      <c r="F15">
        <v>0.56000000000000005</v>
      </c>
      <c r="G15">
        <v>0.56000000000000005</v>
      </c>
      <c r="H15">
        <v>0.56000000000000005</v>
      </c>
      <c r="I15">
        <v>0.56000000000000005</v>
      </c>
      <c r="J15">
        <v>0.56000000000000005</v>
      </c>
      <c r="K15">
        <v>0.56000000000000005</v>
      </c>
      <c r="L15">
        <v>0.56000000000000005</v>
      </c>
      <c r="M15">
        <v>0.56000000000000005</v>
      </c>
      <c r="N15">
        <v>0.56000000000000005</v>
      </c>
      <c r="O15">
        <v>0.56000000000000005</v>
      </c>
      <c r="P15">
        <v>0.56000000000000005</v>
      </c>
      <c r="Q15">
        <v>0.56000000000000005</v>
      </c>
      <c r="R15">
        <v>0.56000000000000005</v>
      </c>
      <c r="S15">
        <v>0.56000000000000005</v>
      </c>
      <c r="T15">
        <v>0.56000000000000005</v>
      </c>
      <c r="U15">
        <v>0.56000000000000005</v>
      </c>
      <c r="V15">
        <v>0.56000000000000005</v>
      </c>
      <c r="W15">
        <v>0.56000000000000005</v>
      </c>
      <c r="X15">
        <v>0.56000000000000005</v>
      </c>
      <c r="Y15">
        <v>0.56000000000000005</v>
      </c>
      <c r="Z15">
        <v>0.56000000000000005</v>
      </c>
      <c r="AA15">
        <v>0.56000000000000005</v>
      </c>
      <c r="AB15">
        <v>0.56000000000000005</v>
      </c>
      <c r="AC15">
        <v>0.56000000000000005</v>
      </c>
      <c r="AD15">
        <v>0.56000000000000005</v>
      </c>
      <c r="AE15">
        <v>0.56000000000000005</v>
      </c>
      <c r="AF15">
        <v>0.56000000000000005</v>
      </c>
      <c r="AG15">
        <v>0.56000000000000005</v>
      </c>
      <c r="AH15">
        <v>0.56000000000000005</v>
      </c>
    </row>
    <row r="16" spans="1:34" x14ac:dyDescent="0.3">
      <c r="A16" s="96">
        <f ca="1">Exceedance!U16</f>
        <v>46508</v>
      </c>
      <c r="B16" s="1">
        <v>0.6</v>
      </c>
      <c r="C16" s="1">
        <v>0.6</v>
      </c>
      <c r="D16" s="1">
        <v>0.6</v>
      </c>
      <c r="E16">
        <v>0.6</v>
      </c>
      <c r="F16">
        <v>0.6</v>
      </c>
      <c r="G16">
        <v>0.6</v>
      </c>
      <c r="H16">
        <v>0.6</v>
      </c>
      <c r="I16">
        <v>0.6</v>
      </c>
      <c r="J16">
        <v>0.6</v>
      </c>
      <c r="K16">
        <v>0.6</v>
      </c>
      <c r="L16">
        <v>0.6</v>
      </c>
      <c r="M16">
        <v>0.6</v>
      </c>
      <c r="N16">
        <v>0.6</v>
      </c>
      <c r="O16">
        <v>0.6</v>
      </c>
      <c r="P16">
        <v>0.6</v>
      </c>
      <c r="Q16">
        <v>0.6</v>
      </c>
      <c r="R16">
        <v>0.6</v>
      </c>
      <c r="S16">
        <v>0.6</v>
      </c>
      <c r="T16">
        <v>0.6</v>
      </c>
      <c r="U16">
        <v>0.6</v>
      </c>
      <c r="V16">
        <v>0.6</v>
      </c>
      <c r="W16">
        <v>0.6</v>
      </c>
      <c r="X16">
        <v>0.6</v>
      </c>
      <c r="Y16">
        <v>0.6</v>
      </c>
      <c r="Z16">
        <v>0.6</v>
      </c>
      <c r="AA16">
        <v>0.6</v>
      </c>
      <c r="AB16">
        <v>0.6</v>
      </c>
      <c r="AC16">
        <v>0.6</v>
      </c>
      <c r="AD16">
        <v>0.6</v>
      </c>
      <c r="AE16">
        <v>0.6</v>
      </c>
      <c r="AF16">
        <v>0.6</v>
      </c>
      <c r="AG16">
        <v>0.6</v>
      </c>
      <c r="AH16">
        <v>0.6</v>
      </c>
    </row>
    <row r="17" spans="1:34" x14ac:dyDescent="0.3">
      <c r="A17" s="96">
        <f ca="1">Exceedance!U17</f>
        <v>46539</v>
      </c>
      <c r="B17" s="1">
        <v>0.66</v>
      </c>
      <c r="C17" s="1">
        <v>0.66</v>
      </c>
      <c r="D17" s="1">
        <v>0.66</v>
      </c>
      <c r="E17">
        <v>0.66</v>
      </c>
      <c r="F17">
        <v>0.66</v>
      </c>
      <c r="G17">
        <v>0.66</v>
      </c>
      <c r="H17">
        <v>0.66</v>
      </c>
      <c r="I17">
        <v>0.66</v>
      </c>
      <c r="J17">
        <v>0.66</v>
      </c>
      <c r="K17">
        <v>0.66</v>
      </c>
      <c r="L17">
        <v>0.66</v>
      </c>
      <c r="M17">
        <v>0.66</v>
      </c>
      <c r="N17">
        <v>0.66</v>
      </c>
      <c r="O17">
        <v>0.66</v>
      </c>
      <c r="P17">
        <v>0.66</v>
      </c>
      <c r="Q17">
        <v>0.66</v>
      </c>
      <c r="R17">
        <v>0.66</v>
      </c>
      <c r="S17">
        <v>0.66</v>
      </c>
      <c r="T17">
        <v>0.66</v>
      </c>
      <c r="U17">
        <v>0.66</v>
      </c>
      <c r="V17">
        <v>0.66</v>
      </c>
      <c r="W17">
        <v>0.66</v>
      </c>
      <c r="X17">
        <v>0.66</v>
      </c>
      <c r="Y17">
        <v>0.66</v>
      </c>
      <c r="Z17">
        <v>0.66</v>
      </c>
      <c r="AA17">
        <v>0.66</v>
      </c>
      <c r="AB17">
        <v>0.66</v>
      </c>
      <c r="AC17">
        <v>0.66</v>
      </c>
      <c r="AD17">
        <v>0.66</v>
      </c>
      <c r="AE17">
        <v>0.66</v>
      </c>
      <c r="AF17">
        <v>0.66</v>
      </c>
      <c r="AG17">
        <v>0.66</v>
      </c>
      <c r="AH17">
        <v>0.66</v>
      </c>
    </row>
    <row r="18" spans="1:34" x14ac:dyDescent="0.3">
      <c r="A18" s="96">
        <f ca="1">Exceedance!U18</f>
        <v>46569</v>
      </c>
      <c r="B18" s="1">
        <v>0.66</v>
      </c>
      <c r="C18" s="1">
        <v>0.66</v>
      </c>
      <c r="D18" s="1">
        <v>0.66</v>
      </c>
      <c r="E18">
        <v>0.66</v>
      </c>
      <c r="F18">
        <v>0.66</v>
      </c>
      <c r="G18">
        <v>0.66</v>
      </c>
      <c r="H18">
        <v>0.66</v>
      </c>
      <c r="I18">
        <v>0.66</v>
      </c>
      <c r="J18">
        <v>0.66</v>
      </c>
      <c r="K18">
        <v>0.66</v>
      </c>
      <c r="L18">
        <v>0.66</v>
      </c>
      <c r="M18">
        <v>0.66</v>
      </c>
      <c r="N18">
        <v>0.66</v>
      </c>
      <c r="O18">
        <v>0.66</v>
      </c>
      <c r="P18">
        <v>0.66</v>
      </c>
      <c r="Q18">
        <v>0.66</v>
      </c>
      <c r="R18">
        <v>0.66</v>
      </c>
      <c r="S18">
        <v>0.66</v>
      </c>
      <c r="T18">
        <v>0.66</v>
      </c>
      <c r="U18">
        <v>0.66</v>
      </c>
      <c r="V18">
        <v>0.66</v>
      </c>
      <c r="W18">
        <v>0.66</v>
      </c>
      <c r="X18">
        <v>0.66</v>
      </c>
      <c r="Y18">
        <v>0.66</v>
      </c>
      <c r="Z18">
        <v>0.66</v>
      </c>
      <c r="AA18">
        <v>0.66</v>
      </c>
      <c r="AB18">
        <v>0.66</v>
      </c>
      <c r="AC18">
        <v>0.66</v>
      </c>
      <c r="AD18">
        <v>0.66</v>
      </c>
      <c r="AE18">
        <v>0.66</v>
      </c>
      <c r="AF18">
        <v>0.66</v>
      </c>
      <c r="AG18">
        <v>0.66</v>
      </c>
      <c r="AH18">
        <v>0.66</v>
      </c>
    </row>
    <row r="19" spans="1:34" x14ac:dyDescent="0.3">
      <c r="A19" s="96">
        <f ca="1">Exceedance!U19</f>
        <v>46600</v>
      </c>
      <c r="B19" s="1">
        <v>0.65</v>
      </c>
      <c r="C19" s="1">
        <v>0.65</v>
      </c>
      <c r="D19" s="1">
        <v>0.65</v>
      </c>
      <c r="E19">
        <v>0.65</v>
      </c>
      <c r="F19">
        <v>0.65</v>
      </c>
      <c r="G19">
        <v>0.65</v>
      </c>
      <c r="H19">
        <v>0.65</v>
      </c>
      <c r="I19">
        <v>0.65</v>
      </c>
      <c r="J19">
        <v>0.65</v>
      </c>
      <c r="K19">
        <v>0.65</v>
      </c>
      <c r="L19">
        <v>0.65</v>
      </c>
      <c r="M19">
        <v>0.65</v>
      </c>
      <c r="N19">
        <v>0.65</v>
      </c>
      <c r="O19">
        <v>0.65</v>
      </c>
      <c r="P19">
        <v>0.65</v>
      </c>
      <c r="Q19">
        <v>0.65</v>
      </c>
      <c r="R19">
        <v>0.65</v>
      </c>
      <c r="S19">
        <v>0.65</v>
      </c>
      <c r="T19">
        <v>0.65</v>
      </c>
      <c r="U19">
        <v>0.65</v>
      </c>
      <c r="V19">
        <v>0.65</v>
      </c>
      <c r="W19">
        <v>0.65</v>
      </c>
      <c r="X19">
        <v>0.65</v>
      </c>
      <c r="Y19">
        <v>0.65</v>
      </c>
      <c r="Z19">
        <v>0.65</v>
      </c>
      <c r="AA19">
        <v>0.65</v>
      </c>
      <c r="AB19">
        <v>0.65</v>
      </c>
      <c r="AC19">
        <v>0.65</v>
      </c>
      <c r="AD19">
        <v>0.65</v>
      </c>
      <c r="AE19">
        <v>0.65</v>
      </c>
      <c r="AF19">
        <v>0.65</v>
      </c>
      <c r="AG19">
        <v>0.65</v>
      </c>
      <c r="AH19">
        <v>0.65</v>
      </c>
    </row>
    <row r="20" spans="1:34" x14ac:dyDescent="0.3">
      <c r="A20" s="96">
        <f ca="1">Exceedance!U20</f>
        <v>46631</v>
      </c>
      <c r="B20" s="1">
        <v>0.41000000000000003</v>
      </c>
      <c r="C20" s="1">
        <v>0.41000000000000003</v>
      </c>
      <c r="D20" s="1">
        <v>0.41000000000000003</v>
      </c>
      <c r="E20">
        <v>0.41000000000000003</v>
      </c>
      <c r="F20">
        <v>0.41000000000000003</v>
      </c>
      <c r="G20">
        <v>0.41000000000000003</v>
      </c>
      <c r="H20">
        <v>0.41000000000000003</v>
      </c>
      <c r="I20">
        <v>0.41000000000000003</v>
      </c>
      <c r="J20">
        <v>0.41000000000000003</v>
      </c>
      <c r="K20">
        <v>0.41000000000000003</v>
      </c>
      <c r="L20">
        <v>0.41000000000000003</v>
      </c>
      <c r="M20">
        <v>0.41000000000000003</v>
      </c>
      <c r="N20">
        <v>0.41000000000000003</v>
      </c>
      <c r="O20">
        <v>0.41000000000000003</v>
      </c>
      <c r="P20">
        <v>0.41000000000000003</v>
      </c>
      <c r="Q20">
        <v>0.41000000000000003</v>
      </c>
      <c r="R20">
        <v>0.41000000000000003</v>
      </c>
      <c r="S20">
        <v>0.41000000000000003</v>
      </c>
      <c r="T20">
        <v>0.41000000000000003</v>
      </c>
      <c r="U20">
        <v>0.41000000000000003</v>
      </c>
      <c r="V20">
        <v>0.41000000000000003</v>
      </c>
      <c r="W20">
        <v>0.41000000000000003</v>
      </c>
      <c r="X20">
        <v>0.41000000000000003</v>
      </c>
      <c r="Y20">
        <v>0.41000000000000003</v>
      </c>
      <c r="Z20">
        <v>0.41000000000000003</v>
      </c>
      <c r="AA20">
        <v>0.41000000000000003</v>
      </c>
      <c r="AB20">
        <v>0.41000000000000003</v>
      </c>
      <c r="AC20">
        <v>0.41000000000000003</v>
      </c>
      <c r="AD20">
        <v>0.41000000000000003</v>
      </c>
      <c r="AE20">
        <v>0.41000000000000003</v>
      </c>
      <c r="AF20">
        <v>0.41000000000000003</v>
      </c>
      <c r="AG20">
        <v>0.41000000000000003</v>
      </c>
      <c r="AH20">
        <v>0.41000000000000003</v>
      </c>
    </row>
    <row r="21" spans="1:34" x14ac:dyDescent="0.3">
      <c r="A21" s="96">
        <f ca="1">Exceedance!U21</f>
        <v>46661</v>
      </c>
      <c r="B21" s="1">
        <v>0.66</v>
      </c>
      <c r="C21" s="1">
        <v>0.66</v>
      </c>
      <c r="D21" s="1">
        <v>0.66</v>
      </c>
      <c r="E21">
        <v>0.66</v>
      </c>
      <c r="F21">
        <v>0.66</v>
      </c>
      <c r="G21">
        <v>0.66</v>
      </c>
      <c r="H21">
        <v>0.66</v>
      </c>
      <c r="I21">
        <v>0.66</v>
      </c>
      <c r="J21">
        <v>0.66</v>
      </c>
      <c r="K21">
        <v>0.66</v>
      </c>
      <c r="L21">
        <v>0.66</v>
      </c>
      <c r="M21">
        <v>0.66</v>
      </c>
      <c r="N21">
        <v>0.66</v>
      </c>
      <c r="O21">
        <v>0.66</v>
      </c>
      <c r="P21">
        <v>0.66</v>
      </c>
      <c r="Q21">
        <v>0.66</v>
      </c>
      <c r="R21">
        <v>0.66</v>
      </c>
      <c r="S21">
        <v>0.66</v>
      </c>
      <c r="T21">
        <v>0.66</v>
      </c>
      <c r="U21">
        <v>0.66</v>
      </c>
      <c r="V21">
        <v>0.66</v>
      </c>
      <c r="W21">
        <v>0.66</v>
      </c>
      <c r="X21">
        <v>0.66</v>
      </c>
      <c r="Y21">
        <v>0.66</v>
      </c>
      <c r="Z21">
        <v>0.66</v>
      </c>
      <c r="AA21">
        <v>0.66</v>
      </c>
      <c r="AB21">
        <v>0.66</v>
      </c>
      <c r="AC21">
        <v>0.66</v>
      </c>
      <c r="AD21">
        <v>0.66</v>
      </c>
      <c r="AE21">
        <v>0.66</v>
      </c>
      <c r="AF21">
        <v>0.66</v>
      </c>
      <c r="AG21">
        <v>0.66</v>
      </c>
      <c r="AH21">
        <v>0.66</v>
      </c>
    </row>
    <row r="22" spans="1:34" x14ac:dyDescent="0.3">
      <c r="A22" s="96">
        <f ca="1">Exceedance!U22</f>
        <v>46692</v>
      </c>
      <c r="B22" s="1">
        <v>0.66</v>
      </c>
      <c r="C22" s="1">
        <v>0.66</v>
      </c>
      <c r="D22" s="1">
        <v>0.66</v>
      </c>
      <c r="E22">
        <v>0.66</v>
      </c>
      <c r="F22">
        <v>0.66</v>
      </c>
      <c r="G22">
        <v>0.66</v>
      </c>
      <c r="H22">
        <v>0.66</v>
      </c>
      <c r="I22">
        <v>0.66</v>
      </c>
      <c r="J22">
        <v>0.66</v>
      </c>
      <c r="K22">
        <v>0.66</v>
      </c>
      <c r="L22">
        <v>0.66</v>
      </c>
      <c r="M22">
        <v>0.66</v>
      </c>
      <c r="N22">
        <v>0.66</v>
      </c>
      <c r="O22">
        <v>0.66</v>
      </c>
      <c r="P22">
        <v>0.66</v>
      </c>
      <c r="Q22">
        <v>0.66</v>
      </c>
      <c r="R22">
        <v>0.66</v>
      </c>
      <c r="S22">
        <v>0.66</v>
      </c>
      <c r="T22">
        <v>0.66</v>
      </c>
      <c r="U22">
        <v>0.66</v>
      </c>
      <c r="V22">
        <v>0.66</v>
      </c>
      <c r="W22">
        <v>0.66</v>
      </c>
      <c r="X22">
        <v>0.66</v>
      </c>
      <c r="Y22">
        <v>0.66</v>
      </c>
      <c r="Z22">
        <v>0.66</v>
      </c>
      <c r="AA22">
        <v>0.66</v>
      </c>
      <c r="AB22">
        <v>0.66</v>
      </c>
      <c r="AC22">
        <v>0.66</v>
      </c>
      <c r="AD22">
        <v>0.66</v>
      </c>
      <c r="AE22">
        <v>0.66</v>
      </c>
      <c r="AF22">
        <v>0.66</v>
      </c>
      <c r="AG22">
        <v>0.66</v>
      </c>
      <c r="AH22">
        <v>0.66</v>
      </c>
    </row>
    <row r="23" spans="1:34" x14ac:dyDescent="0.3">
      <c r="A23" s="96">
        <f ca="1">Exceedance!U23</f>
        <v>46722</v>
      </c>
      <c r="B23" s="1">
        <v>0.66</v>
      </c>
      <c r="C23" s="1">
        <v>0.66</v>
      </c>
      <c r="D23" s="1">
        <v>0.66</v>
      </c>
      <c r="E23">
        <v>0.66</v>
      </c>
      <c r="F23">
        <v>0.66</v>
      </c>
      <c r="G23">
        <v>0.66</v>
      </c>
      <c r="H23">
        <v>0.66</v>
      </c>
      <c r="I23">
        <v>0.66</v>
      </c>
      <c r="J23">
        <v>0.66</v>
      </c>
      <c r="K23">
        <v>0.66</v>
      </c>
      <c r="L23">
        <v>0.66</v>
      </c>
      <c r="M23">
        <v>0.66</v>
      </c>
      <c r="N23">
        <v>0.66</v>
      </c>
      <c r="O23">
        <v>0.66</v>
      </c>
      <c r="P23">
        <v>0.66</v>
      </c>
      <c r="Q23">
        <v>0.66</v>
      </c>
      <c r="R23">
        <v>0.66</v>
      </c>
      <c r="S23">
        <v>0.66</v>
      </c>
      <c r="T23">
        <v>0.66</v>
      </c>
      <c r="U23">
        <v>0.66</v>
      </c>
      <c r="V23">
        <v>0.66</v>
      </c>
      <c r="W23">
        <v>0.66</v>
      </c>
      <c r="X23">
        <v>0.66</v>
      </c>
      <c r="Y23">
        <v>0.66</v>
      </c>
      <c r="Z23">
        <v>0.66</v>
      </c>
      <c r="AA23">
        <v>0.66</v>
      </c>
      <c r="AB23">
        <v>0.66</v>
      </c>
      <c r="AC23">
        <v>0.66</v>
      </c>
      <c r="AD23">
        <v>0.66</v>
      </c>
      <c r="AE23">
        <v>0.66</v>
      </c>
      <c r="AF23">
        <v>0.66</v>
      </c>
      <c r="AG23">
        <v>0.66</v>
      </c>
      <c r="AH23">
        <v>0.66</v>
      </c>
    </row>
    <row r="24" spans="1:34" x14ac:dyDescent="0.3">
      <c r="A24" s="96">
        <f ca="1">Exceedance!U24</f>
        <v>46753</v>
      </c>
      <c r="B24" s="1">
        <v>0.59</v>
      </c>
      <c r="C24" s="1">
        <v>0.59</v>
      </c>
      <c r="D24" s="1">
        <v>0.59</v>
      </c>
      <c r="E24">
        <v>0.59</v>
      </c>
      <c r="F24">
        <v>0.59</v>
      </c>
      <c r="G24">
        <v>0.59</v>
      </c>
      <c r="H24">
        <v>0.59</v>
      </c>
      <c r="I24">
        <v>0.59</v>
      </c>
      <c r="J24">
        <v>0.59</v>
      </c>
      <c r="K24">
        <v>0.59</v>
      </c>
      <c r="L24">
        <v>0.59</v>
      </c>
      <c r="M24">
        <v>0.59</v>
      </c>
      <c r="N24">
        <v>0.59</v>
      </c>
      <c r="O24">
        <v>0.59</v>
      </c>
      <c r="P24">
        <v>0.59</v>
      </c>
      <c r="Q24">
        <v>0.59</v>
      </c>
      <c r="R24">
        <v>0.59</v>
      </c>
      <c r="S24">
        <v>0.59</v>
      </c>
      <c r="T24">
        <v>0.59</v>
      </c>
      <c r="U24">
        <v>0.59</v>
      </c>
      <c r="V24">
        <v>0.59</v>
      </c>
      <c r="W24">
        <v>0.59</v>
      </c>
      <c r="X24">
        <v>0.59</v>
      </c>
      <c r="Y24">
        <v>0.59</v>
      </c>
      <c r="Z24">
        <v>0.59</v>
      </c>
      <c r="AA24">
        <v>0.59</v>
      </c>
      <c r="AB24">
        <v>0.59</v>
      </c>
      <c r="AC24">
        <v>0.59</v>
      </c>
      <c r="AD24">
        <v>0.59</v>
      </c>
      <c r="AE24">
        <v>0.59</v>
      </c>
      <c r="AF24">
        <v>0.59</v>
      </c>
      <c r="AG24">
        <v>0.59</v>
      </c>
      <c r="AH24">
        <v>0.59</v>
      </c>
    </row>
    <row r="25" spans="1:34" x14ac:dyDescent="0.3">
      <c r="A25" s="96">
        <f ca="1">Exceedance!U25</f>
        <v>46784</v>
      </c>
      <c r="B25" s="1">
        <v>0.45</v>
      </c>
      <c r="C25" s="1">
        <v>0.45</v>
      </c>
      <c r="D25" s="1">
        <v>0.45</v>
      </c>
      <c r="E25">
        <v>0.45</v>
      </c>
      <c r="F25">
        <v>0.45</v>
      </c>
      <c r="G25">
        <v>0.45</v>
      </c>
      <c r="H25">
        <v>0.45</v>
      </c>
      <c r="I25">
        <v>0.45</v>
      </c>
      <c r="J25">
        <v>0.45</v>
      </c>
      <c r="K25">
        <v>0.45</v>
      </c>
      <c r="L25">
        <v>0.45</v>
      </c>
      <c r="M25">
        <v>0.45</v>
      </c>
      <c r="N25">
        <v>0.45</v>
      </c>
      <c r="O25">
        <v>0.45</v>
      </c>
      <c r="P25">
        <v>0.45</v>
      </c>
      <c r="Q25">
        <v>0.45</v>
      </c>
      <c r="R25">
        <v>0.45</v>
      </c>
      <c r="S25">
        <v>0.45</v>
      </c>
      <c r="T25">
        <v>0.45</v>
      </c>
      <c r="U25">
        <v>0.45</v>
      </c>
      <c r="V25">
        <v>0.45</v>
      </c>
      <c r="W25">
        <v>0.45</v>
      </c>
      <c r="X25">
        <v>0.45</v>
      </c>
      <c r="Y25">
        <v>0.45</v>
      </c>
      <c r="Z25">
        <v>0.45</v>
      </c>
      <c r="AA25">
        <v>0.45</v>
      </c>
      <c r="AB25">
        <v>0.45</v>
      </c>
      <c r="AC25">
        <v>0.45</v>
      </c>
      <c r="AD25">
        <v>0.45</v>
      </c>
      <c r="AE25">
        <v>0.45</v>
      </c>
      <c r="AF25">
        <v>0.45</v>
      </c>
      <c r="AG25">
        <v>0.45</v>
      </c>
      <c r="AH25">
        <v>0.45</v>
      </c>
    </row>
    <row r="26" spans="1:34" x14ac:dyDescent="0.3">
      <c r="A26" s="96">
        <f ca="1">Exceedance!U26</f>
        <v>46813</v>
      </c>
      <c r="B26" s="1">
        <v>0.44</v>
      </c>
      <c r="C26" s="1">
        <v>0.44</v>
      </c>
      <c r="D26" s="1">
        <v>0.44</v>
      </c>
      <c r="E26">
        <v>0.44</v>
      </c>
      <c r="F26">
        <v>0.44</v>
      </c>
      <c r="G26">
        <v>0.44</v>
      </c>
      <c r="H26">
        <v>0.44</v>
      </c>
      <c r="I26">
        <v>0.44</v>
      </c>
      <c r="J26">
        <v>0.44</v>
      </c>
      <c r="K26">
        <v>0.44</v>
      </c>
      <c r="L26">
        <v>0.44</v>
      </c>
      <c r="M26">
        <v>0.44</v>
      </c>
      <c r="N26">
        <v>0.44</v>
      </c>
      <c r="O26">
        <v>0.44</v>
      </c>
      <c r="P26">
        <v>0.44</v>
      </c>
      <c r="Q26">
        <v>0.44</v>
      </c>
      <c r="R26">
        <v>0.44</v>
      </c>
      <c r="S26">
        <v>0.44</v>
      </c>
      <c r="T26">
        <v>0.44</v>
      </c>
      <c r="U26">
        <v>0.44</v>
      </c>
      <c r="V26">
        <v>0.44</v>
      </c>
      <c r="W26">
        <v>0.44</v>
      </c>
      <c r="X26">
        <v>0.44</v>
      </c>
      <c r="Y26">
        <v>0.44</v>
      </c>
      <c r="Z26">
        <v>0.44</v>
      </c>
      <c r="AA26">
        <v>0.44</v>
      </c>
      <c r="AB26">
        <v>0.44</v>
      </c>
      <c r="AC26">
        <v>0.44</v>
      </c>
      <c r="AD26">
        <v>0.44</v>
      </c>
      <c r="AE26">
        <v>0.44</v>
      </c>
      <c r="AF26">
        <v>0.44</v>
      </c>
      <c r="AG26">
        <v>0.44</v>
      </c>
      <c r="AH26">
        <v>0.44</v>
      </c>
    </row>
    <row r="27" spans="1:34" x14ac:dyDescent="0.3">
      <c r="A27" s="96">
        <f ca="1">Exceedance!U27</f>
        <v>46844</v>
      </c>
      <c r="B27" s="1">
        <v>0.55000000000000004</v>
      </c>
      <c r="C27" s="1">
        <v>0.55000000000000004</v>
      </c>
      <c r="D27" s="1">
        <v>0.55000000000000004</v>
      </c>
      <c r="E27">
        <v>0.55000000000000004</v>
      </c>
      <c r="F27">
        <v>0.55000000000000004</v>
      </c>
      <c r="G27">
        <v>0.55000000000000004</v>
      </c>
      <c r="H27">
        <v>0.55000000000000004</v>
      </c>
      <c r="I27">
        <v>0.55000000000000004</v>
      </c>
      <c r="J27">
        <v>0.55000000000000004</v>
      </c>
      <c r="K27">
        <v>0.55000000000000004</v>
      </c>
      <c r="L27">
        <v>0.55000000000000004</v>
      </c>
      <c r="M27">
        <v>0.55000000000000004</v>
      </c>
      <c r="N27">
        <v>0.55000000000000004</v>
      </c>
      <c r="O27">
        <v>0.55000000000000004</v>
      </c>
      <c r="P27">
        <v>0.55000000000000004</v>
      </c>
      <c r="Q27">
        <v>0.55000000000000004</v>
      </c>
      <c r="R27">
        <v>0.55000000000000004</v>
      </c>
      <c r="S27">
        <v>0.55000000000000004</v>
      </c>
      <c r="T27">
        <v>0.55000000000000004</v>
      </c>
      <c r="U27">
        <v>0.55000000000000004</v>
      </c>
      <c r="V27">
        <v>0.55000000000000004</v>
      </c>
      <c r="W27">
        <v>0.55000000000000004</v>
      </c>
      <c r="X27">
        <v>0.55000000000000004</v>
      </c>
      <c r="Y27">
        <v>0.55000000000000004</v>
      </c>
      <c r="Z27">
        <v>0.55000000000000004</v>
      </c>
      <c r="AA27">
        <v>0.55000000000000004</v>
      </c>
      <c r="AB27">
        <v>0.55000000000000004</v>
      </c>
      <c r="AC27">
        <v>0.55000000000000004</v>
      </c>
      <c r="AD27">
        <v>0.55000000000000004</v>
      </c>
      <c r="AE27">
        <v>0.55000000000000004</v>
      </c>
      <c r="AF27">
        <v>0.55000000000000004</v>
      </c>
      <c r="AG27">
        <v>0.55000000000000004</v>
      </c>
      <c r="AH27">
        <v>0.55000000000000004</v>
      </c>
    </row>
    <row r="28" spans="1:34" x14ac:dyDescent="0.3">
      <c r="A28" s="96">
        <f ca="1">Exceedance!U28</f>
        <v>46874</v>
      </c>
      <c r="B28" s="1">
        <v>0.59</v>
      </c>
      <c r="C28" s="1">
        <v>0.59</v>
      </c>
      <c r="D28" s="1">
        <v>0.59</v>
      </c>
      <c r="E28">
        <v>0.59</v>
      </c>
      <c r="F28">
        <v>0.59</v>
      </c>
      <c r="G28">
        <v>0.59</v>
      </c>
      <c r="H28">
        <v>0.59</v>
      </c>
      <c r="I28">
        <v>0.59</v>
      </c>
      <c r="J28">
        <v>0.59</v>
      </c>
      <c r="K28">
        <v>0.59</v>
      </c>
      <c r="L28">
        <v>0.59</v>
      </c>
      <c r="M28">
        <v>0.59</v>
      </c>
      <c r="N28">
        <v>0.59</v>
      </c>
      <c r="O28">
        <v>0.59</v>
      </c>
      <c r="P28">
        <v>0.59</v>
      </c>
      <c r="Q28">
        <v>0.59</v>
      </c>
      <c r="R28">
        <v>0.59</v>
      </c>
      <c r="S28">
        <v>0.59</v>
      </c>
      <c r="T28">
        <v>0.59</v>
      </c>
      <c r="U28">
        <v>0.59</v>
      </c>
      <c r="V28">
        <v>0.59</v>
      </c>
      <c r="W28">
        <v>0.59</v>
      </c>
      <c r="X28">
        <v>0.59</v>
      </c>
      <c r="Y28">
        <v>0.59</v>
      </c>
      <c r="Z28">
        <v>0.59</v>
      </c>
      <c r="AA28">
        <v>0.59</v>
      </c>
      <c r="AB28">
        <v>0.59</v>
      </c>
      <c r="AC28">
        <v>0.59</v>
      </c>
      <c r="AD28">
        <v>0.59</v>
      </c>
      <c r="AE28">
        <v>0.59</v>
      </c>
      <c r="AF28">
        <v>0.59</v>
      </c>
      <c r="AG28">
        <v>0.59</v>
      </c>
      <c r="AH28">
        <v>0.59</v>
      </c>
    </row>
    <row r="29" spans="1:34" x14ac:dyDescent="0.3">
      <c r="A29" s="96">
        <f ca="1">Exceedance!U29</f>
        <v>46905</v>
      </c>
      <c r="B29" s="1">
        <v>0.67</v>
      </c>
      <c r="C29" s="1">
        <v>0.67</v>
      </c>
      <c r="D29" s="1">
        <v>0.67</v>
      </c>
      <c r="E29">
        <v>0.67</v>
      </c>
      <c r="F29">
        <v>0.67</v>
      </c>
      <c r="G29">
        <v>0.67</v>
      </c>
      <c r="H29">
        <v>0.67</v>
      </c>
      <c r="I29">
        <v>0.67</v>
      </c>
      <c r="J29">
        <v>0.67</v>
      </c>
      <c r="K29">
        <v>0.67</v>
      </c>
      <c r="L29">
        <v>0.67</v>
      </c>
      <c r="M29">
        <v>0.67</v>
      </c>
      <c r="N29">
        <v>0.67</v>
      </c>
      <c r="O29">
        <v>0.67</v>
      </c>
      <c r="P29">
        <v>0.67</v>
      </c>
      <c r="Q29">
        <v>0.67</v>
      </c>
      <c r="R29">
        <v>0.67</v>
      </c>
      <c r="S29">
        <v>0.67</v>
      </c>
      <c r="T29">
        <v>0.67</v>
      </c>
      <c r="U29">
        <v>0.67</v>
      </c>
      <c r="V29">
        <v>0.67</v>
      </c>
      <c r="W29">
        <v>0.67</v>
      </c>
      <c r="X29">
        <v>0.67</v>
      </c>
      <c r="Y29">
        <v>0.67</v>
      </c>
      <c r="Z29">
        <v>0.67</v>
      </c>
      <c r="AA29">
        <v>0.67</v>
      </c>
      <c r="AB29">
        <v>0.67</v>
      </c>
      <c r="AC29">
        <v>0.67</v>
      </c>
      <c r="AD29">
        <v>0.67</v>
      </c>
      <c r="AE29">
        <v>0.67</v>
      </c>
      <c r="AF29">
        <v>0.67</v>
      </c>
      <c r="AG29">
        <v>0.67</v>
      </c>
      <c r="AH29">
        <v>0.67</v>
      </c>
    </row>
    <row r="30" spans="1:34" x14ac:dyDescent="0.3">
      <c r="A30" s="96">
        <f ca="1">Exceedance!U30</f>
        <v>46935</v>
      </c>
      <c r="B30" s="1">
        <v>0.67</v>
      </c>
      <c r="C30" s="1">
        <v>0.67</v>
      </c>
      <c r="D30" s="1">
        <v>0.67</v>
      </c>
      <c r="E30">
        <v>0.67</v>
      </c>
      <c r="F30">
        <v>0.67</v>
      </c>
      <c r="G30">
        <v>0.67</v>
      </c>
      <c r="H30">
        <v>0.67</v>
      </c>
      <c r="I30">
        <v>0.67</v>
      </c>
      <c r="J30">
        <v>0.67</v>
      </c>
      <c r="K30">
        <v>0.67</v>
      </c>
      <c r="L30">
        <v>0.67</v>
      </c>
      <c r="M30">
        <v>0.67</v>
      </c>
      <c r="N30">
        <v>0.67</v>
      </c>
      <c r="O30">
        <v>0.67</v>
      </c>
      <c r="P30">
        <v>0.67</v>
      </c>
      <c r="Q30">
        <v>0.67</v>
      </c>
      <c r="R30">
        <v>0.67</v>
      </c>
      <c r="S30">
        <v>0.67</v>
      </c>
      <c r="T30">
        <v>0.67</v>
      </c>
      <c r="U30">
        <v>0.67</v>
      </c>
      <c r="V30">
        <v>0.67</v>
      </c>
      <c r="W30">
        <v>0.67</v>
      </c>
      <c r="X30">
        <v>0.67</v>
      </c>
      <c r="Y30">
        <v>0.67</v>
      </c>
      <c r="Z30">
        <v>0.67</v>
      </c>
      <c r="AA30">
        <v>0.67</v>
      </c>
      <c r="AB30">
        <v>0.67</v>
      </c>
      <c r="AC30">
        <v>0.67</v>
      </c>
      <c r="AD30">
        <v>0.67</v>
      </c>
      <c r="AE30">
        <v>0.67</v>
      </c>
      <c r="AF30">
        <v>0.67</v>
      </c>
      <c r="AG30">
        <v>0.67</v>
      </c>
      <c r="AH30">
        <v>0.67</v>
      </c>
    </row>
    <row r="31" spans="1:34" x14ac:dyDescent="0.3">
      <c r="A31" s="96">
        <f ca="1">Exceedance!U31</f>
        <v>46966</v>
      </c>
      <c r="B31" s="1">
        <v>0.67</v>
      </c>
      <c r="C31" s="1">
        <v>0.67</v>
      </c>
      <c r="D31" s="1">
        <v>0.67</v>
      </c>
      <c r="E31">
        <v>0.67</v>
      </c>
      <c r="F31">
        <v>0.67</v>
      </c>
      <c r="G31">
        <v>0.67</v>
      </c>
      <c r="H31">
        <v>0.67</v>
      </c>
      <c r="I31">
        <v>0.67</v>
      </c>
      <c r="J31">
        <v>0.67</v>
      </c>
      <c r="K31">
        <v>0.67</v>
      </c>
      <c r="L31">
        <v>0.67</v>
      </c>
      <c r="M31">
        <v>0.67</v>
      </c>
      <c r="N31">
        <v>0.67</v>
      </c>
      <c r="O31">
        <v>0.67</v>
      </c>
      <c r="P31">
        <v>0.67</v>
      </c>
      <c r="Q31">
        <v>0.67</v>
      </c>
      <c r="R31">
        <v>0.67</v>
      </c>
      <c r="S31">
        <v>0.67</v>
      </c>
      <c r="T31">
        <v>0.67</v>
      </c>
      <c r="U31">
        <v>0.67</v>
      </c>
      <c r="V31">
        <v>0.67</v>
      </c>
      <c r="W31">
        <v>0.67</v>
      </c>
      <c r="X31">
        <v>0.67</v>
      </c>
      <c r="Y31">
        <v>0.67</v>
      </c>
      <c r="Z31">
        <v>0.67</v>
      </c>
      <c r="AA31">
        <v>0.67</v>
      </c>
      <c r="AB31">
        <v>0.67</v>
      </c>
      <c r="AC31">
        <v>0.67</v>
      </c>
      <c r="AD31">
        <v>0.67</v>
      </c>
      <c r="AE31">
        <v>0.67</v>
      </c>
      <c r="AF31">
        <v>0.67</v>
      </c>
      <c r="AG31">
        <v>0.67</v>
      </c>
      <c r="AH31">
        <v>0.67</v>
      </c>
    </row>
    <row r="32" spans="1:34" x14ac:dyDescent="0.3">
      <c r="A32" s="96">
        <f ca="1">Exceedance!U32</f>
        <v>46997</v>
      </c>
      <c r="B32" s="1">
        <v>0.44</v>
      </c>
      <c r="C32" s="1">
        <v>0.44</v>
      </c>
      <c r="D32" s="1">
        <v>0.44</v>
      </c>
      <c r="E32">
        <v>0.44</v>
      </c>
      <c r="F32">
        <v>0.44</v>
      </c>
      <c r="G32">
        <v>0.44</v>
      </c>
      <c r="H32">
        <v>0.44</v>
      </c>
      <c r="I32">
        <v>0.44</v>
      </c>
      <c r="J32">
        <v>0.44</v>
      </c>
      <c r="K32">
        <v>0.44</v>
      </c>
      <c r="L32">
        <v>0.44</v>
      </c>
      <c r="M32">
        <v>0.44</v>
      </c>
      <c r="N32">
        <v>0.44</v>
      </c>
      <c r="O32">
        <v>0.44</v>
      </c>
      <c r="P32">
        <v>0.44</v>
      </c>
      <c r="Q32">
        <v>0.44</v>
      </c>
      <c r="R32">
        <v>0.44</v>
      </c>
      <c r="S32">
        <v>0.44</v>
      </c>
      <c r="T32">
        <v>0.44</v>
      </c>
      <c r="U32">
        <v>0.44</v>
      </c>
      <c r="V32">
        <v>0.44</v>
      </c>
      <c r="W32">
        <v>0.44</v>
      </c>
      <c r="X32">
        <v>0.44</v>
      </c>
      <c r="Y32">
        <v>0.44</v>
      </c>
      <c r="Z32">
        <v>0.44</v>
      </c>
      <c r="AA32">
        <v>0.44</v>
      </c>
      <c r="AB32">
        <v>0.44</v>
      </c>
      <c r="AC32">
        <v>0.44</v>
      </c>
      <c r="AD32">
        <v>0.44</v>
      </c>
      <c r="AE32">
        <v>0.44</v>
      </c>
      <c r="AF32">
        <v>0.44</v>
      </c>
      <c r="AG32">
        <v>0.44</v>
      </c>
      <c r="AH32">
        <v>0.44</v>
      </c>
    </row>
    <row r="33" spans="1:34" x14ac:dyDescent="0.3">
      <c r="A33" s="96">
        <f ca="1">Exceedance!U33</f>
        <v>47027</v>
      </c>
      <c r="B33" s="1">
        <v>0.73</v>
      </c>
      <c r="C33" s="1">
        <v>0.73</v>
      </c>
      <c r="D33" s="1">
        <v>0.73</v>
      </c>
      <c r="E33">
        <v>0.73</v>
      </c>
      <c r="F33">
        <v>0.73</v>
      </c>
      <c r="G33">
        <v>0.73</v>
      </c>
      <c r="H33">
        <v>0.73</v>
      </c>
      <c r="I33">
        <v>0.73</v>
      </c>
      <c r="J33">
        <v>0.73</v>
      </c>
      <c r="K33">
        <v>0.73</v>
      </c>
      <c r="L33">
        <v>0.73</v>
      </c>
      <c r="M33">
        <v>0.73</v>
      </c>
      <c r="N33">
        <v>0.73</v>
      </c>
      <c r="O33">
        <v>0.73</v>
      </c>
      <c r="P33">
        <v>0.73</v>
      </c>
      <c r="Q33">
        <v>0.73</v>
      </c>
      <c r="R33">
        <v>0.73</v>
      </c>
      <c r="S33">
        <v>0.73</v>
      </c>
      <c r="T33">
        <v>0.73</v>
      </c>
      <c r="U33">
        <v>0.73</v>
      </c>
      <c r="V33">
        <v>0.73</v>
      </c>
      <c r="W33">
        <v>0.73</v>
      </c>
      <c r="X33">
        <v>0.73</v>
      </c>
      <c r="Y33">
        <v>0.73</v>
      </c>
      <c r="Z33">
        <v>0.73</v>
      </c>
      <c r="AA33">
        <v>0.73</v>
      </c>
      <c r="AB33">
        <v>0.73</v>
      </c>
      <c r="AC33">
        <v>0.73</v>
      </c>
      <c r="AD33">
        <v>0.73</v>
      </c>
      <c r="AE33">
        <v>0.73</v>
      </c>
      <c r="AF33">
        <v>0.73</v>
      </c>
      <c r="AG33">
        <v>0.73</v>
      </c>
      <c r="AH33">
        <v>0.73</v>
      </c>
    </row>
    <row r="34" spans="1:34" x14ac:dyDescent="0.3">
      <c r="A34" s="96">
        <f ca="1">Exceedance!U34</f>
        <v>47058</v>
      </c>
      <c r="B34" s="1">
        <v>0.93</v>
      </c>
      <c r="C34" s="1">
        <v>0.93</v>
      </c>
      <c r="D34" s="1">
        <v>0.93</v>
      </c>
      <c r="E34">
        <v>0.93</v>
      </c>
      <c r="F34">
        <v>0.93</v>
      </c>
      <c r="G34">
        <v>0.93</v>
      </c>
      <c r="H34">
        <v>0.93</v>
      </c>
      <c r="I34">
        <v>0.93</v>
      </c>
      <c r="J34">
        <v>0.93</v>
      </c>
      <c r="K34">
        <v>0.93</v>
      </c>
      <c r="L34">
        <v>0.93</v>
      </c>
      <c r="M34">
        <v>0.93</v>
      </c>
      <c r="N34">
        <v>0.93</v>
      </c>
      <c r="O34">
        <v>0.93</v>
      </c>
      <c r="P34">
        <v>0.93</v>
      </c>
      <c r="Q34">
        <v>0.93</v>
      </c>
      <c r="R34">
        <v>0.93</v>
      </c>
      <c r="S34">
        <v>0.93</v>
      </c>
      <c r="T34">
        <v>0.93</v>
      </c>
      <c r="U34">
        <v>0.93</v>
      </c>
      <c r="V34">
        <v>0.93</v>
      </c>
      <c r="W34">
        <v>0.93</v>
      </c>
      <c r="X34">
        <v>0.93</v>
      </c>
      <c r="Y34">
        <v>0.93</v>
      </c>
      <c r="Z34">
        <v>0.93</v>
      </c>
      <c r="AA34">
        <v>0.93</v>
      </c>
      <c r="AB34">
        <v>0.93</v>
      </c>
      <c r="AC34">
        <v>0.93</v>
      </c>
      <c r="AD34">
        <v>0.93</v>
      </c>
      <c r="AE34">
        <v>0.93</v>
      </c>
      <c r="AF34">
        <v>0.93</v>
      </c>
      <c r="AG34">
        <v>0.93</v>
      </c>
      <c r="AH34">
        <v>0.93</v>
      </c>
    </row>
    <row r="35" spans="1:34" x14ac:dyDescent="0.3">
      <c r="A35" s="96">
        <f ca="1">Exceedance!U35</f>
        <v>47088</v>
      </c>
      <c r="B35" s="1">
        <v>0.93</v>
      </c>
      <c r="C35" s="1">
        <v>0.93</v>
      </c>
      <c r="D35" s="1">
        <v>0.93</v>
      </c>
      <c r="E35">
        <v>0.93</v>
      </c>
      <c r="F35">
        <v>0.93</v>
      </c>
      <c r="G35">
        <v>0.93</v>
      </c>
      <c r="H35">
        <v>0.93</v>
      </c>
      <c r="I35">
        <v>0.93</v>
      </c>
      <c r="J35">
        <v>0.93</v>
      </c>
      <c r="K35">
        <v>0.93</v>
      </c>
      <c r="L35">
        <v>0.93</v>
      </c>
      <c r="M35">
        <v>0.93</v>
      </c>
      <c r="N35">
        <v>0.93</v>
      </c>
      <c r="O35">
        <v>0.93</v>
      </c>
      <c r="P35">
        <v>0.93</v>
      </c>
      <c r="Q35">
        <v>0.93</v>
      </c>
      <c r="R35">
        <v>0.93</v>
      </c>
      <c r="S35">
        <v>0.93</v>
      </c>
      <c r="T35">
        <v>0.93</v>
      </c>
      <c r="U35">
        <v>0.93</v>
      </c>
      <c r="V35">
        <v>0.93</v>
      </c>
      <c r="W35">
        <v>0.93</v>
      </c>
      <c r="X35">
        <v>0.93</v>
      </c>
      <c r="Y35">
        <v>0.93</v>
      </c>
      <c r="Z35">
        <v>0.93</v>
      </c>
      <c r="AA35">
        <v>0.93</v>
      </c>
      <c r="AB35">
        <v>0.93</v>
      </c>
      <c r="AC35">
        <v>0.93</v>
      </c>
      <c r="AD35">
        <v>0.93</v>
      </c>
      <c r="AE35">
        <v>0.93</v>
      </c>
      <c r="AF35">
        <v>0.93</v>
      </c>
      <c r="AG35">
        <v>0.93</v>
      </c>
      <c r="AH35">
        <v>0.93</v>
      </c>
    </row>
    <row r="36" spans="1:34" x14ac:dyDescent="0.3">
      <c r="A36" s="96">
        <f ca="1">Exceedance!U36</f>
        <v>47119</v>
      </c>
      <c r="B36" s="1">
        <v>0.93</v>
      </c>
      <c r="C36" s="1">
        <v>0.93</v>
      </c>
      <c r="D36" s="1">
        <v>0.93</v>
      </c>
      <c r="E36">
        <v>0.93</v>
      </c>
      <c r="F36">
        <v>0.93</v>
      </c>
      <c r="G36">
        <v>0.93</v>
      </c>
      <c r="H36">
        <v>0.93</v>
      </c>
      <c r="I36">
        <v>0.93</v>
      </c>
      <c r="J36">
        <v>0.93</v>
      </c>
      <c r="K36">
        <v>0.93</v>
      </c>
      <c r="L36">
        <v>0.93</v>
      </c>
      <c r="M36">
        <v>0.93</v>
      </c>
      <c r="N36">
        <v>0.93</v>
      </c>
      <c r="O36">
        <v>0.93</v>
      </c>
      <c r="P36">
        <v>0.93</v>
      </c>
      <c r="Q36">
        <v>0.93</v>
      </c>
      <c r="R36">
        <v>0.93</v>
      </c>
      <c r="S36">
        <v>0.93</v>
      </c>
      <c r="T36">
        <v>0.93</v>
      </c>
      <c r="U36">
        <v>0.93</v>
      </c>
      <c r="V36">
        <v>0.93</v>
      </c>
      <c r="W36">
        <v>0.93</v>
      </c>
      <c r="X36">
        <v>0.93</v>
      </c>
      <c r="Y36">
        <v>0.93</v>
      </c>
      <c r="Z36">
        <v>0.93</v>
      </c>
      <c r="AA36">
        <v>0.93</v>
      </c>
      <c r="AB36">
        <v>0.93</v>
      </c>
      <c r="AC36">
        <v>0.93</v>
      </c>
      <c r="AD36">
        <v>0.93</v>
      </c>
      <c r="AE36">
        <v>0.93</v>
      </c>
      <c r="AF36">
        <v>0.93</v>
      </c>
      <c r="AG36">
        <v>0.93</v>
      </c>
      <c r="AH36">
        <v>0.93</v>
      </c>
    </row>
    <row r="37" spans="1:34" x14ac:dyDescent="0.3">
      <c r="A37" s="96">
        <f ca="1">Exceedance!U37</f>
        <v>47150</v>
      </c>
      <c r="B37" s="1">
        <v>0.93</v>
      </c>
      <c r="C37" s="1">
        <v>0.93</v>
      </c>
      <c r="D37" s="1">
        <v>0.93</v>
      </c>
      <c r="E37">
        <v>0.93</v>
      </c>
      <c r="F37">
        <v>0.93</v>
      </c>
      <c r="G37">
        <v>0.93</v>
      </c>
      <c r="H37">
        <v>0.93</v>
      </c>
      <c r="I37">
        <v>0.93</v>
      </c>
      <c r="J37">
        <v>0.93</v>
      </c>
      <c r="K37">
        <v>0.93</v>
      </c>
      <c r="L37">
        <v>0.93</v>
      </c>
      <c r="M37">
        <v>0.93</v>
      </c>
      <c r="N37">
        <v>0.93</v>
      </c>
      <c r="O37">
        <v>0.93</v>
      </c>
      <c r="P37">
        <v>0.93</v>
      </c>
      <c r="Q37">
        <v>0.93</v>
      </c>
      <c r="R37">
        <v>0.93</v>
      </c>
      <c r="S37">
        <v>0.93</v>
      </c>
      <c r="T37">
        <v>0.93</v>
      </c>
      <c r="U37">
        <v>0.93</v>
      </c>
      <c r="V37">
        <v>0.93</v>
      </c>
      <c r="W37">
        <v>0.93</v>
      </c>
      <c r="X37">
        <v>0.93</v>
      </c>
      <c r="Y37">
        <v>0.93</v>
      </c>
      <c r="Z37">
        <v>0.93</v>
      </c>
      <c r="AA37">
        <v>0.93</v>
      </c>
      <c r="AB37">
        <v>0.93</v>
      </c>
      <c r="AC37">
        <v>0.93</v>
      </c>
      <c r="AD37">
        <v>0.93</v>
      </c>
      <c r="AE37">
        <v>0.93</v>
      </c>
      <c r="AF37">
        <v>0.93</v>
      </c>
      <c r="AG37">
        <v>0.93</v>
      </c>
      <c r="AH37">
        <v>0.93</v>
      </c>
    </row>
    <row r="38" spans="1:34" x14ac:dyDescent="0.3">
      <c r="A38" s="96">
        <f ca="1">Exceedance!U38</f>
        <v>47178</v>
      </c>
      <c r="B38" s="1">
        <v>0.73</v>
      </c>
      <c r="C38" s="1">
        <v>0.73</v>
      </c>
      <c r="D38" s="1">
        <v>0.73</v>
      </c>
      <c r="E38">
        <v>0.73</v>
      </c>
      <c r="F38">
        <v>0.73</v>
      </c>
      <c r="G38">
        <v>0.73</v>
      </c>
      <c r="H38">
        <v>0.73</v>
      </c>
      <c r="I38">
        <v>0.73</v>
      </c>
      <c r="J38">
        <v>0.73</v>
      </c>
      <c r="K38">
        <v>0.73</v>
      </c>
      <c r="L38">
        <v>0.73</v>
      </c>
      <c r="M38">
        <v>0.73</v>
      </c>
      <c r="N38">
        <v>0.73</v>
      </c>
      <c r="O38">
        <v>0.73</v>
      </c>
      <c r="P38">
        <v>0.73</v>
      </c>
      <c r="Q38">
        <v>0.73</v>
      </c>
      <c r="R38">
        <v>0.73</v>
      </c>
      <c r="S38">
        <v>0.73</v>
      </c>
      <c r="T38">
        <v>0.73</v>
      </c>
      <c r="U38">
        <v>0.73</v>
      </c>
      <c r="V38">
        <v>0.73</v>
      </c>
      <c r="W38">
        <v>0.73</v>
      </c>
      <c r="X38">
        <v>0.73</v>
      </c>
      <c r="Y38">
        <v>0.73</v>
      </c>
      <c r="Z38">
        <v>0.73</v>
      </c>
      <c r="AA38">
        <v>0.73</v>
      </c>
      <c r="AB38">
        <v>0.73</v>
      </c>
      <c r="AC38">
        <v>0.73</v>
      </c>
      <c r="AD38">
        <v>0.73</v>
      </c>
      <c r="AE38">
        <v>0.73</v>
      </c>
      <c r="AF38">
        <v>0.73</v>
      </c>
      <c r="AG38">
        <v>0.73</v>
      </c>
      <c r="AH38">
        <v>0.73</v>
      </c>
    </row>
    <row r="39" spans="1:34" x14ac:dyDescent="0.3">
      <c r="A39" s="96">
        <f ca="1">Exceedance!U39</f>
        <v>47209</v>
      </c>
      <c r="B39" s="1">
        <v>0.73</v>
      </c>
      <c r="C39" s="1">
        <v>0.73</v>
      </c>
      <c r="D39" s="1">
        <v>0.73</v>
      </c>
      <c r="E39">
        <v>0.73</v>
      </c>
      <c r="F39">
        <v>0.73</v>
      </c>
      <c r="G39">
        <v>0.73</v>
      </c>
      <c r="H39">
        <v>0.73</v>
      </c>
      <c r="I39">
        <v>0.73</v>
      </c>
      <c r="J39">
        <v>0.73</v>
      </c>
      <c r="K39">
        <v>0.73</v>
      </c>
      <c r="L39">
        <v>0.73</v>
      </c>
      <c r="M39">
        <v>0.73</v>
      </c>
      <c r="N39">
        <v>0.73</v>
      </c>
      <c r="O39">
        <v>0.73</v>
      </c>
      <c r="P39">
        <v>0.73</v>
      </c>
      <c r="Q39">
        <v>0.73</v>
      </c>
      <c r="R39">
        <v>0.73</v>
      </c>
      <c r="S39">
        <v>0.73</v>
      </c>
      <c r="T39">
        <v>0.73</v>
      </c>
      <c r="U39">
        <v>0.73</v>
      </c>
      <c r="V39">
        <v>0.73</v>
      </c>
      <c r="W39">
        <v>0.73</v>
      </c>
      <c r="X39">
        <v>0.73</v>
      </c>
      <c r="Y39">
        <v>0.73</v>
      </c>
      <c r="Z39">
        <v>0.73</v>
      </c>
      <c r="AA39">
        <v>0.73</v>
      </c>
      <c r="AB39">
        <v>0.73</v>
      </c>
      <c r="AC39">
        <v>0.73</v>
      </c>
      <c r="AD39">
        <v>0.73</v>
      </c>
      <c r="AE39">
        <v>0.73</v>
      </c>
      <c r="AF39">
        <v>0.73</v>
      </c>
      <c r="AG39">
        <v>0.73</v>
      </c>
      <c r="AH39">
        <v>0.73</v>
      </c>
    </row>
    <row r="40" spans="1:34" x14ac:dyDescent="0.3">
      <c r="A40" s="96">
        <f ca="1">Exceedance!U40</f>
        <v>47239</v>
      </c>
      <c r="B40" s="1">
        <v>0.86</v>
      </c>
      <c r="C40" s="1">
        <v>0.86</v>
      </c>
      <c r="D40" s="1">
        <v>0.86</v>
      </c>
      <c r="E40">
        <v>0.86</v>
      </c>
      <c r="F40">
        <v>0.86</v>
      </c>
      <c r="G40">
        <v>0.86</v>
      </c>
      <c r="H40">
        <v>0.86</v>
      </c>
      <c r="I40">
        <v>0.86</v>
      </c>
      <c r="J40">
        <v>0.86</v>
      </c>
      <c r="K40">
        <v>0.86</v>
      </c>
      <c r="L40">
        <v>0.86</v>
      </c>
      <c r="M40">
        <v>0.86</v>
      </c>
      <c r="N40">
        <v>0.86</v>
      </c>
      <c r="O40">
        <v>0.86</v>
      </c>
      <c r="P40">
        <v>0.86</v>
      </c>
      <c r="Q40">
        <v>0.86</v>
      </c>
      <c r="R40">
        <v>0.86</v>
      </c>
      <c r="S40">
        <v>0.86</v>
      </c>
      <c r="T40">
        <v>0.86</v>
      </c>
      <c r="U40">
        <v>0.86</v>
      </c>
      <c r="V40">
        <v>0.86</v>
      </c>
      <c r="W40">
        <v>0.86</v>
      </c>
      <c r="X40">
        <v>0.86</v>
      </c>
      <c r="Y40">
        <v>0.86</v>
      </c>
      <c r="Z40">
        <v>0.86</v>
      </c>
      <c r="AA40">
        <v>0.86</v>
      </c>
      <c r="AB40">
        <v>0.86</v>
      </c>
      <c r="AC40">
        <v>0.86</v>
      </c>
      <c r="AD40">
        <v>0.86</v>
      </c>
      <c r="AE40">
        <v>0.86</v>
      </c>
      <c r="AF40">
        <v>0.86</v>
      </c>
      <c r="AG40">
        <v>0.86</v>
      </c>
      <c r="AH40">
        <v>0.86</v>
      </c>
    </row>
    <row r="41" spans="1:34" x14ac:dyDescent="0.3">
      <c r="A41" s="96">
        <f ca="1">Exceedance!U41</f>
        <v>47270</v>
      </c>
      <c r="B41" s="1">
        <v>0.93</v>
      </c>
      <c r="C41" s="1">
        <v>0.93</v>
      </c>
      <c r="D41" s="1">
        <v>0.93</v>
      </c>
      <c r="E41">
        <v>0.93</v>
      </c>
      <c r="F41">
        <v>0.93</v>
      </c>
      <c r="G41">
        <v>0.93</v>
      </c>
      <c r="H41">
        <v>0.93</v>
      </c>
      <c r="I41">
        <v>0.93</v>
      </c>
      <c r="J41">
        <v>0.93</v>
      </c>
      <c r="K41">
        <v>0.93</v>
      </c>
      <c r="L41">
        <v>0.93</v>
      </c>
      <c r="M41">
        <v>0.93</v>
      </c>
      <c r="N41">
        <v>0.93</v>
      </c>
      <c r="O41">
        <v>0.93</v>
      </c>
      <c r="P41">
        <v>0.93</v>
      </c>
      <c r="Q41">
        <v>0.93</v>
      </c>
      <c r="R41">
        <v>0.93</v>
      </c>
      <c r="S41">
        <v>0.93</v>
      </c>
      <c r="T41">
        <v>0.93</v>
      </c>
      <c r="U41">
        <v>0.93</v>
      </c>
      <c r="V41">
        <v>0.93</v>
      </c>
      <c r="W41">
        <v>0.93</v>
      </c>
      <c r="X41">
        <v>0.93</v>
      </c>
      <c r="Y41">
        <v>0.93</v>
      </c>
      <c r="Z41">
        <v>0.93</v>
      </c>
      <c r="AA41">
        <v>0.93</v>
      </c>
      <c r="AB41">
        <v>0.93</v>
      </c>
      <c r="AC41">
        <v>0.93</v>
      </c>
      <c r="AD41">
        <v>0.93</v>
      </c>
      <c r="AE41">
        <v>0.93</v>
      </c>
      <c r="AF41">
        <v>0.93</v>
      </c>
      <c r="AG41">
        <v>0.93</v>
      </c>
      <c r="AH41">
        <v>0.93</v>
      </c>
    </row>
    <row r="42" spans="1:34" x14ac:dyDescent="0.3">
      <c r="A42" s="96">
        <f ca="1">Exceedance!U42</f>
        <v>47300</v>
      </c>
      <c r="B42" s="1">
        <v>0.93</v>
      </c>
      <c r="C42" s="1">
        <v>0.93</v>
      </c>
      <c r="D42" s="1">
        <v>0.93</v>
      </c>
      <c r="E42">
        <v>0.93</v>
      </c>
      <c r="F42">
        <v>0.93</v>
      </c>
      <c r="G42">
        <v>0.93</v>
      </c>
      <c r="H42">
        <v>0.93</v>
      </c>
      <c r="I42">
        <v>0.93</v>
      </c>
      <c r="J42">
        <v>0.93</v>
      </c>
      <c r="K42">
        <v>0.93</v>
      </c>
      <c r="L42">
        <v>0.93</v>
      </c>
      <c r="M42">
        <v>0.93</v>
      </c>
      <c r="N42">
        <v>0.93</v>
      </c>
      <c r="O42">
        <v>0.93</v>
      </c>
      <c r="P42">
        <v>0.93</v>
      </c>
      <c r="Q42">
        <v>0.93</v>
      </c>
      <c r="R42">
        <v>0.93</v>
      </c>
      <c r="S42">
        <v>0.93</v>
      </c>
      <c r="T42">
        <v>0.93</v>
      </c>
      <c r="U42">
        <v>0.93</v>
      </c>
      <c r="V42">
        <v>0.93</v>
      </c>
      <c r="W42">
        <v>0.93</v>
      </c>
      <c r="X42">
        <v>0.93</v>
      </c>
      <c r="Y42">
        <v>0.93</v>
      </c>
      <c r="Z42">
        <v>0.93</v>
      </c>
      <c r="AA42">
        <v>0.93</v>
      </c>
      <c r="AB42">
        <v>0.93</v>
      </c>
      <c r="AC42">
        <v>0.93</v>
      </c>
      <c r="AD42">
        <v>0.93</v>
      </c>
      <c r="AE42">
        <v>0.93</v>
      </c>
      <c r="AF42">
        <v>0.93</v>
      </c>
      <c r="AG42">
        <v>0.93</v>
      </c>
      <c r="AH42">
        <v>0.93</v>
      </c>
    </row>
    <row r="43" spans="1:34" x14ac:dyDescent="0.3">
      <c r="A43" s="96">
        <f ca="1">Exceedance!U43</f>
        <v>47331</v>
      </c>
      <c r="B43" s="1">
        <v>0.93</v>
      </c>
      <c r="C43" s="1">
        <v>0.93</v>
      </c>
      <c r="D43" s="1">
        <v>0.93</v>
      </c>
      <c r="E43">
        <v>0.93</v>
      </c>
      <c r="F43">
        <v>0.93</v>
      </c>
      <c r="G43">
        <v>0.93</v>
      </c>
      <c r="H43">
        <v>0.93</v>
      </c>
      <c r="I43">
        <v>0.93</v>
      </c>
      <c r="J43">
        <v>0.93</v>
      </c>
      <c r="K43">
        <v>0.93</v>
      </c>
      <c r="L43">
        <v>0.93</v>
      </c>
      <c r="M43">
        <v>0.93</v>
      </c>
      <c r="N43">
        <v>0.93</v>
      </c>
      <c r="O43">
        <v>0.93</v>
      </c>
      <c r="P43">
        <v>0.93</v>
      </c>
      <c r="Q43">
        <v>0.93</v>
      </c>
      <c r="R43">
        <v>0.93</v>
      </c>
      <c r="S43">
        <v>0.93</v>
      </c>
      <c r="T43">
        <v>0.93</v>
      </c>
      <c r="U43">
        <v>0.93</v>
      </c>
      <c r="V43">
        <v>0.93</v>
      </c>
      <c r="W43">
        <v>0.93</v>
      </c>
      <c r="X43">
        <v>0.93</v>
      </c>
      <c r="Y43">
        <v>0.93</v>
      </c>
      <c r="Z43">
        <v>0.93</v>
      </c>
      <c r="AA43">
        <v>0.93</v>
      </c>
      <c r="AB43">
        <v>0.93</v>
      </c>
      <c r="AC43">
        <v>0.93</v>
      </c>
      <c r="AD43">
        <v>0.93</v>
      </c>
      <c r="AE43">
        <v>0.93</v>
      </c>
      <c r="AF43">
        <v>0.93</v>
      </c>
      <c r="AG43">
        <v>0.93</v>
      </c>
      <c r="AH43">
        <v>0.93</v>
      </c>
    </row>
    <row r="44" spans="1:34" x14ac:dyDescent="0.3">
      <c r="A44" s="96">
        <f ca="1">Exceedance!U44</f>
        <v>47362</v>
      </c>
      <c r="B44" s="1">
        <v>0.73</v>
      </c>
      <c r="C44" s="1">
        <v>0.73</v>
      </c>
      <c r="D44" s="1">
        <v>0.73</v>
      </c>
      <c r="E44">
        <v>0.73</v>
      </c>
      <c r="F44">
        <v>0.73</v>
      </c>
      <c r="G44">
        <v>0.73</v>
      </c>
      <c r="H44">
        <v>0.73</v>
      </c>
      <c r="I44">
        <v>0.73</v>
      </c>
      <c r="J44">
        <v>0.73</v>
      </c>
      <c r="K44">
        <v>0.73</v>
      </c>
      <c r="L44">
        <v>0.73</v>
      </c>
      <c r="M44">
        <v>0.73</v>
      </c>
      <c r="N44">
        <v>0.73</v>
      </c>
      <c r="O44">
        <v>0.73</v>
      </c>
      <c r="P44">
        <v>0.73</v>
      </c>
      <c r="Q44">
        <v>0.73</v>
      </c>
      <c r="R44">
        <v>0.73</v>
      </c>
      <c r="S44">
        <v>0.73</v>
      </c>
      <c r="T44">
        <v>0.73</v>
      </c>
      <c r="U44">
        <v>0.73</v>
      </c>
      <c r="V44">
        <v>0.73</v>
      </c>
      <c r="W44">
        <v>0.73</v>
      </c>
      <c r="X44">
        <v>0.73</v>
      </c>
      <c r="Y44">
        <v>0.73</v>
      </c>
      <c r="Z44">
        <v>0.73</v>
      </c>
      <c r="AA44">
        <v>0.73</v>
      </c>
      <c r="AB44">
        <v>0.73</v>
      </c>
      <c r="AC44">
        <v>0.73</v>
      </c>
      <c r="AD44">
        <v>0.73</v>
      </c>
      <c r="AE44">
        <v>0.73</v>
      </c>
      <c r="AF44">
        <v>0.73</v>
      </c>
      <c r="AG44">
        <v>0.73</v>
      </c>
      <c r="AH44">
        <v>0.73</v>
      </c>
    </row>
    <row r="45" spans="1:34" x14ac:dyDescent="0.3">
      <c r="A45" s="96">
        <f ca="1">Exceedance!U45</f>
        <v>47392</v>
      </c>
      <c r="B45" s="1">
        <v>0.73</v>
      </c>
      <c r="C45" s="1">
        <v>0.73</v>
      </c>
      <c r="D45" s="1">
        <v>0.73</v>
      </c>
      <c r="E45">
        <v>0.73</v>
      </c>
      <c r="F45">
        <v>0.73</v>
      </c>
      <c r="G45">
        <v>0.73</v>
      </c>
      <c r="H45">
        <v>0.73</v>
      </c>
      <c r="I45">
        <v>0.73</v>
      </c>
      <c r="J45">
        <v>0.73</v>
      </c>
      <c r="K45">
        <v>0.73</v>
      </c>
      <c r="L45">
        <v>0.73</v>
      </c>
      <c r="M45">
        <v>0.73</v>
      </c>
      <c r="N45">
        <v>0.73</v>
      </c>
      <c r="O45">
        <v>0.73</v>
      </c>
      <c r="P45">
        <v>0.73</v>
      </c>
      <c r="Q45">
        <v>0.73</v>
      </c>
      <c r="R45">
        <v>0.73</v>
      </c>
      <c r="S45">
        <v>0.73</v>
      </c>
      <c r="T45">
        <v>0.73</v>
      </c>
      <c r="U45">
        <v>0.73</v>
      </c>
      <c r="V45">
        <v>0.73</v>
      </c>
      <c r="W45">
        <v>0.73</v>
      </c>
      <c r="X45">
        <v>0.73</v>
      </c>
      <c r="Y45">
        <v>0.73</v>
      </c>
      <c r="Z45">
        <v>0.73</v>
      </c>
      <c r="AA45">
        <v>0.73</v>
      </c>
      <c r="AB45">
        <v>0.73</v>
      </c>
      <c r="AC45">
        <v>0.73</v>
      </c>
      <c r="AD45">
        <v>0.73</v>
      </c>
      <c r="AE45">
        <v>0.73</v>
      </c>
      <c r="AF45">
        <v>0.73</v>
      </c>
      <c r="AG45">
        <v>0.73</v>
      </c>
      <c r="AH45">
        <v>0.73</v>
      </c>
    </row>
    <row r="46" spans="1:34" x14ac:dyDescent="0.3">
      <c r="A46" s="96">
        <f ca="1">Exceedance!U46</f>
        <v>47423</v>
      </c>
      <c r="B46" s="1">
        <v>0.93</v>
      </c>
      <c r="C46" s="1">
        <v>0.93</v>
      </c>
      <c r="D46" s="1">
        <v>0.93</v>
      </c>
      <c r="E46">
        <v>0.93</v>
      </c>
      <c r="F46">
        <v>0.93</v>
      </c>
      <c r="G46">
        <v>0.93</v>
      </c>
      <c r="H46">
        <v>0.93</v>
      </c>
      <c r="I46">
        <v>0.93</v>
      </c>
      <c r="J46">
        <v>0.93</v>
      </c>
      <c r="K46">
        <v>0.93</v>
      </c>
      <c r="L46">
        <v>0.93</v>
      </c>
      <c r="M46">
        <v>0.93</v>
      </c>
      <c r="N46">
        <v>0.93</v>
      </c>
      <c r="O46">
        <v>0.93</v>
      </c>
      <c r="P46">
        <v>0.93</v>
      </c>
      <c r="Q46">
        <v>0.93</v>
      </c>
      <c r="R46">
        <v>0.93</v>
      </c>
      <c r="S46">
        <v>0.93</v>
      </c>
      <c r="T46">
        <v>0.93</v>
      </c>
      <c r="U46">
        <v>0.93</v>
      </c>
      <c r="V46">
        <v>0.93</v>
      </c>
      <c r="W46">
        <v>0.93</v>
      </c>
      <c r="X46">
        <v>0.93</v>
      </c>
      <c r="Y46">
        <v>0.93</v>
      </c>
      <c r="Z46">
        <v>0.93</v>
      </c>
      <c r="AA46">
        <v>0.93</v>
      </c>
      <c r="AB46">
        <v>0.93</v>
      </c>
      <c r="AC46">
        <v>0.93</v>
      </c>
      <c r="AD46">
        <v>0.93</v>
      </c>
      <c r="AE46">
        <v>0.93</v>
      </c>
      <c r="AF46">
        <v>0.93</v>
      </c>
      <c r="AG46">
        <v>0.93</v>
      </c>
      <c r="AH46">
        <v>0.93</v>
      </c>
    </row>
    <row r="47" spans="1:34" x14ac:dyDescent="0.3">
      <c r="A47" s="96">
        <f ca="1">Exceedance!U47</f>
        <v>47453</v>
      </c>
      <c r="B47" s="1">
        <v>0.93</v>
      </c>
      <c r="C47" s="1">
        <v>0.93</v>
      </c>
      <c r="D47" s="1">
        <v>0.93</v>
      </c>
      <c r="E47">
        <v>0.93</v>
      </c>
      <c r="F47">
        <v>0.93</v>
      </c>
      <c r="G47">
        <v>0.93</v>
      </c>
      <c r="H47">
        <v>0.93</v>
      </c>
      <c r="I47">
        <v>0.93</v>
      </c>
      <c r="J47">
        <v>0.93</v>
      </c>
      <c r="K47">
        <v>0.93</v>
      </c>
      <c r="L47">
        <v>0.93</v>
      </c>
      <c r="M47">
        <v>0.93</v>
      </c>
      <c r="N47">
        <v>0.93</v>
      </c>
      <c r="O47">
        <v>0.93</v>
      </c>
      <c r="P47">
        <v>0.93</v>
      </c>
      <c r="Q47">
        <v>0.93</v>
      </c>
      <c r="R47">
        <v>0.93</v>
      </c>
      <c r="S47">
        <v>0.93</v>
      </c>
      <c r="T47">
        <v>0.93</v>
      </c>
      <c r="U47">
        <v>0.93</v>
      </c>
      <c r="V47">
        <v>0.93</v>
      </c>
      <c r="W47">
        <v>0.93</v>
      </c>
      <c r="X47">
        <v>0.93</v>
      </c>
      <c r="Y47">
        <v>0.93</v>
      </c>
      <c r="Z47">
        <v>0.93</v>
      </c>
      <c r="AA47">
        <v>0.93</v>
      </c>
      <c r="AB47">
        <v>0.93</v>
      </c>
      <c r="AC47">
        <v>0.93</v>
      </c>
      <c r="AD47">
        <v>0.93</v>
      </c>
      <c r="AE47">
        <v>0.93</v>
      </c>
      <c r="AF47">
        <v>0.93</v>
      </c>
      <c r="AG47">
        <v>0.93</v>
      </c>
      <c r="AH47">
        <v>0.93</v>
      </c>
    </row>
    <row r="48" spans="1:34" x14ac:dyDescent="0.3">
      <c r="A48" s="96">
        <f ca="1">Exceedance!U48</f>
        <v>47484</v>
      </c>
      <c r="B48" s="1">
        <v>0.93</v>
      </c>
      <c r="C48" s="1">
        <v>0.93</v>
      </c>
      <c r="D48" s="1">
        <v>0.93</v>
      </c>
      <c r="E48">
        <v>0.93</v>
      </c>
      <c r="F48">
        <v>0.93</v>
      </c>
      <c r="G48">
        <v>0.93</v>
      </c>
      <c r="H48">
        <v>0.93</v>
      </c>
      <c r="I48">
        <v>0.93</v>
      </c>
      <c r="J48">
        <v>0.93</v>
      </c>
      <c r="K48">
        <v>0.93</v>
      </c>
      <c r="L48">
        <v>0.93</v>
      </c>
      <c r="M48">
        <v>0.93</v>
      </c>
      <c r="N48">
        <v>0.93</v>
      </c>
      <c r="O48">
        <v>0.93</v>
      </c>
      <c r="P48">
        <v>0.93</v>
      </c>
      <c r="Q48">
        <v>0.93</v>
      </c>
      <c r="R48">
        <v>0.93</v>
      </c>
      <c r="S48">
        <v>0.93</v>
      </c>
      <c r="T48">
        <v>0.93</v>
      </c>
      <c r="U48">
        <v>0.93</v>
      </c>
      <c r="V48">
        <v>0.93</v>
      </c>
      <c r="W48">
        <v>0.93</v>
      </c>
      <c r="X48">
        <v>0.93</v>
      </c>
      <c r="Y48">
        <v>0.93</v>
      </c>
      <c r="Z48">
        <v>0.93</v>
      </c>
      <c r="AA48">
        <v>0.93</v>
      </c>
      <c r="AB48">
        <v>0.93</v>
      </c>
      <c r="AC48">
        <v>0.93</v>
      </c>
      <c r="AD48">
        <v>0.93</v>
      </c>
      <c r="AE48">
        <v>0.93</v>
      </c>
      <c r="AF48">
        <v>0.93</v>
      </c>
      <c r="AG48">
        <v>0.93</v>
      </c>
      <c r="AH48">
        <v>0.93</v>
      </c>
    </row>
    <row r="49" spans="1:34" x14ac:dyDescent="0.3">
      <c r="A49" s="96">
        <f ca="1">Exceedance!U49</f>
        <v>47515</v>
      </c>
      <c r="B49" s="1">
        <v>0.93</v>
      </c>
      <c r="C49" s="1">
        <v>0.93</v>
      </c>
      <c r="D49" s="1">
        <v>0.93</v>
      </c>
      <c r="E49">
        <v>0.93</v>
      </c>
      <c r="F49">
        <v>0.93</v>
      </c>
      <c r="G49">
        <v>0.93</v>
      </c>
      <c r="H49">
        <v>0.93</v>
      </c>
      <c r="I49">
        <v>0.93</v>
      </c>
      <c r="J49">
        <v>0.93</v>
      </c>
      <c r="K49">
        <v>0.93</v>
      </c>
      <c r="L49">
        <v>0.93</v>
      </c>
      <c r="M49">
        <v>0.93</v>
      </c>
      <c r="N49">
        <v>0.93</v>
      </c>
      <c r="O49">
        <v>0.93</v>
      </c>
      <c r="P49">
        <v>0.93</v>
      </c>
      <c r="Q49">
        <v>0.93</v>
      </c>
      <c r="R49">
        <v>0.93</v>
      </c>
      <c r="S49">
        <v>0.93</v>
      </c>
      <c r="T49">
        <v>0.93</v>
      </c>
      <c r="U49">
        <v>0.93</v>
      </c>
      <c r="V49">
        <v>0.93</v>
      </c>
      <c r="W49">
        <v>0.93</v>
      </c>
      <c r="X49">
        <v>0.93</v>
      </c>
      <c r="Y49">
        <v>0.93</v>
      </c>
      <c r="Z49">
        <v>0.93</v>
      </c>
      <c r="AA49">
        <v>0.93</v>
      </c>
      <c r="AB49">
        <v>0.93</v>
      </c>
      <c r="AC49">
        <v>0.93</v>
      </c>
      <c r="AD49">
        <v>0.93</v>
      </c>
      <c r="AE49">
        <v>0.93</v>
      </c>
      <c r="AF49">
        <v>0.93</v>
      </c>
      <c r="AG49">
        <v>0.93</v>
      </c>
      <c r="AH49">
        <v>0.93</v>
      </c>
    </row>
    <row r="50" spans="1:34" x14ac:dyDescent="0.3">
      <c r="A50" s="96">
        <f ca="1">Exceedance!U50</f>
        <v>47543</v>
      </c>
      <c r="B50" s="1">
        <v>0.73</v>
      </c>
      <c r="C50" s="1">
        <v>0.73</v>
      </c>
      <c r="D50" s="1">
        <v>0.73</v>
      </c>
      <c r="E50">
        <v>0.73</v>
      </c>
      <c r="F50">
        <v>0.73</v>
      </c>
      <c r="G50">
        <v>0.73</v>
      </c>
      <c r="H50">
        <v>0.73</v>
      </c>
      <c r="I50">
        <v>0.73</v>
      </c>
      <c r="J50">
        <v>0.73</v>
      </c>
      <c r="K50">
        <v>0.73</v>
      </c>
      <c r="L50">
        <v>0.73</v>
      </c>
      <c r="M50">
        <v>0.73</v>
      </c>
      <c r="N50">
        <v>0.73</v>
      </c>
      <c r="O50">
        <v>0.73</v>
      </c>
      <c r="P50">
        <v>0.73</v>
      </c>
      <c r="Q50">
        <v>0.73</v>
      </c>
      <c r="R50">
        <v>0.73</v>
      </c>
      <c r="S50">
        <v>0.73</v>
      </c>
      <c r="T50">
        <v>0.73</v>
      </c>
      <c r="U50">
        <v>0.73</v>
      </c>
      <c r="V50">
        <v>0.73</v>
      </c>
      <c r="W50">
        <v>0.73</v>
      </c>
      <c r="X50">
        <v>0.73</v>
      </c>
      <c r="Y50">
        <v>0.73</v>
      </c>
      <c r="Z50">
        <v>0.73</v>
      </c>
      <c r="AA50">
        <v>0.73</v>
      </c>
      <c r="AB50">
        <v>0.73</v>
      </c>
      <c r="AC50">
        <v>0.73</v>
      </c>
      <c r="AD50">
        <v>0.73</v>
      </c>
      <c r="AE50">
        <v>0.73</v>
      </c>
      <c r="AF50">
        <v>0.73</v>
      </c>
      <c r="AG50">
        <v>0.73</v>
      </c>
      <c r="AH50">
        <v>0.73</v>
      </c>
    </row>
    <row r="51" spans="1:34" x14ac:dyDescent="0.3">
      <c r="A51" s="96">
        <f ca="1">Exceedance!U51</f>
        <v>47574</v>
      </c>
      <c r="B51" s="1">
        <v>0.73</v>
      </c>
      <c r="C51" s="1">
        <v>0.73</v>
      </c>
      <c r="D51" s="1">
        <v>0.73</v>
      </c>
      <c r="E51">
        <v>0.73</v>
      </c>
      <c r="F51">
        <v>0.73</v>
      </c>
      <c r="G51">
        <v>0.73</v>
      </c>
      <c r="H51">
        <v>0.73</v>
      </c>
      <c r="I51">
        <v>0.73</v>
      </c>
      <c r="J51">
        <v>0.73</v>
      </c>
      <c r="K51">
        <v>0.73</v>
      </c>
      <c r="L51">
        <v>0.73</v>
      </c>
      <c r="M51">
        <v>0.73</v>
      </c>
      <c r="N51">
        <v>0.73</v>
      </c>
      <c r="O51">
        <v>0.73</v>
      </c>
      <c r="P51">
        <v>0.73</v>
      </c>
      <c r="Q51">
        <v>0.73</v>
      </c>
      <c r="R51">
        <v>0.73</v>
      </c>
      <c r="S51">
        <v>0.73</v>
      </c>
      <c r="T51">
        <v>0.73</v>
      </c>
      <c r="U51">
        <v>0.73</v>
      </c>
      <c r="V51">
        <v>0.73</v>
      </c>
      <c r="W51">
        <v>0.73</v>
      </c>
      <c r="X51">
        <v>0.73</v>
      </c>
      <c r="Y51">
        <v>0.73</v>
      </c>
      <c r="Z51">
        <v>0.73</v>
      </c>
      <c r="AA51">
        <v>0.73</v>
      </c>
      <c r="AB51">
        <v>0.73</v>
      </c>
      <c r="AC51">
        <v>0.73</v>
      </c>
      <c r="AD51">
        <v>0.73</v>
      </c>
      <c r="AE51">
        <v>0.73</v>
      </c>
      <c r="AF51">
        <v>0.73</v>
      </c>
      <c r="AG51">
        <v>0.73</v>
      </c>
      <c r="AH51">
        <v>0.73</v>
      </c>
    </row>
    <row r="52" spans="1:34" x14ac:dyDescent="0.3">
      <c r="A52" s="96">
        <f ca="1">Exceedance!U52</f>
        <v>47604</v>
      </c>
      <c r="B52" s="1">
        <v>0.86</v>
      </c>
      <c r="C52" s="1">
        <v>0.86</v>
      </c>
      <c r="D52" s="1">
        <v>0.86</v>
      </c>
      <c r="E52">
        <v>0.86</v>
      </c>
      <c r="F52">
        <v>0.86</v>
      </c>
      <c r="G52">
        <v>0.86</v>
      </c>
      <c r="H52">
        <v>0.86</v>
      </c>
      <c r="I52">
        <v>0.86</v>
      </c>
      <c r="J52">
        <v>0.86</v>
      </c>
      <c r="K52">
        <v>0.86</v>
      </c>
      <c r="L52">
        <v>0.86</v>
      </c>
      <c r="M52">
        <v>0.86</v>
      </c>
      <c r="N52">
        <v>0.86</v>
      </c>
      <c r="O52">
        <v>0.86</v>
      </c>
      <c r="P52">
        <v>0.86</v>
      </c>
      <c r="Q52">
        <v>0.86</v>
      </c>
      <c r="R52">
        <v>0.86</v>
      </c>
      <c r="S52">
        <v>0.86</v>
      </c>
      <c r="T52">
        <v>0.86</v>
      </c>
      <c r="U52">
        <v>0.86</v>
      </c>
      <c r="V52">
        <v>0.86</v>
      </c>
      <c r="W52">
        <v>0.86</v>
      </c>
      <c r="X52">
        <v>0.86</v>
      </c>
      <c r="Y52">
        <v>0.86</v>
      </c>
      <c r="Z52">
        <v>0.86</v>
      </c>
      <c r="AA52">
        <v>0.86</v>
      </c>
      <c r="AB52">
        <v>0.86</v>
      </c>
      <c r="AC52">
        <v>0.86</v>
      </c>
      <c r="AD52">
        <v>0.86</v>
      </c>
      <c r="AE52">
        <v>0.86</v>
      </c>
      <c r="AF52">
        <v>0.86</v>
      </c>
      <c r="AG52">
        <v>0.86</v>
      </c>
      <c r="AH52">
        <v>0.86</v>
      </c>
    </row>
    <row r="53" spans="1:34" x14ac:dyDescent="0.3">
      <c r="A53" s="96">
        <f ca="1">Exceedance!U53</f>
        <v>47635</v>
      </c>
      <c r="B53" s="1">
        <v>0.93</v>
      </c>
      <c r="C53" s="1">
        <v>0.93</v>
      </c>
      <c r="D53" s="1">
        <v>0.93</v>
      </c>
      <c r="E53">
        <v>0.93</v>
      </c>
      <c r="F53">
        <v>0.93</v>
      </c>
      <c r="G53">
        <v>0.93</v>
      </c>
      <c r="H53">
        <v>0.93</v>
      </c>
      <c r="I53">
        <v>0.93</v>
      </c>
      <c r="J53">
        <v>0.93</v>
      </c>
      <c r="K53">
        <v>0.93</v>
      </c>
      <c r="L53">
        <v>0.93</v>
      </c>
      <c r="M53">
        <v>0.93</v>
      </c>
      <c r="N53">
        <v>0.93</v>
      </c>
      <c r="O53">
        <v>0.93</v>
      </c>
      <c r="P53">
        <v>0.93</v>
      </c>
      <c r="Q53">
        <v>0.93</v>
      </c>
      <c r="R53">
        <v>0.93</v>
      </c>
      <c r="S53">
        <v>0.93</v>
      </c>
      <c r="T53">
        <v>0.93</v>
      </c>
      <c r="U53">
        <v>0.93</v>
      </c>
      <c r="V53">
        <v>0.93</v>
      </c>
      <c r="W53">
        <v>0.93</v>
      </c>
      <c r="X53">
        <v>0.93</v>
      </c>
      <c r="Y53">
        <v>0.93</v>
      </c>
      <c r="Z53">
        <v>0.93</v>
      </c>
      <c r="AA53">
        <v>0.93</v>
      </c>
      <c r="AB53">
        <v>0.93</v>
      </c>
      <c r="AC53">
        <v>0.93</v>
      </c>
      <c r="AD53">
        <v>0.93</v>
      </c>
      <c r="AE53">
        <v>0.93</v>
      </c>
      <c r="AF53">
        <v>0.93</v>
      </c>
      <c r="AG53">
        <v>0.93</v>
      </c>
      <c r="AH53">
        <v>0.93</v>
      </c>
    </row>
    <row r="54" spans="1:34" x14ac:dyDescent="0.3">
      <c r="A54" s="96">
        <f ca="1">Exceedance!U54</f>
        <v>47665</v>
      </c>
      <c r="B54" s="1">
        <v>0.93</v>
      </c>
      <c r="C54" s="1">
        <v>0.93</v>
      </c>
      <c r="D54" s="1">
        <v>0.93</v>
      </c>
      <c r="E54">
        <v>0.93</v>
      </c>
      <c r="F54">
        <v>0.93</v>
      </c>
      <c r="G54">
        <v>0.93</v>
      </c>
      <c r="H54">
        <v>0.93</v>
      </c>
      <c r="I54">
        <v>0.93</v>
      </c>
      <c r="J54">
        <v>0.93</v>
      </c>
      <c r="K54">
        <v>0.93</v>
      </c>
      <c r="L54">
        <v>0.93</v>
      </c>
      <c r="M54">
        <v>0.93</v>
      </c>
      <c r="N54">
        <v>0.93</v>
      </c>
      <c r="O54">
        <v>0.93</v>
      </c>
      <c r="P54">
        <v>0.93</v>
      </c>
      <c r="Q54">
        <v>0.93</v>
      </c>
      <c r="R54">
        <v>0.93</v>
      </c>
      <c r="S54">
        <v>0.93</v>
      </c>
      <c r="T54">
        <v>0.93</v>
      </c>
      <c r="U54">
        <v>0.93</v>
      </c>
      <c r="V54">
        <v>0.93</v>
      </c>
      <c r="W54">
        <v>0.93</v>
      </c>
      <c r="X54">
        <v>0.93</v>
      </c>
      <c r="Y54">
        <v>0.93</v>
      </c>
      <c r="Z54">
        <v>0.93</v>
      </c>
      <c r="AA54">
        <v>0.93</v>
      </c>
      <c r="AB54">
        <v>0.93</v>
      </c>
      <c r="AC54">
        <v>0.93</v>
      </c>
      <c r="AD54">
        <v>0.93</v>
      </c>
      <c r="AE54">
        <v>0.93</v>
      </c>
      <c r="AF54">
        <v>0.93</v>
      </c>
      <c r="AG54">
        <v>0.93</v>
      </c>
      <c r="AH54">
        <v>0.93</v>
      </c>
    </row>
    <row r="55" spans="1:34" x14ac:dyDescent="0.3">
      <c r="A55" s="96">
        <f ca="1">Exceedance!U55</f>
        <v>47696</v>
      </c>
      <c r="B55" s="1">
        <v>0.93</v>
      </c>
      <c r="C55" s="1">
        <v>0.93</v>
      </c>
      <c r="D55" s="1">
        <v>0.93</v>
      </c>
      <c r="E55">
        <v>0.93</v>
      </c>
      <c r="F55">
        <v>0.93</v>
      </c>
      <c r="G55">
        <v>0.93</v>
      </c>
      <c r="H55">
        <v>0.93</v>
      </c>
      <c r="I55">
        <v>0.93</v>
      </c>
      <c r="J55">
        <v>0.93</v>
      </c>
      <c r="K55">
        <v>0.93</v>
      </c>
      <c r="L55">
        <v>0.93</v>
      </c>
      <c r="M55">
        <v>0.93</v>
      </c>
      <c r="N55">
        <v>0.93</v>
      </c>
      <c r="O55">
        <v>0.93</v>
      </c>
      <c r="P55">
        <v>0.93</v>
      </c>
      <c r="Q55">
        <v>0.93</v>
      </c>
      <c r="R55">
        <v>0.93</v>
      </c>
      <c r="S55">
        <v>0.93</v>
      </c>
      <c r="T55">
        <v>0.93</v>
      </c>
      <c r="U55">
        <v>0.93</v>
      </c>
      <c r="V55">
        <v>0.93</v>
      </c>
      <c r="W55">
        <v>0.93</v>
      </c>
      <c r="X55">
        <v>0.93</v>
      </c>
      <c r="Y55">
        <v>0.93</v>
      </c>
      <c r="Z55">
        <v>0.93</v>
      </c>
      <c r="AA55">
        <v>0.93</v>
      </c>
      <c r="AB55">
        <v>0.93</v>
      </c>
      <c r="AC55">
        <v>0.93</v>
      </c>
      <c r="AD55">
        <v>0.93</v>
      </c>
      <c r="AE55">
        <v>0.93</v>
      </c>
      <c r="AF55">
        <v>0.93</v>
      </c>
      <c r="AG55">
        <v>0.93</v>
      </c>
      <c r="AH55">
        <v>0.93</v>
      </c>
    </row>
    <row r="56" spans="1:34" x14ac:dyDescent="0.3">
      <c r="A56" s="96">
        <f ca="1">Exceedance!U56</f>
        <v>47727</v>
      </c>
      <c r="B56" s="1">
        <v>0.73</v>
      </c>
      <c r="C56" s="1">
        <v>0.73</v>
      </c>
      <c r="D56" s="1">
        <v>0.73</v>
      </c>
      <c r="E56">
        <v>0.73</v>
      </c>
      <c r="F56">
        <v>0.73</v>
      </c>
      <c r="G56">
        <v>0.73</v>
      </c>
      <c r="H56">
        <v>0.73</v>
      </c>
      <c r="I56">
        <v>0.73</v>
      </c>
      <c r="J56">
        <v>0.73</v>
      </c>
      <c r="K56">
        <v>0.73</v>
      </c>
      <c r="L56">
        <v>0.73</v>
      </c>
      <c r="M56">
        <v>0.73</v>
      </c>
      <c r="N56">
        <v>0.73</v>
      </c>
      <c r="O56">
        <v>0.73</v>
      </c>
      <c r="P56">
        <v>0.73</v>
      </c>
      <c r="Q56">
        <v>0.73</v>
      </c>
      <c r="R56">
        <v>0.73</v>
      </c>
      <c r="S56">
        <v>0.73</v>
      </c>
      <c r="T56">
        <v>0.73</v>
      </c>
      <c r="U56">
        <v>0.73</v>
      </c>
      <c r="V56">
        <v>0.73</v>
      </c>
      <c r="W56">
        <v>0.73</v>
      </c>
      <c r="X56">
        <v>0.73</v>
      </c>
      <c r="Y56">
        <v>0.73</v>
      </c>
      <c r="Z56">
        <v>0.73</v>
      </c>
      <c r="AA56">
        <v>0.73</v>
      </c>
      <c r="AB56">
        <v>0.73</v>
      </c>
      <c r="AC56">
        <v>0.73</v>
      </c>
      <c r="AD56">
        <v>0.73</v>
      </c>
      <c r="AE56">
        <v>0.73</v>
      </c>
      <c r="AF56">
        <v>0.73</v>
      </c>
      <c r="AG56">
        <v>0.73</v>
      </c>
      <c r="AH56">
        <v>0.73</v>
      </c>
    </row>
    <row r="57" spans="1:34" x14ac:dyDescent="0.3">
      <c r="A57" s="96">
        <f ca="1">Exceedance!U57</f>
        <v>47757</v>
      </c>
      <c r="B57" s="1">
        <v>0.73</v>
      </c>
      <c r="C57" s="1">
        <v>0.73</v>
      </c>
      <c r="D57" s="1">
        <v>0.73</v>
      </c>
      <c r="E57">
        <v>0.73</v>
      </c>
      <c r="F57">
        <v>0.73</v>
      </c>
      <c r="G57">
        <v>0.73</v>
      </c>
      <c r="H57">
        <v>0.73</v>
      </c>
      <c r="I57">
        <v>0.73</v>
      </c>
      <c r="J57">
        <v>0.73</v>
      </c>
      <c r="K57">
        <v>0.73</v>
      </c>
      <c r="L57">
        <v>0.73</v>
      </c>
      <c r="M57">
        <v>0.73</v>
      </c>
      <c r="N57">
        <v>0.73</v>
      </c>
      <c r="O57">
        <v>0.73</v>
      </c>
      <c r="P57">
        <v>0.73</v>
      </c>
      <c r="Q57">
        <v>0.73</v>
      </c>
      <c r="R57">
        <v>0.73</v>
      </c>
      <c r="S57">
        <v>0.73</v>
      </c>
      <c r="T57">
        <v>0.73</v>
      </c>
      <c r="U57">
        <v>0.73</v>
      </c>
      <c r="V57">
        <v>0.73</v>
      </c>
      <c r="W57">
        <v>0.73</v>
      </c>
      <c r="X57">
        <v>0.73</v>
      </c>
      <c r="Y57">
        <v>0.73</v>
      </c>
      <c r="Z57">
        <v>0.73</v>
      </c>
      <c r="AA57">
        <v>0.73</v>
      </c>
      <c r="AB57">
        <v>0.73</v>
      </c>
      <c r="AC57">
        <v>0.73</v>
      </c>
      <c r="AD57">
        <v>0.73</v>
      </c>
      <c r="AE57">
        <v>0.73</v>
      </c>
      <c r="AF57">
        <v>0.73</v>
      </c>
      <c r="AG57">
        <v>0.73</v>
      </c>
      <c r="AH57">
        <v>0.73</v>
      </c>
    </row>
    <row r="58" spans="1:34" x14ac:dyDescent="0.3">
      <c r="A58" s="96">
        <f ca="1">Exceedance!U58</f>
        <v>47788</v>
      </c>
      <c r="B58" s="1">
        <v>0.93</v>
      </c>
      <c r="C58" s="1">
        <v>0.93</v>
      </c>
      <c r="D58" s="1">
        <v>0.93</v>
      </c>
      <c r="E58">
        <v>0.93</v>
      </c>
      <c r="F58">
        <v>0.93</v>
      </c>
      <c r="G58">
        <v>0.93</v>
      </c>
      <c r="H58">
        <v>0.93</v>
      </c>
      <c r="I58">
        <v>0.93</v>
      </c>
      <c r="J58">
        <v>0.93</v>
      </c>
      <c r="K58">
        <v>0.93</v>
      </c>
      <c r="L58">
        <v>0.93</v>
      </c>
      <c r="M58">
        <v>0.93</v>
      </c>
      <c r="N58">
        <v>0.93</v>
      </c>
      <c r="O58">
        <v>0.93</v>
      </c>
      <c r="P58">
        <v>0.93</v>
      </c>
      <c r="Q58">
        <v>0.93</v>
      </c>
      <c r="R58">
        <v>0.93</v>
      </c>
      <c r="S58">
        <v>0.93</v>
      </c>
      <c r="T58">
        <v>0.93</v>
      </c>
      <c r="U58">
        <v>0.93</v>
      </c>
      <c r="V58">
        <v>0.93</v>
      </c>
      <c r="W58">
        <v>0.93</v>
      </c>
      <c r="X58">
        <v>0.93</v>
      </c>
      <c r="Y58">
        <v>0.93</v>
      </c>
      <c r="Z58">
        <v>0.93</v>
      </c>
      <c r="AA58">
        <v>0.93</v>
      </c>
      <c r="AB58">
        <v>0.93</v>
      </c>
      <c r="AC58">
        <v>0.93</v>
      </c>
      <c r="AD58">
        <v>0.93</v>
      </c>
      <c r="AE58">
        <v>0.93</v>
      </c>
      <c r="AF58">
        <v>0.93</v>
      </c>
      <c r="AG58">
        <v>0.93</v>
      </c>
      <c r="AH58">
        <v>0.93</v>
      </c>
    </row>
    <row r="59" spans="1:34" x14ac:dyDescent="0.3">
      <c r="A59" s="96">
        <f ca="1">Exceedance!U59</f>
        <v>47818</v>
      </c>
      <c r="B59" s="1">
        <v>0.93</v>
      </c>
      <c r="C59" s="1">
        <v>0.93</v>
      </c>
      <c r="D59" s="1">
        <v>0.93</v>
      </c>
      <c r="E59">
        <v>0.93</v>
      </c>
      <c r="F59">
        <v>0.93</v>
      </c>
      <c r="G59">
        <v>0.93</v>
      </c>
      <c r="H59">
        <v>0.93</v>
      </c>
      <c r="I59">
        <v>0.93</v>
      </c>
      <c r="J59">
        <v>0.93</v>
      </c>
      <c r="K59">
        <v>0.93</v>
      </c>
      <c r="L59">
        <v>0.93</v>
      </c>
      <c r="M59">
        <v>0.93</v>
      </c>
      <c r="N59">
        <v>0.93</v>
      </c>
      <c r="O59">
        <v>0.93</v>
      </c>
      <c r="P59">
        <v>0.93</v>
      </c>
      <c r="Q59">
        <v>0.93</v>
      </c>
      <c r="R59">
        <v>0.93</v>
      </c>
      <c r="S59">
        <v>0.93</v>
      </c>
      <c r="T59">
        <v>0.93</v>
      </c>
      <c r="U59">
        <v>0.93</v>
      </c>
      <c r="V59">
        <v>0.93</v>
      </c>
      <c r="W59">
        <v>0.93</v>
      </c>
      <c r="X59">
        <v>0.93</v>
      </c>
      <c r="Y59">
        <v>0.93</v>
      </c>
      <c r="Z59">
        <v>0.93</v>
      </c>
      <c r="AA59">
        <v>0.93</v>
      </c>
      <c r="AB59">
        <v>0.93</v>
      </c>
      <c r="AC59">
        <v>0.93</v>
      </c>
      <c r="AD59">
        <v>0.93</v>
      </c>
      <c r="AE59">
        <v>0.93</v>
      </c>
      <c r="AF59">
        <v>0.93</v>
      </c>
      <c r="AG59">
        <v>0.93</v>
      </c>
      <c r="AH59">
        <v>0.93</v>
      </c>
    </row>
    <row r="60" spans="1:34" x14ac:dyDescent="0.3">
      <c r="A60" s="96">
        <f ca="1">Exceedance!U60</f>
        <v>47849</v>
      </c>
      <c r="B60" s="1">
        <v>0.93</v>
      </c>
      <c r="C60" s="1">
        <v>0.93</v>
      </c>
      <c r="D60" s="1">
        <v>0.93</v>
      </c>
      <c r="E60">
        <v>0.93</v>
      </c>
      <c r="F60">
        <v>0.93</v>
      </c>
      <c r="G60">
        <v>0.93</v>
      </c>
      <c r="H60">
        <v>0.93</v>
      </c>
      <c r="I60">
        <v>0.93</v>
      </c>
      <c r="J60">
        <v>0.93</v>
      </c>
      <c r="K60">
        <v>0.93</v>
      </c>
      <c r="L60">
        <v>0.93</v>
      </c>
      <c r="M60">
        <v>0.93</v>
      </c>
      <c r="N60">
        <v>0.93</v>
      </c>
      <c r="O60">
        <v>0.93</v>
      </c>
      <c r="P60">
        <v>0.93</v>
      </c>
      <c r="Q60">
        <v>0.93</v>
      </c>
      <c r="R60">
        <v>0.93</v>
      </c>
      <c r="S60">
        <v>0.93</v>
      </c>
      <c r="T60">
        <v>0.93</v>
      </c>
      <c r="U60">
        <v>0.93</v>
      </c>
      <c r="V60">
        <v>0.93</v>
      </c>
      <c r="W60">
        <v>0.93</v>
      </c>
      <c r="X60">
        <v>0.93</v>
      </c>
      <c r="Y60">
        <v>0.93</v>
      </c>
      <c r="Z60">
        <v>0.93</v>
      </c>
      <c r="AA60">
        <v>0.93</v>
      </c>
      <c r="AB60">
        <v>0.93</v>
      </c>
      <c r="AC60">
        <v>0.93</v>
      </c>
      <c r="AD60">
        <v>0.93</v>
      </c>
      <c r="AE60">
        <v>0.93</v>
      </c>
      <c r="AF60">
        <v>0.93</v>
      </c>
      <c r="AG60">
        <v>0.93</v>
      </c>
      <c r="AH60">
        <v>0.93</v>
      </c>
    </row>
    <row r="61" spans="1:34" x14ac:dyDescent="0.3">
      <c r="A61" s="96">
        <f ca="1">Exceedance!U61</f>
        <v>47880</v>
      </c>
      <c r="B61" s="1">
        <v>0.93</v>
      </c>
      <c r="C61" s="1">
        <v>0.93</v>
      </c>
      <c r="D61" s="1">
        <v>0.93</v>
      </c>
      <c r="E61">
        <v>0.93</v>
      </c>
      <c r="F61">
        <v>0.93</v>
      </c>
      <c r="G61">
        <v>0.93</v>
      </c>
      <c r="H61">
        <v>0.93</v>
      </c>
      <c r="I61">
        <v>0.93</v>
      </c>
      <c r="J61">
        <v>0.93</v>
      </c>
      <c r="K61">
        <v>0.93</v>
      </c>
      <c r="L61">
        <v>0.93</v>
      </c>
      <c r="M61">
        <v>0.93</v>
      </c>
      <c r="N61">
        <v>0.93</v>
      </c>
      <c r="O61">
        <v>0.93</v>
      </c>
      <c r="P61">
        <v>0.93</v>
      </c>
      <c r="Q61">
        <v>0.93</v>
      </c>
      <c r="R61">
        <v>0.93</v>
      </c>
      <c r="S61">
        <v>0.93</v>
      </c>
      <c r="T61">
        <v>0.93</v>
      </c>
      <c r="U61">
        <v>0.93</v>
      </c>
      <c r="V61">
        <v>0.93</v>
      </c>
      <c r="W61">
        <v>0.93</v>
      </c>
      <c r="X61">
        <v>0.93</v>
      </c>
      <c r="Y61">
        <v>0.93</v>
      </c>
      <c r="Z61">
        <v>0.93</v>
      </c>
      <c r="AA61">
        <v>0.93</v>
      </c>
      <c r="AB61">
        <v>0.93</v>
      </c>
      <c r="AC61">
        <v>0.93</v>
      </c>
      <c r="AD61">
        <v>0.93</v>
      </c>
      <c r="AE61">
        <v>0.93</v>
      </c>
      <c r="AF61">
        <v>0.93</v>
      </c>
      <c r="AG61">
        <v>0.93</v>
      </c>
      <c r="AH61">
        <v>0.93</v>
      </c>
    </row>
    <row r="62" spans="1:34" x14ac:dyDescent="0.3">
      <c r="A62" s="96">
        <f ca="1">Exceedance!U62</f>
        <v>47908</v>
      </c>
      <c r="B62" s="1">
        <v>0.73</v>
      </c>
      <c r="C62" s="1">
        <v>0.73</v>
      </c>
      <c r="D62" s="1">
        <v>0.73</v>
      </c>
      <c r="E62">
        <v>0.73</v>
      </c>
      <c r="F62">
        <v>0.73</v>
      </c>
      <c r="G62">
        <v>0.73</v>
      </c>
      <c r="H62">
        <v>0.73</v>
      </c>
      <c r="I62">
        <v>0.73</v>
      </c>
      <c r="J62">
        <v>0.73</v>
      </c>
      <c r="K62">
        <v>0.73</v>
      </c>
      <c r="L62">
        <v>0.73</v>
      </c>
      <c r="M62">
        <v>0.73</v>
      </c>
      <c r="N62">
        <v>0.73</v>
      </c>
      <c r="O62">
        <v>0.73</v>
      </c>
      <c r="P62">
        <v>0.73</v>
      </c>
      <c r="Q62">
        <v>0.73</v>
      </c>
      <c r="R62">
        <v>0.73</v>
      </c>
      <c r="S62">
        <v>0.73</v>
      </c>
      <c r="T62">
        <v>0.73</v>
      </c>
      <c r="U62">
        <v>0.73</v>
      </c>
      <c r="V62">
        <v>0.73</v>
      </c>
      <c r="W62">
        <v>0.73</v>
      </c>
      <c r="X62">
        <v>0.73</v>
      </c>
      <c r="Y62">
        <v>0.73</v>
      </c>
      <c r="Z62">
        <v>0.73</v>
      </c>
      <c r="AA62">
        <v>0.73</v>
      </c>
      <c r="AB62">
        <v>0.73</v>
      </c>
      <c r="AC62">
        <v>0.73</v>
      </c>
      <c r="AD62">
        <v>0.73</v>
      </c>
      <c r="AE62">
        <v>0.73</v>
      </c>
      <c r="AF62">
        <v>0.73</v>
      </c>
      <c r="AG62">
        <v>0.73</v>
      </c>
      <c r="AH62">
        <v>0.73</v>
      </c>
    </row>
    <row r="63" spans="1:34" x14ac:dyDescent="0.3">
      <c r="A63" s="96">
        <f ca="1">Exceedance!U63</f>
        <v>47939</v>
      </c>
      <c r="B63" s="1">
        <v>0.73</v>
      </c>
      <c r="C63" s="1">
        <v>0.73</v>
      </c>
      <c r="D63" s="1">
        <v>0.73</v>
      </c>
      <c r="E63">
        <v>0.73</v>
      </c>
      <c r="F63">
        <v>0.73</v>
      </c>
      <c r="G63">
        <v>0.73</v>
      </c>
      <c r="H63">
        <v>0.73</v>
      </c>
      <c r="I63">
        <v>0.73</v>
      </c>
      <c r="J63">
        <v>0.73</v>
      </c>
      <c r="K63">
        <v>0.73</v>
      </c>
      <c r="L63">
        <v>0.73</v>
      </c>
      <c r="M63">
        <v>0.73</v>
      </c>
      <c r="N63">
        <v>0.73</v>
      </c>
      <c r="O63">
        <v>0.73</v>
      </c>
      <c r="P63">
        <v>0.73</v>
      </c>
      <c r="Q63">
        <v>0.73</v>
      </c>
      <c r="R63">
        <v>0.73</v>
      </c>
      <c r="S63">
        <v>0.73</v>
      </c>
      <c r="T63">
        <v>0.73</v>
      </c>
      <c r="U63">
        <v>0.73</v>
      </c>
      <c r="V63">
        <v>0.73</v>
      </c>
      <c r="W63">
        <v>0.73</v>
      </c>
      <c r="X63">
        <v>0.73</v>
      </c>
      <c r="Y63">
        <v>0.73</v>
      </c>
      <c r="Z63">
        <v>0.73</v>
      </c>
      <c r="AA63">
        <v>0.73</v>
      </c>
      <c r="AB63">
        <v>0.73</v>
      </c>
      <c r="AC63">
        <v>0.73</v>
      </c>
      <c r="AD63">
        <v>0.73</v>
      </c>
      <c r="AE63">
        <v>0.73</v>
      </c>
      <c r="AF63">
        <v>0.73</v>
      </c>
      <c r="AG63">
        <v>0.73</v>
      </c>
      <c r="AH63">
        <v>0.73</v>
      </c>
    </row>
    <row r="64" spans="1:34" x14ac:dyDescent="0.3">
      <c r="A64" s="96">
        <f ca="1">Exceedance!U64</f>
        <v>47969</v>
      </c>
      <c r="B64" s="1">
        <v>0.86</v>
      </c>
      <c r="C64" s="1">
        <v>0.86</v>
      </c>
      <c r="D64" s="1">
        <v>0.86</v>
      </c>
      <c r="E64">
        <v>0.86</v>
      </c>
      <c r="F64">
        <v>0.86</v>
      </c>
      <c r="G64">
        <v>0.86</v>
      </c>
      <c r="H64">
        <v>0.86</v>
      </c>
      <c r="I64">
        <v>0.86</v>
      </c>
      <c r="J64">
        <v>0.86</v>
      </c>
      <c r="K64">
        <v>0.86</v>
      </c>
      <c r="L64">
        <v>0.86</v>
      </c>
      <c r="M64">
        <v>0.86</v>
      </c>
      <c r="N64">
        <v>0.86</v>
      </c>
      <c r="O64">
        <v>0.86</v>
      </c>
      <c r="P64">
        <v>0.86</v>
      </c>
      <c r="Q64">
        <v>0.86</v>
      </c>
      <c r="R64">
        <v>0.86</v>
      </c>
      <c r="S64">
        <v>0.86</v>
      </c>
      <c r="T64">
        <v>0.86</v>
      </c>
      <c r="U64">
        <v>0.86</v>
      </c>
      <c r="V64">
        <v>0.86</v>
      </c>
      <c r="W64">
        <v>0.86</v>
      </c>
      <c r="X64">
        <v>0.86</v>
      </c>
      <c r="Y64">
        <v>0.86</v>
      </c>
      <c r="Z64">
        <v>0.86</v>
      </c>
      <c r="AA64">
        <v>0.86</v>
      </c>
      <c r="AB64">
        <v>0.86</v>
      </c>
      <c r="AC64">
        <v>0.86</v>
      </c>
      <c r="AD64">
        <v>0.86</v>
      </c>
      <c r="AE64">
        <v>0.86</v>
      </c>
      <c r="AF64">
        <v>0.86</v>
      </c>
      <c r="AG64">
        <v>0.86</v>
      </c>
      <c r="AH64">
        <v>0.86</v>
      </c>
    </row>
    <row r="65" spans="1:34" x14ac:dyDescent="0.3">
      <c r="A65" s="96">
        <f ca="1">Exceedance!U65</f>
        <v>48000</v>
      </c>
      <c r="B65" s="1">
        <v>0.93</v>
      </c>
      <c r="C65" s="1">
        <v>0.93</v>
      </c>
      <c r="D65" s="1">
        <v>0.93</v>
      </c>
      <c r="E65">
        <v>0.93</v>
      </c>
      <c r="F65">
        <v>0.93</v>
      </c>
      <c r="G65">
        <v>0.93</v>
      </c>
      <c r="H65">
        <v>0.93</v>
      </c>
      <c r="I65">
        <v>0.93</v>
      </c>
      <c r="J65">
        <v>0.93</v>
      </c>
      <c r="K65">
        <v>0.93</v>
      </c>
      <c r="L65">
        <v>0.93</v>
      </c>
      <c r="M65">
        <v>0.93</v>
      </c>
      <c r="N65">
        <v>0.93</v>
      </c>
      <c r="O65">
        <v>0.93</v>
      </c>
      <c r="P65">
        <v>0.93</v>
      </c>
      <c r="Q65">
        <v>0.93</v>
      </c>
      <c r="R65">
        <v>0.93</v>
      </c>
      <c r="S65">
        <v>0.93</v>
      </c>
      <c r="T65">
        <v>0.93</v>
      </c>
      <c r="U65">
        <v>0.93</v>
      </c>
      <c r="V65">
        <v>0.93</v>
      </c>
      <c r="W65">
        <v>0.93</v>
      </c>
      <c r="X65">
        <v>0.93</v>
      </c>
      <c r="Y65">
        <v>0.93</v>
      </c>
      <c r="Z65">
        <v>0.93</v>
      </c>
      <c r="AA65">
        <v>0.93</v>
      </c>
      <c r="AB65">
        <v>0.93</v>
      </c>
      <c r="AC65">
        <v>0.93</v>
      </c>
      <c r="AD65">
        <v>0.93</v>
      </c>
      <c r="AE65">
        <v>0.93</v>
      </c>
      <c r="AF65">
        <v>0.93</v>
      </c>
      <c r="AG65">
        <v>0.93</v>
      </c>
      <c r="AH65">
        <v>0.93</v>
      </c>
    </row>
    <row r="66" spans="1:34" x14ac:dyDescent="0.3">
      <c r="A66" s="96">
        <f ca="1">Exceedance!U66</f>
        <v>48030</v>
      </c>
      <c r="B66" s="1">
        <v>0.93</v>
      </c>
      <c r="C66" s="1">
        <v>0.93</v>
      </c>
      <c r="D66" s="1">
        <v>0.93</v>
      </c>
      <c r="E66">
        <v>0.93</v>
      </c>
      <c r="F66">
        <v>0.93</v>
      </c>
      <c r="G66">
        <v>0.93</v>
      </c>
      <c r="H66">
        <v>0.93</v>
      </c>
      <c r="I66">
        <v>0.93</v>
      </c>
      <c r="J66">
        <v>0.93</v>
      </c>
      <c r="K66">
        <v>0.93</v>
      </c>
      <c r="L66">
        <v>0.93</v>
      </c>
      <c r="M66">
        <v>0.93</v>
      </c>
      <c r="N66">
        <v>0.93</v>
      </c>
      <c r="O66">
        <v>0.93</v>
      </c>
      <c r="P66">
        <v>0.93</v>
      </c>
      <c r="Q66">
        <v>0.93</v>
      </c>
      <c r="R66">
        <v>0.93</v>
      </c>
      <c r="S66">
        <v>0.93</v>
      </c>
      <c r="T66">
        <v>0.93</v>
      </c>
      <c r="U66">
        <v>0.93</v>
      </c>
      <c r="V66">
        <v>0.93</v>
      </c>
      <c r="W66">
        <v>0.93</v>
      </c>
      <c r="X66">
        <v>0.93</v>
      </c>
      <c r="Y66">
        <v>0.93</v>
      </c>
      <c r="Z66">
        <v>0.93</v>
      </c>
      <c r="AA66">
        <v>0.93</v>
      </c>
      <c r="AB66">
        <v>0.93</v>
      </c>
      <c r="AC66">
        <v>0.93</v>
      </c>
      <c r="AD66">
        <v>0.93</v>
      </c>
      <c r="AE66">
        <v>0.93</v>
      </c>
      <c r="AF66">
        <v>0.93</v>
      </c>
      <c r="AG66">
        <v>0.93</v>
      </c>
      <c r="AH66">
        <v>0.93</v>
      </c>
    </row>
    <row r="67" spans="1:34" x14ac:dyDescent="0.3">
      <c r="A67" s="96">
        <f ca="1">Exceedance!U67</f>
        <v>48061</v>
      </c>
      <c r="B67" s="1">
        <v>0.93</v>
      </c>
      <c r="C67" s="1">
        <v>0.93</v>
      </c>
      <c r="D67" s="1">
        <v>0.93</v>
      </c>
      <c r="E67">
        <v>0.93</v>
      </c>
      <c r="F67">
        <v>0.93</v>
      </c>
      <c r="G67">
        <v>0.93</v>
      </c>
      <c r="H67">
        <v>0.93</v>
      </c>
      <c r="I67">
        <v>0.93</v>
      </c>
      <c r="J67">
        <v>0.93</v>
      </c>
      <c r="K67">
        <v>0.93</v>
      </c>
      <c r="L67">
        <v>0.93</v>
      </c>
      <c r="M67">
        <v>0.93</v>
      </c>
      <c r="N67">
        <v>0.93</v>
      </c>
      <c r="O67">
        <v>0.93</v>
      </c>
      <c r="P67">
        <v>0.93</v>
      </c>
      <c r="Q67">
        <v>0.93</v>
      </c>
      <c r="R67">
        <v>0.93</v>
      </c>
      <c r="S67">
        <v>0.93</v>
      </c>
      <c r="T67">
        <v>0.93</v>
      </c>
      <c r="U67">
        <v>0.93</v>
      </c>
      <c r="V67">
        <v>0.93</v>
      </c>
      <c r="W67">
        <v>0.93</v>
      </c>
      <c r="X67">
        <v>0.93</v>
      </c>
      <c r="Y67">
        <v>0.93</v>
      </c>
      <c r="Z67">
        <v>0.93</v>
      </c>
      <c r="AA67">
        <v>0.93</v>
      </c>
      <c r="AB67">
        <v>0.93</v>
      </c>
      <c r="AC67">
        <v>0.93</v>
      </c>
      <c r="AD67">
        <v>0.93</v>
      </c>
      <c r="AE67">
        <v>0.93</v>
      </c>
      <c r="AF67">
        <v>0.93</v>
      </c>
      <c r="AG67">
        <v>0.93</v>
      </c>
      <c r="AH67">
        <v>0.93</v>
      </c>
    </row>
    <row r="68" spans="1:34" x14ac:dyDescent="0.3">
      <c r="A68" s="96">
        <f ca="1">Exceedance!U68</f>
        <v>48092</v>
      </c>
      <c r="B68" s="1">
        <v>0.73</v>
      </c>
      <c r="C68" s="1">
        <v>0.73</v>
      </c>
      <c r="D68" s="1">
        <v>0.73</v>
      </c>
      <c r="E68">
        <v>0.73</v>
      </c>
      <c r="F68">
        <v>0.73</v>
      </c>
      <c r="G68">
        <v>0.73</v>
      </c>
      <c r="H68">
        <v>0.73</v>
      </c>
      <c r="I68">
        <v>0.73</v>
      </c>
      <c r="J68">
        <v>0.73</v>
      </c>
      <c r="K68">
        <v>0.73</v>
      </c>
      <c r="L68">
        <v>0.73</v>
      </c>
      <c r="M68">
        <v>0.73</v>
      </c>
      <c r="N68">
        <v>0.73</v>
      </c>
      <c r="O68">
        <v>0.73</v>
      </c>
      <c r="P68">
        <v>0.73</v>
      </c>
      <c r="Q68">
        <v>0.73</v>
      </c>
      <c r="R68">
        <v>0.73</v>
      </c>
      <c r="S68">
        <v>0.73</v>
      </c>
      <c r="T68">
        <v>0.73</v>
      </c>
      <c r="U68">
        <v>0.73</v>
      </c>
      <c r="V68">
        <v>0.73</v>
      </c>
      <c r="W68">
        <v>0.73</v>
      </c>
      <c r="X68">
        <v>0.73</v>
      </c>
      <c r="Y68">
        <v>0.73</v>
      </c>
      <c r="Z68">
        <v>0.73</v>
      </c>
      <c r="AA68">
        <v>0.73</v>
      </c>
      <c r="AB68">
        <v>0.73</v>
      </c>
      <c r="AC68">
        <v>0.73</v>
      </c>
      <c r="AD68">
        <v>0.73</v>
      </c>
      <c r="AE68">
        <v>0.73</v>
      </c>
      <c r="AF68">
        <v>0.73</v>
      </c>
      <c r="AG68">
        <v>0.73</v>
      </c>
      <c r="AH68">
        <v>0.73</v>
      </c>
    </row>
    <row r="69" spans="1:34" x14ac:dyDescent="0.3">
      <c r="A69" s="96" t="str">
        <f ca="1">Exceedance!U69</f>
        <v/>
      </c>
      <c r="B69" s="1"/>
      <c r="C69" s="1"/>
      <c r="D69" s="1"/>
    </row>
    <row r="70" spans="1:34" x14ac:dyDescent="0.3">
      <c r="A70" s="96" t="str">
        <f ca="1">Exceedance!U70</f>
        <v/>
      </c>
      <c r="B70" s="1"/>
      <c r="C70" s="1"/>
      <c r="D70" s="1"/>
    </row>
    <row r="71" spans="1:34" x14ac:dyDescent="0.3">
      <c r="A71" s="96" t="str">
        <f ca="1">Exceedance!U71</f>
        <v/>
      </c>
      <c r="B71" s="1"/>
      <c r="C71" s="1"/>
      <c r="D71" s="1"/>
    </row>
    <row r="72" spans="1:34" x14ac:dyDescent="0.3">
      <c r="A72" s="96" t="str">
        <f ca="1">Exceedance!U72</f>
        <v/>
      </c>
      <c r="B72" s="1"/>
      <c r="C72" s="1"/>
      <c r="D72" s="1"/>
    </row>
    <row r="73" spans="1:34" x14ac:dyDescent="0.3">
      <c r="A73" s="96" t="str">
        <f ca="1">Exceedance!U73</f>
        <v/>
      </c>
      <c r="B73" s="1"/>
      <c r="C73" s="1"/>
      <c r="D73" s="1"/>
    </row>
    <row r="74" spans="1:34" x14ac:dyDescent="0.3">
      <c r="A74" s="96" t="str">
        <f ca="1">Exceedance!U74</f>
        <v/>
      </c>
      <c r="B74" s="1"/>
      <c r="C74" s="1"/>
      <c r="D74" s="1"/>
    </row>
    <row r="75" spans="1:34" x14ac:dyDescent="0.3">
      <c r="A75" s="96" t="str">
        <f ca="1">Exceedance!U75</f>
        <v/>
      </c>
      <c r="B75" s="1"/>
      <c r="C75" s="1"/>
      <c r="D75" s="1"/>
    </row>
    <row r="76" spans="1:34" x14ac:dyDescent="0.3">
      <c r="A76" s="96" t="str">
        <f ca="1">Exceedance!U76</f>
        <v/>
      </c>
      <c r="B76" s="1"/>
      <c r="C76" s="1"/>
      <c r="D76" s="1"/>
    </row>
    <row r="77" spans="1:34" x14ac:dyDescent="0.3">
      <c r="A77" s="96" t="str">
        <f ca="1">Exceedance!U77</f>
        <v/>
      </c>
      <c r="B77" s="1"/>
      <c r="C77" s="1"/>
      <c r="D77" s="1"/>
    </row>
    <row r="78" spans="1:34" x14ac:dyDescent="0.3">
      <c r="A78" s="96" t="str">
        <f ca="1">Exceedance!U78</f>
        <v/>
      </c>
      <c r="B78" s="1"/>
      <c r="C78" s="1"/>
      <c r="D78" s="1"/>
    </row>
    <row r="79" spans="1:34" x14ac:dyDescent="0.3">
      <c r="A79" s="96" t="str">
        <f ca="1">Exceedance!U79</f>
        <v/>
      </c>
      <c r="B79" s="1"/>
      <c r="C79" s="1"/>
      <c r="D79" s="1"/>
    </row>
    <row r="80" spans="1:34" x14ac:dyDescent="0.3">
      <c r="A80" s="96" t="str">
        <f ca="1">Exceedance!U80</f>
        <v/>
      </c>
      <c r="B80" s="1"/>
      <c r="C80" s="1"/>
      <c r="D80" s="1"/>
    </row>
    <row r="81" spans="1:4" x14ac:dyDescent="0.3">
      <c r="A81" s="96" t="str">
        <f ca="1">Exceedance!U81</f>
        <v/>
      </c>
      <c r="B81" s="1"/>
      <c r="C81" s="1"/>
      <c r="D81" s="1"/>
    </row>
    <row r="82" spans="1:4" x14ac:dyDescent="0.3">
      <c r="A82" s="96" t="str">
        <f ca="1">Exceedance!U82</f>
        <v/>
      </c>
      <c r="B82" s="1"/>
      <c r="C82" s="1"/>
      <c r="D82" s="1"/>
    </row>
    <row r="83" spans="1:4" x14ac:dyDescent="0.3">
      <c r="A83" s="96" t="str">
        <f ca="1">Exceedance!U83</f>
        <v/>
      </c>
      <c r="B83" s="1"/>
      <c r="C83" s="1"/>
      <c r="D83" s="1"/>
    </row>
    <row r="84" spans="1:4" x14ac:dyDescent="0.3">
      <c r="A84" s="96" t="str">
        <f ca="1">Exceedance!U84</f>
        <v/>
      </c>
      <c r="B84" s="1"/>
      <c r="C84" s="1"/>
      <c r="D84" s="1"/>
    </row>
    <row r="85" spans="1:4" x14ac:dyDescent="0.3">
      <c r="A85" s="96" t="str">
        <f ca="1">Exceedance!U85</f>
        <v/>
      </c>
      <c r="B85" s="1"/>
      <c r="C85" s="1"/>
      <c r="D85" s="1"/>
    </row>
    <row r="86" spans="1:4" x14ac:dyDescent="0.3">
      <c r="A86" s="96" t="str">
        <f ca="1">Exceedance!U86</f>
        <v/>
      </c>
      <c r="B86" s="1"/>
      <c r="C86" s="1"/>
      <c r="D86" s="1"/>
    </row>
    <row r="87" spans="1:4" x14ac:dyDescent="0.3">
      <c r="A87" s="96" t="str">
        <f ca="1">Exceedance!U87</f>
        <v/>
      </c>
      <c r="B87" s="1"/>
      <c r="C87" s="1"/>
      <c r="D87" s="1"/>
    </row>
    <row r="88" spans="1:4" x14ac:dyDescent="0.3">
      <c r="A88" s="96" t="str">
        <f ca="1">Exceedance!U88</f>
        <v/>
      </c>
      <c r="B88" s="1"/>
      <c r="C88" s="1"/>
      <c r="D88" s="1"/>
    </row>
    <row r="89" spans="1:4" x14ac:dyDescent="0.3">
      <c r="A89" s="96" t="str">
        <f ca="1">Exceedance!U89</f>
        <v/>
      </c>
      <c r="B89" s="1"/>
      <c r="C89" s="1"/>
      <c r="D89" s="1"/>
    </row>
    <row r="90" spans="1:4" x14ac:dyDescent="0.3">
      <c r="A90" s="96" t="str">
        <f ca="1">Exceedance!U90</f>
        <v/>
      </c>
      <c r="B90" s="1"/>
      <c r="C90" s="1"/>
      <c r="D90" s="1"/>
    </row>
    <row r="91" spans="1:4" x14ac:dyDescent="0.3">
      <c r="A91" s="96" t="str">
        <f ca="1">Exceedance!U91</f>
        <v/>
      </c>
      <c r="B91" s="1"/>
      <c r="C91" s="1"/>
      <c r="D91" s="1"/>
    </row>
    <row r="92" spans="1:4" x14ac:dyDescent="0.3">
      <c r="A92" s="96" t="str">
        <f ca="1">Exceedance!U92</f>
        <v/>
      </c>
      <c r="B92" s="1"/>
      <c r="C92" s="1"/>
      <c r="D92" s="1"/>
    </row>
    <row r="93" spans="1:4" x14ac:dyDescent="0.3">
      <c r="A93" s="96" t="str">
        <f ca="1">Exceedance!U93</f>
        <v/>
      </c>
      <c r="B93" s="1"/>
      <c r="C93" s="1"/>
      <c r="D93" s="1"/>
    </row>
    <row r="94" spans="1:4" x14ac:dyDescent="0.3">
      <c r="A94" s="96" t="str">
        <f ca="1">Exceedance!U94</f>
        <v/>
      </c>
      <c r="B94" s="1"/>
      <c r="C94" s="1"/>
      <c r="D94" s="1"/>
    </row>
    <row r="95" spans="1:4" x14ac:dyDescent="0.3">
      <c r="A95" s="96" t="str">
        <f ca="1">Exceedance!U95</f>
        <v/>
      </c>
      <c r="B95" s="1"/>
      <c r="C95" s="1"/>
      <c r="D95" s="1"/>
    </row>
    <row r="96" spans="1:4" x14ac:dyDescent="0.3">
      <c r="A96" s="96" t="str">
        <f ca="1">Exceedance!U96</f>
        <v/>
      </c>
      <c r="B96" s="1"/>
      <c r="C96" s="1"/>
      <c r="D96" s="1"/>
    </row>
    <row r="97" spans="1:4" x14ac:dyDescent="0.3">
      <c r="A97" s="96" t="str">
        <f ca="1">Exceedance!U97</f>
        <v/>
      </c>
      <c r="B97" s="1"/>
      <c r="C97" s="1"/>
      <c r="D97" s="1"/>
    </row>
    <row r="98" spans="1:4" x14ac:dyDescent="0.3">
      <c r="A98" s="96" t="str">
        <f ca="1">Exceedance!U98</f>
        <v/>
      </c>
      <c r="B98" s="1"/>
      <c r="C98" s="1"/>
      <c r="D98" s="1"/>
    </row>
    <row r="99" spans="1:4" x14ac:dyDescent="0.3">
      <c r="A99" s="96" t="str">
        <f ca="1">Exceedance!U99</f>
        <v/>
      </c>
      <c r="B99" s="1"/>
      <c r="C99" s="1"/>
      <c r="D99" s="1"/>
    </row>
    <row r="100" spans="1:4" x14ac:dyDescent="0.3">
      <c r="A100" s="96"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B1:AH1"/>
  </mergeCells>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Sheet90">
    <tabColor rgb="FFFFC000"/>
  </sheetPr>
  <dimension ref="A1:AH175"/>
  <sheetViews>
    <sheetView workbookViewId="0">
      <selection activeCell="B4" sqref="B4:AQ175"/>
    </sheetView>
  </sheetViews>
  <sheetFormatPr defaultColWidth="8.5546875" defaultRowHeight="14.4" x14ac:dyDescent="0.3"/>
  <cols>
    <col min="1" max="1" width="8.5546875" style="105"/>
    <col min="2" max="4" width="8.5546875" style="185"/>
  </cols>
  <sheetData>
    <row r="1" spans="1:34" s="105" customFormat="1" x14ac:dyDescent="0.3">
      <c r="A1" s="104"/>
      <c r="B1" s="868" t="s">
        <v>95</v>
      </c>
      <c r="C1" s="869"/>
      <c r="D1" s="869"/>
      <c r="E1" s="869"/>
      <c r="F1" s="869"/>
      <c r="G1" s="869"/>
      <c r="H1" s="869"/>
      <c r="I1" s="869"/>
      <c r="J1" s="869"/>
      <c r="K1" s="869"/>
      <c r="L1" s="869"/>
      <c r="M1" s="869"/>
      <c r="N1" s="869"/>
      <c r="O1" s="869"/>
      <c r="P1" s="869"/>
      <c r="Q1" s="869"/>
      <c r="R1" s="869"/>
      <c r="S1" s="869"/>
      <c r="T1" s="869"/>
      <c r="U1" s="869"/>
      <c r="V1" s="869"/>
      <c r="W1" s="869"/>
      <c r="X1" s="869"/>
      <c r="Y1" s="869"/>
      <c r="Z1" s="869"/>
      <c r="AA1" s="869"/>
      <c r="AB1" s="869"/>
      <c r="AC1" s="869"/>
      <c r="AD1" s="869"/>
      <c r="AE1" s="869"/>
      <c r="AF1" s="869"/>
      <c r="AG1" s="869"/>
      <c r="AH1" s="869"/>
    </row>
    <row r="2" spans="1:34" s="105" customFormat="1" x14ac:dyDescent="0.3">
      <c r="A2" s="104"/>
      <c r="B2" s="105" t="s">
        <v>288</v>
      </c>
      <c r="C2" s="105" t="s">
        <v>287</v>
      </c>
      <c r="D2" s="105" t="s">
        <v>289</v>
      </c>
      <c r="E2" s="105">
        <v>1991</v>
      </c>
      <c r="F2" s="105">
        <v>1992</v>
      </c>
      <c r="G2" s="105">
        <v>1993</v>
      </c>
      <c r="H2" s="105">
        <v>1994</v>
      </c>
      <c r="I2" s="105">
        <v>1995</v>
      </c>
      <c r="J2" s="105">
        <v>1996</v>
      </c>
      <c r="K2" s="105">
        <v>1997</v>
      </c>
      <c r="L2" s="105">
        <v>1998</v>
      </c>
      <c r="M2" s="105">
        <v>1999</v>
      </c>
      <c r="N2" s="105">
        <v>2000</v>
      </c>
      <c r="O2" s="105">
        <v>2001</v>
      </c>
      <c r="P2" s="105">
        <v>2002</v>
      </c>
      <c r="Q2" s="105">
        <v>2003</v>
      </c>
      <c r="R2" s="105">
        <v>2004</v>
      </c>
      <c r="S2" s="105">
        <v>2005</v>
      </c>
      <c r="T2" s="105">
        <v>2006</v>
      </c>
      <c r="U2" s="105">
        <v>2007</v>
      </c>
      <c r="V2" s="105">
        <v>2008</v>
      </c>
      <c r="W2" s="105">
        <v>2009</v>
      </c>
      <c r="X2" s="105">
        <v>2010</v>
      </c>
      <c r="Y2" s="105">
        <v>2011</v>
      </c>
      <c r="Z2" s="105">
        <v>2012</v>
      </c>
      <c r="AA2" s="105">
        <v>2013</v>
      </c>
      <c r="AB2" s="105">
        <v>2014</v>
      </c>
      <c r="AC2" s="105">
        <v>2015</v>
      </c>
      <c r="AD2" s="105">
        <v>2016</v>
      </c>
      <c r="AE2" s="105">
        <v>2017</v>
      </c>
      <c r="AF2" s="105">
        <v>2018</v>
      </c>
      <c r="AG2" s="105">
        <v>2019</v>
      </c>
      <c r="AH2" s="105">
        <v>2020</v>
      </c>
    </row>
    <row r="3" spans="1:34" s="107" customFormat="1" x14ac:dyDescent="0.3">
      <c r="A3" s="106"/>
      <c r="B3" s="107" t="s">
        <v>323</v>
      </c>
      <c r="C3" s="107" t="s">
        <v>324</v>
      </c>
      <c r="D3" s="107" t="s">
        <v>325</v>
      </c>
      <c r="E3" s="107" t="s">
        <v>326</v>
      </c>
      <c r="F3" s="107" t="s">
        <v>327</v>
      </c>
      <c r="G3" s="107" t="s">
        <v>328</v>
      </c>
      <c r="H3" s="107" t="s">
        <v>329</v>
      </c>
      <c r="I3" s="107" t="s">
        <v>330</v>
      </c>
      <c r="J3" s="107" t="s">
        <v>331</v>
      </c>
      <c r="K3" s="107" t="s">
        <v>332</v>
      </c>
      <c r="L3" s="107" t="s">
        <v>333</v>
      </c>
      <c r="M3" s="107" t="s">
        <v>334</v>
      </c>
      <c r="N3" s="107" t="s">
        <v>335</v>
      </c>
      <c r="O3" s="107" t="s">
        <v>336</v>
      </c>
      <c r="P3" s="107" t="s">
        <v>337</v>
      </c>
      <c r="Q3" s="107" t="s">
        <v>338</v>
      </c>
      <c r="R3" s="107" t="s">
        <v>339</v>
      </c>
      <c r="S3" s="107" t="s">
        <v>340</v>
      </c>
      <c r="T3" s="107" t="s">
        <v>341</v>
      </c>
      <c r="U3" s="107" t="s">
        <v>342</v>
      </c>
      <c r="V3" s="107" t="s">
        <v>343</v>
      </c>
      <c r="W3" s="107" t="s">
        <v>344</v>
      </c>
      <c r="X3" s="107" t="s">
        <v>345</v>
      </c>
      <c r="Y3" s="107" t="s">
        <v>346</v>
      </c>
      <c r="Z3" s="107" t="s">
        <v>347</v>
      </c>
      <c r="AA3" s="107" t="s">
        <v>348</v>
      </c>
      <c r="AB3" s="107" t="s">
        <v>349</v>
      </c>
      <c r="AC3" s="107" t="s">
        <v>350</v>
      </c>
      <c r="AD3" s="107" t="s">
        <v>351</v>
      </c>
      <c r="AE3" s="107" t="s">
        <v>352</v>
      </c>
      <c r="AF3" s="107" t="s">
        <v>353</v>
      </c>
      <c r="AG3" s="107" t="s">
        <v>354</v>
      </c>
      <c r="AH3" s="107" t="s">
        <v>355</v>
      </c>
    </row>
    <row r="4" spans="1:34" x14ac:dyDescent="0.3">
      <c r="A4" s="108">
        <f ca="1">Exceedance!U4</f>
        <v>46143</v>
      </c>
      <c r="B4" s="1">
        <v>564.08199999999999</v>
      </c>
      <c r="C4" s="1">
        <v>472.36400000000003</v>
      </c>
      <c r="D4" s="1">
        <v>510.16999999999996</v>
      </c>
      <c r="E4">
        <v>507.88252999999992</v>
      </c>
      <c r="F4">
        <v>549.74499000000003</v>
      </c>
      <c r="G4">
        <v>612.67378000000008</v>
      </c>
      <c r="H4">
        <v>509.19648000000001</v>
      </c>
      <c r="I4">
        <v>607.9385299999999</v>
      </c>
      <c r="J4">
        <v>489.14687999999995</v>
      </c>
      <c r="K4">
        <v>510.06061999999991</v>
      </c>
      <c r="L4">
        <v>608.49373000000003</v>
      </c>
      <c r="M4">
        <v>488.89922999999999</v>
      </c>
      <c r="N4">
        <v>502.94499999999999</v>
      </c>
      <c r="O4">
        <v>495.60046999999997</v>
      </c>
      <c r="P4">
        <v>477.14530999999999</v>
      </c>
      <c r="Q4">
        <v>488.06527999999997</v>
      </c>
      <c r="R4">
        <v>504.77098000000001</v>
      </c>
      <c r="S4">
        <v>667.88179999999988</v>
      </c>
      <c r="T4">
        <v>491.22503999999998</v>
      </c>
      <c r="U4">
        <v>476.03453999999999</v>
      </c>
      <c r="V4">
        <v>510.45971999999995</v>
      </c>
      <c r="W4">
        <v>524.85461999999995</v>
      </c>
      <c r="X4">
        <v>547.77454999999998</v>
      </c>
      <c r="Y4">
        <v>564.37188999999989</v>
      </c>
      <c r="Z4">
        <v>476.52544</v>
      </c>
      <c r="AA4">
        <v>489.22147999999999</v>
      </c>
      <c r="AB4">
        <v>473.93983000000003</v>
      </c>
      <c r="AC4">
        <v>486.14067</v>
      </c>
      <c r="AD4">
        <v>510.47255107133958</v>
      </c>
      <c r="AE4">
        <v>500.28995255927339</v>
      </c>
      <c r="AF4">
        <v>482.30028570281075</v>
      </c>
      <c r="AG4">
        <v>568.4338706618189</v>
      </c>
      <c r="AH4">
        <v>494.13186751907512</v>
      </c>
    </row>
    <row r="5" spans="1:34" x14ac:dyDescent="0.3">
      <c r="A5" s="108">
        <f ca="1">Exceedance!U5</f>
        <v>46174</v>
      </c>
      <c r="B5" s="1">
        <v>551.53899999999987</v>
      </c>
      <c r="C5" s="1">
        <v>493.77699999999982</v>
      </c>
      <c r="D5" s="1">
        <v>529.02499999999986</v>
      </c>
      <c r="E5">
        <v>610.57217999999978</v>
      </c>
      <c r="F5">
        <v>519.2194599999998</v>
      </c>
      <c r="G5">
        <v>537.83834999999988</v>
      </c>
      <c r="H5">
        <v>507.06261999999987</v>
      </c>
      <c r="I5">
        <v>596.45958999999993</v>
      </c>
      <c r="J5">
        <v>519.97959999999989</v>
      </c>
      <c r="K5">
        <v>523.52613999999994</v>
      </c>
      <c r="L5">
        <v>560.60010999999986</v>
      </c>
      <c r="M5">
        <v>555.51648999999986</v>
      </c>
      <c r="N5">
        <v>560.09296999999981</v>
      </c>
      <c r="O5">
        <v>523.21792999999991</v>
      </c>
      <c r="P5">
        <v>505.17394999999988</v>
      </c>
      <c r="Q5">
        <v>501.11163999999985</v>
      </c>
      <c r="R5">
        <v>504.66812999999991</v>
      </c>
      <c r="S5">
        <v>565.87108999999987</v>
      </c>
      <c r="T5">
        <v>532.19497999999987</v>
      </c>
      <c r="U5">
        <v>521.48128999999983</v>
      </c>
      <c r="V5">
        <v>556.27868999999987</v>
      </c>
      <c r="W5">
        <v>522.42421999999999</v>
      </c>
      <c r="X5">
        <v>537.3820199999999</v>
      </c>
      <c r="Y5">
        <v>582.50995999999998</v>
      </c>
      <c r="Z5">
        <v>518.87571999999989</v>
      </c>
      <c r="AA5">
        <v>513.0367</v>
      </c>
      <c r="AB5">
        <v>521.69975999999986</v>
      </c>
      <c r="AC5">
        <v>527.74000999999987</v>
      </c>
      <c r="AD5">
        <v>525.76688901024863</v>
      </c>
      <c r="AE5">
        <v>528.14082454479421</v>
      </c>
      <c r="AF5">
        <v>537.95984380165362</v>
      </c>
      <c r="AG5">
        <v>580.08806057586855</v>
      </c>
      <c r="AH5">
        <v>530.92257900826507</v>
      </c>
    </row>
    <row r="6" spans="1:34" x14ac:dyDescent="0.3">
      <c r="A6" s="108">
        <f ca="1">Exceedance!U6</f>
        <v>46204</v>
      </c>
      <c r="B6" s="1">
        <v>548.81100000000004</v>
      </c>
      <c r="C6" s="1">
        <v>516.96499999999992</v>
      </c>
      <c r="D6" s="1">
        <v>534.87400000000002</v>
      </c>
      <c r="E6">
        <v>479.09211999999991</v>
      </c>
      <c r="F6">
        <v>540.02884000000006</v>
      </c>
      <c r="G6">
        <v>470.27870999999999</v>
      </c>
      <c r="H6">
        <v>501.04234999999994</v>
      </c>
      <c r="I6">
        <v>564.41378999999995</v>
      </c>
      <c r="J6">
        <v>548.62700999999993</v>
      </c>
      <c r="K6">
        <v>540.05749000000003</v>
      </c>
      <c r="L6">
        <v>578.42632999999989</v>
      </c>
      <c r="M6">
        <v>601.85878000000002</v>
      </c>
      <c r="N6">
        <v>474.20592999999991</v>
      </c>
      <c r="O6">
        <v>472.17682999999994</v>
      </c>
      <c r="P6">
        <v>502.99191999999999</v>
      </c>
      <c r="Q6">
        <v>505.24368999999996</v>
      </c>
      <c r="R6">
        <v>503.02444999999994</v>
      </c>
      <c r="S6">
        <v>545.91509999999994</v>
      </c>
      <c r="T6">
        <v>521.95781999999997</v>
      </c>
      <c r="U6">
        <v>533.7962399999999</v>
      </c>
      <c r="V6">
        <v>530.07558999999992</v>
      </c>
      <c r="W6">
        <v>505.48405999999994</v>
      </c>
      <c r="X6">
        <v>495.72531999999995</v>
      </c>
      <c r="Y6">
        <v>539.44741999999997</v>
      </c>
      <c r="Z6">
        <v>535.87925999999993</v>
      </c>
      <c r="AA6">
        <v>580.56865000000005</v>
      </c>
      <c r="AB6">
        <v>522.17238999999995</v>
      </c>
      <c r="AC6">
        <v>548.98321999999996</v>
      </c>
      <c r="AD6">
        <v>539.10994487662902</v>
      </c>
      <c r="AE6">
        <v>557.42097215048</v>
      </c>
      <c r="AF6">
        <v>575.25575702353797</v>
      </c>
      <c r="AG6">
        <v>488.46119809831504</v>
      </c>
      <c r="AH6">
        <v>503.85419809844706</v>
      </c>
    </row>
    <row r="7" spans="1:34" x14ac:dyDescent="0.3">
      <c r="A7" s="108">
        <f ca="1">Exceedance!U7</f>
        <v>46235</v>
      </c>
      <c r="B7" s="1">
        <v>615.39199999999994</v>
      </c>
      <c r="C7" s="1">
        <v>572.08399999999983</v>
      </c>
      <c r="D7" s="1">
        <v>583.7639999999999</v>
      </c>
      <c r="E7">
        <v>572.89694999999995</v>
      </c>
      <c r="F7">
        <v>606.71305999999993</v>
      </c>
      <c r="G7">
        <v>560.18362999999999</v>
      </c>
      <c r="H7">
        <v>519.62793999999997</v>
      </c>
      <c r="I7">
        <v>565.42219</v>
      </c>
      <c r="J7">
        <v>530.23389999999995</v>
      </c>
      <c r="K7">
        <v>615.45882999999992</v>
      </c>
      <c r="L7">
        <v>566.72974999999985</v>
      </c>
      <c r="M7">
        <v>594.65132999999992</v>
      </c>
      <c r="N7">
        <v>540.21921999999995</v>
      </c>
      <c r="O7">
        <v>564.02129999999988</v>
      </c>
      <c r="P7">
        <v>511.27136999999993</v>
      </c>
      <c r="Q7">
        <v>586.44994999999994</v>
      </c>
      <c r="R7">
        <v>548.9291199999999</v>
      </c>
      <c r="S7">
        <v>578.43422999999984</v>
      </c>
      <c r="T7">
        <v>591.01526999999999</v>
      </c>
      <c r="U7">
        <v>605.77224000000001</v>
      </c>
      <c r="V7">
        <v>562.88911000000007</v>
      </c>
      <c r="W7">
        <v>528.11104999999998</v>
      </c>
      <c r="X7">
        <v>595.82154000000003</v>
      </c>
      <c r="Y7">
        <v>563.00281999999993</v>
      </c>
      <c r="Z7">
        <v>635.99225000000001</v>
      </c>
      <c r="AA7">
        <v>600.25635</v>
      </c>
      <c r="AB7">
        <v>582.02633000000003</v>
      </c>
      <c r="AC7">
        <v>583.89604000000008</v>
      </c>
      <c r="AD7">
        <v>576.49454123940586</v>
      </c>
      <c r="AE7">
        <v>563.94709884304223</v>
      </c>
      <c r="AF7">
        <v>543.36752677910829</v>
      </c>
      <c r="AG7">
        <v>533.14958388601747</v>
      </c>
      <c r="AH7">
        <v>538.17630826684388</v>
      </c>
    </row>
    <row r="8" spans="1:34" x14ac:dyDescent="0.3">
      <c r="A8" s="108">
        <f ca="1">Exceedance!U8</f>
        <v>46266</v>
      </c>
      <c r="B8" s="1">
        <v>572.53760293554035</v>
      </c>
      <c r="C8" s="1">
        <v>545.59960293554025</v>
      </c>
      <c r="D8" s="1">
        <v>557.66960293554041</v>
      </c>
      <c r="E8">
        <v>571.39442293554032</v>
      </c>
      <c r="F8">
        <v>595.7093629355403</v>
      </c>
      <c r="G8">
        <v>542.36918293554038</v>
      </c>
      <c r="H8">
        <v>538.38980293554027</v>
      </c>
      <c r="I8">
        <v>537.95523293554038</v>
      </c>
      <c r="J8">
        <v>516.8980329355403</v>
      </c>
      <c r="K8">
        <v>557.39448293554028</v>
      </c>
      <c r="L8">
        <v>624.72617293554026</v>
      </c>
      <c r="M8">
        <v>592.39493293554028</v>
      </c>
      <c r="N8">
        <v>519.79495293554032</v>
      </c>
      <c r="O8">
        <v>549.9833229355404</v>
      </c>
      <c r="P8">
        <v>634.27199293554031</v>
      </c>
      <c r="Q8">
        <v>544.78620293554036</v>
      </c>
      <c r="R8">
        <v>558.46557293554031</v>
      </c>
      <c r="S8">
        <v>552.09645293554036</v>
      </c>
      <c r="T8">
        <v>536.37582293554033</v>
      </c>
      <c r="U8">
        <v>527.07653293554029</v>
      </c>
      <c r="V8">
        <v>540.80440293554034</v>
      </c>
      <c r="W8">
        <v>519.52304293554027</v>
      </c>
      <c r="X8">
        <v>545.35776293554045</v>
      </c>
      <c r="Y8">
        <v>560.30273293554023</v>
      </c>
      <c r="Z8">
        <v>561.53944293554036</v>
      </c>
      <c r="AA8">
        <v>619.98552293554042</v>
      </c>
      <c r="AB8">
        <v>604.40123293554041</v>
      </c>
      <c r="AC8">
        <v>537.25581293554035</v>
      </c>
      <c r="AD8">
        <v>552.54197657322698</v>
      </c>
      <c r="AE8">
        <v>535.02546789421876</v>
      </c>
      <c r="AF8">
        <v>549.060108805293</v>
      </c>
      <c r="AG8">
        <v>522.69057425917742</v>
      </c>
      <c r="AH8">
        <v>521.16223739967313</v>
      </c>
    </row>
    <row r="9" spans="1:34" x14ac:dyDescent="0.3">
      <c r="A9" s="108">
        <f ca="1">Exceedance!U9</f>
        <v>46296</v>
      </c>
      <c r="B9" s="1">
        <v>728.20499999999993</v>
      </c>
      <c r="C9" s="1">
        <v>536.48299999999983</v>
      </c>
      <c r="D9" s="1">
        <v>551.23199999999986</v>
      </c>
      <c r="E9">
        <v>539.48822999999982</v>
      </c>
      <c r="F9">
        <v>749.32325999999989</v>
      </c>
      <c r="G9">
        <v>557.03366000000005</v>
      </c>
      <c r="H9">
        <v>717.48566999999991</v>
      </c>
      <c r="I9">
        <v>721.23729999999978</v>
      </c>
      <c r="J9">
        <v>693.00771999999995</v>
      </c>
      <c r="K9">
        <v>528.17284999999993</v>
      </c>
      <c r="L9">
        <v>581.49474999999995</v>
      </c>
      <c r="M9">
        <v>546.16464999999994</v>
      </c>
      <c r="N9">
        <v>572.20520999999985</v>
      </c>
      <c r="O9">
        <v>444.98415999999997</v>
      </c>
      <c r="P9">
        <v>545.51215999999988</v>
      </c>
      <c r="Q9">
        <v>519.84985999999992</v>
      </c>
      <c r="R9">
        <v>604.64846999999997</v>
      </c>
      <c r="S9">
        <v>549.23056999999994</v>
      </c>
      <c r="T9">
        <v>609.26989999999989</v>
      </c>
      <c r="U9">
        <v>686.88928999999996</v>
      </c>
      <c r="V9">
        <v>537.82655999999997</v>
      </c>
      <c r="W9">
        <v>513.95343999999989</v>
      </c>
      <c r="X9">
        <v>732.66522999999984</v>
      </c>
      <c r="Y9">
        <v>490.50367999999997</v>
      </c>
      <c r="Z9">
        <v>475.97800000000001</v>
      </c>
      <c r="AA9">
        <v>529.42816999999991</v>
      </c>
      <c r="AB9">
        <v>558.58664999999996</v>
      </c>
      <c r="AC9">
        <v>608.26806999999985</v>
      </c>
      <c r="AD9">
        <v>731.87244272614919</v>
      </c>
      <c r="AE9">
        <v>465.10878396886011</v>
      </c>
      <c r="AF9">
        <v>753.88217561692613</v>
      </c>
      <c r="AG9">
        <v>524.72827933811607</v>
      </c>
      <c r="AH9">
        <v>525.9137902474057</v>
      </c>
    </row>
    <row r="10" spans="1:34" x14ac:dyDescent="0.3">
      <c r="A10" s="108">
        <f ca="1">Exceedance!U10</f>
        <v>46327</v>
      </c>
      <c r="B10" s="1">
        <v>684.5329999999999</v>
      </c>
      <c r="C10" s="1">
        <v>548.71299999999985</v>
      </c>
      <c r="D10" s="1">
        <v>544.53599999999994</v>
      </c>
      <c r="E10">
        <v>551.25425999999993</v>
      </c>
      <c r="F10">
        <v>702.89065915068363</v>
      </c>
      <c r="G10">
        <v>567.58892999999989</v>
      </c>
      <c r="H10">
        <v>443.44597837361562</v>
      </c>
      <c r="I10">
        <v>727.9465899999999</v>
      </c>
      <c r="J10">
        <v>670.68941799562856</v>
      </c>
      <c r="K10">
        <v>574.88487999999984</v>
      </c>
      <c r="L10">
        <v>590.68462999999997</v>
      </c>
      <c r="M10">
        <v>551.85132999999996</v>
      </c>
      <c r="N10">
        <v>540.39312999999993</v>
      </c>
      <c r="O10">
        <v>469.80397999999991</v>
      </c>
      <c r="P10">
        <v>538.29846999999984</v>
      </c>
      <c r="Q10">
        <v>548.59070999999983</v>
      </c>
      <c r="R10">
        <v>641.52089999999987</v>
      </c>
      <c r="S10">
        <v>544.97828000000004</v>
      </c>
      <c r="T10">
        <v>552.61600999999985</v>
      </c>
      <c r="U10">
        <v>713.32386999999983</v>
      </c>
      <c r="V10">
        <v>578.36156999999992</v>
      </c>
      <c r="W10">
        <v>544.05605999999989</v>
      </c>
      <c r="X10">
        <v>658.4992299999999</v>
      </c>
      <c r="Y10">
        <v>469.22902999999991</v>
      </c>
      <c r="Z10">
        <v>495.20711999999992</v>
      </c>
      <c r="AA10">
        <v>605.23891999999989</v>
      </c>
      <c r="AB10">
        <v>548.47295999999983</v>
      </c>
      <c r="AC10">
        <v>545.30587999999989</v>
      </c>
      <c r="AD10">
        <v>723.44639652760407</v>
      </c>
      <c r="AE10">
        <v>473.82123446281059</v>
      </c>
      <c r="AF10">
        <v>687.18559563749307</v>
      </c>
      <c r="AG10">
        <v>619.79154322247985</v>
      </c>
      <c r="AH10">
        <v>560.17974694347186</v>
      </c>
    </row>
    <row r="11" spans="1:34" x14ac:dyDescent="0.3">
      <c r="A11" s="108">
        <f ca="1">Exceedance!U11</f>
        <v>46357</v>
      </c>
      <c r="B11" s="1">
        <v>782.21499999999992</v>
      </c>
      <c r="C11" s="1">
        <v>677.15799999999979</v>
      </c>
      <c r="D11" s="1">
        <v>669.80799999999977</v>
      </c>
      <c r="E11">
        <v>677.85202385190382</v>
      </c>
      <c r="F11">
        <v>521.57836115702435</v>
      </c>
      <c r="G11">
        <v>662.38596999999982</v>
      </c>
      <c r="H11">
        <v>497.03258115702437</v>
      </c>
      <c r="I11">
        <v>799.12867999999992</v>
      </c>
      <c r="J11">
        <v>443.86989762766507</v>
      </c>
      <c r="K11">
        <v>619.24014999999986</v>
      </c>
      <c r="L11">
        <v>631.48218999999995</v>
      </c>
      <c r="M11">
        <v>648.98483999999985</v>
      </c>
      <c r="N11">
        <v>655.86687770302296</v>
      </c>
      <c r="O11">
        <v>560.09623999999985</v>
      </c>
      <c r="P11">
        <v>452.71030115702433</v>
      </c>
      <c r="Q11">
        <v>647.14533999999981</v>
      </c>
      <c r="R11">
        <v>691.37022999999988</v>
      </c>
      <c r="S11">
        <v>641.43193999999994</v>
      </c>
      <c r="T11">
        <v>641.96226999999999</v>
      </c>
      <c r="U11">
        <v>654.25012184593663</v>
      </c>
      <c r="V11">
        <v>663.66103999999996</v>
      </c>
      <c r="W11">
        <v>653.74556999999993</v>
      </c>
      <c r="X11">
        <v>865.19031702354994</v>
      </c>
      <c r="Y11">
        <v>593.84922999999992</v>
      </c>
      <c r="Z11">
        <v>562.26508999999987</v>
      </c>
      <c r="AA11">
        <v>644.3495099999999</v>
      </c>
      <c r="AB11">
        <v>657.48105999999996</v>
      </c>
      <c r="AC11">
        <v>644.35665999999992</v>
      </c>
      <c r="AD11">
        <v>780.73975190228191</v>
      </c>
      <c r="AE11">
        <v>554.71048471239749</v>
      </c>
      <c r="AF11">
        <v>454.44723925738873</v>
      </c>
      <c r="AG11">
        <v>719.39750380284363</v>
      </c>
      <c r="AH11">
        <v>495.31453018895769</v>
      </c>
    </row>
    <row r="12" spans="1:34" x14ac:dyDescent="0.3">
      <c r="A12" s="108">
        <f ca="1">Exceedance!U12</f>
        <v>46388</v>
      </c>
      <c r="B12" s="1">
        <v>919.62739803342379</v>
      </c>
      <c r="C12" s="1">
        <v>736.36899999973696</v>
      </c>
      <c r="D12" s="1">
        <v>756.96083397855728</v>
      </c>
      <c r="E12">
        <v>486.11679115702441</v>
      </c>
      <c r="F12">
        <v>900.46069115702437</v>
      </c>
      <c r="G12">
        <v>553.4883902205147</v>
      </c>
      <c r="H12">
        <v>572.08101115702425</v>
      </c>
      <c r="I12">
        <v>906.84990999999991</v>
      </c>
      <c r="J12">
        <v>459.76829951028765</v>
      </c>
      <c r="K12">
        <v>771.70630536719273</v>
      </c>
      <c r="L12">
        <v>570.17293675733379</v>
      </c>
      <c r="M12">
        <v>661.1890886119196</v>
      </c>
      <c r="N12">
        <v>471.48904115702442</v>
      </c>
      <c r="O12">
        <v>597.97588999999994</v>
      </c>
      <c r="P12">
        <v>462.49852115702436</v>
      </c>
      <c r="Q12">
        <v>576.70986805504822</v>
      </c>
      <c r="R12">
        <v>1139.3526394859089</v>
      </c>
      <c r="S12">
        <v>723.53171999973688</v>
      </c>
      <c r="T12">
        <v>699.91763999973693</v>
      </c>
      <c r="U12">
        <v>484.66065115702435</v>
      </c>
      <c r="V12">
        <v>486.38693502952037</v>
      </c>
      <c r="W12">
        <v>564.74517683525198</v>
      </c>
      <c r="X12">
        <v>476.62256115702434</v>
      </c>
      <c r="Y12">
        <v>619.58794999999998</v>
      </c>
      <c r="Z12">
        <v>621.07088999999985</v>
      </c>
      <c r="AA12">
        <v>767.00227814313291</v>
      </c>
      <c r="AB12">
        <v>732.53790999973694</v>
      </c>
      <c r="AC12">
        <v>836.19180943921117</v>
      </c>
      <c r="AD12">
        <v>802.53038318302606</v>
      </c>
      <c r="AE12">
        <v>643.64729231431488</v>
      </c>
      <c r="AF12">
        <v>502.82502148839723</v>
      </c>
      <c r="AG12">
        <v>734.6763785920682</v>
      </c>
      <c r="AH12">
        <v>475.57854865334923</v>
      </c>
    </row>
    <row r="13" spans="1:34" x14ac:dyDescent="0.3">
      <c r="A13" s="108">
        <f ca="1">Exceedance!U13</f>
        <v>46419</v>
      </c>
      <c r="B13" s="1">
        <v>810.60599999999977</v>
      </c>
      <c r="C13" s="1">
        <v>649.01199999976757</v>
      </c>
      <c r="D13" s="1">
        <v>530.61135822882648</v>
      </c>
      <c r="E13">
        <v>494.53922652892521</v>
      </c>
      <c r="F13">
        <v>907.11831934196607</v>
      </c>
      <c r="G13">
        <v>430.20610652892526</v>
      </c>
      <c r="H13">
        <v>524.25497652892523</v>
      </c>
      <c r="I13">
        <v>796.63787532667322</v>
      </c>
      <c r="J13">
        <v>416.0161598191786</v>
      </c>
      <c r="K13">
        <v>690.8426758042342</v>
      </c>
      <c r="L13">
        <v>421.09322652892524</v>
      </c>
      <c r="M13">
        <v>435.97333652892524</v>
      </c>
      <c r="N13">
        <v>439.30544652892524</v>
      </c>
      <c r="O13">
        <v>532.64895999999999</v>
      </c>
      <c r="P13">
        <v>434.60793652892522</v>
      </c>
      <c r="Q13">
        <v>433.38965652892523</v>
      </c>
      <c r="R13">
        <v>867.77939394438567</v>
      </c>
      <c r="S13">
        <v>414.89462652892524</v>
      </c>
      <c r="T13">
        <v>599.03524921025814</v>
      </c>
      <c r="U13">
        <v>505.15442652892511</v>
      </c>
      <c r="V13">
        <v>463.37152146503917</v>
      </c>
      <c r="W13">
        <v>477.77958691742799</v>
      </c>
      <c r="X13">
        <v>461.73165846693752</v>
      </c>
      <c r="Y13">
        <v>540.30543999999998</v>
      </c>
      <c r="Z13">
        <v>564.31984</v>
      </c>
      <c r="AA13">
        <v>434.53830652892526</v>
      </c>
      <c r="AB13">
        <v>482.52884619912248</v>
      </c>
      <c r="AC13">
        <v>741.81706610537162</v>
      </c>
      <c r="AD13">
        <v>653.34107621541784</v>
      </c>
      <c r="AE13">
        <v>556.90092677738903</v>
      </c>
      <c r="AF13">
        <v>484.87572917566996</v>
      </c>
      <c r="AG13">
        <v>426.57750008033076</v>
      </c>
      <c r="AH13">
        <v>454.12073512551888</v>
      </c>
    </row>
    <row r="14" spans="1:34" x14ac:dyDescent="0.3">
      <c r="A14" s="108">
        <f ca="1">Exceedance!U14</f>
        <v>46447</v>
      </c>
      <c r="B14" s="1">
        <v>665.35423695531779</v>
      </c>
      <c r="C14" s="1">
        <v>601.41541540794458</v>
      </c>
      <c r="D14" s="1">
        <v>654.229153863644</v>
      </c>
      <c r="E14">
        <v>593.95608115702441</v>
      </c>
      <c r="F14">
        <v>791.46364590346775</v>
      </c>
      <c r="G14">
        <v>482.21238115702437</v>
      </c>
      <c r="H14">
        <v>932.33925401635452</v>
      </c>
      <c r="I14">
        <v>600.96603240686227</v>
      </c>
      <c r="J14">
        <v>626.5931407118552</v>
      </c>
      <c r="K14">
        <v>518.28736115702441</v>
      </c>
      <c r="L14">
        <v>447.48966115702439</v>
      </c>
      <c r="M14">
        <v>455.19382115702433</v>
      </c>
      <c r="N14">
        <v>493.49565115702444</v>
      </c>
      <c r="O14">
        <v>530.74951999999985</v>
      </c>
      <c r="P14">
        <v>460.11541115702443</v>
      </c>
      <c r="Q14">
        <v>466.38247023508649</v>
      </c>
      <c r="R14">
        <v>780.90571462775154</v>
      </c>
      <c r="S14">
        <v>480.71933115702433</v>
      </c>
      <c r="T14">
        <v>564.91698497108348</v>
      </c>
      <c r="U14">
        <v>512.5781611570244</v>
      </c>
      <c r="V14">
        <v>532.96827714690187</v>
      </c>
      <c r="W14">
        <v>559.4081368214529</v>
      </c>
      <c r="X14">
        <v>510.252703811044</v>
      </c>
      <c r="Y14">
        <v>568.33639999999991</v>
      </c>
      <c r="Z14">
        <v>593.75567999999998</v>
      </c>
      <c r="AA14">
        <v>440.31638121345861</v>
      </c>
      <c r="AB14">
        <v>571.69489281995129</v>
      </c>
      <c r="AC14">
        <v>608.06992198804915</v>
      </c>
      <c r="AD14">
        <v>1008.2266543516739</v>
      </c>
      <c r="AE14">
        <v>595.6542142122322</v>
      </c>
      <c r="AF14">
        <v>596.78622396654589</v>
      </c>
      <c r="AG14">
        <v>552.85468735471113</v>
      </c>
      <c r="AH14">
        <v>526.92114894042322</v>
      </c>
    </row>
    <row r="15" spans="1:34" x14ac:dyDescent="0.3">
      <c r="A15" s="108">
        <f ca="1">Exceedance!U15</f>
        <v>46478</v>
      </c>
      <c r="B15" s="1">
        <v>975.09276304468199</v>
      </c>
      <c r="C15" s="1">
        <v>657.0171503381606</v>
      </c>
      <c r="D15" s="1">
        <v>878.80092759627212</v>
      </c>
      <c r="E15">
        <v>795.13934638528633</v>
      </c>
      <c r="F15">
        <v>1137.4220703013748</v>
      </c>
      <c r="G15">
        <v>503.46775230616464</v>
      </c>
      <c r="H15">
        <v>739.85120194056913</v>
      </c>
      <c r="I15">
        <v>830.5948474738625</v>
      </c>
      <c r="J15">
        <v>1051.9817961768993</v>
      </c>
      <c r="K15">
        <v>772.9201650030551</v>
      </c>
      <c r="L15">
        <v>417.6200380320123</v>
      </c>
      <c r="M15">
        <v>544.70444608656305</v>
      </c>
      <c r="N15">
        <v>473.03007306989457</v>
      </c>
      <c r="O15">
        <v>456.64681999999993</v>
      </c>
      <c r="P15">
        <v>452.67490971047562</v>
      </c>
      <c r="Q15">
        <v>1049.3728721194841</v>
      </c>
      <c r="R15">
        <v>1183.9641830177745</v>
      </c>
      <c r="S15">
        <v>701.82766463447877</v>
      </c>
      <c r="T15">
        <v>722.15434333120049</v>
      </c>
      <c r="U15">
        <v>424.86014628099127</v>
      </c>
      <c r="V15">
        <v>564.75199918866554</v>
      </c>
      <c r="W15">
        <v>641.49501117736895</v>
      </c>
      <c r="X15">
        <v>926.78671720774423</v>
      </c>
      <c r="Y15">
        <v>513.05558999999994</v>
      </c>
      <c r="Z15">
        <v>504.58056999999997</v>
      </c>
      <c r="AA15">
        <v>569.05142935313017</v>
      </c>
      <c r="AB15">
        <v>566.42295304331594</v>
      </c>
      <c r="AC15">
        <v>687.8796015424067</v>
      </c>
      <c r="AD15">
        <v>932.54282237763493</v>
      </c>
      <c r="AE15">
        <v>510.40125016793462</v>
      </c>
      <c r="AF15">
        <v>772.69483401196521</v>
      </c>
      <c r="AG15">
        <v>524.66343931050153</v>
      </c>
      <c r="AH15">
        <v>476.0790110142915</v>
      </c>
    </row>
    <row r="16" spans="1:34" x14ac:dyDescent="0.3">
      <c r="A16" s="108">
        <f ca="1">Exceedance!U16</f>
        <v>46508</v>
      </c>
      <c r="B16" s="1">
        <v>731.98699999999997</v>
      </c>
      <c r="C16" s="1">
        <v>562.60799999978212</v>
      </c>
      <c r="D16" s="1">
        <v>778.68870481324029</v>
      </c>
      <c r="E16">
        <v>1256.021333754979</v>
      </c>
      <c r="F16">
        <v>1712.9305976012788</v>
      </c>
      <c r="G16">
        <v>1278.3347999214886</v>
      </c>
      <c r="H16">
        <v>2215.051896504865</v>
      </c>
      <c r="I16">
        <v>720.0578993869035</v>
      </c>
      <c r="J16">
        <v>2210.6237575994228</v>
      </c>
      <c r="K16">
        <v>1020.3441148311532</v>
      </c>
      <c r="L16">
        <v>1409.9898035318354</v>
      </c>
      <c r="M16">
        <v>1109.9378002134947</v>
      </c>
      <c r="N16">
        <v>1417.3719603829309</v>
      </c>
      <c r="O16">
        <v>487.14530999999994</v>
      </c>
      <c r="P16">
        <v>1197.8248165194757</v>
      </c>
      <c r="Q16">
        <v>680.5491930602783</v>
      </c>
      <c r="R16">
        <v>899.22863787731694</v>
      </c>
      <c r="S16">
        <v>929.23881295159686</v>
      </c>
      <c r="T16">
        <v>566.03453999978206</v>
      </c>
      <c r="U16">
        <v>2023.9688082763946</v>
      </c>
      <c r="V16">
        <v>1567.3567138151184</v>
      </c>
      <c r="W16">
        <v>649.40342840589017</v>
      </c>
      <c r="X16">
        <v>2088.070606174902</v>
      </c>
      <c r="Y16">
        <v>486.52544</v>
      </c>
      <c r="Z16">
        <v>499.22147999999999</v>
      </c>
      <c r="AA16">
        <v>1210.0145596279694</v>
      </c>
      <c r="AB16">
        <v>877.42526845698978</v>
      </c>
      <c r="AC16">
        <v>795.27306337805544</v>
      </c>
      <c r="AD16">
        <v>672.28995255927327</v>
      </c>
      <c r="AE16">
        <v>492.30028570281075</v>
      </c>
      <c r="AF16">
        <v>2139.2777622540161</v>
      </c>
      <c r="AG16">
        <v>1114.02836548545</v>
      </c>
      <c r="AH16">
        <v>625.24785909620664</v>
      </c>
    </row>
    <row r="17" spans="1:34" x14ac:dyDescent="0.3">
      <c r="A17" s="108">
        <f ca="1">Exceedance!U17</f>
        <v>46539</v>
      </c>
      <c r="B17" s="1">
        <v>773.1959999999998</v>
      </c>
      <c r="C17" s="1">
        <v>596.72499999977151</v>
      </c>
      <c r="D17" s="1">
        <v>652.31534101406851</v>
      </c>
      <c r="E17">
        <v>587.2194599997714</v>
      </c>
      <c r="F17">
        <v>691.83834999999999</v>
      </c>
      <c r="G17">
        <v>597.0039771611556</v>
      </c>
      <c r="H17">
        <v>1411.3590203216204</v>
      </c>
      <c r="I17">
        <v>673.97959999999989</v>
      </c>
      <c r="J17">
        <v>812.52613999999994</v>
      </c>
      <c r="K17">
        <v>676.10260633554219</v>
      </c>
      <c r="L17">
        <v>680.63424650984632</v>
      </c>
      <c r="M17">
        <v>628.0929699997713</v>
      </c>
      <c r="N17">
        <v>591.2179299997714</v>
      </c>
      <c r="O17">
        <v>496.17394999999988</v>
      </c>
      <c r="P17">
        <v>983.53360376864407</v>
      </c>
      <c r="Q17">
        <v>572.66812999977139</v>
      </c>
      <c r="R17">
        <v>743.65128010884018</v>
      </c>
      <c r="S17">
        <v>600.19497999977148</v>
      </c>
      <c r="T17">
        <v>589.48128999977143</v>
      </c>
      <c r="U17">
        <v>800.86696647107033</v>
      </c>
      <c r="V17">
        <v>657.4349183382925</v>
      </c>
      <c r="W17">
        <v>1218.0064728962507</v>
      </c>
      <c r="X17">
        <v>1097.9440196057067</v>
      </c>
      <c r="Y17">
        <v>509.87571999999989</v>
      </c>
      <c r="Z17">
        <v>504.03669999999994</v>
      </c>
      <c r="AA17">
        <v>644.13547538518617</v>
      </c>
      <c r="AB17">
        <v>595.74000999977147</v>
      </c>
      <c r="AC17">
        <v>669.34679192703959</v>
      </c>
      <c r="AD17">
        <v>682.14082454479421</v>
      </c>
      <c r="AE17">
        <v>528.95984380165362</v>
      </c>
      <c r="AF17">
        <v>734.08806057586855</v>
      </c>
      <c r="AG17">
        <v>620.74697277806365</v>
      </c>
      <c r="AH17">
        <v>1595.8464112334486</v>
      </c>
    </row>
    <row r="18" spans="1:34" x14ac:dyDescent="0.3">
      <c r="A18" s="108">
        <f ca="1">Exceedance!U18</f>
        <v>46569</v>
      </c>
      <c r="B18" s="1">
        <v>905.77800000000002</v>
      </c>
      <c r="C18" s="1">
        <v>685.95999999974163</v>
      </c>
      <c r="D18" s="1">
        <v>767.18088600231874</v>
      </c>
      <c r="E18">
        <v>710.02883999974165</v>
      </c>
      <c r="F18">
        <v>830.27870999999993</v>
      </c>
      <c r="G18">
        <v>671.04234999974165</v>
      </c>
      <c r="H18">
        <v>984.41378999999995</v>
      </c>
      <c r="I18">
        <v>908.62700999999993</v>
      </c>
      <c r="J18">
        <v>960.05748999999992</v>
      </c>
      <c r="K18">
        <v>801.47771519410765</v>
      </c>
      <c r="L18">
        <v>799.21397340350234</v>
      </c>
      <c r="M18">
        <v>644.20592999974167</v>
      </c>
      <c r="N18">
        <v>642.17682999974147</v>
      </c>
      <c r="O18">
        <v>580.99191999999982</v>
      </c>
      <c r="P18">
        <v>675.24368999974172</v>
      </c>
      <c r="Q18">
        <v>673.02444999974171</v>
      </c>
      <c r="R18">
        <v>840.11499271361527</v>
      </c>
      <c r="S18">
        <v>691.95781999974167</v>
      </c>
      <c r="T18">
        <v>703.79623999974172</v>
      </c>
      <c r="U18">
        <v>797.07558999999981</v>
      </c>
      <c r="V18">
        <v>751.0315910035913</v>
      </c>
      <c r="W18">
        <v>665.7253199997416</v>
      </c>
      <c r="X18">
        <v>959.44741999999997</v>
      </c>
      <c r="Y18">
        <v>613.87925999999982</v>
      </c>
      <c r="Z18">
        <v>658.56864999999993</v>
      </c>
      <c r="AA18">
        <v>753.51379395702031</v>
      </c>
      <c r="AB18">
        <v>718.98321999974166</v>
      </c>
      <c r="AC18">
        <v>794.33822132410478</v>
      </c>
      <c r="AD18">
        <v>917.42097215048011</v>
      </c>
      <c r="AE18">
        <v>653.25575702353785</v>
      </c>
      <c r="AF18">
        <v>802.67831077651272</v>
      </c>
      <c r="AG18">
        <v>673.8541980981887</v>
      </c>
      <c r="AH18">
        <v>733.28603898615484</v>
      </c>
    </row>
    <row r="19" spans="1:34" x14ac:dyDescent="0.3">
      <c r="A19" s="108">
        <f ca="1">Exceedance!U19</f>
        <v>46600</v>
      </c>
      <c r="B19" s="1">
        <v>1065.309</v>
      </c>
      <c r="C19" s="1">
        <v>788.75499999972419</v>
      </c>
      <c r="D19" s="1">
        <v>864.70860454186243</v>
      </c>
      <c r="E19">
        <v>606.45189323009538</v>
      </c>
      <c r="F19">
        <v>978.18362999999977</v>
      </c>
      <c r="G19">
        <v>531.43990759984615</v>
      </c>
      <c r="H19">
        <v>1046.4221899999998</v>
      </c>
      <c r="I19">
        <v>948.23389999999984</v>
      </c>
      <c r="J19">
        <v>1096.4588299999998</v>
      </c>
      <c r="K19">
        <v>838.50824079990605</v>
      </c>
      <c r="L19">
        <v>838.95772858935788</v>
      </c>
      <c r="M19">
        <v>754.21921999972415</v>
      </c>
      <c r="N19">
        <v>778.02129999972419</v>
      </c>
      <c r="O19">
        <v>629.27137000000005</v>
      </c>
      <c r="P19">
        <v>800.44994999972414</v>
      </c>
      <c r="Q19">
        <v>762.92911999972432</v>
      </c>
      <c r="R19">
        <v>926.10157375564575</v>
      </c>
      <c r="S19">
        <v>805.01526999972418</v>
      </c>
      <c r="T19">
        <v>819.77223999972409</v>
      </c>
      <c r="U19">
        <v>980.88910999999985</v>
      </c>
      <c r="V19">
        <v>823.19786549115213</v>
      </c>
      <c r="W19">
        <v>809.82153999972422</v>
      </c>
      <c r="X19">
        <v>1044.0028199999999</v>
      </c>
      <c r="Y19">
        <v>753.9922499999999</v>
      </c>
      <c r="Z19">
        <v>718.25635</v>
      </c>
      <c r="AA19">
        <v>861.93971206357332</v>
      </c>
      <c r="AB19">
        <v>797.89603999972428</v>
      </c>
      <c r="AC19">
        <v>881.92127175740382</v>
      </c>
      <c r="AD19">
        <v>981.94709884304223</v>
      </c>
      <c r="AE19">
        <v>661.36752677910829</v>
      </c>
      <c r="AF19">
        <v>951.14958388601735</v>
      </c>
      <c r="AG19">
        <v>752.17630826656818</v>
      </c>
      <c r="AH19">
        <v>521.56364814690448</v>
      </c>
    </row>
    <row r="20" spans="1:34" x14ac:dyDescent="0.3">
      <c r="A20" s="108">
        <f ca="1">Exceedance!U20</f>
        <v>46631</v>
      </c>
      <c r="B20" s="1">
        <v>781.40899999999988</v>
      </c>
      <c r="C20" s="1">
        <v>603.80699999979311</v>
      </c>
      <c r="D20" s="1">
        <v>663.4474534063969</v>
      </c>
      <c r="E20">
        <v>517.30520628099134</v>
      </c>
      <c r="F20">
        <v>675.93857999999523</v>
      </c>
      <c r="G20">
        <v>459.98564628099132</v>
      </c>
      <c r="H20">
        <v>763.82429037940858</v>
      </c>
      <c r="I20">
        <v>650.46742999999515</v>
      </c>
      <c r="J20">
        <v>812.9638799988262</v>
      </c>
      <c r="K20">
        <v>723.13222273660517</v>
      </c>
      <c r="L20">
        <v>670.21503501155064</v>
      </c>
      <c r="M20">
        <v>441.39079628099137</v>
      </c>
      <c r="N20">
        <v>471.57916628099127</v>
      </c>
      <c r="O20">
        <v>617.84138999999993</v>
      </c>
      <c r="P20">
        <v>600.35559999979318</v>
      </c>
      <c r="Q20">
        <v>519.11091616805561</v>
      </c>
      <c r="R20">
        <v>706.99450521256142</v>
      </c>
      <c r="S20">
        <v>591.94521999979315</v>
      </c>
      <c r="T20">
        <v>582.64592999979322</v>
      </c>
      <c r="U20">
        <v>674.3737999999953</v>
      </c>
      <c r="V20">
        <v>635.90755161836421</v>
      </c>
      <c r="W20">
        <v>600.92715999979328</v>
      </c>
      <c r="X20">
        <v>815.87212999882627</v>
      </c>
      <c r="Y20">
        <v>545.10883999999999</v>
      </c>
      <c r="Z20">
        <v>603.55491999999992</v>
      </c>
      <c r="AA20">
        <v>709.40566654767974</v>
      </c>
      <c r="AB20">
        <v>592.82520999979317</v>
      </c>
      <c r="AC20">
        <v>676.6814215261852</v>
      </c>
      <c r="AD20">
        <v>668.59486495867361</v>
      </c>
      <c r="AE20">
        <v>532.62950586975262</v>
      </c>
      <c r="AF20">
        <v>656.25997132363227</v>
      </c>
      <c r="AG20">
        <v>442.75808074512412</v>
      </c>
      <c r="AH20">
        <v>522.65286649363122</v>
      </c>
    </row>
    <row r="21" spans="1:34" x14ac:dyDescent="0.3">
      <c r="A21" s="108">
        <f ca="1">Exceedance!U21</f>
        <v>46661</v>
      </c>
      <c r="B21" s="1">
        <v>551.23199999999986</v>
      </c>
      <c r="C21" s="1">
        <v>551.23199999999986</v>
      </c>
      <c r="D21" s="1">
        <v>714.23199999999974</v>
      </c>
      <c r="E21">
        <v>507.28392115702434</v>
      </c>
      <c r="F21">
        <v>557.03366000000005</v>
      </c>
      <c r="G21">
        <v>475.44633115702436</v>
      </c>
      <c r="H21">
        <v>558.23729999999989</v>
      </c>
      <c r="I21">
        <v>530.00771999999995</v>
      </c>
      <c r="J21">
        <v>528.17284999999993</v>
      </c>
      <c r="K21">
        <v>581.49474999999995</v>
      </c>
      <c r="L21">
        <v>546.16464999999994</v>
      </c>
      <c r="M21">
        <v>531.32277915233385</v>
      </c>
      <c r="N21">
        <v>444.98415999999997</v>
      </c>
      <c r="O21">
        <v>475.51216000000005</v>
      </c>
      <c r="P21">
        <v>519.84985999999992</v>
      </c>
      <c r="Q21">
        <v>615.99984653193155</v>
      </c>
      <c r="R21">
        <v>549.23056999999994</v>
      </c>
      <c r="S21">
        <v>609.26989999999989</v>
      </c>
      <c r="T21">
        <v>686.88928999999996</v>
      </c>
      <c r="U21">
        <v>537.82655999999997</v>
      </c>
      <c r="V21">
        <v>513.95343999999989</v>
      </c>
      <c r="W21">
        <v>732.66522999999984</v>
      </c>
      <c r="X21">
        <v>560.50367999999992</v>
      </c>
      <c r="Y21">
        <v>475.97800000000001</v>
      </c>
      <c r="Z21">
        <v>450.38883115702436</v>
      </c>
      <c r="AA21">
        <v>558.58664999999996</v>
      </c>
      <c r="AB21">
        <v>608.26806999999985</v>
      </c>
      <c r="AC21">
        <v>731.87244272614919</v>
      </c>
      <c r="AD21">
        <v>535.10878396886017</v>
      </c>
      <c r="AE21">
        <v>511.84283677395064</v>
      </c>
      <c r="AF21">
        <v>524.72827933811607</v>
      </c>
      <c r="AG21">
        <v>446.87445140443009</v>
      </c>
      <c r="AH21">
        <v>461.88038082242196</v>
      </c>
    </row>
    <row r="22" spans="1:34" x14ac:dyDescent="0.3">
      <c r="A22" s="108">
        <f ca="1">Exceedance!U22</f>
        <v>46692</v>
      </c>
      <c r="B22" s="1">
        <v>544.53599999999994</v>
      </c>
      <c r="C22" s="1">
        <v>544.53599999999994</v>
      </c>
      <c r="D22" s="1">
        <v>686.53599999999983</v>
      </c>
      <c r="E22">
        <v>449.24950628099128</v>
      </c>
      <c r="F22">
        <v>567.58892999999989</v>
      </c>
      <c r="G22">
        <v>412.8206462809913</v>
      </c>
      <c r="H22">
        <v>585.94659000000001</v>
      </c>
      <c r="I22">
        <v>579.64707999999996</v>
      </c>
      <c r="J22">
        <v>574.88487999999984</v>
      </c>
      <c r="K22">
        <v>590.68462999999997</v>
      </c>
      <c r="L22">
        <v>551.85132999999996</v>
      </c>
      <c r="M22">
        <v>428.41957628099135</v>
      </c>
      <c r="N22">
        <v>469.80397999999991</v>
      </c>
      <c r="O22">
        <v>468.2984699999999</v>
      </c>
      <c r="P22">
        <v>529.52217633910573</v>
      </c>
      <c r="Q22">
        <v>641.67929114617232</v>
      </c>
      <c r="R22">
        <v>544.97828000000004</v>
      </c>
      <c r="S22">
        <v>552.61600999999985</v>
      </c>
      <c r="T22">
        <v>713.32386999999983</v>
      </c>
      <c r="U22">
        <v>578.36156999999992</v>
      </c>
      <c r="V22">
        <v>544.05605999999989</v>
      </c>
      <c r="W22">
        <v>629.52754156921037</v>
      </c>
      <c r="X22">
        <v>539.22902999999997</v>
      </c>
      <c r="Y22">
        <v>495.20711999999992</v>
      </c>
      <c r="Z22">
        <v>493.26536628099132</v>
      </c>
      <c r="AA22">
        <v>548.47295999999983</v>
      </c>
      <c r="AB22">
        <v>545.30587999999989</v>
      </c>
      <c r="AC22">
        <v>723.44639652760407</v>
      </c>
      <c r="AD22">
        <v>543.82123446281071</v>
      </c>
      <c r="AE22">
        <v>459.54873091107476</v>
      </c>
      <c r="AF22">
        <v>619.79154322247985</v>
      </c>
      <c r="AG22">
        <v>448.20619322446328</v>
      </c>
      <c r="AH22">
        <v>440.54333409096762</v>
      </c>
    </row>
    <row r="23" spans="1:34" x14ac:dyDescent="0.3">
      <c r="A23" s="108">
        <f ca="1">Exceedance!U23</f>
        <v>46722</v>
      </c>
      <c r="B23" s="1">
        <v>669.80799999999977</v>
      </c>
      <c r="C23" s="1">
        <v>669.80799999999977</v>
      </c>
      <c r="D23" s="1">
        <v>784.80799999999977</v>
      </c>
      <c r="E23">
        <v>521.57836115702435</v>
      </c>
      <c r="F23">
        <v>662.38596999999982</v>
      </c>
      <c r="G23">
        <v>497.03258115702437</v>
      </c>
      <c r="H23">
        <v>684.12867999999992</v>
      </c>
      <c r="I23">
        <v>633.9524399999998</v>
      </c>
      <c r="J23">
        <v>619.24014999999986</v>
      </c>
      <c r="K23">
        <v>631.48218999999995</v>
      </c>
      <c r="L23">
        <v>648.98483999999985</v>
      </c>
      <c r="M23">
        <v>461.39870115702439</v>
      </c>
      <c r="N23">
        <v>560.09623999999985</v>
      </c>
      <c r="O23">
        <v>561.74963999999977</v>
      </c>
      <c r="P23">
        <v>448.10600115702437</v>
      </c>
      <c r="Q23">
        <v>492.33089115702444</v>
      </c>
      <c r="R23">
        <v>641.43193999999994</v>
      </c>
      <c r="S23">
        <v>641.96226999999999</v>
      </c>
      <c r="T23">
        <v>497.42811115702426</v>
      </c>
      <c r="U23">
        <v>663.66103999999996</v>
      </c>
      <c r="V23">
        <v>653.74556999999993</v>
      </c>
      <c r="W23">
        <v>653.77188115702427</v>
      </c>
      <c r="X23">
        <v>683.84923000000015</v>
      </c>
      <c r="Y23">
        <v>562.26508999999987</v>
      </c>
      <c r="Z23">
        <v>445.3101711570244</v>
      </c>
      <c r="AA23">
        <v>657.48105999999996</v>
      </c>
      <c r="AB23">
        <v>644.35665999999992</v>
      </c>
      <c r="AC23">
        <v>780.73975190228191</v>
      </c>
      <c r="AD23">
        <v>644.71048471239749</v>
      </c>
      <c r="AE23">
        <v>454.44723925738873</v>
      </c>
      <c r="AF23">
        <v>719.39750380284363</v>
      </c>
      <c r="AG23">
        <v>461.44458504238048</v>
      </c>
      <c r="AH23">
        <v>484.22201599497612</v>
      </c>
    </row>
    <row r="24" spans="1:34" x14ac:dyDescent="0.3">
      <c r="A24" s="108">
        <f ca="1">Exceedance!U24</f>
        <v>46753</v>
      </c>
      <c r="B24" s="1">
        <v>790.08399999999972</v>
      </c>
      <c r="C24" s="1">
        <v>628.73116250090766</v>
      </c>
      <c r="D24" s="1">
        <v>924.08399999999995</v>
      </c>
      <c r="E24">
        <v>900.46069115702437</v>
      </c>
      <c r="F24">
        <v>786.53047999999978</v>
      </c>
      <c r="G24">
        <v>572.08101115702425</v>
      </c>
      <c r="H24">
        <v>772.84990999999968</v>
      </c>
      <c r="I24">
        <v>780.45498999999973</v>
      </c>
      <c r="J24">
        <v>775.73288999999977</v>
      </c>
      <c r="K24">
        <v>798.0785199999998</v>
      </c>
      <c r="L24">
        <v>811.24378794791164</v>
      </c>
      <c r="M24">
        <v>471.48904115702442</v>
      </c>
      <c r="N24">
        <v>597.97588999999994</v>
      </c>
      <c r="O24">
        <v>631.53785999999991</v>
      </c>
      <c r="P24">
        <v>438.61890115702442</v>
      </c>
      <c r="Q24">
        <v>859.01510292507203</v>
      </c>
      <c r="R24">
        <v>782.53171999999972</v>
      </c>
      <c r="S24">
        <v>803.63461013399399</v>
      </c>
      <c r="T24">
        <v>484.66065115702435</v>
      </c>
      <c r="U24">
        <v>781.30619999999988</v>
      </c>
      <c r="V24">
        <v>881.75862668250988</v>
      </c>
      <c r="W24">
        <v>476.62256115702434</v>
      </c>
      <c r="X24">
        <v>772.58794999999975</v>
      </c>
      <c r="Y24">
        <v>621.07088999999985</v>
      </c>
      <c r="Z24">
        <v>441.28805115702437</v>
      </c>
      <c r="AA24">
        <v>880.83066394773175</v>
      </c>
      <c r="AB24">
        <v>524.77319851556581</v>
      </c>
      <c r="AC24">
        <v>1042.7230940489264</v>
      </c>
      <c r="AD24">
        <v>796.64729231431477</v>
      </c>
      <c r="AE24">
        <v>502.82502148839723</v>
      </c>
      <c r="AF24">
        <v>793.67637859233105</v>
      </c>
      <c r="AG24">
        <v>475.57854865334923</v>
      </c>
      <c r="AH24">
        <v>485.8042930298609</v>
      </c>
    </row>
    <row r="25" spans="1:34" x14ac:dyDescent="0.3">
      <c r="A25" s="108">
        <f ca="1">Exceedance!U25</f>
        <v>46784</v>
      </c>
      <c r="B25" s="1">
        <v>698.7529999999997</v>
      </c>
      <c r="C25" s="1">
        <v>467.65828323982242</v>
      </c>
      <c r="D25" s="1">
        <v>734.75299999999982</v>
      </c>
      <c r="E25">
        <v>748.42061140495832</v>
      </c>
      <c r="F25">
        <v>707.04808999999977</v>
      </c>
      <c r="G25">
        <v>537.18919140495825</v>
      </c>
      <c r="H25">
        <v>686.91865999999982</v>
      </c>
      <c r="I25">
        <v>655.26103999999975</v>
      </c>
      <c r="J25">
        <v>719.39990999999975</v>
      </c>
      <c r="K25">
        <v>697.93520999999987</v>
      </c>
      <c r="L25">
        <v>738.55562781761512</v>
      </c>
      <c r="M25">
        <v>452.23966140495827</v>
      </c>
      <c r="N25">
        <v>532.64895999999999</v>
      </c>
      <c r="O25">
        <v>572.44991999999991</v>
      </c>
      <c r="P25">
        <v>446.32387140495837</v>
      </c>
      <c r="Q25">
        <v>877.39718791797816</v>
      </c>
      <c r="R25">
        <v>691.7366099999997</v>
      </c>
      <c r="S25">
        <v>741.37701906834013</v>
      </c>
      <c r="T25">
        <v>518.08864140495837</v>
      </c>
      <c r="U25">
        <v>717.45747999999992</v>
      </c>
      <c r="V25">
        <v>781.15522200615248</v>
      </c>
      <c r="W25">
        <v>457.14725140495824</v>
      </c>
      <c r="X25">
        <v>679.30543999999975</v>
      </c>
      <c r="Y25">
        <v>564.31984</v>
      </c>
      <c r="Z25">
        <v>447.47252140495829</v>
      </c>
      <c r="AA25">
        <v>804.9866116247149</v>
      </c>
      <c r="AB25">
        <v>452.51799363576902</v>
      </c>
      <c r="AC25">
        <v>959.45103950360397</v>
      </c>
      <c r="AD25">
        <v>695.90092677738892</v>
      </c>
      <c r="AE25">
        <v>497.80994405170293</v>
      </c>
      <c r="AF25">
        <v>703.41948355140539</v>
      </c>
      <c r="AG25">
        <v>467.0549500015519</v>
      </c>
      <c r="AH25">
        <v>507.58892638884083</v>
      </c>
    </row>
    <row r="26" spans="1:34" x14ac:dyDescent="0.3">
      <c r="A26" s="108">
        <f ca="1">Exceedance!U26</f>
        <v>46813</v>
      </c>
      <c r="B26" s="1">
        <v>754.84599999999978</v>
      </c>
      <c r="C26" s="1">
        <v>577.46725442750733</v>
      </c>
      <c r="D26" s="1">
        <v>758.92113370333061</v>
      </c>
      <c r="E26">
        <v>725.87358115702432</v>
      </c>
      <c r="F26">
        <v>756.25171999999986</v>
      </c>
      <c r="G26">
        <v>707.32362115702438</v>
      </c>
      <c r="H26">
        <v>615.48991999999964</v>
      </c>
      <c r="I26">
        <v>770.52894999999967</v>
      </c>
      <c r="J26">
        <v>792.32669999999985</v>
      </c>
      <c r="K26">
        <v>721.52899999999966</v>
      </c>
      <c r="L26">
        <v>756.39588514660693</v>
      </c>
      <c r="M26">
        <v>493.49565115702444</v>
      </c>
      <c r="N26">
        <v>530.74951999999985</v>
      </c>
      <c r="O26">
        <v>589.15474999999981</v>
      </c>
      <c r="P26">
        <v>433.75333115702432</v>
      </c>
      <c r="Q26">
        <v>751.46983050522795</v>
      </c>
      <c r="R26">
        <v>754.75866999999982</v>
      </c>
      <c r="S26">
        <v>758.4258404402907</v>
      </c>
      <c r="T26">
        <v>512.5781611570244</v>
      </c>
      <c r="U26">
        <v>732.73928999999976</v>
      </c>
      <c r="V26">
        <v>796.22215357094331</v>
      </c>
      <c r="W26">
        <v>473.75629115702435</v>
      </c>
      <c r="X26">
        <v>713.33639999999957</v>
      </c>
      <c r="Y26">
        <v>593.75567999999998</v>
      </c>
      <c r="Z26">
        <v>425.51006115702438</v>
      </c>
      <c r="AA26">
        <v>812.00328424986355</v>
      </c>
      <c r="AB26">
        <v>435.42501092384384</v>
      </c>
      <c r="AC26">
        <v>950.55253123669468</v>
      </c>
      <c r="AD26">
        <v>740.65421421223186</v>
      </c>
      <c r="AE26">
        <v>596.78622396654589</v>
      </c>
      <c r="AF26">
        <v>826.89402619768634</v>
      </c>
      <c r="AG26">
        <v>526.92114894042322</v>
      </c>
      <c r="AH26">
        <v>592.99652719938706</v>
      </c>
    </row>
    <row r="27" spans="1:34" x14ac:dyDescent="0.3">
      <c r="A27" s="108">
        <f ca="1">Exceedance!U27</f>
        <v>46844</v>
      </c>
      <c r="B27" s="1">
        <v>683.75399999999991</v>
      </c>
      <c r="C27" s="1">
        <v>805.07272666435119</v>
      </c>
      <c r="D27" s="1">
        <v>751.67886629666918</v>
      </c>
      <c r="E27">
        <v>1137.8088064338006</v>
      </c>
      <c r="F27">
        <v>635.74900999999988</v>
      </c>
      <c r="G27">
        <v>697.46157382015474</v>
      </c>
      <c r="H27">
        <v>714.96869999999967</v>
      </c>
      <c r="I27">
        <v>675.53480999999988</v>
      </c>
      <c r="J27">
        <v>757.17512999999974</v>
      </c>
      <c r="K27">
        <v>588.64537999999982</v>
      </c>
      <c r="L27">
        <v>628.45155957657119</v>
      </c>
      <c r="M27">
        <v>429.33618628099134</v>
      </c>
      <c r="N27">
        <v>456.64681999999993</v>
      </c>
      <c r="O27">
        <v>498.89640999999995</v>
      </c>
      <c r="P27">
        <v>874.44496342018374</v>
      </c>
      <c r="Q27">
        <v>1293.9076519794592</v>
      </c>
      <c r="R27">
        <v>654.88970999999981</v>
      </c>
      <c r="S27">
        <v>662.52399949304277</v>
      </c>
      <c r="T27">
        <v>424.86014628099127</v>
      </c>
      <c r="U27">
        <v>636.35797999999988</v>
      </c>
      <c r="V27">
        <v>769.86476596098953</v>
      </c>
      <c r="W27">
        <v>916.85801848081235</v>
      </c>
      <c r="X27">
        <v>644.05558999999982</v>
      </c>
      <c r="Y27">
        <v>504.58056999999997</v>
      </c>
      <c r="Z27">
        <v>402.47756628099137</v>
      </c>
      <c r="AA27">
        <v>699.39914329607086</v>
      </c>
      <c r="AB27">
        <v>644.55613438212561</v>
      </c>
      <c r="AC27">
        <v>853.05087942214936</v>
      </c>
      <c r="AD27">
        <v>641.40125016793456</v>
      </c>
      <c r="AE27">
        <v>503.26848289256242</v>
      </c>
      <c r="AF27">
        <v>681.52924950413285</v>
      </c>
      <c r="AG27">
        <v>476.0790110142915</v>
      </c>
      <c r="AH27">
        <v>607.15306960465796</v>
      </c>
    </row>
    <row r="28" spans="1:34" x14ac:dyDescent="0.3">
      <c r="A28" s="108">
        <f ca="1">Exceedance!U28</f>
        <v>46874</v>
      </c>
      <c r="B28" s="1">
        <v>649.16999999999985</v>
      </c>
      <c r="C28" s="1">
        <v>1419.533842812795</v>
      </c>
      <c r="D28" s="1">
        <v>682.17000000000007</v>
      </c>
      <c r="E28">
        <v>2629.0699624163472</v>
      </c>
      <c r="F28">
        <v>648.19647999999972</v>
      </c>
      <c r="G28">
        <v>2656.446169684069</v>
      </c>
      <c r="H28">
        <v>628.14687999999978</v>
      </c>
      <c r="I28">
        <v>649.06061999999974</v>
      </c>
      <c r="J28">
        <v>747.49372999999991</v>
      </c>
      <c r="K28">
        <v>627.89922999999965</v>
      </c>
      <c r="L28">
        <v>665.33888820849302</v>
      </c>
      <c r="M28">
        <v>1581.6710591338947</v>
      </c>
      <c r="N28">
        <v>487.14530999999994</v>
      </c>
      <c r="O28">
        <v>498.06527999999992</v>
      </c>
      <c r="P28">
        <v>1231.3708653635013</v>
      </c>
      <c r="Q28">
        <v>1805.3262888028632</v>
      </c>
      <c r="R28">
        <v>630.22503999999981</v>
      </c>
      <c r="S28">
        <v>652.06610218802291</v>
      </c>
      <c r="T28">
        <v>2087.7979931499472</v>
      </c>
      <c r="U28">
        <v>663.85461999999973</v>
      </c>
      <c r="V28">
        <v>720.76859568611439</v>
      </c>
      <c r="W28">
        <v>2499.2816607599289</v>
      </c>
      <c r="X28">
        <v>615.52543999999978</v>
      </c>
      <c r="Y28">
        <v>499.22147999999999</v>
      </c>
      <c r="Z28">
        <v>1071.6959338244721</v>
      </c>
      <c r="AA28">
        <v>699.10199474082799</v>
      </c>
      <c r="AB28">
        <v>1783.6480221607935</v>
      </c>
      <c r="AC28">
        <v>801.28995255927327</v>
      </c>
      <c r="AD28">
        <v>621.30028570281058</v>
      </c>
      <c r="AE28">
        <v>1008.8476917666842</v>
      </c>
      <c r="AF28">
        <v>633.13186751907483</v>
      </c>
      <c r="AG28">
        <v>539.87342138601184</v>
      </c>
      <c r="AH28">
        <v>1619.2555168186714</v>
      </c>
    </row>
    <row r="29" spans="1:34" x14ac:dyDescent="0.3">
      <c r="A29" s="108">
        <f ca="1">Exceedance!U29</f>
        <v>46905</v>
      </c>
      <c r="B29" s="1">
        <v>648.02499999999998</v>
      </c>
      <c r="C29" s="1">
        <v>710.65133820185144</v>
      </c>
      <c r="D29" s="1">
        <v>683.02499999999998</v>
      </c>
      <c r="E29">
        <v>773.83834999999988</v>
      </c>
      <c r="F29">
        <v>626.06261999999992</v>
      </c>
      <c r="G29">
        <v>1497.1166073564273</v>
      </c>
      <c r="H29">
        <v>638.97959999999989</v>
      </c>
      <c r="I29">
        <v>642.52613999999994</v>
      </c>
      <c r="J29">
        <v>679.60010999999986</v>
      </c>
      <c r="K29">
        <v>674.51648999999986</v>
      </c>
      <c r="L29">
        <v>704.01567234530182</v>
      </c>
      <c r="M29">
        <v>805.00266427435099</v>
      </c>
      <c r="N29">
        <v>496.17394999999988</v>
      </c>
      <c r="O29">
        <v>492.11163999999991</v>
      </c>
      <c r="P29">
        <v>572.66812999977139</v>
      </c>
      <c r="Q29">
        <v>719.87108999999987</v>
      </c>
      <c r="R29">
        <v>651.19497999999999</v>
      </c>
      <c r="S29">
        <v>679.86652074658753</v>
      </c>
      <c r="T29">
        <v>1505.0912924436257</v>
      </c>
      <c r="U29">
        <v>641.42421999999988</v>
      </c>
      <c r="V29">
        <v>691.25503045937637</v>
      </c>
      <c r="W29">
        <v>978.13636369380276</v>
      </c>
      <c r="X29">
        <v>637.87571999999989</v>
      </c>
      <c r="Y29">
        <v>504.03669999999994</v>
      </c>
      <c r="Z29">
        <v>1986.0920741168886</v>
      </c>
      <c r="AA29">
        <v>724.87548455199556</v>
      </c>
      <c r="AB29">
        <v>702.94699997149962</v>
      </c>
      <c r="AC29">
        <v>817.14082454479421</v>
      </c>
      <c r="AD29">
        <v>656.95984380165362</v>
      </c>
      <c r="AE29">
        <v>2702.7780224607272</v>
      </c>
      <c r="AF29">
        <v>649.92257900826507</v>
      </c>
      <c r="AG29">
        <v>1726.2812022053035</v>
      </c>
      <c r="AH29">
        <v>780.44664727556528</v>
      </c>
    </row>
    <row r="30" spans="1:34" x14ac:dyDescent="0.3">
      <c r="A30" s="108">
        <f ca="1">Exceedance!U30</f>
        <v>46935</v>
      </c>
      <c r="B30" s="1">
        <v>761.87399999999968</v>
      </c>
      <c r="C30" s="1">
        <v>833.42081445095153</v>
      </c>
      <c r="D30" s="1">
        <v>844.25148039826001</v>
      </c>
      <c r="E30">
        <v>830.27870999999993</v>
      </c>
      <c r="F30">
        <v>728.0423499999996</v>
      </c>
      <c r="G30">
        <v>984.41378999999995</v>
      </c>
      <c r="H30">
        <v>775.62700999999981</v>
      </c>
      <c r="I30">
        <v>767.05748999999969</v>
      </c>
      <c r="J30">
        <v>805.42632999999989</v>
      </c>
      <c r="K30">
        <v>828.85877999999968</v>
      </c>
      <c r="L30">
        <v>729.82147156354631</v>
      </c>
      <c r="M30">
        <v>642.17682999974147</v>
      </c>
      <c r="N30">
        <v>580.99191999999982</v>
      </c>
      <c r="O30">
        <v>583.2436899999999</v>
      </c>
      <c r="P30">
        <v>673.02444999974171</v>
      </c>
      <c r="Q30">
        <v>905.91509999999994</v>
      </c>
      <c r="R30">
        <v>748.95781999999963</v>
      </c>
      <c r="S30">
        <v>806.07592360889475</v>
      </c>
      <c r="T30">
        <v>950.07558999999981</v>
      </c>
      <c r="U30">
        <v>732.48405999999966</v>
      </c>
      <c r="V30">
        <v>762.58185821127142</v>
      </c>
      <c r="W30">
        <v>959.44741999999997</v>
      </c>
      <c r="X30">
        <v>762.87925999999959</v>
      </c>
      <c r="Y30">
        <v>658.56864999999993</v>
      </c>
      <c r="Z30">
        <v>812.73929413781991</v>
      </c>
      <c r="AA30">
        <v>865.05848117151709</v>
      </c>
      <c r="AB30">
        <v>832.63162733216382</v>
      </c>
      <c r="AC30">
        <v>977.42097215048011</v>
      </c>
      <c r="AD30">
        <v>802.25575702353763</v>
      </c>
      <c r="AE30">
        <v>848.46119809831509</v>
      </c>
      <c r="AF30">
        <v>730.85419809844677</v>
      </c>
      <c r="AG30">
        <v>770.92062833291322</v>
      </c>
      <c r="AH30">
        <v>666.10254905249178</v>
      </c>
    </row>
    <row r="31" spans="1:34" x14ac:dyDescent="0.3">
      <c r="A31" s="108">
        <f ca="1">Exceedance!U31</f>
        <v>46966</v>
      </c>
      <c r="B31" s="1">
        <v>859.76399999999978</v>
      </c>
      <c r="C31" s="1">
        <v>936.0776971565989</v>
      </c>
      <c r="D31" s="1">
        <v>1001.7639999999999</v>
      </c>
      <c r="E31">
        <v>978.18362999999977</v>
      </c>
      <c r="F31">
        <v>795.62793999999963</v>
      </c>
      <c r="G31">
        <v>1046.4221899999998</v>
      </c>
      <c r="H31">
        <v>806.23389999999972</v>
      </c>
      <c r="I31">
        <v>891.45882999999969</v>
      </c>
      <c r="J31">
        <v>842.72974999999963</v>
      </c>
      <c r="K31">
        <v>870.65132999999969</v>
      </c>
      <c r="L31">
        <v>846.05958482087715</v>
      </c>
      <c r="M31">
        <v>594.6407339948438</v>
      </c>
      <c r="N31">
        <v>629.27137000000005</v>
      </c>
      <c r="O31">
        <v>704.44994999999983</v>
      </c>
      <c r="P31">
        <v>691.78446321547733</v>
      </c>
      <c r="Q31">
        <v>996.43422999999973</v>
      </c>
      <c r="R31">
        <v>867.01526999999965</v>
      </c>
      <c r="S31">
        <v>930.00943150594458</v>
      </c>
      <c r="T31">
        <v>1043.8891099999998</v>
      </c>
      <c r="U31">
        <v>804.11104999999975</v>
      </c>
      <c r="V31">
        <v>913.66830978506971</v>
      </c>
      <c r="W31">
        <v>1044.0028199999999</v>
      </c>
      <c r="X31">
        <v>911.99224999999979</v>
      </c>
      <c r="Y31">
        <v>718.25635</v>
      </c>
      <c r="Z31">
        <v>925.81043181002121</v>
      </c>
      <c r="AA31">
        <v>954.94560657288037</v>
      </c>
      <c r="AB31">
        <v>923.4369571657495</v>
      </c>
      <c r="AC31">
        <v>1044.9470988430423</v>
      </c>
      <c r="AD31">
        <v>819.36752677910806</v>
      </c>
      <c r="AE31">
        <v>951.14958388601735</v>
      </c>
      <c r="AF31">
        <v>814.17630826684365</v>
      </c>
      <c r="AG31">
        <v>531.64809671149601</v>
      </c>
      <c r="AH31">
        <v>524.87560398700543</v>
      </c>
    </row>
    <row r="32" spans="1:34" x14ac:dyDescent="0.3">
      <c r="A32" s="108">
        <f ca="1">Exceedance!U32</f>
        <v>46997</v>
      </c>
      <c r="B32" s="1">
        <v>659.23899999999992</v>
      </c>
      <c r="C32" s="1">
        <v>716.04725764838633</v>
      </c>
      <c r="D32" s="1">
        <v>691.23899999999526</v>
      </c>
      <c r="E32">
        <v>675.93857999999523</v>
      </c>
      <c r="F32">
        <v>639.95919999999978</v>
      </c>
      <c r="G32">
        <v>793.52462999882619</v>
      </c>
      <c r="H32">
        <v>618.46742999999992</v>
      </c>
      <c r="I32">
        <v>658.96388000000002</v>
      </c>
      <c r="J32">
        <v>726.29557</v>
      </c>
      <c r="K32">
        <v>693.96432999999979</v>
      </c>
      <c r="L32">
        <v>644.24462361565804</v>
      </c>
      <c r="M32">
        <v>471.57916628099127</v>
      </c>
      <c r="N32">
        <v>617.84138999999993</v>
      </c>
      <c r="O32">
        <v>528.35559999999998</v>
      </c>
      <c r="P32">
        <v>480.06141628099135</v>
      </c>
      <c r="Q32">
        <v>685.6658499999952</v>
      </c>
      <c r="R32">
        <v>637.94521999999984</v>
      </c>
      <c r="S32">
        <v>664.42800452778522</v>
      </c>
      <c r="T32">
        <v>748.37380000000007</v>
      </c>
      <c r="U32">
        <v>621.0924399999999</v>
      </c>
      <c r="V32">
        <v>678.81223733880222</v>
      </c>
      <c r="W32">
        <v>815.87212999882627</v>
      </c>
      <c r="X32">
        <v>663.10883999999976</v>
      </c>
      <c r="Y32">
        <v>603.55491999999992</v>
      </c>
      <c r="Z32">
        <v>651.70696492290392</v>
      </c>
      <c r="AA32">
        <v>709.66455207791262</v>
      </c>
      <c r="AB32">
        <v>706.89713845363724</v>
      </c>
      <c r="AC32">
        <v>790.59486495750468</v>
      </c>
      <c r="AD32">
        <v>650.62950586975262</v>
      </c>
      <c r="AE32">
        <v>656.25997132363227</v>
      </c>
      <c r="AF32">
        <v>622.73163446413275</v>
      </c>
      <c r="AG32">
        <v>538.60289840333098</v>
      </c>
      <c r="AH32">
        <v>516.92334710173077</v>
      </c>
    </row>
    <row r="33" spans="1:34" x14ac:dyDescent="0.3">
      <c r="A33" s="108">
        <f ca="1">Exceedance!U33</f>
        <v>47027</v>
      </c>
      <c r="B33" s="1">
        <v>551.23199999999986</v>
      </c>
      <c r="C33" s="1">
        <v>714.23199999999974</v>
      </c>
      <c r="D33" s="1">
        <v>714.23199999999974</v>
      </c>
      <c r="E33">
        <v>557.03366000000005</v>
      </c>
      <c r="F33">
        <v>554.48566999999991</v>
      </c>
      <c r="G33">
        <v>558.23729999999989</v>
      </c>
      <c r="H33">
        <v>693.00771999999995</v>
      </c>
      <c r="I33">
        <v>691.17284999999981</v>
      </c>
      <c r="J33">
        <v>744.49474999999984</v>
      </c>
      <c r="K33">
        <v>546.16464999999994</v>
      </c>
      <c r="L33">
        <v>572.20520999999985</v>
      </c>
      <c r="M33">
        <v>444.98415999999997</v>
      </c>
      <c r="N33">
        <v>475.51216000000005</v>
      </c>
      <c r="O33">
        <v>449.84985999999998</v>
      </c>
      <c r="P33">
        <v>588.36041005371339</v>
      </c>
      <c r="Q33">
        <v>549.23056999999994</v>
      </c>
      <c r="R33">
        <v>609.26989999999989</v>
      </c>
      <c r="S33">
        <v>686.88928999999996</v>
      </c>
      <c r="T33">
        <v>700.82655999999986</v>
      </c>
      <c r="U33">
        <v>676.95344000000011</v>
      </c>
      <c r="V33">
        <v>732.66522999999984</v>
      </c>
      <c r="W33">
        <v>560.50367999999992</v>
      </c>
      <c r="X33">
        <v>545.97799999999995</v>
      </c>
      <c r="Y33">
        <v>450.38883115702436</v>
      </c>
      <c r="Z33">
        <v>558.58664999999996</v>
      </c>
      <c r="AA33">
        <v>771.26806999999985</v>
      </c>
      <c r="AB33">
        <v>731.87244272614919</v>
      </c>
      <c r="AC33">
        <v>535.10878396886017</v>
      </c>
      <c r="AD33">
        <v>753.88217561692613</v>
      </c>
      <c r="AE33">
        <v>524.72827933811607</v>
      </c>
      <c r="AF33">
        <v>525.9137902474057</v>
      </c>
      <c r="AG33">
        <v>461.88038082242196</v>
      </c>
      <c r="AH33">
        <v>508.46566894735969</v>
      </c>
    </row>
    <row r="34" spans="1:34" x14ac:dyDescent="0.3">
      <c r="A34" s="108">
        <f ca="1">Exceedance!U34</f>
        <v>47058</v>
      </c>
      <c r="B34" s="1">
        <v>544.53599999999994</v>
      </c>
      <c r="C34" s="1">
        <v>686.53599999999983</v>
      </c>
      <c r="D34" s="1">
        <v>686.53599999999983</v>
      </c>
      <c r="E34">
        <v>567.58892999999989</v>
      </c>
      <c r="F34">
        <v>524.79419999999993</v>
      </c>
      <c r="G34">
        <v>585.94659000000001</v>
      </c>
      <c r="H34">
        <v>721.64707999999996</v>
      </c>
      <c r="I34">
        <v>716.88487999999995</v>
      </c>
      <c r="J34">
        <v>732.68462999999997</v>
      </c>
      <c r="K34">
        <v>551.85132999999996</v>
      </c>
      <c r="L34">
        <v>540.39312999999993</v>
      </c>
      <c r="M34">
        <v>469.80397999999991</v>
      </c>
      <c r="N34">
        <v>468.2984699999999</v>
      </c>
      <c r="O34">
        <v>478.59070999999989</v>
      </c>
      <c r="P34">
        <v>660.5935379796648</v>
      </c>
      <c r="Q34">
        <v>544.97828000000004</v>
      </c>
      <c r="R34">
        <v>552.61600999999985</v>
      </c>
      <c r="S34">
        <v>713.32386999999983</v>
      </c>
      <c r="T34">
        <v>720.36156999999992</v>
      </c>
      <c r="U34">
        <v>686.05605999999989</v>
      </c>
      <c r="V34">
        <v>658.4992299999999</v>
      </c>
      <c r="W34">
        <v>539.22902999999997</v>
      </c>
      <c r="X34">
        <v>565.20712000000003</v>
      </c>
      <c r="Y34">
        <v>493.26536628099132</v>
      </c>
      <c r="Z34">
        <v>472.20448387189714</v>
      </c>
      <c r="AA34">
        <v>687.30587999999989</v>
      </c>
      <c r="AB34">
        <v>723.44639652760407</v>
      </c>
      <c r="AC34">
        <v>543.82123446281071</v>
      </c>
      <c r="AD34">
        <v>713.52228463008339</v>
      </c>
      <c r="AE34">
        <v>619.79154322247985</v>
      </c>
      <c r="AF34">
        <v>560.17974694347186</v>
      </c>
      <c r="AG34">
        <v>440.54333409096762</v>
      </c>
      <c r="AH34">
        <v>450.6764883307282</v>
      </c>
    </row>
    <row r="35" spans="1:34" x14ac:dyDescent="0.3">
      <c r="A35" s="108">
        <f ca="1">Exceedance!U35</f>
        <v>47088</v>
      </c>
      <c r="B35" s="1">
        <v>669.80799999999977</v>
      </c>
      <c r="C35" s="1">
        <v>784.80799999999977</v>
      </c>
      <c r="D35" s="1">
        <v>784.80799999999977</v>
      </c>
      <c r="E35">
        <v>662.38596999999982</v>
      </c>
      <c r="F35">
        <v>696.07192000000009</v>
      </c>
      <c r="G35">
        <v>684.12867999999992</v>
      </c>
      <c r="H35">
        <v>748.9524399999998</v>
      </c>
      <c r="I35">
        <v>734.24014999999986</v>
      </c>
      <c r="J35">
        <v>746.48218999999995</v>
      </c>
      <c r="K35">
        <v>648.98483999999985</v>
      </c>
      <c r="L35">
        <v>660.43803999999977</v>
      </c>
      <c r="M35">
        <v>560.09623999999985</v>
      </c>
      <c r="N35">
        <v>561.74963999999977</v>
      </c>
      <c r="O35">
        <v>557.14533999999992</v>
      </c>
      <c r="P35">
        <v>492.33089115702444</v>
      </c>
      <c r="Q35">
        <v>641.43193999999994</v>
      </c>
      <c r="R35">
        <v>641.96226999999999</v>
      </c>
      <c r="S35">
        <v>811.46744999999999</v>
      </c>
      <c r="T35">
        <v>778.66103999999984</v>
      </c>
      <c r="U35">
        <v>768.74556999999993</v>
      </c>
      <c r="V35">
        <v>967.81121999999982</v>
      </c>
      <c r="W35">
        <v>683.84923000000015</v>
      </c>
      <c r="X35">
        <v>652.26508999999999</v>
      </c>
      <c r="Y35">
        <v>445.3101711570244</v>
      </c>
      <c r="Z35">
        <v>458.44172115702446</v>
      </c>
      <c r="AA35">
        <v>759.35665999999992</v>
      </c>
      <c r="AB35">
        <v>780.73975190228191</v>
      </c>
      <c r="AC35">
        <v>644.71048471239749</v>
      </c>
      <c r="AD35">
        <v>768.48657810036434</v>
      </c>
      <c r="AE35">
        <v>719.39750380284363</v>
      </c>
      <c r="AF35">
        <v>660.48392388535592</v>
      </c>
      <c r="AG35">
        <v>484.22201599497612</v>
      </c>
      <c r="AH35">
        <v>521.31069290278333</v>
      </c>
    </row>
    <row r="36" spans="1:34" x14ac:dyDescent="0.3">
      <c r="A36" s="108">
        <f ca="1">Exceedance!U36</f>
        <v>47119</v>
      </c>
      <c r="B36" s="1">
        <v>790.08399999999972</v>
      </c>
      <c r="C36" s="1">
        <v>468.04466115702434</v>
      </c>
      <c r="D36" s="1">
        <v>924.08399999999995</v>
      </c>
      <c r="E36">
        <v>786.53047999999978</v>
      </c>
      <c r="F36">
        <v>894.12034999999992</v>
      </c>
      <c r="G36">
        <v>772.84990999999968</v>
      </c>
      <c r="H36">
        <v>914.45498999999995</v>
      </c>
      <c r="I36">
        <v>909.73288999999988</v>
      </c>
      <c r="J36">
        <v>932.07851999999991</v>
      </c>
      <c r="K36">
        <v>782.84103999999979</v>
      </c>
      <c r="L36">
        <v>816.97867705949568</v>
      </c>
      <c r="M36">
        <v>597.97588999999994</v>
      </c>
      <c r="N36">
        <v>631.53785999999991</v>
      </c>
      <c r="O36">
        <v>607.65823999999986</v>
      </c>
      <c r="P36">
        <v>860.40122406693433</v>
      </c>
      <c r="Q36">
        <v>782.53171999999972</v>
      </c>
      <c r="R36">
        <v>758.91763999999978</v>
      </c>
      <c r="S36">
        <v>514.20588995208254</v>
      </c>
      <c r="T36">
        <v>977.30619999999999</v>
      </c>
      <c r="U36">
        <v>881.90476999999976</v>
      </c>
      <c r="V36">
        <v>994.66189999999995</v>
      </c>
      <c r="W36">
        <v>772.58794999999975</v>
      </c>
      <c r="X36">
        <v>774.07088999999962</v>
      </c>
      <c r="Y36">
        <v>441.28805115702437</v>
      </c>
      <c r="Z36">
        <v>469.49857115702429</v>
      </c>
      <c r="AA36">
        <v>942.18356520767031</v>
      </c>
      <c r="AB36">
        <v>994.0099741372976</v>
      </c>
      <c r="AC36">
        <v>796.64729231431477</v>
      </c>
      <c r="AD36">
        <v>944.45113605410711</v>
      </c>
      <c r="AE36">
        <v>827.98927396873796</v>
      </c>
      <c r="AF36">
        <v>797.61788749632467</v>
      </c>
      <c r="AG36">
        <v>485.8042930298609</v>
      </c>
      <c r="AH36">
        <v>901.67077562993506</v>
      </c>
    </row>
    <row r="37" spans="1:34" x14ac:dyDescent="0.3">
      <c r="A37" s="108">
        <f ca="1">Exceedance!U37</f>
        <v>47150</v>
      </c>
      <c r="B37" s="1">
        <v>698.75299999999993</v>
      </c>
      <c r="C37" s="1">
        <v>454.15619253223929</v>
      </c>
      <c r="D37" s="1">
        <v>817.75299999999993</v>
      </c>
      <c r="E37">
        <v>707.04808999999989</v>
      </c>
      <c r="F37">
        <v>801.09695999999985</v>
      </c>
      <c r="G37">
        <v>686.91865999999993</v>
      </c>
      <c r="H37">
        <v>774.26103999999987</v>
      </c>
      <c r="I37">
        <v>838.39990999999975</v>
      </c>
      <c r="J37">
        <v>816.93520999999987</v>
      </c>
      <c r="K37">
        <v>712.8153199999997</v>
      </c>
      <c r="L37">
        <v>737.50647392550422</v>
      </c>
      <c r="M37">
        <v>532.64895999999999</v>
      </c>
      <c r="N37">
        <v>541.16871802810851</v>
      </c>
      <c r="O37">
        <v>571.23163999999986</v>
      </c>
      <c r="P37">
        <v>865.08426007663309</v>
      </c>
      <c r="Q37">
        <v>691.73660999999981</v>
      </c>
      <c r="R37">
        <v>701.34613999999976</v>
      </c>
      <c r="S37">
        <v>505.15442652892511</v>
      </c>
      <c r="T37">
        <v>891.45748000000003</v>
      </c>
      <c r="U37">
        <v>781.28450999999984</v>
      </c>
      <c r="V37">
        <v>444.21303652892527</v>
      </c>
      <c r="W37">
        <v>679.30543999999998</v>
      </c>
      <c r="X37">
        <v>703.31983999999989</v>
      </c>
      <c r="Y37">
        <v>434.53830652892526</v>
      </c>
      <c r="Z37">
        <v>448.68732652892521</v>
      </c>
      <c r="AA37">
        <v>455.1270359393626</v>
      </c>
      <c r="AB37">
        <v>674.5722588979429</v>
      </c>
      <c r="AC37">
        <v>695.90092677738903</v>
      </c>
      <c r="AD37">
        <v>496.65691064998839</v>
      </c>
      <c r="AE37">
        <v>734.38829663014008</v>
      </c>
      <c r="AF37">
        <v>730.96271859659362</v>
      </c>
      <c r="AG37">
        <v>494.65471151280781</v>
      </c>
      <c r="AH37">
        <v>734.98557375069026</v>
      </c>
    </row>
    <row r="38" spans="1:34" x14ac:dyDescent="0.3">
      <c r="A38" s="108">
        <f ca="1">Exceedance!U38</f>
        <v>47178</v>
      </c>
      <c r="B38" s="1">
        <v>754.84599999999978</v>
      </c>
      <c r="C38" s="1">
        <v>580.79141646378787</v>
      </c>
      <c r="D38" s="1">
        <v>880.84599999999989</v>
      </c>
      <c r="E38">
        <v>756.25171999999986</v>
      </c>
      <c r="F38">
        <v>981.3629599999997</v>
      </c>
      <c r="G38">
        <v>615.48991999999964</v>
      </c>
      <c r="H38">
        <v>896.52894999999978</v>
      </c>
      <c r="I38">
        <v>918.32669999999996</v>
      </c>
      <c r="J38">
        <v>847.52899999999988</v>
      </c>
      <c r="K38">
        <v>729.23315999999977</v>
      </c>
      <c r="L38">
        <v>617.1216436798793</v>
      </c>
      <c r="M38">
        <v>530.74951999999985</v>
      </c>
      <c r="N38">
        <v>528.01204204094824</v>
      </c>
      <c r="O38">
        <v>562.79266999999982</v>
      </c>
      <c r="P38">
        <v>766.98292190565235</v>
      </c>
      <c r="Q38">
        <v>754.75866999999982</v>
      </c>
      <c r="R38">
        <v>715.87473999999975</v>
      </c>
      <c r="S38">
        <v>512.5781611570244</v>
      </c>
      <c r="T38">
        <v>915.73928999999976</v>
      </c>
      <c r="U38">
        <v>796.35871999999995</v>
      </c>
      <c r="V38">
        <v>511.85736615656276</v>
      </c>
      <c r="W38">
        <v>713.33639999999957</v>
      </c>
      <c r="X38">
        <v>738.75567999999953</v>
      </c>
      <c r="Y38">
        <v>425.51006115702438</v>
      </c>
      <c r="Z38">
        <v>550.22430303727856</v>
      </c>
      <c r="AA38">
        <v>513.37251538903752</v>
      </c>
      <c r="AB38">
        <v>1094.284773938607</v>
      </c>
      <c r="AC38">
        <v>740.65421421223186</v>
      </c>
      <c r="AD38">
        <v>787.76815766199763</v>
      </c>
      <c r="AE38">
        <v>782.38412729917854</v>
      </c>
      <c r="AF38">
        <v>800.96048778339866</v>
      </c>
      <c r="AG38">
        <v>592.99652719938706</v>
      </c>
      <c r="AH38">
        <v>724.91541726775324</v>
      </c>
    </row>
    <row r="39" spans="1:34" x14ac:dyDescent="0.3">
      <c r="A39" s="108">
        <f ca="1">Exceedance!U39</f>
        <v>47209</v>
      </c>
      <c r="B39" s="1">
        <v>683.75399999999991</v>
      </c>
      <c r="C39" s="1">
        <v>807.47070319166232</v>
      </c>
      <c r="D39" s="1">
        <v>774.87227516700943</v>
      </c>
      <c r="E39">
        <v>635.74900999999988</v>
      </c>
      <c r="F39">
        <v>670.57140999999979</v>
      </c>
      <c r="G39">
        <v>714.96869999999967</v>
      </c>
      <c r="H39">
        <v>1229.6948496316209</v>
      </c>
      <c r="I39">
        <v>869.17512999999997</v>
      </c>
      <c r="J39">
        <v>700.64537999999993</v>
      </c>
      <c r="K39">
        <v>604.10326999999995</v>
      </c>
      <c r="L39">
        <v>571.17781131519314</v>
      </c>
      <c r="M39">
        <v>456.64681999999993</v>
      </c>
      <c r="N39">
        <v>472.6514162270737</v>
      </c>
      <c r="O39">
        <v>516.95052999999996</v>
      </c>
      <c r="P39">
        <v>1269.6658127706678</v>
      </c>
      <c r="Q39">
        <v>654.88970999999981</v>
      </c>
      <c r="R39">
        <v>624.80497999999977</v>
      </c>
      <c r="S39">
        <v>424.86014628099127</v>
      </c>
      <c r="T39">
        <v>641.48370662578839</v>
      </c>
      <c r="U39">
        <v>771.10149000000001</v>
      </c>
      <c r="V39">
        <v>1044.0575980085121</v>
      </c>
      <c r="W39">
        <v>644.05558999999982</v>
      </c>
      <c r="X39">
        <v>635.58056999999997</v>
      </c>
      <c r="Y39">
        <v>402.47756628099137</v>
      </c>
      <c r="Z39">
        <v>616.96579735800708</v>
      </c>
      <c r="AA39">
        <v>685.28287291199592</v>
      </c>
      <c r="AB39">
        <v>1042.8701811752987</v>
      </c>
      <c r="AC39">
        <v>641.40125016793456</v>
      </c>
      <c r="AD39">
        <v>885.77405269714234</v>
      </c>
      <c r="AE39">
        <v>584.35071464886892</v>
      </c>
      <c r="AF39">
        <v>689.05256473329996</v>
      </c>
      <c r="AG39">
        <v>819.47863868172374</v>
      </c>
      <c r="AH39">
        <v>1113.626231250139</v>
      </c>
    </row>
    <row r="40" spans="1:34" x14ac:dyDescent="0.3">
      <c r="A40" s="108">
        <f ca="1">Exceedance!U40</f>
        <v>47239</v>
      </c>
      <c r="B40" s="1">
        <v>649.16999999999985</v>
      </c>
      <c r="C40" s="1">
        <v>1447.2443539259959</v>
      </c>
      <c r="D40" s="1">
        <v>682.17000000000007</v>
      </c>
      <c r="E40">
        <v>648.19647999999972</v>
      </c>
      <c r="F40">
        <v>746.93852999999967</v>
      </c>
      <c r="G40">
        <v>628.14687999999978</v>
      </c>
      <c r="H40">
        <v>1205.2206596316207</v>
      </c>
      <c r="I40">
        <v>858.49373000000003</v>
      </c>
      <c r="J40">
        <v>738.89922999999987</v>
      </c>
      <c r="K40">
        <v>641.94499999999982</v>
      </c>
      <c r="L40">
        <v>918.19894051973984</v>
      </c>
      <c r="M40">
        <v>487.14530999999994</v>
      </c>
      <c r="N40">
        <v>607.27166266752158</v>
      </c>
      <c r="O40">
        <v>514.77098000000001</v>
      </c>
      <c r="P40">
        <v>2087.4009919897094</v>
      </c>
      <c r="Q40">
        <v>630.22503999999981</v>
      </c>
      <c r="R40">
        <v>615.03453999999965</v>
      </c>
      <c r="S40">
        <v>2294.4239183131122</v>
      </c>
      <c r="T40">
        <v>983.72889337421134</v>
      </c>
      <c r="U40">
        <v>719.77454999999998</v>
      </c>
      <c r="V40">
        <v>1592.5969796325412</v>
      </c>
      <c r="W40">
        <v>615.52543999999978</v>
      </c>
      <c r="X40">
        <v>628.2214799999997</v>
      </c>
      <c r="Y40">
        <v>414.90049115702442</v>
      </c>
      <c r="Z40">
        <v>1285.2341933925579</v>
      </c>
      <c r="AA40">
        <v>1221.0016987528959</v>
      </c>
      <c r="AB40">
        <v>801.28995255927327</v>
      </c>
      <c r="AC40">
        <v>621.30028570281058</v>
      </c>
      <c r="AD40">
        <v>1644.3760118768676</v>
      </c>
      <c r="AE40">
        <v>865.06215297046924</v>
      </c>
      <c r="AF40">
        <v>646.91870535798046</v>
      </c>
      <c r="AG40">
        <v>1625.9197417636531</v>
      </c>
      <c r="AH40">
        <v>3001.8497378717357</v>
      </c>
    </row>
    <row r="41" spans="1:34" x14ac:dyDescent="0.3">
      <c r="A41" s="108">
        <f ca="1">Exceedance!U41</f>
        <v>47270</v>
      </c>
      <c r="B41" s="1">
        <v>648.02499999999998</v>
      </c>
      <c r="C41" s="1">
        <v>683.02499999999998</v>
      </c>
      <c r="D41" s="1">
        <v>765.02499999999986</v>
      </c>
      <c r="E41">
        <v>626.06261999999992</v>
      </c>
      <c r="F41">
        <v>715.45958999999993</v>
      </c>
      <c r="G41">
        <v>638.97959999999989</v>
      </c>
      <c r="H41">
        <v>1219.0519932910915</v>
      </c>
      <c r="I41">
        <v>796.60010999999986</v>
      </c>
      <c r="J41">
        <v>791.51648999999986</v>
      </c>
      <c r="K41">
        <v>679.09296999999981</v>
      </c>
      <c r="L41">
        <v>662.83725758905064</v>
      </c>
      <c r="M41">
        <v>496.17394999999988</v>
      </c>
      <c r="N41">
        <v>501.57416103634768</v>
      </c>
      <c r="O41">
        <v>495.66812999999991</v>
      </c>
      <c r="P41">
        <v>801.87108999999987</v>
      </c>
      <c r="Q41">
        <v>651.19497999999999</v>
      </c>
      <c r="R41">
        <v>640.48128999999994</v>
      </c>
      <c r="S41">
        <v>1134.6634677678639</v>
      </c>
      <c r="T41">
        <v>811.42421999999988</v>
      </c>
      <c r="U41">
        <v>691.38201999999978</v>
      </c>
      <c r="V41">
        <v>871.50995999999998</v>
      </c>
      <c r="W41">
        <v>637.87571999999989</v>
      </c>
      <c r="X41">
        <v>632.03669999999977</v>
      </c>
      <c r="Y41">
        <v>1701.5079847943375</v>
      </c>
      <c r="Z41">
        <v>1365.9294223033944</v>
      </c>
      <c r="AA41">
        <v>679.76688901024863</v>
      </c>
      <c r="AB41">
        <v>817.14082454479421</v>
      </c>
      <c r="AC41">
        <v>656.95984380165362</v>
      </c>
      <c r="AD41">
        <v>869.08806057586855</v>
      </c>
      <c r="AE41">
        <v>679.98083541004451</v>
      </c>
      <c r="AF41">
        <v>729.62520520778708</v>
      </c>
      <c r="AG41">
        <v>746.05334101211247</v>
      </c>
      <c r="AH41">
        <v>826.2101985542721</v>
      </c>
    </row>
    <row r="42" spans="1:34" x14ac:dyDescent="0.3">
      <c r="A42" s="108">
        <f ca="1">Exceedance!U42</f>
        <v>47300</v>
      </c>
      <c r="B42" s="1">
        <v>761.87399999999968</v>
      </c>
      <c r="C42" s="1">
        <v>801.87399999999991</v>
      </c>
      <c r="D42" s="1">
        <v>894.87399999999991</v>
      </c>
      <c r="E42">
        <v>728.0423499999996</v>
      </c>
      <c r="F42">
        <v>791.41378999999972</v>
      </c>
      <c r="G42">
        <v>775.62700999999981</v>
      </c>
      <c r="H42">
        <v>1420.5539470013989</v>
      </c>
      <c r="I42">
        <v>938.42633000000012</v>
      </c>
      <c r="J42">
        <v>961.85877999999991</v>
      </c>
      <c r="K42">
        <v>701.20592999999974</v>
      </c>
      <c r="L42">
        <v>722.93079133363347</v>
      </c>
      <c r="M42">
        <v>580.99191999999982</v>
      </c>
      <c r="N42">
        <v>583.2436899999999</v>
      </c>
      <c r="O42">
        <v>581.02445</v>
      </c>
      <c r="P42">
        <v>925.02161649511004</v>
      </c>
      <c r="Q42">
        <v>748.95781999999963</v>
      </c>
      <c r="R42">
        <v>760.79623999999967</v>
      </c>
      <c r="S42">
        <v>950.07558999999981</v>
      </c>
      <c r="T42">
        <v>925.48405999999989</v>
      </c>
      <c r="U42">
        <v>762.72531999999978</v>
      </c>
      <c r="V42">
        <v>959.44741999999997</v>
      </c>
      <c r="W42">
        <v>762.87925999999959</v>
      </c>
      <c r="X42">
        <v>807.56864999999971</v>
      </c>
      <c r="Y42">
        <v>960.46666298550963</v>
      </c>
      <c r="Z42">
        <v>835.69824645150084</v>
      </c>
      <c r="AA42">
        <v>868.41828460216095</v>
      </c>
      <c r="AB42">
        <v>977.42097215048011</v>
      </c>
      <c r="AC42">
        <v>802.25575702353763</v>
      </c>
      <c r="AD42">
        <v>908.46119809831509</v>
      </c>
      <c r="AE42">
        <v>765.27144401840599</v>
      </c>
      <c r="AF42">
        <v>705.70648182590003</v>
      </c>
      <c r="AG42">
        <v>719.24850274476751</v>
      </c>
      <c r="AH42">
        <v>889.75871078864031</v>
      </c>
    </row>
    <row r="43" spans="1:34" x14ac:dyDescent="0.3">
      <c r="A43" s="108">
        <f ca="1">Exceedance!U43</f>
        <v>47331</v>
      </c>
      <c r="B43" s="1">
        <v>859.76399999999978</v>
      </c>
      <c r="C43" s="1">
        <v>958.16964788407211</v>
      </c>
      <c r="D43" s="1">
        <v>1001.7639999999999</v>
      </c>
      <c r="E43">
        <v>795.62793999999963</v>
      </c>
      <c r="F43">
        <v>841.42218999999955</v>
      </c>
      <c r="G43">
        <v>806.23389999999972</v>
      </c>
      <c r="H43">
        <v>1594.6869143203405</v>
      </c>
      <c r="I43">
        <v>984.72974999999985</v>
      </c>
      <c r="J43">
        <v>1012.6513299999998</v>
      </c>
      <c r="K43">
        <v>816.21921999999972</v>
      </c>
      <c r="L43">
        <v>864.66905576356044</v>
      </c>
      <c r="M43">
        <v>629.27137000000005</v>
      </c>
      <c r="N43">
        <v>704.44994999999983</v>
      </c>
      <c r="O43">
        <v>666.92912000000001</v>
      </c>
      <c r="P43">
        <v>1059.4342299999998</v>
      </c>
      <c r="Q43">
        <v>867.01526999999965</v>
      </c>
      <c r="R43">
        <v>881.77223999999967</v>
      </c>
      <c r="S43">
        <v>1043.8891099999998</v>
      </c>
      <c r="T43">
        <v>1009.1110499999999</v>
      </c>
      <c r="U43">
        <v>913.82153999999991</v>
      </c>
      <c r="V43">
        <v>1044.0028199999999</v>
      </c>
      <c r="W43">
        <v>911.99224999999979</v>
      </c>
      <c r="X43">
        <v>876.25634999999977</v>
      </c>
      <c r="Y43">
        <v>598.20418404526197</v>
      </c>
      <c r="Z43">
        <v>774.87978140623363</v>
      </c>
      <c r="AA43">
        <v>994.49454123940575</v>
      </c>
      <c r="AB43">
        <v>1044.9470988430423</v>
      </c>
      <c r="AC43">
        <v>819.36752677910806</v>
      </c>
      <c r="AD43">
        <v>1014.1495838860174</v>
      </c>
      <c r="AE43">
        <v>850.21342006386283</v>
      </c>
      <c r="AF43">
        <v>847.30072117465522</v>
      </c>
      <c r="AG43">
        <v>524.87560398700543</v>
      </c>
      <c r="AH43">
        <v>1039.5198919562622</v>
      </c>
    </row>
    <row r="44" spans="1:34" x14ac:dyDescent="0.3">
      <c r="A44" s="108">
        <f ca="1">Exceedance!U44</f>
        <v>47362</v>
      </c>
      <c r="B44" s="1">
        <v>659.23899999999992</v>
      </c>
      <c r="C44" s="1">
        <v>691.23899999999526</v>
      </c>
      <c r="D44" s="1">
        <v>691.23899999999526</v>
      </c>
      <c r="E44">
        <v>639.95919999999978</v>
      </c>
      <c r="F44">
        <v>639.52462999999989</v>
      </c>
      <c r="G44">
        <v>618.46742999999992</v>
      </c>
      <c r="H44">
        <v>1177.0117805083612</v>
      </c>
      <c r="I44">
        <v>832.29556997755208</v>
      </c>
      <c r="J44">
        <v>799.9643299775521</v>
      </c>
      <c r="K44">
        <v>621.36434999999994</v>
      </c>
      <c r="L44">
        <v>670.53853682267049</v>
      </c>
      <c r="M44">
        <v>617.84138999999993</v>
      </c>
      <c r="N44">
        <v>528.35559999999998</v>
      </c>
      <c r="O44">
        <v>542.03496999999993</v>
      </c>
      <c r="P44">
        <v>759.66584999999986</v>
      </c>
      <c r="Q44">
        <v>637.94521999999984</v>
      </c>
      <c r="R44">
        <v>628.64592999999991</v>
      </c>
      <c r="S44">
        <v>796.37379999882637</v>
      </c>
      <c r="T44">
        <v>775.09243999882619</v>
      </c>
      <c r="U44">
        <v>678.9271599999953</v>
      </c>
      <c r="V44">
        <v>815.87212999882627</v>
      </c>
      <c r="W44">
        <v>663.10883999999976</v>
      </c>
      <c r="X44">
        <v>721.55491999999992</v>
      </c>
      <c r="Y44">
        <v>624.75339944338225</v>
      </c>
      <c r="Z44">
        <v>497.02678603448692</v>
      </c>
      <c r="AA44">
        <v>686.11137363768194</v>
      </c>
      <c r="AB44">
        <v>790.59486495750468</v>
      </c>
      <c r="AC44">
        <v>650.62950586975262</v>
      </c>
      <c r="AD44">
        <v>778.25997132246323</v>
      </c>
      <c r="AE44">
        <v>650.25946831189685</v>
      </c>
      <c r="AF44">
        <v>673.20797214295953</v>
      </c>
      <c r="AG44">
        <v>516.92334710173077</v>
      </c>
      <c r="AH44">
        <v>797.56257695855447</v>
      </c>
    </row>
    <row r="45" spans="1:34" x14ac:dyDescent="0.3">
      <c r="A45" s="108">
        <f ca="1">Exceedance!U45</f>
        <v>47392</v>
      </c>
      <c r="B45" s="1">
        <v>714.23199999999974</v>
      </c>
      <c r="C45" s="1">
        <v>714.23199999999974</v>
      </c>
      <c r="D45" s="1">
        <v>551.23199999999986</v>
      </c>
      <c r="E45">
        <v>554.48566999999991</v>
      </c>
      <c r="F45">
        <v>721.23729999999978</v>
      </c>
      <c r="G45">
        <v>693.00771999999995</v>
      </c>
      <c r="H45">
        <v>691.17284999999981</v>
      </c>
      <c r="I45">
        <v>744.49474999999984</v>
      </c>
      <c r="J45">
        <v>709.16464999999982</v>
      </c>
      <c r="K45">
        <v>735.20520999999997</v>
      </c>
      <c r="L45">
        <v>444.98415999999997</v>
      </c>
      <c r="M45">
        <v>475.51216000000005</v>
      </c>
      <c r="N45">
        <v>449.84985999999998</v>
      </c>
      <c r="O45">
        <v>525.60913115702431</v>
      </c>
      <c r="P45">
        <v>549.23056999999994</v>
      </c>
      <c r="Q45">
        <v>772.26989999999989</v>
      </c>
      <c r="R45">
        <v>686.88928999999996</v>
      </c>
      <c r="S45">
        <v>537.82655999999997</v>
      </c>
      <c r="T45">
        <v>513.95343999999989</v>
      </c>
      <c r="U45">
        <v>569.66522999999984</v>
      </c>
      <c r="V45">
        <v>723.5036799999998</v>
      </c>
      <c r="W45">
        <v>545.97799999999995</v>
      </c>
      <c r="X45">
        <v>692.4281699999998</v>
      </c>
      <c r="Y45">
        <v>479.54731115702435</v>
      </c>
      <c r="Z45">
        <v>592.02957612734588</v>
      </c>
      <c r="AA45">
        <v>731.87244272614919</v>
      </c>
      <c r="AB45">
        <v>535.10878396886017</v>
      </c>
      <c r="AC45">
        <v>590.88217561692613</v>
      </c>
      <c r="AD45">
        <v>524.72827933811607</v>
      </c>
      <c r="AE45">
        <v>525.9137902474057</v>
      </c>
      <c r="AF45">
        <v>540.91971966539757</v>
      </c>
      <c r="AG45">
        <v>508.46566894735969</v>
      </c>
      <c r="AH45">
        <v>557.66967033061167</v>
      </c>
    </row>
    <row r="46" spans="1:34" x14ac:dyDescent="0.3">
      <c r="A46" s="108">
        <f ca="1">Exceedance!U46</f>
        <v>47423</v>
      </c>
      <c r="B46" s="1">
        <v>686.53599999999983</v>
      </c>
      <c r="C46" s="1">
        <v>686.53599999999983</v>
      </c>
      <c r="D46" s="1">
        <v>544.53599999999994</v>
      </c>
      <c r="E46">
        <v>524.79419999999993</v>
      </c>
      <c r="F46">
        <v>727.9465899999999</v>
      </c>
      <c r="G46">
        <v>721.64707999999996</v>
      </c>
      <c r="H46">
        <v>716.88487999999995</v>
      </c>
      <c r="I46">
        <v>732.68462999999997</v>
      </c>
      <c r="J46">
        <v>693.85132999999996</v>
      </c>
      <c r="K46">
        <v>682.39312999999993</v>
      </c>
      <c r="L46">
        <v>469.80397999999991</v>
      </c>
      <c r="M46">
        <v>468.2984699999999</v>
      </c>
      <c r="N46">
        <v>478.59070999999989</v>
      </c>
      <c r="O46">
        <v>529.54734628099118</v>
      </c>
      <c r="P46">
        <v>544.97828000000004</v>
      </c>
      <c r="Q46">
        <v>694.61600999999996</v>
      </c>
      <c r="R46">
        <v>713.32386999999983</v>
      </c>
      <c r="S46">
        <v>578.36156999999992</v>
      </c>
      <c r="T46">
        <v>544.05605999999989</v>
      </c>
      <c r="U46">
        <v>516.49923000000001</v>
      </c>
      <c r="V46">
        <v>681.22902999999974</v>
      </c>
      <c r="W46">
        <v>565.20712000000003</v>
      </c>
      <c r="X46">
        <v>747.23891999999989</v>
      </c>
      <c r="Y46">
        <v>467.07859581154543</v>
      </c>
      <c r="Z46">
        <v>459.64351169478942</v>
      </c>
      <c r="AA46">
        <v>723.44639652760407</v>
      </c>
      <c r="AB46">
        <v>543.82123446281071</v>
      </c>
      <c r="AC46">
        <v>571.52228463008339</v>
      </c>
      <c r="AD46">
        <v>619.79154322247985</v>
      </c>
      <c r="AE46">
        <v>560.17974694347186</v>
      </c>
      <c r="AF46">
        <v>552.5168878099762</v>
      </c>
      <c r="AG46">
        <v>450.6764883307282</v>
      </c>
      <c r="AH46">
        <v>569.56655986604471</v>
      </c>
    </row>
    <row r="47" spans="1:34" x14ac:dyDescent="0.3">
      <c r="A47" s="108">
        <f ca="1">Exceedance!U47</f>
        <v>47453</v>
      </c>
      <c r="B47" s="1">
        <v>784.80799999999977</v>
      </c>
      <c r="C47" s="1">
        <v>784.80799999999977</v>
      </c>
      <c r="D47" s="1">
        <v>669.80799999999977</v>
      </c>
      <c r="E47">
        <v>696.07192000000009</v>
      </c>
      <c r="F47">
        <v>799.12867999999992</v>
      </c>
      <c r="G47">
        <v>748.9524399999998</v>
      </c>
      <c r="H47">
        <v>734.24014999999986</v>
      </c>
      <c r="I47">
        <v>746.48218999999995</v>
      </c>
      <c r="J47">
        <v>763.98483999999974</v>
      </c>
      <c r="K47">
        <v>775.43803999999977</v>
      </c>
      <c r="L47">
        <v>560.09623999999985</v>
      </c>
      <c r="M47">
        <v>561.74963999999977</v>
      </c>
      <c r="N47">
        <v>557.14533999999992</v>
      </c>
      <c r="O47">
        <v>492.33089115702444</v>
      </c>
      <c r="P47">
        <v>641.43193999999994</v>
      </c>
      <c r="Q47">
        <v>756.96226999999999</v>
      </c>
      <c r="R47">
        <v>811.46744999999999</v>
      </c>
      <c r="S47">
        <v>663.66103999999996</v>
      </c>
      <c r="T47">
        <v>653.74556999999993</v>
      </c>
      <c r="U47">
        <v>852.81121999999982</v>
      </c>
      <c r="V47">
        <v>798.84922999999992</v>
      </c>
      <c r="W47">
        <v>652.26508999999999</v>
      </c>
      <c r="X47">
        <v>759.3495099999999</v>
      </c>
      <c r="Y47">
        <v>470.57773662048271</v>
      </c>
      <c r="Z47">
        <v>479.75533419511817</v>
      </c>
      <c r="AA47">
        <v>780.73975190228191</v>
      </c>
      <c r="AB47">
        <v>644.71048471239749</v>
      </c>
      <c r="AC47">
        <v>653.48657810036434</v>
      </c>
      <c r="AD47">
        <v>719.39750380284363</v>
      </c>
      <c r="AE47">
        <v>660.48392388535592</v>
      </c>
      <c r="AF47">
        <v>683.26135483795156</v>
      </c>
      <c r="AG47">
        <v>521.31069290278333</v>
      </c>
      <c r="AH47">
        <v>663.76746765665666</v>
      </c>
    </row>
    <row r="48" spans="1:34" x14ac:dyDescent="0.3">
      <c r="A48" s="108">
        <f ca="1">Exceedance!U48</f>
        <v>47484</v>
      </c>
      <c r="B48" s="1">
        <v>924.08399999999995</v>
      </c>
      <c r="C48" s="1">
        <v>796.04053003502395</v>
      </c>
      <c r="D48" s="1">
        <v>790.08399999999972</v>
      </c>
      <c r="E48">
        <v>894.12034999999992</v>
      </c>
      <c r="F48">
        <v>906.84990999999991</v>
      </c>
      <c r="G48">
        <v>914.45498999999995</v>
      </c>
      <c r="H48">
        <v>909.73288999999988</v>
      </c>
      <c r="I48">
        <v>932.07851999999991</v>
      </c>
      <c r="J48">
        <v>916.84104000000002</v>
      </c>
      <c r="K48">
        <v>833.52837999999974</v>
      </c>
      <c r="L48">
        <v>597.97588999999994</v>
      </c>
      <c r="M48">
        <v>631.53785999999991</v>
      </c>
      <c r="N48">
        <v>607.65823999999986</v>
      </c>
      <c r="O48">
        <v>815.2522011570245</v>
      </c>
      <c r="P48">
        <v>782.53171999999972</v>
      </c>
      <c r="Q48">
        <v>892.91763999999989</v>
      </c>
      <c r="R48">
        <v>940.69998999999984</v>
      </c>
      <c r="S48">
        <v>781.30619999999988</v>
      </c>
      <c r="T48">
        <v>841.90476999999964</v>
      </c>
      <c r="U48">
        <v>798.66189999999983</v>
      </c>
      <c r="V48">
        <v>906.58794999999998</v>
      </c>
      <c r="W48">
        <v>774.07088999999962</v>
      </c>
      <c r="X48">
        <v>897.32739000000004</v>
      </c>
      <c r="Y48">
        <v>469.49857115702429</v>
      </c>
      <c r="Z48">
        <v>486.1442263646947</v>
      </c>
      <c r="AA48">
        <v>1042.7230940489264</v>
      </c>
      <c r="AB48">
        <v>796.64729231431477</v>
      </c>
      <c r="AC48">
        <v>824.86436033137261</v>
      </c>
      <c r="AD48">
        <v>793.67637859233105</v>
      </c>
      <c r="AE48">
        <v>635.02556360919687</v>
      </c>
      <c r="AF48">
        <v>869.36018159067987</v>
      </c>
      <c r="AG48">
        <v>901.67077562993506</v>
      </c>
      <c r="AH48">
        <v>786.53648168897223</v>
      </c>
    </row>
    <row r="49" spans="1:34" x14ac:dyDescent="0.3">
      <c r="A49" s="108">
        <f ca="1">Exceedance!U49</f>
        <v>47515</v>
      </c>
      <c r="B49" s="1">
        <v>817.75299999999993</v>
      </c>
      <c r="C49" s="1">
        <v>472.33812539048108</v>
      </c>
      <c r="D49" s="1">
        <v>698.75299999999993</v>
      </c>
      <c r="E49">
        <v>801.09695999999985</v>
      </c>
      <c r="F49">
        <v>805.91865999999982</v>
      </c>
      <c r="G49">
        <v>774.26103999999987</v>
      </c>
      <c r="H49">
        <v>838.39990999999975</v>
      </c>
      <c r="I49">
        <v>816.93520999999987</v>
      </c>
      <c r="J49">
        <v>831.8153199999997</v>
      </c>
      <c r="K49">
        <v>752.14742999999987</v>
      </c>
      <c r="L49">
        <v>532.64895999999999</v>
      </c>
      <c r="M49">
        <v>561.32157683692742</v>
      </c>
      <c r="N49">
        <v>571.23163999999986</v>
      </c>
      <c r="O49">
        <v>691.41289652892533</v>
      </c>
      <c r="P49">
        <v>691.73660999999981</v>
      </c>
      <c r="Q49">
        <v>820.34613999999976</v>
      </c>
      <c r="R49">
        <v>900.99640999999997</v>
      </c>
      <c r="S49">
        <v>717.45747999999992</v>
      </c>
      <c r="T49">
        <v>745.28450999999984</v>
      </c>
      <c r="U49">
        <v>721.05501999999979</v>
      </c>
      <c r="V49">
        <v>798.30543999999998</v>
      </c>
      <c r="W49">
        <v>703.31983999999989</v>
      </c>
      <c r="X49">
        <v>722.24821220628951</v>
      </c>
      <c r="Y49">
        <v>514.61354787572088</v>
      </c>
      <c r="Z49">
        <v>452.88332749108565</v>
      </c>
      <c r="AA49">
        <v>959.45103950360408</v>
      </c>
      <c r="AB49">
        <v>695.90092677738903</v>
      </c>
      <c r="AC49">
        <v>761.71771264674442</v>
      </c>
      <c r="AD49">
        <v>703.41948355140528</v>
      </c>
      <c r="AE49">
        <v>454.12073512551888</v>
      </c>
      <c r="AF49">
        <v>826.3864787483227</v>
      </c>
      <c r="AG49">
        <v>734.98557375069026</v>
      </c>
      <c r="AH49">
        <v>707.05408548755418</v>
      </c>
    </row>
    <row r="50" spans="1:34" x14ac:dyDescent="0.3">
      <c r="A50" s="108">
        <f ca="1">Exceedance!U50</f>
        <v>47543</v>
      </c>
      <c r="B50" s="1">
        <v>880.84599999999989</v>
      </c>
      <c r="C50" s="1">
        <v>605.91724640439043</v>
      </c>
      <c r="D50" s="1">
        <v>754.84599999999978</v>
      </c>
      <c r="E50">
        <v>981.3629599999997</v>
      </c>
      <c r="F50">
        <v>741.48991999999987</v>
      </c>
      <c r="G50">
        <v>896.52894999999978</v>
      </c>
      <c r="H50">
        <v>918.32669999999996</v>
      </c>
      <c r="I50">
        <v>847.52899999999988</v>
      </c>
      <c r="J50">
        <v>855.23315999999988</v>
      </c>
      <c r="K50">
        <v>805.53498999999999</v>
      </c>
      <c r="L50">
        <v>530.74951999999985</v>
      </c>
      <c r="M50">
        <v>548.50894566510874</v>
      </c>
      <c r="N50">
        <v>562.79266999999982</v>
      </c>
      <c r="O50">
        <v>592.10687115702444</v>
      </c>
      <c r="P50">
        <v>754.75866999999982</v>
      </c>
      <c r="Q50">
        <v>841.87473999999986</v>
      </c>
      <c r="R50">
        <v>912.61749999999995</v>
      </c>
      <c r="S50">
        <v>732.73928999999976</v>
      </c>
      <c r="T50">
        <v>758.35871999999972</v>
      </c>
      <c r="U50">
        <v>747.79562999999973</v>
      </c>
      <c r="V50">
        <v>839.3363999999998</v>
      </c>
      <c r="W50">
        <v>738.75567999999953</v>
      </c>
      <c r="X50">
        <v>425.51006115702438</v>
      </c>
      <c r="Y50">
        <v>598.0926732812884</v>
      </c>
      <c r="Z50">
        <v>514.44053480853279</v>
      </c>
      <c r="AA50">
        <v>950.55253123669468</v>
      </c>
      <c r="AB50">
        <v>740.65421421223186</v>
      </c>
      <c r="AC50">
        <v>870.82556280952122</v>
      </c>
      <c r="AD50">
        <v>826.89402619768634</v>
      </c>
      <c r="AE50">
        <v>526.92114894042322</v>
      </c>
      <c r="AF50">
        <v>925.28879057444283</v>
      </c>
      <c r="AG50">
        <v>724.91541726775324</v>
      </c>
      <c r="AH50">
        <v>754.88325618858505</v>
      </c>
    </row>
    <row r="51" spans="1:34" x14ac:dyDescent="0.3">
      <c r="A51" s="108">
        <f ca="1">Exceedance!U51</f>
        <v>47574</v>
      </c>
      <c r="B51" s="1">
        <v>795.75399999999991</v>
      </c>
      <c r="C51" s="1">
        <v>807.48978047410139</v>
      </c>
      <c r="D51" s="1">
        <v>683.75399999999991</v>
      </c>
      <c r="E51">
        <v>670.57140999999979</v>
      </c>
      <c r="F51">
        <v>1448.6434697964301</v>
      </c>
      <c r="G51">
        <v>1320.1351852804823</v>
      </c>
      <c r="H51">
        <v>1228.1324495082222</v>
      </c>
      <c r="I51">
        <v>1188.8628360611538</v>
      </c>
      <c r="J51">
        <v>716.10327000000007</v>
      </c>
      <c r="K51">
        <v>676.30973999999981</v>
      </c>
      <c r="L51">
        <v>456.64681999999993</v>
      </c>
      <c r="M51">
        <v>486.4229032865365</v>
      </c>
      <c r="N51">
        <v>516.95052999999996</v>
      </c>
      <c r="O51">
        <v>955.57111754702589</v>
      </c>
      <c r="P51">
        <v>654.88970999999981</v>
      </c>
      <c r="Q51">
        <v>736.80497999999989</v>
      </c>
      <c r="R51">
        <v>749.83369999999991</v>
      </c>
      <c r="S51">
        <v>636.35797999999988</v>
      </c>
      <c r="T51">
        <v>737.1014899999999</v>
      </c>
      <c r="U51">
        <v>738.47251999999992</v>
      </c>
      <c r="V51">
        <v>756.05558999999982</v>
      </c>
      <c r="W51">
        <v>635.58056999999997</v>
      </c>
      <c r="X51">
        <v>549.40549435214086</v>
      </c>
      <c r="Y51">
        <v>646.92668538964097</v>
      </c>
      <c r="Z51">
        <v>686.83150762334196</v>
      </c>
      <c r="AA51">
        <v>853.05087942214936</v>
      </c>
      <c r="AB51">
        <v>641.40125016793456</v>
      </c>
      <c r="AC51">
        <v>716.24203661157082</v>
      </c>
      <c r="AD51">
        <v>681.52924950413285</v>
      </c>
      <c r="AE51">
        <v>482.90777354416281</v>
      </c>
      <c r="AF51">
        <v>796.10900507014583</v>
      </c>
      <c r="AG51">
        <v>1200.4334301755287</v>
      </c>
      <c r="AH51">
        <v>635.76601449898703</v>
      </c>
    </row>
    <row r="52" spans="1:34" x14ac:dyDescent="0.3">
      <c r="A52" s="108">
        <f ca="1">Exceedance!U52</f>
        <v>47604</v>
      </c>
      <c r="B52" s="1">
        <v>760.17000000000007</v>
      </c>
      <c r="C52" s="1">
        <v>1111.1655665295166</v>
      </c>
      <c r="D52" s="1">
        <v>649.16999999999985</v>
      </c>
      <c r="E52">
        <v>746.93852999999967</v>
      </c>
      <c r="F52">
        <v>1394.2929242082546</v>
      </c>
      <c r="G52">
        <v>1295.6609952804827</v>
      </c>
      <c r="H52">
        <v>1215.6697947378912</v>
      </c>
      <c r="I52">
        <v>1224.2235505449094</v>
      </c>
      <c r="J52">
        <v>752.94499999999994</v>
      </c>
      <c r="K52">
        <v>667.60047000000009</v>
      </c>
      <c r="L52">
        <v>487.14530999999994</v>
      </c>
      <c r="M52">
        <v>562.3129342114272</v>
      </c>
      <c r="N52">
        <v>514.77098000000001</v>
      </c>
      <c r="O52">
        <v>3013.6728314090396</v>
      </c>
      <c r="P52">
        <v>630.22503999999981</v>
      </c>
      <c r="Q52">
        <v>726.03453999999977</v>
      </c>
      <c r="R52">
        <v>760.45971999999983</v>
      </c>
      <c r="S52">
        <v>663.85461999999973</v>
      </c>
      <c r="T52">
        <v>686.77454999999986</v>
      </c>
      <c r="U52">
        <v>703.37188999999978</v>
      </c>
      <c r="V52">
        <v>726.52543999999989</v>
      </c>
      <c r="W52">
        <v>628.2214799999997</v>
      </c>
      <c r="X52">
        <v>1239.7839633126173</v>
      </c>
      <c r="Y52">
        <v>1308.195479598699</v>
      </c>
      <c r="Z52">
        <v>1957.8834736923825</v>
      </c>
      <c r="AA52">
        <v>801.28995255927327</v>
      </c>
      <c r="AB52">
        <v>621.30028570281058</v>
      </c>
      <c r="AC52">
        <v>707.43387066181879</v>
      </c>
      <c r="AD52">
        <v>633.13186751907483</v>
      </c>
      <c r="AE52">
        <v>968.84181553180713</v>
      </c>
      <c r="AF52">
        <v>740.05717863970949</v>
      </c>
      <c r="AG52">
        <v>2915.1635561041585</v>
      </c>
      <c r="AH52">
        <v>648.21348302189904</v>
      </c>
    </row>
    <row r="53" spans="1:34" x14ac:dyDescent="0.3">
      <c r="A53" s="108">
        <f ca="1">Exceedance!U53</f>
        <v>47635</v>
      </c>
      <c r="B53" s="1">
        <v>765.02499999999986</v>
      </c>
      <c r="C53" s="1">
        <v>683.02499999999998</v>
      </c>
      <c r="D53" s="1">
        <v>648.02499999999998</v>
      </c>
      <c r="E53">
        <v>715.45958999999993</v>
      </c>
      <c r="F53">
        <v>1425.9484925391448</v>
      </c>
      <c r="G53">
        <v>1318.9737771047576</v>
      </c>
      <c r="H53">
        <v>1171.3699772115331</v>
      </c>
      <c r="I53">
        <v>1300.7721657073535</v>
      </c>
      <c r="J53">
        <v>796.0929699999997</v>
      </c>
      <c r="K53">
        <v>677.2179299999998</v>
      </c>
      <c r="L53">
        <v>496.17394999999988</v>
      </c>
      <c r="M53">
        <v>492.11163999999991</v>
      </c>
      <c r="N53">
        <v>495.66812999999991</v>
      </c>
      <c r="O53">
        <v>1044.1528282003499</v>
      </c>
      <c r="P53">
        <v>651.19497999999999</v>
      </c>
      <c r="Q53">
        <v>757.48128999999983</v>
      </c>
      <c r="R53">
        <v>792.27868999999987</v>
      </c>
      <c r="S53">
        <v>641.42421999999988</v>
      </c>
      <c r="T53">
        <v>656.38201999999978</v>
      </c>
      <c r="U53">
        <v>701.50995999999998</v>
      </c>
      <c r="V53">
        <v>754.87571999999989</v>
      </c>
      <c r="W53">
        <v>632.03669999999977</v>
      </c>
      <c r="X53">
        <v>675.69975999999986</v>
      </c>
      <c r="Y53">
        <v>1526.6100277666171</v>
      </c>
      <c r="Z53">
        <v>1365.3048205762534</v>
      </c>
      <c r="AA53">
        <v>817.14082454479421</v>
      </c>
      <c r="AB53">
        <v>656.95984380165362</v>
      </c>
      <c r="AC53">
        <v>699.08806057586855</v>
      </c>
      <c r="AD53">
        <v>649.92257900826507</v>
      </c>
      <c r="AE53">
        <v>1348.6226353005873</v>
      </c>
      <c r="AF53">
        <v>692.22505543349882</v>
      </c>
      <c r="AG53">
        <v>826.2101985542721</v>
      </c>
      <c r="AH53">
        <v>626.09861551122071</v>
      </c>
    </row>
    <row r="54" spans="1:34" x14ac:dyDescent="0.3">
      <c r="A54" s="108">
        <f ca="1">Exceedance!U54</f>
        <v>47665</v>
      </c>
      <c r="B54" s="1">
        <v>894.87399999999991</v>
      </c>
      <c r="C54" s="1">
        <v>801.87399999999991</v>
      </c>
      <c r="D54" s="1">
        <v>761.87399999999968</v>
      </c>
      <c r="E54">
        <v>791.41378999999972</v>
      </c>
      <c r="F54">
        <v>1680.887295854631</v>
      </c>
      <c r="G54">
        <v>1529.239035606869</v>
      </c>
      <c r="H54">
        <v>1360.5900912755308</v>
      </c>
      <c r="I54">
        <v>1537.1578716567822</v>
      </c>
      <c r="J54">
        <v>834.20592999999997</v>
      </c>
      <c r="K54">
        <v>739.17682999999988</v>
      </c>
      <c r="L54">
        <v>580.99191999999982</v>
      </c>
      <c r="M54">
        <v>583.2436899999999</v>
      </c>
      <c r="N54">
        <v>581.02445</v>
      </c>
      <c r="O54">
        <v>965.91509999999994</v>
      </c>
      <c r="P54">
        <v>748.95781999999963</v>
      </c>
      <c r="Q54">
        <v>893.7962399999999</v>
      </c>
      <c r="R54">
        <v>890.07558999999981</v>
      </c>
      <c r="S54">
        <v>732.48405999999966</v>
      </c>
      <c r="T54">
        <v>722.72531999999956</v>
      </c>
      <c r="U54">
        <v>766.44741999999974</v>
      </c>
      <c r="V54">
        <v>895.87925999999993</v>
      </c>
      <c r="W54">
        <v>807.56864999999971</v>
      </c>
      <c r="X54">
        <v>882.17239000000006</v>
      </c>
      <c r="Y54">
        <v>838.23172172473721</v>
      </c>
      <c r="Z54">
        <v>899.10994487662902</v>
      </c>
      <c r="AA54">
        <v>977.42097215048011</v>
      </c>
      <c r="AB54">
        <v>802.25575702353763</v>
      </c>
      <c r="AC54">
        <v>715.46119809831464</v>
      </c>
      <c r="AD54">
        <v>730.85419809844677</v>
      </c>
      <c r="AE54">
        <v>709.97290550988862</v>
      </c>
      <c r="AF54">
        <v>828.73098479637792</v>
      </c>
      <c r="AG54">
        <v>889.75871078864031</v>
      </c>
      <c r="AH54">
        <v>728.08034758536462</v>
      </c>
    </row>
    <row r="55" spans="1:34" x14ac:dyDescent="0.3">
      <c r="A55" s="108">
        <f ca="1">Exceedance!U55</f>
        <v>47696</v>
      </c>
      <c r="B55" s="1">
        <v>1001.7639999999999</v>
      </c>
      <c r="C55" s="1">
        <v>1001.7639999999999</v>
      </c>
      <c r="D55" s="1">
        <v>859.76399999999978</v>
      </c>
      <c r="E55">
        <v>841.42218999999955</v>
      </c>
      <c r="F55">
        <v>1772.1044521777451</v>
      </c>
      <c r="G55">
        <v>1702.7191453139937</v>
      </c>
      <c r="H55">
        <v>1435.9123480955561</v>
      </c>
      <c r="I55">
        <v>1622.2762114112782</v>
      </c>
      <c r="J55">
        <v>958.21921999999984</v>
      </c>
      <c r="K55">
        <v>882.02129999999977</v>
      </c>
      <c r="L55">
        <v>629.27137000000005</v>
      </c>
      <c r="M55">
        <v>704.44994999999983</v>
      </c>
      <c r="N55">
        <v>666.92912000000001</v>
      </c>
      <c r="O55">
        <v>1059.4342299999998</v>
      </c>
      <c r="P55">
        <v>867.01526999999965</v>
      </c>
      <c r="Q55">
        <v>1023.7722399999998</v>
      </c>
      <c r="R55">
        <v>980.88910999999985</v>
      </c>
      <c r="S55">
        <v>804.11104999999975</v>
      </c>
      <c r="T55">
        <v>871.82153999999969</v>
      </c>
      <c r="U55">
        <v>839.0028199999997</v>
      </c>
      <c r="V55">
        <v>1053.9922499999998</v>
      </c>
      <c r="W55">
        <v>876.25634999999977</v>
      </c>
      <c r="X55">
        <v>1000.0263299999999</v>
      </c>
      <c r="Y55">
        <v>571.29660944307921</v>
      </c>
      <c r="Z55">
        <v>994.49454123940575</v>
      </c>
      <c r="AA55">
        <v>1044.9470988430423</v>
      </c>
      <c r="AB55">
        <v>819.36752677910806</v>
      </c>
      <c r="AC55">
        <v>809.14958388601724</v>
      </c>
      <c r="AD55">
        <v>814.17630826684365</v>
      </c>
      <c r="AE55">
        <v>851.1340174993428</v>
      </c>
      <c r="AF55">
        <v>947.79463331546413</v>
      </c>
      <c r="AG55">
        <v>1039.5198919562622</v>
      </c>
      <c r="AH55">
        <v>794.36414810835083</v>
      </c>
    </row>
    <row r="56" spans="1:34" x14ac:dyDescent="0.3">
      <c r="A56" s="108">
        <f ca="1">Exceedance!U56</f>
        <v>47727</v>
      </c>
      <c r="B56" s="1">
        <v>765.23899997755211</v>
      </c>
      <c r="C56" s="1">
        <v>691.23899999999526</v>
      </c>
      <c r="D56" s="1">
        <v>659.23899999999992</v>
      </c>
      <c r="E56">
        <v>639.52462999999989</v>
      </c>
      <c r="F56">
        <v>1376.3327609584439</v>
      </c>
      <c r="G56">
        <v>1287.5248704269204</v>
      </c>
      <c r="H56">
        <v>1170.9653303561172</v>
      </c>
      <c r="I56">
        <v>1265.3038631405875</v>
      </c>
      <c r="J56">
        <v>727.36434997755214</v>
      </c>
      <c r="K56">
        <v>683.55271999999525</v>
      </c>
      <c r="L56">
        <v>617.84138999999993</v>
      </c>
      <c r="M56">
        <v>528.35559999999998</v>
      </c>
      <c r="N56">
        <v>542.03496999999993</v>
      </c>
      <c r="O56">
        <v>807.66584999882616</v>
      </c>
      <c r="P56">
        <v>637.94521999999984</v>
      </c>
      <c r="Q56">
        <v>734.6459299775521</v>
      </c>
      <c r="R56">
        <v>748.37379997755215</v>
      </c>
      <c r="S56">
        <v>621.0924399999999</v>
      </c>
      <c r="T56">
        <v>646.92715999999996</v>
      </c>
      <c r="U56">
        <v>661.87212999999997</v>
      </c>
      <c r="V56">
        <v>769.10883997755195</v>
      </c>
      <c r="W56">
        <v>721.55491999999992</v>
      </c>
      <c r="X56">
        <v>737.97062999999514</v>
      </c>
      <c r="Y56">
        <v>513.97046388086653</v>
      </c>
      <c r="Z56">
        <v>686.11137363768194</v>
      </c>
      <c r="AA56">
        <v>790.59486495750468</v>
      </c>
      <c r="AB56">
        <v>650.62950586975262</v>
      </c>
      <c r="AC56">
        <v>624.25997132363693</v>
      </c>
      <c r="AD56">
        <v>622.73163446413275</v>
      </c>
      <c r="AE56">
        <v>676.58294438647499</v>
      </c>
      <c r="AF56">
        <v>745.89124680653447</v>
      </c>
      <c r="AG56">
        <v>797.56257695855447</v>
      </c>
      <c r="AH56">
        <v>639.99420391284025</v>
      </c>
    </row>
    <row r="57" spans="1:34" x14ac:dyDescent="0.3">
      <c r="A57" s="108">
        <f ca="1">Exceedance!U57</f>
        <v>47757</v>
      </c>
      <c r="B57" s="1">
        <v>714.23199999999974</v>
      </c>
      <c r="C57" s="1">
        <v>714.23199999999974</v>
      </c>
      <c r="D57" s="1">
        <v>714.23199999999974</v>
      </c>
      <c r="E57">
        <v>721.23729999999978</v>
      </c>
      <c r="F57">
        <v>693.00771999999995</v>
      </c>
      <c r="G57">
        <v>691.17284999999981</v>
      </c>
      <c r="H57">
        <v>744.49474999999984</v>
      </c>
      <c r="I57">
        <v>709.16464999999982</v>
      </c>
      <c r="J57">
        <v>735.20520999999997</v>
      </c>
      <c r="K57">
        <v>677.98415999999986</v>
      </c>
      <c r="L57">
        <v>475.51216000000005</v>
      </c>
      <c r="M57">
        <v>449.84985999999998</v>
      </c>
      <c r="N57">
        <v>525.60913115702431</v>
      </c>
      <c r="O57">
        <v>712.23056999999983</v>
      </c>
      <c r="P57">
        <v>609.26989999999989</v>
      </c>
      <c r="Q57">
        <v>523.88928999999996</v>
      </c>
      <c r="R57">
        <v>700.82655999999986</v>
      </c>
      <c r="S57">
        <v>676.95344000000011</v>
      </c>
      <c r="T57">
        <v>569.66522999999984</v>
      </c>
      <c r="U57">
        <v>723.5036799999998</v>
      </c>
      <c r="V57">
        <v>545.97799999999995</v>
      </c>
      <c r="W57">
        <v>692.4281699999998</v>
      </c>
      <c r="X57">
        <v>721.58664999999974</v>
      </c>
      <c r="Y57">
        <v>582.48751719202085</v>
      </c>
      <c r="Z57">
        <v>731.87244272614919</v>
      </c>
      <c r="AA57">
        <v>535.10878396886017</v>
      </c>
      <c r="AB57">
        <v>753.88217561692613</v>
      </c>
      <c r="AC57">
        <v>687.72827933811618</v>
      </c>
      <c r="AD57">
        <v>525.9137902474057</v>
      </c>
      <c r="AE57">
        <v>540.91971966539757</v>
      </c>
      <c r="AF57">
        <v>750.50500779033518</v>
      </c>
      <c r="AG57">
        <v>557.66967033061167</v>
      </c>
      <c r="AH57">
        <v>555.81905550066938</v>
      </c>
    </row>
    <row r="58" spans="1:34" x14ac:dyDescent="0.3">
      <c r="A58" s="108">
        <f ca="1">Exceedance!U58</f>
        <v>47788</v>
      </c>
      <c r="B58" s="1">
        <v>686.53599999999983</v>
      </c>
      <c r="C58" s="1">
        <v>686.53599999999983</v>
      </c>
      <c r="D58" s="1">
        <v>686.53599999999983</v>
      </c>
      <c r="E58">
        <v>727.9465899999999</v>
      </c>
      <c r="F58">
        <v>721.64707999999996</v>
      </c>
      <c r="G58">
        <v>716.88487999999995</v>
      </c>
      <c r="H58">
        <v>732.68462999999997</v>
      </c>
      <c r="I58">
        <v>693.85132999999996</v>
      </c>
      <c r="J58">
        <v>682.39312999999993</v>
      </c>
      <c r="K58">
        <v>681.80397999999991</v>
      </c>
      <c r="L58">
        <v>468.2984699999999</v>
      </c>
      <c r="M58">
        <v>478.59070999999989</v>
      </c>
      <c r="N58">
        <v>529.54734628099118</v>
      </c>
      <c r="O58">
        <v>686.97827999999981</v>
      </c>
      <c r="P58">
        <v>552.61600999999985</v>
      </c>
      <c r="Q58">
        <v>571.32386999999983</v>
      </c>
      <c r="R58">
        <v>720.36156999999992</v>
      </c>
      <c r="S58">
        <v>686.05605999999989</v>
      </c>
      <c r="T58">
        <v>516.49923000000001</v>
      </c>
      <c r="U58">
        <v>681.22902999999974</v>
      </c>
      <c r="V58">
        <v>565.20712000000003</v>
      </c>
      <c r="W58">
        <v>747.23891999999989</v>
      </c>
      <c r="X58">
        <v>690.47295999999994</v>
      </c>
      <c r="Y58">
        <v>460.44055527452429</v>
      </c>
      <c r="Z58">
        <v>577.71989603438647</v>
      </c>
      <c r="AA58">
        <v>543.82123446281071</v>
      </c>
      <c r="AB58">
        <v>713.52228463008339</v>
      </c>
      <c r="AC58">
        <v>761.79154322247985</v>
      </c>
      <c r="AD58">
        <v>560.17974694347186</v>
      </c>
      <c r="AE58">
        <v>552.5168878099762</v>
      </c>
      <c r="AF58">
        <v>704.65004204973684</v>
      </c>
      <c r="AG58">
        <v>569.56655986604471</v>
      </c>
      <c r="AH58">
        <v>526.10947052973529</v>
      </c>
    </row>
    <row r="59" spans="1:34" x14ac:dyDescent="0.3">
      <c r="A59" s="108">
        <f ca="1">Exceedance!U59</f>
        <v>47818</v>
      </c>
      <c r="B59" s="1">
        <v>784.80799999999977</v>
      </c>
      <c r="C59" s="1">
        <v>784.80799999999977</v>
      </c>
      <c r="D59" s="1">
        <v>784.80799999999977</v>
      </c>
      <c r="E59">
        <v>799.12867999999992</v>
      </c>
      <c r="F59">
        <v>748.9524399999998</v>
      </c>
      <c r="G59">
        <v>734.24014999999986</v>
      </c>
      <c r="H59">
        <v>746.48218999999995</v>
      </c>
      <c r="I59">
        <v>763.98483999999974</v>
      </c>
      <c r="J59">
        <v>775.43803999999977</v>
      </c>
      <c r="K59">
        <v>765.09623999999985</v>
      </c>
      <c r="L59">
        <v>561.74963999999977</v>
      </c>
      <c r="M59">
        <v>557.14533999999992</v>
      </c>
      <c r="N59">
        <v>492.33089115702444</v>
      </c>
      <c r="O59">
        <v>756.43193999999994</v>
      </c>
      <c r="P59">
        <v>641.96226999999999</v>
      </c>
      <c r="Q59">
        <v>696.46744999999999</v>
      </c>
      <c r="R59">
        <v>778.66103999999984</v>
      </c>
      <c r="S59">
        <v>768.74556999999993</v>
      </c>
      <c r="T59">
        <v>852.81121999999982</v>
      </c>
      <c r="U59">
        <v>798.84922999999992</v>
      </c>
      <c r="V59">
        <v>652.26508999999999</v>
      </c>
      <c r="W59">
        <v>759.3495099999999</v>
      </c>
      <c r="X59">
        <v>772.48105999999996</v>
      </c>
      <c r="Y59">
        <v>480.67528917451477</v>
      </c>
      <c r="Z59">
        <v>526.75693488235038</v>
      </c>
      <c r="AA59">
        <v>644.71048471239749</v>
      </c>
      <c r="AB59">
        <v>768.48657810036434</v>
      </c>
      <c r="AC59">
        <v>834.39750380284363</v>
      </c>
      <c r="AD59">
        <v>660.48392388535592</v>
      </c>
      <c r="AE59">
        <v>632.03783821787067</v>
      </c>
      <c r="AF59">
        <v>835.35003174575888</v>
      </c>
      <c r="AG59">
        <v>663.76746765665666</v>
      </c>
      <c r="AH59">
        <v>696.08192269171036</v>
      </c>
    </row>
    <row r="60" spans="1:34" x14ac:dyDescent="0.3">
      <c r="A60" s="108">
        <f ca="1">Exceedance!U60</f>
        <v>47849</v>
      </c>
      <c r="B60" s="1">
        <v>924.08399999999995</v>
      </c>
      <c r="C60" s="1">
        <v>924.08399999999995</v>
      </c>
      <c r="D60" s="1">
        <v>830.08399999999983</v>
      </c>
      <c r="E60">
        <v>906.84990999999991</v>
      </c>
      <c r="F60">
        <v>914.45498999999995</v>
      </c>
      <c r="G60">
        <v>909.73288999999988</v>
      </c>
      <c r="H60">
        <v>932.07851999999991</v>
      </c>
      <c r="I60">
        <v>916.84104000000002</v>
      </c>
      <c r="J60">
        <v>927.52837999999986</v>
      </c>
      <c r="K60">
        <v>790.97588999999994</v>
      </c>
      <c r="L60">
        <v>631.53785999999991</v>
      </c>
      <c r="M60">
        <v>607.65823999999986</v>
      </c>
      <c r="N60">
        <v>815.2522011570245</v>
      </c>
      <c r="O60">
        <v>978.53171999999984</v>
      </c>
      <c r="P60">
        <v>758.91763999999978</v>
      </c>
      <c r="Q60">
        <v>806.69998999999973</v>
      </c>
      <c r="R60">
        <v>915.30619999999999</v>
      </c>
      <c r="S60">
        <v>881.90476999999976</v>
      </c>
      <c r="T60">
        <v>798.66189999999983</v>
      </c>
      <c r="U60">
        <v>906.58794999999998</v>
      </c>
      <c r="V60">
        <v>774.07088999999962</v>
      </c>
      <c r="W60">
        <v>803.32739000000004</v>
      </c>
      <c r="X60">
        <v>925.53791000000001</v>
      </c>
      <c r="Y60">
        <v>486.1442263646947</v>
      </c>
      <c r="Z60">
        <v>651.8187709517822</v>
      </c>
      <c r="AA60">
        <v>796.64729231431477</v>
      </c>
      <c r="AB60">
        <v>1020.8643603313727</v>
      </c>
      <c r="AC60">
        <v>927.67637859233116</v>
      </c>
      <c r="AD60">
        <v>797.61788749632467</v>
      </c>
      <c r="AE60">
        <v>485.8042930298609</v>
      </c>
      <c r="AF60">
        <v>1419.7101144729108</v>
      </c>
      <c r="AG60">
        <v>786.53648168897223</v>
      </c>
      <c r="AH60">
        <v>894.78104564376463</v>
      </c>
    </row>
    <row r="61" spans="1:34" x14ac:dyDescent="0.3">
      <c r="A61" s="108">
        <f ca="1">Exceedance!U61</f>
        <v>47880</v>
      </c>
      <c r="B61" s="1">
        <v>817.75299999999993</v>
      </c>
      <c r="C61" s="1">
        <v>620.86713789189707</v>
      </c>
      <c r="D61" s="1">
        <v>734.75299999999993</v>
      </c>
      <c r="E61">
        <v>805.91865999999982</v>
      </c>
      <c r="F61">
        <v>774.26103999999987</v>
      </c>
      <c r="G61">
        <v>838.39990999999975</v>
      </c>
      <c r="H61">
        <v>816.93520999999987</v>
      </c>
      <c r="I61">
        <v>831.8153199999997</v>
      </c>
      <c r="J61">
        <v>835.14742999999987</v>
      </c>
      <c r="K61">
        <v>707.64895999999987</v>
      </c>
      <c r="L61">
        <v>572.44992000000002</v>
      </c>
      <c r="M61">
        <v>571.23163999999986</v>
      </c>
      <c r="N61">
        <v>691.41289652892533</v>
      </c>
      <c r="O61">
        <v>865.73660999999981</v>
      </c>
      <c r="P61">
        <v>701.34613999999976</v>
      </c>
      <c r="Q61">
        <v>781.99640999999997</v>
      </c>
      <c r="R61">
        <v>836.45747999999992</v>
      </c>
      <c r="S61">
        <v>781.28450999999984</v>
      </c>
      <c r="T61">
        <v>721.05501999999979</v>
      </c>
      <c r="U61">
        <v>798.30543999999998</v>
      </c>
      <c r="V61">
        <v>703.31983999999989</v>
      </c>
      <c r="W61">
        <v>747.38028999999995</v>
      </c>
      <c r="X61">
        <v>761.52930999999978</v>
      </c>
      <c r="Y61">
        <v>454.87512393158352</v>
      </c>
      <c r="Z61">
        <v>706.45963748808049</v>
      </c>
      <c r="AA61">
        <v>695.90092677738903</v>
      </c>
      <c r="AB61">
        <v>935.71771264674453</v>
      </c>
      <c r="AC61">
        <v>822.41948355140528</v>
      </c>
      <c r="AD61">
        <v>730.96271859659362</v>
      </c>
      <c r="AE61">
        <v>494.65471151280781</v>
      </c>
      <c r="AF61">
        <v>1051.541110513298</v>
      </c>
      <c r="AG61">
        <v>707.05408548755418</v>
      </c>
      <c r="AH61">
        <v>801.54807028659366</v>
      </c>
    </row>
    <row r="62" spans="1:34" x14ac:dyDescent="0.3">
      <c r="A62" s="108">
        <f ca="1">Exceedance!U62</f>
        <v>47908</v>
      </c>
      <c r="B62" s="1">
        <v>880.84599999999989</v>
      </c>
      <c r="C62" s="1">
        <v>609.73049867398697</v>
      </c>
      <c r="D62" s="1">
        <v>792.846</v>
      </c>
      <c r="E62">
        <v>741.48991999999987</v>
      </c>
      <c r="F62">
        <v>896.52894999999978</v>
      </c>
      <c r="G62">
        <v>918.32669999999996</v>
      </c>
      <c r="H62">
        <v>847.52899999999988</v>
      </c>
      <c r="I62">
        <v>855.23315999999988</v>
      </c>
      <c r="J62">
        <v>893.53498999999988</v>
      </c>
      <c r="K62">
        <v>713.74951999999985</v>
      </c>
      <c r="L62">
        <v>589.15474999999981</v>
      </c>
      <c r="M62">
        <v>562.79266999999982</v>
      </c>
      <c r="N62">
        <v>592.10687115702444</v>
      </c>
      <c r="O62">
        <v>658.37395144052152</v>
      </c>
      <c r="P62">
        <v>715.87473999999975</v>
      </c>
      <c r="Q62">
        <v>786.61749999999961</v>
      </c>
      <c r="R62">
        <v>858.73928999999987</v>
      </c>
      <c r="S62">
        <v>796.35871999999995</v>
      </c>
      <c r="T62">
        <v>747.79562999999973</v>
      </c>
      <c r="U62">
        <v>839.3363999999998</v>
      </c>
      <c r="V62">
        <v>738.75567999999953</v>
      </c>
      <c r="W62">
        <v>737.54939999999988</v>
      </c>
      <c r="X62">
        <v>798.9706378306015</v>
      </c>
      <c r="Y62">
        <v>515.0870524517876</v>
      </c>
      <c r="Z62">
        <v>1119.2205403926907</v>
      </c>
      <c r="AA62">
        <v>740.65421421223186</v>
      </c>
      <c r="AB62">
        <v>860.19098528145832</v>
      </c>
      <c r="AC62">
        <v>952.89402619768657</v>
      </c>
      <c r="AD62">
        <v>800.96048778339866</v>
      </c>
      <c r="AE62">
        <v>640.63596269745096</v>
      </c>
      <c r="AF62">
        <v>786.51354435900134</v>
      </c>
      <c r="AG62">
        <v>754.88325618858505</v>
      </c>
      <c r="AH62">
        <v>980.04057651210599</v>
      </c>
    </row>
    <row r="63" spans="1:34" x14ac:dyDescent="0.3">
      <c r="A63" s="108">
        <f ca="1">Exceedance!U63</f>
        <v>47939</v>
      </c>
      <c r="B63" s="1">
        <v>795.75399999999991</v>
      </c>
      <c r="C63" s="1">
        <v>823.89018549273737</v>
      </c>
      <c r="D63" s="1">
        <v>717.75399999999991</v>
      </c>
      <c r="E63">
        <v>1447.096677002464</v>
      </c>
      <c r="F63">
        <v>1368.1822402001455</v>
      </c>
      <c r="G63">
        <v>1087.1084620450249</v>
      </c>
      <c r="H63">
        <v>762.17815101521387</v>
      </c>
      <c r="I63">
        <v>716.10327000000007</v>
      </c>
      <c r="J63">
        <v>754.30973999999992</v>
      </c>
      <c r="K63">
        <v>621.64681999999982</v>
      </c>
      <c r="L63">
        <v>498.89640999999995</v>
      </c>
      <c r="M63">
        <v>516.95052999999996</v>
      </c>
      <c r="N63">
        <v>943.40648358139492</v>
      </c>
      <c r="O63">
        <v>891.59789675565617</v>
      </c>
      <c r="P63">
        <v>624.80497999999977</v>
      </c>
      <c r="Q63">
        <v>637.83369999999979</v>
      </c>
      <c r="R63">
        <v>748.35797999999988</v>
      </c>
      <c r="S63">
        <v>771.10149000000001</v>
      </c>
      <c r="T63">
        <v>738.47251999999992</v>
      </c>
      <c r="U63">
        <v>756.05558999999982</v>
      </c>
      <c r="V63">
        <v>635.58056999999997</v>
      </c>
      <c r="W63">
        <v>649.45111999999983</v>
      </c>
      <c r="X63">
        <v>658.59431999999981</v>
      </c>
      <c r="Y63">
        <v>687.33886027900564</v>
      </c>
      <c r="Z63">
        <v>1728.0540761232583</v>
      </c>
      <c r="AA63">
        <v>641.40125016793456</v>
      </c>
      <c r="AB63">
        <v>857.68190021865166</v>
      </c>
      <c r="AC63">
        <v>793.52924950413296</v>
      </c>
      <c r="AD63">
        <v>689.05256473329996</v>
      </c>
      <c r="AE63">
        <v>887.26960481668959</v>
      </c>
      <c r="AF63">
        <v>1206.1649999000822</v>
      </c>
      <c r="AG63">
        <v>635.76601449898703</v>
      </c>
      <c r="AH63">
        <v>670.59640573289755</v>
      </c>
    </row>
    <row r="64" spans="1:34" x14ac:dyDescent="0.3">
      <c r="A64" s="108">
        <f ca="1">Exceedance!U64</f>
        <v>47969</v>
      </c>
      <c r="B64" s="1">
        <v>760.17000000000007</v>
      </c>
      <c r="C64" s="1">
        <v>1200.0217133145843</v>
      </c>
      <c r="D64" s="1">
        <v>682.17000000000007</v>
      </c>
      <c r="E64">
        <v>1363.5808683493651</v>
      </c>
      <c r="F64">
        <v>1343.7080502001452</v>
      </c>
      <c r="G64">
        <v>1069.8298111991999</v>
      </c>
      <c r="H64">
        <v>803.43200101521381</v>
      </c>
      <c r="I64">
        <v>752.94499999999994</v>
      </c>
      <c r="J64">
        <v>745.60047000000009</v>
      </c>
      <c r="K64">
        <v>649.14530999999999</v>
      </c>
      <c r="L64">
        <v>498.06527999999992</v>
      </c>
      <c r="M64">
        <v>514.77098000000001</v>
      </c>
      <c r="N64">
        <v>3014.851098226924</v>
      </c>
      <c r="O64">
        <v>997.95221734827919</v>
      </c>
      <c r="P64">
        <v>615.03453999999965</v>
      </c>
      <c r="Q64">
        <v>649.45971999999961</v>
      </c>
      <c r="R64">
        <v>774.85461999999984</v>
      </c>
      <c r="S64">
        <v>719.77454999999998</v>
      </c>
      <c r="T64">
        <v>703.37188999999978</v>
      </c>
      <c r="U64">
        <v>726.52543999999989</v>
      </c>
      <c r="V64">
        <v>628.2214799999997</v>
      </c>
      <c r="W64">
        <v>645.93982999999992</v>
      </c>
      <c r="X64">
        <v>658.14066999999989</v>
      </c>
      <c r="Y64">
        <v>1957.9222743622415</v>
      </c>
      <c r="Z64">
        <v>801.28995255927327</v>
      </c>
      <c r="AA64">
        <v>621.30028570281058</v>
      </c>
      <c r="AB64">
        <v>1084.7224833350683</v>
      </c>
      <c r="AC64">
        <v>744.13186751907506</v>
      </c>
      <c r="AD64">
        <v>646.91870535798046</v>
      </c>
      <c r="AE64">
        <v>1521.0723759079212</v>
      </c>
      <c r="AF64">
        <v>1203.0459943057169</v>
      </c>
      <c r="AG64">
        <v>648.21348302189904</v>
      </c>
      <c r="AH64">
        <v>746.85159131987336</v>
      </c>
    </row>
    <row r="65" spans="1:34" x14ac:dyDescent="0.3">
      <c r="A65" s="108">
        <f ca="1">Exceedance!U65</f>
        <v>48000</v>
      </c>
      <c r="B65" s="1">
        <v>765.02499999999986</v>
      </c>
      <c r="C65" s="1">
        <v>765.02499999999986</v>
      </c>
      <c r="D65" s="1">
        <v>683.02499999999998</v>
      </c>
      <c r="E65">
        <v>1394.1155587291537</v>
      </c>
      <c r="F65">
        <v>1366.9757261183338</v>
      </c>
      <c r="G65">
        <v>1020.9224454283251</v>
      </c>
      <c r="H65">
        <v>859.2977929171999</v>
      </c>
      <c r="I65">
        <v>796.0929699999997</v>
      </c>
      <c r="J65">
        <v>759.2179299999998</v>
      </c>
      <c r="K65">
        <v>659.17394999999988</v>
      </c>
      <c r="L65">
        <v>492.11163999999991</v>
      </c>
      <c r="M65">
        <v>495.66812999999991</v>
      </c>
      <c r="N65">
        <v>1055.1435093813138</v>
      </c>
      <c r="O65">
        <v>821.19497999999987</v>
      </c>
      <c r="P65">
        <v>640.48128999999994</v>
      </c>
      <c r="Q65">
        <v>675.27868999999987</v>
      </c>
      <c r="R65">
        <v>758.42421999999988</v>
      </c>
      <c r="S65">
        <v>691.38201999999978</v>
      </c>
      <c r="T65">
        <v>701.50995999999998</v>
      </c>
      <c r="U65">
        <v>754.87571999999989</v>
      </c>
      <c r="V65">
        <v>632.03669999999977</v>
      </c>
      <c r="W65">
        <v>675.69975999999986</v>
      </c>
      <c r="X65">
        <v>681.74000999999998</v>
      </c>
      <c r="Y65">
        <v>1827.5294075454858</v>
      </c>
      <c r="Z65">
        <v>817.14082454479421</v>
      </c>
      <c r="AA65">
        <v>656.95984380165362</v>
      </c>
      <c r="AB65">
        <v>869.08806057586855</v>
      </c>
      <c r="AC65">
        <v>766.92257900826507</v>
      </c>
      <c r="AD65">
        <v>729.62520520778708</v>
      </c>
      <c r="AE65">
        <v>657.17288728096219</v>
      </c>
      <c r="AF65">
        <v>826.2101985542721</v>
      </c>
      <c r="AG65">
        <v>626.09861551122071</v>
      </c>
      <c r="AH65">
        <v>715.50798030741771</v>
      </c>
    </row>
    <row r="66" spans="1:34" x14ac:dyDescent="0.3">
      <c r="A66" s="108">
        <f ca="1">Exceedance!U66</f>
        <v>48030</v>
      </c>
      <c r="B66" s="1">
        <v>894.87399999999991</v>
      </c>
      <c r="C66" s="1">
        <v>894.87399999999991</v>
      </c>
      <c r="D66" s="1">
        <v>801.87399999999991</v>
      </c>
      <c r="E66">
        <v>1644.5708502404132</v>
      </c>
      <c r="F66">
        <v>1586.9135438728995</v>
      </c>
      <c r="G66">
        <v>1190.51292642405</v>
      </c>
      <c r="H66">
        <v>1037.8235456476609</v>
      </c>
      <c r="I66">
        <v>834.20592999999997</v>
      </c>
      <c r="J66">
        <v>832.17682999999988</v>
      </c>
      <c r="K66">
        <v>769.99191999999994</v>
      </c>
      <c r="L66">
        <v>583.2436899999999</v>
      </c>
      <c r="M66">
        <v>581.02445</v>
      </c>
      <c r="N66">
        <v>965.91509999999994</v>
      </c>
      <c r="O66">
        <v>941.95781999999986</v>
      </c>
      <c r="P66">
        <v>760.79623999999967</v>
      </c>
      <c r="Q66">
        <v>757.07558999999958</v>
      </c>
      <c r="R66">
        <v>865.48405999999989</v>
      </c>
      <c r="S66">
        <v>762.72531999999978</v>
      </c>
      <c r="T66">
        <v>766.44741999999974</v>
      </c>
      <c r="U66">
        <v>895.87925999999993</v>
      </c>
      <c r="V66">
        <v>807.56864999999971</v>
      </c>
      <c r="W66">
        <v>789.17239000000006</v>
      </c>
      <c r="X66">
        <v>908.98321999999996</v>
      </c>
      <c r="Y66">
        <v>825.83874674288086</v>
      </c>
      <c r="Z66">
        <v>977.42097215048011</v>
      </c>
      <c r="AA66">
        <v>802.25575702353763</v>
      </c>
      <c r="AB66">
        <v>908.46119809831509</v>
      </c>
      <c r="AC66">
        <v>863.85419809844711</v>
      </c>
      <c r="AD66">
        <v>705.70648182590003</v>
      </c>
      <c r="AE66">
        <v>788.79932473766848</v>
      </c>
      <c r="AF66">
        <v>889.75871078864031</v>
      </c>
      <c r="AG66">
        <v>728.08034758536462</v>
      </c>
      <c r="AH66">
        <v>791.66612491091314</v>
      </c>
    </row>
    <row r="67" spans="1:34" x14ac:dyDescent="0.3">
      <c r="A67" s="108">
        <f ca="1">Exceedance!U67</f>
        <v>48061</v>
      </c>
      <c r="B67" s="1">
        <v>1001.7639999999999</v>
      </c>
      <c r="C67" s="1">
        <v>1002.7925807942092</v>
      </c>
      <c r="D67" s="1">
        <v>901.7639999999999</v>
      </c>
      <c r="E67">
        <v>1733.3220750712114</v>
      </c>
      <c r="F67">
        <v>1770.1188363895778</v>
      </c>
      <c r="G67">
        <v>1255.5943531906503</v>
      </c>
      <c r="H67">
        <v>1097.5510264761363</v>
      </c>
      <c r="I67">
        <v>958.21921999999984</v>
      </c>
      <c r="J67">
        <v>982.02129999999977</v>
      </c>
      <c r="K67">
        <v>761.6322773163314</v>
      </c>
      <c r="L67">
        <v>704.44994999999983</v>
      </c>
      <c r="M67">
        <v>666.92912000000001</v>
      </c>
      <c r="N67">
        <v>1059.4342299999998</v>
      </c>
      <c r="O67">
        <v>1072.0152699999999</v>
      </c>
      <c r="P67">
        <v>881.77223999999967</v>
      </c>
      <c r="Q67">
        <v>838.88910999999973</v>
      </c>
      <c r="R67">
        <v>946.11104999999986</v>
      </c>
      <c r="S67">
        <v>913.82153999999991</v>
      </c>
      <c r="T67">
        <v>839.0028199999997</v>
      </c>
      <c r="U67">
        <v>1053.9922499999998</v>
      </c>
      <c r="V67">
        <v>876.25634999999977</v>
      </c>
      <c r="W67">
        <v>900.02632999999992</v>
      </c>
      <c r="X67">
        <v>1001.8960399999999</v>
      </c>
      <c r="Y67">
        <v>577.25005009963525</v>
      </c>
      <c r="Z67">
        <v>1044.9470988430423</v>
      </c>
      <c r="AA67">
        <v>819.36752677910806</v>
      </c>
      <c r="AB67">
        <v>1014.1495838860174</v>
      </c>
      <c r="AC67">
        <v>956.17630826684388</v>
      </c>
      <c r="AD67">
        <v>847.30072117465522</v>
      </c>
      <c r="AE67">
        <v>904.53289902157087</v>
      </c>
      <c r="AF67">
        <v>1039.5198919562622</v>
      </c>
      <c r="AG67">
        <v>794.36414810835083</v>
      </c>
      <c r="AH67">
        <v>840.13373293749021</v>
      </c>
    </row>
    <row r="68" spans="1:34" x14ac:dyDescent="0.3">
      <c r="A68" s="108">
        <f ca="1">Exceedance!U68</f>
        <v>48092</v>
      </c>
      <c r="B68" s="1">
        <v>765.23899997755211</v>
      </c>
      <c r="C68" s="1">
        <v>765.23899999999992</v>
      </c>
      <c r="D68" s="1">
        <v>691.23899999999526</v>
      </c>
      <c r="E68">
        <v>1318.0246711661398</v>
      </c>
      <c r="F68">
        <v>1325.8091542819568</v>
      </c>
      <c r="G68">
        <v>1041.2426478159</v>
      </c>
      <c r="H68">
        <v>862.24856911322797</v>
      </c>
      <c r="I68">
        <v>727.36434997755214</v>
      </c>
      <c r="J68">
        <v>757.5527199775521</v>
      </c>
      <c r="K68">
        <v>555.86783628099136</v>
      </c>
      <c r="L68">
        <v>528.35559999999998</v>
      </c>
      <c r="M68">
        <v>542.03496999999993</v>
      </c>
      <c r="N68">
        <v>807.66584999882616</v>
      </c>
      <c r="O68">
        <v>791.94521999882613</v>
      </c>
      <c r="P68">
        <v>628.64592999999991</v>
      </c>
      <c r="Q68">
        <v>642.37380000000007</v>
      </c>
      <c r="R68">
        <v>727.09243997755209</v>
      </c>
      <c r="S68">
        <v>678.9271599999953</v>
      </c>
      <c r="T68">
        <v>661.87212999999997</v>
      </c>
      <c r="U68">
        <v>769.10883997755195</v>
      </c>
      <c r="V68">
        <v>721.55491999999992</v>
      </c>
      <c r="W68">
        <v>737.97062999999514</v>
      </c>
      <c r="X68">
        <v>670.8252099999952</v>
      </c>
      <c r="Y68">
        <v>610.14829324918082</v>
      </c>
      <c r="Z68">
        <v>790.59486495750468</v>
      </c>
      <c r="AA68">
        <v>650.62950586975262</v>
      </c>
      <c r="AB68">
        <v>778.25997132246323</v>
      </c>
      <c r="AC68">
        <v>728.73163444168495</v>
      </c>
      <c r="AD68">
        <v>673.20797214295953</v>
      </c>
      <c r="AE68">
        <v>714.36036796443193</v>
      </c>
      <c r="AF68">
        <v>797.56257695855447</v>
      </c>
      <c r="AG68">
        <v>639.99420391284025</v>
      </c>
      <c r="AH68">
        <v>639.55462804151091</v>
      </c>
    </row>
    <row r="69" spans="1:34" x14ac:dyDescent="0.3">
      <c r="A69" s="108" t="str">
        <f ca="1">Exceedance!U69</f>
        <v/>
      </c>
      <c r="B69" s="1"/>
      <c r="C69" s="1"/>
      <c r="D69" s="1"/>
    </row>
    <row r="70" spans="1:34" x14ac:dyDescent="0.3">
      <c r="A70" s="108" t="str">
        <f ca="1">Exceedance!U70</f>
        <v/>
      </c>
      <c r="B70" s="1"/>
      <c r="C70" s="1"/>
      <c r="D70" s="1"/>
    </row>
    <row r="71" spans="1:34" x14ac:dyDescent="0.3">
      <c r="A71" s="108" t="str">
        <f ca="1">Exceedance!U71</f>
        <v/>
      </c>
      <c r="B71" s="1"/>
      <c r="C71" s="1"/>
      <c r="D71" s="1"/>
    </row>
    <row r="72" spans="1:34" x14ac:dyDescent="0.3">
      <c r="A72" s="108" t="str">
        <f ca="1">Exceedance!U72</f>
        <v/>
      </c>
      <c r="B72" s="1"/>
      <c r="C72" s="1"/>
      <c r="D72" s="1"/>
    </row>
    <row r="73" spans="1:34" x14ac:dyDescent="0.3">
      <c r="A73" s="108" t="str">
        <f ca="1">Exceedance!U73</f>
        <v/>
      </c>
      <c r="B73" s="1"/>
      <c r="C73" s="1"/>
      <c r="D73" s="1"/>
    </row>
    <row r="74" spans="1:34" x14ac:dyDescent="0.3">
      <c r="A74" s="108" t="str">
        <f ca="1">Exceedance!U74</f>
        <v/>
      </c>
      <c r="B74" s="1"/>
      <c r="C74" s="1"/>
      <c r="D74" s="1"/>
    </row>
    <row r="75" spans="1:34" x14ac:dyDescent="0.3">
      <c r="A75" s="108" t="str">
        <f ca="1">Exceedance!U75</f>
        <v/>
      </c>
      <c r="B75" s="1"/>
      <c r="C75" s="1"/>
      <c r="D75" s="1"/>
    </row>
    <row r="76" spans="1:34" x14ac:dyDescent="0.3">
      <c r="A76" s="108" t="str">
        <f ca="1">Exceedance!U76</f>
        <v/>
      </c>
      <c r="B76" s="1"/>
      <c r="C76" s="1"/>
      <c r="D76" s="1"/>
    </row>
    <row r="77" spans="1:34" x14ac:dyDescent="0.3">
      <c r="A77" s="108" t="str">
        <f ca="1">Exceedance!U77</f>
        <v/>
      </c>
      <c r="B77" s="1"/>
      <c r="C77" s="1"/>
      <c r="D77" s="1"/>
    </row>
    <row r="78" spans="1:34" x14ac:dyDescent="0.3">
      <c r="A78" s="108" t="str">
        <f ca="1">Exceedance!U78</f>
        <v/>
      </c>
      <c r="B78" s="1"/>
      <c r="C78" s="1"/>
      <c r="D78" s="1"/>
    </row>
    <row r="79" spans="1:34" x14ac:dyDescent="0.3">
      <c r="A79" s="108" t="str">
        <f ca="1">Exceedance!U79</f>
        <v/>
      </c>
      <c r="B79" s="1"/>
      <c r="C79" s="1"/>
      <c r="D79" s="1"/>
    </row>
    <row r="80" spans="1:34" x14ac:dyDescent="0.3">
      <c r="A80" s="108" t="str">
        <f ca="1">Exceedance!U80</f>
        <v/>
      </c>
      <c r="B80" s="1"/>
      <c r="C80" s="1"/>
      <c r="D80" s="1"/>
    </row>
    <row r="81" spans="1:4" x14ac:dyDescent="0.3">
      <c r="A81" s="108" t="str">
        <f ca="1">Exceedance!U81</f>
        <v/>
      </c>
      <c r="B81" s="1"/>
      <c r="C81" s="1"/>
      <c r="D81" s="1"/>
    </row>
    <row r="82" spans="1:4" x14ac:dyDescent="0.3">
      <c r="A82" s="108" t="str">
        <f ca="1">Exceedance!U82</f>
        <v/>
      </c>
      <c r="B82" s="1"/>
      <c r="C82" s="1"/>
      <c r="D82" s="1"/>
    </row>
    <row r="83" spans="1:4" x14ac:dyDescent="0.3">
      <c r="A83" s="108" t="str">
        <f ca="1">Exceedance!U83</f>
        <v/>
      </c>
      <c r="B83" s="1"/>
      <c r="C83" s="1"/>
      <c r="D83" s="1"/>
    </row>
    <row r="84" spans="1:4" x14ac:dyDescent="0.3">
      <c r="A84" s="108" t="str">
        <f ca="1">Exceedance!U84</f>
        <v/>
      </c>
      <c r="B84" s="1"/>
      <c r="C84" s="1"/>
      <c r="D84" s="1"/>
    </row>
    <row r="85" spans="1:4" x14ac:dyDescent="0.3">
      <c r="A85" s="108" t="str">
        <f ca="1">Exceedance!U85</f>
        <v/>
      </c>
      <c r="B85" s="1"/>
      <c r="C85" s="1"/>
      <c r="D85" s="1"/>
    </row>
    <row r="86" spans="1:4" x14ac:dyDescent="0.3">
      <c r="A86" s="108" t="str">
        <f ca="1">Exceedance!U86</f>
        <v/>
      </c>
      <c r="B86" s="1"/>
      <c r="C86" s="1"/>
      <c r="D86" s="1"/>
    </row>
    <row r="87" spans="1:4" x14ac:dyDescent="0.3">
      <c r="A87" s="108" t="str">
        <f ca="1">Exceedance!U87</f>
        <v/>
      </c>
      <c r="B87" s="1"/>
      <c r="C87" s="1"/>
      <c r="D87" s="1"/>
    </row>
    <row r="88" spans="1:4" x14ac:dyDescent="0.3">
      <c r="A88" s="108" t="str">
        <f ca="1">Exceedance!U88</f>
        <v/>
      </c>
      <c r="B88" s="1"/>
      <c r="C88" s="1"/>
      <c r="D88" s="1"/>
    </row>
    <row r="89" spans="1:4" x14ac:dyDescent="0.3">
      <c r="A89" s="108" t="str">
        <f ca="1">Exceedance!U89</f>
        <v/>
      </c>
      <c r="B89" s="1"/>
      <c r="C89" s="1"/>
      <c r="D89" s="1"/>
    </row>
    <row r="90" spans="1:4" x14ac:dyDescent="0.3">
      <c r="A90" s="108" t="str">
        <f ca="1">Exceedance!U90</f>
        <v/>
      </c>
      <c r="B90" s="1"/>
      <c r="C90" s="1"/>
      <c r="D90" s="1"/>
    </row>
    <row r="91" spans="1:4" x14ac:dyDescent="0.3">
      <c r="A91" s="108" t="str">
        <f ca="1">Exceedance!U91</f>
        <v/>
      </c>
      <c r="B91" s="1"/>
      <c r="C91" s="1"/>
      <c r="D91" s="1"/>
    </row>
    <row r="92" spans="1:4" x14ac:dyDescent="0.3">
      <c r="A92" s="108" t="str">
        <f ca="1">Exceedance!U92</f>
        <v/>
      </c>
      <c r="B92" s="1"/>
      <c r="C92" s="1"/>
      <c r="D92" s="1"/>
    </row>
    <row r="93" spans="1:4" x14ac:dyDescent="0.3">
      <c r="A93" s="108" t="str">
        <f ca="1">Exceedance!U93</f>
        <v/>
      </c>
      <c r="B93" s="1"/>
      <c r="C93" s="1"/>
      <c r="D93" s="1"/>
    </row>
    <row r="94" spans="1:4" x14ac:dyDescent="0.3">
      <c r="A94" s="108" t="str">
        <f ca="1">Exceedance!U94</f>
        <v/>
      </c>
      <c r="B94" s="1"/>
      <c r="C94" s="1"/>
      <c r="D94" s="1"/>
    </row>
    <row r="95" spans="1:4" x14ac:dyDescent="0.3">
      <c r="A95" s="108" t="str">
        <f ca="1">Exceedance!U95</f>
        <v/>
      </c>
      <c r="B95" s="1"/>
      <c r="C95" s="1"/>
      <c r="D95" s="1"/>
    </row>
    <row r="96" spans="1:4" x14ac:dyDescent="0.3">
      <c r="A96" s="108" t="str">
        <f ca="1">Exceedance!U96</f>
        <v/>
      </c>
      <c r="B96" s="1"/>
      <c r="C96" s="1"/>
      <c r="D96" s="1"/>
    </row>
    <row r="97" spans="1:4" x14ac:dyDescent="0.3">
      <c r="A97" s="108" t="str">
        <f ca="1">Exceedance!U97</f>
        <v/>
      </c>
      <c r="B97" s="1"/>
      <c r="C97" s="1"/>
      <c r="D97" s="1"/>
    </row>
    <row r="98" spans="1:4" x14ac:dyDescent="0.3">
      <c r="A98" s="108" t="str">
        <f ca="1">Exceedance!U98</f>
        <v/>
      </c>
      <c r="B98" s="1"/>
      <c r="C98" s="1"/>
      <c r="D98" s="1"/>
    </row>
    <row r="99" spans="1:4" x14ac:dyDescent="0.3">
      <c r="A99" s="108" t="str">
        <f ca="1">Exceedance!U99</f>
        <v/>
      </c>
      <c r="B99" s="1"/>
      <c r="C99" s="1"/>
      <c r="D99" s="1"/>
    </row>
    <row r="100" spans="1:4" x14ac:dyDescent="0.3">
      <c r="A100" s="108"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B1:AH1"/>
  </mergeCells>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Sheet26">
    <tabColor rgb="FFFFC000"/>
  </sheetPr>
  <dimension ref="A1:AH175"/>
  <sheetViews>
    <sheetView workbookViewId="0">
      <selection activeCell="B4" sqref="B4:AQ175"/>
    </sheetView>
  </sheetViews>
  <sheetFormatPr defaultColWidth="8.5546875" defaultRowHeight="14.4" x14ac:dyDescent="0.3"/>
  <cols>
    <col min="1" max="1" width="8.5546875" style="105"/>
    <col min="2" max="4" width="8.5546875" style="185"/>
  </cols>
  <sheetData>
    <row r="1" spans="1:34" s="105" customFormat="1" x14ac:dyDescent="0.3">
      <c r="A1" s="104"/>
      <c r="B1" s="868" t="s">
        <v>95</v>
      </c>
      <c r="C1" s="869"/>
      <c r="D1" s="869"/>
      <c r="E1" s="869"/>
      <c r="F1" s="869"/>
      <c r="G1" s="869"/>
      <c r="H1" s="869"/>
      <c r="I1" s="869"/>
      <c r="J1" s="869"/>
      <c r="K1" s="869"/>
      <c r="L1" s="869"/>
      <c r="M1" s="869"/>
      <c r="N1" s="869"/>
      <c r="O1" s="869"/>
      <c r="P1" s="869"/>
      <c r="Q1" s="869"/>
      <c r="R1" s="869"/>
      <c r="S1" s="869"/>
      <c r="T1" s="869"/>
      <c r="U1" s="869"/>
      <c r="V1" s="869"/>
      <c r="W1" s="869"/>
      <c r="X1" s="869"/>
      <c r="Y1" s="869"/>
      <c r="Z1" s="869"/>
      <c r="AA1" s="869"/>
      <c r="AB1" s="869"/>
      <c r="AC1" s="869"/>
      <c r="AD1" s="869"/>
      <c r="AE1" s="869"/>
      <c r="AF1" s="869"/>
      <c r="AG1" s="869"/>
      <c r="AH1" s="869"/>
    </row>
    <row r="2" spans="1:34" s="105" customFormat="1" x14ac:dyDescent="0.3">
      <c r="A2" s="104"/>
      <c r="B2" s="105" t="s">
        <v>288</v>
      </c>
      <c r="C2" s="105" t="s">
        <v>287</v>
      </c>
      <c r="D2" s="105" t="s">
        <v>289</v>
      </c>
      <c r="E2" s="105">
        <v>1991</v>
      </c>
      <c r="F2" s="105">
        <v>1992</v>
      </c>
      <c r="G2" s="105">
        <v>1993</v>
      </c>
      <c r="H2" s="105">
        <v>1994</v>
      </c>
      <c r="I2" s="105">
        <v>1995</v>
      </c>
      <c r="J2" s="105">
        <v>1996</v>
      </c>
      <c r="K2" s="105">
        <v>1997</v>
      </c>
      <c r="L2" s="105">
        <v>1998</v>
      </c>
      <c r="M2" s="105">
        <v>1999</v>
      </c>
      <c r="N2" s="105">
        <v>2000</v>
      </c>
      <c r="O2" s="105">
        <v>2001</v>
      </c>
      <c r="P2" s="105">
        <v>2002</v>
      </c>
      <c r="Q2" s="105">
        <v>2003</v>
      </c>
      <c r="R2" s="105">
        <v>2004</v>
      </c>
      <c r="S2" s="105">
        <v>2005</v>
      </c>
      <c r="T2" s="105">
        <v>2006</v>
      </c>
      <c r="U2" s="105">
        <v>2007</v>
      </c>
      <c r="V2" s="105">
        <v>2008</v>
      </c>
      <c r="W2" s="105">
        <v>2009</v>
      </c>
      <c r="X2" s="105">
        <v>2010</v>
      </c>
      <c r="Y2" s="105">
        <v>2011</v>
      </c>
      <c r="Z2" s="105">
        <v>2012</v>
      </c>
      <c r="AA2" s="105">
        <v>2013</v>
      </c>
      <c r="AB2" s="105">
        <v>2014</v>
      </c>
      <c r="AC2" s="105">
        <v>2015</v>
      </c>
      <c r="AD2" s="105">
        <v>2016</v>
      </c>
      <c r="AE2" s="105">
        <v>2017</v>
      </c>
      <c r="AF2" s="105">
        <v>2018</v>
      </c>
      <c r="AG2" s="105">
        <v>2019</v>
      </c>
      <c r="AH2" s="105">
        <v>2020</v>
      </c>
    </row>
    <row r="3" spans="1:34" s="107" customFormat="1" x14ac:dyDescent="0.3">
      <c r="A3" s="106"/>
      <c r="B3" s="107" t="s">
        <v>323</v>
      </c>
      <c r="C3" s="107" t="s">
        <v>324</v>
      </c>
      <c r="D3" s="107" t="s">
        <v>325</v>
      </c>
      <c r="E3" s="107" t="s">
        <v>326</v>
      </c>
      <c r="F3" s="107" t="s">
        <v>327</v>
      </c>
      <c r="G3" s="107" t="s">
        <v>328</v>
      </c>
      <c r="H3" s="107" t="s">
        <v>329</v>
      </c>
      <c r="I3" s="107" t="s">
        <v>330</v>
      </c>
      <c r="J3" s="107" t="s">
        <v>331</v>
      </c>
      <c r="K3" s="107" t="s">
        <v>332</v>
      </c>
      <c r="L3" s="107" t="s">
        <v>333</v>
      </c>
      <c r="M3" s="107" t="s">
        <v>334</v>
      </c>
      <c r="N3" s="107" t="s">
        <v>335</v>
      </c>
      <c r="O3" s="107" t="s">
        <v>336</v>
      </c>
      <c r="P3" s="107" t="s">
        <v>337</v>
      </c>
      <c r="Q3" s="107" t="s">
        <v>338</v>
      </c>
      <c r="R3" s="107" t="s">
        <v>339</v>
      </c>
      <c r="S3" s="107" t="s">
        <v>340</v>
      </c>
      <c r="T3" s="107" t="s">
        <v>341</v>
      </c>
      <c r="U3" s="107" t="s">
        <v>342</v>
      </c>
      <c r="V3" s="107" t="s">
        <v>343</v>
      </c>
      <c r="W3" s="107" t="s">
        <v>344</v>
      </c>
      <c r="X3" s="107" t="s">
        <v>345</v>
      </c>
      <c r="Y3" s="107" t="s">
        <v>346</v>
      </c>
      <c r="Z3" s="107" t="s">
        <v>347</v>
      </c>
      <c r="AA3" s="107" t="s">
        <v>348</v>
      </c>
      <c r="AB3" s="107" t="s">
        <v>349</v>
      </c>
      <c r="AC3" s="107" t="s">
        <v>350</v>
      </c>
      <c r="AD3" s="107" t="s">
        <v>351</v>
      </c>
      <c r="AE3" s="107" t="s">
        <v>352</v>
      </c>
      <c r="AF3" s="107" t="s">
        <v>353</v>
      </c>
      <c r="AG3" s="107" t="s">
        <v>354</v>
      </c>
      <c r="AH3" s="107" t="s">
        <v>355</v>
      </c>
    </row>
    <row r="4" spans="1:34" x14ac:dyDescent="0.3">
      <c r="A4" s="108">
        <f ca="1">Exceedance!U4</f>
        <v>46143</v>
      </c>
      <c r="B4" s="1">
        <v>1050.7813278844349</v>
      </c>
      <c r="C4" s="1">
        <v>1049.5912258750243</v>
      </c>
      <c r="D4" s="1">
        <v>1050.0826593971028</v>
      </c>
      <c r="E4">
        <v>1050.0041239006293</v>
      </c>
      <c r="F4">
        <v>1050.844707615335</v>
      </c>
      <c r="G4">
        <v>1052.0821046695676</v>
      </c>
      <c r="H4">
        <v>1051.7727012183018</v>
      </c>
      <c r="I4">
        <v>1051.5941659317421</v>
      </c>
      <c r="J4">
        <v>1050.1695866700184</v>
      </c>
      <c r="K4">
        <v>1050.2718735028325</v>
      </c>
      <c r="L4">
        <v>1051.6005908441032</v>
      </c>
      <c r="M4">
        <v>1049.9875750962935</v>
      </c>
      <c r="N4">
        <v>1050.2724539460371</v>
      </c>
      <c r="O4">
        <v>1050.0321194522126</v>
      </c>
      <c r="P4">
        <v>1049.7727820007256</v>
      </c>
      <c r="Q4">
        <v>1049.8682415384044</v>
      </c>
      <c r="R4">
        <v>1049.7900580934281</v>
      </c>
      <c r="S4">
        <v>1052.0278000599333</v>
      </c>
      <c r="T4">
        <v>1049.8776903139071</v>
      </c>
      <c r="U4">
        <v>1049.5708785174093</v>
      </c>
      <c r="V4">
        <v>1049.9728934143993</v>
      </c>
      <c r="W4">
        <v>1050.4400231247735</v>
      </c>
      <c r="X4">
        <v>1050.5885095560454</v>
      </c>
      <c r="Y4">
        <v>1050.8494431658905</v>
      </c>
      <c r="Z4">
        <v>1049.7497804137884</v>
      </c>
      <c r="AA4">
        <v>1049.8393560695338</v>
      </c>
      <c r="AB4">
        <v>1049.3182326840588</v>
      </c>
      <c r="AC4">
        <v>1049.8550706519866</v>
      </c>
      <c r="AD4">
        <v>1050.1162056291173</v>
      </c>
      <c r="AE4">
        <v>1050.0448783380107</v>
      </c>
      <c r="AF4">
        <v>1049.6848414015149</v>
      </c>
      <c r="AG4">
        <v>1050.7958013326004</v>
      </c>
      <c r="AH4">
        <v>1049.7173266380685</v>
      </c>
    </row>
    <row r="5" spans="1:34" x14ac:dyDescent="0.3">
      <c r="A5" s="108">
        <f ca="1">Exceedance!U5</f>
        <v>46174</v>
      </c>
      <c r="B5" s="1">
        <v>1045.1648210980534</v>
      </c>
      <c r="C5" s="1">
        <v>1043.1730385405956</v>
      </c>
      <c r="D5" s="1">
        <v>1044.1491648969288</v>
      </c>
      <c r="E5">
        <v>1044.7840992832523</v>
      </c>
      <c r="F5">
        <v>1044.7943743234675</v>
      </c>
      <c r="G5">
        <v>1046.2495255742069</v>
      </c>
      <c r="H5">
        <v>1045.4381686077732</v>
      </c>
      <c r="I5">
        <v>1046.4247737855028</v>
      </c>
      <c r="J5">
        <v>1043.9508247247745</v>
      </c>
      <c r="K5">
        <v>1044.0240081445922</v>
      </c>
      <c r="L5">
        <v>1046.3226444186021</v>
      </c>
      <c r="M5">
        <v>1044.3843434999694</v>
      </c>
      <c r="N5">
        <v>1044.9489097858343</v>
      </c>
      <c r="O5">
        <v>1044.085254040898</v>
      </c>
      <c r="P5">
        <v>1043.5580875047754</v>
      </c>
      <c r="Q5">
        <v>1043.3095211447489</v>
      </c>
      <c r="R5">
        <v>1042.8817226931076</v>
      </c>
      <c r="S5">
        <v>1046.4817755610611</v>
      </c>
      <c r="T5">
        <v>1043.6418091969072</v>
      </c>
      <c r="U5">
        <v>1042.9830874153531</v>
      </c>
      <c r="V5">
        <v>1043.8102283374392</v>
      </c>
      <c r="W5">
        <v>1044.4149144559196</v>
      </c>
      <c r="X5">
        <v>1044.4417818305662</v>
      </c>
      <c r="Y5">
        <v>1045.2545258001473</v>
      </c>
      <c r="Z5">
        <v>1043.0557915360116</v>
      </c>
      <c r="AA5">
        <v>1043.1841510883667</v>
      </c>
      <c r="AB5">
        <v>1042.5563750096712</v>
      </c>
      <c r="AC5">
        <v>1043.7889780868375</v>
      </c>
      <c r="AD5">
        <v>1044.0939675057207</v>
      </c>
      <c r="AE5">
        <v>1043.6289832190726</v>
      </c>
      <c r="AF5">
        <v>1043.1770350575357</v>
      </c>
      <c r="AG5">
        <v>1045.1084530723556</v>
      </c>
      <c r="AH5">
        <v>1043.1779264850911</v>
      </c>
    </row>
    <row r="6" spans="1:34" x14ac:dyDescent="0.3">
      <c r="A6" s="108">
        <f ca="1">Exceedance!U6</f>
        <v>46204</v>
      </c>
      <c r="B6" s="1">
        <v>1041.4312637586283</v>
      </c>
      <c r="C6" s="1">
        <v>1038.973491781016</v>
      </c>
      <c r="D6" s="1">
        <v>1040.2104536559411</v>
      </c>
      <c r="E6">
        <v>1039.9128566784461</v>
      </c>
      <c r="F6">
        <v>1041.3306418463148</v>
      </c>
      <c r="G6">
        <v>1041.5229831961856</v>
      </c>
      <c r="H6">
        <v>1040.9976245577361</v>
      </c>
      <c r="I6">
        <v>1042.954877995076</v>
      </c>
      <c r="J6">
        <v>1040.3018476590671</v>
      </c>
      <c r="K6">
        <v>1040.0621044065952</v>
      </c>
      <c r="L6">
        <v>1043.1487043841055</v>
      </c>
      <c r="M6">
        <v>1042.1845147630731</v>
      </c>
      <c r="N6">
        <v>1040.1628721847389</v>
      </c>
      <c r="O6">
        <v>1039.1073430664219</v>
      </c>
      <c r="P6">
        <v>1039.2881993833503</v>
      </c>
      <c r="Q6">
        <v>1038.7766888110621</v>
      </c>
      <c r="R6">
        <v>1038.3866052596475</v>
      </c>
      <c r="S6">
        <v>1042.2365448509634</v>
      </c>
      <c r="T6">
        <v>1039.3725468730343</v>
      </c>
      <c r="U6">
        <v>1038.788871784833</v>
      </c>
      <c r="V6">
        <v>1039.5905072518196</v>
      </c>
      <c r="W6">
        <v>1039.9968874121196</v>
      </c>
      <c r="X6">
        <v>1039.4285187941273</v>
      </c>
      <c r="Y6">
        <v>1041.272185248404</v>
      </c>
      <c r="Z6">
        <v>1039.4345301640403</v>
      </c>
      <c r="AA6">
        <v>1039.7652263791333</v>
      </c>
      <c r="AB6">
        <v>1038.5629626807199</v>
      </c>
      <c r="AC6">
        <v>1040.101446506601</v>
      </c>
      <c r="AD6">
        <v>1040.0303967169771</v>
      </c>
      <c r="AE6">
        <v>1040.0217781428566</v>
      </c>
      <c r="AF6">
        <v>1039.7239297624631</v>
      </c>
      <c r="AG6">
        <v>1040.3409658369267</v>
      </c>
      <c r="AH6">
        <v>1038.4746926387536</v>
      </c>
    </row>
    <row r="7" spans="1:34" x14ac:dyDescent="0.3">
      <c r="A7" s="108">
        <f ca="1">Exceedance!U7</f>
        <v>46235</v>
      </c>
      <c r="B7" s="1">
        <v>1039.8736467301217</v>
      </c>
      <c r="C7" s="1">
        <v>1036.8072618746185</v>
      </c>
      <c r="D7" s="1">
        <v>1038.2136031501491</v>
      </c>
      <c r="E7">
        <v>1037.8847291160757</v>
      </c>
      <c r="F7">
        <v>1040.2336317948045</v>
      </c>
      <c r="G7">
        <v>1039.5329124464279</v>
      </c>
      <c r="H7">
        <v>1038.1095387725074</v>
      </c>
      <c r="I7">
        <v>1040.609326181893</v>
      </c>
      <c r="J7">
        <v>1037.8349933413926</v>
      </c>
      <c r="K7">
        <v>1038.1040604135032</v>
      </c>
      <c r="L7">
        <v>1040.980068565123</v>
      </c>
      <c r="M7">
        <v>1040.5376160997939</v>
      </c>
      <c r="N7">
        <v>1037.9157932204873</v>
      </c>
      <c r="O7">
        <v>1037.2805673662651</v>
      </c>
      <c r="P7">
        <v>1036.4639391441463</v>
      </c>
      <c r="Q7">
        <v>1036.8902533814824</v>
      </c>
      <c r="R7">
        <v>1035.4490382435811</v>
      </c>
      <c r="S7">
        <v>1040.5438822988137</v>
      </c>
      <c r="T7">
        <v>1037.1599539077145</v>
      </c>
      <c r="U7">
        <v>1036.7203883502659</v>
      </c>
      <c r="V7">
        <v>1037.079264880751</v>
      </c>
      <c r="W7">
        <v>1036.8657779809334</v>
      </c>
      <c r="X7">
        <v>1037.10241132844</v>
      </c>
      <c r="Y7">
        <v>1038.8158445297704</v>
      </c>
      <c r="Z7">
        <v>1038.196461011491</v>
      </c>
      <c r="AA7">
        <v>1038.2004630802023</v>
      </c>
      <c r="AB7">
        <v>1036.9541402064624</v>
      </c>
      <c r="AC7">
        <v>1037.7784301452234</v>
      </c>
      <c r="AD7">
        <v>1037.6899399194169</v>
      </c>
      <c r="AE7">
        <v>1037.540909292575</v>
      </c>
      <c r="AF7">
        <v>1036.9024571845812</v>
      </c>
      <c r="AG7">
        <v>1037.4547254992995</v>
      </c>
      <c r="AH7">
        <v>1034.8522394316649</v>
      </c>
    </row>
    <row r="8" spans="1:34" x14ac:dyDescent="0.3">
      <c r="A8" s="108">
        <f ca="1">Exceedance!U8</f>
        <v>46266</v>
      </c>
      <c r="B8" s="1">
        <v>1039.0831602273668</v>
      </c>
      <c r="C8" s="1">
        <v>1035.6403621419565</v>
      </c>
      <c r="D8" s="1">
        <v>1037.2168192783793</v>
      </c>
      <c r="E8">
        <v>1037.1675803586568</v>
      </c>
      <c r="F8">
        <v>1040.0101624926974</v>
      </c>
      <c r="G8">
        <v>1038.3229735520933</v>
      </c>
      <c r="H8">
        <v>1037.1470308881137</v>
      </c>
      <c r="I8">
        <v>1039.5309543133033</v>
      </c>
      <c r="J8">
        <v>1036.3396926188821</v>
      </c>
      <c r="K8">
        <v>1037.9238452429297</v>
      </c>
      <c r="L8">
        <v>1040.2584571429595</v>
      </c>
      <c r="M8">
        <v>1039.4244755048812</v>
      </c>
      <c r="N8">
        <v>1036.1520913135578</v>
      </c>
      <c r="O8">
        <v>1036.2189984816109</v>
      </c>
      <c r="P8">
        <v>1036.4870473453834</v>
      </c>
      <c r="Q8">
        <v>1035.2831705871008</v>
      </c>
      <c r="R8">
        <v>1034.6068945735426</v>
      </c>
      <c r="S8">
        <v>1039.2100557969861</v>
      </c>
      <c r="T8">
        <v>1035.419005335662</v>
      </c>
      <c r="U8">
        <v>1034.9298781367111</v>
      </c>
      <c r="V8">
        <v>1035.7156916847059</v>
      </c>
      <c r="W8">
        <v>1034.9607010027455</v>
      </c>
      <c r="X8">
        <v>1035.5726043472639</v>
      </c>
      <c r="Y8">
        <v>1037.8462914218028</v>
      </c>
      <c r="Z8">
        <v>1036.8516631288678</v>
      </c>
      <c r="AA8">
        <v>1037.5870827725532</v>
      </c>
      <c r="AB8">
        <v>1036.4439051972283</v>
      </c>
      <c r="AC8">
        <v>1036.3283325869411</v>
      </c>
      <c r="AD8">
        <v>1036.1729744521626</v>
      </c>
      <c r="AE8">
        <v>1036.043800412501</v>
      </c>
      <c r="AF8">
        <v>1035.4342675649482</v>
      </c>
      <c r="AG8">
        <v>1035.8015452474533</v>
      </c>
      <c r="AH8">
        <v>1032.7209372069083</v>
      </c>
    </row>
    <row r="9" spans="1:34" x14ac:dyDescent="0.3">
      <c r="A9" s="108">
        <f ca="1">Exceedance!U9</f>
        <v>46296</v>
      </c>
      <c r="B9" s="1">
        <v>1042.2432379520012</v>
      </c>
      <c r="C9" s="1">
        <v>1036.2200562351993</v>
      </c>
      <c r="D9" s="1">
        <v>1037.9907967010347</v>
      </c>
      <c r="E9">
        <v>1037.9285614164653</v>
      </c>
      <c r="F9">
        <v>1043.7799612429421</v>
      </c>
      <c r="G9">
        <v>1039.2723300208336</v>
      </c>
      <c r="H9">
        <v>1040.4109738548257</v>
      </c>
      <c r="I9">
        <v>1042.734390347495</v>
      </c>
      <c r="J9">
        <v>1039.4480557783806</v>
      </c>
      <c r="K9">
        <v>1038.5649706168706</v>
      </c>
      <c r="L9">
        <v>1041.6914377512551</v>
      </c>
      <c r="M9">
        <v>1040.1352939745902</v>
      </c>
      <c r="N9">
        <v>1037.3386047982099</v>
      </c>
      <c r="O9">
        <v>1035.9917558108946</v>
      </c>
      <c r="P9">
        <v>1037.5570831676487</v>
      </c>
      <c r="Q9">
        <v>1035.4275795668816</v>
      </c>
      <c r="R9">
        <v>1036.9079187225041</v>
      </c>
      <c r="S9">
        <v>1040.3298628543105</v>
      </c>
      <c r="T9">
        <v>1037.3480340040812</v>
      </c>
      <c r="U9">
        <v>1037.6533389756707</v>
      </c>
      <c r="V9">
        <v>1036.3538535950493</v>
      </c>
      <c r="W9">
        <v>1035.0436097964412</v>
      </c>
      <c r="X9">
        <v>1038.8324873371268</v>
      </c>
      <c r="Y9">
        <v>1037.8413601163631</v>
      </c>
      <c r="Z9">
        <v>1036.7113089449022</v>
      </c>
      <c r="AA9">
        <v>1038.0312598216769</v>
      </c>
      <c r="AB9">
        <v>1037.5166106412</v>
      </c>
      <c r="AC9">
        <v>1038.0622163160958</v>
      </c>
      <c r="AD9">
        <v>1039.4308045434102</v>
      </c>
      <c r="AE9">
        <v>1035.3284570634307</v>
      </c>
      <c r="AF9">
        <v>1039.0276550820429</v>
      </c>
      <c r="AG9">
        <v>1036.0850272867849</v>
      </c>
      <c r="AH9">
        <v>1032.8510097625137</v>
      </c>
    </row>
    <row r="10" spans="1:34" x14ac:dyDescent="0.3">
      <c r="A10" s="108">
        <f ca="1">Exceedance!U10</f>
        <v>46327</v>
      </c>
      <c r="B10" s="1">
        <v>1042.2457431975463</v>
      </c>
      <c r="C10" s="1">
        <v>1034.3461279686928</v>
      </c>
      <c r="D10" s="1">
        <v>1036.0701218330821</v>
      </c>
      <c r="E10">
        <v>1036.2635691040696</v>
      </c>
      <c r="F10">
        <v>1043.973505084215</v>
      </c>
      <c r="G10">
        <v>1037.403706359243</v>
      </c>
      <c r="H10">
        <v>1036.9851473557544</v>
      </c>
      <c r="I10">
        <v>1043.6892083155085</v>
      </c>
      <c r="J10">
        <v>1039.6344964750433</v>
      </c>
      <c r="K10">
        <v>1037.3433652660058</v>
      </c>
      <c r="L10">
        <v>1039.6064451007778</v>
      </c>
      <c r="M10">
        <v>1038.6680676539247</v>
      </c>
      <c r="N10">
        <v>1035.3976173481205</v>
      </c>
      <c r="O10">
        <v>1033.0406432747272</v>
      </c>
      <c r="P10">
        <v>1035.679665028955</v>
      </c>
      <c r="Q10">
        <v>1033.6226483507423</v>
      </c>
      <c r="R10">
        <v>1036.7466767081698</v>
      </c>
      <c r="S10">
        <v>1038.1563954303715</v>
      </c>
      <c r="T10">
        <v>1035.647475061561</v>
      </c>
      <c r="U10">
        <v>1038.0639449520997</v>
      </c>
      <c r="V10">
        <v>1034.7067080781426</v>
      </c>
      <c r="W10">
        <v>1032.8717953953337</v>
      </c>
      <c r="X10">
        <v>1038.0964154209082</v>
      </c>
      <c r="Y10">
        <v>1035.0074501175479</v>
      </c>
      <c r="Z10">
        <v>1034.0689811148925</v>
      </c>
      <c r="AA10">
        <v>1037.204664704507</v>
      </c>
      <c r="AB10">
        <v>1035.5228921438256</v>
      </c>
      <c r="AC10">
        <v>1036.0047160949864</v>
      </c>
      <c r="AD10">
        <v>1039.6863755461839</v>
      </c>
      <c r="AE10">
        <v>1032.2900143535746</v>
      </c>
      <c r="AF10">
        <v>1038.7747654206128</v>
      </c>
      <c r="AG10">
        <v>1035.4234144220261</v>
      </c>
      <c r="AH10">
        <v>1030.5252615183531</v>
      </c>
    </row>
    <row r="11" spans="1:34" x14ac:dyDescent="0.3">
      <c r="A11" s="108">
        <f ca="1">Exceedance!U11</f>
        <v>46357</v>
      </c>
      <c r="B11" s="1">
        <v>1044.6634610743176</v>
      </c>
      <c r="C11" s="1">
        <v>1035.4148226751097</v>
      </c>
      <c r="D11" s="1">
        <v>1037.0250562671422</v>
      </c>
      <c r="E11">
        <v>1037.6404955345538</v>
      </c>
      <c r="F11">
        <v>1043.3044608871216</v>
      </c>
      <c r="G11">
        <v>1038.4158984296564</v>
      </c>
      <c r="H11">
        <v>1036.0334671960466</v>
      </c>
      <c r="I11">
        <v>1047.5578333080903</v>
      </c>
      <c r="J11">
        <v>1037.1247139558122</v>
      </c>
      <c r="K11">
        <v>1036.9842413439419</v>
      </c>
      <c r="L11">
        <v>1038.970149390803</v>
      </c>
      <c r="M11">
        <v>1039.9853675172312</v>
      </c>
      <c r="N11">
        <v>1035.9706738613834</v>
      </c>
      <c r="O11">
        <v>1032.4585187159416</v>
      </c>
      <c r="P11">
        <v>1033.5442125961026</v>
      </c>
      <c r="Q11">
        <v>1034.1028208757721</v>
      </c>
      <c r="R11">
        <v>1038.4344993427344</v>
      </c>
      <c r="S11">
        <v>1038.974265285198</v>
      </c>
      <c r="T11">
        <v>1036.1527169198882</v>
      </c>
      <c r="U11">
        <v>1038.6397523574176</v>
      </c>
      <c r="V11">
        <v>1035.8307423912536</v>
      </c>
      <c r="W11">
        <v>1033.3734342262835</v>
      </c>
      <c r="X11">
        <v>1042.219767459306</v>
      </c>
      <c r="Y11">
        <v>1034.8162043856821</v>
      </c>
      <c r="Z11">
        <v>1033.5134829635485</v>
      </c>
      <c r="AA11">
        <v>1037.6751004001762</v>
      </c>
      <c r="AB11">
        <v>1036.6707258111724</v>
      </c>
      <c r="AC11">
        <v>1036.7160032205095</v>
      </c>
      <c r="AD11">
        <v>1042.2585073731707</v>
      </c>
      <c r="AE11">
        <v>1031.4527431166603</v>
      </c>
      <c r="AF11">
        <v>1036.9451922079795</v>
      </c>
      <c r="AG11">
        <v>1037.378622894403</v>
      </c>
      <c r="AH11">
        <v>1028.9704480116764</v>
      </c>
    </row>
    <row r="12" spans="1:34" x14ac:dyDescent="0.3">
      <c r="A12" s="108">
        <f ca="1">Exceedance!U12</f>
        <v>46388</v>
      </c>
      <c r="B12" s="1">
        <v>1049.5273765826169</v>
      </c>
      <c r="C12" s="1">
        <v>1038.0135285201193</v>
      </c>
      <c r="D12" s="1">
        <v>1039.8828916412635</v>
      </c>
      <c r="E12">
        <v>1036.3777766748574</v>
      </c>
      <c r="F12">
        <v>1049.308839421423</v>
      </c>
      <c r="G12">
        <v>1038.2374058302307</v>
      </c>
      <c r="H12">
        <v>1036.9263245399545</v>
      </c>
      <c r="I12">
        <v>1051.6510370585347</v>
      </c>
      <c r="J12">
        <v>1034.9830200998001</v>
      </c>
      <c r="K12">
        <v>1038.5006192836609</v>
      </c>
      <c r="L12">
        <v>1040.2300686948302</v>
      </c>
      <c r="M12">
        <v>1041.9121296542644</v>
      </c>
      <c r="N12">
        <v>1035.3424218519483</v>
      </c>
      <c r="O12">
        <v>1032.9080658573814</v>
      </c>
      <c r="P12">
        <v>1032.5295459199197</v>
      </c>
      <c r="Q12">
        <v>1034.5230981807072</v>
      </c>
      <c r="R12">
        <v>1048.2955534297209</v>
      </c>
      <c r="S12">
        <v>1040.8605299234116</v>
      </c>
      <c r="T12">
        <v>1037.9653976194738</v>
      </c>
      <c r="U12">
        <v>1037.5620653169046</v>
      </c>
      <c r="V12">
        <v>1034.2899147489663</v>
      </c>
      <c r="W12">
        <v>1034.7317924791278</v>
      </c>
      <c r="X12">
        <v>1040.7193007361477</v>
      </c>
      <c r="Y12">
        <v>1035.3245414311464</v>
      </c>
      <c r="Z12">
        <v>1034.3749045391162</v>
      </c>
      <c r="AA12">
        <v>1040.4251461420511</v>
      </c>
      <c r="AB12">
        <v>1038.7562753386737</v>
      </c>
      <c r="AC12">
        <v>1040.5260666927397</v>
      </c>
      <c r="AD12">
        <v>1045.664068232086</v>
      </c>
      <c r="AE12">
        <v>1032.7956332345755</v>
      </c>
      <c r="AF12">
        <v>1036.5217397458023</v>
      </c>
      <c r="AG12">
        <v>1039.5464643684661</v>
      </c>
      <c r="AH12">
        <v>1028.272449739105</v>
      </c>
    </row>
    <row r="13" spans="1:34" x14ac:dyDescent="0.3">
      <c r="A13" s="108">
        <f ca="1">Exceedance!U13</f>
        <v>46419</v>
      </c>
      <c r="B13" s="1">
        <v>1053.4444147083957</v>
      </c>
      <c r="C13" s="1">
        <v>1039.9883823319492</v>
      </c>
      <c r="D13" s="1">
        <v>1040.2319277464974</v>
      </c>
      <c r="E13">
        <v>1036.0740852354418</v>
      </c>
      <c r="F13">
        <v>1057.1028201480162</v>
      </c>
      <c r="G13">
        <v>1037.2079612888965</v>
      </c>
      <c r="H13">
        <v>1038.242834795509</v>
      </c>
      <c r="I13">
        <v>1054.6558477039453</v>
      </c>
      <c r="J13">
        <v>1033.7916262201136</v>
      </c>
      <c r="K13">
        <v>1041.4679149074884</v>
      </c>
      <c r="L13">
        <v>1039.4675726442283</v>
      </c>
      <c r="M13">
        <v>1041.2611074529634</v>
      </c>
      <c r="N13">
        <v>1035.0777067378108</v>
      </c>
      <c r="O13">
        <v>1033.3933082360973</v>
      </c>
      <c r="P13">
        <v>1032.2114795764448</v>
      </c>
      <c r="Q13">
        <v>1034.0428166606951</v>
      </c>
      <c r="R13">
        <v>1055.5597903203854</v>
      </c>
      <c r="S13">
        <v>1039.9147022302595</v>
      </c>
      <c r="T13">
        <v>1039.0351687923239</v>
      </c>
      <c r="U13">
        <v>1037.5137848337936</v>
      </c>
      <c r="V13">
        <v>1034.1066880782291</v>
      </c>
      <c r="W13">
        <v>1034.2231195712868</v>
      </c>
      <c r="X13">
        <v>1040.3290805212166</v>
      </c>
      <c r="Y13">
        <v>1035.6351149348727</v>
      </c>
      <c r="Z13">
        <v>1035.1918726819392</v>
      </c>
      <c r="AA13">
        <v>1039.7047115299622</v>
      </c>
      <c r="AB13">
        <v>1037.8765251377617</v>
      </c>
      <c r="AC13">
        <v>1043.4773879852683</v>
      </c>
      <c r="AD13">
        <v>1047.8722802856553</v>
      </c>
      <c r="AE13">
        <v>1033.787052420015</v>
      </c>
      <c r="AF13">
        <v>1036.5106024975021</v>
      </c>
      <c r="AG13">
        <v>1038.553081726812</v>
      </c>
      <c r="AH13">
        <v>1028.5254713424197</v>
      </c>
    </row>
    <row r="14" spans="1:34" x14ac:dyDescent="0.3">
      <c r="A14" s="108">
        <f ca="1">Exceedance!U14</f>
        <v>46447</v>
      </c>
      <c r="B14" s="1">
        <v>1049.5108669486567</v>
      </c>
      <c r="C14" s="1">
        <v>1034.9289420500295</v>
      </c>
      <c r="D14" s="1">
        <v>1035.9133351451326</v>
      </c>
      <c r="E14">
        <v>1032.2056587093921</v>
      </c>
      <c r="F14">
        <v>1057.842295353536</v>
      </c>
      <c r="G14">
        <v>1030.3815080724573</v>
      </c>
      <c r="H14">
        <v>1039.4405534871269</v>
      </c>
      <c r="I14">
        <v>1049.250096279166</v>
      </c>
      <c r="J14">
        <v>1029.6426290784507</v>
      </c>
      <c r="K14">
        <v>1036.1714367926402</v>
      </c>
      <c r="L14">
        <v>1033.1322089043872</v>
      </c>
      <c r="M14">
        <v>1034.8442043272694</v>
      </c>
      <c r="N14">
        <v>1028.5529206817603</v>
      </c>
      <c r="O14">
        <v>1027.3556838800782</v>
      </c>
      <c r="P14">
        <v>1024.6390054338267</v>
      </c>
      <c r="Q14">
        <v>1026.5719719747876</v>
      </c>
      <c r="R14">
        <v>1055.4050687932342</v>
      </c>
      <c r="S14">
        <v>1033.794510001896</v>
      </c>
      <c r="T14">
        <v>1033.6508015259685</v>
      </c>
      <c r="U14">
        <v>1031.1076714287219</v>
      </c>
      <c r="V14">
        <v>1027.6803687455213</v>
      </c>
      <c r="W14">
        <v>1029.0542588104988</v>
      </c>
      <c r="X14">
        <v>1033.9860345138377</v>
      </c>
      <c r="Y14">
        <v>1029.9699199770005</v>
      </c>
      <c r="Z14">
        <v>1029.7231127706045</v>
      </c>
      <c r="AA14">
        <v>1031.2261994199137</v>
      </c>
      <c r="AB14">
        <v>1031.7217256384793</v>
      </c>
      <c r="AC14">
        <v>1039.1958102788317</v>
      </c>
      <c r="AD14">
        <v>1048.1834413792467</v>
      </c>
      <c r="AE14">
        <v>1028.7491359689441</v>
      </c>
      <c r="AF14">
        <v>1031.5739305687696</v>
      </c>
      <c r="AG14">
        <v>1033.1784595404008</v>
      </c>
      <c r="AH14">
        <v>1022.5332650536803</v>
      </c>
    </row>
    <row r="15" spans="1:34" x14ac:dyDescent="0.3">
      <c r="A15" s="108">
        <f ca="1">Exceedance!U15</f>
        <v>46478</v>
      </c>
      <c r="B15" s="1">
        <v>1048.0280547903124</v>
      </c>
      <c r="C15" s="1">
        <v>1028.8555080229044</v>
      </c>
      <c r="D15" s="1">
        <v>1033.015246308335</v>
      </c>
      <c r="E15">
        <v>1028.5281821795304</v>
      </c>
      <c r="F15">
        <v>1058.3582995036547</v>
      </c>
      <c r="G15">
        <v>1021.7808246763508</v>
      </c>
      <c r="H15">
        <v>1035.452603580211</v>
      </c>
      <c r="I15">
        <v>1045.325094026045</v>
      </c>
      <c r="J15">
        <v>1029.8437499948968</v>
      </c>
      <c r="K15">
        <v>1033.6271857839797</v>
      </c>
      <c r="L15">
        <v>1024.2704954626997</v>
      </c>
      <c r="M15">
        <v>1027.4258182759879</v>
      </c>
      <c r="N15">
        <v>1019.8782064332033</v>
      </c>
      <c r="O15">
        <v>1018.3360295310649</v>
      </c>
      <c r="P15">
        <v>1015.9457444418523</v>
      </c>
      <c r="Q15">
        <v>1026.8361062081196</v>
      </c>
      <c r="R15">
        <v>1057.3184371525526</v>
      </c>
      <c r="S15">
        <v>1028.7635294213121</v>
      </c>
      <c r="T15">
        <v>1028.6997469466942</v>
      </c>
      <c r="U15">
        <v>1021.6128581856534</v>
      </c>
      <c r="V15">
        <v>1020.1127794227431</v>
      </c>
      <c r="W15">
        <v>1023.1682764632666</v>
      </c>
      <c r="X15">
        <v>1032.0304049410686</v>
      </c>
      <c r="Y15">
        <v>1021.8936955998349</v>
      </c>
      <c r="Z15">
        <v>1021.3318557984175</v>
      </c>
      <c r="AA15">
        <v>1024.633763493862</v>
      </c>
      <c r="AB15">
        <v>1024.7480238767514</v>
      </c>
      <c r="AC15">
        <v>1034.3404230222459</v>
      </c>
      <c r="AD15">
        <v>1046.2370309677624</v>
      </c>
      <c r="AE15">
        <v>1020.3268944470481</v>
      </c>
      <c r="AF15">
        <v>1027.4298210351012</v>
      </c>
      <c r="AG15">
        <v>1025.914102720923</v>
      </c>
      <c r="AH15">
        <v>1013.8224790550967</v>
      </c>
    </row>
    <row r="16" spans="1:34" x14ac:dyDescent="0.3">
      <c r="A16" s="108">
        <f ca="1">Exceedance!U16</f>
        <v>46508</v>
      </c>
      <c r="B16" s="1">
        <v>1042.7997969146145</v>
      </c>
      <c r="C16" s="1">
        <v>1020.6613769129546</v>
      </c>
      <c r="D16" s="1">
        <v>1028.1148061180793</v>
      </c>
      <c r="E16">
        <v>1031.3140379354991</v>
      </c>
      <c r="F16">
        <v>1065.7139842756665</v>
      </c>
      <c r="G16">
        <v>1024.4807487188334</v>
      </c>
      <c r="H16">
        <v>1050.6642963857691</v>
      </c>
      <c r="I16">
        <v>1039.8925770105839</v>
      </c>
      <c r="J16">
        <v>1045.4250194482556</v>
      </c>
      <c r="K16">
        <v>1033.1921007090255</v>
      </c>
      <c r="L16">
        <v>1029.3509640269278</v>
      </c>
      <c r="M16">
        <v>1028.0877233832168</v>
      </c>
      <c r="N16">
        <v>1024.6986307706268</v>
      </c>
      <c r="O16">
        <v>1009.1911890837096</v>
      </c>
      <c r="P16">
        <v>1017.809952581932</v>
      </c>
      <c r="Q16">
        <v>1020.4025674654491</v>
      </c>
      <c r="R16">
        <v>1054.6098270783789</v>
      </c>
      <c r="S16">
        <v>1025.992167097648</v>
      </c>
      <c r="T16">
        <v>1020.7415472230354</v>
      </c>
      <c r="U16">
        <v>1034.9086249196732</v>
      </c>
      <c r="V16">
        <v>1027.3945284848685</v>
      </c>
      <c r="W16">
        <v>1016.2626532333198</v>
      </c>
      <c r="X16">
        <v>1045.6569152420414</v>
      </c>
      <c r="Y16">
        <v>1013.1116515558077</v>
      </c>
      <c r="Z16">
        <v>1012.3715980708109</v>
      </c>
      <c r="AA16">
        <v>1026.0234041018139</v>
      </c>
      <c r="AB16">
        <v>1022.0191986286795</v>
      </c>
      <c r="AC16">
        <v>1030.270967423256</v>
      </c>
      <c r="AD16">
        <v>1040.7873215718353</v>
      </c>
      <c r="AE16">
        <v>1011.2926088311854</v>
      </c>
      <c r="AF16">
        <v>1042.1836727637169</v>
      </c>
      <c r="AG16">
        <v>1025.5850080930643</v>
      </c>
      <c r="AH16">
        <v>1006.6342220700111</v>
      </c>
    </row>
    <row r="17" spans="1:34" x14ac:dyDescent="0.3">
      <c r="A17" s="108">
        <f ca="1">Exceedance!U17</f>
        <v>46539</v>
      </c>
      <c r="B17" s="1">
        <v>1039.9375987256926</v>
      </c>
      <c r="C17" s="1">
        <v>1014.8601337220908</v>
      </c>
      <c r="D17" s="1">
        <v>1023.322574985944</v>
      </c>
      <c r="E17">
        <v>1025.8653383613653</v>
      </c>
      <c r="F17">
        <v>1062.0915659271536</v>
      </c>
      <c r="G17">
        <v>1018.4989418900642</v>
      </c>
      <c r="H17">
        <v>1056.1528983394348</v>
      </c>
      <c r="I17">
        <v>1035.0372695743963</v>
      </c>
      <c r="J17">
        <v>1043.1102653512369</v>
      </c>
      <c r="K17">
        <v>1029.2727614963164</v>
      </c>
      <c r="L17">
        <v>1025.3678363888528</v>
      </c>
      <c r="M17">
        <v>1023.4023948860458</v>
      </c>
      <c r="N17">
        <v>1018.9849187532379</v>
      </c>
      <c r="O17">
        <v>1001.4805899845561</v>
      </c>
      <c r="P17">
        <v>1018.0218296962879</v>
      </c>
      <c r="Q17">
        <v>1013.7023916544899</v>
      </c>
      <c r="R17">
        <v>1051.5751854101929</v>
      </c>
      <c r="S17">
        <v>1020.2544261308763</v>
      </c>
      <c r="T17">
        <v>1014.2034373637999</v>
      </c>
      <c r="U17">
        <v>1031.6656255235739</v>
      </c>
      <c r="V17">
        <v>1022.643110031789</v>
      </c>
      <c r="W17">
        <v>1019.7185193515114</v>
      </c>
      <c r="X17">
        <v>1046.8498132913578</v>
      </c>
      <c r="Y17">
        <v>1005.1967095498186</v>
      </c>
      <c r="Z17">
        <v>1004.2456742303125</v>
      </c>
      <c r="AA17">
        <v>1020.2021928822041</v>
      </c>
      <c r="AB17">
        <v>1016.3568781712045</v>
      </c>
      <c r="AC17">
        <v>1025.9166402036915</v>
      </c>
      <c r="AD17">
        <v>1036.2598993704325</v>
      </c>
      <c r="AE17">
        <v>1003.5354795551174</v>
      </c>
      <c r="AF17">
        <v>1038.5581148923534</v>
      </c>
      <c r="AG17">
        <v>1019.5657970828588</v>
      </c>
      <c r="AH17">
        <v>1015.9132177861139</v>
      </c>
    </row>
    <row r="18" spans="1:34" x14ac:dyDescent="0.3">
      <c r="A18" s="108">
        <f ca="1">Exceedance!U18</f>
        <v>46569</v>
      </c>
      <c r="B18" s="1">
        <v>1040.7443532570412</v>
      </c>
      <c r="C18" s="1">
        <v>1012.4656843505813</v>
      </c>
      <c r="D18" s="1">
        <v>1022.2100299527807</v>
      </c>
      <c r="E18">
        <v>1024.567858042429</v>
      </c>
      <c r="F18">
        <v>1061.9255940080784</v>
      </c>
      <c r="G18">
        <v>1015.7224964757056</v>
      </c>
      <c r="H18">
        <v>1058.0889394875555</v>
      </c>
      <c r="I18">
        <v>1035.6199813728635</v>
      </c>
      <c r="J18">
        <v>1044.7627173509952</v>
      </c>
      <c r="K18">
        <v>1029.0257408095779</v>
      </c>
      <c r="L18">
        <v>1026.0088949239862</v>
      </c>
      <c r="M18">
        <v>1020.6698632347732</v>
      </c>
      <c r="N18">
        <v>1015.7437671887642</v>
      </c>
      <c r="O18">
        <v>997.33264955506434</v>
      </c>
      <c r="P18">
        <v>1015.7188976955173</v>
      </c>
      <c r="Q18">
        <v>1011.1965540144649</v>
      </c>
      <c r="R18">
        <v>1051.2139953131827</v>
      </c>
      <c r="S18">
        <v>1018.0908479962243</v>
      </c>
      <c r="T18">
        <v>1011.8187891629204</v>
      </c>
      <c r="U18">
        <v>1030.7131022178771</v>
      </c>
      <c r="V18">
        <v>1021.1870169944958</v>
      </c>
      <c r="W18">
        <v>1016.6583145974929</v>
      </c>
      <c r="X18">
        <v>1048.2813617611537</v>
      </c>
      <c r="Y18">
        <v>1002.137707048996</v>
      </c>
      <c r="Z18">
        <v>1001.190231983375</v>
      </c>
      <c r="AA18">
        <v>1018.9656514603088</v>
      </c>
      <c r="AB18">
        <v>1014.7890470144871</v>
      </c>
      <c r="AC18">
        <v>1025.2036864618772</v>
      </c>
      <c r="AD18">
        <v>1037.3762607927335</v>
      </c>
      <c r="AE18">
        <v>1000.6561471768915</v>
      </c>
      <c r="AF18">
        <v>1037.9838637421838</v>
      </c>
      <c r="AG18">
        <v>1016.6589068800444</v>
      </c>
      <c r="AH18">
        <v>1014.0744711125114</v>
      </c>
    </row>
    <row r="19" spans="1:34" x14ac:dyDescent="0.3">
      <c r="A19" s="108">
        <f ca="1">Exceedance!U19</f>
        <v>46600</v>
      </c>
      <c r="B19" s="1">
        <v>1044.4428749996325</v>
      </c>
      <c r="C19" s="1">
        <v>1012.5479799838762</v>
      </c>
      <c r="D19" s="1">
        <v>1023.3807111392157</v>
      </c>
      <c r="E19">
        <v>1022.6974460327752</v>
      </c>
      <c r="F19">
        <v>1064.4891257547567</v>
      </c>
      <c r="G19">
        <v>1011.6828930452917</v>
      </c>
      <c r="H19">
        <v>1061.3190671781806</v>
      </c>
      <c r="I19">
        <v>1037.6813690613444</v>
      </c>
      <c r="J19">
        <v>1048.6407566585999</v>
      </c>
      <c r="K19">
        <v>1030.0137674914517</v>
      </c>
      <c r="L19">
        <v>1027.2893635158421</v>
      </c>
      <c r="M19">
        <v>1020.8395500659218</v>
      </c>
      <c r="N19">
        <v>1016.1390812812158</v>
      </c>
      <c r="O19">
        <v>994.99514809442144</v>
      </c>
      <c r="P19">
        <v>1016.4847791812929</v>
      </c>
      <c r="Q19">
        <v>1010.5939641010076</v>
      </c>
      <c r="R19">
        <v>1053.4943997040182</v>
      </c>
      <c r="S19">
        <v>1018.315306377823</v>
      </c>
      <c r="T19">
        <v>1011.9643676701677</v>
      </c>
      <c r="U19">
        <v>1033.15583134486</v>
      </c>
      <c r="V19">
        <v>1021.3473605103063</v>
      </c>
      <c r="W19">
        <v>1016.7168093220446</v>
      </c>
      <c r="X19">
        <v>1051.4693117675704</v>
      </c>
      <c r="Y19">
        <v>1001.972811317963</v>
      </c>
      <c r="Z19">
        <v>1000.4029849518148</v>
      </c>
      <c r="AA19">
        <v>1020.5099858748564</v>
      </c>
      <c r="AB19">
        <v>1014.7923133049929</v>
      </c>
      <c r="AC19">
        <v>1026.5351678224465</v>
      </c>
      <c r="AD19">
        <v>1039.8977101774665</v>
      </c>
      <c r="AE19">
        <v>998.57734790324946</v>
      </c>
      <c r="AF19">
        <v>1040.240797667713</v>
      </c>
      <c r="AG19">
        <v>1015.0781215061028</v>
      </c>
      <c r="AH19">
        <v>1010.1447818688761</v>
      </c>
    </row>
    <row r="20" spans="1:34" x14ac:dyDescent="0.3">
      <c r="A20" s="108">
        <f ca="1">Exceedance!U20</f>
        <v>46631</v>
      </c>
      <c r="B20" s="1">
        <v>1045.564333650665</v>
      </c>
      <c r="C20" s="1">
        <v>1011.2094883386384</v>
      </c>
      <c r="D20" s="1">
        <v>1022.9623258481681</v>
      </c>
      <c r="E20">
        <v>1020.449114719166</v>
      </c>
      <c r="F20">
        <v>1064.2659874859298</v>
      </c>
      <c r="G20">
        <v>1008.3168966643494</v>
      </c>
      <c r="H20">
        <v>1062.4848363649469</v>
      </c>
      <c r="I20">
        <v>1036.742266724606</v>
      </c>
      <c r="J20">
        <v>1051.1537772793451</v>
      </c>
      <c r="K20">
        <v>1030.0231401258366</v>
      </c>
      <c r="L20">
        <v>1026.5866455859682</v>
      </c>
      <c r="M20">
        <v>1017.0869697897558</v>
      </c>
      <c r="N20">
        <v>1012.8152492307637</v>
      </c>
      <c r="O20">
        <v>993.78865283656421</v>
      </c>
      <c r="P20">
        <v>1015.0779757473412</v>
      </c>
      <c r="Q20">
        <v>1008.3165878257448</v>
      </c>
      <c r="R20">
        <v>1053.5888711475218</v>
      </c>
      <c r="S20">
        <v>1016.6057089198582</v>
      </c>
      <c r="T20">
        <v>1009.8754393248229</v>
      </c>
      <c r="U20">
        <v>1032.6711434740776</v>
      </c>
      <c r="V20">
        <v>1020.1140628183324</v>
      </c>
      <c r="W20">
        <v>1015.18628915084</v>
      </c>
      <c r="X20">
        <v>1053.0713665743881</v>
      </c>
      <c r="Y20">
        <v>999.38959227534826</v>
      </c>
      <c r="Z20">
        <v>998.44473619764449</v>
      </c>
      <c r="AA20">
        <v>1020.5281994998842</v>
      </c>
      <c r="AB20">
        <v>1013.1762197678916</v>
      </c>
      <c r="AC20">
        <v>1026.0484238104782</v>
      </c>
      <c r="AD20">
        <v>1039.455344861205</v>
      </c>
      <c r="AE20">
        <v>995.81411410865849</v>
      </c>
      <c r="AF20">
        <v>1039.7901546871576</v>
      </c>
      <c r="AG20">
        <v>1010.5534198352486</v>
      </c>
      <c r="AH20">
        <v>1007.621165005871</v>
      </c>
    </row>
    <row r="21" spans="1:34" x14ac:dyDescent="0.3">
      <c r="A21" s="108">
        <f ca="1">Exceedance!U21</f>
        <v>46661</v>
      </c>
      <c r="B21" s="1">
        <v>1045.4764707298036</v>
      </c>
      <c r="C21" s="1">
        <v>1011.2220603447028</v>
      </c>
      <c r="D21" s="1">
        <v>1025.3348326136913</v>
      </c>
      <c r="E21">
        <v>1020.2242799525691</v>
      </c>
      <c r="F21">
        <v>1064.407400646005</v>
      </c>
      <c r="G21">
        <v>1007.301727973939</v>
      </c>
      <c r="H21">
        <v>1062.8083282673961</v>
      </c>
      <c r="I21">
        <v>1036.3778778788828</v>
      </c>
      <c r="J21">
        <v>1051.1795438104587</v>
      </c>
      <c r="K21">
        <v>1030.9733427692988</v>
      </c>
      <c r="L21">
        <v>1026.7725381796272</v>
      </c>
      <c r="M21">
        <v>1017.1920820162445</v>
      </c>
      <c r="N21">
        <v>1011.6862851261128</v>
      </c>
      <c r="O21">
        <v>993.02480122480506</v>
      </c>
      <c r="P21">
        <v>1014.8201067388443</v>
      </c>
      <c r="Q21">
        <v>1010.4841344265835</v>
      </c>
      <c r="R21">
        <v>1054.0620258299518</v>
      </c>
      <c r="S21">
        <v>1018.1425451641869</v>
      </c>
      <c r="T21">
        <v>1012.0828134891869</v>
      </c>
      <c r="U21">
        <v>1032.393796945739</v>
      </c>
      <c r="V21">
        <v>1019.3362099143927</v>
      </c>
      <c r="W21">
        <v>1018.1610235571966</v>
      </c>
      <c r="X21">
        <v>1053.2484757120808</v>
      </c>
      <c r="Y21">
        <v>998.5909947528653</v>
      </c>
      <c r="Z21">
        <v>996.77354678710367</v>
      </c>
      <c r="AA21">
        <v>1020.7460451123818</v>
      </c>
      <c r="AB21">
        <v>1014.3202161274386</v>
      </c>
      <c r="AC21">
        <v>1028.8427032436941</v>
      </c>
      <c r="AD21">
        <v>1038.982311146106</v>
      </c>
      <c r="AE21">
        <v>995.49264074299015</v>
      </c>
      <c r="AF21">
        <v>1039.4870517205452</v>
      </c>
      <c r="AG21">
        <v>1008.5603529997034</v>
      </c>
      <c r="AH21">
        <v>1006.3886418595005</v>
      </c>
    </row>
    <row r="22" spans="1:34" x14ac:dyDescent="0.3">
      <c r="A22" s="108">
        <f ca="1">Exceedance!U22</f>
        <v>46692</v>
      </c>
      <c r="B22" s="1">
        <v>1044.3335434917406</v>
      </c>
      <c r="C22" s="1">
        <v>1009.9778449843586</v>
      </c>
      <c r="D22" s="1">
        <v>1026.2152828561393</v>
      </c>
      <c r="E22">
        <v>1017.3429919017141</v>
      </c>
      <c r="F22">
        <v>1063.4949756172593</v>
      </c>
      <c r="G22">
        <v>1003.7055274835735</v>
      </c>
      <c r="H22">
        <v>1062.7897597850667</v>
      </c>
      <c r="I22">
        <v>1035.6217456235975</v>
      </c>
      <c r="J22">
        <v>1050.9481362052272</v>
      </c>
      <c r="K22">
        <v>1029.8909655929001</v>
      </c>
      <c r="L22">
        <v>1026.1843119366815</v>
      </c>
      <c r="M22">
        <v>1014.5108002156588</v>
      </c>
      <c r="N22">
        <v>1009.3050898918987</v>
      </c>
      <c r="O22">
        <v>990.56217479364864</v>
      </c>
      <c r="P22">
        <v>1013.8721873777904</v>
      </c>
      <c r="Q22">
        <v>1011.4832708062686</v>
      </c>
      <c r="R22">
        <v>1052.9344737335609</v>
      </c>
      <c r="S22">
        <v>1017.4437877383252</v>
      </c>
      <c r="T22">
        <v>1013.4774901524465</v>
      </c>
      <c r="U22">
        <v>1031.4295288190226</v>
      </c>
      <c r="V22">
        <v>1017.8753534687775</v>
      </c>
      <c r="W22">
        <v>1018.033960482707</v>
      </c>
      <c r="X22">
        <v>1052.300573194522</v>
      </c>
      <c r="Y22">
        <v>996.69588261095032</v>
      </c>
      <c r="Z22">
        <v>994.92576702362805</v>
      </c>
      <c r="AA22">
        <v>1019.3753157971988</v>
      </c>
      <c r="AB22">
        <v>1012.7592158773913</v>
      </c>
      <c r="AC22">
        <v>1030.1400585229044</v>
      </c>
      <c r="AD22">
        <v>1037.8326905020374</v>
      </c>
      <c r="AE22">
        <v>992.61201034818339</v>
      </c>
      <c r="AF22">
        <v>1039.8290866236732</v>
      </c>
      <c r="AG22">
        <v>1005.0904846414549</v>
      </c>
      <c r="AH22">
        <v>1003.6285895423129</v>
      </c>
    </row>
    <row r="23" spans="1:34" x14ac:dyDescent="0.3">
      <c r="A23" s="108">
        <f ca="1">Exceedance!U23</f>
        <v>46722</v>
      </c>
      <c r="B23" s="1">
        <v>1045.5462209645386</v>
      </c>
      <c r="C23" s="1">
        <v>1011.4968925404552</v>
      </c>
      <c r="D23" s="1">
        <v>1029.2407511502604</v>
      </c>
      <c r="E23">
        <v>1016.8079595687717</v>
      </c>
      <c r="F23">
        <v>1064.778032957407</v>
      </c>
      <c r="G23">
        <v>1002.9902931883962</v>
      </c>
      <c r="H23">
        <v>1065.4310222012289</v>
      </c>
      <c r="I23">
        <v>1035.6557747004422</v>
      </c>
      <c r="J23">
        <v>1051.1546269474284</v>
      </c>
      <c r="K23">
        <v>1029.9140016624617</v>
      </c>
      <c r="L23">
        <v>1028.0700651931763</v>
      </c>
      <c r="M23">
        <v>1012.8672932080269</v>
      </c>
      <c r="N23">
        <v>1009.0916249829359</v>
      </c>
      <c r="O23">
        <v>990.34504864925464</v>
      </c>
      <c r="P23">
        <v>1012.2015430091571</v>
      </c>
      <c r="Q23">
        <v>1010.9839754637898</v>
      </c>
      <c r="R23">
        <v>1054.2281950828296</v>
      </c>
      <c r="S23">
        <v>1018.7016397150003</v>
      </c>
      <c r="T23">
        <v>1012.1257258335672</v>
      </c>
      <c r="U23">
        <v>1032.8256085215746</v>
      </c>
      <c r="V23">
        <v>1018.8158140442533</v>
      </c>
      <c r="W23">
        <v>1020.0748995691227</v>
      </c>
      <c r="X23">
        <v>1053.6753501263154</v>
      </c>
      <c r="Y23">
        <v>996.81094281652497</v>
      </c>
      <c r="Z23">
        <v>992.62447242621431</v>
      </c>
      <c r="AA23">
        <v>1020.9127867351398</v>
      </c>
      <c r="AB23">
        <v>1013.7761270416427</v>
      </c>
      <c r="AC23">
        <v>1033.4218270459842</v>
      </c>
      <c r="AD23">
        <v>1038.7098289199914</v>
      </c>
      <c r="AE23">
        <v>991.13178981451244</v>
      </c>
      <c r="AF23">
        <v>1042.3302782424105</v>
      </c>
      <c r="AG23">
        <v>1003.2281493394636</v>
      </c>
      <c r="AH23">
        <v>1002.5492974408583</v>
      </c>
    </row>
    <row r="24" spans="1:34" x14ac:dyDescent="0.3">
      <c r="A24" s="108">
        <f ca="1">Exceedance!U24</f>
        <v>46753</v>
      </c>
      <c r="B24" s="1">
        <v>1048.6493635568822</v>
      </c>
      <c r="C24" s="1">
        <v>1013.240436385036</v>
      </c>
      <c r="D24" s="1">
        <v>1034.6372967041973</v>
      </c>
      <c r="E24">
        <v>1024.391443901291</v>
      </c>
      <c r="F24">
        <v>1067.2293372986187</v>
      </c>
      <c r="G24">
        <v>1004.749884066644</v>
      </c>
      <c r="H24">
        <v>1067.5147741103535</v>
      </c>
      <c r="I24">
        <v>1037.9363858570775</v>
      </c>
      <c r="J24">
        <v>1051.7989659056391</v>
      </c>
      <c r="K24">
        <v>1034.7013688581228</v>
      </c>
      <c r="L24">
        <v>1032.5065311846229</v>
      </c>
      <c r="M24">
        <v>1012.5787411777303</v>
      </c>
      <c r="N24">
        <v>1010.0037031429706</v>
      </c>
      <c r="O24">
        <v>992.63304306071552</v>
      </c>
      <c r="P24">
        <v>1010.9435274231639</v>
      </c>
      <c r="Q24">
        <v>1018.6511190597656</v>
      </c>
      <c r="R24">
        <v>1055.9358839043932</v>
      </c>
      <c r="S24">
        <v>1022.6040258867774</v>
      </c>
      <c r="T24">
        <v>1011.4258991937176</v>
      </c>
      <c r="U24">
        <v>1035.4611176891444</v>
      </c>
      <c r="V24">
        <v>1025.3634149026243</v>
      </c>
      <c r="W24">
        <v>1019.1972413427798</v>
      </c>
      <c r="X24">
        <v>1055.4661580304478</v>
      </c>
      <c r="Y24">
        <v>998.3025860796655</v>
      </c>
      <c r="Z24">
        <v>991.07028853828808</v>
      </c>
      <c r="AA24">
        <v>1025.8237437647329</v>
      </c>
      <c r="AB24">
        <v>1013.6967551749289</v>
      </c>
      <c r="AC24">
        <v>1040.6415118720754</v>
      </c>
      <c r="AD24">
        <v>1042.0861884007793</v>
      </c>
      <c r="AE24">
        <v>991.37819618035212</v>
      </c>
      <c r="AF24">
        <v>1045.2222613104379</v>
      </c>
      <c r="AG24">
        <v>1002.8841534862212</v>
      </c>
      <c r="AH24">
        <v>1001.5070195187946</v>
      </c>
    </row>
    <row r="25" spans="1:34" x14ac:dyDescent="0.3">
      <c r="A25" s="108">
        <f ca="1">Exceedance!U25</f>
        <v>46784</v>
      </c>
      <c r="B25" s="1">
        <v>1051.0185345495124</v>
      </c>
      <c r="C25" s="1">
        <v>1013.0470185987563</v>
      </c>
      <c r="D25" s="1">
        <v>1037.8327797940103</v>
      </c>
      <c r="E25">
        <v>1031.3085087778766</v>
      </c>
      <c r="F25">
        <v>1069.440507527167</v>
      </c>
      <c r="G25">
        <v>1006.9461316210395</v>
      </c>
      <c r="H25">
        <v>1068.3780632495582</v>
      </c>
      <c r="I25">
        <v>1040.0689577273624</v>
      </c>
      <c r="J25">
        <v>1053.529948681947</v>
      </c>
      <c r="K25">
        <v>1037.8407850802671</v>
      </c>
      <c r="L25">
        <v>1036.1370752923444</v>
      </c>
      <c r="M25">
        <v>1012.8746432671309</v>
      </c>
      <c r="N25">
        <v>1010.9252909772378</v>
      </c>
      <c r="O25">
        <v>995.08527188814537</v>
      </c>
      <c r="P25">
        <v>1011.0159848810339</v>
      </c>
      <c r="Q25">
        <v>1027.543865271891</v>
      </c>
      <c r="R25">
        <v>1057.1140039327379</v>
      </c>
      <c r="S25">
        <v>1026.197562608096</v>
      </c>
      <c r="T25">
        <v>1011.9425323612962</v>
      </c>
      <c r="U25">
        <v>1038.8365476208719</v>
      </c>
      <c r="V25">
        <v>1029.5849695667148</v>
      </c>
      <c r="W25">
        <v>1019.1151603575853</v>
      </c>
      <c r="X25">
        <v>1057.2946088886499</v>
      </c>
      <c r="Y25">
        <v>999.70379555152522</v>
      </c>
      <c r="Z25">
        <v>990.82114447928723</v>
      </c>
      <c r="AA25">
        <v>1029.9237848194873</v>
      </c>
      <c r="AB25">
        <v>1013.023652285053</v>
      </c>
      <c r="AC25">
        <v>1047.0351672719444</v>
      </c>
      <c r="AD25">
        <v>1044.8933212101861</v>
      </c>
      <c r="AE25">
        <v>992.09065558999635</v>
      </c>
      <c r="AF25">
        <v>1047.9091422179631</v>
      </c>
      <c r="AG25">
        <v>1003.7331723829839</v>
      </c>
      <c r="AH25">
        <v>1002.7915153122178</v>
      </c>
    </row>
    <row r="26" spans="1:34" x14ac:dyDescent="0.3">
      <c r="A26" s="108">
        <f ca="1">Exceedance!U26</f>
        <v>46813</v>
      </c>
      <c r="B26" s="1">
        <v>1048.0240449226412</v>
      </c>
      <c r="C26" s="1">
        <v>1007.5658213412598</v>
      </c>
      <c r="D26" s="1">
        <v>1034.9150228878459</v>
      </c>
      <c r="E26">
        <v>1032.1340607775353</v>
      </c>
      <c r="F26">
        <v>1066.5265764491223</v>
      </c>
      <c r="G26">
        <v>1005.6159750589036</v>
      </c>
      <c r="H26">
        <v>1063.2604505980119</v>
      </c>
      <c r="I26">
        <v>1037.9362950561044</v>
      </c>
      <c r="J26">
        <v>1051.0708846989291</v>
      </c>
      <c r="K26">
        <v>1035.4874104612963</v>
      </c>
      <c r="L26">
        <v>1034.0150349826422</v>
      </c>
      <c r="M26">
        <v>1006.183767403539</v>
      </c>
      <c r="N26">
        <v>1004.7600831547162</v>
      </c>
      <c r="O26">
        <v>988.99732913168998</v>
      </c>
      <c r="P26">
        <v>1002.7323129381049</v>
      </c>
      <c r="Q26">
        <v>1027.7340549404425</v>
      </c>
      <c r="R26">
        <v>1054.0033956991376</v>
      </c>
      <c r="S26">
        <v>1023.8798740774139</v>
      </c>
      <c r="T26">
        <v>1005.3672265652605</v>
      </c>
      <c r="U26">
        <v>1035.3352492726385</v>
      </c>
      <c r="V26">
        <v>1028.2923074604346</v>
      </c>
      <c r="W26">
        <v>1012.5000189470031</v>
      </c>
      <c r="X26">
        <v>1053.2401428510495</v>
      </c>
      <c r="Y26">
        <v>993.79592055658941</v>
      </c>
      <c r="Z26">
        <v>980.4384554815731</v>
      </c>
      <c r="AA26">
        <v>1027.632147386051</v>
      </c>
      <c r="AB26">
        <v>1005.93865670225</v>
      </c>
      <c r="AC26">
        <v>1046.8750525267174</v>
      </c>
      <c r="AD26">
        <v>1042.022597805237</v>
      </c>
      <c r="AE26">
        <v>986.88767098246581</v>
      </c>
      <c r="AF26">
        <v>1046.3434506180479</v>
      </c>
      <c r="AG26">
        <v>997.55618861564767</v>
      </c>
      <c r="AH26">
        <v>998.92213807435633</v>
      </c>
    </row>
    <row r="27" spans="1:34" x14ac:dyDescent="0.3">
      <c r="A27" s="108">
        <f ca="1">Exceedance!U27</f>
        <v>46844</v>
      </c>
      <c r="B27" s="1">
        <v>1042.4069631405196</v>
      </c>
      <c r="C27" s="1">
        <v>1003.7903522316466</v>
      </c>
      <c r="D27" s="1">
        <v>1030.1425248619205</v>
      </c>
      <c r="E27">
        <v>1033.7085048156184</v>
      </c>
      <c r="F27">
        <v>1060.4960451083064</v>
      </c>
      <c r="G27">
        <v>1001.1909568473632</v>
      </c>
      <c r="H27">
        <v>1057.9088208821449</v>
      </c>
      <c r="I27">
        <v>1032.7755996465216</v>
      </c>
      <c r="J27">
        <v>1047.4516144402119</v>
      </c>
      <c r="K27">
        <v>1029.3621184914025</v>
      </c>
      <c r="L27">
        <v>1027.9551940061024</v>
      </c>
      <c r="M27">
        <v>996.39667952237255</v>
      </c>
      <c r="N27">
        <v>995.30077222814532</v>
      </c>
      <c r="O27">
        <v>980.26563513980398</v>
      </c>
      <c r="P27">
        <v>1000.8847596952305</v>
      </c>
      <c r="Q27">
        <v>1032.3352191966715</v>
      </c>
      <c r="R27">
        <v>1047.8017942136289</v>
      </c>
      <c r="S27">
        <v>1018.3873297755185</v>
      </c>
      <c r="T27">
        <v>995.30984720888364</v>
      </c>
      <c r="U27">
        <v>1029.0398292608995</v>
      </c>
      <c r="V27">
        <v>1024.8877225956087</v>
      </c>
      <c r="W27">
        <v>1011.2495793467587</v>
      </c>
      <c r="X27">
        <v>1046.8665988172584</v>
      </c>
      <c r="Y27">
        <v>984.42190503451297</v>
      </c>
      <c r="Z27">
        <v>969.5085622006527</v>
      </c>
      <c r="AA27">
        <v>1023.1321018321248</v>
      </c>
      <c r="AB27">
        <v>1000.2503197295333</v>
      </c>
      <c r="AC27">
        <v>1044.1405990880921</v>
      </c>
      <c r="AD27">
        <v>1035.8757985193968</v>
      </c>
      <c r="AE27">
        <v>977.79365916863389</v>
      </c>
      <c r="AF27">
        <v>1041.5509328044236</v>
      </c>
      <c r="AG27">
        <v>988.33468066410842</v>
      </c>
      <c r="AH27">
        <v>992.07602079472542</v>
      </c>
    </row>
    <row r="28" spans="1:34" x14ac:dyDescent="0.3">
      <c r="A28" s="108">
        <f ca="1">Exceedance!U28</f>
        <v>46874</v>
      </c>
      <c r="B28" s="1">
        <v>1035.6263752566338</v>
      </c>
      <c r="C28" s="1">
        <v>1009.3335898017127</v>
      </c>
      <c r="D28" s="1">
        <v>1023.6859032495028</v>
      </c>
      <c r="E28">
        <v>1054.886903849527</v>
      </c>
      <c r="F28">
        <v>1054.4046570197181</v>
      </c>
      <c r="G28">
        <v>1026.5100052441928</v>
      </c>
      <c r="H28">
        <v>1051.2645578556644</v>
      </c>
      <c r="I28">
        <v>1026.5204558307867</v>
      </c>
      <c r="J28">
        <v>1042.3093893010951</v>
      </c>
      <c r="K28">
        <v>1023.2399828470411</v>
      </c>
      <c r="L28">
        <v>1022.2945831542651</v>
      </c>
      <c r="M28">
        <v>1005.2095255863421</v>
      </c>
      <c r="N28">
        <v>985.70580700871858</v>
      </c>
      <c r="O28">
        <v>970.29200009095257</v>
      </c>
      <c r="P28">
        <v>1003.5380920456682</v>
      </c>
      <c r="Q28">
        <v>1042.7107046314038</v>
      </c>
      <c r="R28">
        <v>1040.1058158614712</v>
      </c>
      <c r="S28">
        <v>1011.9958424874192</v>
      </c>
      <c r="T28">
        <v>1012.1561265537346</v>
      </c>
      <c r="U28">
        <v>1023.0533390297754</v>
      </c>
      <c r="V28">
        <v>1019.7602458633839</v>
      </c>
      <c r="W28">
        <v>1033.1439004822553</v>
      </c>
      <c r="X28">
        <v>1039.9446119384338</v>
      </c>
      <c r="Y28">
        <v>974.30154347039445</v>
      </c>
      <c r="Z28">
        <v>969.67325611272815</v>
      </c>
      <c r="AA28">
        <v>1018.3281735222819</v>
      </c>
      <c r="AB28">
        <v>1012.305213883451</v>
      </c>
      <c r="AC28">
        <v>1040.6796658173464</v>
      </c>
      <c r="AD28">
        <v>1029.2823778650302</v>
      </c>
      <c r="AE28">
        <v>977.63090676183367</v>
      </c>
      <c r="AF28">
        <v>1034.5028316644291</v>
      </c>
      <c r="AG28">
        <v>979.25358417678365</v>
      </c>
      <c r="AH28">
        <v>1002.2957902088423</v>
      </c>
    </row>
    <row r="29" spans="1:34" x14ac:dyDescent="0.3">
      <c r="A29" s="108">
        <f ca="1">Exceedance!U29</f>
        <v>46905</v>
      </c>
      <c r="B29" s="1">
        <v>1030.782969436628</v>
      </c>
      <c r="C29" s="1">
        <v>1005.5793372205761</v>
      </c>
      <c r="D29" s="1">
        <v>1019.2569944041509</v>
      </c>
      <c r="E29">
        <v>1052.9018780904137</v>
      </c>
      <c r="F29">
        <v>1049.3363015705932</v>
      </c>
      <c r="G29">
        <v>1034.6072044261928</v>
      </c>
      <c r="H29">
        <v>1046.0996907816627</v>
      </c>
      <c r="I29">
        <v>1021.5166131728822</v>
      </c>
      <c r="J29">
        <v>1037.8279618075794</v>
      </c>
      <c r="K29">
        <v>1019.3537086942533</v>
      </c>
      <c r="L29">
        <v>1018.9347834580076</v>
      </c>
      <c r="M29">
        <v>1002.9393389878727</v>
      </c>
      <c r="N29">
        <v>977.51098538361725</v>
      </c>
      <c r="O29">
        <v>961.66831821737856</v>
      </c>
      <c r="P29">
        <v>996.80434889851097</v>
      </c>
      <c r="Q29">
        <v>1039.8543706786675</v>
      </c>
      <c r="R29">
        <v>1034.6799788803783</v>
      </c>
      <c r="S29">
        <v>1007.0764235216058</v>
      </c>
      <c r="T29">
        <v>1019.9520844077049</v>
      </c>
      <c r="U29">
        <v>1018.0493081137209</v>
      </c>
      <c r="V29">
        <v>1015.7019748563648</v>
      </c>
      <c r="W29">
        <v>1033.5814222721528</v>
      </c>
      <c r="X29">
        <v>1034.0429581234853</v>
      </c>
      <c r="Y29">
        <v>964.94614343958096</v>
      </c>
      <c r="Z29">
        <v>988.13525512465765</v>
      </c>
      <c r="AA29">
        <v>1015.0478643528343</v>
      </c>
      <c r="AB29">
        <v>1008.6477831439202</v>
      </c>
      <c r="AC29">
        <v>1038.4175123920029</v>
      </c>
      <c r="AD29">
        <v>1024.0737467765555</v>
      </c>
      <c r="AE29">
        <v>1008.044134649727</v>
      </c>
      <c r="AF29">
        <v>1029.1192943791013</v>
      </c>
      <c r="AG29">
        <v>992.76200179002853</v>
      </c>
      <c r="AH29">
        <v>999.70391403313795</v>
      </c>
    </row>
    <row r="30" spans="1:34" x14ac:dyDescent="0.3">
      <c r="A30" s="108">
        <f ca="1">Exceedance!U30</f>
        <v>46935</v>
      </c>
      <c r="B30" s="1">
        <v>1029.5475648249221</v>
      </c>
      <c r="C30" s="1">
        <v>1005.8932982571577</v>
      </c>
      <c r="D30" s="1">
        <v>1019.326324329925</v>
      </c>
      <c r="E30">
        <v>1053.4295483527849</v>
      </c>
      <c r="F30">
        <v>1047.5513584737118</v>
      </c>
      <c r="G30">
        <v>1037.4002215503522</v>
      </c>
      <c r="H30">
        <v>1044.8828340146861</v>
      </c>
      <c r="I30">
        <v>1020.5878536633566</v>
      </c>
      <c r="J30">
        <v>1036.9792555896661</v>
      </c>
      <c r="K30">
        <v>1020.8272487891595</v>
      </c>
      <c r="L30">
        <v>1017.8177039882879</v>
      </c>
      <c r="M30">
        <v>999.81515460789581</v>
      </c>
      <c r="N30">
        <v>973.25085535817459</v>
      </c>
      <c r="O30">
        <v>957.49917052439957</v>
      </c>
      <c r="P30">
        <v>994.56322816991599</v>
      </c>
      <c r="Q30">
        <v>1040.9750793947401</v>
      </c>
      <c r="R30">
        <v>1032.7934066600408</v>
      </c>
      <c r="S30">
        <v>1006.6112666579959</v>
      </c>
      <c r="T30">
        <v>1021.6428017820907</v>
      </c>
      <c r="U30">
        <v>1016.431084058451</v>
      </c>
      <c r="V30">
        <v>1014.4914063288744</v>
      </c>
      <c r="W30">
        <v>1035.881888555127</v>
      </c>
      <c r="X30">
        <v>1032.8493877494138</v>
      </c>
      <c r="Y30">
        <v>961.72046538927464</v>
      </c>
      <c r="Z30">
        <v>988.2774618269126</v>
      </c>
      <c r="AA30">
        <v>1016.1078080911764</v>
      </c>
      <c r="AB30">
        <v>1008.9549186167596</v>
      </c>
      <c r="AC30">
        <v>1040.7927279357903</v>
      </c>
      <c r="AD30">
        <v>1023.7176132773909</v>
      </c>
      <c r="AE30">
        <v>1008.8727321311969</v>
      </c>
      <c r="AF30">
        <v>1027.1789434543689</v>
      </c>
      <c r="AG30">
        <v>991.74354697558022</v>
      </c>
      <c r="AH30">
        <v>997.85034752653678</v>
      </c>
    </row>
    <row r="31" spans="1:34" x14ac:dyDescent="0.3">
      <c r="A31" s="108">
        <f ca="1">Exceedance!U31</f>
        <v>46966</v>
      </c>
      <c r="B31" s="1">
        <v>1030.510680726494</v>
      </c>
      <c r="C31" s="1">
        <v>1008.7758291900798</v>
      </c>
      <c r="D31" s="1">
        <v>1022.5881459626587</v>
      </c>
      <c r="E31">
        <v>1056.8038895952627</v>
      </c>
      <c r="F31">
        <v>1047.4183405832434</v>
      </c>
      <c r="G31">
        <v>1041.6201582259473</v>
      </c>
      <c r="H31">
        <v>1044.956674025208</v>
      </c>
      <c r="I31">
        <v>1022.0267388912999</v>
      </c>
      <c r="J31">
        <v>1037.3018652227083</v>
      </c>
      <c r="K31">
        <v>1022.9669750998964</v>
      </c>
      <c r="L31">
        <v>1019.7327877237221</v>
      </c>
      <c r="M31">
        <v>997.60807607989216</v>
      </c>
      <c r="N31">
        <v>971.09344634793968</v>
      </c>
      <c r="O31">
        <v>957.4559970792086</v>
      </c>
      <c r="P31">
        <v>993.20691551080199</v>
      </c>
      <c r="Q31">
        <v>1044.9189339754407</v>
      </c>
      <c r="R31">
        <v>1033.1776933989399</v>
      </c>
      <c r="S31">
        <v>1008.8905868198859</v>
      </c>
      <c r="T31">
        <v>1025.5316259504011</v>
      </c>
      <c r="U31">
        <v>1016.4513672930113</v>
      </c>
      <c r="V31">
        <v>1016.5630599060869</v>
      </c>
      <c r="W31">
        <v>1040.0404173752206</v>
      </c>
      <c r="X31">
        <v>1034.2434621242348</v>
      </c>
      <c r="Y31">
        <v>961.34378673454898</v>
      </c>
      <c r="Z31">
        <v>991.7729506134749</v>
      </c>
      <c r="AA31">
        <v>1018.893076306627</v>
      </c>
      <c r="AB31">
        <v>1011.5375982224224</v>
      </c>
      <c r="AC31">
        <v>1044.549508937306</v>
      </c>
      <c r="AD31">
        <v>1024.2139025225615</v>
      </c>
      <c r="AE31">
        <v>1012.2454898452926</v>
      </c>
      <c r="AF31">
        <v>1026.5753586771623</v>
      </c>
      <c r="AG31">
        <v>987.93739569132947</v>
      </c>
      <c r="AH31">
        <v>994.71954097677076</v>
      </c>
    </row>
    <row r="32" spans="1:34" x14ac:dyDescent="0.3">
      <c r="A32" s="108">
        <f ca="1">Exceedance!U32</f>
        <v>46997</v>
      </c>
      <c r="B32" s="1">
        <v>1029.9275614323567</v>
      </c>
      <c r="C32" s="1">
        <v>1009.6738828443285</v>
      </c>
      <c r="D32" s="1">
        <v>1022.6109557810735</v>
      </c>
      <c r="E32">
        <v>1057.2834451970123</v>
      </c>
      <c r="F32">
        <v>1046.7180319699137</v>
      </c>
      <c r="G32">
        <v>1043.9547871787486</v>
      </c>
      <c r="H32">
        <v>1043.550342461263</v>
      </c>
      <c r="I32">
        <v>1022.6897562829521</v>
      </c>
      <c r="J32">
        <v>1036.6109090048842</v>
      </c>
      <c r="K32">
        <v>1022.908566914242</v>
      </c>
      <c r="L32">
        <v>1019.3430230676744</v>
      </c>
      <c r="M32">
        <v>994.43553821989656</v>
      </c>
      <c r="N32">
        <v>970.28162295986328</v>
      </c>
      <c r="O32">
        <v>954.94825293496535</v>
      </c>
      <c r="P32">
        <v>990.58413795079457</v>
      </c>
      <c r="Q32">
        <v>1045.3482651833763</v>
      </c>
      <c r="R32">
        <v>1031.4792509674285</v>
      </c>
      <c r="S32">
        <v>1008.4813317514167</v>
      </c>
      <c r="T32">
        <v>1026.5725808493337</v>
      </c>
      <c r="U32">
        <v>1015.058510367016</v>
      </c>
      <c r="V32">
        <v>1016.6570043206989</v>
      </c>
      <c r="W32">
        <v>1042.5078406455807</v>
      </c>
      <c r="X32">
        <v>1032.9511951363208</v>
      </c>
      <c r="Y32">
        <v>959.57729642837933</v>
      </c>
      <c r="Z32">
        <v>991.42045876650468</v>
      </c>
      <c r="AA32">
        <v>1019.5141373987556</v>
      </c>
      <c r="AB32">
        <v>1011.988406440937</v>
      </c>
      <c r="AC32">
        <v>1046.1208164512198</v>
      </c>
      <c r="AD32">
        <v>1023.5012611212081</v>
      </c>
      <c r="AE32">
        <v>1012.5113292106158</v>
      </c>
      <c r="AF32">
        <v>1024.9194615059503</v>
      </c>
      <c r="AG32">
        <v>985.89533013991445</v>
      </c>
      <c r="AH32">
        <v>992.58982488209983</v>
      </c>
    </row>
    <row r="33" spans="1:34" x14ac:dyDescent="0.3">
      <c r="A33" s="108">
        <f ca="1">Exceedance!U33</f>
        <v>47027</v>
      </c>
      <c r="B33" s="1">
        <v>1029.8068299478421</v>
      </c>
      <c r="C33" s="1">
        <v>1012.657032498135</v>
      </c>
      <c r="D33" s="1">
        <v>1025.0084596723207</v>
      </c>
      <c r="E33">
        <v>1058.1000459984689</v>
      </c>
      <c r="F33">
        <v>1046.6861802781607</v>
      </c>
      <c r="G33">
        <v>1044.9169079624724</v>
      </c>
      <c r="H33">
        <v>1045.3114310547546</v>
      </c>
      <c r="I33">
        <v>1025.1943648872527</v>
      </c>
      <c r="J33">
        <v>1039.0334660470689</v>
      </c>
      <c r="K33">
        <v>1023.3992174445298</v>
      </c>
      <c r="L33">
        <v>1020.3519556887925</v>
      </c>
      <c r="M33">
        <v>993.62758012102984</v>
      </c>
      <c r="N33">
        <v>969.91378911107302</v>
      </c>
      <c r="O33">
        <v>953.9880144318646</v>
      </c>
      <c r="P33">
        <v>992.98309432003134</v>
      </c>
      <c r="Q33">
        <v>1046.4131422259286</v>
      </c>
      <c r="R33">
        <v>1032.1550477383264</v>
      </c>
      <c r="S33">
        <v>1011.0503627010386</v>
      </c>
      <c r="T33">
        <v>1029.0537561799083</v>
      </c>
      <c r="U33">
        <v>1016.8534423879688</v>
      </c>
      <c r="V33">
        <v>1019.9877543567076</v>
      </c>
      <c r="W33">
        <v>1043.424526814809</v>
      </c>
      <c r="X33">
        <v>1032.5223880905594</v>
      </c>
      <c r="Y33">
        <v>958.10062992270127</v>
      </c>
      <c r="Z33">
        <v>992.24465880192315</v>
      </c>
      <c r="AA33">
        <v>1023.424150798888</v>
      </c>
      <c r="AB33">
        <v>1015.4204530897123</v>
      </c>
      <c r="AC33">
        <v>1046.0411141996749</v>
      </c>
      <c r="AD33">
        <v>1026.72754140186</v>
      </c>
      <c r="AE33">
        <v>1012.8952482377503</v>
      </c>
      <c r="AF33">
        <v>1024.1907744907703</v>
      </c>
      <c r="AG33">
        <v>984.97315992468498</v>
      </c>
      <c r="AH33">
        <v>992.76485171116292</v>
      </c>
    </row>
    <row r="34" spans="1:34" x14ac:dyDescent="0.3">
      <c r="A34" s="108">
        <f ca="1">Exceedance!U34</f>
        <v>47058</v>
      </c>
      <c r="B34" s="1">
        <v>1028.5724627042264</v>
      </c>
      <c r="C34" s="1">
        <v>1014.035792452488</v>
      </c>
      <c r="D34" s="1">
        <v>1025.9507149438414</v>
      </c>
      <c r="E34">
        <v>1057.7764491385551</v>
      </c>
      <c r="F34">
        <v>1044.9967675985361</v>
      </c>
      <c r="G34">
        <v>1045.4537143553762</v>
      </c>
      <c r="H34">
        <v>1046.4128594658841</v>
      </c>
      <c r="I34">
        <v>1027.0619940417953</v>
      </c>
      <c r="J34">
        <v>1039.1608350535225</v>
      </c>
      <c r="K34">
        <v>1023.0827826825472</v>
      </c>
      <c r="L34">
        <v>1019.6716149446404</v>
      </c>
      <c r="M34">
        <v>991.43467263767616</v>
      </c>
      <c r="N34">
        <v>967.59994255779634</v>
      </c>
      <c r="O34">
        <v>952.39515876235305</v>
      </c>
      <c r="P34">
        <v>994.85826888461145</v>
      </c>
      <c r="Q34">
        <v>1045.7714785030589</v>
      </c>
      <c r="R34">
        <v>1030.7049520216715</v>
      </c>
      <c r="S34">
        <v>1012.7893478540699</v>
      </c>
      <c r="T34">
        <v>1030.510353786075</v>
      </c>
      <c r="U34">
        <v>1017.6178300147028</v>
      </c>
      <c r="V34">
        <v>1020.6458133048923</v>
      </c>
      <c r="W34">
        <v>1043.1031894597731</v>
      </c>
      <c r="X34">
        <v>1031.2330165411577</v>
      </c>
      <c r="Y34">
        <v>956.38310900743227</v>
      </c>
      <c r="Z34">
        <v>989.88379712661197</v>
      </c>
      <c r="AA34">
        <v>1024.4152930623645</v>
      </c>
      <c r="AB34">
        <v>1017.2104846376178</v>
      </c>
      <c r="AC34">
        <v>1045.2773646441428</v>
      </c>
      <c r="AD34">
        <v>1027.9297532305216</v>
      </c>
      <c r="AE34">
        <v>1013.9503824211819</v>
      </c>
      <c r="AF34">
        <v>1022.6187160991773</v>
      </c>
      <c r="AG34">
        <v>982.33449757895607</v>
      </c>
      <c r="AH34">
        <v>989.97538265471155</v>
      </c>
    </row>
    <row r="35" spans="1:34" x14ac:dyDescent="0.3">
      <c r="A35" s="108">
        <f ca="1">Exceedance!U35</f>
        <v>47088</v>
      </c>
      <c r="B35" s="1">
        <v>1029.9120194718876</v>
      </c>
      <c r="C35" s="1">
        <v>1017.6265714182066</v>
      </c>
      <c r="D35" s="1">
        <v>1029.0626883722366</v>
      </c>
      <c r="E35">
        <v>1059.6732978057926</v>
      </c>
      <c r="F35">
        <v>1046.8896141937309</v>
      </c>
      <c r="G35">
        <v>1048.8255427846723</v>
      </c>
      <c r="H35">
        <v>1047.9291493872665</v>
      </c>
      <c r="I35">
        <v>1029.0015183803912</v>
      </c>
      <c r="J35">
        <v>1040.0263496108996</v>
      </c>
      <c r="K35">
        <v>1025.2919939716157</v>
      </c>
      <c r="L35">
        <v>1021.3463120118657</v>
      </c>
      <c r="M35">
        <v>991.56184742525375</v>
      </c>
      <c r="N35">
        <v>967.76441115845648</v>
      </c>
      <c r="O35">
        <v>953.13921380671388</v>
      </c>
      <c r="P35">
        <v>994.69676680637178</v>
      </c>
      <c r="Q35">
        <v>1047.5938324850067</v>
      </c>
      <c r="R35">
        <v>1031.1464386295747</v>
      </c>
      <c r="S35">
        <v>1016.5707537117744</v>
      </c>
      <c r="T35">
        <v>1033.8908068547307</v>
      </c>
      <c r="U35">
        <v>1020.3653019525271</v>
      </c>
      <c r="V35">
        <v>1027.5444354255897</v>
      </c>
      <c r="W35">
        <v>1045.1700712050367</v>
      </c>
      <c r="X35">
        <v>1031.9516985937091</v>
      </c>
      <c r="Y35">
        <v>954.0203323277708</v>
      </c>
      <c r="Z35">
        <v>988.70193629867879</v>
      </c>
      <c r="AA35">
        <v>1027.3968598932772</v>
      </c>
      <c r="AB35">
        <v>1021.0385297508802</v>
      </c>
      <c r="AC35">
        <v>1046.4982699278548</v>
      </c>
      <c r="AD35">
        <v>1031.1798769430891</v>
      </c>
      <c r="AE35">
        <v>1017.3798947636366</v>
      </c>
      <c r="AF35">
        <v>1023.8537896472872</v>
      </c>
      <c r="AG35">
        <v>981.53233481676136</v>
      </c>
      <c r="AH35">
        <v>989.77964404519105</v>
      </c>
    </row>
    <row r="36" spans="1:34" x14ac:dyDescent="0.3">
      <c r="A36" s="108">
        <f ca="1">Exceedance!U36</f>
        <v>47119</v>
      </c>
      <c r="B36" s="1">
        <v>1031.2004180971403</v>
      </c>
      <c r="C36" s="1">
        <v>1014.4172205693139</v>
      </c>
      <c r="D36" s="1">
        <v>1032.2612833289033</v>
      </c>
      <c r="E36">
        <v>1060.2614391894508</v>
      </c>
      <c r="F36">
        <v>1049.3435103133265</v>
      </c>
      <c r="G36">
        <v>1050.0014736373896</v>
      </c>
      <c r="H36">
        <v>1049.1577708611833</v>
      </c>
      <c r="I36">
        <v>1030.6113764658942</v>
      </c>
      <c r="J36">
        <v>1044.094788047403</v>
      </c>
      <c r="K36">
        <v>1027.1851695986345</v>
      </c>
      <c r="L36">
        <v>1023.870606488792</v>
      </c>
      <c r="M36">
        <v>989.87827349572888</v>
      </c>
      <c r="N36">
        <v>967.34295482113748</v>
      </c>
      <c r="O36">
        <v>951.81512317492752</v>
      </c>
      <c r="P36">
        <v>1000.5296726769471</v>
      </c>
      <c r="Q36">
        <v>1047.8136676186625</v>
      </c>
      <c r="R36">
        <v>1031.6808263461319</v>
      </c>
      <c r="S36">
        <v>1013.9383311488749</v>
      </c>
      <c r="T36">
        <v>1037.0606835823112</v>
      </c>
      <c r="U36">
        <v>1024.5992281442043</v>
      </c>
      <c r="V36">
        <v>1031.5881639797717</v>
      </c>
      <c r="W36">
        <v>1045.5279936682662</v>
      </c>
      <c r="X36">
        <v>1032.8104288558438</v>
      </c>
      <c r="Y36">
        <v>948.76922931645117</v>
      </c>
      <c r="Z36">
        <v>984.72503955906984</v>
      </c>
      <c r="AA36">
        <v>1030.7054586831771</v>
      </c>
      <c r="AB36">
        <v>1026.1075192669873</v>
      </c>
      <c r="AC36">
        <v>1047.4196200499757</v>
      </c>
      <c r="AD36">
        <v>1035.0447234404594</v>
      </c>
      <c r="AE36">
        <v>1019.2224710573939</v>
      </c>
      <c r="AF36">
        <v>1025.9531629168744</v>
      </c>
      <c r="AG36">
        <v>977.77695590953181</v>
      </c>
      <c r="AH36">
        <v>995.92484228766466</v>
      </c>
    </row>
    <row r="37" spans="1:34" x14ac:dyDescent="0.3">
      <c r="A37" s="108">
        <f ca="1">Exceedance!U37</f>
        <v>47150</v>
      </c>
      <c r="B37" s="1">
        <v>1031.5914596625494</v>
      </c>
      <c r="C37" s="1">
        <v>1011.3629938040192</v>
      </c>
      <c r="D37" s="1">
        <v>1034.3219210750597</v>
      </c>
      <c r="E37">
        <v>1060.3967060067937</v>
      </c>
      <c r="F37">
        <v>1051.698575849075</v>
      </c>
      <c r="G37">
        <v>1050.5716808161794</v>
      </c>
      <c r="H37">
        <v>1050.1437099573473</v>
      </c>
      <c r="I37">
        <v>1033.9208221352558</v>
      </c>
      <c r="J37">
        <v>1046.4575631468813</v>
      </c>
      <c r="K37">
        <v>1028.5954611235516</v>
      </c>
      <c r="L37">
        <v>1025.8180007731271</v>
      </c>
      <c r="M37">
        <v>987.93662147878308</v>
      </c>
      <c r="N37">
        <v>966.84986210606758</v>
      </c>
      <c r="O37">
        <v>951.38097125803699</v>
      </c>
      <c r="P37">
        <v>1007.8937719465521</v>
      </c>
      <c r="Q37">
        <v>1048.2580160151078</v>
      </c>
      <c r="R37">
        <v>1031.8733230086561</v>
      </c>
      <c r="S37">
        <v>1011.5969606059892</v>
      </c>
      <c r="T37">
        <v>1040.4538392673271</v>
      </c>
      <c r="U37">
        <v>1026.6079026781492</v>
      </c>
      <c r="V37">
        <v>1029.0478343141115</v>
      </c>
      <c r="W37">
        <v>1045.5381097807515</v>
      </c>
      <c r="X37">
        <v>1033.2246374394351</v>
      </c>
      <c r="Y37">
        <v>944.43590519375573</v>
      </c>
      <c r="Z37">
        <v>981.36132410462108</v>
      </c>
      <c r="AA37">
        <v>1027.5478105789116</v>
      </c>
      <c r="AB37">
        <v>1027.2403038848474</v>
      </c>
      <c r="AC37">
        <v>1047.8785091220743</v>
      </c>
      <c r="AD37">
        <v>1033.3178426664033</v>
      </c>
      <c r="AE37">
        <v>1020.5699920080176</v>
      </c>
      <c r="AF37">
        <v>1028.0329125188584</v>
      </c>
      <c r="AG37">
        <v>975.7374163319796</v>
      </c>
      <c r="AH37">
        <v>1001.4745298192669</v>
      </c>
    </row>
    <row r="38" spans="1:34" x14ac:dyDescent="0.3">
      <c r="A38" s="108">
        <f ca="1">Exceedance!U38</f>
        <v>47178</v>
      </c>
      <c r="B38" s="1">
        <v>1028.610691551203</v>
      </c>
      <c r="C38" s="1">
        <v>1005.9247017941229</v>
      </c>
      <c r="D38" s="1">
        <v>1033.1583810011168</v>
      </c>
      <c r="E38">
        <v>1057.390513631776</v>
      </c>
      <c r="F38">
        <v>1052.8154535003528</v>
      </c>
      <c r="G38">
        <v>1046.0802156405789</v>
      </c>
      <c r="H38">
        <v>1049.1129043317449</v>
      </c>
      <c r="I38">
        <v>1034.3977181202058</v>
      </c>
      <c r="J38">
        <v>1045.620045523222</v>
      </c>
      <c r="K38">
        <v>1026.1315609270036</v>
      </c>
      <c r="L38">
        <v>1021.4864389134641</v>
      </c>
      <c r="M38">
        <v>981.111428355876</v>
      </c>
      <c r="N38">
        <v>958.6731802641076</v>
      </c>
      <c r="O38">
        <v>947.0326970369058</v>
      </c>
      <c r="P38">
        <v>1008.5048797144638</v>
      </c>
      <c r="Q38">
        <v>1045.6412511135027</v>
      </c>
      <c r="R38">
        <v>1028.5324515226609</v>
      </c>
      <c r="S38">
        <v>1005.1204672296037</v>
      </c>
      <c r="T38">
        <v>1039.5437969413995</v>
      </c>
      <c r="U38">
        <v>1025.409684444083</v>
      </c>
      <c r="V38">
        <v>1022.8243196270744</v>
      </c>
      <c r="W38">
        <v>1041.9427110538284</v>
      </c>
      <c r="X38">
        <v>1029.8198424042578</v>
      </c>
      <c r="Y38">
        <v>937.29458193169182</v>
      </c>
      <c r="Z38">
        <v>973.64414533095453</v>
      </c>
      <c r="AA38">
        <v>1021.5500381549871</v>
      </c>
      <c r="AB38">
        <v>1029.8516307295795</v>
      </c>
      <c r="AC38">
        <v>1044.7484312722418</v>
      </c>
      <c r="AD38">
        <v>1031.3102372720041</v>
      </c>
      <c r="AE38">
        <v>1018.8661782854963</v>
      </c>
      <c r="AF38">
        <v>1026.6706829204613</v>
      </c>
      <c r="AG38">
        <v>971.41652252784911</v>
      </c>
      <c r="AH38">
        <v>1002.5916545236606</v>
      </c>
    </row>
    <row r="39" spans="1:34" x14ac:dyDescent="0.3">
      <c r="A39" s="108">
        <f ca="1">Exceedance!U39</f>
        <v>47209</v>
      </c>
      <c r="B39" s="1">
        <v>1023.8894022727721</v>
      </c>
      <c r="C39" s="1">
        <v>1003.3992765975696</v>
      </c>
      <c r="D39" s="1">
        <v>1029.838398301257</v>
      </c>
      <c r="E39">
        <v>1052.0829761513676</v>
      </c>
      <c r="F39">
        <v>1048.4764931934267</v>
      </c>
      <c r="G39">
        <v>1042.3090154217984</v>
      </c>
      <c r="H39">
        <v>1051.7893573102192</v>
      </c>
      <c r="I39">
        <v>1034.4521131554561</v>
      </c>
      <c r="J39">
        <v>1041.9873626833685</v>
      </c>
      <c r="K39">
        <v>1020.6209160961758</v>
      </c>
      <c r="L39">
        <v>1015.8631189224806</v>
      </c>
      <c r="M39">
        <v>971.92880370873581</v>
      </c>
      <c r="N39">
        <v>952.49595974592467</v>
      </c>
      <c r="O39">
        <v>942.1838608536101</v>
      </c>
      <c r="P39">
        <v>1014.4236455552718</v>
      </c>
      <c r="Q39">
        <v>1040.8139519731405</v>
      </c>
      <c r="R39">
        <v>1023.1496651433913</v>
      </c>
      <c r="S39">
        <v>996.41640612371714</v>
      </c>
      <c r="T39">
        <v>1034.5221821116713</v>
      </c>
      <c r="U39">
        <v>1023.1525570816764</v>
      </c>
      <c r="V39">
        <v>1023.9967502104005</v>
      </c>
      <c r="W39">
        <v>1036.9562706645477</v>
      </c>
      <c r="X39">
        <v>1024.4808245121692</v>
      </c>
      <c r="Y39">
        <v>930.15528491748046</v>
      </c>
      <c r="Z39">
        <v>967.5914107368659</v>
      </c>
      <c r="AA39">
        <v>1017.3343104728318</v>
      </c>
      <c r="AB39">
        <v>1031.4009121806318</v>
      </c>
      <c r="AC39">
        <v>1039.3685334174679</v>
      </c>
      <c r="AD39">
        <v>1030.0670224718681</v>
      </c>
      <c r="AE39">
        <v>1013.8760039552823</v>
      </c>
      <c r="AF39">
        <v>1023.0826288950208</v>
      </c>
      <c r="AG39">
        <v>969.26972391967468</v>
      </c>
      <c r="AH39">
        <v>1005.345629244204</v>
      </c>
    </row>
    <row r="40" spans="1:34" x14ac:dyDescent="0.3">
      <c r="A40" s="108">
        <f ca="1">Exceedance!U40</f>
        <v>47239</v>
      </c>
      <c r="B40" s="1">
        <v>1018.496792084497</v>
      </c>
      <c r="C40" s="1">
        <v>1011.0704470183039</v>
      </c>
      <c r="D40" s="1">
        <v>1025.0692855326781</v>
      </c>
      <c r="E40">
        <v>1047.201095715717</v>
      </c>
      <c r="F40">
        <v>1044.8178143424411</v>
      </c>
      <c r="G40">
        <v>1037.8809780969818</v>
      </c>
      <c r="H40">
        <v>1054.0446876919016</v>
      </c>
      <c r="I40">
        <v>1033.5458193854488</v>
      </c>
      <c r="J40">
        <v>1038.9304391262797</v>
      </c>
      <c r="K40">
        <v>1016.2164135144079</v>
      </c>
      <c r="L40">
        <v>1015.5064035508918</v>
      </c>
      <c r="M40">
        <v>963.31662148394867</v>
      </c>
      <c r="N40">
        <v>948.67940371677548</v>
      </c>
      <c r="O40">
        <v>936.76614850417366</v>
      </c>
      <c r="P40">
        <v>1031.4470850743123</v>
      </c>
      <c r="Q40">
        <v>1035.1355046469232</v>
      </c>
      <c r="R40">
        <v>1017.4080206947798</v>
      </c>
      <c r="S40">
        <v>1018.0354472602771</v>
      </c>
      <c r="T40">
        <v>1034.7744756231741</v>
      </c>
      <c r="U40">
        <v>1019.6658814895417</v>
      </c>
      <c r="V40">
        <v>1033.1820977504133</v>
      </c>
      <c r="W40">
        <v>1032.0058199180983</v>
      </c>
      <c r="X40">
        <v>1019.2683830726519</v>
      </c>
      <c r="Y40">
        <v>922.79600238315152</v>
      </c>
      <c r="Z40">
        <v>974.98247630151718</v>
      </c>
      <c r="AA40">
        <v>1021.0460593617502</v>
      </c>
      <c r="AB40">
        <v>1030.0446877703334</v>
      </c>
      <c r="AC40">
        <v>1034.0956143788276</v>
      </c>
      <c r="AD40">
        <v>1039.6847163629188</v>
      </c>
      <c r="AE40">
        <v>1012.0220141568425</v>
      </c>
      <c r="AF40">
        <v>1018.783924344033</v>
      </c>
      <c r="AG40">
        <v>982.95436360381768</v>
      </c>
      <c r="AH40">
        <v>1036.3840626522428</v>
      </c>
    </row>
    <row r="41" spans="1:34" x14ac:dyDescent="0.3">
      <c r="A41" s="108">
        <f ca="1">Exceedance!U41</f>
        <v>47270</v>
      </c>
      <c r="B41" s="1">
        <v>1015.3647543173346</v>
      </c>
      <c r="C41" s="1">
        <v>1008.7466830337327</v>
      </c>
      <c r="D41" s="1">
        <v>1023.7468033659861</v>
      </c>
      <c r="E41">
        <v>1043.5934626521382</v>
      </c>
      <c r="F41">
        <v>1042.3276354918112</v>
      </c>
      <c r="G41">
        <v>1034.9488861973516</v>
      </c>
      <c r="H41">
        <v>1057.8875616953997</v>
      </c>
      <c r="I41">
        <v>1033.2881853645283</v>
      </c>
      <c r="J41">
        <v>1038.1732107074811</v>
      </c>
      <c r="K41">
        <v>1014.182796673343</v>
      </c>
      <c r="L41">
        <v>1012.9836127044548</v>
      </c>
      <c r="M41">
        <v>956.68048339269308</v>
      </c>
      <c r="N41">
        <v>943.08163068430122</v>
      </c>
      <c r="O41">
        <v>931.48874937169933</v>
      </c>
      <c r="P41">
        <v>1031.2795357709961</v>
      </c>
      <c r="Q41">
        <v>1031.7347323257927</v>
      </c>
      <c r="R41">
        <v>1013.5117014187156</v>
      </c>
      <c r="S41">
        <v>1021.9139568122373</v>
      </c>
      <c r="T41">
        <v>1034.110444920806</v>
      </c>
      <c r="U41">
        <v>1017.4011119662193</v>
      </c>
      <c r="V41">
        <v>1033.3868086604393</v>
      </c>
      <c r="W41">
        <v>1028.2780295967282</v>
      </c>
      <c r="X41">
        <v>1015.3165128729754</v>
      </c>
      <c r="Y41">
        <v>946.32871599160637</v>
      </c>
      <c r="Z41">
        <v>984.99294977282557</v>
      </c>
      <c r="AA41">
        <v>1018.4460508044799</v>
      </c>
      <c r="AB41">
        <v>1029.7574591667219</v>
      </c>
      <c r="AC41">
        <v>1030.405378922814</v>
      </c>
      <c r="AD41">
        <v>1039.7606672437159</v>
      </c>
      <c r="AE41">
        <v>1008.9237387190396</v>
      </c>
      <c r="AF41">
        <v>1016.8105531198985</v>
      </c>
      <c r="AG41">
        <v>981.60699086345198</v>
      </c>
      <c r="AH41">
        <v>1036.595625731127</v>
      </c>
    </row>
    <row r="42" spans="1:34" x14ac:dyDescent="0.3">
      <c r="A42" s="108">
        <f ca="1">Exceedance!U42</f>
        <v>47300</v>
      </c>
      <c r="B42" s="1">
        <v>1015.0867821892168</v>
      </c>
      <c r="C42" s="1">
        <v>1009.2956622359779</v>
      </c>
      <c r="D42" s="1">
        <v>1025.4070981528062</v>
      </c>
      <c r="E42">
        <v>1042.471845647962</v>
      </c>
      <c r="F42">
        <v>1042.0522337508451</v>
      </c>
      <c r="G42">
        <v>1035.3009430936941</v>
      </c>
      <c r="H42">
        <v>1065.1444279657881</v>
      </c>
      <c r="I42">
        <v>1036.0160502957117</v>
      </c>
      <c r="J42">
        <v>1041.6464166019614</v>
      </c>
      <c r="K42">
        <v>1013.4483232946045</v>
      </c>
      <c r="L42">
        <v>1012.0728585811432</v>
      </c>
      <c r="M42">
        <v>953.10043667365812</v>
      </c>
      <c r="N42">
        <v>939.64692693125846</v>
      </c>
      <c r="O42">
        <v>927.91010596300998</v>
      </c>
      <c r="P42">
        <v>1033.4317764134839</v>
      </c>
      <c r="Q42">
        <v>1030.9864649467959</v>
      </c>
      <c r="R42">
        <v>1012.9566069820356</v>
      </c>
      <c r="S42">
        <v>1024.3478094588736</v>
      </c>
      <c r="T42">
        <v>1035.9899287557691</v>
      </c>
      <c r="U42">
        <v>1016.9683189108082</v>
      </c>
      <c r="V42">
        <v>1036.1682685694186</v>
      </c>
      <c r="W42">
        <v>1028.4481596881556</v>
      </c>
      <c r="X42">
        <v>1015.6282928539097</v>
      </c>
      <c r="Y42">
        <v>951.0595697140127</v>
      </c>
      <c r="Z42">
        <v>986.55197816882264</v>
      </c>
      <c r="AA42">
        <v>1019.6436019710876</v>
      </c>
      <c r="AB42">
        <v>1033.2192921522008</v>
      </c>
      <c r="AC42">
        <v>1030.5242036670429</v>
      </c>
      <c r="AD42">
        <v>1041.6532739120059</v>
      </c>
      <c r="AE42">
        <v>1008.5167630027755</v>
      </c>
      <c r="AF42">
        <v>1015.6389821787659</v>
      </c>
      <c r="AG42">
        <v>981.52397679308524</v>
      </c>
      <c r="AH42">
        <v>1038.7061577709669</v>
      </c>
    </row>
    <row r="43" spans="1:34" x14ac:dyDescent="0.3">
      <c r="A43" s="108">
        <f ca="1">Exceedance!U43</f>
        <v>47331</v>
      </c>
      <c r="B43" s="1">
        <v>1016.8963001596686</v>
      </c>
      <c r="C43" s="1">
        <v>1012.8889484071166</v>
      </c>
      <c r="D43" s="1">
        <v>1029.1427162798441</v>
      </c>
      <c r="E43">
        <v>1042.8414526607089</v>
      </c>
      <c r="F43">
        <v>1042.8423938930569</v>
      </c>
      <c r="G43">
        <v>1036.7266985199433</v>
      </c>
      <c r="H43">
        <v>1074.3835328601594</v>
      </c>
      <c r="I43">
        <v>1039.705065190396</v>
      </c>
      <c r="J43">
        <v>1045.5668356376805</v>
      </c>
      <c r="K43">
        <v>1015.4117109900507</v>
      </c>
      <c r="L43">
        <v>1014.6716880539279</v>
      </c>
      <c r="M43">
        <v>951.46728607556201</v>
      </c>
      <c r="N43">
        <v>940.26624359216225</v>
      </c>
      <c r="O43">
        <v>926.58116359168355</v>
      </c>
      <c r="P43">
        <v>1038.7621980135616</v>
      </c>
      <c r="Q43">
        <v>1032.2961768851594</v>
      </c>
      <c r="R43">
        <v>1014.7128636461892</v>
      </c>
      <c r="S43">
        <v>1028.6420866923693</v>
      </c>
      <c r="T43">
        <v>1039.2400153125168</v>
      </c>
      <c r="U43">
        <v>1019.445737824866</v>
      </c>
      <c r="V43">
        <v>1040.4759743320917</v>
      </c>
      <c r="W43">
        <v>1030.9930835078953</v>
      </c>
      <c r="X43">
        <v>1017.9012199439521</v>
      </c>
      <c r="Y43">
        <v>949.11654689670684</v>
      </c>
      <c r="Z43">
        <v>987.15367430364984</v>
      </c>
      <c r="AA43">
        <v>1023.1885340608954</v>
      </c>
      <c r="AB43">
        <v>1037.7796966684332</v>
      </c>
      <c r="AC43">
        <v>1031.2159222538303</v>
      </c>
      <c r="AD43">
        <v>1045.4184788125349</v>
      </c>
      <c r="AE43">
        <v>1009.3238238197407</v>
      </c>
      <c r="AF43">
        <v>1017.5562334487738</v>
      </c>
      <c r="AG43">
        <v>978.76476126045407</v>
      </c>
      <c r="AH43">
        <v>1043.5418919359661</v>
      </c>
    </row>
    <row r="44" spans="1:34" x14ac:dyDescent="0.3">
      <c r="A44" s="108">
        <f ca="1">Exceedance!U44</f>
        <v>47362</v>
      </c>
      <c r="B44" s="1">
        <v>1016.4884818527019</v>
      </c>
      <c r="C44" s="1">
        <v>1013.2511222167376</v>
      </c>
      <c r="D44" s="1">
        <v>1029.1809694093211</v>
      </c>
      <c r="E44">
        <v>1042.1527759587334</v>
      </c>
      <c r="F44">
        <v>1041.9653907245083</v>
      </c>
      <c r="G44">
        <v>1036.1049697839023</v>
      </c>
      <c r="H44">
        <v>1080.169912669068</v>
      </c>
      <c r="I44">
        <v>1041.3829166678502</v>
      </c>
      <c r="J44">
        <v>1046.5554969687323</v>
      </c>
      <c r="K44">
        <v>1014.6136128614227</v>
      </c>
      <c r="L44">
        <v>1014.7548532996764</v>
      </c>
      <c r="M44">
        <v>950.56886312337099</v>
      </c>
      <c r="N44">
        <v>937.36100095106588</v>
      </c>
      <c r="O44">
        <v>924.47467790140195</v>
      </c>
      <c r="P44">
        <v>1040.115453206022</v>
      </c>
      <c r="Q44">
        <v>1030.9974327980951</v>
      </c>
      <c r="R44">
        <v>1013.4196527418591</v>
      </c>
      <c r="S44">
        <v>1030.3004062935131</v>
      </c>
      <c r="T44">
        <v>1040.0140383502219</v>
      </c>
      <c r="U44">
        <v>1019.4432753225708</v>
      </c>
      <c r="V44">
        <v>1042.5576420668233</v>
      </c>
      <c r="W44">
        <v>1030.2958181802258</v>
      </c>
      <c r="X44">
        <v>1017.904315002649</v>
      </c>
      <c r="Y44">
        <v>948.17795079456732</v>
      </c>
      <c r="Z44">
        <v>984.00438271934922</v>
      </c>
      <c r="AA44">
        <v>1022.7935346964316</v>
      </c>
      <c r="AB44">
        <v>1039.6466121742669</v>
      </c>
      <c r="AC44">
        <v>1030.2025300182167</v>
      </c>
      <c r="AD44">
        <v>1046.7818972142807</v>
      </c>
      <c r="AE44">
        <v>1008.3620182519944</v>
      </c>
      <c r="AF44">
        <v>1017.7216588661466</v>
      </c>
      <c r="AG44">
        <v>976.45070622409924</v>
      </c>
      <c r="AH44">
        <v>1045.5959458274542</v>
      </c>
    </row>
    <row r="45" spans="1:34" x14ac:dyDescent="0.3">
      <c r="A45" s="108">
        <f ca="1">Exceedance!U45</f>
        <v>47392</v>
      </c>
      <c r="B45" s="1">
        <v>1019.8188001236787</v>
      </c>
      <c r="C45" s="1">
        <v>1016.8985536625523</v>
      </c>
      <c r="D45" s="1">
        <v>1029.9629121807227</v>
      </c>
      <c r="E45">
        <v>1042.8429280660062</v>
      </c>
      <c r="F45">
        <v>1044.7339543188373</v>
      </c>
      <c r="G45">
        <v>1039.4805498500705</v>
      </c>
      <c r="H45">
        <v>1082.0350413583028</v>
      </c>
      <c r="I45">
        <v>1045.3433962956356</v>
      </c>
      <c r="J45">
        <v>1049.4127748533806</v>
      </c>
      <c r="K45">
        <v>1018.8755055287937</v>
      </c>
      <c r="L45">
        <v>1014.7756913502576</v>
      </c>
      <c r="M45">
        <v>951.36832742629917</v>
      </c>
      <c r="N45">
        <v>937.44582431205822</v>
      </c>
      <c r="O45">
        <v>927.8756450973541</v>
      </c>
      <c r="P45">
        <v>1041.8445198830038</v>
      </c>
      <c r="Q45">
        <v>1035.1098640379801</v>
      </c>
      <c r="R45">
        <v>1016.448407184093</v>
      </c>
      <c r="S45">
        <v>1031.1623118708703</v>
      </c>
      <c r="T45">
        <v>1040.0289281249236</v>
      </c>
      <c r="U45">
        <v>1021.0303750034127</v>
      </c>
      <c r="V45">
        <v>1046.0033919222838</v>
      </c>
      <c r="W45">
        <v>1031.2121928119229</v>
      </c>
      <c r="X45">
        <v>1020.8438818562408</v>
      </c>
      <c r="Y45">
        <v>948.8013846941983</v>
      </c>
      <c r="Z45">
        <v>986.38953364079634</v>
      </c>
      <c r="AA45">
        <v>1026.3547660452405</v>
      </c>
      <c r="AB45">
        <v>1040.5103007621665</v>
      </c>
      <c r="AC45">
        <v>1031.4550636778656</v>
      </c>
      <c r="AD45">
        <v>1047.3631419368221</v>
      </c>
      <c r="AE45">
        <v>1008.798856219248</v>
      </c>
      <c r="AF45">
        <v>1018.8406774575168</v>
      </c>
      <c r="AG45">
        <v>977.65260644692091</v>
      </c>
      <c r="AH45">
        <v>1047.1068792407543</v>
      </c>
    </row>
    <row r="46" spans="1:34" x14ac:dyDescent="0.3">
      <c r="A46" s="108">
        <f ca="1">Exceedance!U46</f>
        <v>47423</v>
      </c>
      <c r="B46" s="1">
        <v>1020.2700369397644</v>
      </c>
      <c r="C46" s="1">
        <v>1017.6179810077515</v>
      </c>
      <c r="D46" s="1">
        <v>1028.3318696598208</v>
      </c>
      <c r="E46">
        <v>1040.634051513794</v>
      </c>
      <c r="F46">
        <v>1045.6581187347163</v>
      </c>
      <c r="G46">
        <v>1040.9920198118205</v>
      </c>
      <c r="H46">
        <v>1082.4521771514369</v>
      </c>
      <c r="I46">
        <v>1045.9332474083878</v>
      </c>
      <c r="J46">
        <v>1050.186001360772</v>
      </c>
      <c r="K46">
        <v>1019.7734170478103</v>
      </c>
      <c r="L46">
        <v>1012.1935627460063</v>
      </c>
      <c r="M46">
        <v>948.06166149826197</v>
      </c>
      <c r="N46">
        <v>934.82415209536543</v>
      </c>
      <c r="O46">
        <v>926.63029719795361</v>
      </c>
      <c r="P46">
        <v>1040.6740369349991</v>
      </c>
      <c r="Q46">
        <v>1035.6087091204745</v>
      </c>
      <c r="R46">
        <v>1017.3125200918714</v>
      </c>
      <c r="S46">
        <v>1030.0681059004221</v>
      </c>
      <c r="T46">
        <v>1038.2138609867288</v>
      </c>
      <c r="U46">
        <v>1018.9947296021371</v>
      </c>
      <c r="V46">
        <v>1046.8008799926311</v>
      </c>
      <c r="W46">
        <v>1029.9524334851112</v>
      </c>
      <c r="X46">
        <v>1022.4539631393119</v>
      </c>
      <c r="Y46">
        <v>945.01127015193867</v>
      </c>
      <c r="Z46">
        <v>982.94768943273959</v>
      </c>
      <c r="AA46">
        <v>1027.1470307127311</v>
      </c>
      <c r="AB46">
        <v>1039.4924129211654</v>
      </c>
      <c r="AC46">
        <v>1029.8025576443979</v>
      </c>
      <c r="AD46">
        <v>1047.4162482757704</v>
      </c>
      <c r="AE46">
        <v>1006.8971121600696</v>
      </c>
      <c r="AF46">
        <v>1017.7020603511461</v>
      </c>
      <c r="AG46">
        <v>974.02315482322933</v>
      </c>
      <c r="AH46">
        <v>1046.306670291935</v>
      </c>
    </row>
    <row r="47" spans="1:34" x14ac:dyDescent="0.3">
      <c r="A47" s="108">
        <f ca="1">Exceedance!U47</f>
        <v>47453</v>
      </c>
      <c r="B47" s="1">
        <v>1022.3327244683699</v>
      </c>
      <c r="C47" s="1">
        <v>1019.9110822806555</v>
      </c>
      <c r="D47" s="1">
        <v>1028.6522747042995</v>
      </c>
      <c r="E47">
        <v>1041.5315008959294</v>
      </c>
      <c r="F47">
        <v>1048.558609566436</v>
      </c>
      <c r="G47">
        <v>1042.3209802155263</v>
      </c>
      <c r="H47">
        <v>1082.4978773388416</v>
      </c>
      <c r="I47">
        <v>1046.6333844241565</v>
      </c>
      <c r="J47">
        <v>1052.3032566818206</v>
      </c>
      <c r="K47">
        <v>1021.9549706461356</v>
      </c>
      <c r="L47">
        <v>1011.0527593185407</v>
      </c>
      <c r="M47">
        <v>946.57669272051328</v>
      </c>
      <c r="N47">
        <v>933.73261518443303</v>
      </c>
      <c r="O47">
        <v>924.58368573983148</v>
      </c>
      <c r="P47">
        <v>1041.4437853192496</v>
      </c>
      <c r="Q47">
        <v>1036.9586767432195</v>
      </c>
      <c r="R47">
        <v>1019.6341391118782</v>
      </c>
      <c r="S47">
        <v>1030.7343893409202</v>
      </c>
      <c r="T47">
        <v>1038.0258316121915</v>
      </c>
      <c r="U47">
        <v>1023.0936539003183</v>
      </c>
      <c r="V47">
        <v>1049.0643443320189</v>
      </c>
      <c r="W47">
        <v>1030.1118914947338</v>
      </c>
      <c r="X47">
        <v>1023.9708022092497</v>
      </c>
      <c r="Y47">
        <v>942.13080990060689</v>
      </c>
      <c r="Z47">
        <v>980.25039751164638</v>
      </c>
      <c r="AA47">
        <v>1029.3723598108668</v>
      </c>
      <c r="AB47">
        <v>1039.8657393697988</v>
      </c>
      <c r="AC47">
        <v>1030.0019811276452</v>
      </c>
      <c r="AD47">
        <v>1049.0090742937807</v>
      </c>
      <c r="AE47">
        <v>1007.3009717157121</v>
      </c>
      <c r="AF47">
        <v>1018.8070933558486</v>
      </c>
      <c r="AG47">
        <v>972.45780108930421</v>
      </c>
      <c r="AH47">
        <v>1047.2743445540632</v>
      </c>
    </row>
    <row r="48" spans="1:34" x14ac:dyDescent="0.3">
      <c r="A48" s="108">
        <f ca="1">Exceedance!U48</f>
        <v>47484</v>
      </c>
      <c r="B48" s="1">
        <v>1025.9477509508285</v>
      </c>
      <c r="C48" s="1">
        <v>1021.6752707990991</v>
      </c>
      <c r="D48" s="1">
        <v>1029.9642406787432</v>
      </c>
      <c r="E48">
        <v>1044.8478753289098</v>
      </c>
      <c r="F48">
        <v>1050.7360777112976</v>
      </c>
      <c r="G48">
        <v>1044.3071850735282</v>
      </c>
      <c r="H48">
        <v>1082.5465597585446</v>
      </c>
      <c r="I48">
        <v>1050.204338318822</v>
      </c>
      <c r="J48">
        <v>1054.655780539473</v>
      </c>
      <c r="K48">
        <v>1024.7136786848143</v>
      </c>
      <c r="L48">
        <v>1009.5053078987758</v>
      </c>
      <c r="M48">
        <v>946.13946299615554</v>
      </c>
      <c r="N48">
        <v>932.28674288178047</v>
      </c>
      <c r="O48">
        <v>932.18828434683758</v>
      </c>
      <c r="P48">
        <v>1042.2311725943612</v>
      </c>
      <c r="Q48">
        <v>1039.2995051750127</v>
      </c>
      <c r="R48">
        <v>1023.4290392677984</v>
      </c>
      <c r="S48">
        <v>1031.189096108106</v>
      </c>
      <c r="T48">
        <v>1041.0339069666175</v>
      </c>
      <c r="U48">
        <v>1024.6923630467852</v>
      </c>
      <c r="V48">
        <v>1051.1488821086893</v>
      </c>
      <c r="W48">
        <v>1030.9806358256928</v>
      </c>
      <c r="X48">
        <v>1027.0064923911025</v>
      </c>
      <c r="Y48">
        <v>937.05220019113801</v>
      </c>
      <c r="Z48">
        <v>976.5831127844765</v>
      </c>
      <c r="AA48">
        <v>1034.6085830210723</v>
      </c>
      <c r="AB48">
        <v>1041.1409890174748</v>
      </c>
      <c r="AC48">
        <v>1032.1464508225408</v>
      </c>
      <c r="AD48">
        <v>1049.7237562873077</v>
      </c>
      <c r="AE48">
        <v>1007.01783535111</v>
      </c>
      <c r="AF48">
        <v>1021.4724027936265</v>
      </c>
      <c r="AG48">
        <v>979.24393224839264</v>
      </c>
      <c r="AH48">
        <v>1047.9856877049478</v>
      </c>
    </row>
    <row r="49" spans="1:34" x14ac:dyDescent="0.3">
      <c r="A49" s="108">
        <f ca="1">Exceedance!U49</f>
        <v>47515</v>
      </c>
      <c r="B49" s="1">
        <v>1028.3549625635239</v>
      </c>
      <c r="C49" s="1">
        <v>1018.9948728251744</v>
      </c>
      <c r="D49" s="1">
        <v>1030.3721998670305</v>
      </c>
      <c r="E49">
        <v>1047.9644098261292</v>
      </c>
      <c r="F49">
        <v>1052.1730918749622</v>
      </c>
      <c r="G49">
        <v>1045.9655083053929</v>
      </c>
      <c r="H49">
        <v>1084.0583983260888</v>
      </c>
      <c r="I49">
        <v>1052.182926657847</v>
      </c>
      <c r="J49">
        <v>1056.4790239924462</v>
      </c>
      <c r="K49">
        <v>1026.8647595959876</v>
      </c>
      <c r="L49">
        <v>1007.7288123933836</v>
      </c>
      <c r="M49">
        <v>946.07031696640274</v>
      </c>
      <c r="N49">
        <v>931.83351707421946</v>
      </c>
      <c r="O49">
        <v>938.94049972543098</v>
      </c>
      <c r="P49">
        <v>1043.1921052777625</v>
      </c>
      <c r="Q49">
        <v>1041.0854401249719</v>
      </c>
      <c r="R49">
        <v>1027.0053566819981</v>
      </c>
      <c r="S49">
        <v>1032.2386219100172</v>
      </c>
      <c r="T49">
        <v>1042.0935697890532</v>
      </c>
      <c r="U49">
        <v>1026.4398725282244</v>
      </c>
      <c r="V49">
        <v>1052.6828605336771</v>
      </c>
      <c r="W49">
        <v>1031.4004099443569</v>
      </c>
      <c r="X49">
        <v>1028.2633951712257</v>
      </c>
      <c r="Y49">
        <v>934.32347651786586</v>
      </c>
      <c r="Z49">
        <v>972.87339204043087</v>
      </c>
      <c r="AA49">
        <v>1039.3368462890892</v>
      </c>
      <c r="AB49">
        <v>1041.9060804154988</v>
      </c>
      <c r="AC49">
        <v>1034.0953924112887</v>
      </c>
      <c r="AD49">
        <v>1050.1007148855113</v>
      </c>
      <c r="AE49">
        <v>1004.8943955310489</v>
      </c>
      <c r="AF49">
        <v>1024.7290056663173</v>
      </c>
      <c r="AG49">
        <v>985.3389529666689</v>
      </c>
      <c r="AH49">
        <v>1048.2090078979184</v>
      </c>
    </row>
    <row r="50" spans="1:34" x14ac:dyDescent="0.3">
      <c r="A50" s="108">
        <f ca="1">Exceedance!U50</f>
        <v>47543</v>
      </c>
      <c r="B50" s="1">
        <v>1028.0751958561104</v>
      </c>
      <c r="C50" s="1">
        <v>1014.5214258265345</v>
      </c>
      <c r="D50" s="1">
        <v>1027.7964213620705</v>
      </c>
      <c r="E50">
        <v>1050.3060519186081</v>
      </c>
      <c r="F50">
        <v>1048.9867662238232</v>
      </c>
      <c r="G50">
        <v>1046.0596423806919</v>
      </c>
      <c r="H50">
        <v>1083.0483779354067</v>
      </c>
      <c r="I50">
        <v>1051.3123794432602</v>
      </c>
      <c r="J50">
        <v>1055.1237432741432</v>
      </c>
      <c r="K50">
        <v>1025.684603093549</v>
      </c>
      <c r="L50">
        <v>1001.9778899425959</v>
      </c>
      <c r="M50">
        <v>941.62594825630958</v>
      </c>
      <c r="N50">
        <v>928.40018448416697</v>
      </c>
      <c r="O50">
        <v>936.45127375678851</v>
      </c>
      <c r="P50">
        <v>1041.5134859424666</v>
      </c>
      <c r="Q50">
        <v>1039.9588995329657</v>
      </c>
      <c r="R50">
        <v>1027.2371730424481</v>
      </c>
      <c r="S50">
        <v>1029.0724358538787</v>
      </c>
      <c r="T50">
        <v>1040.2395391260891</v>
      </c>
      <c r="U50">
        <v>1024.5956632073442</v>
      </c>
      <c r="V50">
        <v>1051.1965570920788</v>
      </c>
      <c r="W50">
        <v>1028.3525753033919</v>
      </c>
      <c r="X50">
        <v>1020.1780887689207</v>
      </c>
      <c r="Y50">
        <v>931.59353999831353</v>
      </c>
      <c r="Z50">
        <v>966.32659117448031</v>
      </c>
      <c r="AA50">
        <v>1039.6514441497798</v>
      </c>
      <c r="AB50">
        <v>1039.4506467212989</v>
      </c>
      <c r="AC50">
        <v>1033.60394469788</v>
      </c>
      <c r="AD50">
        <v>1048.8650785938769</v>
      </c>
      <c r="AE50">
        <v>999.27794229728329</v>
      </c>
      <c r="AF50">
        <v>1026.5882440838257</v>
      </c>
      <c r="AG50">
        <v>987.02067393867503</v>
      </c>
      <c r="AH50">
        <v>1045.5231444120475</v>
      </c>
    </row>
    <row r="51" spans="1:34" x14ac:dyDescent="0.3">
      <c r="A51" s="108">
        <f ca="1">Exceedance!U51</f>
        <v>47574</v>
      </c>
      <c r="B51" s="1">
        <v>1025.9607142804048</v>
      </c>
      <c r="C51" s="1">
        <v>1012.4716425163978</v>
      </c>
      <c r="D51" s="1">
        <v>1023.4926687745791</v>
      </c>
      <c r="E51">
        <v>1047.0929979639741</v>
      </c>
      <c r="F51">
        <v>1054.4072484003823</v>
      </c>
      <c r="G51">
        <v>1051.0597185843912</v>
      </c>
      <c r="H51">
        <v>1085.5661534207916</v>
      </c>
      <c r="I51">
        <v>1053.9761382692336</v>
      </c>
      <c r="J51">
        <v>1050.947618435602</v>
      </c>
      <c r="K51">
        <v>1022.1027741539442</v>
      </c>
      <c r="L51">
        <v>994.18760009639652</v>
      </c>
      <c r="M51">
        <v>936.28818606980599</v>
      </c>
      <c r="N51">
        <v>924.35970311050301</v>
      </c>
      <c r="O51">
        <v>942.03187302084439</v>
      </c>
      <c r="P51">
        <v>1037.5808448143932</v>
      </c>
      <c r="Q51">
        <v>1036.7620914827037</v>
      </c>
      <c r="R51">
        <v>1024.6285799354807</v>
      </c>
      <c r="S51">
        <v>1024.128900790045</v>
      </c>
      <c r="T51">
        <v>1037.3771483084254</v>
      </c>
      <c r="U51">
        <v>1022.2693794840796</v>
      </c>
      <c r="V51">
        <v>1048.2506799745252</v>
      </c>
      <c r="W51">
        <v>1023.3719173497677</v>
      </c>
      <c r="X51">
        <v>1015.224674200816</v>
      </c>
      <c r="Y51">
        <v>930.50313505316637</v>
      </c>
      <c r="Z51">
        <v>962.35277276699469</v>
      </c>
      <c r="AA51">
        <v>1038.2815185785471</v>
      </c>
      <c r="AB51">
        <v>1034.7111614220591</v>
      </c>
      <c r="AC51">
        <v>1030.312287470075</v>
      </c>
      <c r="AD51">
        <v>1045.4276476363889</v>
      </c>
      <c r="AE51">
        <v>992.08323492948853</v>
      </c>
      <c r="AF51">
        <v>1024.9009167849695</v>
      </c>
      <c r="AG51">
        <v>991.98450187742822</v>
      </c>
      <c r="AH51">
        <v>1040.453333837891</v>
      </c>
    </row>
    <row r="52" spans="1:34" x14ac:dyDescent="0.3">
      <c r="A52" s="108">
        <f ca="1">Exceedance!U52</f>
        <v>47604</v>
      </c>
      <c r="B52" s="1">
        <v>1022.8590681226783</v>
      </c>
      <c r="C52" s="1">
        <v>1014.6690689665012</v>
      </c>
      <c r="D52" s="1">
        <v>1018.1339357960065</v>
      </c>
      <c r="E52">
        <v>1044.302881681034</v>
      </c>
      <c r="F52">
        <v>1059.2034647018804</v>
      </c>
      <c r="G52">
        <v>1055.2242114516582</v>
      </c>
      <c r="H52">
        <v>1086.9557757241093</v>
      </c>
      <c r="I52">
        <v>1056.8391981127313</v>
      </c>
      <c r="J52">
        <v>1047.3569431976589</v>
      </c>
      <c r="K52">
        <v>1017.980700556972</v>
      </c>
      <c r="L52">
        <v>986.53146537910641</v>
      </c>
      <c r="M52">
        <v>932.2170281515339</v>
      </c>
      <c r="N52">
        <v>919.72554984751889</v>
      </c>
      <c r="O52">
        <v>984.38242516602349</v>
      </c>
      <c r="P52">
        <v>1032.4791871587563</v>
      </c>
      <c r="Q52">
        <v>1032.916487470585</v>
      </c>
      <c r="R52">
        <v>1021.8643519459303</v>
      </c>
      <c r="S52">
        <v>1019.6712750604389</v>
      </c>
      <c r="T52">
        <v>1033.0076580955199</v>
      </c>
      <c r="U52">
        <v>1019.1611421361216</v>
      </c>
      <c r="V52">
        <v>1045.0166977477129</v>
      </c>
      <c r="W52">
        <v>1018.1321066328711</v>
      </c>
      <c r="X52">
        <v>1019.4830434772516</v>
      </c>
      <c r="Y52">
        <v>943.86068741586439</v>
      </c>
      <c r="Z52">
        <v>982.48306171370302</v>
      </c>
      <c r="AA52">
        <v>1036.3660888405605</v>
      </c>
      <c r="AB52">
        <v>1029.7365203288473</v>
      </c>
      <c r="AC52">
        <v>1026.7048364435875</v>
      </c>
      <c r="AD52">
        <v>1039.9400361744579</v>
      </c>
      <c r="AE52">
        <v>992.75896007316305</v>
      </c>
      <c r="AF52">
        <v>1022.3604144940174</v>
      </c>
      <c r="AG52">
        <v>1023.7773599300174</v>
      </c>
      <c r="AH52">
        <v>1035.4663873665695</v>
      </c>
    </row>
    <row r="53" spans="1:34" x14ac:dyDescent="0.3">
      <c r="A53" s="108">
        <f ca="1">Exceedance!U53</f>
        <v>47635</v>
      </c>
      <c r="B53" s="1">
        <v>1021.8547246841434</v>
      </c>
      <c r="C53" s="1">
        <v>1012.3763966970552</v>
      </c>
      <c r="D53" s="1">
        <v>1015.0163481600399</v>
      </c>
      <c r="E53">
        <v>1042.5735479188447</v>
      </c>
      <c r="F53">
        <v>1065.4659277115695</v>
      </c>
      <c r="G53">
        <v>1060.8929329224945</v>
      </c>
      <c r="H53">
        <v>1089.5753074656377</v>
      </c>
      <c r="I53">
        <v>1062.0196768849605</v>
      </c>
      <c r="J53">
        <v>1046.0554794757268</v>
      </c>
      <c r="K53">
        <v>1015.7015629032475</v>
      </c>
      <c r="L53">
        <v>980.61124209214586</v>
      </c>
      <c r="M53">
        <v>927.030990153272</v>
      </c>
      <c r="N53">
        <v>915.20608346440883</v>
      </c>
      <c r="O53">
        <v>988.66923356085215</v>
      </c>
      <c r="P53">
        <v>1029.5852833144293</v>
      </c>
      <c r="Q53">
        <v>1030.9200992187289</v>
      </c>
      <c r="R53">
        <v>1020.6052755137664</v>
      </c>
      <c r="S53">
        <v>1016.427084069109</v>
      </c>
      <c r="T53">
        <v>1029.9703856744798</v>
      </c>
      <c r="U53">
        <v>1017.2279937886306</v>
      </c>
      <c r="V53">
        <v>1043.053687413789</v>
      </c>
      <c r="W53">
        <v>1014.160558784278</v>
      </c>
      <c r="X53">
        <v>1016.3120475307657</v>
      </c>
      <c r="Y53">
        <v>959.14338528747612</v>
      </c>
      <c r="Z53">
        <v>992.31673828876546</v>
      </c>
      <c r="AA53">
        <v>1035.7254816387403</v>
      </c>
      <c r="AB53">
        <v>1026.2993922584785</v>
      </c>
      <c r="AC53">
        <v>1024.2865487850149</v>
      </c>
      <c r="AD53">
        <v>1036.3264048084104</v>
      </c>
      <c r="AE53">
        <v>1001.1038479354827</v>
      </c>
      <c r="AF53">
        <v>1020.3443816791349</v>
      </c>
      <c r="AG53">
        <v>1024.0412655136254</v>
      </c>
      <c r="AH53">
        <v>1031.7651396051986</v>
      </c>
    </row>
    <row r="54" spans="1:34" x14ac:dyDescent="0.3">
      <c r="A54" s="108">
        <f ca="1">Exceedance!U54</f>
        <v>47665</v>
      </c>
      <c r="B54" s="1">
        <v>1023.7044648808028</v>
      </c>
      <c r="C54" s="1">
        <v>1012.9041378459192</v>
      </c>
      <c r="D54" s="1">
        <v>1014.7422425871325</v>
      </c>
      <c r="E54">
        <v>1043.0946501376225</v>
      </c>
      <c r="F54">
        <v>1075.6714743377147</v>
      </c>
      <c r="G54">
        <v>1069.9342181350353</v>
      </c>
      <c r="H54">
        <v>1095.2013136386527</v>
      </c>
      <c r="I54">
        <v>1071.5771711884574</v>
      </c>
      <c r="J54">
        <v>1046.1399137549361</v>
      </c>
      <c r="K54">
        <v>1015.0449273036629</v>
      </c>
      <c r="L54">
        <v>977.39366982528077</v>
      </c>
      <c r="M54">
        <v>923.74533320702403</v>
      </c>
      <c r="N54">
        <v>912.58705025380107</v>
      </c>
      <c r="O54">
        <v>992.19207460923462</v>
      </c>
      <c r="P54">
        <v>1029.381563308857</v>
      </c>
      <c r="Q54">
        <v>1032.2392572674012</v>
      </c>
      <c r="R54">
        <v>1022.1703118537126</v>
      </c>
      <c r="S54">
        <v>1015.5910308575412</v>
      </c>
      <c r="T54">
        <v>1028.7182289870486</v>
      </c>
      <c r="U54">
        <v>1017.5934542100209</v>
      </c>
      <c r="V54">
        <v>1044.9474725142056</v>
      </c>
      <c r="W54">
        <v>1014.4776064154722</v>
      </c>
      <c r="X54">
        <v>1018.1973588848024</v>
      </c>
      <c r="Y54">
        <v>961.0767853767835</v>
      </c>
      <c r="Z54">
        <v>994.71548585087646</v>
      </c>
      <c r="AA54">
        <v>1038.8740083606403</v>
      </c>
      <c r="AB54">
        <v>1026.7299126719256</v>
      </c>
      <c r="AC54">
        <v>1023.4618470954324</v>
      </c>
      <c r="AD54">
        <v>1035.1687014927902</v>
      </c>
      <c r="AE54">
        <v>999.95455816815991</v>
      </c>
      <c r="AF54">
        <v>1021.7982160441593</v>
      </c>
      <c r="AG54">
        <v>1026.3187522762664</v>
      </c>
      <c r="AH54">
        <v>1030.6518787692687</v>
      </c>
    </row>
    <row r="55" spans="1:34" x14ac:dyDescent="0.3">
      <c r="A55" s="108">
        <f ca="1">Exceedance!U55</f>
        <v>47696</v>
      </c>
      <c r="B55" s="1">
        <v>1027.284457282014</v>
      </c>
      <c r="C55" s="1">
        <v>1016.7123080157025</v>
      </c>
      <c r="D55" s="1">
        <v>1016.1556775616372</v>
      </c>
      <c r="E55">
        <v>1044.2370799331384</v>
      </c>
      <c r="F55">
        <v>1086.6200707583766</v>
      </c>
      <c r="G55">
        <v>1080.4204943774541</v>
      </c>
      <c r="H55">
        <v>1101.5177050512484</v>
      </c>
      <c r="I55">
        <v>1081.1582859267889</v>
      </c>
      <c r="J55">
        <v>1048.2923568863418</v>
      </c>
      <c r="K55">
        <v>1017.4876629916739</v>
      </c>
      <c r="L55">
        <v>975.41692401942373</v>
      </c>
      <c r="M55">
        <v>923.8683413724342</v>
      </c>
      <c r="N55">
        <v>912.38855091460186</v>
      </c>
      <c r="O55">
        <v>998.46816492640005</v>
      </c>
      <c r="P55">
        <v>1030.8133406481554</v>
      </c>
      <c r="Q55">
        <v>1035.3804762811817</v>
      </c>
      <c r="R55">
        <v>1025.2413298331739</v>
      </c>
      <c r="S55">
        <v>1015.7234373517416</v>
      </c>
      <c r="T55">
        <v>1029.8149495845059</v>
      </c>
      <c r="U55">
        <v>1019.1452514916168</v>
      </c>
      <c r="V55">
        <v>1048.746166272686</v>
      </c>
      <c r="W55">
        <v>1016.3589235544017</v>
      </c>
      <c r="X55">
        <v>1022.3188533526771</v>
      </c>
      <c r="Y55">
        <v>957.14736438065802</v>
      </c>
      <c r="Z55">
        <v>998.8169831255359</v>
      </c>
      <c r="AA55">
        <v>1042.7483603544065</v>
      </c>
      <c r="AB55">
        <v>1027.326466530194</v>
      </c>
      <c r="AC55">
        <v>1024.1759303127224</v>
      </c>
      <c r="AD55">
        <v>1034.6718725375185</v>
      </c>
      <c r="AE55">
        <v>1001.7493339927183</v>
      </c>
      <c r="AF55">
        <v>1025.3500489170158</v>
      </c>
      <c r="AG55">
        <v>1031.1370192008487</v>
      </c>
      <c r="AH55">
        <v>1030.7042695111279</v>
      </c>
    </row>
    <row r="56" spans="1:34" x14ac:dyDescent="0.3">
      <c r="A56" s="108">
        <f ca="1">Exceedance!U56</f>
        <v>47727</v>
      </c>
      <c r="B56" s="1">
        <v>1028.2927262472817</v>
      </c>
      <c r="C56" s="1">
        <v>1016.6825962037942</v>
      </c>
      <c r="D56" s="1">
        <v>1015.3552889775448</v>
      </c>
      <c r="E56">
        <v>1043.7305827313116</v>
      </c>
      <c r="F56">
        <v>1093.3482767845439</v>
      </c>
      <c r="G56">
        <v>1087.498975581336</v>
      </c>
      <c r="H56">
        <v>1104.8886437659344</v>
      </c>
      <c r="I56">
        <v>1086.427797923355</v>
      </c>
      <c r="J56">
        <v>1047.6102809262754</v>
      </c>
      <c r="K56">
        <v>1017.3863715391997</v>
      </c>
      <c r="L56">
        <v>974.08197981162618</v>
      </c>
      <c r="M56">
        <v>920.08891350148212</v>
      </c>
      <c r="N56">
        <v>909.58479219574815</v>
      </c>
      <c r="O56">
        <v>1000.6524427302961</v>
      </c>
      <c r="P56">
        <v>1029.6421614576836</v>
      </c>
      <c r="Q56">
        <v>1035.2461454503966</v>
      </c>
      <c r="R56">
        <v>1025.8834166456886</v>
      </c>
      <c r="S56">
        <v>1013.892387386278</v>
      </c>
      <c r="T56">
        <v>1028.6354725219901</v>
      </c>
      <c r="U56">
        <v>1019.1397091118927</v>
      </c>
      <c r="V56">
        <v>1049.0745211396957</v>
      </c>
      <c r="W56">
        <v>1015.9576476436094</v>
      </c>
      <c r="X56">
        <v>1022.7945334413799</v>
      </c>
      <c r="Y56">
        <v>953.38552442821572</v>
      </c>
      <c r="Z56">
        <v>998.48862383723281</v>
      </c>
      <c r="AA56">
        <v>1043.9405259943942</v>
      </c>
      <c r="AB56">
        <v>1026.2090860413437</v>
      </c>
      <c r="AC56">
        <v>1023.0394109190228</v>
      </c>
      <c r="AD56">
        <v>1032.6311181602639</v>
      </c>
      <c r="AE56">
        <v>1001.6356139615141</v>
      </c>
      <c r="AF56">
        <v>1026.3963826636402</v>
      </c>
      <c r="AG56">
        <v>1033.0100979899771</v>
      </c>
      <c r="AH56">
        <v>1029.6762055245229</v>
      </c>
    </row>
    <row r="57" spans="1:34" x14ac:dyDescent="0.3">
      <c r="A57" s="108">
        <f ca="1">Exceedance!U57</f>
        <v>47757</v>
      </c>
      <c r="B57" s="1">
        <v>1031.6426234884007</v>
      </c>
      <c r="C57" s="1">
        <v>1020.2588405745826</v>
      </c>
      <c r="D57" s="1">
        <v>1018.7215719580867</v>
      </c>
      <c r="E57">
        <v>1047.1882465135163</v>
      </c>
      <c r="F57">
        <v>1095.2584561292203</v>
      </c>
      <c r="G57">
        <v>1089.81395400977</v>
      </c>
      <c r="H57">
        <v>1106.8202765195722</v>
      </c>
      <c r="I57">
        <v>1088.351314628419</v>
      </c>
      <c r="J57">
        <v>1050.2589144516662</v>
      </c>
      <c r="K57">
        <v>1020.907024523069</v>
      </c>
      <c r="L57">
        <v>974.71241598459733</v>
      </c>
      <c r="M57">
        <v>920.24946174378897</v>
      </c>
      <c r="N57">
        <v>913.38919980293315</v>
      </c>
      <c r="O57">
        <v>1005.5325519348579</v>
      </c>
      <c r="P57">
        <v>1031.9972315497537</v>
      </c>
      <c r="Q57">
        <v>1035.6513036740164</v>
      </c>
      <c r="R57">
        <v>1029.1280204903046</v>
      </c>
      <c r="S57">
        <v>1016.4926359275256</v>
      </c>
      <c r="T57">
        <v>1029.8380909831769</v>
      </c>
      <c r="U57">
        <v>1023.3426072761473</v>
      </c>
      <c r="V57">
        <v>1049.8607441297404</v>
      </c>
      <c r="W57">
        <v>1018.9306060885498</v>
      </c>
      <c r="X57">
        <v>1026.5586168379464</v>
      </c>
      <c r="Y57">
        <v>956.10855648597965</v>
      </c>
      <c r="Z57">
        <v>1003.0213297302691</v>
      </c>
      <c r="AA57">
        <v>1044.5211130187031</v>
      </c>
      <c r="AB57">
        <v>1030.1255532559073</v>
      </c>
      <c r="AC57">
        <v>1026.0880963951429</v>
      </c>
      <c r="AD57">
        <v>1032.6284979420006</v>
      </c>
      <c r="AE57">
        <v>1002.9034253857401</v>
      </c>
      <c r="AF57">
        <v>1030.6579871188314</v>
      </c>
      <c r="AG57">
        <v>1034.6513480763465</v>
      </c>
      <c r="AH57">
        <v>1030.5253786682006</v>
      </c>
    </row>
    <row r="58" spans="1:34" x14ac:dyDescent="0.3">
      <c r="A58" s="108">
        <f ca="1">Exceedance!U58</f>
        <v>47788</v>
      </c>
      <c r="B58" s="1">
        <v>1032.2761139947011</v>
      </c>
      <c r="C58" s="1">
        <v>1020.9579370832626</v>
      </c>
      <c r="D58" s="1">
        <v>1019.1895450620258</v>
      </c>
      <c r="E58">
        <v>1048.7978112935198</v>
      </c>
      <c r="F58">
        <v>1095.7545726169535</v>
      </c>
      <c r="G58">
        <v>1090.7246202895242</v>
      </c>
      <c r="H58">
        <v>1106.2358745663846</v>
      </c>
      <c r="I58">
        <v>1088.5845738801167</v>
      </c>
      <c r="J58">
        <v>1050.0517723903404</v>
      </c>
      <c r="K58">
        <v>1021.5663106686293</v>
      </c>
      <c r="L58">
        <v>971.74226225163056</v>
      </c>
      <c r="M58">
        <v>917.39409763629487</v>
      </c>
      <c r="N58">
        <v>912.07342455031483</v>
      </c>
      <c r="O58">
        <v>1006.5300533664093</v>
      </c>
      <c r="P58">
        <v>1031.0132487656203</v>
      </c>
      <c r="Q58">
        <v>1034.4058417884862</v>
      </c>
      <c r="R58">
        <v>1030.0666613919764</v>
      </c>
      <c r="S58">
        <v>1016.6982546009908</v>
      </c>
      <c r="T58">
        <v>1027.5783700574736</v>
      </c>
      <c r="U58">
        <v>1024.5612104107727</v>
      </c>
      <c r="V58">
        <v>1048.6632931646668</v>
      </c>
      <c r="W58">
        <v>1020.5603120665728</v>
      </c>
      <c r="X58">
        <v>1027.1479114285237</v>
      </c>
      <c r="Y58">
        <v>952.15456344141376</v>
      </c>
      <c r="Z58">
        <v>1001.9732114142296</v>
      </c>
      <c r="AA58">
        <v>1043.2666408752184</v>
      </c>
      <c r="AB58">
        <v>1030.7884363077044</v>
      </c>
      <c r="AC58">
        <v>1028.2008526489562</v>
      </c>
      <c r="AD58">
        <v>1030.5407554813996</v>
      </c>
      <c r="AE58">
        <v>1001.7123304403308</v>
      </c>
      <c r="AF58">
        <v>1031.4217412610301</v>
      </c>
      <c r="AG58">
        <v>1033.8345739932095</v>
      </c>
      <c r="AH58">
        <v>1028.2927981012451</v>
      </c>
    </row>
    <row r="59" spans="1:34" x14ac:dyDescent="0.3">
      <c r="A59" s="108">
        <f ca="1">Exceedance!U59</f>
        <v>47818</v>
      </c>
      <c r="B59" s="1">
        <v>1034.3838915135084</v>
      </c>
      <c r="C59" s="1">
        <v>1023.2068730373674</v>
      </c>
      <c r="D59" s="1">
        <v>1021.2723370496665</v>
      </c>
      <c r="E59">
        <v>1052.3209531291343</v>
      </c>
      <c r="F59">
        <v>1096.1366090938616</v>
      </c>
      <c r="G59">
        <v>1091.2647444561396</v>
      </c>
      <c r="H59">
        <v>1105.8567174728059</v>
      </c>
      <c r="I59">
        <v>1089.9446212324358</v>
      </c>
      <c r="J59">
        <v>1051.0126894750856</v>
      </c>
      <c r="K59">
        <v>1023.5030898202267</v>
      </c>
      <c r="L59">
        <v>970.38634174513004</v>
      </c>
      <c r="M59">
        <v>916.2268610736985</v>
      </c>
      <c r="N59">
        <v>909.86374436762389</v>
      </c>
      <c r="O59">
        <v>1009.3462417407031</v>
      </c>
      <c r="P59">
        <v>1031.2710712776475</v>
      </c>
      <c r="Q59">
        <v>1034.9025218440368</v>
      </c>
      <c r="R59">
        <v>1032.3643664441313</v>
      </c>
      <c r="S59">
        <v>1018.2837360034769</v>
      </c>
      <c r="T59">
        <v>1031.2689826778578</v>
      </c>
      <c r="U59">
        <v>1027.3349927984736</v>
      </c>
      <c r="V59">
        <v>1048.7722345723378</v>
      </c>
      <c r="W59">
        <v>1022.0948535234832</v>
      </c>
      <c r="X59">
        <v>1029.514916733435</v>
      </c>
      <c r="Y59">
        <v>949.05753613097659</v>
      </c>
      <c r="Z59">
        <v>1000.6934739936186</v>
      </c>
      <c r="AA59">
        <v>1043.4312758087019</v>
      </c>
      <c r="AB59">
        <v>1032.8839429898392</v>
      </c>
      <c r="AC59">
        <v>1031.5643700978608</v>
      </c>
      <c r="AD59">
        <v>1030.5761514990536</v>
      </c>
      <c r="AE59">
        <v>1002.1088023713548</v>
      </c>
      <c r="AF59">
        <v>1034.5891805401507</v>
      </c>
      <c r="AG59">
        <v>1034.8878525777652</v>
      </c>
      <c r="AH59">
        <v>1029.3167840332819</v>
      </c>
    </row>
    <row r="60" spans="1:34" x14ac:dyDescent="0.3">
      <c r="A60" s="108">
        <f ca="1">Exceedance!U60</f>
        <v>47849</v>
      </c>
      <c r="B60" s="1">
        <v>1036.9868871253532</v>
      </c>
      <c r="C60" s="1">
        <v>1026.1286127184574</v>
      </c>
      <c r="D60" s="1">
        <v>1022.8379316255769</v>
      </c>
      <c r="E60">
        <v>1054.2962130997721</v>
      </c>
      <c r="F60">
        <v>1096.9297000186521</v>
      </c>
      <c r="G60">
        <v>1091.4327240751606</v>
      </c>
      <c r="H60">
        <v>1108.2171813459538</v>
      </c>
      <c r="I60">
        <v>1091.8177672924221</v>
      </c>
      <c r="J60">
        <v>1053.7414099647378</v>
      </c>
      <c r="K60">
        <v>1024.1971817700426</v>
      </c>
      <c r="L60">
        <v>968.35061570983817</v>
      </c>
      <c r="M60">
        <v>914.93080868410846</v>
      </c>
      <c r="N60">
        <v>916.04420580570775</v>
      </c>
      <c r="O60">
        <v>1012.4828768556084</v>
      </c>
      <c r="P60">
        <v>1031.2972222648457</v>
      </c>
      <c r="Q60">
        <v>1035.7651529609795</v>
      </c>
      <c r="R60">
        <v>1034.1943158590984</v>
      </c>
      <c r="S60">
        <v>1021.6096077834319</v>
      </c>
      <c r="T60">
        <v>1031.4785120533058</v>
      </c>
      <c r="U60">
        <v>1029.067392273226</v>
      </c>
      <c r="V60">
        <v>1049.0021200495194</v>
      </c>
      <c r="W60">
        <v>1023.0958916153585</v>
      </c>
      <c r="X60">
        <v>1032.0841042561892</v>
      </c>
      <c r="Y60">
        <v>943.30032234970804</v>
      </c>
      <c r="Z60">
        <v>999.38779048771596</v>
      </c>
      <c r="AA60">
        <v>1043.9694004116918</v>
      </c>
      <c r="AB60">
        <v>1036.7999359394448</v>
      </c>
      <c r="AC60">
        <v>1033.8598022466019</v>
      </c>
      <c r="AD60">
        <v>1031.7877016643865</v>
      </c>
      <c r="AE60">
        <v>997.9309565444571</v>
      </c>
      <c r="AF60">
        <v>1045.1802239950437</v>
      </c>
      <c r="AG60">
        <v>1035.4225593243827</v>
      </c>
      <c r="AH60">
        <v>1031.8997646399532</v>
      </c>
    </row>
    <row r="61" spans="1:34" x14ac:dyDescent="0.3">
      <c r="A61" s="108">
        <f ca="1">Exceedance!U61</f>
        <v>47880</v>
      </c>
      <c r="B61" s="1">
        <v>1038.5212104548095</v>
      </c>
      <c r="C61" s="1">
        <v>1025.0384836611904</v>
      </c>
      <c r="D61" s="1">
        <v>1023.4220446496804</v>
      </c>
      <c r="E61">
        <v>1055.5469886355629</v>
      </c>
      <c r="F61">
        <v>1097.5173742339443</v>
      </c>
      <c r="G61">
        <v>1093.0149601567807</v>
      </c>
      <c r="H61">
        <v>1109.3575743403005</v>
      </c>
      <c r="I61">
        <v>1093.248222039477</v>
      </c>
      <c r="J61">
        <v>1055.8595783554531</v>
      </c>
      <c r="K61">
        <v>1024.4643188197431</v>
      </c>
      <c r="L61">
        <v>966.9722674366875</v>
      </c>
      <c r="M61">
        <v>914.41969148940518</v>
      </c>
      <c r="N61">
        <v>921.55723077419157</v>
      </c>
      <c r="O61">
        <v>1015.49074036551</v>
      </c>
      <c r="P61">
        <v>1031.0116757312985</v>
      </c>
      <c r="Q61">
        <v>1036.7469761857255</v>
      </c>
      <c r="R61">
        <v>1036.4112708536288</v>
      </c>
      <c r="S61">
        <v>1022.7678661840483</v>
      </c>
      <c r="T61">
        <v>1031.9504676742522</v>
      </c>
      <c r="U61">
        <v>1030.2344767463962</v>
      </c>
      <c r="V61">
        <v>1048.859310327133</v>
      </c>
      <c r="W61">
        <v>1024.1086451211988</v>
      </c>
      <c r="X61">
        <v>1033.1558538560944</v>
      </c>
      <c r="Y61">
        <v>938.53905781193032</v>
      </c>
      <c r="Z61">
        <v>999.99421110741878</v>
      </c>
      <c r="AA61">
        <v>1044.0604477265711</v>
      </c>
      <c r="AB61">
        <v>1040.2426515794955</v>
      </c>
      <c r="AC61">
        <v>1035.577189740467</v>
      </c>
      <c r="AD61">
        <v>1033.0494545649474</v>
      </c>
      <c r="AE61">
        <v>995.31632738417397</v>
      </c>
      <c r="AF61">
        <v>1052.469715274792</v>
      </c>
      <c r="AG61">
        <v>1035.4442798872617</v>
      </c>
      <c r="AH61">
        <v>1034.3617519921181</v>
      </c>
    </row>
    <row r="62" spans="1:34" x14ac:dyDescent="0.3">
      <c r="A62" s="108">
        <f ca="1">Exceedance!U62</f>
        <v>47908</v>
      </c>
      <c r="B62" s="1">
        <v>1036.4435530940711</v>
      </c>
      <c r="C62" s="1">
        <v>1018.9327374352857</v>
      </c>
      <c r="D62" s="1">
        <v>1020.0353111801047</v>
      </c>
      <c r="E62">
        <v>1051.5872976645526</v>
      </c>
      <c r="F62">
        <v>1096.1851737772977</v>
      </c>
      <c r="G62">
        <v>1092.0711932056192</v>
      </c>
      <c r="H62">
        <v>1107.766552639926</v>
      </c>
      <c r="I62">
        <v>1091.4849404451181</v>
      </c>
      <c r="J62">
        <v>1054.1728627101072</v>
      </c>
      <c r="K62">
        <v>1020.1020339612908</v>
      </c>
      <c r="L62">
        <v>957.32778605136184</v>
      </c>
      <c r="M62">
        <v>911.983314179888</v>
      </c>
      <c r="N62">
        <v>919.43506056617616</v>
      </c>
      <c r="O62">
        <v>1010.2925618385486</v>
      </c>
      <c r="P62">
        <v>1026.6978885524925</v>
      </c>
      <c r="Q62">
        <v>1033.3841285353219</v>
      </c>
      <c r="R62">
        <v>1033.767426989964</v>
      </c>
      <c r="S62">
        <v>1019.8495546193403</v>
      </c>
      <c r="T62">
        <v>1027.7657768375097</v>
      </c>
      <c r="U62">
        <v>1027.2391043303214</v>
      </c>
      <c r="V62">
        <v>1044.734785434691</v>
      </c>
      <c r="W62">
        <v>1018.7715413182782</v>
      </c>
      <c r="X62">
        <v>1029.3294775952045</v>
      </c>
      <c r="Y62">
        <v>933.66262412942842</v>
      </c>
      <c r="Z62">
        <v>1001.2753686767534</v>
      </c>
      <c r="AA62">
        <v>1040.1361622980239</v>
      </c>
      <c r="AB62">
        <v>1037.9066968390125</v>
      </c>
      <c r="AC62">
        <v>1034.8811203692949</v>
      </c>
      <c r="AD62">
        <v>1030.2105605627648</v>
      </c>
      <c r="AE62">
        <v>990.63747274721959</v>
      </c>
      <c r="AF62">
        <v>1052.235795664837</v>
      </c>
      <c r="AG62">
        <v>1031.6175653909959</v>
      </c>
      <c r="AH62">
        <v>1035.1258245152776</v>
      </c>
    </row>
    <row r="63" spans="1:34" x14ac:dyDescent="0.3">
      <c r="A63" s="108">
        <f ca="1">Exceedance!U63</f>
        <v>47939</v>
      </c>
      <c r="B63" s="1">
        <v>1032.3379941597373</v>
      </c>
      <c r="C63" s="1">
        <v>1015.0744350789126</v>
      </c>
      <c r="D63" s="1">
        <v>1014.5670726472746</v>
      </c>
      <c r="E63">
        <v>1056.0327062403803</v>
      </c>
      <c r="F63">
        <v>1099.2091070553656</v>
      </c>
      <c r="G63">
        <v>1093.0450820846697</v>
      </c>
      <c r="H63">
        <v>1104.5274247226369</v>
      </c>
      <c r="I63">
        <v>1087.2471344800806</v>
      </c>
      <c r="J63">
        <v>1050.0266341716551</v>
      </c>
      <c r="K63">
        <v>1013.4270042717195</v>
      </c>
      <c r="L63">
        <v>951.60882624669239</v>
      </c>
      <c r="M63">
        <v>909.17165399356827</v>
      </c>
      <c r="N63">
        <v>926.50881935650136</v>
      </c>
      <c r="O63">
        <v>1007.5665430840997</v>
      </c>
      <c r="P63">
        <v>1020.0926143237832</v>
      </c>
      <c r="Q63">
        <v>1027.1305308560081</v>
      </c>
      <c r="R63">
        <v>1029.020178008715</v>
      </c>
      <c r="S63">
        <v>1015.5819716105111</v>
      </c>
      <c r="T63">
        <v>1022.846165157601</v>
      </c>
      <c r="U63">
        <v>1022.4425820609921</v>
      </c>
      <c r="V63">
        <v>1038.5951369669701</v>
      </c>
      <c r="W63">
        <v>1013.2160851948278</v>
      </c>
      <c r="X63">
        <v>1023.5748716073232</v>
      </c>
      <c r="Y63">
        <v>933.38384491102636</v>
      </c>
      <c r="Z63">
        <v>1011.7671758416049</v>
      </c>
      <c r="AA63">
        <v>1033.7304346174835</v>
      </c>
      <c r="AB63">
        <v>1034.7842942837176</v>
      </c>
      <c r="AC63">
        <v>1031.4819091972022</v>
      </c>
      <c r="AD63">
        <v>1024.9007790003989</v>
      </c>
      <c r="AE63">
        <v>987.96921064517664</v>
      </c>
      <c r="AF63">
        <v>1053.5075427995328</v>
      </c>
      <c r="AG63">
        <v>1025.0222936678506</v>
      </c>
      <c r="AH63">
        <v>1029.7990951416211</v>
      </c>
    </row>
    <row r="64" spans="1:34" x14ac:dyDescent="0.3">
      <c r="A64" s="108">
        <f ca="1">Exceedance!U64</f>
        <v>47969</v>
      </c>
      <c r="B64" s="1">
        <v>1027.1904791885765</v>
      </c>
      <c r="C64" s="1">
        <v>1016.4789267827169</v>
      </c>
      <c r="D64" s="1">
        <v>1007.8916508606782</v>
      </c>
      <c r="E64">
        <v>1059.4786512369585</v>
      </c>
      <c r="F64">
        <v>1101.5604448260194</v>
      </c>
      <c r="G64">
        <v>1092.8719111425269</v>
      </c>
      <c r="H64">
        <v>1101.4430952204275</v>
      </c>
      <c r="I64">
        <v>1083.4393751688738</v>
      </c>
      <c r="J64">
        <v>1045.3588850047206</v>
      </c>
      <c r="K64">
        <v>1006.8502802764394</v>
      </c>
      <c r="L64">
        <v>945.47014859787521</v>
      </c>
      <c r="M64">
        <v>905.66727894768837</v>
      </c>
      <c r="N64">
        <v>968.8953546304416</v>
      </c>
      <c r="O64">
        <v>1005.5959595042033</v>
      </c>
      <c r="P64">
        <v>1012.6152353513949</v>
      </c>
      <c r="Q64">
        <v>1020.5671399868841</v>
      </c>
      <c r="R64">
        <v>1024.7182097133361</v>
      </c>
      <c r="S64">
        <v>1009.5255676673412</v>
      </c>
      <c r="T64">
        <v>1016.9800446327979</v>
      </c>
      <c r="U64">
        <v>1017.2257122856147</v>
      </c>
      <c r="V64">
        <v>1032.1258034970911</v>
      </c>
      <c r="W64">
        <v>1006.0804368211841</v>
      </c>
      <c r="X64">
        <v>1017.5127377852217</v>
      </c>
      <c r="Y64">
        <v>953.55642622791618</v>
      </c>
      <c r="Z64">
        <v>1007.564650555404</v>
      </c>
      <c r="AA64">
        <v>1026.9640366091371</v>
      </c>
      <c r="AB64">
        <v>1034.6260051237855</v>
      </c>
      <c r="AC64">
        <v>1025.8656625949723</v>
      </c>
      <c r="AD64">
        <v>1018.4222230148659</v>
      </c>
      <c r="AE64">
        <v>996.30548357771534</v>
      </c>
      <c r="AF64">
        <v>1054.6184953722982</v>
      </c>
      <c r="AG64">
        <v>1018.4392036207191</v>
      </c>
      <c r="AH64">
        <v>1024.8000477696989</v>
      </c>
    </row>
    <row r="65" spans="1:34" x14ac:dyDescent="0.3">
      <c r="A65" s="108">
        <f ca="1">Exceedance!U65</f>
        <v>48000</v>
      </c>
      <c r="B65" s="1">
        <v>1025.2043644319688</v>
      </c>
      <c r="C65" s="1">
        <v>1014.5617142608488</v>
      </c>
      <c r="D65" s="1">
        <v>1004.5909555686469</v>
      </c>
      <c r="E65">
        <v>1065.1794040448308</v>
      </c>
      <c r="F65">
        <v>1105.8513960813543</v>
      </c>
      <c r="G65">
        <v>1094.0126028682289</v>
      </c>
      <c r="H65">
        <v>1100.7293846387633</v>
      </c>
      <c r="I65">
        <v>1082.1673663921972</v>
      </c>
      <c r="J65">
        <v>1043.3860664343729</v>
      </c>
      <c r="K65">
        <v>1003.2030042523953</v>
      </c>
      <c r="L65">
        <v>939.77234123696098</v>
      </c>
      <c r="M65">
        <v>902.08498146050295</v>
      </c>
      <c r="N65">
        <v>972.08322539885978</v>
      </c>
      <c r="O65">
        <v>1004.1069905501632</v>
      </c>
      <c r="P65">
        <v>1007.920566453507</v>
      </c>
      <c r="Q65">
        <v>1016.5057669392806</v>
      </c>
      <c r="R65">
        <v>1022.6060480096444</v>
      </c>
      <c r="S65">
        <v>1005.9772580669348</v>
      </c>
      <c r="T65">
        <v>1013.491551004741</v>
      </c>
      <c r="U65">
        <v>1014.3208108286251</v>
      </c>
      <c r="V65">
        <v>1027.6574660661008</v>
      </c>
      <c r="W65">
        <v>1001.7659843213232</v>
      </c>
      <c r="X65">
        <v>1014.0662229919174</v>
      </c>
      <c r="Y65">
        <v>972.74996114343458</v>
      </c>
      <c r="Z65">
        <v>1005.8626696420819</v>
      </c>
      <c r="AA65">
        <v>1022.6172197885937</v>
      </c>
      <c r="AB65">
        <v>1033.6763807175523</v>
      </c>
      <c r="AC65">
        <v>1023.216256936542</v>
      </c>
      <c r="AD65">
        <v>1015.4103042750951</v>
      </c>
      <c r="AE65">
        <v>992.47737836102181</v>
      </c>
      <c r="AF65">
        <v>1053.4894578316182</v>
      </c>
      <c r="AG65">
        <v>1014.0490188958378</v>
      </c>
      <c r="AH65">
        <v>1021.8908117970693</v>
      </c>
    </row>
    <row r="66" spans="1:34" x14ac:dyDescent="0.3">
      <c r="A66" s="108">
        <f ca="1">Exceedance!U66</f>
        <v>48030</v>
      </c>
      <c r="B66" s="1">
        <v>1026.716551012524</v>
      </c>
      <c r="C66" s="1">
        <v>1016.3357871513277</v>
      </c>
      <c r="D66" s="1">
        <v>1004.9908182128835</v>
      </c>
      <c r="E66">
        <v>1075.1561187609339</v>
      </c>
      <c r="F66">
        <v>1113.4527120540326</v>
      </c>
      <c r="G66">
        <v>1098.0760362052295</v>
      </c>
      <c r="H66">
        <v>1103.6839851114028</v>
      </c>
      <c r="I66">
        <v>1082.3656415780968</v>
      </c>
      <c r="J66">
        <v>1043.6141600254784</v>
      </c>
      <c r="K66">
        <v>1003.2282365394516</v>
      </c>
      <c r="L66">
        <v>935.82075352156039</v>
      </c>
      <c r="M66">
        <v>900.43778505056946</v>
      </c>
      <c r="N66">
        <v>975.12314856086391</v>
      </c>
      <c r="O66">
        <v>1006.5993610751952</v>
      </c>
      <c r="P66">
        <v>1007.2358111075574</v>
      </c>
      <c r="Q66">
        <v>1015.7793744545313</v>
      </c>
      <c r="R66">
        <v>1023.6236676740182</v>
      </c>
      <c r="S66">
        <v>1005.0944531346244</v>
      </c>
      <c r="T66">
        <v>1013.0065792980492</v>
      </c>
      <c r="U66">
        <v>1016.3372071042281</v>
      </c>
      <c r="V66">
        <v>1027.7250218434035</v>
      </c>
      <c r="W66">
        <v>1002.1489587272206</v>
      </c>
      <c r="X66">
        <v>1015.9993411024467</v>
      </c>
      <c r="Y66">
        <v>973.54615287645265</v>
      </c>
      <c r="Z66">
        <v>1009.0968692053162</v>
      </c>
      <c r="AA66">
        <v>1022.717989472957</v>
      </c>
      <c r="AB66">
        <v>1035.0756173545844</v>
      </c>
      <c r="AC66">
        <v>1023.9482454980591</v>
      </c>
      <c r="AD66">
        <v>1013.9192355454364</v>
      </c>
      <c r="AE66">
        <v>993.32419466380327</v>
      </c>
      <c r="AF66">
        <v>1054.6911862780375</v>
      </c>
      <c r="AG66">
        <v>1013.0042183838616</v>
      </c>
      <c r="AH66">
        <v>1021.9618286725758</v>
      </c>
    </row>
    <row r="67" spans="1:34" x14ac:dyDescent="0.3">
      <c r="A67" s="108">
        <f ca="1">Exceedance!U67</f>
        <v>48061</v>
      </c>
      <c r="B67" s="1">
        <v>1029.8487423076542</v>
      </c>
      <c r="C67" s="1">
        <v>1019.8324908833484</v>
      </c>
      <c r="D67" s="1">
        <v>1007.1221724256195</v>
      </c>
      <c r="E67">
        <v>1085.8773159329992</v>
      </c>
      <c r="F67">
        <v>1122.3859701970778</v>
      </c>
      <c r="G67">
        <v>1102.720554829277</v>
      </c>
      <c r="H67">
        <v>1106.7513227598233</v>
      </c>
      <c r="I67">
        <v>1084.3203544464779</v>
      </c>
      <c r="J67">
        <v>1046.5265561184408</v>
      </c>
      <c r="K67">
        <v>1003.324405308828</v>
      </c>
      <c r="L67">
        <v>934.84436552027682</v>
      </c>
      <c r="M67">
        <v>901.73521151035868</v>
      </c>
      <c r="N67">
        <v>981.17523460201312</v>
      </c>
      <c r="O67">
        <v>1011.0396722000869</v>
      </c>
      <c r="P67">
        <v>1008.4353293386984</v>
      </c>
      <c r="Q67">
        <v>1016.4049969855985</v>
      </c>
      <c r="R67">
        <v>1025.6183949269596</v>
      </c>
      <c r="S67">
        <v>1006.8501933587643</v>
      </c>
      <c r="T67">
        <v>1013.6952330864626</v>
      </c>
      <c r="U67">
        <v>1020.5094297778332</v>
      </c>
      <c r="V67">
        <v>1029.1887020888994</v>
      </c>
      <c r="W67">
        <v>1004.7923676528766</v>
      </c>
      <c r="X67">
        <v>1018.9901259892453</v>
      </c>
      <c r="Y67">
        <v>969.60067241183617</v>
      </c>
      <c r="Z67">
        <v>1013.1652036116155</v>
      </c>
      <c r="AA67">
        <v>1022.9462389925068</v>
      </c>
      <c r="AB67">
        <v>1038.0383979656976</v>
      </c>
      <c r="AC67">
        <v>1025.4436029943133</v>
      </c>
      <c r="AD67">
        <v>1015.0684050185362</v>
      </c>
      <c r="AE67">
        <v>996.47145203679099</v>
      </c>
      <c r="AF67">
        <v>1058.0928821419684</v>
      </c>
      <c r="AG67">
        <v>1013.1590755678588</v>
      </c>
      <c r="AH67">
        <v>1022.6902096232859</v>
      </c>
    </row>
    <row r="68" spans="1:34" x14ac:dyDescent="0.3">
      <c r="A68" s="108">
        <f ca="1">Exceedance!U68</f>
        <v>48092</v>
      </c>
      <c r="B68" s="1">
        <v>1030.0674250961022</v>
      </c>
      <c r="C68" s="1">
        <v>1020.2454648957117</v>
      </c>
      <c r="D68" s="1">
        <v>1006.4200504648832</v>
      </c>
      <c r="E68">
        <v>1091.9065301384119</v>
      </c>
      <c r="F68">
        <v>1128.0343390612472</v>
      </c>
      <c r="G68">
        <v>1104.9231379950336</v>
      </c>
      <c r="H68">
        <v>1107.1386609274466</v>
      </c>
      <c r="I68">
        <v>1083.6139384831083</v>
      </c>
      <c r="J68">
        <v>1046.5239269815781</v>
      </c>
      <c r="K68">
        <v>1000.3424177148154</v>
      </c>
      <c r="L68">
        <v>930.49202470219598</v>
      </c>
      <c r="M68">
        <v>899.65560270533206</v>
      </c>
      <c r="N68">
        <v>982.2515139153171</v>
      </c>
      <c r="O68">
        <v>1011.4166818860934</v>
      </c>
      <c r="P68">
        <v>1006.1504175639902</v>
      </c>
      <c r="Q68">
        <v>1014.6573403333819</v>
      </c>
      <c r="R68">
        <v>1024.9056076443806</v>
      </c>
      <c r="S68">
        <v>1005.5341285124921</v>
      </c>
      <c r="T68">
        <v>1012.3715793181758</v>
      </c>
      <c r="U68">
        <v>1020.4047167186361</v>
      </c>
      <c r="V68">
        <v>1028.2135803389347</v>
      </c>
      <c r="W68">
        <v>1004.6638086530087</v>
      </c>
      <c r="X68">
        <v>1017.6571247404031</v>
      </c>
      <c r="Y68">
        <v>966.63841489119932</v>
      </c>
      <c r="Z68">
        <v>1013.8008871279544</v>
      </c>
      <c r="AA68">
        <v>1021.1009877670556</v>
      </c>
      <c r="AB68">
        <v>1038.2365008198453</v>
      </c>
      <c r="AC68">
        <v>1024.5083631824252</v>
      </c>
      <c r="AD68">
        <v>1014.037405806916</v>
      </c>
      <c r="AE68">
        <v>996.4972522414522</v>
      </c>
      <c r="AF68">
        <v>1058.5979149654884</v>
      </c>
      <c r="AG68">
        <v>1011.8378560735129</v>
      </c>
      <c r="AH68">
        <v>1021.2871339521479</v>
      </c>
    </row>
    <row r="69" spans="1:34" x14ac:dyDescent="0.3">
      <c r="A69" s="108" t="str">
        <f ca="1">Exceedance!U69</f>
        <v/>
      </c>
      <c r="B69" s="1"/>
      <c r="C69" s="1"/>
      <c r="D69" s="1"/>
    </row>
    <row r="70" spans="1:34" x14ac:dyDescent="0.3">
      <c r="A70" s="108" t="str">
        <f ca="1">Exceedance!U70</f>
        <v/>
      </c>
      <c r="B70" s="1"/>
      <c r="C70" s="1"/>
      <c r="D70" s="1"/>
    </row>
    <row r="71" spans="1:34" x14ac:dyDescent="0.3">
      <c r="A71" s="108" t="str">
        <f ca="1">Exceedance!U71</f>
        <v/>
      </c>
      <c r="B71" s="1"/>
      <c r="C71" s="1"/>
      <c r="D71" s="1"/>
    </row>
    <row r="72" spans="1:34" x14ac:dyDescent="0.3">
      <c r="A72" s="108" t="str">
        <f ca="1">Exceedance!U72</f>
        <v/>
      </c>
      <c r="B72" s="1"/>
      <c r="C72" s="1"/>
      <c r="D72" s="1"/>
    </row>
    <row r="73" spans="1:34" x14ac:dyDescent="0.3">
      <c r="A73" s="108" t="str">
        <f ca="1">Exceedance!U73</f>
        <v/>
      </c>
      <c r="B73" s="1"/>
      <c r="C73" s="1"/>
      <c r="D73" s="1"/>
    </row>
    <row r="74" spans="1:34" x14ac:dyDescent="0.3">
      <c r="A74" s="108" t="str">
        <f ca="1">Exceedance!U74</f>
        <v/>
      </c>
      <c r="B74" s="1"/>
      <c r="C74" s="1"/>
      <c r="D74" s="1"/>
    </row>
    <row r="75" spans="1:34" x14ac:dyDescent="0.3">
      <c r="A75" s="108" t="str">
        <f ca="1">Exceedance!U75</f>
        <v/>
      </c>
      <c r="B75" s="1"/>
      <c r="C75" s="1"/>
      <c r="D75" s="1"/>
    </row>
    <row r="76" spans="1:34" x14ac:dyDescent="0.3">
      <c r="A76" s="108" t="str">
        <f ca="1">Exceedance!U76</f>
        <v/>
      </c>
      <c r="B76" s="1"/>
      <c r="C76" s="1"/>
      <c r="D76" s="1"/>
    </row>
    <row r="77" spans="1:34" x14ac:dyDescent="0.3">
      <c r="A77" s="108" t="str">
        <f ca="1">Exceedance!U77</f>
        <v/>
      </c>
      <c r="B77" s="1"/>
      <c r="C77" s="1"/>
      <c r="D77" s="1"/>
    </row>
    <row r="78" spans="1:34" x14ac:dyDescent="0.3">
      <c r="A78" s="108" t="str">
        <f ca="1">Exceedance!U78</f>
        <v/>
      </c>
      <c r="B78" s="1"/>
      <c r="C78" s="1"/>
      <c r="D78" s="1"/>
    </row>
    <row r="79" spans="1:34" x14ac:dyDescent="0.3">
      <c r="A79" s="108" t="str">
        <f ca="1">Exceedance!U79</f>
        <v/>
      </c>
      <c r="B79" s="1"/>
      <c r="C79" s="1"/>
      <c r="D79" s="1"/>
    </row>
    <row r="80" spans="1:34" x14ac:dyDescent="0.3">
      <c r="A80" s="108" t="str">
        <f ca="1">Exceedance!U80</f>
        <v/>
      </c>
      <c r="B80" s="1"/>
      <c r="C80" s="1"/>
      <c r="D80" s="1"/>
    </row>
    <row r="81" spans="1:4" x14ac:dyDescent="0.3">
      <c r="A81" s="108" t="str">
        <f ca="1">Exceedance!U81</f>
        <v/>
      </c>
      <c r="B81" s="1"/>
      <c r="C81" s="1"/>
      <c r="D81" s="1"/>
    </row>
    <row r="82" spans="1:4" x14ac:dyDescent="0.3">
      <c r="A82" s="108" t="str">
        <f ca="1">Exceedance!U82</f>
        <v/>
      </c>
      <c r="B82" s="1"/>
      <c r="C82" s="1"/>
      <c r="D82" s="1"/>
    </row>
    <row r="83" spans="1:4" x14ac:dyDescent="0.3">
      <c r="A83" s="108" t="str">
        <f ca="1">Exceedance!U83</f>
        <v/>
      </c>
      <c r="B83" s="1"/>
      <c r="C83" s="1"/>
      <c r="D83" s="1"/>
    </row>
    <row r="84" spans="1:4" x14ac:dyDescent="0.3">
      <c r="A84" s="108" t="str">
        <f ca="1">Exceedance!U84</f>
        <v/>
      </c>
      <c r="B84" s="1"/>
      <c r="C84" s="1"/>
      <c r="D84" s="1"/>
    </row>
    <row r="85" spans="1:4" x14ac:dyDescent="0.3">
      <c r="A85" s="108" t="str">
        <f ca="1">Exceedance!U85</f>
        <v/>
      </c>
      <c r="B85" s="1"/>
      <c r="C85" s="1"/>
      <c r="D85" s="1"/>
    </row>
    <row r="86" spans="1:4" x14ac:dyDescent="0.3">
      <c r="A86" s="108" t="str">
        <f ca="1">Exceedance!U86</f>
        <v/>
      </c>
      <c r="B86" s="1"/>
      <c r="C86" s="1"/>
      <c r="D86" s="1"/>
    </row>
    <row r="87" spans="1:4" x14ac:dyDescent="0.3">
      <c r="A87" s="108" t="str">
        <f ca="1">Exceedance!U87</f>
        <v/>
      </c>
      <c r="B87" s="1"/>
      <c r="C87" s="1"/>
      <c r="D87" s="1"/>
    </row>
    <row r="88" spans="1:4" x14ac:dyDescent="0.3">
      <c r="A88" s="108" t="str">
        <f ca="1">Exceedance!U88</f>
        <v/>
      </c>
      <c r="B88" s="1"/>
      <c r="C88" s="1"/>
      <c r="D88" s="1"/>
    </row>
    <row r="89" spans="1:4" x14ac:dyDescent="0.3">
      <c r="A89" s="108" t="str">
        <f ca="1">Exceedance!U89</f>
        <v/>
      </c>
      <c r="B89" s="1"/>
      <c r="C89" s="1"/>
      <c r="D89" s="1"/>
    </row>
    <row r="90" spans="1:4" x14ac:dyDescent="0.3">
      <c r="A90" s="108" t="str">
        <f ca="1">Exceedance!U90</f>
        <v/>
      </c>
      <c r="B90" s="1"/>
      <c r="C90" s="1"/>
      <c r="D90" s="1"/>
    </row>
    <row r="91" spans="1:4" x14ac:dyDescent="0.3">
      <c r="A91" s="108" t="str">
        <f ca="1">Exceedance!U91</f>
        <v/>
      </c>
      <c r="B91" s="1"/>
      <c r="C91" s="1"/>
      <c r="D91" s="1"/>
    </row>
    <row r="92" spans="1:4" x14ac:dyDescent="0.3">
      <c r="A92" s="108" t="str">
        <f ca="1">Exceedance!U92</f>
        <v/>
      </c>
      <c r="B92" s="1"/>
      <c r="C92" s="1"/>
      <c r="D92" s="1"/>
    </row>
    <row r="93" spans="1:4" x14ac:dyDescent="0.3">
      <c r="A93" s="108" t="str">
        <f ca="1">Exceedance!U93</f>
        <v/>
      </c>
      <c r="B93" s="1"/>
      <c r="C93" s="1"/>
      <c r="D93" s="1"/>
    </row>
    <row r="94" spans="1:4" x14ac:dyDescent="0.3">
      <c r="A94" s="108" t="str">
        <f ca="1">Exceedance!U94</f>
        <v/>
      </c>
      <c r="B94" s="1"/>
      <c r="C94" s="1"/>
      <c r="D94" s="1"/>
    </row>
    <row r="95" spans="1:4" x14ac:dyDescent="0.3">
      <c r="A95" s="108" t="str">
        <f ca="1">Exceedance!U95</f>
        <v/>
      </c>
      <c r="B95" s="1"/>
      <c r="C95" s="1"/>
      <c r="D95" s="1"/>
    </row>
    <row r="96" spans="1:4" x14ac:dyDescent="0.3">
      <c r="A96" s="108" t="str">
        <f ca="1">Exceedance!U96</f>
        <v/>
      </c>
      <c r="B96" s="1"/>
      <c r="C96" s="1"/>
      <c r="D96" s="1"/>
    </row>
    <row r="97" spans="1:4" x14ac:dyDescent="0.3">
      <c r="A97" s="108" t="str">
        <f ca="1">Exceedance!U97</f>
        <v/>
      </c>
      <c r="B97" s="1"/>
      <c r="C97" s="1"/>
      <c r="D97" s="1"/>
    </row>
    <row r="98" spans="1:4" x14ac:dyDescent="0.3">
      <c r="A98" s="108" t="str">
        <f ca="1">Exceedance!U98</f>
        <v/>
      </c>
      <c r="B98" s="1"/>
      <c r="C98" s="1"/>
      <c r="D98" s="1"/>
    </row>
    <row r="99" spans="1:4" x14ac:dyDescent="0.3">
      <c r="A99" s="108" t="str">
        <f ca="1">Exceedance!U99</f>
        <v/>
      </c>
      <c r="B99" s="1"/>
      <c r="C99" s="1"/>
      <c r="D99" s="1"/>
    </row>
    <row r="100" spans="1:4" x14ac:dyDescent="0.3">
      <c r="A100" s="108"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B1:AH1"/>
  </mergeCells>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Sheet27">
    <tabColor rgb="FFFFC000"/>
  </sheetPr>
  <dimension ref="A1:AH175"/>
  <sheetViews>
    <sheetView workbookViewId="0">
      <selection activeCell="B4" sqref="B4:AQ175"/>
    </sheetView>
  </sheetViews>
  <sheetFormatPr defaultColWidth="8.5546875" defaultRowHeight="14.4" x14ac:dyDescent="0.3"/>
  <cols>
    <col min="1" max="1" width="8.5546875" style="105"/>
    <col min="2" max="4" width="8.5546875" style="185"/>
  </cols>
  <sheetData>
    <row r="1" spans="1:34" s="105" customFormat="1" x14ac:dyDescent="0.3">
      <c r="A1" s="104"/>
      <c r="B1" s="868" t="s">
        <v>97</v>
      </c>
      <c r="C1" s="869"/>
      <c r="D1" s="869"/>
      <c r="E1" s="869"/>
      <c r="F1" s="869"/>
      <c r="G1" s="869"/>
      <c r="H1" s="869"/>
      <c r="I1" s="869"/>
      <c r="J1" s="869"/>
      <c r="K1" s="869"/>
      <c r="L1" s="869"/>
      <c r="M1" s="869"/>
      <c r="N1" s="869"/>
      <c r="O1" s="869"/>
      <c r="P1" s="869"/>
      <c r="Q1" s="869"/>
      <c r="R1" s="869"/>
      <c r="S1" s="869"/>
      <c r="T1" s="869"/>
      <c r="U1" s="869"/>
      <c r="V1" s="869"/>
      <c r="W1" s="869"/>
      <c r="X1" s="869"/>
      <c r="Y1" s="869"/>
      <c r="Z1" s="869"/>
      <c r="AA1" s="869"/>
      <c r="AB1" s="869"/>
      <c r="AC1" s="869"/>
      <c r="AD1" s="869"/>
      <c r="AE1" s="869"/>
      <c r="AF1" s="869"/>
      <c r="AG1" s="869"/>
      <c r="AH1" s="869"/>
    </row>
    <row r="2" spans="1:34" s="105" customFormat="1" x14ac:dyDescent="0.3">
      <c r="A2" s="104"/>
      <c r="B2" s="105" t="s">
        <v>288</v>
      </c>
      <c r="C2" s="105" t="s">
        <v>287</v>
      </c>
      <c r="D2" s="105" t="s">
        <v>289</v>
      </c>
      <c r="E2" s="105">
        <v>1991</v>
      </c>
      <c r="F2" s="105">
        <v>1992</v>
      </c>
      <c r="G2" s="105">
        <v>1993</v>
      </c>
      <c r="H2" s="105">
        <v>1994</v>
      </c>
      <c r="I2" s="105">
        <v>1995</v>
      </c>
      <c r="J2" s="105">
        <v>1996</v>
      </c>
      <c r="K2" s="105">
        <v>1997</v>
      </c>
      <c r="L2" s="105">
        <v>1998</v>
      </c>
      <c r="M2" s="105">
        <v>1999</v>
      </c>
      <c r="N2" s="105">
        <v>2000</v>
      </c>
      <c r="O2" s="105">
        <v>2001</v>
      </c>
      <c r="P2" s="105">
        <v>2002</v>
      </c>
      <c r="Q2" s="105">
        <v>2003</v>
      </c>
      <c r="R2" s="105">
        <v>2004</v>
      </c>
      <c r="S2" s="105">
        <v>2005</v>
      </c>
      <c r="T2" s="105">
        <v>2006</v>
      </c>
      <c r="U2" s="105">
        <v>2007</v>
      </c>
      <c r="V2" s="105">
        <v>2008</v>
      </c>
      <c r="W2" s="105">
        <v>2009</v>
      </c>
      <c r="X2" s="105">
        <v>2010</v>
      </c>
      <c r="Y2" s="105">
        <v>2011</v>
      </c>
      <c r="Z2" s="105">
        <v>2012</v>
      </c>
      <c r="AA2" s="105">
        <v>2013</v>
      </c>
      <c r="AB2" s="105">
        <v>2014</v>
      </c>
      <c r="AC2" s="105">
        <v>2015</v>
      </c>
      <c r="AD2" s="105">
        <v>2016</v>
      </c>
      <c r="AE2" s="105">
        <v>2017</v>
      </c>
      <c r="AF2" s="105">
        <v>2018</v>
      </c>
      <c r="AG2" s="105">
        <v>2019</v>
      </c>
      <c r="AH2" s="105">
        <v>2020</v>
      </c>
    </row>
    <row r="3" spans="1:34" s="107" customFormat="1" x14ac:dyDescent="0.3">
      <c r="A3" s="106"/>
      <c r="B3" s="107" t="s">
        <v>323</v>
      </c>
      <c r="C3" s="107" t="s">
        <v>324</v>
      </c>
      <c r="D3" s="107" t="s">
        <v>325</v>
      </c>
      <c r="E3" s="107" t="s">
        <v>326</v>
      </c>
      <c r="F3" s="107" t="s">
        <v>327</v>
      </c>
      <c r="G3" s="107" t="s">
        <v>328</v>
      </c>
      <c r="H3" s="107" t="s">
        <v>329</v>
      </c>
      <c r="I3" s="107" t="s">
        <v>330</v>
      </c>
      <c r="J3" s="107" t="s">
        <v>331</v>
      </c>
      <c r="K3" s="107" t="s">
        <v>332</v>
      </c>
      <c r="L3" s="107" t="s">
        <v>333</v>
      </c>
      <c r="M3" s="107" t="s">
        <v>334</v>
      </c>
      <c r="N3" s="107" t="s">
        <v>335</v>
      </c>
      <c r="O3" s="107" t="s">
        <v>336</v>
      </c>
      <c r="P3" s="107" t="s">
        <v>337</v>
      </c>
      <c r="Q3" s="107" t="s">
        <v>338</v>
      </c>
      <c r="R3" s="107" t="s">
        <v>339</v>
      </c>
      <c r="S3" s="107" t="s">
        <v>340</v>
      </c>
      <c r="T3" s="107" t="s">
        <v>341</v>
      </c>
      <c r="U3" s="107" t="s">
        <v>342</v>
      </c>
      <c r="V3" s="107" t="s">
        <v>343</v>
      </c>
      <c r="W3" s="107" t="s">
        <v>344</v>
      </c>
      <c r="X3" s="107" t="s">
        <v>345</v>
      </c>
      <c r="Y3" s="107" t="s">
        <v>346</v>
      </c>
      <c r="Z3" s="107" t="s">
        <v>347</v>
      </c>
      <c r="AA3" s="107" t="s">
        <v>348</v>
      </c>
      <c r="AB3" s="107" t="s">
        <v>349</v>
      </c>
      <c r="AC3" s="107" t="s">
        <v>350</v>
      </c>
      <c r="AD3" s="107" t="s">
        <v>351</v>
      </c>
      <c r="AE3" s="107" t="s">
        <v>352</v>
      </c>
      <c r="AF3" s="107" t="s">
        <v>353</v>
      </c>
      <c r="AG3" s="107" t="s">
        <v>354</v>
      </c>
      <c r="AH3" s="107" t="s">
        <v>355</v>
      </c>
    </row>
    <row r="4" spans="1:34" x14ac:dyDescent="0.3">
      <c r="A4" s="108">
        <f ca="1">Exceedance!U4</f>
        <v>46143</v>
      </c>
      <c r="B4" s="1">
        <v>937.75497770987465</v>
      </c>
      <c r="C4" s="1">
        <v>937.75497770987465</v>
      </c>
      <c r="D4" s="1">
        <v>937.75497770987465</v>
      </c>
      <c r="E4">
        <v>941.52094770987458</v>
      </c>
      <c r="F4">
        <v>918.51935770987438</v>
      </c>
      <c r="G4">
        <v>885.46403770987456</v>
      </c>
      <c r="H4">
        <v>806.03965770987452</v>
      </c>
      <c r="I4">
        <v>918.6529077098744</v>
      </c>
      <c r="J4">
        <v>910.03158770987466</v>
      </c>
      <c r="K4">
        <v>923.06115770987458</v>
      </c>
      <c r="L4">
        <v>918.70892770987473</v>
      </c>
      <c r="M4">
        <v>923.81098770987467</v>
      </c>
      <c r="N4">
        <v>915.90079770987472</v>
      </c>
      <c r="O4">
        <v>927.08101770987457</v>
      </c>
      <c r="P4">
        <v>928.57463770987442</v>
      </c>
      <c r="Q4">
        <v>932.15377770987459</v>
      </c>
      <c r="R4">
        <v>954.87177770987455</v>
      </c>
      <c r="S4">
        <v>944.90047770987451</v>
      </c>
      <c r="T4">
        <v>934.58692770987466</v>
      </c>
      <c r="U4">
        <v>942.99022770987438</v>
      </c>
      <c r="V4">
        <v>946.50049770987425</v>
      </c>
      <c r="W4">
        <v>924.89434770987441</v>
      </c>
      <c r="X4">
        <v>936.35042770987445</v>
      </c>
      <c r="Y4">
        <v>932.78024770987452</v>
      </c>
      <c r="Z4">
        <v>929.72358770987444</v>
      </c>
      <c r="AA4">
        <v>935.53126770987467</v>
      </c>
      <c r="AB4">
        <v>960.29288770987455</v>
      </c>
      <c r="AC4">
        <v>931.24200770987466</v>
      </c>
      <c r="AD4">
        <v>935.47181770987424</v>
      </c>
      <c r="AE4">
        <v>930.78705770987438</v>
      </c>
      <c r="AF4">
        <v>940.4922377098743</v>
      </c>
      <c r="AG4">
        <v>940.9881977098745</v>
      </c>
      <c r="AH4">
        <v>949.82570770987456</v>
      </c>
    </row>
    <row r="5" spans="1:34" x14ac:dyDescent="0.3">
      <c r="A5" s="108">
        <f ca="1">Exceedance!U5</f>
        <v>46174</v>
      </c>
      <c r="B5" s="1">
        <v>909.19228917385533</v>
      </c>
      <c r="C5" s="1">
        <v>909.19228917385533</v>
      </c>
      <c r="D5" s="1">
        <v>909.19228917385533</v>
      </c>
      <c r="E5">
        <v>937.06569917385548</v>
      </c>
      <c r="F5">
        <v>909.61797917385582</v>
      </c>
      <c r="G5">
        <v>914.22222917385557</v>
      </c>
      <c r="H5">
        <v>920.74198917385559</v>
      </c>
      <c r="I5">
        <v>921.7661291738558</v>
      </c>
      <c r="J5">
        <v>921.68392917385529</v>
      </c>
      <c r="K5">
        <v>927.61559917385534</v>
      </c>
      <c r="L5">
        <v>894.13216917385557</v>
      </c>
      <c r="M5">
        <v>910.75198917385546</v>
      </c>
      <c r="N5">
        <v>894.82705917385533</v>
      </c>
      <c r="O5">
        <v>904.29097917385582</v>
      </c>
      <c r="P5">
        <v>905.78231917385563</v>
      </c>
      <c r="Q5">
        <v>927.59224917385552</v>
      </c>
      <c r="R5">
        <v>957.04082917385597</v>
      </c>
      <c r="S5">
        <v>920.46497917385591</v>
      </c>
      <c r="T5">
        <v>934.58960917385537</v>
      </c>
      <c r="U5">
        <v>949.50155917385598</v>
      </c>
      <c r="V5">
        <v>953.38262917385589</v>
      </c>
      <c r="W5">
        <v>910.13914917385591</v>
      </c>
      <c r="X5">
        <v>934.51422917385548</v>
      </c>
      <c r="Y5">
        <v>938.65737917385547</v>
      </c>
      <c r="Z5">
        <v>955.19683917385589</v>
      </c>
      <c r="AA5">
        <v>946.65337917385546</v>
      </c>
      <c r="AB5">
        <v>962.12577117385558</v>
      </c>
      <c r="AC5">
        <v>917.3963891738556</v>
      </c>
      <c r="AD5">
        <v>912.6492791738558</v>
      </c>
      <c r="AE5">
        <v>944.32402917385582</v>
      </c>
      <c r="AF5">
        <v>960.25684917385581</v>
      </c>
      <c r="AG5">
        <v>943.10180917385583</v>
      </c>
      <c r="AH5">
        <v>955.64453917385561</v>
      </c>
    </row>
    <row r="6" spans="1:34" x14ac:dyDescent="0.3">
      <c r="A6" s="108">
        <f ca="1">Exceedance!U6</f>
        <v>46204</v>
      </c>
      <c r="B6" s="1">
        <v>756.34027793199152</v>
      </c>
      <c r="C6" s="1">
        <v>756.34027793199152</v>
      </c>
      <c r="D6" s="1">
        <v>756.34027793199152</v>
      </c>
      <c r="E6">
        <v>769.91604793199167</v>
      </c>
      <c r="F6">
        <v>727.21230793199152</v>
      </c>
      <c r="G6">
        <v>752.65477793199148</v>
      </c>
      <c r="H6">
        <v>761.12722793199157</v>
      </c>
      <c r="I6">
        <v>753.73364793199164</v>
      </c>
      <c r="J6">
        <v>748.5627679319914</v>
      </c>
      <c r="K6">
        <v>763.0757379319914</v>
      </c>
      <c r="L6">
        <v>745.59249793199137</v>
      </c>
      <c r="M6">
        <v>695.1215479319917</v>
      </c>
      <c r="N6">
        <v>759.01254793199132</v>
      </c>
      <c r="O6">
        <v>769.7247479319916</v>
      </c>
      <c r="P6">
        <v>747.99565793199156</v>
      </c>
      <c r="Q6">
        <v>769.13280793199169</v>
      </c>
      <c r="R6">
        <v>763.57097793199148</v>
      </c>
      <c r="S6">
        <v>792.93520793199161</v>
      </c>
      <c r="T6">
        <v>767.03234793199135</v>
      </c>
      <c r="U6">
        <v>772.52274793199138</v>
      </c>
      <c r="V6">
        <v>771.74483793199147</v>
      </c>
      <c r="W6">
        <v>762.5069779319914</v>
      </c>
      <c r="X6">
        <v>796.42054793199179</v>
      </c>
      <c r="Y6">
        <v>765.46284793199163</v>
      </c>
      <c r="Z6">
        <v>732.81299793199162</v>
      </c>
      <c r="AA6">
        <v>762.81089793199146</v>
      </c>
      <c r="AB6">
        <v>745.73017793199153</v>
      </c>
      <c r="AC6">
        <v>751.58475793199125</v>
      </c>
      <c r="AD6">
        <v>769.68677993199151</v>
      </c>
      <c r="AE6">
        <v>753.95171793199154</v>
      </c>
      <c r="AF6">
        <v>759.99692793199142</v>
      </c>
      <c r="AG6">
        <v>772.14713793199144</v>
      </c>
      <c r="AH6">
        <v>779.9937779319913</v>
      </c>
    </row>
    <row r="7" spans="1:34" x14ac:dyDescent="0.3">
      <c r="A7" s="108">
        <f ca="1">Exceedance!U7</f>
        <v>46235</v>
      </c>
      <c r="B7" s="1">
        <v>657.26933453378717</v>
      </c>
      <c r="C7" s="1">
        <v>657.26933453378717</v>
      </c>
      <c r="D7" s="1">
        <v>657.26933453378717</v>
      </c>
      <c r="E7">
        <v>648.53849453378803</v>
      </c>
      <c r="F7">
        <v>614.73900453378735</v>
      </c>
      <c r="G7">
        <v>633.8070245337874</v>
      </c>
      <c r="H7">
        <v>658.48562453378804</v>
      </c>
      <c r="I7">
        <v>665.93164453378813</v>
      </c>
      <c r="J7">
        <v>637.97930453378717</v>
      </c>
      <c r="K7">
        <v>686.07014453378804</v>
      </c>
      <c r="L7">
        <v>654.32187453378731</v>
      </c>
      <c r="M7">
        <v>643.35777453378819</v>
      </c>
      <c r="N7">
        <v>631.91029453378746</v>
      </c>
      <c r="O7">
        <v>624.69361453378758</v>
      </c>
      <c r="P7">
        <v>644.22568453378733</v>
      </c>
      <c r="Q7">
        <v>651.31294453378803</v>
      </c>
      <c r="R7">
        <v>689.35499453378736</v>
      </c>
      <c r="S7">
        <v>630.52902453378738</v>
      </c>
      <c r="T7">
        <v>679.77310453378755</v>
      </c>
      <c r="U7">
        <v>683.80444453378732</v>
      </c>
      <c r="V7">
        <v>673.40849453378735</v>
      </c>
      <c r="W7">
        <v>683.79156453378755</v>
      </c>
      <c r="X7">
        <v>692.83249453378733</v>
      </c>
      <c r="Y7">
        <v>670.59014453378825</v>
      </c>
      <c r="Z7">
        <v>653.99312453378752</v>
      </c>
      <c r="AA7">
        <v>642.13202453378744</v>
      </c>
      <c r="AB7">
        <v>626.71691453378742</v>
      </c>
      <c r="AC7">
        <v>681.06544453378729</v>
      </c>
      <c r="AD7">
        <v>674.88634453378734</v>
      </c>
      <c r="AE7">
        <v>672.53459453378719</v>
      </c>
      <c r="AF7">
        <v>676.43966453378744</v>
      </c>
      <c r="AG7">
        <v>671.38065153378727</v>
      </c>
      <c r="AH7">
        <v>727.81979453378733</v>
      </c>
    </row>
    <row r="8" spans="1:34" x14ac:dyDescent="0.3">
      <c r="A8" s="108">
        <f ca="1">Exceedance!U8</f>
        <v>46266</v>
      </c>
      <c r="B8" s="1">
        <v>566.61452323195033</v>
      </c>
      <c r="C8" s="1">
        <v>566.61452323195033</v>
      </c>
      <c r="D8" s="1">
        <v>566.61452323195033</v>
      </c>
      <c r="E8">
        <v>560.05110323195015</v>
      </c>
      <c r="F8">
        <v>548.2371932319503</v>
      </c>
      <c r="G8">
        <v>567.00418323195026</v>
      </c>
      <c r="H8">
        <v>544.83748323195039</v>
      </c>
      <c r="I8">
        <v>553.17776323195073</v>
      </c>
      <c r="J8">
        <v>561.81461323195072</v>
      </c>
      <c r="K8">
        <v>507.07144323195018</v>
      </c>
      <c r="L8">
        <v>613.78917323195014</v>
      </c>
      <c r="M8">
        <v>610.14456323195031</v>
      </c>
      <c r="N8">
        <v>584.0967832319501</v>
      </c>
      <c r="O8">
        <v>563.48708323195035</v>
      </c>
      <c r="P8">
        <v>569.52939323195028</v>
      </c>
      <c r="Q8">
        <v>597.45154323195015</v>
      </c>
      <c r="R8">
        <v>556.00420323195044</v>
      </c>
      <c r="S8">
        <v>585.99316323195046</v>
      </c>
      <c r="T8">
        <v>598.75833323195002</v>
      </c>
      <c r="U8">
        <v>592.84894323195033</v>
      </c>
      <c r="V8">
        <v>576.01983323195054</v>
      </c>
      <c r="W8">
        <v>593.56855323195055</v>
      </c>
      <c r="X8">
        <v>592.54265323195023</v>
      </c>
      <c r="Y8">
        <v>567.34406323195037</v>
      </c>
      <c r="Z8">
        <v>595.6794532319509</v>
      </c>
      <c r="AA8">
        <v>601.12642323195018</v>
      </c>
      <c r="AB8">
        <v>578.10184923195027</v>
      </c>
      <c r="AC8">
        <v>578.89500323195034</v>
      </c>
      <c r="AD8">
        <v>598.97884323195024</v>
      </c>
      <c r="AE8">
        <v>579.98624523195008</v>
      </c>
      <c r="AF8">
        <v>591.75737123195051</v>
      </c>
      <c r="AG8">
        <v>578.85779323195038</v>
      </c>
      <c r="AH8">
        <v>610.38233323195016</v>
      </c>
    </row>
    <row r="9" spans="1:34" x14ac:dyDescent="0.3">
      <c r="A9" s="108">
        <f ca="1">Exceedance!U9</f>
        <v>46296</v>
      </c>
      <c r="B9" s="1">
        <v>434.14119922490005</v>
      </c>
      <c r="C9" s="1">
        <v>434.14119922490005</v>
      </c>
      <c r="D9" s="1">
        <v>434.14119922490005</v>
      </c>
      <c r="E9">
        <v>423.36017922490015</v>
      </c>
      <c r="F9">
        <v>408.48727922490031</v>
      </c>
      <c r="G9">
        <v>426.58500922490015</v>
      </c>
      <c r="H9">
        <v>418.33509922490015</v>
      </c>
      <c r="I9">
        <v>423.34668922490005</v>
      </c>
      <c r="J9">
        <v>406.32789922489951</v>
      </c>
      <c r="K9">
        <v>420.43056922489984</v>
      </c>
      <c r="L9">
        <v>414.24158922490017</v>
      </c>
      <c r="M9">
        <v>432.66005922490001</v>
      </c>
      <c r="N9">
        <v>425.72552922490019</v>
      </c>
      <c r="O9">
        <v>400.66420922489999</v>
      </c>
      <c r="P9">
        <v>407.28131922489996</v>
      </c>
      <c r="Q9">
        <v>448.96594922489999</v>
      </c>
      <c r="R9">
        <v>378.68833922490012</v>
      </c>
      <c r="S9">
        <v>405.78256922489999</v>
      </c>
      <c r="T9">
        <v>409.49502922489961</v>
      </c>
      <c r="U9">
        <v>429.96190922490007</v>
      </c>
      <c r="V9">
        <v>431.23871922490036</v>
      </c>
      <c r="W9">
        <v>447.55774922489991</v>
      </c>
      <c r="X9">
        <v>435.89018922490015</v>
      </c>
      <c r="Y9">
        <v>429.81580922490014</v>
      </c>
      <c r="Z9">
        <v>425.28508922489993</v>
      </c>
      <c r="AA9">
        <v>436.16431922490005</v>
      </c>
      <c r="AB9">
        <v>420.19283922490001</v>
      </c>
      <c r="AC9">
        <v>421.9168492249002</v>
      </c>
      <c r="AD9">
        <v>434.4633842249001</v>
      </c>
      <c r="AE9">
        <v>455.88726222490016</v>
      </c>
      <c r="AF9">
        <v>432.94343822490021</v>
      </c>
      <c r="AG9">
        <v>443.69066222490022</v>
      </c>
      <c r="AH9">
        <v>456.69894922489988</v>
      </c>
    </row>
    <row r="10" spans="1:34" x14ac:dyDescent="0.3">
      <c r="A10" s="108">
        <f ca="1">Exceedance!U10</f>
        <v>46327</v>
      </c>
      <c r="B10" s="1">
        <v>634.78661926713016</v>
      </c>
      <c r="C10" s="1">
        <v>634.78661926713016</v>
      </c>
      <c r="D10" s="1">
        <v>634.78661926713016</v>
      </c>
      <c r="E10">
        <v>623.04495926712934</v>
      </c>
      <c r="F10">
        <v>638.56985926712946</v>
      </c>
      <c r="G10">
        <v>654.68398926712962</v>
      </c>
      <c r="H10">
        <v>644.16820926712967</v>
      </c>
      <c r="I10">
        <v>607.10391926712953</v>
      </c>
      <c r="J10">
        <v>607.99591926712935</v>
      </c>
      <c r="K10">
        <v>614.81646926713006</v>
      </c>
      <c r="L10">
        <v>694.76403926712999</v>
      </c>
      <c r="M10">
        <v>610.08419926712952</v>
      </c>
      <c r="N10">
        <v>631.79892926713012</v>
      </c>
      <c r="O10">
        <v>632.46704926712982</v>
      </c>
      <c r="P10">
        <v>625.23052926712955</v>
      </c>
      <c r="Q10">
        <v>629.38355926712973</v>
      </c>
      <c r="R10">
        <v>604.60297926712929</v>
      </c>
      <c r="S10">
        <v>654.75222926712979</v>
      </c>
      <c r="T10">
        <v>626.74480926712954</v>
      </c>
      <c r="U10">
        <v>634.78201926712984</v>
      </c>
      <c r="V10">
        <v>648.26783926713006</v>
      </c>
      <c r="W10">
        <v>650.73610926712979</v>
      </c>
      <c r="X10">
        <v>663.22042926712982</v>
      </c>
      <c r="Y10">
        <v>625.03524926712953</v>
      </c>
      <c r="Z10">
        <v>636.45304926712959</v>
      </c>
      <c r="AA10">
        <v>616.45141926712972</v>
      </c>
      <c r="AB10">
        <v>643.75173926712966</v>
      </c>
      <c r="AC10">
        <v>645.45831926712981</v>
      </c>
      <c r="AD10">
        <v>655.69069326712952</v>
      </c>
      <c r="AE10">
        <v>642.11944526712978</v>
      </c>
      <c r="AF10">
        <v>656.68703926712953</v>
      </c>
      <c r="AG10">
        <v>618.96766926712939</v>
      </c>
      <c r="AH10">
        <v>676.44484526713006</v>
      </c>
    </row>
    <row r="11" spans="1:34" x14ac:dyDescent="0.3">
      <c r="A11" s="108">
        <f ca="1">Exceedance!U11</f>
        <v>46357</v>
      </c>
      <c r="B11" s="1">
        <v>562.35790411398716</v>
      </c>
      <c r="C11" s="1">
        <v>562.35790411398716</v>
      </c>
      <c r="D11" s="1">
        <v>562.35790411398716</v>
      </c>
      <c r="E11">
        <v>539.71455411398711</v>
      </c>
      <c r="F11">
        <v>531.84299411398672</v>
      </c>
      <c r="G11">
        <v>550.13211411398686</v>
      </c>
      <c r="H11">
        <v>527.09198411398677</v>
      </c>
      <c r="I11">
        <v>467.76167411398706</v>
      </c>
      <c r="J11">
        <v>587.62165411398701</v>
      </c>
      <c r="K11">
        <v>606.55986411398692</v>
      </c>
      <c r="L11">
        <v>638.9979741139872</v>
      </c>
      <c r="M11">
        <v>513.74280411398695</v>
      </c>
      <c r="N11">
        <v>576.25991411398729</v>
      </c>
      <c r="O11">
        <v>563.31256411398704</v>
      </c>
      <c r="P11">
        <v>567.0387541139869</v>
      </c>
      <c r="Q11">
        <v>574.77331411398666</v>
      </c>
      <c r="R11">
        <v>530.30704411398688</v>
      </c>
      <c r="S11">
        <v>543.01039411398756</v>
      </c>
      <c r="T11">
        <v>567.15231411398702</v>
      </c>
      <c r="U11">
        <v>573.51806411398695</v>
      </c>
      <c r="V11">
        <v>544.69256411398737</v>
      </c>
      <c r="W11">
        <v>580.08044411398771</v>
      </c>
      <c r="X11">
        <v>523.52911411398668</v>
      </c>
      <c r="Y11">
        <v>569.19282411398683</v>
      </c>
      <c r="Z11">
        <v>563.64336411398688</v>
      </c>
      <c r="AA11">
        <v>571.56860411398679</v>
      </c>
      <c r="AB11">
        <v>536.35062511398689</v>
      </c>
      <c r="AC11">
        <v>554.53989411398709</v>
      </c>
      <c r="AD11">
        <v>552.0449341139871</v>
      </c>
      <c r="AE11">
        <v>575.88202811398696</v>
      </c>
      <c r="AF11">
        <v>548.46857711398707</v>
      </c>
      <c r="AG11">
        <v>539.91529111398688</v>
      </c>
      <c r="AH11">
        <v>566.27511411398757</v>
      </c>
    </row>
    <row r="12" spans="1:34" x14ac:dyDescent="0.3">
      <c r="A12" s="108">
        <f ca="1">Exceedance!U12</f>
        <v>46388</v>
      </c>
      <c r="B12" s="1">
        <v>518.24166517171113</v>
      </c>
      <c r="C12" s="1">
        <v>517.45161490912324</v>
      </c>
      <c r="D12" s="1">
        <v>517.45161490912324</v>
      </c>
      <c r="E12">
        <v>547.40867530278365</v>
      </c>
      <c r="F12">
        <v>411.7001352246391</v>
      </c>
      <c r="G12">
        <v>536.34902830010458</v>
      </c>
      <c r="H12">
        <v>473.7453396113325</v>
      </c>
      <c r="I12">
        <v>557.19197994466401</v>
      </c>
      <c r="J12">
        <v>579.97889961133262</v>
      </c>
      <c r="K12">
        <v>627.63492412593871</v>
      </c>
      <c r="L12">
        <v>443.70487967196732</v>
      </c>
      <c r="M12">
        <v>484.8693096113326</v>
      </c>
      <c r="N12">
        <v>484.74020431481694</v>
      </c>
      <c r="O12">
        <v>534.57754988531588</v>
      </c>
      <c r="P12">
        <v>500.86256638992518</v>
      </c>
      <c r="Q12">
        <v>512.98842585854652</v>
      </c>
      <c r="R12">
        <v>369.83554961133251</v>
      </c>
      <c r="S12">
        <v>550.99037961133251</v>
      </c>
      <c r="T12">
        <v>536.85634431481708</v>
      </c>
      <c r="U12">
        <v>532.87342632820162</v>
      </c>
      <c r="V12">
        <v>564.93458431481702</v>
      </c>
      <c r="W12">
        <v>434.21841585854622</v>
      </c>
      <c r="X12">
        <v>552.94586283277135</v>
      </c>
      <c r="Y12">
        <v>549.3688658585462</v>
      </c>
      <c r="Z12">
        <v>528.00703988531563</v>
      </c>
      <c r="AA12">
        <v>536.1050273282018</v>
      </c>
      <c r="AB12">
        <v>551.22417530278358</v>
      </c>
      <c r="AC12">
        <v>524.51504128804754</v>
      </c>
      <c r="AD12">
        <v>513.29885283277156</v>
      </c>
      <c r="AE12">
        <v>515.29948685854617</v>
      </c>
      <c r="AF12">
        <v>499.41791961133225</v>
      </c>
      <c r="AG12">
        <v>544.75184431481716</v>
      </c>
      <c r="AH12">
        <v>494.89486446247031</v>
      </c>
    </row>
    <row r="13" spans="1:34" x14ac:dyDescent="0.3">
      <c r="A13" s="108">
        <f ca="1">Exceedance!U13</f>
        <v>46419</v>
      </c>
      <c r="B13" s="1">
        <v>476.91712091445737</v>
      </c>
      <c r="C13" s="1">
        <v>475.9404840315064</v>
      </c>
      <c r="D13" s="1">
        <v>475.9404840315064</v>
      </c>
      <c r="E13">
        <v>488.9410945148901</v>
      </c>
      <c r="F13">
        <v>265.33167244292019</v>
      </c>
      <c r="G13">
        <v>477.25810772491803</v>
      </c>
      <c r="H13">
        <v>397.61481762966059</v>
      </c>
      <c r="I13">
        <v>529.05228925275844</v>
      </c>
      <c r="J13">
        <v>470.1474876296607</v>
      </c>
      <c r="K13">
        <v>441.86961425402899</v>
      </c>
      <c r="L13">
        <v>445.53550173211721</v>
      </c>
      <c r="M13">
        <v>452.47040762966094</v>
      </c>
      <c r="N13">
        <v>429.09365088974306</v>
      </c>
      <c r="O13">
        <v>469.21735565617342</v>
      </c>
      <c r="P13">
        <v>426.36459626646553</v>
      </c>
      <c r="Q13">
        <v>436.75567614740896</v>
      </c>
      <c r="R13">
        <v>271.06740762966081</v>
      </c>
      <c r="S13">
        <v>452.88994762966058</v>
      </c>
      <c r="T13">
        <v>491.6635308897429</v>
      </c>
      <c r="U13">
        <v>481.06096564412508</v>
      </c>
      <c r="V13">
        <v>447.35010088974315</v>
      </c>
      <c r="W13">
        <v>483.18843614740922</v>
      </c>
      <c r="X13">
        <v>458.92273899288443</v>
      </c>
      <c r="Y13">
        <v>487.0043961474093</v>
      </c>
      <c r="Z13">
        <v>476.73631565617319</v>
      </c>
      <c r="AA13">
        <v>459.5311266441251</v>
      </c>
      <c r="AB13">
        <v>518.84949451489013</v>
      </c>
      <c r="AC13">
        <v>491.70269138097893</v>
      </c>
      <c r="AD13">
        <v>453.98406899288432</v>
      </c>
      <c r="AE13">
        <v>455.68652614740893</v>
      </c>
      <c r="AF13">
        <v>454.5680866296608</v>
      </c>
      <c r="AG13">
        <v>469.52918088974297</v>
      </c>
      <c r="AH13">
        <v>409.8338797997626</v>
      </c>
    </row>
    <row r="14" spans="1:34" x14ac:dyDescent="0.3">
      <c r="A14" s="108">
        <f ca="1">Exceedance!U14</f>
        <v>46447</v>
      </c>
      <c r="B14" s="1">
        <v>933.39570135959661</v>
      </c>
      <c r="C14" s="1">
        <v>932.71448309700838</v>
      </c>
      <c r="D14" s="1">
        <v>932.71448309700838</v>
      </c>
      <c r="E14">
        <v>836.80410514605569</v>
      </c>
      <c r="F14">
        <v>691.47751688998096</v>
      </c>
      <c r="G14">
        <v>935.21892196544604</v>
      </c>
      <c r="H14">
        <v>806.0889677992177</v>
      </c>
      <c r="I14">
        <v>980.29204895329383</v>
      </c>
      <c r="J14">
        <v>880.79965779921793</v>
      </c>
      <c r="K14">
        <v>865.50765779128051</v>
      </c>
      <c r="L14">
        <v>865.23400255831211</v>
      </c>
      <c r="M14">
        <v>882.49824779921789</v>
      </c>
      <c r="N14">
        <v>918.08379250270252</v>
      </c>
      <c r="O14">
        <v>918.18646007319683</v>
      </c>
      <c r="P14">
        <v>947.58264657780626</v>
      </c>
      <c r="Q14">
        <v>951.30882604642716</v>
      </c>
      <c r="R14">
        <v>752.37684779921813</v>
      </c>
      <c r="S14">
        <v>884.06785779921802</v>
      </c>
      <c r="T14">
        <v>916.94894250270249</v>
      </c>
      <c r="U14">
        <v>936.73063451608709</v>
      </c>
      <c r="V14">
        <v>948.69733250270247</v>
      </c>
      <c r="W14">
        <v>885.36902604642717</v>
      </c>
      <c r="X14">
        <v>930.33772902065641</v>
      </c>
      <c r="Y14">
        <v>931.39488604642725</v>
      </c>
      <c r="Z14">
        <v>945.00614007319655</v>
      </c>
      <c r="AA14">
        <v>1015.5968445160868</v>
      </c>
      <c r="AB14">
        <v>978.89421514605499</v>
      </c>
      <c r="AC14">
        <v>884.80616847593319</v>
      </c>
      <c r="AD14">
        <v>944.61010902065664</v>
      </c>
      <c r="AE14">
        <v>911.78703604642726</v>
      </c>
      <c r="AF14">
        <v>910.18638579921731</v>
      </c>
      <c r="AG14">
        <v>903.3558689027027</v>
      </c>
      <c r="AH14">
        <v>904.77190065035256</v>
      </c>
    </row>
    <row r="15" spans="1:34" x14ac:dyDescent="0.3">
      <c r="A15" s="108">
        <f ca="1">Exceedance!U15</f>
        <v>46478</v>
      </c>
      <c r="B15" s="1">
        <v>1039.5421827887417</v>
      </c>
      <c r="C15" s="1">
        <v>1038.898780526154</v>
      </c>
      <c r="D15" s="1">
        <v>1038.898780526154</v>
      </c>
      <c r="E15">
        <v>1008.7969302181792</v>
      </c>
      <c r="F15">
        <v>1041.0328270468258</v>
      </c>
      <c r="G15">
        <v>1050.2042081222914</v>
      </c>
      <c r="H15">
        <v>976.71266522836311</v>
      </c>
      <c r="I15">
        <v>1075.0235109275493</v>
      </c>
      <c r="J15">
        <v>987.00495522836343</v>
      </c>
      <c r="K15">
        <v>903.34642394812545</v>
      </c>
      <c r="L15">
        <v>982.42570587768557</v>
      </c>
      <c r="M15">
        <v>1014.958285228363</v>
      </c>
      <c r="N15">
        <v>1016.1648599318478</v>
      </c>
      <c r="O15">
        <v>1019.3559935023419</v>
      </c>
      <c r="P15">
        <v>982.82087000695162</v>
      </c>
      <c r="Q15">
        <v>980.66452947557264</v>
      </c>
      <c r="R15">
        <v>977.29940522836318</v>
      </c>
      <c r="S15">
        <v>1004.4964052283632</v>
      </c>
      <c r="T15">
        <v>1022.6236899318476</v>
      </c>
      <c r="U15">
        <v>1033.7754619452323</v>
      </c>
      <c r="V15">
        <v>1031.8732399318476</v>
      </c>
      <c r="W15">
        <v>994.87195947557257</v>
      </c>
      <c r="X15">
        <v>1014.0849304498022</v>
      </c>
      <c r="Y15">
        <v>1016.2501794755726</v>
      </c>
      <c r="Z15">
        <v>1031.8966535023424</v>
      </c>
      <c r="AA15">
        <v>981.79985194523249</v>
      </c>
      <c r="AB15">
        <v>1006.2226702181791</v>
      </c>
      <c r="AC15">
        <v>986.54290590507844</v>
      </c>
      <c r="AD15">
        <v>1026.8593304498022</v>
      </c>
      <c r="AE15">
        <v>1033.6444194755727</v>
      </c>
      <c r="AF15">
        <v>1010.7509152283633</v>
      </c>
      <c r="AG15">
        <v>984.0110529318481</v>
      </c>
      <c r="AH15">
        <v>1008.825562079498</v>
      </c>
    </row>
    <row r="16" spans="1:34" x14ac:dyDescent="0.3">
      <c r="A16" s="108">
        <f ca="1">Exceedance!U16</f>
        <v>46508</v>
      </c>
      <c r="B16" s="1">
        <v>1064.4101406443281</v>
      </c>
      <c r="C16" s="1">
        <v>1063.7619958899136</v>
      </c>
      <c r="D16" s="1">
        <v>1063.7619958899136</v>
      </c>
      <c r="E16">
        <v>1006.2227984539719</v>
      </c>
      <c r="F16">
        <v>1042.9117432249623</v>
      </c>
      <c r="G16">
        <v>1041.7506388095248</v>
      </c>
      <c r="H16">
        <v>1016.4438415347756</v>
      </c>
      <c r="I16">
        <v>1056.7411634425928</v>
      </c>
      <c r="J16">
        <v>1015.1527015347749</v>
      </c>
      <c r="K16">
        <v>986.43546683334546</v>
      </c>
      <c r="L16">
        <v>996.56667742978175</v>
      </c>
      <c r="M16">
        <v>1000.3190315347754</v>
      </c>
      <c r="N16">
        <v>1034.3036287822181</v>
      </c>
      <c r="O16">
        <v>1020.6180780544673</v>
      </c>
      <c r="P16">
        <v>1013.5421216446748</v>
      </c>
      <c r="Q16">
        <v>1053.5256996415935</v>
      </c>
      <c r="R16">
        <v>1044.7712115347751</v>
      </c>
      <c r="S16">
        <v>1056.7613615347761</v>
      </c>
      <c r="T16">
        <v>1049.5823087822184</v>
      </c>
      <c r="U16">
        <v>1047.3145679886547</v>
      </c>
      <c r="V16">
        <v>1014.7593087822186</v>
      </c>
      <c r="W16">
        <v>1046.1832996415935</v>
      </c>
      <c r="X16">
        <v>1028.4393414249012</v>
      </c>
      <c r="Y16">
        <v>1002.1285796415934</v>
      </c>
      <c r="Z16">
        <v>1029.2769780544679</v>
      </c>
      <c r="AA16">
        <v>1060.6634824886551</v>
      </c>
      <c r="AB16">
        <v>1008.1606384539726</v>
      </c>
      <c r="AC16">
        <v>1018.2623073693438</v>
      </c>
      <c r="AD16">
        <v>1012.0557414249013</v>
      </c>
      <c r="AE16">
        <v>1019.7931936415936</v>
      </c>
      <c r="AF16">
        <v>1018.723521534776</v>
      </c>
      <c r="AG16">
        <v>1077.5795387822175</v>
      </c>
      <c r="AH16">
        <v>1029.2278429299063</v>
      </c>
    </row>
    <row r="17" spans="1:34" x14ac:dyDescent="0.3">
      <c r="A17" s="108">
        <f ca="1">Exceedance!U17</f>
        <v>46539</v>
      </c>
      <c r="B17" s="1">
        <v>913.45794703506954</v>
      </c>
      <c r="C17" s="1">
        <v>912.85363813317679</v>
      </c>
      <c r="D17" s="1">
        <v>912.85363813317679</v>
      </c>
      <c r="E17">
        <v>900.68258713306102</v>
      </c>
      <c r="F17">
        <v>907.0412222349911</v>
      </c>
      <c r="G17">
        <v>934.96228191953696</v>
      </c>
      <c r="H17">
        <v>901.77717368574508</v>
      </c>
      <c r="I17">
        <v>948.85480046437033</v>
      </c>
      <c r="J17">
        <v>907.62664368574497</v>
      </c>
      <c r="K17">
        <v>876.38256639889755</v>
      </c>
      <c r="L17">
        <v>881.06983290419805</v>
      </c>
      <c r="M17">
        <v>874.83810368574507</v>
      </c>
      <c r="N17">
        <v>906.8154139373039</v>
      </c>
      <c r="O17">
        <v>907.70261152972296</v>
      </c>
      <c r="P17">
        <v>897.04165563453489</v>
      </c>
      <c r="Q17">
        <v>940.09428767863608</v>
      </c>
      <c r="R17">
        <v>900.47602368574496</v>
      </c>
      <c r="S17">
        <v>914.60065368574465</v>
      </c>
      <c r="T17">
        <v>952.02599393730361</v>
      </c>
      <c r="U17">
        <v>965.34048086284645</v>
      </c>
      <c r="V17">
        <v>912.66358393730377</v>
      </c>
      <c r="W17">
        <v>917.56768767863639</v>
      </c>
      <c r="X17">
        <v>929.23006173698127</v>
      </c>
      <c r="Y17">
        <v>938.25029767863577</v>
      </c>
      <c r="Z17">
        <v>948.57367152972245</v>
      </c>
      <c r="AA17">
        <v>974.08362286284705</v>
      </c>
      <c r="AB17">
        <v>908.46099713306148</v>
      </c>
      <c r="AC17">
        <v>896.30688008621678</v>
      </c>
      <c r="AD17">
        <v>934.89671173698116</v>
      </c>
      <c r="AE17">
        <v>943.31030767863592</v>
      </c>
      <c r="AF17">
        <v>923.11285368574522</v>
      </c>
      <c r="AG17">
        <v>958.1689739373038</v>
      </c>
      <c r="AH17">
        <v>943.02732858488355</v>
      </c>
    </row>
    <row r="18" spans="1:34" x14ac:dyDescent="0.3">
      <c r="A18" s="108">
        <f ca="1">Exceedance!U18</f>
        <v>46569</v>
      </c>
      <c r="B18" s="1">
        <v>774.32062096685672</v>
      </c>
      <c r="C18" s="1">
        <v>773.65145531087614</v>
      </c>
      <c r="D18" s="1">
        <v>773.65145531087614</v>
      </c>
      <c r="E18">
        <v>733.40416704488791</v>
      </c>
      <c r="F18">
        <v>759.33741575448403</v>
      </c>
      <c r="G18">
        <v>789.66451018448208</v>
      </c>
      <c r="H18">
        <v>746.87573539211792</v>
      </c>
      <c r="I18">
        <v>788.03770295587526</v>
      </c>
      <c r="J18">
        <v>756.21782539211767</v>
      </c>
      <c r="K18">
        <v>741.40739856484913</v>
      </c>
      <c r="L18">
        <v>678.74232441473907</v>
      </c>
      <c r="M18">
        <v>752.15463539211873</v>
      </c>
      <c r="N18">
        <v>785.90016437169788</v>
      </c>
      <c r="O18">
        <v>763.50218111324034</v>
      </c>
      <c r="P18">
        <v>751.41854167525355</v>
      </c>
      <c r="Q18">
        <v>759.7749444552062</v>
      </c>
      <c r="R18">
        <v>786.07729539211812</v>
      </c>
      <c r="S18">
        <v>760.17443539211808</v>
      </c>
      <c r="T18">
        <v>788.69816437169766</v>
      </c>
      <c r="U18">
        <v>797.57153270071524</v>
      </c>
      <c r="V18">
        <v>778.68239437169768</v>
      </c>
      <c r="W18">
        <v>792.62451445520639</v>
      </c>
      <c r="X18">
        <v>769.46128910901132</v>
      </c>
      <c r="Y18">
        <v>729.01696445520645</v>
      </c>
      <c r="Z18">
        <v>778.31742111324024</v>
      </c>
      <c r="AA18">
        <v>771.55687270071553</v>
      </c>
      <c r="AB18">
        <v>757.77661704488753</v>
      </c>
      <c r="AC18">
        <v>766.55963971366396</v>
      </c>
      <c r="AD18">
        <v>757.95015910901088</v>
      </c>
      <c r="AE18">
        <v>756.20089445520568</v>
      </c>
      <c r="AF18">
        <v>765.28922539211783</v>
      </c>
      <c r="AG18">
        <v>796.16919437169827</v>
      </c>
      <c r="AH18">
        <v>789.50109601925908</v>
      </c>
    </row>
    <row r="19" spans="1:34" x14ac:dyDescent="0.3">
      <c r="A19" s="108">
        <f ca="1">Exceedance!U19</f>
        <v>46600</v>
      </c>
      <c r="B19" s="1">
        <v>715.09275773839624</v>
      </c>
      <c r="C19" s="1">
        <v>714.41833608241575</v>
      </c>
      <c r="D19" s="1">
        <v>714.41833608241575</v>
      </c>
      <c r="E19">
        <v>665.56851631819075</v>
      </c>
      <c r="F19">
        <v>680.09972759804941</v>
      </c>
      <c r="G19">
        <v>726.62771602804708</v>
      </c>
      <c r="H19">
        <v>698.91155616365825</v>
      </c>
      <c r="I19">
        <v>717.76813769929254</v>
      </c>
      <c r="J19">
        <v>719.05005616365816</v>
      </c>
      <c r="K19">
        <v>689.74158440841416</v>
      </c>
      <c r="L19">
        <v>671.61620368804222</v>
      </c>
      <c r="M19">
        <v>664.89020616365747</v>
      </c>
      <c r="N19">
        <v>680.70685514323782</v>
      </c>
      <c r="O19">
        <v>699.56477588478185</v>
      </c>
      <c r="P19">
        <v>673.43124644679483</v>
      </c>
      <c r="Q19">
        <v>725.39152922674748</v>
      </c>
      <c r="R19">
        <v>663.50893616365829</v>
      </c>
      <c r="S19">
        <v>712.75301616365823</v>
      </c>
      <c r="T19">
        <v>739.8176851432379</v>
      </c>
      <c r="U19">
        <v>739.07301347225518</v>
      </c>
      <c r="V19">
        <v>739.80480514323801</v>
      </c>
      <c r="W19">
        <v>728.86902922674767</v>
      </c>
      <c r="X19">
        <v>714.43166588055124</v>
      </c>
      <c r="Y19">
        <v>690.02965922674741</v>
      </c>
      <c r="Z19">
        <v>697.47111588478197</v>
      </c>
      <c r="AA19">
        <v>692.38143347225525</v>
      </c>
      <c r="AB19">
        <v>731.89495631819068</v>
      </c>
      <c r="AC19">
        <v>711.59702848520408</v>
      </c>
      <c r="AD19">
        <v>716.3761158805512</v>
      </c>
      <c r="AE19">
        <v>712.47619922674755</v>
      </c>
      <c r="AF19">
        <v>704.3605631636583</v>
      </c>
      <c r="AG19">
        <v>783.83303514323802</v>
      </c>
      <c r="AH19">
        <v>707.95285279080065</v>
      </c>
    </row>
    <row r="20" spans="1:34" x14ac:dyDescent="0.3">
      <c r="A20" s="108">
        <f ca="1">Exceedance!U20</f>
        <v>46631</v>
      </c>
      <c r="B20" s="1">
        <v>629.11348404388104</v>
      </c>
      <c r="C20" s="1">
        <v>628.44486314198787</v>
      </c>
      <c r="D20" s="1">
        <v>628.44486314198787</v>
      </c>
      <c r="E20">
        <v>608.02865026111465</v>
      </c>
      <c r="F20">
        <v>616.24316358314672</v>
      </c>
      <c r="G20">
        <v>615.41345126769249</v>
      </c>
      <c r="H20">
        <v>591.35779869455564</v>
      </c>
      <c r="I20">
        <v>646.58105008189</v>
      </c>
      <c r="J20">
        <v>545.25147869455532</v>
      </c>
      <c r="K20">
        <v>652.39524574705251</v>
      </c>
      <c r="L20">
        <v>649.18925603225125</v>
      </c>
      <c r="M20">
        <v>622.27681869455591</v>
      </c>
      <c r="N20">
        <v>624.18050894611451</v>
      </c>
      <c r="O20">
        <v>629.55436453853599</v>
      </c>
      <c r="P20">
        <v>625.00562864334859</v>
      </c>
      <c r="Q20">
        <v>597.1623406874495</v>
      </c>
      <c r="R20">
        <v>624.17319869455559</v>
      </c>
      <c r="S20">
        <v>636.93836869455549</v>
      </c>
      <c r="T20">
        <v>653.54236894611461</v>
      </c>
      <c r="U20">
        <v>646.14667587165741</v>
      </c>
      <c r="V20">
        <v>654.26197894611482</v>
      </c>
      <c r="W20">
        <v>633.70079068744963</v>
      </c>
      <c r="X20">
        <v>616.15004874579222</v>
      </c>
      <c r="Y20">
        <v>636.83759068744996</v>
      </c>
      <c r="Z20">
        <v>661.15139453853647</v>
      </c>
      <c r="AA20">
        <v>648.22869187165759</v>
      </c>
      <c r="AB20">
        <v>638.68646026111492</v>
      </c>
      <c r="AC20">
        <v>640.80543509502809</v>
      </c>
      <c r="AD20">
        <v>628.79223074579249</v>
      </c>
      <c r="AE20">
        <v>632.91550868744969</v>
      </c>
      <c r="AF20">
        <v>617.03782869455574</v>
      </c>
      <c r="AG20">
        <v>671.07575894611421</v>
      </c>
      <c r="AH20">
        <v>624.03247059369642</v>
      </c>
    </row>
    <row r="21" spans="1:34" x14ac:dyDescent="0.3">
      <c r="A21" s="108">
        <f ca="1">Exceedance!U21</f>
        <v>46661</v>
      </c>
      <c r="B21" s="1">
        <v>491.94915266951244</v>
      </c>
      <c r="C21" s="1">
        <v>491.50585901353247</v>
      </c>
      <c r="D21" s="1">
        <v>491.50585901353247</v>
      </c>
      <c r="E21">
        <v>464.38452903385325</v>
      </c>
      <c r="F21">
        <v>469.76129892938178</v>
      </c>
      <c r="G21">
        <v>483.59190535937978</v>
      </c>
      <c r="H21">
        <v>456.54225909477418</v>
      </c>
      <c r="I21">
        <v>486.70887844281992</v>
      </c>
      <c r="J21">
        <v>453.6261390947742</v>
      </c>
      <c r="K21">
        <v>446.77601373974687</v>
      </c>
      <c r="L21">
        <v>465.98622640370371</v>
      </c>
      <c r="M21">
        <v>458.92109909477489</v>
      </c>
      <c r="N21">
        <v>456.89310807435442</v>
      </c>
      <c r="O21">
        <v>463.06719681588891</v>
      </c>
      <c r="P21">
        <v>471.53103737790246</v>
      </c>
      <c r="Q21">
        <v>415.17166015785455</v>
      </c>
      <c r="R21">
        <v>438.97813909477463</v>
      </c>
      <c r="S21">
        <v>442.69059909477443</v>
      </c>
      <c r="T21">
        <v>486.19080807435449</v>
      </c>
      <c r="U21">
        <v>497.1188964033712</v>
      </c>
      <c r="V21">
        <v>503.78664807435445</v>
      </c>
      <c r="W21">
        <v>472.37351015785526</v>
      </c>
      <c r="X21">
        <v>473.6418608116665</v>
      </c>
      <c r="Y21">
        <v>461.76841015785487</v>
      </c>
      <c r="Z21">
        <v>491.95019681588946</v>
      </c>
      <c r="AA21">
        <v>486.07301640337153</v>
      </c>
      <c r="AB21">
        <v>477.8140990338527</v>
      </c>
      <c r="AC21">
        <v>471.38972641632017</v>
      </c>
      <c r="AD21">
        <v>499.71331381166715</v>
      </c>
      <c r="AE21">
        <v>469.42675915785463</v>
      </c>
      <c r="AF21">
        <v>476.8862320947747</v>
      </c>
      <c r="AG21">
        <v>512.92784807435419</v>
      </c>
      <c r="AH21">
        <v>483.46986272190952</v>
      </c>
    </row>
    <row r="22" spans="1:34" x14ac:dyDescent="0.3">
      <c r="A22" s="108">
        <f ca="1">Exceedance!U22</f>
        <v>46692</v>
      </c>
      <c r="B22" s="1">
        <v>576.48208588727061</v>
      </c>
      <c r="C22" s="1">
        <v>575.86008013529045</v>
      </c>
      <c r="D22" s="1">
        <v>575.86008013529045</v>
      </c>
      <c r="E22">
        <v>592.7956581946197</v>
      </c>
      <c r="F22">
        <v>581.28090190155592</v>
      </c>
      <c r="G22">
        <v>590.36896168584815</v>
      </c>
      <c r="H22">
        <v>526.3088443891279</v>
      </c>
      <c r="I22">
        <v>578.00085626012901</v>
      </c>
      <c r="J22">
        <v>534.02139438912775</v>
      </c>
      <c r="K22">
        <v>611.57930967219909</v>
      </c>
      <c r="L22">
        <v>538.06685631335915</v>
      </c>
      <c r="M22">
        <v>551.00385438912724</v>
      </c>
      <c r="N22">
        <v>572.39963507929758</v>
      </c>
      <c r="O22">
        <v>564.54091209705848</v>
      </c>
      <c r="P22">
        <v>538.79859991961473</v>
      </c>
      <c r="Q22">
        <v>526.54301822643436</v>
      </c>
      <c r="R22">
        <v>573.9571543891276</v>
      </c>
      <c r="S22">
        <v>545.9497343891278</v>
      </c>
      <c r="T22">
        <v>574.71460507929794</v>
      </c>
      <c r="U22">
        <v>596.8855970146094</v>
      </c>
      <c r="V22">
        <v>590.66869507929721</v>
      </c>
      <c r="W22">
        <v>585.1604682264342</v>
      </c>
      <c r="X22">
        <v>554.03005885866685</v>
      </c>
      <c r="Y22">
        <v>558.39308822643432</v>
      </c>
      <c r="Z22">
        <v>555.76180209705808</v>
      </c>
      <c r="AA22">
        <v>592.36949701460969</v>
      </c>
      <c r="AB22">
        <v>599.6841181946204</v>
      </c>
      <c r="AC22">
        <v>578.25293520867331</v>
      </c>
      <c r="AD22">
        <v>571.11425485866675</v>
      </c>
      <c r="AE22">
        <v>578.62707822643381</v>
      </c>
      <c r="AF22">
        <v>538.17259438912777</v>
      </c>
      <c r="AG22">
        <v>616.37743107929759</v>
      </c>
      <c r="AH22">
        <v>566.00547208244598</v>
      </c>
    </row>
    <row r="23" spans="1:34" x14ac:dyDescent="0.3">
      <c r="A23" s="108">
        <f ca="1">Exceedance!U23</f>
        <v>46722</v>
      </c>
      <c r="B23" s="1">
        <v>534.78328098221061</v>
      </c>
      <c r="C23" s="1">
        <v>534.20454993102828</v>
      </c>
      <c r="D23" s="1">
        <v>534.20454993102828</v>
      </c>
      <c r="E23">
        <v>518.39541858114376</v>
      </c>
      <c r="F23">
        <v>506.52465855327432</v>
      </c>
      <c r="G23">
        <v>504.40926883547763</v>
      </c>
      <c r="H23">
        <v>416.46071860531151</v>
      </c>
      <c r="I23">
        <v>585.75699584416714</v>
      </c>
      <c r="J23">
        <v>555.25890860531149</v>
      </c>
      <c r="K23">
        <v>585.07452234476159</v>
      </c>
      <c r="L23">
        <v>474.57307080248103</v>
      </c>
      <c r="M23">
        <v>524.95895860531141</v>
      </c>
      <c r="N23">
        <v>534.02117822941761</v>
      </c>
      <c r="O23">
        <v>537.1687010523375</v>
      </c>
      <c r="P23">
        <v>513.15903169012165</v>
      </c>
      <c r="Q23">
        <v>481.99237260118264</v>
      </c>
      <c r="R23">
        <v>491.70943860531133</v>
      </c>
      <c r="S23">
        <v>515.85135860531148</v>
      </c>
      <c r="T23">
        <v>544.22667822941798</v>
      </c>
      <c r="U23">
        <v>524.62348745499457</v>
      </c>
      <c r="V23">
        <v>550.78905822941761</v>
      </c>
      <c r="W23">
        <v>475.2144426011825</v>
      </c>
      <c r="X23">
        <v>528.20519552052656</v>
      </c>
      <c r="Y23">
        <v>515.32869260118298</v>
      </c>
      <c r="Z23">
        <v>541.69855105233671</v>
      </c>
      <c r="AA23">
        <v>516.28154845499432</v>
      </c>
      <c r="AB23">
        <v>541.09231858114413</v>
      </c>
      <c r="AC23">
        <v>504.30892977826392</v>
      </c>
      <c r="AD23">
        <v>534.89439952052658</v>
      </c>
      <c r="AE23">
        <v>500.15390560118266</v>
      </c>
      <c r="AF23">
        <v>488.61433560531123</v>
      </c>
      <c r="AG23">
        <v>536.98372822941769</v>
      </c>
      <c r="AH23">
        <v>513.7988174880162</v>
      </c>
    </row>
    <row r="24" spans="1:34" x14ac:dyDescent="0.3">
      <c r="A24" s="108">
        <f ca="1">Exceedance!U24</f>
        <v>46753</v>
      </c>
      <c r="B24" s="1">
        <v>519.23264268635069</v>
      </c>
      <c r="C24" s="1">
        <v>489.3702192337654</v>
      </c>
      <c r="D24" s="1">
        <v>509.55554856847363</v>
      </c>
      <c r="E24">
        <v>365.54353184284338</v>
      </c>
      <c r="F24">
        <v>549.71060016935189</v>
      </c>
      <c r="G24">
        <v>437.4389118698698</v>
      </c>
      <c r="H24">
        <v>562.55027348073804</v>
      </c>
      <c r="I24">
        <v>583.13749258803557</v>
      </c>
      <c r="J24">
        <v>690.70089061995986</v>
      </c>
      <c r="K24">
        <v>427.53252368682337</v>
      </c>
      <c r="L24">
        <v>468.74821120457796</v>
      </c>
      <c r="M24">
        <v>462.42377992340857</v>
      </c>
      <c r="N24">
        <v>513.05137992340815</v>
      </c>
      <c r="O24">
        <v>474.49901186986978</v>
      </c>
      <c r="P24">
        <v>491.46225589663908</v>
      </c>
      <c r="Q24">
        <v>333.52912186986998</v>
      </c>
      <c r="R24">
        <v>612.33917348073828</v>
      </c>
      <c r="S24">
        <v>514.53991992340832</v>
      </c>
      <c r="T24">
        <v>501.88609992340844</v>
      </c>
      <c r="U24">
        <v>563.69108568765409</v>
      </c>
      <c r="V24">
        <v>412.69224589663906</v>
      </c>
      <c r="W24">
        <v>506.69656186986987</v>
      </c>
      <c r="X24">
        <v>596.25642487237326</v>
      </c>
      <c r="Y24">
        <v>506.48086992340819</v>
      </c>
      <c r="Z24">
        <v>505.11770092340856</v>
      </c>
      <c r="AA24">
        <v>519.69367961712146</v>
      </c>
      <c r="AB24">
        <v>502.19861689663895</v>
      </c>
      <c r="AC24">
        <v>488.122477634115</v>
      </c>
      <c r="AD24">
        <v>515.636497090386</v>
      </c>
      <c r="AE24">
        <v>463.11149186986995</v>
      </c>
      <c r="AF24">
        <v>545.08885454668871</v>
      </c>
      <c r="AG24">
        <v>469.92083992340832</v>
      </c>
      <c r="AH24">
        <v>522.52154495266643</v>
      </c>
    </row>
    <row r="25" spans="1:34" x14ac:dyDescent="0.3">
      <c r="A25" s="108">
        <f ca="1">Exceedance!U25</f>
        <v>46784</v>
      </c>
      <c r="B25" s="1">
        <v>483.94288054077549</v>
      </c>
      <c r="C25" s="1">
        <v>454.73958033169822</v>
      </c>
      <c r="D25" s="1">
        <v>473.26231617185061</v>
      </c>
      <c r="E25">
        <v>243.17545539045673</v>
      </c>
      <c r="F25">
        <v>490.6193037005919</v>
      </c>
      <c r="G25">
        <v>376.376354660814</v>
      </c>
      <c r="H25">
        <v>580.61278400415222</v>
      </c>
      <c r="I25">
        <v>469.52172457062738</v>
      </c>
      <c r="J25">
        <v>552.19035186379381</v>
      </c>
      <c r="K25">
        <v>441.91972539714715</v>
      </c>
      <c r="L25">
        <v>449.75556290235886</v>
      </c>
      <c r="M25">
        <v>407.8938536783424</v>
      </c>
      <c r="N25">
        <v>448.99418367834267</v>
      </c>
      <c r="O25">
        <v>406.1280546608138</v>
      </c>
      <c r="P25">
        <v>416.53250416957826</v>
      </c>
      <c r="Q25">
        <v>249.8289446608139</v>
      </c>
      <c r="R25">
        <v>565.44571400415191</v>
      </c>
      <c r="S25">
        <v>470.46373367834241</v>
      </c>
      <c r="T25">
        <v>459.83720367834258</v>
      </c>
      <c r="U25">
        <v>445.73605262068253</v>
      </c>
      <c r="V25">
        <v>462.96526416957823</v>
      </c>
      <c r="W25">
        <v>436.6823546608141</v>
      </c>
      <c r="X25">
        <v>501.47287692505336</v>
      </c>
      <c r="Y25">
        <v>456.51314367834266</v>
      </c>
      <c r="Z25">
        <v>438.30736467834242</v>
      </c>
      <c r="AA25">
        <v>494.61465755375531</v>
      </c>
      <c r="AB25">
        <v>470.50289416957833</v>
      </c>
      <c r="AC25">
        <v>451.33027236955729</v>
      </c>
      <c r="AD25">
        <v>456.02656711189127</v>
      </c>
      <c r="AE25">
        <v>433.32962366081398</v>
      </c>
      <c r="AF25">
        <v>469.87006062065683</v>
      </c>
      <c r="AG25">
        <v>390.66253367834247</v>
      </c>
      <c r="AH25">
        <v>405.16563436716882</v>
      </c>
    </row>
    <row r="26" spans="1:34" x14ac:dyDescent="0.3">
      <c r="A26" s="108">
        <f ca="1">Exceedance!U26</f>
        <v>46813</v>
      </c>
      <c r="B26" s="1">
        <v>944.01886060601316</v>
      </c>
      <c r="C26" s="1">
        <v>894.55227635113806</v>
      </c>
      <c r="D26" s="1">
        <v>930.12726665269906</v>
      </c>
      <c r="E26">
        <v>634.95649078996087</v>
      </c>
      <c r="F26">
        <v>963.83552535176898</v>
      </c>
      <c r="G26">
        <v>759.70172898724218</v>
      </c>
      <c r="H26">
        <v>998.91728021185418</v>
      </c>
      <c r="I26">
        <v>889.03583267226429</v>
      </c>
      <c r="J26">
        <v>943.82865580237694</v>
      </c>
      <c r="K26">
        <v>854.50480745080586</v>
      </c>
      <c r="L26">
        <v>871.6859992888044</v>
      </c>
      <c r="M26">
        <v>885.6865570407806</v>
      </c>
      <c r="N26">
        <v>886.47064704078082</v>
      </c>
      <c r="O26">
        <v>911.02944898724218</v>
      </c>
      <c r="P26">
        <v>919.59301301401217</v>
      </c>
      <c r="Q26">
        <v>705.98960898724226</v>
      </c>
      <c r="R26">
        <v>960.48701021185332</v>
      </c>
      <c r="S26">
        <v>884.55170704078034</v>
      </c>
      <c r="T26">
        <v>895.66249704078075</v>
      </c>
      <c r="U26">
        <v>952.6402477718791</v>
      </c>
      <c r="V26">
        <v>853.65321301401127</v>
      </c>
      <c r="W26">
        <v>874.11644898724228</v>
      </c>
      <c r="X26">
        <v>993.24397160348803</v>
      </c>
      <c r="Y26">
        <v>913.29032704078099</v>
      </c>
      <c r="Z26">
        <v>974.52870704078055</v>
      </c>
      <c r="AA26">
        <v>938.79840931498018</v>
      </c>
      <c r="AB26">
        <v>852.40893301401218</v>
      </c>
      <c r="AC26">
        <v>924.7289797183405</v>
      </c>
      <c r="AD26">
        <v>917.09279617461493</v>
      </c>
      <c r="AE26">
        <v>863.7991469872419</v>
      </c>
      <c r="AF26">
        <v>908.66162903091742</v>
      </c>
      <c r="AG26">
        <v>869.48579704078054</v>
      </c>
      <c r="AH26">
        <v>796.71528931498051</v>
      </c>
    </row>
    <row r="27" spans="1:34" x14ac:dyDescent="0.3">
      <c r="A27" s="108">
        <f ca="1">Exceedance!U27</f>
        <v>46844</v>
      </c>
      <c r="B27" s="1">
        <v>1052.2483333303871</v>
      </c>
      <c r="C27" s="1">
        <v>998.27808770109971</v>
      </c>
      <c r="D27" s="1">
        <v>1037.5013139032667</v>
      </c>
      <c r="E27">
        <v>982.00507221023622</v>
      </c>
      <c r="F27">
        <v>1082.1859563654682</v>
      </c>
      <c r="G27">
        <v>927.86694033720426</v>
      </c>
      <c r="H27">
        <v>1093.6780511679783</v>
      </c>
      <c r="I27">
        <v>996.35489592283193</v>
      </c>
      <c r="J27">
        <v>981.60790552575372</v>
      </c>
      <c r="K27">
        <v>972.91572609849811</v>
      </c>
      <c r="L27">
        <v>1005.3357865393712</v>
      </c>
      <c r="M27">
        <v>981.30913839074265</v>
      </c>
      <c r="N27">
        <v>985.143878390743</v>
      </c>
      <c r="O27">
        <v>943.77137033720408</v>
      </c>
      <c r="P27">
        <v>946.45241436397328</v>
      </c>
      <c r="Q27">
        <v>928.45368033720433</v>
      </c>
      <c r="R27">
        <v>1080.8155511679779</v>
      </c>
      <c r="S27">
        <v>987.76796839074279</v>
      </c>
      <c r="T27">
        <v>990.24883839074255</v>
      </c>
      <c r="U27">
        <v>1036.9677370224463</v>
      </c>
      <c r="V27">
        <v>960.65984436397355</v>
      </c>
      <c r="W27">
        <v>955.44298033720429</v>
      </c>
      <c r="X27">
        <v>1081.3861038499354</v>
      </c>
      <c r="Y27">
        <v>997.68453839074334</v>
      </c>
      <c r="Z27">
        <v>938.27322839074247</v>
      </c>
      <c r="AA27">
        <v>963.89616823010397</v>
      </c>
      <c r="AB27">
        <v>951.6871843639733</v>
      </c>
      <c r="AC27">
        <v>1008.167598968908</v>
      </c>
      <c r="AD27">
        <v>1040.0261294251825</v>
      </c>
      <c r="AE27">
        <v>961.90519033720409</v>
      </c>
      <c r="AF27">
        <v>990.39276288148506</v>
      </c>
      <c r="AG27">
        <v>971.00498839074282</v>
      </c>
      <c r="AH27">
        <v>969.58581481062515</v>
      </c>
    </row>
    <row r="28" spans="1:34" x14ac:dyDescent="0.3">
      <c r="A28" s="108">
        <f ca="1">Exceedance!U28</f>
        <v>46874</v>
      </c>
      <c r="B28" s="1">
        <v>1077.3319105880137</v>
      </c>
      <c r="C28" s="1">
        <v>1023.4846829757934</v>
      </c>
      <c r="D28" s="1">
        <v>1062.4929040520522</v>
      </c>
      <c r="E28">
        <v>985.37875239711173</v>
      </c>
      <c r="F28">
        <v>1073.9274869345961</v>
      </c>
      <c r="G28">
        <v>968.62439235524664</v>
      </c>
      <c r="H28">
        <v>1083.1356435935591</v>
      </c>
      <c r="I28">
        <v>1024.4336466642312</v>
      </c>
      <c r="J28">
        <v>1067.5777828147259</v>
      </c>
      <c r="K28">
        <v>987.76027718707985</v>
      </c>
      <c r="L28">
        <v>991.5078034315045</v>
      </c>
      <c r="M28">
        <v>999.77116918099455</v>
      </c>
      <c r="N28">
        <v>986.73417918099381</v>
      </c>
      <c r="O28">
        <v>975.0639223552464</v>
      </c>
      <c r="P28">
        <v>1019.6418007681201</v>
      </c>
      <c r="Q28">
        <v>996.95176235524752</v>
      </c>
      <c r="R28">
        <v>1139.6197235935592</v>
      </c>
      <c r="S28">
        <v>1015.0498491809936</v>
      </c>
      <c r="T28">
        <v>1004.5469291809948</v>
      </c>
      <c r="U28">
        <v>1019.9613549850312</v>
      </c>
      <c r="V28">
        <v>1012.2994007681203</v>
      </c>
      <c r="W28">
        <v>971.27864235524657</v>
      </c>
      <c r="X28">
        <v>1065.8155297078019</v>
      </c>
      <c r="Y28">
        <v>995.39307918099382</v>
      </c>
      <c r="Z28">
        <v>1017.8958436809942</v>
      </c>
      <c r="AA28">
        <v>966.59037358173305</v>
      </c>
      <c r="AB28">
        <v>983.72984776812075</v>
      </c>
      <c r="AC28">
        <v>994.62954815928299</v>
      </c>
      <c r="AD28">
        <v>1026.292361299908</v>
      </c>
      <c r="AE28">
        <v>970.90407235524754</v>
      </c>
      <c r="AF28">
        <v>1084.0787064405577</v>
      </c>
      <c r="AG28">
        <v>991.95263918099386</v>
      </c>
      <c r="AH28">
        <v>964.65416358173252</v>
      </c>
    </row>
    <row r="29" spans="1:34" x14ac:dyDescent="0.3">
      <c r="A29" s="108">
        <f ca="1">Exceedance!U29</f>
        <v>46905</v>
      </c>
      <c r="B29" s="1">
        <v>915.16866510988916</v>
      </c>
      <c r="C29" s="1">
        <v>884.82961028786713</v>
      </c>
      <c r="D29" s="1">
        <v>906.13890728234821</v>
      </c>
      <c r="E29">
        <v>859.02520973038668</v>
      </c>
      <c r="F29">
        <v>949.5151750242411</v>
      </c>
      <c r="G29">
        <v>864.3330461231111</v>
      </c>
      <c r="H29">
        <v>955.6640593438799</v>
      </c>
      <c r="I29">
        <v>911.93162476483951</v>
      </c>
      <c r="J29">
        <v>932.14640120591207</v>
      </c>
      <c r="K29">
        <v>865.09932952530119</v>
      </c>
      <c r="L29">
        <v>858.70327311759252</v>
      </c>
      <c r="M29">
        <v>884.59156382528499</v>
      </c>
      <c r="N29">
        <v>886.08290382528457</v>
      </c>
      <c r="O29">
        <v>870.15916612311105</v>
      </c>
      <c r="P29">
        <v>918.47457997419804</v>
      </c>
      <c r="Q29">
        <v>863.03189612311155</v>
      </c>
      <c r="R29">
        <v>968.56973934388031</v>
      </c>
      <c r="S29">
        <v>929.8021438252847</v>
      </c>
      <c r="T29">
        <v>933.68321382528416</v>
      </c>
      <c r="U29">
        <v>912.43496222737645</v>
      </c>
      <c r="V29">
        <v>895.94797997419823</v>
      </c>
      <c r="W29">
        <v>881.224296123111</v>
      </c>
      <c r="X29">
        <v>988.99154376127331</v>
      </c>
      <c r="Y29">
        <v>926.95396382528463</v>
      </c>
      <c r="Z29">
        <v>942.42635582528487</v>
      </c>
      <c r="AA29">
        <v>877.43733733171268</v>
      </c>
      <c r="AB29">
        <v>874.0830299741981</v>
      </c>
      <c r="AC29">
        <v>908.88617452520327</v>
      </c>
      <c r="AD29">
        <v>944.28997078387022</v>
      </c>
      <c r="AE29">
        <v>885.66872612311158</v>
      </c>
      <c r="AF29">
        <v>959.14863704256391</v>
      </c>
      <c r="AG29">
        <v>917.37684382528437</v>
      </c>
      <c r="AH29">
        <v>877.78264471367083</v>
      </c>
    </row>
    <row r="30" spans="1:34" x14ac:dyDescent="0.3">
      <c r="A30" s="108">
        <f ca="1">Exceedance!U30</f>
        <v>46935</v>
      </c>
      <c r="B30" s="1">
        <v>769.7409176853082</v>
      </c>
      <c r="C30" s="1">
        <v>752.56203165984482</v>
      </c>
      <c r="D30" s="1">
        <v>763.51619030837401</v>
      </c>
      <c r="E30">
        <v>717.86190878303921</v>
      </c>
      <c r="F30">
        <v>794.20775556066349</v>
      </c>
      <c r="G30">
        <v>716.02476412341514</v>
      </c>
      <c r="H30">
        <v>787.7462999730833</v>
      </c>
      <c r="I30">
        <v>757.33725449455858</v>
      </c>
      <c r="J30">
        <v>789.13802075305296</v>
      </c>
      <c r="K30">
        <v>658.97849830782127</v>
      </c>
      <c r="L30">
        <v>732.25782277194435</v>
      </c>
      <c r="M30">
        <v>770.6209774394838</v>
      </c>
      <c r="N30">
        <v>748.89188743948307</v>
      </c>
      <c r="O30">
        <v>731.4239241234153</v>
      </c>
      <c r="P30">
        <v>745.16465078144893</v>
      </c>
      <c r="Q30">
        <v>755.22632412341477</v>
      </c>
      <c r="R30">
        <v>806.21587997308325</v>
      </c>
      <c r="S30">
        <v>773.4189774394838</v>
      </c>
      <c r="T30">
        <v>772.64106743948389</v>
      </c>
      <c r="U30">
        <v>775.11272034650221</v>
      </c>
      <c r="V30">
        <v>778.01422078144878</v>
      </c>
      <c r="W30">
        <v>727.75396412341513</v>
      </c>
      <c r="X30">
        <v>770.75490073884851</v>
      </c>
      <c r="Y30">
        <v>763.70712743948286</v>
      </c>
      <c r="Z30">
        <v>746.62640743948384</v>
      </c>
      <c r="AA30">
        <v>732.63255649083601</v>
      </c>
      <c r="AB30">
        <v>751.28045278144953</v>
      </c>
      <c r="AC30">
        <v>727.95234703043423</v>
      </c>
      <c r="AD30">
        <v>753.96900694692613</v>
      </c>
      <c r="AE30">
        <v>734.43825412341448</v>
      </c>
      <c r="AF30">
        <v>793.93730686344566</v>
      </c>
      <c r="AG30">
        <v>770.82051743948375</v>
      </c>
      <c r="AH30">
        <v>716.65494745219246</v>
      </c>
    </row>
    <row r="31" spans="1:34" x14ac:dyDescent="0.3">
      <c r="A31" s="108">
        <f ca="1">Exceedance!U31</f>
        <v>46966</v>
      </c>
      <c r="B31" s="1">
        <v>711.4168879237352</v>
      </c>
      <c r="C31" s="1">
        <v>691.83373331119878</v>
      </c>
      <c r="D31" s="1">
        <v>704.68190766428006</v>
      </c>
      <c r="E31">
        <v>637.09177239004498</v>
      </c>
      <c r="F31">
        <v>732.69496241539866</v>
      </c>
      <c r="G31">
        <v>666.56540577476858</v>
      </c>
      <c r="H31">
        <v>718.50960130606734</v>
      </c>
      <c r="I31">
        <v>720.58386585046367</v>
      </c>
      <c r="J31">
        <v>738.99620760778839</v>
      </c>
      <c r="K31">
        <v>652.26217790865962</v>
      </c>
      <c r="L31">
        <v>645.39223012785078</v>
      </c>
      <c r="M31">
        <v>663.93248909083695</v>
      </c>
      <c r="N31">
        <v>683.46455909083738</v>
      </c>
      <c r="O31">
        <v>651.94670577476836</v>
      </c>
      <c r="P31">
        <v>709.29131243280301</v>
      </c>
      <c r="Q31">
        <v>631.16278577476839</v>
      </c>
      <c r="R31">
        <v>760.30340130606737</v>
      </c>
      <c r="S31">
        <v>723.04331909083714</v>
      </c>
      <c r="T31">
        <v>712.64736909083695</v>
      </c>
      <c r="U31">
        <v>736.64425570240905</v>
      </c>
      <c r="V31">
        <v>712.76881243280286</v>
      </c>
      <c r="W31">
        <v>671.2239057747687</v>
      </c>
      <c r="X31">
        <v>733.28179207183223</v>
      </c>
      <c r="Y31">
        <v>681.37089909083613</v>
      </c>
      <c r="Z31">
        <v>665.95578909083713</v>
      </c>
      <c r="AA31">
        <v>705.35424546769821</v>
      </c>
      <c r="AB31">
        <v>694.82266243280253</v>
      </c>
      <c r="AC31">
        <v>686.78217238634056</v>
      </c>
      <c r="AD31">
        <v>710.66394830283116</v>
      </c>
      <c r="AE31">
        <v>672.0144127747684</v>
      </c>
      <c r="AF31">
        <v>782.02078421935153</v>
      </c>
      <c r="AG31">
        <v>687.79263909083693</v>
      </c>
      <c r="AH31">
        <v>647.43254642905515</v>
      </c>
    </row>
    <row r="32" spans="1:34" x14ac:dyDescent="0.3">
      <c r="A32" s="108">
        <f ca="1">Exceedance!U32</f>
        <v>46997</v>
      </c>
      <c r="B32" s="1">
        <v>629.12972425706778</v>
      </c>
      <c r="C32" s="1">
        <v>601.78350484927944</v>
      </c>
      <c r="D32" s="1">
        <v>620.58220309082355</v>
      </c>
      <c r="E32">
        <v>569.6036654524047</v>
      </c>
      <c r="F32">
        <v>627.32261350418867</v>
      </c>
      <c r="G32">
        <v>555.27634068452335</v>
      </c>
      <c r="H32">
        <v>651.35678092082185</v>
      </c>
      <c r="I32">
        <v>548.54519357331321</v>
      </c>
      <c r="J32">
        <v>705.51534968585963</v>
      </c>
      <c r="K32">
        <v>632.04407304241442</v>
      </c>
      <c r="L32">
        <v>604.99405892606796</v>
      </c>
      <c r="M32">
        <v>603.31932838669627</v>
      </c>
      <c r="N32">
        <v>609.36163838669654</v>
      </c>
      <c r="O32">
        <v>599.55012068452334</v>
      </c>
      <c r="P32">
        <v>576.96961453561005</v>
      </c>
      <c r="Q32">
        <v>588.09174068452353</v>
      </c>
      <c r="R32">
        <v>688.30050092082206</v>
      </c>
      <c r="S32">
        <v>632.68118838669602</v>
      </c>
      <c r="T32">
        <v>615.8520783866968</v>
      </c>
      <c r="U32">
        <v>652.95777903585167</v>
      </c>
      <c r="V32">
        <v>613.50806453560961</v>
      </c>
      <c r="W32">
        <v>569.4426406845231</v>
      </c>
      <c r="X32">
        <v>685.03619533821472</v>
      </c>
      <c r="Y32">
        <v>640.95866838669644</v>
      </c>
      <c r="Z32">
        <v>617.9340943866963</v>
      </c>
      <c r="AA32">
        <v>608.78492174530845</v>
      </c>
      <c r="AB32">
        <v>619.94425453560996</v>
      </c>
      <c r="AC32">
        <v>601.64180333367869</v>
      </c>
      <c r="AD32">
        <v>632.94821759234355</v>
      </c>
      <c r="AE32">
        <v>580.95637068452334</v>
      </c>
      <c r="AF32">
        <v>671.10846785103763</v>
      </c>
      <c r="AG32">
        <v>599.88131838669642</v>
      </c>
      <c r="AH32">
        <v>586.24304912726677</v>
      </c>
    </row>
    <row r="33" spans="1:34" x14ac:dyDescent="0.3">
      <c r="A33" s="108">
        <f ca="1">Exceedance!U33</f>
        <v>47027</v>
      </c>
      <c r="B33" s="1">
        <v>490.8539597457094</v>
      </c>
      <c r="C33" s="1">
        <v>468.05695838701166</v>
      </c>
      <c r="D33" s="1">
        <v>484.14873216970386</v>
      </c>
      <c r="E33">
        <v>425.97425241505346</v>
      </c>
      <c r="F33">
        <v>493.56787400132805</v>
      </c>
      <c r="G33">
        <v>423.33181085058123</v>
      </c>
      <c r="H33">
        <v>490.91391365742157</v>
      </c>
      <c r="I33">
        <v>457.04810335589315</v>
      </c>
      <c r="J33">
        <v>499.939359193717</v>
      </c>
      <c r="K33">
        <v>449.06144965016819</v>
      </c>
      <c r="L33">
        <v>441.80242463327357</v>
      </c>
      <c r="M33">
        <v>439.25444416664959</v>
      </c>
      <c r="N33">
        <v>445.87155416664962</v>
      </c>
      <c r="O33">
        <v>448.951070850581</v>
      </c>
      <c r="P33">
        <v>397.9760175086156</v>
      </c>
      <c r="Q33">
        <v>405.767690850581</v>
      </c>
      <c r="R33">
        <v>494.08104365742213</v>
      </c>
      <c r="S33">
        <v>468.55214416664978</v>
      </c>
      <c r="T33">
        <v>469.82895416665008</v>
      </c>
      <c r="U33">
        <v>502.74538120783006</v>
      </c>
      <c r="V33">
        <v>455.17786750861546</v>
      </c>
      <c r="W33">
        <v>429.8009308505807</v>
      </c>
      <c r="X33">
        <v>508.62947442318756</v>
      </c>
      <c r="Y33">
        <v>474.75455416665051</v>
      </c>
      <c r="Z33">
        <v>458.78307416665007</v>
      </c>
      <c r="AA33">
        <v>450.85820214712976</v>
      </c>
      <c r="AB33">
        <v>453.75106250861575</v>
      </c>
      <c r="AC33">
        <v>472.46978089176127</v>
      </c>
      <c r="AD33">
        <v>469.27153480826081</v>
      </c>
      <c r="AE33">
        <v>443.67578385058118</v>
      </c>
      <c r="AF33">
        <v>512.77262372478026</v>
      </c>
      <c r="AG33">
        <v>461.95420416664967</v>
      </c>
      <c r="AH33">
        <v>445.82346310848709</v>
      </c>
    </row>
    <row r="34" spans="1:34" x14ac:dyDescent="0.3">
      <c r="A34" s="108">
        <f ca="1">Exceedance!U34</f>
        <v>47058</v>
      </c>
      <c r="B34" s="1">
        <v>575.25116060215885</v>
      </c>
      <c r="C34" s="1">
        <v>551.44424155535</v>
      </c>
      <c r="D34" s="1">
        <v>567.62789242042834</v>
      </c>
      <c r="E34">
        <v>538.97295815421057</v>
      </c>
      <c r="F34">
        <v>600.12229478934194</v>
      </c>
      <c r="G34">
        <v>493.64560890560972</v>
      </c>
      <c r="H34">
        <v>581.4460350787715</v>
      </c>
      <c r="I34">
        <v>536.49779705208584</v>
      </c>
      <c r="J34">
        <v>667.51751729531304</v>
      </c>
      <c r="K34">
        <v>521.52143991104083</v>
      </c>
      <c r="L34">
        <v>534.52426977068842</v>
      </c>
      <c r="M34">
        <v>553.74942664685773</v>
      </c>
      <c r="N34">
        <v>546.51290664685848</v>
      </c>
      <c r="O34">
        <v>515.92524890560969</v>
      </c>
      <c r="P34">
        <v>508.51501277623362</v>
      </c>
      <c r="Q34">
        <v>541.29391890560998</v>
      </c>
      <c r="R34">
        <v>600.19492507877123</v>
      </c>
      <c r="S34">
        <v>556.06439664685854</v>
      </c>
      <c r="T34">
        <v>569.55021664685819</v>
      </c>
      <c r="U34">
        <v>588.90511349420581</v>
      </c>
      <c r="V34">
        <v>567.13246277623409</v>
      </c>
      <c r="W34">
        <v>511.57693890560921</v>
      </c>
      <c r="X34">
        <v>601.58327173606358</v>
      </c>
      <c r="Y34">
        <v>537.73379664685808</v>
      </c>
      <c r="Z34">
        <v>565.03411664685825</v>
      </c>
      <c r="AA34">
        <v>571.92565482157931</v>
      </c>
      <c r="AB34">
        <v>559.60272677623391</v>
      </c>
      <c r="AC34">
        <v>545.54776175295706</v>
      </c>
      <c r="AD34">
        <v>578.10790260582087</v>
      </c>
      <c r="AE34">
        <v>505.50935890560959</v>
      </c>
      <c r="AF34">
        <v>615.85825545870989</v>
      </c>
      <c r="AG34">
        <v>544.33785664685831</v>
      </c>
      <c r="AH34">
        <v>568.28908049329766</v>
      </c>
    </row>
    <row r="35" spans="1:34" x14ac:dyDescent="0.3">
      <c r="A35" s="108">
        <f ca="1">Exceedance!U35</f>
        <v>47088</v>
      </c>
      <c r="B35" s="1">
        <v>531.36719712662546</v>
      </c>
      <c r="C35" s="1">
        <v>512.40965800272238</v>
      </c>
      <c r="D35" s="1">
        <v>525.06707551657064</v>
      </c>
      <c r="E35">
        <v>465.51983509175579</v>
      </c>
      <c r="F35">
        <v>510.73445238595923</v>
      </c>
      <c r="G35">
        <v>385.57658997511959</v>
      </c>
      <c r="H35">
        <v>586.99355972189971</v>
      </c>
      <c r="I35">
        <v>556.98840424918478</v>
      </c>
      <c r="J35">
        <v>637.4386400568892</v>
      </c>
      <c r="K35">
        <v>456.39124203723929</v>
      </c>
      <c r="L35">
        <v>506.73224748896769</v>
      </c>
      <c r="M35">
        <v>518.01671687742726</v>
      </c>
      <c r="N35">
        <v>521.74290687742757</v>
      </c>
      <c r="O35">
        <v>492.58822997511959</v>
      </c>
      <c r="P35">
        <v>466.56657842627328</v>
      </c>
      <c r="Q35">
        <v>460.8253099751193</v>
      </c>
      <c r="R35">
        <v>566.52421972189984</v>
      </c>
      <c r="S35">
        <v>528.2222168774274</v>
      </c>
      <c r="T35">
        <v>499.39671687742737</v>
      </c>
      <c r="U35">
        <v>548.09836256838503</v>
      </c>
      <c r="V35">
        <v>459.78864842627308</v>
      </c>
      <c r="W35">
        <v>487.00773997511908</v>
      </c>
      <c r="X35">
        <v>557.11014739707332</v>
      </c>
      <c r="Y35">
        <v>526.27275687742735</v>
      </c>
      <c r="Z35">
        <v>491.05477787742723</v>
      </c>
      <c r="AA35">
        <v>515.44099834554743</v>
      </c>
      <c r="AB35">
        <v>488.30446842627339</v>
      </c>
      <c r="AC35">
        <v>507.01070966607659</v>
      </c>
      <c r="AD35">
        <v>498.62054429431208</v>
      </c>
      <c r="AE35">
        <v>457.7302069751193</v>
      </c>
      <c r="AF35">
        <v>535.45036692257179</v>
      </c>
      <c r="AG35">
        <v>494.41821687742748</v>
      </c>
      <c r="AH35">
        <v>497.89188629636038</v>
      </c>
    </row>
    <row r="36" spans="1:34" x14ac:dyDescent="0.3">
      <c r="A36" s="108">
        <f ca="1">Exceedance!U36</f>
        <v>47119</v>
      </c>
      <c r="B36" s="1">
        <v>670.36606498028095</v>
      </c>
      <c r="C36" s="1">
        <v>649.61422409216084</v>
      </c>
      <c r="D36" s="1">
        <v>670.36606498028118</v>
      </c>
      <c r="E36">
        <v>706.46014134918551</v>
      </c>
      <c r="F36">
        <v>673.14898100684979</v>
      </c>
      <c r="G36">
        <v>650.11242209618604</v>
      </c>
      <c r="H36">
        <v>788.08407264068001</v>
      </c>
      <c r="I36">
        <v>766.82539324047195</v>
      </c>
      <c r="J36">
        <v>599.07517813095376</v>
      </c>
      <c r="K36">
        <v>622.73246731094275</v>
      </c>
      <c r="L36">
        <v>618.05312063444057</v>
      </c>
      <c r="M36">
        <v>668.68072063444095</v>
      </c>
      <c r="N36">
        <v>629.16951261207305</v>
      </c>
      <c r="O36">
        <v>646.61217662325691</v>
      </c>
      <c r="P36">
        <v>488.19962261207297</v>
      </c>
      <c r="Q36">
        <v>733.4214213154587</v>
      </c>
      <c r="R36">
        <v>691.80030810237099</v>
      </c>
      <c r="S36">
        <v>657.51544063444078</v>
      </c>
      <c r="T36">
        <v>719.91378621045658</v>
      </c>
      <c r="U36">
        <v>567.84216662325707</v>
      </c>
      <c r="V36">
        <v>682.15414160827856</v>
      </c>
      <c r="W36">
        <v>713.53948610737029</v>
      </c>
      <c r="X36">
        <v>683.74125810237103</v>
      </c>
      <c r="Y36">
        <v>660.74704163444051</v>
      </c>
      <c r="Z36">
        <v>666.75750512154798</v>
      </c>
      <c r="AA36">
        <v>678.13561661946221</v>
      </c>
      <c r="AB36">
        <v>621.720052612073</v>
      </c>
      <c r="AC36">
        <v>694.43705509473864</v>
      </c>
      <c r="AD36">
        <v>639.41304008000327</v>
      </c>
      <c r="AE36">
        <v>678.06476063444063</v>
      </c>
      <c r="AF36">
        <v>625.55018063444095</v>
      </c>
      <c r="AG36">
        <v>662.95094512154776</v>
      </c>
      <c r="AH36">
        <v>520.28057217565481</v>
      </c>
    </row>
    <row r="37" spans="1:34" x14ac:dyDescent="0.3">
      <c r="A37" s="108">
        <f ca="1">Exceedance!U37</f>
        <v>47150</v>
      </c>
      <c r="B37" s="1">
        <v>644.13844537448938</v>
      </c>
      <c r="C37" s="1">
        <v>625.05333828583775</v>
      </c>
      <c r="D37" s="1">
        <v>644.13844537448938</v>
      </c>
      <c r="E37">
        <v>666.1240901869171</v>
      </c>
      <c r="F37">
        <v>588.16121921551087</v>
      </c>
      <c r="G37">
        <v>613.02344390247526</v>
      </c>
      <c r="H37">
        <v>668.59272126347514</v>
      </c>
      <c r="I37">
        <v>576.3363637405763</v>
      </c>
      <c r="J37">
        <v>609.79714310229099</v>
      </c>
      <c r="K37">
        <v>587.43026168535505</v>
      </c>
      <c r="L37">
        <v>578.20170001479005</v>
      </c>
      <c r="M37">
        <v>619.30203001479003</v>
      </c>
      <c r="N37">
        <v>544.35298402597391</v>
      </c>
      <c r="O37">
        <v>570.79889202038225</v>
      </c>
      <c r="P37">
        <v>388.05387402597364</v>
      </c>
      <c r="Q37">
        <v>628.11904730871618</v>
      </c>
      <c r="R37">
        <v>660.6397668135744</v>
      </c>
      <c r="S37">
        <v>630.14505001479006</v>
      </c>
      <c r="T37">
        <v>616.359551921812</v>
      </c>
      <c r="U37">
        <v>617.2316520203816</v>
      </c>
      <c r="V37">
        <v>594.02560622286296</v>
      </c>
      <c r="W37">
        <v>649.02757189688316</v>
      </c>
      <c r="X37">
        <v>646.68917681357459</v>
      </c>
      <c r="Y37">
        <v>608.61521101479013</v>
      </c>
      <c r="Z37">
        <v>610.12134947403104</v>
      </c>
      <c r="AA37">
        <v>643.92257235661907</v>
      </c>
      <c r="AB37">
        <v>569.96861402597392</v>
      </c>
      <c r="AC37">
        <v>631.21625789602138</v>
      </c>
      <c r="AD37">
        <v>591.42273982475854</v>
      </c>
      <c r="AE37">
        <v>618.63723001479013</v>
      </c>
      <c r="AF37">
        <v>560.97038001478961</v>
      </c>
      <c r="AG37">
        <v>580.20439947403099</v>
      </c>
      <c r="AH37">
        <v>379.79213565206834</v>
      </c>
    </row>
    <row r="38" spans="1:34" x14ac:dyDescent="0.3">
      <c r="A38" s="108">
        <f ca="1">Exceedance!U38</f>
        <v>47178</v>
      </c>
      <c r="B38" s="1">
        <v>930.58655476339993</v>
      </c>
      <c r="C38" s="1">
        <v>892.22829053402495</v>
      </c>
      <c r="D38" s="1">
        <v>930.58655476339993</v>
      </c>
      <c r="E38">
        <v>961.94922634906447</v>
      </c>
      <c r="F38">
        <v>855.82346333710268</v>
      </c>
      <c r="G38">
        <v>921.97759021552088</v>
      </c>
      <c r="H38">
        <v>939.23568497093231</v>
      </c>
      <c r="I38">
        <v>849.65973276919874</v>
      </c>
      <c r="J38">
        <v>874.83620936233376</v>
      </c>
      <c r="K38">
        <v>865.31902709406177</v>
      </c>
      <c r="L38">
        <v>878.74790707630518</v>
      </c>
      <c r="M38">
        <v>879.53199707630495</v>
      </c>
      <c r="N38">
        <v>903.1319590539365</v>
      </c>
      <c r="O38">
        <v>735.08854690109831</v>
      </c>
      <c r="P38">
        <v>698.09211905393749</v>
      </c>
      <c r="Q38">
        <v>917.0674194347929</v>
      </c>
      <c r="R38">
        <v>916.90809188549042</v>
      </c>
      <c r="S38">
        <v>888.72384707630511</v>
      </c>
      <c r="T38">
        <v>948.74788878311324</v>
      </c>
      <c r="U38">
        <v>846.23514306512175</v>
      </c>
      <c r="V38">
        <v>904.66863018093557</v>
      </c>
      <c r="W38">
        <v>946.02519422670491</v>
      </c>
      <c r="X38">
        <v>945.64671188549005</v>
      </c>
      <c r="Y38">
        <v>710.51038373395943</v>
      </c>
      <c r="Z38">
        <v>932.33429651931772</v>
      </c>
      <c r="AA38">
        <v>883.44053430504255</v>
      </c>
      <c r="AB38">
        <v>880.49133905393717</v>
      </c>
      <c r="AC38">
        <v>941.14662642499206</v>
      </c>
      <c r="AD38">
        <v>895.19669186312251</v>
      </c>
      <c r="AE38">
        <v>864.01998347630536</v>
      </c>
      <c r="AF38">
        <v>862.54714707630455</v>
      </c>
      <c r="AG38">
        <v>790.25117651931794</v>
      </c>
      <c r="AH38">
        <v>627.14708561160649</v>
      </c>
    </row>
    <row r="39" spans="1:34" x14ac:dyDescent="0.3">
      <c r="A39" s="108">
        <f ca="1">Exceedance!U39</f>
        <v>47209</v>
      </c>
      <c r="B39" s="1">
        <v>964.44623887694945</v>
      </c>
      <c r="C39" s="1">
        <v>922.40981445402213</v>
      </c>
      <c r="D39" s="1">
        <v>964.44623887694945</v>
      </c>
      <c r="E39">
        <v>1006.0755039934749</v>
      </c>
      <c r="F39">
        <v>953.67870988249445</v>
      </c>
      <c r="G39">
        <v>949.04331409059648</v>
      </c>
      <c r="H39">
        <v>974.30254085785452</v>
      </c>
      <c r="I39">
        <v>818.69437619174903</v>
      </c>
      <c r="J39">
        <v>923.9914315454846</v>
      </c>
      <c r="K39">
        <v>932.12586783039865</v>
      </c>
      <c r="L39">
        <v>900.81216618297424</v>
      </c>
      <c r="M39">
        <v>904.64690618297413</v>
      </c>
      <c r="N39">
        <v>729.48171435094059</v>
      </c>
      <c r="O39">
        <v>698.24952939038633</v>
      </c>
      <c r="P39">
        <v>850.46154019415735</v>
      </c>
      <c r="Q39">
        <v>966.44348749683786</v>
      </c>
      <c r="R39">
        <v>950.23633031600536</v>
      </c>
      <c r="S39">
        <v>909.75186618297414</v>
      </c>
      <c r="T39">
        <v>959.58960355180375</v>
      </c>
      <c r="U39">
        <v>881.41528818856557</v>
      </c>
      <c r="V39">
        <v>919.59098785288427</v>
      </c>
      <c r="W39">
        <v>961.31578208500457</v>
      </c>
      <c r="X39">
        <v>960.15290031600512</v>
      </c>
      <c r="Y39">
        <v>667.08140840887734</v>
      </c>
      <c r="Z39">
        <v>890.21395848333941</v>
      </c>
      <c r="AA39">
        <v>914.58277656656696</v>
      </c>
      <c r="AB39">
        <v>890.22524019415732</v>
      </c>
      <c r="AC39">
        <v>991.91823856300516</v>
      </c>
      <c r="AD39">
        <v>926.878384327189</v>
      </c>
      <c r="AE39">
        <v>868.65835918297353</v>
      </c>
      <c r="AF39">
        <v>890.50801618297373</v>
      </c>
      <c r="AG39">
        <v>892.79102848333923</v>
      </c>
      <c r="AH39">
        <v>904.19219633996067</v>
      </c>
    </row>
    <row r="40" spans="1:34" x14ac:dyDescent="0.3">
      <c r="A40" s="108">
        <f ca="1">Exceedance!U40</f>
        <v>47239</v>
      </c>
      <c r="B40" s="1">
        <v>956.55016856628197</v>
      </c>
      <c r="C40" s="1">
        <v>916.80562638576703</v>
      </c>
      <c r="D40" s="1">
        <v>956.55016856628197</v>
      </c>
      <c r="E40">
        <v>964.14603993049866</v>
      </c>
      <c r="F40">
        <v>959.50819826631312</v>
      </c>
      <c r="G40">
        <v>893.14400739014206</v>
      </c>
      <c r="H40">
        <v>966.91858990014339</v>
      </c>
      <c r="I40">
        <v>864.43991753289095</v>
      </c>
      <c r="J40">
        <v>903.73372533122358</v>
      </c>
      <c r="K40">
        <v>877.0183408969441</v>
      </c>
      <c r="L40">
        <v>888.49987292804758</v>
      </c>
      <c r="M40">
        <v>875.46288292804775</v>
      </c>
      <c r="N40">
        <v>739.09777861105988</v>
      </c>
      <c r="O40">
        <v>706.28220046403635</v>
      </c>
      <c r="P40">
        <v>882.97873490567986</v>
      </c>
      <c r="Q40">
        <v>983.14818660941341</v>
      </c>
      <c r="R40">
        <v>944.22573968837071</v>
      </c>
      <c r="S40">
        <v>893.27563292804757</v>
      </c>
      <c r="T40">
        <v>909.50771275659861</v>
      </c>
      <c r="U40">
        <v>899.67723891686364</v>
      </c>
      <c r="V40">
        <v>897.15513015442082</v>
      </c>
      <c r="W40">
        <v>910.28172140132517</v>
      </c>
      <c r="X40">
        <v>924.56896968837191</v>
      </c>
      <c r="Y40">
        <v>668.03941517129499</v>
      </c>
      <c r="Z40">
        <v>859.92617075639032</v>
      </c>
      <c r="AA40">
        <v>910.95720116560517</v>
      </c>
      <c r="AB40">
        <v>840.92201490567993</v>
      </c>
      <c r="AC40">
        <v>942.61821535420245</v>
      </c>
      <c r="AD40">
        <v>897.37823166600344</v>
      </c>
      <c r="AE40">
        <v>931.77578292804787</v>
      </c>
      <c r="AF40">
        <v>880.68134292804757</v>
      </c>
      <c r="AG40">
        <v>857.98996075638991</v>
      </c>
      <c r="AH40">
        <v>871.48320862388812</v>
      </c>
    </row>
    <row r="41" spans="1:34" x14ac:dyDescent="0.3">
      <c r="A41" s="108">
        <f ca="1">Exceedance!U41</f>
        <v>47270</v>
      </c>
      <c r="B41" s="1">
        <v>790.83195187315368</v>
      </c>
      <c r="C41" s="1">
        <v>768.93386942193513</v>
      </c>
      <c r="D41" s="1">
        <v>790.83195187315368</v>
      </c>
      <c r="E41">
        <v>828.82712053309183</v>
      </c>
      <c r="F41">
        <v>826.32055948084724</v>
      </c>
      <c r="G41">
        <v>780.70571578970544</v>
      </c>
      <c r="H41">
        <v>840.41760858269413</v>
      </c>
      <c r="I41">
        <v>746.02036937494529</v>
      </c>
      <c r="J41">
        <v>776.66580844111149</v>
      </c>
      <c r="K41">
        <v>746.2522908266028</v>
      </c>
      <c r="L41">
        <v>764.02788115088674</v>
      </c>
      <c r="M41">
        <v>765.51922115088678</v>
      </c>
      <c r="N41">
        <v>701.92388526877198</v>
      </c>
      <c r="O41">
        <v>668.14926365383963</v>
      </c>
      <c r="P41">
        <v>748.02310516207092</v>
      </c>
      <c r="Q41">
        <v>823.87406919594662</v>
      </c>
      <c r="R41">
        <v>831.8710833121786</v>
      </c>
      <c r="S41">
        <v>813.11953115088716</v>
      </c>
      <c r="T41">
        <v>792.55307454829278</v>
      </c>
      <c r="U41">
        <v>778.16174315647902</v>
      </c>
      <c r="V41">
        <v>788.15798884940432</v>
      </c>
      <c r="W41">
        <v>830.30801378411365</v>
      </c>
      <c r="X41">
        <v>829.02290331217819</v>
      </c>
      <c r="Y41">
        <v>669.6043982818162</v>
      </c>
      <c r="Z41">
        <v>771.6086874877783</v>
      </c>
      <c r="AA41">
        <v>778.23927684381158</v>
      </c>
      <c r="AB41">
        <v>771.88215516207094</v>
      </c>
      <c r="AC41">
        <v>848.82724816135726</v>
      </c>
      <c r="AD41">
        <v>793.29255732336253</v>
      </c>
      <c r="AE41">
        <v>815.38144115088699</v>
      </c>
      <c r="AF41">
        <v>796.81316115088703</v>
      </c>
      <c r="AG41">
        <v>763.836787487778</v>
      </c>
      <c r="AH41">
        <v>744.22452848524733</v>
      </c>
    </row>
    <row r="42" spans="1:34" x14ac:dyDescent="0.3">
      <c r="A42" s="108">
        <f ca="1">Exceedance!U42</f>
        <v>47300</v>
      </c>
      <c r="B42" s="1">
        <v>716.41167425429546</v>
      </c>
      <c r="C42" s="1">
        <v>704.95685080514363</v>
      </c>
      <c r="D42" s="1">
        <v>716.41167425429546</v>
      </c>
      <c r="E42">
        <v>742.30043881990912</v>
      </c>
      <c r="F42">
        <v>735.34740270185318</v>
      </c>
      <c r="G42">
        <v>679.56927237763853</v>
      </c>
      <c r="H42">
        <v>753.39102433568269</v>
      </c>
      <c r="I42">
        <v>672.83726326821431</v>
      </c>
      <c r="J42">
        <v>635.62208451512663</v>
      </c>
      <c r="K42">
        <v>682.19809658495683</v>
      </c>
      <c r="L42">
        <v>718.35067734742358</v>
      </c>
      <c r="M42">
        <v>696.62158734742343</v>
      </c>
      <c r="N42">
        <v>682.11628932505494</v>
      </c>
      <c r="O42">
        <v>677.56964538381055</v>
      </c>
      <c r="P42">
        <v>705.91868932505588</v>
      </c>
      <c r="Q42">
        <v>731.55895159691102</v>
      </c>
      <c r="R42">
        <v>733.38478137635491</v>
      </c>
      <c r="S42">
        <v>720.37076734742368</v>
      </c>
      <c r="T42">
        <v>723.37717695429592</v>
      </c>
      <c r="U42">
        <v>727.22525333623923</v>
      </c>
      <c r="V42">
        <v>689.90931835214985</v>
      </c>
      <c r="W42">
        <v>681.64072638882305</v>
      </c>
      <c r="X42">
        <v>723.67293137635454</v>
      </c>
      <c r="Y42">
        <v>694.35610734742318</v>
      </c>
      <c r="Z42">
        <v>691.06365598744821</v>
      </c>
      <c r="AA42">
        <v>711.99813935888903</v>
      </c>
      <c r="AB42">
        <v>666.93519932505592</v>
      </c>
      <c r="AC42">
        <v>723.90615578974143</v>
      </c>
      <c r="AD42">
        <v>697.36672335398703</v>
      </c>
      <c r="AE42">
        <v>728.61970734742351</v>
      </c>
      <c r="AF42">
        <v>718.5502173474232</v>
      </c>
      <c r="AG42">
        <v>666.69826598744817</v>
      </c>
      <c r="AH42">
        <v>668.68146912410452</v>
      </c>
    </row>
    <row r="43" spans="1:34" x14ac:dyDescent="0.3">
      <c r="A43" s="108">
        <f ca="1">Exceedance!U43</f>
        <v>47331</v>
      </c>
      <c r="B43" s="1">
        <v>675.32267002365461</v>
      </c>
      <c r="C43" s="1">
        <v>664.04271412549326</v>
      </c>
      <c r="D43" s="1">
        <v>675.32267002365461</v>
      </c>
      <c r="E43">
        <v>696.01755524182863</v>
      </c>
      <c r="F43">
        <v>703.42329837184229</v>
      </c>
      <c r="G43">
        <v>629.80437662246322</v>
      </c>
      <c r="H43">
        <v>731.80937747368853</v>
      </c>
      <c r="I43">
        <v>642.83550602070216</v>
      </c>
      <c r="J43">
        <v>644.70286285490397</v>
      </c>
      <c r="K43">
        <v>619.96487352343672</v>
      </c>
      <c r="L43">
        <v>631.46231585444525</v>
      </c>
      <c r="M43">
        <v>650.99438585444568</v>
      </c>
      <c r="N43">
        <v>625.90286986562842</v>
      </c>
      <c r="O43">
        <v>670.3351284723376</v>
      </c>
      <c r="P43">
        <v>605.11894986562925</v>
      </c>
      <c r="Q43">
        <v>701.86085002870414</v>
      </c>
      <c r="R43">
        <v>702.49497746267832</v>
      </c>
      <c r="S43">
        <v>680.17719585444536</v>
      </c>
      <c r="T43">
        <v>702.49484442228425</v>
      </c>
      <c r="U43">
        <v>683.51180786003727</v>
      </c>
      <c r="V43">
        <v>656.47277272339579</v>
      </c>
      <c r="W43">
        <v>661.90758461687062</v>
      </c>
      <c r="X43">
        <v>660.82255746267811</v>
      </c>
      <c r="Y43">
        <v>633.48561585444554</v>
      </c>
      <c r="Z43">
        <v>680.96913297297294</v>
      </c>
      <c r="AA43">
        <v>676.90892141169718</v>
      </c>
      <c r="AB43">
        <v>647.12451986562917</v>
      </c>
      <c r="AC43">
        <v>697.94728705235275</v>
      </c>
      <c r="AD43">
        <v>657.8924084738627</v>
      </c>
      <c r="AE43">
        <v>734.58849585444568</v>
      </c>
      <c r="AF43">
        <v>655.32246585444545</v>
      </c>
      <c r="AG43">
        <v>614.65965297297294</v>
      </c>
      <c r="AH43">
        <v>611.25756644949251</v>
      </c>
    </row>
    <row r="44" spans="1:34" x14ac:dyDescent="0.3">
      <c r="A44" s="108">
        <f ca="1">Exceedance!U44</f>
        <v>47362</v>
      </c>
      <c r="B44" s="1">
        <v>626.6170389964019</v>
      </c>
      <c r="C44" s="1">
        <v>609.33681724142741</v>
      </c>
      <c r="D44" s="1">
        <v>626.6170389964019</v>
      </c>
      <c r="E44">
        <v>626.17715914186442</v>
      </c>
      <c r="F44">
        <v>634.30889017053721</v>
      </c>
      <c r="G44">
        <v>597.36576485750152</v>
      </c>
      <c r="H44">
        <v>596.45014927238458</v>
      </c>
      <c r="I44">
        <v>642.22611736248837</v>
      </c>
      <c r="J44">
        <v>657.33055005745814</v>
      </c>
      <c r="K44">
        <v>611.91584473653779</v>
      </c>
      <c r="L44">
        <v>606.20469897037947</v>
      </c>
      <c r="M44">
        <v>612.24700897037906</v>
      </c>
      <c r="N44">
        <v>607.99038298156302</v>
      </c>
      <c r="O44">
        <v>582.63243097597081</v>
      </c>
      <c r="P44">
        <v>596.53200298156287</v>
      </c>
      <c r="Q44">
        <v>664.57215826374284</v>
      </c>
      <c r="R44">
        <v>653.47366843545615</v>
      </c>
      <c r="S44">
        <v>618.73744897037909</v>
      </c>
      <c r="T44">
        <v>654.22649354369332</v>
      </c>
      <c r="U44">
        <v>619.17088097597139</v>
      </c>
      <c r="V44">
        <v>595.19633984477525</v>
      </c>
      <c r="W44">
        <v>647.31999285191</v>
      </c>
      <c r="X44">
        <v>661.75114843545657</v>
      </c>
      <c r="Y44">
        <v>620.81946497037882</v>
      </c>
      <c r="Z44">
        <v>619.07888842962041</v>
      </c>
      <c r="AA44">
        <v>642.92050784155458</v>
      </c>
      <c r="AB44">
        <v>590.52508498156294</v>
      </c>
      <c r="AC44">
        <v>656.9044668510478</v>
      </c>
      <c r="AD44">
        <v>607.30374244663972</v>
      </c>
      <c r="AE44">
        <v>653.09994897037916</v>
      </c>
      <c r="AF44">
        <v>602.76668897037894</v>
      </c>
      <c r="AG44">
        <v>588.41980842961971</v>
      </c>
      <c r="AH44">
        <v>578.24835460765803</v>
      </c>
    </row>
    <row r="45" spans="1:34" x14ac:dyDescent="0.3">
      <c r="A45" s="108">
        <f ca="1">Exceedance!U45</f>
        <v>47392</v>
      </c>
      <c r="B45" s="1">
        <v>436.78600833701068</v>
      </c>
      <c r="C45" s="1">
        <v>420.13167199576162</v>
      </c>
      <c r="D45" s="1">
        <v>436.78600833701068</v>
      </c>
      <c r="E45">
        <v>440.66803268074159</v>
      </c>
      <c r="F45">
        <v>446.67263226038835</v>
      </c>
      <c r="G45">
        <v>384.07562922931021</v>
      </c>
      <c r="H45">
        <v>452.00409136223539</v>
      </c>
      <c r="I45">
        <v>384.24723216191825</v>
      </c>
      <c r="J45">
        <v>425.370642449135</v>
      </c>
      <c r="K45">
        <v>396.186884077147</v>
      </c>
      <c r="L45">
        <v>386.6500037247136</v>
      </c>
      <c r="M45">
        <v>393.26711372471317</v>
      </c>
      <c r="N45">
        <v>402.77296773589723</v>
      </c>
      <c r="O45">
        <v>348.58474573030503</v>
      </c>
      <c r="P45">
        <v>359.58958773589688</v>
      </c>
      <c r="Q45">
        <v>417.50543263555113</v>
      </c>
      <c r="R45">
        <v>433.1638937760643</v>
      </c>
      <c r="S45">
        <v>417.22451372471318</v>
      </c>
      <c r="T45">
        <v>450.79336537354374</v>
      </c>
      <c r="U45">
        <v>405.78659573030541</v>
      </c>
      <c r="V45">
        <v>400.31079567462604</v>
      </c>
      <c r="W45">
        <v>419.12220722371882</v>
      </c>
      <c r="X45">
        <v>439.36630377606434</v>
      </c>
      <c r="Y45">
        <v>406.17863372471311</v>
      </c>
      <c r="Z45">
        <v>408.43996339568707</v>
      </c>
      <c r="AA45">
        <v>421.08030182379821</v>
      </c>
      <c r="AB45">
        <v>409.69428073589751</v>
      </c>
      <c r="AC45">
        <v>440.2853499408987</v>
      </c>
      <c r="AD45">
        <v>414.71387078724797</v>
      </c>
      <c r="AE45">
        <v>442.68474372471371</v>
      </c>
      <c r="AF45">
        <v>409.34976372471374</v>
      </c>
      <c r="AG45">
        <v>395.01744339568694</v>
      </c>
      <c r="AH45">
        <v>380.01743182280546</v>
      </c>
    </row>
    <row r="46" spans="1:34" x14ac:dyDescent="0.3">
      <c r="A46" s="108">
        <f ca="1">Exceedance!U46</f>
        <v>47423</v>
      </c>
      <c r="B46" s="1">
        <v>608.93054892972543</v>
      </c>
      <c r="C46" s="1">
        <v>592.19902285603541</v>
      </c>
      <c r="D46" s="1">
        <v>608.93054892972543</v>
      </c>
      <c r="E46">
        <v>636.67975015142952</v>
      </c>
      <c r="F46">
        <v>602.61737922052282</v>
      </c>
      <c r="G46">
        <v>557.90573809654029</v>
      </c>
      <c r="H46">
        <v>618.57750832236945</v>
      </c>
      <c r="I46">
        <v>634.47974272795898</v>
      </c>
      <c r="J46">
        <v>579.87789057070074</v>
      </c>
      <c r="K46">
        <v>573.75940466986128</v>
      </c>
      <c r="L46">
        <v>589.87477458498734</v>
      </c>
      <c r="M46">
        <v>582.63825458498718</v>
      </c>
      <c r="N46">
        <v>554.61250859617155</v>
      </c>
      <c r="O46">
        <v>545.92131659057941</v>
      </c>
      <c r="P46">
        <v>579.98117859617162</v>
      </c>
      <c r="Q46">
        <v>606.91730150278056</v>
      </c>
      <c r="R46">
        <v>609.64666036880988</v>
      </c>
      <c r="S46">
        <v>605.67556458498711</v>
      </c>
      <c r="T46">
        <v>625.62837241310888</v>
      </c>
      <c r="U46">
        <v>604.53876659057892</v>
      </c>
      <c r="V46">
        <v>567.02334671415974</v>
      </c>
      <c r="W46">
        <v>602.45225609094769</v>
      </c>
      <c r="X46">
        <v>591.31606036880987</v>
      </c>
      <c r="Y46">
        <v>601.15946458498729</v>
      </c>
      <c r="Z46">
        <v>608.41625060540321</v>
      </c>
      <c r="AA46">
        <v>613.76817803880454</v>
      </c>
      <c r="AB46">
        <v>567.34839459617092</v>
      </c>
      <c r="AC46">
        <v>636.21646790103262</v>
      </c>
      <c r="AD46">
        <v>561.65353437999318</v>
      </c>
      <c r="AE46">
        <v>633.85257058498678</v>
      </c>
      <c r="AF46">
        <v>580.46320458498701</v>
      </c>
      <c r="AG46">
        <v>601.5329906054036</v>
      </c>
      <c r="AH46">
        <v>577.78388437372496</v>
      </c>
    </row>
    <row r="47" spans="1:34" x14ac:dyDescent="0.3">
      <c r="A47" s="108">
        <f ca="1">Exceedance!U47</f>
        <v>47453</v>
      </c>
      <c r="B47" s="1">
        <v>607.54896887741484</v>
      </c>
      <c r="C47" s="1">
        <v>594.3693444491613</v>
      </c>
      <c r="D47" s="1">
        <v>607.54896887741484</v>
      </c>
      <c r="E47">
        <v>588.05724341218718</v>
      </c>
      <c r="F47">
        <v>533.17225605178942</v>
      </c>
      <c r="G47">
        <v>607.38327712198588</v>
      </c>
      <c r="H47">
        <v>680.21802515363697</v>
      </c>
      <c r="I47">
        <v>649.56063946267773</v>
      </c>
      <c r="J47">
        <v>555.35003555282901</v>
      </c>
      <c r="K47">
        <v>589.26752461755041</v>
      </c>
      <c r="L47">
        <v>595.3193261781131</v>
      </c>
      <c r="M47">
        <v>599.04551617811342</v>
      </c>
      <c r="N47">
        <v>574.60130018929726</v>
      </c>
      <c r="O47">
        <v>546.22441818370555</v>
      </c>
      <c r="P47">
        <v>542.8383801892968</v>
      </c>
      <c r="Q47">
        <v>617.17661052822666</v>
      </c>
      <c r="R47">
        <v>619.40201231649905</v>
      </c>
      <c r="S47">
        <v>576.69932617811321</v>
      </c>
      <c r="T47">
        <v>625.98130416852689</v>
      </c>
      <c r="U47">
        <v>539.44648818370524</v>
      </c>
      <c r="V47">
        <v>582.21734646957771</v>
      </c>
      <c r="W47">
        <v>599.49437511639371</v>
      </c>
      <c r="X47">
        <v>617.45255231649946</v>
      </c>
      <c r="Y47">
        <v>568.35738717811319</v>
      </c>
      <c r="Z47">
        <v>592.7323454139721</v>
      </c>
      <c r="AA47">
        <v>581.18615702352315</v>
      </c>
      <c r="AB47">
        <v>575.710014189297</v>
      </c>
      <c r="AC47">
        <v>597.89512773229956</v>
      </c>
      <c r="AD47">
        <v>553.62046332768284</v>
      </c>
      <c r="AE47">
        <v>598.28187617811363</v>
      </c>
      <c r="AF47">
        <v>571.72082617811338</v>
      </c>
      <c r="AG47">
        <v>570.04260541397173</v>
      </c>
      <c r="AH47">
        <v>547.70374138129409</v>
      </c>
    </row>
    <row r="48" spans="1:34" x14ac:dyDescent="0.3">
      <c r="A48" s="108">
        <f ca="1">Exceedance!U48</f>
        <v>47484</v>
      </c>
      <c r="B48" s="1">
        <v>649.61422409216084</v>
      </c>
      <c r="C48" s="1">
        <v>649.61422409216084</v>
      </c>
      <c r="D48" s="1">
        <v>669.39665488971627</v>
      </c>
      <c r="E48">
        <v>615.33942734766845</v>
      </c>
      <c r="F48">
        <v>707.01535315563274</v>
      </c>
      <c r="G48">
        <v>734.62822555342132</v>
      </c>
      <c r="H48">
        <v>867.69202790667418</v>
      </c>
      <c r="I48">
        <v>626.59708683575832</v>
      </c>
      <c r="J48">
        <v>698.86519430609201</v>
      </c>
      <c r="K48">
        <v>618.05312063444069</v>
      </c>
      <c r="L48">
        <v>668.68072063444095</v>
      </c>
      <c r="M48">
        <v>629.16951261207271</v>
      </c>
      <c r="N48">
        <v>646.6121766232568</v>
      </c>
      <c r="O48">
        <v>488.19962261207297</v>
      </c>
      <c r="P48">
        <v>692.58446734766881</v>
      </c>
      <c r="Q48">
        <v>692.61741079023056</v>
      </c>
      <c r="R48">
        <v>657.51544063444089</v>
      </c>
      <c r="S48">
        <v>719.91378621045612</v>
      </c>
      <c r="T48">
        <v>590.29031677904698</v>
      </c>
      <c r="U48">
        <v>661.36706261207303</v>
      </c>
      <c r="V48">
        <v>713.55846346395242</v>
      </c>
      <c r="W48">
        <v>683.77649621045623</v>
      </c>
      <c r="X48">
        <v>660.74704163444062</v>
      </c>
      <c r="Y48">
        <v>666.75750512154798</v>
      </c>
      <c r="Z48">
        <v>657.3485376232569</v>
      </c>
      <c r="AA48">
        <v>642.50713160485736</v>
      </c>
      <c r="AB48">
        <v>671.37138777904659</v>
      </c>
      <c r="AC48">
        <v>643.19773735188744</v>
      </c>
      <c r="AD48">
        <v>707.49311778041158</v>
      </c>
      <c r="AE48">
        <v>625.55018063444095</v>
      </c>
      <c r="AF48">
        <v>663.33111093005573</v>
      </c>
      <c r="AG48">
        <v>520.28057217565504</v>
      </c>
      <c r="AH48">
        <v>701.25391901273611</v>
      </c>
    </row>
    <row r="49" spans="1:34" x14ac:dyDescent="0.3">
      <c r="A49" s="108">
        <f ca="1">Exceedance!U49</f>
        <v>47515</v>
      </c>
      <c r="B49" s="1">
        <v>625.05374661508802</v>
      </c>
      <c r="C49" s="1">
        <v>625.05374661508802</v>
      </c>
      <c r="D49" s="1">
        <v>643.22513156431262</v>
      </c>
      <c r="E49">
        <v>535.89493134870577</v>
      </c>
      <c r="F49">
        <v>664.43315576695136</v>
      </c>
      <c r="G49">
        <v>620.21415387281786</v>
      </c>
      <c r="H49">
        <v>668.45364040384982</v>
      </c>
      <c r="I49">
        <v>633.38875506937086</v>
      </c>
      <c r="J49">
        <v>656.35894021323406</v>
      </c>
      <c r="K49">
        <v>578.2021083440402</v>
      </c>
      <c r="L49">
        <v>619.30243834404007</v>
      </c>
      <c r="M49">
        <v>544.35339235522395</v>
      </c>
      <c r="N49">
        <v>570.79930034963229</v>
      </c>
      <c r="O49">
        <v>388.05428235522379</v>
      </c>
      <c r="P49">
        <v>591.17006134870576</v>
      </c>
      <c r="Q49">
        <v>661.36932762742299</v>
      </c>
      <c r="R49">
        <v>630.14545834403998</v>
      </c>
      <c r="S49">
        <v>616.35999791735185</v>
      </c>
      <c r="T49">
        <v>637.82939963301453</v>
      </c>
      <c r="U49">
        <v>574.90769235522373</v>
      </c>
      <c r="V49">
        <v>649.04592510284147</v>
      </c>
      <c r="W49">
        <v>646.72283791735197</v>
      </c>
      <c r="X49">
        <v>608.61561934403983</v>
      </c>
      <c r="Y49">
        <v>610.1217578032805</v>
      </c>
      <c r="Z49">
        <v>624.7696903496319</v>
      </c>
      <c r="AA49">
        <v>589.08737921845648</v>
      </c>
      <c r="AB49">
        <v>610.32748963301492</v>
      </c>
      <c r="AC49">
        <v>594.8015403686037</v>
      </c>
      <c r="AD49">
        <v>645.56335604231981</v>
      </c>
      <c r="AE49">
        <v>560.97078834404056</v>
      </c>
      <c r="AF49">
        <v>579.82464199477329</v>
      </c>
      <c r="AG49">
        <v>379.79254398131854</v>
      </c>
      <c r="AH49">
        <v>661.32050424011516</v>
      </c>
    </row>
    <row r="50" spans="1:34" x14ac:dyDescent="0.3">
      <c r="A50" s="108">
        <f ca="1">Exceedance!U50</f>
        <v>47543</v>
      </c>
      <c r="B50" s="1">
        <v>867.72829053401574</v>
      </c>
      <c r="C50" s="1">
        <v>867.72829053401551</v>
      </c>
      <c r="D50" s="1">
        <v>901.49192575184975</v>
      </c>
      <c r="E50">
        <v>765.77674592032338</v>
      </c>
      <c r="F50">
        <v>950.72285548588502</v>
      </c>
      <c r="G50">
        <v>853.54267412607635</v>
      </c>
      <c r="H50">
        <v>966.66636789800145</v>
      </c>
      <c r="I50">
        <v>877.88710688281412</v>
      </c>
      <c r="J50">
        <v>924.24429334662045</v>
      </c>
      <c r="K50">
        <v>854.24790707629586</v>
      </c>
      <c r="L50">
        <v>855.03199707629585</v>
      </c>
      <c r="M50">
        <v>719.60579693101192</v>
      </c>
      <c r="N50">
        <v>678.6157255753352</v>
      </c>
      <c r="O50">
        <v>673.59211905392806</v>
      </c>
      <c r="P50">
        <v>843.75563592032404</v>
      </c>
      <c r="Q50">
        <v>890.91253136288549</v>
      </c>
      <c r="R50">
        <v>864.22384707629533</v>
      </c>
      <c r="S50">
        <v>921.987888783107</v>
      </c>
      <c r="T50">
        <v>859.53461735170197</v>
      </c>
      <c r="U50">
        <v>841.71895905392807</v>
      </c>
      <c r="V50">
        <v>918.15442108321042</v>
      </c>
      <c r="W50">
        <v>918.97811878310688</v>
      </c>
      <c r="X50">
        <v>943.09005707629524</v>
      </c>
      <c r="Y50">
        <v>686.98123634315118</v>
      </c>
      <c r="Z50">
        <v>820.49086306511197</v>
      </c>
      <c r="AA50">
        <v>892.36101018092995</v>
      </c>
      <c r="AB50">
        <v>885.95262735170161</v>
      </c>
      <c r="AC50">
        <v>870.67617021402054</v>
      </c>
      <c r="AD50">
        <v>886.9627775896837</v>
      </c>
      <c r="AE50">
        <v>838.0471470762958</v>
      </c>
      <c r="AF50">
        <v>765.75117651930861</v>
      </c>
      <c r="AG50">
        <v>602.64708561159694</v>
      </c>
      <c r="AH50">
        <v>923.97278222404282</v>
      </c>
    </row>
    <row r="51" spans="1:34" x14ac:dyDescent="0.3">
      <c r="A51" s="108">
        <f ca="1">Exceedance!U51</f>
        <v>47574</v>
      </c>
      <c r="B51" s="1">
        <v>897.90981445401223</v>
      </c>
      <c r="C51" s="1">
        <v>897.90981445401235</v>
      </c>
      <c r="D51" s="1">
        <v>935.01278399887894</v>
      </c>
      <c r="E51">
        <v>867.51490498315297</v>
      </c>
      <c r="F51">
        <v>978.93571791267095</v>
      </c>
      <c r="G51">
        <v>889.59374750726499</v>
      </c>
      <c r="H51">
        <v>945.18955644979383</v>
      </c>
      <c r="I51">
        <v>931.18471130993692</v>
      </c>
      <c r="J51">
        <v>991.21641639736993</v>
      </c>
      <c r="K51">
        <v>876.31216618296412</v>
      </c>
      <c r="L51">
        <v>880.14690618296447</v>
      </c>
      <c r="M51">
        <v>682.45060355007433</v>
      </c>
      <c r="N51">
        <v>646.07063612514412</v>
      </c>
      <c r="O51">
        <v>682.74477214425758</v>
      </c>
      <c r="P51">
        <v>895.29864498315283</v>
      </c>
      <c r="Q51">
        <v>924.24557726187004</v>
      </c>
      <c r="R51">
        <v>885.25186618296436</v>
      </c>
      <c r="S51">
        <v>932.8296035517975</v>
      </c>
      <c r="T51">
        <v>898.38986926746134</v>
      </c>
      <c r="U51">
        <v>852.95084019414833</v>
      </c>
      <c r="V51">
        <v>933.45164186121156</v>
      </c>
      <c r="W51">
        <v>933.4966235517976</v>
      </c>
      <c r="X51">
        <v>833.27625618296395</v>
      </c>
      <c r="Y51">
        <v>659.39725996509958</v>
      </c>
      <c r="Z51">
        <v>847.94262818855634</v>
      </c>
      <c r="AA51">
        <v>905.78538785287856</v>
      </c>
      <c r="AB51">
        <v>937.16232926746159</v>
      </c>
      <c r="AC51">
        <v>901.5570408031698</v>
      </c>
      <c r="AD51">
        <v>895.96829630830541</v>
      </c>
      <c r="AE51">
        <v>866.00801618296475</v>
      </c>
      <c r="AF51">
        <v>868.29102848332991</v>
      </c>
      <c r="AG51">
        <v>879.69219633995158</v>
      </c>
      <c r="AH51">
        <v>967.09067658331549</v>
      </c>
    </row>
    <row r="52" spans="1:34" x14ac:dyDescent="0.3">
      <c r="A52" s="108">
        <f ca="1">Exceedance!U52</f>
        <v>47604</v>
      </c>
      <c r="B52" s="1">
        <v>916.8056263857676</v>
      </c>
      <c r="C52" s="1">
        <v>916.80562638576737</v>
      </c>
      <c r="D52" s="1">
        <v>953.66233045276158</v>
      </c>
      <c r="E52">
        <v>896.45336589381611</v>
      </c>
      <c r="F52">
        <v>949.75187041509741</v>
      </c>
      <c r="G52">
        <v>908.21746409956882</v>
      </c>
      <c r="H52">
        <v>1017.9898255056019</v>
      </c>
      <c r="I52">
        <v>934.38017074172387</v>
      </c>
      <c r="J52">
        <v>964.5390356497478</v>
      </c>
      <c r="K52">
        <v>888.49987292804849</v>
      </c>
      <c r="L52">
        <v>875.46288292804797</v>
      </c>
      <c r="M52">
        <v>691.27788908659056</v>
      </c>
      <c r="N52">
        <v>654.92618406712791</v>
      </c>
      <c r="O52">
        <v>882.97873490567997</v>
      </c>
      <c r="P52">
        <v>936.77088589381708</v>
      </c>
      <c r="Q52">
        <v>944.9556333363779</v>
      </c>
      <c r="R52">
        <v>893.27563292804791</v>
      </c>
      <c r="S52">
        <v>909.5077127565977</v>
      </c>
      <c r="T52">
        <v>940.85431932519441</v>
      </c>
      <c r="U52">
        <v>857.30561490567993</v>
      </c>
      <c r="V52">
        <v>910.33825427029865</v>
      </c>
      <c r="W52">
        <v>924.67394275659797</v>
      </c>
      <c r="X52">
        <v>906.62454742804675</v>
      </c>
      <c r="Y52">
        <v>699.63240193147567</v>
      </c>
      <c r="Z52">
        <v>871.10768591686406</v>
      </c>
      <c r="AA52">
        <v>880.7715301544215</v>
      </c>
      <c r="AB52">
        <v>914.46421332519424</v>
      </c>
      <c r="AC52">
        <v>899.24450091493134</v>
      </c>
      <c r="AD52">
        <v>983.10297701691934</v>
      </c>
      <c r="AE52">
        <v>880.68134292804848</v>
      </c>
      <c r="AF52">
        <v>857.98996075638991</v>
      </c>
      <c r="AG52">
        <v>871.48320862388846</v>
      </c>
      <c r="AH52">
        <v>953.56115597045459</v>
      </c>
    </row>
    <row r="53" spans="1:34" x14ac:dyDescent="0.3">
      <c r="A53" s="108">
        <f ca="1">Exceedance!U53</f>
        <v>47635</v>
      </c>
      <c r="B53" s="1">
        <v>768.93346109268532</v>
      </c>
      <c r="C53" s="1">
        <v>768.93346109268498</v>
      </c>
      <c r="D53" s="1">
        <v>789.61001860294596</v>
      </c>
      <c r="E53">
        <v>773.30632798410863</v>
      </c>
      <c r="F53">
        <v>838.76866218234397</v>
      </c>
      <c r="G53">
        <v>790.94235050822056</v>
      </c>
      <c r="H53">
        <v>846.99283160857681</v>
      </c>
      <c r="I53">
        <v>807.51266681419781</v>
      </c>
      <c r="J53">
        <v>820.57091245445895</v>
      </c>
      <c r="K53">
        <v>764.02747282163705</v>
      </c>
      <c r="L53">
        <v>765.51881282163743</v>
      </c>
      <c r="M53">
        <v>655.71832066633056</v>
      </c>
      <c r="N53">
        <v>620.62737664151189</v>
      </c>
      <c r="O53">
        <v>748.022696832821</v>
      </c>
      <c r="P53">
        <v>786.12980798410831</v>
      </c>
      <c r="Q53">
        <v>832.56778626282562</v>
      </c>
      <c r="R53">
        <v>813.11912282163735</v>
      </c>
      <c r="S53">
        <v>792.55262855275294</v>
      </c>
      <c r="T53">
        <v>801.49106826841751</v>
      </c>
      <c r="U53">
        <v>766.21509683282125</v>
      </c>
      <c r="V53">
        <v>830.33146058171428</v>
      </c>
      <c r="W53">
        <v>829.06685855275236</v>
      </c>
      <c r="X53">
        <v>821.86226482163761</v>
      </c>
      <c r="Y53">
        <v>771.60827915852849</v>
      </c>
      <c r="Z53">
        <v>756.29638482722885</v>
      </c>
      <c r="AA53">
        <v>793.82419585383423</v>
      </c>
      <c r="AB53">
        <v>827.2336882684175</v>
      </c>
      <c r="AC53">
        <v>796.36273240723699</v>
      </c>
      <c r="AD53">
        <v>845.43527218140491</v>
      </c>
      <c r="AE53">
        <v>796.81275282163767</v>
      </c>
      <c r="AF53">
        <v>763.83637915852808</v>
      </c>
      <c r="AG53">
        <v>744.22412015599832</v>
      </c>
      <c r="AH53">
        <v>823.22979352229902</v>
      </c>
    </row>
    <row r="54" spans="1:34" x14ac:dyDescent="0.3">
      <c r="A54" s="108">
        <f ca="1">Exceedance!U54</f>
        <v>47665</v>
      </c>
      <c r="B54" s="1">
        <v>704.9564424758928</v>
      </c>
      <c r="C54" s="1">
        <v>704.95644247589348</v>
      </c>
      <c r="D54" s="1">
        <v>716.18659395319912</v>
      </c>
      <c r="E54">
        <v>680.35058609597183</v>
      </c>
      <c r="F54">
        <v>736.58628952195602</v>
      </c>
      <c r="G54">
        <v>702.74791430172536</v>
      </c>
      <c r="H54">
        <v>750.84611263742079</v>
      </c>
      <c r="I54">
        <v>661.15365469868379</v>
      </c>
      <c r="J54">
        <v>752.22610312726465</v>
      </c>
      <c r="K54">
        <v>718.35026901817321</v>
      </c>
      <c r="L54">
        <v>696.62117901817294</v>
      </c>
      <c r="M54">
        <v>665.07608943818082</v>
      </c>
      <c r="N54">
        <v>630.76349855494641</v>
      </c>
      <c r="O54">
        <v>705.91828099580539</v>
      </c>
      <c r="P54">
        <v>693.649286095972</v>
      </c>
      <c r="Q54">
        <v>734.08731753853397</v>
      </c>
      <c r="R54">
        <v>720.37035901817364</v>
      </c>
      <c r="S54">
        <v>723.37673095875664</v>
      </c>
      <c r="T54">
        <v>740.16389352735007</v>
      </c>
      <c r="U54">
        <v>678.4459209958053</v>
      </c>
      <c r="V54">
        <v>681.64465860282405</v>
      </c>
      <c r="W54">
        <v>723.68065095875659</v>
      </c>
      <c r="X54">
        <v>694.3556990181736</v>
      </c>
      <c r="Y54">
        <v>691.06324765819818</v>
      </c>
      <c r="Z54">
        <v>700.49107700698914</v>
      </c>
      <c r="AA54">
        <v>678.39774535657887</v>
      </c>
      <c r="AB54">
        <v>703.74027352735027</v>
      </c>
      <c r="AC54">
        <v>701.94713390793163</v>
      </c>
      <c r="AD54">
        <v>746.38307693177308</v>
      </c>
      <c r="AE54">
        <v>718.54980901817328</v>
      </c>
      <c r="AF54">
        <v>666.69785765819802</v>
      </c>
      <c r="AG54">
        <v>668.68106079485403</v>
      </c>
      <c r="AH54">
        <v>739.62641198913354</v>
      </c>
    </row>
    <row r="55" spans="1:34" x14ac:dyDescent="0.3">
      <c r="A55" s="108">
        <f ca="1">Exceedance!U55</f>
        <v>47696</v>
      </c>
      <c r="B55" s="1">
        <v>688.54230579625244</v>
      </c>
      <c r="C55" s="1">
        <v>688.54230579625244</v>
      </c>
      <c r="D55" s="1">
        <v>701.55155464704762</v>
      </c>
      <c r="E55">
        <v>680.67646185810349</v>
      </c>
      <c r="F55">
        <v>716.39041492725448</v>
      </c>
      <c r="G55">
        <v>712.60151438221499</v>
      </c>
      <c r="H55">
        <v>746.57770123926969</v>
      </c>
      <c r="I55">
        <v>704.66964032490989</v>
      </c>
      <c r="J55">
        <v>716.03077114288033</v>
      </c>
      <c r="K55">
        <v>655.96190752520431</v>
      </c>
      <c r="L55">
        <v>675.49397752520395</v>
      </c>
      <c r="M55">
        <v>650.4024615363885</v>
      </c>
      <c r="N55">
        <v>626.75570580405463</v>
      </c>
      <c r="O55">
        <v>629.61854153638853</v>
      </c>
      <c r="P55">
        <v>694.51792185810348</v>
      </c>
      <c r="Q55">
        <v>729.99765813682029</v>
      </c>
      <c r="R55">
        <v>704.6767875252043</v>
      </c>
      <c r="S55">
        <v>729.25439842675053</v>
      </c>
      <c r="T55">
        <v>722.93632014241246</v>
      </c>
      <c r="U55">
        <v>669.67966153638838</v>
      </c>
      <c r="V55">
        <v>689.83398411751784</v>
      </c>
      <c r="W55">
        <v>687.59485842674997</v>
      </c>
      <c r="X55">
        <v>657.98520752520449</v>
      </c>
      <c r="Y55">
        <v>705.468724643732</v>
      </c>
      <c r="Z55">
        <v>690.06524953079656</v>
      </c>
      <c r="AA55">
        <v>684.99677972783138</v>
      </c>
      <c r="AB55">
        <v>706.54349014241166</v>
      </c>
      <c r="AC55">
        <v>688.59339792832225</v>
      </c>
      <c r="AD55">
        <v>779.33856896599741</v>
      </c>
      <c r="AE55">
        <v>679.8220575252044</v>
      </c>
      <c r="AF55">
        <v>639.15924464373199</v>
      </c>
      <c r="AG55">
        <v>635.75715812025192</v>
      </c>
      <c r="AH55">
        <v>721.24060900292602</v>
      </c>
    </row>
    <row r="56" spans="1:34" x14ac:dyDescent="0.3">
      <c r="A56" s="108">
        <f ca="1">Exceedance!U56</f>
        <v>47727</v>
      </c>
      <c r="B56" s="1">
        <v>633.83681724143673</v>
      </c>
      <c r="C56" s="1">
        <v>633.83681724143685</v>
      </c>
      <c r="D56" s="1">
        <v>652.28328219066088</v>
      </c>
      <c r="E56">
        <v>609.85104697505346</v>
      </c>
      <c r="F56">
        <v>679.11331927238518</v>
      </c>
      <c r="G56">
        <v>575.53127949916529</v>
      </c>
      <c r="H56">
        <v>761.96411389100683</v>
      </c>
      <c r="I56">
        <v>714.96212327636385</v>
      </c>
      <c r="J56">
        <v>709.02470825383739</v>
      </c>
      <c r="K56">
        <v>630.70469897038811</v>
      </c>
      <c r="L56">
        <v>636.74700897038883</v>
      </c>
      <c r="M56">
        <v>632.49038298157222</v>
      </c>
      <c r="N56">
        <v>602.43184319851684</v>
      </c>
      <c r="O56">
        <v>621.03200298157219</v>
      </c>
      <c r="P56">
        <v>655.43161697505343</v>
      </c>
      <c r="Q56">
        <v>680.98394325376989</v>
      </c>
      <c r="R56">
        <v>643.2374489703883</v>
      </c>
      <c r="S56">
        <v>680.98649354370013</v>
      </c>
      <c r="T56">
        <v>664.58826525936195</v>
      </c>
      <c r="U56">
        <v>602.38290298157187</v>
      </c>
      <c r="V56">
        <v>675.25788072918863</v>
      </c>
      <c r="W56">
        <v>688.54436354370023</v>
      </c>
      <c r="X56">
        <v>645.31946497038814</v>
      </c>
      <c r="Y56">
        <v>643.57888842962927</v>
      </c>
      <c r="Z56">
        <v>650.10707097598038</v>
      </c>
      <c r="AA56">
        <v>634.41852184478068</v>
      </c>
      <c r="AB56">
        <v>663.80298325936201</v>
      </c>
      <c r="AC56">
        <v>637.44209699580745</v>
      </c>
      <c r="AD56">
        <v>704.97796166866658</v>
      </c>
      <c r="AE56">
        <v>627.26668897038826</v>
      </c>
      <c r="AF56">
        <v>612.9198084296296</v>
      </c>
      <c r="AG56">
        <v>602.74835460766701</v>
      </c>
      <c r="AH56">
        <v>649.7365498664625</v>
      </c>
    </row>
    <row r="57" spans="1:34" x14ac:dyDescent="0.3">
      <c r="A57" s="108">
        <f ca="1">Exceedance!U57</f>
        <v>47757</v>
      </c>
      <c r="B57" s="1">
        <v>420.13167199576145</v>
      </c>
      <c r="C57" s="1">
        <v>420.13167199576174</v>
      </c>
      <c r="D57" s="1">
        <v>435.86079379712629</v>
      </c>
      <c r="E57">
        <v>395.40203280490522</v>
      </c>
      <c r="F57">
        <v>437.90142136223591</v>
      </c>
      <c r="G57">
        <v>404.27246532901688</v>
      </c>
      <c r="H57">
        <v>474.1957292223945</v>
      </c>
      <c r="I57">
        <v>458.22696717209436</v>
      </c>
      <c r="J57">
        <v>464.31685803552733</v>
      </c>
      <c r="K57">
        <v>386.65000372471326</v>
      </c>
      <c r="L57">
        <v>393.26711372471345</v>
      </c>
      <c r="M57">
        <v>402.77296773589728</v>
      </c>
      <c r="N57">
        <v>348.58474573030492</v>
      </c>
      <c r="O57">
        <v>359.5895877358974</v>
      </c>
      <c r="P57">
        <v>381.55037280490546</v>
      </c>
      <c r="Q57">
        <v>433.69677708362218</v>
      </c>
      <c r="R57">
        <v>417.22451372471318</v>
      </c>
      <c r="S57">
        <v>450.79336537354396</v>
      </c>
      <c r="T57">
        <v>423.53566908921488</v>
      </c>
      <c r="U57">
        <v>383.62282773589698</v>
      </c>
      <c r="V57">
        <v>419.14031939978275</v>
      </c>
      <c r="W57">
        <v>439.39993537354366</v>
      </c>
      <c r="X57">
        <v>406.17863372471299</v>
      </c>
      <c r="Y57">
        <v>408.43996339568741</v>
      </c>
      <c r="Z57">
        <v>404.35979073030518</v>
      </c>
      <c r="AA57">
        <v>426.38224867462634</v>
      </c>
      <c r="AB57">
        <v>420.58891808921447</v>
      </c>
      <c r="AC57">
        <v>418.08076760140608</v>
      </c>
      <c r="AD57">
        <v>465.55793602437944</v>
      </c>
      <c r="AE57">
        <v>409.34976372471306</v>
      </c>
      <c r="AF57">
        <v>395.01744339568694</v>
      </c>
      <c r="AG57">
        <v>380.01743182280461</v>
      </c>
      <c r="AH57">
        <v>436.42798273187219</v>
      </c>
    </row>
    <row r="58" spans="1:34" x14ac:dyDescent="0.3">
      <c r="A58" s="108">
        <f ca="1">Exceedance!U58</f>
        <v>47788</v>
      </c>
      <c r="B58" s="1">
        <v>592.19943118528511</v>
      </c>
      <c r="C58" s="1">
        <v>592.19943118528511</v>
      </c>
      <c r="D58" s="1">
        <v>608.17110185399372</v>
      </c>
      <c r="E58">
        <v>551.10709184000439</v>
      </c>
      <c r="F58">
        <v>611.75742365104975</v>
      </c>
      <c r="G58">
        <v>570.60619436411616</v>
      </c>
      <c r="H58">
        <v>722.03104290170052</v>
      </c>
      <c r="I58">
        <v>609.73291787692517</v>
      </c>
      <c r="J58">
        <v>642.40815460620047</v>
      </c>
      <c r="K58">
        <v>589.87518291423737</v>
      </c>
      <c r="L58">
        <v>582.63866291423722</v>
      </c>
      <c r="M58">
        <v>554.6129169254217</v>
      </c>
      <c r="N58">
        <v>545.92172491982956</v>
      </c>
      <c r="O58">
        <v>579.9815869254212</v>
      </c>
      <c r="P58">
        <v>570.74798184000429</v>
      </c>
      <c r="Q58">
        <v>610.319348118721</v>
      </c>
      <c r="R58">
        <v>605.67597291423715</v>
      </c>
      <c r="S58">
        <v>625.62881840864873</v>
      </c>
      <c r="T58">
        <v>622.66837012431324</v>
      </c>
      <c r="U58">
        <v>550.26460692542105</v>
      </c>
      <c r="V58">
        <v>602.46759717240445</v>
      </c>
      <c r="W58">
        <v>591.34412840864843</v>
      </c>
      <c r="X58">
        <v>601.15987291423778</v>
      </c>
      <c r="Y58">
        <v>608.41665893465279</v>
      </c>
      <c r="Z58">
        <v>597.00943891982945</v>
      </c>
      <c r="AA58">
        <v>584.10798570973009</v>
      </c>
      <c r="AB58">
        <v>616.13498012431353</v>
      </c>
      <c r="AC58">
        <v>565.18620165827633</v>
      </c>
      <c r="AD58">
        <v>657.65713878177644</v>
      </c>
      <c r="AE58">
        <v>580.46361291423716</v>
      </c>
      <c r="AF58">
        <v>601.53339893465341</v>
      </c>
      <c r="AG58">
        <v>577.78429270297477</v>
      </c>
      <c r="AH58">
        <v>632.52137440802335</v>
      </c>
    </row>
    <row r="59" spans="1:34" x14ac:dyDescent="0.3">
      <c r="A59" s="108">
        <f ca="1">Exceedance!U59</f>
        <v>47818</v>
      </c>
      <c r="B59" s="1">
        <v>594.36975277841111</v>
      </c>
      <c r="C59" s="1">
        <v>594.36975277841111</v>
      </c>
      <c r="D59" s="1">
        <v>607.08416215056525</v>
      </c>
      <c r="E59">
        <v>482.723971595423</v>
      </c>
      <c r="F59">
        <v>661.28028048231704</v>
      </c>
      <c r="G59">
        <v>633.30871411953535</v>
      </c>
      <c r="H59">
        <v>728.22696599195331</v>
      </c>
      <c r="I59">
        <v>587.89343381779383</v>
      </c>
      <c r="J59">
        <v>655.61170549156225</v>
      </c>
      <c r="K59">
        <v>595.31973450736302</v>
      </c>
      <c r="L59">
        <v>599.04592450736345</v>
      </c>
      <c r="M59">
        <v>574.60170851854741</v>
      </c>
      <c r="N59">
        <v>546.22482651295536</v>
      </c>
      <c r="O59">
        <v>542.83878851854706</v>
      </c>
      <c r="P59">
        <v>582.1146115954233</v>
      </c>
      <c r="Q59">
        <v>620.03925387414029</v>
      </c>
      <c r="R59">
        <v>576.69973450736325</v>
      </c>
      <c r="S59">
        <v>625.9817501640664</v>
      </c>
      <c r="T59">
        <v>553.96091587973183</v>
      </c>
      <c r="U59">
        <v>569.02121851854724</v>
      </c>
      <c r="V59">
        <v>599.50394826225886</v>
      </c>
      <c r="W59">
        <v>617.46991016406605</v>
      </c>
      <c r="X59">
        <v>568.35779550736322</v>
      </c>
      <c r="Y59">
        <v>592.73275374322134</v>
      </c>
      <c r="Z59">
        <v>567.96271651295524</v>
      </c>
      <c r="AA59">
        <v>588.90699346514793</v>
      </c>
      <c r="AB59">
        <v>578.90037887973244</v>
      </c>
      <c r="AC59">
        <v>557.44777095485586</v>
      </c>
      <c r="AD59">
        <v>617.67916996192594</v>
      </c>
      <c r="AE59">
        <v>571.72123450736331</v>
      </c>
      <c r="AF59">
        <v>570.04301374322108</v>
      </c>
      <c r="AG59">
        <v>547.7041497105439</v>
      </c>
      <c r="AH59">
        <v>584.84939509582216</v>
      </c>
    </row>
    <row r="60" spans="1:34" x14ac:dyDescent="0.3">
      <c r="A60" s="108">
        <f ca="1">Exceedance!U60</f>
        <v>47849</v>
      </c>
      <c r="B60" s="1">
        <v>707.1676958098875</v>
      </c>
      <c r="C60" s="1">
        <v>696.16804980990094</v>
      </c>
      <c r="D60" s="1">
        <v>696.16804980990094</v>
      </c>
      <c r="E60">
        <v>720.60257647658409</v>
      </c>
      <c r="F60">
        <v>803.61553980991755</v>
      </c>
      <c r="G60">
        <v>858.27858647658377</v>
      </c>
      <c r="H60">
        <v>663.08655980991648</v>
      </c>
      <c r="I60">
        <v>708.06674447658838</v>
      </c>
      <c r="J60">
        <v>683.4476964765845</v>
      </c>
      <c r="K60">
        <v>715.09360647662868</v>
      </c>
      <c r="L60">
        <v>711.22484647662907</v>
      </c>
      <c r="M60">
        <v>636.12389221384569</v>
      </c>
      <c r="N60">
        <v>570.25495647662854</v>
      </c>
      <c r="O60">
        <v>751.40978647662894</v>
      </c>
      <c r="P60">
        <v>727.58179247661553</v>
      </c>
      <c r="Q60">
        <v>714.9279724766152</v>
      </c>
      <c r="R60">
        <v>755.66003247661581</v>
      </c>
      <c r="S60">
        <v>632.076276476629</v>
      </c>
      <c r="T60">
        <v>754.4220424766155</v>
      </c>
      <c r="U60">
        <v>757.35029447660986</v>
      </c>
      <c r="V60">
        <v>725.16857847658707</v>
      </c>
      <c r="W60">
        <v>707.15992747662904</v>
      </c>
      <c r="X60">
        <v>715.82286447661011</v>
      </c>
      <c r="Y60">
        <v>721.58264747662918</v>
      </c>
      <c r="Z60">
        <v>703.77538647662891</v>
      </c>
      <c r="AA60">
        <v>725.71446547658695</v>
      </c>
      <c r="AB60">
        <v>710.8369724766153</v>
      </c>
      <c r="AC60">
        <v>735.47729247661539</v>
      </c>
      <c r="AD60">
        <v>682.96271247661582</v>
      </c>
      <c r="AE60">
        <v>710.25761980996242</v>
      </c>
      <c r="AF60">
        <v>613.09990580994895</v>
      </c>
      <c r="AG60">
        <v>718.33698580994906</v>
      </c>
      <c r="AH60">
        <v>684.29190447660983</v>
      </c>
    </row>
    <row r="61" spans="1:34" x14ac:dyDescent="0.3">
      <c r="A61" s="108">
        <f ca="1">Exceedance!U61</f>
        <v>47880</v>
      </c>
      <c r="B61" s="1">
        <v>678.75468160563128</v>
      </c>
      <c r="C61" s="1">
        <v>668.90300260564288</v>
      </c>
      <c r="D61" s="1">
        <v>668.90300260564288</v>
      </c>
      <c r="E61">
        <v>677.94570427233123</v>
      </c>
      <c r="F61">
        <v>685.39679760566491</v>
      </c>
      <c r="G61">
        <v>658.45778427233097</v>
      </c>
      <c r="H61">
        <v>669.28188760566343</v>
      </c>
      <c r="I61">
        <v>665.75923127233466</v>
      </c>
      <c r="J61">
        <v>638.92514427233118</v>
      </c>
      <c r="K61">
        <v>663.02478927237121</v>
      </c>
      <c r="L61">
        <v>620.25451927237123</v>
      </c>
      <c r="M61">
        <v>572.17048385753822</v>
      </c>
      <c r="N61">
        <v>463.95540927237113</v>
      </c>
      <c r="O61">
        <v>645.77794927237073</v>
      </c>
      <c r="P61">
        <v>694.34601827235906</v>
      </c>
      <c r="Q61">
        <v>683.71948827235929</v>
      </c>
      <c r="R61">
        <v>650.03258827235902</v>
      </c>
      <c r="S61">
        <v>677.04379927237062</v>
      </c>
      <c r="T61">
        <v>660.66049827235895</v>
      </c>
      <c r="U61">
        <v>689.92679127235385</v>
      </c>
      <c r="V61">
        <v>685.45204227233398</v>
      </c>
      <c r="W61">
        <v>652.33797027237119</v>
      </c>
      <c r="X61">
        <v>658.44497127235388</v>
      </c>
      <c r="Y61">
        <v>641.76956153532217</v>
      </c>
      <c r="Z61">
        <v>645.87014927237101</v>
      </c>
      <c r="AA61">
        <v>660.78849627233376</v>
      </c>
      <c r="AB61">
        <v>657.30776727235934</v>
      </c>
      <c r="AC61">
        <v>672.21166827235845</v>
      </c>
      <c r="AD61">
        <v>614.54481827235895</v>
      </c>
      <c r="AE61">
        <v>624.9546726057041</v>
      </c>
      <c r="AF61">
        <v>465.18373160569274</v>
      </c>
      <c r="AG61">
        <v>678.01655160569214</v>
      </c>
      <c r="AH61">
        <v>599.57991127235414</v>
      </c>
    </row>
    <row r="62" spans="1:34" x14ac:dyDescent="0.3">
      <c r="A62" s="108">
        <f ca="1">Exceedance!U62</f>
        <v>47908</v>
      </c>
      <c r="B62" s="1">
        <v>997.91501845878918</v>
      </c>
      <c r="C62" s="1">
        <v>988.45262445880041</v>
      </c>
      <c r="D62" s="1">
        <v>988.45262445880041</v>
      </c>
      <c r="E62">
        <v>1016.2681511254901</v>
      </c>
      <c r="F62">
        <v>981.77965445882376</v>
      </c>
      <c r="G62">
        <v>966.5727011254894</v>
      </c>
      <c r="H62">
        <v>963.32177445882212</v>
      </c>
      <c r="I62">
        <v>979.53405312549319</v>
      </c>
      <c r="J62">
        <v>991.16021112548992</v>
      </c>
      <c r="K62">
        <v>975.61539112552805</v>
      </c>
      <c r="L62">
        <v>1034.8578011255281</v>
      </c>
      <c r="M62">
        <v>629.11581724119594</v>
      </c>
      <c r="N62">
        <v>650.27466783142677</v>
      </c>
      <c r="O62">
        <v>961.50897112552866</v>
      </c>
      <c r="P62">
        <v>983.15884512551645</v>
      </c>
      <c r="Q62">
        <v>994.2696351255172</v>
      </c>
      <c r="R62">
        <v>1014.907235125517</v>
      </c>
      <c r="S62">
        <v>960.13976112552882</v>
      </c>
      <c r="T62">
        <v>1007.4071951255169</v>
      </c>
      <c r="U62">
        <v>1014.8743731255119</v>
      </c>
      <c r="V62">
        <v>1016.7542691254926</v>
      </c>
      <c r="W62">
        <v>1063.6734511255283</v>
      </c>
      <c r="X62">
        <v>1035.2083431255121</v>
      </c>
      <c r="Y62">
        <v>696.43279227742892</v>
      </c>
      <c r="Z62">
        <v>1012.217181125528</v>
      </c>
      <c r="AA62">
        <v>997.35997312549227</v>
      </c>
      <c r="AB62">
        <v>997.08989312551648</v>
      </c>
      <c r="AC62">
        <v>969.56577152551642</v>
      </c>
      <c r="AD62">
        <v>968.0929351255171</v>
      </c>
      <c r="AE62">
        <v>882.44745445886144</v>
      </c>
      <c r="AF62">
        <v>769.6543084588501</v>
      </c>
      <c r="AG62">
        <v>993.90007845885043</v>
      </c>
      <c r="AH62">
        <v>892.23269312551201</v>
      </c>
    </row>
    <row r="63" spans="1:34" x14ac:dyDescent="0.3">
      <c r="A63" s="108">
        <f ca="1">Exceedance!U63</f>
        <v>47939</v>
      </c>
      <c r="B63" s="1">
        <v>1044.2871959158483</v>
      </c>
      <c r="C63" s="1">
        <v>1034.8645779158596</v>
      </c>
      <c r="D63" s="1">
        <v>1034.8645779158596</v>
      </c>
      <c r="E63">
        <v>1051.2879445825497</v>
      </c>
      <c r="F63">
        <v>1029.4318079158827</v>
      </c>
      <c r="G63">
        <v>943.4902245825491</v>
      </c>
      <c r="H63">
        <v>1023.0500579158818</v>
      </c>
      <c r="I63">
        <v>1052.1393785825526</v>
      </c>
      <c r="J63">
        <v>1029.4002945825496</v>
      </c>
      <c r="K63">
        <v>1016.9747645825878</v>
      </c>
      <c r="L63">
        <v>732.45581417848371</v>
      </c>
      <c r="M63">
        <v>587.73109445882415</v>
      </c>
      <c r="N63">
        <v>636.30033334609743</v>
      </c>
      <c r="O63">
        <v>1022.165174582588</v>
      </c>
      <c r="P63">
        <v>1029.0214725825756</v>
      </c>
      <c r="Q63">
        <v>1031.5023425825759</v>
      </c>
      <c r="R63">
        <v>1038.2710225825763</v>
      </c>
      <c r="S63">
        <v>1009.8325345825872</v>
      </c>
      <c r="T63">
        <v>1031.3800925825763</v>
      </c>
      <c r="U63">
        <v>1039.8828985825708</v>
      </c>
      <c r="V63">
        <v>1043.7744305825524</v>
      </c>
      <c r="W63">
        <v>970.1041145825875</v>
      </c>
      <c r="X63">
        <v>1010.5888685825716</v>
      </c>
      <c r="Y63">
        <v>666.49497012617849</v>
      </c>
      <c r="Z63">
        <v>1034.7318745825874</v>
      </c>
      <c r="AA63">
        <v>1059.3617885825515</v>
      </c>
      <c r="AB63">
        <v>1037.8423025825759</v>
      </c>
      <c r="AC63">
        <v>990.40883558257542</v>
      </c>
      <c r="AD63">
        <v>1012.2584925825757</v>
      </c>
      <c r="AE63">
        <v>1000.1449779159208</v>
      </c>
      <c r="AF63">
        <v>1059.7113459159093</v>
      </c>
      <c r="AG63">
        <v>1049.3513259159092</v>
      </c>
      <c r="AH63">
        <v>1003.0679985825711</v>
      </c>
    </row>
    <row r="64" spans="1:34" x14ac:dyDescent="0.3">
      <c r="A64" s="108">
        <f ca="1">Exceedance!U64</f>
        <v>47969</v>
      </c>
      <c r="B64" s="1">
        <v>1064.2268092053851</v>
      </c>
      <c r="C64" s="1">
        <v>1055.443997205396</v>
      </c>
      <c r="D64" s="1">
        <v>1055.443997205396</v>
      </c>
      <c r="E64">
        <v>1027.7808638720883</v>
      </c>
      <c r="F64">
        <v>1051.4598872054223</v>
      </c>
      <c r="G64">
        <v>1018.9417638720882</v>
      </c>
      <c r="H64">
        <v>1031.3525872054211</v>
      </c>
      <c r="I64">
        <v>1030.8538498720914</v>
      </c>
      <c r="J64">
        <v>1042.1534838720886</v>
      </c>
      <c r="K64">
        <v>1013.9603138721239</v>
      </c>
      <c r="L64">
        <v>733.34198345437278</v>
      </c>
      <c r="M64">
        <v>600.16194427969151</v>
      </c>
      <c r="N64">
        <v>1057.1186138721241</v>
      </c>
      <c r="O64">
        <v>1069.1087638721242</v>
      </c>
      <c r="P64">
        <v>1051.0587958721135</v>
      </c>
      <c r="Q64">
        <v>1040.5558758721136</v>
      </c>
      <c r="R64">
        <v>1016.2357958721135</v>
      </c>
      <c r="S64">
        <v>1055.9958938721243</v>
      </c>
      <c r="T64">
        <v>1040.2283058721134</v>
      </c>
      <c r="U64">
        <v>1020.0244698721089</v>
      </c>
      <c r="V64">
        <v>1035.9100178720921</v>
      </c>
      <c r="W64">
        <v>1045.1219783721244</v>
      </c>
      <c r="X64">
        <v>1009.190189872109</v>
      </c>
      <c r="Y64">
        <v>1027.426340872124</v>
      </c>
      <c r="Z64">
        <v>1015.0618938721241</v>
      </c>
      <c r="AA64">
        <v>1039.6321838720912</v>
      </c>
      <c r="AB64">
        <v>1039.8537358721144</v>
      </c>
      <c r="AC64">
        <v>1079.0560258721139</v>
      </c>
      <c r="AD64">
        <v>1027.9615858721138</v>
      </c>
      <c r="AE64">
        <v>991.44556720545779</v>
      </c>
      <c r="AF64">
        <v>1056.1003692054471</v>
      </c>
      <c r="AG64">
        <v>1036.4098992054471</v>
      </c>
      <c r="AH64">
        <v>1036.8772898721088</v>
      </c>
    </row>
    <row r="65" spans="1:34" x14ac:dyDescent="0.3">
      <c r="A65" s="108">
        <f ca="1">Exceedance!U65</f>
        <v>48000</v>
      </c>
      <c r="B65" s="1">
        <v>836.79608058999406</v>
      </c>
      <c r="C65" s="1">
        <v>827.5539235900053</v>
      </c>
      <c r="D65" s="1">
        <v>827.5539235900053</v>
      </c>
      <c r="E65">
        <v>855.8628352566958</v>
      </c>
      <c r="F65">
        <v>870.72415859002956</v>
      </c>
      <c r="G65">
        <v>834.85419525669602</v>
      </c>
      <c r="H65">
        <v>846.02479859002881</v>
      </c>
      <c r="I65">
        <v>832.19573625669966</v>
      </c>
      <c r="J65">
        <v>838.46988525669599</v>
      </c>
      <c r="K65">
        <v>824.01237025673356</v>
      </c>
      <c r="L65">
        <v>692.79527984856873</v>
      </c>
      <c r="M65">
        <v>575.18814739971526</v>
      </c>
      <c r="N65">
        <v>838.69503025673328</v>
      </c>
      <c r="O65">
        <v>852.8196602567333</v>
      </c>
      <c r="P65">
        <v>876.97376725672268</v>
      </c>
      <c r="Q65">
        <v>880.85483725672236</v>
      </c>
      <c r="R65">
        <v>837.61135725672216</v>
      </c>
      <c r="S65">
        <v>852.74428025673353</v>
      </c>
      <c r="T65">
        <v>866.1295872567224</v>
      </c>
      <c r="U65">
        <v>881.93294625671774</v>
      </c>
      <c r="V65">
        <v>878.86934925669857</v>
      </c>
      <c r="W65">
        <v>880.35582225673397</v>
      </c>
      <c r="X65">
        <v>844.13249625671767</v>
      </c>
      <c r="Y65">
        <v>830.87933025673385</v>
      </c>
      <c r="Z65">
        <v>862.55408025673364</v>
      </c>
      <c r="AA65">
        <v>889.03768125669842</v>
      </c>
      <c r="AB65">
        <v>870.57401725672241</v>
      </c>
      <c r="AC65">
        <v>883.11674725672276</v>
      </c>
      <c r="AD65">
        <v>864.54846725672212</v>
      </c>
      <c r="AE65">
        <v>822.40532359006772</v>
      </c>
      <c r="AF65">
        <v>844.08660059005558</v>
      </c>
      <c r="AG65">
        <v>850.60559059005539</v>
      </c>
      <c r="AH65">
        <v>848.50083625671766</v>
      </c>
    </row>
    <row r="66" spans="1:34" x14ac:dyDescent="0.3">
      <c r="A66" s="108">
        <f ca="1">Exceedance!U66</f>
        <v>48030</v>
      </c>
      <c r="B66" s="1">
        <v>725.53126751175557</v>
      </c>
      <c r="C66" s="1">
        <v>715.76117451176663</v>
      </c>
      <c r="D66" s="1">
        <v>715.76117451176663</v>
      </c>
      <c r="E66">
        <v>724.7119761784553</v>
      </c>
      <c r="F66">
        <v>748.19895951178864</v>
      </c>
      <c r="G66">
        <v>728.65858617845527</v>
      </c>
      <c r="H66">
        <v>672.23871951178796</v>
      </c>
      <c r="I66">
        <v>738.53373517845853</v>
      </c>
      <c r="J66">
        <v>745.87395617845561</v>
      </c>
      <c r="K66">
        <v>707.28497117849497</v>
      </c>
      <c r="L66">
        <v>701.63960417178907</v>
      </c>
      <c r="M66">
        <v>591.70748547323399</v>
      </c>
      <c r="N66">
        <v>752.22452117849537</v>
      </c>
      <c r="O66">
        <v>726.32166117849499</v>
      </c>
      <c r="P66">
        <v>741.58215417848317</v>
      </c>
      <c r="Q66">
        <v>740.80424417848349</v>
      </c>
      <c r="R66">
        <v>731.56638417848296</v>
      </c>
      <c r="S66">
        <v>755.70986117849509</v>
      </c>
      <c r="T66">
        <v>734.52225417848251</v>
      </c>
      <c r="U66">
        <v>701.09425517847808</v>
      </c>
      <c r="V66">
        <v>736.88504217845832</v>
      </c>
      <c r="W66">
        <v>705.01949117849517</v>
      </c>
      <c r="X66">
        <v>719.86601517847816</v>
      </c>
      <c r="Y66">
        <v>728.97609317849526</v>
      </c>
      <c r="Z66">
        <v>713.24103117849518</v>
      </c>
      <c r="AA66">
        <v>730.4397101784582</v>
      </c>
      <c r="AB66">
        <v>741.20654417848289</v>
      </c>
      <c r="AC66">
        <v>749.05318417848309</v>
      </c>
      <c r="AD66">
        <v>738.98369417848346</v>
      </c>
      <c r="AE66">
        <v>680.55976451182869</v>
      </c>
      <c r="AF66">
        <v>723.77243751181663</v>
      </c>
      <c r="AG66">
        <v>732.25073751181651</v>
      </c>
      <c r="AH66">
        <v>722.02922517847787</v>
      </c>
    </row>
    <row r="67" spans="1:34" x14ac:dyDescent="0.3">
      <c r="A67" s="108">
        <f ca="1">Exceedance!U67</f>
        <v>48061</v>
      </c>
      <c r="B67" s="1">
        <v>715.70221840093166</v>
      </c>
      <c r="C67" s="1">
        <v>705.36350940094405</v>
      </c>
      <c r="D67" s="1">
        <v>705.36350940094405</v>
      </c>
      <c r="E67">
        <v>703.78303106763019</v>
      </c>
      <c r="F67">
        <v>761.11559440096346</v>
      </c>
      <c r="G67">
        <v>727.44504106763009</v>
      </c>
      <c r="H67">
        <v>712.3856244009628</v>
      </c>
      <c r="I67">
        <v>701.28224806763421</v>
      </c>
      <c r="J67">
        <v>690.49734106763037</v>
      </c>
      <c r="K67">
        <v>692.18827606767229</v>
      </c>
      <c r="L67">
        <v>694.38977910446954</v>
      </c>
      <c r="M67">
        <v>578.02975823810834</v>
      </c>
      <c r="N67">
        <v>678.49161606767223</v>
      </c>
      <c r="O67">
        <v>727.73569606767251</v>
      </c>
      <c r="P67">
        <v>742.10574506766011</v>
      </c>
      <c r="Q67">
        <v>731.70979506765968</v>
      </c>
      <c r="R67">
        <v>742.09286506765977</v>
      </c>
      <c r="S67">
        <v>740.7950860676724</v>
      </c>
      <c r="T67">
        <v>728.89144506765979</v>
      </c>
      <c r="U67">
        <v>711.4709880676545</v>
      </c>
      <c r="V67">
        <v>705.73991906763331</v>
      </c>
      <c r="W67">
        <v>674.67950606767238</v>
      </c>
      <c r="X67">
        <v>738.54330806765438</v>
      </c>
      <c r="Y67">
        <v>722.84893606767241</v>
      </c>
      <c r="Z67">
        <v>720.4971860676726</v>
      </c>
      <c r="AA67">
        <v>736.20485306763317</v>
      </c>
      <c r="AB67">
        <v>729.68195206765961</v>
      </c>
      <c r="AC67">
        <v>786.12109506765989</v>
      </c>
      <c r="AD67">
        <v>706.85506506765955</v>
      </c>
      <c r="AE67">
        <v>658.62323940100566</v>
      </c>
      <c r="AF67">
        <v>694.04080840099323</v>
      </c>
      <c r="AG67">
        <v>718.71753840099313</v>
      </c>
      <c r="AH67">
        <v>723.4150080676543</v>
      </c>
    </row>
    <row r="68" spans="1:34" x14ac:dyDescent="0.3">
      <c r="A68" s="108">
        <f ca="1">Exceedance!U68</f>
        <v>48092</v>
      </c>
      <c r="B68" s="1">
        <v>687.8366372319789</v>
      </c>
      <c r="C68" s="1">
        <v>677.68607323199137</v>
      </c>
      <c r="D68" s="1">
        <v>677.68607323199137</v>
      </c>
      <c r="E68">
        <v>690.27103989867851</v>
      </c>
      <c r="F68">
        <v>643.04764323201118</v>
      </c>
      <c r="G68">
        <v>749.43183989867805</v>
      </c>
      <c r="H68">
        <v>744.28101323201065</v>
      </c>
      <c r="I68">
        <v>716.05650189868163</v>
      </c>
      <c r="J68">
        <v>691.9435098986778</v>
      </c>
      <c r="K68">
        <v>680.4693598987194</v>
      </c>
      <c r="L68">
        <v>664.38064469523454</v>
      </c>
      <c r="M68">
        <v>572.56103634232261</v>
      </c>
      <c r="N68">
        <v>696.93312989871936</v>
      </c>
      <c r="O68">
        <v>709.69829989871948</v>
      </c>
      <c r="P68">
        <v>713.93947389870743</v>
      </c>
      <c r="Q68">
        <v>697.11036389870742</v>
      </c>
      <c r="R68">
        <v>714.65908389870697</v>
      </c>
      <c r="S68">
        <v>703.48261989871912</v>
      </c>
      <c r="T68">
        <v>688.43459389870725</v>
      </c>
      <c r="U68">
        <v>715.96153189870154</v>
      </c>
      <c r="V68">
        <v>727.426977898681</v>
      </c>
      <c r="W68">
        <v>689.04181589871973</v>
      </c>
      <c r="X68">
        <v>699.177081898702</v>
      </c>
      <c r="Y68">
        <v>709.9188098987197</v>
      </c>
      <c r="Z68">
        <v>690.92621189871909</v>
      </c>
      <c r="AA68">
        <v>714.28514989868108</v>
      </c>
      <c r="AB68">
        <v>699.94832389870714</v>
      </c>
      <c r="AC68">
        <v>731.47286389870681</v>
      </c>
      <c r="AD68">
        <v>681.13960389870726</v>
      </c>
      <c r="AE68">
        <v>657.66967323205324</v>
      </c>
      <c r="AF68">
        <v>688.43842723204091</v>
      </c>
      <c r="AG68">
        <v>666.27918723204039</v>
      </c>
      <c r="AH68">
        <v>673.46143189870179</v>
      </c>
    </row>
    <row r="69" spans="1:34" x14ac:dyDescent="0.3">
      <c r="A69" s="108" t="str">
        <f ca="1">Exceedance!U69</f>
        <v/>
      </c>
      <c r="B69" s="1"/>
      <c r="C69" s="1"/>
      <c r="D69" s="1"/>
    </row>
    <row r="70" spans="1:34" x14ac:dyDescent="0.3">
      <c r="A70" s="108" t="str">
        <f ca="1">Exceedance!U70</f>
        <v/>
      </c>
      <c r="B70" s="1"/>
      <c r="C70" s="1"/>
      <c r="D70" s="1"/>
    </row>
    <row r="71" spans="1:34" x14ac:dyDescent="0.3">
      <c r="A71" s="108" t="str">
        <f ca="1">Exceedance!U71</f>
        <v/>
      </c>
      <c r="B71" s="1"/>
      <c r="C71" s="1"/>
      <c r="D71" s="1"/>
    </row>
    <row r="72" spans="1:34" x14ac:dyDescent="0.3">
      <c r="A72" s="108" t="str">
        <f ca="1">Exceedance!U72</f>
        <v/>
      </c>
      <c r="B72" s="1"/>
      <c r="C72" s="1"/>
      <c r="D72" s="1"/>
    </row>
    <row r="73" spans="1:34" x14ac:dyDescent="0.3">
      <c r="A73" s="108" t="str">
        <f ca="1">Exceedance!U73</f>
        <v/>
      </c>
      <c r="B73" s="1"/>
      <c r="C73" s="1"/>
      <c r="D73" s="1"/>
    </row>
    <row r="74" spans="1:34" x14ac:dyDescent="0.3">
      <c r="A74" s="108" t="str">
        <f ca="1">Exceedance!U74</f>
        <v/>
      </c>
      <c r="B74" s="1"/>
      <c r="C74" s="1"/>
      <c r="D74" s="1"/>
    </row>
    <row r="75" spans="1:34" x14ac:dyDescent="0.3">
      <c r="A75" s="108" t="str">
        <f ca="1">Exceedance!U75</f>
        <v/>
      </c>
      <c r="B75" s="1"/>
      <c r="C75" s="1"/>
      <c r="D75" s="1"/>
    </row>
    <row r="76" spans="1:34" x14ac:dyDescent="0.3">
      <c r="A76" s="108" t="str">
        <f ca="1">Exceedance!U76</f>
        <v/>
      </c>
      <c r="B76" s="1"/>
      <c r="C76" s="1"/>
      <c r="D76" s="1"/>
    </row>
    <row r="77" spans="1:34" x14ac:dyDescent="0.3">
      <c r="A77" s="108" t="str">
        <f ca="1">Exceedance!U77</f>
        <v/>
      </c>
      <c r="B77" s="1"/>
      <c r="C77" s="1"/>
      <c r="D77" s="1"/>
    </row>
    <row r="78" spans="1:34" x14ac:dyDescent="0.3">
      <c r="A78" s="108" t="str">
        <f ca="1">Exceedance!U78</f>
        <v/>
      </c>
      <c r="B78" s="1"/>
      <c r="C78" s="1"/>
      <c r="D78" s="1"/>
    </row>
    <row r="79" spans="1:34" x14ac:dyDescent="0.3">
      <c r="A79" s="108" t="str">
        <f ca="1">Exceedance!U79</f>
        <v/>
      </c>
      <c r="B79" s="1"/>
      <c r="C79" s="1"/>
      <c r="D79" s="1"/>
    </row>
    <row r="80" spans="1:34" x14ac:dyDescent="0.3">
      <c r="A80" s="108" t="str">
        <f ca="1">Exceedance!U80</f>
        <v/>
      </c>
      <c r="B80" s="1"/>
      <c r="C80" s="1"/>
      <c r="D80" s="1"/>
    </row>
    <row r="81" spans="1:4" x14ac:dyDescent="0.3">
      <c r="A81" s="108" t="str">
        <f ca="1">Exceedance!U81</f>
        <v/>
      </c>
      <c r="B81" s="1"/>
      <c r="C81" s="1"/>
      <c r="D81" s="1"/>
    </row>
    <row r="82" spans="1:4" x14ac:dyDescent="0.3">
      <c r="A82" s="108" t="str">
        <f ca="1">Exceedance!U82</f>
        <v/>
      </c>
      <c r="B82" s="1"/>
      <c r="C82" s="1"/>
      <c r="D82" s="1"/>
    </row>
    <row r="83" spans="1:4" x14ac:dyDescent="0.3">
      <c r="A83" s="108" t="str">
        <f ca="1">Exceedance!U83</f>
        <v/>
      </c>
      <c r="B83" s="1"/>
      <c r="C83" s="1"/>
      <c r="D83" s="1"/>
    </row>
    <row r="84" spans="1:4" x14ac:dyDescent="0.3">
      <c r="A84" s="108" t="str">
        <f ca="1">Exceedance!U84</f>
        <v/>
      </c>
      <c r="B84" s="1"/>
      <c r="C84" s="1"/>
      <c r="D84" s="1"/>
    </row>
    <row r="85" spans="1:4" x14ac:dyDescent="0.3">
      <c r="A85" s="108" t="str">
        <f ca="1">Exceedance!U85</f>
        <v/>
      </c>
      <c r="B85" s="1"/>
      <c r="C85" s="1"/>
      <c r="D85" s="1"/>
    </row>
    <row r="86" spans="1:4" x14ac:dyDescent="0.3">
      <c r="A86" s="108" t="str">
        <f ca="1">Exceedance!U86</f>
        <v/>
      </c>
      <c r="B86" s="1"/>
      <c r="C86" s="1"/>
      <c r="D86" s="1"/>
    </row>
    <row r="87" spans="1:4" x14ac:dyDescent="0.3">
      <c r="A87" s="108" t="str">
        <f ca="1">Exceedance!U87</f>
        <v/>
      </c>
      <c r="B87" s="1"/>
      <c r="C87" s="1"/>
      <c r="D87" s="1"/>
    </row>
    <row r="88" spans="1:4" x14ac:dyDescent="0.3">
      <c r="A88" s="108" t="str">
        <f ca="1">Exceedance!U88</f>
        <v/>
      </c>
      <c r="B88" s="1"/>
      <c r="C88" s="1"/>
      <c r="D88" s="1"/>
    </row>
    <row r="89" spans="1:4" x14ac:dyDescent="0.3">
      <c r="A89" s="108" t="str">
        <f ca="1">Exceedance!U89</f>
        <v/>
      </c>
      <c r="B89" s="1"/>
      <c r="C89" s="1"/>
      <c r="D89" s="1"/>
    </row>
    <row r="90" spans="1:4" x14ac:dyDescent="0.3">
      <c r="A90" s="108" t="str">
        <f ca="1">Exceedance!U90</f>
        <v/>
      </c>
      <c r="B90" s="1"/>
      <c r="C90" s="1"/>
      <c r="D90" s="1"/>
    </row>
    <row r="91" spans="1:4" x14ac:dyDescent="0.3">
      <c r="A91" s="108" t="str">
        <f ca="1">Exceedance!U91</f>
        <v/>
      </c>
      <c r="B91" s="1"/>
      <c r="C91" s="1"/>
      <c r="D91" s="1"/>
    </row>
    <row r="92" spans="1:4" x14ac:dyDescent="0.3">
      <c r="A92" s="108" t="str">
        <f ca="1">Exceedance!U92</f>
        <v/>
      </c>
      <c r="B92" s="1"/>
      <c r="C92" s="1"/>
      <c r="D92" s="1"/>
    </row>
    <row r="93" spans="1:4" x14ac:dyDescent="0.3">
      <c r="A93" s="108" t="str">
        <f ca="1">Exceedance!U93</f>
        <v/>
      </c>
      <c r="B93" s="1"/>
      <c r="C93" s="1"/>
      <c r="D93" s="1"/>
    </row>
    <row r="94" spans="1:4" x14ac:dyDescent="0.3">
      <c r="A94" s="108" t="str">
        <f ca="1">Exceedance!U94</f>
        <v/>
      </c>
      <c r="B94" s="1"/>
      <c r="C94" s="1"/>
      <c r="D94" s="1"/>
    </row>
    <row r="95" spans="1:4" x14ac:dyDescent="0.3">
      <c r="A95" s="108" t="str">
        <f ca="1">Exceedance!U95</f>
        <v/>
      </c>
      <c r="B95" s="1"/>
      <c r="C95" s="1"/>
      <c r="D95" s="1"/>
    </row>
    <row r="96" spans="1:4" x14ac:dyDescent="0.3">
      <c r="A96" s="108" t="str">
        <f ca="1">Exceedance!U96</f>
        <v/>
      </c>
      <c r="B96" s="1"/>
      <c r="C96" s="1"/>
      <c r="D96" s="1"/>
    </row>
    <row r="97" spans="1:4" x14ac:dyDescent="0.3">
      <c r="A97" s="108" t="str">
        <f ca="1">Exceedance!U97</f>
        <v/>
      </c>
      <c r="B97" s="1"/>
      <c r="C97" s="1"/>
      <c r="D97" s="1"/>
    </row>
    <row r="98" spans="1:4" x14ac:dyDescent="0.3">
      <c r="A98" s="108" t="str">
        <f ca="1">Exceedance!U98</f>
        <v/>
      </c>
      <c r="B98" s="1"/>
      <c r="C98" s="1"/>
      <c r="D98" s="1"/>
    </row>
    <row r="99" spans="1:4" x14ac:dyDescent="0.3">
      <c r="A99" s="108" t="str">
        <f ca="1">Exceedance!U99</f>
        <v/>
      </c>
      <c r="B99" s="1"/>
      <c r="C99" s="1"/>
      <c r="D99" s="1"/>
    </row>
    <row r="100" spans="1:4" x14ac:dyDescent="0.3">
      <c r="A100" s="108"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B1:AH1"/>
  </mergeCells>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Sheet53">
    <tabColor rgb="FFFFC000"/>
  </sheetPr>
  <dimension ref="A1:AH175"/>
  <sheetViews>
    <sheetView workbookViewId="0">
      <selection activeCell="B4" sqref="B4:AQ175"/>
    </sheetView>
  </sheetViews>
  <sheetFormatPr defaultRowHeight="14.4" x14ac:dyDescent="0.3"/>
  <cols>
    <col min="1" max="1" width="8.5546875" style="105"/>
    <col min="2" max="4" width="9.44140625" style="185"/>
  </cols>
  <sheetData>
    <row r="1" spans="1:34" s="105" customFormat="1" x14ac:dyDescent="0.3">
      <c r="A1" s="104"/>
      <c r="B1" s="868" t="s">
        <v>135</v>
      </c>
      <c r="C1" s="869"/>
      <c r="D1" s="869"/>
      <c r="E1" s="869"/>
      <c r="F1" s="869"/>
      <c r="G1" s="869"/>
      <c r="H1" s="869"/>
      <c r="I1" s="869"/>
      <c r="J1" s="869"/>
      <c r="K1" s="869"/>
      <c r="L1" s="869"/>
      <c r="M1" s="869"/>
      <c r="N1" s="869"/>
      <c r="O1" s="869"/>
      <c r="P1" s="869"/>
      <c r="Q1" s="869"/>
      <c r="R1" s="869"/>
      <c r="S1" s="869"/>
      <c r="T1" s="869"/>
      <c r="U1" s="869"/>
      <c r="V1" s="869"/>
      <c r="W1" s="869"/>
      <c r="X1" s="869"/>
      <c r="Y1" s="869"/>
      <c r="Z1" s="869"/>
      <c r="AA1" s="869"/>
      <c r="AB1" s="869"/>
      <c r="AC1" s="869"/>
      <c r="AD1" s="869"/>
      <c r="AE1" s="869"/>
      <c r="AF1" s="869"/>
      <c r="AG1" s="869"/>
      <c r="AH1" s="869"/>
    </row>
    <row r="2" spans="1:34" s="105" customFormat="1" x14ac:dyDescent="0.3">
      <c r="A2" s="104"/>
      <c r="B2" s="105" t="s">
        <v>288</v>
      </c>
      <c r="C2" s="105" t="s">
        <v>287</v>
      </c>
      <c r="D2" s="105" t="s">
        <v>289</v>
      </c>
      <c r="E2" s="105">
        <v>1991</v>
      </c>
      <c r="F2" s="105">
        <v>1992</v>
      </c>
      <c r="G2" s="105">
        <v>1993</v>
      </c>
      <c r="H2" s="105">
        <v>1994</v>
      </c>
      <c r="I2" s="105">
        <v>1995</v>
      </c>
      <c r="J2" s="105">
        <v>1996</v>
      </c>
      <c r="K2" s="105">
        <v>1997</v>
      </c>
      <c r="L2" s="105">
        <v>1998</v>
      </c>
      <c r="M2" s="105">
        <v>1999</v>
      </c>
      <c r="N2" s="105">
        <v>2000</v>
      </c>
      <c r="O2" s="105">
        <v>2001</v>
      </c>
      <c r="P2" s="105">
        <v>2002</v>
      </c>
      <c r="Q2" s="105">
        <v>2003</v>
      </c>
      <c r="R2" s="105">
        <v>2004</v>
      </c>
      <c r="S2" s="105">
        <v>2005</v>
      </c>
      <c r="T2" s="105">
        <v>2006</v>
      </c>
      <c r="U2" s="105">
        <v>2007</v>
      </c>
      <c r="V2" s="105">
        <v>2008</v>
      </c>
      <c r="W2" s="105">
        <v>2009</v>
      </c>
      <c r="X2" s="105">
        <v>2010</v>
      </c>
      <c r="Y2" s="105">
        <v>2011</v>
      </c>
      <c r="Z2" s="105">
        <v>2012</v>
      </c>
      <c r="AA2" s="105">
        <v>2013</v>
      </c>
      <c r="AB2" s="105">
        <v>2014</v>
      </c>
      <c r="AC2" s="105">
        <v>2015</v>
      </c>
      <c r="AD2" s="105">
        <v>2016</v>
      </c>
      <c r="AE2" s="105">
        <v>2017</v>
      </c>
      <c r="AF2" s="105">
        <v>2018</v>
      </c>
      <c r="AG2" s="105">
        <v>2019</v>
      </c>
      <c r="AH2" s="105">
        <v>2020</v>
      </c>
    </row>
    <row r="3" spans="1:34" s="107" customFormat="1" x14ac:dyDescent="0.3">
      <c r="A3" s="106"/>
      <c r="B3" s="107" t="s">
        <v>323</v>
      </c>
      <c r="C3" s="107" t="s">
        <v>324</v>
      </c>
      <c r="D3" s="107" t="s">
        <v>325</v>
      </c>
      <c r="E3" s="107" t="s">
        <v>326</v>
      </c>
      <c r="F3" s="107" t="s">
        <v>327</v>
      </c>
      <c r="G3" s="107" t="s">
        <v>328</v>
      </c>
      <c r="H3" s="107" t="s">
        <v>329</v>
      </c>
      <c r="I3" s="107" t="s">
        <v>330</v>
      </c>
      <c r="J3" s="107" t="s">
        <v>331</v>
      </c>
      <c r="K3" s="107" t="s">
        <v>332</v>
      </c>
      <c r="L3" s="107" t="s">
        <v>333</v>
      </c>
      <c r="M3" s="107" t="s">
        <v>334</v>
      </c>
      <c r="N3" s="107" t="s">
        <v>335</v>
      </c>
      <c r="O3" s="107" t="s">
        <v>336</v>
      </c>
      <c r="P3" s="107" t="s">
        <v>337</v>
      </c>
      <c r="Q3" s="107" t="s">
        <v>338</v>
      </c>
      <c r="R3" s="107" t="s">
        <v>339</v>
      </c>
      <c r="S3" s="107" t="s">
        <v>340</v>
      </c>
      <c r="T3" s="107" t="s">
        <v>341</v>
      </c>
      <c r="U3" s="107" t="s">
        <v>342</v>
      </c>
      <c r="V3" s="107" t="s">
        <v>343</v>
      </c>
      <c r="W3" s="107" t="s">
        <v>344</v>
      </c>
      <c r="X3" s="107" t="s">
        <v>345</v>
      </c>
      <c r="Y3" s="107" t="s">
        <v>346</v>
      </c>
      <c r="Z3" s="107" t="s">
        <v>347</v>
      </c>
      <c r="AA3" s="107" t="s">
        <v>348</v>
      </c>
      <c r="AB3" s="107" t="s">
        <v>349</v>
      </c>
      <c r="AC3" s="107" t="s">
        <v>350</v>
      </c>
      <c r="AD3" s="107" t="s">
        <v>351</v>
      </c>
      <c r="AE3" s="107" t="s">
        <v>352</v>
      </c>
      <c r="AF3" s="107" t="s">
        <v>353</v>
      </c>
      <c r="AG3" s="107" t="s">
        <v>354</v>
      </c>
      <c r="AH3" s="107" t="s">
        <v>355</v>
      </c>
    </row>
    <row r="4" spans="1:34" x14ac:dyDescent="0.3">
      <c r="A4" s="108">
        <f ca="1">Exceedance!U4</f>
        <v>46143</v>
      </c>
      <c r="B4" s="1">
        <v>7739.4086450652967</v>
      </c>
      <c r="C4" s="1">
        <v>7653.3972101053623</v>
      </c>
      <c r="D4" s="1">
        <v>7688.852621220035</v>
      </c>
      <c r="E4">
        <v>7683.1760755348014</v>
      </c>
      <c r="F4">
        <v>7744.0024079616851</v>
      </c>
      <c r="G4">
        <v>7834.0132829747126</v>
      </c>
      <c r="H4">
        <v>7811.4570107665377</v>
      </c>
      <c r="I4">
        <v>7798.4489297854288</v>
      </c>
      <c r="J4">
        <v>7695.1357245064992</v>
      </c>
      <c r="K4">
        <v>7702.5290167824851</v>
      </c>
      <c r="L4">
        <v>7798.9170489001499</v>
      </c>
      <c r="M4">
        <v>7681.9819159420349</v>
      </c>
      <c r="N4">
        <v>7702.570971217312</v>
      </c>
      <c r="O4">
        <v>7685.1995940032748</v>
      </c>
      <c r="P4">
        <v>7666.4910378903623</v>
      </c>
      <c r="Q4">
        <v>7673.375579747446</v>
      </c>
      <c r="R4">
        <v>7667.7369896960026</v>
      </c>
      <c r="S4">
        <v>7830.0479603800077</v>
      </c>
      <c r="T4">
        <v>7674.0570254366639</v>
      </c>
      <c r="U4">
        <v>7651.9297586742323</v>
      </c>
      <c r="V4">
        <v>7680.9230730438658</v>
      </c>
      <c r="W4">
        <v>7714.6828714566673</v>
      </c>
      <c r="X4">
        <v>7725.4331726213668</v>
      </c>
      <c r="Y4">
        <v>7744.3456406660043</v>
      </c>
      <c r="Z4">
        <v>7664.8321634405174</v>
      </c>
      <c r="AA4">
        <v>7671.2923597325816</v>
      </c>
      <c r="AB4">
        <v>7633.7380239452332</v>
      </c>
      <c r="AC4">
        <v>7672.425695419035</v>
      </c>
      <c r="AD4">
        <v>7691.2773428700857</v>
      </c>
      <c r="AE4">
        <v>7686.1218062687831</v>
      </c>
      <c r="AF4">
        <v>7660.1487618755618</v>
      </c>
      <c r="AG4">
        <v>7740.4576805884944</v>
      </c>
      <c r="AH4">
        <v>7662.4915971357077</v>
      </c>
    </row>
    <row r="5" spans="1:34" x14ac:dyDescent="0.3">
      <c r="A5" s="108">
        <f ca="1">Exceedance!U5</f>
        <v>46174</v>
      </c>
      <c r="B5" s="1">
        <v>7337.6893584500367</v>
      </c>
      <c r="C5" s="1">
        <v>7197.7859312224182</v>
      </c>
      <c r="D5" s="1">
        <v>7266.1815189745048</v>
      </c>
      <c r="E5">
        <v>7310.8448171144555</v>
      </c>
      <c r="F5">
        <v>7311.5685498471385</v>
      </c>
      <c r="G5">
        <v>7414.4438432815996</v>
      </c>
      <c r="H5">
        <v>7356.9893327208874</v>
      </c>
      <c r="I5">
        <v>7426.8763018874697</v>
      </c>
      <c r="J5">
        <v>7252.2529115547786</v>
      </c>
      <c r="K5">
        <v>7257.3870043013858</v>
      </c>
      <c r="L5">
        <v>7419.6310403407288</v>
      </c>
      <c r="M5">
        <v>7282.7070490528122</v>
      </c>
      <c r="N5">
        <v>7322.4534096757188</v>
      </c>
      <c r="O5">
        <v>7261.6906309429633</v>
      </c>
      <c r="P5">
        <v>7224.7228179099557</v>
      </c>
      <c r="Q5">
        <v>7207.3304326957114</v>
      </c>
      <c r="R5">
        <v>7177.4337385176841</v>
      </c>
      <c r="S5">
        <v>7430.9201218491608</v>
      </c>
      <c r="T5">
        <v>7230.5915410844427</v>
      </c>
      <c r="U5">
        <v>7184.5051442717213</v>
      </c>
      <c r="V5">
        <v>7242.3973859962971</v>
      </c>
      <c r="W5">
        <v>7284.8552089854857</v>
      </c>
      <c r="X5">
        <v>7286.7431256671462</v>
      </c>
      <c r="Y5">
        <v>7344.0230486459568</v>
      </c>
      <c r="Z5">
        <v>7189.5866136981767</v>
      </c>
      <c r="AA5">
        <v>7198.5630539131334</v>
      </c>
      <c r="AB5">
        <v>7154.7368334234061</v>
      </c>
      <c r="AC5">
        <v>7240.9077859297704</v>
      </c>
      <c r="AD5">
        <v>7262.3029086891111</v>
      </c>
      <c r="AE5">
        <v>7229.6924656902729</v>
      </c>
      <c r="AF5">
        <v>7198.0654156450692</v>
      </c>
      <c r="AG5">
        <v>7333.7094376277164</v>
      </c>
      <c r="AH5">
        <v>7198.1277549568767</v>
      </c>
    </row>
    <row r="6" spans="1:34" x14ac:dyDescent="0.3">
      <c r="A6" s="108">
        <f ca="1">Exceedance!U6</f>
        <v>46204</v>
      </c>
      <c r="B6" s="1">
        <v>7076.5356028693996</v>
      </c>
      <c r="C6" s="1">
        <v>6907.1779365414432</v>
      </c>
      <c r="D6" s="1">
        <v>6992.1690450593778</v>
      </c>
      <c r="E6">
        <v>6971.6735480690395</v>
      </c>
      <c r="F6">
        <v>7069.5669317103184</v>
      </c>
      <c r="G6">
        <v>7082.8915854135766</v>
      </c>
      <c r="H6">
        <v>7046.5038854471168</v>
      </c>
      <c r="I6">
        <v>7182.5371986941273</v>
      </c>
      <c r="J6">
        <v>6998.4677369667961</v>
      </c>
      <c r="K6">
        <v>6981.9451114929698</v>
      </c>
      <c r="L6">
        <v>7196.0841949908381</v>
      </c>
      <c r="M6">
        <v>7128.8487513897589</v>
      </c>
      <c r="N6">
        <v>6988.8898252270646</v>
      </c>
      <c r="O6">
        <v>6916.3548756110777</v>
      </c>
      <c r="P6">
        <v>6928.7601721016817</v>
      </c>
      <c r="Q6">
        <v>6893.7099220973205</v>
      </c>
      <c r="R6">
        <v>6867.0333142895142</v>
      </c>
      <c r="S6">
        <v>7132.4696292662611</v>
      </c>
      <c r="T6">
        <v>6934.5457351140103</v>
      </c>
      <c r="U6">
        <v>6894.5436517242497</v>
      </c>
      <c r="V6">
        <v>6949.5107355904329</v>
      </c>
      <c r="W6">
        <v>6977.4509971321013</v>
      </c>
      <c r="X6">
        <v>6938.3849611255855</v>
      </c>
      <c r="Y6">
        <v>7065.5184615654407</v>
      </c>
      <c r="Z6">
        <v>6938.7972930106371</v>
      </c>
      <c r="AA6">
        <v>6961.5233744699444</v>
      </c>
      <c r="AB6">
        <v>6879.0837880953495</v>
      </c>
      <c r="AC6">
        <v>6984.6564903411481</v>
      </c>
      <c r="AD6">
        <v>6979.7598809398714</v>
      </c>
      <c r="AE6">
        <v>6979.1659060486327</v>
      </c>
      <c r="AF6">
        <v>6958.6840668873347</v>
      </c>
      <c r="AG6">
        <v>7001.1636835485206</v>
      </c>
      <c r="AH6">
        <v>6873.0472158363455</v>
      </c>
    </row>
    <row r="7" spans="1:34" x14ac:dyDescent="0.3">
      <c r="A7" s="108">
        <f ca="1">Exceedance!U7</f>
        <v>46235</v>
      </c>
      <c r="B7" s="1">
        <v>6968.9777072819033</v>
      </c>
      <c r="C7" s="1">
        <v>6759.5422824823818</v>
      </c>
      <c r="D7" s="1">
        <v>6855.2221142688713</v>
      </c>
      <c r="E7">
        <v>6832.7876695547511</v>
      </c>
      <c r="F7">
        <v>6993.7664360335548</v>
      </c>
      <c r="G7">
        <v>6945.5508623404721</v>
      </c>
      <c r="H7">
        <v>6848.1174310779325</v>
      </c>
      <c r="I7">
        <v>7019.6771272544975</v>
      </c>
      <c r="J7">
        <v>6829.4000664694968</v>
      </c>
      <c r="K7">
        <v>6847.7434125519649</v>
      </c>
      <c r="L7">
        <v>7045.2909770293463</v>
      </c>
      <c r="M7">
        <v>7014.7228211019956</v>
      </c>
      <c r="N7">
        <v>6834.9035078344468</v>
      </c>
      <c r="O7">
        <v>6791.6725525382581</v>
      </c>
      <c r="P7">
        <v>6736.2741322006405</v>
      </c>
      <c r="Q7">
        <v>6765.1682767321918</v>
      </c>
      <c r="R7">
        <v>6667.732764176506</v>
      </c>
      <c r="S7">
        <v>7015.1557402599183</v>
      </c>
      <c r="T7">
        <v>6783.4768680298694</v>
      </c>
      <c r="U7">
        <v>6753.6531262670351</v>
      </c>
      <c r="V7">
        <v>6777.9940486478026</v>
      </c>
      <c r="W7">
        <v>6763.5090893291335</v>
      </c>
      <c r="X7">
        <v>6779.5668497682282</v>
      </c>
      <c r="Y7">
        <v>6896.389504551059</v>
      </c>
      <c r="Z7">
        <v>6854.0517861783101</v>
      </c>
      <c r="AA7">
        <v>6854.3250154133984</v>
      </c>
      <c r="AB7">
        <v>6769.4991645972113</v>
      </c>
      <c r="AC7">
        <v>6825.5474340519786</v>
      </c>
      <c r="AD7">
        <v>6819.520187791778</v>
      </c>
      <c r="AE7">
        <v>6809.3694137361963</v>
      </c>
      <c r="AF7">
        <v>6765.9955725441905</v>
      </c>
      <c r="AG7">
        <v>6803.506597677746</v>
      </c>
      <c r="AH7">
        <v>6627.5861733589627</v>
      </c>
    </row>
    <row r="8" spans="1:34" x14ac:dyDescent="0.3">
      <c r="A8" s="108">
        <f ca="1">Exceedance!U8</f>
        <v>46266</v>
      </c>
      <c r="B8" s="1">
        <v>6914.6961263146268</v>
      </c>
      <c r="C8" s="1">
        <v>6680.6329529948798</v>
      </c>
      <c r="D8" s="1">
        <v>6787.3408699664733</v>
      </c>
      <c r="E8">
        <v>6783.995085371399</v>
      </c>
      <c r="F8">
        <v>6978.3653786709538</v>
      </c>
      <c r="G8">
        <v>6862.6890503510249</v>
      </c>
      <c r="H8">
        <v>6782.5987488480205</v>
      </c>
      <c r="I8">
        <v>6945.4162328556158</v>
      </c>
      <c r="J8">
        <v>6727.8710912036577</v>
      </c>
      <c r="K8">
        <v>6835.4519471870581</v>
      </c>
      <c r="L8">
        <v>6995.4773493777138</v>
      </c>
      <c r="M8">
        <v>6938.1076238296127</v>
      </c>
      <c r="N8">
        <v>6715.1832397215258</v>
      </c>
      <c r="O8">
        <v>6719.7083053114584</v>
      </c>
      <c r="P8">
        <v>6737.8369860667635</v>
      </c>
      <c r="Q8">
        <v>6656.5682122195321</v>
      </c>
      <c r="R8">
        <v>6611.1117568233176</v>
      </c>
      <c r="S8">
        <v>6923.4001472258506</v>
      </c>
      <c r="T8">
        <v>6665.7112491446078</v>
      </c>
      <c r="U8">
        <v>6632.7994571261834</v>
      </c>
      <c r="V8">
        <v>6685.7152865853486</v>
      </c>
      <c r="W8">
        <v>6634.8691509349737</v>
      </c>
      <c r="X8">
        <v>6676.0614701023105</v>
      </c>
      <c r="Y8">
        <v>6830.1696013224055</v>
      </c>
      <c r="Z8">
        <v>6762.5522435076782</v>
      </c>
      <c r="AA8">
        <v>6812.5143818045071</v>
      </c>
      <c r="AB8">
        <v>6734.9191963026278</v>
      </c>
      <c r="AC8">
        <v>6727.1027895234138</v>
      </c>
      <c r="AD8">
        <v>6716.5956081516906</v>
      </c>
      <c r="AE8">
        <v>6707.8593095009901</v>
      </c>
      <c r="AF8">
        <v>6666.7385497978057</v>
      </c>
      <c r="AG8">
        <v>6691.5076547570934</v>
      </c>
      <c r="AH8">
        <v>6485.1330917557443</v>
      </c>
    </row>
    <row r="9" spans="1:34" x14ac:dyDescent="0.3">
      <c r="A9" s="108">
        <f ca="1">Exceedance!U9</f>
        <v>46296</v>
      </c>
      <c r="B9" s="1">
        <v>7132.9354155536921</v>
      </c>
      <c r="C9" s="1">
        <v>6719.7798433021471</v>
      </c>
      <c r="D9" s="1">
        <v>6840.0121449015651</v>
      </c>
      <c r="E9">
        <v>6835.7731751989204</v>
      </c>
      <c r="F9">
        <v>7240.2757232064532</v>
      </c>
      <c r="G9">
        <v>6927.6716607879462</v>
      </c>
      <c r="H9">
        <v>7005.9884961260768</v>
      </c>
      <c r="I9">
        <v>7167.1555394219868</v>
      </c>
      <c r="J9">
        <v>6939.725041949453</v>
      </c>
      <c r="K9">
        <v>6879.2211991978656</v>
      </c>
      <c r="L9">
        <v>7094.5863744433591</v>
      </c>
      <c r="M9">
        <v>6986.9891901400515</v>
      </c>
      <c r="N9">
        <v>6795.616196038839</v>
      </c>
      <c r="O9">
        <v>6704.3407810520221</v>
      </c>
      <c r="P9">
        <v>6810.4710487152342</v>
      </c>
      <c r="Q9">
        <v>6666.2883806479613</v>
      </c>
      <c r="R9">
        <v>6766.3658101999481</v>
      </c>
      <c r="S9">
        <v>7000.3984881925799</v>
      </c>
      <c r="T9">
        <v>6796.2569105777857</v>
      </c>
      <c r="U9">
        <v>6817.0272243113004</v>
      </c>
      <c r="V9">
        <v>6728.8288263438462</v>
      </c>
      <c r="W9">
        <v>6640.4433754012816</v>
      </c>
      <c r="X9">
        <v>6897.5284384295528</v>
      </c>
      <c r="Y9">
        <v>6829.8337202462908</v>
      </c>
      <c r="Z9">
        <v>6753.0376333774911</v>
      </c>
      <c r="AA9">
        <v>6842.7731705463912</v>
      </c>
      <c r="AB9">
        <v>6807.7143839937335</v>
      </c>
      <c r="AC9">
        <v>6844.8866323335351</v>
      </c>
      <c r="AD9">
        <v>6938.5417452403826</v>
      </c>
      <c r="AE9">
        <v>6659.616444941109</v>
      </c>
      <c r="AF9">
        <v>6910.8889173866219</v>
      </c>
      <c r="AG9">
        <v>6710.647565462672</v>
      </c>
      <c r="AH9">
        <v>6493.783957282717</v>
      </c>
    </row>
    <row r="10" spans="1:34" x14ac:dyDescent="0.3">
      <c r="A10" s="108">
        <f ca="1">Exceedance!U10</f>
        <v>46327</v>
      </c>
      <c r="B10" s="1">
        <v>7133.1097606016665</v>
      </c>
      <c r="C10" s="1">
        <v>6593.626420366506</v>
      </c>
      <c r="D10" s="1">
        <v>6709.639479817788</v>
      </c>
      <c r="E10">
        <v>6722.7227056496868</v>
      </c>
      <c r="F10">
        <v>7253.8427593906945</v>
      </c>
      <c r="G10">
        <v>6800.0398471109584</v>
      </c>
      <c r="H10">
        <v>6771.6011392475275</v>
      </c>
      <c r="I10">
        <v>7233.9141244998282</v>
      </c>
      <c r="J10">
        <v>6952.5351706440024</v>
      </c>
      <c r="K10">
        <v>6795.9396698255687</v>
      </c>
      <c r="L10">
        <v>6950.6065264577137</v>
      </c>
      <c r="M10">
        <v>6886.2765418307436</v>
      </c>
      <c r="N10">
        <v>6664.2716237032901</v>
      </c>
      <c r="O10">
        <v>6506.4025245496223</v>
      </c>
      <c r="P10">
        <v>6683.2846401750157</v>
      </c>
      <c r="Q10">
        <v>6545.2223439868167</v>
      </c>
      <c r="R10">
        <v>6755.4352140491901</v>
      </c>
      <c r="S10">
        <v>6851.3164288238841</v>
      </c>
      <c r="T10">
        <v>6681.1128474547677</v>
      </c>
      <c r="U10">
        <v>6845.0046497708117</v>
      </c>
      <c r="V10">
        <v>6617.8140340311929</v>
      </c>
      <c r="W10">
        <v>6495.1663681501204</v>
      </c>
      <c r="X10">
        <v>6847.2214736174692</v>
      </c>
      <c r="Y10">
        <v>6638.0094674151314</v>
      </c>
      <c r="Z10">
        <v>6575.0609069271813</v>
      </c>
      <c r="AA10">
        <v>6786.5149666718626</v>
      </c>
      <c r="AB10">
        <v>6672.707487160561</v>
      </c>
      <c r="AC10">
        <v>6705.2159589387484</v>
      </c>
      <c r="AD10">
        <v>6956.1020643012489</v>
      </c>
      <c r="AE10">
        <v>6456.5072923019889</v>
      </c>
      <c r="AF10">
        <v>6893.5782967953437</v>
      </c>
      <c r="AG10">
        <v>6666.0080247477599</v>
      </c>
      <c r="AH10">
        <v>6339.8928246471532</v>
      </c>
    </row>
    <row r="11" spans="1:34" x14ac:dyDescent="0.3">
      <c r="A11" s="108">
        <f ca="1">Exceedance!U11</f>
        <v>46357</v>
      </c>
      <c r="B11" s="1">
        <v>7302.3475442288973</v>
      </c>
      <c r="C11" s="1">
        <v>6665.4297142628557</v>
      </c>
      <c r="D11" s="1">
        <v>6774.3105733531338</v>
      </c>
      <c r="E11">
        <v>6816.1524318499487</v>
      </c>
      <c r="F11">
        <v>7206.976558759332</v>
      </c>
      <c r="G11">
        <v>6869.0332175925414</v>
      </c>
      <c r="H11">
        <v>6707.1604534057251</v>
      </c>
      <c r="I11">
        <v>7507.5407681966799</v>
      </c>
      <c r="J11">
        <v>6781.0823132981486</v>
      </c>
      <c r="K11">
        <v>6771.539720706759</v>
      </c>
      <c r="L11">
        <v>6906.9492034096311</v>
      </c>
      <c r="M11">
        <v>6976.6589582789466</v>
      </c>
      <c r="N11">
        <v>6702.9184240823224</v>
      </c>
      <c r="O11">
        <v>6467.686882728427</v>
      </c>
      <c r="P11">
        <v>6539.9806393757308</v>
      </c>
      <c r="Q11">
        <v>6577.3277648286075</v>
      </c>
      <c r="R11">
        <v>6870.303139130302</v>
      </c>
      <c r="S11">
        <v>6907.2308705266278</v>
      </c>
      <c r="T11">
        <v>6715.2255507288701</v>
      </c>
      <c r="U11">
        <v>6884.3388128298066</v>
      </c>
      <c r="V11">
        <v>6693.4775276551172</v>
      </c>
      <c r="W11">
        <v>6528.5883661309426</v>
      </c>
      <c r="X11">
        <v>7131.302057026026</v>
      </c>
      <c r="Y11">
        <v>6625.1664920909452</v>
      </c>
      <c r="Z11">
        <v>6537.9270394914065</v>
      </c>
      <c r="AA11">
        <v>6818.5094384572467</v>
      </c>
      <c r="AB11">
        <v>6750.2865027421858</v>
      </c>
      <c r="AC11">
        <v>6753.3558583208778</v>
      </c>
      <c r="AD11">
        <v>7133.9980451117453</v>
      </c>
      <c r="AE11">
        <v>6401.0538170176142</v>
      </c>
      <c r="AF11">
        <v>6768.8925797800994</v>
      </c>
      <c r="AG11">
        <v>6798.3354256751081</v>
      </c>
      <c r="AH11">
        <v>6237.9800873878066</v>
      </c>
    </row>
    <row r="12" spans="1:34" x14ac:dyDescent="0.3">
      <c r="A12" s="108">
        <f ca="1">Exceedance!U12</f>
        <v>46388</v>
      </c>
      <c r="B12" s="1">
        <v>7648.7923991371372</v>
      </c>
      <c r="C12" s="1">
        <v>6841.5626191263509</v>
      </c>
      <c r="D12" s="1">
        <v>6969.6133319025648</v>
      </c>
      <c r="E12">
        <v>6730.446792077486</v>
      </c>
      <c r="F12">
        <v>7633.062084766043</v>
      </c>
      <c r="G12">
        <v>6856.8471708435363</v>
      </c>
      <c r="H12">
        <v>6767.613540564802</v>
      </c>
      <c r="I12">
        <v>7802.5925600843111</v>
      </c>
      <c r="J12">
        <v>6636.3678336642251</v>
      </c>
      <c r="K12">
        <v>6874.817380061555</v>
      </c>
      <c r="L12">
        <v>6993.5208743095327</v>
      </c>
      <c r="M12">
        <v>7109.9076891161085</v>
      </c>
      <c r="N12">
        <v>6660.556414856178</v>
      </c>
      <c r="O12">
        <v>6497.5786440396478</v>
      </c>
      <c r="P12">
        <v>6472.4040400424992</v>
      </c>
      <c r="Q12">
        <v>6605.4849966363572</v>
      </c>
      <c r="R12">
        <v>7560.2996255673525</v>
      </c>
      <c r="S12">
        <v>7037.032291350065</v>
      </c>
      <c r="T12">
        <v>6838.2821626582672</v>
      </c>
      <c r="U12">
        <v>6810.8103928653554</v>
      </c>
      <c r="V12">
        <v>6589.8608092040822</v>
      </c>
      <c r="W12">
        <v>6619.498401388797</v>
      </c>
      <c r="X12">
        <v>7027.2750492595114</v>
      </c>
      <c r="Y12">
        <v>6659.3528837320673</v>
      </c>
      <c r="Z12">
        <v>6595.5541052656981</v>
      </c>
      <c r="AA12">
        <v>7006.9652218170831</v>
      </c>
      <c r="AB12">
        <v>6892.3129465280772</v>
      </c>
      <c r="AC12">
        <v>7013.9248956673619</v>
      </c>
      <c r="AD12">
        <v>7372.9667650566244</v>
      </c>
      <c r="AE12">
        <v>6490.1009751631236</v>
      </c>
      <c r="AF12">
        <v>6740.1867373716314</v>
      </c>
      <c r="AG12">
        <v>6946.4826111882958</v>
      </c>
      <c r="AH12">
        <v>6192.4795739200918</v>
      </c>
    </row>
    <row r="13" spans="1:34" x14ac:dyDescent="0.3">
      <c r="A13" s="108">
        <f ca="1">Exceedance!U13</f>
        <v>46419</v>
      </c>
      <c r="B13" s="1">
        <v>7933.7480395992579</v>
      </c>
      <c r="C13" s="1">
        <v>6976.8662388500734</v>
      </c>
      <c r="D13" s="1">
        <v>6993.6489964323291</v>
      </c>
      <c r="E13">
        <v>6709.9075326462007</v>
      </c>
      <c r="F13">
        <v>8204.9130598698375</v>
      </c>
      <c r="G13">
        <v>6786.7389695811453</v>
      </c>
      <c r="H13">
        <v>6857.2178171610412</v>
      </c>
      <c r="I13">
        <v>8023.0113792288166</v>
      </c>
      <c r="J13">
        <v>6556.5147970412127</v>
      </c>
      <c r="K13">
        <v>7079.073914834813</v>
      </c>
      <c r="L13">
        <v>6941.0637428116661</v>
      </c>
      <c r="M13">
        <v>7064.7512577644356</v>
      </c>
      <c r="N13">
        <v>6642.7384405247258</v>
      </c>
      <c r="O13">
        <v>6529.9132868694769</v>
      </c>
      <c r="P13">
        <v>6451.296823978164</v>
      </c>
      <c r="Q13">
        <v>6573.308202469686</v>
      </c>
      <c r="R13">
        <v>8089.9504208071849</v>
      </c>
      <c r="S13">
        <v>6971.8004371384268</v>
      </c>
      <c r="T13">
        <v>6911.4042978022244</v>
      </c>
      <c r="U13">
        <v>6807.5219125996528</v>
      </c>
      <c r="V13">
        <v>6577.5868209867704</v>
      </c>
      <c r="W13">
        <v>6585.3863338424353</v>
      </c>
      <c r="X13">
        <v>7000.3445713604187</v>
      </c>
      <c r="Y13">
        <v>6680.2789344273251</v>
      </c>
      <c r="Z13">
        <v>6650.4229502235112</v>
      </c>
      <c r="AA13">
        <v>6957.3627365299644</v>
      </c>
      <c r="AB13">
        <v>6832.2288801838304</v>
      </c>
      <c r="AC13">
        <v>7219.0696965864563</v>
      </c>
      <c r="AD13">
        <v>7530.0111492106453</v>
      </c>
      <c r="AE13">
        <v>6556.209139128222</v>
      </c>
      <c r="AF13">
        <v>6739.4317433094284</v>
      </c>
      <c r="AG13">
        <v>6878.4075948956979</v>
      </c>
      <c r="AH13">
        <v>6208.9506994380836</v>
      </c>
    </row>
    <row r="14" spans="1:34" x14ac:dyDescent="0.3">
      <c r="A14" s="108">
        <f ca="1">Exceedance!U14</f>
        <v>46447</v>
      </c>
      <c r="B14" s="1">
        <v>7647.6017243359793</v>
      </c>
      <c r="C14" s="1">
        <v>6632.7366007776818</v>
      </c>
      <c r="D14" s="1">
        <v>6699.0498955741186</v>
      </c>
      <c r="E14">
        <v>6450.9106327326517</v>
      </c>
      <c r="F14">
        <v>8260.3169974250086</v>
      </c>
      <c r="G14">
        <v>6330.4436063946878</v>
      </c>
      <c r="H14">
        <v>6939.2104447877891</v>
      </c>
      <c r="I14">
        <v>7628.8349282496874</v>
      </c>
      <c r="J14">
        <v>6281.9527655774309</v>
      </c>
      <c r="K14">
        <v>6716.4916131628761</v>
      </c>
      <c r="L14">
        <v>6512.5068388178679</v>
      </c>
      <c r="M14">
        <v>6627.0466321689373</v>
      </c>
      <c r="N14">
        <v>6210.741439438043</v>
      </c>
      <c r="O14">
        <v>6132.9360676498982</v>
      </c>
      <c r="P14">
        <v>5958.0176257752782</v>
      </c>
      <c r="Q14">
        <v>6082.2378290078796</v>
      </c>
      <c r="R14">
        <v>8078.47359758127</v>
      </c>
      <c r="S14">
        <v>6556.7075144101727</v>
      </c>
      <c r="T14">
        <v>6547.1037643808413</v>
      </c>
      <c r="U14">
        <v>6378.2701137514441</v>
      </c>
      <c r="V14">
        <v>6153.9949819090962</v>
      </c>
      <c r="W14">
        <v>6243.4560921382163</v>
      </c>
      <c r="X14">
        <v>6569.5067144942805</v>
      </c>
      <c r="Y14">
        <v>6303.4053748127299</v>
      </c>
      <c r="Z14">
        <v>6287.2281496630812</v>
      </c>
      <c r="AA14">
        <v>6386.0960428973121</v>
      </c>
      <c r="AB14">
        <v>6418.8486896545664</v>
      </c>
      <c r="AC14">
        <v>6922.4230186446202</v>
      </c>
      <c r="AD14">
        <v>7552.2724027523545</v>
      </c>
      <c r="AE14">
        <v>6223.5421323436749</v>
      </c>
      <c r="AF14">
        <v>6409.0670207604489</v>
      </c>
      <c r="AG14">
        <v>6515.5901837190358</v>
      </c>
      <c r="AH14">
        <v>5824.0004056301714</v>
      </c>
    </row>
    <row r="15" spans="1:34" x14ac:dyDescent="0.3">
      <c r="A15" s="108">
        <f ca="1">Exceedance!U15</f>
        <v>46478</v>
      </c>
      <c r="B15" s="1">
        <v>7541.1467229831778</v>
      </c>
      <c r="C15" s="1">
        <v>6230.4816324001131</v>
      </c>
      <c r="D15" s="1">
        <v>6504.7094103877298</v>
      </c>
      <c r="E15">
        <v>6209.1275490295247</v>
      </c>
      <c r="F15">
        <v>8299.0921226755891</v>
      </c>
      <c r="G15">
        <v>5776.4537356356805</v>
      </c>
      <c r="H15">
        <v>6667.972746985055</v>
      </c>
      <c r="I15">
        <v>7349.0055888035786</v>
      </c>
      <c r="J15">
        <v>6295.1354371661773</v>
      </c>
      <c r="K15">
        <v>6545.5255715752128</v>
      </c>
      <c r="L15">
        <v>5934.4680533095461</v>
      </c>
      <c r="M15">
        <v>6137.4789530102562</v>
      </c>
      <c r="N15">
        <v>5656.9862609937372</v>
      </c>
      <c r="O15">
        <v>5560.9721588669308</v>
      </c>
      <c r="P15">
        <v>5413.5847151491889</v>
      </c>
      <c r="Q15">
        <v>6099.306183169575</v>
      </c>
      <c r="R15">
        <v>8221.0498365029525</v>
      </c>
      <c r="S15">
        <v>6224.4811323892882</v>
      </c>
      <c r="T15">
        <v>6220.3200913100436</v>
      </c>
      <c r="U15">
        <v>5765.8594172016356</v>
      </c>
      <c r="V15">
        <v>5671.6541196581557</v>
      </c>
      <c r="W15">
        <v>5864.2749499236697</v>
      </c>
      <c r="X15">
        <v>6439.2832462185852</v>
      </c>
      <c r="Y15">
        <v>5783.572956263386</v>
      </c>
      <c r="Z15">
        <v>5748.1613668360815</v>
      </c>
      <c r="AA15">
        <v>5957.6821311336043</v>
      </c>
      <c r="AB15">
        <v>5964.9950241605156</v>
      </c>
      <c r="AC15">
        <v>6593.2442574139786</v>
      </c>
      <c r="AD15">
        <v>7413.5574509112221</v>
      </c>
      <c r="AE15">
        <v>5685.0598613283528</v>
      </c>
      <c r="AF15">
        <v>6137.7382277290353</v>
      </c>
      <c r="AG15">
        <v>6039.8309459844622</v>
      </c>
      <c r="AH15">
        <v>5284.1363252802148</v>
      </c>
    </row>
    <row r="16" spans="1:34" x14ac:dyDescent="0.3">
      <c r="A16" s="108">
        <f ca="1">Exceedance!U16</f>
        <v>46508</v>
      </c>
      <c r="B16" s="1">
        <v>7171.7184323578431</v>
      </c>
      <c r="C16" s="1">
        <v>5706.0269833165175</v>
      </c>
      <c r="D16" s="1">
        <v>6182.2198117753869</v>
      </c>
      <c r="E16">
        <v>6391.8956687269265</v>
      </c>
      <c r="F16">
        <v>8862.3116547468271</v>
      </c>
      <c r="G16">
        <v>5947.8918827006373</v>
      </c>
      <c r="H16">
        <v>7730.9262020406268</v>
      </c>
      <c r="I16">
        <v>6970.2792397848189</v>
      </c>
      <c r="J16">
        <v>7356.0609231640274</v>
      </c>
      <c r="K16">
        <v>6516.4995858667589</v>
      </c>
      <c r="L16">
        <v>6262.8582396507181</v>
      </c>
      <c r="M16">
        <v>6180.4572132248786</v>
      </c>
      <c r="N16">
        <v>5961.8337665817917</v>
      </c>
      <c r="O16">
        <v>5006.5564236951514</v>
      </c>
      <c r="P16">
        <v>5528.3853273840577</v>
      </c>
      <c r="Q16">
        <v>5689.7977490098983</v>
      </c>
      <c r="R16">
        <v>8019.6086141747437</v>
      </c>
      <c r="S16">
        <v>6044.8512660521219</v>
      </c>
      <c r="T16">
        <v>5711.0589529993522</v>
      </c>
      <c r="U16">
        <v>6631.3723461083146</v>
      </c>
      <c r="V16">
        <v>6135.4521880804159</v>
      </c>
      <c r="W16">
        <v>5433.0302313774391</v>
      </c>
      <c r="X16">
        <v>7372.4605193392581</v>
      </c>
      <c r="Y16">
        <v>5241.1043462753651</v>
      </c>
      <c r="Z16">
        <v>5196.4690831342214</v>
      </c>
      <c r="AA16">
        <v>6046.8637220214541</v>
      </c>
      <c r="AB16">
        <v>5791.4918908933441</v>
      </c>
      <c r="AC16">
        <v>6323.180643579054</v>
      </c>
      <c r="AD16">
        <v>7031.9744727559046</v>
      </c>
      <c r="AE16">
        <v>5131.6933942000178</v>
      </c>
      <c r="AF16">
        <v>7128.7901549705457</v>
      </c>
      <c r="AG16">
        <v>6018.6668704649173</v>
      </c>
      <c r="AH16">
        <v>4856.1334275471036</v>
      </c>
    </row>
    <row r="17" spans="1:34" x14ac:dyDescent="0.3">
      <c r="A17" s="108">
        <f ca="1">Exceedance!U17</f>
        <v>46539</v>
      </c>
      <c r="B17" s="1">
        <v>6973.3746627854516</v>
      </c>
      <c r="C17" s="1">
        <v>5347.2282274233376</v>
      </c>
      <c r="D17" s="1">
        <v>5874.0787694557794</v>
      </c>
      <c r="E17">
        <v>6036.6949100210286</v>
      </c>
      <c r="F17">
        <v>8582.4956126643847</v>
      </c>
      <c r="G17">
        <v>5571.0723992996</v>
      </c>
      <c r="H17">
        <v>8134.045868305514</v>
      </c>
      <c r="I17">
        <v>6640.0166150554633</v>
      </c>
      <c r="J17">
        <v>7193.3960765443535</v>
      </c>
      <c r="K17">
        <v>6257.7444197690402</v>
      </c>
      <c r="L17">
        <v>6004.7209113637291</v>
      </c>
      <c r="M17">
        <v>5879.1503662675323</v>
      </c>
      <c r="N17">
        <v>5601.2757005117319</v>
      </c>
      <c r="O17">
        <v>4559.1102098862239</v>
      </c>
      <c r="P17">
        <v>5541.4923975115107</v>
      </c>
      <c r="Q17">
        <v>5276.8563868802203</v>
      </c>
      <c r="R17">
        <v>7797.0660089851153</v>
      </c>
      <c r="S17">
        <v>5680.5226200533561</v>
      </c>
      <c r="T17">
        <v>5307.2621092252439</v>
      </c>
      <c r="U17">
        <v>6415.1357596495109</v>
      </c>
      <c r="V17">
        <v>5830.9626000337721</v>
      </c>
      <c r="W17">
        <v>5647.0128446203562</v>
      </c>
      <c r="X17">
        <v>7457.0882231482292</v>
      </c>
      <c r="Y17">
        <v>4772.4585473053367</v>
      </c>
      <c r="Z17">
        <v>4717.4529290456885</v>
      </c>
      <c r="AA17">
        <v>5677.2522963543706</v>
      </c>
      <c r="AB17">
        <v>5438.8143234144445</v>
      </c>
      <c r="AC17">
        <v>6039.9941315013239</v>
      </c>
      <c r="AD17">
        <v>6722.4745142243364</v>
      </c>
      <c r="AE17">
        <v>4676.5523516863104</v>
      </c>
      <c r="AF17">
        <v>6878.7520345463154</v>
      </c>
      <c r="AG17">
        <v>5637.4744226101193</v>
      </c>
      <c r="AH17">
        <v>5411.5929779117232</v>
      </c>
    </row>
    <row r="18" spans="1:34" x14ac:dyDescent="0.3">
      <c r="A18" s="108">
        <f ca="1">Exceedance!U18</f>
        <v>46569</v>
      </c>
      <c r="B18" s="1">
        <v>7029.0058778231542</v>
      </c>
      <c r="C18" s="1">
        <v>5202.1295018969595</v>
      </c>
      <c r="D18" s="1">
        <v>5803.5577738529264</v>
      </c>
      <c r="E18">
        <v>5953.4640504302715</v>
      </c>
      <c r="F18">
        <v>8569.7889178611167</v>
      </c>
      <c r="G18">
        <v>5399.9143491902423</v>
      </c>
      <c r="H18">
        <v>8278.8362494613466</v>
      </c>
      <c r="I18">
        <v>6679.2579032656249</v>
      </c>
      <c r="J18">
        <v>7309.3387593338211</v>
      </c>
      <c r="K18">
        <v>6241.5912430220114</v>
      </c>
      <c r="L18">
        <v>6045.9284023821538</v>
      </c>
      <c r="M18">
        <v>5706.5596357918275</v>
      </c>
      <c r="N18">
        <v>5401.2168400336641</v>
      </c>
      <c r="O18">
        <v>4325.955323465636</v>
      </c>
      <c r="P18">
        <v>5399.6939814841871</v>
      </c>
      <c r="Q18">
        <v>5125.9439370910377</v>
      </c>
      <c r="R18">
        <v>7770.8068994570895</v>
      </c>
      <c r="S18">
        <v>5545.7713940707335</v>
      </c>
      <c r="T18">
        <v>5163.2381752457013</v>
      </c>
      <c r="U18">
        <v>6352.2647644793478</v>
      </c>
      <c r="V18">
        <v>5739.0481092931632</v>
      </c>
      <c r="W18">
        <v>5457.342680328863</v>
      </c>
      <c r="X18">
        <v>7559.2835020977991</v>
      </c>
      <c r="Y18">
        <v>4596.529216701857</v>
      </c>
      <c r="Z18">
        <v>4542.6283283040111</v>
      </c>
      <c r="AA18">
        <v>5600.0782382562429</v>
      </c>
      <c r="AB18">
        <v>5342.8970565023583</v>
      </c>
      <c r="AC18">
        <v>5994.1897086499721</v>
      </c>
      <c r="AD18">
        <v>6798.1749208666779</v>
      </c>
      <c r="AE18">
        <v>4512.3658670917066</v>
      </c>
      <c r="AF18">
        <v>6839.5399272083105</v>
      </c>
      <c r="AG18">
        <v>5457.3791293970917</v>
      </c>
      <c r="AH18">
        <v>5299.4240563368094</v>
      </c>
    </row>
    <row r="19" spans="1:34" x14ac:dyDescent="0.3">
      <c r="A19" s="108">
        <f ca="1">Exceedance!U19</f>
        <v>46600</v>
      </c>
      <c r="B19" s="1">
        <v>7286.8199404710995</v>
      </c>
      <c r="C19" s="1">
        <v>5207.0880566645428</v>
      </c>
      <c r="D19" s="1">
        <v>5877.7726243616953</v>
      </c>
      <c r="E19">
        <v>5834.4065244488374</v>
      </c>
      <c r="F19">
        <v>8767.1565509411812</v>
      </c>
      <c r="G19">
        <v>5155.0827774340014</v>
      </c>
      <c r="H19">
        <v>8523.4428256644369</v>
      </c>
      <c r="I19">
        <v>6818.9364095067276</v>
      </c>
      <c r="J19">
        <v>7585.0443280892005</v>
      </c>
      <c r="K19">
        <v>6306.2815792585743</v>
      </c>
      <c r="L19">
        <v>6128.6402323771472</v>
      </c>
      <c r="M19">
        <v>5717.2101994363138</v>
      </c>
      <c r="N19">
        <v>5425.4446435255404</v>
      </c>
      <c r="O19">
        <v>4196.7347468305043</v>
      </c>
      <c r="P19">
        <v>5446.6656548197625</v>
      </c>
      <c r="Q19">
        <v>5089.9362206148689</v>
      </c>
      <c r="R19">
        <v>7937.4169382781038</v>
      </c>
      <c r="S19">
        <v>5559.6873648123128</v>
      </c>
      <c r="T19">
        <v>5171.9746326232198</v>
      </c>
      <c r="U19">
        <v>6514.081652434772</v>
      </c>
      <c r="V19">
        <v>5749.1369233081587</v>
      </c>
      <c r="W19">
        <v>5460.9424456785864</v>
      </c>
      <c r="X19">
        <v>7789.3581930295359</v>
      </c>
      <c r="Y19">
        <v>4587.1225289740296</v>
      </c>
      <c r="Z19">
        <v>4498.0503064969907</v>
      </c>
      <c r="AA19">
        <v>5696.524773418696</v>
      </c>
      <c r="AB19">
        <v>5343.096065050293</v>
      </c>
      <c r="AC19">
        <v>6079.8595446830659</v>
      </c>
      <c r="AD19">
        <v>6970.6321655406673</v>
      </c>
      <c r="AE19">
        <v>4395.3938748419123</v>
      </c>
      <c r="AF19">
        <v>6994.2602936626654</v>
      </c>
      <c r="AG19">
        <v>5360.5216615956688</v>
      </c>
      <c r="AH19">
        <v>5063.1720498576242</v>
      </c>
    </row>
    <row r="20" spans="1:34" x14ac:dyDescent="0.3">
      <c r="A20" s="108">
        <f ca="1">Exceedance!U20</f>
        <v>46631</v>
      </c>
      <c r="B20" s="1">
        <v>7365.908149791986</v>
      </c>
      <c r="C20" s="1">
        <v>5126.7181339986755</v>
      </c>
      <c r="D20" s="1">
        <v>5851.1951369107619</v>
      </c>
      <c r="E20">
        <v>5692.7120725647801</v>
      </c>
      <c r="F20">
        <v>8749.8901116974357</v>
      </c>
      <c r="G20">
        <v>4954.8949880156779</v>
      </c>
      <c r="H20">
        <v>8612.6358590074069</v>
      </c>
      <c r="I20">
        <v>6755.1362612634239</v>
      </c>
      <c r="J20">
        <v>7766.4314571192426</v>
      </c>
      <c r="K20">
        <v>6306.8973988282423</v>
      </c>
      <c r="L20">
        <v>6083.1860377625808</v>
      </c>
      <c r="M20">
        <v>5483.7353402734216</v>
      </c>
      <c r="N20">
        <v>5223.2092030989133</v>
      </c>
      <c r="O20">
        <v>4130.6605583501878</v>
      </c>
      <c r="P20">
        <v>5360.5127586505059</v>
      </c>
      <c r="Q20">
        <v>4954.8767869213534</v>
      </c>
      <c r="R20">
        <v>7944.3653616141792</v>
      </c>
      <c r="S20">
        <v>5454.1053269264767</v>
      </c>
      <c r="T20">
        <v>5047.1513450179327</v>
      </c>
      <c r="U20">
        <v>6481.8214101731091</v>
      </c>
      <c r="V20">
        <v>5671.7344730559971</v>
      </c>
      <c r="W20">
        <v>5367.1285413346932</v>
      </c>
      <c r="X20">
        <v>7906.3663065618712</v>
      </c>
      <c r="Y20">
        <v>4440.9495021837556</v>
      </c>
      <c r="Z20">
        <v>4387.9733008325484</v>
      </c>
      <c r="AA20">
        <v>5697.6679698072585</v>
      </c>
      <c r="AB20">
        <v>5245.0086569240211</v>
      </c>
      <c r="AC20">
        <v>6048.4765925204683</v>
      </c>
      <c r="AD20">
        <v>6940.2250147185459</v>
      </c>
      <c r="AE20">
        <v>4241.8359060083194</v>
      </c>
      <c r="AF20">
        <v>6963.2372953598642</v>
      </c>
      <c r="AG20">
        <v>5087.5154846832183</v>
      </c>
      <c r="AH20">
        <v>4913.9525943887174</v>
      </c>
    </row>
    <row r="21" spans="1:34" x14ac:dyDescent="0.3">
      <c r="A21" s="108">
        <f ca="1">Exceedance!U21</f>
        <v>46661</v>
      </c>
      <c r="B21" s="1">
        <v>7359.6936923489257</v>
      </c>
      <c r="C21" s="1">
        <v>5127.4706439935799</v>
      </c>
      <c r="D21" s="1">
        <v>6002.6035211647459</v>
      </c>
      <c r="E21">
        <v>5678.6351678297642</v>
      </c>
      <c r="F21">
        <v>8760.8326620252628</v>
      </c>
      <c r="G21">
        <v>4895.2075007456997</v>
      </c>
      <c r="H21">
        <v>8637.4899440649333</v>
      </c>
      <c r="I21">
        <v>6730.4536367081346</v>
      </c>
      <c r="J21">
        <v>7768.3036532696024</v>
      </c>
      <c r="K21">
        <v>6369.4052481564477</v>
      </c>
      <c r="L21">
        <v>6095.1984171674885</v>
      </c>
      <c r="M21">
        <v>5490.2199237497935</v>
      </c>
      <c r="N21">
        <v>5155.2863429882482</v>
      </c>
      <c r="O21">
        <v>4089.0303274886878</v>
      </c>
      <c r="P21">
        <v>5344.7894633880323</v>
      </c>
      <c r="Q21">
        <v>5083.3811733715756</v>
      </c>
      <c r="R21">
        <v>7979.1830252165155</v>
      </c>
      <c r="S21">
        <v>5548.9765150899011</v>
      </c>
      <c r="T21">
        <v>5179.0952251370263</v>
      </c>
      <c r="U21">
        <v>6463.3928521622429</v>
      </c>
      <c r="V21">
        <v>5623.1602225079396</v>
      </c>
      <c r="W21">
        <v>5550.1221384996443</v>
      </c>
      <c r="X21">
        <v>7919.3661172690936</v>
      </c>
      <c r="Y21">
        <v>4396.1583440637442</v>
      </c>
      <c r="Z21">
        <v>4294.9080751588263</v>
      </c>
      <c r="AA21">
        <v>5711.3412675220916</v>
      </c>
      <c r="AB21">
        <v>5314.3594553642688</v>
      </c>
      <c r="AC21">
        <v>6229.6462742139629</v>
      </c>
      <c r="AD21">
        <v>6907.7814809719457</v>
      </c>
      <c r="AE21">
        <v>4224.1051083996017</v>
      </c>
      <c r="AF21">
        <v>6942.3998516143838</v>
      </c>
      <c r="AG21">
        <v>4969.2521380434355</v>
      </c>
      <c r="AH21">
        <v>4841.7922613978089</v>
      </c>
    </row>
    <row r="22" spans="1:34" x14ac:dyDescent="0.3">
      <c r="A22" s="108">
        <f ca="1">Exceedance!U22</f>
        <v>46692</v>
      </c>
      <c r="B22" s="1">
        <v>7279.1374340746106</v>
      </c>
      <c r="C22" s="1">
        <v>5053.2340363841367</v>
      </c>
      <c r="D22" s="1">
        <v>6059.2329940378513</v>
      </c>
      <c r="E22">
        <v>5499.5298564039376</v>
      </c>
      <c r="F22">
        <v>8690.3311224910594</v>
      </c>
      <c r="G22">
        <v>4686.3362292972479</v>
      </c>
      <c r="H22">
        <v>8636.0631418827124</v>
      </c>
      <c r="I22">
        <v>6679.3769337341528</v>
      </c>
      <c r="J22">
        <v>7751.4989121582967</v>
      </c>
      <c r="K22">
        <v>6298.2302307527434</v>
      </c>
      <c r="L22">
        <v>6057.2364846863102</v>
      </c>
      <c r="M22">
        <v>5325.9440355429133</v>
      </c>
      <c r="N22">
        <v>5013.3041353738972</v>
      </c>
      <c r="O22">
        <v>3955.9767760144728</v>
      </c>
      <c r="P22">
        <v>5287.1497432187225</v>
      </c>
      <c r="Q22">
        <v>5143.1056573793239</v>
      </c>
      <c r="R22">
        <v>7896.3314772976037</v>
      </c>
      <c r="S22">
        <v>5505.7481531559906</v>
      </c>
      <c r="T22">
        <v>5263.2258745390454</v>
      </c>
      <c r="U22">
        <v>6399.5210698019</v>
      </c>
      <c r="V22">
        <v>5532.4301106316352</v>
      </c>
      <c r="W22">
        <v>5542.2444820078827</v>
      </c>
      <c r="X22">
        <v>7849.9658546637565</v>
      </c>
      <c r="Y22">
        <v>4290.6019072481167</v>
      </c>
      <c r="Z22">
        <v>4192.9273911894925</v>
      </c>
      <c r="AA22">
        <v>5625.596675430711</v>
      </c>
      <c r="AB22">
        <v>5219.8293832900645</v>
      </c>
      <c r="AC22">
        <v>6314.5794051897328</v>
      </c>
      <c r="AD22">
        <v>6829.2432154753342</v>
      </c>
      <c r="AE22">
        <v>4066.610609946496</v>
      </c>
      <c r="AF22">
        <v>6965.9140217230897</v>
      </c>
      <c r="AG22">
        <v>4766.2972901705443</v>
      </c>
      <c r="AH22">
        <v>4681.9095279091989</v>
      </c>
    </row>
    <row r="23" spans="1:34" x14ac:dyDescent="0.3">
      <c r="A23" s="108">
        <f ca="1">Exceedance!U23</f>
        <v>46722</v>
      </c>
      <c r="B23" s="1">
        <v>7364.6262425442419</v>
      </c>
      <c r="C23" s="1">
        <v>5143.9209999007007</v>
      </c>
      <c r="D23" s="1">
        <v>6255.6511992197657</v>
      </c>
      <c r="E23">
        <v>5466.551831863464</v>
      </c>
      <c r="F23">
        <v>8789.5566755367236</v>
      </c>
      <c r="G23">
        <v>4645.264498589625</v>
      </c>
      <c r="H23">
        <v>8840.2756659101087</v>
      </c>
      <c r="I23">
        <v>6681.6728074908415</v>
      </c>
      <c r="J23">
        <v>7766.4931940021534</v>
      </c>
      <c r="K23">
        <v>6299.7401529681474</v>
      </c>
      <c r="L23">
        <v>6179.3079829005192</v>
      </c>
      <c r="M23">
        <v>5226.3483917195981</v>
      </c>
      <c r="N23">
        <v>5000.6580472371161</v>
      </c>
      <c r="O23">
        <v>3944.3324670179736</v>
      </c>
      <c r="P23">
        <v>5186.2382305164538</v>
      </c>
      <c r="Q23">
        <v>5113.2222390434754</v>
      </c>
      <c r="R23">
        <v>7991.4396693091121</v>
      </c>
      <c r="S23">
        <v>5583.669908286086</v>
      </c>
      <c r="T23">
        <v>5181.6769175992649</v>
      </c>
      <c r="U23">
        <v>6492.0945715505786</v>
      </c>
      <c r="V23">
        <v>5590.7658428488312</v>
      </c>
      <c r="W23">
        <v>5669.2824620232586</v>
      </c>
      <c r="X23">
        <v>7950.7267552935136</v>
      </c>
      <c r="Y23">
        <v>4296.9815354059838</v>
      </c>
      <c r="Z23">
        <v>4067.2873506320325</v>
      </c>
      <c r="AA23">
        <v>5721.8069722167102</v>
      </c>
      <c r="AB23">
        <v>5281.3263735204418</v>
      </c>
      <c r="AC23">
        <v>6531.8145218498157</v>
      </c>
      <c r="AD23">
        <v>6889.1344323123722</v>
      </c>
      <c r="AE23">
        <v>3986.6023080434802</v>
      </c>
      <c r="AF23">
        <v>7138.9927234439629</v>
      </c>
      <c r="AG23">
        <v>4658.9116654007948</v>
      </c>
      <c r="AH23">
        <v>4620.0271939492204</v>
      </c>
    </row>
    <row r="24" spans="1:34" x14ac:dyDescent="0.3">
      <c r="A24" s="108">
        <f ca="1">Exceedance!U24</f>
        <v>46753</v>
      </c>
      <c r="B24" s="1">
        <v>7585.6623033858987</v>
      </c>
      <c r="C24" s="1">
        <v>5248.8917073298853</v>
      </c>
      <c r="D24" s="1">
        <v>6613.1531990928188</v>
      </c>
      <c r="E24">
        <v>5942.1901273198446</v>
      </c>
      <c r="F24">
        <v>8980.7718044784633</v>
      </c>
      <c r="G24">
        <v>4746.5807937190721</v>
      </c>
      <c r="H24">
        <v>9003.1698360715</v>
      </c>
      <c r="I24">
        <v>6836.3061134979071</v>
      </c>
      <c r="J24">
        <v>7813.3706558862859</v>
      </c>
      <c r="K24">
        <v>6617.4555160852487</v>
      </c>
      <c r="L24">
        <v>6470.8733760276018</v>
      </c>
      <c r="M24">
        <v>5208.9435103555088</v>
      </c>
      <c r="N24">
        <v>5054.7705295736005</v>
      </c>
      <c r="O24">
        <v>4067.7527703680744</v>
      </c>
      <c r="P24">
        <v>5110.8072483296201</v>
      </c>
      <c r="Q24">
        <v>5580.5300495633965</v>
      </c>
      <c r="R24">
        <v>8117.8941740898726</v>
      </c>
      <c r="S24">
        <v>5828.4853687542472</v>
      </c>
      <c r="T24">
        <v>5139.6716221388542</v>
      </c>
      <c r="U24">
        <v>6668.5458316573295</v>
      </c>
      <c r="V24">
        <v>6004.4372464932967</v>
      </c>
      <c r="W24">
        <v>5614.5019246206475</v>
      </c>
      <c r="X24">
        <v>8083.0003100596732</v>
      </c>
      <c r="Y24">
        <v>4380.031089441678</v>
      </c>
      <c r="Z24">
        <v>3983.2888652856122</v>
      </c>
      <c r="AA24">
        <v>6034.0199615113434</v>
      </c>
      <c r="AB24">
        <v>5276.5146922162567</v>
      </c>
      <c r="AC24">
        <v>7021.9007722180149</v>
      </c>
      <c r="AD24">
        <v>7122.0060231848784</v>
      </c>
      <c r="AE24">
        <v>3999.8776974095222</v>
      </c>
      <c r="AF24">
        <v>7341.7449820855727</v>
      </c>
      <c r="AG24">
        <v>4639.1903357134797</v>
      </c>
      <c r="AH24">
        <v>4560.6115229347761</v>
      </c>
    </row>
    <row r="25" spans="1:34" x14ac:dyDescent="0.3">
      <c r="A25" s="108">
        <f ca="1">Exceedance!U25</f>
        <v>46784</v>
      </c>
      <c r="B25" s="1">
        <v>7756.6047203713742</v>
      </c>
      <c r="C25" s="1">
        <v>5237.1961206280084</v>
      </c>
      <c r="D25" s="1">
        <v>6829.2492973301942</v>
      </c>
      <c r="E25">
        <v>6391.5306005657731</v>
      </c>
      <c r="F25">
        <v>9155.1173860292456</v>
      </c>
      <c r="G25">
        <v>4874.3695313539783</v>
      </c>
      <c r="H25">
        <v>9071.1269453113855</v>
      </c>
      <c r="I25">
        <v>6982.4174286536099</v>
      </c>
      <c r="J25">
        <v>7940.031025046952</v>
      </c>
      <c r="K25">
        <v>6829.7945533877155</v>
      </c>
      <c r="L25">
        <v>6714.167676174794</v>
      </c>
      <c r="M25">
        <v>5226.7917325846556</v>
      </c>
      <c r="N25">
        <v>5109.7184230890525</v>
      </c>
      <c r="O25">
        <v>4201.6924887431469</v>
      </c>
      <c r="P25">
        <v>5115.1357910415982</v>
      </c>
      <c r="Q25">
        <v>6145.1320843741323</v>
      </c>
      <c r="R25">
        <v>8205.7500543191054</v>
      </c>
      <c r="S25">
        <v>6058.0906759682048</v>
      </c>
      <c r="T25">
        <v>5170.6642520671403</v>
      </c>
      <c r="U25">
        <v>6897.806299887332</v>
      </c>
      <c r="V25">
        <v>6278.173415221363</v>
      </c>
      <c r="W25">
        <v>5609.3879509182034</v>
      </c>
      <c r="X25">
        <v>8219.2665292309794</v>
      </c>
      <c r="Y25">
        <v>4458.6240971428706</v>
      </c>
      <c r="Z25">
        <v>3969.8917351600298</v>
      </c>
      <c r="AA25">
        <v>6300.3813997785255</v>
      </c>
      <c r="AB25">
        <v>5235.7832063708529</v>
      </c>
      <c r="AC25">
        <v>7470.2747231454105</v>
      </c>
      <c r="AD25">
        <v>7318.5379727608924</v>
      </c>
      <c r="AE25">
        <v>4038.3579067522214</v>
      </c>
      <c r="AF25">
        <v>7532.6453028930246</v>
      </c>
      <c r="AG25">
        <v>4687.9268062296096</v>
      </c>
      <c r="AH25">
        <v>4633.8888382915493</v>
      </c>
    </row>
    <row r="26" spans="1:34" x14ac:dyDescent="0.3">
      <c r="A26" s="108">
        <f ca="1">Exceedance!U26</f>
        <v>46813</v>
      </c>
      <c r="B26" s="1">
        <v>7540.8596164578967</v>
      </c>
      <c r="C26" s="1">
        <v>4910.6997151576952</v>
      </c>
      <c r="D26" s="1">
        <v>6631.8019568752443</v>
      </c>
      <c r="E26">
        <v>6446.1603963453135</v>
      </c>
      <c r="F26">
        <v>8925.7184044011265</v>
      </c>
      <c r="G26">
        <v>4796.7948774732467</v>
      </c>
      <c r="H26">
        <v>8672.2726960263499</v>
      </c>
      <c r="I26">
        <v>6836.2999288620276</v>
      </c>
      <c r="J26">
        <v>7760.4084822272953</v>
      </c>
      <c r="K26">
        <v>6670.3155981507598</v>
      </c>
      <c r="L26">
        <v>6571.4471634205929</v>
      </c>
      <c r="M26">
        <v>4829.8452123719881</v>
      </c>
      <c r="N26">
        <v>4747.1707701675741</v>
      </c>
      <c r="O26">
        <v>3872.3320593705716</v>
      </c>
      <c r="P26">
        <v>4630.5008048257769</v>
      </c>
      <c r="Q26">
        <v>6157.4807191725668</v>
      </c>
      <c r="R26">
        <v>7974.8584667675295</v>
      </c>
      <c r="S26">
        <v>5909.546939736385</v>
      </c>
      <c r="T26">
        <v>4782.3488752348067</v>
      </c>
      <c r="U26">
        <v>6660.0736285428711</v>
      </c>
      <c r="V26">
        <v>6193.7719541398073</v>
      </c>
      <c r="W26">
        <v>5204.1951428423272</v>
      </c>
      <c r="X26">
        <v>7918.7544852693727</v>
      </c>
      <c r="Y26">
        <v>4131.0573031864096</v>
      </c>
      <c r="Z26">
        <v>3427.8149704604884</v>
      </c>
      <c r="AA26">
        <v>6150.8640654817109</v>
      </c>
      <c r="AB26">
        <v>4815.5613964900967</v>
      </c>
      <c r="AC26">
        <v>7458.8829851748887</v>
      </c>
      <c r="AD26">
        <v>7117.580626459825</v>
      </c>
      <c r="AE26">
        <v>3760.7327841013666</v>
      </c>
      <c r="AF26">
        <v>7421.1070737418286</v>
      </c>
      <c r="AG26">
        <v>4338.3896163027439</v>
      </c>
      <c r="AH26">
        <v>4414.7083306481709</v>
      </c>
    </row>
    <row r="27" spans="1:34" x14ac:dyDescent="0.3">
      <c r="A27" s="108">
        <f ca="1">Exceedance!U27</f>
        <v>46844</v>
      </c>
      <c r="B27" s="1">
        <v>7144.3293788732481</v>
      </c>
      <c r="C27" s="1">
        <v>4691.2167060020329</v>
      </c>
      <c r="D27" s="1">
        <v>6314.7414535284661</v>
      </c>
      <c r="E27">
        <v>6550.9599598215791</v>
      </c>
      <c r="F27">
        <v>8460.7477446086232</v>
      </c>
      <c r="G27">
        <v>4542.6694744834458</v>
      </c>
      <c r="H27">
        <v>8265.3077425784104</v>
      </c>
      <c r="I27">
        <v>6488.7685812890177</v>
      </c>
      <c r="J27">
        <v>7499.9590772994006</v>
      </c>
      <c r="K27">
        <v>6263.5876523916377</v>
      </c>
      <c r="L27">
        <v>6171.8388364262501</v>
      </c>
      <c r="M27">
        <v>4274.0269643077163</v>
      </c>
      <c r="N27">
        <v>4213.5488864495837</v>
      </c>
      <c r="O27">
        <v>3419.0706068071272</v>
      </c>
      <c r="P27">
        <v>4525.306707305509</v>
      </c>
      <c r="Q27">
        <v>6459.5064528223174</v>
      </c>
      <c r="R27">
        <v>7524.9742145042655</v>
      </c>
      <c r="S27">
        <v>5564.1526714223901</v>
      </c>
      <c r="T27">
        <v>4214.0481737398604</v>
      </c>
      <c r="U27">
        <v>6242.5125150308158</v>
      </c>
      <c r="V27">
        <v>5973.9360215663291</v>
      </c>
      <c r="W27">
        <v>5129.1178213804587</v>
      </c>
      <c r="X27">
        <v>7458.2818418951711</v>
      </c>
      <c r="Y27">
        <v>3631.9759931664203</v>
      </c>
      <c r="Z27">
        <v>2890.2871704462464</v>
      </c>
      <c r="AA27">
        <v>5861.9764862105903</v>
      </c>
      <c r="AB27">
        <v>4489.4320493704017</v>
      </c>
      <c r="AC27">
        <v>7265.5796167191684</v>
      </c>
      <c r="AD27">
        <v>6696.5173745088414</v>
      </c>
      <c r="AE27">
        <v>3294.8140530189457</v>
      </c>
      <c r="AF27">
        <v>7084.8319590156516</v>
      </c>
      <c r="AG27">
        <v>3837.1410671155531</v>
      </c>
      <c r="AH27">
        <v>4037.5652862403663</v>
      </c>
    </row>
    <row r="28" spans="1:34" x14ac:dyDescent="0.3">
      <c r="A28" s="108">
        <f ca="1">Exceedance!U28</f>
        <v>46874</v>
      </c>
      <c r="B28" s="1">
        <v>6679.6892858158672</v>
      </c>
      <c r="C28" s="1">
        <v>5014.9925270310969</v>
      </c>
      <c r="D28" s="1">
        <v>5897.1925497646134</v>
      </c>
      <c r="E28">
        <v>8040.0956706315774</v>
      </c>
      <c r="F28">
        <v>8004.455501774366</v>
      </c>
      <c r="G28">
        <v>6078.2335388759539</v>
      </c>
      <c r="H28">
        <v>7774.4807737931424</v>
      </c>
      <c r="I28">
        <v>6078.9088557817995</v>
      </c>
      <c r="J28">
        <v>7137.5390202399112</v>
      </c>
      <c r="K28">
        <v>5868.8310301351139</v>
      </c>
      <c r="L28">
        <v>5808.9039036760714</v>
      </c>
      <c r="M28">
        <v>4773.2019030557622</v>
      </c>
      <c r="N28">
        <v>3698.794592974843</v>
      </c>
      <c r="O28">
        <v>2927.762892358016</v>
      </c>
      <c r="P28">
        <v>4676.7026639426322</v>
      </c>
      <c r="Q28">
        <v>7165.5031764958503</v>
      </c>
      <c r="R28">
        <v>6984.9576175401071</v>
      </c>
      <c r="S28">
        <v>5173.8634993562455</v>
      </c>
      <c r="T28">
        <v>5183.5058857257045</v>
      </c>
      <c r="U28">
        <v>5856.9720552758135</v>
      </c>
      <c r="V28">
        <v>5649.6189156456712</v>
      </c>
      <c r="W28">
        <v>6513.2862695482008</v>
      </c>
      <c r="X28">
        <v>6973.856849214264</v>
      </c>
      <c r="Y28">
        <v>3122.0724084395993</v>
      </c>
      <c r="Z28">
        <v>2898.1575631148153</v>
      </c>
      <c r="AA28">
        <v>5560.4851020344267</v>
      </c>
      <c r="AB28">
        <v>5192.4752776548339</v>
      </c>
      <c r="AC28">
        <v>7024.536751989117</v>
      </c>
      <c r="AD28">
        <v>6258.3732533519551</v>
      </c>
      <c r="AE28">
        <v>3286.6891273658771</v>
      </c>
      <c r="AF28">
        <v>6604.1241406011177</v>
      </c>
      <c r="AG28">
        <v>3367.9998772821973</v>
      </c>
      <c r="AH28">
        <v>4605.5513388015597</v>
      </c>
    </row>
    <row r="29" spans="1:34" x14ac:dyDescent="0.3">
      <c r="A29" s="108">
        <f ca="1">Exceedance!U29</f>
        <v>46905</v>
      </c>
      <c r="B29" s="1">
        <v>6356.8664989746949</v>
      </c>
      <c r="C29" s="1">
        <v>4794.6640940714433</v>
      </c>
      <c r="D29" s="1">
        <v>5618.2247793569659</v>
      </c>
      <c r="E29">
        <v>7893.9454762189262</v>
      </c>
      <c r="F29">
        <v>7635.0382610200913</v>
      </c>
      <c r="G29">
        <v>6611.1325628090754</v>
      </c>
      <c r="H29">
        <v>7403.8142634288597</v>
      </c>
      <c r="I29">
        <v>5759.7888592662111</v>
      </c>
      <c r="J29">
        <v>6828.9211346384045</v>
      </c>
      <c r="K29">
        <v>5624.2504664885564</v>
      </c>
      <c r="L29">
        <v>5598.1597919133137</v>
      </c>
      <c r="M29">
        <v>4642.3484916020298</v>
      </c>
      <c r="N29">
        <v>3280.7024123219753</v>
      </c>
      <c r="O29">
        <v>2523.4171031772507</v>
      </c>
      <c r="P29">
        <v>4296.6159290277992</v>
      </c>
      <c r="Q29">
        <v>6967.6524016401963</v>
      </c>
      <c r="R29">
        <v>6616.0192218594548</v>
      </c>
      <c r="S29">
        <v>4881.9992525292528</v>
      </c>
      <c r="T29">
        <v>5661.6003837688695</v>
      </c>
      <c r="U29">
        <v>5543.1960044354246</v>
      </c>
      <c r="V29">
        <v>5398.6577283515362</v>
      </c>
      <c r="W29">
        <v>6542.467287606828</v>
      </c>
      <c r="X29">
        <v>6573.3176787790817</v>
      </c>
      <c r="Y29">
        <v>2675.0126074206496</v>
      </c>
      <c r="Z29">
        <v>3826.5727100777453</v>
      </c>
      <c r="AA29">
        <v>5358.673554674453</v>
      </c>
      <c r="AB29">
        <v>4974.418210405126</v>
      </c>
      <c r="AC29">
        <v>6869.1434060298616</v>
      </c>
      <c r="AD29">
        <v>5921.9064366939765</v>
      </c>
      <c r="AE29">
        <v>4938.8200314490105</v>
      </c>
      <c r="AF29">
        <v>6247.7088980402314</v>
      </c>
      <c r="AG29">
        <v>4074.7557452061337</v>
      </c>
      <c r="AH29">
        <v>4458.6307678946287</v>
      </c>
    </row>
    <row r="30" spans="1:34" x14ac:dyDescent="0.3">
      <c r="A30" s="108">
        <f ca="1">Exceedance!U30</f>
        <v>46935</v>
      </c>
      <c r="B30" s="1">
        <v>6275.7216840159399</v>
      </c>
      <c r="C30" s="1">
        <v>4812.9234400399791</v>
      </c>
      <c r="D30" s="1">
        <v>5622.544311053146</v>
      </c>
      <c r="E30">
        <v>7932.6568490973705</v>
      </c>
      <c r="F30">
        <v>7507.0780765320633</v>
      </c>
      <c r="G30">
        <v>6799.8030543468367</v>
      </c>
      <c r="H30">
        <v>7317.7992966585625</v>
      </c>
      <c r="I30">
        <v>5701.4122230319817</v>
      </c>
      <c r="J30">
        <v>6771.2017364244366</v>
      </c>
      <c r="K30">
        <v>5716.4380974990063</v>
      </c>
      <c r="L30">
        <v>5528.8647208615184</v>
      </c>
      <c r="M30">
        <v>4464.893834734864</v>
      </c>
      <c r="N30">
        <v>3070.7381713389968</v>
      </c>
      <c r="O30">
        <v>2334.3548826289239</v>
      </c>
      <c r="P30">
        <v>4173.0327090523824</v>
      </c>
      <c r="Q30">
        <v>7044.9462852258994</v>
      </c>
      <c r="R30">
        <v>6489.9528901439871</v>
      </c>
      <c r="S30">
        <v>4854.7913164284864</v>
      </c>
      <c r="T30">
        <v>5767.7480796032778</v>
      </c>
      <c r="U30">
        <v>5443.3695260089798</v>
      </c>
      <c r="V30">
        <v>5324.7637110468977</v>
      </c>
      <c r="W30">
        <v>6696.9282570395153</v>
      </c>
      <c r="X30">
        <v>6493.6760804354899</v>
      </c>
      <c r="Y30">
        <v>2525.8095111293687</v>
      </c>
      <c r="Z30">
        <v>3834.108812057154</v>
      </c>
      <c r="AA30">
        <v>5423.5249074817739</v>
      </c>
      <c r="AB30">
        <v>4992.566231225017</v>
      </c>
      <c r="AC30">
        <v>7032.3479876288566</v>
      </c>
      <c r="AD30">
        <v>5899.2122248609412</v>
      </c>
      <c r="AE30">
        <v>4987.709996165886</v>
      </c>
      <c r="AF30">
        <v>6121.4878833157636</v>
      </c>
      <c r="AG30">
        <v>4019.5954334304397</v>
      </c>
      <c r="AH30">
        <v>4354.7842690436946</v>
      </c>
    </row>
    <row r="31" spans="1:34" x14ac:dyDescent="0.3">
      <c r="A31" s="108">
        <f ca="1">Exceedance!U31</f>
        <v>46966</v>
      </c>
      <c r="B31" s="1">
        <v>6338.9324753722431</v>
      </c>
      <c r="C31" s="1">
        <v>4981.9841951809212</v>
      </c>
      <c r="D31" s="1">
        <v>5827.4788674035908</v>
      </c>
      <c r="E31">
        <v>8182.5803193689935</v>
      </c>
      <c r="F31">
        <v>7497.5873167746995</v>
      </c>
      <c r="G31">
        <v>7089.6378646789608</v>
      </c>
      <c r="H31">
        <v>7323.0002916403182</v>
      </c>
      <c r="I31">
        <v>5791.9686466182848</v>
      </c>
      <c r="J31">
        <v>6793.1197418835436</v>
      </c>
      <c r="K31">
        <v>5851.489815783847</v>
      </c>
      <c r="L31">
        <v>5647.9039900750704</v>
      </c>
      <c r="M31">
        <v>4341.2815122352076</v>
      </c>
      <c r="N31">
        <v>2966.2552450427852</v>
      </c>
      <c r="O31">
        <v>2332.4229573030489</v>
      </c>
      <c r="P31">
        <v>4098.9457219030292</v>
      </c>
      <c r="Q31">
        <v>7320.3420334945959</v>
      </c>
      <c r="R31">
        <v>6515.539108132386</v>
      </c>
      <c r="S31">
        <v>4988.7649940111887</v>
      </c>
      <c r="T31">
        <v>6015.2338648699379</v>
      </c>
      <c r="U31">
        <v>5444.6146326457074</v>
      </c>
      <c r="V31">
        <v>5451.4807066183985</v>
      </c>
      <c r="W31">
        <v>6980.4504846646932</v>
      </c>
      <c r="X31">
        <v>6586.7490407790792</v>
      </c>
      <c r="Y31">
        <v>2508.5466809745139</v>
      </c>
      <c r="Z31">
        <v>4021.1837003350324</v>
      </c>
      <c r="AA31">
        <v>5595.5676924551271</v>
      </c>
      <c r="AB31">
        <v>5146.3633445233691</v>
      </c>
      <c r="AC31">
        <v>7294.321211505383</v>
      </c>
      <c r="AD31">
        <v>5930.8548204534727</v>
      </c>
      <c r="AE31">
        <v>5188.8821600716556</v>
      </c>
      <c r="AF31">
        <v>6082.4566777153814</v>
      </c>
      <c r="AG31">
        <v>3816.0966127048659</v>
      </c>
      <c r="AH31">
        <v>4181.6105306416948</v>
      </c>
    </row>
    <row r="32" spans="1:34" x14ac:dyDescent="0.3">
      <c r="A32" s="108">
        <f ca="1">Exceedance!U32</f>
        <v>46997</v>
      </c>
      <c r="B32" s="1">
        <v>6300.6289416456475</v>
      </c>
      <c r="C32" s="1">
        <v>5035.1792931873506</v>
      </c>
      <c r="D32" s="1">
        <v>5828.9245993145905</v>
      </c>
      <c r="E32">
        <v>8218.4310385481094</v>
      </c>
      <c r="F32">
        <v>7447.7172533790463</v>
      </c>
      <c r="G32">
        <v>7252.5306716534215</v>
      </c>
      <c r="H32">
        <v>7224.1799058498791</v>
      </c>
      <c r="I32">
        <v>5833.9191327254666</v>
      </c>
      <c r="J32">
        <v>6746.2315214442642</v>
      </c>
      <c r="K32">
        <v>5847.7877881601007</v>
      </c>
      <c r="L32">
        <v>5623.5847092100739</v>
      </c>
      <c r="M32">
        <v>4166.0350067753398</v>
      </c>
      <c r="N32">
        <v>2927.2656824988676</v>
      </c>
      <c r="O32">
        <v>2220.8879544314159</v>
      </c>
      <c r="P32">
        <v>3957.1569003739701</v>
      </c>
      <c r="Q32">
        <v>7350.6416115380625</v>
      </c>
      <c r="R32">
        <v>6402.8040243723199</v>
      </c>
      <c r="S32">
        <v>4964.5858054350292</v>
      </c>
      <c r="T32">
        <v>6082.2771744810561</v>
      </c>
      <c r="U32">
        <v>5359.3238132205142</v>
      </c>
      <c r="V32">
        <v>5457.2620458949441</v>
      </c>
      <c r="W32">
        <v>7151.3509791153665</v>
      </c>
      <c r="X32">
        <v>6500.4470861229329</v>
      </c>
      <c r="Y32">
        <v>2428.0451032554533</v>
      </c>
      <c r="Z32">
        <v>4002.1546365010904</v>
      </c>
      <c r="AA32">
        <v>5634.2479653800065</v>
      </c>
      <c r="AB32">
        <v>5173.4172473347253</v>
      </c>
      <c r="AC32">
        <v>7405.3129606785915</v>
      </c>
      <c r="AD32">
        <v>5885.4323233288314</v>
      </c>
      <c r="AE32">
        <v>5204.877355322953</v>
      </c>
      <c r="AF32">
        <v>5975.9673753063535</v>
      </c>
      <c r="AG32">
        <v>3708.696418486601</v>
      </c>
      <c r="AH32">
        <v>4065.4058503960514</v>
      </c>
    </row>
    <row r="33" spans="1:34" x14ac:dyDescent="0.3">
      <c r="A33" s="108">
        <f ca="1">Exceedance!U33</f>
        <v>47027</v>
      </c>
      <c r="B33" s="1">
        <v>6292.7154757620328</v>
      </c>
      <c r="C33" s="1">
        <v>5213.6658862198519</v>
      </c>
      <c r="D33" s="1">
        <v>5981.6647387407174</v>
      </c>
      <c r="E33">
        <v>8279.6714590821739</v>
      </c>
      <c r="F33">
        <v>7445.4522795781895</v>
      </c>
      <c r="G33">
        <v>7320.1993292451234</v>
      </c>
      <c r="H33">
        <v>7348.040901052661</v>
      </c>
      <c r="I33">
        <v>5993.5916737084399</v>
      </c>
      <c r="J33">
        <v>6911.2875030996947</v>
      </c>
      <c r="K33">
        <v>5878.948477988527</v>
      </c>
      <c r="L33">
        <v>5686.6289456737977</v>
      </c>
      <c r="M33">
        <v>4121.8675988080904</v>
      </c>
      <c r="N33">
        <v>2909.6521540372351</v>
      </c>
      <c r="O33">
        <v>2178.6095287185344</v>
      </c>
      <c r="P33">
        <v>4086.7619539578836</v>
      </c>
      <c r="Q33">
        <v>7426.0511357881387</v>
      </c>
      <c r="R33">
        <v>6447.552797246065</v>
      </c>
      <c r="S33">
        <v>5117.1935098355643</v>
      </c>
      <c r="T33">
        <v>6243.4232241186401</v>
      </c>
      <c r="U33">
        <v>5469.350844557488</v>
      </c>
      <c r="V33">
        <v>5663.8281861035994</v>
      </c>
      <c r="W33">
        <v>7215.3730092140313</v>
      </c>
      <c r="X33">
        <v>6471.9279871274794</v>
      </c>
      <c r="Y33">
        <v>2361.3601515614705</v>
      </c>
      <c r="Z33">
        <v>4046.698720709971</v>
      </c>
      <c r="AA33">
        <v>5880.5326934574559</v>
      </c>
      <c r="AB33">
        <v>5381.4312747176918</v>
      </c>
      <c r="AC33">
        <v>7399.6587235494399</v>
      </c>
      <c r="AD33">
        <v>6092.2907253875255</v>
      </c>
      <c r="AE33">
        <v>5228.0345832025123</v>
      </c>
      <c r="AF33">
        <v>5929.3781881357463</v>
      </c>
      <c r="AG33">
        <v>3660.5997654492207</v>
      </c>
      <c r="AH33">
        <v>4074.9105073234523</v>
      </c>
    </row>
    <row r="34" spans="1:34" x14ac:dyDescent="0.3">
      <c r="A34" s="108">
        <f ca="1">Exceedance!U34</f>
        <v>47058</v>
      </c>
      <c r="B34" s="1">
        <v>6212.0163218997077</v>
      </c>
      <c r="C34" s="1">
        <v>5297.073322095187</v>
      </c>
      <c r="D34" s="1">
        <v>6042.1854780405774</v>
      </c>
      <c r="E34">
        <v>8255.3772143799506</v>
      </c>
      <c r="F34">
        <v>7325.8243225715914</v>
      </c>
      <c r="G34">
        <v>7358.086955776138</v>
      </c>
      <c r="H34">
        <v>7426.0310762250574</v>
      </c>
      <c r="I34">
        <v>6113.9126020662252</v>
      </c>
      <c r="J34">
        <v>6920.023997990239</v>
      </c>
      <c r="K34">
        <v>5858.842846085292</v>
      </c>
      <c r="L34">
        <v>5644.083382985039</v>
      </c>
      <c r="M34">
        <v>4002.9204230243231</v>
      </c>
      <c r="N34">
        <v>2799.6292824070911</v>
      </c>
      <c r="O34">
        <v>2109.012438540914</v>
      </c>
      <c r="P34">
        <v>4189.2233633126662</v>
      </c>
      <c r="Q34">
        <v>7380.5686195735416</v>
      </c>
      <c r="R34">
        <v>6351.7279599565136</v>
      </c>
      <c r="S34">
        <v>5221.6468838594374</v>
      </c>
      <c r="T34">
        <v>6338.9109417684995</v>
      </c>
      <c r="U34">
        <v>5516.5033150919808</v>
      </c>
      <c r="V34">
        <v>5705.0501178928262</v>
      </c>
      <c r="W34">
        <v>7192.9012453025407</v>
      </c>
      <c r="X34">
        <v>6386.546150144537</v>
      </c>
      <c r="Y34">
        <v>2284.5085197407298</v>
      </c>
      <c r="Z34">
        <v>3919.6316536342642</v>
      </c>
      <c r="AA34">
        <v>5943.7128008577265</v>
      </c>
      <c r="AB34">
        <v>5491.3552182675276</v>
      </c>
      <c r="AC34">
        <v>7345.6356080650576</v>
      </c>
      <c r="AD34">
        <v>6170.1870177495166</v>
      </c>
      <c r="AE34">
        <v>5291.8900831394585</v>
      </c>
      <c r="AF34">
        <v>5829.4164637967278</v>
      </c>
      <c r="AG34">
        <v>3524.4036070477837</v>
      </c>
      <c r="AH34">
        <v>3924.5263505975781</v>
      </c>
    </row>
    <row r="35" spans="1:34" x14ac:dyDescent="0.3">
      <c r="A35" s="108">
        <f ca="1">Exceedance!U35</f>
        <v>47088</v>
      </c>
      <c r="B35" s="1">
        <v>6299.6102283047858</v>
      </c>
      <c r="C35" s="1">
        <v>5517.0439359330403</v>
      </c>
      <c r="D35" s="1">
        <v>6244.0073180393574</v>
      </c>
      <c r="E35">
        <v>8398.3435758332143</v>
      </c>
      <c r="F35">
        <v>7459.9184653163529</v>
      </c>
      <c r="G35">
        <v>7598.3119719418055</v>
      </c>
      <c r="H35">
        <v>7534.0750152112496</v>
      </c>
      <c r="I35">
        <v>6240.0072899326487</v>
      </c>
      <c r="J35">
        <v>6979.4809624832196</v>
      </c>
      <c r="K35">
        <v>5999.8551652440683</v>
      </c>
      <c r="L35">
        <v>5749.0709517862597</v>
      </c>
      <c r="M35">
        <v>4009.7807505195601</v>
      </c>
      <c r="N35">
        <v>2807.4102919050729</v>
      </c>
      <c r="O35">
        <v>2141.4433139173402</v>
      </c>
      <c r="P35">
        <v>4180.3607752668222</v>
      </c>
      <c r="Q35">
        <v>7510.1132693787958</v>
      </c>
      <c r="R35">
        <v>6380.8297569547804</v>
      </c>
      <c r="S35">
        <v>5451.954183420512</v>
      </c>
      <c r="T35">
        <v>6563.1428404914423</v>
      </c>
      <c r="U35">
        <v>5687.464555246117</v>
      </c>
      <c r="V35">
        <v>6145.1691033134812</v>
      </c>
      <c r="W35">
        <v>7338.0600475036999</v>
      </c>
      <c r="X35">
        <v>6434.0692197241924</v>
      </c>
      <c r="Y35">
        <v>2180.0290124488379</v>
      </c>
      <c r="Z35">
        <v>3856.6337026565197</v>
      </c>
      <c r="AA35">
        <v>6135.6032027286783</v>
      </c>
      <c r="AB35">
        <v>5729.7052919246835</v>
      </c>
      <c r="AC35">
        <v>7432.0902652182358</v>
      </c>
      <c r="AD35">
        <v>6383.0375550427098</v>
      </c>
      <c r="AE35">
        <v>5501.8064677616048</v>
      </c>
      <c r="AF35">
        <v>5907.8855702126921</v>
      </c>
      <c r="AG35">
        <v>3483.4036923983044</v>
      </c>
      <c r="AH35">
        <v>3914.065296351293</v>
      </c>
    </row>
    <row r="36" spans="1:34" x14ac:dyDescent="0.3">
      <c r="A36" s="108">
        <f ca="1">Exceedance!U36</f>
        <v>47119</v>
      </c>
      <c r="B36" s="1">
        <v>6384.3938052800004</v>
      </c>
      <c r="C36" s="1">
        <v>5320.2549973237738</v>
      </c>
      <c r="D36" s="1">
        <v>6454.6011037390144</v>
      </c>
      <c r="E36">
        <v>8442.9364632693942</v>
      </c>
      <c r="F36">
        <v>7635.5570021471367</v>
      </c>
      <c r="G36">
        <v>7682.9845145078179</v>
      </c>
      <c r="H36">
        <v>7622.1911911723946</v>
      </c>
      <c r="I36">
        <v>6345.564699551428</v>
      </c>
      <c r="J36">
        <v>7262.3605665120476</v>
      </c>
      <c r="K36">
        <v>6121.8911755844001</v>
      </c>
      <c r="L36">
        <v>5908.9566684818647</v>
      </c>
      <c r="M36">
        <v>3919.3364487053727</v>
      </c>
      <c r="N36">
        <v>2787.4900380085314</v>
      </c>
      <c r="O36">
        <v>2083.8323964298393</v>
      </c>
      <c r="P36">
        <v>4505.2066515474617</v>
      </c>
      <c r="Q36">
        <v>7525.8226880278671</v>
      </c>
      <c r="R36">
        <v>6416.1418108897251</v>
      </c>
      <c r="S36">
        <v>5291.1595109096261</v>
      </c>
      <c r="T36">
        <v>6776.7314494188322</v>
      </c>
      <c r="U36">
        <v>5955.4717996844265</v>
      </c>
      <c r="V36">
        <v>6410.0090448342635</v>
      </c>
      <c r="W36">
        <v>7363.3362238780028</v>
      </c>
      <c r="X36">
        <v>6491.0850023423009</v>
      </c>
      <c r="Y36">
        <v>1953.0082458351221</v>
      </c>
      <c r="Z36">
        <v>3647.7109049356136</v>
      </c>
      <c r="AA36">
        <v>6351.7613307099191</v>
      </c>
      <c r="AB36">
        <v>6052.2861220281256</v>
      </c>
      <c r="AC36">
        <v>7497.6785171633646</v>
      </c>
      <c r="AD36">
        <v>6640.5183347801521</v>
      </c>
      <c r="AE36">
        <v>5616.0738367602444</v>
      </c>
      <c r="AF36">
        <v>6042.3429071863347</v>
      </c>
      <c r="AG36">
        <v>3293.9801929179675</v>
      </c>
      <c r="AH36">
        <v>4247.9434509063549</v>
      </c>
    </row>
    <row r="37" spans="1:34" x14ac:dyDescent="0.3">
      <c r="A37" s="108">
        <f ca="1">Exceedance!U37</f>
        <v>47150</v>
      </c>
      <c r="B37" s="1">
        <v>6410.2271663032279</v>
      </c>
      <c r="C37" s="1">
        <v>5135.9063571334909</v>
      </c>
      <c r="D37" s="1">
        <v>6592.0048489760711</v>
      </c>
      <c r="E37">
        <v>8453.2059200303647</v>
      </c>
      <c r="F37">
        <v>7806.05623636371</v>
      </c>
      <c r="G37">
        <v>7724.213425555663</v>
      </c>
      <c r="H37">
        <v>7693.2653557146032</v>
      </c>
      <c r="I37">
        <v>6565.1487016583787</v>
      </c>
      <c r="J37">
        <v>7429.2024447623899</v>
      </c>
      <c r="K37">
        <v>6213.5166927796836</v>
      </c>
      <c r="L37">
        <v>6033.6506297211436</v>
      </c>
      <c r="M37">
        <v>3816.0556986686265</v>
      </c>
      <c r="N37">
        <v>2764.2390093347035</v>
      </c>
      <c r="O37">
        <v>2065.0389105745439</v>
      </c>
      <c r="P37">
        <v>4929.975339933364</v>
      </c>
      <c r="Q37">
        <v>7557.6119466807004</v>
      </c>
      <c r="R37">
        <v>6428.8820100028224</v>
      </c>
      <c r="S37">
        <v>5149.9257998862249</v>
      </c>
      <c r="T37">
        <v>7008.9426946248532</v>
      </c>
      <c r="U37">
        <v>6084.5596710596246</v>
      </c>
      <c r="V37">
        <v>6243.035981470468</v>
      </c>
      <c r="W37">
        <v>7364.0521816229475</v>
      </c>
      <c r="X37">
        <v>6518.668679536725</v>
      </c>
      <c r="Y37">
        <v>1770.6876554526214</v>
      </c>
      <c r="Z37">
        <v>3474.6943969270296</v>
      </c>
      <c r="AA37">
        <v>6145.388245268352</v>
      </c>
      <c r="AB37">
        <v>6125.462443839313</v>
      </c>
      <c r="AC37">
        <v>7530.4562618610917</v>
      </c>
      <c r="AD37">
        <v>6524.8822991991601</v>
      </c>
      <c r="AE37">
        <v>5700.2911183729166</v>
      </c>
      <c r="AF37">
        <v>6176.8900125503169</v>
      </c>
      <c r="AG37">
        <v>3192.7045178051853</v>
      </c>
      <c r="AH37">
        <v>4558.7662106636753</v>
      </c>
    </row>
    <row r="38" spans="1:34" x14ac:dyDescent="0.3">
      <c r="A38" s="108">
        <f ca="1">Exceedance!U38</f>
        <v>47178</v>
      </c>
      <c r="B38" s="1">
        <v>6214.5102954188351</v>
      </c>
      <c r="C38" s="1">
        <v>4814.7498069431203</v>
      </c>
      <c r="D38" s="1">
        <v>6514.2516278188295</v>
      </c>
      <c r="E38">
        <v>8226.444040212602</v>
      </c>
      <c r="F38">
        <v>7887.6191962256644</v>
      </c>
      <c r="G38">
        <v>7402.4326579700864</v>
      </c>
      <c r="H38">
        <v>7618.9625957143653</v>
      </c>
      <c r="I38">
        <v>6597.0823414354745</v>
      </c>
      <c r="J38">
        <v>7369.8511018598547</v>
      </c>
      <c r="K38">
        <v>6053.8359435991206</v>
      </c>
      <c r="L38">
        <v>5757.8877364350092</v>
      </c>
      <c r="M38">
        <v>3461.9747033141184</v>
      </c>
      <c r="N38">
        <v>2387.1516643999516</v>
      </c>
      <c r="O38">
        <v>1879.4135996826978</v>
      </c>
      <c r="P38">
        <v>4965.9743325650616</v>
      </c>
      <c r="Q38">
        <v>7371.3519063062058</v>
      </c>
      <c r="R38">
        <v>6209.4060724366882</v>
      </c>
      <c r="S38">
        <v>4768.0363402483299</v>
      </c>
      <c r="T38">
        <v>6946.2992149077581</v>
      </c>
      <c r="U38">
        <v>6007.40571519475</v>
      </c>
      <c r="V38">
        <v>5842.4480266039927</v>
      </c>
      <c r="W38">
        <v>7112.030772199204</v>
      </c>
      <c r="X38">
        <v>6293.5683902302126</v>
      </c>
      <c r="Y38">
        <v>1479.8242840909757</v>
      </c>
      <c r="Z38">
        <v>3089.9174994157524</v>
      </c>
      <c r="AA38">
        <v>5761.8971065874575</v>
      </c>
      <c r="AB38">
        <v>6295.6519878016488</v>
      </c>
      <c r="AC38">
        <v>7308.3325050906269</v>
      </c>
      <c r="AD38">
        <v>6391.6447261190406</v>
      </c>
      <c r="AE38">
        <v>5593.8959804419283</v>
      </c>
      <c r="AF38">
        <v>6088.6165303187372</v>
      </c>
      <c r="AG38">
        <v>2981.8210553926451</v>
      </c>
      <c r="AH38">
        <v>4622.4512050838657</v>
      </c>
    </row>
    <row r="39" spans="1:34" x14ac:dyDescent="0.3">
      <c r="A39" s="108">
        <f ca="1">Exceedance!U39</f>
        <v>47209</v>
      </c>
      <c r="B39" s="1">
        <v>5910.1538095551687</v>
      </c>
      <c r="C39" s="1">
        <v>4668.7312897251404</v>
      </c>
      <c r="D39" s="1">
        <v>6294.7846550548647</v>
      </c>
      <c r="E39">
        <v>7834.0769185757335</v>
      </c>
      <c r="F39">
        <v>7573.25491265038</v>
      </c>
      <c r="G39">
        <v>7137.5130012319014</v>
      </c>
      <c r="H39">
        <v>7812.6705736238537</v>
      </c>
      <c r="I39">
        <v>6600.7261560562329</v>
      </c>
      <c r="J39">
        <v>7115.130666928032</v>
      </c>
      <c r="K39">
        <v>5703.487419690442</v>
      </c>
      <c r="L39">
        <v>5408.5252240960153</v>
      </c>
      <c r="M39">
        <v>3006.561079991598</v>
      </c>
      <c r="N39">
        <v>2113.3924428786545</v>
      </c>
      <c r="O39">
        <v>1677.6778557605642</v>
      </c>
      <c r="P39">
        <v>5320.6454822703563</v>
      </c>
      <c r="Q39">
        <v>7033.8143139214499</v>
      </c>
      <c r="R39">
        <v>5863.0924238816397</v>
      </c>
      <c r="S39">
        <v>4275.1179242684193</v>
      </c>
      <c r="T39">
        <v>6605.4234844327229</v>
      </c>
      <c r="U39">
        <v>5863.2761718563588</v>
      </c>
      <c r="V39">
        <v>5916.9910143988509</v>
      </c>
      <c r="W39">
        <v>6769.6435883507902</v>
      </c>
      <c r="X39">
        <v>5947.8967218019625</v>
      </c>
      <c r="Y39">
        <v>1200.8995115124419</v>
      </c>
      <c r="Z39">
        <v>2799.2256419588252</v>
      </c>
      <c r="AA39">
        <v>5498.9942816933471</v>
      </c>
      <c r="AB39">
        <v>6397.631627635652</v>
      </c>
      <c r="AC39">
        <v>6934.2704441697988</v>
      </c>
      <c r="AD39">
        <v>6309.7806444921043</v>
      </c>
      <c r="AE39">
        <v>5287.3811117794457</v>
      </c>
      <c r="AF39">
        <v>5858.833074733443</v>
      </c>
      <c r="AG39">
        <v>2878.9021209098255</v>
      </c>
      <c r="AH39">
        <v>4781.0961874189134</v>
      </c>
    </row>
    <row r="40" spans="1:34" x14ac:dyDescent="0.3">
      <c r="A40" s="108">
        <f ca="1">Exceedance!U40</f>
        <v>47239</v>
      </c>
      <c r="B40" s="1">
        <v>5570.9391156540505</v>
      </c>
      <c r="C40" s="1">
        <v>5118.3956767296668</v>
      </c>
      <c r="D40" s="1">
        <v>5985.5670826373462</v>
      </c>
      <c r="E40">
        <v>7482.1021026174685</v>
      </c>
      <c r="F40">
        <v>7313.2195710237729</v>
      </c>
      <c r="G40">
        <v>6832.5321801422251</v>
      </c>
      <c r="H40">
        <v>7977.904164153887</v>
      </c>
      <c r="I40">
        <v>6540.0880178941698</v>
      </c>
      <c r="J40">
        <v>6904.2316711676003</v>
      </c>
      <c r="K40">
        <v>5430.1917599923017</v>
      </c>
      <c r="L40">
        <v>5386.6821150322548</v>
      </c>
      <c r="M40">
        <v>2599.3303109296203</v>
      </c>
      <c r="N40">
        <v>1949.1836514520701</v>
      </c>
      <c r="O40">
        <v>1458.7732583082557</v>
      </c>
      <c r="P40">
        <v>6400.6802391135816</v>
      </c>
      <c r="Q40">
        <v>6646.6288177868264</v>
      </c>
      <c r="R40">
        <v>5503.5416127056442</v>
      </c>
      <c r="S40">
        <v>5542.336659243676</v>
      </c>
      <c r="T40">
        <v>6622.3644891456497</v>
      </c>
      <c r="U40">
        <v>5643.7252943134299</v>
      </c>
      <c r="V40">
        <v>6515.8327286277799</v>
      </c>
      <c r="W40">
        <v>6437.6521282844706</v>
      </c>
      <c r="X40">
        <v>5618.9343389593769</v>
      </c>
      <c r="Y40">
        <v>925.66729510098094</v>
      </c>
      <c r="Z40">
        <v>3155.4922709790299</v>
      </c>
      <c r="AA40">
        <v>5730.1790550406249</v>
      </c>
      <c r="AB40">
        <v>6308.3131652623761</v>
      </c>
      <c r="AC40">
        <v>6576.8450160113789</v>
      </c>
      <c r="AD40">
        <v>6955.9879888150472</v>
      </c>
      <c r="AE40">
        <v>5175.4374157050333</v>
      </c>
      <c r="AF40">
        <v>5588.7838979802245</v>
      </c>
      <c r="AG40">
        <v>3556.2067535982342</v>
      </c>
      <c r="AH40">
        <v>6730.8719253000299</v>
      </c>
    </row>
    <row r="41" spans="1:34" x14ac:dyDescent="0.3">
      <c r="A41" s="108">
        <f ca="1">Exceedance!U41</f>
        <v>47270</v>
      </c>
      <c r="B41" s="1">
        <v>5378.0291937016627</v>
      </c>
      <c r="C41" s="1">
        <v>4980.2620070946168</v>
      </c>
      <c r="D41" s="1">
        <v>5901.0713999838163</v>
      </c>
      <c r="E41">
        <v>7227.2025449895509</v>
      </c>
      <c r="F41">
        <v>7138.8088091442605</v>
      </c>
      <c r="G41">
        <v>6634.0758103822591</v>
      </c>
      <c r="H41">
        <v>8263.7128783896806</v>
      </c>
      <c r="I41">
        <v>6522.9051655119183</v>
      </c>
      <c r="J41">
        <v>6852.4644414228242</v>
      </c>
      <c r="K41">
        <v>5306.0076506220157</v>
      </c>
      <c r="L41">
        <v>5233.3645511053983</v>
      </c>
      <c r="M41">
        <v>2297.7618080148281</v>
      </c>
      <c r="N41">
        <v>1714.6123676941174</v>
      </c>
      <c r="O41">
        <v>1252.0919183109495</v>
      </c>
      <c r="P41">
        <v>6389.6176288136166</v>
      </c>
      <c r="Q41">
        <v>6419.7095242477526</v>
      </c>
      <c r="R41">
        <v>5265.2963634064618</v>
      </c>
      <c r="S41">
        <v>5784.8509119744231</v>
      </c>
      <c r="T41">
        <v>6577.8384843572612</v>
      </c>
      <c r="U41">
        <v>5503.1153994233046</v>
      </c>
      <c r="V41">
        <v>6529.4799861585616</v>
      </c>
      <c r="W41">
        <v>6192.8427222139699</v>
      </c>
      <c r="X41">
        <v>5375.0826062808783</v>
      </c>
      <c r="Y41">
        <v>1849.7867844897032</v>
      </c>
      <c r="Z41">
        <v>3661.6277689008357</v>
      </c>
      <c r="AA41">
        <v>5567.7932577757319</v>
      </c>
      <c r="AB41">
        <v>6289.4794185428891</v>
      </c>
      <c r="AC41">
        <v>6332.012016746633</v>
      </c>
      <c r="AD41">
        <v>6961.2099156734457</v>
      </c>
      <c r="AE41">
        <v>4990.7238734284583</v>
      </c>
      <c r="AF41">
        <v>5466.7114389998324</v>
      </c>
      <c r="AG41">
        <v>3487.2148835814455</v>
      </c>
      <c r="AH41">
        <v>6745.1954683163522</v>
      </c>
    </row>
    <row r="42" spans="1:34" x14ac:dyDescent="0.3">
      <c r="A42" s="108">
        <f ca="1">Exceedance!U42</f>
        <v>47300</v>
      </c>
      <c r="B42" s="1">
        <v>5361.050656120141</v>
      </c>
      <c r="C42" s="1">
        <v>5012.7456221818411</v>
      </c>
      <c r="D42" s="1">
        <v>6007.2397890916163</v>
      </c>
      <c r="E42">
        <v>7148.8446823312606</v>
      </c>
      <c r="F42">
        <v>7119.6430511866101</v>
      </c>
      <c r="G42">
        <v>6657.7644796382638</v>
      </c>
      <c r="H42">
        <v>8817.9958300587696</v>
      </c>
      <c r="I42">
        <v>6705.9825136022337</v>
      </c>
      <c r="J42">
        <v>7091.4608261751482</v>
      </c>
      <c r="K42">
        <v>5261.4622129788795</v>
      </c>
      <c r="L42">
        <v>5178.4963179593851</v>
      </c>
      <c r="M42">
        <v>2139.7482878772958</v>
      </c>
      <c r="N42">
        <v>1574.3198390525624</v>
      </c>
      <c r="O42">
        <v>1115.6198937453667</v>
      </c>
      <c r="P42">
        <v>6532.477806383702</v>
      </c>
      <c r="Q42">
        <v>6370.2695272550282</v>
      </c>
      <c r="R42">
        <v>5231.7356199404567</v>
      </c>
      <c r="S42">
        <v>5939.4042427092545</v>
      </c>
      <c r="T42">
        <v>6704.2175132968205</v>
      </c>
      <c r="U42">
        <v>5476.4203457746362</v>
      </c>
      <c r="V42">
        <v>6716.2773398899417</v>
      </c>
      <c r="W42">
        <v>6203.9151288254361</v>
      </c>
      <c r="X42">
        <v>5394.1458846132209</v>
      </c>
      <c r="Y42">
        <v>2051.1569350869568</v>
      </c>
      <c r="Z42">
        <v>3743.0941408991425</v>
      </c>
      <c r="AA42">
        <v>5642.3338047089592</v>
      </c>
      <c r="AB42">
        <v>6518.3123306178841</v>
      </c>
      <c r="AC42">
        <v>6339.8231503284751</v>
      </c>
      <c r="AD42">
        <v>7091.9368880676466</v>
      </c>
      <c r="AE42">
        <v>4966.6764923048549</v>
      </c>
      <c r="AF42">
        <v>5394.8004347314563</v>
      </c>
      <c r="AG42">
        <v>3482.9770152896781</v>
      </c>
      <c r="AH42">
        <v>6888.8832009000671</v>
      </c>
    </row>
    <row r="43" spans="1:34" x14ac:dyDescent="0.3">
      <c r="A43" s="108">
        <f ca="1">Exceedance!U43</f>
        <v>47331</v>
      </c>
      <c r="B43" s="1">
        <v>5471.9883118284888</v>
      </c>
      <c r="C43" s="1">
        <v>5227.6545900183401</v>
      </c>
      <c r="D43" s="1">
        <v>6249.2405029735673</v>
      </c>
      <c r="E43">
        <v>7174.6244205171852</v>
      </c>
      <c r="F43">
        <v>7174.6900827682448</v>
      </c>
      <c r="G43">
        <v>6754.080892669429</v>
      </c>
      <c r="H43">
        <v>9551.0281377175525</v>
      </c>
      <c r="I43">
        <v>6957.3870520994242</v>
      </c>
      <c r="J43">
        <v>7366.085225420994</v>
      </c>
      <c r="K43">
        <v>5380.8973072704939</v>
      </c>
      <c r="L43">
        <v>5335.7466097532242</v>
      </c>
      <c r="M43">
        <v>2068.7670201725664</v>
      </c>
      <c r="N43">
        <v>1599.413229943242</v>
      </c>
      <c r="O43">
        <v>1065.6845504727387</v>
      </c>
      <c r="P43">
        <v>6892.7182588613023</v>
      </c>
      <c r="Q43">
        <v>6456.9161516225386</v>
      </c>
      <c r="R43">
        <v>5338.2553562385847</v>
      </c>
      <c r="S43">
        <v>6216.5584516383014</v>
      </c>
      <c r="T43">
        <v>6925.4551303151047</v>
      </c>
      <c r="U43">
        <v>5629.984249443256</v>
      </c>
      <c r="V43">
        <v>7010.4681990183062</v>
      </c>
      <c r="W43">
        <v>6370.7054521632326</v>
      </c>
      <c r="X43">
        <v>5534.0298486551901</v>
      </c>
      <c r="Y43">
        <v>1967.8096201147191</v>
      </c>
      <c r="Z43">
        <v>3774.7327137549651</v>
      </c>
      <c r="AA43">
        <v>5865.5620771615777</v>
      </c>
      <c r="AB43">
        <v>6825.6336994808489</v>
      </c>
      <c r="AC43">
        <v>6385.417482729541</v>
      </c>
      <c r="AD43">
        <v>7355.5991150383343</v>
      </c>
      <c r="AE43">
        <v>5014.4139707271088</v>
      </c>
      <c r="AF43">
        <v>5512.6938138757805</v>
      </c>
      <c r="AG43">
        <v>3343.4313676640745</v>
      </c>
      <c r="AH43">
        <v>7223.587540927665</v>
      </c>
    </row>
    <row r="44" spans="1:34" x14ac:dyDescent="0.3">
      <c r="A44" s="108">
        <f ca="1">Exceedance!U44</f>
        <v>47362</v>
      </c>
      <c r="B44" s="1">
        <v>5446.8929470068806</v>
      </c>
      <c r="C44" s="1">
        <v>5249.5378582012818</v>
      </c>
      <c r="D44" s="1">
        <v>6251.7419516163054</v>
      </c>
      <c r="E44">
        <v>7126.6399845180958</v>
      </c>
      <c r="F44">
        <v>7113.6052856563019</v>
      </c>
      <c r="G44">
        <v>6711.9963164277533</v>
      </c>
      <c r="H44">
        <v>10025.070556781626</v>
      </c>
      <c r="I44">
        <v>7073.1872767505092</v>
      </c>
      <c r="J44">
        <v>7436.1593894434582</v>
      </c>
      <c r="K44">
        <v>5332.2082044241661</v>
      </c>
      <c r="L44">
        <v>5340.8137018463121</v>
      </c>
      <c r="M44">
        <v>2030.0175215417783</v>
      </c>
      <c r="N44">
        <v>1482.4736059348963</v>
      </c>
      <c r="O44">
        <v>987.35581713849683</v>
      </c>
      <c r="P44">
        <v>6985.6218040518625</v>
      </c>
      <c r="Q44">
        <v>6370.9919138129208</v>
      </c>
      <c r="R44">
        <v>5259.7285619953063</v>
      </c>
      <c r="S44">
        <v>6325.1148951105597</v>
      </c>
      <c r="T44">
        <v>6978.6324950198295</v>
      </c>
      <c r="U44">
        <v>5629.83082570023</v>
      </c>
      <c r="V44">
        <v>7154.8252258644743</v>
      </c>
      <c r="W44">
        <v>6324.8134377151064</v>
      </c>
      <c r="X44">
        <v>5534.221265655352</v>
      </c>
      <c r="Y44">
        <v>1927.8714348344388</v>
      </c>
      <c r="Z44">
        <v>3610.3500073293881</v>
      </c>
      <c r="AA44">
        <v>5840.4968161296856</v>
      </c>
      <c r="AB44">
        <v>6953.3681734284301</v>
      </c>
      <c r="AC44">
        <v>6318.6840323180249</v>
      </c>
      <c r="AD44">
        <v>7452.2587109066071</v>
      </c>
      <c r="AE44">
        <v>4957.5541836614202</v>
      </c>
      <c r="AF44">
        <v>5522.9247142379536</v>
      </c>
      <c r="AG44">
        <v>3227.9919722146901</v>
      </c>
      <c r="AH44">
        <v>7368.1454699917967</v>
      </c>
    </row>
    <row r="45" spans="1:34" x14ac:dyDescent="0.3">
      <c r="A45" s="108">
        <f ca="1">Exceedance!U45</f>
        <v>47392</v>
      </c>
      <c r="B45" s="1">
        <v>5653.2759805263495</v>
      </c>
      <c r="C45" s="1">
        <v>5472.1269923959908</v>
      </c>
      <c r="D45" s="1">
        <v>6302.9460417979399</v>
      </c>
      <c r="E45">
        <v>7174.7273477415465</v>
      </c>
      <c r="F45">
        <v>7307.312806400485</v>
      </c>
      <c r="G45">
        <v>6941.9538753147817</v>
      </c>
      <c r="H45">
        <v>10180.308859241808</v>
      </c>
      <c r="I45">
        <v>7350.297838850257</v>
      </c>
      <c r="J45">
        <v>7640.5412784488663</v>
      </c>
      <c r="K45">
        <v>5594.4756686128385</v>
      </c>
      <c r="L45">
        <v>5342.0833225921615</v>
      </c>
      <c r="M45">
        <v>2064.4927981941964</v>
      </c>
      <c r="N45">
        <v>1485.8570401570528</v>
      </c>
      <c r="O45">
        <v>1114.3210637187212</v>
      </c>
      <c r="P45">
        <v>7105.213948356658</v>
      </c>
      <c r="Q45">
        <v>6644.9029483989816</v>
      </c>
      <c r="R45">
        <v>5444.4329233996377</v>
      </c>
      <c r="S45">
        <v>6381.8778035844789</v>
      </c>
      <c r="T45">
        <v>6979.6586685127286</v>
      </c>
      <c r="U45">
        <v>5729.1921952140128</v>
      </c>
      <c r="V45">
        <v>7396.9826297467425</v>
      </c>
      <c r="W45">
        <v>6385.1712425981832</v>
      </c>
      <c r="X45">
        <v>5717.4820885874969</v>
      </c>
      <c r="Y45">
        <v>1954.3773575088583</v>
      </c>
      <c r="Z45">
        <v>3734.575004639375</v>
      </c>
      <c r="AA45">
        <v>6068.2246383383044</v>
      </c>
      <c r="AB45">
        <v>7012.8356590558133</v>
      </c>
      <c r="AC45">
        <v>6401.207034391753</v>
      </c>
      <c r="AD45">
        <v>7493.6527572577997</v>
      </c>
      <c r="AE45">
        <v>4983.3448162804725</v>
      </c>
      <c r="AF45">
        <v>5592.3111039830774</v>
      </c>
      <c r="AG45">
        <v>3287.7724190449048</v>
      </c>
      <c r="AH45">
        <v>7475.3863522821657</v>
      </c>
    </row>
    <row r="46" spans="1:34" x14ac:dyDescent="0.3">
      <c r="A46" s="108">
        <f ca="1">Exceedance!U46</f>
        <v>47423</v>
      </c>
      <c r="B46" s="1">
        <v>5681.5000127977301</v>
      </c>
      <c r="C46" s="1">
        <v>5516.5126534080673</v>
      </c>
      <c r="D46" s="1">
        <v>6196.346741200543</v>
      </c>
      <c r="E46">
        <v>7021.3853509850305</v>
      </c>
      <c r="F46">
        <v>7372.5456953298308</v>
      </c>
      <c r="G46">
        <v>7046.1166647612545</v>
      </c>
      <c r="H46">
        <v>10215.198096948277</v>
      </c>
      <c r="I46">
        <v>7392.0176520778923</v>
      </c>
      <c r="J46">
        <v>7696.3221783542131</v>
      </c>
      <c r="K46">
        <v>5650.4415351401403</v>
      </c>
      <c r="L46">
        <v>5185.7581219248441</v>
      </c>
      <c r="M46">
        <v>1922.9340238917737</v>
      </c>
      <c r="N46">
        <v>1381.9671222604773</v>
      </c>
      <c r="O46">
        <v>1067.5251936309016</v>
      </c>
      <c r="P46">
        <v>7024.1478637654764</v>
      </c>
      <c r="Q46">
        <v>6678.4973869414016</v>
      </c>
      <c r="R46">
        <v>5497.6499895111747</v>
      </c>
      <c r="S46">
        <v>6309.8518300818168</v>
      </c>
      <c r="T46">
        <v>6855.2397172878445</v>
      </c>
      <c r="U46">
        <v>5601.8854447707863</v>
      </c>
      <c r="V46">
        <v>7453.6085762752782</v>
      </c>
      <c r="W46">
        <v>6302.2592052154196</v>
      </c>
      <c r="X46">
        <v>5818.981181370038</v>
      </c>
      <c r="Y46">
        <v>1794.6395964638532</v>
      </c>
      <c r="Z46">
        <v>3555.8640616101247</v>
      </c>
      <c r="AA46">
        <v>6119.4207673890469</v>
      </c>
      <c r="AB46">
        <v>6942.767587087319</v>
      </c>
      <c r="AC46">
        <v>6292.4354433604976</v>
      </c>
      <c r="AD46">
        <v>7497.4381770980144</v>
      </c>
      <c r="AE46">
        <v>4871.5035595494755</v>
      </c>
      <c r="AF46">
        <v>5521.7126244793126</v>
      </c>
      <c r="AG46">
        <v>3108.4352621682356</v>
      </c>
      <c r="AH46">
        <v>7418.4978038467052</v>
      </c>
    </row>
    <row r="47" spans="1:34" x14ac:dyDescent="0.3">
      <c r="A47" s="108">
        <f ca="1">Exceedance!U47</f>
        <v>47453</v>
      </c>
      <c r="B47" s="1">
        <v>5811.3155026841605</v>
      </c>
      <c r="C47" s="1">
        <v>5659.0395549220593</v>
      </c>
      <c r="D47" s="1">
        <v>6217.2230971606214</v>
      </c>
      <c r="E47">
        <v>7083.4829182005169</v>
      </c>
      <c r="F47">
        <v>7579.1461668715492</v>
      </c>
      <c r="G47">
        <v>7138.3456551570198</v>
      </c>
      <c r="H47">
        <v>10219.020460619375</v>
      </c>
      <c r="I47">
        <v>7441.6979663994307</v>
      </c>
      <c r="J47">
        <v>7850.1618029062683</v>
      </c>
      <c r="K47">
        <v>5787.4378185336773</v>
      </c>
      <c r="L47">
        <v>5117.3369617727567</v>
      </c>
      <c r="M47">
        <v>1860.2083770767608</v>
      </c>
      <c r="N47">
        <v>1339.1822057172437</v>
      </c>
      <c r="O47">
        <v>991.38687448834821</v>
      </c>
      <c r="P47">
        <v>7077.4027960717749</v>
      </c>
      <c r="Q47">
        <v>6769.8066964239342</v>
      </c>
      <c r="R47">
        <v>5641.7427923742189</v>
      </c>
      <c r="S47">
        <v>6353.666819551313</v>
      </c>
      <c r="T47">
        <v>6842.4025758283733</v>
      </c>
      <c r="U47">
        <v>5859.5335815199096</v>
      </c>
      <c r="V47">
        <v>7615.4682181344779</v>
      </c>
      <c r="W47">
        <v>6312.7287187706816</v>
      </c>
      <c r="X47">
        <v>5915.3383343094783</v>
      </c>
      <c r="Y47">
        <v>1675.5000080376592</v>
      </c>
      <c r="Z47">
        <v>3418.2996132975663</v>
      </c>
      <c r="AA47">
        <v>6264.2573527540399</v>
      </c>
      <c r="AB47">
        <v>6968.4340446302494</v>
      </c>
      <c r="AC47">
        <v>6305.5071680109768</v>
      </c>
      <c r="AD47">
        <v>7611.4909861832948</v>
      </c>
      <c r="AE47">
        <v>4895.163165863386</v>
      </c>
      <c r="AF47">
        <v>5590.2238520644942</v>
      </c>
      <c r="AG47">
        <v>3032.1814627735275</v>
      </c>
      <c r="AH47">
        <v>7487.3232798147646</v>
      </c>
    </row>
    <row r="48" spans="1:34" x14ac:dyDescent="0.3">
      <c r="A48" s="108">
        <f ca="1">Exceedance!U48</f>
        <v>47484</v>
      </c>
      <c r="B48" s="1">
        <v>6041.9948636498984</v>
      </c>
      <c r="C48" s="1">
        <v>5769.7960303820219</v>
      </c>
      <c r="D48" s="1">
        <v>6303.0331195291847</v>
      </c>
      <c r="E48">
        <v>7315.336946666941</v>
      </c>
      <c r="F48">
        <v>7736.1289125157855</v>
      </c>
      <c r="G48">
        <v>7277.2852807436839</v>
      </c>
      <c r="H48">
        <v>10223.099707765059</v>
      </c>
      <c r="I48">
        <v>7697.6475736820976</v>
      </c>
      <c r="J48">
        <v>8023.006413087739</v>
      </c>
      <c r="K48">
        <v>5962.7968631857921</v>
      </c>
      <c r="L48">
        <v>5025.1662785695771</v>
      </c>
      <c r="M48">
        <v>1841.8400512105161</v>
      </c>
      <c r="N48">
        <v>1282.934404841239</v>
      </c>
      <c r="O48">
        <v>1279.12149961711</v>
      </c>
      <c r="P48">
        <v>7132.0957631847914</v>
      </c>
      <c r="Q48">
        <v>6929.5356589633629</v>
      </c>
      <c r="R48">
        <v>5880.84329699503</v>
      </c>
      <c r="S48">
        <v>6383.6462596320771</v>
      </c>
      <c r="T48">
        <v>7049.0162608822775</v>
      </c>
      <c r="U48">
        <v>5961.4326197204182</v>
      </c>
      <c r="V48">
        <v>7766.0757740194604</v>
      </c>
      <c r="W48">
        <v>6369.8855980227327</v>
      </c>
      <c r="X48">
        <v>6110.3175381444807</v>
      </c>
      <c r="Y48">
        <v>1470.1561612269259</v>
      </c>
      <c r="Z48">
        <v>3234.5598821969747</v>
      </c>
      <c r="AA48">
        <v>6611.2251326980449</v>
      </c>
      <c r="AB48">
        <v>7056.4323353963537</v>
      </c>
      <c r="AC48">
        <v>6446.9824262713282</v>
      </c>
      <c r="AD48">
        <v>7662.9553034388</v>
      </c>
      <c r="AE48">
        <v>4878.5645796213694</v>
      </c>
      <c r="AF48">
        <v>5757.0045837748175</v>
      </c>
      <c r="AG48">
        <v>3367.5141343339646</v>
      </c>
      <c r="AH48">
        <v>7538.115243392268</v>
      </c>
    </row>
    <row r="49" spans="1:34" x14ac:dyDescent="0.3">
      <c r="A49" s="108">
        <f ca="1">Exceedance!U49</f>
        <v>47515</v>
      </c>
      <c r="B49" s="1">
        <v>6197.8496735595172</v>
      </c>
      <c r="C49" s="1">
        <v>5601.8943460825549</v>
      </c>
      <c r="D49" s="1">
        <v>6329.8320200652879</v>
      </c>
      <c r="E49">
        <v>7536.5947261720767</v>
      </c>
      <c r="F49">
        <v>7840.6571687113183</v>
      </c>
      <c r="G49">
        <v>7394.3008848022528</v>
      </c>
      <c r="H49">
        <v>10350.103314826507</v>
      </c>
      <c r="I49">
        <v>7841.3753045574276</v>
      </c>
      <c r="J49">
        <v>8158.3357069258082</v>
      </c>
      <c r="K49">
        <v>6101.1577650940235</v>
      </c>
      <c r="L49">
        <v>4920.2796772368347</v>
      </c>
      <c r="M49">
        <v>1838.9366094211132</v>
      </c>
      <c r="N49">
        <v>1265.4020942355592</v>
      </c>
      <c r="O49">
        <v>1545.8038279540042</v>
      </c>
      <c r="P49">
        <v>7199.1193062859275</v>
      </c>
      <c r="Q49">
        <v>7052.5852412972199</v>
      </c>
      <c r="R49">
        <v>6110.2439737229652</v>
      </c>
      <c r="S49">
        <v>6453.0976092414776</v>
      </c>
      <c r="T49">
        <v>7122.5197087576462</v>
      </c>
      <c r="U49">
        <v>6073.7109426562911</v>
      </c>
      <c r="V49">
        <v>7877.9133910637611</v>
      </c>
      <c r="W49">
        <v>6397.5984669833606</v>
      </c>
      <c r="X49">
        <v>6191.890284533315</v>
      </c>
      <c r="Y49">
        <v>1362.3076916895814</v>
      </c>
      <c r="Z49">
        <v>3052.366132107144</v>
      </c>
      <c r="AA49">
        <v>6932.0969606600738</v>
      </c>
      <c r="AB49">
        <v>7109.4877267640986</v>
      </c>
      <c r="AC49">
        <v>6576.8301468498858</v>
      </c>
      <c r="AD49">
        <v>7690.1576719222221</v>
      </c>
      <c r="AE49">
        <v>4754.9402038873068</v>
      </c>
      <c r="AF49">
        <v>5963.7778206561034</v>
      </c>
      <c r="AG49">
        <v>3679.6520937508167</v>
      </c>
      <c r="AH49">
        <v>7554.102965489471</v>
      </c>
    </row>
    <row r="50" spans="1:34" x14ac:dyDescent="0.3">
      <c r="A50" s="108">
        <f ca="1">Exceedance!U50</f>
        <v>47543</v>
      </c>
      <c r="B50" s="1">
        <v>6179.6418967056452</v>
      </c>
      <c r="C50" s="1">
        <v>5326.5914327623659</v>
      </c>
      <c r="D50" s="1">
        <v>6161.5300461956076</v>
      </c>
      <c r="E50">
        <v>7704.9994326748119</v>
      </c>
      <c r="F50">
        <v>7609.8878148733756</v>
      </c>
      <c r="G50">
        <v>7400.973149767161</v>
      </c>
      <c r="H50">
        <v>10265.16174657995</v>
      </c>
      <c r="I50">
        <v>7777.9554903472263</v>
      </c>
      <c r="J50">
        <v>8057.6273766125796</v>
      </c>
      <c r="K50">
        <v>6025.0718249466809</v>
      </c>
      <c r="L50">
        <v>4587.4115839736169</v>
      </c>
      <c r="M50">
        <v>1654.8170697158871</v>
      </c>
      <c r="N50">
        <v>1134.1365742370285</v>
      </c>
      <c r="O50">
        <v>1446.2557120961724</v>
      </c>
      <c r="P50">
        <v>7082.2322480714593</v>
      </c>
      <c r="Q50">
        <v>6974.8391784887208</v>
      </c>
      <c r="R50">
        <v>6125.2596466537616</v>
      </c>
      <c r="S50">
        <v>6244.644725358904</v>
      </c>
      <c r="T50">
        <v>6994.1735574910235</v>
      </c>
      <c r="U50">
        <v>5955.2436365954773</v>
      </c>
      <c r="V50">
        <v>7769.5398383119064</v>
      </c>
      <c r="W50">
        <v>6197.6943058955849</v>
      </c>
      <c r="X50">
        <v>5675.7431378218644</v>
      </c>
      <c r="Y50">
        <v>1256.1365793324449</v>
      </c>
      <c r="Z50">
        <v>2739.6291088239268</v>
      </c>
      <c r="AA50">
        <v>6953.700391072839</v>
      </c>
      <c r="AB50">
        <v>6939.902759906111</v>
      </c>
      <c r="AC50">
        <v>6543.9724162733364</v>
      </c>
      <c r="AD50">
        <v>7601.1506430428308</v>
      </c>
      <c r="AE50">
        <v>4434.6792394153308</v>
      </c>
      <c r="AF50">
        <v>6083.2893326941485</v>
      </c>
      <c r="AG50">
        <v>3767.7243925238104</v>
      </c>
      <c r="AH50">
        <v>7362.9930226184297</v>
      </c>
    </row>
    <row r="51" spans="1:34" x14ac:dyDescent="0.3">
      <c r="A51" s="108">
        <f ca="1">Exceedance!U51</f>
        <v>47574</v>
      </c>
      <c r="B51" s="1">
        <v>6042.8285353750261</v>
      </c>
      <c r="C51" s="1">
        <v>5202.4879570687644</v>
      </c>
      <c r="D51" s="1">
        <v>5884.8861885961323</v>
      </c>
      <c r="E51">
        <v>7474.3968948732763</v>
      </c>
      <c r="F51">
        <v>8004.6466420121496</v>
      </c>
      <c r="G51">
        <v>7759.5971523451208</v>
      </c>
      <c r="H51">
        <v>10477.563102324319</v>
      </c>
      <c r="I51">
        <v>7972.8527310841491</v>
      </c>
      <c r="J51">
        <v>7751.4613842158451</v>
      </c>
      <c r="K51">
        <v>5796.7762042044833</v>
      </c>
      <c r="L51">
        <v>4152.4653532779857</v>
      </c>
      <c r="M51">
        <v>1439.7883067824819</v>
      </c>
      <c r="N51">
        <v>983.11416715179701</v>
      </c>
      <c r="O51">
        <v>1671.4384512492488</v>
      </c>
      <c r="P51">
        <v>6812.0895019983136</v>
      </c>
      <c r="Q51">
        <v>6756.4801816147592</v>
      </c>
      <c r="R51">
        <v>5957.3503730300336</v>
      </c>
      <c r="S51">
        <v>5925.4277998392408</v>
      </c>
      <c r="T51">
        <v>6798.2352275579487</v>
      </c>
      <c r="U51">
        <v>5807.3103260176795</v>
      </c>
      <c r="V51">
        <v>7557.0866861749219</v>
      </c>
      <c r="W51">
        <v>5877.2138845678455</v>
      </c>
      <c r="X51">
        <v>5369.4731001866767</v>
      </c>
      <c r="Y51">
        <v>1214.2093170735063</v>
      </c>
      <c r="Z51">
        <v>2554.86084173477</v>
      </c>
      <c r="AA51">
        <v>6859.8588363968329</v>
      </c>
      <c r="AB51">
        <v>6618.1130671685523</v>
      </c>
      <c r="AC51">
        <v>6325.8955359354431</v>
      </c>
      <c r="AD51">
        <v>7356.2464890153578</v>
      </c>
      <c r="AE51">
        <v>4037.956003779128</v>
      </c>
      <c r="AF51">
        <v>5974.7804760739355</v>
      </c>
      <c r="AG51">
        <v>4032.6108534092573</v>
      </c>
      <c r="AH51">
        <v>7008.9078614389837</v>
      </c>
    </row>
    <row r="52" spans="1:34" x14ac:dyDescent="0.3">
      <c r="A52" s="108">
        <f ca="1">Exceedance!U52</f>
        <v>47604</v>
      </c>
      <c r="B52" s="1">
        <v>5844.6504557527169</v>
      </c>
      <c r="C52" s="1">
        <v>5335.5870339944831</v>
      </c>
      <c r="D52" s="1">
        <v>5548.442751481477</v>
      </c>
      <c r="E52">
        <v>7276.9828899599006</v>
      </c>
      <c r="F52">
        <v>8362.8117929040181</v>
      </c>
      <c r="G52">
        <v>8065.0720685679034</v>
      </c>
      <c r="H52">
        <v>10595.749207242567</v>
      </c>
      <c r="I52">
        <v>8185.2157471141345</v>
      </c>
      <c r="J52">
        <v>7493.2109111302361</v>
      </c>
      <c r="K52">
        <v>5538.9454066476983</v>
      </c>
      <c r="L52">
        <v>3742.0163168761596</v>
      </c>
      <c r="M52">
        <v>1280.2346321977579</v>
      </c>
      <c r="N52">
        <v>814.48811973219449</v>
      </c>
      <c r="O52">
        <v>3629.9310938980589</v>
      </c>
      <c r="P52">
        <v>6469.0581512355111</v>
      </c>
      <c r="Q52">
        <v>6498.1387486905069</v>
      </c>
      <c r="R52">
        <v>5781.7221346370297</v>
      </c>
      <c r="S52">
        <v>5644.0621551773502</v>
      </c>
      <c r="T52">
        <v>6504.2035345921058</v>
      </c>
      <c r="U52">
        <v>5612.2527996486269</v>
      </c>
      <c r="V52">
        <v>7327.2309611761293</v>
      </c>
      <c r="W52">
        <v>5548.3293470254139</v>
      </c>
      <c r="X52">
        <v>5632.3085408098977</v>
      </c>
      <c r="Y52">
        <v>1746.8199017636641</v>
      </c>
      <c r="Z52">
        <v>3532.0097936187099</v>
      </c>
      <c r="AA52">
        <v>6729.6563204682889</v>
      </c>
      <c r="AB52">
        <v>6288.1069614756234</v>
      </c>
      <c r="AC52">
        <v>6090.8235309836346</v>
      </c>
      <c r="AD52">
        <v>6973.542247137867</v>
      </c>
      <c r="AE52">
        <v>4074.5905678134441</v>
      </c>
      <c r="AF52">
        <v>5813.0662876257047</v>
      </c>
      <c r="AG52">
        <v>5903.0176086601687</v>
      </c>
      <c r="AH52">
        <v>6668.9005336447908</v>
      </c>
    </row>
    <row r="53" spans="1:34" x14ac:dyDescent="0.3">
      <c r="A53" s="108">
        <f ca="1">Exceedance!U53</f>
        <v>47635</v>
      </c>
      <c r="B53" s="1">
        <v>5781.1149047271047</v>
      </c>
      <c r="C53" s="1">
        <v>5196.7577780862775</v>
      </c>
      <c r="D53" s="1">
        <v>5356.7485456190088</v>
      </c>
      <c r="E53">
        <v>7155.9348499133084</v>
      </c>
      <c r="F53">
        <v>8842.9892202825431</v>
      </c>
      <c r="G53">
        <v>8490.9501953755971</v>
      </c>
      <c r="H53">
        <v>10820.374022016198</v>
      </c>
      <c r="I53">
        <v>8576.9860364724391</v>
      </c>
      <c r="J53">
        <v>7400.6778249631307</v>
      </c>
      <c r="K53">
        <v>5398.6325028143401</v>
      </c>
      <c r="L53">
        <v>3436.574313695186</v>
      </c>
      <c r="M53">
        <v>1082.5394860008496</v>
      </c>
      <c r="N53">
        <v>654.83911672842498</v>
      </c>
      <c r="O53">
        <v>3854.8957483578483</v>
      </c>
      <c r="P53">
        <v>6278.19398012906</v>
      </c>
      <c r="Q53">
        <v>6365.8984149420667</v>
      </c>
      <c r="R53">
        <v>5702.505722894879</v>
      </c>
      <c r="S53">
        <v>5443.1239826632336</v>
      </c>
      <c r="T53">
        <v>6303.4358994197182</v>
      </c>
      <c r="U53">
        <v>5492.4353928117716</v>
      </c>
      <c r="V53">
        <v>7189.4394682229167</v>
      </c>
      <c r="W53">
        <v>5304.656120676178</v>
      </c>
      <c r="X53">
        <v>5436.0623497204579</v>
      </c>
      <c r="Y53">
        <v>2408.3934784223898</v>
      </c>
      <c r="Z53">
        <v>4050.6025457172659</v>
      </c>
      <c r="AA53">
        <v>6686.3757952041842</v>
      </c>
      <c r="AB53">
        <v>6064.6550225491765</v>
      </c>
      <c r="AC53">
        <v>5935.4929937260677</v>
      </c>
      <c r="AD53">
        <v>6726.9724100058229</v>
      </c>
      <c r="AE53">
        <v>4537.7248242085188</v>
      </c>
      <c r="AF53">
        <v>5686.1547369291911</v>
      </c>
      <c r="AG53">
        <v>5919.8326379809432</v>
      </c>
      <c r="AH53">
        <v>6421.7219996280501</v>
      </c>
    </row>
    <row r="54" spans="1:34" x14ac:dyDescent="0.3">
      <c r="A54" s="108">
        <f ca="1">Exceedance!U54</f>
        <v>47665</v>
      </c>
      <c r="B54" s="1">
        <v>5898.374777185416</v>
      </c>
      <c r="C54" s="1">
        <v>5228.5707865880695</v>
      </c>
      <c r="D54" s="1">
        <v>5340.045356352417</v>
      </c>
      <c r="E54">
        <v>7192.3040734259257</v>
      </c>
      <c r="F54">
        <v>9655.5560110653751</v>
      </c>
      <c r="G54">
        <v>9194.287551219757</v>
      </c>
      <c r="H54">
        <v>11310.767971966656</v>
      </c>
      <c r="I54">
        <v>9325.2247819046897</v>
      </c>
      <c r="J54">
        <v>7406.6677615988237</v>
      </c>
      <c r="K54">
        <v>5358.4941597111056</v>
      </c>
      <c r="L54">
        <v>3274.8600332610081</v>
      </c>
      <c r="M54">
        <v>960.4778646846363</v>
      </c>
      <c r="N54">
        <v>564.52316328336667</v>
      </c>
      <c r="O54">
        <v>4043.8507608340292</v>
      </c>
      <c r="P54">
        <v>6264.8591878946108</v>
      </c>
      <c r="Q54">
        <v>6453.1397626624739</v>
      </c>
      <c r="R54">
        <v>5801.0464778851947</v>
      </c>
      <c r="S54">
        <v>5391.8641835276103</v>
      </c>
      <c r="T54">
        <v>6221.5258226587175</v>
      </c>
      <c r="U54">
        <v>5514.9957690757201</v>
      </c>
      <c r="V54">
        <v>7322.3521740112692</v>
      </c>
      <c r="W54">
        <v>5323.9250075099508</v>
      </c>
      <c r="X54">
        <v>5552.3748561404254</v>
      </c>
      <c r="Y54">
        <v>2496.3286988445047</v>
      </c>
      <c r="Z54">
        <v>4181.3880015531113</v>
      </c>
      <c r="AA54">
        <v>6900.3698881523242</v>
      </c>
      <c r="AB54">
        <v>6092.4439568592024</v>
      </c>
      <c r="AC54">
        <v>5882.9278407468582</v>
      </c>
      <c r="AD54">
        <v>6648.8632974819793</v>
      </c>
      <c r="AE54">
        <v>4472.742533985127</v>
      </c>
      <c r="AF54">
        <v>5777.5506787688091</v>
      </c>
      <c r="AG54">
        <v>6065.903046735616</v>
      </c>
      <c r="AH54">
        <v>6348.2323432606154</v>
      </c>
    </row>
    <row r="55" spans="1:34" x14ac:dyDescent="0.3">
      <c r="A55" s="108">
        <f ca="1">Exceedance!U55</f>
        <v>47696</v>
      </c>
      <c r="B55" s="1">
        <v>6128.3224359871883</v>
      </c>
      <c r="C55" s="1">
        <v>5460.6654352862406</v>
      </c>
      <c r="D55" s="1">
        <v>5426.4634227954903</v>
      </c>
      <c r="E55">
        <v>7272.3591327388103</v>
      </c>
      <c r="F55">
        <v>10567.140430061689</v>
      </c>
      <c r="G55">
        <v>10045.853803673899</v>
      </c>
      <c r="H55">
        <v>11871.093223750357</v>
      </c>
      <c r="I55">
        <v>10107.183217685344</v>
      </c>
      <c r="J55">
        <v>7560.0707530613909</v>
      </c>
      <c r="K55">
        <v>5508.4549052855073</v>
      </c>
      <c r="L55">
        <v>3176.8873418048415</v>
      </c>
      <c r="M55">
        <v>965.00185899196595</v>
      </c>
      <c r="N55">
        <v>557.74503198451544</v>
      </c>
      <c r="O55">
        <v>4389.2823107654331</v>
      </c>
      <c r="P55">
        <v>6358.8668684505328</v>
      </c>
      <c r="Q55">
        <v>6663.117858487718</v>
      </c>
      <c r="R55">
        <v>5996.6047567785972</v>
      </c>
      <c r="S55">
        <v>5399.971962793431</v>
      </c>
      <c r="T55">
        <v>6293.2476854667893</v>
      </c>
      <c r="U55">
        <v>5611.2627489332181</v>
      </c>
      <c r="V55">
        <v>7592.6127383809144</v>
      </c>
      <c r="W55">
        <v>5438.9398813073967</v>
      </c>
      <c r="X55">
        <v>5810.4384597811877</v>
      </c>
      <c r="Y55">
        <v>2318.6122613049438</v>
      </c>
      <c r="Z55">
        <v>4408.8177607247826</v>
      </c>
      <c r="AA55">
        <v>7168.1301150442432</v>
      </c>
      <c r="AB55">
        <v>6131.0435430286216</v>
      </c>
      <c r="AC55">
        <v>5928.4304467440852</v>
      </c>
      <c r="AD55">
        <v>6615.4748971490189</v>
      </c>
      <c r="AE55">
        <v>4574.4030935314686</v>
      </c>
      <c r="AF55">
        <v>6003.5797383207018</v>
      </c>
      <c r="AG55">
        <v>6380.2078297537591</v>
      </c>
      <c r="AH55">
        <v>6351.6830070820724</v>
      </c>
    </row>
    <row r="56" spans="1:34" x14ac:dyDescent="0.3">
      <c r="A56" s="108">
        <f ca="1">Exceedance!U56</f>
        <v>47727</v>
      </c>
      <c r="B56" s="1">
        <v>6193.7992096253874</v>
      </c>
      <c r="C56" s="1">
        <v>5458.8369703809794</v>
      </c>
      <c r="D56" s="1">
        <v>5377.4510507474351</v>
      </c>
      <c r="E56">
        <v>7236.8143882985132</v>
      </c>
      <c r="F56">
        <v>11148.105253103669</v>
      </c>
      <c r="G56">
        <v>10642.130514629029</v>
      </c>
      <c r="H56">
        <v>12175.933578295322</v>
      </c>
      <c r="I56">
        <v>10550.767935426642</v>
      </c>
      <c r="J56">
        <v>7511.2886749917106</v>
      </c>
      <c r="K56">
        <v>5502.2060329996311</v>
      </c>
      <c r="L56">
        <v>3111.3168630501268</v>
      </c>
      <c r="M56">
        <v>827.52992995766351</v>
      </c>
      <c r="N56">
        <v>462.98487772605688</v>
      </c>
      <c r="O56">
        <v>4512.1561731877173</v>
      </c>
      <c r="P56">
        <v>6281.9221149066252</v>
      </c>
      <c r="Q56">
        <v>6654.0760502681424</v>
      </c>
      <c r="R56">
        <v>6037.8575244859685</v>
      </c>
      <c r="S56">
        <v>5288.3743081333259</v>
      </c>
      <c r="T56">
        <v>6216.1269563910928</v>
      </c>
      <c r="U56">
        <v>5610.9174365068347</v>
      </c>
      <c r="V56">
        <v>7616.2005412148101</v>
      </c>
      <c r="W56">
        <v>5414.3135958055918</v>
      </c>
      <c r="X56">
        <v>5840.5601185820124</v>
      </c>
      <c r="Y56">
        <v>2152.210043803856</v>
      </c>
      <c r="Z56">
        <v>4390.42539103136</v>
      </c>
      <c r="AA56">
        <v>7251.5309911526456</v>
      </c>
      <c r="AB56">
        <v>6058.833522568948</v>
      </c>
      <c r="AC56">
        <v>5856.0870909749747</v>
      </c>
      <c r="AD56">
        <v>6479.1594066023572</v>
      </c>
      <c r="AE56">
        <v>4567.9306042359831</v>
      </c>
      <c r="AF56">
        <v>6070.9074120262958</v>
      </c>
      <c r="AG56">
        <v>6504.3661925960178</v>
      </c>
      <c r="AH56">
        <v>6284.1535673115668</v>
      </c>
    </row>
    <row r="57" spans="1:34" x14ac:dyDescent="0.3">
      <c r="A57" s="108">
        <f ca="1">Exceedance!U57</f>
        <v>47757</v>
      </c>
      <c r="B57" s="1">
        <v>6413.6133929535208</v>
      </c>
      <c r="C57" s="1">
        <v>5680.7990083737741</v>
      </c>
      <c r="D57" s="1">
        <v>5584.9086971938368</v>
      </c>
      <c r="E57">
        <v>7481.1862114846153</v>
      </c>
      <c r="F57">
        <v>11315.777882683533</v>
      </c>
      <c r="G57">
        <v>10840.959672892366</v>
      </c>
      <c r="H57">
        <v>12352.677568812576</v>
      </c>
      <c r="I57">
        <v>10715.119716228995</v>
      </c>
      <c r="J57">
        <v>7701.5923365641756</v>
      </c>
      <c r="K57">
        <v>5721.4453012138629</v>
      </c>
      <c r="L57">
        <v>3142.2274483318333</v>
      </c>
      <c r="M57">
        <v>833.30613461791268</v>
      </c>
      <c r="N57">
        <v>592.01300763435415</v>
      </c>
      <c r="O57">
        <v>4791.9431554241928</v>
      </c>
      <c r="P57">
        <v>6437.0827728871936</v>
      </c>
      <c r="Q57">
        <v>6681.3711562799217</v>
      </c>
      <c r="R57">
        <v>6248.2795159040261</v>
      </c>
      <c r="S57">
        <v>5447.1479490440061</v>
      </c>
      <c r="T57">
        <v>6294.7645115840005</v>
      </c>
      <c r="U57">
        <v>5875.3515811104908</v>
      </c>
      <c r="V57">
        <v>7672.8348666346246</v>
      </c>
      <c r="W57">
        <v>5597.900168401522</v>
      </c>
      <c r="X57">
        <v>6081.3748200650189</v>
      </c>
      <c r="Y57">
        <v>2272.2936780596265</v>
      </c>
      <c r="Z57">
        <v>4647.0439425863615</v>
      </c>
      <c r="AA57">
        <v>7292.3211165824277</v>
      </c>
      <c r="AB57">
        <v>6313.6263511268862</v>
      </c>
      <c r="AC57">
        <v>6051.0340460178004</v>
      </c>
      <c r="AD57">
        <v>6478.9851411261352</v>
      </c>
      <c r="AE57">
        <v>4640.2932279791648</v>
      </c>
      <c r="AF57">
        <v>6348.6346635961745</v>
      </c>
      <c r="AG57">
        <v>6614.0967206300365</v>
      </c>
      <c r="AH57">
        <v>6339.9005406047108</v>
      </c>
    </row>
    <row r="58" spans="1:34" x14ac:dyDescent="0.3">
      <c r="A58" s="108">
        <f ca="1">Exceedance!U58</f>
        <v>47788</v>
      </c>
      <c r="B58" s="1">
        <v>6455.5850590920945</v>
      </c>
      <c r="C58" s="1">
        <v>5724.640878967155</v>
      </c>
      <c r="D58" s="1">
        <v>5614.0224155444675</v>
      </c>
      <c r="E58">
        <v>7596.3208508769567</v>
      </c>
      <c r="F58">
        <v>11359.315640370967</v>
      </c>
      <c r="G58">
        <v>10919.69460944771</v>
      </c>
      <c r="H58">
        <v>12299.034036739949</v>
      </c>
      <c r="I58">
        <v>10735.134587768216</v>
      </c>
      <c r="J58">
        <v>7686.6201083711912</v>
      </c>
      <c r="K58">
        <v>5762.9234791129065</v>
      </c>
      <c r="L58">
        <v>2997.5481429505462</v>
      </c>
      <c r="M58">
        <v>731.52640002278224</v>
      </c>
      <c r="N58">
        <v>547.00048346753385</v>
      </c>
      <c r="O58">
        <v>4850.0431001235183</v>
      </c>
      <c r="P58">
        <v>6372.0357629979517</v>
      </c>
      <c r="Q58">
        <v>6597.6265297261643</v>
      </c>
      <c r="R58">
        <v>6309.7569200988964</v>
      </c>
      <c r="S58">
        <v>5459.8005881446834</v>
      </c>
      <c r="T58">
        <v>6147.3724110922094</v>
      </c>
      <c r="U58">
        <v>5953.0385887089396</v>
      </c>
      <c r="V58">
        <v>7586.6624492248666</v>
      </c>
      <c r="W58">
        <v>5699.6835471681507</v>
      </c>
      <c r="X58">
        <v>6119.4778148737905</v>
      </c>
      <c r="Y58">
        <v>2098.5580906564564</v>
      </c>
      <c r="Z58">
        <v>4587.145300853138</v>
      </c>
      <c r="AA58">
        <v>7204.3317296870191</v>
      </c>
      <c r="AB58">
        <v>6357.2265689712285</v>
      </c>
      <c r="AC58">
        <v>6187.819892098516</v>
      </c>
      <c r="AD58">
        <v>6340.9133190291368</v>
      </c>
      <c r="AE58">
        <v>4572.2969993439556</v>
      </c>
      <c r="AF58">
        <v>6399.0068884979346</v>
      </c>
      <c r="AG58">
        <v>6559.3849108216891</v>
      </c>
      <c r="AH58">
        <v>6193.8038860250344</v>
      </c>
    </row>
    <row r="59" spans="1:34" x14ac:dyDescent="0.3">
      <c r="A59" s="108">
        <f ca="1">Exceedance!U59</f>
        <v>47818</v>
      </c>
      <c r="B59" s="1">
        <v>6596.1561247061918</v>
      </c>
      <c r="C59" s="1">
        <v>5866.7272990484335</v>
      </c>
      <c r="D59" s="1">
        <v>5744.416447164599</v>
      </c>
      <c r="E59">
        <v>7851.4539974888621</v>
      </c>
      <c r="F59">
        <v>11392.894327019982</v>
      </c>
      <c r="G59">
        <v>10966.522523909514</v>
      </c>
      <c r="H59">
        <v>12264.308532266004</v>
      </c>
      <c r="I59">
        <v>10852.23102750822</v>
      </c>
      <c r="J59">
        <v>7756.1800172636058</v>
      </c>
      <c r="K59">
        <v>5885.548796826728</v>
      </c>
      <c r="L59">
        <v>2932.2831783774836</v>
      </c>
      <c r="M59">
        <v>690.47675830058245</v>
      </c>
      <c r="N59">
        <v>472.33089129276317</v>
      </c>
      <c r="O59">
        <v>5015.7420532007654</v>
      </c>
      <c r="P59">
        <v>6389.0587521758343</v>
      </c>
      <c r="Q59">
        <v>6630.9625367854096</v>
      </c>
      <c r="R59">
        <v>6461.4402561024217</v>
      </c>
      <c r="S59">
        <v>5557.7300647437078</v>
      </c>
      <c r="T59">
        <v>6388.9208502861293</v>
      </c>
      <c r="U59">
        <v>6131.5958235301259</v>
      </c>
      <c r="V59">
        <v>7594.4844422960077</v>
      </c>
      <c r="W59">
        <v>5796.2753985817235</v>
      </c>
      <c r="X59">
        <v>6273.5817322114344</v>
      </c>
      <c r="Y59">
        <v>1965.2903325036209</v>
      </c>
      <c r="Z59">
        <v>4514.4787888794726</v>
      </c>
      <c r="AA59">
        <v>7215.8449798549445</v>
      </c>
      <c r="AB59">
        <v>6495.9742803653644</v>
      </c>
      <c r="AC59">
        <v>6408.4342705537929</v>
      </c>
      <c r="AD59">
        <v>6343.2446423356723</v>
      </c>
      <c r="AE59">
        <v>4594.8795689393501</v>
      </c>
      <c r="AF59">
        <v>6609.9222949089353</v>
      </c>
      <c r="AG59">
        <v>6629.9775248936621</v>
      </c>
      <c r="AH59">
        <v>6260.6231415062521</v>
      </c>
    </row>
    <row r="60" spans="1:34" x14ac:dyDescent="0.3">
      <c r="A60" s="108">
        <f ca="1">Exceedance!U60</f>
        <v>47849</v>
      </c>
      <c r="B60" s="1">
        <v>6771.7190782286289</v>
      </c>
      <c r="C60" s="1">
        <v>6053.6458902834165</v>
      </c>
      <c r="D60" s="1">
        <v>5843.3107822932152</v>
      </c>
      <c r="E60">
        <v>7996.4566782389347</v>
      </c>
      <c r="F60">
        <v>11462.749197234392</v>
      </c>
      <c r="G60">
        <v>10981.099795266895</v>
      </c>
      <c r="H60">
        <v>12481.500830502191</v>
      </c>
      <c r="I60">
        <v>11014.571043782758</v>
      </c>
      <c r="J60">
        <v>7955.5861170073476</v>
      </c>
      <c r="K60">
        <v>5929.7872672881649</v>
      </c>
      <c r="L60">
        <v>2835.1857031186505</v>
      </c>
      <c r="M60">
        <v>645.26703001706221</v>
      </c>
      <c r="N60">
        <v>684.07688302071756</v>
      </c>
      <c r="O60">
        <v>5203.1638373842497</v>
      </c>
      <c r="P60">
        <v>6390.7853972564535</v>
      </c>
      <c r="Q60">
        <v>6689.052339973151</v>
      </c>
      <c r="R60">
        <v>6583.4568307706668</v>
      </c>
      <c r="S60">
        <v>5765.6544013319208</v>
      </c>
      <c r="T60">
        <v>6402.7552368284505</v>
      </c>
      <c r="U60">
        <v>6244.3149155328565</v>
      </c>
      <c r="V60">
        <v>7610.9905587663179</v>
      </c>
      <c r="W60">
        <v>5859.6757614580983</v>
      </c>
      <c r="X60">
        <v>6442.8459809798369</v>
      </c>
      <c r="Y60">
        <v>1723.6417091738972</v>
      </c>
      <c r="Z60">
        <v>4440.8483137903213</v>
      </c>
      <c r="AA60">
        <v>7253.5550300561817</v>
      </c>
      <c r="AB60">
        <v>6759.0456573369938</v>
      </c>
      <c r="AC60">
        <v>6561.0708645393997</v>
      </c>
      <c r="AD60">
        <v>6423.2152469534058</v>
      </c>
      <c r="AE60">
        <v>4359.2769320488642</v>
      </c>
      <c r="AF60">
        <v>7338.7768953949153</v>
      </c>
      <c r="AG60">
        <v>6665.9504681253875</v>
      </c>
      <c r="AH60">
        <v>6430.6320229286503</v>
      </c>
    </row>
    <row r="61" spans="1:34" x14ac:dyDescent="0.3">
      <c r="A61" s="108">
        <f ca="1">Exceedance!U61</f>
        <v>47880</v>
      </c>
      <c r="B61" s="1">
        <v>6876.2265162677722</v>
      </c>
      <c r="C61" s="1">
        <v>5983.5909577704133</v>
      </c>
      <c r="D61" s="1">
        <v>5880.3988729491284</v>
      </c>
      <c r="E61">
        <v>8088.9992556251755</v>
      </c>
      <c r="F61">
        <v>11514.644272186288</v>
      </c>
      <c r="G61">
        <v>11118.946714493075</v>
      </c>
      <c r="H61">
        <v>12587.358728671661</v>
      </c>
      <c r="I61">
        <v>11139.352464001055</v>
      </c>
      <c r="J61">
        <v>8112.2246718054739</v>
      </c>
      <c r="K61">
        <v>5946.8428993633261</v>
      </c>
      <c r="L61">
        <v>2770.0006282476438</v>
      </c>
      <c r="M61">
        <v>627.54805602261138</v>
      </c>
      <c r="N61">
        <v>880.54962171689283</v>
      </c>
      <c r="O61">
        <v>5385.7244215224264</v>
      </c>
      <c r="P61">
        <v>6371.9319018338283</v>
      </c>
      <c r="Q61">
        <v>6755.4555156326896</v>
      </c>
      <c r="R61">
        <v>6732.7120703762348</v>
      </c>
      <c r="S61">
        <v>5838.8698944775324</v>
      </c>
      <c r="T61">
        <v>6433.9877525508518</v>
      </c>
      <c r="U61">
        <v>6320.7830601464857</v>
      </c>
      <c r="V61">
        <v>7600.7364814905886</v>
      </c>
      <c r="W61">
        <v>5924.1345564060848</v>
      </c>
      <c r="X61">
        <v>6514.0831531687172</v>
      </c>
      <c r="Y61">
        <v>1529.6506082383135</v>
      </c>
      <c r="Z61">
        <v>4474.9750737713475</v>
      </c>
      <c r="AA61">
        <v>7259.9475408478465</v>
      </c>
      <c r="AB61">
        <v>6994.3880615548878</v>
      </c>
      <c r="AC61">
        <v>6676.370837410961</v>
      </c>
      <c r="AD61">
        <v>6506.9899380235529</v>
      </c>
      <c r="AE61">
        <v>4214.4047000239925</v>
      </c>
      <c r="AF61">
        <v>7862.3166093626432</v>
      </c>
      <c r="AG61">
        <v>6667.4124792126859</v>
      </c>
      <c r="AH61">
        <v>6594.673042447539</v>
      </c>
    </row>
    <row r="62" spans="1:34" x14ac:dyDescent="0.3">
      <c r="A62" s="108">
        <f ca="1">Exceedance!U62</f>
        <v>47908</v>
      </c>
      <c r="B62" s="1">
        <v>6734.8953828619169</v>
      </c>
      <c r="C62" s="1">
        <v>5598.0326316011533</v>
      </c>
      <c r="D62" s="1">
        <v>5666.8038329871206</v>
      </c>
      <c r="E62">
        <v>7797.9485078379257</v>
      </c>
      <c r="F62">
        <v>11397.16792203534</v>
      </c>
      <c r="G62">
        <v>11036.62177596525</v>
      </c>
      <c r="H62">
        <v>12439.852007312193</v>
      </c>
      <c r="I62">
        <v>10985.631131857635</v>
      </c>
      <c r="J62">
        <v>7987.3583534969866</v>
      </c>
      <c r="K62">
        <v>5670.9813463167065</v>
      </c>
      <c r="L62">
        <v>2326.6857702275661</v>
      </c>
      <c r="M62">
        <v>543.93008257582449</v>
      </c>
      <c r="N62">
        <v>804.07767499823035</v>
      </c>
      <c r="O62">
        <v>5071.9726426104153</v>
      </c>
      <c r="P62">
        <v>6090.3745582609681</v>
      </c>
      <c r="Q62">
        <v>6529.3013129374513</v>
      </c>
      <c r="R62">
        <v>6554.8976108887609</v>
      </c>
      <c r="S62">
        <v>5655.1967833072595</v>
      </c>
      <c r="T62">
        <v>6159.5403585051381</v>
      </c>
      <c r="U62">
        <v>6125.3847438944531</v>
      </c>
      <c r="V62">
        <v>7307.3713468767764</v>
      </c>
      <c r="W62">
        <v>5588.0142929295989</v>
      </c>
      <c r="X62">
        <v>6261.453198907484</v>
      </c>
      <c r="Y62">
        <v>1336.4473752340107</v>
      </c>
      <c r="Z62">
        <v>4547.4610275678724</v>
      </c>
      <c r="AA62">
        <v>6987.0490332544487</v>
      </c>
      <c r="AB62">
        <v>6834.28393509945</v>
      </c>
      <c r="AC62">
        <v>6629.5254705592297</v>
      </c>
      <c r="AD62">
        <v>6319.2116712170664</v>
      </c>
      <c r="AE62">
        <v>3960.0226856548215</v>
      </c>
      <c r="AF62">
        <v>7845.2357994470785</v>
      </c>
      <c r="AG62">
        <v>6411.9549478348163</v>
      </c>
      <c r="AH62">
        <v>6645.9772481258051</v>
      </c>
    </row>
    <row r="63" spans="1:34" x14ac:dyDescent="0.3">
      <c r="A63" s="108">
        <f ca="1">Exceedance!U63</f>
        <v>47939</v>
      </c>
      <c r="B63" s="1">
        <v>6459.690560521899</v>
      </c>
      <c r="C63" s="1">
        <v>5360.2964946229349</v>
      </c>
      <c r="D63" s="1">
        <v>5329.3726022564852</v>
      </c>
      <c r="E63">
        <v>8125.0939607738419</v>
      </c>
      <c r="F63">
        <v>11664.681710103592</v>
      </c>
      <c r="G63">
        <v>11121.581780746066</v>
      </c>
      <c r="H63">
        <v>12143.056143438816</v>
      </c>
      <c r="I63">
        <v>10620.623284607651</v>
      </c>
      <c r="J63">
        <v>7684.8031179245809</v>
      </c>
      <c r="K63">
        <v>5260.1730943029615</v>
      </c>
      <c r="L63">
        <v>2074.8947883092928</v>
      </c>
      <c r="M63">
        <v>449.18249692112249</v>
      </c>
      <c r="N63">
        <v>1062.9743907342367</v>
      </c>
      <c r="O63">
        <v>4910.7421363148469</v>
      </c>
      <c r="P63">
        <v>5670.3915828124191</v>
      </c>
      <c r="Q63">
        <v>6118.3520056697398</v>
      </c>
      <c r="R63">
        <v>6241.2274803479795</v>
      </c>
      <c r="S63">
        <v>5391.3094495949626</v>
      </c>
      <c r="T63">
        <v>5843.832640020054</v>
      </c>
      <c r="U63">
        <v>5818.2615785500793</v>
      </c>
      <c r="V63">
        <v>6881.2856032003092</v>
      </c>
      <c r="W63">
        <v>5247.4192395602295</v>
      </c>
      <c r="X63">
        <v>5890.1207224106529</v>
      </c>
      <c r="Y63">
        <v>1325.5678300452128</v>
      </c>
      <c r="Z63">
        <v>5160.1407566066846</v>
      </c>
      <c r="AA63">
        <v>6552.4254846206413</v>
      </c>
      <c r="AB63">
        <v>6623.0237925639203</v>
      </c>
      <c r="AC63">
        <v>6402.979536651339</v>
      </c>
      <c r="AD63">
        <v>5974.7716575858476</v>
      </c>
      <c r="AE63">
        <v>3817.7779057562052</v>
      </c>
      <c r="AF63">
        <v>7938.3828483367497</v>
      </c>
      <c r="AG63">
        <v>5982.5522725578339</v>
      </c>
      <c r="AH63">
        <v>6292.2084901534954</v>
      </c>
    </row>
    <row r="64" spans="1:34" x14ac:dyDescent="0.3">
      <c r="A64" s="108">
        <f ca="1">Exceedance!U64</f>
        <v>47969</v>
      </c>
      <c r="B64" s="1">
        <v>6122.2350989632796</v>
      </c>
      <c r="C64" s="1">
        <v>5446.3063994807808</v>
      </c>
      <c r="D64" s="1">
        <v>4929.8506709900512</v>
      </c>
      <c r="E64">
        <v>8383.6048874844601</v>
      </c>
      <c r="F64">
        <v>11874.934418272713</v>
      </c>
      <c r="G64">
        <v>11106.455842721725</v>
      </c>
      <c r="H64">
        <v>11864.395934105356</v>
      </c>
      <c r="I64">
        <v>10298.005514205775</v>
      </c>
      <c r="J64">
        <v>7351.3914346438905</v>
      </c>
      <c r="K64">
        <v>4868.7654866416833</v>
      </c>
      <c r="L64">
        <v>1813.8005248566026</v>
      </c>
      <c r="M64">
        <v>333.74125695769669</v>
      </c>
      <c r="N64">
        <v>2861.070112680618</v>
      </c>
      <c r="O64">
        <v>4795.6308128427945</v>
      </c>
      <c r="P64">
        <v>5211.1447659226906</v>
      </c>
      <c r="Q64">
        <v>5700.1121084144361</v>
      </c>
      <c r="R64">
        <v>5963.086858073294</v>
      </c>
      <c r="S64">
        <v>5026.3696683030485</v>
      </c>
      <c r="T64">
        <v>5477.141946706045</v>
      </c>
      <c r="U64">
        <v>5492.2946423277317</v>
      </c>
      <c r="V64">
        <v>6445.6125588169216</v>
      </c>
      <c r="W64">
        <v>4823.819592792107</v>
      </c>
      <c r="X64">
        <v>5510.0037810679132</v>
      </c>
      <c r="Y64">
        <v>2159.6878386816393</v>
      </c>
      <c r="Z64">
        <v>4910.6309010482319</v>
      </c>
      <c r="AA64">
        <v>6107.5730456851607</v>
      </c>
      <c r="AB64">
        <v>6612.3949920512223</v>
      </c>
      <c r="AC64">
        <v>6036.7157614842918</v>
      </c>
      <c r="AD64">
        <v>5566.3159824753257</v>
      </c>
      <c r="AE64">
        <v>4268.9834637846698</v>
      </c>
      <c r="AF64">
        <v>8020.2495478270794</v>
      </c>
      <c r="AG64">
        <v>5567.368746076957</v>
      </c>
      <c r="AH64">
        <v>5968.3246573575088</v>
      </c>
    </row>
    <row r="65" spans="1:34" x14ac:dyDescent="0.3">
      <c r="A65" s="108">
        <f ca="1">Exceedance!U65</f>
        <v>48000</v>
      </c>
      <c r="B65" s="1">
        <v>5994.233204499169</v>
      </c>
      <c r="C65" s="1">
        <v>5329.0461264883306</v>
      </c>
      <c r="D65" s="1">
        <v>4737.3874158258423</v>
      </c>
      <c r="E65">
        <v>8820.7148704421124</v>
      </c>
      <c r="F65">
        <v>12263.821954874722</v>
      </c>
      <c r="G65">
        <v>11206.314783854046</v>
      </c>
      <c r="H65">
        <v>11800.406100546661</v>
      </c>
      <c r="I65">
        <v>10191.376525066818</v>
      </c>
      <c r="J65">
        <v>7212.6833978894738</v>
      </c>
      <c r="K65">
        <v>4657.4687900146937</v>
      </c>
      <c r="L65">
        <v>1579.3951051755434</v>
      </c>
      <c r="M65">
        <v>218.79157237193036</v>
      </c>
      <c r="N65">
        <v>3014.0332705742853</v>
      </c>
      <c r="O65">
        <v>4709.4517128026473</v>
      </c>
      <c r="P65">
        <v>4931.5502138740749</v>
      </c>
      <c r="Q65">
        <v>5447.9548974403351</v>
      </c>
      <c r="R65">
        <v>5828.6135349458136</v>
      </c>
      <c r="S65">
        <v>4817.8063746578155</v>
      </c>
      <c r="T65">
        <v>5264.0761061556686</v>
      </c>
      <c r="U65">
        <v>5314.3955989235792</v>
      </c>
      <c r="V65">
        <v>6152.5079567398398</v>
      </c>
      <c r="W65">
        <v>4575.3507636342638</v>
      </c>
      <c r="X65">
        <v>5298.9227685595715</v>
      </c>
      <c r="Y65">
        <v>3046.3696122684419</v>
      </c>
      <c r="Z65">
        <v>4811.1421410441153</v>
      </c>
      <c r="AA65">
        <v>5829.321624639304</v>
      </c>
      <c r="AB65">
        <v>6548.8131705960159</v>
      </c>
      <c r="AC65">
        <v>5867.323533234081</v>
      </c>
      <c r="AD65">
        <v>5380.8113851210228</v>
      </c>
      <c r="AE65">
        <v>4059.3028120304671</v>
      </c>
      <c r="AF65">
        <v>7937.0542048439302</v>
      </c>
      <c r="AG65">
        <v>5297.8771724162343</v>
      </c>
      <c r="AH65">
        <v>5783.391063287746</v>
      </c>
    </row>
    <row r="66" spans="1:34" x14ac:dyDescent="0.3">
      <c r="A66" s="108">
        <f ca="1">Exceedance!U66</f>
        <v>48030</v>
      </c>
      <c r="B66" s="1">
        <v>6091.5805264284782</v>
      </c>
      <c r="C66" s="1">
        <v>5437.5196300682828</v>
      </c>
      <c r="D66" s="1">
        <v>4760.5178703395577</v>
      </c>
      <c r="E66">
        <v>9613.6679657478762</v>
      </c>
      <c r="F66">
        <v>12972.305426770577</v>
      </c>
      <c r="G66">
        <v>11564.087913709094</v>
      </c>
      <c r="H66">
        <v>12066.500834713002</v>
      </c>
      <c r="I66">
        <v>10207.960261600598</v>
      </c>
      <c r="J66">
        <v>7228.6533894658132</v>
      </c>
      <c r="K66">
        <v>4658.9166691105083</v>
      </c>
      <c r="L66">
        <v>1421.2729527349711</v>
      </c>
      <c r="M66">
        <v>166.97514699836833</v>
      </c>
      <c r="N66">
        <v>3162.418312920543</v>
      </c>
      <c r="O66">
        <v>4854.0952446246001</v>
      </c>
      <c r="P66">
        <v>4891.3431903701003</v>
      </c>
      <c r="Q66">
        <v>5403.3972153456416</v>
      </c>
      <c r="R66">
        <v>5893.2286414906948</v>
      </c>
      <c r="S66">
        <v>4766.5274707113558</v>
      </c>
      <c r="T66">
        <v>5234.7508369926081</v>
      </c>
      <c r="U66">
        <v>5437.6067952970288</v>
      </c>
      <c r="V66">
        <v>6156.8942182480923</v>
      </c>
      <c r="W66">
        <v>4597.1713724815554</v>
      </c>
      <c r="X66">
        <v>5416.8666530640257</v>
      </c>
      <c r="Y66">
        <v>3085.1305680136693</v>
      </c>
      <c r="Z66">
        <v>5000.9687254593791</v>
      </c>
      <c r="AA66">
        <v>5835.7086087746502</v>
      </c>
      <c r="AB66">
        <v>6642.5978041397739</v>
      </c>
      <c r="AC66">
        <v>5913.9016522602906</v>
      </c>
      <c r="AD66">
        <v>5290.0018972379121</v>
      </c>
      <c r="AE66">
        <v>4105.3311026666597</v>
      </c>
      <c r="AF66">
        <v>8025.6243133969629</v>
      </c>
      <c r="AG66">
        <v>5234.6080772334963</v>
      </c>
      <c r="AH66">
        <v>5787.8703816933603</v>
      </c>
    </row>
    <row r="67" spans="1:34" x14ac:dyDescent="0.3">
      <c r="A67" s="108">
        <f ca="1">Exceedance!U67</f>
        <v>48061</v>
      </c>
      <c r="B67" s="1">
        <v>6295.4626632981499</v>
      </c>
      <c r="C67" s="1">
        <v>5654.1310506122272</v>
      </c>
      <c r="D67" s="1">
        <v>4884.6812362787332</v>
      </c>
      <c r="E67">
        <v>10503.9745763678</v>
      </c>
      <c r="F67">
        <v>13834.491956958234</v>
      </c>
      <c r="G67">
        <v>11979.383191113797</v>
      </c>
      <c r="H67">
        <v>12346.341545741725</v>
      </c>
      <c r="I67">
        <v>10372.196694024655</v>
      </c>
      <c r="J67">
        <v>7434.1014055789574</v>
      </c>
      <c r="K67">
        <v>4664.4350254346909</v>
      </c>
      <c r="L67">
        <v>1382.7616311399336</v>
      </c>
      <c r="M67">
        <v>207.73756822797523</v>
      </c>
      <c r="N67">
        <v>3465.2224412429609</v>
      </c>
      <c r="O67">
        <v>5116.5536192106738</v>
      </c>
      <c r="P67">
        <v>4961.8746992443985</v>
      </c>
      <c r="Q67">
        <v>5441.7681449548472</v>
      </c>
      <c r="R67">
        <v>6020.8139777529359</v>
      </c>
      <c r="S67">
        <v>4868.760404912885</v>
      </c>
      <c r="T67">
        <v>5276.4224201692496</v>
      </c>
      <c r="U67">
        <v>5696.4898694329413</v>
      </c>
      <c r="V67">
        <v>6252.2476069992808</v>
      </c>
      <c r="W67">
        <v>4749.0382992477698</v>
      </c>
      <c r="X67">
        <v>5601.5993302295738</v>
      </c>
      <c r="Y67">
        <v>2894.6889332173287</v>
      </c>
      <c r="Z67">
        <v>5244.3425319862572</v>
      </c>
      <c r="AA67">
        <v>5850.1755198250721</v>
      </c>
      <c r="AB67">
        <v>6843.2605059150173</v>
      </c>
      <c r="AC67">
        <v>6009.5817937030606</v>
      </c>
      <c r="AD67">
        <v>5359.9281785352232</v>
      </c>
      <c r="AE67">
        <v>4278.1621834448833</v>
      </c>
      <c r="AF67">
        <v>8279.1327370732524</v>
      </c>
      <c r="AG67">
        <v>5243.9719814363507</v>
      </c>
      <c r="AH67">
        <v>5833.9478663425061</v>
      </c>
    </row>
    <row r="68" spans="1:34" x14ac:dyDescent="0.3">
      <c r="A68" s="108">
        <f ca="1">Exceedance!U68</f>
        <v>48092</v>
      </c>
      <c r="B68" s="1">
        <v>6309.8070985147906</v>
      </c>
      <c r="C68" s="1">
        <v>5679.9615571197655</v>
      </c>
      <c r="D68" s="1">
        <v>4843.6238228122238</v>
      </c>
      <c r="E68">
        <v>11022.289860870524</v>
      </c>
      <c r="F68">
        <v>14395.719836248898</v>
      </c>
      <c r="G68">
        <v>12179.073174036957</v>
      </c>
      <c r="H68">
        <v>12381.963780686539</v>
      </c>
      <c r="I68">
        <v>10312.687062756602</v>
      </c>
      <c r="J68">
        <v>7433.9144476566253</v>
      </c>
      <c r="K68">
        <v>4494.6311648345491</v>
      </c>
      <c r="L68">
        <v>1213.783849158438</v>
      </c>
      <c r="M68">
        <v>142.59886654677734</v>
      </c>
      <c r="N68">
        <v>3520.1550094367162</v>
      </c>
      <c r="O68">
        <v>5139.1199109737672</v>
      </c>
      <c r="P68">
        <v>4827.9004498284021</v>
      </c>
      <c r="Q68">
        <v>5334.872431835769</v>
      </c>
      <c r="R68">
        <v>5975.0807004580174</v>
      </c>
      <c r="S68">
        <v>4792.0348460262521</v>
      </c>
      <c r="T68">
        <v>5196.4679549381863</v>
      </c>
      <c r="U68">
        <v>5689.9323137519186</v>
      </c>
      <c r="V68">
        <v>6188.6482356177921</v>
      </c>
      <c r="W68">
        <v>4741.6016753429585</v>
      </c>
      <c r="X68">
        <v>5518.9335366974856</v>
      </c>
      <c r="Y68">
        <v>2754.2861889297137</v>
      </c>
      <c r="Z68">
        <v>5282.8273794729239</v>
      </c>
      <c r="AA68">
        <v>5733.6351503025162</v>
      </c>
      <c r="AB68">
        <v>6856.7853839745103</v>
      </c>
      <c r="AC68">
        <v>5949.6562603996808</v>
      </c>
      <c r="AD68">
        <v>5297.1713753239019</v>
      </c>
      <c r="AE68">
        <v>4279.5890379633929</v>
      </c>
      <c r="AF68">
        <v>8317.1288301079658</v>
      </c>
      <c r="AG68">
        <v>5164.382418684253</v>
      </c>
      <c r="AH68">
        <v>5745.3474682687511</v>
      </c>
    </row>
    <row r="69" spans="1:34" x14ac:dyDescent="0.3">
      <c r="A69" s="108" t="str">
        <f ca="1">Exceedance!U69</f>
        <v/>
      </c>
      <c r="B69" s="1"/>
      <c r="C69" s="1"/>
      <c r="D69" s="1"/>
    </row>
    <row r="70" spans="1:34" x14ac:dyDescent="0.3">
      <c r="A70" s="108" t="str">
        <f ca="1">Exceedance!U70</f>
        <v/>
      </c>
      <c r="B70" s="1"/>
      <c r="C70" s="1"/>
      <c r="D70" s="1"/>
    </row>
    <row r="71" spans="1:34" x14ac:dyDescent="0.3">
      <c r="A71" s="108" t="str">
        <f ca="1">Exceedance!U71</f>
        <v/>
      </c>
      <c r="B71" s="1"/>
      <c r="C71" s="1"/>
      <c r="D71" s="1"/>
    </row>
    <row r="72" spans="1:34" x14ac:dyDescent="0.3">
      <c r="A72" s="108" t="str">
        <f ca="1">Exceedance!U72</f>
        <v/>
      </c>
      <c r="B72" s="1"/>
      <c r="C72" s="1"/>
      <c r="D72" s="1"/>
    </row>
    <row r="73" spans="1:34" x14ac:dyDescent="0.3">
      <c r="A73" s="108" t="str">
        <f ca="1">Exceedance!U73</f>
        <v/>
      </c>
      <c r="B73" s="1"/>
      <c r="C73" s="1"/>
      <c r="D73" s="1"/>
    </row>
    <row r="74" spans="1:34" x14ac:dyDescent="0.3">
      <c r="A74" s="108" t="str">
        <f ca="1">Exceedance!U74</f>
        <v/>
      </c>
      <c r="B74" s="1"/>
      <c r="C74" s="1"/>
      <c r="D74" s="1"/>
    </row>
    <row r="75" spans="1:34" x14ac:dyDescent="0.3">
      <c r="A75" s="108" t="str">
        <f ca="1">Exceedance!U75</f>
        <v/>
      </c>
      <c r="B75" s="1"/>
      <c r="C75" s="1"/>
      <c r="D75" s="1"/>
    </row>
    <row r="76" spans="1:34" x14ac:dyDescent="0.3">
      <c r="A76" s="108" t="str">
        <f ca="1">Exceedance!U76</f>
        <v/>
      </c>
      <c r="B76" s="1"/>
      <c r="C76" s="1"/>
      <c r="D76" s="1"/>
    </row>
    <row r="77" spans="1:34" x14ac:dyDescent="0.3">
      <c r="A77" s="108" t="str">
        <f ca="1">Exceedance!U77</f>
        <v/>
      </c>
      <c r="B77" s="1"/>
      <c r="C77" s="1"/>
      <c r="D77" s="1"/>
    </row>
    <row r="78" spans="1:34" x14ac:dyDescent="0.3">
      <c r="A78" s="108" t="str">
        <f ca="1">Exceedance!U78</f>
        <v/>
      </c>
      <c r="B78" s="1"/>
      <c r="C78" s="1"/>
      <c r="D78" s="1"/>
    </row>
    <row r="79" spans="1:34" x14ac:dyDescent="0.3">
      <c r="A79" s="108" t="str">
        <f ca="1">Exceedance!U79</f>
        <v/>
      </c>
      <c r="B79" s="1"/>
      <c r="C79" s="1"/>
      <c r="D79" s="1"/>
    </row>
    <row r="80" spans="1:34" x14ac:dyDescent="0.3">
      <c r="A80" s="108" t="str">
        <f ca="1">Exceedance!U80</f>
        <v/>
      </c>
      <c r="B80" s="1"/>
      <c r="C80" s="1"/>
      <c r="D80" s="1"/>
    </row>
    <row r="81" spans="1:4" x14ac:dyDescent="0.3">
      <c r="A81" s="108" t="str">
        <f ca="1">Exceedance!U81</f>
        <v/>
      </c>
      <c r="B81" s="1"/>
      <c r="C81" s="1"/>
      <c r="D81" s="1"/>
    </row>
    <row r="82" spans="1:4" x14ac:dyDescent="0.3">
      <c r="A82" s="108" t="str">
        <f ca="1">Exceedance!U82</f>
        <v/>
      </c>
      <c r="B82" s="1"/>
      <c r="C82" s="1"/>
      <c r="D82" s="1"/>
    </row>
    <row r="83" spans="1:4" x14ac:dyDescent="0.3">
      <c r="A83" s="108" t="str">
        <f ca="1">Exceedance!U83</f>
        <v/>
      </c>
      <c r="B83" s="1"/>
      <c r="C83" s="1"/>
      <c r="D83" s="1"/>
    </row>
    <row r="84" spans="1:4" x14ac:dyDescent="0.3">
      <c r="A84" s="108" t="str">
        <f ca="1">Exceedance!U84</f>
        <v/>
      </c>
      <c r="B84" s="1"/>
      <c r="C84" s="1"/>
      <c r="D84" s="1"/>
    </row>
    <row r="85" spans="1:4" x14ac:dyDescent="0.3">
      <c r="A85" s="108" t="str">
        <f ca="1">Exceedance!U85</f>
        <v/>
      </c>
      <c r="B85" s="1"/>
      <c r="C85" s="1"/>
      <c r="D85" s="1"/>
    </row>
    <row r="86" spans="1:4" x14ac:dyDescent="0.3">
      <c r="A86" s="108" t="str">
        <f ca="1">Exceedance!U86</f>
        <v/>
      </c>
      <c r="B86" s="1"/>
      <c r="C86" s="1"/>
      <c r="D86" s="1"/>
    </row>
    <row r="87" spans="1:4" x14ac:dyDescent="0.3">
      <c r="A87" s="108" t="str">
        <f ca="1">Exceedance!U87</f>
        <v/>
      </c>
      <c r="B87" s="1"/>
      <c r="C87" s="1"/>
      <c r="D87" s="1"/>
    </row>
    <row r="88" spans="1:4" x14ac:dyDescent="0.3">
      <c r="A88" s="108" t="str">
        <f ca="1">Exceedance!U88</f>
        <v/>
      </c>
      <c r="B88" s="1"/>
      <c r="C88" s="1"/>
      <c r="D88" s="1"/>
    </row>
    <row r="89" spans="1:4" x14ac:dyDescent="0.3">
      <c r="A89" s="108" t="str">
        <f ca="1">Exceedance!U89</f>
        <v/>
      </c>
      <c r="B89" s="1"/>
      <c r="C89" s="1"/>
      <c r="D89" s="1"/>
    </row>
    <row r="90" spans="1:4" x14ac:dyDescent="0.3">
      <c r="A90" s="108" t="str">
        <f ca="1">Exceedance!U90</f>
        <v/>
      </c>
      <c r="B90" s="1"/>
      <c r="C90" s="1"/>
      <c r="D90" s="1"/>
    </row>
    <row r="91" spans="1:4" x14ac:dyDescent="0.3">
      <c r="A91" s="108" t="str">
        <f ca="1">Exceedance!U91</f>
        <v/>
      </c>
      <c r="B91" s="1"/>
      <c r="C91" s="1"/>
      <c r="D91" s="1"/>
    </row>
    <row r="92" spans="1:4" x14ac:dyDescent="0.3">
      <c r="A92" s="108" t="str">
        <f ca="1">Exceedance!U92</f>
        <v/>
      </c>
      <c r="B92" s="1"/>
      <c r="C92" s="1"/>
      <c r="D92" s="1"/>
    </row>
    <row r="93" spans="1:4" x14ac:dyDescent="0.3">
      <c r="A93" s="108" t="str">
        <f ca="1">Exceedance!U93</f>
        <v/>
      </c>
      <c r="B93" s="1"/>
      <c r="C93" s="1"/>
      <c r="D93" s="1"/>
    </row>
    <row r="94" spans="1:4" x14ac:dyDescent="0.3">
      <c r="A94" s="108" t="str">
        <f ca="1">Exceedance!U94</f>
        <v/>
      </c>
      <c r="B94" s="1"/>
      <c r="C94" s="1"/>
      <c r="D94" s="1"/>
    </row>
    <row r="95" spans="1:4" x14ac:dyDescent="0.3">
      <c r="A95" s="108" t="str">
        <f ca="1">Exceedance!U95</f>
        <v/>
      </c>
      <c r="B95" s="1"/>
      <c r="C95" s="1"/>
      <c r="D95" s="1"/>
    </row>
    <row r="96" spans="1:4" x14ac:dyDescent="0.3">
      <c r="A96" s="108" t="str">
        <f ca="1">Exceedance!U96</f>
        <v/>
      </c>
      <c r="B96" s="1"/>
      <c r="C96" s="1"/>
      <c r="D96" s="1"/>
    </row>
    <row r="97" spans="1:4" x14ac:dyDescent="0.3">
      <c r="A97" s="108" t="str">
        <f ca="1">Exceedance!U97</f>
        <v/>
      </c>
      <c r="B97" s="1"/>
      <c r="C97" s="1"/>
      <c r="D97" s="1"/>
    </row>
    <row r="98" spans="1:4" x14ac:dyDescent="0.3">
      <c r="A98" s="108" t="str">
        <f ca="1">Exceedance!U98</f>
        <v/>
      </c>
      <c r="B98" s="1"/>
      <c r="C98" s="1"/>
      <c r="D98" s="1"/>
    </row>
    <row r="99" spans="1:4" x14ac:dyDescent="0.3">
      <c r="A99" s="108" t="str">
        <f ca="1">Exceedance!U99</f>
        <v/>
      </c>
      <c r="B99" s="1"/>
      <c r="C99" s="1"/>
      <c r="D99" s="1"/>
    </row>
    <row r="100" spans="1:4" x14ac:dyDescent="0.3">
      <c r="A100" s="108"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B1:AH1"/>
  </mergeCells>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Sheet28">
    <tabColor rgb="FFFFC000"/>
  </sheetPr>
  <dimension ref="A1:AH175"/>
  <sheetViews>
    <sheetView workbookViewId="0">
      <selection activeCell="B4" sqref="B4:AQ175"/>
    </sheetView>
  </sheetViews>
  <sheetFormatPr defaultColWidth="8.5546875" defaultRowHeight="14.4" x14ac:dyDescent="0.3"/>
  <cols>
    <col min="1" max="1" width="8.5546875" style="105"/>
    <col min="2" max="4" width="8.5546875" style="185"/>
  </cols>
  <sheetData>
    <row r="1" spans="1:34" s="105" customFormat="1" x14ac:dyDescent="0.3">
      <c r="A1" s="104"/>
      <c r="B1" s="868" t="s">
        <v>99</v>
      </c>
      <c r="C1" s="869"/>
      <c r="D1" s="869"/>
      <c r="E1" s="869"/>
      <c r="F1" s="869"/>
      <c r="G1" s="869"/>
      <c r="H1" s="869"/>
      <c r="I1" s="869"/>
      <c r="J1" s="869"/>
      <c r="K1" s="869"/>
      <c r="L1" s="869"/>
      <c r="M1" s="869"/>
      <c r="N1" s="869"/>
      <c r="O1" s="869"/>
      <c r="P1" s="869"/>
      <c r="Q1" s="869"/>
      <c r="R1" s="869"/>
      <c r="S1" s="869"/>
      <c r="T1" s="869"/>
      <c r="U1" s="869"/>
      <c r="V1" s="869"/>
      <c r="W1" s="869"/>
      <c r="X1" s="869"/>
      <c r="Y1" s="869"/>
      <c r="Z1" s="869"/>
      <c r="AA1" s="869"/>
      <c r="AB1" s="869"/>
      <c r="AC1" s="869"/>
      <c r="AD1" s="869"/>
      <c r="AE1" s="869"/>
      <c r="AF1" s="869"/>
      <c r="AG1" s="869"/>
      <c r="AH1" s="869"/>
    </row>
    <row r="2" spans="1:34" s="105" customFormat="1" x14ac:dyDescent="0.3">
      <c r="A2" s="104"/>
      <c r="B2" s="105" t="s">
        <v>288</v>
      </c>
      <c r="C2" s="105" t="s">
        <v>287</v>
      </c>
      <c r="D2" s="105" t="s">
        <v>289</v>
      </c>
      <c r="E2" s="105">
        <v>1991</v>
      </c>
      <c r="F2" s="105">
        <v>1992</v>
      </c>
      <c r="G2" s="105">
        <v>1993</v>
      </c>
      <c r="H2" s="105">
        <v>1994</v>
      </c>
      <c r="I2" s="105">
        <v>1995</v>
      </c>
      <c r="J2" s="105">
        <v>1996</v>
      </c>
      <c r="K2" s="105">
        <v>1997</v>
      </c>
      <c r="L2" s="105">
        <v>1998</v>
      </c>
      <c r="M2" s="105">
        <v>1999</v>
      </c>
      <c r="N2" s="105">
        <v>2000</v>
      </c>
      <c r="O2" s="105">
        <v>2001</v>
      </c>
      <c r="P2" s="105">
        <v>2002</v>
      </c>
      <c r="Q2" s="105">
        <v>2003</v>
      </c>
      <c r="R2" s="105">
        <v>2004</v>
      </c>
      <c r="S2" s="105">
        <v>2005</v>
      </c>
      <c r="T2" s="105">
        <v>2006</v>
      </c>
      <c r="U2" s="105">
        <v>2007</v>
      </c>
      <c r="V2" s="105">
        <v>2008</v>
      </c>
      <c r="W2" s="105">
        <v>2009</v>
      </c>
      <c r="X2" s="105">
        <v>2010</v>
      </c>
      <c r="Y2" s="105">
        <v>2011</v>
      </c>
      <c r="Z2" s="105">
        <v>2012</v>
      </c>
      <c r="AA2" s="105">
        <v>2013</v>
      </c>
      <c r="AB2" s="105">
        <v>2014</v>
      </c>
      <c r="AC2" s="105">
        <v>2015</v>
      </c>
      <c r="AD2" s="105">
        <v>2016</v>
      </c>
      <c r="AE2" s="105">
        <v>2017</v>
      </c>
      <c r="AF2" s="105">
        <v>2018</v>
      </c>
      <c r="AG2" s="105">
        <v>2019</v>
      </c>
      <c r="AH2" s="105">
        <v>2020</v>
      </c>
    </row>
    <row r="3" spans="1:34" s="107" customFormat="1" x14ac:dyDescent="0.3">
      <c r="A3" s="106"/>
      <c r="B3" s="107" t="s">
        <v>323</v>
      </c>
      <c r="C3" s="107" t="s">
        <v>324</v>
      </c>
      <c r="D3" s="107" t="s">
        <v>325</v>
      </c>
      <c r="E3" s="107" t="s">
        <v>326</v>
      </c>
      <c r="F3" s="107" t="s">
        <v>327</v>
      </c>
      <c r="G3" s="107" t="s">
        <v>328</v>
      </c>
      <c r="H3" s="107" t="s">
        <v>329</v>
      </c>
      <c r="I3" s="107" t="s">
        <v>330</v>
      </c>
      <c r="J3" s="107" t="s">
        <v>331</v>
      </c>
      <c r="K3" s="107" t="s">
        <v>332</v>
      </c>
      <c r="L3" s="107" t="s">
        <v>333</v>
      </c>
      <c r="M3" s="107" t="s">
        <v>334</v>
      </c>
      <c r="N3" s="107" t="s">
        <v>335</v>
      </c>
      <c r="O3" s="107" t="s">
        <v>336</v>
      </c>
      <c r="P3" s="107" t="s">
        <v>337</v>
      </c>
      <c r="Q3" s="107" t="s">
        <v>338</v>
      </c>
      <c r="R3" s="107" t="s">
        <v>339</v>
      </c>
      <c r="S3" s="107" t="s">
        <v>340</v>
      </c>
      <c r="T3" s="107" t="s">
        <v>341</v>
      </c>
      <c r="U3" s="107" t="s">
        <v>342</v>
      </c>
      <c r="V3" s="107" t="s">
        <v>343</v>
      </c>
      <c r="W3" s="107" t="s">
        <v>344</v>
      </c>
      <c r="X3" s="107" t="s">
        <v>345</v>
      </c>
      <c r="Y3" s="107" t="s">
        <v>346</v>
      </c>
      <c r="Z3" s="107" t="s">
        <v>347</v>
      </c>
      <c r="AA3" s="107" t="s">
        <v>348</v>
      </c>
      <c r="AB3" s="107" t="s">
        <v>349</v>
      </c>
      <c r="AC3" s="107" t="s">
        <v>350</v>
      </c>
      <c r="AD3" s="107" t="s">
        <v>351</v>
      </c>
      <c r="AE3" s="107" t="s">
        <v>352</v>
      </c>
      <c r="AF3" s="107" t="s">
        <v>353</v>
      </c>
      <c r="AG3" s="107" t="s">
        <v>354</v>
      </c>
      <c r="AH3" s="107" t="s">
        <v>355</v>
      </c>
    </row>
    <row r="4" spans="1:34" x14ac:dyDescent="0.3">
      <c r="A4" s="108">
        <f ca="1">Exceedance!U4</f>
        <v>46143</v>
      </c>
      <c r="B4" s="1">
        <v>344.36676155184028</v>
      </c>
      <c r="C4" s="1">
        <v>343.7991796126143</v>
      </c>
      <c r="D4" s="1">
        <v>344.03382888691124</v>
      </c>
      <c r="E4">
        <v>345.54343812987048</v>
      </c>
      <c r="F4">
        <v>336.48407061469862</v>
      </c>
      <c r="G4">
        <v>329.00029926043942</v>
      </c>
      <c r="H4">
        <v>296.65793421138278</v>
      </c>
      <c r="I4">
        <v>336.88562815910302</v>
      </c>
      <c r="J4">
        <v>332.68326015682055</v>
      </c>
      <c r="K4">
        <v>338.0851891441352</v>
      </c>
      <c r="L4">
        <v>336.91167036644612</v>
      </c>
      <c r="M4">
        <v>338.26025373848881</v>
      </c>
      <c r="N4">
        <v>335.14265187698254</v>
      </c>
      <c r="O4">
        <v>339.62453388201141</v>
      </c>
      <c r="P4">
        <v>340.11589672744725</v>
      </c>
      <c r="Q4">
        <v>341.630932475782</v>
      </c>
      <c r="R4">
        <v>350.9234918298767</v>
      </c>
      <c r="S4">
        <v>347.9034826144117</v>
      </c>
      <c r="T4">
        <v>342.63477091555728</v>
      </c>
      <c r="U4">
        <v>345.93867007623362</v>
      </c>
      <c r="V4">
        <v>347.57400064107577</v>
      </c>
      <c r="W4">
        <v>338.91742874708729</v>
      </c>
      <c r="X4">
        <v>343.69768422378195</v>
      </c>
      <c r="Y4">
        <v>342.35266473766524</v>
      </c>
      <c r="Z4">
        <v>340.57686048855015</v>
      </c>
      <c r="AA4">
        <v>343.00438985735923</v>
      </c>
      <c r="AB4">
        <v>352.9174505952567</v>
      </c>
      <c r="AC4">
        <v>341.25021663274248</v>
      </c>
      <c r="AD4">
        <v>343.11172830537055</v>
      </c>
      <c r="AE4">
        <v>341.15311399972205</v>
      </c>
      <c r="AF4">
        <v>344.96781129136906</v>
      </c>
      <c r="AG4">
        <v>345.70354223909834</v>
      </c>
      <c r="AH4">
        <v>348.81591533493111</v>
      </c>
    </row>
    <row r="5" spans="1:34" x14ac:dyDescent="0.3">
      <c r="A5" s="108">
        <f ca="1">Exceedance!U5</f>
        <v>46174</v>
      </c>
      <c r="B5" s="1">
        <v>321.84776294892981</v>
      </c>
      <c r="C5" s="1">
        <v>320.35974775248695</v>
      </c>
      <c r="D5" s="1">
        <v>321.04659293507007</v>
      </c>
      <c r="E5">
        <v>332.27311978439593</v>
      </c>
      <c r="F5">
        <v>321.8723514016832</v>
      </c>
      <c r="G5">
        <v>324.94594260360395</v>
      </c>
      <c r="H5">
        <v>326.99827290914311</v>
      </c>
      <c r="I5">
        <v>327.78438449061008</v>
      </c>
      <c r="J5">
        <v>325.90351127310259</v>
      </c>
      <c r="K5">
        <v>328.31884355949472</v>
      </c>
      <c r="L5">
        <v>316.81025880457031</v>
      </c>
      <c r="M5">
        <v>321.72535113822033</v>
      </c>
      <c r="N5">
        <v>315.85359125165968</v>
      </c>
      <c r="O5">
        <v>319.06688392770894</v>
      </c>
      <c r="P5">
        <v>319.28666967882509</v>
      </c>
      <c r="Q5">
        <v>327.77278944529581</v>
      </c>
      <c r="R5">
        <v>333.14358490914037</v>
      </c>
      <c r="S5">
        <v>327.50014496782654</v>
      </c>
      <c r="T5">
        <v>330.68394937630745</v>
      </c>
      <c r="U5">
        <v>336.06050602121485</v>
      </c>
      <c r="V5">
        <v>332.23175365871549</v>
      </c>
      <c r="W5">
        <v>321.71065708668567</v>
      </c>
      <c r="X5">
        <v>331.38654610924385</v>
      </c>
      <c r="Y5">
        <v>333.5392400748288</v>
      </c>
      <c r="Z5">
        <v>332.47723116631261</v>
      </c>
      <c r="AA5">
        <v>335.17565806979957</v>
      </c>
      <c r="AB5">
        <v>334.7687703859994</v>
      </c>
      <c r="AC5">
        <v>323.99300553052319</v>
      </c>
      <c r="AD5">
        <v>322.39522044863503</v>
      </c>
      <c r="AE5">
        <v>334.58138119832756</v>
      </c>
      <c r="AF5">
        <v>334.512481829195</v>
      </c>
      <c r="AG5">
        <v>335.194291340365</v>
      </c>
      <c r="AH5">
        <v>332.69853701039426</v>
      </c>
    </row>
    <row r="6" spans="1:34" x14ac:dyDescent="0.3">
      <c r="A6" s="108">
        <f ca="1">Exceedance!U6</f>
        <v>46204</v>
      </c>
      <c r="B6" s="1">
        <v>264.17815365464196</v>
      </c>
      <c r="C6" s="1">
        <v>267.74756701434626</v>
      </c>
      <c r="D6" s="1">
        <v>268.57722373241961</v>
      </c>
      <c r="E6">
        <v>274.02229413110337</v>
      </c>
      <c r="F6">
        <v>252.8237974437138</v>
      </c>
      <c r="G6">
        <v>263.21043402911425</v>
      </c>
      <c r="H6">
        <v>265.95349420150791</v>
      </c>
      <c r="I6">
        <v>264.23339716693761</v>
      </c>
      <c r="J6">
        <v>265.492260673229</v>
      </c>
      <c r="K6">
        <v>271.11127963698237</v>
      </c>
      <c r="L6">
        <v>261.12704129762915</v>
      </c>
      <c r="M6">
        <v>240.66750984043941</v>
      </c>
      <c r="N6">
        <v>269.90592699744042</v>
      </c>
      <c r="O6">
        <v>273.37168288961823</v>
      </c>
      <c r="P6">
        <v>264.75130939878261</v>
      </c>
      <c r="Q6">
        <v>272.71514396332282</v>
      </c>
      <c r="R6">
        <v>270.23385119519281</v>
      </c>
      <c r="S6">
        <v>279.0882629863263</v>
      </c>
      <c r="T6">
        <v>272.25122232834184</v>
      </c>
      <c r="U6">
        <v>273.91596574567399</v>
      </c>
      <c r="V6">
        <v>274.24118318815044</v>
      </c>
      <c r="W6">
        <v>271.01170703619613</v>
      </c>
      <c r="X6">
        <v>284.07622280983344</v>
      </c>
      <c r="Y6">
        <v>267.65304440326315</v>
      </c>
      <c r="Z6">
        <v>258.69278768479592</v>
      </c>
      <c r="AA6">
        <v>270.57719982512884</v>
      </c>
      <c r="AB6">
        <v>263.22871217050124</v>
      </c>
      <c r="AC6">
        <v>266.54111363431724</v>
      </c>
      <c r="AD6">
        <v>273.7134993201571</v>
      </c>
      <c r="AE6">
        <v>267.37799799480342</v>
      </c>
      <c r="AF6">
        <v>269.45958663554416</v>
      </c>
      <c r="AG6">
        <v>269.81234721952376</v>
      </c>
      <c r="AH6">
        <v>276.78204679104363</v>
      </c>
    </row>
    <row r="7" spans="1:34" x14ac:dyDescent="0.3">
      <c r="A7" s="108">
        <f ca="1">Exceedance!U7</f>
        <v>46235</v>
      </c>
      <c r="B7" s="1">
        <v>229.0265630195135</v>
      </c>
      <c r="C7" s="1">
        <v>227.29757540002905</v>
      </c>
      <c r="D7" s="1">
        <v>228.12671289644211</v>
      </c>
      <c r="E7">
        <v>224.54600926977628</v>
      </c>
      <c r="F7">
        <v>216.3208522384262</v>
      </c>
      <c r="G7">
        <v>223.56384947048358</v>
      </c>
      <c r="H7">
        <v>228.81309197615599</v>
      </c>
      <c r="I7">
        <v>233.11805340157878</v>
      </c>
      <c r="J7">
        <v>224.28563521965415</v>
      </c>
      <c r="K7">
        <v>239.21812009787652</v>
      </c>
      <c r="L7">
        <v>228.74653870607122</v>
      </c>
      <c r="M7">
        <v>227.77943814078591</v>
      </c>
      <c r="N7">
        <v>221.92742796353522</v>
      </c>
      <c r="O7">
        <v>218.63934230965026</v>
      </c>
      <c r="P7">
        <v>225.9503984949738</v>
      </c>
      <c r="Q7">
        <v>224.96106301932682</v>
      </c>
      <c r="R7">
        <v>239.03712006737712</v>
      </c>
      <c r="S7">
        <v>222.81067028390484</v>
      </c>
      <c r="T7">
        <v>236.23934685310419</v>
      </c>
      <c r="U7">
        <v>237.45844791158041</v>
      </c>
      <c r="V7">
        <v>233.82187271194189</v>
      </c>
      <c r="W7">
        <v>237.9031203022038</v>
      </c>
      <c r="X7">
        <v>241.29053869296908</v>
      </c>
      <c r="Y7">
        <v>233.83151716387968</v>
      </c>
      <c r="Z7">
        <v>226.60878028532017</v>
      </c>
      <c r="AA7">
        <v>225.83413140570147</v>
      </c>
      <c r="AB7">
        <v>219.15466038430995</v>
      </c>
      <c r="AC7">
        <v>237.18263523114115</v>
      </c>
      <c r="AD7">
        <v>234.73506804177828</v>
      </c>
      <c r="AE7">
        <v>233.77253874592378</v>
      </c>
      <c r="AF7">
        <v>234.98053512969742</v>
      </c>
      <c r="AG7">
        <v>233.40050862583669</v>
      </c>
      <c r="AH7">
        <v>253.43243326213323</v>
      </c>
    </row>
    <row r="8" spans="1:34" x14ac:dyDescent="0.3">
      <c r="A8" s="108">
        <f ca="1">Exceedance!U8</f>
        <v>46266</v>
      </c>
      <c r="B8" s="1">
        <v>198.8711410743941</v>
      </c>
      <c r="C8" s="1">
        <v>197.13234374815644</v>
      </c>
      <c r="D8" s="1">
        <v>197.93176192542276</v>
      </c>
      <c r="E8">
        <v>195.29358447583166</v>
      </c>
      <c r="F8">
        <v>192.04438174540354</v>
      </c>
      <c r="G8">
        <v>198.72992494231357</v>
      </c>
      <c r="H8">
        <v>189.46395029796003</v>
      </c>
      <c r="I8">
        <v>193.9448583161427</v>
      </c>
      <c r="J8">
        <v>195.7434565170976</v>
      </c>
      <c r="K8">
        <v>175.03458638883038</v>
      </c>
      <c r="L8">
        <v>214.29751594050501</v>
      </c>
      <c r="M8">
        <v>216.1072499708624</v>
      </c>
      <c r="N8">
        <v>204.3141884792291</v>
      </c>
      <c r="O8">
        <v>196.2092251576446</v>
      </c>
      <c r="P8">
        <v>198.39033034003543</v>
      </c>
      <c r="Q8">
        <v>208.91962255154991</v>
      </c>
      <c r="R8">
        <v>191.47783700502109</v>
      </c>
      <c r="S8">
        <v>206.63425880009461</v>
      </c>
      <c r="T8">
        <v>209.54032286116382</v>
      </c>
      <c r="U8">
        <v>205.96633935606542</v>
      </c>
      <c r="V8">
        <v>200.84731848857177</v>
      </c>
      <c r="W8">
        <v>206.29133463720186</v>
      </c>
      <c r="X8">
        <v>207.17529692955637</v>
      </c>
      <c r="Y8">
        <v>198.54311416287351</v>
      </c>
      <c r="Z8">
        <v>209.06538782580907</v>
      </c>
      <c r="AA8">
        <v>211.38538818906468</v>
      </c>
      <c r="AB8">
        <v>201.81567969310265</v>
      </c>
      <c r="AC8">
        <v>202.31749088824068</v>
      </c>
      <c r="AD8">
        <v>209.99795633956401</v>
      </c>
      <c r="AE8">
        <v>202.59384658630032</v>
      </c>
      <c r="AF8">
        <v>206.7762527033712</v>
      </c>
      <c r="AG8">
        <v>202.06783116241982</v>
      </c>
      <c r="AH8">
        <v>226.47013104298568</v>
      </c>
    </row>
    <row r="9" spans="1:34" x14ac:dyDescent="0.3">
      <c r="A9" s="108">
        <f ca="1">Exceedance!U9</f>
        <v>46296</v>
      </c>
      <c r="B9" s="1">
        <v>153.7968757488824</v>
      </c>
      <c r="C9" s="1">
        <v>151.97392322466146</v>
      </c>
      <c r="D9" s="1">
        <v>152.62410975758522</v>
      </c>
      <c r="E9">
        <v>148.45190328472796</v>
      </c>
      <c r="F9">
        <v>144.23536886362993</v>
      </c>
      <c r="G9">
        <v>150.16121085973026</v>
      </c>
      <c r="H9">
        <v>146.96410526017166</v>
      </c>
      <c r="I9">
        <v>149.7667582073683</v>
      </c>
      <c r="J9">
        <v>142.01465647085314</v>
      </c>
      <c r="K9">
        <v>147.57934724683588</v>
      </c>
      <c r="L9">
        <v>146.16098543568131</v>
      </c>
      <c r="M9">
        <v>152.88489607535772</v>
      </c>
      <c r="N9">
        <v>149.06109696544621</v>
      </c>
      <c r="O9">
        <v>139.22100819421868</v>
      </c>
      <c r="P9">
        <v>142.07762226149666</v>
      </c>
      <c r="Q9">
        <v>157.40992486563457</v>
      </c>
      <c r="R9">
        <v>130.69432328242175</v>
      </c>
      <c r="S9">
        <v>142.45149441255884</v>
      </c>
      <c r="T9">
        <v>142.70215903809185</v>
      </c>
      <c r="U9">
        <v>150.51378634609293</v>
      </c>
      <c r="V9">
        <v>150.90368552295445</v>
      </c>
      <c r="W9">
        <v>158.41817814289644</v>
      </c>
      <c r="X9">
        <v>153.14170931612409</v>
      </c>
      <c r="Y9">
        <v>151.04967613339321</v>
      </c>
      <c r="Z9">
        <v>148.90560175975011</v>
      </c>
      <c r="AA9">
        <v>153.48297371589993</v>
      </c>
      <c r="AB9">
        <v>147.02378064543132</v>
      </c>
      <c r="AC9">
        <v>147.76593243652783</v>
      </c>
      <c r="AD9">
        <v>152.82469019642792</v>
      </c>
      <c r="AE9">
        <v>160.19389609172629</v>
      </c>
      <c r="AF9">
        <v>152.01954095761326</v>
      </c>
      <c r="AG9">
        <v>155.63437996367693</v>
      </c>
      <c r="AH9">
        <v>159.07368442444934</v>
      </c>
    </row>
    <row r="10" spans="1:34" x14ac:dyDescent="0.3">
      <c r="A10" s="108">
        <f ca="1">Exceedance!U10</f>
        <v>46327</v>
      </c>
      <c r="B10" s="1">
        <v>227.95554328082744</v>
      </c>
      <c r="C10" s="1">
        <v>220.87846449053112</v>
      </c>
      <c r="D10" s="1">
        <v>224.66154957251945</v>
      </c>
      <c r="E10">
        <v>222.90283605440985</v>
      </c>
      <c r="F10">
        <v>230.50005153480797</v>
      </c>
      <c r="G10">
        <v>233.43883291470826</v>
      </c>
      <c r="H10">
        <v>229.46925066969729</v>
      </c>
      <c r="I10">
        <v>220.31710996200283</v>
      </c>
      <c r="J10">
        <v>218.45983984743157</v>
      </c>
      <c r="K10">
        <v>220.19400204680744</v>
      </c>
      <c r="L10">
        <v>251.12128457227692</v>
      </c>
      <c r="M10">
        <v>219.20459014392185</v>
      </c>
      <c r="N10">
        <v>223.05544263759518</v>
      </c>
      <c r="O10">
        <v>219.51621354305536</v>
      </c>
      <c r="P10">
        <v>220.60486201072467</v>
      </c>
      <c r="Q10">
        <v>218.32389279167617</v>
      </c>
      <c r="R10">
        <v>215.47926831736967</v>
      </c>
      <c r="S10">
        <v>234.0603006493667</v>
      </c>
      <c r="T10">
        <v>221.1309727502807</v>
      </c>
      <c r="U10">
        <v>225.18512990912262</v>
      </c>
      <c r="V10">
        <v>226.28067882978084</v>
      </c>
      <c r="W10">
        <v>226.26347771692355</v>
      </c>
      <c r="X10">
        <v>236.93398929824971</v>
      </c>
      <c r="Y10">
        <v>220.40674484124528</v>
      </c>
      <c r="Z10">
        <v>221.59177341442586</v>
      </c>
      <c r="AA10">
        <v>220.63119034091713</v>
      </c>
      <c r="AB10">
        <v>227.89631392255566</v>
      </c>
      <c r="AC10">
        <v>228.90766919361411</v>
      </c>
      <c r="AD10">
        <v>234.6431556458266</v>
      </c>
      <c r="AE10">
        <v>222.8321808137882</v>
      </c>
      <c r="AF10">
        <v>234.61097052801753</v>
      </c>
      <c r="AG10">
        <v>220.45779846853853</v>
      </c>
      <c r="AH10">
        <v>234.72843842407099</v>
      </c>
    </row>
    <row r="11" spans="1:34" x14ac:dyDescent="0.3">
      <c r="A11" s="108">
        <f ca="1">Exceedance!U11</f>
        <v>46357</v>
      </c>
      <c r="B11" s="1">
        <v>195.93054875363049</v>
      </c>
      <c r="C11" s="1">
        <v>194.89805680123135</v>
      </c>
      <c r="D11" s="1">
        <v>195.76023750071201</v>
      </c>
      <c r="E11">
        <v>187.18721039750974</v>
      </c>
      <c r="F11">
        <v>184.18581772725526</v>
      </c>
      <c r="G11">
        <v>191.70388774643214</v>
      </c>
      <c r="H11">
        <v>182.0838853645478</v>
      </c>
      <c r="I11">
        <v>166.18074995415881</v>
      </c>
      <c r="J11">
        <v>206.54635348474741</v>
      </c>
      <c r="K11">
        <v>213.23314604281384</v>
      </c>
      <c r="L11">
        <v>223.07305833736345</v>
      </c>
      <c r="M11">
        <v>181.01159981451278</v>
      </c>
      <c r="N11">
        <v>200.68234420969637</v>
      </c>
      <c r="O11">
        <v>193.68596090374101</v>
      </c>
      <c r="P11">
        <v>196.08869811257898</v>
      </c>
      <c r="Q11">
        <v>198.65423625279746</v>
      </c>
      <c r="R11">
        <v>183.83977755848596</v>
      </c>
      <c r="S11">
        <v>189.2510919363018</v>
      </c>
      <c r="T11">
        <v>197.27838652679833</v>
      </c>
      <c r="U11">
        <v>201.03551066941387</v>
      </c>
      <c r="V11">
        <v>188.2874117544375</v>
      </c>
      <c r="W11">
        <v>200.28096837937932</v>
      </c>
      <c r="X11">
        <v>179.3470606150544</v>
      </c>
      <c r="Y11">
        <v>197.07263751634437</v>
      </c>
      <c r="Z11">
        <v>194.35925161027257</v>
      </c>
      <c r="AA11">
        <v>199.79780999824149</v>
      </c>
      <c r="AB11">
        <v>185.47031153777831</v>
      </c>
      <c r="AC11">
        <v>192.63757273667392</v>
      </c>
      <c r="AD11">
        <v>190.69021366161454</v>
      </c>
      <c r="AE11">
        <v>211.72594440963584</v>
      </c>
      <c r="AF11">
        <v>191.03197200163265</v>
      </c>
      <c r="AG11">
        <v>186.99693789229815</v>
      </c>
      <c r="AH11">
        <v>206.40567340495701</v>
      </c>
    </row>
    <row r="12" spans="1:34" x14ac:dyDescent="0.3">
      <c r="A12" s="108">
        <f ca="1">Exceedance!U12</f>
        <v>46388</v>
      </c>
      <c r="B12" s="1">
        <v>186.47707639020356</v>
      </c>
      <c r="C12" s="1">
        <v>183.88260859682342</v>
      </c>
      <c r="D12" s="1">
        <v>184.72636780458802</v>
      </c>
      <c r="E12">
        <v>190.00418693765002</v>
      </c>
      <c r="F12">
        <v>144.75615264387829</v>
      </c>
      <c r="G12">
        <v>186.36406528666458</v>
      </c>
      <c r="H12">
        <v>167.05062618520856</v>
      </c>
      <c r="I12">
        <v>197.34071251248599</v>
      </c>
      <c r="J12">
        <v>200.62057342352813</v>
      </c>
      <c r="K12">
        <v>221.53128560070888</v>
      </c>
      <c r="L12">
        <v>154.59293781460667</v>
      </c>
      <c r="M12">
        <v>170.80481811312944</v>
      </c>
      <c r="N12">
        <v>170.89010741583004</v>
      </c>
      <c r="O12">
        <v>193.80225736338213</v>
      </c>
      <c r="P12">
        <v>183.28361989646984</v>
      </c>
      <c r="Q12">
        <v>188.84535115535354</v>
      </c>
      <c r="R12">
        <v>127.6731510923068</v>
      </c>
      <c r="S12">
        <v>190.01339767645021</v>
      </c>
      <c r="T12">
        <v>185.94082621643796</v>
      </c>
      <c r="U12">
        <v>184.90225432885941</v>
      </c>
      <c r="V12">
        <v>194.34311060592358</v>
      </c>
      <c r="W12">
        <v>157.11386495415269</v>
      </c>
      <c r="X12">
        <v>191.56509133321205</v>
      </c>
      <c r="Y12">
        <v>189.77359221480839</v>
      </c>
      <c r="Z12">
        <v>191.81823066089797</v>
      </c>
      <c r="AA12">
        <v>186.62152766876687</v>
      </c>
      <c r="AB12">
        <v>191.84083675424924</v>
      </c>
      <c r="AC12">
        <v>181.89790516513415</v>
      </c>
      <c r="AD12">
        <v>183.07637169999569</v>
      </c>
      <c r="AE12">
        <v>188.53087844868122</v>
      </c>
      <c r="AF12">
        <v>176.98796287564639</v>
      </c>
      <c r="AG12">
        <v>189.70197705740418</v>
      </c>
      <c r="AH12">
        <v>178.45169816288703</v>
      </c>
    </row>
    <row r="13" spans="1:34" x14ac:dyDescent="0.3">
      <c r="A13" s="108">
        <f ca="1">Exceedance!U13</f>
        <v>46419</v>
      </c>
      <c r="B13" s="1">
        <v>170.36724741179697</v>
      </c>
      <c r="C13" s="1">
        <v>164.53988659815897</v>
      </c>
      <c r="D13" s="1">
        <v>165.01231461747628</v>
      </c>
      <c r="E13">
        <v>170.3129011435897</v>
      </c>
      <c r="F13">
        <v>93.042558807305483</v>
      </c>
      <c r="G13">
        <v>166.42454464300673</v>
      </c>
      <c r="H13">
        <v>140.25105574373765</v>
      </c>
      <c r="I13">
        <v>192.27549843467656</v>
      </c>
      <c r="J13">
        <v>172.94641942325941</v>
      </c>
      <c r="K13">
        <v>156.52871660795651</v>
      </c>
      <c r="L13">
        <v>157.87738718796516</v>
      </c>
      <c r="M13">
        <v>161.28171245332669</v>
      </c>
      <c r="N13">
        <v>151.4594745207375</v>
      </c>
      <c r="O13">
        <v>171.93260312420801</v>
      </c>
      <c r="P13">
        <v>154.50822361378769</v>
      </c>
      <c r="Q13">
        <v>159.53038738037148</v>
      </c>
      <c r="R13">
        <v>95.105682407710631</v>
      </c>
      <c r="S13">
        <v>160.92904383562657</v>
      </c>
      <c r="T13">
        <v>170.3978239914006</v>
      </c>
      <c r="U13">
        <v>167.83205569560053</v>
      </c>
      <c r="V13">
        <v>163.72880017239299</v>
      </c>
      <c r="W13">
        <v>175.73474781264514</v>
      </c>
      <c r="X13">
        <v>163.30577810667558</v>
      </c>
      <c r="Y13">
        <v>169.21317506800386</v>
      </c>
      <c r="Z13">
        <v>164.90709791291431</v>
      </c>
      <c r="AA13">
        <v>163.33738283059654</v>
      </c>
      <c r="AB13">
        <v>183.02276535883607</v>
      </c>
      <c r="AC13">
        <v>172.04757717600927</v>
      </c>
      <c r="AD13">
        <v>164.08334922093778</v>
      </c>
      <c r="AE13">
        <v>166.61232406275695</v>
      </c>
      <c r="AF13">
        <v>161.7828783239348</v>
      </c>
      <c r="AG13">
        <v>166.70891630441511</v>
      </c>
      <c r="AH13">
        <v>146.1171317047272</v>
      </c>
    </row>
    <row r="14" spans="1:34" x14ac:dyDescent="0.3">
      <c r="A14" s="108">
        <f ca="1">Exceedance!U14</f>
        <v>46447</v>
      </c>
      <c r="B14" s="1">
        <v>342.13966471810977</v>
      </c>
      <c r="C14" s="1">
        <v>326.40708660450815</v>
      </c>
      <c r="D14" s="1">
        <v>333.57356459941616</v>
      </c>
      <c r="E14">
        <v>281.97738879085608</v>
      </c>
      <c r="F14">
        <v>253.35130241203677</v>
      </c>
      <c r="G14">
        <v>281.05210310985547</v>
      </c>
      <c r="H14">
        <v>289.33821500153061</v>
      </c>
      <c r="I14">
        <v>361.88487910702452</v>
      </c>
      <c r="J14">
        <v>278.86337932408861</v>
      </c>
      <c r="K14">
        <v>312.70742757139107</v>
      </c>
      <c r="L14">
        <v>305.66052231162007</v>
      </c>
      <c r="M14">
        <v>313.91928155988268</v>
      </c>
      <c r="N14">
        <v>278.78536835474273</v>
      </c>
      <c r="O14">
        <v>276.92139122863051</v>
      </c>
      <c r="P14">
        <v>274.13808365917419</v>
      </c>
      <c r="Q14">
        <v>276.63674919292453</v>
      </c>
      <c r="R14">
        <v>276.97504287954894</v>
      </c>
      <c r="S14">
        <v>313.40532834580824</v>
      </c>
      <c r="T14">
        <v>319.19973501612856</v>
      </c>
      <c r="U14">
        <v>281.65843989825146</v>
      </c>
      <c r="V14">
        <v>277.43705711985484</v>
      </c>
      <c r="W14">
        <v>278.74612114116633</v>
      </c>
      <c r="X14">
        <v>325.18886262210987</v>
      </c>
      <c r="Y14">
        <v>279.89095632647468</v>
      </c>
      <c r="Z14">
        <v>279.4090899753997</v>
      </c>
      <c r="AA14">
        <v>282.62077820644282</v>
      </c>
      <c r="AB14">
        <v>282.01943064838633</v>
      </c>
      <c r="AC14">
        <v>317.95518105569317</v>
      </c>
      <c r="AD14">
        <v>343.31397087564199</v>
      </c>
      <c r="AE14">
        <v>278.1557303044803</v>
      </c>
      <c r="AF14">
        <v>281.47761524650946</v>
      </c>
      <c r="AG14">
        <v>313.4744474890411</v>
      </c>
      <c r="AH14">
        <v>270.51168166355598</v>
      </c>
    </row>
    <row r="15" spans="1:34" x14ac:dyDescent="0.3">
      <c r="A15" s="108">
        <f ca="1">Exceedance!U15</f>
        <v>46478</v>
      </c>
      <c r="B15" s="1">
        <v>371.52002764647716</v>
      </c>
      <c r="C15" s="1">
        <v>268.55966062074151</v>
      </c>
      <c r="D15" s="1">
        <v>271.60271985361879</v>
      </c>
      <c r="E15">
        <v>266.75988281237363</v>
      </c>
      <c r="F15">
        <v>382.07781199773905</v>
      </c>
      <c r="G15">
        <v>260.96204590541964</v>
      </c>
      <c r="H15">
        <v>341.05986773533874</v>
      </c>
      <c r="I15">
        <v>384.16200196708064</v>
      </c>
      <c r="J15">
        <v>266.0796774447436</v>
      </c>
      <c r="K15">
        <v>272.81242323517586</v>
      </c>
      <c r="L15">
        <v>264.75638497025221</v>
      </c>
      <c r="M15">
        <v>267.71909609795017</v>
      </c>
      <c r="N15">
        <v>258.74439644806034</v>
      </c>
      <c r="O15">
        <v>256.95049058985393</v>
      </c>
      <c r="P15">
        <v>253.85602666945377</v>
      </c>
      <c r="Q15">
        <v>262.1782239796479</v>
      </c>
      <c r="R15">
        <v>353.90556978308962</v>
      </c>
      <c r="S15">
        <v>267.96725312853744</v>
      </c>
      <c r="T15">
        <v>267.72619968241798</v>
      </c>
      <c r="U15">
        <v>261.42036835857914</v>
      </c>
      <c r="V15">
        <v>258.2386113917193</v>
      </c>
      <c r="W15">
        <v>261.32644396258905</v>
      </c>
      <c r="X15">
        <v>270.05503248693378</v>
      </c>
      <c r="Y15">
        <v>260.9681472388346</v>
      </c>
      <c r="Z15">
        <v>260.35213332327709</v>
      </c>
      <c r="AA15">
        <v>263.76036890622078</v>
      </c>
      <c r="AB15">
        <v>264.01188979855539</v>
      </c>
      <c r="AC15">
        <v>341.57438544019686</v>
      </c>
      <c r="AD15">
        <v>364.73394746281093</v>
      </c>
      <c r="AE15">
        <v>259.05950348893248</v>
      </c>
      <c r="AF15">
        <v>265.62729435263651</v>
      </c>
      <c r="AG15">
        <v>265.84209009265436</v>
      </c>
      <c r="AH15">
        <v>250.96270774343483</v>
      </c>
    </row>
    <row r="16" spans="1:34" x14ac:dyDescent="0.3">
      <c r="A16" s="108">
        <f ca="1">Exceedance!U16</f>
        <v>46508</v>
      </c>
      <c r="B16" s="1">
        <v>373.15300349791573</v>
      </c>
      <c r="C16" s="1">
        <v>268.01552201898005</v>
      </c>
      <c r="D16" s="1">
        <v>275.79169896222896</v>
      </c>
      <c r="E16">
        <v>275.26773145153533</v>
      </c>
      <c r="F16">
        <v>382.09844216705562</v>
      </c>
      <c r="G16">
        <v>265.96520540001285</v>
      </c>
      <c r="H16">
        <v>351.71360563729769</v>
      </c>
      <c r="I16">
        <v>374.67312693212341</v>
      </c>
      <c r="J16">
        <v>352.77430759432997</v>
      </c>
      <c r="K16">
        <v>272.41177702968213</v>
      </c>
      <c r="L16">
        <v>271.15909392651349</v>
      </c>
      <c r="M16">
        <v>272.40396605236378</v>
      </c>
      <c r="N16">
        <v>264.88089893462416</v>
      </c>
      <c r="O16">
        <v>253.54495358928668</v>
      </c>
      <c r="P16">
        <v>257.75715359665804</v>
      </c>
      <c r="Q16">
        <v>266.55022732305622</v>
      </c>
      <c r="R16">
        <v>376.61289193922852</v>
      </c>
      <c r="S16">
        <v>271.56459818156759</v>
      </c>
      <c r="T16">
        <v>268.04829150994999</v>
      </c>
      <c r="U16">
        <v>272.80252169258409</v>
      </c>
      <c r="V16">
        <v>266.95807444381722</v>
      </c>
      <c r="W16">
        <v>261.36533967912777</v>
      </c>
      <c r="X16">
        <v>359.31623651210407</v>
      </c>
      <c r="Y16">
        <v>258.66103779907445</v>
      </c>
      <c r="Z16">
        <v>257.62964118390249</v>
      </c>
      <c r="AA16">
        <v>268.79727640505394</v>
      </c>
      <c r="AB16">
        <v>266.50131739974421</v>
      </c>
      <c r="AC16">
        <v>278.37543967340082</v>
      </c>
      <c r="AD16">
        <v>350.44765115532385</v>
      </c>
      <c r="AE16">
        <v>256.28999821224204</v>
      </c>
      <c r="AF16">
        <v>273.86636425972694</v>
      </c>
      <c r="AG16">
        <v>269.26156502289189</v>
      </c>
      <c r="AH16">
        <v>248.75990450006475</v>
      </c>
    </row>
    <row r="17" spans="1:34" x14ac:dyDescent="0.3">
      <c r="A17" s="108">
        <f ca="1">Exceedance!U17</f>
        <v>46539</v>
      </c>
      <c r="B17" s="1">
        <v>323.86555779638297</v>
      </c>
      <c r="C17" s="1">
        <v>250.98649695001512</v>
      </c>
      <c r="D17" s="1">
        <v>261.2999810027365</v>
      </c>
      <c r="E17">
        <v>265.09236696609884</v>
      </c>
      <c r="F17">
        <v>335.31751590476665</v>
      </c>
      <c r="G17">
        <v>255.68938547732492</v>
      </c>
      <c r="H17">
        <v>323.88874613696879</v>
      </c>
      <c r="I17">
        <v>333.93657081668778</v>
      </c>
      <c r="J17">
        <v>317.77321897856575</v>
      </c>
      <c r="K17">
        <v>268.66026053285498</v>
      </c>
      <c r="L17">
        <v>263.61324855927757</v>
      </c>
      <c r="M17">
        <v>261.55770883740371</v>
      </c>
      <c r="N17">
        <v>256.31100652540636</v>
      </c>
      <c r="O17">
        <v>234.91416203920355</v>
      </c>
      <c r="P17">
        <v>251.28053691875513</v>
      </c>
      <c r="Q17">
        <v>249.90838020567747</v>
      </c>
      <c r="R17">
        <v>323.08342037639358</v>
      </c>
      <c r="S17">
        <v>257.92607696341071</v>
      </c>
      <c r="T17">
        <v>250.38255111588779</v>
      </c>
      <c r="U17">
        <v>270.63112880280624</v>
      </c>
      <c r="V17">
        <v>260.39406543980937</v>
      </c>
      <c r="W17">
        <v>251.25663645342667</v>
      </c>
      <c r="X17">
        <v>328.10865545486672</v>
      </c>
      <c r="Y17">
        <v>239.68302847107802</v>
      </c>
      <c r="Z17">
        <v>238.52649529474473</v>
      </c>
      <c r="AA17">
        <v>257.56267584882181</v>
      </c>
      <c r="AB17">
        <v>252.86208718746335</v>
      </c>
      <c r="AC17">
        <v>264.47543265152092</v>
      </c>
      <c r="AD17">
        <v>329.54553176589997</v>
      </c>
      <c r="AE17">
        <v>237.39805585662637</v>
      </c>
      <c r="AF17">
        <v>326.71939930185113</v>
      </c>
      <c r="AG17">
        <v>256.95979844230123</v>
      </c>
      <c r="AH17">
        <v>242.40185969050762</v>
      </c>
    </row>
    <row r="18" spans="1:34" x14ac:dyDescent="0.3">
      <c r="A18" s="108">
        <f ca="1">Exceedance!U18</f>
        <v>46569</v>
      </c>
      <c r="B18" s="1">
        <v>274.20521862642823</v>
      </c>
      <c r="C18" s="1">
        <v>255.30308277509909</v>
      </c>
      <c r="D18" s="1">
        <v>267.49434724739649</v>
      </c>
      <c r="E18">
        <v>266.84051728209221</v>
      </c>
      <c r="F18">
        <v>279.1306515924889</v>
      </c>
      <c r="G18">
        <v>259.82622374796608</v>
      </c>
      <c r="H18">
        <v>270.61486065794674</v>
      </c>
      <c r="I18">
        <v>275.62914464809381</v>
      </c>
      <c r="J18">
        <v>264.63756034517178</v>
      </c>
      <c r="K18">
        <v>274.2922151103798</v>
      </c>
      <c r="L18">
        <v>245.16468684730251</v>
      </c>
      <c r="M18">
        <v>266.6429132182638</v>
      </c>
      <c r="N18">
        <v>260.18801333660599</v>
      </c>
      <c r="O18">
        <v>234.05941905232595</v>
      </c>
      <c r="P18">
        <v>259.72924892231981</v>
      </c>
      <c r="Q18">
        <v>253.75965122498056</v>
      </c>
      <c r="R18">
        <v>281.99266666988166</v>
      </c>
      <c r="S18">
        <v>262.76096350439656</v>
      </c>
      <c r="T18">
        <v>254.3417141996687</v>
      </c>
      <c r="U18">
        <v>278.59186489622766</v>
      </c>
      <c r="V18">
        <v>266.32478309825319</v>
      </c>
      <c r="W18">
        <v>261.25207002784032</v>
      </c>
      <c r="X18">
        <v>272.53350853903561</v>
      </c>
      <c r="Y18">
        <v>241.80135936649316</v>
      </c>
      <c r="Z18">
        <v>240.61815913173965</v>
      </c>
      <c r="AA18">
        <v>263.24482095927556</v>
      </c>
      <c r="AB18">
        <v>257.95438006901082</v>
      </c>
      <c r="AC18">
        <v>271.27758984239239</v>
      </c>
      <c r="AD18">
        <v>265.14574005291053</v>
      </c>
      <c r="AE18">
        <v>239.91504803823483</v>
      </c>
      <c r="AF18">
        <v>269.09645286874695</v>
      </c>
      <c r="AG18">
        <v>261.12935894456314</v>
      </c>
      <c r="AH18">
        <v>256.99226608117738</v>
      </c>
    </row>
    <row r="19" spans="1:34" x14ac:dyDescent="0.3">
      <c r="A19" s="108">
        <f ca="1">Exceedance!U19</f>
        <v>46600</v>
      </c>
      <c r="B19" s="1">
        <v>248.09123304280746</v>
      </c>
      <c r="C19" s="1">
        <v>246.3017343580548</v>
      </c>
      <c r="D19" s="1">
        <v>257.0086223058301</v>
      </c>
      <c r="E19">
        <v>238.2141367029495</v>
      </c>
      <c r="F19">
        <v>247.73150305177109</v>
      </c>
      <c r="G19">
        <v>252.23411406160804</v>
      </c>
      <c r="H19">
        <v>253.23428439587661</v>
      </c>
      <c r="I19">
        <v>249.81146932052914</v>
      </c>
      <c r="J19">
        <v>252.51932676891965</v>
      </c>
      <c r="K19">
        <v>253.66441171379614</v>
      </c>
      <c r="L19">
        <v>243.48436995795322</v>
      </c>
      <c r="M19">
        <v>235.25409629851757</v>
      </c>
      <c r="N19">
        <v>236.84669265728121</v>
      </c>
      <c r="O19">
        <v>226.2238931925335</v>
      </c>
      <c r="P19">
        <v>234.18327622150028</v>
      </c>
      <c r="Q19">
        <v>248.74212173685643</v>
      </c>
      <c r="R19">
        <v>234.42814093494363</v>
      </c>
      <c r="S19">
        <v>251.60814316850627</v>
      </c>
      <c r="T19">
        <v>253.57055474524756</v>
      </c>
      <c r="U19">
        <v>272.33139331923593</v>
      </c>
      <c r="V19">
        <v>265.53176827933481</v>
      </c>
      <c r="W19">
        <v>256.30106165669218</v>
      </c>
      <c r="X19">
        <v>252.912410995768</v>
      </c>
      <c r="Y19">
        <v>226.359514379644</v>
      </c>
      <c r="Z19">
        <v>227.71029142218185</v>
      </c>
      <c r="AA19">
        <v>245.15326734804617</v>
      </c>
      <c r="AB19">
        <v>255.42957238427852</v>
      </c>
      <c r="AC19">
        <v>259.01211417797822</v>
      </c>
      <c r="AD19">
        <v>250.68559428978455</v>
      </c>
      <c r="AE19">
        <v>232.35931368333877</v>
      </c>
      <c r="AF19">
        <v>246.35853012104141</v>
      </c>
      <c r="AG19">
        <v>258.6376304644748</v>
      </c>
      <c r="AH19">
        <v>243.4281396879621</v>
      </c>
    </row>
    <row r="20" spans="1:34" x14ac:dyDescent="0.3">
      <c r="A20" s="108">
        <f ca="1">Exceedance!U20</f>
        <v>46631</v>
      </c>
      <c r="B20" s="1">
        <v>217.80348818206951</v>
      </c>
      <c r="C20" s="1">
        <v>214.43763736733354</v>
      </c>
      <c r="D20" s="1">
        <v>224.4030592110156</v>
      </c>
      <c r="E20">
        <v>215.79739576847044</v>
      </c>
      <c r="F20">
        <v>227.38693418686975</v>
      </c>
      <c r="G20">
        <v>208.63044359214553</v>
      </c>
      <c r="H20">
        <v>215.92343255630246</v>
      </c>
      <c r="I20">
        <v>224.03700340976661</v>
      </c>
      <c r="J20">
        <v>191.47716831064429</v>
      </c>
      <c r="K20">
        <v>241.10047068307131</v>
      </c>
      <c r="L20">
        <v>236.17561075946159</v>
      </c>
      <c r="M20">
        <v>219.08931441006047</v>
      </c>
      <c r="N20">
        <v>215.85909000971111</v>
      </c>
      <c r="O20">
        <v>202.19846577212397</v>
      </c>
      <c r="P20">
        <v>216.57510243406293</v>
      </c>
      <c r="Q20">
        <v>201.44292238747309</v>
      </c>
      <c r="R20">
        <v>224.50750129506005</v>
      </c>
      <c r="S20">
        <v>222.72141811567712</v>
      </c>
      <c r="T20">
        <v>223.0835054474864</v>
      </c>
      <c r="U20">
        <v>240.72643536990662</v>
      </c>
      <c r="V20">
        <v>232.54583362198358</v>
      </c>
      <c r="W20">
        <v>220.10396105169906</v>
      </c>
      <c r="X20">
        <v>220.60403939883207</v>
      </c>
      <c r="Y20">
        <v>207.26659289413658</v>
      </c>
      <c r="Z20">
        <v>214.92154153252613</v>
      </c>
      <c r="AA20">
        <v>229.95103630426965</v>
      </c>
      <c r="AB20">
        <v>220.25571899321369</v>
      </c>
      <c r="AC20">
        <v>232.1643144707958</v>
      </c>
      <c r="AD20">
        <v>218.63517116965167</v>
      </c>
      <c r="AE20">
        <v>204.24217659793237</v>
      </c>
      <c r="AF20">
        <v>217.88165896306703</v>
      </c>
      <c r="AG20">
        <v>231.57829149081186</v>
      </c>
      <c r="AH20">
        <v>210.80438235698801</v>
      </c>
    </row>
    <row r="21" spans="1:34" x14ac:dyDescent="0.3">
      <c r="A21" s="108">
        <f ca="1">Exceedance!U21</f>
        <v>46661</v>
      </c>
      <c r="B21" s="1">
        <v>176.01084740166917</v>
      </c>
      <c r="C21" s="1">
        <v>167.45894530035903</v>
      </c>
      <c r="D21" s="1">
        <v>175.63070332480163</v>
      </c>
      <c r="E21">
        <v>162.91975571712908</v>
      </c>
      <c r="F21">
        <v>174.78803303799884</v>
      </c>
      <c r="G21">
        <v>162.44213530569303</v>
      </c>
      <c r="H21">
        <v>168.73339324823442</v>
      </c>
      <c r="I21">
        <v>172.69874905621964</v>
      </c>
      <c r="J21">
        <v>163.29231162358442</v>
      </c>
      <c r="K21">
        <v>163.32466690349625</v>
      </c>
      <c r="L21">
        <v>167.18850784295552</v>
      </c>
      <c r="M21">
        <v>159.01858558094222</v>
      </c>
      <c r="N21">
        <v>155.46829800120426</v>
      </c>
      <c r="O21">
        <v>147.81653573658241</v>
      </c>
      <c r="P21">
        <v>162.43755419173954</v>
      </c>
      <c r="Q21">
        <v>138.80183917485905</v>
      </c>
      <c r="R21">
        <v>158.46283349751499</v>
      </c>
      <c r="S21">
        <v>153.06291092482905</v>
      </c>
      <c r="T21">
        <v>165.3771234339047</v>
      </c>
      <c r="U21">
        <v>174.85575468879901</v>
      </c>
      <c r="V21">
        <v>177.52289586833581</v>
      </c>
      <c r="W21">
        <v>163.7819145526521</v>
      </c>
      <c r="X21">
        <v>172.02849866972076</v>
      </c>
      <c r="Y21">
        <v>149.38703599421876</v>
      </c>
      <c r="Z21">
        <v>158.73334700077208</v>
      </c>
      <c r="AA21">
        <v>171.36286260838932</v>
      </c>
      <c r="AB21">
        <v>164.0331703144829</v>
      </c>
      <c r="AC21">
        <v>169.7511982785808</v>
      </c>
      <c r="AD21">
        <v>176.16255148742525</v>
      </c>
      <c r="AE21">
        <v>150.55668767449473</v>
      </c>
      <c r="AF21">
        <v>167.6661876586316</v>
      </c>
      <c r="AG21">
        <v>174.11565505308442</v>
      </c>
      <c r="AH21">
        <v>161.89124684383486</v>
      </c>
    </row>
    <row r="22" spans="1:34" x14ac:dyDescent="0.3">
      <c r="A22" s="108">
        <f ca="1">Exceedance!U22</f>
        <v>46692</v>
      </c>
      <c r="B22" s="1">
        <v>204.89710369667051</v>
      </c>
      <c r="C22" s="1">
        <v>198.20270021492823</v>
      </c>
      <c r="D22" s="1">
        <v>209.96717183829281</v>
      </c>
      <c r="E22">
        <v>211.3157164764884</v>
      </c>
      <c r="F22">
        <v>216.59536721167345</v>
      </c>
      <c r="G22">
        <v>199.48832723593867</v>
      </c>
      <c r="H22">
        <v>193.11519326965544</v>
      </c>
      <c r="I22">
        <v>200.6552632378889</v>
      </c>
      <c r="J22">
        <v>191.05247354332207</v>
      </c>
      <c r="K22">
        <v>213.76404739099823</v>
      </c>
      <c r="L22">
        <v>194.98857411422725</v>
      </c>
      <c r="M22">
        <v>192.67806176230093</v>
      </c>
      <c r="N22">
        <v>196.81004573609059</v>
      </c>
      <c r="O22">
        <v>180.76874143684361</v>
      </c>
      <c r="P22">
        <v>186.85678372467555</v>
      </c>
      <c r="Q22">
        <v>179.79147553614351</v>
      </c>
      <c r="R22">
        <v>208.36227491132075</v>
      </c>
      <c r="S22">
        <v>192.12065076674639</v>
      </c>
      <c r="T22">
        <v>199.48914016137289</v>
      </c>
      <c r="U22">
        <v>208.99224153114878</v>
      </c>
      <c r="V22">
        <v>210.33312714850231</v>
      </c>
      <c r="W22">
        <v>207.75688468684825</v>
      </c>
      <c r="X22">
        <v>199.93351016373026</v>
      </c>
      <c r="Y22">
        <v>181.58141762453707</v>
      </c>
      <c r="Z22">
        <v>179.24805686685983</v>
      </c>
      <c r="AA22">
        <v>212.18096845485633</v>
      </c>
      <c r="AB22">
        <v>209.68551273799869</v>
      </c>
      <c r="AC22">
        <v>213.4050148574544</v>
      </c>
      <c r="AD22">
        <v>199.32849831662875</v>
      </c>
      <c r="AE22">
        <v>186.3225033328778</v>
      </c>
      <c r="AF22">
        <v>187.23044338534447</v>
      </c>
      <c r="AG22">
        <v>210.24437794621292</v>
      </c>
      <c r="AH22">
        <v>190.11489779239025</v>
      </c>
    </row>
    <row r="23" spans="1:34" x14ac:dyDescent="0.3">
      <c r="A23" s="108">
        <f ca="1">Exceedance!U23</f>
        <v>46722</v>
      </c>
      <c r="B23" s="1">
        <v>192.82579460821444</v>
      </c>
      <c r="C23" s="1">
        <v>180.35634929534737</v>
      </c>
      <c r="D23" s="1">
        <v>192.0621626758647</v>
      </c>
      <c r="E23">
        <v>181.37592067575471</v>
      </c>
      <c r="F23">
        <v>194.84316635410633</v>
      </c>
      <c r="G23">
        <v>166.97814194360558</v>
      </c>
      <c r="H23">
        <v>156.4908439461617</v>
      </c>
      <c r="I23">
        <v>208.20217239690572</v>
      </c>
      <c r="J23">
        <v>204.38117567524904</v>
      </c>
      <c r="K23">
        <v>129.79368050151186</v>
      </c>
      <c r="L23">
        <v>170.91846052621551</v>
      </c>
      <c r="M23">
        <v>178.91112616804287</v>
      </c>
      <c r="N23">
        <v>179.20154513379464</v>
      </c>
      <c r="O23">
        <v>169.81765879123429</v>
      </c>
      <c r="P23">
        <v>176.6827918567852</v>
      </c>
      <c r="Q23">
        <v>164.11331844263208</v>
      </c>
      <c r="R23">
        <v>183.96780411050915</v>
      </c>
      <c r="S23">
        <v>181.09744002165473</v>
      </c>
      <c r="T23">
        <v>185.60508303328376</v>
      </c>
      <c r="U23">
        <v>183.8993784748705</v>
      </c>
      <c r="V23">
        <v>192.13417467532139</v>
      </c>
      <c r="W23">
        <v>166.37381905843884</v>
      </c>
      <c r="X23">
        <v>194.0222137159183</v>
      </c>
      <c r="Y23">
        <v>166.33780043915252</v>
      </c>
      <c r="Z23">
        <v>172.34841152033789</v>
      </c>
      <c r="AA23">
        <v>182.65948272489916</v>
      </c>
      <c r="AB23">
        <v>184.7505825902696</v>
      </c>
      <c r="AC23">
        <v>180.25063799727636</v>
      </c>
      <c r="AD23">
        <v>189.47908944134682</v>
      </c>
      <c r="AE23">
        <v>159.75162454358744</v>
      </c>
      <c r="AF23">
        <v>177.04595605637036</v>
      </c>
      <c r="AG23">
        <v>176.68943694731385</v>
      </c>
      <c r="AH23">
        <v>170.07270173801356</v>
      </c>
    </row>
    <row r="24" spans="1:34" x14ac:dyDescent="0.3">
      <c r="A24" s="108">
        <f ca="1">Exceedance!U24</f>
        <v>46753</v>
      </c>
      <c r="B24" s="1">
        <v>186.94460334690069</v>
      </c>
      <c r="C24" s="1">
        <v>166.09622595350351</v>
      </c>
      <c r="D24" s="1">
        <v>189.61329803708111</v>
      </c>
      <c r="E24">
        <v>124.57364402638757</v>
      </c>
      <c r="F24">
        <v>202.23146269788973</v>
      </c>
      <c r="G24">
        <v>142.6697606908125</v>
      </c>
      <c r="H24">
        <v>207.8111242158221</v>
      </c>
      <c r="I24">
        <v>203.80288056880607</v>
      </c>
      <c r="J24">
        <v>248.26060964005907</v>
      </c>
      <c r="K24">
        <v>156.36608976676879</v>
      </c>
      <c r="L24">
        <v>172.10872721150719</v>
      </c>
      <c r="M24">
        <v>156.55341384934869</v>
      </c>
      <c r="N24">
        <v>172.73284435447334</v>
      </c>
      <c r="O24">
        <v>150.41564553651546</v>
      </c>
      <c r="P24">
        <v>166.3417549157403</v>
      </c>
      <c r="Q24">
        <v>110.53940653182615</v>
      </c>
      <c r="R24">
        <v>222.44473046632598</v>
      </c>
      <c r="S24">
        <v>180.83439074856653</v>
      </c>
      <c r="T24">
        <v>170.23257725025985</v>
      </c>
      <c r="U24">
        <v>194.85682985345252</v>
      </c>
      <c r="V24">
        <v>143.08485070860462</v>
      </c>
      <c r="W24">
        <v>177.20310795832731</v>
      </c>
      <c r="X24">
        <v>215.67383673832433</v>
      </c>
      <c r="Y24">
        <v>162.93720407815019</v>
      </c>
      <c r="Z24">
        <v>160.63738162423348</v>
      </c>
      <c r="AA24">
        <v>184.6296056235532</v>
      </c>
      <c r="AB24">
        <v>171.64276379807515</v>
      </c>
      <c r="AC24">
        <v>172.84068709200218</v>
      </c>
      <c r="AD24">
        <v>182.33714789871178</v>
      </c>
      <c r="AE24">
        <v>146.5879724385149</v>
      </c>
      <c r="AF24">
        <v>189.78557615856693</v>
      </c>
      <c r="AG24">
        <v>153.3911620092793</v>
      </c>
      <c r="AH24">
        <v>170.7417170947071</v>
      </c>
    </row>
    <row r="25" spans="1:34" x14ac:dyDescent="0.3">
      <c r="A25" s="108">
        <f ca="1">Exceedance!U25</f>
        <v>46784</v>
      </c>
      <c r="B25" s="1">
        <v>174.46205952813389</v>
      </c>
      <c r="C25" s="1">
        <v>154.28452905921486</v>
      </c>
      <c r="D25" s="1">
        <v>167.04275211612105</v>
      </c>
      <c r="E25">
        <v>82.274869946356233</v>
      </c>
      <c r="F25">
        <v>179.1947276585951</v>
      </c>
      <c r="G25">
        <v>122.67067799516393</v>
      </c>
      <c r="H25">
        <v>216.52991962685181</v>
      </c>
      <c r="I25">
        <v>166.8200555631299</v>
      </c>
      <c r="J25">
        <v>197.29681877321136</v>
      </c>
      <c r="K25">
        <v>155.13863763178028</v>
      </c>
      <c r="L25">
        <v>166.04389762880038</v>
      </c>
      <c r="M25">
        <v>137.12224243452926</v>
      </c>
      <c r="N25">
        <v>150.64682119203849</v>
      </c>
      <c r="O25">
        <v>128.67509657802603</v>
      </c>
      <c r="P25">
        <v>139.3335963768387</v>
      </c>
      <c r="Q25">
        <v>83.863830750333761</v>
      </c>
      <c r="R25">
        <v>204.56628422929876</v>
      </c>
      <c r="S25">
        <v>166.8792804282611</v>
      </c>
      <c r="T25">
        <v>155.25129000535935</v>
      </c>
      <c r="U25">
        <v>156.94455674893254</v>
      </c>
      <c r="V25">
        <v>165.82078667800698</v>
      </c>
      <c r="W25">
        <v>151.07483107057232</v>
      </c>
      <c r="X25">
        <v>178.7491118179374</v>
      </c>
      <c r="Y25">
        <v>146.80852616672178</v>
      </c>
      <c r="Z25">
        <v>138.48170558417357</v>
      </c>
      <c r="AA25">
        <v>178.80701752755792</v>
      </c>
      <c r="AB25">
        <v>160.12345135038865</v>
      </c>
      <c r="AC25">
        <v>159.33565448918205</v>
      </c>
      <c r="AD25">
        <v>160.98722198540355</v>
      </c>
      <c r="AE25">
        <v>137.0812553168297</v>
      </c>
      <c r="AF25">
        <v>167.59153182222673</v>
      </c>
      <c r="AG25">
        <v>126.41984947830393</v>
      </c>
      <c r="AH25">
        <v>130.80114076756442</v>
      </c>
    </row>
    <row r="26" spans="1:34" x14ac:dyDescent="0.3">
      <c r="A26" s="108">
        <f ca="1">Exceedance!U26</f>
        <v>46813</v>
      </c>
      <c r="B26" s="1">
        <v>341.41636767641302</v>
      </c>
      <c r="C26" s="1">
        <v>250.18520694124354</v>
      </c>
      <c r="D26" s="1">
        <v>324.3414957390778</v>
      </c>
      <c r="E26">
        <v>233.54045735059657</v>
      </c>
      <c r="F26">
        <v>367.12529673716182</v>
      </c>
      <c r="G26">
        <v>245.58743808410901</v>
      </c>
      <c r="H26">
        <v>374.37380959995835</v>
      </c>
      <c r="I26">
        <v>320.40516016293736</v>
      </c>
      <c r="J26">
        <v>344.02509899624397</v>
      </c>
      <c r="K26">
        <v>304.76617984296445</v>
      </c>
      <c r="L26">
        <v>309.93329727633409</v>
      </c>
      <c r="M26">
        <v>249.19649685253711</v>
      </c>
      <c r="N26">
        <v>246.93330066901135</v>
      </c>
      <c r="O26">
        <v>210.40812777727436</v>
      </c>
      <c r="P26">
        <v>245.44145498622512</v>
      </c>
      <c r="Q26">
        <v>258.24321913152016</v>
      </c>
      <c r="R26">
        <v>354.02672338570738</v>
      </c>
      <c r="S26">
        <v>269.97351024846807</v>
      </c>
      <c r="T26">
        <v>247.96693513324746</v>
      </c>
      <c r="U26">
        <v>338.05279049446841</v>
      </c>
      <c r="V26">
        <v>275.37798501934719</v>
      </c>
      <c r="W26">
        <v>257.67254829804341</v>
      </c>
      <c r="X26">
        <v>361.76261549034422</v>
      </c>
      <c r="Y26">
        <v>224.39125034181851</v>
      </c>
      <c r="Z26">
        <v>190.49769323148098</v>
      </c>
      <c r="AA26">
        <v>274.66210768620471</v>
      </c>
      <c r="AB26">
        <v>249.32783956106408</v>
      </c>
      <c r="AC26">
        <v>331.18300711108401</v>
      </c>
      <c r="AD26">
        <v>324.78462973332643</v>
      </c>
      <c r="AE26">
        <v>203.43017275277995</v>
      </c>
      <c r="AF26">
        <v>324.90994742237416</v>
      </c>
      <c r="AG26">
        <v>236.55467994368604</v>
      </c>
      <c r="AH26">
        <v>238.10565182411383</v>
      </c>
    </row>
    <row r="27" spans="1:34" x14ac:dyDescent="0.3">
      <c r="A27" s="108">
        <f ca="1">Exceedance!U27</f>
        <v>46844</v>
      </c>
      <c r="B27" s="1">
        <v>376.55317219074755</v>
      </c>
      <c r="C27" s="1">
        <v>234.82501153150861</v>
      </c>
      <c r="D27" s="1">
        <v>269.38030851298066</v>
      </c>
      <c r="E27">
        <v>270.12256900079672</v>
      </c>
      <c r="F27">
        <v>409.1750169251888</v>
      </c>
      <c r="G27">
        <v>232.29116272745992</v>
      </c>
      <c r="H27">
        <v>410.88411216766389</v>
      </c>
      <c r="I27">
        <v>272.85229410877065</v>
      </c>
      <c r="J27">
        <v>352.183293813099</v>
      </c>
      <c r="K27">
        <v>211.7962607180601</v>
      </c>
      <c r="L27">
        <v>267.58141590168555</v>
      </c>
      <c r="M27">
        <v>227.81805113720111</v>
      </c>
      <c r="N27">
        <v>224.13972680988778</v>
      </c>
      <c r="O27">
        <v>180.33141807983557</v>
      </c>
      <c r="P27">
        <v>229.76629989062175</v>
      </c>
      <c r="Q27">
        <v>266.80171007240642</v>
      </c>
      <c r="R27">
        <v>394.63329970209043</v>
      </c>
      <c r="S27">
        <v>254.91716493880807</v>
      </c>
      <c r="T27">
        <v>224.96036970349644</v>
      </c>
      <c r="U27">
        <v>211.29006093854716</v>
      </c>
      <c r="V27">
        <v>262.14808834474007</v>
      </c>
      <c r="W27">
        <v>243.10784687401076</v>
      </c>
      <c r="X27">
        <v>393.89813515957957</v>
      </c>
      <c r="Y27">
        <v>192.52188150759068</v>
      </c>
      <c r="Z27">
        <v>152.5883037825308</v>
      </c>
      <c r="AA27">
        <v>260.56363083739149</v>
      </c>
      <c r="AB27">
        <v>231.75065025355656</v>
      </c>
      <c r="AC27">
        <v>359.0785335224578</v>
      </c>
      <c r="AD27">
        <v>370.87443957208012</v>
      </c>
      <c r="AE27">
        <v>173.49689195816504</v>
      </c>
      <c r="AF27">
        <v>350.26790591683346</v>
      </c>
      <c r="AG27">
        <v>203.91971315978967</v>
      </c>
      <c r="AH27">
        <v>211.29275617531403</v>
      </c>
    </row>
    <row r="28" spans="1:34" x14ac:dyDescent="0.3">
      <c r="A28" s="108">
        <f ca="1">Exceedance!U28</f>
        <v>46874</v>
      </c>
      <c r="B28" s="1">
        <v>379.55753203530338</v>
      </c>
      <c r="C28" s="1">
        <v>243.88366224394048</v>
      </c>
      <c r="D28" s="1">
        <v>270.90999434766292</v>
      </c>
      <c r="E28">
        <v>341.58149552920906</v>
      </c>
      <c r="F28">
        <v>391.06965667169311</v>
      </c>
      <c r="G28">
        <v>253.96704628900486</v>
      </c>
      <c r="H28">
        <v>391.74674238419516</v>
      </c>
      <c r="I28">
        <v>274.79492889664431</v>
      </c>
      <c r="J28">
        <v>374.70801944347789</v>
      </c>
      <c r="K28">
        <v>255.73041959756569</v>
      </c>
      <c r="L28">
        <v>268.93116465568954</v>
      </c>
      <c r="M28">
        <v>234.14851075492845</v>
      </c>
      <c r="N28">
        <v>203.66663382363666</v>
      </c>
      <c r="O28">
        <v>158.51111054877111</v>
      </c>
      <c r="P28">
        <v>238.08001064350847</v>
      </c>
      <c r="Q28">
        <v>346.09981896152641</v>
      </c>
      <c r="R28">
        <v>402.08625489066316</v>
      </c>
      <c r="S28">
        <v>255.49004467670221</v>
      </c>
      <c r="T28">
        <v>240.20645204880284</v>
      </c>
      <c r="U28">
        <v>255.22927520573478</v>
      </c>
      <c r="V28">
        <v>265.0579264861488</v>
      </c>
      <c r="W28">
        <v>265.1287475713612</v>
      </c>
      <c r="X28">
        <v>372.34598103846395</v>
      </c>
      <c r="Y28">
        <v>170.396179676739</v>
      </c>
      <c r="Z28">
        <v>140.73257233034604</v>
      </c>
      <c r="AA28">
        <v>263.19224369061203</v>
      </c>
      <c r="AB28">
        <v>243.73683824973864</v>
      </c>
      <c r="AC28">
        <v>350.19519319204397</v>
      </c>
      <c r="AD28">
        <v>278.65891206389927</v>
      </c>
      <c r="AE28">
        <v>165.80746459372719</v>
      </c>
      <c r="AF28">
        <v>381.09414052061771</v>
      </c>
      <c r="AG28">
        <v>183.63198649720223</v>
      </c>
      <c r="AH28">
        <v>223.84264101101772</v>
      </c>
    </row>
    <row r="29" spans="1:34" x14ac:dyDescent="0.3">
      <c r="A29" s="108">
        <f ca="1">Exceedance!U29</f>
        <v>46905</v>
      </c>
      <c r="B29" s="1">
        <v>270.79840126368475</v>
      </c>
      <c r="C29" s="1">
        <v>237.79693288138935</v>
      </c>
      <c r="D29" s="1">
        <v>255.83504237906058</v>
      </c>
      <c r="E29">
        <v>313.54691315386617</v>
      </c>
      <c r="F29">
        <v>341.54286221495852</v>
      </c>
      <c r="G29">
        <v>267.85784010000691</v>
      </c>
      <c r="H29">
        <v>334.87326354508104</v>
      </c>
      <c r="I29">
        <v>259.10200075590251</v>
      </c>
      <c r="J29">
        <v>329.96508066935911</v>
      </c>
      <c r="K29">
        <v>249.01889664514309</v>
      </c>
      <c r="L29">
        <v>255.00362425541562</v>
      </c>
      <c r="M29">
        <v>233.41522027581371</v>
      </c>
      <c r="N29">
        <v>172.37880319190657</v>
      </c>
      <c r="O29">
        <v>126.96172797575838</v>
      </c>
      <c r="P29">
        <v>225.41644445619772</v>
      </c>
      <c r="Q29">
        <v>303.87646586663385</v>
      </c>
      <c r="R29">
        <v>335.69694016413717</v>
      </c>
      <c r="S29">
        <v>240.22771906143987</v>
      </c>
      <c r="T29">
        <v>248.65218836123339</v>
      </c>
      <c r="U29">
        <v>247.80756767207635</v>
      </c>
      <c r="V29">
        <v>251.04749249820651</v>
      </c>
      <c r="W29">
        <v>271.15783875617217</v>
      </c>
      <c r="X29">
        <v>342.77221729082333</v>
      </c>
      <c r="Y29">
        <v>137.07903094180119</v>
      </c>
      <c r="Z29">
        <v>163.85458181299703</v>
      </c>
      <c r="AA29">
        <v>249.80449970135498</v>
      </c>
      <c r="AB29">
        <v>241.77409458056519</v>
      </c>
      <c r="AC29">
        <v>320.33532972563233</v>
      </c>
      <c r="AD29">
        <v>262.35846231614391</v>
      </c>
      <c r="AE29">
        <v>204.72409533541173</v>
      </c>
      <c r="AF29">
        <v>268.92345334468922</v>
      </c>
      <c r="AG29">
        <v>184.64011714124462</v>
      </c>
      <c r="AH29">
        <v>228.33466591259969</v>
      </c>
    </row>
    <row r="30" spans="1:34" x14ac:dyDescent="0.3">
      <c r="A30" s="108">
        <f ca="1">Exceedance!U30</f>
        <v>46935</v>
      </c>
      <c r="B30" s="1">
        <v>277.42603701875862</v>
      </c>
      <c r="C30" s="1">
        <v>244.81181018561981</v>
      </c>
      <c r="D30" s="1">
        <v>262.90070664911531</v>
      </c>
      <c r="E30">
        <v>256.2712887076591</v>
      </c>
      <c r="F30">
        <v>282.85156285338962</v>
      </c>
      <c r="G30">
        <v>248.42710368588965</v>
      </c>
      <c r="H30">
        <v>277.99140071182291</v>
      </c>
      <c r="I30">
        <v>265.2948032656758</v>
      </c>
      <c r="J30">
        <v>277.59888891825443</v>
      </c>
      <c r="K30">
        <v>232.73613411479965</v>
      </c>
      <c r="L30">
        <v>259.08203261984818</v>
      </c>
      <c r="M30">
        <v>238.86794495134552</v>
      </c>
      <c r="N30">
        <v>162.74986257433133</v>
      </c>
      <c r="O30">
        <v>114.73444927634087</v>
      </c>
      <c r="P30">
        <v>223.21990777909789</v>
      </c>
      <c r="Q30">
        <v>266.8166652660758</v>
      </c>
      <c r="R30">
        <v>274.06086066640626</v>
      </c>
      <c r="S30">
        <v>246.17235945716448</v>
      </c>
      <c r="T30">
        <v>264.86359246288106</v>
      </c>
      <c r="U30">
        <v>253.14091783277712</v>
      </c>
      <c r="V30">
        <v>257.19754735459486</v>
      </c>
      <c r="W30">
        <v>274.81746864109039</v>
      </c>
      <c r="X30">
        <v>281.41854727945235</v>
      </c>
      <c r="Y30">
        <v>125.87389466345184</v>
      </c>
      <c r="Z30">
        <v>200.94797294444587</v>
      </c>
      <c r="AA30">
        <v>256.20964674111201</v>
      </c>
      <c r="AB30">
        <v>248.92403901697671</v>
      </c>
      <c r="AC30">
        <v>255.61756425617509</v>
      </c>
      <c r="AD30">
        <v>269.12255427663348</v>
      </c>
      <c r="AE30">
        <v>248.56384614835056</v>
      </c>
      <c r="AF30">
        <v>274.58372204739561</v>
      </c>
      <c r="AG30">
        <v>212.67393844636607</v>
      </c>
      <c r="AH30">
        <v>232.79825942547646</v>
      </c>
    </row>
    <row r="31" spans="1:34" x14ac:dyDescent="0.3">
      <c r="A31" s="108">
        <f ca="1">Exceedance!U31</f>
        <v>46966</v>
      </c>
      <c r="B31" s="1">
        <v>263.14389037058447</v>
      </c>
      <c r="C31" s="1">
        <v>232.46005212150001</v>
      </c>
      <c r="D31" s="1">
        <v>251.24721198758564</v>
      </c>
      <c r="E31">
        <v>229.38967871900718</v>
      </c>
      <c r="F31">
        <v>258.36873851797117</v>
      </c>
      <c r="G31">
        <v>231.93721806518781</v>
      </c>
      <c r="H31">
        <v>251.03866223271521</v>
      </c>
      <c r="I31">
        <v>257.92835943878856</v>
      </c>
      <c r="J31">
        <v>258.33017640388016</v>
      </c>
      <c r="K31">
        <v>232.03749332990265</v>
      </c>
      <c r="L31">
        <v>226.53800342772647</v>
      </c>
      <c r="M31">
        <v>214.82945767808567</v>
      </c>
      <c r="N31">
        <v>155.03484648133556</v>
      </c>
      <c r="O31">
        <v>110.32502442074468</v>
      </c>
      <c r="P31">
        <v>219.31499747636769</v>
      </c>
      <c r="Q31">
        <v>219.81098462772957</v>
      </c>
      <c r="R31">
        <v>273.80541269798692</v>
      </c>
      <c r="S31">
        <v>244.46680976664982</v>
      </c>
      <c r="T31">
        <v>257.1099427011298</v>
      </c>
      <c r="U31">
        <v>252.74859184003597</v>
      </c>
      <c r="V31">
        <v>248.83346599467455</v>
      </c>
      <c r="W31">
        <v>232.747081037252</v>
      </c>
      <c r="X31">
        <v>275.42147154226944</v>
      </c>
      <c r="Y31">
        <v>122.44489559544358</v>
      </c>
      <c r="Z31">
        <v>208.39434564460765</v>
      </c>
      <c r="AA31">
        <v>247.99118186978467</v>
      </c>
      <c r="AB31">
        <v>236.54693309790318</v>
      </c>
      <c r="AC31">
        <v>237.27164719831268</v>
      </c>
      <c r="AD31">
        <v>256.69781722877553</v>
      </c>
      <c r="AE31">
        <v>228.27502862696943</v>
      </c>
      <c r="AF31">
        <v>273.39105407117876</v>
      </c>
      <c r="AG31">
        <v>207.55921063794619</v>
      </c>
      <c r="AH31">
        <v>208.2370263248832</v>
      </c>
    </row>
    <row r="32" spans="1:34" x14ac:dyDescent="0.3">
      <c r="A32" s="108">
        <f ca="1">Exceedance!U32</f>
        <v>46997</v>
      </c>
      <c r="B32" s="1">
        <v>230.71757597086693</v>
      </c>
      <c r="C32" s="1">
        <v>202.94445438847856</v>
      </c>
      <c r="D32" s="1">
        <v>221.59520265299452</v>
      </c>
      <c r="E32">
        <v>204.6629723529928</v>
      </c>
      <c r="F32">
        <v>218.30925906936162</v>
      </c>
      <c r="G32">
        <v>191.78684301918989</v>
      </c>
      <c r="H32">
        <v>225.93872942922528</v>
      </c>
      <c r="I32">
        <v>193.11131908209472</v>
      </c>
      <c r="J32">
        <v>246.61481849380763</v>
      </c>
      <c r="K32">
        <v>226.38954407275395</v>
      </c>
      <c r="L32">
        <v>212.90194524371435</v>
      </c>
      <c r="M32">
        <v>194.04998168415028</v>
      </c>
      <c r="N32">
        <v>148.33336707951943</v>
      </c>
      <c r="O32">
        <v>105.34648521745061</v>
      </c>
      <c r="P32">
        <v>183.5760846089704</v>
      </c>
      <c r="Q32">
        <v>205.63565898998385</v>
      </c>
      <c r="R32">
        <v>257.10246396578276</v>
      </c>
      <c r="S32">
        <v>213.15855762223575</v>
      </c>
      <c r="T32">
        <v>222.68230355348786</v>
      </c>
      <c r="U32">
        <v>228.12604152289501</v>
      </c>
      <c r="V32">
        <v>213.67795250996738</v>
      </c>
      <c r="W32">
        <v>200.07792892926545</v>
      </c>
      <c r="X32">
        <v>256.7818608250152</v>
      </c>
      <c r="Y32">
        <v>117.50921596225615</v>
      </c>
      <c r="Z32">
        <v>197.47305516184261</v>
      </c>
      <c r="AA32">
        <v>214.08557388278939</v>
      </c>
      <c r="AB32">
        <v>211.86469540156332</v>
      </c>
      <c r="AC32">
        <v>210.97253959584913</v>
      </c>
      <c r="AD32">
        <v>226.81992237233439</v>
      </c>
      <c r="AE32">
        <v>197.85674546037262</v>
      </c>
      <c r="AF32">
        <v>244.03490221799217</v>
      </c>
      <c r="AG32">
        <v>189.42012154185326</v>
      </c>
      <c r="AH32">
        <v>187.36630562405304</v>
      </c>
    </row>
    <row r="33" spans="1:34" x14ac:dyDescent="0.3">
      <c r="A33" s="108">
        <f ca="1">Exceedance!U33</f>
        <v>47027</v>
      </c>
      <c r="B33" s="1">
        <v>178.70504395268145</v>
      </c>
      <c r="C33" s="1">
        <v>158.90294756938863</v>
      </c>
      <c r="D33" s="1">
        <v>172.57103618434311</v>
      </c>
      <c r="E33">
        <v>154.57313604536606</v>
      </c>
      <c r="F33">
        <v>177.15854516957228</v>
      </c>
      <c r="G33">
        <v>148.98009635839705</v>
      </c>
      <c r="H33">
        <v>175.13218146788674</v>
      </c>
      <c r="I33">
        <v>162.15270795143979</v>
      </c>
      <c r="J33">
        <v>178.36291893182587</v>
      </c>
      <c r="K33">
        <v>160.36463822909914</v>
      </c>
      <c r="L33">
        <v>154.05981101654086</v>
      </c>
      <c r="M33">
        <v>140.03329997753923</v>
      </c>
      <c r="N33">
        <v>133.26498833917663</v>
      </c>
      <c r="O33">
        <v>112.92758483504731</v>
      </c>
      <c r="P33">
        <v>125.74277024403703</v>
      </c>
      <c r="Q33">
        <v>142.65493905347452</v>
      </c>
      <c r="R33">
        <v>181.03061249233991</v>
      </c>
      <c r="S33">
        <v>158.2457835451936</v>
      </c>
      <c r="T33">
        <v>169.32024057977227</v>
      </c>
      <c r="U33">
        <v>176.49576567117302</v>
      </c>
      <c r="V33">
        <v>158.28267758341872</v>
      </c>
      <c r="W33">
        <v>150.95410654762057</v>
      </c>
      <c r="X33">
        <v>178.66405523897501</v>
      </c>
      <c r="Y33">
        <v>126.07311433410817</v>
      </c>
      <c r="Z33">
        <v>145.94706076377952</v>
      </c>
      <c r="AA33">
        <v>158.39495302893749</v>
      </c>
      <c r="AB33">
        <v>155.14381984864687</v>
      </c>
      <c r="AC33">
        <v>168.67609166591268</v>
      </c>
      <c r="AD33">
        <v>167.57007908903725</v>
      </c>
      <c r="AE33">
        <v>150.88477619032176</v>
      </c>
      <c r="AF33">
        <v>184.14692614786475</v>
      </c>
      <c r="AG33">
        <v>144.97919657461637</v>
      </c>
      <c r="AH33">
        <v>141.87196501509015</v>
      </c>
    </row>
    <row r="34" spans="1:34" x14ac:dyDescent="0.3">
      <c r="A34" s="108">
        <f ca="1">Exceedance!U34</f>
        <v>47058</v>
      </c>
      <c r="B34" s="1">
        <v>211.96606736672447</v>
      </c>
      <c r="C34" s="1">
        <v>190.99745149338045</v>
      </c>
      <c r="D34" s="1">
        <v>206.42099911590736</v>
      </c>
      <c r="E34">
        <v>196.21114500090729</v>
      </c>
      <c r="F34">
        <v>214.74810143655245</v>
      </c>
      <c r="G34">
        <v>178.03156089320805</v>
      </c>
      <c r="H34">
        <v>207.36858125897371</v>
      </c>
      <c r="I34">
        <v>194.13824069677017</v>
      </c>
      <c r="J34">
        <v>233.67592501182344</v>
      </c>
      <c r="K34">
        <v>189.58662748192742</v>
      </c>
      <c r="L34">
        <v>189.18837427065785</v>
      </c>
      <c r="M34">
        <v>177.25213788522697</v>
      </c>
      <c r="N34">
        <v>156.8592469178717</v>
      </c>
      <c r="O34">
        <v>111.24711943578167</v>
      </c>
      <c r="P34">
        <v>161.93540051731213</v>
      </c>
      <c r="Q34">
        <v>191.58935019109413</v>
      </c>
      <c r="R34">
        <v>208.89229113216118</v>
      </c>
      <c r="S34">
        <v>191.69992150752373</v>
      </c>
      <c r="T34">
        <v>209.99437215061178</v>
      </c>
      <c r="U34">
        <v>212.3103591371549</v>
      </c>
      <c r="V34">
        <v>202.35914889816573</v>
      </c>
      <c r="W34">
        <v>178.55571267896886</v>
      </c>
      <c r="X34">
        <v>209.6824853530095</v>
      </c>
      <c r="Y34">
        <v>123.05368441070097</v>
      </c>
      <c r="Z34">
        <v>180.71702788450773</v>
      </c>
      <c r="AA34">
        <v>207.02285011891951</v>
      </c>
      <c r="AB34">
        <v>196.37104817029405</v>
      </c>
      <c r="AC34">
        <v>193.06322778691225</v>
      </c>
      <c r="AD34">
        <v>211.91475887823711</v>
      </c>
      <c r="AE34">
        <v>175.94917810791617</v>
      </c>
      <c r="AF34">
        <v>224.34424726507999</v>
      </c>
      <c r="AG34">
        <v>171.16979907510472</v>
      </c>
      <c r="AH34">
        <v>181.93500138389959</v>
      </c>
    </row>
    <row r="35" spans="1:34" x14ac:dyDescent="0.3">
      <c r="A35" s="108">
        <f ca="1">Exceedance!U35</f>
        <v>47088</v>
      </c>
      <c r="B35" s="1">
        <v>191.78487578336532</v>
      </c>
      <c r="C35" s="1">
        <v>178.29479964822156</v>
      </c>
      <c r="D35" s="1">
        <v>188.21506123535355</v>
      </c>
      <c r="E35">
        <v>175.25026543178669</v>
      </c>
      <c r="F35">
        <v>188.17460377500475</v>
      </c>
      <c r="G35">
        <v>138.23126555656054</v>
      </c>
      <c r="H35">
        <v>215.43346579305489</v>
      </c>
      <c r="I35">
        <v>201.52868293573528</v>
      </c>
      <c r="J35">
        <v>231.29984575911163</v>
      </c>
      <c r="K35">
        <v>126.85392153624203</v>
      </c>
      <c r="L35">
        <v>179.26378443604662</v>
      </c>
      <c r="M35">
        <v>165.55952604623508</v>
      </c>
      <c r="N35">
        <v>153.08723044557453</v>
      </c>
      <c r="O35">
        <v>107.59175285431715</v>
      </c>
      <c r="P35">
        <v>149.40670466099886</v>
      </c>
      <c r="Q35">
        <v>168.41678349736185</v>
      </c>
      <c r="R35">
        <v>207.25475182684579</v>
      </c>
      <c r="S35">
        <v>180.83478642144385</v>
      </c>
      <c r="T35">
        <v>178.55889856204487</v>
      </c>
      <c r="U35">
        <v>123.40655348694459</v>
      </c>
      <c r="V35">
        <v>126.78792244862485</v>
      </c>
      <c r="W35">
        <v>177.81517142863888</v>
      </c>
      <c r="X35">
        <v>203.7846516424687</v>
      </c>
      <c r="Y35">
        <v>114.65192540090119</v>
      </c>
      <c r="Z35">
        <v>155.8886489976671</v>
      </c>
      <c r="AA35">
        <v>186.1923890629561</v>
      </c>
      <c r="AB35">
        <v>171.37404949583589</v>
      </c>
      <c r="AC35">
        <v>186.65098063818218</v>
      </c>
      <c r="AD35">
        <v>129.81117479539509</v>
      </c>
      <c r="AE35">
        <v>157.82543879730019</v>
      </c>
      <c r="AF35">
        <v>189.54143853815148</v>
      </c>
      <c r="AG35">
        <v>154.20753016124175</v>
      </c>
      <c r="AH35">
        <v>158.34293078208768</v>
      </c>
    </row>
    <row r="36" spans="1:34" x14ac:dyDescent="0.3">
      <c r="A36" s="108">
        <f ca="1">Exceedance!U36</f>
        <v>47119</v>
      </c>
      <c r="B36" s="1">
        <v>220.32237001905466</v>
      </c>
      <c r="C36" s="1">
        <v>225.69108606581241</v>
      </c>
      <c r="D36" s="1">
        <v>220.4214573790014</v>
      </c>
      <c r="E36">
        <v>260.06910071146865</v>
      </c>
      <c r="F36">
        <v>238.90750448364651</v>
      </c>
      <c r="G36">
        <v>230.54099516205167</v>
      </c>
      <c r="H36">
        <v>284.93581726651087</v>
      </c>
      <c r="I36">
        <v>278.55544502888137</v>
      </c>
      <c r="J36">
        <v>209.7030734188842</v>
      </c>
      <c r="K36">
        <v>216.15910537809734</v>
      </c>
      <c r="L36">
        <v>220.06218337806916</v>
      </c>
      <c r="M36">
        <v>213.07006385196578</v>
      </c>
      <c r="N36">
        <v>144.48737619747007</v>
      </c>
      <c r="O36">
        <v>97.700636977647548</v>
      </c>
      <c r="P36">
        <v>156.82273147162928</v>
      </c>
      <c r="Q36">
        <v>262.56986248023799</v>
      </c>
      <c r="R36">
        <v>256.94604692708629</v>
      </c>
      <c r="S36">
        <v>228.05186368607943</v>
      </c>
      <c r="T36">
        <v>252.46912718417863</v>
      </c>
      <c r="U36">
        <v>205.49336601976117</v>
      </c>
      <c r="V36">
        <v>251.40113953632397</v>
      </c>
      <c r="W36">
        <v>253.03222307515253</v>
      </c>
      <c r="X36">
        <v>254.36345754006712</v>
      </c>
      <c r="Y36">
        <v>94.16701526213572</v>
      </c>
      <c r="Z36">
        <v>201.17163618031859</v>
      </c>
      <c r="AA36">
        <v>249.25908667562234</v>
      </c>
      <c r="AB36">
        <v>222.33025276756135</v>
      </c>
      <c r="AC36">
        <v>246.59347975178068</v>
      </c>
      <c r="AD36">
        <v>237.27269633602839</v>
      </c>
      <c r="AE36">
        <v>238.97208076584607</v>
      </c>
      <c r="AF36">
        <v>224.98945506730956</v>
      </c>
      <c r="AG36">
        <v>180.21426412998912</v>
      </c>
      <c r="AH36">
        <v>166.00262428985477</v>
      </c>
    </row>
    <row r="37" spans="1:34" x14ac:dyDescent="0.3">
      <c r="A37" s="108">
        <f ca="1">Exceedance!U37</f>
        <v>47150</v>
      </c>
      <c r="B37" s="1">
        <v>154.8835539641444</v>
      </c>
      <c r="C37" s="1">
        <v>215.23757565229351</v>
      </c>
      <c r="D37" s="1">
        <v>156.13257389657915</v>
      </c>
      <c r="E37">
        <v>250.0870359036179</v>
      </c>
      <c r="F37">
        <v>211.98147511176984</v>
      </c>
      <c r="G37">
        <v>221.96686940803264</v>
      </c>
      <c r="H37">
        <v>244.15303588047914</v>
      </c>
      <c r="I37">
        <v>155.67407329901749</v>
      </c>
      <c r="J37">
        <v>217.64205449539122</v>
      </c>
      <c r="K37">
        <v>152.59810933272601</v>
      </c>
      <c r="L37">
        <v>207.80810561721111</v>
      </c>
      <c r="M37">
        <v>185.34376678040945</v>
      </c>
      <c r="N37">
        <v>127.44369264458153</v>
      </c>
      <c r="O37">
        <v>83.863303625010289</v>
      </c>
      <c r="P37">
        <v>126.22484413910905</v>
      </c>
      <c r="Q37">
        <v>226.72317704762941</v>
      </c>
      <c r="R37">
        <v>246.73831480450048</v>
      </c>
      <c r="S37">
        <v>217.06764446078643</v>
      </c>
      <c r="T37">
        <v>216.20997982029905</v>
      </c>
      <c r="U37">
        <v>150.79567898164422</v>
      </c>
      <c r="V37">
        <v>217.88160840850787</v>
      </c>
      <c r="W37">
        <v>233.50694238300773</v>
      </c>
      <c r="X37">
        <v>241.88380308541656</v>
      </c>
      <c r="Y37">
        <v>0</v>
      </c>
      <c r="Z37">
        <v>169.70059330887347</v>
      </c>
      <c r="AA37">
        <v>237.53595477596585</v>
      </c>
      <c r="AB37">
        <v>205.98323514512063</v>
      </c>
      <c r="AC37">
        <v>227.7324091711989</v>
      </c>
      <c r="AD37">
        <v>219.48657212216185</v>
      </c>
      <c r="AE37">
        <v>219.02424869125497</v>
      </c>
      <c r="AF37">
        <v>202.63129041495256</v>
      </c>
      <c r="AG37">
        <v>153.19479098811848</v>
      </c>
      <c r="AH37">
        <v>121.20013523417791</v>
      </c>
    </row>
    <row r="38" spans="1:34" x14ac:dyDescent="0.3">
      <c r="A38" s="108">
        <f ca="1">Exceedance!U38</f>
        <v>47178</v>
      </c>
      <c r="B38" s="1">
        <v>276.48230656400852</v>
      </c>
      <c r="C38" s="1">
        <v>247.97235672331877</v>
      </c>
      <c r="D38" s="1">
        <v>281.01134103752833</v>
      </c>
      <c r="E38">
        <v>361.12321295070916</v>
      </c>
      <c r="F38">
        <v>316.49575796558901</v>
      </c>
      <c r="G38">
        <v>334.40999790450041</v>
      </c>
      <c r="H38">
        <v>342.70109214122965</v>
      </c>
      <c r="I38">
        <v>196.90220373189044</v>
      </c>
      <c r="J38">
        <v>318.4721457417682</v>
      </c>
      <c r="K38">
        <v>190.80286065648551</v>
      </c>
      <c r="L38">
        <v>268.15084128603871</v>
      </c>
      <c r="M38">
        <v>188.44832358097995</v>
      </c>
      <c r="N38">
        <v>122.42125553481684</v>
      </c>
      <c r="O38">
        <v>0</v>
      </c>
      <c r="P38">
        <v>235.40024712762744</v>
      </c>
      <c r="Q38">
        <v>331.1002116865684</v>
      </c>
      <c r="R38">
        <v>276.69909030601468</v>
      </c>
      <c r="S38">
        <v>247.61111366010476</v>
      </c>
      <c r="T38">
        <v>336.84479376323583</v>
      </c>
      <c r="U38">
        <v>189.614174820768</v>
      </c>
      <c r="V38">
        <v>271.05695334347689</v>
      </c>
      <c r="W38">
        <v>339.59390928447357</v>
      </c>
      <c r="X38">
        <v>278.29241625573411</v>
      </c>
      <c r="Y38">
        <v>0</v>
      </c>
      <c r="Z38">
        <v>166.8629427762188</v>
      </c>
      <c r="AA38">
        <v>269.32411251916324</v>
      </c>
      <c r="AB38">
        <v>274.69429545653884</v>
      </c>
      <c r="AC38">
        <v>340.21239539087696</v>
      </c>
      <c r="AD38">
        <v>279.49868779190439</v>
      </c>
      <c r="AE38">
        <v>262.96885713357176</v>
      </c>
      <c r="AF38">
        <v>273.20058616184929</v>
      </c>
      <c r="AG38">
        <v>157.03660716307985</v>
      </c>
      <c r="AH38">
        <v>204.30612121646732</v>
      </c>
    </row>
    <row r="39" spans="1:34" x14ac:dyDescent="0.3">
      <c r="A39" s="108">
        <f ca="1">Exceedance!U39</f>
        <v>47209</v>
      </c>
      <c r="B39" s="1">
        <v>261.68522339528829</v>
      </c>
      <c r="C39" s="1">
        <v>233.9543000226823</v>
      </c>
      <c r="D39" s="1">
        <v>268.48707557791954</v>
      </c>
      <c r="E39">
        <v>364.12610316665786</v>
      </c>
      <c r="F39">
        <v>338.67284768845929</v>
      </c>
      <c r="G39">
        <v>336.12106834533733</v>
      </c>
      <c r="H39">
        <v>346.85576871351367</v>
      </c>
      <c r="I39">
        <v>240.63790327299947</v>
      </c>
      <c r="J39">
        <v>325.91342077132185</v>
      </c>
      <c r="K39">
        <v>227.79229317396459</v>
      </c>
      <c r="L39">
        <v>252.24188261316235</v>
      </c>
      <c r="M39">
        <v>157.48196143541907</v>
      </c>
      <c r="N39">
        <v>97.807016689056383</v>
      </c>
      <c r="O39">
        <v>0</v>
      </c>
      <c r="P39">
        <v>243.19314541125468</v>
      </c>
      <c r="Q39">
        <v>336.48411462353232</v>
      </c>
      <c r="R39">
        <v>261.2387369857218</v>
      </c>
      <c r="S39">
        <v>227.25041560690082</v>
      </c>
      <c r="T39">
        <v>331.26575523529789</v>
      </c>
      <c r="U39">
        <v>229.09024712747146</v>
      </c>
      <c r="V39">
        <v>258.26899164491044</v>
      </c>
      <c r="W39">
        <v>336.9596198120467</v>
      </c>
      <c r="X39">
        <v>262.87724216464687</v>
      </c>
      <c r="Y39">
        <v>0</v>
      </c>
      <c r="Z39">
        <v>140.54703062596855</v>
      </c>
      <c r="AA39">
        <v>253.15544759388504</v>
      </c>
      <c r="AB39">
        <v>236.30078533179909</v>
      </c>
      <c r="AC39">
        <v>345.36399457771552</v>
      </c>
      <c r="AD39">
        <v>267.65854843037391</v>
      </c>
      <c r="AE39">
        <v>249.44538690796946</v>
      </c>
      <c r="AF39">
        <v>260.34010976761681</v>
      </c>
      <c r="AG39">
        <v>139.69142192627118</v>
      </c>
      <c r="AH39">
        <v>233.16285243238102</v>
      </c>
    </row>
    <row r="40" spans="1:34" x14ac:dyDescent="0.3">
      <c r="A40" s="108">
        <f ca="1">Exceedance!U40</f>
        <v>47239</v>
      </c>
      <c r="B40" s="1">
        <v>263.87128148380691</v>
      </c>
      <c r="C40" s="1">
        <v>245.412134450119</v>
      </c>
      <c r="D40" s="1">
        <v>272.25567082829645</v>
      </c>
      <c r="E40">
        <v>343.94011377128714</v>
      </c>
      <c r="F40">
        <v>339.14250935326794</v>
      </c>
      <c r="G40">
        <v>313.45300355186509</v>
      </c>
      <c r="H40">
        <v>348.26278998582842</v>
      </c>
      <c r="I40">
        <v>281.19517089514153</v>
      </c>
      <c r="J40">
        <v>317.95149202538465</v>
      </c>
      <c r="K40">
        <v>253.69087257533991</v>
      </c>
      <c r="L40">
        <v>256.89469456644025</v>
      </c>
      <c r="M40">
        <v>136.58668143167458</v>
      </c>
      <c r="N40">
        <v>0</v>
      </c>
      <c r="O40">
        <v>0</v>
      </c>
      <c r="P40">
        <v>266.63717114153604</v>
      </c>
      <c r="Q40">
        <v>346.62291465408543</v>
      </c>
      <c r="R40">
        <v>262.71938721712661</v>
      </c>
      <c r="S40">
        <v>245.5385390222431</v>
      </c>
      <c r="T40">
        <v>274.23850693762807</v>
      </c>
      <c r="U40">
        <v>257.45958792526102</v>
      </c>
      <c r="V40">
        <v>266.83397661553823</v>
      </c>
      <c r="W40">
        <v>281.52941359943355</v>
      </c>
      <c r="X40">
        <v>264.97202377790421</v>
      </c>
      <c r="Y40">
        <v>0</v>
      </c>
      <c r="Z40">
        <v>148.11100946828748</v>
      </c>
      <c r="AA40">
        <v>261.4570953901283</v>
      </c>
      <c r="AB40">
        <v>269.93688534001524</v>
      </c>
      <c r="AC40">
        <v>329.5770481986915</v>
      </c>
      <c r="AD40">
        <v>274.56388302850075</v>
      </c>
      <c r="AE40">
        <v>252.97648693404886</v>
      </c>
      <c r="AF40">
        <v>263.96948400699142</v>
      </c>
      <c r="AG40">
        <v>162.52071422461489</v>
      </c>
      <c r="AH40">
        <v>256.91134280407528</v>
      </c>
    </row>
    <row r="41" spans="1:34" x14ac:dyDescent="0.3">
      <c r="A41" s="108">
        <f ca="1">Exceedance!U41</f>
        <v>47270</v>
      </c>
      <c r="B41" s="1">
        <v>250.6284008555015</v>
      </c>
      <c r="C41" s="1">
        <v>241.65639293421981</v>
      </c>
      <c r="D41" s="1">
        <v>260.31894438294756</v>
      </c>
      <c r="E41">
        <v>294.39425213111707</v>
      </c>
      <c r="F41">
        <v>291.85269203223697</v>
      </c>
      <c r="G41">
        <v>273.86361973690748</v>
      </c>
      <c r="H41">
        <v>307.9084219061225</v>
      </c>
      <c r="I41">
        <v>271.92717781628443</v>
      </c>
      <c r="J41">
        <v>274.30874098392155</v>
      </c>
      <c r="K41">
        <v>241.80917068666864</v>
      </c>
      <c r="L41">
        <v>247.3052733424696</v>
      </c>
      <c r="M41">
        <v>110.50739911738314</v>
      </c>
      <c r="N41">
        <v>0</v>
      </c>
      <c r="O41">
        <v>0</v>
      </c>
      <c r="P41">
        <v>262.13820665173876</v>
      </c>
      <c r="Q41">
        <v>264.0737105929461</v>
      </c>
      <c r="R41">
        <v>248.48076400264645</v>
      </c>
      <c r="S41">
        <v>254.44226828327029</v>
      </c>
      <c r="T41">
        <v>265.36147495829027</v>
      </c>
      <c r="U41">
        <v>245.82858790172432</v>
      </c>
      <c r="V41">
        <v>264.08647824987696</v>
      </c>
      <c r="W41">
        <v>267.51791032474574</v>
      </c>
      <c r="X41">
        <v>250.87254565058393</v>
      </c>
      <c r="Y41">
        <v>0</v>
      </c>
      <c r="Z41">
        <v>169.20718464703828</v>
      </c>
      <c r="AA41">
        <v>254.351058655575</v>
      </c>
      <c r="AB41">
        <v>267.54934615852886</v>
      </c>
      <c r="AC41">
        <v>270.0459704578376</v>
      </c>
      <c r="AD41">
        <v>281.68835661999452</v>
      </c>
      <c r="AE41">
        <v>242.1146009332659</v>
      </c>
      <c r="AF41">
        <v>251.7161670832848</v>
      </c>
      <c r="AG41">
        <v>175.91248494627496</v>
      </c>
      <c r="AH41">
        <v>260.20800487368234</v>
      </c>
    </row>
    <row r="42" spans="1:34" x14ac:dyDescent="0.3">
      <c r="A42" s="108">
        <f ca="1">Exceedance!U42</f>
        <v>47300</v>
      </c>
      <c r="B42" s="1">
        <v>249.57917543765907</v>
      </c>
      <c r="C42" s="1">
        <v>238.73920455002917</v>
      </c>
      <c r="D42" s="1">
        <v>259.3045548403972</v>
      </c>
      <c r="E42">
        <v>258.60659736498371</v>
      </c>
      <c r="F42">
        <v>260.37571376366031</v>
      </c>
      <c r="G42">
        <v>254.76691019610487</v>
      </c>
      <c r="H42">
        <v>276.36255474119838</v>
      </c>
      <c r="I42">
        <v>251.53057035293185</v>
      </c>
      <c r="J42">
        <v>223.7089235804967</v>
      </c>
      <c r="K42">
        <v>235.00881823045029</v>
      </c>
      <c r="L42">
        <v>247.4716372752394</v>
      </c>
      <c r="M42">
        <v>100.71531501638573</v>
      </c>
      <c r="N42">
        <v>0</v>
      </c>
      <c r="O42">
        <v>0</v>
      </c>
      <c r="P42">
        <v>263.57222286729854</v>
      </c>
      <c r="Q42">
        <v>271.3248225244165</v>
      </c>
      <c r="R42">
        <v>253.95310588372465</v>
      </c>
      <c r="S42">
        <v>259.40064855289057</v>
      </c>
      <c r="T42">
        <v>273.29320335899888</v>
      </c>
      <c r="U42">
        <v>255.84148510302808</v>
      </c>
      <c r="V42">
        <v>258.86697838607466</v>
      </c>
      <c r="W42">
        <v>248.8988359301481</v>
      </c>
      <c r="X42">
        <v>252.63936247176835</v>
      </c>
      <c r="Y42">
        <v>0</v>
      </c>
      <c r="Z42">
        <v>194.43079671572653</v>
      </c>
      <c r="AA42">
        <v>251.82255714359292</v>
      </c>
      <c r="AB42">
        <v>246.5133151305314</v>
      </c>
      <c r="AC42">
        <v>268.43242057953103</v>
      </c>
      <c r="AD42">
        <v>244.50365106825816</v>
      </c>
      <c r="AE42">
        <v>247.23508923391108</v>
      </c>
      <c r="AF42">
        <v>251.45616207085476</v>
      </c>
      <c r="AG42">
        <v>182.22923031998715</v>
      </c>
      <c r="AH42">
        <v>231.36261385538168</v>
      </c>
    </row>
    <row r="43" spans="1:34" x14ac:dyDescent="0.3">
      <c r="A43" s="108">
        <f ca="1">Exceedance!U43</f>
        <v>47331</v>
      </c>
      <c r="B43" s="1">
        <v>234.80976572591777</v>
      </c>
      <c r="C43" s="1">
        <v>225.7825164575907</v>
      </c>
      <c r="D43" s="1">
        <v>245.58783727385418</v>
      </c>
      <c r="E43">
        <v>240.82103970220686</v>
      </c>
      <c r="F43">
        <v>243.53274618503974</v>
      </c>
      <c r="G43">
        <v>219.29157888406905</v>
      </c>
      <c r="H43">
        <v>273.2197486567307</v>
      </c>
      <c r="I43">
        <v>225.42611197985883</v>
      </c>
      <c r="J43">
        <v>225.40847457142738</v>
      </c>
      <c r="K43">
        <v>212.99923053397862</v>
      </c>
      <c r="L43">
        <v>216.37619484802394</v>
      </c>
      <c r="M43">
        <v>94.301797100125754</v>
      </c>
      <c r="N43">
        <v>0</v>
      </c>
      <c r="O43">
        <v>0</v>
      </c>
      <c r="P43">
        <v>209.91948303793802</v>
      </c>
      <c r="Q43">
        <v>261.53917326154397</v>
      </c>
      <c r="R43">
        <v>243.12923375708533</v>
      </c>
      <c r="S43">
        <v>247.70761509269695</v>
      </c>
      <c r="T43">
        <v>244.60419032991342</v>
      </c>
      <c r="U43">
        <v>240.96891524694513</v>
      </c>
      <c r="V43">
        <v>227.28397895468598</v>
      </c>
      <c r="W43">
        <v>242.33329286956183</v>
      </c>
      <c r="X43">
        <v>229.91746174214271</v>
      </c>
      <c r="Y43">
        <v>87.759419687482719</v>
      </c>
      <c r="Z43">
        <v>198.75714811223597</v>
      </c>
      <c r="AA43">
        <v>240.63316879677018</v>
      </c>
      <c r="AB43">
        <v>221.91255374527299</v>
      </c>
      <c r="AC43">
        <v>258.31282673614999</v>
      </c>
      <c r="AD43">
        <v>226.75857567502348</v>
      </c>
      <c r="AE43">
        <v>249.6221606409791</v>
      </c>
      <c r="AF43">
        <v>227.62334700553191</v>
      </c>
      <c r="AG43">
        <v>179.65931110288196</v>
      </c>
      <c r="AH43">
        <v>215.18532037751407</v>
      </c>
    </row>
    <row r="44" spans="1:34" x14ac:dyDescent="0.3">
      <c r="A44" s="108">
        <f ca="1">Exceedance!U44</f>
        <v>47362</v>
      </c>
      <c r="B44" s="1">
        <v>218.00380483782735</v>
      </c>
      <c r="C44" s="1">
        <v>209.04668539568104</v>
      </c>
      <c r="D44" s="1">
        <v>228.8295182002698</v>
      </c>
      <c r="E44">
        <v>215.1790029421883</v>
      </c>
      <c r="F44">
        <v>218.24568515543618</v>
      </c>
      <c r="G44">
        <v>208.20346412884078</v>
      </c>
      <c r="H44">
        <v>225.76383149289498</v>
      </c>
      <c r="I44">
        <v>224.39832165090215</v>
      </c>
      <c r="J44">
        <v>229.40269482945152</v>
      </c>
      <c r="K44">
        <v>211.69378704492522</v>
      </c>
      <c r="L44">
        <v>209.27753292117319</v>
      </c>
      <c r="M44">
        <v>89.684396032804571</v>
      </c>
      <c r="N44">
        <v>0</v>
      </c>
      <c r="O44">
        <v>0</v>
      </c>
      <c r="P44">
        <v>209.60370560884704</v>
      </c>
      <c r="Q44">
        <v>247.49450676279108</v>
      </c>
      <c r="R44">
        <v>226.02220564964117</v>
      </c>
      <c r="S44">
        <v>227.40514251596684</v>
      </c>
      <c r="T44">
        <v>228.51370019227699</v>
      </c>
      <c r="U44">
        <v>218.30878007388617</v>
      </c>
      <c r="V44">
        <v>210.25114754439426</v>
      </c>
      <c r="W44">
        <v>238.61450150587035</v>
      </c>
      <c r="X44">
        <v>232.85720051190722</v>
      </c>
      <c r="Y44">
        <v>0</v>
      </c>
      <c r="Z44">
        <v>191.09388579573036</v>
      </c>
      <c r="AA44">
        <v>230.05894458358489</v>
      </c>
      <c r="AB44">
        <v>206.87312175944274</v>
      </c>
      <c r="AC44">
        <v>242.66046733554097</v>
      </c>
      <c r="AD44">
        <v>213.61113382327019</v>
      </c>
      <c r="AE44">
        <v>220.94869678507484</v>
      </c>
      <c r="AF44">
        <v>210.44649799605892</v>
      </c>
      <c r="AG44">
        <v>168.53720896352468</v>
      </c>
      <c r="AH44">
        <v>201.55043495425681</v>
      </c>
    </row>
    <row r="45" spans="1:34" x14ac:dyDescent="0.3">
      <c r="A45" s="108">
        <f ca="1">Exceedance!U45</f>
        <v>47392</v>
      </c>
      <c r="B45" s="1">
        <v>151.26015615086655</v>
      </c>
      <c r="C45" s="1">
        <v>143.44934367180801</v>
      </c>
      <c r="D45" s="1">
        <v>158.84735785570467</v>
      </c>
      <c r="E45">
        <v>154.96223689338487</v>
      </c>
      <c r="F45">
        <v>157.59808783290873</v>
      </c>
      <c r="G45">
        <v>133.60320739097148</v>
      </c>
      <c r="H45">
        <v>173.2268796936313</v>
      </c>
      <c r="I45">
        <v>133.53194811238995</v>
      </c>
      <c r="J45">
        <v>151.01426466122766</v>
      </c>
      <c r="K45">
        <v>135.32867769509474</v>
      </c>
      <c r="L45">
        <v>130.89570226031074</v>
      </c>
      <c r="M45">
        <v>102.26130419944879</v>
      </c>
      <c r="N45">
        <v>0</v>
      </c>
      <c r="O45">
        <v>0</v>
      </c>
      <c r="P45">
        <v>123.3788540258694</v>
      </c>
      <c r="Q45">
        <v>144.85293128326998</v>
      </c>
      <c r="R45">
        <v>148.2088160793584</v>
      </c>
      <c r="S45">
        <v>151.45760667946584</v>
      </c>
      <c r="T45">
        <v>157.88422740300493</v>
      </c>
      <c r="U45">
        <v>141.97977831524477</v>
      </c>
      <c r="V45">
        <v>140.02117769261963</v>
      </c>
      <c r="W45">
        <v>150.55023409425016</v>
      </c>
      <c r="X45">
        <v>152.88263428879478</v>
      </c>
      <c r="Y45">
        <v>95.048382507179738</v>
      </c>
      <c r="Z45">
        <v>127.49082827906513</v>
      </c>
      <c r="AA45">
        <v>148.53011034933127</v>
      </c>
      <c r="AB45">
        <v>142.23666982825631</v>
      </c>
      <c r="AC45">
        <v>159.02913446828177</v>
      </c>
      <c r="AD45">
        <v>146.53532149009615</v>
      </c>
      <c r="AE45">
        <v>148.25906294472975</v>
      </c>
      <c r="AF45">
        <v>140.98691482585394</v>
      </c>
      <c r="AG45">
        <v>120.60458868317365</v>
      </c>
      <c r="AH45">
        <v>132.77897301536393</v>
      </c>
    </row>
    <row r="46" spans="1:34" x14ac:dyDescent="0.3">
      <c r="A46" s="108">
        <f ca="1">Exceedance!U46</f>
        <v>47423</v>
      </c>
      <c r="B46" s="1">
        <v>218.74030680750641</v>
      </c>
      <c r="C46" s="1">
        <v>209.84273051678878</v>
      </c>
      <c r="D46" s="1">
        <v>230.23981431159262</v>
      </c>
      <c r="E46">
        <v>223.26988104416631</v>
      </c>
      <c r="F46">
        <v>215.37202552307718</v>
      </c>
      <c r="G46">
        <v>195.17950414989548</v>
      </c>
      <c r="H46">
        <v>241.66048423633418</v>
      </c>
      <c r="I46">
        <v>224.72982858204102</v>
      </c>
      <c r="J46">
        <v>208.84816566207604</v>
      </c>
      <c r="K46">
        <v>204.22537223196417</v>
      </c>
      <c r="L46">
        <v>205.86961948222037</v>
      </c>
      <c r="M46">
        <v>99.954562773999243</v>
      </c>
      <c r="N46">
        <v>0</v>
      </c>
      <c r="O46">
        <v>0</v>
      </c>
      <c r="P46">
        <v>204.31160277347524</v>
      </c>
      <c r="Q46">
        <v>214.88264814815705</v>
      </c>
      <c r="R46">
        <v>216.35473836037659</v>
      </c>
      <c r="S46">
        <v>211.61081836887502</v>
      </c>
      <c r="T46">
        <v>217.37382016874994</v>
      </c>
      <c r="U46">
        <v>216.97088120054201</v>
      </c>
      <c r="V46">
        <v>201.93848189685383</v>
      </c>
      <c r="W46">
        <v>209.25816316641783</v>
      </c>
      <c r="X46">
        <v>213.04081014187233</v>
      </c>
      <c r="Y46">
        <v>91.310538931800565</v>
      </c>
      <c r="Z46">
        <v>193.30057935446951</v>
      </c>
      <c r="AA46">
        <v>226.11914686660245</v>
      </c>
      <c r="AB46">
        <v>198.72236032397092</v>
      </c>
      <c r="AC46">
        <v>218.60175563326644</v>
      </c>
      <c r="AD46">
        <v>200.31029644665782</v>
      </c>
      <c r="AE46">
        <v>217.01384011088538</v>
      </c>
      <c r="AF46">
        <v>206.04724410415986</v>
      </c>
      <c r="AG46">
        <v>176.5329393983699</v>
      </c>
      <c r="AH46">
        <v>206.36508053248815</v>
      </c>
    </row>
    <row r="47" spans="1:34" x14ac:dyDescent="0.3">
      <c r="A47" s="108">
        <f ca="1">Exceedance!U47</f>
        <v>47453</v>
      </c>
      <c r="B47" s="1">
        <v>216.70044692283381</v>
      </c>
      <c r="C47" s="1">
        <v>209.44943990973198</v>
      </c>
      <c r="D47" s="1">
        <v>128.96768068626855</v>
      </c>
      <c r="E47">
        <v>212.36156013038541</v>
      </c>
      <c r="F47">
        <v>193.24325544632967</v>
      </c>
      <c r="G47">
        <v>220.5059249851889</v>
      </c>
      <c r="H47">
        <v>273.83959816937028</v>
      </c>
      <c r="I47">
        <v>238.13085656045004</v>
      </c>
      <c r="J47">
        <v>204.51862482643639</v>
      </c>
      <c r="K47">
        <v>209.12881848331213</v>
      </c>
      <c r="L47">
        <v>203.99522938317469</v>
      </c>
      <c r="M47">
        <v>89.327124742829795</v>
      </c>
      <c r="N47">
        <v>0</v>
      </c>
      <c r="O47">
        <v>0</v>
      </c>
      <c r="P47">
        <v>194.11319840905722</v>
      </c>
      <c r="Q47">
        <v>221.06929831232603</v>
      </c>
      <c r="R47">
        <v>218.97192762575824</v>
      </c>
      <c r="S47">
        <v>130.08680654291655</v>
      </c>
      <c r="T47">
        <v>225.75233916295755</v>
      </c>
      <c r="U47">
        <v>124.69388066924847</v>
      </c>
      <c r="V47">
        <v>213.89255883549507</v>
      </c>
      <c r="W47">
        <v>220.23632977096318</v>
      </c>
      <c r="X47">
        <v>222.22905352773068</v>
      </c>
      <c r="Y47">
        <v>0</v>
      </c>
      <c r="Z47">
        <v>185.32561283889106</v>
      </c>
      <c r="AA47">
        <v>211.52666106100432</v>
      </c>
      <c r="AB47">
        <v>206.58424416129128</v>
      </c>
      <c r="AC47">
        <v>219.49018881684592</v>
      </c>
      <c r="AD47">
        <v>202.23424141477366</v>
      </c>
      <c r="AE47">
        <v>201.3461702443355</v>
      </c>
      <c r="AF47">
        <v>200.21860676818724</v>
      </c>
      <c r="AG47">
        <v>168.99755458519772</v>
      </c>
      <c r="AH47">
        <v>199.06203713068541</v>
      </c>
    </row>
    <row r="48" spans="1:34" x14ac:dyDescent="0.3">
      <c r="A48" s="108">
        <f ca="1">Exceedance!U48</f>
        <v>47484</v>
      </c>
      <c r="B48" s="1">
        <v>233.05064286027826</v>
      </c>
      <c r="C48" s="1">
        <v>230.03281993188827</v>
      </c>
      <c r="D48" s="1">
        <v>219.15721172293067</v>
      </c>
      <c r="E48">
        <v>216.66046025889062</v>
      </c>
      <c r="F48">
        <v>253.41717075388092</v>
      </c>
      <c r="G48">
        <v>259.84334743405395</v>
      </c>
      <c r="H48">
        <v>344.86560880734214</v>
      </c>
      <c r="I48">
        <v>224.16537025011345</v>
      </c>
      <c r="J48">
        <v>252.73405679409797</v>
      </c>
      <c r="K48">
        <v>220.67843123038995</v>
      </c>
      <c r="L48">
        <v>227.60670383248112</v>
      </c>
      <c r="M48">
        <v>0</v>
      </c>
      <c r="N48">
        <v>0</v>
      </c>
      <c r="O48">
        <v>0</v>
      </c>
      <c r="P48">
        <v>242.38920325596308</v>
      </c>
      <c r="Q48">
        <v>243.7008963637513</v>
      </c>
      <c r="R48">
        <v>233.86105043007552</v>
      </c>
      <c r="S48">
        <v>220.49845334141492</v>
      </c>
      <c r="T48">
        <v>204.88268957270799</v>
      </c>
      <c r="U48">
        <v>213.5081852999204</v>
      </c>
      <c r="V48">
        <v>256.34681620809977</v>
      </c>
      <c r="W48">
        <v>252.87861730136629</v>
      </c>
      <c r="X48">
        <v>238.79829747973619</v>
      </c>
      <c r="Y48">
        <v>0</v>
      </c>
      <c r="Z48">
        <v>176.60351499034206</v>
      </c>
      <c r="AA48">
        <v>221.78064889900043</v>
      </c>
      <c r="AB48">
        <v>233.25340602916316</v>
      </c>
      <c r="AC48">
        <v>237.28785386217524</v>
      </c>
      <c r="AD48">
        <v>253.41683852650431</v>
      </c>
      <c r="AE48">
        <v>209.43235721117873</v>
      </c>
      <c r="AF48">
        <v>234.89060549849887</v>
      </c>
      <c r="AG48">
        <v>158.18994817420469</v>
      </c>
      <c r="AH48">
        <v>249.74966279665736</v>
      </c>
    </row>
    <row r="49" spans="1:34" x14ac:dyDescent="0.3">
      <c r="A49" s="108">
        <f ca="1">Exceedance!U49</f>
        <v>47515</v>
      </c>
      <c r="B49" s="1">
        <v>228.0037795980339</v>
      </c>
      <c r="C49" s="1">
        <v>221.95368071902868</v>
      </c>
      <c r="D49" s="1">
        <v>154.07755686056595</v>
      </c>
      <c r="E49">
        <v>191.64113863334774</v>
      </c>
      <c r="F49">
        <v>243.6557452898262</v>
      </c>
      <c r="G49">
        <v>221.72362716582663</v>
      </c>
      <c r="H49">
        <v>265.01797292397856</v>
      </c>
      <c r="I49">
        <v>230.81468643531994</v>
      </c>
      <c r="J49">
        <v>242.99351777720929</v>
      </c>
      <c r="K49">
        <v>208.5660980356235</v>
      </c>
      <c r="L49">
        <v>209.18577246366678</v>
      </c>
      <c r="M49">
        <v>0</v>
      </c>
      <c r="N49">
        <v>0</v>
      </c>
      <c r="O49">
        <v>0</v>
      </c>
      <c r="P49">
        <v>208.69752545093229</v>
      </c>
      <c r="Q49">
        <v>234.81122371825637</v>
      </c>
      <c r="R49">
        <v>228.36204516407378</v>
      </c>
      <c r="S49">
        <v>155.18200680060585</v>
      </c>
      <c r="T49">
        <v>226.45539527352747</v>
      </c>
      <c r="U49">
        <v>150.92044115896164</v>
      </c>
      <c r="V49">
        <v>237.66391151520691</v>
      </c>
      <c r="W49">
        <v>240.46171448684206</v>
      </c>
      <c r="X49">
        <v>221.6845372057943</v>
      </c>
      <c r="Y49">
        <v>0</v>
      </c>
      <c r="Z49">
        <v>147.15863775719475</v>
      </c>
      <c r="AA49">
        <v>207.06584085988166</v>
      </c>
      <c r="AB49">
        <v>215.5672269313115</v>
      </c>
      <c r="AC49">
        <v>156.17815281487603</v>
      </c>
      <c r="AD49">
        <v>234.96871745103238</v>
      </c>
      <c r="AE49">
        <v>186.11625390173404</v>
      </c>
      <c r="AF49">
        <v>207.04324754713645</v>
      </c>
      <c r="AG49">
        <v>116.98815580039012</v>
      </c>
      <c r="AH49">
        <v>240.17417796862532</v>
      </c>
    </row>
    <row r="50" spans="1:34" x14ac:dyDescent="0.3">
      <c r="A50" s="108">
        <f ca="1">Exceedance!U50</f>
        <v>47543</v>
      </c>
      <c r="B50" s="1">
        <v>274.32622450003089</v>
      </c>
      <c r="C50" s="1">
        <v>258.98310401605499</v>
      </c>
      <c r="D50" s="1">
        <v>192.26375733603828</v>
      </c>
      <c r="E50">
        <v>277.61557756801534</v>
      </c>
      <c r="F50">
        <v>348.37393693987713</v>
      </c>
      <c r="G50">
        <v>310.00266664260892</v>
      </c>
      <c r="H50">
        <v>385.78337807800114</v>
      </c>
      <c r="I50">
        <v>324.96961954498994</v>
      </c>
      <c r="J50">
        <v>342.42690726191358</v>
      </c>
      <c r="K50">
        <v>271.80691642484879</v>
      </c>
      <c r="L50">
        <v>243.11486016354615</v>
      </c>
      <c r="M50">
        <v>0</v>
      </c>
      <c r="N50">
        <v>0</v>
      </c>
      <c r="O50">
        <v>0</v>
      </c>
      <c r="P50">
        <v>302.85257964097485</v>
      </c>
      <c r="Q50">
        <v>319.54535458088202</v>
      </c>
      <c r="R50">
        <v>272.88199655749548</v>
      </c>
      <c r="S50">
        <v>193.64913635987534</v>
      </c>
      <c r="T50">
        <v>307.93481124064687</v>
      </c>
      <c r="U50">
        <v>189.17346784345492</v>
      </c>
      <c r="V50">
        <v>336.31235534242381</v>
      </c>
      <c r="W50">
        <v>276.24980960205005</v>
      </c>
      <c r="X50">
        <v>268.53383567051424</v>
      </c>
      <c r="Y50">
        <v>0</v>
      </c>
      <c r="Z50">
        <v>144.65617108092357</v>
      </c>
      <c r="AA50">
        <v>318.80293956620017</v>
      </c>
      <c r="AB50">
        <v>317.76698920216376</v>
      </c>
      <c r="AC50">
        <v>281.45487440392276</v>
      </c>
      <c r="AD50">
        <v>326.50771139943151</v>
      </c>
      <c r="AE50">
        <v>239.50893080204335</v>
      </c>
      <c r="AF50">
        <v>271.50230747467441</v>
      </c>
      <c r="AG50">
        <v>189.190407234952</v>
      </c>
      <c r="AH50">
        <v>333.81338298737944</v>
      </c>
    </row>
    <row r="51" spans="1:34" x14ac:dyDescent="0.3">
      <c r="A51" s="108">
        <f ca="1">Exceedance!U51</f>
        <v>47574</v>
      </c>
      <c r="B51" s="1">
        <v>263.07170646177343</v>
      </c>
      <c r="C51" s="1">
        <v>245.54794499852184</v>
      </c>
      <c r="D51" s="1">
        <v>230.37132644607706</v>
      </c>
      <c r="E51">
        <v>308.13592608241174</v>
      </c>
      <c r="F51">
        <v>349.97350518778995</v>
      </c>
      <c r="G51">
        <v>316.80267510240566</v>
      </c>
      <c r="H51">
        <v>371.39527881591903</v>
      </c>
      <c r="I51">
        <v>337.25690797919322</v>
      </c>
      <c r="J51">
        <v>356.31774147449397</v>
      </c>
      <c r="K51">
        <v>259.1496642843602</v>
      </c>
      <c r="L51">
        <v>219.90250100583728</v>
      </c>
      <c r="M51">
        <v>0</v>
      </c>
      <c r="N51">
        <v>0</v>
      </c>
      <c r="O51">
        <v>0</v>
      </c>
      <c r="P51">
        <v>316.56611189770842</v>
      </c>
      <c r="Q51">
        <v>324.78704071434282</v>
      </c>
      <c r="R51">
        <v>261.73988095505564</v>
      </c>
      <c r="S51">
        <v>231.47606843276699</v>
      </c>
      <c r="T51">
        <v>317.09275646413175</v>
      </c>
      <c r="U51">
        <v>258.68937010613587</v>
      </c>
      <c r="V51">
        <v>335.38278926720801</v>
      </c>
      <c r="W51">
        <v>261.3646361448283</v>
      </c>
      <c r="X51">
        <v>251.37751121314241</v>
      </c>
      <c r="Y51">
        <v>0</v>
      </c>
      <c r="Z51">
        <v>122.36119463345831</v>
      </c>
      <c r="AA51">
        <v>320.15271093143031</v>
      </c>
      <c r="AB51">
        <v>330.62591073631739</v>
      </c>
      <c r="AC51">
        <v>269.4335186605183</v>
      </c>
      <c r="AD51">
        <v>318.04180947826939</v>
      </c>
      <c r="AE51">
        <v>213.16905734559694</v>
      </c>
      <c r="AF51">
        <v>261.59558917066954</v>
      </c>
      <c r="AG51">
        <v>195.19758984698623</v>
      </c>
      <c r="AH51">
        <v>336.49798501903558</v>
      </c>
    </row>
    <row r="52" spans="1:34" x14ac:dyDescent="0.3">
      <c r="A52" s="108">
        <f ca="1">Exceedance!U52</f>
        <v>47604</v>
      </c>
      <c r="B52" s="1">
        <v>268.41293378910905</v>
      </c>
      <c r="C52" s="1">
        <v>253.89662791668465</v>
      </c>
      <c r="D52" s="1">
        <v>263.37964238398678</v>
      </c>
      <c r="E52">
        <v>313.53223953268815</v>
      </c>
      <c r="F52">
        <v>345.06277548479068</v>
      </c>
      <c r="G52">
        <v>324.9472892461859</v>
      </c>
      <c r="H52">
        <v>394.16861757775712</v>
      </c>
      <c r="I52">
        <v>337.54096515065942</v>
      </c>
      <c r="J52">
        <v>343.61221948032829</v>
      </c>
      <c r="K52">
        <v>262.72955697837648</v>
      </c>
      <c r="L52">
        <v>204.69290668048274</v>
      </c>
      <c r="M52">
        <v>0</v>
      </c>
      <c r="N52">
        <v>0</v>
      </c>
      <c r="O52">
        <v>122.85128592977823</v>
      </c>
      <c r="P52">
        <v>282.04444433167293</v>
      </c>
      <c r="Q52">
        <v>281.77462008956053</v>
      </c>
      <c r="R52">
        <v>266.99324516086335</v>
      </c>
      <c r="S52">
        <v>258.04320176790333</v>
      </c>
      <c r="T52">
        <v>274.70944883027505</v>
      </c>
      <c r="U52">
        <v>263.81498054138365</v>
      </c>
      <c r="V52">
        <v>319.83403138723435</v>
      </c>
      <c r="W52">
        <v>263.4680315348877</v>
      </c>
      <c r="X52">
        <v>259.0233661123325</v>
      </c>
      <c r="Y52">
        <v>0</v>
      </c>
      <c r="Z52">
        <v>151.35557089118234</v>
      </c>
      <c r="AA52">
        <v>312.51888437523229</v>
      </c>
      <c r="AB52">
        <v>278.82057380875716</v>
      </c>
      <c r="AC52">
        <v>274.00514361297644</v>
      </c>
      <c r="AD52">
        <v>351.45921594863029</v>
      </c>
      <c r="AE52">
        <v>210.75992878447781</v>
      </c>
      <c r="AF52">
        <v>267.71526632047022</v>
      </c>
      <c r="AG52">
        <v>246.54387319185975</v>
      </c>
      <c r="AH52">
        <v>335.06573472330587</v>
      </c>
    </row>
    <row r="53" spans="1:34" x14ac:dyDescent="0.3">
      <c r="A53" s="108">
        <f ca="1">Exceedance!U53</f>
        <v>47635</v>
      </c>
      <c r="B53" s="1">
        <v>257.78943278305837</v>
      </c>
      <c r="C53" s="1">
        <v>246.34035680662973</v>
      </c>
      <c r="D53" s="1">
        <v>250.17468849191303</v>
      </c>
      <c r="E53">
        <v>271.39596209761106</v>
      </c>
      <c r="F53">
        <v>312.50709581624079</v>
      </c>
      <c r="G53">
        <v>289.73063981582362</v>
      </c>
      <c r="H53">
        <v>335.96444743075432</v>
      </c>
      <c r="I53">
        <v>297.50940039437353</v>
      </c>
      <c r="J53">
        <v>292.31226740487818</v>
      </c>
      <c r="K53">
        <v>250.66985192880225</v>
      </c>
      <c r="L53">
        <v>179.607652688511</v>
      </c>
      <c r="M53">
        <v>0</v>
      </c>
      <c r="N53">
        <v>0</v>
      </c>
      <c r="O53">
        <v>188.34518203252875</v>
      </c>
      <c r="P53">
        <v>268.93154706125819</v>
      </c>
      <c r="Q53">
        <v>269.74826360591771</v>
      </c>
      <c r="R53">
        <v>256.07537543761543</v>
      </c>
      <c r="S53">
        <v>245.13587412573892</v>
      </c>
      <c r="T53">
        <v>269.4161869904097</v>
      </c>
      <c r="U53">
        <v>252.41104074217236</v>
      </c>
      <c r="V53">
        <v>293.79653097284449</v>
      </c>
      <c r="W53">
        <v>249.38692178655248</v>
      </c>
      <c r="X53">
        <v>251.69886090082463</v>
      </c>
      <c r="Y53">
        <v>85.037250824947321</v>
      </c>
      <c r="Z53">
        <v>190.75438499523415</v>
      </c>
      <c r="AA53">
        <v>278.86273386363666</v>
      </c>
      <c r="AB53">
        <v>264.78332607731602</v>
      </c>
      <c r="AC53">
        <v>261.69601209524637</v>
      </c>
      <c r="AD53">
        <v>300.50697755868674</v>
      </c>
      <c r="AE53">
        <v>217.67564952741091</v>
      </c>
      <c r="AF53">
        <v>256.51757686584119</v>
      </c>
      <c r="AG53">
        <v>259.94667007969292</v>
      </c>
      <c r="AH53">
        <v>271.75256145403893</v>
      </c>
    </row>
    <row r="54" spans="1:34" x14ac:dyDescent="0.3">
      <c r="A54" s="108">
        <f ca="1">Exceedance!U54</f>
        <v>47665</v>
      </c>
      <c r="B54" s="1">
        <v>252.86848530210622</v>
      </c>
      <c r="C54" s="1">
        <v>242.49889699240643</v>
      </c>
      <c r="D54" s="1">
        <v>249.1282859358935</v>
      </c>
      <c r="E54">
        <v>234.7119643470773</v>
      </c>
      <c r="F54">
        <v>275.52546973771399</v>
      </c>
      <c r="G54">
        <v>258.18947116965171</v>
      </c>
      <c r="H54">
        <v>295.49091004300504</v>
      </c>
      <c r="I54">
        <v>241.8454051434102</v>
      </c>
      <c r="J54">
        <v>264.72481198165679</v>
      </c>
      <c r="K54">
        <v>250.48159520188685</v>
      </c>
      <c r="L54">
        <v>174.21062648456748</v>
      </c>
      <c r="M54">
        <v>0</v>
      </c>
      <c r="N54">
        <v>0</v>
      </c>
      <c r="O54">
        <v>208.09945071310619</v>
      </c>
      <c r="P54">
        <v>254.92515204329143</v>
      </c>
      <c r="Q54">
        <v>273.6949082392743</v>
      </c>
      <c r="R54">
        <v>257.58394572368985</v>
      </c>
      <c r="S54">
        <v>251.49595096073568</v>
      </c>
      <c r="T54">
        <v>273.98695009279788</v>
      </c>
      <c r="U54">
        <v>237.07987993116205</v>
      </c>
      <c r="V54">
        <v>235.98601658490503</v>
      </c>
      <c r="W54">
        <v>251.41256860959044</v>
      </c>
      <c r="X54">
        <v>243.1213727335367</v>
      </c>
      <c r="Y54">
        <v>116.90679190870438</v>
      </c>
      <c r="Z54">
        <v>217.35269668695392</v>
      </c>
      <c r="AA54">
        <v>234.87704378239474</v>
      </c>
      <c r="AB54">
        <v>256.13329347412065</v>
      </c>
      <c r="AC54">
        <v>252.76343430019909</v>
      </c>
      <c r="AD54">
        <v>259.88231148949939</v>
      </c>
      <c r="AE54">
        <v>234.69597291572697</v>
      </c>
      <c r="AF54">
        <v>235.95957793052764</v>
      </c>
      <c r="AG54">
        <v>240.60766924735481</v>
      </c>
      <c r="AH54">
        <v>275.66503963871804</v>
      </c>
    </row>
    <row r="55" spans="1:34" x14ac:dyDescent="0.3">
      <c r="A55" s="108">
        <f ca="1">Exceedance!U55</f>
        <v>47696</v>
      </c>
      <c r="B55" s="1">
        <v>249.27188957085372</v>
      </c>
      <c r="C55" s="1">
        <v>238.75404639769067</v>
      </c>
      <c r="D55" s="1">
        <v>245.23570002915912</v>
      </c>
      <c r="E55">
        <v>235.60899857513388</v>
      </c>
      <c r="F55">
        <v>273.77313505258246</v>
      </c>
      <c r="G55">
        <v>268.54001754479577</v>
      </c>
      <c r="H55">
        <v>297.40423782007315</v>
      </c>
      <c r="I55">
        <v>265.89105486707444</v>
      </c>
      <c r="J55">
        <v>251.70411823434441</v>
      </c>
      <c r="K55">
        <v>227.56424815770541</v>
      </c>
      <c r="L55">
        <v>167.73684916820633</v>
      </c>
      <c r="M55">
        <v>0</v>
      </c>
      <c r="N55">
        <v>0</v>
      </c>
      <c r="O55">
        <v>202.17484399997082</v>
      </c>
      <c r="P55">
        <v>256.20319925942971</v>
      </c>
      <c r="Q55">
        <v>274.27502910686172</v>
      </c>
      <c r="R55">
        <v>254.02317988262902</v>
      </c>
      <c r="S55">
        <v>251.43272140065</v>
      </c>
      <c r="T55">
        <v>267.13578535421539</v>
      </c>
      <c r="U55">
        <v>234.89149884517084</v>
      </c>
      <c r="V55">
        <v>241.25464907256429</v>
      </c>
      <c r="W55">
        <v>238.99538898643911</v>
      </c>
      <c r="X55">
        <v>232.05571402378999</v>
      </c>
      <c r="Y55">
        <v>114.64602528138296</v>
      </c>
      <c r="Z55">
        <v>223.46554892202366</v>
      </c>
      <c r="AA55">
        <v>239.96882556043479</v>
      </c>
      <c r="AB55">
        <v>258.1214499726172</v>
      </c>
      <c r="AC55">
        <v>247.66009324986496</v>
      </c>
      <c r="AD55">
        <v>275.58161109216292</v>
      </c>
      <c r="AE55">
        <v>221.46839470074926</v>
      </c>
      <c r="AF55">
        <v>228.43469229107228</v>
      </c>
      <c r="AG55">
        <v>231.62198145336399</v>
      </c>
      <c r="AH55">
        <v>267.83642952127548</v>
      </c>
    </row>
    <row r="56" spans="1:34" x14ac:dyDescent="0.3">
      <c r="A56" s="108">
        <f ca="1">Exceedance!U56</f>
        <v>47727</v>
      </c>
      <c r="B56" s="1">
        <v>230.6240250393044</v>
      </c>
      <c r="C56" s="1">
        <v>220.82473917284574</v>
      </c>
      <c r="D56" s="1">
        <v>227.89998489669375</v>
      </c>
      <c r="E56">
        <v>213.36605999996908</v>
      </c>
      <c r="F56">
        <v>264.14302973273851</v>
      </c>
      <c r="G56">
        <v>219.95219074865091</v>
      </c>
      <c r="H56">
        <v>308.93573150106818</v>
      </c>
      <c r="I56">
        <v>276.27003572545374</v>
      </c>
      <c r="J56">
        <v>250.81483715129079</v>
      </c>
      <c r="K56">
        <v>220.25945229218195</v>
      </c>
      <c r="L56">
        <v>159.6738171494259</v>
      </c>
      <c r="M56">
        <v>0</v>
      </c>
      <c r="N56">
        <v>0</v>
      </c>
      <c r="O56">
        <v>201.33001252860922</v>
      </c>
      <c r="P56">
        <v>241.6694696997705</v>
      </c>
      <c r="Q56">
        <v>235.81256442768276</v>
      </c>
      <c r="R56">
        <v>232.50611835679453</v>
      </c>
      <c r="S56">
        <v>238.14316666297904</v>
      </c>
      <c r="T56">
        <v>244.61811969382126</v>
      </c>
      <c r="U56">
        <v>211.56022953363001</v>
      </c>
      <c r="V56">
        <v>238.21753446923228</v>
      </c>
      <c r="W56">
        <v>241.62580241213348</v>
      </c>
      <c r="X56">
        <v>230.64292557845485</v>
      </c>
      <c r="Y56">
        <v>101.95372701284148</v>
      </c>
      <c r="Z56">
        <v>210.77176976985422</v>
      </c>
      <c r="AA56">
        <v>218.85951672544033</v>
      </c>
      <c r="AB56">
        <v>242.00854637473611</v>
      </c>
      <c r="AC56">
        <v>228.41393128881404</v>
      </c>
      <c r="AD56">
        <v>265.23702531315746</v>
      </c>
      <c r="AE56">
        <v>204.7701334412904</v>
      </c>
      <c r="AF56">
        <v>221.35970002436548</v>
      </c>
      <c r="AG56">
        <v>222.11649884332397</v>
      </c>
      <c r="AH56">
        <v>239.27044048149767</v>
      </c>
    </row>
    <row r="57" spans="1:34" x14ac:dyDescent="0.3">
      <c r="A57" s="108">
        <f ca="1">Exceedance!U57</f>
        <v>47757</v>
      </c>
      <c r="B57" s="1">
        <v>150.62374808321124</v>
      </c>
      <c r="C57" s="1">
        <v>145.14491983824729</v>
      </c>
      <c r="D57" s="1">
        <v>151.82827186958676</v>
      </c>
      <c r="E57">
        <v>138.49221360232417</v>
      </c>
      <c r="F57">
        <v>171.24086540782267</v>
      </c>
      <c r="G57">
        <v>154.72694077562201</v>
      </c>
      <c r="H57">
        <v>191.26577580549355</v>
      </c>
      <c r="I57">
        <v>178.01462525498775</v>
      </c>
      <c r="J57">
        <v>166.6414516268155</v>
      </c>
      <c r="K57">
        <v>132.80767865632549</v>
      </c>
      <c r="L57">
        <v>119.08410718913692</v>
      </c>
      <c r="M57">
        <v>0</v>
      </c>
      <c r="N57">
        <v>0</v>
      </c>
      <c r="O57">
        <v>116.29008516617814</v>
      </c>
      <c r="P57">
        <v>135.58054574374458</v>
      </c>
      <c r="Q57">
        <v>151.37491399088435</v>
      </c>
      <c r="R57">
        <v>148.44388273088404</v>
      </c>
      <c r="S57">
        <v>156.42252509264912</v>
      </c>
      <c r="T57">
        <v>151.66740911496029</v>
      </c>
      <c r="U57">
        <v>132.55770061984398</v>
      </c>
      <c r="V57">
        <v>149.07670899001604</v>
      </c>
      <c r="W57">
        <v>151.86567274975982</v>
      </c>
      <c r="X57">
        <v>142.78733749858645</v>
      </c>
      <c r="Y57">
        <v>110.44581306751464</v>
      </c>
      <c r="Z57">
        <v>130.73104985747455</v>
      </c>
      <c r="AA57">
        <v>150.08794148931375</v>
      </c>
      <c r="AB57">
        <v>150.04828503145691</v>
      </c>
      <c r="AC57">
        <v>147.35949835472806</v>
      </c>
      <c r="AD57">
        <v>162.35417339978727</v>
      </c>
      <c r="AE57">
        <v>133.19943134835233</v>
      </c>
      <c r="AF57">
        <v>140.08515306055213</v>
      </c>
      <c r="AG57">
        <v>130.42755519816978</v>
      </c>
      <c r="AH57">
        <v>157.16591450131912</v>
      </c>
    </row>
    <row r="58" spans="1:34" x14ac:dyDescent="0.3">
      <c r="A58" s="108">
        <f ca="1">Exceedance!U58</f>
        <v>47788</v>
      </c>
      <c r="B58" s="1">
        <v>206.13719616087056</v>
      </c>
      <c r="C58" s="1">
        <v>212.55559576141616</v>
      </c>
      <c r="D58" s="1">
        <v>220.7882545332285</v>
      </c>
      <c r="E58">
        <v>196.41261430857949</v>
      </c>
      <c r="F58">
        <v>245.07275573279495</v>
      </c>
      <c r="G58">
        <v>224.15582592551871</v>
      </c>
      <c r="H58">
        <v>297.5144879289299</v>
      </c>
      <c r="I58">
        <v>240.81987249582821</v>
      </c>
      <c r="J58">
        <v>230.59756667085918</v>
      </c>
      <c r="K58">
        <v>212.13444023028509</v>
      </c>
      <c r="L58">
        <v>169.26211900671134</v>
      </c>
      <c r="M58">
        <v>0</v>
      </c>
      <c r="N58">
        <v>0</v>
      </c>
      <c r="O58">
        <v>196.08465975986164</v>
      </c>
      <c r="P58">
        <v>197.67980858969398</v>
      </c>
      <c r="Q58">
        <v>214.87200108643975</v>
      </c>
      <c r="R58">
        <v>224.81845322923135</v>
      </c>
      <c r="S58">
        <v>218.12352841496337</v>
      </c>
      <c r="T58">
        <v>231.19669514162567</v>
      </c>
      <c r="U58">
        <v>198.29096421323877</v>
      </c>
      <c r="V58">
        <v>217.60704750624379</v>
      </c>
      <c r="W58">
        <v>211.51981916240351</v>
      </c>
      <c r="X58">
        <v>221.03318599923585</v>
      </c>
      <c r="Y58">
        <v>112.80041366054114</v>
      </c>
      <c r="Z58">
        <v>199.39223839245656</v>
      </c>
      <c r="AA58">
        <v>207.35751777056211</v>
      </c>
      <c r="AB58">
        <v>214.39519283905432</v>
      </c>
      <c r="AC58">
        <v>206.49854612920495</v>
      </c>
      <c r="AD58">
        <v>227.43541586064384</v>
      </c>
      <c r="AE58">
        <v>193.23208082568226</v>
      </c>
      <c r="AF58">
        <v>209.17699241904828</v>
      </c>
      <c r="AG58">
        <v>201.85917054561148</v>
      </c>
      <c r="AH58">
        <v>234.94580991272781</v>
      </c>
    </row>
    <row r="59" spans="1:34" x14ac:dyDescent="0.3">
      <c r="A59" s="108">
        <f ca="1">Exceedance!U59</f>
        <v>47818</v>
      </c>
      <c r="B59" s="1">
        <v>205.85066700368316</v>
      </c>
      <c r="C59" s="1">
        <v>212.11864681921165</v>
      </c>
      <c r="D59" s="1">
        <v>124.01022454015583</v>
      </c>
      <c r="E59">
        <v>178.95198842494901</v>
      </c>
      <c r="F59">
        <v>272.52700325363412</v>
      </c>
      <c r="G59">
        <v>259.6682434736237</v>
      </c>
      <c r="H59">
        <v>310.64370904462498</v>
      </c>
      <c r="I59">
        <v>237.66752860003814</v>
      </c>
      <c r="J59">
        <v>243.39138230725933</v>
      </c>
      <c r="K59">
        <v>212.85863031516809</v>
      </c>
      <c r="L59">
        <v>162.14223933137706</v>
      </c>
      <c r="M59">
        <v>0</v>
      </c>
      <c r="N59">
        <v>0</v>
      </c>
      <c r="O59">
        <v>181.56665762772215</v>
      </c>
      <c r="P59">
        <v>213.82594531866781</v>
      </c>
      <c r="Q59">
        <v>216.44144390439888</v>
      </c>
      <c r="R59">
        <v>211.63885103807854</v>
      </c>
      <c r="S59">
        <v>122.27196696065894</v>
      </c>
      <c r="T59">
        <v>201.15187756470331</v>
      </c>
      <c r="U59">
        <v>127.63356548785119</v>
      </c>
      <c r="V59">
        <v>221.48383667033588</v>
      </c>
      <c r="W59">
        <v>220.64331794580164</v>
      </c>
      <c r="X59">
        <v>128.97393980692303</v>
      </c>
      <c r="Y59">
        <v>99.561262561986112</v>
      </c>
      <c r="Z59">
        <v>185.67193167575243</v>
      </c>
      <c r="AA59">
        <v>214.02572609836727</v>
      </c>
      <c r="AB59">
        <v>205.17216887795939</v>
      </c>
      <c r="AC59">
        <v>202.86599019079938</v>
      </c>
      <c r="AD59">
        <v>228.08577706765695</v>
      </c>
      <c r="AE59">
        <v>187.47226249537553</v>
      </c>
      <c r="AF59">
        <v>196.38818950160413</v>
      </c>
      <c r="AG59">
        <v>188.54831001994106</v>
      </c>
      <c r="AH59">
        <v>213.4024346930272</v>
      </c>
    </row>
    <row r="60" spans="1:34" x14ac:dyDescent="0.3">
      <c r="A60" s="108">
        <f ca="1">Exceedance!U60</f>
        <v>47849</v>
      </c>
      <c r="B60" s="1">
        <v>247.67154939234351</v>
      </c>
      <c r="C60" s="1">
        <v>252.42830696170523</v>
      </c>
      <c r="D60" s="1">
        <v>211.41009703213734</v>
      </c>
      <c r="E60">
        <v>261.41060279122877</v>
      </c>
      <c r="F60">
        <v>326.32353783505226</v>
      </c>
      <c r="G60">
        <v>347.3541957911371</v>
      </c>
      <c r="H60">
        <v>267.71424630904255</v>
      </c>
      <c r="I60">
        <v>279.60292712584362</v>
      </c>
      <c r="J60">
        <v>245.79395247713308</v>
      </c>
      <c r="K60">
        <v>259.27585997922154</v>
      </c>
      <c r="L60">
        <v>148.97178783461766</v>
      </c>
      <c r="M60">
        <v>0</v>
      </c>
      <c r="N60">
        <v>0</v>
      </c>
      <c r="O60">
        <v>253.38351078778425</v>
      </c>
      <c r="P60">
        <v>271.80441444499536</v>
      </c>
      <c r="Q60">
        <v>248.16380389291879</v>
      </c>
      <c r="R60">
        <v>222.52263093628378</v>
      </c>
      <c r="S60">
        <v>209.48450098855068</v>
      </c>
      <c r="T60">
        <v>280.48599433986766</v>
      </c>
      <c r="U60">
        <v>217.60458412348467</v>
      </c>
      <c r="V60">
        <v>260.13320273284774</v>
      </c>
      <c r="W60">
        <v>254.79762735597495</v>
      </c>
      <c r="X60">
        <v>220.36329613412389</v>
      </c>
      <c r="Y60">
        <v>0</v>
      </c>
      <c r="Z60">
        <v>230.10102024406345</v>
      </c>
      <c r="AA60">
        <v>256.63683121100917</v>
      </c>
      <c r="AB60">
        <v>248.48995170487981</v>
      </c>
      <c r="AC60">
        <v>222.07422878923916</v>
      </c>
      <c r="AD60">
        <v>253.05862694449439</v>
      </c>
      <c r="AE60">
        <v>232.39360751394014</v>
      </c>
      <c r="AF60">
        <v>213.82806229655458</v>
      </c>
      <c r="AG60">
        <v>251.62323463785029</v>
      </c>
      <c r="AH60">
        <v>253.14440462028759</v>
      </c>
    </row>
    <row r="61" spans="1:34" x14ac:dyDescent="0.3">
      <c r="A61" s="108">
        <f ca="1">Exceedance!U61</f>
        <v>47880</v>
      </c>
      <c r="B61" s="1">
        <v>243.0120346188055</v>
      </c>
      <c r="C61" s="1">
        <v>244.43977574159865</v>
      </c>
      <c r="D61" s="1">
        <v>148.77595292576814</v>
      </c>
      <c r="E61">
        <v>251.49788918362285</v>
      </c>
      <c r="F61">
        <v>280.73920781959941</v>
      </c>
      <c r="G61">
        <v>265.5293102144567</v>
      </c>
      <c r="H61">
        <v>279.54325394968083</v>
      </c>
      <c r="I61">
        <v>269.04534762456018</v>
      </c>
      <c r="J61">
        <v>235.30823926053614</v>
      </c>
      <c r="K61">
        <v>240.85024080094723</v>
      </c>
      <c r="L61">
        <v>127.99038022392625</v>
      </c>
      <c r="M61">
        <v>0</v>
      </c>
      <c r="N61">
        <v>0</v>
      </c>
      <c r="O61">
        <v>224.18654751527487</v>
      </c>
      <c r="P61">
        <v>252.22521878454552</v>
      </c>
      <c r="Q61">
        <v>238.83480614306441</v>
      </c>
      <c r="R61">
        <v>229.98976025111531</v>
      </c>
      <c r="S61">
        <v>148.04892077767565</v>
      </c>
      <c r="T61">
        <v>155.04051780084481</v>
      </c>
      <c r="U61">
        <v>153.53379599898136</v>
      </c>
      <c r="V61">
        <v>250.50102408463911</v>
      </c>
      <c r="W61">
        <v>235.84848825467853</v>
      </c>
      <c r="X61">
        <v>155.64422588420129</v>
      </c>
      <c r="Y61">
        <v>0</v>
      </c>
      <c r="Z61">
        <v>210.76682965958608</v>
      </c>
      <c r="AA61">
        <v>237.19353083326439</v>
      </c>
      <c r="AB61">
        <v>232.05992614214486</v>
      </c>
      <c r="AC61">
        <v>238.273935751317</v>
      </c>
      <c r="AD61">
        <v>227.94909770496056</v>
      </c>
      <c r="AE61">
        <v>202.4271130329183</v>
      </c>
      <c r="AF61">
        <v>169.36964608845645</v>
      </c>
      <c r="AG61">
        <v>241.06318217649599</v>
      </c>
      <c r="AH61">
        <v>222.18475491532271</v>
      </c>
    </row>
    <row r="62" spans="1:34" x14ac:dyDescent="0.3">
      <c r="A62" s="108">
        <f ca="1">Exceedance!U62</f>
        <v>47908</v>
      </c>
      <c r="B62" s="1">
        <v>354.43432924413582</v>
      </c>
      <c r="C62" s="1">
        <v>265.27378856017566</v>
      </c>
      <c r="D62" s="1">
        <v>185.02690553757594</v>
      </c>
      <c r="E62">
        <v>373.75572415549021</v>
      </c>
      <c r="F62">
        <v>404.16970860681027</v>
      </c>
      <c r="G62">
        <v>393.4751024939946</v>
      </c>
      <c r="H62">
        <v>405.17873331258113</v>
      </c>
      <c r="I62">
        <v>399.29209896085132</v>
      </c>
      <c r="J62">
        <v>364.64440660180298</v>
      </c>
      <c r="K62">
        <v>265.74777936998169</v>
      </c>
      <c r="L62">
        <v>118.74725938882568</v>
      </c>
      <c r="M62">
        <v>0</v>
      </c>
      <c r="N62">
        <v>0</v>
      </c>
      <c r="O62">
        <v>253.25360293063076</v>
      </c>
      <c r="P62">
        <v>274.50411374714622</v>
      </c>
      <c r="Q62">
        <v>282.25621500250691</v>
      </c>
      <c r="R62">
        <v>358.67344680286584</v>
      </c>
      <c r="S62">
        <v>184.75039230737667</v>
      </c>
      <c r="T62">
        <v>275.70519197948408</v>
      </c>
      <c r="U62">
        <v>191.47305979178168</v>
      </c>
      <c r="V62">
        <v>366.77577249235537</v>
      </c>
      <c r="W62">
        <v>264.10088816182423</v>
      </c>
      <c r="X62">
        <v>277.39588516143721</v>
      </c>
      <c r="Y62">
        <v>0</v>
      </c>
      <c r="Z62">
        <v>234.66003170599535</v>
      </c>
      <c r="AA62">
        <v>353.83418563323943</v>
      </c>
      <c r="AB62">
        <v>346.98953608683519</v>
      </c>
      <c r="AC62">
        <v>345.26699624533683</v>
      </c>
      <c r="AD62">
        <v>278.30337196243238</v>
      </c>
      <c r="AE62">
        <v>213.56598166536631</v>
      </c>
      <c r="AF62">
        <v>281.67605984980918</v>
      </c>
      <c r="AG62">
        <v>280.43132290073424</v>
      </c>
      <c r="AH62">
        <v>314.22661207212246</v>
      </c>
    </row>
    <row r="63" spans="1:34" x14ac:dyDescent="0.3">
      <c r="A63" s="108">
        <f ca="1">Exceedance!U63</f>
        <v>47939</v>
      </c>
      <c r="B63" s="1">
        <v>271.48986179085045</v>
      </c>
      <c r="C63" s="1">
        <v>249.28770831543574</v>
      </c>
      <c r="D63" s="1">
        <v>220.31181278903415</v>
      </c>
      <c r="E63">
        <v>381.73603894716155</v>
      </c>
      <c r="F63">
        <v>414.65740788062459</v>
      </c>
      <c r="G63">
        <v>377.51275076060637</v>
      </c>
      <c r="H63">
        <v>418.94549036981135</v>
      </c>
      <c r="I63">
        <v>417.49671938974888</v>
      </c>
      <c r="J63">
        <v>370.96276247412663</v>
      </c>
      <c r="K63">
        <v>249.08308013773527</v>
      </c>
      <c r="L63">
        <v>94.431296965484023</v>
      </c>
      <c r="M63">
        <v>0</v>
      </c>
      <c r="N63">
        <v>0</v>
      </c>
      <c r="O63">
        <v>238.89844063861156</v>
      </c>
      <c r="P63">
        <v>257.60566734627071</v>
      </c>
      <c r="Q63">
        <v>266.48433175428227</v>
      </c>
      <c r="R63">
        <v>267.91739660668327</v>
      </c>
      <c r="S63">
        <v>220.91580474441392</v>
      </c>
      <c r="T63">
        <v>260.06808979183512</v>
      </c>
      <c r="U63">
        <v>259.41528256031876</v>
      </c>
      <c r="V63">
        <v>372.35877651097422</v>
      </c>
      <c r="W63">
        <v>248.35987288841116</v>
      </c>
      <c r="X63">
        <v>261.67583453235358</v>
      </c>
      <c r="Y63">
        <v>0</v>
      </c>
      <c r="Z63">
        <v>235.70340976407411</v>
      </c>
      <c r="AA63">
        <v>373.26909186960688</v>
      </c>
      <c r="AB63">
        <v>361.23039591005949</v>
      </c>
      <c r="AC63">
        <v>270.37842818559568</v>
      </c>
      <c r="AD63">
        <v>263.09614589361223</v>
      </c>
      <c r="AE63">
        <v>193.04968373538824</v>
      </c>
      <c r="AF63">
        <v>384.17087494836028</v>
      </c>
      <c r="AG63">
        <v>263.86849841027754</v>
      </c>
      <c r="AH63">
        <v>269.48390459298537</v>
      </c>
    </row>
    <row r="64" spans="1:34" x14ac:dyDescent="0.3">
      <c r="A64" s="108">
        <f ca="1">Exceedance!U64</f>
        <v>47969</v>
      </c>
      <c r="B64" s="1">
        <v>274.71654823151499</v>
      </c>
      <c r="C64" s="1">
        <v>256.03606180452238</v>
      </c>
      <c r="D64" s="1">
        <v>249.94629196949964</v>
      </c>
      <c r="E64">
        <v>371.47274069623847</v>
      </c>
      <c r="F64">
        <v>421.84125166385604</v>
      </c>
      <c r="G64">
        <v>400.50049526797881</v>
      </c>
      <c r="H64">
        <v>414.78381229152586</v>
      </c>
      <c r="I64">
        <v>399.07700824014938</v>
      </c>
      <c r="J64">
        <v>366.81372235563583</v>
      </c>
      <c r="K64">
        <v>248.72954939154997</v>
      </c>
      <c r="L64">
        <v>0</v>
      </c>
      <c r="M64">
        <v>0</v>
      </c>
      <c r="N64">
        <v>0</v>
      </c>
      <c r="O64">
        <v>243.64118542167455</v>
      </c>
      <c r="P64">
        <v>256.83489445856912</v>
      </c>
      <c r="Q64">
        <v>266.93384217287826</v>
      </c>
      <c r="R64">
        <v>271.12172285307292</v>
      </c>
      <c r="S64">
        <v>245.02102947584052</v>
      </c>
      <c r="T64">
        <v>261.66503816598049</v>
      </c>
      <c r="U64">
        <v>261.67810866278506</v>
      </c>
      <c r="V64">
        <v>274.42053567290219</v>
      </c>
      <c r="W64">
        <v>247.88958151667569</v>
      </c>
      <c r="X64">
        <v>262.69219408341422</v>
      </c>
      <c r="Y64">
        <v>0</v>
      </c>
      <c r="Z64">
        <v>248.08999266288481</v>
      </c>
      <c r="AA64">
        <v>275.64193156356151</v>
      </c>
      <c r="AB64">
        <v>273.64112608212241</v>
      </c>
      <c r="AC64">
        <v>273.16901185967089</v>
      </c>
      <c r="AD64">
        <v>264.07862591076724</v>
      </c>
      <c r="AE64">
        <v>208.46802066469866</v>
      </c>
      <c r="AF64">
        <v>379.23656471284056</v>
      </c>
      <c r="AG64">
        <v>264.12168119433755</v>
      </c>
      <c r="AH64">
        <v>271.57670015769781</v>
      </c>
    </row>
    <row r="65" spans="1:34" x14ac:dyDescent="0.3">
      <c r="A65" s="108">
        <f ca="1">Exceedance!U65</f>
        <v>48000</v>
      </c>
      <c r="B65" s="1">
        <v>262.367680785174</v>
      </c>
      <c r="C65" s="1">
        <v>248.58450695868206</v>
      </c>
      <c r="D65" s="1">
        <v>236.55890054168583</v>
      </c>
      <c r="E65">
        <v>319.47482609710937</v>
      </c>
      <c r="F65">
        <v>350.43406117123681</v>
      </c>
      <c r="G65">
        <v>334.40123975880886</v>
      </c>
      <c r="H65">
        <v>344.81169831399274</v>
      </c>
      <c r="I65">
        <v>325.50877965597437</v>
      </c>
      <c r="J65">
        <v>297.22176318085496</v>
      </c>
      <c r="K65">
        <v>235.0055264103832</v>
      </c>
      <c r="L65">
        <v>0</v>
      </c>
      <c r="M65">
        <v>0</v>
      </c>
      <c r="N65">
        <v>140.86160466354971</v>
      </c>
      <c r="O65">
        <v>234.60910552178331</v>
      </c>
      <c r="P65">
        <v>241.48675280705294</v>
      </c>
      <c r="Q65">
        <v>252.17997389380136</v>
      </c>
      <c r="R65">
        <v>259.07714681115152</v>
      </c>
      <c r="S65">
        <v>238.36786823791945</v>
      </c>
      <c r="T65">
        <v>247.98891748846341</v>
      </c>
      <c r="U65">
        <v>248.59253725977629</v>
      </c>
      <c r="V65">
        <v>266.90796472736724</v>
      </c>
      <c r="W65">
        <v>233.24414563412063</v>
      </c>
      <c r="X65">
        <v>248.83584619134106</v>
      </c>
      <c r="Y65">
        <v>119.04731236625786</v>
      </c>
      <c r="Z65">
        <v>236.96525314171936</v>
      </c>
      <c r="AA65">
        <v>260.23726431021839</v>
      </c>
      <c r="AB65">
        <v>264.6385463532111</v>
      </c>
      <c r="AC65">
        <v>259.94851266570311</v>
      </c>
      <c r="AD65">
        <v>250.17609913113486</v>
      </c>
      <c r="AE65">
        <v>210.02608321614358</v>
      </c>
      <c r="AF65">
        <v>307.76189436434936</v>
      </c>
      <c r="AG65">
        <v>249.38698211935011</v>
      </c>
      <c r="AH65">
        <v>258.60266813623292</v>
      </c>
    </row>
    <row r="66" spans="1:34" x14ac:dyDescent="0.3">
      <c r="A66" s="108">
        <f ca="1">Exceedance!U66</f>
        <v>48030</v>
      </c>
      <c r="B66" s="1">
        <v>264.43052347348737</v>
      </c>
      <c r="C66" s="1">
        <v>249.56259851820954</v>
      </c>
      <c r="D66" s="1">
        <v>238.21930519720559</v>
      </c>
      <c r="E66">
        <v>270.30410563266202</v>
      </c>
      <c r="F66">
        <v>304.58102216202974</v>
      </c>
      <c r="G66">
        <v>287.81169725312714</v>
      </c>
      <c r="H66">
        <v>265.78929817117336</v>
      </c>
      <c r="I66">
        <v>283.80647826879454</v>
      </c>
      <c r="J66">
        <v>260.33118228705928</v>
      </c>
      <c r="K66">
        <v>233.45079544001891</v>
      </c>
      <c r="L66">
        <v>0</v>
      </c>
      <c r="M66">
        <v>0</v>
      </c>
      <c r="N66">
        <v>157.41577696654352</v>
      </c>
      <c r="O66">
        <v>242.68712460996008</v>
      </c>
      <c r="P66">
        <v>247.34301214939202</v>
      </c>
      <c r="Q66">
        <v>258.81700697691173</v>
      </c>
      <c r="R66">
        <v>263.87018256797387</v>
      </c>
      <c r="S66">
        <v>244.52484016433692</v>
      </c>
      <c r="T66">
        <v>254.40312374341036</v>
      </c>
      <c r="U66">
        <v>243.78335181498397</v>
      </c>
      <c r="V66">
        <v>270.88281993403029</v>
      </c>
      <c r="W66">
        <v>231.2922498433874</v>
      </c>
      <c r="X66">
        <v>250.70578434774777</v>
      </c>
      <c r="Y66">
        <v>156.36512059803707</v>
      </c>
      <c r="Z66">
        <v>240.18792162967051</v>
      </c>
      <c r="AA66">
        <v>262.94453474726578</v>
      </c>
      <c r="AB66">
        <v>274.76483157151762</v>
      </c>
      <c r="AC66">
        <v>268.73171840251558</v>
      </c>
      <c r="AD66">
        <v>256.84864209190602</v>
      </c>
      <c r="AE66">
        <v>215.78195016726815</v>
      </c>
      <c r="AF66">
        <v>259.26989937374123</v>
      </c>
      <c r="AG66">
        <v>253.83858329406917</v>
      </c>
      <c r="AH66">
        <v>258.80682398343691</v>
      </c>
    </row>
    <row r="67" spans="1:34" x14ac:dyDescent="0.3">
      <c r="A67" s="108">
        <f ca="1">Exceedance!U67</f>
        <v>48061</v>
      </c>
      <c r="B67" s="1">
        <v>263.14578295290261</v>
      </c>
      <c r="C67" s="1">
        <v>248.59163852371151</v>
      </c>
      <c r="D67" s="1">
        <v>236.85888731835649</v>
      </c>
      <c r="E67">
        <v>267.97387821925304</v>
      </c>
      <c r="F67">
        <v>315.55068704781183</v>
      </c>
      <c r="G67">
        <v>289.9731752383837</v>
      </c>
      <c r="H67">
        <v>285.83186566566604</v>
      </c>
      <c r="I67">
        <v>268.54167255935687</v>
      </c>
      <c r="J67">
        <v>240.33076480581425</v>
      </c>
      <c r="K67">
        <v>228.40305609308172</v>
      </c>
      <c r="L67">
        <v>0</v>
      </c>
      <c r="M67">
        <v>0</v>
      </c>
      <c r="N67">
        <v>172.88750670540921</v>
      </c>
      <c r="O67">
        <v>247.37244508606912</v>
      </c>
      <c r="P67">
        <v>248.12529341333394</v>
      </c>
      <c r="Q67">
        <v>256.76390994160749</v>
      </c>
      <c r="R67">
        <v>270.07037228305779</v>
      </c>
      <c r="S67">
        <v>245.6377405265051</v>
      </c>
      <c r="T67">
        <v>252.72125839371438</v>
      </c>
      <c r="U67">
        <v>251.3334543013097</v>
      </c>
      <c r="V67">
        <v>259.22220891175425</v>
      </c>
      <c r="W67">
        <v>222.26052966329749</v>
      </c>
      <c r="X67">
        <v>260.94167069526316</v>
      </c>
      <c r="Y67">
        <v>152.73832645648397</v>
      </c>
      <c r="Z67">
        <v>247.14736169920042</v>
      </c>
      <c r="AA67">
        <v>265.77845909484643</v>
      </c>
      <c r="AB67">
        <v>254.32637733361526</v>
      </c>
      <c r="AC67">
        <v>270.44584282961529</v>
      </c>
      <c r="AD67">
        <v>245.48131660898798</v>
      </c>
      <c r="AE67">
        <v>211.73738074307789</v>
      </c>
      <c r="AF67">
        <v>249.12992814245973</v>
      </c>
      <c r="AG67">
        <v>248.54743463134196</v>
      </c>
      <c r="AH67">
        <v>260.12264550563498</v>
      </c>
    </row>
    <row r="68" spans="1:34" x14ac:dyDescent="0.3">
      <c r="A68" s="108">
        <f ca="1">Exceedance!U68</f>
        <v>48092</v>
      </c>
      <c r="B68" s="1">
        <v>254.92915266651579</v>
      </c>
      <c r="C68" s="1">
        <v>241.19567975849887</v>
      </c>
      <c r="D68" s="1">
        <v>228.80180633993297</v>
      </c>
      <c r="E68">
        <v>268.42422475973802</v>
      </c>
      <c r="F68">
        <v>265.08725249695755</v>
      </c>
      <c r="G68">
        <v>303.59666119463026</v>
      </c>
      <c r="H68">
        <v>303.07582954498332</v>
      </c>
      <c r="I68">
        <v>276.85010191885851</v>
      </c>
      <c r="J68">
        <v>243.17570067218361</v>
      </c>
      <c r="K68">
        <v>224.07003127406088</v>
      </c>
      <c r="L68">
        <v>0</v>
      </c>
      <c r="M68">
        <v>0</v>
      </c>
      <c r="N68">
        <v>178.94340191374349</v>
      </c>
      <c r="O68">
        <v>244.67445272514479</v>
      </c>
      <c r="P68">
        <v>240.29556029372586</v>
      </c>
      <c r="Q68">
        <v>244.31808779320207</v>
      </c>
      <c r="R68">
        <v>261.28952627936764</v>
      </c>
      <c r="S68">
        <v>237.02017673533908</v>
      </c>
      <c r="T68">
        <v>238.43703585146363</v>
      </c>
      <c r="U68">
        <v>256.81550248771794</v>
      </c>
      <c r="V68">
        <v>267.96136066801665</v>
      </c>
      <c r="W68">
        <v>230.17205226244474</v>
      </c>
      <c r="X68">
        <v>247.97497703506977</v>
      </c>
      <c r="Y68">
        <v>139.45935123183517</v>
      </c>
      <c r="Z68">
        <v>239.84730663803526</v>
      </c>
      <c r="AA68">
        <v>257.78146226935911</v>
      </c>
      <c r="AB68">
        <v>245.2965108926962</v>
      </c>
      <c r="AC68">
        <v>263.10976350535287</v>
      </c>
      <c r="AD68">
        <v>237.15463505500122</v>
      </c>
      <c r="AE68">
        <v>212.79198393520437</v>
      </c>
      <c r="AF68">
        <v>249.51775546803958</v>
      </c>
      <c r="AG68">
        <v>229.43693595916633</v>
      </c>
      <c r="AH68">
        <v>241.39764724783612</v>
      </c>
    </row>
    <row r="69" spans="1:34" x14ac:dyDescent="0.3">
      <c r="A69" s="108" t="str">
        <f ca="1">Exceedance!U69</f>
        <v/>
      </c>
      <c r="B69" s="1"/>
      <c r="C69" s="1"/>
      <c r="D69" s="1"/>
    </row>
    <row r="70" spans="1:34" x14ac:dyDescent="0.3">
      <c r="A70" s="108" t="str">
        <f ca="1">Exceedance!U70</f>
        <v/>
      </c>
      <c r="B70" s="1"/>
      <c r="C70" s="1"/>
      <c r="D70" s="1"/>
    </row>
    <row r="71" spans="1:34" x14ac:dyDescent="0.3">
      <c r="A71" s="108" t="str">
        <f ca="1">Exceedance!U71</f>
        <v/>
      </c>
      <c r="B71" s="1"/>
      <c r="C71" s="1"/>
      <c r="D71" s="1"/>
    </row>
    <row r="72" spans="1:34" x14ac:dyDescent="0.3">
      <c r="A72" s="108" t="str">
        <f ca="1">Exceedance!U72</f>
        <v/>
      </c>
      <c r="B72" s="1"/>
      <c r="C72" s="1"/>
      <c r="D72" s="1"/>
    </row>
    <row r="73" spans="1:34" x14ac:dyDescent="0.3">
      <c r="A73" s="108" t="str">
        <f ca="1">Exceedance!U73</f>
        <v/>
      </c>
      <c r="B73" s="1"/>
      <c r="C73" s="1"/>
      <c r="D73" s="1"/>
    </row>
    <row r="74" spans="1:34" x14ac:dyDescent="0.3">
      <c r="A74" s="108" t="str">
        <f ca="1">Exceedance!U74</f>
        <v/>
      </c>
      <c r="B74" s="1"/>
      <c r="C74" s="1"/>
      <c r="D74" s="1"/>
    </row>
    <row r="75" spans="1:34" x14ac:dyDescent="0.3">
      <c r="A75" s="108" t="str">
        <f ca="1">Exceedance!U75</f>
        <v/>
      </c>
      <c r="B75" s="1"/>
      <c r="C75" s="1"/>
      <c r="D75" s="1"/>
    </row>
    <row r="76" spans="1:34" x14ac:dyDescent="0.3">
      <c r="A76" s="108" t="str">
        <f ca="1">Exceedance!U76</f>
        <v/>
      </c>
      <c r="B76" s="1"/>
      <c r="C76" s="1"/>
      <c r="D76" s="1"/>
    </row>
    <row r="77" spans="1:34" x14ac:dyDescent="0.3">
      <c r="A77" s="108" t="str">
        <f ca="1">Exceedance!U77</f>
        <v/>
      </c>
      <c r="B77" s="1"/>
      <c r="C77" s="1"/>
      <c r="D77" s="1"/>
    </row>
    <row r="78" spans="1:34" x14ac:dyDescent="0.3">
      <c r="A78" s="108" t="str">
        <f ca="1">Exceedance!U78</f>
        <v/>
      </c>
      <c r="B78" s="1"/>
      <c r="C78" s="1"/>
      <c r="D78" s="1"/>
    </row>
    <row r="79" spans="1:34" x14ac:dyDescent="0.3">
      <c r="A79" s="108" t="str">
        <f ca="1">Exceedance!U79</f>
        <v/>
      </c>
      <c r="B79" s="1"/>
      <c r="C79" s="1"/>
      <c r="D79" s="1"/>
    </row>
    <row r="80" spans="1:34" x14ac:dyDescent="0.3">
      <c r="A80" s="108" t="str">
        <f ca="1">Exceedance!U80</f>
        <v/>
      </c>
      <c r="B80" s="1"/>
      <c r="C80" s="1"/>
      <c r="D80" s="1"/>
    </row>
    <row r="81" spans="1:4" x14ac:dyDescent="0.3">
      <c r="A81" s="108" t="str">
        <f ca="1">Exceedance!U81</f>
        <v/>
      </c>
      <c r="B81" s="1"/>
      <c r="C81" s="1"/>
      <c r="D81" s="1"/>
    </row>
    <row r="82" spans="1:4" x14ac:dyDescent="0.3">
      <c r="A82" s="108" t="str">
        <f ca="1">Exceedance!U82</f>
        <v/>
      </c>
      <c r="B82" s="1"/>
      <c r="C82" s="1"/>
      <c r="D82" s="1"/>
    </row>
    <row r="83" spans="1:4" x14ac:dyDescent="0.3">
      <c r="A83" s="108" t="str">
        <f ca="1">Exceedance!U83</f>
        <v/>
      </c>
      <c r="B83" s="1"/>
      <c r="C83" s="1"/>
      <c r="D83" s="1"/>
    </row>
    <row r="84" spans="1:4" x14ac:dyDescent="0.3">
      <c r="A84" s="108" t="str">
        <f ca="1">Exceedance!U84</f>
        <v/>
      </c>
      <c r="B84" s="1"/>
      <c r="C84" s="1"/>
      <c r="D84" s="1"/>
    </row>
    <row r="85" spans="1:4" x14ac:dyDescent="0.3">
      <c r="A85" s="108" t="str">
        <f ca="1">Exceedance!U85</f>
        <v/>
      </c>
      <c r="B85" s="1"/>
      <c r="C85" s="1"/>
      <c r="D85" s="1"/>
    </row>
    <row r="86" spans="1:4" x14ac:dyDescent="0.3">
      <c r="A86" s="108" t="str">
        <f ca="1">Exceedance!U86</f>
        <v/>
      </c>
      <c r="B86" s="1"/>
      <c r="C86" s="1"/>
      <c r="D86" s="1"/>
    </row>
    <row r="87" spans="1:4" x14ac:dyDescent="0.3">
      <c r="A87" s="108" t="str">
        <f ca="1">Exceedance!U87</f>
        <v/>
      </c>
      <c r="B87" s="1"/>
      <c r="C87" s="1"/>
      <c r="D87" s="1"/>
    </row>
    <row r="88" spans="1:4" x14ac:dyDescent="0.3">
      <c r="A88" s="108" t="str">
        <f ca="1">Exceedance!U88</f>
        <v/>
      </c>
      <c r="B88" s="1"/>
      <c r="C88" s="1"/>
      <c r="D88" s="1"/>
    </row>
    <row r="89" spans="1:4" x14ac:dyDescent="0.3">
      <c r="A89" s="108" t="str">
        <f ca="1">Exceedance!U89</f>
        <v/>
      </c>
      <c r="B89" s="1"/>
      <c r="C89" s="1"/>
      <c r="D89" s="1"/>
    </row>
    <row r="90" spans="1:4" x14ac:dyDescent="0.3">
      <c r="A90" s="108" t="str">
        <f ca="1">Exceedance!U90</f>
        <v/>
      </c>
      <c r="B90" s="1"/>
      <c r="C90" s="1"/>
      <c r="D90" s="1"/>
    </row>
    <row r="91" spans="1:4" x14ac:dyDescent="0.3">
      <c r="A91" s="108" t="str">
        <f ca="1">Exceedance!U91</f>
        <v/>
      </c>
      <c r="B91" s="1"/>
      <c r="C91" s="1"/>
      <c r="D91" s="1"/>
    </row>
    <row r="92" spans="1:4" x14ac:dyDescent="0.3">
      <c r="A92" s="108" t="str">
        <f ca="1">Exceedance!U92</f>
        <v/>
      </c>
      <c r="B92" s="1"/>
      <c r="C92" s="1"/>
      <c r="D92" s="1"/>
    </row>
    <row r="93" spans="1:4" x14ac:dyDescent="0.3">
      <c r="A93" s="108" t="str">
        <f ca="1">Exceedance!U93</f>
        <v/>
      </c>
      <c r="B93" s="1"/>
      <c r="C93" s="1"/>
      <c r="D93" s="1"/>
    </row>
    <row r="94" spans="1:4" x14ac:dyDescent="0.3">
      <c r="A94" s="108" t="str">
        <f ca="1">Exceedance!U94</f>
        <v/>
      </c>
      <c r="B94" s="1"/>
      <c r="C94" s="1"/>
      <c r="D94" s="1"/>
    </row>
    <row r="95" spans="1:4" x14ac:dyDescent="0.3">
      <c r="A95" s="108" t="str">
        <f ca="1">Exceedance!U95</f>
        <v/>
      </c>
      <c r="B95" s="1"/>
      <c r="C95" s="1"/>
      <c r="D95" s="1"/>
    </row>
    <row r="96" spans="1:4" x14ac:dyDescent="0.3">
      <c r="A96" s="108" t="str">
        <f ca="1">Exceedance!U96</f>
        <v/>
      </c>
      <c r="B96" s="1"/>
      <c r="C96" s="1"/>
      <c r="D96" s="1"/>
    </row>
    <row r="97" spans="1:4" x14ac:dyDescent="0.3">
      <c r="A97" s="108" t="str">
        <f ca="1">Exceedance!U97</f>
        <v/>
      </c>
      <c r="B97" s="1"/>
      <c r="C97" s="1"/>
      <c r="D97" s="1"/>
    </row>
    <row r="98" spans="1:4" x14ac:dyDescent="0.3">
      <c r="A98" s="108" t="str">
        <f ca="1">Exceedance!U98</f>
        <v/>
      </c>
      <c r="B98" s="1"/>
      <c r="C98" s="1"/>
      <c r="D98" s="1"/>
    </row>
    <row r="99" spans="1:4" x14ac:dyDescent="0.3">
      <c r="A99" s="108" t="str">
        <f ca="1">Exceedance!U99</f>
        <v/>
      </c>
      <c r="B99" s="1"/>
      <c r="C99" s="1"/>
      <c r="D99" s="1"/>
    </row>
    <row r="100" spans="1:4" x14ac:dyDescent="0.3">
      <c r="A100" s="108"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B1:AH1"/>
  </mergeCells>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Sheet29">
    <tabColor rgb="FF00B050"/>
  </sheetPr>
  <dimension ref="A1:AH175"/>
  <sheetViews>
    <sheetView workbookViewId="0">
      <selection activeCell="B4" sqref="B4:AQ175"/>
    </sheetView>
  </sheetViews>
  <sheetFormatPr defaultColWidth="8.5546875" defaultRowHeight="14.4" x14ac:dyDescent="0.3"/>
  <cols>
    <col min="1" max="1" width="8.5546875" style="112"/>
    <col min="2" max="4" width="8.5546875" style="185"/>
  </cols>
  <sheetData>
    <row r="1" spans="1:34" s="112" customFormat="1" x14ac:dyDescent="0.3">
      <c r="A1" s="109"/>
      <c r="B1" s="870" t="s">
        <v>101</v>
      </c>
      <c r="C1" s="871"/>
      <c r="D1" s="871"/>
      <c r="E1" s="871"/>
      <c r="F1" s="871"/>
      <c r="G1" s="871"/>
      <c r="H1" s="871"/>
      <c r="I1" s="871"/>
      <c r="J1" s="871"/>
      <c r="K1" s="871"/>
      <c r="L1" s="871"/>
      <c r="M1" s="871"/>
      <c r="N1" s="871"/>
      <c r="O1" s="871"/>
      <c r="P1" s="871"/>
      <c r="Q1" s="871"/>
      <c r="R1" s="871"/>
      <c r="S1" s="871"/>
      <c r="T1" s="871"/>
      <c r="U1" s="871"/>
      <c r="V1" s="871"/>
      <c r="W1" s="871"/>
      <c r="X1" s="871"/>
      <c r="Y1" s="871"/>
      <c r="Z1" s="871"/>
      <c r="AA1" s="871"/>
      <c r="AB1" s="871"/>
      <c r="AC1" s="871"/>
      <c r="AD1" s="871"/>
      <c r="AE1" s="871"/>
      <c r="AF1" s="871"/>
      <c r="AG1" s="871"/>
      <c r="AH1" s="871"/>
    </row>
    <row r="2" spans="1:34" s="112" customFormat="1" x14ac:dyDescent="0.3">
      <c r="A2" s="109"/>
      <c r="B2" s="112" t="s">
        <v>288</v>
      </c>
      <c r="C2" s="112" t="s">
        <v>287</v>
      </c>
      <c r="D2" s="112" t="s">
        <v>289</v>
      </c>
      <c r="E2" s="112">
        <v>1991</v>
      </c>
      <c r="F2" s="112">
        <v>1992</v>
      </c>
      <c r="G2" s="112">
        <v>1993</v>
      </c>
      <c r="H2" s="112">
        <v>1994</v>
      </c>
      <c r="I2" s="112">
        <v>1995</v>
      </c>
      <c r="J2" s="112">
        <v>1996</v>
      </c>
      <c r="K2" s="112">
        <v>1997</v>
      </c>
      <c r="L2" s="112">
        <v>1998</v>
      </c>
      <c r="M2" s="112">
        <v>1999</v>
      </c>
      <c r="N2" s="112">
        <v>2000</v>
      </c>
      <c r="O2" s="112">
        <v>2001</v>
      </c>
      <c r="P2" s="112">
        <v>2002</v>
      </c>
      <c r="Q2" s="112">
        <v>2003</v>
      </c>
      <c r="R2" s="112">
        <v>2004</v>
      </c>
      <c r="S2" s="112">
        <v>2005</v>
      </c>
      <c r="T2" s="112">
        <v>2006</v>
      </c>
      <c r="U2" s="112">
        <v>2007</v>
      </c>
      <c r="V2" s="112">
        <v>2008</v>
      </c>
      <c r="W2" s="112">
        <v>2009</v>
      </c>
      <c r="X2" s="112">
        <v>2010</v>
      </c>
      <c r="Y2" s="112">
        <v>2011</v>
      </c>
      <c r="Z2" s="112">
        <v>2012</v>
      </c>
      <c r="AA2" s="112">
        <v>2013</v>
      </c>
      <c r="AB2" s="112">
        <v>2014</v>
      </c>
      <c r="AC2" s="112">
        <v>2015</v>
      </c>
      <c r="AD2" s="112">
        <v>2016</v>
      </c>
      <c r="AE2" s="112">
        <v>2017</v>
      </c>
      <c r="AF2" s="112">
        <v>2018</v>
      </c>
      <c r="AG2" s="112">
        <v>2019</v>
      </c>
      <c r="AH2" s="112">
        <v>2020</v>
      </c>
    </row>
    <row r="3" spans="1:34" s="113" customFormat="1" x14ac:dyDescent="0.3">
      <c r="A3" s="110"/>
      <c r="B3" s="113" t="s">
        <v>323</v>
      </c>
      <c r="C3" s="113" t="s">
        <v>324</v>
      </c>
      <c r="D3" s="113" t="s">
        <v>325</v>
      </c>
      <c r="E3" s="113" t="s">
        <v>326</v>
      </c>
      <c r="F3" s="113" t="s">
        <v>327</v>
      </c>
      <c r="G3" s="113" t="s">
        <v>328</v>
      </c>
      <c r="H3" s="113" t="s">
        <v>329</v>
      </c>
      <c r="I3" s="113" t="s">
        <v>330</v>
      </c>
      <c r="J3" s="113" t="s">
        <v>331</v>
      </c>
      <c r="K3" s="113" t="s">
        <v>332</v>
      </c>
      <c r="L3" s="113" t="s">
        <v>333</v>
      </c>
      <c r="M3" s="113" t="s">
        <v>334</v>
      </c>
      <c r="N3" s="113" t="s">
        <v>335</v>
      </c>
      <c r="O3" s="113" t="s">
        <v>336</v>
      </c>
      <c r="P3" s="113" t="s">
        <v>337</v>
      </c>
      <c r="Q3" s="113" t="s">
        <v>338</v>
      </c>
      <c r="R3" s="113" t="s">
        <v>339</v>
      </c>
      <c r="S3" s="113" t="s">
        <v>340</v>
      </c>
      <c r="T3" s="113" t="s">
        <v>341</v>
      </c>
      <c r="U3" s="113" t="s">
        <v>342</v>
      </c>
      <c r="V3" s="113" t="s">
        <v>343</v>
      </c>
      <c r="W3" s="113" t="s">
        <v>344</v>
      </c>
      <c r="X3" s="113" t="s">
        <v>345</v>
      </c>
      <c r="Y3" s="113" t="s">
        <v>346</v>
      </c>
      <c r="Z3" s="113" t="s">
        <v>347</v>
      </c>
      <c r="AA3" s="113" t="s">
        <v>348</v>
      </c>
      <c r="AB3" s="113" t="s">
        <v>349</v>
      </c>
      <c r="AC3" s="113" t="s">
        <v>350</v>
      </c>
      <c r="AD3" s="113" t="s">
        <v>351</v>
      </c>
      <c r="AE3" s="113" t="s">
        <v>352</v>
      </c>
      <c r="AF3" s="113" t="s">
        <v>353</v>
      </c>
      <c r="AG3" s="113" t="s">
        <v>354</v>
      </c>
      <c r="AH3" s="113" t="s">
        <v>355</v>
      </c>
    </row>
    <row r="4" spans="1:34" x14ac:dyDescent="0.3">
      <c r="A4" s="111">
        <f ca="1">Exceedance!U4</f>
        <v>46143</v>
      </c>
      <c r="B4" s="1">
        <v>643.00007071892128</v>
      </c>
      <c r="C4" s="1">
        <v>643.00007071892128</v>
      </c>
      <c r="D4" s="1">
        <v>643.00007071892128</v>
      </c>
      <c r="E4">
        <v>643.00007071892128</v>
      </c>
      <c r="F4">
        <v>643.00007071892128</v>
      </c>
      <c r="G4">
        <v>643.00007071892128</v>
      </c>
      <c r="H4">
        <v>643.00007071892128</v>
      </c>
      <c r="I4">
        <v>643.00007071892128</v>
      </c>
      <c r="J4">
        <v>643.00007071892128</v>
      </c>
      <c r="K4">
        <v>643.00007071892128</v>
      </c>
      <c r="L4">
        <v>643.00007071892128</v>
      </c>
      <c r="M4">
        <v>643.00007071892128</v>
      </c>
      <c r="N4">
        <v>643.00007071892128</v>
      </c>
      <c r="O4">
        <v>643.00007071892128</v>
      </c>
      <c r="P4">
        <v>643.00007071892128</v>
      </c>
      <c r="Q4">
        <v>643.00007071892128</v>
      </c>
      <c r="R4">
        <v>643.00007071892128</v>
      </c>
      <c r="S4">
        <v>643.00007071892128</v>
      </c>
      <c r="T4">
        <v>643.00007071892128</v>
      </c>
      <c r="U4">
        <v>643.00007071892128</v>
      </c>
      <c r="V4">
        <v>643.00007071892128</v>
      </c>
      <c r="W4">
        <v>643.00007071892128</v>
      </c>
      <c r="X4">
        <v>643.00007071892128</v>
      </c>
      <c r="Y4">
        <v>643.00007071892128</v>
      </c>
      <c r="Z4">
        <v>643.00007071892128</v>
      </c>
      <c r="AA4">
        <v>643.00007071892128</v>
      </c>
      <c r="AB4">
        <v>643.00007071892128</v>
      </c>
      <c r="AC4">
        <v>643.00007071892128</v>
      </c>
      <c r="AD4">
        <v>643.00007071892128</v>
      </c>
      <c r="AE4">
        <v>643.00007071892128</v>
      </c>
      <c r="AF4">
        <v>643.00007071892128</v>
      </c>
      <c r="AG4">
        <v>643.00007071892128</v>
      </c>
      <c r="AH4">
        <v>643.00007071892128</v>
      </c>
    </row>
    <row r="5" spans="1:34" x14ac:dyDescent="0.3">
      <c r="A5" s="111">
        <f ca="1">Exceedance!U5</f>
        <v>46174</v>
      </c>
      <c r="B5" s="1">
        <v>643.00007072136543</v>
      </c>
      <c r="C5" s="1">
        <v>643.00007072136543</v>
      </c>
      <c r="D5" s="1">
        <v>643.00007072136543</v>
      </c>
      <c r="E5">
        <v>643.00007072136543</v>
      </c>
      <c r="F5">
        <v>643.00007072136543</v>
      </c>
      <c r="G5">
        <v>643.00007072136543</v>
      </c>
      <c r="H5">
        <v>643.00007072136543</v>
      </c>
      <c r="I5">
        <v>643.00007072136543</v>
      </c>
      <c r="J5">
        <v>643.00007072136543</v>
      </c>
      <c r="K5">
        <v>643.00007072136543</v>
      </c>
      <c r="L5">
        <v>643.00007072136543</v>
      </c>
      <c r="M5">
        <v>643.00007072136543</v>
      </c>
      <c r="N5">
        <v>643.00007072136543</v>
      </c>
      <c r="O5">
        <v>643.00007072136543</v>
      </c>
      <c r="P5">
        <v>643.00007072136543</v>
      </c>
      <c r="Q5">
        <v>643.00007072136543</v>
      </c>
      <c r="R5">
        <v>643.00007072136543</v>
      </c>
      <c r="S5">
        <v>643.00007072136543</v>
      </c>
      <c r="T5">
        <v>643.00007072136543</v>
      </c>
      <c r="U5">
        <v>643.00007072136543</v>
      </c>
      <c r="V5">
        <v>643.00007072136543</v>
      </c>
      <c r="W5">
        <v>643.00007072136543</v>
      </c>
      <c r="X5">
        <v>643.00007072136543</v>
      </c>
      <c r="Y5">
        <v>643.00007072136543</v>
      </c>
      <c r="Z5">
        <v>643.00007072136543</v>
      </c>
      <c r="AA5">
        <v>643.00007072136543</v>
      </c>
      <c r="AB5">
        <v>643.00007072136543</v>
      </c>
      <c r="AC5">
        <v>643.00007072136543</v>
      </c>
      <c r="AD5">
        <v>643.00007072136543</v>
      </c>
      <c r="AE5">
        <v>643.00007072136543</v>
      </c>
      <c r="AF5">
        <v>643.00007072136543</v>
      </c>
      <c r="AG5">
        <v>643.00007072136543</v>
      </c>
      <c r="AH5">
        <v>643.00007072136543</v>
      </c>
    </row>
    <row r="6" spans="1:34" x14ac:dyDescent="0.3">
      <c r="A6" s="111">
        <f ca="1">Exceedance!U6</f>
        <v>46204</v>
      </c>
      <c r="B6" s="1">
        <v>641.99989307819681</v>
      </c>
      <c r="C6" s="1">
        <v>641.99989307819681</v>
      </c>
      <c r="D6" s="1">
        <v>641.99989307819681</v>
      </c>
      <c r="E6">
        <v>641.99989307819669</v>
      </c>
      <c r="F6">
        <v>641.99989307819681</v>
      </c>
      <c r="G6">
        <v>641.99989307819681</v>
      </c>
      <c r="H6">
        <v>641.99989307819669</v>
      </c>
      <c r="I6">
        <v>641.99989307819669</v>
      </c>
      <c r="J6">
        <v>641.99989307819681</v>
      </c>
      <c r="K6">
        <v>641.99989307819669</v>
      </c>
      <c r="L6">
        <v>641.99989307819681</v>
      </c>
      <c r="M6">
        <v>641.99989307819669</v>
      </c>
      <c r="N6">
        <v>641.99989307819681</v>
      </c>
      <c r="O6">
        <v>641.99989307819681</v>
      </c>
      <c r="P6">
        <v>641.99989307819681</v>
      </c>
      <c r="Q6">
        <v>641.99989307819669</v>
      </c>
      <c r="R6">
        <v>641.99989307819681</v>
      </c>
      <c r="S6">
        <v>641.99989307819681</v>
      </c>
      <c r="T6">
        <v>641.99989307819669</v>
      </c>
      <c r="U6">
        <v>641.99989307819681</v>
      </c>
      <c r="V6">
        <v>641.99989307819681</v>
      </c>
      <c r="W6">
        <v>641.99989307819681</v>
      </c>
      <c r="X6">
        <v>641.99989307819681</v>
      </c>
      <c r="Y6">
        <v>641.99989307819669</v>
      </c>
      <c r="Z6">
        <v>641.99989307819681</v>
      </c>
      <c r="AA6">
        <v>641.99989307819681</v>
      </c>
      <c r="AB6">
        <v>641.99989307819681</v>
      </c>
      <c r="AC6">
        <v>641.99989307819681</v>
      </c>
      <c r="AD6">
        <v>641.99989307819681</v>
      </c>
      <c r="AE6">
        <v>641.99989307819681</v>
      </c>
      <c r="AF6">
        <v>641.99989307819681</v>
      </c>
      <c r="AG6">
        <v>641.99989307819681</v>
      </c>
      <c r="AH6">
        <v>641.99989307819681</v>
      </c>
    </row>
    <row r="7" spans="1:34" x14ac:dyDescent="0.3">
      <c r="A7" s="111">
        <f ca="1">Exceedance!U7</f>
        <v>46235</v>
      </c>
      <c r="B7" s="1">
        <v>641.99989308627642</v>
      </c>
      <c r="C7" s="1">
        <v>641.99989308627642</v>
      </c>
      <c r="D7" s="1">
        <v>641.99989308627642</v>
      </c>
      <c r="E7">
        <v>641.99989308627642</v>
      </c>
      <c r="F7">
        <v>641.99989308627642</v>
      </c>
      <c r="G7">
        <v>641.99989308627642</v>
      </c>
      <c r="H7">
        <v>641.99989308627642</v>
      </c>
      <c r="I7">
        <v>641.99989308627642</v>
      </c>
      <c r="J7">
        <v>641.99989308627642</v>
      </c>
      <c r="K7">
        <v>641.99989308627642</v>
      </c>
      <c r="L7">
        <v>641.99989308627642</v>
      </c>
      <c r="M7">
        <v>641.99989308627642</v>
      </c>
      <c r="N7">
        <v>641.99989308627642</v>
      </c>
      <c r="O7">
        <v>641.99989308627642</v>
      </c>
      <c r="P7">
        <v>641.99989308627642</v>
      </c>
      <c r="Q7">
        <v>641.99989308627642</v>
      </c>
      <c r="R7">
        <v>641.99989308627642</v>
      </c>
      <c r="S7">
        <v>641.99989308627642</v>
      </c>
      <c r="T7">
        <v>641.99989308627642</v>
      </c>
      <c r="U7">
        <v>641.99989308627642</v>
      </c>
      <c r="V7">
        <v>641.99989308627642</v>
      </c>
      <c r="W7">
        <v>641.99989308627642</v>
      </c>
      <c r="X7">
        <v>641.99989308627642</v>
      </c>
      <c r="Y7">
        <v>641.99989308627642</v>
      </c>
      <c r="Z7">
        <v>641.99989308627642</v>
      </c>
      <c r="AA7">
        <v>641.99989308627642</v>
      </c>
      <c r="AB7">
        <v>641.99989308627642</v>
      </c>
      <c r="AC7">
        <v>641.99989308627642</v>
      </c>
      <c r="AD7">
        <v>641.99989308627642</v>
      </c>
      <c r="AE7">
        <v>641.99989308627642</v>
      </c>
      <c r="AF7">
        <v>641.99989308627642</v>
      </c>
      <c r="AG7">
        <v>641.99989308627642</v>
      </c>
      <c r="AH7">
        <v>641.99989308627642</v>
      </c>
    </row>
    <row r="8" spans="1:34" x14ac:dyDescent="0.3">
      <c r="A8" s="111">
        <f ca="1">Exceedance!U8</f>
        <v>46266</v>
      </c>
      <c r="B8" s="1">
        <v>639.99985529174887</v>
      </c>
      <c r="C8" s="1">
        <v>639.99985529174887</v>
      </c>
      <c r="D8" s="1">
        <v>639.99985529174887</v>
      </c>
      <c r="E8">
        <v>639.99985529174887</v>
      </c>
      <c r="F8">
        <v>639.99985529174887</v>
      </c>
      <c r="G8">
        <v>639.99985529174887</v>
      </c>
      <c r="H8">
        <v>639.99985529174887</v>
      </c>
      <c r="I8">
        <v>639.99985529174887</v>
      </c>
      <c r="J8">
        <v>639.99985529174899</v>
      </c>
      <c r="K8">
        <v>639.99985529174887</v>
      </c>
      <c r="L8">
        <v>639.99985529174887</v>
      </c>
      <c r="M8">
        <v>639.99985529174887</v>
      </c>
      <c r="N8">
        <v>639.99985529174887</v>
      </c>
      <c r="O8">
        <v>639.99985529174887</v>
      </c>
      <c r="P8">
        <v>639.99985529174887</v>
      </c>
      <c r="Q8">
        <v>639.99985529174887</v>
      </c>
      <c r="R8">
        <v>639.99985529174887</v>
      </c>
      <c r="S8">
        <v>639.99985529174887</v>
      </c>
      <c r="T8">
        <v>639.99985529174887</v>
      </c>
      <c r="U8">
        <v>639.99985529174887</v>
      </c>
      <c r="V8">
        <v>639.99985529174887</v>
      </c>
      <c r="W8">
        <v>639.99985529174887</v>
      </c>
      <c r="X8">
        <v>639.99985529174887</v>
      </c>
      <c r="Y8">
        <v>639.99985529174887</v>
      </c>
      <c r="Z8">
        <v>639.99985529174887</v>
      </c>
      <c r="AA8">
        <v>639.99985529174887</v>
      </c>
      <c r="AB8">
        <v>639.99985529174887</v>
      </c>
      <c r="AC8">
        <v>639.99985529174887</v>
      </c>
      <c r="AD8">
        <v>639.99985529174887</v>
      </c>
      <c r="AE8">
        <v>639.99985529174887</v>
      </c>
      <c r="AF8">
        <v>639.99985529174887</v>
      </c>
      <c r="AG8">
        <v>639.99985529174887</v>
      </c>
      <c r="AH8">
        <v>639.99985529174887</v>
      </c>
    </row>
    <row r="9" spans="1:34" x14ac:dyDescent="0.3">
      <c r="A9" s="111">
        <f ca="1">Exceedance!U9</f>
        <v>46296</v>
      </c>
      <c r="B9" s="1">
        <v>633.00003812572561</v>
      </c>
      <c r="C9" s="1">
        <v>633.00003812572561</v>
      </c>
      <c r="D9" s="1">
        <v>633.00003812572561</v>
      </c>
      <c r="E9">
        <v>633.00003812572561</v>
      </c>
      <c r="F9">
        <v>633.00003812572561</v>
      </c>
      <c r="G9">
        <v>633.00003812572561</v>
      </c>
      <c r="H9">
        <v>633.00003812572561</v>
      </c>
      <c r="I9">
        <v>633.00003812572561</v>
      </c>
      <c r="J9">
        <v>633.00003812572561</v>
      </c>
      <c r="K9">
        <v>633.00003812572561</v>
      </c>
      <c r="L9">
        <v>633.00003812572561</v>
      </c>
      <c r="M9">
        <v>633.00003812572561</v>
      </c>
      <c r="N9">
        <v>633.00003812572561</v>
      </c>
      <c r="O9">
        <v>633.00003812572561</v>
      </c>
      <c r="P9">
        <v>633.00003812572561</v>
      </c>
      <c r="Q9">
        <v>633.00003812572561</v>
      </c>
      <c r="R9">
        <v>633.00003812572561</v>
      </c>
      <c r="S9">
        <v>633.00003812572561</v>
      </c>
      <c r="T9">
        <v>633.00003812572561</v>
      </c>
      <c r="U9">
        <v>633.00003812572561</v>
      </c>
      <c r="V9">
        <v>633.00003812572561</v>
      </c>
      <c r="W9">
        <v>633.00003812572561</v>
      </c>
      <c r="X9">
        <v>633.00003812572561</v>
      </c>
      <c r="Y9">
        <v>633.00003812572561</v>
      </c>
      <c r="Z9">
        <v>633.00003812572561</v>
      </c>
      <c r="AA9">
        <v>633.00003812572561</v>
      </c>
      <c r="AB9">
        <v>633.00003812572561</v>
      </c>
      <c r="AC9">
        <v>633.00003812572561</v>
      </c>
      <c r="AD9">
        <v>633.00003812572561</v>
      </c>
      <c r="AE9">
        <v>633.00003812572561</v>
      </c>
      <c r="AF9">
        <v>633.00003812572561</v>
      </c>
      <c r="AG9">
        <v>633.00003812572561</v>
      </c>
      <c r="AH9">
        <v>633.00003812572561</v>
      </c>
    </row>
    <row r="10" spans="1:34" x14ac:dyDescent="0.3">
      <c r="A10" s="111">
        <f ca="1">Exceedance!U10</f>
        <v>46327</v>
      </c>
      <c r="B10" s="1">
        <v>635.00011285389246</v>
      </c>
      <c r="C10" s="1">
        <v>635.00011285389246</v>
      </c>
      <c r="D10" s="1">
        <v>635.00011285389246</v>
      </c>
      <c r="E10">
        <v>635.00011285389246</v>
      </c>
      <c r="F10">
        <v>635.00011285389246</v>
      </c>
      <c r="G10">
        <v>635.00011285389246</v>
      </c>
      <c r="H10">
        <v>635.00011285389246</v>
      </c>
      <c r="I10">
        <v>635.00011285389246</v>
      </c>
      <c r="J10">
        <v>635.00011285389246</v>
      </c>
      <c r="K10">
        <v>635.00011285389246</v>
      </c>
      <c r="L10">
        <v>635.00011285389246</v>
      </c>
      <c r="M10">
        <v>635.00011285389246</v>
      </c>
      <c r="N10">
        <v>635.00011285389246</v>
      </c>
      <c r="O10">
        <v>635.00011285389246</v>
      </c>
      <c r="P10">
        <v>635.00011285389246</v>
      </c>
      <c r="Q10">
        <v>635.00011285389246</v>
      </c>
      <c r="R10">
        <v>635.00011285389246</v>
      </c>
      <c r="S10">
        <v>635.00011285389246</v>
      </c>
      <c r="T10">
        <v>635.00011285389246</v>
      </c>
      <c r="U10">
        <v>635.00011285389246</v>
      </c>
      <c r="V10">
        <v>635.00011285389246</v>
      </c>
      <c r="W10">
        <v>635.00011285389246</v>
      </c>
      <c r="X10">
        <v>635.00011285389246</v>
      </c>
      <c r="Y10">
        <v>635.00011285389246</v>
      </c>
      <c r="Z10">
        <v>635.00011285389246</v>
      </c>
      <c r="AA10">
        <v>635.00011285389246</v>
      </c>
      <c r="AB10">
        <v>635.00011285389246</v>
      </c>
      <c r="AC10">
        <v>635.00011285389246</v>
      </c>
      <c r="AD10">
        <v>635.00011285389246</v>
      </c>
      <c r="AE10">
        <v>635.00011285389246</v>
      </c>
      <c r="AF10">
        <v>635.00011285389246</v>
      </c>
      <c r="AG10">
        <v>635.00011285389246</v>
      </c>
      <c r="AH10">
        <v>635.00011285389246</v>
      </c>
    </row>
    <row r="11" spans="1:34" x14ac:dyDescent="0.3">
      <c r="A11" s="111">
        <f ca="1">Exceedance!U11</f>
        <v>46357</v>
      </c>
      <c r="B11" s="1">
        <v>639.50000005099332</v>
      </c>
      <c r="C11" s="1">
        <v>639.50000005099332</v>
      </c>
      <c r="D11" s="1">
        <v>639.50000005099332</v>
      </c>
      <c r="E11">
        <v>639.50000005099332</v>
      </c>
      <c r="F11">
        <v>639.50000005099332</v>
      </c>
      <c r="G11">
        <v>639.50000005099332</v>
      </c>
      <c r="H11">
        <v>639.50000005099332</v>
      </c>
      <c r="I11">
        <v>639.50000005099332</v>
      </c>
      <c r="J11">
        <v>639.50000005099332</v>
      </c>
      <c r="K11">
        <v>639.50000005099332</v>
      </c>
      <c r="L11">
        <v>639.50000005099332</v>
      </c>
      <c r="M11">
        <v>639.50000005099332</v>
      </c>
      <c r="N11">
        <v>639.50000005099332</v>
      </c>
      <c r="O11">
        <v>639.50000005099332</v>
      </c>
      <c r="P11">
        <v>639.50000005099332</v>
      </c>
      <c r="Q11">
        <v>639.50000005099332</v>
      </c>
      <c r="R11">
        <v>639.50000005099332</v>
      </c>
      <c r="S11">
        <v>639.50000005099332</v>
      </c>
      <c r="T11">
        <v>639.50000005099332</v>
      </c>
      <c r="U11">
        <v>639.50000005099332</v>
      </c>
      <c r="V11">
        <v>639.50000005099332</v>
      </c>
      <c r="W11">
        <v>639.50000005099332</v>
      </c>
      <c r="X11">
        <v>639.50000005099332</v>
      </c>
      <c r="Y11">
        <v>639.50000005099332</v>
      </c>
      <c r="Z11">
        <v>639.50000005099332</v>
      </c>
      <c r="AA11">
        <v>639.50000005099332</v>
      </c>
      <c r="AB11">
        <v>639.50000005099332</v>
      </c>
      <c r="AC11">
        <v>639.50000005099332</v>
      </c>
      <c r="AD11">
        <v>639.50000005099332</v>
      </c>
      <c r="AE11">
        <v>639.50000005099332</v>
      </c>
      <c r="AF11">
        <v>639.50000005099332</v>
      </c>
      <c r="AG11">
        <v>639.50000005099332</v>
      </c>
      <c r="AH11">
        <v>639.50000005099332</v>
      </c>
    </row>
    <row r="12" spans="1:34" x14ac:dyDescent="0.3">
      <c r="A12" s="111">
        <f ca="1">Exceedance!U12</f>
        <v>46388</v>
      </c>
      <c r="B12" s="1">
        <v>641.79992865473116</v>
      </c>
      <c r="C12" s="1">
        <v>641.79992865473116</v>
      </c>
      <c r="D12" s="1">
        <v>641.79992865473116</v>
      </c>
      <c r="E12">
        <v>641.79992865473116</v>
      </c>
      <c r="F12">
        <v>641.79992865473116</v>
      </c>
      <c r="G12">
        <v>641.79992865473116</v>
      </c>
      <c r="H12">
        <v>641.79992865473116</v>
      </c>
      <c r="I12">
        <v>641.79992865473116</v>
      </c>
      <c r="J12">
        <v>641.79992865473116</v>
      </c>
      <c r="K12">
        <v>641.79992865473116</v>
      </c>
      <c r="L12">
        <v>641.79992865473116</v>
      </c>
      <c r="M12">
        <v>641.79992865473116</v>
      </c>
      <c r="N12">
        <v>641.79992865473116</v>
      </c>
      <c r="O12">
        <v>641.79992865473116</v>
      </c>
      <c r="P12">
        <v>641.79992865473116</v>
      </c>
      <c r="Q12">
        <v>641.79992865473116</v>
      </c>
      <c r="R12">
        <v>641.79992865473116</v>
      </c>
      <c r="S12">
        <v>641.79992865473116</v>
      </c>
      <c r="T12">
        <v>641.79992865473116</v>
      </c>
      <c r="U12">
        <v>641.79992865473116</v>
      </c>
      <c r="V12">
        <v>641.79992865473116</v>
      </c>
      <c r="W12">
        <v>641.79992865473116</v>
      </c>
      <c r="X12">
        <v>641.79992865473116</v>
      </c>
      <c r="Y12">
        <v>641.79992865473116</v>
      </c>
      <c r="Z12">
        <v>641.79992865473116</v>
      </c>
      <c r="AA12">
        <v>641.79992865473116</v>
      </c>
      <c r="AB12">
        <v>641.79992865473116</v>
      </c>
      <c r="AC12">
        <v>641.79992865473116</v>
      </c>
      <c r="AD12">
        <v>641.79992865473116</v>
      </c>
      <c r="AE12">
        <v>641.79992865473116</v>
      </c>
      <c r="AF12">
        <v>641.79992865473116</v>
      </c>
      <c r="AG12">
        <v>641.79992865473116</v>
      </c>
      <c r="AH12">
        <v>641.79992865473116</v>
      </c>
    </row>
    <row r="13" spans="1:34" x14ac:dyDescent="0.3">
      <c r="A13" s="111">
        <f ca="1">Exceedance!U13</f>
        <v>46419</v>
      </c>
      <c r="B13" s="1">
        <v>641.79992864786425</v>
      </c>
      <c r="C13" s="1">
        <v>641.79992864786425</v>
      </c>
      <c r="D13" s="1">
        <v>641.79992864786425</v>
      </c>
      <c r="E13">
        <v>641.79992864786425</v>
      </c>
      <c r="F13">
        <v>641.79992864786425</v>
      </c>
      <c r="G13">
        <v>641.79992864786425</v>
      </c>
      <c r="H13">
        <v>641.79992864786425</v>
      </c>
      <c r="I13">
        <v>641.79992864786425</v>
      </c>
      <c r="J13">
        <v>641.79992864786425</v>
      </c>
      <c r="K13">
        <v>641.79992864786425</v>
      </c>
      <c r="L13">
        <v>641.79992864786425</v>
      </c>
      <c r="M13">
        <v>641.79992864786425</v>
      </c>
      <c r="N13">
        <v>641.79992864786425</v>
      </c>
      <c r="O13">
        <v>641.79992864786425</v>
      </c>
      <c r="P13">
        <v>641.79992864786425</v>
      </c>
      <c r="Q13">
        <v>641.79992864786425</v>
      </c>
      <c r="R13">
        <v>641.79992864786425</v>
      </c>
      <c r="S13">
        <v>641.79992864786425</v>
      </c>
      <c r="T13">
        <v>641.79992864786425</v>
      </c>
      <c r="U13">
        <v>641.79992864786425</v>
      </c>
      <c r="V13">
        <v>641.79992864786425</v>
      </c>
      <c r="W13">
        <v>641.79992864786425</v>
      </c>
      <c r="X13">
        <v>641.79992864786425</v>
      </c>
      <c r="Y13">
        <v>641.79992864786425</v>
      </c>
      <c r="Z13">
        <v>641.79992864786425</v>
      </c>
      <c r="AA13">
        <v>641.79992864786425</v>
      </c>
      <c r="AB13">
        <v>641.79992864786425</v>
      </c>
      <c r="AC13">
        <v>641.79992864786425</v>
      </c>
      <c r="AD13">
        <v>641.79992864786425</v>
      </c>
      <c r="AE13">
        <v>641.79992864786425</v>
      </c>
      <c r="AF13">
        <v>641.79992864786425</v>
      </c>
      <c r="AG13">
        <v>641.79992864786425</v>
      </c>
      <c r="AH13">
        <v>641.79992864786425</v>
      </c>
    </row>
    <row r="14" spans="1:34" x14ac:dyDescent="0.3">
      <c r="A14" s="111">
        <f ca="1">Exceedance!U14</f>
        <v>46447</v>
      </c>
      <c r="B14" s="1">
        <v>643.00007072518099</v>
      </c>
      <c r="C14" s="1">
        <v>643.00007072518099</v>
      </c>
      <c r="D14" s="1">
        <v>643.00007072518099</v>
      </c>
      <c r="E14">
        <v>643.00007072518099</v>
      </c>
      <c r="F14">
        <v>643.00007072518099</v>
      </c>
      <c r="G14">
        <v>643.00007072518099</v>
      </c>
      <c r="H14">
        <v>643.00007072518099</v>
      </c>
      <c r="I14">
        <v>643.00007072518099</v>
      </c>
      <c r="J14">
        <v>643.00007072518099</v>
      </c>
      <c r="K14">
        <v>643.00007072518099</v>
      </c>
      <c r="L14">
        <v>643.00007072518099</v>
      </c>
      <c r="M14">
        <v>643.00007072518099</v>
      </c>
      <c r="N14">
        <v>643.00007072518099</v>
      </c>
      <c r="O14">
        <v>643.00007072518099</v>
      </c>
      <c r="P14">
        <v>643.00007072518099</v>
      </c>
      <c r="Q14">
        <v>643.00007072518099</v>
      </c>
      <c r="R14">
        <v>643.00007072518099</v>
      </c>
      <c r="S14">
        <v>643.00007072518099</v>
      </c>
      <c r="T14">
        <v>643.00007072518099</v>
      </c>
      <c r="U14">
        <v>643.00007072518099</v>
      </c>
      <c r="V14">
        <v>643.00007072518099</v>
      </c>
      <c r="W14">
        <v>643.00007072518099</v>
      </c>
      <c r="X14">
        <v>643.00007072518099</v>
      </c>
      <c r="Y14">
        <v>643.00007072518099</v>
      </c>
      <c r="Z14">
        <v>643.00007072518099</v>
      </c>
      <c r="AA14">
        <v>643.00007072518099</v>
      </c>
      <c r="AB14">
        <v>643.00007072518099</v>
      </c>
      <c r="AC14">
        <v>643.00007072518099</v>
      </c>
      <c r="AD14">
        <v>643.00007072518099</v>
      </c>
      <c r="AE14">
        <v>643.00007072518099</v>
      </c>
      <c r="AF14">
        <v>643.00007072518099</v>
      </c>
      <c r="AG14">
        <v>643.00007072518099</v>
      </c>
      <c r="AH14">
        <v>643.00007072518099</v>
      </c>
    </row>
    <row r="15" spans="1:34" x14ac:dyDescent="0.3">
      <c r="A15" s="111">
        <f ca="1">Exceedance!U15</f>
        <v>46478</v>
      </c>
      <c r="B15" s="1">
        <v>643.00007072134713</v>
      </c>
      <c r="C15" s="1">
        <v>643.00007072134713</v>
      </c>
      <c r="D15" s="1">
        <v>643.00007072134713</v>
      </c>
      <c r="E15">
        <v>643.00007072134713</v>
      </c>
      <c r="F15">
        <v>643.00007072134713</v>
      </c>
      <c r="G15">
        <v>643.00007072134713</v>
      </c>
      <c r="H15">
        <v>643.00007072134713</v>
      </c>
      <c r="I15">
        <v>643.00007072134713</v>
      </c>
      <c r="J15">
        <v>643.00007072134713</v>
      </c>
      <c r="K15">
        <v>643.00007072134713</v>
      </c>
      <c r="L15">
        <v>643.00007072134713</v>
      </c>
      <c r="M15">
        <v>643.00007072134713</v>
      </c>
      <c r="N15">
        <v>643.00007072134713</v>
      </c>
      <c r="O15">
        <v>643.00007072134713</v>
      </c>
      <c r="P15">
        <v>643.00007072134713</v>
      </c>
      <c r="Q15">
        <v>643.00007072134713</v>
      </c>
      <c r="R15">
        <v>643.00007072134713</v>
      </c>
      <c r="S15">
        <v>643.00007072134713</v>
      </c>
      <c r="T15">
        <v>643.00007072134713</v>
      </c>
      <c r="U15">
        <v>643.00007072134713</v>
      </c>
      <c r="V15">
        <v>643.00007072134713</v>
      </c>
      <c r="W15">
        <v>643.00007072134713</v>
      </c>
      <c r="X15">
        <v>643.00007072134713</v>
      </c>
      <c r="Y15">
        <v>643.00007072134713</v>
      </c>
      <c r="Z15">
        <v>643.00007072134713</v>
      </c>
      <c r="AA15">
        <v>643.00007072134713</v>
      </c>
      <c r="AB15">
        <v>643.00007072134713</v>
      </c>
      <c r="AC15">
        <v>643.00007072134713</v>
      </c>
      <c r="AD15">
        <v>643.00007072134713</v>
      </c>
      <c r="AE15">
        <v>643.00007072134713</v>
      </c>
      <c r="AF15">
        <v>643.00007072134713</v>
      </c>
      <c r="AG15">
        <v>643.00007072134713</v>
      </c>
      <c r="AH15">
        <v>643.00007072134713</v>
      </c>
    </row>
    <row r="16" spans="1:34" x14ac:dyDescent="0.3">
      <c r="A16" s="111">
        <f ca="1">Exceedance!U16</f>
        <v>46508</v>
      </c>
      <c r="B16" s="1">
        <v>643.00007072135793</v>
      </c>
      <c r="C16" s="1">
        <v>643.00007072135793</v>
      </c>
      <c r="D16" s="1">
        <v>643.00007072135793</v>
      </c>
      <c r="E16">
        <v>643.00007072135793</v>
      </c>
      <c r="F16">
        <v>643.00007072135793</v>
      </c>
      <c r="G16">
        <v>643.00007072135793</v>
      </c>
      <c r="H16">
        <v>643.00007072135793</v>
      </c>
      <c r="I16">
        <v>643.00007072135793</v>
      </c>
      <c r="J16">
        <v>643.00007072135793</v>
      </c>
      <c r="K16">
        <v>643.00007072135793</v>
      </c>
      <c r="L16">
        <v>643.00007072135793</v>
      </c>
      <c r="M16">
        <v>643.00007072135793</v>
      </c>
      <c r="N16">
        <v>643.00007072135793</v>
      </c>
      <c r="O16">
        <v>643.00007072135793</v>
      </c>
      <c r="P16">
        <v>643.00007072135793</v>
      </c>
      <c r="Q16">
        <v>643.00007072135793</v>
      </c>
      <c r="R16">
        <v>643.00007072135793</v>
      </c>
      <c r="S16">
        <v>643.00007072135793</v>
      </c>
      <c r="T16">
        <v>643.00007072135793</v>
      </c>
      <c r="U16">
        <v>643.00007072135793</v>
      </c>
      <c r="V16">
        <v>643.00007072135793</v>
      </c>
      <c r="W16">
        <v>643.00007072135793</v>
      </c>
      <c r="X16">
        <v>643.00007072135793</v>
      </c>
      <c r="Y16">
        <v>643.00007072135793</v>
      </c>
      <c r="Z16">
        <v>643.00007072135793</v>
      </c>
      <c r="AA16">
        <v>643.00007072135793</v>
      </c>
      <c r="AB16">
        <v>643.00007072135793</v>
      </c>
      <c r="AC16">
        <v>643.00007072135793</v>
      </c>
      <c r="AD16">
        <v>643.00007072135793</v>
      </c>
      <c r="AE16">
        <v>643.00007072135793</v>
      </c>
      <c r="AF16">
        <v>643.00007072135793</v>
      </c>
      <c r="AG16">
        <v>643.00007072135793</v>
      </c>
      <c r="AH16">
        <v>643.00007072135793</v>
      </c>
    </row>
    <row r="17" spans="1:34" x14ac:dyDescent="0.3">
      <c r="A17" s="111">
        <f ca="1">Exceedance!U17</f>
        <v>46539</v>
      </c>
      <c r="B17" s="1">
        <v>643.00007072135782</v>
      </c>
      <c r="C17" s="1">
        <v>643.00007072135782</v>
      </c>
      <c r="D17" s="1">
        <v>643.00007072135782</v>
      </c>
      <c r="E17">
        <v>643.00007072135782</v>
      </c>
      <c r="F17">
        <v>643.00007072135793</v>
      </c>
      <c r="G17">
        <v>643.00007072135782</v>
      </c>
      <c r="H17">
        <v>643.00007072135793</v>
      </c>
      <c r="I17">
        <v>643.00007072135793</v>
      </c>
      <c r="J17">
        <v>643.00007072135793</v>
      </c>
      <c r="K17">
        <v>643.00007072135782</v>
      </c>
      <c r="L17">
        <v>643.00007072135793</v>
      </c>
      <c r="M17">
        <v>643.00007072135782</v>
      </c>
      <c r="N17">
        <v>643.00007072135793</v>
      </c>
      <c r="O17">
        <v>643.00007072135793</v>
      </c>
      <c r="P17">
        <v>643.00007072135793</v>
      </c>
      <c r="Q17">
        <v>643.00007072135782</v>
      </c>
      <c r="R17">
        <v>643.00007072135793</v>
      </c>
      <c r="S17">
        <v>643.00007072135793</v>
      </c>
      <c r="T17">
        <v>643.00007072135793</v>
      </c>
      <c r="U17">
        <v>643.00007072135782</v>
      </c>
      <c r="V17">
        <v>643.00007072135793</v>
      </c>
      <c r="W17">
        <v>643.00007072135782</v>
      </c>
      <c r="X17">
        <v>643.00007072135782</v>
      </c>
      <c r="Y17">
        <v>643.00007072135782</v>
      </c>
      <c r="Z17">
        <v>643.00007072135793</v>
      </c>
      <c r="AA17">
        <v>643.00007072135782</v>
      </c>
      <c r="AB17">
        <v>643.00007072135793</v>
      </c>
      <c r="AC17">
        <v>643.00007072135782</v>
      </c>
      <c r="AD17">
        <v>643.00007072135793</v>
      </c>
      <c r="AE17">
        <v>643.00007072135793</v>
      </c>
      <c r="AF17">
        <v>643.00007072135793</v>
      </c>
      <c r="AG17">
        <v>643.00007072135782</v>
      </c>
      <c r="AH17">
        <v>643.00007072135793</v>
      </c>
    </row>
    <row r="18" spans="1:34" x14ac:dyDescent="0.3">
      <c r="A18" s="111">
        <f ca="1">Exceedance!U18</f>
        <v>46569</v>
      </c>
      <c r="B18" s="1">
        <v>641.99989307819669</v>
      </c>
      <c r="C18" s="1">
        <v>641.99989307819681</v>
      </c>
      <c r="D18" s="1">
        <v>641.99989307819681</v>
      </c>
      <c r="E18">
        <v>641.99989307819669</v>
      </c>
      <c r="F18">
        <v>641.99989307819669</v>
      </c>
      <c r="G18">
        <v>641.99989307819669</v>
      </c>
      <c r="H18">
        <v>641.99989307819669</v>
      </c>
      <c r="I18">
        <v>641.99989307819669</v>
      </c>
      <c r="J18">
        <v>641.99989307819669</v>
      </c>
      <c r="K18">
        <v>641.99989307819669</v>
      </c>
      <c r="L18">
        <v>641.99989307819669</v>
      </c>
      <c r="M18">
        <v>641.99989307819681</v>
      </c>
      <c r="N18">
        <v>641.99989307819669</v>
      </c>
      <c r="O18">
        <v>641.99989307819669</v>
      </c>
      <c r="P18">
        <v>641.99989307819669</v>
      </c>
      <c r="Q18">
        <v>641.99989307819669</v>
      </c>
      <c r="R18">
        <v>641.99989307819669</v>
      </c>
      <c r="S18">
        <v>641.99989307819669</v>
      </c>
      <c r="T18">
        <v>641.99989307819669</v>
      </c>
      <c r="U18">
        <v>641.99989307819669</v>
      </c>
      <c r="V18">
        <v>641.99989307819669</v>
      </c>
      <c r="W18">
        <v>641.99989307819669</v>
      </c>
      <c r="X18">
        <v>641.99989307819669</v>
      </c>
      <c r="Y18">
        <v>641.99989307819669</v>
      </c>
      <c r="Z18">
        <v>641.99989307819669</v>
      </c>
      <c r="AA18">
        <v>641.99989307819669</v>
      </c>
      <c r="AB18">
        <v>641.99989307819669</v>
      </c>
      <c r="AC18">
        <v>641.99989307819669</v>
      </c>
      <c r="AD18">
        <v>641.99989307819669</v>
      </c>
      <c r="AE18">
        <v>641.99989307819669</v>
      </c>
      <c r="AF18">
        <v>641.99989307819669</v>
      </c>
      <c r="AG18">
        <v>641.99989307819669</v>
      </c>
      <c r="AH18">
        <v>641.99989307819669</v>
      </c>
    </row>
    <row r="19" spans="1:34" x14ac:dyDescent="0.3">
      <c r="A19" s="111">
        <f ca="1">Exceedance!U19</f>
        <v>46600</v>
      </c>
      <c r="B19" s="1">
        <v>641.99989308627642</v>
      </c>
      <c r="C19" s="1">
        <v>641.99989308627642</v>
      </c>
      <c r="D19" s="1">
        <v>641.99989308627642</v>
      </c>
      <c r="E19">
        <v>641.99989308627642</v>
      </c>
      <c r="F19">
        <v>641.99989308627642</v>
      </c>
      <c r="G19">
        <v>641.99989308627642</v>
      </c>
      <c r="H19">
        <v>641.99989308627642</v>
      </c>
      <c r="I19">
        <v>641.99989308627642</v>
      </c>
      <c r="J19">
        <v>641.99989308627642</v>
      </c>
      <c r="K19">
        <v>641.99989308627642</v>
      </c>
      <c r="L19">
        <v>641.99989308627642</v>
      </c>
      <c r="M19">
        <v>641.99989308627642</v>
      </c>
      <c r="N19">
        <v>641.99989308627642</v>
      </c>
      <c r="O19">
        <v>641.99989308627642</v>
      </c>
      <c r="P19">
        <v>641.99989308627642</v>
      </c>
      <c r="Q19">
        <v>641.99989308627642</v>
      </c>
      <c r="R19">
        <v>641.99989308627642</v>
      </c>
      <c r="S19">
        <v>641.99989308627642</v>
      </c>
      <c r="T19">
        <v>641.99989308627642</v>
      </c>
      <c r="U19">
        <v>641.99989308627642</v>
      </c>
      <c r="V19">
        <v>641.99989308627642</v>
      </c>
      <c r="W19">
        <v>641.99989308627642</v>
      </c>
      <c r="X19">
        <v>641.99989308627642</v>
      </c>
      <c r="Y19">
        <v>641.99989308627642</v>
      </c>
      <c r="Z19">
        <v>641.99989308627642</v>
      </c>
      <c r="AA19">
        <v>641.99989308627642</v>
      </c>
      <c r="AB19">
        <v>641.99989308627642</v>
      </c>
      <c r="AC19">
        <v>641.99989308627642</v>
      </c>
      <c r="AD19">
        <v>641.99989308627642</v>
      </c>
      <c r="AE19">
        <v>641.99989308627642</v>
      </c>
      <c r="AF19">
        <v>641.99989308627642</v>
      </c>
      <c r="AG19">
        <v>641.99989308627642</v>
      </c>
      <c r="AH19">
        <v>641.99989308627642</v>
      </c>
    </row>
    <row r="20" spans="1:34" x14ac:dyDescent="0.3">
      <c r="A20" s="111">
        <f ca="1">Exceedance!U20</f>
        <v>46631</v>
      </c>
      <c r="B20" s="1">
        <v>639.99985529174887</v>
      </c>
      <c r="C20" s="1">
        <v>639.99985529174887</v>
      </c>
      <c r="D20" s="1">
        <v>639.99985529174887</v>
      </c>
      <c r="E20">
        <v>639.99985529174887</v>
      </c>
      <c r="F20">
        <v>639.99985529174887</v>
      </c>
      <c r="G20">
        <v>639.99985529174899</v>
      </c>
      <c r="H20">
        <v>639.99985529174887</v>
      </c>
      <c r="I20">
        <v>639.99985529174887</v>
      </c>
      <c r="J20">
        <v>639.99985529174887</v>
      </c>
      <c r="K20">
        <v>639.99985529174899</v>
      </c>
      <c r="L20">
        <v>639.99985529174899</v>
      </c>
      <c r="M20">
        <v>639.99985529174887</v>
      </c>
      <c r="N20">
        <v>639.99985529174887</v>
      </c>
      <c r="O20">
        <v>639.99985529174899</v>
      </c>
      <c r="P20">
        <v>639.99985529174887</v>
      </c>
      <c r="Q20">
        <v>639.99985529174887</v>
      </c>
      <c r="R20">
        <v>639.99985529174887</v>
      </c>
      <c r="S20">
        <v>639.99985529174887</v>
      </c>
      <c r="T20">
        <v>639.99985529174887</v>
      </c>
      <c r="U20">
        <v>639.99985529174887</v>
      </c>
      <c r="V20">
        <v>639.99985529174887</v>
      </c>
      <c r="W20">
        <v>639.99985529174887</v>
      </c>
      <c r="X20">
        <v>639.99985529174899</v>
      </c>
      <c r="Y20">
        <v>639.99985529174887</v>
      </c>
      <c r="Z20">
        <v>639.99985529174887</v>
      </c>
      <c r="AA20">
        <v>639.99985529174887</v>
      </c>
      <c r="AB20">
        <v>639.99985529174887</v>
      </c>
      <c r="AC20">
        <v>639.99985529174887</v>
      </c>
      <c r="AD20">
        <v>639.99985529174887</v>
      </c>
      <c r="AE20">
        <v>639.99985529174887</v>
      </c>
      <c r="AF20">
        <v>639.99985529174887</v>
      </c>
      <c r="AG20">
        <v>639.99985529174887</v>
      </c>
      <c r="AH20">
        <v>639.99985529174887</v>
      </c>
    </row>
    <row r="21" spans="1:34" x14ac:dyDescent="0.3">
      <c r="A21" s="111">
        <f ca="1">Exceedance!U21</f>
        <v>46661</v>
      </c>
      <c r="B21" s="1">
        <v>633.00003812572561</v>
      </c>
      <c r="C21" s="1">
        <v>633.00003812572561</v>
      </c>
      <c r="D21" s="1">
        <v>633.00003812572561</v>
      </c>
      <c r="E21">
        <v>633.00003812572561</v>
      </c>
      <c r="F21">
        <v>633.00003812572561</v>
      </c>
      <c r="G21">
        <v>633.00003812572561</v>
      </c>
      <c r="H21">
        <v>633.00003812572561</v>
      </c>
      <c r="I21">
        <v>633.00003812572561</v>
      </c>
      <c r="J21">
        <v>633.00003812572561</v>
      </c>
      <c r="K21">
        <v>633.00003812572561</v>
      </c>
      <c r="L21">
        <v>633.00003812572561</v>
      </c>
      <c r="M21">
        <v>633.00003812572561</v>
      </c>
      <c r="N21">
        <v>633.00003812572561</v>
      </c>
      <c r="O21">
        <v>633.00003812572561</v>
      </c>
      <c r="P21">
        <v>633.00003812572561</v>
      </c>
      <c r="Q21">
        <v>633.00003812572561</v>
      </c>
      <c r="R21">
        <v>633.00003812572561</v>
      </c>
      <c r="S21">
        <v>633.00003812572561</v>
      </c>
      <c r="T21">
        <v>633.00003812572561</v>
      </c>
      <c r="U21">
        <v>633.00003812572561</v>
      </c>
      <c r="V21">
        <v>633.00003812572561</v>
      </c>
      <c r="W21">
        <v>633.00003812572561</v>
      </c>
      <c r="X21">
        <v>633.00003812572561</v>
      </c>
      <c r="Y21">
        <v>633.00003812572561</v>
      </c>
      <c r="Z21">
        <v>633.00003812572561</v>
      </c>
      <c r="AA21">
        <v>633.00003812572561</v>
      </c>
      <c r="AB21">
        <v>633.00003812572561</v>
      </c>
      <c r="AC21">
        <v>633.00003812572561</v>
      </c>
      <c r="AD21">
        <v>633.00003812572561</v>
      </c>
      <c r="AE21">
        <v>633.00003812572561</v>
      </c>
      <c r="AF21">
        <v>633.00003812572561</v>
      </c>
      <c r="AG21">
        <v>633.00003812572561</v>
      </c>
      <c r="AH21">
        <v>633.00003812572561</v>
      </c>
    </row>
    <row r="22" spans="1:34" x14ac:dyDescent="0.3">
      <c r="A22" s="111">
        <f ca="1">Exceedance!U22</f>
        <v>46692</v>
      </c>
      <c r="B22" s="1">
        <v>635.00011285389246</v>
      </c>
      <c r="C22" s="1">
        <v>635.00011285389246</v>
      </c>
      <c r="D22" s="1">
        <v>635.00011285389246</v>
      </c>
      <c r="E22">
        <v>635.00011285389246</v>
      </c>
      <c r="F22">
        <v>635.00011285389246</v>
      </c>
      <c r="G22">
        <v>635.00011285389246</v>
      </c>
      <c r="H22">
        <v>635.00011285389246</v>
      </c>
      <c r="I22">
        <v>635.00011285389246</v>
      </c>
      <c r="J22">
        <v>635.00011285389246</v>
      </c>
      <c r="K22">
        <v>635.00011285389246</v>
      </c>
      <c r="L22">
        <v>635.00011285389246</v>
      </c>
      <c r="M22">
        <v>635.00011285389246</v>
      </c>
      <c r="N22">
        <v>635.00011285389246</v>
      </c>
      <c r="O22">
        <v>635.00011285389246</v>
      </c>
      <c r="P22">
        <v>635.00011285389246</v>
      </c>
      <c r="Q22">
        <v>635.00011285389246</v>
      </c>
      <c r="R22">
        <v>635.00011285389246</v>
      </c>
      <c r="S22">
        <v>635.00011285389246</v>
      </c>
      <c r="T22">
        <v>635.00011285389246</v>
      </c>
      <c r="U22">
        <v>635.00011285389246</v>
      </c>
      <c r="V22">
        <v>635.00011285389246</v>
      </c>
      <c r="W22">
        <v>635.00011285389246</v>
      </c>
      <c r="X22">
        <v>635.00011285389246</v>
      </c>
      <c r="Y22">
        <v>635.00011285389246</v>
      </c>
      <c r="Z22">
        <v>635.00011285389246</v>
      </c>
      <c r="AA22">
        <v>635.00011285389246</v>
      </c>
      <c r="AB22">
        <v>635.00011285389246</v>
      </c>
      <c r="AC22">
        <v>635.00011285389246</v>
      </c>
      <c r="AD22">
        <v>635.00011285389246</v>
      </c>
      <c r="AE22">
        <v>635.00011285389246</v>
      </c>
      <c r="AF22">
        <v>635.00011285389246</v>
      </c>
      <c r="AG22">
        <v>635.00011285389246</v>
      </c>
      <c r="AH22">
        <v>635.00011285389246</v>
      </c>
    </row>
    <row r="23" spans="1:34" x14ac:dyDescent="0.3">
      <c r="A23" s="111">
        <f ca="1">Exceedance!U23</f>
        <v>46722</v>
      </c>
      <c r="B23" s="1">
        <v>639.50000005099332</v>
      </c>
      <c r="C23" s="1">
        <v>639.50000005099332</v>
      </c>
      <c r="D23" s="1">
        <v>639.50000005099332</v>
      </c>
      <c r="E23">
        <v>639.50000005099332</v>
      </c>
      <c r="F23">
        <v>639.50000005099332</v>
      </c>
      <c r="G23">
        <v>639.50000005099332</v>
      </c>
      <c r="H23">
        <v>639.50000005099332</v>
      </c>
      <c r="I23">
        <v>639.50000005099332</v>
      </c>
      <c r="J23">
        <v>639.50000005099332</v>
      </c>
      <c r="K23">
        <v>639.50000005099332</v>
      </c>
      <c r="L23">
        <v>639.50000005099332</v>
      </c>
      <c r="M23">
        <v>639.50000005099332</v>
      </c>
      <c r="N23">
        <v>639.50000005099332</v>
      </c>
      <c r="O23">
        <v>639.50000005099332</v>
      </c>
      <c r="P23">
        <v>639.50000005099332</v>
      </c>
      <c r="Q23">
        <v>639.50000005099332</v>
      </c>
      <c r="R23">
        <v>639.50000005099332</v>
      </c>
      <c r="S23">
        <v>639.50000005099332</v>
      </c>
      <c r="T23">
        <v>639.50000005099332</v>
      </c>
      <c r="U23">
        <v>639.50000005099332</v>
      </c>
      <c r="V23">
        <v>639.50000005099332</v>
      </c>
      <c r="W23">
        <v>639.50000005099332</v>
      </c>
      <c r="X23">
        <v>639.50000005099332</v>
      </c>
      <c r="Y23">
        <v>639.50000005099332</v>
      </c>
      <c r="Z23">
        <v>639.50000005099332</v>
      </c>
      <c r="AA23">
        <v>639.50000005099332</v>
      </c>
      <c r="AB23">
        <v>639.50000005099332</v>
      </c>
      <c r="AC23">
        <v>639.50000005099332</v>
      </c>
      <c r="AD23">
        <v>639.50000005099332</v>
      </c>
      <c r="AE23">
        <v>639.50000005099332</v>
      </c>
      <c r="AF23">
        <v>639.50000005099332</v>
      </c>
      <c r="AG23">
        <v>639.50000005099332</v>
      </c>
      <c r="AH23">
        <v>639.50000005099332</v>
      </c>
    </row>
    <row r="24" spans="1:34" x14ac:dyDescent="0.3">
      <c r="A24" s="111">
        <f ca="1">Exceedance!U24</f>
        <v>46753</v>
      </c>
      <c r="B24" s="1">
        <v>641.79992865473116</v>
      </c>
      <c r="C24" s="1">
        <v>641.79992865473116</v>
      </c>
      <c r="D24" s="1">
        <v>641.79992865473116</v>
      </c>
      <c r="E24">
        <v>641.79992865473116</v>
      </c>
      <c r="F24">
        <v>641.79992865473116</v>
      </c>
      <c r="G24">
        <v>641.79992865473116</v>
      </c>
      <c r="H24">
        <v>641.79992865473116</v>
      </c>
      <c r="I24">
        <v>641.79992865473116</v>
      </c>
      <c r="J24">
        <v>641.79992865473116</v>
      </c>
      <c r="K24">
        <v>641.79992865473116</v>
      </c>
      <c r="L24">
        <v>641.79992865473116</v>
      </c>
      <c r="M24">
        <v>641.79992865473116</v>
      </c>
      <c r="N24">
        <v>641.79992865473116</v>
      </c>
      <c r="O24">
        <v>641.79992865473116</v>
      </c>
      <c r="P24">
        <v>641.79992865473116</v>
      </c>
      <c r="Q24">
        <v>641.79992865473116</v>
      </c>
      <c r="R24">
        <v>641.79992865473116</v>
      </c>
      <c r="S24">
        <v>641.79992865473116</v>
      </c>
      <c r="T24">
        <v>641.79992865473116</v>
      </c>
      <c r="U24">
        <v>641.79992865473116</v>
      </c>
      <c r="V24">
        <v>641.79992865473116</v>
      </c>
      <c r="W24">
        <v>641.79992865473116</v>
      </c>
      <c r="X24">
        <v>641.79992865473116</v>
      </c>
      <c r="Y24">
        <v>641.79992865473116</v>
      </c>
      <c r="Z24">
        <v>641.79992865473116</v>
      </c>
      <c r="AA24">
        <v>641.79992865473116</v>
      </c>
      <c r="AB24">
        <v>641.79992865473116</v>
      </c>
      <c r="AC24">
        <v>641.79992865473116</v>
      </c>
      <c r="AD24">
        <v>641.79992865473116</v>
      </c>
      <c r="AE24">
        <v>641.79992865473116</v>
      </c>
      <c r="AF24">
        <v>641.79992865473116</v>
      </c>
      <c r="AG24">
        <v>641.79992865473116</v>
      </c>
      <c r="AH24">
        <v>641.79992865473116</v>
      </c>
    </row>
    <row r="25" spans="1:34" x14ac:dyDescent="0.3">
      <c r="A25" s="111">
        <f ca="1">Exceedance!U25</f>
        <v>46784</v>
      </c>
      <c r="B25" s="1">
        <v>641.79992864786425</v>
      </c>
      <c r="C25" s="1">
        <v>641.79992864786425</v>
      </c>
      <c r="D25" s="1">
        <v>641.79992864786425</v>
      </c>
      <c r="E25">
        <v>641.79992864786425</v>
      </c>
      <c r="F25">
        <v>641.79992864786425</v>
      </c>
      <c r="G25">
        <v>641.79992864786425</v>
      </c>
      <c r="H25">
        <v>641.79992864786425</v>
      </c>
      <c r="I25">
        <v>641.79992864786425</v>
      </c>
      <c r="J25">
        <v>641.79992864786425</v>
      </c>
      <c r="K25">
        <v>641.79992864786425</v>
      </c>
      <c r="L25">
        <v>641.79992864786425</v>
      </c>
      <c r="M25">
        <v>641.79992864786425</v>
      </c>
      <c r="N25">
        <v>641.79992864786425</v>
      </c>
      <c r="O25">
        <v>641.79992864786425</v>
      </c>
      <c r="P25">
        <v>641.79992864786425</v>
      </c>
      <c r="Q25">
        <v>641.79992864786425</v>
      </c>
      <c r="R25">
        <v>641.79992864786425</v>
      </c>
      <c r="S25">
        <v>641.79992864786425</v>
      </c>
      <c r="T25">
        <v>641.79992864786425</v>
      </c>
      <c r="U25">
        <v>641.79992864786425</v>
      </c>
      <c r="V25">
        <v>641.79992864786425</v>
      </c>
      <c r="W25">
        <v>641.79992864786425</v>
      </c>
      <c r="X25">
        <v>641.79992864786425</v>
      </c>
      <c r="Y25">
        <v>641.79992864786425</v>
      </c>
      <c r="Z25">
        <v>641.79992864786425</v>
      </c>
      <c r="AA25">
        <v>641.79992864786425</v>
      </c>
      <c r="AB25">
        <v>641.79992864786425</v>
      </c>
      <c r="AC25">
        <v>641.79992864786425</v>
      </c>
      <c r="AD25">
        <v>641.79992864786425</v>
      </c>
      <c r="AE25">
        <v>641.79992864786425</v>
      </c>
      <c r="AF25">
        <v>641.79992864786425</v>
      </c>
      <c r="AG25">
        <v>641.79992864786425</v>
      </c>
      <c r="AH25">
        <v>641.79992864786425</v>
      </c>
    </row>
    <row r="26" spans="1:34" x14ac:dyDescent="0.3">
      <c r="A26" s="111">
        <f ca="1">Exceedance!U26</f>
        <v>46813</v>
      </c>
      <c r="B26" s="1">
        <v>643.00007072518099</v>
      </c>
      <c r="C26" s="1">
        <v>643.00007072518099</v>
      </c>
      <c r="D26" s="1">
        <v>643.00007072518099</v>
      </c>
      <c r="E26">
        <v>643.00007072518099</v>
      </c>
      <c r="F26">
        <v>643.00007072518099</v>
      </c>
      <c r="G26">
        <v>643.00007072518099</v>
      </c>
      <c r="H26">
        <v>643.00007072518099</v>
      </c>
      <c r="I26">
        <v>643.00007072518099</v>
      </c>
      <c r="J26">
        <v>643.00007072518099</v>
      </c>
      <c r="K26">
        <v>643.00007072518099</v>
      </c>
      <c r="L26">
        <v>643.00007072518099</v>
      </c>
      <c r="M26">
        <v>643.00007072518099</v>
      </c>
      <c r="N26">
        <v>643.00007072518099</v>
      </c>
      <c r="O26">
        <v>643.00007072518099</v>
      </c>
      <c r="P26">
        <v>643.00007072518099</v>
      </c>
      <c r="Q26">
        <v>643.00007072518099</v>
      </c>
      <c r="R26">
        <v>643.00007072518099</v>
      </c>
      <c r="S26">
        <v>643.00007072518099</v>
      </c>
      <c r="T26">
        <v>643.00007072518099</v>
      </c>
      <c r="U26">
        <v>643.00007072518099</v>
      </c>
      <c r="V26">
        <v>643.00007072518099</v>
      </c>
      <c r="W26">
        <v>643.00007072518099</v>
      </c>
      <c r="X26">
        <v>643.00007072518099</v>
      </c>
      <c r="Y26">
        <v>643.00007072518099</v>
      </c>
      <c r="Z26">
        <v>643.00007072518099</v>
      </c>
      <c r="AA26">
        <v>643.00007072518099</v>
      </c>
      <c r="AB26">
        <v>643.00007072518099</v>
      </c>
      <c r="AC26">
        <v>643.00007072518099</v>
      </c>
      <c r="AD26">
        <v>643.00007072518099</v>
      </c>
      <c r="AE26">
        <v>643.00007072518099</v>
      </c>
      <c r="AF26">
        <v>643.00007072518099</v>
      </c>
      <c r="AG26">
        <v>643.00007072518099</v>
      </c>
      <c r="AH26">
        <v>643.00007072518099</v>
      </c>
    </row>
    <row r="27" spans="1:34" x14ac:dyDescent="0.3">
      <c r="A27" s="111">
        <f ca="1">Exceedance!U27</f>
        <v>46844</v>
      </c>
      <c r="B27" s="1">
        <v>643.00007072134713</v>
      </c>
      <c r="C27" s="1">
        <v>643.00007072134713</v>
      </c>
      <c r="D27" s="1">
        <v>643.00007072134713</v>
      </c>
      <c r="E27">
        <v>643.00007072134713</v>
      </c>
      <c r="F27">
        <v>643.00007072134713</v>
      </c>
      <c r="G27">
        <v>643.00007072134713</v>
      </c>
      <c r="H27">
        <v>643.00007072134713</v>
      </c>
      <c r="I27">
        <v>643.00007072134713</v>
      </c>
      <c r="J27">
        <v>643.00007072134713</v>
      </c>
      <c r="K27">
        <v>643.00007072134713</v>
      </c>
      <c r="L27">
        <v>643.00007072134713</v>
      </c>
      <c r="M27">
        <v>643.00007072134713</v>
      </c>
      <c r="N27">
        <v>643.00007072134713</v>
      </c>
      <c r="O27">
        <v>643.00007072134713</v>
      </c>
      <c r="P27">
        <v>643.00007072134713</v>
      </c>
      <c r="Q27">
        <v>643.00007072134713</v>
      </c>
      <c r="R27">
        <v>643.00007072134713</v>
      </c>
      <c r="S27">
        <v>643.00007072134713</v>
      </c>
      <c r="T27">
        <v>643.00007072134713</v>
      </c>
      <c r="U27">
        <v>643.00007072134713</v>
      </c>
      <c r="V27">
        <v>643.00007072134713</v>
      </c>
      <c r="W27">
        <v>643.00007072134713</v>
      </c>
      <c r="X27">
        <v>643.00007072134713</v>
      </c>
      <c r="Y27">
        <v>643.00007072134713</v>
      </c>
      <c r="Z27">
        <v>643.00007072134713</v>
      </c>
      <c r="AA27">
        <v>643.00007072134713</v>
      </c>
      <c r="AB27">
        <v>643.00007072134713</v>
      </c>
      <c r="AC27">
        <v>643.00007072134713</v>
      </c>
      <c r="AD27">
        <v>643.00007072134713</v>
      </c>
      <c r="AE27">
        <v>643.00007072134713</v>
      </c>
      <c r="AF27">
        <v>643.00007072134713</v>
      </c>
      <c r="AG27">
        <v>643.00007072134713</v>
      </c>
      <c r="AH27">
        <v>643.00007072134713</v>
      </c>
    </row>
    <row r="28" spans="1:34" x14ac:dyDescent="0.3">
      <c r="A28" s="111">
        <f ca="1">Exceedance!U28</f>
        <v>46874</v>
      </c>
      <c r="B28" s="1">
        <v>643.00007072135793</v>
      </c>
      <c r="C28" s="1">
        <v>643.00007072135793</v>
      </c>
      <c r="D28" s="1">
        <v>643.00007072135793</v>
      </c>
      <c r="E28">
        <v>643.00007072135793</v>
      </c>
      <c r="F28">
        <v>643.00007072135793</v>
      </c>
      <c r="G28">
        <v>643.00007072135793</v>
      </c>
      <c r="H28">
        <v>643.00007072135793</v>
      </c>
      <c r="I28">
        <v>643.00007072135793</v>
      </c>
      <c r="J28">
        <v>643.00007072135793</v>
      </c>
      <c r="K28">
        <v>643.00007072135793</v>
      </c>
      <c r="L28">
        <v>643.00007072135793</v>
      </c>
      <c r="M28">
        <v>643.00007072135793</v>
      </c>
      <c r="N28">
        <v>643.00007072135793</v>
      </c>
      <c r="O28">
        <v>643.00007072135793</v>
      </c>
      <c r="P28">
        <v>643.00007072135793</v>
      </c>
      <c r="Q28">
        <v>643.00007072135793</v>
      </c>
      <c r="R28">
        <v>643.00007072135793</v>
      </c>
      <c r="S28">
        <v>643.00007072135793</v>
      </c>
      <c r="T28">
        <v>643.00007072135793</v>
      </c>
      <c r="U28">
        <v>643.00007072135793</v>
      </c>
      <c r="V28">
        <v>643.00007072135793</v>
      </c>
      <c r="W28">
        <v>643.00007072135793</v>
      </c>
      <c r="X28">
        <v>643.00007072135793</v>
      </c>
      <c r="Y28">
        <v>643.00007072135793</v>
      </c>
      <c r="Z28">
        <v>643.00007072135793</v>
      </c>
      <c r="AA28">
        <v>643.00007072135793</v>
      </c>
      <c r="AB28">
        <v>643.00007072135793</v>
      </c>
      <c r="AC28">
        <v>643.00007072135793</v>
      </c>
      <c r="AD28">
        <v>643.00007072135793</v>
      </c>
      <c r="AE28">
        <v>643.00007072135793</v>
      </c>
      <c r="AF28">
        <v>643.00007072135793</v>
      </c>
      <c r="AG28">
        <v>643.00007072135793</v>
      </c>
      <c r="AH28">
        <v>643.00007072135793</v>
      </c>
    </row>
    <row r="29" spans="1:34" x14ac:dyDescent="0.3">
      <c r="A29" s="111">
        <f ca="1">Exceedance!U29</f>
        <v>46905</v>
      </c>
      <c r="B29" s="1">
        <v>643.00007072135793</v>
      </c>
      <c r="C29" s="1">
        <v>643.00007072135793</v>
      </c>
      <c r="D29" s="1">
        <v>643.00007072135793</v>
      </c>
      <c r="E29">
        <v>643.00007072135782</v>
      </c>
      <c r="F29">
        <v>643.00007072135782</v>
      </c>
      <c r="G29">
        <v>643.00007072135782</v>
      </c>
      <c r="H29">
        <v>643.00007072135782</v>
      </c>
      <c r="I29">
        <v>643.00007072135782</v>
      </c>
      <c r="J29">
        <v>643.00007072135793</v>
      </c>
      <c r="K29">
        <v>643.00007072135782</v>
      </c>
      <c r="L29">
        <v>643.00007072135793</v>
      </c>
      <c r="M29">
        <v>643.00007072135782</v>
      </c>
      <c r="N29">
        <v>643.00007072135793</v>
      </c>
      <c r="O29">
        <v>643.00007072135782</v>
      </c>
      <c r="P29">
        <v>643.00007072135793</v>
      </c>
      <c r="Q29">
        <v>643.00007072135793</v>
      </c>
      <c r="R29">
        <v>643.00007072135782</v>
      </c>
      <c r="S29">
        <v>643.00007072135782</v>
      </c>
      <c r="T29">
        <v>643.00007072135782</v>
      </c>
      <c r="U29">
        <v>643.00007072135793</v>
      </c>
      <c r="V29">
        <v>643.00007072135793</v>
      </c>
      <c r="W29">
        <v>643.00007072135782</v>
      </c>
      <c r="X29">
        <v>643.00007072135793</v>
      </c>
      <c r="Y29">
        <v>643.00007072135793</v>
      </c>
      <c r="Z29">
        <v>643.00007072135782</v>
      </c>
      <c r="AA29">
        <v>643.00007072135782</v>
      </c>
      <c r="AB29">
        <v>643.00007072135782</v>
      </c>
      <c r="AC29">
        <v>643.00007072135782</v>
      </c>
      <c r="AD29">
        <v>643.00007072135782</v>
      </c>
      <c r="AE29">
        <v>643.00007072135793</v>
      </c>
      <c r="AF29">
        <v>643.00007072135793</v>
      </c>
      <c r="AG29">
        <v>643.00007072135782</v>
      </c>
      <c r="AH29">
        <v>643.00007072135793</v>
      </c>
    </row>
    <row r="30" spans="1:34" x14ac:dyDescent="0.3">
      <c r="A30" s="111">
        <f ca="1">Exceedance!U30</f>
        <v>46935</v>
      </c>
      <c r="B30" s="1">
        <v>641.99989307819669</v>
      </c>
      <c r="C30" s="1">
        <v>641.99989307819669</v>
      </c>
      <c r="D30" s="1">
        <v>641.99989307819681</v>
      </c>
      <c r="E30">
        <v>641.99989307819669</v>
      </c>
      <c r="F30">
        <v>641.99989307819669</v>
      </c>
      <c r="G30">
        <v>641.99989307819669</v>
      </c>
      <c r="H30">
        <v>641.99989307819669</v>
      </c>
      <c r="I30">
        <v>641.99989307819669</v>
      </c>
      <c r="J30">
        <v>641.99989307819669</v>
      </c>
      <c r="K30">
        <v>641.99989307819681</v>
      </c>
      <c r="L30">
        <v>641.99989307819669</v>
      </c>
      <c r="M30">
        <v>641.99989307819669</v>
      </c>
      <c r="N30">
        <v>641.99989307819669</v>
      </c>
      <c r="O30">
        <v>641.99989307819669</v>
      </c>
      <c r="P30">
        <v>641.99989307819669</v>
      </c>
      <c r="Q30">
        <v>641.99989307819669</v>
      </c>
      <c r="R30">
        <v>641.99989307819669</v>
      </c>
      <c r="S30">
        <v>641.99989307819669</v>
      </c>
      <c r="T30">
        <v>641.99989307819669</v>
      </c>
      <c r="U30">
        <v>641.99989307819669</v>
      </c>
      <c r="V30">
        <v>641.99989307819669</v>
      </c>
      <c r="W30">
        <v>641.99989307819669</v>
      </c>
      <c r="X30">
        <v>641.99989307819681</v>
      </c>
      <c r="Y30">
        <v>641.99989307819681</v>
      </c>
      <c r="Z30">
        <v>641.99989307819669</v>
      </c>
      <c r="AA30">
        <v>641.99989307819669</v>
      </c>
      <c r="AB30">
        <v>641.99989307819681</v>
      </c>
      <c r="AC30">
        <v>641.99989307819669</v>
      </c>
      <c r="AD30">
        <v>641.99989307819669</v>
      </c>
      <c r="AE30">
        <v>641.99989307819669</v>
      </c>
      <c r="AF30">
        <v>641.99989307819669</v>
      </c>
      <c r="AG30">
        <v>641.99989307819669</v>
      </c>
      <c r="AH30">
        <v>641.99989307819669</v>
      </c>
    </row>
    <row r="31" spans="1:34" x14ac:dyDescent="0.3">
      <c r="A31" s="111">
        <f ca="1">Exceedance!U31</f>
        <v>46966</v>
      </c>
      <c r="B31" s="1">
        <v>641.99989308627642</v>
      </c>
      <c r="C31" s="1">
        <v>641.99989308627642</v>
      </c>
      <c r="D31" s="1">
        <v>641.99989308627642</v>
      </c>
      <c r="E31">
        <v>641.99989308627642</v>
      </c>
      <c r="F31">
        <v>641.99989308627642</v>
      </c>
      <c r="G31">
        <v>641.99989308627642</v>
      </c>
      <c r="H31">
        <v>641.99989308627642</v>
      </c>
      <c r="I31">
        <v>641.99989308627642</v>
      </c>
      <c r="J31">
        <v>641.99989308627642</v>
      </c>
      <c r="K31">
        <v>641.99989308627642</v>
      </c>
      <c r="L31">
        <v>641.99989308627642</v>
      </c>
      <c r="M31">
        <v>641.99989308627642</v>
      </c>
      <c r="N31">
        <v>641.99989308627642</v>
      </c>
      <c r="O31">
        <v>641.99989308627642</v>
      </c>
      <c r="P31">
        <v>641.99989308627642</v>
      </c>
      <c r="Q31">
        <v>641.99989308627642</v>
      </c>
      <c r="R31">
        <v>641.99989308627642</v>
      </c>
      <c r="S31">
        <v>641.99989308627642</v>
      </c>
      <c r="T31">
        <v>641.99989308627642</v>
      </c>
      <c r="U31">
        <v>641.99989308627642</v>
      </c>
      <c r="V31">
        <v>641.99989308627642</v>
      </c>
      <c r="W31">
        <v>641.99989308627642</v>
      </c>
      <c r="X31">
        <v>641.99989308627642</v>
      </c>
      <c r="Y31">
        <v>641.99989308627642</v>
      </c>
      <c r="Z31">
        <v>641.99989308627642</v>
      </c>
      <c r="AA31">
        <v>641.99989308627642</v>
      </c>
      <c r="AB31">
        <v>641.99989308627642</v>
      </c>
      <c r="AC31">
        <v>641.99989308627642</v>
      </c>
      <c r="AD31">
        <v>641.99989308627642</v>
      </c>
      <c r="AE31">
        <v>641.99989308627642</v>
      </c>
      <c r="AF31">
        <v>641.99989308627642</v>
      </c>
      <c r="AG31">
        <v>641.99989308627642</v>
      </c>
      <c r="AH31">
        <v>641.99989308627642</v>
      </c>
    </row>
    <row r="32" spans="1:34" x14ac:dyDescent="0.3">
      <c r="A32" s="111">
        <f ca="1">Exceedance!U32</f>
        <v>46997</v>
      </c>
      <c r="B32" s="1">
        <v>639.99985529174887</v>
      </c>
      <c r="C32" s="1">
        <v>639.99985529174887</v>
      </c>
      <c r="D32" s="1">
        <v>639.99985529174887</v>
      </c>
      <c r="E32">
        <v>639.99985529174899</v>
      </c>
      <c r="F32">
        <v>639.99985529174887</v>
      </c>
      <c r="G32">
        <v>639.99985529174887</v>
      </c>
      <c r="H32">
        <v>639.99985529174899</v>
      </c>
      <c r="I32">
        <v>639.99985529174887</v>
      </c>
      <c r="J32">
        <v>639.99985529174899</v>
      </c>
      <c r="K32">
        <v>639.99985529174887</v>
      </c>
      <c r="L32">
        <v>639.99985529174887</v>
      </c>
      <c r="M32">
        <v>639.99985529174899</v>
      </c>
      <c r="N32">
        <v>639.99985529174887</v>
      </c>
      <c r="O32">
        <v>639.99985529174887</v>
      </c>
      <c r="P32">
        <v>639.99985529174887</v>
      </c>
      <c r="Q32">
        <v>639.99985529174887</v>
      </c>
      <c r="R32">
        <v>639.99985529174887</v>
      </c>
      <c r="S32">
        <v>639.99985529174887</v>
      </c>
      <c r="T32">
        <v>639.99985529174887</v>
      </c>
      <c r="U32">
        <v>639.99985529174887</v>
      </c>
      <c r="V32">
        <v>639.99985529174887</v>
      </c>
      <c r="W32">
        <v>639.99985529174899</v>
      </c>
      <c r="X32">
        <v>639.99985529174887</v>
      </c>
      <c r="Y32">
        <v>639.99985529174887</v>
      </c>
      <c r="Z32">
        <v>639.99985529174887</v>
      </c>
      <c r="AA32">
        <v>639.99985529174887</v>
      </c>
      <c r="AB32">
        <v>639.99985529174887</v>
      </c>
      <c r="AC32">
        <v>639.99985529174899</v>
      </c>
      <c r="AD32">
        <v>639.99985529174887</v>
      </c>
      <c r="AE32">
        <v>639.99985529174887</v>
      </c>
      <c r="AF32">
        <v>639.99985529174899</v>
      </c>
      <c r="AG32">
        <v>639.99985529174887</v>
      </c>
      <c r="AH32">
        <v>639.99985529174887</v>
      </c>
    </row>
    <row r="33" spans="1:34" x14ac:dyDescent="0.3">
      <c r="A33" s="111">
        <f ca="1">Exceedance!U33</f>
        <v>47027</v>
      </c>
      <c r="B33" s="1">
        <v>633.00003812572561</v>
      </c>
      <c r="C33" s="1">
        <v>633.00003812572561</v>
      </c>
      <c r="D33" s="1">
        <v>633.00003812572561</v>
      </c>
      <c r="E33">
        <v>633.00003812572561</v>
      </c>
      <c r="F33">
        <v>633.00003812572561</v>
      </c>
      <c r="G33">
        <v>633.00003812572561</v>
      </c>
      <c r="H33">
        <v>633.00003812572561</v>
      </c>
      <c r="I33">
        <v>633.00003812572561</v>
      </c>
      <c r="J33">
        <v>633.00003812572561</v>
      </c>
      <c r="K33">
        <v>633.00003812572561</v>
      </c>
      <c r="L33">
        <v>633.00003812572561</v>
      </c>
      <c r="M33">
        <v>633.00003812572561</v>
      </c>
      <c r="N33">
        <v>633.00003812572561</v>
      </c>
      <c r="O33">
        <v>633.00003812572561</v>
      </c>
      <c r="P33">
        <v>633.00003812572561</v>
      </c>
      <c r="Q33">
        <v>633.00003812572561</v>
      </c>
      <c r="R33">
        <v>633.00003812572561</v>
      </c>
      <c r="S33">
        <v>633.00003812572561</v>
      </c>
      <c r="T33">
        <v>633.00003812572561</v>
      </c>
      <c r="U33">
        <v>633.00003812572561</v>
      </c>
      <c r="V33">
        <v>633.00003812572561</v>
      </c>
      <c r="W33">
        <v>633.00003812572561</v>
      </c>
      <c r="X33">
        <v>633.00003812572561</v>
      </c>
      <c r="Y33">
        <v>633.00003812572561</v>
      </c>
      <c r="Z33">
        <v>633.00003812572561</v>
      </c>
      <c r="AA33">
        <v>633.00003812572561</v>
      </c>
      <c r="AB33">
        <v>633.00003812572561</v>
      </c>
      <c r="AC33">
        <v>633.00003812572561</v>
      </c>
      <c r="AD33">
        <v>633.00003812572561</v>
      </c>
      <c r="AE33">
        <v>633.00003812572561</v>
      </c>
      <c r="AF33">
        <v>633.00003812572561</v>
      </c>
      <c r="AG33">
        <v>633.00003812572561</v>
      </c>
      <c r="AH33">
        <v>633.00003812572561</v>
      </c>
    </row>
    <row r="34" spans="1:34" x14ac:dyDescent="0.3">
      <c r="A34" s="111">
        <f ca="1">Exceedance!U34</f>
        <v>47058</v>
      </c>
      <c r="B34" s="1">
        <v>635.00011285389246</v>
      </c>
      <c r="C34" s="1">
        <v>635.00011285389246</v>
      </c>
      <c r="D34" s="1">
        <v>635.00011285389246</v>
      </c>
      <c r="E34">
        <v>635.00011285389246</v>
      </c>
      <c r="F34">
        <v>635.00011285389246</v>
      </c>
      <c r="G34">
        <v>635.00011285389246</v>
      </c>
      <c r="H34">
        <v>635.00011285389246</v>
      </c>
      <c r="I34">
        <v>635.00011285389246</v>
      </c>
      <c r="J34">
        <v>635.00011285389246</v>
      </c>
      <c r="K34">
        <v>635.00011285389246</v>
      </c>
      <c r="L34">
        <v>635.00011285389246</v>
      </c>
      <c r="M34">
        <v>635.00011285389246</v>
      </c>
      <c r="N34">
        <v>635.00011285389246</v>
      </c>
      <c r="O34">
        <v>635.00011285389246</v>
      </c>
      <c r="P34">
        <v>635.00011285389246</v>
      </c>
      <c r="Q34">
        <v>635.00011285389246</v>
      </c>
      <c r="R34">
        <v>635.00011285389246</v>
      </c>
      <c r="S34">
        <v>635.00011285389246</v>
      </c>
      <c r="T34">
        <v>635.00011285389246</v>
      </c>
      <c r="U34">
        <v>635.00011285389246</v>
      </c>
      <c r="V34">
        <v>635.00011285389246</v>
      </c>
      <c r="W34">
        <v>635.00011285389246</v>
      </c>
      <c r="X34">
        <v>635.00011285389246</v>
      </c>
      <c r="Y34">
        <v>635.00011285389246</v>
      </c>
      <c r="Z34">
        <v>635.00011285389246</v>
      </c>
      <c r="AA34">
        <v>635.00011285389246</v>
      </c>
      <c r="AB34">
        <v>635.00011285389246</v>
      </c>
      <c r="AC34">
        <v>635.00011285389246</v>
      </c>
      <c r="AD34">
        <v>635.00011285389246</v>
      </c>
      <c r="AE34">
        <v>635.00011285389246</v>
      </c>
      <c r="AF34">
        <v>635.00011285389246</v>
      </c>
      <c r="AG34">
        <v>635.00011285389246</v>
      </c>
      <c r="AH34">
        <v>635.00011285389246</v>
      </c>
    </row>
    <row r="35" spans="1:34" x14ac:dyDescent="0.3">
      <c r="A35" s="111">
        <f ca="1">Exceedance!U35</f>
        <v>47088</v>
      </c>
      <c r="B35" s="1">
        <v>639.50000005099332</v>
      </c>
      <c r="C35" s="1">
        <v>639.50000005099332</v>
      </c>
      <c r="D35" s="1">
        <v>639.50000005099332</v>
      </c>
      <c r="E35">
        <v>639.50000005099332</v>
      </c>
      <c r="F35">
        <v>639.50000005099332</v>
      </c>
      <c r="G35">
        <v>639.50000005099332</v>
      </c>
      <c r="H35">
        <v>639.50000005099332</v>
      </c>
      <c r="I35">
        <v>639.50000005099332</v>
      </c>
      <c r="J35">
        <v>639.50000005099332</v>
      </c>
      <c r="K35">
        <v>639.50000005099332</v>
      </c>
      <c r="L35">
        <v>639.50000005099332</v>
      </c>
      <c r="M35">
        <v>639.50000005099332</v>
      </c>
      <c r="N35">
        <v>639.50000005099332</v>
      </c>
      <c r="O35">
        <v>639.50000005099332</v>
      </c>
      <c r="P35">
        <v>639.50000005099332</v>
      </c>
      <c r="Q35">
        <v>639.50000005099332</v>
      </c>
      <c r="R35">
        <v>639.50000005099332</v>
      </c>
      <c r="S35">
        <v>639.50000005099332</v>
      </c>
      <c r="T35">
        <v>639.50000005099332</v>
      </c>
      <c r="U35">
        <v>639.50000005099332</v>
      </c>
      <c r="V35">
        <v>639.50000005099332</v>
      </c>
      <c r="W35">
        <v>639.50000005099332</v>
      </c>
      <c r="X35">
        <v>639.50000005099332</v>
      </c>
      <c r="Y35">
        <v>639.50000005099332</v>
      </c>
      <c r="Z35">
        <v>639.50000005099332</v>
      </c>
      <c r="AA35">
        <v>639.50000005099332</v>
      </c>
      <c r="AB35">
        <v>639.50000005099332</v>
      </c>
      <c r="AC35">
        <v>639.50000005099332</v>
      </c>
      <c r="AD35">
        <v>639.50000005099332</v>
      </c>
      <c r="AE35">
        <v>639.50000005099332</v>
      </c>
      <c r="AF35">
        <v>639.50000005099332</v>
      </c>
      <c r="AG35">
        <v>639.50000005099332</v>
      </c>
      <c r="AH35">
        <v>639.50000005099332</v>
      </c>
    </row>
    <row r="36" spans="1:34" x14ac:dyDescent="0.3">
      <c r="A36" s="111">
        <f ca="1">Exceedance!U36</f>
        <v>47119</v>
      </c>
      <c r="B36" s="1">
        <v>641.79992865473116</v>
      </c>
      <c r="C36" s="1">
        <v>641.79992865473116</v>
      </c>
      <c r="D36" s="1">
        <v>641.79992865473116</v>
      </c>
      <c r="E36">
        <v>641.79992865473116</v>
      </c>
      <c r="F36">
        <v>641.79992865473116</v>
      </c>
      <c r="G36">
        <v>641.79992865473116</v>
      </c>
      <c r="H36">
        <v>641.79992865473116</v>
      </c>
      <c r="I36">
        <v>641.79992865473116</v>
      </c>
      <c r="J36">
        <v>641.79992865473116</v>
      </c>
      <c r="K36">
        <v>641.79992865473116</v>
      </c>
      <c r="L36">
        <v>641.79992865473116</v>
      </c>
      <c r="M36">
        <v>641.79992865473116</v>
      </c>
      <c r="N36">
        <v>641.79992865473116</v>
      </c>
      <c r="O36">
        <v>641.79992865473116</v>
      </c>
      <c r="P36">
        <v>641.79992865473116</v>
      </c>
      <c r="Q36">
        <v>641.79992865473116</v>
      </c>
      <c r="R36">
        <v>641.79992865473116</v>
      </c>
      <c r="S36">
        <v>641.79992865473116</v>
      </c>
      <c r="T36">
        <v>641.79992865473116</v>
      </c>
      <c r="U36">
        <v>641.79992865473116</v>
      </c>
      <c r="V36">
        <v>641.79992865473116</v>
      </c>
      <c r="W36">
        <v>641.79992865473116</v>
      </c>
      <c r="X36">
        <v>641.79992865473116</v>
      </c>
      <c r="Y36">
        <v>641.79992865473116</v>
      </c>
      <c r="Z36">
        <v>641.79992865473116</v>
      </c>
      <c r="AA36">
        <v>641.79992865473116</v>
      </c>
      <c r="AB36">
        <v>641.79992865473116</v>
      </c>
      <c r="AC36">
        <v>641.79992865473116</v>
      </c>
      <c r="AD36">
        <v>641.79992865473116</v>
      </c>
      <c r="AE36">
        <v>641.79992865473116</v>
      </c>
      <c r="AF36">
        <v>641.79992865473116</v>
      </c>
      <c r="AG36">
        <v>641.79992865473116</v>
      </c>
      <c r="AH36">
        <v>641.79992865473116</v>
      </c>
    </row>
    <row r="37" spans="1:34" x14ac:dyDescent="0.3">
      <c r="A37" s="111">
        <f ca="1">Exceedance!U37</f>
        <v>47150</v>
      </c>
      <c r="B37" s="1">
        <v>641.79992864786425</v>
      </c>
      <c r="C37" s="1">
        <v>641.79992864786425</v>
      </c>
      <c r="D37" s="1">
        <v>641.79992864786425</v>
      </c>
      <c r="E37">
        <v>641.79992864786425</v>
      </c>
      <c r="F37">
        <v>641.79992864786425</v>
      </c>
      <c r="G37">
        <v>641.79992864786425</v>
      </c>
      <c r="H37">
        <v>641.79992864786425</v>
      </c>
      <c r="I37">
        <v>641.79992864786425</v>
      </c>
      <c r="J37">
        <v>641.79992864786425</v>
      </c>
      <c r="K37">
        <v>641.79992864786425</v>
      </c>
      <c r="L37">
        <v>641.79992864786425</v>
      </c>
      <c r="M37">
        <v>641.79992864786425</v>
      </c>
      <c r="N37">
        <v>641.79992864786425</v>
      </c>
      <c r="O37">
        <v>641.79992864786425</v>
      </c>
      <c r="P37">
        <v>641.79992864786425</v>
      </c>
      <c r="Q37">
        <v>641.79992864786425</v>
      </c>
      <c r="R37">
        <v>641.79992864786425</v>
      </c>
      <c r="S37">
        <v>641.79992864786425</v>
      </c>
      <c r="T37">
        <v>641.79992864786425</v>
      </c>
      <c r="U37">
        <v>641.79992864786425</v>
      </c>
      <c r="V37">
        <v>641.79992864786425</v>
      </c>
      <c r="W37">
        <v>641.79992864786425</v>
      </c>
      <c r="X37">
        <v>641.79992864786425</v>
      </c>
      <c r="Y37">
        <v>641.79992864786425</v>
      </c>
      <c r="Z37">
        <v>641.79992864786425</v>
      </c>
      <c r="AA37">
        <v>641.79992864786425</v>
      </c>
      <c r="AB37">
        <v>641.79992864786425</v>
      </c>
      <c r="AC37">
        <v>641.79992864786425</v>
      </c>
      <c r="AD37">
        <v>641.79992864786425</v>
      </c>
      <c r="AE37">
        <v>641.79992864786425</v>
      </c>
      <c r="AF37">
        <v>641.79992864786425</v>
      </c>
      <c r="AG37">
        <v>641.79992864786425</v>
      </c>
      <c r="AH37">
        <v>641.79992864786425</v>
      </c>
    </row>
    <row r="38" spans="1:34" x14ac:dyDescent="0.3">
      <c r="A38" s="111">
        <f ca="1">Exceedance!U38</f>
        <v>47178</v>
      </c>
      <c r="B38" s="1">
        <v>643.00007072518099</v>
      </c>
      <c r="C38" s="1">
        <v>643.00007072518099</v>
      </c>
      <c r="D38" s="1">
        <v>643.00007072518099</v>
      </c>
      <c r="E38">
        <v>643.00007072518099</v>
      </c>
      <c r="F38">
        <v>643.00007072518099</v>
      </c>
      <c r="G38">
        <v>643.00007072518099</v>
      </c>
      <c r="H38">
        <v>643.00007072518099</v>
      </c>
      <c r="I38">
        <v>643.00007072518099</v>
      </c>
      <c r="J38">
        <v>643.00007072518099</v>
      </c>
      <c r="K38">
        <v>643.00007072518099</v>
      </c>
      <c r="L38">
        <v>643.00007072518099</v>
      </c>
      <c r="M38">
        <v>643.00007072518099</v>
      </c>
      <c r="N38">
        <v>643.00007072518099</v>
      </c>
      <c r="O38">
        <v>643.00007072518099</v>
      </c>
      <c r="P38">
        <v>643.00007072518099</v>
      </c>
      <c r="Q38">
        <v>643.00007072518099</v>
      </c>
      <c r="R38">
        <v>643.00007072518099</v>
      </c>
      <c r="S38">
        <v>643.00007072518099</v>
      </c>
      <c r="T38">
        <v>643.00007072518099</v>
      </c>
      <c r="U38">
        <v>643.00007072518099</v>
      </c>
      <c r="V38">
        <v>643.00007072518099</v>
      </c>
      <c r="W38">
        <v>643.00007072518099</v>
      </c>
      <c r="X38">
        <v>643.00007072518099</v>
      </c>
      <c r="Y38">
        <v>643.00007072518099</v>
      </c>
      <c r="Z38">
        <v>643.00007072518099</v>
      </c>
      <c r="AA38">
        <v>643.00007072518099</v>
      </c>
      <c r="AB38">
        <v>643.00007072518099</v>
      </c>
      <c r="AC38">
        <v>643.00007072518099</v>
      </c>
      <c r="AD38">
        <v>643.00007072518099</v>
      </c>
      <c r="AE38">
        <v>643.00007072518099</v>
      </c>
      <c r="AF38">
        <v>643.00007072518099</v>
      </c>
      <c r="AG38">
        <v>643.00007072518099</v>
      </c>
      <c r="AH38">
        <v>643.00007072518099</v>
      </c>
    </row>
    <row r="39" spans="1:34" x14ac:dyDescent="0.3">
      <c r="A39" s="111">
        <f ca="1">Exceedance!U39</f>
        <v>47209</v>
      </c>
      <c r="B39" s="1">
        <v>643.00007072134713</v>
      </c>
      <c r="C39" s="1">
        <v>643.00007072134713</v>
      </c>
      <c r="D39" s="1">
        <v>643.00007072134713</v>
      </c>
      <c r="E39">
        <v>643.00007072134713</v>
      </c>
      <c r="F39">
        <v>643.00007072134713</v>
      </c>
      <c r="G39">
        <v>643.00007072134713</v>
      </c>
      <c r="H39">
        <v>643.00007072134713</v>
      </c>
      <c r="I39">
        <v>643.00007072134713</v>
      </c>
      <c r="J39">
        <v>643.00007072134713</v>
      </c>
      <c r="K39">
        <v>643.00007072134713</v>
      </c>
      <c r="L39">
        <v>643.00007072134713</v>
      </c>
      <c r="M39">
        <v>643.00007072134713</v>
      </c>
      <c r="N39">
        <v>643.00007072134713</v>
      </c>
      <c r="O39">
        <v>643.00007072134713</v>
      </c>
      <c r="P39">
        <v>643.00007072134713</v>
      </c>
      <c r="Q39">
        <v>643.00007072134713</v>
      </c>
      <c r="R39">
        <v>643.00007072134713</v>
      </c>
      <c r="S39">
        <v>643.00007072134713</v>
      </c>
      <c r="T39">
        <v>643.00007072134713</v>
      </c>
      <c r="U39">
        <v>643.00007072134713</v>
      </c>
      <c r="V39">
        <v>643.00007072134713</v>
      </c>
      <c r="W39">
        <v>643.00007072134713</v>
      </c>
      <c r="X39">
        <v>643.00007072134713</v>
      </c>
      <c r="Y39">
        <v>643.00007072134713</v>
      </c>
      <c r="Z39">
        <v>643.00007072134713</v>
      </c>
      <c r="AA39">
        <v>643.00007072134713</v>
      </c>
      <c r="AB39">
        <v>643.00007072134713</v>
      </c>
      <c r="AC39">
        <v>643.00007072134713</v>
      </c>
      <c r="AD39">
        <v>643.00007072134713</v>
      </c>
      <c r="AE39">
        <v>643.00007072134713</v>
      </c>
      <c r="AF39">
        <v>643.00007072134713</v>
      </c>
      <c r="AG39">
        <v>643.00007072134713</v>
      </c>
      <c r="AH39">
        <v>643.00007072134713</v>
      </c>
    </row>
    <row r="40" spans="1:34" x14ac:dyDescent="0.3">
      <c r="A40" s="111">
        <f ca="1">Exceedance!U40</f>
        <v>47239</v>
      </c>
      <c r="B40" s="1">
        <v>643.00007072135793</v>
      </c>
      <c r="C40" s="1">
        <v>643.00007072135793</v>
      </c>
      <c r="D40" s="1">
        <v>643.00007072135793</v>
      </c>
      <c r="E40">
        <v>643.00007072135793</v>
      </c>
      <c r="F40">
        <v>643.00007072135793</v>
      </c>
      <c r="G40">
        <v>643.00007072135793</v>
      </c>
      <c r="H40">
        <v>643.00007072135793</v>
      </c>
      <c r="I40">
        <v>643.00007072135793</v>
      </c>
      <c r="J40">
        <v>643.00007072135793</v>
      </c>
      <c r="K40">
        <v>643.00007072135793</v>
      </c>
      <c r="L40">
        <v>643.00007072135793</v>
      </c>
      <c r="M40">
        <v>643.00007072135793</v>
      </c>
      <c r="N40">
        <v>643.00007072135793</v>
      </c>
      <c r="O40">
        <v>643.00007072135793</v>
      </c>
      <c r="P40">
        <v>643.00007072135793</v>
      </c>
      <c r="Q40">
        <v>643.00007072135793</v>
      </c>
      <c r="R40">
        <v>643.00007072135793</v>
      </c>
      <c r="S40">
        <v>643.00007072135793</v>
      </c>
      <c r="T40">
        <v>643.00007072135793</v>
      </c>
      <c r="U40">
        <v>643.00007072135793</v>
      </c>
      <c r="V40">
        <v>643.00007072135793</v>
      </c>
      <c r="W40">
        <v>643.00007072135793</v>
      </c>
      <c r="X40">
        <v>643.00007072135793</v>
      </c>
      <c r="Y40">
        <v>643.00007072135793</v>
      </c>
      <c r="Z40">
        <v>643.00007072135793</v>
      </c>
      <c r="AA40">
        <v>643.00007072135793</v>
      </c>
      <c r="AB40">
        <v>643.00007072135793</v>
      </c>
      <c r="AC40">
        <v>643.00007072135793</v>
      </c>
      <c r="AD40">
        <v>643.00007072135793</v>
      </c>
      <c r="AE40">
        <v>643.00007072135793</v>
      </c>
      <c r="AF40">
        <v>643.00007072135793</v>
      </c>
      <c r="AG40">
        <v>643.00007072135793</v>
      </c>
      <c r="AH40">
        <v>643.00007072135793</v>
      </c>
    </row>
    <row r="41" spans="1:34" x14ac:dyDescent="0.3">
      <c r="A41" s="111">
        <f ca="1">Exceedance!U41</f>
        <v>47270</v>
      </c>
      <c r="B41" s="1">
        <v>643.00007072135782</v>
      </c>
      <c r="C41" s="1">
        <v>643.00007072135782</v>
      </c>
      <c r="D41" s="1">
        <v>643.00007072135782</v>
      </c>
      <c r="E41">
        <v>643.00007072135782</v>
      </c>
      <c r="F41">
        <v>643.00007072135782</v>
      </c>
      <c r="G41">
        <v>643.00007072135793</v>
      </c>
      <c r="H41">
        <v>643.00007072135782</v>
      </c>
      <c r="I41">
        <v>643.00007072135782</v>
      </c>
      <c r="J41">
        <v>643.00007072135782</v>
      </c>
      <c r="K41">
        <v>643.00007072135793</v>
      </c>
      <c r="L41">
        <v>643.00007072135782</v>
      </c>
      <c r="M41">
        <v>643.00007072135782</v>
      </c>
      <c r="N41">
        <v>643.00007072135793</v>
      </c>
      <c r="O41">
        <v>643.00007072135793</v>
      </c>
      <c r="P41">
        <v>643.00007072135782</v>
      </c>
      <c r="Q41">
        <v>643.00007072135782</v>
      </c>
      <c r="R41">
        <v>643.00007072135782</v>
      </c>
      <c r="S41">
        <v>643.00007072135782</v>
      </c>
      <c r="T41">
        <v>643.00007072135793</v>
      </c>
      <c r="U41">
        <v>643.00007072135793</v>
      </c>
      <c r="V41">
        <v>643.00007072135782</v>
      </c>
      <c r="W41">
        <v>643.00007072135782</v>
      </c>
      <c r="X41">
        <v>643.00007072135782</v>
      </c>
      <c r="Y41">
        <v>643.00007072135793</v>
      </c>
      <c r="Z41">
        <v>643.00007072135782</v>
      </c>
      <c r="AA41">
        <v>643.00007072135782</v>
      </c>
      <c r="AB41">
        <v>643.00007072135782</v>
      </c>
      <c r="AC41">
        <v>643.00007072135782</v>
      </c>
      <c r="AD41">
        <v>643.00007072135782</v>
      </c>
      <c r="AE41">
        <v>643.00007072135782</v>
      </c>
      <c r="AF41">
        <v>643.00007072135793</v>
      </c>
      <c r="AG41">
        <v>643.00007072135782</v>
      </c>
      <c r="AH41">
        <v>643.00007072135782</v>
      </c>
    </row>
    <row r="42" spans="1:34" x14ac:dyDescent="0.3">
      <c r="A42" s="111">
        <f ca="1">Exceedance!U42</f>
        <v>47300</v>
      </c>
      <c r="B42" s="1">
        <v>641.99989307819669</v>
      </c>
      <c r="C42" s="1">
        <v>641.99989307819669</v>
      </c>
      <c r="D42" s="1">
        <v>641.99989307819669</v>
      </c>
      <c r="E42">
        <v>641.99989307819669</v>
      </c>
      <c r="F42">
        <v>641.99989307819669</v>
      </c>
      <c r="G42">
        <v>641.99989307819669</v>
      </c>
      <c r="H42">
        <v>641.99989307819681</v>
      </c>
      <c r="I42">
        <v>641.99989307819669</v>
      </c>
      <c r="J42">
        <v>641.99989307819681</v>
      </c>
      <c r="K42">
        <v>641.99989307819669</v>
      </c>
      <c r="L42">
        <v>641.99989307819669</v>
      </c>
      <c r="M42">
        <v>641.99989307819669</v>
      </c>
      <c r="N42">
        <v>641.99989307819681</v>
      </c>
      <c r="O42">
        <v>641.99989307819669</v>
      </c>
      <c r="P42">
        <v>641.99989307819669</v>
      </c>
      <c r="Q42">
        <v>641.99989307819669</v>
      </c>
      <c r="R42">
        <v>641.99989307819681</v>
      </c>
      <c r="S42">
        <v>641.99989307819669</v>
      </c>
      <c r="T42">
        <v>641.99989307819669</v>
      </c>
      <c r="U42">
        <v>641.99989307819669</v>
      </c>
      <c r="V42">
        <v>641.99989307819669</v>
      </c>
      <c r="W42">
        <v>641.99989307819681</v>
      </c>
      <c r="X42">
        <v>641.99989307819681</v>
      </c>
      <c r="Y42">
        <v>641.99989307819669</v>
      </c>
      <c r="Z42">
        <v>641.99989307819669</v>
      </c>
      <c r="AA42">
        <v>641.99989307819669</v>
      </c>
      <c r="AB42">
        <v>641.99989307819669</v>
      </c>
      <c r="AC42">
        <v>641.99989307819669</v>
      </c>
      <c r="AD42">
        <v>641.99989307819669</v>
      </c>
      <c r="AE42">
        <v>641.99989307819669</v>
      </c>
      <c r="AF42">
        <v>641.99989307819669</v>
      </c>
      <c r="AG42">
        <v>641.99989307819669</v>
      </c>
      <c r="AH42">
        <v>641.99989307819669</v>
      </c>
    </row>
    <row r="43" spans="1:34" x14ac:dyDescent="0.3">
      <c r="A43" s="111">
        <f ca="1">Exceedance!U43</f>
        <v>47331</v>
      </c>
      <c r="B43" s="1">
        <v>641.99989308627642</v>
      </c>
      <c r="C43" s="1">
        <v>641.99989308627642</v>
      </c>
      <c r="D43" s="1">
        <v>641.99989308627642</v>
      </c>
      <c r="E43">
        <v>641.99989308627642</v>
      </c>
      <c r="F43">
        <v>641.99989308627642</v>
      </c>
      <c r="G43">
        <v>641.99989308627642</v>
      </c>
      <c r="H43">
        <v>641.99989308627642</v>
      </c>
      <c r="I43">
        <v>641.99989308627642</v>
      </c>
      <c r="J43">
        <v>641.99989308627642</v>
      </c>
      <c r="K43">
        <v>641.99989308627642</v>
      </c>
      <c r="L43">
        <v>641.99989308627642</v>
      </c>
      <c r="M43">
        <v>641.99989308627642</v>
      </c>
      <c r="N43">
        <v>641.99989308627642</v>
      </c>
      <c r="O43">
        <v>641.99989308627642</v>
      </c>
      <c r="P43">
        <v>641.99989308627642</v>
      </c>
      <c r="Q43">
        <v>641.99989308627642</v>
      </c>
      <c r="R43">
        <v>641.99989308627642</v>
      </c>
      <c r="S43">
        <v>641.99989308627642</v>
      </c>
      <c r="T43">
        <v>641.99989308627642</v>
      </c>
      <c r="U43">
        <v>641.99989308627642</v>
      </c>
      <c r="V43">
        <v>641.99989308627642</v>
      </c>
      <c r="W43">
        <v>641.99989308627642</v>
      </c>
      <c r="X43">
        <v>641.99989308627642</v>
      </c>
      <c r="Y43">
        <v>641.99989308627642</v>
      </c>
      <c r="Z43">
        <v>641.99989308627642</v>
      </c>
      <c r="AA43">
        <v>641.99989308627642</v>
      </c>
      <c r="AB43">
        <v>641.99989308627642</v>
      </c>
      <c r="AC43">
        <v>641.99989308627642</v>
      </c>
      <c r="AD43">
        <v>641.99989308627642</v>
      </c>
      <c r="AE43">
        <v>641.99989308627642</v>
      </c>
      <c r="AF43">
        <v>641.99989308627642</v>
      </c>
      <c r="AG43">
        <v>641.99989308627642</v>
      </c>
      <c r="AH43">
        <v>641.99989308627642</v>
      </c>
    </row>
    <row r="44" spans="1:34" x14ac:dyDescent="0.3">
      <c r="A44" s="111">
        <f ca="1">Exceedance!U44</f>
        <v>47362</v>
      </c>
      <c r="B44" s="1">
        <v>639.99985529174887</v>
      </c>
      <c r="C44" s="1">
        <v>639.99985529174887</v>
      </c>
      <c r="D44" s="1">
        <v>639.99985529174887</v>
      </c>
      <c r="E44">
        <v>639.99985529174887</v>
      </c>
      <c r="F44">
        <v>639.99985529174887</v>
      </c>
      <c r="G44">
        <v>639.99985529174899</v>
      </c>
      <c r="H44">
        <v>639.99985529174887</v>
      </c>
      <c r="I44">
        <v>639.99985529174899</v>
      </c>
      <c r="J44">
        <v>639.99985529174887</v>
      </c>
      <c r="K44">
        <v>639.99985529174887</v>
      </c>
      <c r="L44">
        <v>639.99985529174887</v>
      </c>
      <c r="M44">
        <v>639.99985529174899</v>
      </c>
      <c r="N44">
        <v>639.99985529174887</v>
      </c>
      <c r="O44">
        <v>639.99985529174887</v>
      </c>
      <c r="P44">
        <v>639.99985529174887</v>
      </c>
      <c r="Q44">
        <v>639.99985529174899</v>
      </c>
      <c r="R44">
        <v>639.99985529174887</v>
      </c>
      <c r="S44">
        <v>639.99985529174887</v>
      </c>
      <c r="T44">
        <v>639.99985529174887</v>
      </c>
      <c r="U44">
        <v>639.99985529174887</v>
      </c>
      <c r="V44">
        <v>639.99985529174887</v>
      </c>
      <c r="W44">
        <v>639.99985529174887</v>
      </c>
      <c r="X44">
        <v>639.99985529174887</v>
      </c>
      <c r="Y44">
        <v>639.99985529174887</v>
      </c>
      <c r="Z44">
        <v>639.99985529174887</v>
      </c>
      <c r="AA44">
        <v>639.99985529174899</v>
      </c>
      <c r="AB44">
        <v>639.99985529174887</v>
      </c>
      <c r="AC44">
        <v>639.99985529174887</v>
      </c>
      <c r="AD44">
        <v>639.99985529174899</v>
      </c>
      <c r="AE44">
        <v>639.99985529174887</v>
      </c>
      <c r="AF44">
        <v>639.99985529174887</v>
      </c>
      <c r="AG44">
        <v>639.99985529174887</v>
      </c>
      <c r="AH44">
        <v>639.99985529174887</v>
      </c>
    </row>
    <row r="45" spans="1:34" x14ac:dyDescent="0.3">
      <c r="A45" s="111">
        <f ca="1">Exceedance!U45</f>
        <v>47392</v>
      </c>
      <c r="B45" s="1">
        <v>633.00003812572561</v>
      </c>
      <c r="C45" s="1">
        <v>633.00003812572561</v>
      </c>
      <c r="D45" s="1">
        <v>633.00003812572561</v>
      </c>
      <c r="E45">
        <v>633.00003812572561</v>
      </c>
      <c r="F45">
        <v>633.00003812572561</v>
      </c>
      <c r="G45">
        <v>633.00003812572561</v>
      </c>
      <c r="H45">
        <v>633.00003812572561</v>
      </c>
      <c r="I45">
        <v>633.00003812572561</v>
      </c>
      <c r="J45">
        <v>633.00003812572561</v>
      </c>
      <c r="K45">
        <v>633.00003812572561</v>
      </c>
      <c r="L45">
        <v>633.00003812572561</v>
      </c>
      <c r="M45">
        <v>633.00003812572561</v>
      </c>
      <c r="N45">
        <v>633.00003812572561</v>
      </c>
      <c r="O45">
        <v>633.00003812572561</v>
      </c>
      <c r="P45">
        <v>633.00003812572561</v>
      </c>
      <c r="Q45">
        <v>633.00003812572561</v>
      </c>
      <c r="R45">
        <v>633.00003812572561</v>
      </c>
      <c r="S45">
        <v>633.00003812572561</v>
      </c>
      <c r="T45">
        <v>633.00003812572561</v>
      </c>
      <c r="U45">
        <v>633.00003812572561</v>
      </c>
      <c r="V45">
        <v>633.00003812572561</v>
      </c>
      <c r="W45">
        <v>633.00003812572561</v>
      </c>
      <c r="X45">
        <v>633.00003812572561</v>
      </c>
      <c r="Y45">
        <v>633.00003812572561</v>
      </c>
      <c r="Z45">
        <v>633.00003812572561</v>
      </c>
      <c r="AA45">
        <v>633.00003812572561</v>
      </c>
      <c r="AB45">
        <v>633.00003812572561</v>
      </c>
      <c r="AC45">
        <v>633.00003812572561</v>
      </c>
      <c r="AD45">
        <v>633.00003812572561</v>
      </c>
      <c r="AE45">
        <v>633.00003812572561</v>
      </c>
      <c r="AF45">
        <v>633.00003812572561</v>
      </c>
      <c r="AG45">
        <v>633.00003812572561</v>
      </c>
      <c r="AH45">
        <v>633.00003812572561</v>
      </c>
    </row>
    <row r="46" spans="1:34" x14ac:dyDescent="0.3">
      <c r="A46" s="111">
        <f ca="1">Exceedance!U46</f>
        <v>47423</v>
      </c>
      <c r="B46" s="1">
        <v>635.00011285389246</v>
      </c>
      <c r="C46" s="1">
        <v>635.00011285389246</v>
      </c>
      <c r="D46" s="1">
        <v>635.00011285389246</v>
      </c>
      <c r="E46">
        <v>635.00011285389246</v>
      </c>
      <c r="F46">
        <v>635.00011285389246</v>
      </c>
      <c r="G46">
        <v>635.00011285389246</v>
      </c>
      <c r="H46">
        <v>635.00011285389246</v>
      </c>
      <c r="I46">
        <v>635.00011285389246</v>
      </c>
      <c r="J46">
        <v>635.00011285389246</v>
      </c>
      <c r="K46">
        <v>635.00011285389246</v>
      </c>
      <c r="L46">
        <v>635.00011285389246</v>
      </c>
      <c r="M46">
        <v>635.00011285389246</v>
      </c>
      <c r="N46">
        <v>635.00011285389246</v>
      </c>
      <c r="O46">
        <v>635.00011285389246</v>
      </c>
      <c r="P46">
        <v>635.00011285389246</v>
      </c>
      <c r="Q46">
        <v>635.00011285389246</v>
      </c>
      <c r="R46">
        <v>635.00011285389246</v>
      </c>
      <c r="S46">
        <v>635.00011285389246</v>
      </c>
      <c r="T46">
        <v>635.00011285389246</v>
      </c>
      <c r="U46">
        <v>635.00011285389246</v>
      </c>
      <c r="V46">
        <v>635.00011285389246</v>
      </c>
      <c r="W46">
        <v>635.00011285389246</v>
      </c>
      <c r="X46">
        <v>635.00011285389246</v>
      </c>
      <c r="Y46">
        <v>635.00011285389246</v>
      </c>
      <c r="Z46">
        <v>635.00011285389246</v>
      </c>
      <c r="AA46">
        <v>635.00011285389246</v>
      </c>
      <c r="AB46">
        <v>635.00011285389246</v>
      </c>
      <c r="AC46">
        <v>635.00011285389246</v>
      </c>
      <c r="AD46">
        <v>635.00011285389246</v>
      </c>
      <c r="AE46">
        <v>635.00011285389246</v>
      </c>
      <c r="AF46">
        <v>635.00011285389246</v>
      </c>
      <c r="AG46">
        <v>635.00011285389246</v>
      </c>
      <c r="AH46">
        <v>635.00011285389246</v>
      </c>
    </row>
    <row r="47" spans="1:34" x14ac:dyDescent="0.3">
      <c r="A47" s="111">
        <f ca="1">Exceedance!U47</f>
        <v>47453</v>
      </c>
      <c r="B47" s="1">
        <v>639.50000005099332</v>
      </c>
      <c r="C47" s="1">
        <v>639.50000005099332</v>
      </c>
      <c r="D47" s="1">
        <v>639.50000005099332</v>
      </c>
      <c r="E47">
        <v>639.50000005099332</v>
      </c>
      <c r="F47">
        <v>639.50000005099332</v>
      </c>
      <c r="G47">
        <v>639.50000005099332</v>
      </c>
      <c r="H47">
        <v>639.50000005099332</v>
      </c>
      <c r="I47">
        <v>639.50000005099332</v>
      </c>
      <c r="J47">
        <v>639.50000005099332</v>
      </c>
      <c r="K47">
        <v>639.50000005099332</v>
      </c>
      <c r="L47">
        <v>639.50000005099332</v>
      </c>
      <c r="M47">
        <v>639.50000005099332</v>
      </c>
      <c r="N47">
        <v>639.50000005099332</v>
      </c>
      <c r="O47">
        <v>639.50000005099332</v>
      </c>
      <c r="P47">
        <v>639.50000005099332</v>
      </c>
      <c r="Q47">
        <v>639.50000005099332</v>
      </c>
      <c r="R47">
        <v>639.50000005099332</v>
      </c>
      <c r="S47">
        <v>639.50000005099332</v>
      </c>
      <c r="T47">
        <v>639.50000005099332</v>
      </c>
      <c r="U47">
        <v>639.50000005099332</v>
      </c>
      <c r="V47">
        <v>639.50000005099332</v>
      </c>
      <c r="W47">
        <v>639.50000005099332</v>
      </c>
      <c r="X47">
        <v>639.50000005099332</v>
      </c>
      <c r="Y47">
        <v>639.50000005099332</v>
      </c>
      <c r="Z47">
        <v>639.50000005099332</v>
      </c>
      <c r="AA47">
        <v>639.50000005099332</v>
      </c>
      <c r="AB47">
        <v>639.50000005099332</v>
      </c>
      <c r="AC47">
        <v>639.50000005099332</v>
      </c>
      <c r="AD47">
        <v>639.50000005099332</v>
      </c>
      <c r="AE47">
        <v>639.50000005099332</v>
      </c>
      <c r="AF47">
        <v>639.50000005099332</v>
      </c>
      <c r="AG47">
        <v>639.50000005099332</v>
      </c>
      <c r="AH47">
        <v>639.50000005099332</v>
      </c>
    </row>
    <row r="48" spans="1:34" x14ac:dyDescent="0.3">
      <c r="A48" s="111">
        <f ca="1">Exceedance!U48</f>
        <v>47484</v>
      </c>
      <c r="B48" s="1">
        <v>641.79992865473116</v>
      </c>
      <c r="C48" s="1">
        <v>641.79992865473116</v>
      </c>
      <c r="D48" s="1">
        <v>641.79992865473116</v>
      </c>
      <c r="E48">
        <v>641.79992865473116</v>
      </c>
      <c r="F48">
        <v>641.79992865473116</v>
      </c>
      <c r="G48">
        <v>641.79992865473116</v>
      </c>
      <c r="H48">
        <v>641.79992865473116</v>
      </c>
      <c r="I48">
        <v>641.79992865473116</v>
      </c>
      <c r="J48">
        <v>641.79992865473116</v>
      </c>
      <c r="K48">
        <v>641.79992865473116</v>
      </c>
      <c r="L48">
        <v>641.79992865473116</v>
      </c>
      <c r="M48">
        <v>641.79992865473116</v>
      </c>
      <c r="N48">
        <v>641.79992865473116</v>
      </c>
      <c r="O48">
        <v>641.79992865473116</v>
      </c>
      <c r="P48">
        <v>641.79992865473116</v>
      </c>
      <c r="Q48">
        <v>641.79992865473116</v>
      </c>
      <c r="R48">
        <v>641.79992865473116</v>
      </c>
      <c r="S48">
        <v>641.79992865473116</v>
      </c>
      <c r="T48">
        <v>641.79992865473116</v>
      </c>
      <c r="U48">
        <v>641.79992865473116</v>
      </c>
      <c r="V48">
        <v>641.79992865473116</v>
      </c>
      <c r="W48">
        <v>641.79992865473116</v>
      </c>
      <c r="X48">
        <v>641.79992865473116</v>
      </c>
      <c r="Y48">
        <v>641.79992865473116</v>
      </c>
      <c r="Z48">
        <v>641.79992865473116</v>
      </c>
      <c r="AA48">
        <v>641.79992865473116</v>
      </c>
      <c r="AB48">
        <v>641.79992865473116</v>
      </c>
      <c r="AC48">
        <v>641.79992865473116</v>
      </c>
      <c r="AD48">
        <v>641.79992865473116</v>
      </c>
      <c r="AE48">
        <v>641.79992865473116</v>
      </c>
      <c r="AF48">
        <v>641.79992865473116</v>
      </c>
      <c r="AG48">
        <v>641.79992865473116</v>
      </c>
      <c r="AH48">
        <v>641.79992865473116</v>
      </c>
    </row>
    <row r="49" spans="1:34" x14ac:dyDescent="0.3">
      <c r="A49" s="111">
        <f ca="1">Exceedance!U49</f>
        <v>47515</v>
      </c>
      <c r="B49" s="1">
        <v>641.79992864786425</v>
      </c>
      <c r="C49" s="1">
        <v>641.79992864786425</v>
      </c>
      <c r="D49" s="1">
        <v>641.79992864786425</v>
      </c>
      <c r="E49">
        <v>641.79992864786425</v>
      </c>
      <c r="F49">
        <v>641.79992864786425</v>
      </c>
      <c r="G49">
        <v>641.79992864786425</v>
      </c>
      <c r="H49">
        <v>641.79992864786425</v>
      </c>
      <c r="I49">
        <v>641.79992864786425</v>
      </c>
      <c r="J49">
        <v>641.79992864786425</v>
      </c>
      <c r="K49">
        <v>641.79992864786425</v>
      </c>
      <c r="L49">
        <v>641.79992864786425</v>
      </c>
      <c r="M49">
        <v>641.79992864786425</v>
      </c>
      <c r="N49">
        <v>641.79992864786425</v>
      </c>
      <c r="O49">
        <v>641.79992864786425</v>
      </c>
      <c r="P49">
        <v>641.79992864786425</v>
      </c>
      <c r="Q49">
        <v>641.79992864786425</v>
      </c>
      <c r="R49">
        <v>641.79992864786425</v>
      </c>
      <c r="S49">
        <v>641.79992864786425</v>
      </c>
      <c r="T49">
        <v>641.79992864786425</v>
      </c>
      <c r="U49">
        <v>641.79992864786425</v>
      </c>
      <c r="V49">
        <v>641.79992864786425</v>
      </c>
      <c r="W49">
        <v>641.79992864786425</v>
      </c>
      <c r="X49">
        <v>641.79992864786425</v>
      </c>
      <c r="Y49">
        <v>641.79992864786425</v>
      </c>
      <c r="Z49">
        <v>641.79992864786425</v>
      </c>
      <c r="AA49">
        <v>641.79992864786425</v>
      </c>
      <c r="AB49">
        <v>641.79992864786425</v>
      </c>
      <c r="AC49">
        <v>641.79992864786425</v>
      </c>
      <c r="AD49">
        <v>641.79992864786425</v>
      </c>
      <c r="AE49">
        <v>641.79992864786425</v>
      </c>
      <c r="AF49">
        <v>641.79992864786425</v>
      </c>
      <c r="AG49">
        <v>641.79992864786425</v>
      </c>
      <c r="AH49">
        <v>641.79992864786425</v>
      </c>
    </row>
    <row r="50" spans="1:34" x14ac:dyDescent="0.3">
      <c r="A50" s="111">
        <f ca="1">Exceedance!U50</f>
        <v>47543</v>
      </c>
      <c r="B50" s="1">
        <v>643.00007072518099</v>
      </c>
      <c r="C50" s="1">
        <v>643.00007072518099</v>
      </c>
      <c r="D50" s="1">
        <v>643.00007072518099</v>
      </c>
      <c r="E50">
        <v>643.00007072518099</v>
      </c>
      <c r="F50">
        <v>643.00007072518099</v>
      </c>
      <c r="G50">
        <v>643.00007072518099</v>
      </c>
      <c r="H50">
        <v>643.00007072518099</v>
      </c>
      <c r="I50">
        <v>643.00007072518099</v>
      </c>
      <c r="J50">
        <v>643.00007072518099</v>
      </c>
      <c r="K50">
        <v>643.00007072518099</v>
      </c>
      <c r="L50">
        <v>643.00007072518099</v>
      </c>
      <c r="M50">
        <v>643.00007072518099</v>
      </c>
      <c r="N50">
        <v>643.00007072518099</v>
      </c>
      <c r="O50">
        <v>643.00007072518099</v>
      </c>
      <c r="P50">
        <v>643.00007072518099</v>
      </c>
      <c r="Q50">
        <v>643.00007072518099</v>
      </c>
      <c r="R50">
        <v>643.00007072518099</v>
      </c>
      <c r="S50">
        <v>643.00007072518099</v>
      </c>
      <c r="T50">
        <v>643.00007072518099</v>
      </c>
      <c r="U50">
        <v>643.00007072518099</v>
      </c>
      <c r="V50">
        <v>643.00007072518099</v>
      </c>
      <c r="W50">
        <v>643.00007072518099</v>
      </c>
      <c r="X50">
        <v>643.00007072518099</v>
      </c>
      <c r="Y50">
        <v>643.00007072518099</v>
      </c>
      <c r="Z50">
        <v>643.00007072518099</v>
      </c>
      <c r="AA50">
        <v>643.00007072518099</v>
      </c>
      <c r="AB50">
        <v>643.00007072518099</v>
      </c>
      <c r="AC50">
        <v>643.00007072518099</v>
      </c>
      <c r="AD50">
        <v>643.00007072518099</v>
      </c>
      <c r="AE50">
        <v>643.00007072518099</v>
      </c>
      <c r="AF50">
        <v>643.00007072518099</v>
      </c>
      <c r="AG50">
        <v>643.00007072518099</v>
      </c>
      <c r="AH50">
        <v>643.00007072518099</v>
      </c>
    </row>
    <row r="51" spans="1:34" x14ac:dyDescent="0.3">
      <c r="A51" s="111">
        <f ca="1">Exceedance!U51</f>
        <v>47574</v>
      </c>
      <c r="B51" s="1">
        <v>643.00007072134713</v>
      </c>
      <c r="C51" s="1">
        <v>643.00007072134713</v>
      </c>
      <c r="D51" s="1">
        <v>643.00007072134713</v>
      </c>
      <c r="E51">
        <v>643.00007072134713</v>
      </c>
      <c r="F51">
        <v>643.00007072134713</v>
      </c>
      <c r="G51">
        <v>643.00007072134713</v>
      </c>
      <c r="H51">
        <v>643.00007072134713</v>
      </c>
      <c r="I51">
        <v>643.00007072134713</v>
      </c>
      <c r="J51">
        <v>643.00007072134713</v>
      </c>
      <c r="K51">
        <v>643.00007072134713</v>
      </c>
      <c r="L51">
        <v>643.00007072134713</v>
      </c>
      <c r="M51">
        <v>643.00007072134713</v>
      </c>
      <c r="N51">
        <v>643.00007072134713</v>
      </c>
      <c r="O51">
        <v>643.00007072134713</v>
      </c>
      <c r="P51">
        <v>643.00007072134713</v>
      </c>
      <c r="Q51">
        <v>643.00007072134713</v>
      </c>
      <c r="R51">
        <v>643.00007072134713</v>
      </c>
      <c r="S51">
        <v>643.00007072134713</v>
      </c>
      <c r="T51">
        <v>643.00007072134713</v>
      </c>
      <c r="U51">
        <v>643.00007072134713</v>
      </c>
      <c r="V51">
        <v>643.00007072134713</v>
      </c>
      <c r="W51">
        <v>643.00007072134713</v>
      </c>
      <c r="X51">
        <v>643.00007072134713</v>
      </c>
      <c r="Y51">
        <v>643.00007072134713</v>
      </c>
      <c r="Z51">
        <v>643.00007072134713</v>
      </c>
      <c r="AA51">
        <v>643.00007072134713</v>
      </c>
      <c r="AB51">
        <v>643.00007072134713</v>
      </c>
      <c r="AC51">
        <v>643.00007072134713</v>
      </c>
      <c r="AD51">
        <v>643.00007072134713</v>
      </c>
      <c r="AE51">
        <v>643.00007072134713</v>
      </c>
      <c r="AF51">
        <v>643.00007072134713</v>
      </c>
      <c r="AG51">
        <v>643.00007072134713</v>
      </c>
      <c r="AH51">
        <v>643.00007072134713</v>
      </c>
    </row>
    <row r="52" spans="1:34" x14ac:dyDescent="0.3">
      <c r="A52" s="111">
        <f ca="1">Exceedance!U52</f>
        <v>47604</v>
      </c>
      <c r="B52" s="1">
        <v>643.00007072135793</v>
      </c>
      <c r="C52" s="1">
        <v>643.00007072135793</v>
      </c>
      <c r="D52" s="1">
        <v>643.00007072135793</v>
      </c>
      <c r="E52">
        <v>643.00007072135793</v>
      </c>
      <c r="F52">
        <v>643.00007072135793</v>
      </c>
      <c r="G52">
        <v>643.00007072135793</v>
      </c>
      <c r="H52">
        <v>643.00007072135793</v>
      </c>
      <c r="I52">
        <v>643.00007072135793</v>
      </c>
      <c r="J52">
        <v>643.00007072135793</v>
      </c>
      <c r="K52">
        <v>643.00007072135793</v>
      </c>
      <c r="L52">
        <v>643.00007072135793</v>
      </c>
      <c r="M52">
        <v>643.00007072135793</v>
      </c>
      <c r="N52">
        <v>643.00007072135793</v>
      </c>
      <c r="O52">
        <v>643.00007072135793</v>
      </c>
      <c r="P52">
        <v>643.00007072135793</v>
      </c>
      <c r="Q52">
        <v>643.00007072135793</v>
      </c>
      <c r="R52">
        <v>643.00007072135793</v>
      </c>
      <c r="S52">
        <v>643.00007072135793</v>
      </c>
      <c r="T52">
        <v>643.00007072135793</v>
      </c>
      <c r="U52">
        <v>643.00007072135793</v>
      </c>
      <c r="V52">
        <v>643.00007072135793</v>
      </c>
      <c r="W52">
        <v>643.00007072135793</v>
      </c>
      <c r="X52">
        <v>643.00007072135793</v>
      </c>
      <c r="Y52">
        <v>643.00007072135793</v>
      </c>
      <c r="Z52">
        <v>643.00007072135793</v>
      </c>
      <c r="AA52">
        <v>643.00007072135793</v>
      </c>
      <c r="AB52">
        <v>643.00007072135793</v>
      </c>
      <c r="AC52">
        <v>643.00007072135793</v>
      </c>
      <c r="AD52">
        <v>643.00007072135793</v>
      </c>
      <c r="AE52">
        <v>643.00007072135793</v>
      </c>
      <c r="AF52">
        <v>643.00007072135793</v>
      </c>
      <c r="AG52">
        <v>643.00007072135782</v>
      </c>
      <c r="AH52">
        <v>643.00007072135793</v>
      </c>
    </row>
    <row r="53" spans="1:34" x14ac:dyDescent="0.3">
      <c r="A53" s="111">
        <f ca="1">Exceedance!U53</f>
        <v>47635</v>
      </c>
      <c r="B53" s="1">
        <v>643.00007072135793</v>
      </c>
      <c r="C53" s="1">
        <v>643.00007072135782</v>
      </c>
      <c r="D53" s="1">
        <v>643.00007072135782</v>
      </c>
      <c r="E53">
        <v>643.00007072135782</v>
      </c>
      <c r="F53">
        <v>643.00007072135782</v>
      </c>
      <c r="G53">
        <v>643.00007072135782</v>
      </c>
      <c r="H53">
        <v>643.00007072135793</v>
      </c>
      <c r="I53">
        <v>643.00007072135782</v>
      </c>
      <c r="J53">
        <v>643.00007072135793</v>
      </c>
      <c r="K53">
        <v>643.00007072135793</v>
      </c>
      <c r="L53">
        <v>643.00007072135793</v>
      </c>
      <c r="M53">
        <v>643.00007072135782</v>
      </c>
      <c r="N53">
        <v>643.00007072135782</v>
      </c>
      <c r="O53">
        <v>643.00007072135793</v>
      </c>
      <c r="P53">
        <v>643.00007072135782</v>
      </c>
      <c r="Q53">
        <v>643.00007072135793</v>
      </c>
      <c r="R53">
        <v>643.00007072135782</v>
      </c>
      <c r="S53">
        <v>643.00007072135782</v>
      </c>
      <c r="T53">
        <v>643.00007072135793</v>
      </c>
      <c r="U53">
        <v>643.00007072135793</v>
      </c>
      <c r="V53">
        <v>643.00007072135782</v>
      </c>
      <c r="W53">
        <v>643.00007072135782</v>
      </c>
      <c r="X53">
        <v>643.00007072135782</v>
      </c>
      <c r="Y53">
        <v>643.00007072135782</v>
      </c>
      <c r="Z53">
        <v>643.00007072135793</v>
      </c>
      <c r="AA53">
        <v>643.00007072135793</v>
      </c>
      <c r="AB53">
        <v>643.00007072135782</v>
      </c>
      <c r="AC53">
        <v>643.00007072135782</v>
      </c>
      <c r="AD53">
        <v>643.00007072135782</v>
      </c>
      <c r="AE53">
        <v>643.00007072135793</v>
      </c>
      <c r="AF53">
        <v>643.00007072135782</v>
      </c>
      <c r="AG53">
        <v>643.00007072135782</v>
      </c>
      <c r="AH53">
        <v>643.00007072135793</v>
      </c>
    </row>
    <row r="54" spans="1:34" x14ac:dyDescent="0.3">
      <c r="A54" s="111">
        <f ca="1">Exceedance!U54</f>
        <v>47665</v>
      </c>
      <c r="B54" s="1">
        <v>641.99989307819669</v>
      </c>
      <c r="C54" s="1">
        <v>641.99989307819669</v>
      </c>
      <c r="D54" s="1">
        <v>641.99989307819681</v>
      </c>
      <c r="E54">
        <v>641.99989307819669</v>
      </c>
      <c r="F54">
        <v>641.99989307819681</v>
      </c>
      <c r="G54">
        <v>641.99989307819681</v>
      </c>
      <c r="H54">
        <v>641.99989307819669</v>
      </c>
      <c r="I54">
        <v>641.99989307819681</v>
      </c>
      <c r="J54">
        <v>641.99989307819681</v>
      </c>
      <c r="K54">
        <v>641.99989307819669</v>
      </c>
      <c r="L54">
        <v>641.99989307819681</v>
      </c>
      <c r="M54">
        <v>641.99989307819669</v>
      </c>
      <c r="N54">
        <v>641.99989307819669</v>
      </c>
      <c r="O54">
        <v>641.99989307819669</v>
      </c>
      <c r="P54">
        <v>641.99989307819669</v>
      </c>
      <c r="Q54">
        <v>641.99989307819669</v>
      </c>
      <c r="R54">
        <v>641.99989307819669</v>
      </c>
      <c r="S54">
        <v>641.99989307819669</v>
      </c>
      <c r="T54">
        <v>641.99989307819669</v>
      </c>
      <c r="U54">
        <v>641.99989307819669</v>
      </c>
      <c r="V54">
        <v>641.99989307819669</v>
      </c>
      <c r="W54">
        <v>641.99989307819681</v>
      </c>
      <c r="X54">
        <v>641.99989307819669</v>
      </c>
      <c r="Y54">
        <v>641.99989307819669</v>
      </c>
      <c r="Z54">
        <v>641.99989307819669</v>
      </c>
      <c r="AA54">
        <v>641.99989307819669</v>
      </c>
      <c r="AB54">
        <v>641.99989307819681</v>
      </c>
      <c r="AC54">
        <v>641.99989307819681</v>
      </c>
      <c r="AD54">
        <v>641.99989307819669</v>
      </c>
      <c r="AE54">
        <v>641.99989307819669</v>
      </c>
      <c r="AF54">
        <v>641.99989307819669</v>
      </c>
      <c r="AG54">
        <v>641.99989307819669</v>
      </c>
      <c r="AH54">
        <v>641.99989307819669</v>
      </c>
    </row>
    <row r="55" spans="1:34" x14ac:dyDescent="0.3">
      <c r="A55" s="111">
        <f ca="1">Exceedance!U55</f>
        <v>47696</v>
      </c>
      <c r="B55" s="1">
        <v>641.99989308627642</v>
      </c>
      <c r="C55" s="1">
        <v>641.99989308627642</v>
      </c>
      <c r="D55" s="1">
        <v>641.99989308627642</v>
      </c>
      <c r="E55">
        <v>641.99989308627642</v>
      </c>
      <c r="F55">
        <v>641.99989308627642</v>
      </c>
      <c r="G55">
        <v>641.99989308627642</v>
      </c>
      <c r="H55">
        <v>641.99989308627642</v>
      </c>
      <c r="I55">
        <v>641.99989308627642</v>
      </c>
      <c r="J55">
        <v>641.99989308627642</v>
      </c>
      <c r="K55">
        <v>641.99989308627642</v>
      </c>
      <c r="L55">
        <v>641.99989308627642</v>
      </c>
      <c r="M55">
        <v>641.99989308627642</v>
      </c>
      <c r="N55">
        <v>641.99989308627642</v>
      </c>
      <c r="O55">
        <v>641.99989308627642</v>
      </c>
      <c r="P55">
        <v>641.99989308627642</v>
      </c>
      <c r="Q55">
        <v>641.99989308627642</v>
      </c>
      <c r="R55">
        <v>641.99989308627642</v>
      </c>
      <c r="S55">
        <v>641.99989308627642</v>
      </c>
      <c r="T55">
        <v>641.99989308627642</v>
      </c>
      <c r="U55">
        <v>641.99989308627642</v>
      </c>
      <c r="V55">
        <v>641.99989308627642</v>
      </c>
      <c r="W55">
        <v>641.99989308627642</v>
      </c>
      <c r="X55">
        <v>641.99989308627642</v>
      </c>
      <c r="Y55">
        <v>641.99989308627642</v>
      </c>
      <c r="Z55">
        <v>641.99989308627642</v>
      </c>
      <c r="AA55">
        <v>641.99989308627642</v>
      </c>
      <c r="AB55">
        <v>641.99989308627642</v>
      </c>
      <c r="AC55">
        <v>641.99989308627642</v>
      </c>
      <c r="AD55">
        <v>641.99989308627642</v>
      </c>
      <c r="AE55">
        <v>641.99989308627642</v>
      </c>
      <c r="AF55">
        <v>641.99989308627642</v>
      </c>
      <c r="AG55">
        <v>641.99989308627642</v>
      </c>
      <c r="AH55">
        <v>641.99989308627642</v>
      </c>
    </row>
    <row r="56" spans="1:34" x14ac:dyDescent="0.3">
      <c r="A56" s="111">
        <f ca="1">Exceedance!U56</f>
        <v>47727</v>
      </c>
      <c r="B56" s="1">
        <v>639.99985529174887</v>
      </c>
      <c r="C56" s="1">
        <v>639.99985529174887</v>
      </c>
      <c r="D56" s="1">
        <v>639.99985529174887</v>
      </c>
      <c r="E56">
        <v>639.99985529174887</v>
      </c>
      <c r="F56">
        <v>639.99985529174887</v>
      </c>
      <c r="G56">
        <v>639.99985529174887</v>
      </c>
      <c r="H56">
        <v>639.99985529174887</v>
      </c>
      <c r="I56">
        <v>639.99985529174887</v>
      </c>
      <c r="J56">
        <v>639.99985529174887</v>
      </c>
      <c r="K56">
        <v>639.99985529174887</v>
      </c>
      <c r="L56">
        <v>639.99985529174887</v>
      </c>
      <c r="M56">
        <v>639.99985529174887</v>
      </c>
      <c r="N56">
        <v>639.99985529174887</v>
      </c>
      <c r="O56">
        <v>639.99985529174887</v>
      </c>
      <c r="P56">
        <v>639.99985529174887</v>
      </c>
      <c r="Q56">
        <v>639.99985529174899</v>
      </c>
      <c r="R56">
        <v>639.99985529174887</v>
      </c>
      <c r="S56">
        <v>639.99985529174887</v>
      </c>
      <c r="T56">
        <v>639.99985529174887</v>
      </c>
      <c r="U56">
        <v>639.99985529174899</v>
      </c>
      <c r="V56">
        <v>639.99985529174887</v>
      </c>
      <c r="W56">
        <v>639.99985529174887</v>
      </c>
      <c r="X56">
        <v>639.99985529174887</v>
      </c>
      <c r="Y56">
        <v>639.99985529174887</v>
      </c>
      <c r="Z56">
        <v>639.99985529174887</v>
      </c>
      <c r="AA56">
        <v>639.99985529174887</v>
      </c>
      <c r="AB56">
        <v>639.99985529174887</v>
      </c>
      <c r="AC56">
        <v>639.99985529174887</v>
      </c>
      <c r="AD56">
        <v>639.99985529174899</v>
      </c>
      <c r="AE56">
        <v>639.99985529174899</v>
      </c>
      <c r="AF56">
        <v>639.99985529174887</v>
      </c>
      <c r="AG56">
        <v>639.99985529174899</v>
      </c>
      <c r="AH56">
        <v>639.99985529174887</v>
      </c>
    </row>
    <row r="57" spans="1:34" x14ac:dyDescent="0.3">
      <c r="A57" s="111">
        <f ca="1">Exceedance!U57</f>
        <v>47757</v>
      </c>
      <c r="B57" s="1">
        <v>633.00003812572561</v>
      </c>
      <c r="C57" s="1">
        <v>633.00003812572561</v>
      </c>
      <c r="D57" s="1">
        <v>633.00003812572561</v>
      </c>
      <c r="E57">
        <v>633.00003812572561</v>
      </c>
      <c r="F57">
        <v>633.00003812572561</v>
      </c>
      <c r="G57">
        <v>633.00003812572561</v>
      </c>
      <c r="H57">
        <v>633.00003812572561</v>
      </c>
      <c r="I57">
        <v>633.00003812572561</v>
      </c>
      <c r="J57">
        <v>633.00003812572561</v>
      </c>
      <c r="K57">
        <v>633.00003812572561</v>
      </c>
      <c r="L57">
        <v>633.00003812572561</v>
      </c>
      <c r="M57">
        <v>633.00003812572561</v>
      </c>
      <c r="N57">
        <v>633.00003812572561</v>
      </c>
      <c r="O57">
        <v>633.00003812572561</v>
      </c>
      <c r="P57">
        <v>633.00003812572561</v>
      </c>
      <c r="Q57">
        <v>633.00003812572561</v>
      </c>
      <c r="R57">
        <v>633.00003812572561</v>
      </c>
      <c r="S57">
        <v>633.00003812572561</v>
      </c>
      <c r="T57">
        <v>633.00003812572561</v>
      </c>
      <c r="U57">
        <v>633.00003812572561</v>
      </c>
      <c r="V57">
        <v>633.00003812572561</v>
      </c>
      <c r="W57">
        <v>633.00003812572561</v>
      </c>
      <c r="X57">
        <v>633.00003812572561</v>
      </c>
      <c r="Y57">
        <v>633.00003812572561</v>
      </c>
      <c r="Z57">
        <v>633.00003812572561</v>
      </c>
      <c r="AA57">
        <v>633.00003812572561</v>
      </c>
      <c r="AB57">
        <v>633.00003812572561</v>
      </c>
      <c r="AC57">
        <v>633.00003812572561</v>
      </c>
      <c r="AD57">
        <v>633.00003812572561</v>
      </c>
      <c r="AE57">
        <v>633.00003812572561</v>
      </c>
      <c r="AF57">
        <v>633.00003812572561</v>
      </c>
      <c r="AG57">
        <v>633.00003812572561</v>
      </c>
      <c r="AH57">
        <v>633.00003812572561</v>
      </c>
    </row>
    <row r="58" spans="1:34" x14ac:dyDescent="0.3">
      <c r="A58" s="111">
        <f ca="1">Exceedance!U58</f>
        <v>47788</v>
      </c>
      <c r="B58" s="1">
        <v>635.00011285389246</v>
      </c>
      <c r="C58" s="1">
        <v>635.00011285389246</v>
      </c>
      <c r="D58" s="1">
        <v>635.00011285389246</v>
      </c>
      <c r="E58">
        <v>635.00011285389246</v>
      </c>
      <c r="F58">
        <v>635.00011285389246</v>
      </c>
      <c r="G58">
        <v>635.00011285389246</v>
      </c>
      <c r="H58">
        <v>635.00011285389246</v>
      </c>
      <c r="I58">
        <v>635.00011285389246</v>
      </c>
      <c r="J58">
        <v>635.00011285389246</v>
      </c>
      <c r="K58">
        <v>635.00011285389246</v>
      </c>
      <c r="L58">
        <v>635.00011285389246</v>
      </c>
      <c r="M58">
        <v>635.00011285389246</v>
      </c>
      <c r="N58">
        <v>635.00011285389246</v>
      </c>
      <c r="O58">
        <v>635.00011285389246</v>
      </c>
      <c r="P58">
        <v>635.00011285389246</v>
      </c>
      <c r="Q58">
        <v>635.00011285389246</v>
      </c>
      <c r="R58">
        <v>635.00011285389246</v>
      </c>
      <c r="S58">
        <v>635.00011285389246</v>
      </c>
      <c r="T58">
        <v>635.00011285389246</v>
      </c>
      <c r="U58">
        <v>635.00011285389246</v>
      </c>
      <c r="V58">
        <v>635.00011285389246</v>
      </c>
      <c r="W58">
        <v>635.00011285389246</v>
      </c>
      <c r="X58">
        <v>635.00011285389246</v>
      </c>
      <c r="Y58">
        <v>635.00011285389246</v>
      </c>
      <c r="Z58">
        <v>635.00011285389246</v>
      </c>
      <c r="AA58">
        <v>635.00011285389246</v>
      </c>
      <c r="AB58">
        <v>635.00011285389246</v>
      </c>
      <c r="AC58">
        <v>635.00011285389246</v>
      </c>
      <c r="AD58">
        <v>635.00011285389246</v>
      </c>
      <c r="AE58">
        <v>635.00011285389246</v>
      </c>
      <c r="AF58">
        <v>635.00011285389246</v>
      </c>
      <c r="AG58">
        <v>635.00011285389246</v>
      </c>
      <c r="AH58">
        <v>635.00011285389246</v>
      </c>
    </row>
    <row r="59" spans="1:34" x14ac:dyDescent="0.3">
      <c r="A59" s="111">
        <f ca="1">Exceedance!U59</f>
        <v>47818</v>
      </c>
      <c r="B59" s="1">
        <v>639.50000005099332</v>
      </c>
      <c r="C59" s="1">
        <v>639.50000005099332</v>
      </c>
      <c r="D59" s="1">
        <v>639.50000005099332</v>
      </c>
      <c r="E59">
        <v>639.50000005099332</v>
      </c>
      <c r="F59">
        <v>639.50000005099332</v>
      </c>
      <c r="G59">
        <v>639.50000005099332</v>
      </c>
      <c r="H59">
        <v>639.50000005099332</v>
      </c>
      <c r="I59">
        <v>639.50000005099332</v>
      </c>
      <c r="J59">
        <v>639.50000005099332</v>
      </c>
      <c r="K59">
        <v>639.50000005099332</v>
      </c>
      <c r="L59">
        <v>639.50000005099332</v>
      </c>
      <c r="M59">
        <v>639.50000005099332</v>
      </c>
      <c r="N59">
        <v>639.50000005099332</v>
      </c>
      <c r="O59">
        <v>639.50000005099332</v>
      </c>
      <c r="P59">
        <v>639.50000005099332</v>
      </c>
      <c r="Q59">
        <v>639.50000005099332</v>
      </c>
      <c r="R59">
        <v>639.50000005099332</v>
      </c>
      <c r="S59">
        <v>639.50000005099332</v>
      </c>
      <c r="T59">
        <v>639.50000005099332</v>
      </c>
      <c r="U59">
        <v>639.50000005099332</v>
      </c>
      <c r="V59">
        <v>639.50000005099332</v>
      </c>
      <c r="W59">
        <v>639.50000005099332</v>
      </c>
      <c r="X59">
        <v>639.50000005099332</v>
      </c>
      <c r="Y59">
        <v>639.50000005099332</v>
      </c>
      <c r="Z59">
        <v>639.50000005099332</v>
      </c>
      <c r="AA59">
        <v>639.50000005099332</v>
      </c>
      <c r="AB59">
        <v>639.50000005099332</v>
      </c>
      <c r="AC59">
        <v>639.50000005099332</v>
      </c>
      <c r="AD59">
        <v>639.50000005099332</v>
      </c>
      <c r="AE59">
        <v>639.50000005099332</v>
      </c>
      <c r="AF59">
        <v>639.50000005099332</v>
      </c>
      <c r="AG59">
        <v>639.50000005099332</v>
      </c>
      <c r="AH59">
        <v>639.50000005099332</v>
      </c>
    </row>
    <row r="60" spans="1:34" x14ac:dyDescent="0.3">
      <c r="A60" s="111">
        <f ca="1">Exceedance!U60</f>
        <v>47849</v>
      </c>
      <c r="B60" s="1">
        <v>641.79992865473116</v>
      </c>
      <c r="C60" s="1">
        <v>641.79992865473116</v>
      </c>
      <c r="D60" s="1">
        <v>641.79992865473116</v>
      </c>
      <c r="E60">
        <v>641.79992865473116</v>
      </c>
      <c r="F60">
        <v>641.79992865473116</v>
      </c>
      <c r="G60">
        <v>641.79992865473116</v>
      </c>
      <c r="H60">
        <v>641.79992865473116</v>
      </c>
      <c r="I60">
        <v>641.79992865473116</v>
      </c>
      <c r="J60">
        <v>641.79992865473116</v>
      </c>
      <c r="K60">
        <v>641.79992865473116</v>
      </c>
      <c r="L60">
        <v>641.79992865473116</v>
      </c>
      <c r="M60">
        <v>641.79992865473116</v>
      </c>
      <c r="N60">
        <v>641.79992865473116</v>
      </c>
      <c r="O60">
        <v>641.79992865473116</v>
      </c>
      <c r="P60">
        <v>641.79992865473116</v>
      </c>
      <c r="Q60">
        <v>641.79992865473116</v>
      </c>
      <c r="R60">
        <v>641.79992865473116</v>
      </c>
      <c r="S60">
        <v>641.79992865473116</v>
      </c>
      <c r="T60">
        <v>641.79992865473116</v>
      </c>
      <c r="U60">
        <v>641.79992865473116</v>
      </c>
      <c r="V60">
        <v>641.79992865473116</v>
      </c>
      <c r="W60">
        <v>641.79992865473116</v>
      </c>
      <c r="X60">
        <v>641.79992865473116</v>
      </c>
      <c r="Y60">
        <v>641.79992865473116</v>
      </c>
      <c r="Z60">
        <v>641.79992865473116</v>
      </c>
      <c r="AA60">
        <v>641.79992865473116</v>
      </c>
      <c r="AB60">
        <v>641.79992865473116</v>
      </c>
      <c r="AC60">
        <v>641.79992865473116</v>
      </c>
      <c r="AD60">
        <v>641.79992865473116</v>
      </c>
      <c r="AE60">
        <v>641.79992865473116</v>
      </c>
      <c r="AF60">
        <v>641.79992865473116</v>
      </c>
      <c r="AG60">
        <v>641.79992865473116</v>
      </c>
      <c r="AH60">
        <v>641.79992865473116</v>
      </c>
    </row>
    <row r="61" spans="1:34" x14ac:dyDescent="0.3">
      <c r="A61" s="111">
        <f ca="1">Exceedance!U61</f>
        <v>47880</v>
      </c>
      <c r="B61" s="1">
        <v>641.79992864786425</v>
      </c>
      <c r="C61" s="1">
        <v>641.79992864786425</v>
      </c>
      <c r="D61" s="1">
        <v>641.79992864786425</v>
      </c>
      <c r="E61">
        <v>641.79992864786425</v>
      </c>
      <c r="F61">
        <v>641.79992864786425</v>
      </c>
      <c r="G61">
        <v>641.79992864786425</v>
      </c>
      <c r="H61">
        <v>641.79992864786436</v>
      </c>
      <c r="I61">
        <v>641.79992864786425</v>
      </c>
      <c r="J61">
        <v>641.79992864786425</v>
      </c>
      <c r="K61">
        <v>641.79992864786425</v>
      </c>
      <c r="L61">
        <v>641.79992864786425</v>
      </c>
      <c r="M61">
        <v>641.79992864786425</v>
      </c>
      <c r="N61">
        <v>641.79992864786425</v>
      </c>
      <c r="O61">
        <v>641.79992864786425</v>
      </c>
      <c r="P61">
        <v>641.79992864786436</v>
      </c>
      <c r="Q61">
        <v>641.79992864786425</v>
      </c>
      <c r="R61">
        <v>641.79992864786425</v>
      </c>
      <c r="S61">
        <v>641.79992864786425</v>
      </c>
      <c r="T61">
        <v>641.79992864786425</v>
      </c>
      <c r="U61">
        <v>641.79992864786425</v>
      </c>
      <c r="V61">
        <v>641.79992864786425</v>
      </c>
      <c r="W61">
        <v>641.79992864786425</v>
      </c>
      <c r="X61">
        <v>641.79992864786425</v>
      </c>
      <c r="Y61">
        <v>641.79992864786425</v>
      </c>
      <c r="Z61">
        <v>641.79992864786425</v>
      </c>
      <c r="AA61">
        <v>641.79992864786425</v>
      </c>
      <c r="AB61">
        <v>641.79992864786425</v>
      </c>
      <c r="AC61">
        <v>641.79992864786425</v>
      </c>
      <c r="AD61">
        <v>641.79992864786425</v>
      </c>
      <c r="AE61">
        <v>641.79992864786425</v>
      </c>
      <c r="AF61">
        <v>641.79992864786425</v>
      </c>
      <c r="AG61">
        <v>641.79992864786425</v>
      </c>
      <c r="AH61">
        <v>641.79992864786425</v>
      </c>
    </row>
    <row r="62" spans="1:34" x14ac:dyDescent="0.3">
      <c r="A62" s="111">
        <f ca="1">Exceedance!U62</f>
        <v>47908</v>
      </c>
      <c r="B62" s="1">
        <v>643.00007072518099</v>
      </c>
      <c r="C62" s="1">
        <v>643.00007072518099</v>
      </c>
      <c r="D62" s="1">
        <v>643.00007072518099</v>
      </c>
      <c r="E62">
        <v>643.00007072518099</v>
      </c>
      <c r="F62">
        <v>643.00007072518099</v>
      </c>
      <c r="G62">
        <v>643.00007072518099</v>
      </c>
      <c r="H62">
        <v>643.00007072518099</v>
      </c>
      <c r="I62">
        <v>643.00007072518099</v>
      </c>
      <c r="J62">
        <v>643.00007072518099</v>
      </c>
      <c r="K62">
        <v>643.00007072518099</v>
      </c>
      <c r="L62">
        <v>643.00007072518099</v>
      </c>
      <c r="M62">
        <v>643.00007072518099</v>
      </c>
      <c r="N62">
        <v>643.00007072518099</v>
      </c>
      <c r="O62">
        <v>643.00007072518099</v>
      </c>
      <c r="P62">
        <v>643.00007072518099</v>
      </c>
      <c r="Q62">
        <v>643.00007072518099</v>
      </c>
      <c r="R62">
        <v>643.00007072518099</v>
      </c>
      <c r="S62">
        <v>643.00007072518099</v>
      </c>
      <c r="T62">
        <v>643.00007072518099</v>
      </c>
      <c r="U62">
        <v>643.00007072518099</v>
      </c>
      <c r="V62">
        <v>643.00007072518099</v>
      </c>
      <c r="W62">
        <v>643.00007072518099</v>
      </c>
      <c r="X62">
        <v>643.00007072518099</v>
      </c>
      <c r="Y62">
        <v>643.00007072518099</v>
      </c>
      <c r="Z62">
        <v>643.00007072518099</v>
      </c>
      <c r="AA62">
        <v>643.00007072518099</v>
      </c>
      <c r="AB62">
        <v>643.00007072518099</v>
      </c>
      <c r="AC62">
        <v>643.00007072518099</v>
      </c>
      <c r="AD62">
        <v>643.00007072518099</v>
      </c>
      <c r="AE62">
        <v>643.00007072518099</v>
      </c>
      <c r="AF62">
        <v>643.00007072518099</v>
      </c>
      <c r="AG62">
        <v>643.00007072518099</v>
      </c>
      <c r="AH62">
        <v>643.00007072518099</v>
      </c>
    </row>
    <row r="63" spans="1:34" x14ac:dyDescent="0.3">
      <c r="A63" s="111">
        <f ca="1">Exceedance!U63</f>
        <v>47939</v>
      </c>
      <c r="B63" s="1">
        <v>643.00007072134713</v>
      </c>
      <c r="C63" s="1">
        <v>643.00007072134713</v>
      </c>
      <c r="D63" s="1">
        <v>643.00007072134713</v>
      </c>
      <c r="E63">
        <v>643.00007072134713</v>
      </c>
      <c r="F63">
        <v>643.00007072134713</v>
      </c>
      <c r="G63">
        <v>643.00007072134713</v>
      </c>
      <c r="H63">
        <v>643.00007072134713</v>
      </c>
      <c r="I63">
        <v>643.00007072134713</v>
      </c>
      <c r="J63">
        <v>643.00007072134713</v>
      </c>
      <c r="K63">
        <v>643.00007072134713</v>
      </c>
      <c r="L63">
        <v>643.00007072134713</v>
      </c>
      <c r="M63">
        <v>643.00007072134713</v>
      </c>
      <c r="N63">
        <v>643.00007072134713</v>
      </c>
      <c r="O63">
        <v>643.00007072134713</v>
      </c>
      <c r="P63">
        <v>643.00007072134713</v>
      </c>
      <c r="Q63">
        <v>643.00007072134713</v>
      </c>
      <c r="R63">
        <v>643.00007072134713</v>
      </c>
      <c r="S63">
        <v>643.00007072134713</v>
      </c>
      <c r="T63">
        <v>643.00007072134713</v>
      </c>
      <c r="U63">
        <v>643.00007072134713</v>
      </c>
      <c r="V63">
        <v>643.00007072134713</v>
      </c>
      <c r="W63">
        <v>643.00007072134713</v>
      </c>
      <c r="X63">
        <v>643.00007072134713</v>
      </c>
      <c r="Y63">
        <v>643.00007072134713</v>
      </c>
      <c r="Z63">
        <v>643.00007072134713</v>
      </c>
      <c r="AA63">
        <v>643.00007072134713</v>
      </c>
      <c r="AB63">
        <v>643.00007072134713</v>
      </c>
      <c r="AC63">
        <v>643.00007072134713</v>
      </c>
      <c r="AD63">
        <v>643.00007072134713</v>
      </c>
      <c r="AE63">
        <v>643.00007072134713</v>
      </c>
      <c r="AF63">
        <v>643.00007072134713</v>
      </c>
      <c r="AG63">
        <v>643.00007072134713</v>
      </c>
      <c r="AH63">
        <v>643.00007072134713</v>
      </c>
    </row>
    <row r="64" spans="1:34" x14ac:dyDescent="0.3">
      <c r="A64" s="111">
        <f ca="1">Exceedance!U64</f>
        <v>47969</v>
      </c>
      <c r="B64" s="1">
        <v>643.00007072135793</v>
      </c>
      <c r="C64" s="1">
        <v>643.00007072135793</v>
      </c>
      <c r="D64" s="1">
        <v>643.00007072135793</v>
      </c>
      <c r="E64">
        <v>643.00007072135793</v>
      </c>
      <c r="F64">
        <v>643.00007072135793</v>
      </c>
      <c r="G64">
        <v>643.00007072135793</v>
      </c>
      <c r="H64">
        <v>643.00007072135793</v>
      </c>
      <c r="I64">
        <v>643.00007072135793</v>
      </c>
      <c r="J64">
        <v>643.00007072135793</v>
      </c>
      <c r="K64">
        <v>643.00007072135793</v>
      </c>
      <c r="L64">
        <v>643.00007072135793</v>
      </c>
      <c r="M64">
        <v>643.00007072135793</v>
      </c>
      <c r="N64">
        <v>643.00007072135793</v>
      </c>
      <c r="O64">
        <v>643.00007072135793</v>
      </c>
      <c r="P64">
        <v>643.00007072135793</v>
      </c>
      <c r="Q64">
        <v>643.00007072135793</v>
      </c>
      <c r="R64">
        <v>643.00007072135793</v>
      </c>
      <c r="S64">
        <v>643.00007072135793</v>
      </c>
      <c r="T64">
        <v>643.00007072135793</v>
      </c>
      <c r="U64">
        <v>643.00007072135793</v>
      </c>
      <c r="V64">
        <v>643.00007072135793</v>
      </c>
      <c r="W64">
        <v>643.00007072135793</v>
      </c>
      <c r="X64">
        <v>643.00007072135793</v>
      </c>
      <c r="Y64">
        <v>643.00007072135793</v>
      </c>
      <c r="Z64">
        <v>643.00007072135793</v>
      </c>
      <c r="AA64">
        <v>643.00007072135793</v>
      </c>
      <c r="AB64">
        <v>643.00007072135793</v>
      </c>
      <c r="AC64">
        <v>643.00007072135793</v>
      </c>
      <c r="AD64">
        <v>643.00007072135793</v>
      </c>
      <c r="AE64">
        <v>643.00007072135793</v>
      </c>
      <c r="AF64">
        <v>643.00007072135793</v>
      </c>
      <c r="AG64">
        <v>643.00007072135793</v>
      </c>
      <c r="AH64">
        <v>643.00007072135793</v>
      </c>
    </row>
    <row r="65" spans="1:34" x14ac:dyDescent="0.3">
      <c r="A65" s="111">
        <f ca="1">Exceedance!U65</f>
        <v>48000</v>
      </c>
      <c r="B65" s="1">
        <v>643.00007072135782</v>
      </c>
      <c r="C65" s="1">
        <v>643.00007072135793</v>
      </c>
      <c r="D65" s="1">
        <v>643.00007072135793</v>
      </c>
      <c r="E65">
        <v>643.00007072135782</v>
      </c>
      <c r="F65">
        <v>643.00007072135782</v>
      </c>
      <c r="G65">
        <v>643.00007072135782</v>
      </c>
      <c r="H65">
        <v>643.00007072135793</v>
      </c>
      <c r="I65">
        <v>643.00007072135793</v>
      </c>
      <c r="J65">
        <v>643.00007072135782</v>
      </c>
      <c r="K65">
        <v>643.00007072135782</v>
      </c>
      <c r="L65">
        <v>643.00007072135793</v>
      </c>
      <c r="M65">
        <v>643.00007072135782</v>
      </c>
      <c r="N65">
        <v>643.00007072135782</v>
      </c>
      <c r="O65">
        <v>643.00007072135782</v>
      </c>
      <c r="P65">
        <v>643.00007072135793</v>
      </c>
      <c r="Q65">
        <v>643.00007072135782</v>
      </c>
      <c r="R65">
        <v>643.00007072135793</v>
      </c>
      <c r="S65">
        <v>643.00007072135782</v>
      </c>
      <c r="T65">
        <v>643.00007072135793</v>
      </c>
      <c r="U65">
        <v>643.00007072135782</v>
      </c>
      <c r="V65">
        <v>643.00007072135782</v>
      </c>
      <c r="W65">
        <v>643.00007072135782</v>
      </c>
      <c r="X65">
        <v>643.00007072135782</v>
      </c>
      <c r="Y65">
        <v>643.00007072135782</v>
      </c>
      <c r="Z65">
        <v>643.00007072135782</v>
      </c>
      <c r="AA65">
        <v>643.00007072135782</v>
      </c>
      <c r="AB65">
        <v>643.00007072135793</v>
      </c>
      <c r="AC65">
        <v>643.00007072135793</v>
      </c>
      <c r="AD65">
        <v>643.00007072135782</v>
      </c>
      <c r="AE65">
        <v>643.00007072135782</v>
      </c>
      <c r="AF65">
        <v>643.00007072135782</v>
      </c>
      <c r="AG65">
        <v>643.00007072135782</v>
      </c>
      <c r="AH65">
        <v>643.00007072135793</v>
      </c>
    </row>
    <row r="66" spans="1:34" x14ac:dyDescent="0.3">
      <c r="A66" s="111">
        <f ca="1">Exceedance!U66</f>
        <v>48030</v>
      </c>
      <c r="B66" s="1">
        <v>641.99989307819669</v>
      </c>
      <c r="C66" s="1">
        <v>641.99989307819669</v>
      </c>
      <c r="D66" s="1">
        <v>641.99989307819669</v>
      </c>
      <c r="E66">
        <v>641.99989307819669</v>
      </c>
      <c r="F66">
        <v>641.99989307819669</v>
      </c>
      <c r="G66">
        <v>641.99989307819669</v>
      </c>
      <c r="H66">
        <v>641.99989307819681</v>
      </c>
      <c r="I66">
        <v>641.99989307819669</v>
      </c>
      <c r="J66">
        <v>641.99989307819669</v>
      </c>
      <c r="K66">
        <v>641.99989307819669</v>
      </c>
      <c r="L66">
        <v>641.99989307819669</v>
      </c>
      <c r="M66">
        <v>641.99989307819669</v>
      </c>
      <c r="N66">
        <v>641.99989307819669</v>
      </c>
      <c r="O66">
        <v>641.99989307819669</v>
      </c>
      <c r="P66">
        <v>641.99989307819669</v>
      </c>
      <c r="Q66">
        <v>641.99989307819669</v>
      </c>
      <c r="R66">
        <v>641.99989307819669</v>
      </c>
      <c r="S66">
        <v>641.99989307819669</v>
      </c>
      <c r="T66">
        <v>641.99989307819669</v>
      </c>
      <c r="U66">
        <v>641.99989307819669</v>
      </c>
      <c r="V66">
        <v>641.99989307819669</v>
      </c>
      <c r="W66">
        <v>641.99989307819669</v>
      </c>
      <c r="X66">
        <v>641.99989307819669</v>
      </c>
      <c r="Y66">
        <v>641.99989307819669</v>
      </c>
      <c r="Z66">
        <v>641.99989307819669</v>
      </c>
      <c r="AA66">
        <v>641.99989307819669</v>
      </c>
      <c r="AB66">
        <v>641.99989307819669</v>
      </c>
      <c r="AC66">
        <v>641.99989307819669</v>
      </c>
      <c r="AD66">
        <v>641.99989307819669</v>
      </c>
      <c r="AE66">
        <v>641.99989307819669</v>
      </c>
      <c r="AF66">
        <v>641.99989307819669</v>
      </c>
      <c r="AG66">
        <v>641.99989307819669</v>
      </c>
      <c r="AH66">
        <v>641.99989307819669</v>
      </c>
    </row>
    <row r="67" spans="1:34" x14ac:dyDescent="0.3">
      <c r="A67" s="111">
        <f ca="1">Exceedance!U67</f>
        <v>48061</v>
      </c>
      <c r="B67" s="1">
        <v>641.99989308627642</v>
      </c>
      <c r="C67" s="1">
        <v>641.99989308627642</v>
      </c>
      <c r="D67" s="1">
        <v>641.99989308627642</v>
      </c>
      <c r="E67">
        <v>641.99989308627642</v>
      </c>
      <c r="F67">
        <v>641.99989308627642</v>
      </c>
      <c r="G67">
        <v>641.99989308627642</v>
      </c>
      <c r="H67">
        <v>641.99989308627642</v>
      </c>
      <c r="I67">
        <v>641.99989308627642</v>
      </c>
      <c r="J67">
        <v>641.99989308627642</v>
      </c>
      <c r="K67">
        <v>641.99989308627642</v>
      </c>
      <c r="L67">
        <v>641.99989308627642</v>
      </c>
      <c r="M67">
        <v>641.99989308627642</v>
      </c>
      <c r="N67">
        <v>641.99989308627642</v>
      </c>
      <c r="O67">
        <v>641.99989308627642</v>
      </c>
      <c r="P67">
        <v>641.99989308627642</v>
      </c>
      <c r="Q67">
        <v>641.99989308627642</v>
      </c>
      <c r="R67">
        <v>641.99989308627642</v>
      </c>
      <c r="S67">
        <v>641.99989308627642</v>
      </c>
      <c r="T67">
        <v>641.99989308627642</v>
      </c>
      <c r="U67">
        <v>641.99989308627642</v>
      </c>
      <c r="V67">
        <v>641.99989308627642</v>
      </c>
      <c r="W67">
        <v>641.99989308627642</v>
      </c>
      <c r="X67">
        <v>641.99989308627642</v>
      </c>
      <c r="Y67">
        <v>641.99989308627642</v>
      </c>
      <c r="Z67">
        <v>641.99989308627642</v>
      </c>
      <c r="AA67">
        <v>641.99989308627642</v>
      </c>
      <c r="AB67">
        <v>641.99989308627642</v>
      </c>
      <c r="AC67">
        <v>641.99989308627642</v>
      </c>
      <c r="AD67">
        <v>641.99989308627642</v>
      </c>
      <c r="AE67">
        <v>641.99989308627642</v>
      </c>
      <c r="AF67">
        <v>641.99989308627642</v>
      </c>
      <c r="AG67">
        <v>641.99989308627642</v>
      </c>
      <c r="AH67">
        <v>641.99989308627642</v>
      </c>
    </row>
    <row r="68" spans="1:34" x14ac:dyDescent="0.3">
      <c r="A68" s="111">
        <f ca="1">Exceedance!U68</f>
        <v>48092</v>
      </c>
      <c r="B68" s="1">
        <v>639.99985529174887</v>
      </c>
      <c r="C68" s="1">
        <v>639.99985529174887</v>
      </c>
      <c r="D68" s="1">
        <v>639.99985529174887</v>
      </c>
      <c r="E68">
        <v>639.99985529174887</v>
      </c>
      <c r="F68">
        <v>639.99985529174887</v>
      </c>
      <c r="G68">
        <v>639.99985529174899</v>
      </c>
      <c r="H68">
        <v>639.99985529174899</v>
      </c>
      <c r="I68">
        <v>639.99985529174887</v>
      </c>
      <c r="J68">
        <v>639.99985529174887</v>
      </c>
      <c r="K68">
        <v>639.99985529174887</v>
      </c>
      <c r="L68">
        <v>639.99985529174887</v>
      </c>
      <c r="M68">
        <v>639.99985529174887</v>
      </c>
      <c r="N68">
        <v>639.99985529174887</v>
      </c>
      <c r="O68">
        <v>639.99985529174887</v>
      </c>
      <c r="P68">
        <v>639.99985529174887</v>
      </c>
      <c r="Q68">
        <v>639.99985529174887</v>
      </c>
      <c r="R68">
        <v>639.99985529174899</v>
      </c>
      <c r="S68">
        <v>639.99985529174899</v>
      </c>
      <c r="T68">
        <v>639.99985529174887</v>
      </c>
      <c r="U68">
        <v>639.99985529174899</v>
      </c>
      <c r="V68">
        <v>639.99985529174887</v>
      </c>
      <c r="W68">
        <v>639.99985529174887</v>
      </c>
      <c r="X68">
        <v>639.99985529174887</v>
      </c>
      <c r="Y68">
        <v>639.99985529174887</v>
      </c>
      <c r="Z68">
        <v>639.99985529174887</v>
      </c>
      <c r="AA68">
        <v>639.99985529174887</v>
      </c>
      <c r="AB68">
        <v>639.99985529174899</v>
      </c>
      <c r="AC68">
        <v>639.99985529174887</v>
      </c>
      <c r="AD68">
        <v>639.99985529174887</v>
      </c>
      <c r="AE68">
        <v>639.99985529174887</v>
      </c>
      <c r="AF68">
        <v>639.99985529174887</v>
      </c>
      <c r="AG68">
        <v>639.99985529174887</v>
      </c>
      <c r="AH68">
        <v>639.99985529174887</v>
      </c>
    </row>
    <row r="69" spans="1:34" x14ac:dyDescent="0.3">
      <c r="A69" s="111" t="str">
        <f ca="1">Exceedance!U69</f>
        <v/>
      </c>
      <c r="B69" s="1"/>
      <c r="C69" s="1"/>
      <c r="D69" s="1"/>
    </row>
    <row r="70" spans="1:34" x14ac:dyDescent="0.3">
      <c r="A70" s="111" t="str">
        <f ca="1">Exceedance!U70</f>
        <v/>
      </c>
      <c r="B70" s="1"/>
      <c r="C70" s="1"/>
      <c r="D70" s="1"/>
    </row>
    <row r="71" spans="1:34" x14ac:dyDescent="0.3">
      <c r="A71" s="111" t="str">
        <f ca="1">Exceedance!U71</f>
        <v/>
      </c>
      <c r="B71" s="1"/>
      <c r="C71" s="1"/>
      <c r="D71" s="1"/>
    </row>
    <row r="72" spans="1:34" x14ac:dyDescent="0.3">
      <c r="A72" s="111" t="str">
        <f ca="1">Exceedance!U72</f>
        <v/>
      </c>
      <c r="B72" s="1"/>
      <c r="C72" s="1"/>
      <c r="D72" s="1"/>
    </row>
    <row r="73" spans="1:34" x14ac:dyDescent="0.3">
      <c r="A73" s="111" t="str">
        <f ca="1">Exceedance!U73</f>
        <v/>
      </c>
      <c r="B73" s="1"/>
      <c r="C73" s="1"/>
      <c r="D73" s="1"/>
    </row>
    <row r="74" spans="1:34" x14ac:dyDescent="0.3">
      <c r="A74" s="111" t="str">
        <f ca="1">Exceedance!U74</f>
        <v/>
      </c>
      <c r="B74" s="1"/>
      <c r="C74" s="1"/>
      <c r="D74" s="1"/>
    </row>
    <row r="75" spans="1:34" x14ac:dyDescent="0.3">
      <c r="A75" s="111" t="str">
        <f ca="1">Exceedance!U75</f>
        <v/>
      </c>
      <c r="B75" s="1"/>
      <c r="C75" s="1"/>
      <c r="D75" s="1"/>
    </row>
    <row r="76" spans="1:34" x14ac:dyDescent="0.3">
      <c r="A76" s="111" t="str">
        <f ca="1">Exceedance!U76</f>
        <v/>
      </c>
      <c r="B76" s="1"/>
      <c r="C76" s="1"/>
      <c r="D76" s="1"/>
    </row>
    <row r="77" spans="1:34" x14ac:dyDescent="0.3">
      <c r="A77" s="111" t="str">
        <f ca="1">Exceedance!U77</f>
        <v/>
      </c>
      <c r="B77" s="1"/>
      <c r="C77" s="1"/>
      <c r="D77" s="1"/>
    </row>
    <row r="78" spans="1:34" x14ac:dyDescent="0.3">
      <c r="A78" s="111" t="str">
        <f ca="1">Exceedance!U78</f>
        <v/>
      </c>
      <c r="B78" s="1"/>
      <c r="C78" s="1"/>
      <c r="D78" s="1"/>
    </row>
    <row r="79" spans="1:34" x14ac:dyDescent="0.3">
      <c r="A79" s="111" t="str">
        <f ca="1">Exceedance!U79</f>
        <v/>
      </c>
      <c r="B79" s="1"/>
      <c r="C79" s="1"/>
      <c r="D79" s="1"/>
    </row>
    <row r="80" spans="1:34" x14ac:dyDescent="0.3">
      <c r="A80" s="111" t="str">
        <f ca="1">Exceedance!U80</f>
        <v/>
      </c>
      <c r="B80" s="1"/>
      <c r="C80" s="1"/>
      <c r="D80" s="1"/>
    </row>
    <row r="81" spans="1:4" x14ac:dyDescent="0.3">
      <c r="A81" s="111" t="str">
        <f ca="1">Exceedance!U81</f>
        <v/>
      </c>
      <c r="B81" s="1"/>
      <c r="C81" s="1"/>
      <c r="D81" s="1"/>
    </row>
    <row r="82" spans="1:4" x14ac:dyDescent="0.3">
      <c r="A82" s="111" t="str">
        <f ca="1">Exceedance!U82</f>
        <v/>
      </c>
      <c r="B82" s="1"/>
      <c r="C82" s="1"/>
      <c r="D82" s="1"/>
    </row>
    <row r="83" spans="1:4" x14ac:dyDescent="0.3">
      <c r="A83" s="111" t="str">
        <f ca="1">Exceedance!U83</f>
        <v/>
      </c>
      <c r="B83" s="1"/>
      <c r="C83" s="1"/>
      <c r="D83" s="1"/>
    </row>
    <row r="84" spans="1:4" x14ac:dyDescent="0.3">
      <c r="A84" s="111" t="str">
        <f ca="1">Exceedance!U84</f>
        <v/>
      </c>
      <c r="B84" s="1"/>
      <c r="C84" s="1"/>
      <c r="D84" s="1"/>
    </row>
    <row r="85" spans="1:4" x14ac:dyDescent="0.3">
      <c r="A85" s="111" t="str">
        <f ca="1">Exceedance!U85</f>
        <v/>
      </c>
      <c r="B85" s="1"/>
      <c r="C85" s="1"/>
      <c r="D85" s="1"/>
    </row>
    <row r="86" spans="1:4" x14ac:dyDescent="0.3">
      <c r="A86" s="111" t="str">
        <f ca="1">Exceedance!U86</f>
        <v/>
      </c>
      <c r="B86" s="1"/>
      <c r="C86" s="1"/>
      <c r="D86" s="1"/>
    </row>
    <row r="87" spans="1:4" x14ac:dyDescent="0.3">
      <c r="A87" s="111" t="str">
        <f ca="1">Exceedance!U87</f>
        <v/>
      </c>
      <c r="B87" s="1"/>
      <c r="C87" s="1"/>
      <c r="D87" s="1"/>
    </row>
    <row r="88" spans="1:4" x14ac:dyDescent="0.3">
      <c r="A88" s="111" t="str">
        <f ca="1">Exceedance!U88</f>
        <v/>
      </c>
      <c r="B88" s="1"/>
      <c r="C88" s="1"/>
      <c r="D88" s="1"/>
    </row>
    <row r="89" spans="1:4" x14ac:dyDescent="0.3">
      <c r="A89" s="111" t="str">
        <f ca="1">Exceedance!U89</f>
        <v/>
      </c>
      <c r="B89" s="1"/>
      <c r="C89" s="1"/>
      <c r="D89" s="1"/>
    </row>
    <row r="90" spans="1:4" x14ac:dyDescent="0.3">
      <c r="A90" s="111" t="str">
        <f ca="1">Exceedance!U90</f>
        <v/>
      </c>
      <c r="B90" s="1"/>
      <c r="C90" s="1"/>
      <c r="D90" s="1"/>
    </row>
    <row r="91" spans="1:4" x14ac:dyDescent="0.3">
      <c r="A91" s="111" t="str">
        <f ca="1">Exceedance!U91</f>
        <v/>
      </c>
      <c r="B91" s="1"/>
      <c r="C91" s="1"/>
      <c r="D91" s="1"/>
    </row>
    <row r="92" spans="1:4" x14ac:dyDescent="0.3">
      <c r="A92" s="111" t="str">
        <f ca="1">Exceedance!U92</f>
        <v/>
      </c>
      <c r="B92" s="1"/>
      <c r="C92" s="1"/>
      <c r="D92" s="1"/>
    </row>
    <row r="93" spans="1:4" x14ac:dyDescent="0.3">
      <c r="A93" s="111" t="str">
        <f ca="1">Exceedance!U93</f>
        <v/>
      </c>
      <c r="B93" s="1"/>
      <c r="C93" s="1"/>
      <c r="D93" s="1"/>
    </row>
    <row r="94" spans="1:4" x14ac:dyDescent="0.3">
      <c r="A94" s="111" t="str">
        <f ca="1">Exceedance!U94</f>
        <v/>
      </c>
      <c r="B94" s="1"/>
      <c r="C94" s="1"/>
      <c r="D94" s="1"/>
    </row>
    <row r="95" spans="1:4" x14ac:dyDescent="0.3">
      <c r="A95" s="111" t="str">
        <f ca="1">Exceedance!U95</f>
        <v/>
      </c>
      <c r="B95" s="1"/>
      <c r="C95" s="1"/>
      <c r="D95" s="1"/>
    </row>
    <row r="96" spans="1:4" x14ac:dyDescent="0.3">
      <c r="A96" s="111" t="str">
        <f ca="1">Exceedance!U96</f>
        <v/>
      </c>
      <c r="B96" s="1"/>
      <c r="C96" s="1"/>
      <c r="D96" s="1"/>
    </row>
    <row r="97" spans="1:4" x14ac:dyDescent="0.3">
      <c r="A97" s="111" t="str">
        <f ca="1">Exceedance!U97</f>
        <v/>
      </c>
      <c r="B97" s="1"/>
      <c r="C97" s="1"/>
      <c r="D97" s="1"/>
    </row>
    <row r="98" spans="1:4" x14ac:dyDescent="0.3">
      <c r="A98" s="111" t="str">
        <f ca="1">Exceedance!U98</f>
        <v/>
      </c>
      <c r="B98" s="1"/>
      <c r="C98" s="1"/>
      <c r="D98" s="1"/>
    </row>
    <row r="99" spans="1:4" x14ac:dyDescent="0.3">
      <c r="A99" s="111" t="str">
        <f ca="1">Exceedance!U99</f>
        <v/>
      </c>
      <c r="B99" s="1"/>
      <c r="C99" s="1"/>
      <c r="D99" s="1"/>
    </row>
    <row r="100" spans="1:4" x14ac:dyDescent="0.3">
      <c r="A100" s="111"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B1:AH1"/>
  </mergeCells>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codeName="Sheet30">
    <tabColor rgb="FF00B050"/>
  </sheetPr>
  <dimension ref="A1:AH175"/>
  <sheetViews>
    <sheetView workbookViewId="0">
      <selection activeCell="B4" sqref="B4:AQ175"/>
    </sheetView>
  </sheetViews>
  <sheetFormatPr defaultColWidth="8.5546875" defaultRowHeight="14.4" x14ac:dyDescent="0.3"/>
  <cols>
    <col min="1" max="1" width="8.5546875" style="112"/>
    <col min="2" max="4" width="8.5546875" style="185"/>
  </cols>
  <sheetData>
    <row r="1" spans="1:34" s="112" customFormat="1" x14ac:dyDescent="0.3">
      <c r="A1" s="109"/>
      <c r="B1" s="870" t="s">
        <v>103</v>
      </c>
      <c r="C1" s="871"/>
      <c r="D1" s="871"/>
      <c r="E1" s="871"/>
      <c r="F1" s="871"/>
      <c r="G1" s="871"/>
      <c r="H1" s="871"/>
      <c r="I1" s="871"/>
      <c r="J1" s="871"/>
      <c r="K1" s="871"/>
      <c r="L1" s="871"/>
      <c r="M1" s="871"/>
      <c r="N1" s="871"/>
      <c r="O1" s="871"/>
      <c r="P1" s="871"/>
      <c r="Q1" s="871"/>
      <c r="R1" s="871"/>
      <c r="S1" s="871"/>
      <c r="T1" s="871"/>
      <c r="U1" s="871"/>
      <c r="V1" s="871"/>
      <c r="W1" s="871"/>
      <c r="X1" s="871"/>
      <c r="Y1" s="871"/>
      <c r="Z1" s="871"/>
      <c r="AA1" s="871"/>
      <c r="AB1" s="871"/>
      <c r="AC1" s="871"/>
      <c r="AD1" s="871"/>
      <c r="AE1" s="871"/>
      <c r="AF1" s="871"/>
      <c r="AG1" s="871"/>
      <c r="AH1" s="871"/>
    </row>
    <row r="2" spans="1:34" s="112" customFormat="1" x14ac:dyDescent="0.3">
      <c r="A2" s="109"/>
      <c r="B2" s="112" t="s">
        <v>288</v>
      </c>
      <c r="C2" s="112" t="s">
        <v>287</v>
      </c>
      <c r="D2" s="112" t="s">
        <v>289</v>
      </c>
      <c r="E2" s="112">
        <v>1991</v>
      </c>
      <c r="F2" s="112">
        <v>1992</v>
      </c>
      <c r="G2" s="112">
        <v>1993</v>
      </c>
      <c r="H2" s="112">
        <v>1994</v>
      </c>
      <c r="I2" s="112">
        <v>1995</v>
      </c>
      <c r="J2" s="112">
        <v>1996</v>
      </c>
      <c r="K2" s="112">
        <v>1997</v>
      </c>
      <c r="L2" s="112">
        <v>1998</v>
      </c>
      <c r="M2" s="112">
        <v>1999</v>
      </c>
      <c r="N2" s="112">
        <v>2000</v>
      </c>
      <c r="O2" s="112">
        <v>2001</v>
      </c>
      <c r="P2" s="112">
        <v>2002</v>
      </c>
      <c r="Q2" s="112">
        <v>2003</v>
      </c>
      <c r="R2" s="112">
        <v>2004</v>
      </c>
      <c r="S2" s="112">
        <v>2005</v>
      </c>
      <c r="T2" s="112">
        <v>2006</v>
      </c>
      <c r="U2" s="112">
        <v>2007</v>
      </c>
      <c r="V2" s="112">
        <v>2008</v>
      </c>
      <c r="W2" s="112">
        <v>2009</v>
      </c>
      <c r="X2" s="112">
        <v>2010</v>
      </c>
      <c r="Y2" s="112">
        <v>2011</v>
      </c>
      <c r="Z2" s="112">
        <v>2012</v>
      </c>
      <c r="AA2" s="112">
        <v>2013</v>
      </c>
      <c r="AB2" s="112">
        <v>2014</v>
      </c>
      <c r="AC2" s="112">
        <v>2015</v>
      </c>
      <c r="AD2" s="112">
        <v>2016</v>
      </c>
      <c r="AE2" s="112">
        <v>2017</v>
      </c>
      <c r="AF2" s="112">
        <v>2018</v>
      </c>
      <c r="AG2" s="112">
        <v>2019</v>
      </c>
      <c r="AH2" s="112">
        <v>2020</v>
      </c>
    </row>
    <row r="3" spans="1:34" s="113" customFormat="1" x14ac:dyDescent="0.3">
      <c r="A3" s="110"/>
      <c r="B3" s="113" t="s">
        <v>323</v>
      </c>
      <c r="C3" s="113" t="s">
        <v>324</v>
      </c>
      <c r="D3" s="113" t="s">
        <v>325</v>
      </c>
      <c r="E3" s="113" t="s">
        <v>326</v>
      </c>
      <c r="F3" s="113" t="s">
        <v>327</v>
      </c>
      <c r="G3" s="113" t="s">
        <v>328</v>
      </c>
      <c r="H3" s="113" t="s">
        <v>329</v>
      </c>
      <c r="I3" s="113" t="s">
        <v>330</v>
      </c>
      <c r="J3" s="113" t="s">
        <v>331</v>
      </c>
      <c r="K3" s="113" t="s">
        <v>332</v>
      </c>
      <c r="L3" s="113" t="s">
        <v>333</v>
      </c>
      <c r="M3" s="113" t="s">
        <v>334</v>
      </c>
      <c r="N3" s="113" t="s">
        <v>335</v>
      </c>
      <c r="O3" s="113" t="s">
        <v>336</v>
      </c>
      <c r="P3" s="113" t="s">
        <v>337</v>
      </c>
      <c r="Q3" s="113" t="s">
        <v>338</v>
      </c>
      <c r="R3" s="113" t="s">
        <v>339</v>
      </c>
      <c r="S3" s="113" t="s">
        <v>340</v>
      </c>
      <c r="T3" s="113" t="s">
        <v>341</v>
      </c>
      <c r="U3" s="113" t="s">
        <v>342</v>
      </c>
      <c r="V3" s="113" t="s">
        <v>343</v>
      </c>
      <c r="W3" s="113" t="s">
        <v>344</v>
      </c>
      <c r="X3" s="113" t="s">
        <v>345</v>
      </c>
      <c r="Y3" s="113" t="s">
        <v>346</v>
      </c>
      <c r="Z3" s="113" t="s">
        <v>347</v>
      </c>
      <c r="AA3" s="113" t="s">
        <v>348</v>
      </c>
      <c r="AB3" s="113" t="s">
        <v>349</v>
      </c>
      <c r="AC3" s="113" t="s">
        <v>350</v>
      </c>
      <c r="AD3" s="113" t="s">
        <v>351</v>
      </c>
      <c r="AE3" s="113" t="s">
        <v>352</v>
      </c>
      <c r="AF3" s="113" t="s">
        <v>353</v>
      </c>
      <c r="AG3" s="113" t="s">
        <v>354</v>
      </c>
      <c r="AH3" s="113" t="s">
        <v>355</v>
      </c>
    </row>
    <row r="4" spans="1:34" x14ac:dyDescent="0.3">
      <c r="A4" s="111">
        <f ca="1">Exceedance!U4</f>
        <v>46143</v>
      </c>
      <c r="B4" s="1">
        <v>921.20286147500508</v>
      </c>
      <c r="C4" s="1">
        <v>921.20286147500508</v>
      </c>
      <c r="D4" s="1">
        <v>921.20286147500508</v>
      </c>
      <c r="E4">
        <v>884.14289147500506</v>
      </c>
      <c r="F4">
        <v>884.59826147500485</v>
      </c>
      <c r="G4">
        <v>865.70578147500498</v>
      </c>
      <c r="H4">
        <v>770.32151147500485</v>
      </c>
      <c r="I4">
        <v>888.62745147500482</v>
      </c>
      <c r="J4">
        <v>900.76390147500501</v>
      </c>
      <c r="K4">
        <v>901.24410147500487</v>
      </c>
      <c r="L4">
        <v>892.34755147500505</v>
      </c>
      <c r="M4">
        <v>901.74394147500493</v>
      </c>
      <c r="N4">
        <v>945.54959147500517</v>
      </c>
      <c r="O4">
        <v>917.47380147500496</v>
      </c>
      <c r="P4">
        <v>905.40497147500491</v>
      </c>
      <c r="Q4">
        <v>908.12274147500489</v>
      </c>
      <c r="R4">
        <v>920.36635147500499</v>
      </c>
      <c r="S4">
        <v>916.55005147500481</v>
      </c>
      <c r="T4">
        <v>931.62835147500493</v>
      </c>
      <c r="U4">
        <v>913.46406147500477</v>
      </c>
      <c r="V4">
        <v>912.7311614750048</v>
      </c>
      <c r="W4">
        <v>906.83335147500486</v>
      </c>
      <c r="X4">
        <v>903.00523147500485</v>
      </c>
      <c r="Y4">
        <v>909.81405147500493</v>
      </c>
      <c r="Z4">
        <v>901.37761147500464</v>
      </c>
      <c r="AA4">
        <v>906.46548147500505</v>
      </c>
      <c r="AB4">
        <v>929.94059147500491</v>
      </c>
      <c r="AC4">
        <v>906.37888147500496</v>
      </c>
      <c r="AD4">
        <v>914.0330214750046</v>
      </c>
      <c r="AE4">
        <v>904.99668147500461</v>
      </c>
      <c r="AF4">
        <v>916.55993147500465</v>
      </c>
      <c r="AG4">
        <v>918.80000147500482</v>
      </c>
      <c r="AH4">
        <v>933.64254147500503</v>
      </c>
    </row>
    <row r="5" spans="1:34" x14ac:dyDescent="0.3">
      <c r="A5" s="111">
        <f ca="1">Exceedance!U5</f>
        <v>46174</v>
      </c>
      <c r="B5" s="1">
        <v>881.15120863812967</v>
      </c>
      <c r="C5" s="1">
        <v>881.15120863812967</v>
      </c>
      <c r="D5" s="1">
        <v>881.15120863812967</v>
      </c>
      <c r="E5">
        <v>863.2756186381298</v>
      </c>
      <c r="F5">
        <v>863.15703863813019</v>
      </c>
      <c r="G5">
        <v>894.04685863812995</v>
      </c>
      <c r="H5">
        <v>882.20077863812992</v>
      </c>
      <c r="I5">
        <v>878.64975863813004</v>
      </c>
      <c r="J5">
        <v>884.3420686381296</v>
      </c>
      <c r="K5">
        <v>904.73127863812965</v>
      </c>
      <c r="L5">
        <v>864.02780863812984</v>
      </c>
      <c r="M5">
        <v>883.37372863812982</v>
      </c>
      <c r="N5">
        <v>861.66407863812958</v>
      </c>
      <c r="O5">
        <v>872.22433863813012</v>
      </c>
      <c r="P5">
        <v>881.59051863812988</v>
      </c>
      <c r="Q5">
        <v>909.95145863812991</v>
      </c>
      <c r="R5">
        <v>931.25907863812961</v>
      </c>
      <c r="S5">
        <v>887.48558863813025</v>
      </c>
      <c r="T5">
        <v>922.06863863812964</v>
      </c>
      <c r="U5">
        <v>913.94443863813024</v>
      </c>
      <c r="V5">
        <v>919.39524863813017</v>
      </c>
      <c r="W5">
        <v>879.71627863813012</v>
      </c>
      <c r="X5">
        <v>887.21966863812986</v>
      </c>
      <c r="Y5">
        <v>902.79025863812979</v>
      </c>
      <c r="Z5">
        <v>910.52912863813015</v>
      </c>
      <c r="AA5">
        <v>904.30914863812973</v>
      </c>
      <c r="AB5">
        <v>916.28237063812992</v>
      </c>
      <c r="AC5">
        <v>873.72979863812986</v>
      </c>
      <c r="AD5">
        <v>872.78093863813024</v>
      </c>
      <c r="AE5">
        <v>911.95701863813008</v>
      </c>
      <c r="AF5">
        <v>914.8824886381301</v>
      </c>
      <c r="AG5">
        <v>904.90690863813018</v>
      </c>
      <c r="AH5">
        <v>919.87465863812997</v>
      </c>
    </row>
    <row r="6" spans="1:34" x14ac:dyDescent="0.3">
      <c r="A6" s="111">
        <f ca="1">Exceedance!U6</f>
        <v>46204</v>
      </c>
      <c r="B6" s="1">
        <v>752.95890249504555</v>
      </c>
      <c r="C6" s="1">
        <v>752.95890249504555</v>
      </c>
      <c r="D6" s="1">
        <v>752.95890249504555</v>
      </c>
      <c r="E6">
        <v>737.63240249504588</v>
      </c>
      <c r="F6">
        <v>699.39597249504561</v>
      </c>
      <c r="G6">
        <v>740.92086249504553</v>
      </c>
      <c r="H6">
        <v>752.57560249504627</v>
      </c>
      <c r="I6">
        <v>748.45517249504633</v>
      </c>
      <c r="J6">
        <v>753.51218249504541</v>
      </c>
      <c r="K6">
        <v>768.22943249504601</v>
      </c>
      <c r="L6">
        <v>742.62835249504553</v>
      </c>
      <c r="M6">
        <v>695.1664124950463</v>
      </c>
      <c r="N6">
        <v>749.17326249504526</v>
      </c>
      <c r="O6">
        <v>758.92261249504566</v>
      </c>
      <c r="P6">
        <v>745.13669249504562</v>
      </c>
      <c r="Q6">
        <v>767.54766249504621</v>
      </c>
      <c r="R6">
        <v>767.67972249504555</v>
      </c>
      <c r="S6">
        <v>793.28657249504556</v>
      </c>
      <c r="T6">
        <v>785.97324249504584</v>
      </c>
      <c r="U6">
        <v>769.10440249504541</v>
      </c>
      <c r="V6">
        <v>775.56889249504547</v>
      </c>
      <c r="W6">
        <v>770.14656249504549</v>
      </c>
      <c r="X6">
        <v>784.71942249504582</v>
      </c>
      <c r="Y6">
        <v>758.5642524950465</v>
      </c>
      <c r="Z6">
        <v>726.6824524950456</v>
      </c>
      <c r="AA6">
        <v>741.54425249504561</v>
      </c>
      <c r="AB6">
        <v>738.86582249504556</v>
      </c>
      <c r="AC6">
        <v>739.51977249504534</v>
      </c>
      <c r="AD6">
        <v>747.39175449504569</v>
      </c>
      <c r="AE6">
        <v>752.95163249504571</v>
      </c>
      <c r="AF6">
        <v>755.72748249504536</v>
      </c>
      <c r="AG6">
        <v>764.79489249504559</v>
      </c>
      <c r="AH6">
        <v>778.16152249504535</v>
      </c>
    </row>
    <row r="7" spans="1:34" x14ac:dyDescent="0.3">
      <c r="A7" s="111">
        <f ca="1">Exceedance!U7</f>
        <v>46235</v>
      </c>
      <c r="B7" s="1">
        <v>628.36552950526607</v>
      </c>
      <c r="C7" s="1">
        <v>628.36552950526607</v>
      </c>
      <c r="D7" s="1">
        <v>628.36552950526607</v>
      </c>
      <c r="E7">
        <v>593.73169950526619</v>
      </c>
      <c r="F7">
        <v>558.03053950526623</v>
      </c>
      <c r="G7">
        <v>607.15915950526619</v>
      </c>
      <c r="H7">
        <v>614.13579950526628</v>
      </c>
      <c r="I7">
        <v>610.94956950526614</v>
      </c>
      <c r="J7">
        <v>611.68772950526613</v>
      </c>
      <c r="K7">
        <v>666.51963950526613</v>
      </c>
      <c r="L7">
        <v>619.63332950526615</v>
      </c>
      <c r="M7">
        <v>610.12942950526622</v>
      </c>
      <c r="N7">
        <v>597.95512950526631</v>
      </c>
      <c r="O7">
        <v>596.37347950526646</v>
      </c>
      <c r="P7">
        <v>614.04720950526632</v>
      </c>
      <c r="Q7">
        <v>627.54637950526649</v>
      </c>
      <c r="R7">
        <v>663.32649950526627</v>
      </c>
      <c r="S7">
        <v>604.59517950526617</v>
      </c>
      <c r="T7">
        <v>664.62346950526603</v>
      </c>
      <c r="U7">
        <v>654.20283950526607</v>
      </c>
      <c r="V7">
        <v>646.36397950526634</v>
      </c>
      <c r="W7">
        <v>653.33957950526656</v>
      </c>
      <c r="X7">
        <v>656.15616950526623</v>
      </c>
      <c r="Y7">
        <v>641.03656950526624</v>
      </c>
      <c r="Z7">
        <v>621.06555950526626</v>
      </c>
      <c r="AA7">
        <v>603.26390950526627</v>
      </c>
      <c r="AB7">
        <v>597.93411950526627</v>
      </c>
      <c r="AC7">
        <v>641.23823950526605</v>
      </c>
      <c r="AD7">
        <v>638.54075950526624</v>
      </c>
      <c r="AE7">
        <v>639.5199195052661</v>
      </c>
      <c r="AF7">
        <v>639.89579950526627</v>
      </c>
      <c r="AG7">
        <v>636.74207650526603</v>
      </c>
      <c r="AH7">
        <v>694.3025195052661</v>
      </c>
    </row>
    <row r="8" spans="1:34" x14ac:dyDescent="0.3">
      <c r="A8" s="111">
        <f ca="1">Exceedance!U8</f>
        <v>46266</v>
      </c>
      <c r="B8" s="1">
        <v>601.79234548602165</v>
      </c>
      <c r="C8" s="1">
        <v>601.79234548602165</v>
      </c>
      <c r="D8" s="1">
        <v>601.79234548602165</v>
      </c>
      <c r="E8">
        <v>568.15874548602164</v>
      </c>
      <c r="F8">
        <v>570.58480548602188</v>
      </c>
      <c r="G8">
        <v>606.77967548602157</v>
      </c>
      <c r="H8">
        <v>581.00995548602168</v>
      </c>
      <c r="I8">
        <v>593.16681548602151</v>
      </c>
      <c r="J8">
        <v>593.75840548602116</v>
      </c>
      <c r="K8">
        <v>548.26655548602162</v>
      </c>
      <c r="L8">
        <v>637.15396548602143</v>
      </c>
      <c r="M8">
        <v>651.93695548602159</v>
      </c>
      <c r="N8">
        <v>616.73006548602143</v>
      </c>
      <c r="O8">
        <v>595.99613548602167</v>
      </c>
      <c r="P8">
        <v>606.28373548602144</v>
      </c>
      <c r="Q8">
        <v>629.5143054860215</v>
      </c>
      <c r="R8">
        <v>595.01176548602177</v>
      </c>
      <c r="S8">
        <v>615.88394548602173</v>
      </c>
      <c r="T8">
        <v>634.44295548602156</v>
      </c>
      <c r="U8">
        <v>625.84114548602167</v>
      </c>
      <c r="V8">
        <v>615.24493548602175</v>
      </c>
      <c r="W8">
        <v>628.11442548602179</v>
      </c>
      <c r="X8">
        <v>624.90183548602158</v>
      </c>
      <c r="Y8">
        <v>596.64537548602163</v>
      </c>
      <c r="Z8">
        <v>624.83455548602183</v>
      </c>
      <c r="AA8">
        <v>623.61375548602155</v>
      </c>
      <c r="AB8">
        <v>607.32561148602156</v>
      </c>
      <c r="AC8">
        <v>598.19687548602178</v>
      </c>
      <c r="AD8">
        <v>616.81004548602152</v>
      </c>
      <c r="AE8">
        <v>604.08201748602141</v>
      </c>
      <c r="AF8">
        <v>614.58829348602171</v>
      </c>
      <c r="AG8">
        <v>595.99080548602205</v>
      </c>
      <c r="AH8">
        <v>643.15862548602149</v>
      </c>
    </row>
    <row r="9" spans="1:34" x14ac:dyDescent="0.3">
      <c r="A9" s="111">
        <f ca="1">Exceedance!U9</f>
        <v>46296</v>
      </c>
      <c r="B9" s="1">
        <v>601.32636510478437</v>
      </c>
      <c r="C9" s="1">
        <v>601.32636510478437</v>
      </c>
      <c r="D9" s="1">
        <v>601.32636510478437</v>
      </c>
      <c r="E9">
        <v>565.86524510478409</v>
      </c>
      <c r="F9">
        <v>570.83081510478416</v>
      </c>
      <c r="G9">
        <v>589.34716510478449</v>
      </c>
      <c r="H9">
        <v>583.03395510478424</v>
      </c>
      <c r="I9">
        <v>585.72136510478401</v>
      </c>
      <c r="J9">
        <v>586.22772510478387</v>
      </c>
      <c r="K9">
        <v>594.51863510478449</v>
      </c>
      <c r="L9">
        <v>570.85992510478457</v>
      </c>
      <c r="M9">
        <v>614.4831851047843</v>
      </c>
      <c r="N9">
        <v>592.77232510478473</v>
      </c>
      <c r="O9">
        <v>582.69987510478416</v>
      </c>
      <c r="P9">
        <v>587.58821510478413</v>
      </c>
      <c r="Q9">
        <v>624.69992510478437</v>
      </c>
      <c r="R9">
        <v>566.9870051047842</v>
      </c>
      <c r="S9">
        <v>595.98257510478436</v>
      </c>
      <c r="T9">
        <v>599.13995510478412</v>
      </c>
      <c r="U9">
        <v>601.7263451047844</v>
      </c>
      <c r="V9">
        <v>597.14800510478472</v>
      </c>
      <c r="W9">
        <v>612.46610510478445</v>
      </c>
      <c r="X9">
        <v>611.13025510478428</v>
      </c>
      <c r="Y9">
        <v>605.39182510478417</v>
      </c>
      <c r="Z9">
        <v>589.4919151047842</v>
      </c>
      <c r="AA9">
        <v>595.2728451047841</v>
      </c>
      <c r="AB9">
        <v>598.27746510478437</v>
      </c>
      <c r="AC9">
        <v>585.08301510478441</v>
      </c>
      <c r="AD9">
        <v>597.15664010478395</v>
      </c>
      <c r="AE9">
        <v>624.72231810478422</v>
      </c>
      <c r="AF9">
        <v>594.64885410478428</v>
      </c>
      <c r="AG9">
        <v>592.82947810478402</v>
      </c>
      <c r="AH9">
        <v>617.75027510478458</v>
      </c>
    </row>
    <row r="10" spans="1:34" x14ac:dyDescent="0.3">
      <c r="A10" s="111">
        <f ca="1">Exceedance!U10</f>
        <v>46327</v>
      </c>
      <c r="B10" s="1">
        <v>561.7587807570236</v>
      </c>
      <c r="C10" s="1">
        <v>561.7587807570236</v>
      </c>
      <c r="D10" s="1">
        <v>561.7587807570236</v>
      </c>
      <c r="E10">
        <v>537.76763075702297</v>
      </c>
      <c r="F10">
        <v>557.50432075702281</v>
      </c>
      <c r="G10">
        <v>583.82020075702292</v>
      </c>
      <c r="H10">
        <v>542.34607075702297</v>
      </c>
      <c r="I10">
        <v>549.6214207570232</v>
      </c>
      <c r="J10">
        <v>554.55700075702316</v>
      </c>
      <c r="K10">
        <v>545.27923075702313</v>
      </c>
      <c r="L10">
        <v>612.94531075702355</v>
      </c>
      <c r="M10">
        <v>546.10074075702289</v>
      </c>
      <c r="N10">
        <v>586.18235075702353</v>
      </c>
      <c r="O10">
        <v>572.36517075702307</v>
      </c>
      <c r="P10">
        <v>561.86992075702301</v>
      </c>
      <c r="Q10">
        <v>567.23828075702306</v>
      </c>
      <c r="R10">
        <v>534.07801075702275</v>
      </c>
      <c r="S10">
        <v>566.91824075702357</v>
      </c>
      <c r="T10">
        <v>579.84549075702284</v>
      </c>
      <c r="U10">
        <v>566.47970075702301</v>
      </c>
      <c r="V10">
        <v>573.96371075702359</v>
      </c>
      <c r="W10">
        <v>573.37712075702336</v>
      </c>
      <c r="X10">
        <v>574.66881075702304</v>
      </c>
      <c r="Y10">
        <v>552.84452075702279</v>
      </c>
      <c r="Z10">
        <v>565.24317075702277</v>
      </c>
      <c r="AA10">
        <v>556.89635075702313</v>
      </c>
      <c r="AB10">
        <v>576.55482075702298</v>
      </c>
      <c r="AC10">
        <v>569.18907075702316</v>
      </c>
      <c r="AD10">
        <v>567.96578475702336</v>
      </c>
      <c r="AE10">
        <v>564.59133675702299</v>
      </c>
      <c r="AF10">
        <v>566.7421907570232</v>
      </c>
      <c r="AG10">
        <v>555.9284107570229</v>
      </c>
      <c r="AH10">
        <v>582.98718675702355</v>
      </c>
    </row>
    <row r="11" spans="1:34" x14ac:dyDescent="0.3">
      <c r="A11" s="111">
        <f ca="1">Exceedance!U11</f>
        <v>46357</v>
      </c>
      <c r="B11" s="1">
        <v>425.40287404175655</v>
      </c>
      <c r="C11" s="1">
        <v>425.40287404175655</v>
      </c>
      <c r="D11" s="1">
        <v>425.40287404175655</v>
      </c>
      <c r="E11">
        <v>396.21293404175685</v>
      </c>
      <c r="F11">
        <v>381.18988404175673</v>
      </c>
      <c r="G11">
        <v>403.97955404175684</v>
      </c>
      <c r="H11">
        <v>375.57277404175687</v>
      </c>
      <c r="I11">
        <v>333.7241440417568</v>
      </c>
      <c r="J11">
        <v>450.48787404175698</v>
      </c>
      <c r="K11">
        <v>440.74583404175689</v>
      </c>
      <c r="L11">
        <v>485.08201404175668</v>
      </c>
      <c r="M11">
        <v>363.52928404175685</v>
      </c>
      <c r="N11">
        <v>429.36603404175662</v>
      </c>
      <c r="O11">
        <v>419.90577404175696</v>
      </c>
      <c r="P11">
        <v>426.52283404175677</v>
      </c>
      <c r="Q11">
        <v>436.42053404175675</v>
      </c>
      <c r="R11">
        <v>387.36880404175685</v>
      </c>
      <c r="S11">
        <v>405.12189404175689</v>
      </c>
      <c r="T11">
        <v>440.39712404175697</v>
      </c>
      <c r="U11">
        <v>429.05880404175673</v>
      </c>
      <c r="V11">
        <v>402.24549404175684</v>
      </c>
      <c r="W11">
        <v>427.45263404175694</v>
      </c>
      <c r="X11">
        <v>380.47448404175674</v>
      </c>
      <c r="Y11">
        <v>412.38231404175679</v>
      </c>
      <c r="Z11">
        <v>428.15117404175675</v>
      </c>
      <c r="AA11">
        <v>432.6668640417567</v>
      </c>
      <c r="AB11">
        <v>404.61278504175681</v>
      </c>
      <c r="AC11">
        <v>412.83274404175683</v>
      </c>
      <c r="AD11">
        <v>404.45306404175693</v>
      </c>
      <c r="AE11">
        <v>429.22417804175683</v>
      </c>
      <c r="AF11">
        <v>404.84285704175682</v>
      </c>
      <c r="AG11">
        <v>408.12439104175684</v>
      </c>
      <c r="AH11">
        <v>428.5133640417568</v>
      </c>
    </row>
    <row r="12" spans="1:34" x14ac:dyDescent="0.3">
      <c r="A12" s="111">
        <f ca="1">Exceedance!U12</f>
        <v>46388</v>
      </c>
      <c r="B12" s="1">
        <v>440.09644273730026</v>
      </c>
      <c r="C12" s="1">
        <v>439.30639247471242</v>
      </c>
      <c r="D12" s="1">
        <v>439.30639247471242</v>
      </c>
      <c r="E12">
        <v>464.48504286837277</v>
      </c>
      <c r="F12">
        <v>330.59318279022796</v>
      </c>
      <c r="G12">
        <v>462.63322586569319</v>
      </c>
      <c r="H12">
        <v>391.31511717692138</v>
      </c>
      <c r="I12">
        <v>481.33856751025354</v>
      </c>
      <c r="J12">
        <v>496.15628717692158</v>
      </c>
      <c r="K12">
        <v>529.68994169152757</v>
      </c>
      <c r="L12">
        <v>350.57120723755668</v>
      </c>
      <c r="M12">
        <v>404.93692717692153</v>
      </c>
      <c r="N12">
        <v>415.22746188040622</v>
      </c>
      <c r="O12">
        <v>453.21946745090469</v>
      </c>
      <c r="P12">
        <v>420.72861395551411</v>
      </c>
      <c r="Q12">
        <v>429.40138342413542</v>
      </c>
      <c r="R12">
        <v>297.28121717692142</v>
      </c>
      <c r="S12">
        <v>453.13375717692145</v>
      </c>
      <c r="T12">
        <v>454.49415188040621</v>
      </c>
      <c r="U12">
        <v>444.84484389379077</v>
      </c>
      <c r="V12">
        <v>477.92796188040631</v>
      </c>
      <c r="W12">
        <v>350.14391342413506</v>
      </c>
      <c r="X12">
        <v>472.5572303983605</v>
      </c>
      <c r="Y12">
        <v>453.65222342413534</v>
      </c>
      <c r="Z12">
        <v>445.39942745090468</v>
      </c>
      <c r="AA12">
        <v>456.28409489379095</v>
      </c>
      <c r="AB12">
        <v>460.18357286837272</v>
      </c>
      <c r="AC12">
        <v>420.92566885363692</v>
      </c>
      <c r="AD12">
        <v>418.32238039836074</v>
      </c>
      <c r="AE12">
        <v>443.62704442413536</v>
      </c>
      <c r="AF12">
        <v>397.44043717692165</v>
      </c>
      <c r="AG12">
        <v>471.50129188040614</v>
      </c>
      <c r="AH12">
        <v>410.96772202805965</v>
      </c>
    </row>
    <row r="13" spans="1:34" x14ac:dyDescent="0.3">
      <c r="A13" s="111">
        <f ca="1">Exceedance!U13</f>
        <v>46419</v>
      </c>
      <c r="B13" s="1">
        <v>454.5101796431029</v>
      </c>
      <c r="C13" s="1">
        <v>453.5335427601517</v>
      </c>
      <c r="D13" s="1">
        <v>453.5335427601517</v>
      </c>
      <c r="E13">
        <v>474.89565324353572</v>
      </c>
      <c r="F13">
        <v>266.26971117156558</v>
      </c>
      <c r="G13">
        <v>461.40501645356358</v>
      </c>
      <c r="H13">
        <v>384.11783635830596</v>
      </c>
      <c r="I13">
        <v>501.64052798140364</v>
      </c>
      <c r="J13">
        <v>445.48092635830625</v>
      </c>
      <c r="K13">
        <v>447.98321298267433</v>
      </c>
      <c r="L13">
        <v>422.16865046076225</v>
      </c>
      <c r="M13">
        <v>431.55390635830622</v>
      </c>
      <c r="N13">
        <v>411.54935961838839</v>
      </c>
      <c r="O13">
        <v>452.60139438481878</v>
      </c>
      <c r="P13">
        <v>413.89093499511091</v>
      </c>
      <c r="Q13">
        <v>421.76016487605432</v>
      </c>
      <c r="R13">
        <v>263.43103635830607</v>
      </c>
      <c r="S13">
        <v>435.88758635830618</v>
      </c>
      <c r="T13">
        <v>474.41802961838823</v>
      </c>
      <c r="U13">
        <v>467.14959437277059</v>
      </c>
      <c r="V13">
        <v>430.76935961838853</v>
      </c>
      <c r="W13">
        <v>467.44628487605428</v>
      </c>
      <c r="X13">
        <v>439.98374772152948</v>
      </c>
      <c r="Y13">
        <v>459.77788487605437</v>
      </c>
      <c r="Z13">
        <v>455.8394843848186</v>
      </c>
      <c r="AA13">
        <v>429.12116537277046</v>
      </c>
      <c r="AB13">
        <v>499.91177324353527</v>
      </c>
      <c r="AC13">
        <v>461.17701010962401</v>
      </c>
      <c r="AD13">
        <v>430.11195772152962</v>
      </c>
      <c r="AE13">
        <v>444.38811487605426</v>
      </c>
      <c r="AF13">
        <v>439.71619535830587</v>
      </c>
      <c r="AG13">
        <v>457.97447961838833</v>
      </c>
      <c r="AH13">
        <v>379.47105852840798</v>
      </c>
    </row>
    <row r="14" spans="1:34" x14ac:dyDescent="0.3">
      <c r="A14" s="111">
        <f ca="1">Exceedance!U14</f>
        <v>46447</v>
      </c>
      <c r="B14" s="1">
        <v>874.74581327234205</v>
      </c>
      <c r="C14" s="1">
        <v>874.06459500975416</v>
      </c>
      <c r="D14" s="1">
        <v>874.06459500975416</v>
      </c>
      <c r="E14">
        <v>790.56670705880117</v>
      </c>
      <c r="F14">
        <v>641.48958880272698</v>
      </c>
      <c r="G14">
        <v>865.55315387819235</v>
      </c>
      <c r="H14">
        <v>740.54889971196383</v>
      </c>
      <c r="I14">
        <v>925.13962086603999</v>
      </c>
      <c r="J14">
        <v>814.03535971196413</v>
      </c>
      <c r="K14">
        <v>779.99995970402665</v>
      </c>
      <c r="L14">
        <v>800.51615447105837</v>
      </c>
      <c r="M14">
        <v>823.62724971196383</v>
      </c>
      <c r="N14">
        <v>829.13303441544861</v>
      </c>
      <c r="O14">
        <v>863.15304198594276</v>
      </c>
      <c r="P14">
        <v>892.86671849055244</v>
      </c>
      <c r="Q14">
        <v>890.71136795917323</v>
      </c>
      <c r="R14">
        <v>693.27030971196405</v>
      </c>
      <c r="S14">
        <v>824.26322971196407</v>
      </c>
      <c r="T14">
        <v>856.61798441544875</v>
      </c>
      <c r="U14">
        <v>877.30739642883304</v>
      </c>
      <c r="V14">
        <v>887.49093441544846</v>
      </c>
      <c r="W14">
        <v>820.05449795917343</v>
      </c>
      <c r="X14">
        <v>872.77168093340276</v>
      </c>
      <c r="Y14">
        <v>862.49482795917345</v>
      </c>
      <c r="Z14">
        <v>887.88791198594276</v>
      </c>
      <c r="AA14">
        <v>956.48302642883289</v>
      </c>
      <c r="AB14">
        <v>911.98322705880116</v>
      </c>
      <c r="AC14">
        <v>824.49969038867926</v>
      </c>
      <c r="AD14">
        <v>871.75514093340257</v>
      </c>
      <c r="AE14">
        <v>863.39226795917341</v>
      </c>
      <c r="AF14">
        <v>869.47176771196337</v>
      </c>
      <c r="AG14">
        <v>860.43415081544879</v>
      </c>
      <c r="AH14">
        <v>829.00112256309853</v>
      </c>
    </row>
    <row r="15" spans="1:34" x14ac:dyDescent="0.3">
      <c r="A15" s="111">
        <f ca="1">Exceedance!U15</f>
        <v>46478</v>
      </c>
      <c r="B15" s="1">
        <v>1008.2615681930213</v>
      </c>
      <c r="C15" s="1">
        <v>1007.618165930433</v>
      </c>
      <c r="D15" s="1">
        <v>1007.618165930433</v>
      </c>
      <c r="E15">
        <v>972.4655656224586</v>
      </c>
      <c r="F15">
        <v>1007.224812451105</v>
      </c>
      <c r="G15">
        <v>1010.3501535265706</v>
      </c>
      <c r="H15">
        <v>945.76388063264244</v>
      </c>
      <c r="I15">
        <v>1033.3488063318287</v>
      </c>
      <c r="J15">
        <v>959.84854063264174</v>
      </c>
      <c r="K15">
        <v>881.21577935240487</v>
      </c>
      <c r="L15">
        <v>947.00297128196496</v>
      </c>
      <c r="M15">
        <v>1061.3102106326423</v>
      </c>
      <c r="N15">
        <v>939.54351533612714</v>
      </c>
      <c r="O15">
        <v>992.02641890662119</v>
      </c>
      <c r="P15">
        <v>950.82514541123055</v>
      </c>
      <c r="Q15">
        <v>967.58363487985184</v>
      </c>
      <c r="R15">
        <v>944.39075063264238</v>
      </c>
      <c r="S15">
        <v>968.25633063264286</v>
      </c>
      <c r="T15">
        <v>989.76335533612712</v>
      </c>
      <c r="U15">
        <v>1011.6220673495116</v>
      </c>
      <c r="V15">
        <v>1003.0567353361272</v>
      </c>
      <c r="W15">
        <v>961.96736487985197</v>
      </c>
      <c r="X15">
        <v>984.64927585408145</v>
      </c>
      <c r="Y15">
        <v>977.2019048798519</v>
      </c>
      <c r="Z15">
        <v>996.83288890662186</v>
      </c>
      <c r="AA15">
        <v>945.26557734951189</v>
      </c>
      <c r="AB15">
        <v>972.04040562245871</v>
      </c>
      <c r="AC15">
        <v>953.65187130935772</v>
      </c>
      <c r="AD15">
        <v>985.77899585408136</v>
      </c>
      <c r="AE15">
        <v>1013.980914879852</v>
      </c>
      <c r="AF15">
        <v>993.6604806326427</v>
      </c>
      <c r="AG15">
        <v>971.31999833612736</v>
      </c>
      <c r="AH15">
        <v>952.72408748377723</v>
      </c>
    </row>
    <row r="16" spans="1:34" x14ac:dyDescent="0.3">
      <c r="A16" s="111">
        <f ca="1">Exceedance!U16</f>
        <v>46508</v>
      </c>
      <c r="B16" s="1">
        <v>1039.6396363918921</v>
      </c>
      <c r="C16" s="1">
        <v>1038.9914916374787</v>
      </c>
      <c r="D16" s="1">
        <v>1038.9914916374787</v>
      </c>
      <c r="E16">
        <v>964.08331420153581</v>
      </c>
      <c r="F16">
        <v>1014.9350989725262</v>
      </c>
      <c r="G16">
        <v>997.81410455708874</v>
      </c>
      <c r="H16">
        <v>978.19999728233972</v>
      </c>
      <c r="I16">
        <v>1039.2550891901569</v>
      </c>
      <c r="J16">
        <v>985.11725728233944</v>
      </c>
      <c r="K16">
        <v>951.85570258090877</v>
      </c>
      <c r="L16">
        <v>966.28124317734557</v>
      </c>
      <c r="M16">
        <v>1021.7494372823393</v>
      </c>
      <c r="N16">
        <v>1016.478024529782</v>
      </c>
      <c r="O16">
        <v>989.23002380203127</v>
      </c>
      <c r="P16">
        <v>981.29269739223878</v>
      </c>
      <c r="Q16">
        <v>1010.8018853891574</v>
      </c>
      <c r="R16">
        <v>1008.2023972823391</v>
      </c>
      <c r="S16">
        <v>1045.5843972823393</v>
      </c>
      <c r="T16">
        <v>1011.8377545297816</v>
      </c>
      <c r="U16">
        <v>1005.3268437362187</v>
      </c>
      <c r="V16">
        <v>988.4799245297819</v>
      </c>
      <c r="W16">
        <v>1004.6197153891574</v>
      </c>
      <c r="X16">
        <v>997.25475717246525</v>
      </c>
      <c r="Y16">
        <v>965.56421538915731</v>
      </c>
      <c r="Z16">
        <v>991.99280380203118</v>
      </c>
      <c r="AA16">
        <v>1022.0927982362189</v>
      </c>
      <c r="AB16">
        <v>975.07912420153582</v>
      </c>
      <c r="AC16">
        <v>988.60512311690786</v>
      </c>
      <c r="AD16">
        <v>978.04697717246529</v>
      </c>
      <c r="AE16">
        <v>987.64249938915759</v>
      </c>
      <c r="AF16">
        <v>988.31693728233915</v>
      </c>
      <c r="AG16">
        <v>1053.1779845297817</v>
      </c>
      <c r="AH16">
        <v>963.64054867747029</v>
      </c>
    </row>
    <row r="17" spans="1:34" x14ac:dyDescent="0.3">
      <c r="A17" s="111">
        <f ca="1">Exceedance!U17</f>
        <v>46539</v>
      </c>
      <c r="B17" s="1">
        <v>885.41686660216033</v>
      </c>
      <c r="C17" s="1">
        <v>884.81255770026701</v>
      </c>
      <c r="D17" s="1">
        <v>884.81255770026701</v>
      </c>
      <c r="E17">
        <v>854.22164670015172</v>
      </c>
      <c r="F17">
        <v>886.86585180208101</v>
      </c>
      <c r="G17">
        <v>896.42107148662785</v>
      </c>
      <c r="H17">
        <v>858.66080325283485</v>
      </c>
      <c r="I17">
        <v>911.51294003146006</v>
      </c>
      <c r="J17">
        <v>884.74232325283469</v>
      </c>
      <c r="K17">
        <v>846.27820596598781</v>
      </c>
      <c r="L17">
        <v>853.69157247128828</v>
      </c>
      <c r="M17">
        <v>841.67512325283519</v>
      </c>
      <c r="N17">
        <v>874.74877350439363</v>
      </c>
      <c r="O17">
        <v>883.51081109681263</v>
      </c>
      <c r="P17">
        <v>879.4008652016247</v>
      </c>
      <c r="Q17">
        <v>914.31253724572673</v>
      </c>
      <c r="R17">
        <v>867.49663325283484</v>
      </c>
      <c r="S17">
        <v>902.07968325283491</v>
      </c>
      <c r="T17">
        <v>916.46887350439351</v>
      </c>
      <c r="U17">
        <v>931.35310042993717</v>
      </c>
      <c r="V17">
        <v>882.24071350439351</v>
      </c>
      <c r="W17">
        <v>870.27312724572664</v>
      </c>
      <c r="X17">
        <v>893.36294130407146</v>
      </c>
      <c r="Y17">
        <v>893.58258724572647</v>
      </c>
      <c r="Z17">
        <v>906.22944109681259</v>
      </c>
      <c r="AA17">
        <v>928.24022242993738</v>
      </c>
      <c r="AB17">
        <v>864.79440670015128</v>
      </c>
      <c r="AC17">
        <v>856.43853965330743</v>
      </c>
      <c r="AD17">
        <v>902.52970130407095</v>
      </c>
      <c r="AE17">
        <v>897.93594724572608</v>
      </c>
      <c r="AF17">
        <v>884.91795325283499</v>
      </c>
      <c r="AG17">
        <v>922.39909350439405</v>
      </c>
      <c r="AH17">
        <v>869.23418815197329</v>
      </c>
    </row>
    <row r="18" spans="1:34" x14ac:dyDescent="0.3">
      <c r="A18" s="111">
        <f ca="1">Exceedance!U18</f>
        <v>46569</v>
      </c>
      <c r="B18" s="1">
        <v>770.93924552960129</v>
      </c>
      <c r="C18" s="1">
        <v>770.27007987362072</v>
      </c>
      <c r="D18" s="1">
        <v>770.27007987362072</v>
      </c>
      <c r="E18">
        <v>705.58783160763255</v>
      </c>
      <c r="F18">
        <v>747.60350031722908</v>
      </c>
      <c r="G18">
        <v>781.11288474722676</v>
      </c>
      <c r="H18">
        <v>741.59725995486303</v>
      </c>
      <c r="I18">
        <v>792.98711751862038</v>
      </c>
      <c r="J18">
        <v>761.37151995486283</v>
      </c>
      <c r="K18">
        <v>738.44325312759395</v>
      </c>
      <c r="L18">
        <v>678.78718897748411</v>
      </c>
      <c r="M18">
        <v>742.31534995486277</v>
      </c>
      <c r="N18">
        <v>775.09802893444305</v>
      </c>
      <c r="O18">
        <v>760.6432156759854</v>
      </c>
      <c r="P18">
        <v>749.83339623799861</v>
      </c>
      <c r="Q18">
        <v>763.88368901795081</v>
      </c>
      <c r="R18">
        <v>786.42865995486329</v>
      </c>
      <c r="S18">
        <v>779.11532995486323</v>
      </c>
      <c r="T18">
        <v>785.2798189344428</v>
      </c>
      <c r="U18">
        <v>801.3955872634599</v>
      </c>
      <c r="V18">
        <v>786.32197893444288</v>
      </c>
      <c r="W18">
        <v>780.92338901795085</v>
      </c>
      <c r="X18">
        <v>762.56269367175605</v>
      </c>
      <c r="Y18">
        <v>722.88641901795097</v>
      </c>
      <c r="Z18">
        <v>757.05077567598539</v>
      </c>
      <c r="AA18">
        <v>764.69251726346022</v>
      </c>
      <c r="AB18">
        <v>745.71163160763263</v>
      </c>
      <c r="AC18">
        <v>744.26461427640857</v>
      </c>
      <c r="AD18">
        <v>756.95007367175594</v>
      </c>
      <c r="AE18">
        <v>751.93144901795085</v>
      </c>
      <c r="AF18">
        <v>757.9369799548632</v>
      </c>
      <c r="AG18">
        <v>794.33693893444297</v>
      </c>
      <c r="AH18">
        <v>757.2146905820041</v>
      </c>
    </row>
    <row r="19" spans="1:34" x14ac:dyDescent="0.3">
      <c r="A19" s="111">
        <f ca="1">Exceedance!U19</f>
        <v>46600</v>
      </c>
      <c r="B19" s="1">
        <v>686.18895270987434</v>
      </c>
      <c r="C19" s="1">
        <v>685.5145310538943</v>
      </c>
      <c r="D19" s="1">
        <v>685.5145310538943</v>
      </c>
      <c r="E19">
        <v>608.86005128966872</v>
      </c>
      <c r="F19">
        <v>653.45186256952763</v>
      </c>
      <c r="G19">
        <v>682.27789099952497</v>
      </c>
      <c r="H19">
        <v>643.92948113513614</v>
      </c>
      <c r="I19">
        <v>691.4765626707707</v>
      </c>
      <c r="J19">
        <v>699.49955113513624</v>
      </c>
      <c r="K19">
        <v>655.05303937989208</v>
      </c>
      <c r="L19">
        <v>638.38785865952002</v>
      </c>
      <c r="M19">
        <v>630.93504113513677</v>
      </c>
      <c r="N19">
        <v>652.38672011471601</v>
      </c>
      <c r="O19">
        <v>669.38630085625982</v>
      </c>
      <c r="P19">
        <v>649.66468141827283</v>
      </c>
      <c r="Q19">
        <v>699.36303419822536</v>
      </c>
      <c r="R19">
        <v>637.57509113513606</v>
      </c>
      <c r="S19">
        <v>697.60338113513649</v>
      </c>
      <c r="T19">
        <v>710.21608011471596</v>
      </c>
      <c r="U19">
        <v>712.02849844373304</v>
      </c>
      <c r="V19">
        <v>709.35282011471622</v>
      </c>
      <c r="W19">
        <v>692.19270419822578</v>
      </c>
      <c r="X19">
        <v>684.878090852029</v>
      </c>
      <c r="Y19">
        <v>657.10209419822559</v>
      </c>
      <c r="Z19">
        <v>658.60300085626</v>
      </c>
      <c r="AA19">
        <v>663.59863844373342</v>
      </c>
      <c r="AB19">
        <v>692.06775128966876</v>
      </c>
      <c r="AC19">
        <v>675.25144345668218</v>
      </c>
      <c r="AD19">
        <v>683.3614408520292</v>
      </c>
      <c r="AE19">
        <v>675.93233419822536</v>
      </c>
      <c r="AF19">
        <v>669.72198813513637</v>
      </c>
      <c r="AG19">
        <v>750.31576011471611</v>
      </c>
      <c r="AH19">
        <v>653.15421776227879</v>
      </c>
    </row>
    <row r="20" spans="1:34" x14ac:dyDescent="0.3">
      <c r="A20" s="111">
        <f ca="1">Exceedance!U20</f>
        <v>46631</v>
      </c>
      <c r="B20" s="1">
        <v>664.29130629795247</v>
      </c>
      <c r="C20" s="1">
        <v>663.62268539605907</v>
      </c>
      <c r="D20" s="1">
        <v>663.62268539605907</v>
      </c>
      <c r="E20">
        <v>630.376262515186</v>
      </c>
      <c r="F20">
        <v>656.01865583721803</v>
      </c>
      <c r="G20">
        <v>651.5859235217639</v>
      </c>
      <c r="H20">
        <v>631.34685094862687</v>
      </c>
      <c r="I20">
        <v>678.52484233596158</v>
      </c>
      <c r="J20">
        <v>586.44659094862698</v>
      </c>
      <c r="K20">
        <v>675.7600380011238</v>
      </c>
      <c r="L20">
        <v>690.98164828632241</v>
      </c>
      <c r="M20">
        <v>654.91010094862747</v>
      </c>
      <c r="N20">
        <v>656.68956120018595</v>
      </c>
      <c r="O20">
        <v>666.30870679260715</v>
      </c>
      <c r="P20">
        <v>657.06839089742016</v>
      </c>
      <c r="Q20">
        <v>636.16990294152117</v>
      </c>
      <c r="R20">
        <v>654.06398094862698</v>
      </c>
      <c r="S20">
        <v>672.62299094862703</v>
      </c>
      <c r="T20">
        <v>686.53457120018595</v>
      </c>
      <c r="U20">
        <v>685.37177812572907</v>
      </c>
      <c r="V20">
        <v>688.80785120018606</v>
      </c>
      <c r="W20">
        <v>666.05997294152087</v>
      </c>
      <c r="X20">
        <v>645.45136099986348</v>
      </c>
      <c r="Y20">
        <v>665.99269294152123</v>
      </c>
      <c r="Z20">
        <v>683.63872679260783</v>
      </c>
      <c r="AA20">
        <v>677.45245412572899</v>
      </c>
      <c r="AB20">
        <v>657.98833251518624</v>
      </c>
      <c r="AC20">
        <v>658.63663734909937</v>
      </c>
      <c r="AD20">
        <v>652.88800299986383</v>
      </c>
      <c r="AE20">
        <v>655.74643094152123</v>
      </c>
      <c r="AF20">
        <v>634.17084094862741</v>
      </c>
      <c r="AG20">
        <v>703.85205120018577</v>
      </c>
      <c r="AH20">
        <v>632.14144284776808</v>
      </c>
    </row>
    <row r="21" spans="1:34" x14ac:dyDescent="0.3">
      <c r="A21" s="111">
        <f ca="1">Exceedance!U21</f>
        <v>46661</v>
      </c>
      <c r="B21" s="1">
        <v>659.13431854939643</v>
      </c>
      <c r="C21" s="1">
        <v>658.69102489341651</v>
      </c>
      <c r="D21" s="1">
        <v>658.69102489341651</v>
      </c>
      <c r="E21">
        <v>626.72806491373717</v>
      </c>
      <c r="F21">
        <v>632.52345480926613</v>
      </c>
      <c r="G21">
        <v>648.29076123926438</v>
      </c>
      <c r="H21">
        <v>618.91693497465906</v>
      </c>
      <c r="I21">
        <v>666.60870432270485</v>
      </c>
      <c r="J21">
        <v>627.71420497465897</v>
      </c>
      <c r="K21">
        <v>603.39434961963173</v>
      </c>
      <c r="L21">
        <v>647.80935228358885</v>
      </c>
      <c r="M21">
        <v>625.96789497465875</v>
      </c>
      <c r="N21">
        <v>638.92877395423875</v>
      </c>
      <c r="O21">
        <v>643.37409269577381</v>
      </c>
      <c r="P21">
        <v>647.26501325778702</v>
      </c>
      <c r="Q21">
        <v>603.47032603773937</v>
      </c>
      <c r="R21">
        <v>629.17814497465872</v>
      </c>
      <c r="S21">
        <v>632.33552497465917</v>
      </c>
      <c r="T21">
        <v>657.95524395423911</v>
      </c>
      <c r="U21">
        <v>663.02818228325555</v>
      </c>
      <c r="V21">
        <v>668.69500395423825</v>
      </c>
      <c r="W21">
        <v>647.61357603773945</v>
      </c>
      <c r="X21">
        <v>649.21787669155117</v>
      </c>
      <c r="Y21">
        <v>625.97523603773959</v>
      </c>
      <c r="Z21">
        <v>651.05872269577333</v>
      </c>
      <c r="AA21">
        <v>664.15764228325565</v>
      </c>
      <c r="AB21">
        <v>640.98026491373753</v>
      </c>
      <c r="AC21">
        <v>634.08298229620459</v>
      </c>
      <c r="AD21">
        <v>668.54836969155122</v>
      </c>
      <c r="AE21">
        <v>631.13217503773944</v>
      </c>
      <c r="AF21">
        <v>626.02504797465895</v>
      </c>
      <c r="AG21">
        <v>673.97917395423872</v>
      </c>
      <c r="AH21">
        <v>625.97520860179429</v>
      </c>
    </row>
    <row r="22" spans="1:34" x14ac:dyDescent="0.3">
      <c r="A22" s="111">
        <f ca="1">Exceedance!U22</f>
        <v>46692</v>
      </c>
      <c r="B22" s="1">
        <v>503.45424737716382</v>
      </c>
      <c r="C22" s="1">
        <v>502.83224162518354</v>
      </c>
      <c r="D22" s="1">
        <v>502.83224162518354</v>
      </c>
      <c r="E22">
        <v>511.73011968451357</v>
      </c>
      <c r="F22">
        <v>510.41711339144939</v>
      </c>
      <c r="G22">
        <v>488.54682317574157</v>
      </c>
      <c r="H22">
        <v>468.82634587902112</v>
      </c>
      <c r="I22">
        <v>524.56193775002237</v>
      </c>
      <c r="J22">
        <v>464.48415587902099</v>
      </c>
      <c r="K22">
        <v>529.76058116209254</v>
      </c>
      <c r="L22">
        <v>474.08339780325258</v>
      </c>
      <c r="M22">
        <v>505.38727587902099</v>
      </c>
      <c r="N22">
        <v>512.29775656919094</v>
      </c>
      <c r="O22">
        <v>501.18030358695216</v>
      </c>
      <c r="P22">
        <v>476.65332140950818</v>
      </c>
      <c r="Q22">
        <v>456.0180497163276</v>
      </c>
      <c r="R22">
        <v>486.1231658790208</v>
      </c>
      <c r="S22">
        <v>499.0504158790211</v>
      </c>
      <c r="T22">
        <v>506.41228656919139</v>
      </c>
      <c r="U22">
        <v>522.58146850450305</v>
      </c>
      <c r="V22">
        <v>513.30970656919112</v>
      </c>
      <c r="W22">
        <v>496.60884971632743</v>
      </c>
      <c r="X22">
        <v>481.83933034856028</v>
      </c>
      <c r="Y22">
        <v>487.18320971632778</v>
      </c>
      <c r="Z22">
        <v>496.2067335869516</v>
      </c>
      <c r="AA22">
        <v>525.17257850450289</v>
      </c>
      <c r="AB22">
        <v>523.41486968451375</v>
      </c>
      <c r="AC22">
        <v>490.52802669856698</v>
      </c>
      <c r="AD22">
        <v>493.58614634856002</v>
      </c>
      <c r="AE22">
        <v>488.68222971632707</v>
      </c>
      <c r="AF22">
        <v>475.13333587902076</v>
      </c>
      <c r="AG22">
        <v>522.91977256919108</v>
      </c>
      <c r="AH22">
        <v>480.72224357233938</v>
      </c>
    </row>
    <row r="23" spans="1:34" x14ac:dyDescent="0.3">
      <c r="A23" s="111">
        <f ca="1">Exceedance!U23</f>
        <v>46722</v>
      </c>
      <c r="B23" s="1">
        <v>397.82825090998062</v>
      </c>
      <c r="C23" s="1">
        <v>397.24951985879824</v>
      </c>
      <c r="D23" s="1">
        <v>397.24951985879824</v>
      </c>
      <c r="E23">
        <v>367.74230850891342</v>
      </c>
      <c r="F23">
        <v>360.37209848104379</v>
      </c>
      <c r="G23">
        <v>352.89005876324757</v>
      </c>
      <c r="H23">
        <v>282.42318853308126</v>
      </c>
      <c r="I23">
        <v>448.62321577193649</v>
      </c>
      <c r="J23">
        <v>389.44487853308124</v>
      </c>
      <c r="K23">
        <v>431.15856227253113</v>
      </c>
      <c r="L23">
        <v>324.35955073025048</v>
      </c>
      <c r="M23">
        <v>378.06507853308125</v>
      </c>
      <c r="N23">
        <v>390.61438815718736</v>
      </c>
      <c r="O23">
        <v>396.65278098010674</v>
      </c>
      <c r="P23">
        <v>374.80625161789135</v>
      </c>
      <c r="Q23">
        <v>339.05413252895238</v>
      </c>
      <c r="R23">
        <v>353.82093853308135</v>
      </c>
      <c r="S23">
        <v>389.0961685330812</v>
      </c>
      <c r="T23">
        <v>399.76741815718725</v>
      </c>
      <c r="U23">
        <v>382.1764173827645</v>
      </c>
      <c r="V23">
        <v>398.1612481571874</v>
      </c>
      <c r="W23">
        <v>332.1598125289525</v>
      </c>
      <c r="X23">
        <v>371.39468544829663</v>
      </c>
      <c r="Y23">
        <v>379.83650252895251</v>
      </c>
      <c r="Z23">
        <v>402.79681098010673</v>
      </c>
      <c r="AA23">
        <v>384.54370838276452</v>
      </c>
      <c r="AB23">
        <v>399.38516850891324</v>
      </c>
      <c r="AC23">
        <v>356.71705970603307</v>
      </c>
      <c r="AD23">
        <v>388.23654944829656</v>
      </c>
      <c r="AE23">
        <v>356.52818552895263</v>
      </c>
      <c r="AF23">
        <v>356.82343553308118</v>
      </c>
      <c r="AG23">
        <v>399.22197815718738</v>
      </c>
      <c r="AH23">
        <v>370.30335741578563</v>
      </c>
    </row>
    <row r="24" spans="1:34" x14ac:dyDescent="0.3">
      <c r="A24" s="111">
        <f ca="1">Exceedance!U24</f>
        <v>46753</v>
      </c>
      <c r="B24" s="1">
        <v>441.08742025193936</v>
      </c>
      <c r="C24" s="1">
        <v>411.22499679935447</v>
      </c>
      <c r="D24" s="1">
        <v>431.4103261340627</v>
      </c>
      <c r="E24">
        <v>284.43657940843224</v>
      </c>
      <c r="F24">
        <v>475.9947977349413</v>
      </c>
      <c r="G24">
        <v>355.00868943545868</v>
      </c>
      <c r="H24">
        <v>486.69686104632723</v>
      </c>
      <c r="I24">
        <v>499.3148801536243</v>
      </c>
      <c r="J24">
        <v>592.75590818554929</v>
      </c>
      <c r="K24">
        <v>334.3988512524125</v>
      </c>
      <c r="L24">
        <v>388.81582877016734</v>
      </c>
      <c r="M24">
        <v>392.91103748899747</v>
      </c>
      <c r="N24">
        <v>431.69329748899747</v>
      </c>
      <c r="O24">
        <v>394.36505943545893</v>
      </c>
      <c r="P24">
        <v>407.8752134622282</v>
      </c>
      <c r="Q24">
        <v>260.97478943545889</v>
      </c>
      <c r="R24">
        <v>514.48255104632733</v>
      </c>
      <c r="S24">
        <v>432.17772748899728</v>
      </c>
      <c r="T24">
        <v>413.85751748899753</v>
      </c>
      <c r="U24">
        <v>476.68446325324294</v>
      </c>
      <c r="V24">
        <v>328.61774346222819</v>
      </c>
      <c r="W24">
        <v>426.30792943545902</v>
      </c>
      <c r="X24">
        <v>500.53978243796183</v>
      </c>
      <c r="Y24">
        <v>423.87325748899752</v>
      </c>
      <c r="Z24">
        <v>425.29676848899749</v>
      </c>
      <c r="AA24">
        <v>428.65307718271026</v>
      </c>
      <c r="AB24">
        <v>398.60924446222833</v>
      </c>
      <c r="AC24">
        <v>393.1460051997044</v>
      </c>
      <c r="AD24">
        <v>443.96405465597519</v>
      </c>
      <c r="AE24">
        <v>361.13400943545889</v>
      </c>
      <c r="AF24">
        <v>471.8383021122778</v>
      </c>
      <c r="AG24">
        <v>385.9936974889975</v>
      </c>
      <c r="AH24">
        <v>439.59333251825558</v>
      </c>
    </row>
    <row r="25" spans="1:34" x14ac:dyDescent="0.3">
      <c r="A25" s="111">
        <f ca="1">Exceedance!U25</f>
        <v>46784</v>
      </c>
      <c r="B25" s="1">
        <v>461.53593926942079</v>
      </c>
      <c r="C25" s="1">
        <v>432.3326390603433</v>
      </c>
      <c r="D25" s="1">
        <v>450.85537490049569</v>
      </c>
      <c r="E25">
        <v>244.11349411910237</v>
      </c>
      <c r="F25">
        <v>474.76621242923721</v>
      </c>
      <c r="G25">
        <v>362.87937338945909</v>
      </c>
      <c r="H25">
        <v>553.20102273279781</v>
      </c>
      <c r="I25">
        <v>444.85516329927276</v>
      </c>
      <c r="J25">
        <v>558.30395059243915</v>
      </c>
      <c r="K25">
        <v>418.55287412579224</v>
      </c>
      <c r="L25">
        <v>428.83906163100443</v>
      </c>
      <c r="M25">
        <v>390.34956240698756</v>
      </c>
      <c r="N25">
        <v>432.37822240698807</v>
      </c>
      <c r="O25">
        <v>393.65439338945896</v>
      </c>
      <c r="P25">
        <v>401.53699289822379</v>
      </c>
      <c r="Q25">
        <v>242.19257338945906</v>
      </c>
      <c r="R25">
        <v>548.44335273279705</v>
      </c>
      <c r="S25">
        <v>453.21823240698751</v>
      </c>
      <c r="T25">
        <v>445.92583240698798</v>
      </c>
      <c r="U25">
        <v>429.15531134932792</v>
      </c>
      <c r="V25">
        <v>447.22311289822335</v>
      </c>
      <c r="W25">
        <v>417.74336338945926</v>
      </c>
      <c r="X25">
        <v>474.24636565369872</v>
      </c>
      <c r="Y25">
        <v>435.61631240698807</v>
      </c>
      <c r="Z25">
        <v>407.89740340698756</v>
      </c>
      <c r="AA25">
        <v>475.6769362824005</v>
      </c>
      <c r="AB25">
        <v>439.97721289822397</v>
      </c>
      <c r="AC25">
        <v>427.45816109820265</v>
      </c>
      <c r="AD25">
        <v>444.72815584053643</v>
      </c>
      <c r="AE25">
        <v>418.47773238945911</v>
      </c>
      <c r="AF25">
        <v>458.31535934930218</v>
      </c>
      <c r="AG25">
        <v>360.29971240698762</v>
      </c>
      <c r="AH25">
        <v>391.12849309581418</v>
      </c>
    </row>
    <row r="26" spans="1:34" x14ac:dyDescent="0.3">
      <c r="A26" s="111">
        <f ca="1">Exceedance!U26</f>
        <v>46813</v>
      </c>
      <c r="B26" s="1">
        <v>885.36897251875939</v>
      </c>
      <c r="C26" s="1">
        <v>835.90238826388372</v>
      </c>
      <c r="D26" s="1">
        <v>871.47737856544529</v>
      </c>
      <c r="E26">
        <v>584.96856270270632</v>
      </c>
      <c r="F26">
        <v>894.16975726451494</v>
      </c>
      <c r="G26">
        <v>694.16166089998842</v>
      </c>
      <c r="H26">
        <v>943.76485212459966</v>
      </c>
      <c r="I26">
        <v>822.2715345850105</v>
      </c>
      <c r="J26">
        <v>858.32095771512286</v>
      </c>
      <c r="K26">
        <v>789.78695936355234</v>
      </c>
      <c r="L26">
        <v>812.81500120154976</v>
      </c>
      <c r="M26">
        <v>796.73579895352691</v>
      </c>
      <c r="N26">
        <v>831.43722895352721</v>
      </c>
      <c r="O26">
        <v>856.31352089998848</v>
      </c>
      <c r="P26">
        <v>858.99555492675756</v>
      </c>
      <c r="Q26">
        <v>646.88307089998841</v>
      </c>
      <c r="R26">
        <v>900.68238212459948</v>
      </c>
      <c r="S26">
        <v>824.22074895352682</v>
      </c>
      <c r="T26">
        <v>836.23925895352659</v>
      </c>
      <c r="U26">
        <v>891.43384968462533</v>
      </c>
      <c r="V26">
        <v>788.33868492675765</v>
      </c>
      <c r="W26">
        <v>816.55040089998863</v>
      </c>
      <c r="X26">
        <v>924.34391351623435</v>
      </c>
      <c r="Y26">
        <v>856.17209895352732</v>
      </c>
      <c r="Z26">
        <v>915.4148889535262</v>
      </c>
      <c r="AA26">
        <v>871.88742122772658</v>
      </c>
      <c r="AB26">
        <v>792.10245492675756</v>
      </c>
      <c r="AC26">
        <v>851.87401163108655</v>
      </c>
      <c r="AD26">
        <v>868.69802808736108</v>
      </c>
      <c r="AE26">
        <v>823.0845288999883</v>
      </c>
      <c r="AF26">
        <v>865.73991094366329</v>
      </c>
      <c r="AG26">
        <v>793.71501895352674</v>
      </c>
      <c r="AH26">
        <v>750.47191122772642</v>
      </c>
    </row>
    <row r="27" spans="1:34" x14ac:dyDescent="0.3">
      <c r="A27" s="111">
        <f ca="1">Exceedance!U27</f>
        <v>46844</v>
      </c>
      <c r="B27" s="1">
        <v>1020.9677187346665</v>
      </c>
      <c r="C27" s="1">
        <v>966.99747310537873</v>
      </c>
      <c r="D27" s="1">
        <v>1006.2206993075462</v>
      </c>
      <c r="E27">
        <v>948.19705761451542</v>
      </c>
      <c r="F27">
        <v>1042.3319017697474</v>
      </c>
      <c r="G27">
        <v>896.91815574148359</v>
      </c>
      <c r="H27">
        <v>1052.0033465722577</v>
      </c>
      <c r="I27">
        <v>969.19848132711127</v>
      </c>
      <c r="J27">
        <v>959.47726093003291</v>
      </c>
      <c r="K27">
        <v>937.49299150277739</v>
      </c>
      <c r="L27">
        <v>1051.6877119436504</v>
      </c>
      <c r="M27">
        <v>904.68779379502212</v>
      </c>
      <c r="N27">
        <v>957.81430379502171</v>
      </c>
      <c r="O27">
        <v>911.77564574148334</v>
      </c>
      <c r="P27">
        <v>933.3715197682526</v>
      </c>
      <c r="Q27">
        <v>895.54502574148376</v>
      </c>
      <c r="R27">
        <v>1044.5754765722577</v>
      </c>
      <c r="S27">
        <v>954.90763379502187</v>
      </c>
      <c r="T27">
        <v>968.09544379502199</v>
      </c>
      <c r="U27">
        <v>1008.1512324267251</v>
      </c>
      <c r="V27">
        <v>927.75524976825284</v>
      </c>
      <c r="W27">
        <v>926.00732574148344</v>
      </c>
      <c r="X27">
        <v>1042.337829254215</v>
      </c>
      <c r="Y27">
        <v>962.62077379502205</v>
      </c>
      <c r="Z27">
        <v>901.73895379502187</v>
      </c>
      <c r="AA27">
        <v>929.71390363438309</v>
      </c>
      <c r="AB27">
        <v>918.7961497682528</v>
      </c>
      <c r="AC27">
        <v>967.08726437318626</v>
      </c>
      <c r="AD27">
        <v>1020.3626248294618</v>
      </c>
      <c r="AE27">
        <v>944.81475574148362</v>
      </c>
      <c r="AF27">
        <v>977.70170828576431</v>
      </c>
      <c r="AG27">
        <v>914.90351379502204</v>
      </c>
      <c r="AH27">
        <v>933.26426021490443</v>
      </c>
    </row>
    <row r="28" spans="1:34" x14ac:dyDescent="0.3">
      <c r="A28" s="111">
        <f ca="1">Exceedance!U28</f>
        <v>46874</v>
      </c>
      <c r="B28" s="1">
        <v>1052.5614063355779</v>
      </c>
      <c r="C28" s="1">
        <v>998.7141787233578</v>
      </c>
      <c r="D28" s="1">
        <v>1037.7223997996155</v>
      </c>
      <c r="E28">
        <v>957.40210814467582</v>
      </c>
      <c r="F28">
        <v>1029.9909526821602</v>
      </c>
      <c r="G28">
        <v>930.38054810281062</v>
      </c>
      <c r="H28">
        <v>1065.6495693411225</v>
      </c>
      <c r="I28">
        <v>994.39820241179518</v>
      </c>
      <c r="J28">
        <v>1032.9980185622899</v>
      </c>
      <c r="K28">
        <v>957.4748429346439</v>
      </c>
      <c r="L28">
        <v>1012.9382091790686</v>
      </c>
      <c r="M28">
        <v>981.94556492855816</v>
      </c>
      <c r="N28">
        <v>955.34612492855774</v>
      </c>
      <c r="O28">
        <v>942.81449810281038</v>
      </c>
      <c r="P28">
        <v>976.91798651568422</v>
      </c>
      <c r="Q28">
        <v>960.38294810281081</v>
      </c>
      <c r="R28">
        <v>1128.4427593411224</v>
      </c>
      <c r="S28">
        <v>977.30529492855771</v>
      </c>
      <c r="T28">
        <v>962.55920492855807</v>
      </c>
      <c r="U28">
        <v>993.68197073259523</v>
      </c>
      <c r="V28">
        <v>970.73581651568441</v>
      </c>
      <c r="W28">
        <v>940.09405810281055</v>
      </c>
      <c r="X28">
        <v>1029.251165455365</v>
      </c>
      <c r="Y28">
        <v>958.10890492855776</v>
      </c>
      <c r="Z28">
        <v>979.32515942855809</v>
      </c>
      <c r="AA28">
        <v>933.50885932929702</v>
      </c>
      <c r="AB28">
        <v>954.07266351568444</v>
      </c>
      <c r="AC28">
        <v>960.62078390684746</v>
      </c>
      <c r="AD28">
        <v>994.14166704747197</v>
      </c>
      <c r="AE28">
        <v>940.49748810281085</v>
      </c>
      <c r="AF28">
        <v>1059.6771521881217</v>
      </c>
      <c r="AG28">
        <v>926.36534492855787</v>
      </c>
      <c r="AH28">
        <v>922.51355932929653</v>
      </c>
    </row>
    <row r="29" spans="1:34" x14ac:dyDescent="0.3">
      <c r="A29" s="111">
        <f ca="1">Exceedance!U29</f>
        <v>46905</v>
      </c>
      <c r="B29" s="1">
        <v>887.12758467697893</v>
      </c>
      <c r="C29" s="1">
        <v>856.78852985495689</v>
      </c>
      <c r="D29" s="1">
        <v>878.09782684943798</v>
      </c>
      <c r="E29">
        <v>838.8498392974775</v>
      </c>
      <c r="F29">
        <v>910.97396459133131</v>
      </c>
      <c r="G29">
        <v>821.21667569020178</v>
      </c>
      <c r="H29">
        <v>918.32219891097054</v>
      </c>
      <c r="I29">
        <v>889.04730433193038</v>
      </c>
      <c r="J29">
        <v>902.04204077300187</v>
      </c>
      <c r="K29">
        <v>837.72106909239142</v>
      </c>
      <c r="L29">
        <v>825.5402926846823</v>
      </c>
      <c r="M29">
        <v>852.52492339237483</v>
      </c>
      <c r="N29">
        <v>861.89110339237425</v>
      </c>
      <c r="O29">
        <v>852.51837569020176</v>
      </c>
      <c r="P29">
        <v>892.69282954128778</v>
      </c>
      <c r="Q29">
        <v>830.05250569020143</v>
      </c>
      <c r="R29">
        <v>956.04876891097069</v>
      </c>
      <c r="S29">
        <v>894.24502339237495</v>
      </c>
      <c r="T29">
        <v>899.69583339237477</v>
      </c>
      <c r="U29">
        <v>882.01209179446619</v>
      </c>
      <c r="V29">
        <v>848.65341954128803</v>
      </c>
      <c r="W29">
        <v>845.35717569020164</v>
      </c>
      <c r="X29">
        <v>944.32383332836298</v>
      </c>
      <c r="Y29">
        <v>884.60973339237432</v>
      </c>
      <c r="Z29">
        <v>896.58295539237497</v>
      </c>
      <c r="AA29">
        <v>833.77074689880294</v>
      </c>
      <c r="AB29">
        <v>834.21468954128829</v>
      </c>
      <c r="AC29">
        <v>876.51916409229352</v>
      </c>
      <c r="AD29">
        <v>898.91561035096095</v>
      </c>
      <c r="AE29">
        <v>847.47382569020124</v>
      </c>
      <c r="AF29">
        <v>923.37875660965415</v>
      </c>
      <c r="AG29">
        <v>843.58370339237501</v>
      </c>
      <c r="AH29">
        <v>831.3197342807606</v>
      </c>
    </row>
    <row r="30" spans="1:34" x14ac:dyDescent="0.3">
      <c r="A30" s="111">
        <f ca="1">Exceedance!U30</f>
        <v>46935</v>
      </c>
      <c r="B30" s="1">
        <v>766.35954224805334</v>
      </c>
      <c r="C30" s="1">
        <v>749.18065622258985</v>
      </c>
      <c r="D30" s="1">
        <v>760.13481487111892</v>
      </c>
      <c r="E30">
        <v>706.12799334578381</v>
      </c>
      <c r="F30">
        <v>785.65613012340827</v>
      </c>
      <c r="G30">
        <v>710.7462886861598</v>
      </c>
      <c r="H30">
        <v>792.69571453582796</v>
      </c>
      <c r="I30">
        <v>762.49094905730328</v>
      </c>
      <c r="J30">
        <v>786.17387531579811</v>
      </c>
      <c r="K30">
        <v>659.02336287056539</v>
      </c>
      <c r="L30">
        <v>722.4185373346894</v>
      </c>
      <c r="M30">
        <v>759.81884200222839</v>
      </c>
      <c r="N30">
        <v>746.03292200222825</v>
      </c>
      <c r="O30">
        <v>729.83877868615991</v>
      </c>
      <c r="P30">
        <v>749.273395344194</v>
      </c>
      <c r="Q30">
        <v>755.57768868615995</v>
      </c>
      <c r="R30">
        <v>825.15677453582782</v>
      </c>
      <c r="S30">
        <v>770.00063200222837</v>
      </c>
      <c r="T30">
        <v>776.46512200222855</v>
      </c>
      <c r="U30">
        <v>782.75230490924741</v>
      </c>
      <c r="V30">
        <v>766.31309534419404</v>
      </c>
      <c r="W30">
        <v>720.85536868615998</v>
      </c>
      <c r="X30">
        <v>764.62435530159337</v>
      </c>
      <c r="Y30">
        <v>742.44048200222778</v>
      </c>
      <c r="Z30">
        <v>739.76205200222842</v>
      </c>
      <c r="AA30">
        <v>720.56757105358054</v>
      </c>
      <c r="AB30">
        <v>728.98542734419414</v>
      </c>
      <c r="AC30">
        <v>726.95226159317883</v>
      </c>
      <c r="AD30">
        <v>749.69956150967084</v>
      </c>
      <c r="AE30">
        <v>727.08600868615974</v>
      </c>
      <c r="AF30">
        <v>792.10505142619081</v>
      </c>
      <c r="AG30">
        <v>738.53411200222843</v>
      </c>
      <c r="AH30">
        <v>688.83943201493764</v>
      </c>
    </row>
    <row r="31" spans="1:34" x14ac:dyDescent="0.3">
      <c r="A31" s="111">
        <f ca="1">Exceedance!U31</f>
        <v>46966</v>
      </c>
      <c r="B31" s="1">
        <v>682.5130828952133</v>
      </c>
      <c r="C31" s="1">
        <v>662.92992828267677</v>
      </c>
      <c r="D31" s="1">
        <v>675.77810263575907</v>
      </c>
      <c r="E31">
        <v>610.44390736152286</v>
      </c>
      <c r="F31">
        <v>688.3451373868769</v>
      </c>
      <c r="G31">
        <v>611.58333074624659</v>
      </c>
      <c r="H31">
        <v>692.2180262775455</v>
      </c>
      <c r="I31">
        <v>701.03336082194141</v>
      </c>
      <c r="J31">
        <v>704.30766257926621</v>
      </c>
      <c r="K31">
        <v>619.03383288013879</v>
      </c>
      <c r="L31">
        <v>611.43706509932895</v>
      </c>
      <c r="M31">
        <v>635.61235406231503</v>
      </c>
      <c r="N31">
        <v>653.28608406231535</v>
      </c>
      <c r="O31">
        <v>628.18014074624659</v>
      </c>
      <c r="P31">
        <v>683.26281740428112</v>
      </c>
      <c r="Q31">
        <v>605.22894074624662</v>
      </c>
      <c r="R31">
        <v>745.15376627754563</v>
      </c>
      <c r="S31">
        <v>693.44171406231499</v>
      </c>
      <c r="T31">
        <v>685.60285406231515</v>
      </c>
      <c r="U31">
        <v>706.19227067388726</v>
      </c>
      <c r="V31">
        <v>676.09248740428086</v>
      </c>
      <c r="W31">
        <v>641.67033074624646</v>
      </c>
      <c r="X31">
        <v>700.35422704331131</v>
      </c>
      <c r="Y31">
        <v>642.5027840623153</v>
      </c>
      <c r="Z31">
        <v>637.1729940623153</v>
      </c>
      <c r="AA31">
        <v>665.52704043917629</v>
      </c>
      <c r="AB31">
        <v>658.47707740428098</v>
      </c>
      <c r="AC31">
        <v>653.76749735781857</v>
      </c>
      <c r="AD31">
        <v>674.12008327430908</v>
      </c>
      <c r="AE31">
        <v>637.37583774624625</v>
      </c>
      <c r="AF31">
        <v>748.50350919082962</v>
      </c>
      <c r="AG31">
        <v>632.99400406231507</v>
      </c>
      <c r="AH31">
        <v>590.72823140053322</v>
      </c>
    </row>
    <row r="32" spans="1:34" x14ac:dyDescent="0.3">
      <c r="A32" s="111">
        <f ca="1">Exceedance!U32</f>
        <v>46997</v>
      </c>
      <c r="B32" s="1">
        <v>664.30754651113932</v>
      </c>
      <c r="C32" s="1">
        <v>636.96132710335075</v>
      </c>
      <c r="D32" s="1">
        <v>655.76002534489498</v>
      </c>
      <c r="E32">
        <v>609.37915770647589</v>
      </c>
      <c r="F32">
        <v>663.49508575825996</v>
      </c>
      <c r="G32">
        <v>595.2653929385948</v>
      </c>
      <c r="H32">
        <v>683.3005731748932</v>
      </c>
      <c r="I32">
        <v>589.74030582738476</v>
      </c>
      <c r="J32">
        <v>728.8801419399307</v>
      </c>
      <c r="K32">
        <v>673.8364652964857</v>
      </c>
      <c r="L32">
        <v>637.6273411801393</v>
      </c>
      <c r="M32">
        <v>635.82838064076759</v>
      </c>
      <c r="N32">
        <v>646.11598064076782</v>
      </c>
      <c r="O32">
        <v>631.61288293859491</v>
      </c>
      <c r="P32">
        <v>615.97717678968138</v>
      </c>
      <c r="Q32">
        <v>617.98252293859491</v>
      </c>
      <c r="R32">
        <v>723.98512317489337</v>
      </c>
      <c r="S32">
        <v>665.67339064076759</v>
      </c>
      <c r="T32">
        <v>655.07718064076801</v>
      </c>
      <c r="U32">
        <v>687.50365128992337</v>
      </c>
      <c r="V32">
        <v>645.86724678968119</v>
      </c>
      <c r="W32">
        <v>598.74395293859413</v>
      </c>
      <c r="X32">
        <v>714.19129759228565</v>
      </c>
      <c r="Y32">
        <v>663.44600064076815</v>
      </c>
      <c r="Z32">
        <v>647.15785664076782</v>
      </c>
      <c r="AA32">
        <v>628.08679399937978</v>
      </c>
      <c r="AB32">
        <v>637.77545678968136</v>
      </c>
      <c r="AC32">
        <v>625.73757558774992</v>
      </c>
      <c r="AD32">
        <v>655.77913984641498</v>
      </c>
      <c r="AE32">
        <v>598.08938293859501</v>
      </c>
      <c r="AF32">
        <v>703.88476010510897</v>
      </c>
      <c r="AG32">
        <v>607.99029064076785</v>
      </c>
      <c r="AH32">
        <v>608.58915138133807</v>
      </c>
    </row>
    <row r="33" spans="1:34" x14ac:dyDescent="0.3">
      <c r="A33" s="111">
        <f ca="1">Exceedance!U33</f>
        <v>47027</v>
      </c>
      <c r="B33" s="1">
        <v>658.03912562559367</v>
      </c>
      <c r="C33" s="1">
        <v>635.24212426689564</v>
      </c>
      <c r="D33" s="1">
        <v>651.33389804958802</v>
      </c>
      <c r="E33">
        <v>588.73640829493775</v>
      </c>
      <c r="F33">
        <v>658.2667298812122</v>
      </c>
      <c r="G33">
        <v>585.70648673046617</v>
      </c>
      <c r="H33">
        <v>670.81373953730611</v>
      </c>
      <c r="I33">
        <v>631.13616923577774</v>
      </c>
      <c r="J33">
        <v>656.55769507360208</v>
      </c>
      <c r="K33">
        <v>630.8845755300523</v>
      </c>
      <c r="L33">
        <v>608.84922051315823</v>
      </c>
      <c r="M33">
        <v>621.29011004653432</v>
      </c>
      <c r="N33">
        <v>626.17845004653452</v>
      </c>
      <c r="O33">
        <v>624.68504673046584</v>
      </c>
      <c r="P33">
        <v>586.27468338849974</v>
      </c>
      <c r="Q33">
        <v>595.96769673046595</v>
      </c>
      <c r="R33">
        <v>683.7259695373059</v>
      </c>
      <c r="S33">
        <v>640.31658004653468</v>
      </c>
      <c r="T33">
        <v>635.7382400465342</v>
      </c>
      <c r="U33">
        <v>667.65373708771494</v>
      </c>
      <c r="V33">
        <v>630.41793338850039</v>
      </c>
      <c r="W33">
        <v>605.37694673046553</v>
      </c>
      <c r="X33">
        <v>672.83630030307188</v>
      </c>
      <c r="Y33">
        <v>633.86308004653438</v>
      </c>
      <c r="Z33">
        <v>636.8677000465342</v>
      </c>
      <c r="AA33">
        <v>614.0243680270147</v>
      </c>
      <c r="AB33">
        <v>616.44431838850005</v>
      </c>
      <c r="AC33">
        <v>641.30483677164591</v>
      </c>
      <c r="AD33">
        <v>630.97695068814573</v>
      </c>
      <c r="AE33">
        <v>592.81459973046549</v>
      </c>
      <c r="AF33">
        <v>673.82394960466479</v>
      </c>
      <c r="AG33">
        <v>604.45955004653456</v>
      </c>
      <c r="AH33">
        <v>608.16729898837127</v>
      </c>
    </row>
    <row r="34" spans="1:34" x14ac:dyDescent="0.3">
      <c r="A34" s="111">
        <f ca="1">Exceedance!U34</f>
        <v>47058</v>
      </c>
      <c r="B34" s="1">
        <v>502.22332209205206</v>
      </c>
      <c r="C34" s="1">
        <v>478.41640304524321</v>
      </c>
      <c r="D34" s="1">
        <v>494.60005391032149</v>
      </c>
      <c r="E34">
        <v>468.10916964410455</v>
      </c>
      <c r="F34">
        <v>498.3001562792353</v>
      </c>
      <c r="G34">
        <v>436.16311039550317</v>
      </c>
      <c r="H34">
        <v>528.00711656866497</v>
      </c>
      <c r="I34">
        <v>466.96055854197937</v>
      </c>
      <c r="J34">
        <v>585.69878878520637</v>
      </c>
      <c r="K34">
        <v>457.53798140093403</v>
      </c>
      <c r="L34">
        <v>488.90769126058166</v>
      </c>
      <c r="M34">
        <v>493.64754813675108</v>
      </c>
      <c r="N34">
        <v>483.1522981367516</v>
      </c>
      <c r="O34">
        <v>453.77997039550314</v>
      </c>
      <c r="P34">
        <v>437.99004426612686</v>
      </c>
      <c r="Q34">
        <v>453.45993039550325</v>
      </c>
      <c r="R34">
        <v>553.29560656866511</v>
      </c>
      <c r="S34">
        <v>487.76207813675171</v>
      </c>
      <c r="T34">
        <v>495.24608813675133</v>
      </c>
      <c r="U34">
        <v>511.54612498409892</v>
      </c>
      <c r="V34">
        <v>478.58084426612737</v>
      </c>
      <c r="W34">
        <v>439.3862103955027</v>
      </c>
      <c r="X34">
        <v>530.37339322595676</v>
      </c>
      <c r="Y34">
        <v>478.17872813675143</v>
      </c>
      <c r="Z34">
        <v>497.8371981367514</v>
      </c>
      <c r="AA34">
        <v>495.65640631147221</v>
      </c>
      <c r="AB34">
        <v>471.87781826612712</v>
      </c>
      <c r="AC34">
        <v>468.01965324285032</v>
      </c>
      <c r="AD34">
        <v>488.16305409571441</v>
      </c>
      <c r="AE34">
        <v>442.47010039550304</v>
      </c>
      <c r="AF34">
        <v>522.40059694860338</v>
      </c>
      <c r="AG34">
        <v>459.05462813675155</v>
      </c>
      <c r="AH34">
        <v>487.22457198319091</v>
      </c>
    </row>
    <row r="35" spans="1:34" x14ac:dyDescent="0.3">
      <c r="A35" s="111">
        <f ca="1">Exceedance!U35</f>
        <v>47088</v>
      </c>
      <c r="B35" s="1">
        <v>394.41216705439496</v>
      </c>
      <c r="C35" s="1">
        <v>375.45462793049239</v>
      </c>
      <c r="D35" s="1">
        <v>388.11204544434059</v>
      </c>
      <c r="E35">
        <v>319.36727501952549</v>
      </c>
      <c r="F35">
        <v>359.21524231372888</v>
      </c>
      <c r="G35">
        <v>251.53905990288908</v>
      </c>
      <c r="H35">
        <v>449.85977964966958</v>
      </c>
      <c r="I35">
        <v>391.1743741769547</v>
      </c>
      <c r="J35">
        <v>483.52267998465908</v>
      </c>
      <c r="K35">
        <v>306.17772196500925</v>
      </c>
      <c r="L35">
        <v>359.83836741673719</v>
      </c>
      <c r="M35">
        <v>374.60992680519723</v>
      </c>
      <c r="N35">
        <v>381.22698680519727</v>
      </c>
      <c r="O35">
        <v>354.235449902889</v>
      </c>
      <c r="P35">
        <v>323.62833835404325</v>
      </c>
      <c r="Q35">
        <v>322.93680990288902</v>
      </c>
      <c r="R35">
        <v>439.76902964966945</v>
      </c>
      <c r="S35">
        <v>383.76295680519718</v>
      </c>
      <c r="T35">
        <v>356.94964680519729</v>
      </c>
      <c r="U35">
        <v>395.47055249615477</v>
      </c>
      <c r="V35">
        <v>316.73401835404309</v>
      </c>
      <c r="W35">
        <v>330.19722990288903</v>
      </c>
      <c r="X35">
        <v>421.61795732484319</v>
      </c>
      <c r="Y35">
        <v>387.37101680519731</v>
      </c>
      <c r="Z35">
        <v>359.31693780519714</v>
      </c>
      <c r="AA35">
        <v>373.73384827331745</v>
      </c>
      <c r="AB35">
        <v>340.71259835404311</v>
      </c>
      <c r="AC35">
        <v>360.35285959384652</v>
      </c>
      <c r="AD35">
        <v>354.99482422208155</v>
      </c>
      <c r="AE35">
        <v>325.93930690288903</v>
      </c>
      <c r="AF35">
        <v>397.68861685034176</v>
      </c>
      <c r="AG35">
        <v>350.92275680519714</v>
      </c>
      <c r="AH35">
        <v>347.23888622413034</v>
      </c>
    </row>
    <row r="36" spans="1:34" x14ac:dyDescent="0.3">
      <c r="A36" s="111">
        <f ca="1">Exceedance!U36</f>
        <v>47119</v>
      </c>
      <c r="B36" s="1">
        <v>592.22084254587014</v>
      </c>
      <c r="C36" s="1">
        <v>571.4690016577498</v>
      </c>
      <c r="D36" s="1">
        <v>592.22084254587014</v>
      </c>
      <c r="E36">
        <v>632.74433891477497</v>
      </c>
      <c r="F36">
        <v>590.71875857243936</v>
      </c>
      <c r="G36">
        <v>574.25900966177551</v>
      </c>
      <c r="H36">
        <v>704.26146020626902</v>
      </c>
      <c r="I36">
        <v>668.88041080606092</v>
      </c>
      <c r="J36">
        <v>505.94150569654278</v>
      </c>
      <c r="K36">
        <v>542.80008487653186</v>
      </c>
      <c r="L36">
        <v>548.54037820002998</v>
      </c>
      <c r="M36">
        <v>587.32263820002981</v>
      </c>
      <c r="N36">
        <v>549.03556017766221</v>
      </c>
      <c r="O36">
        <v>563.02513418884621</v>
      </c>
      <c r="P36">
        <v>415.6452901776621</v>
      </c>
      <c r="Q36">
        <v>635.56479888104775</v>
      </c>
      <c r="R36">
        <v>609.43811566796012</v>
      </c>
      <c r="S36">
        <v>569.48685820002993</v>
      </c>
      <c r="T36">
        <v>632.90716377604554</v>
      </c>
      <c r="U36">
        <v>483.76766418884603</v>
      </c>
      <c r="V36">
        <v>601.76550917386771</v>
      </c>
      <c r="W36">
        <v>617.82284367295972</v>
      </c>
      <c r="X36">
        <v>601.1336456679602</v>
      </c>
      <c r="Y36">
        <v>580.92610920002994</v>
      </c>
      <c r="Z36">
        <v>575.71690268713724</v>
      </c>
      <c r="AA36">
        <v>574.51100607696674</v>
      </c>
      <c r="AB36">
        <v>526.74358017766224</v>
      </c>
      <c r="AC36">
        <v>622.76461266032777</v>
      </c>
      <c r="AD36">
        <v>537.43555764559267</v>
      </c>
      <c r="AE36">
        <v>604.81420820002984</v>
      </c>
      <c r="AF36">
        <v>541.62303820002967</v>
      </c>
      <c r="AG36">
        <v>580.02273268713725</v>
      </c>
      <c r="AH36">
        <v>439.17137974124427</v>
      </c>
    </row>
    <row r="37" spans="1:34" x14ac:dyDescent="0.3">
      <c r="A37" s="111">
        <f ca="1">Exceedance!U37</f>
        <v>47150</v>
      </c>
      <c r="B37" s="1">
        <v>621.73150410313519</v>
      </c>
      <c r="C37" s="1">
        <v>602.64639701448357</v>
      </c>
      <c r="D37" s="1">
        <v>621.73150410313519</v>
      </c>
      <c r="E37">
        <v>650.27099891556247</v>
      </c>
      <c r="F37">
        <v>574.66423794415607</v>
      </c>
      <c r="G37">
        <v>585.61168263112052</v>
      </c>
      <c r="H37">
        <v>643.92615999212046</v>
      </c>
      <c r="I37">
        <v>582.44996246922165</v>
      </c>
      <c r="J37">
        <v>586.43029183093665</v>
      </c>
      <c r="K37">
        <v>566.51376041400067</v>
      </c>
      <c r="L37">
        <v>560.65740874343567</v>
      </c>
      <c r="M37">
        <v>602.6860687434355</v>
      </c>
      <c r="N37">
        <v>531.87932275461901</v>
      </c>
      <c r="O37">
        <v>555.80338074902761</v>
      </c>
      <c r="P37">
        <v>380.41750275461919</v>
      </c>
      <c r="Q37">
        <v>611.116686037362</v>
      </c>
      <c r="R37">
        <v>643.39426554221996</v>
      </c>
      <c r="S37">
        <v>616.23367874343546</v>
      </c>
      <c r="T37">
        <v>599.77881065045733</v>
      </c>
      <c r="U37">
        <v>601.48950074902768</v>
      </c>
      <c r="V37">
        <v>575.08661495150852</v>
      </c>
      <c r="W37">
        <v>621.80106062552863</v>
      </c>
      <c r="X37">
        <v>625.79234554221989</v>
      </c>
      <c r="Y37">
        <v>578.2052497434355</v>
      </c>
      <c r="Z37">
        <v>591.18362820267635</v>
      </c>
      <c r="AA37">
        <v>613.39689108526443</v>
      </c>
      <c r="AB37">
        <v>546.09650275461934</v>
      </c>
      <c r="AC37">
        <v>619.91784662466682</v>
      </c>
      <c r="AD37">
        <v>576.57084855340361</v>
      </c>
      <c r="AE37">
        <v>607.08252874343566</v>
      </c>
      <c r="AF37">
        <v>530.60755874343522</v>
      </c>
      <c r="AG37">
        <v>566.16725820267629</v>
      </c>
      <c r="AH37">
        <v>380.73011438071393</v>
      </c>
    </row>
    <row r="38" spans="1:34" x14ac:dyDescent="0.3">
      <c r="A38" s="111">
        <f ca="1">Exceedance!U38</f>
        <v>47178</v>
      </c>
      <c r="B38" s="1">
        <v>871.93666667614605</v>
      </c>
      <c r="C38" s="1">
        <v>833.57840244677118</v>
      </c>
      <c r="D38" s="1">
        <v>871.93666667614605</v>
      </c>
      <c r="E38">
        <v>892.28345826181032</v>
      </c>
      <c r="F38">
        <v>790.28339524984835</v>
      </c>
      <c r="G38">
        <v>866.82516212826692</v>
      </c>
      <c r="H38">
        <v>872.47138688367863</v>
      </c>
      <c r="I38">
        <v>764.15203468194409</v>
      </c>
      <c r="J38">
        <v>810.11836127507991</v>
      </c>
      <c r="K38">
        <v>806.44802900680793</v>
      </c>
      <c r="L38">
        <v>789.79714898905138</v>
      </c>
      <c r="M38">
        <v>824.49857898905134</v>
      </c>
      <c r="N38">
        <v>848.41603096668223</v>
      </c>
      <c r="O38">
        <v>674.49108881384382</v>
      </c>
      <c r="P38">
        <v>638.98558096668341</v>
      </c>
      <c r="Q38">
        <v>857.26279134753838</v>
      </c>
      <c r="R38">
        <v>856.57713379823667</v>
      </c>
      <c r="S38">
        <v>829.30060898905128</v>
      </c>
      <c r="T38">
        <v>887.54149069585947</v>
      </c>
      <c r="U38">
        <v>780.9206149778671</v>
      </c>
      <c r="V38">
        <v>847.10258209368192</v>
      </c>
      <c r="W38">
        <v>877.12513613945077</v>
      </c>
      <c r="X38">
        <v>888.52848379823627</v>
      </c>
      <c r="Y38">
        <v>651.39656564670531</v>
      </c>
      <c r="Z38">
        <v>865.42330843206355</v>
      </c>
      <c r="AA38">
        <v>823.13405621778873</v>
      </c>
      <c r="AB38">
        <v>807.63637096668253</v>
      </c>
      <c r="AC38">
        <v>892.75185833773764</v>
      </c>
      <c r="AD38">
        <v>854.48207377586868</v>
      </c>
      <c r="AE38">
        <v>821.09826538905077</v>
      </c>
      <c r="AF38">
        <v>786.77636898905075</v>
      </c>
      <c r="AG38">
        <v>744.00779843206374</v>
      </c>
      <c r="AH38">
        <v>577.16745752435236</v>
      </c>
    </row>
    <row r="39" spans="1:34" x14ac:dyDescent="0.3">
      <c r="A39" s="111">
        <f ca="1">Exceedance!U39</f>
        <v>47209</v>
      </c>
      <c r="B39" s="1">
        <v>933.16562428122813</v>
      </c>
      <c r="C39" s="1">
        <v>891.12919985830035</v>
      </c>
      <c r="D39" s="1">
        <v>933.16562428122813</v>
      </c>
      <c r="E39">
        <v>966.22144939775421</v>
      </c>
      <c r="F39">
        <v>922.72992528677332</v>
      </c>
      <c r="G39">
        <v>907.36860949487607</v>
      </c>
      <c r="H39">
        <v>947.14612626213386</v>
      </c>
      <c r="I39">
        <v>796.56373159602845</v>
      </c>
      <c r="J39">
        <v>888.56869694976331</v>
      </c>
      <c r="K39">
        <v>978.47779323467751</v>
      </c>
      <c r="L39">
        <v>824.19082158725303</v>
      </c>
      <c r="M39">
        <v>877.31733158725274</v>
      </c>
      <c r="N39">
        <v>697.48598975521998</v>
      </c>
      <c r="O39">
        <v>685.16863479466588</v>
      </c>
      <c r="P39">
        <v>817.55288559843655</v>
      </c>
      <c r="Q39">
        <v>930.20341290111708</v>
      </c>
      <c r="R39">
        <v>917.37599572028364</v>
      </c>
      <c r="S39">
        <v>887.5984715872529</v>
      </c>
      <c r="T39">
        <v>930.77309895608335</v>
      </c>
      <c r="U39">
        <v>848.51069359284486</v>
      </c>
      <c r="V39">
        <v>890.15533325716251</v>
      </c>
      <c r="W39">
        <v>922.26750748928418</v>
      </c>
      <c r="X39">
        <v>925.0891357202845</v>
      </c>
      <c r="Y39">
        <v>630.54713381315685</v>
      </c>
      <c r="Z39">
        <v>856.03169388761864</v>
      </c>
      <c r="AA39">
        <v>881.69174197084635</v>
      </c>
      <c r="AB39">
        <v>849.14490559843682</v>
      </c>
      <c r="AC39">
        <v>972.25473396728432</v>
      </c>
      <c r="AD39">
        <v>909.78794973146807</v>
      </c>
      <c r="AE39">
        <v>855.96730458725267</v>
      </c>
      <c r="AF39">
        <v>834.40654158725295</v>
      </c>
      <c r="AG39">
        <v>856.46947388761851</v>
      </c>
      <c r="AH39">
        <v>870.37859174423988</v>
      </c>
    </row>
    <row r="40" spans="1:34" x14ac:dyDescent="0.3">
      <c r="A40" s="111">
        <f ca="1">Exceedance!U40</f>
        <v>47239</v>
      </c>
      <c r="B40" s="1">
        <v>931.77966431384607</v>
      </c>
      <c r="C40" s="1">
        <v>892.03512213333147</v>
      </c>
      <c r="D40" s="1">
        <v>931.77966431384607</v>
      </c>
      <c r="E40">
        <v>920.20950567806267</v>
      </c>
      <c r="F40">
        <v>921.26435401387812</v>
      </c>
      <c r="G40">
        <v>875.6579331377053</v>
      </c>
      <c r="H40">
        <v>936.88314564770747</v>
      </c>
      <c r="I40">
        <v>829.86015328045494</v>
      </c>
      <c r="J40">
        <v>873.44829107878752</v>
      </c>
      <c r="K40">
        <v>898.44874664450799</v>
      </c>
      <c r="L40">
        <v>870.67426867561142</v>
      </c>
      <c r="M40">
        <v>844.07482867561191</v>
      </c>
      <c r="N40">
        <v>706.84835435862385</v>
      </c>
      <c r="O40">
        <v>663.55838621160024</v>
      </c>
      <c r="P40">
        <v>846.40992065324383</v>
      </c>
      <c r="Q40">
        <v>971.97122235697725</v>
      </c>
      <c r="R40">
        <v>906.48118543593512</v>
      </c>
      <c r="S40">
        <v>851.28790867561156</v>
      </c>
      <c r="T40">
        <v>883.22832850416182</v>
      </c>
      <c r="U40">
        <v>858.11365466442771</v>
      </c>
      <c r="V40">
        <v>865.97054590198536</v>
      </c>
      <c r="W40">
        <v>873.71735714888894</v>
      </c>
      <c r="X40">
        <v>887.28479543593505</v>
      </c>
      <c r="Y40">
        <v>629.46873091885868</v>
      </c>
      <c r="Z40">
        <v>826.84465650395418</v>
      </c>
      <c r="AA40">
        <v>881.3000169131692</v>
      </c>
      <c r="AB40">
        <v>806.91325065324395</v>
      </c>
      <c r="AC40">
        <v>910.46752110176635</v>
      </c>
      <c r="AD40">
        <v>866.97164741356744</v>
      </c>
      <c r="AE40">
        <v>907.37422867561168</v>
      </c>
      <c r="AF40">
        <v>815.09404867561148</v>
      </c>
      <c r="AG40">
        <v>815.84935650395391</v>
      </c>
      <c r="AH40">
        <v>843.50298437145204</v>
      </c>
    </row>
    <row r="41" spans="1:34" x14ac:dyDescent="0.3">
      <c r="A41" s="111">
        <f ca="1">Exceedance!U41</f>
        <v>47270</v>
      </c>
      <c r="B41" s="1">
        <v>762.79087144024436</v>
      </c>
      <c r="C41" s="1">
        <v>740.89278898902535</v>
      </c>
      <c r="D41" s="1">
        <v>762.79087144024436</v>
      </c>
      <c r="E41">
        <v>790.28591010018249</v>
      </c>
      <c r="F41">
        <v>783.20418904793735</v>
      </c>
      <c r="G41">
        <v>743.36385535679517</v>
      </c>
      <c r="H41">
        <v>817.53328814978431</v>
      </c>
      <c r="I41">
        <v>715.91600894203555</v>
      </c>
      <c r="J41">
        <v>749.28754800820161</v>
      </c>
      <c r="K41">
        <v>713.08931039369304</v>
      </c>
      <c r="L41">
        <v>731.96124071797749</v>
      </c>
      <c r="M41">
        <v>741.32742071797747</v>
      </c>
      <c r="N41">
        <v>684.28309483586179</v>
      </c>
      <c r="O41">
        <v>642.36751322092925</v>
      </c>
      <c r="P41">
        <v>715.04371472916125</v>
      </c>
      <c r="Q41">
        <v>811.35309876303677</v>
      </c>
      <c r="R41">
        <v>796.31396287926896</v>
      </c>
      <c r="S41">
        <v>779.13215071797731</v>
      </c>
      <c r="T41">
        <v>762.13020411538241</v>
      </c>
      <c r="U41">
        <v>730.86718272356882</v>
      </c>
      <c r="V41">
        <v>752.29086841649428</v>
      </c>
      <c r="W41">
        <v>785.64030335120378</v>
      </c>
      <c r="X41">
        <v>786.6786728792689</v>
      </c>
      <c r="Y41">
        <v>623.76099784890596</v>
      </c>
      <c r="Z41">
        <v>727.94209705486844</v>
      </c>
      <c r="AA41">
        <v>738.32653517478832</v>
      </c>
      <c r="AB41">
        <v>739.51514472916131</v>
      </c>
      <c r="AC41">
        <v>803.45288772844788</v>
      </c>
      <c r="AD41">
        <v>755.09765689045287</v>
      </c>
      <c r="AE41">
        <v>779.61156071797723</v>
      </c>
      <c r="AF41">
        <v>723.02002071797688</v>
      </c>
      <c r="AG41">
        <v>717.37387705486879</v>
      </c>
      <c r="AH41">
        <v>724.05533805233756</v>
      </c>
    </row>
    <row r="42" spans="1:34" x14ac:dyDescent="0.3">
      <c r="A42" s="111">
        <f ca="1">Exceedance!U42</f>
        <v>47300</v>
      </c>
      <c r="B42" s="1">
        <v>713.03029881704003</v>
      </c>
      <c r="C42" s="1">
        <v>701.5754753678882</v>
      </c>
      <c r="D42" s="1">
        <v>713.03029881704003</v>
      </c>
      <c r="E42">
        <v>733.74881338265379</v>
      </c>
      <c r="F42">
        <v>730.06892726459785</v>
      </c>
      <c r="G42">
        <v>684.51868694038387</v>
      </c>
      <c r="H42">
        <v>758.54471889842682</v>
      </c>
      <c r="I42">
        <v>669.8731178309589</v>
      </c>
      <c r="J42">
        <v>635.66694907787087</v>
      </c>
      <c r="K42">
        <v>672.35881114770189</v>
      </c>
      <c r="L42">
        <v>707.5485419101683</v>
      </c>
      <c r="M42">
        <v>693.76262191016804</v>
      </c>
      <c r="N42">
        <v>680.53114388779989</v>
      </c>
      <c r="O42">
        <v>681.67838994655563</v>
      </c>
      <c r="P42">
        <v>706.27005388780049</v>
      </c>
      <c r="Q42">
        <v>750.4998461596557</v>
      </c>
      <c r="R42">
        <v>729.96643593909937</v>
      </c>
      <c r="S42">
        <v>724.19482191016823</v>
      </c>
      <c r="T42">
        <v>731.01676151704112</v>
      </c>
      <c r="U42">
        <v>715.52412789898437</v>
      </c>
      <c r="V42">
        <v>683.01072291489447</v>
      </c>
      <c r="W42">
        <v>675.51018095156712</v>
      </c>
      <c r="X42">
        <v>702.40628593909878</v>
      </c>
      <c r="Y42">
        <v>687.49175191016832</v>
      </c>
      <c r="Z42">
        <v>678.99867055019274</v>
      </c>
      <c r="AA42">
        <v>689.6512833481363</v>
      </c>
      <c r="AB42">
        <v>665.93511388780064</v>
      </c>
      <c r="AC42">
        <v>719.63671035248603</v>
      </c>
      <c r="AD42">
        <v>690.01447791673161</v>
      </c>
      <c r="AE42">
        <v>726.78745191016822</v>
      </c>
      <c r="AF42">
        <v>686.26381191016822</v>
      </c>
      <c r="AG42">
        <v>638.8827505501929</v>
      </c>
      <c r="AH42">
        <v>656.94496368684906</v>
      </c>
    </row>
    <row r="43" spans="1:34" x14ac:dyDescent="0.3">
      <c r="A43" s="111">
        <f ca="1">Exceedance!U43</f>
        <v>47331</v>
      </c>
      <c r="B43" s="1">
        <v>646.41886499513271</v>
      </c>
      <c r="C43" s="1">
        <v>635.13890909697136</v>
      </c>
      <c r="D43" s="1">
        <v>646.41886499513271</v>
      </c>
      <c r="E43">
        <v>651.66773021330687</v>
      </c>
      <c r="F43">
        <v>648.44122334332008</v>
      </c>
      <c r="G43">
        <v>603.51280159394128</v>
      </c>
      <c r="H43">
        <v>712.25887244516764</v>
      </c>
      <c r="I43">
        <v>608.14696099218008</v>
      </c>
      <c r="J43">
        <v>611.47451782638302</v>
      </c>
      <c r="K43">
        <v>586.00970849491466</v>
      </c>
      <c r="L43">
        <v>603.14218082592333</v>
      </c>
      <c r="M43">
        <v>620.81591082592377</v>
      </c>
      <c r="N43">
        <v>602.13630483710756</v>
      </c>
      <c r="O43">
        <v>644.30663344381571</v>
      </c>
      <c r="P43">
        <v>579.18510483710702</v>
      </c>
      <c r="Q43">
        <v>686.71121500018228</v>
      </c>
      <c r="R43">
        <v>672.89337243415696</v>
      </c>
      <c r="S43">
        <v>653.13268082592344</v>
      </c>
      <c r="T43">
        <v>672.04285939376246</v>
      </c>
      <c r="U43">
        <v>646.83548283151549</v>
      </c>
      <c r="V43">
        <v>626.91919769487367</v>
      </c>
      <c r="W43">
        <v>628.98001958834959</v>
      </c>
      <c r="X43">
        <v>621.95444243415716</v>
      </c>
      <c r="Y43">
        <v>604.7028208259236</v>
      </c>
      <c r="Z43">
        <v>641.14192794445103</v>
      </c>
      <c r="AA43">
        <v>640.50002872967673</v>
      </c>
      <c r="AB43">
        <v>614.1098448371074</v>
      </c>
      <c r="AC43">
        <v>661.4034220238309</v>
      </c>
      <c r="AD43">
        <v>623.25383344534055</v>
      </c>
      <c r="AE43">
        <v>701.07122082592377</v>
      </c>
      <c r="AF43">
        <v>600.5238308259236</v>
      </c>
      <c r="AG43">
        <v>557.95533794445089</v>
      </c>
      <c r="AH43">
        <v>584.61311142097054</v>
      </c>
    </row>
    <row r="44" spans="1:34" x14ac:dyDescent="0.3">
      <c r="A44" s="111">
        <f ca="1">Exceedance!U44</f>
        <v>47362</v>
      </c>
      <c r="B44" s="1">
        <v>661.79486125047345</v>
      </c>
      <c r="C44" s="1">
        <v>644.51463949549873</v>
      </c>
      <c r="D44" s="1">
        <v>661.79486125047345</v>
      </c>
      <c r="E44">
        <v>662.34963139593572</v>
      </c>
      <c r="F44">
        <v>674.29794242460878</v>
      </c>
      <c r="G44">
        <v>629.30955711157264</v>
      </c>
      <c r="H44">
        <v>637.6452615264559</v>
      </c>
      <c r="I44">
        <v>665.59090961655954</v>
      </c>
      <c r="J44">
        <v>699.12294231152941</v>
      </c>
      <c r="K44">
        <v>644.54912699060935</v>
      </c>
      <c r="L44">
        <v>638.71375122445068</v>
      </c>
      <c r="M44">
        <v>649.00135122445045</v>
      </c>
      <c r="N44">
        <v>640.05314523563425</v>
      </c>
      <c r="O44">
        <v>621.63999323004236</v>
      </c>
      <c r="P44">
        <v>626.42278523563425</v>
      </c>
      <c r="Q44">
        <v>700.25678051781415</v>
      </c>
      <c r="R44">
        <v>686.46587068952749</v>
      </c>
      <c r="S44">
        <v>657.96255122445064</v>
      </c>
      <c r="T44">
        <v>688.77236579776502</v>
      </c>
      <c r="U44">
        <v>651.53006323004263</v>
      </c>
      <c r="V44">
        <v>624.49765209884674</v>
      </c>
      <c r="W44">
        <v>676.4750951059815</v>
      </c>
      <c r="X44">
        <v>684.23848068952793</v>
      </c>
      <c r="Y44">
        <v>650.04322722445033</v>
      </c>
      <c r="Z44">
        <v>638.38076068369173</v>
      </c>
      <c r="AA44">
        <v>660.71849498501683</v>
      </c>
      <c r="AB44">
        <v>614.62085723563428</v>
      </c>
      <c r="AC44">
        <v>679.73538910511922</v>
      </c>
      <c r="AD44">
        <v>624.43675470071105</v>
      </c>
      <c r="AE44">
        <v>685.8762412244505</v>
      </c>
      <c r="AF44">
        <v>610.87566122445048</v>
      </c>
      <c r="AG44">
        <v>610.76591068369123</v>
      </c>
      <c r="AH44">
        <v>618.02842686172926</v>
      </c>
    </row>
    <row r="45" spans="1:34" x14ac:dyDescent="0.3">
      <c r="A45" s="111">
        <f ca="1">Exceedance!U45</f>
        <v>47392</v>
      </c>
      <c r="B45" s="1">
        <v>603.97117421689552</v>
      </c>
      <c r="C45" s="1">
        <v>587.31683787564577</v>
      </c>
      <c r="D45" s="1">
        <v>603.97117421689552</v>
      </c>
      <c r="E45">
        <v>605.36688856062563</v>
      </c>
      <c r="F45">
        <v>609.04730814027323</v>
      </c>
      <c r="G45">
        <v>563.9754551091952</v>
      </c>
      <c r="H45">
        <v>626.09215724211992</v>
      </c>
      <c r="I45">
        <v>540.86556804180304</v>
      </c>
      <c r="J45">
        <v>607.19376832901912</v>
      </c>
      <c r="K45">
        <v>563.23367995703165</v>
      </c>
      <c r="L45">
        <v>568.68566960459771</v>
      </c>
      <c r="M45">
        <v>573.57400960459779</v>
      </c>
      <c r="N45">
        <v>578.50694361578178</v>
      </c>
      <c r="O45">
        <v>536.88341161018991</v>
      </c>
      <c r="P45">
        <v>549.78959361578177</v>
      </c>
      <c r="Q45">
        <v>607.15035851543541</v>
      </c>
      <c r="R45">
        <v>604.92832965594903</v>
      </c>
      <c r="S45">
        <v>583.1337996045977</v>
      </c>
      <c r="T45">
        <v>615.70172125342867</v>
      </c>
      <c r="U45">
        <v>581.02666161018965</v>
      </c>
      <c r="V45">
        <v>575.88681155451059</v>
      </c>
      <c r="W45">
        <v>583.32903310360268</v>
      </c>
      <c r="X45">
        <v>598.47482965594884</v>
      </c>
      <c r="Y45">
        <v>584.26325960459769</v>
      </c>
      <c r="Z45">
        <v>571.60612927557167</v>
      </c>
      <c r="AA45">
        <v>583.77355770368331</v>
      </c>
      <c r="AB45">
        <v>578.52933661578163</v>
      </c>
      <c r="AC45">
        <v>601.99076582078317</v>
      </c>
      <c r="AD45">
        <v>563.85268666713228</v>
      </c>
      <c r="AE45">
        <v>603.73606960459756</v>
      </c>
      <c r="AF45">
        <v>551.85510960459783</v>
      </c>
      <c r="AG45">
        <v>557.36127927557186</v>
      </c>
      <c r="AH45">
        <v>542.77648770268956</v>
      </c>
    </row>
    <row r="46" spans="1:34" x14ac:dyDescent="0.3">
      <c r="A46" s="111">
        <f ca="1">Exceedance!U46</f>
        <v>47423</v>
      </c>
      <c r="B46" s="1">
        <v>535.90271041961842</v>
      </c>
      <c r="C46" s="1">
        <v>519.17118434592851</v>
      </c>
      <c r="D46" s="1">
        <v>535.90271041961842</v>
      </c>
      <c r="E46">
        <v>534.85761164132305</v>
      </c>
      <c r="F46">
        <v>545.13488071041604</v>
      </c>
      <c r="G46">
        <v>504.46681958643353</v>
      </c>
      <c r="H46">
        <v>549.0402698122632</v>
      </c>
      <c r="I46">
        <v>552.66101421785231</v>
      </c>
      <c r="J46">
        <v>515.894432060594</v>
      </c>
      <c r="K46">
        <v>528.14282615975435</v>
      </c>
      <c r="L46">
        <v>529.77289607488035</v>
      </c>
      <c r="M46">
        <v>519.27764607488052</v>
      </c>
      <c r="N46">
        <v>492.46723008606511</v>
      </c>
      <c r="O46">
        <v>475.39634808047288</v>
      </c>
      <c r="P46">
        <v>492.14719008606465</v>
      </c>
      <c r="Q46">
        <v>560.01798299267421</v>
      </c>
      <c r="R46">
        <v>541.34434185870282</v>
      </c>
      <c r="S46">
        <v>531.37143607488042</v>
      </c>
      <c r="T46">
        <v>548.26938390300234</v>
      </c>
      <c r="U46">
        <v>515.98714808047248</v>
      </c>
      <c r="V46">
        <v>494.83261820405284</v>
      </c>
      <c r="W46">
        <v>531.24237758084109</v>
      </c>
      <c r="X46">
        <v>531.76099185870294</v>
      </c>
      <c r="Y46">
        <v>533.96254607488038</v>
      </c>
      <c r="Z46">
        <v>532.1470020952969</v>
      </c>
      <c r="AA46">
        <v>526.01564815416202</v>
      </c>
      <c r="AB46">
        <v>489.82028608606436</v>
      </c>
      <c r="AC46">
        <v>546.27161939092593</v>
      </c>
      <c r="AD46">
        <v>498.61427586988691</v>
      </c>
      <c r="AE46">
        <v>540.39491207488095</v>
      </c>
      <c r="AF46">
        <v>495.1799760748807</v>
      </c>
      <c r="AG46">
        <v>520.46848209529696</v>
      </c>
      <c r="AH46">
        <v>506.91851586361804</v>
      </c>
    </row>
    <row r="47" spans="1:34" x14ac:dyDescent="0.3">
      <c r="A47" s="111">
        <f ca="1">Exceedance!U47</f>
        <v>47453</v>
      </c>
      <c r="B47" s="1">
        <v>470.59393880518462</v>
      </c>
      <c r="C47" s="1">
        <v>457.41431437693115</v>
      </c>
      <c r="D47" s="1">
        <v>470.59393880518462</v>
      </c>
      <c r="E47">
        <v>436.53803333995688</v>
      </c>
      <c r="F47">
        <v>399.13472597955888</v>
      </c>
      <c r="G47">
        <v>470.24949704975518</v>
      </c>
      <c r="H47">
        <v>514.40399508140604</v>
      </c>
      <c r="I47">
        <v>495.64467939044766</v>
      </c>
      <c r="J47">
        <v>405.13651548059897</v>
      </c>
      <c r="K47">
        <v>442.37364454532042</v>
      </c>
      <c r="L47">
        <v>451.91253610588296</v>
      </c>
      <c r="M47">
        <v>458.529596105883</v>
      </c>
      <c r="N47">
        <v>436.24852011706662</v>
      </c>
      <c r="O47">
        <v>403.28617811147495</v>
      </c>
      <c r="P47">
        <v>404.94988011706681</v>
      </c>
      <c r="Q47">
        <v>490.42142045599661</v>
      </c>
      <c r="R47">
        <v>474.94275224426889</v>
      </c>
      <c r="S47">
        <v>434.25225610588325</v>
      </c>
      <c r="T47">
        <v>473.353494096296</v>
      </c>
      <c r="U47">
        <v>396.39185811147502</v>
      </c>
      <c r="V47">
        <v>425.4068363973476</v>
      </c>
      <c r="W47">
        <v>464.00218504416353</v>
      </c>
      <c r="X47">
        <v>478.55081224426908</v>
      </c>
      <c r="Y47">
        <v>436.6195471058831</v>
      </c>
      <c r="Z47">
        <v>451.02519534174121</v>
      </c>
      <c r="AA47">
        <v>433.55006253972857</v>
      </c>
      <c r="AB47">
        <v>429.05216411706681</v>
      </c>
      <c r="AC47">
        <v>454.2694076600697</v>
      </c>
      <c r="AD47">
        <v>421.82956325545268</v>
      </c>
      <c r="AE47">
        <v>460.52012610588304</v>
      </c>
      <c r="AF47">
        <v>428.22536610588304</v>
      </c>
      <c r="AG47">
        <v>419.38960534174123</v>
      </c>
      <c r="AH47">
        <v>401.55383130906398</v>
      </c>
    </row>
    <row r="48" spans="1:34" x14ac:dyDescent="0.3">
      <c r="A48" s="111">
        <f ca="1">Exceedance!U48</f>
        <v>47484</v>
      </c>
      <c r="B48" s="1">
        <v>571.4690016577498</v>
      </c>
      <c r="C48" s="1">
        <v>571.4690016577498</v>
      </c>
      <c r="D48" s="1">
        <v>591.25143245530523</v>
      </c>
      <c r="E48">
        <v>532.90920491325778</v>
      </c>
      <c r="F48">
        <v>631.16194072122221</v>
      </c>
      <c r="G48">
        <v>650.80561311901101</v>
      </c>
      <c r="H48">
        <v>769.74704547226293</v>
      </c>
      <c r="I48">
        <v>533.46341440134688</v>
      </c>
      <c r="J48">
        <v>618.93281187168088</v>
      </c>
      <c r="K48">
        <v>548.54037820003009</v>
      </c>
      <c r="L48">
        <v>587.32263820002981</v>
      </c>
      <c r="M48">
        <v>549.03556017766209</v>
      </c>
      <c r="N48">
        <v>563.0251341888461</v>
      </c>
      <c r="O48">
        <v>415.6452901776621</v>
      </c>
      <c r="P48">
        <v>594.72784491325774</v>
      </c>
      <c r="Q48">
        <v>610.25521835581981</v>
      </c>
      <c r="R48">
        <v>569.48685820002981</v>
      </c>
      <c r="S48">
        <v>632.90716377604542</v>
      </c>
      <c r="T48">
        <v>506.21581434463587</v>
      </c>
      <c r="U48">
        <v>580.97843017766195</v>
      </c>
      <c r="V48">
        <v>617.84182102954151</v>
      </c>
      <c r="W48">
        <v>601.16888377604539</v>
      </c>
      <c r="X48">
        <v>580.92610920002937</v>
      </c>
      <c r="Y48">
        <v>575.71690268713667</v>
      </c>
      <c r="Z48">
        <v>553.75916518884605</v>
      </c>
      <c r="AA48">
        <v>547.53065917044626</v>
      </c>
      <c r="AB48">
        <v>599.69894534463583</v>
      </c>
      <c r="AC48">
        <v>541.22025491747593</v>
      </c>
      <c r="AD48">
        <v>634.24256534600045</v>
      </c>
      <c r="AE48">
        <v>541.62303820003001</v>
      </c>
      <c r="AF48">
        <v>580.40289849564488</v>
      </c>
      <c r="AG48">
        <v>439.17137974124421</v>
      </c>
      <c r="AH48">
        <v>627.53652657832515</v>
      </c>
    </row>
    <row r="49" spans="1:34" x14ac:dyDescent="0.3">
      <c r="A49" s="111">
        <f ca="1">Exceedance!U49</f>
        <v>47515</v>
      </c>
      <c r="B49" s="1">
        <v>602.6468053437336</v>
      </c>
      <c r="C49" s="1">
        <v>602.6468053437336</v>
      </c>
      <c r="D49" s="1">
        <v>620.81819029295798</v>
      </c>
      <c r="E49">
        <v>522.39795007735154</v>
      </c>
      <c r="F49">
        <v>637.02139449559638</v>
      </c>
      <c r="G49">
        <v>595.54759260146329</v>
      </c>
      <c r="H49">
        <v>674.56723913249562</v>
      </c>
      <c r="I49">
        <v>610.02190379801652</v>
      </c>
      <c r="J49">
        <v>635.4424389418798</v>
      </c>
      <c r="K49">
        <v>560.65781707268582</v>
      </c>
      <c r="L49">
        <v>602.68647707268565</v>
      </c>
      <c r="M49">
        <v>531.87973108386939</v>
      </c>
      <c r="N49">
        <v>555.80378907827765</v>
      </c>
      <c r="O49">
        <v>380.41791108386928</v>
      </c>
      <c r="P49">
        <v>574.16770007735158</v>
      </c>
      <c r="Q49">
        <v>644.12382635606843</v>
      </c>
      <c r="R49">
        <v>616.23408707268538</v>
      </c>
      <c r="S49">
        <v>599.77925664599741</v>
      </c>
      <c r="T49">
        <v>622.08724836166039</v>
      </c>
      <c r="U49">
        <v>555.96870108386963</v>
      </c>
      <c r="V49">
        <v>621.81941383148671</v>
      </c>
      <c r="W49">
        <v>625.82600664599727</v>
      </c>
      <c r="X49">
        <v>578.20565807268554</v>
      </c>
      <c r="Y49">
        <v>591.18403653192649</v>
      </c>
      <c r="Z49">
        <v>594.24400907827749</v>
      </c>
      <c r="AA49">
        <v>565.21526794710223</v>
      </c>
      <c r="AB49">
        <v>599.02907836166025</v>
      </c>
      <c r="AC49">
        <v>579.94964909724956</v>
      </c>
      <c r="AD49">
        <v>634.00865477096488</v>
      </c>
      <c r="AE49">
        <v>530.60796707268537</v>
      </c>
      <c r="AF49">
        <v>565.7875007234187</v>
      </c>
      <c r="AG49">
        <v>380.73052270996362</v>
      </c>
      <c r="AH49">
        <v>645.46942296876045</v>
      </c>
    </row>
    <row r="50" spans="1:34" x14ac:dyDescent="0.3">
      <c r="A50" s="111">
        <f ca="1">Exceedance!U50</f>
        <v>47543</v>
      </c>
      <c r="B50" s="1">
        <v>809.07840244676174</v>
      </c>
      <c r="C50" s="1">
        <v>809.07840244676152</v>
      </c>
      <c r="D50" s="1">
        <v>842.84203766459575</v>
      </c>
      <c r="E50">
        <v>700.23667783306973</v>
      </c>
      <c r="F50">
        <v>895.57042739863118</v>
      </c>
      <c r="G50">
        <v>786.77837603882267</v>
      </c>
      <c r="H50">
        <v>881.15866981074737</v>
      </c>
      <c r="I50">
        <v>813.16925879555947</v>
      </c>
      <c r="J50">
        <v>865.37329525936627</v>
      </c>
      <c r="K50">
        <v>765.29714898904183</v>
      </c>
      <c r="L50">
        <v>799.9985789890419</v>
      </c>
      <c r="M50">
        <v>664.88986884375799</v>
      </c>
      <c r="N50">
        <v>618.01826748808116</v>
      </c>
      <c r="O50">
        <v>614.48558096667432</v>
      </c>
      <c r="P50">
        <v>783.95100783306941</v>
      </c>
      <c r="Q50">
        <v>830.58157327563163</v>
      </c>
      <c r="R50">
        <v>804.80060898904151</v>
      </c>
      <c r="S50">
        <v>860.78149069585299</v>
      </c>
      <c r="T50">
        <v>794.22008926444732</v>
      </c>
      <c r="U50">
        <v>784.1529109666742</v>
      </c>
      <c r="V50">
        <v>849.25436299595663</v>
      </c>
      <c r="W50">
        <v>861.85989069585276</v>
      </c>
      <c r="X50">
        <v>883.97623898904067</v>
      </c>
      <c r="Y50">
        <v>620.07024825589679</v>
      </c>
      <c r="Z50">
        <v>760.1843849778578</v>
      </c>
      <c r="AA50">
        <v>819.50604209367577</v>
      </c>
      <c r="AB50">
        <v>837.55785926444742</v>
      </c>
      <c r="AC50">
        <v>829.96155212676592</v>
      </c>
      <c r="AD50">
        <v>844.0410595024299</v>
      </c>
      <c r="AE50">
        <v>762.27636898904143</v>
      </c>
      <c r="AF50">
        <v>719.50779843205441</v>
      </c>
      <c r="AG50">
        <v>552.66745752434315</v>
      </c>
      <c r="AH50">
        <v>854.310124136789</v>
      </c>
    </row>
    <row r="51" spans="1:34" x14ac:dyDescent="0.3">
      <c r="A51" s="111">
        <f ca="1">Exceedance!U51</f>
        <v>47574</v>
      </c>
      <c r="B51" s="1">
        <v>866.62919985829183</v>
      </c>
      <c r="C51" s="1">
        <v>866.62919985829171</v>
      </c>
      <c r="D51" s="1">
        <v>903.73216940315808</v>
      </c>
      <c r="E51">
        <v>836.56612038743174</v>
      </c>
      <c r="F51">
        <v>937.26101331695054</v>
      </c>
      <c r="G51">
        <v>862.43733291154331</v>
      </c>
      <c r="H51">
        <v>923.05891185407302</v>
      </c>
      <c r="I51">
        <v>895.76197671421653</v>
      </c>
      <c r="J51">
        <v>1037.5683418016495</v>
      </c>
      <c r="K51">
        <v>799.6908215872437</v>
      </c>
      <c r="L51">
        <v>852.81733158724398</v>
      </c>
      <c r="M51">
        <v>650.4548789543536</v>
      </c>
      <c r="N51">
        <v>632.98974152942344</v>
      </c>
      <c r="O51">
        <v>649.83611754853632</v>
      </c>
      <c r="P51">
        <v>859.05857038743238</v>
      </c>
      <c r="Q51">
        <v>891.38524266614877</v>
      </c>
      <c r="R51">
        <v>863.09847158724381</v>
      </c>
      <c r="S51">
        <v>904.01309895607676</v>
      </c>
      <c r="T51">
        <v>865.48527467174074</v>
      </c>
      <c r="U51">
        <v>823.51518559842725</v>
      </c>
      <c r="V51">
        <v>894.40336726549037</v>
      </c>
      <c r="W51">
        <v>898.43285895607676</v>
      </c>
      <c r="X51">
        <v>796.741981587243</v>
      </c>
      <c r="Y51">
        <v>625.21499536937881</v>
      </c>
      <c r="Z51">
        <v>815.05159359283562</v>
      </c>
      <c r="AA51">
        <v>864.70505325715794</v>
      </c>
      <c r="AB51">
        <v>917.49882467174075</v>
      </c>
      <c r="AC51">
        <v>884.4666062074491</v>
      </c>
      <c r="AD51">
        <v>883.27724171258421</v>
      </c>
      <c r="AE51">
        <v>809.90654158724362</v>
      </c>
      <c r="AF51">
        <v>831.96947388760918</v>
      </c>
      <c r="AG51">
        <v>845.87859174423079</v>
      </c>
      <c r="AH51">
        <v>927.22952198759424</v>
      </c>
    </row>
    <row r="52" spans="1:34" x14ac:dyDescent="0.3">
      <c r="A52" s="111">
        <f ca="1">Exceedance!U52</f>
        <v>47604</v>
      </c>
      <c r="B52" s="1">
        <v>892.03512213333136</v>
      </c>
      <c r="C52" s="1">
        <v>892.03512213333136</v>
      </c>
      <c r="D52" s="1">
        <v>928.8918262003258</v>
      </c>
      <c r="E52">
        <v>858.20952164138009</v>
      </c>
      <c r="F52">
        <v>932.26579616266065</v>
      </c>
      <c r="G52">
        <v>878.18201984713335</v>
      </c>
      <c r="H52">
        <v>983.41006125316574</v>
      </c>
      <c r="I52">
        <v>904.09473648928747</v>
      </c>
      <c r="J52">
        <v>985.96944139731102</v>
      </c>
      <c r="K52">
        <v>870.67426867561187</v>
      </c>
      <c r="L52">
        <v>844.07482867561191</v>
      </c>
      <c r="M52">
        <v>659.02846483415431</v>
      </c>
      <c r="N52">
        <v>612.20236981469179</v>
      </c>
      <c r="O52">
        <v>846.40992065324394</v>
      </c>
      <c r="P52">
        <v>925.59392164138012</v>
      </c>
      <c r="Q52">
        <v>907.21107908394185</v>
      </c>
      <c r="R52">
        <v>851.28790867561167</v>
      </c>
      <c r="S52">
        <v>883.2283285041616</v>
      </c>
      <c r="T52">
        <v>899.29073507275837</v>
      </c>
      <c r="U52">
        <v>826.12103065324402</v>
      </c>
      <c r="V52">
        <v>873.77389001786264</v>
      </c>
      <c r="W52">
        <v>887.38976850416213</v>
      </c>
      <c r="X52">
        <v>868.0538631756117</v>
      </c>
      <c r="Y52">
        <v>666.55088767903931</v>
      </c>
      <c r="Z52">
        <v>841.45050166442809</v>
      </c>
      <c r="AA52">
        <v>846.76276590198552</v>
      </c>
      <c r="AB52">
        <v>882.31351907275814</v>
      </c>
      <c r="AC52">
        <v>868.83791666249522</v>
      </c>
      <c r="AD52">
        <v>958.70142276448325</v>
      </c>
      <c r="AE52">
        <v>815.0940486756117</v>
      </c>
      <c r="AF52">
        <v>815.84935650395391</v>
      </c>
      <c r="AG52">
        <v>843.50298437145273</v>
      </c>
      <c r="AH52">
        <v>909.63108171801855</v>
      </c>
    </row>
    <row r="53" spans="1:34" x14ac:dyDescent="0.3">
      <c r="A53" s="111">
        <f ca="1">Exceedance!U53</f>
        <v>47635</v>
      </c>
      <c r="B53" s="1">
        <v>740.89238065977509</v>
      </c>
      <c r="C53" s="1">
        <v>740.89238065977565</v>
      </c>
      <c r="D53" s="1">
        <v>761.56893817003663</v>
      </c>
      <c r="E53">
        <v>730.18995755119875</v>
      </c>
      <c r="F53">
        <v>801.42680174943416</v>
      </c>
      <c r="G53">
        <v>768.05803007531085</v>
      </c>
      <c r="H53">
        <v>816.8884711756665</v>
      </c>
      <c r="I53">
        <v>780.13440638128748</v>
      </c>
      <c r="J53">
        <v>787.40793202154873</v>
      </c>
      <c r="K53">
        <v>731.96083238872677</v>
      </c>
      <c r="L53">
        <v>741.3270123887271</v>
      </c>
      <c r="M53">
        <v>638.07753023342059</v>
      </c>
      <c r="N53">
        <v>594.84562620860254</v>
      </c>
      <c r="O53">
        <v>715.04330639991088</v>
      </c>
      <c r="P53">
        <v>773.60883755119914</v>
      </c>
      <c r="Q53">
        <v>797.01066582991541</v>
      </c>
      <c r="R53">
        <v>779.1317423887275</v>
      </c>
      <c r="S53">
        <v>762.12975811984313</v>
      </c>
      <c r="T53">
        <v>754.1965078355073</v>
      </c>
      <c r="U53">
        <v>730.34797639991098</v>
      </c>
      <c r="V53">
        <v>785.66375014880452</v>
      </c>
      <c r="W53">
        <v>786.72262811984308</v>
      </c>
      <c r="X53">
        <v>776.01886438872759</v>
      </c>
      <c r="Y53">
        <v>727.94168872561875</v>
      </c>
      <c r="Z53">
        <v>716.42804439431904</v>
      </c>
      <c r="AA53">
        <v>761.45718542092402</v>
      </c>
      <c r="AB53">
        <v>781.85932783550766</v>
      </c>
      <c r="AC53">
        <v>758.11557903274104</v>
      </c>
      <c r="AD53">
        <v>809.66539174849549</v>
      </c>
      <c r="AE53">
        <v>723.01961238872707</v>
      </c>
      <c r="AF53">
        <v>717.37346872561864</v>
      </c>
      <c r="AG53">
        <v>724.05492972308787</v>
      </c>
      <c r="AH53">
        <v>784.69397308938881</v>
      </c>
    </row>
    <row r="54" spans="1:34" x14ac:dyDescent="0.3">
      <c r="A54" s="111">
        <f ca="1">Exceedance!U54</f>
        <v>47665</v>
      </c>
      <c r="B54" s="1">
        <v>701.57506703863817</v>
      </c>
      <c r="C54" s="1">
        <v>701.57506703863817</v>
      </c>
      <c r="D54" s="1">
        <v>712.80521851594324</v>
      </c>
      <c r="E54">
        <v>675.0721106587165</v>
      </c>
      <c r="F54">
        <v>741.53570408470011</v>
      </c>
      <c r="G54">
        <v>707.90160886446995</v>
      </c>
      <c r="H54">
        <v>747.88196720016595</v>
      </c>
      <c r="I54">
        <v>661.1985192614278</v>
      </c>
      <c r="J54">
        <v>742.38681769000993</v>
      </c>
      <c r="K54">
        <v>707.54813358091837</v>
      </c>
      <c r="L54">
        <v>693.76221358091766</v>
      </c>
      <c r="M54">
        <v>663.49094400092542</v>
      </c>
      <c r="N54">
        <v>634.87224311769103</v>
      </c>
      <c r="O54">
        <v>706.26964555855045</v>
      </c>
      <c r="P54">
        <v>712.59018065871669</v>
      </c>
      <c r="Q54">
        <v>730.668972101279</v>
      </c>
      <c r="R54">
        <v>724.19441358091819</v>
      </c>
      <c r="S54">
        <v>731.01631552150138</v>
      </c>
      <c r="T54">
        <v>728.4627680900951</v>
      </c>
      <c r="U54">
        <v>671.54732555855071</v>
      </c>
      <c r="V54">
        <v>675.51411316556869</v>
      </c>
      <c r="W54">
        <v>702.41400552150083</v>
      </c>
      <c r="X54">
        <v>687.49134358091828</v>
      </c>
      <c r="Y54">
        <v>678.99826222094282</v>
      </c>
      <c r="Z54">
        <v>678.19605156973432</v>
      </c>
      <c r="AA54">
        <v>677.39765991932427</v>
      </c>
      <c r="AB54">
        <v>699.47082809009441</v>
      </c>
      <c r="AC54">
        <v>694.59488847067576</v>
      </c>
      <c r="AD54">
        <v>744.55082149451778</v>
      </c>
      <c r="AE54">
        <v>686.26340358091829</v>
      </c>
      <c r="AF54">
        <v>638.88234222094275</v>
      </c>
      <c r="AG54">
        <v>656.94455535759869</v>
      </c>
      <c r="AH54">
        <v>731.06899655187897</v>
      </c>
    </row>
    <row r="55" spans="1:34" x14ac:dyDescent="0.3">
      <c r="A55" s="111">
        <f ca="1">Exceedance!U55</f>
        <v>47696</v>
      </c>
      <c r="B55" s="1">
        <v>659.63850076773053</v>
      </c>
      <c r="C55" s="1">
        <v>659.63850076773053</v>
      </c>
      <c r="D55" s="1">
        <v>672.64774961852663</v>
      </c>
      <c r="E55">
        <v>625.69438682958162</v>
      </c>
      <c r="F55">
        <v>690.09883989873356</v>
      </c>
      <c r="G55">
        <v>693.05100935369353</v>
      </c>
      <c r="H55">
        <v>711.88915621074773</v>
      </c>
      <c r="I55">
        <v>671.44129529638872</v>
      </c>
      <c r="J55">
        <v>682.07560611435895</v>
      </c>
      <c r="K55">
        <v>627.64177249668251</v>
      </c>
      <c r="L55">
        <v>645.31550249668305</v>
      </c>
      <c r="M55">
        <v>626.63589650786616</v>
      </c>
      <c r="N55">
        <v>600.72721077553274</v>
      </c>
      <c r="O55">
        <v>603.68469650786665</v>
      </c>
      <c r="P55">
        <v>679.36828682958162</v>
      </c>
      <c r="Q55">
        <v>700.39605310829813</v>
      </c>
      <c r="R55">
        <v>677.6322724966825</v>
      </c>
      <c r="S55">
        <v>698.80241339822874</v>
      </c>
      <c r="T55">
        <v>686.25999511389045</v>
      </c>
      <c r="U55">
        <v>640.12608650786638</v>
      </c>
      <c r="V55">
        <v>656.9064190889959</v>
      </c>
      <c r="W55">
        <v>648.72674339822902</v>
      </c>
      <c r="X55">
        <v>629.20241249668277</v>
      </c>
      <c r="Y55">
        <v>665.64151961520997</v>
      </c>
      <c r="Z55">
        <v>653.71966450227467</v>
      </c>
      <c r="AA55">
        <v>651.9821046993095</v>
      </c>
      <c r="AB55">
        <v>669.99962511389083</v>
      </c>
      <c r="AC55">
        <v>653.95482289980123</v>
      </c>
      <c r="AD55">
        <v>745.8212939374755</v>
      </c>
      <c r="AE55">
        <v>625.02342249668231</v>
      </c>
      <c r="AF55">
        <v>582.45492961521006</v>
      </c>
      <c r="AG55">
        <v>609.11270309172983</v>
      </c>
      <c r="AH55">
        <v>676.89451397440405</v>
      </c>
    </row>
    <row r="56" spans="1:34" x14ac:dyDescent="0.3">
      <c r="A56" s="111">
        <f ca="1">Exceedance!U56</f>
        <v>47727</v>
      </c>
      <c r="B56" s="1">
        <v>669.01463949550794</v>
      </c>
      <c r="C56" s="1">
        <v>669.01463949550805</v>
      </c>
      <c r="D56" s="1">
        <v>687.46110444473209</v>
      </c>
      <c r="E56">
        <v>649.8400992291248</v>
      </c>
      <c r="F56">
        <v>711.05711152645642</v>
      </c>
      <c r="G56">
        <v>616.72639175323661</v>
      </c>
      <c r="H56">
        <v>785.32890614507824</v>
      </c>
      <c r="I56">
        <v>756.7545155304349</v>
      </c>
      <c r="J56">
        <v>741.65799050790872</v>
      </c>
      <c r="K56">
        <v>663.21375122445977</v>
      </c>
      <c r="L56">
        <v>673.50135122446011</v>
      </c>
      <c r="M56">
        <v>664.55314523564357</v>
      </c>
      <c r="N56">
        <v>641.4394054525884</v>
      </c>
      <c r="O56">
        <v>650.92278523564346</v>
      </c>
      <c r="P56">
        <v>691.11623922912474</v>
      </c>
      <c r="Q56">
        <v>713.97614550784124</v>
      </c>
      <c r="R56">
        <v>682.46255122445973</v>
      </c>
      <c r="S56">
        <v>715.53236579777138</v>
      </c>
      <c r="T56">
        <v>696.9474475134333</v>
      </c>
      <c r="U56">
        <v>631.68421523564314</v>
      </c>
      <c r="V56">
        <v>704.41298298325989</v>
      </c>
      <c r="W56">
        <v>711.03169579777148</v>
      </c>
      <c r="X56">
        <v>674.54322722445966</v>
      </c>
      <c r="Y56">
        <v>662.8807606837006</v>
      </c>
      <c r="Z56">
        <v>667.93827323005178</v>
      </c>
      <c r="AA56">
        <v>658.51429409885202</v>
      </c>
      <c r="AB56">
        <v>686.63390551343332</v>
      </c>
      <c r="AC56">
        <v>654.57510924987878</v>
      </c>
      <c r="AD56">
        <v>737.75425392273792</v>
      </c>
      <c r="AE56">
        <v>635.37566122445958</v>
      </c>
      <c r="AF56">
        <v>635.26591068370078</v>
      </c>
      <c r="AG56">
        <v>642.52842686173801</v>
      </c>
      <c r="AH56">
        <v>685.91331212053376</v>
      </c>
    </row>
    <row r="57" spans="1:34" x14ac:dyDescent="0.3">
      <c r="A57" s="111">
        <f ca="1">Exceedance!U57</f>
        <v>47757</v>
      </c>
      <c r="B57" s="1">
        <v>587.31683787564566</v>
      </c>
      <c r="C57" s="1">
        <v>587.31683787564589</v>
      </c>
      <c r="D57" s="1">
        <v>603.04595967701039</v>
      </c>
      <c r="E57">
        <v>557.77670868478958</v>
      </c>
      <c r="F57">
        <v>617.80124724212033</v>
      </c>
      <c r="G57">
        <v>578.36053120890153</v>
      </c>
      <c r="H57">
        <v>630.81406510227907</v>
      </c>
      <c r="I57">
        <v>640.05009305197859</v>
      </c>
      <c r="J57">
        <v>631.36365391541176</v>
      </c>
      <c r="K57">
        <v>568.68566960459816</v>
      </c>
      <c r="L57">
        <v>573.57400960459756</v>
      </c>
      <c r="M57">
        <v>578.50694361578178</v>
      </c>
      <c r="N57">
        <v>536.8834116101898</v>
      </c>
      <c r="O57">
        <v>549.78959361578154</v>
      </c>
      <c r="P57">
        <v>571.19529868478992</v>
      </c>
      <c r="Q57">
        <v>605.46121296350645</v>
      </c>
      <c r="R57">
        <v>583.1337996045977</v>
      </c>
      <c r="S57">
        <v>615.70172125342833</v>
      </c>
      <c r="T57">
        <v>598.77573496909895</v>
      </c>
      <c r="U57">
        <v>559.19884361578158</v>
      </c>
      <c r="V57">
        <v>583.3471452796673</v>
      </c>
      <c r="W57">
        <v>598.50846125342798</v>
      </c>
      <c r="X57">
        <v>584.26325960459781</v>
      </c>
      <c r="Y57">
        <v>571.60612927557145</v>
      </c>
      <c r="Z57">
        <v>567.05304661018988</v>
      </c>
      <c r="AA57">
        <v>595.21730455451097</v>
      </c>
      <c r="AB57">
        <v>582.29433396909906</v>
      </c>
      <c r="AC57">
        <v>567.21958348129044</v>
      </c>
      <c r="AD57">
        <v>626.60926190426414</v>
      </c>
      <c r="AE57">
        <v>551.85510960459783</v>
      </c>
      <c r="AF57">
        <v>557.36127927557186</v>
      </c>
      <c r="AG57">
        <v>542.77648770268934</v>
      </c>
      <c r="AH57">
        <v>601.12464861175658</v>
      </c>
    </row>
    <row r="58" spans="1:34" x14ac:dyDescent="0.3">
      <c r="A58" s="111">
        <f ca="1">Exceedance!U58</f>
        <v>47788</v>
      </c>
      <c r="B58" s="1">
        <v>519.17159267517832</v>
      </c>
      <c r="C58" s="1">
        <v>519.17159267517854</v>
      </c>
      <c r="D58" s="1">
        <v>535.14326334388682</v>
      </c>
      <c r="E58">
        <v>493.62459332989755</v>
      </c>
      <c r="F58">
        <v>558.31850514094322</v>
      </c>
      <c r="G58">
        <v>501.06895585400997</v>
      </c>
      <c r="H58">
        <v>640.21231439159385</v>
      </c>
      <c r="I58">
        <v>545.74945936681831</v>
      </c>
      <c r="J58">
        <v>596.79157609609354</v>
      </c>
      <c r="K58">
        <v>529.7733044041305</v>
      </c>
      <c r="L58">
        <v>519.27805440413067</v>
      </c>
      <c r="M58">
        <v>492.46763841531464</v>
      </c>
      <c r="N58">
        <v>475.39675640972303</v>
      </c>
      <c r="O58">
        <v>492.14759841531441</v>
      </c>
      <c r="P58">
        <v>523.84866332989805</v>
      </c>
      <c r="Q58">
        <v>542.01702960861496</v>
      </c>
      <c r="R58">
        <v>531.37184440413057</v>
      </c>
      <c r="S58">
        <v>548.26982989854207</v>
      </c>
      <c r="T58">
        <v>534.11675161420669</v>
      </c>
      <c r="U58">
        <v>478.07387841531448</v>
      </c>
      <c r="V58">
        <v>531.25771866229809</v>
      </c>
      <c r="W58">
        <v>531.7890598985415</v>
      </c>
      <c r="X58">
        <v>533.96295440413053</v>
      </c>
      <c r="Y58">
        <v>532.14741042454625</v>
      </c>
      <c r="Z58">
        <v>509.28453040972261</v>
      </c>
      <c r="AA58">
        <v>506.57987719962318</v>
      </c>
      <c r="AB58">
        <v>526.19013161420719</v>
      </c>
      <c r="AC58">
        <v>502.14694314816967</v>
      </c>
      <c r="AD58">
        <v>564.19948027167004</v>
      </c>
      <c r="AE58">
        <v>495.18038440413045</v>
      </c>
      <c r="AF58">
        <v>520.46889042454643</v>
      </c>
      <c r="AG58">
        <v>506.91892419286808</v>
      </c>
      <c r="AH58">
        <v>530.69894589791659</v>
      </c>
    </row>
    <row r="59" spans="1:34" x14ac:dyDescent="0.3">
      <c r="A59" s="111">
        <f ca="1">Exceedance!U59</f>
        <v>47818</v>
      </c>
      <c r="B59" s="1">
        <v>457.41472270618101</v>
      </c>
      <c r="C59" s="1">
        <v>457.41472270618101</v>
      </c>
      <c r="D59" s="1">
        <v>470.1291320783352</v>
      </c>
      <c r="E59">
        <v>348.68644152319303</v>
      </c>
      <c r="F59">
        <v>524.14650041008622</v>
      </c>
      <c r="G59">
        <v>467.49468404730464</v>
      </c>
      <c r="H59">
        <v>574.31100591972245</v>
      </c>
      <c r="I59">
        <v>437.67991374556379</v>
      </c>
      <c r="J59">
        <v>508.71782541933214</v>
      </c>
      <c r="K59">
        <v>451.91294443513266</v>
      </c>
      <c r="L59">
        <v>458.53000443513315</v>
      </c>
      <c r="M59">
        <v>436.24892844631677</v>
      </c>
      <c r="N59">
        <v>403.28658644072482</v>
      </c>
      <c r="O59">
        <v>404.95028844631702</v>
      </c>
      <c r="P59">
        <v>455.35942152319279</v>
      </c>
      <c r="Q59">
        <v>475.57999380190989</v>
      </c>
      <c r="R59">
        <v>434.25266443513306</v>
      </c>
      <c r="S59">
        <v>473.35394009183602</v>
      </c>
      <c r="T59">
        <v>410.90628580750189</v>
      </c>
      <c r="U59">
        <v>412.21070844631697</v>
      </c>
      <c r="V59">
        <v>464.01175819002827</v>
      </c>
      <c r="W59">
        <v>478.5681700918359</v>
      </c>
      <c r="X59">
        <v>436.61995543513314</v>
      </c>
      <c r="Y59">
        <v>451.02560367099113</v>
      </c>
      <c r="Z59">
        <v>420.37084644072496</v>
      </c>
      <c r="AA59">
        <v>442.24914339291735</v>
      </c>
      <c r="AB59">
        <v>435.27465880750191</v>
      </c>
      <c r="AC59">
        <v>425.6568708826253</v>
      </c>
      <c r="AD59">
        <v>479.91741988969591</v>
      </c>
      <c r="AE59">
        <v>428.22577443513319</v>
      </c>
      <c r="AF59">
        <v>419.39001367099104</v>
      </c>
      <c r="AG59">
        <v>401.5542396383139</v>
      </c>
      <c r="AH59">
        <v>433.33351502359187</v>
      </c>
    </row>
    <row r="60" spans="1:34" x14ac:dyDescent="0.3">
      <c r="A60" s="111">
        <f ca="1">Exceedance!U60</f>
        <v>47849</v>
      </c>
      <c r="B60" s="1">
        <v>629.02247337547681</v>
      </c>
      <c r="C60" s="1">
        <v>618.02282737549012</v>
      </c>
      <c r="D60" s="1">
        <v>618.02282737549012</v>
      </c>
      <c r="E60">
        <v>644.74916404217333</v>
      </c>
      <c r="F60">
        <v>719.79292737550657</v>
      </c>
      <c r="G60">
        <v>760.33360404217319</v>
      </c>
      <c r="H60">
        <v>569.95288737550629</v>
      </c>
      <c r="I60">
        <v>628.13436204217703</v>
      </c>
      <c r="J60">
        <v>613.93495404217344</v>
      </c>
      <c r="K60">
        <v>633.73552404221812</v>
      </c>
      <c r="L60">
        <v>631.09089404221811</v>
      </c>
      <c r="M60">
        <v>552.53684977943465</v>
      </c>
      <c r="N60">
        <v>497.70062404221795</v>
      </c>
      <c r="O60">
        <v>653.55316404221776</v>
      </c>
      <c r="P60">
        <v>645.21960004220477</v>
      </c>
      <c r="Q60">
        <v>626.89939004220446</v>
      </c>
      <c r="R60">
        <v>668.65341004220477</v>
      </c>
      <c r="S60">
        <v>548.00177404221768</v>
      </c>
      <c r="T60">
        <v>674.03341004220488</v>
      </c>
      <c r="U60">
        <v>661.63365204219883</v>
      </c>
      <c r="V60">
        <v>642.56096604217657</v>
      </c>
      <c r="W60">
        <v>627.33899504221824</v>
      </c>
      <c r="X60">
        <v>624.78226204219902</v>
      </c>
      <c r="Y60">
        <v>617.9932750422181</v>
      </c>
      <c r="Z60">
        <v>608.79891404221814</v>
      </c>
      <c r="AA60">
        <v>654.04202304217654</v>
      </c>
      <c r="AB60">
        <v>608.8594900422047</v>
      </c>
      <c r="AC60">
        <v>662.22674004220437</v>
      </c>
      <c r="AD60">
        <v>599.03557004220465</v>
      </c>
      <c r="AE60">
        <v>627.32940737555123</v>
      </c>
      <c r="AF60">
        <v>531.99071337553767</v>
      </c>
      <c r="AG60">
        <v>644.61959337553776</v>
      </c>
      <c r="AH60">
        <v>601.86219204219901</v>
      </c>
    </row>
    <row r="61" spans="1:34" x14ac:dyDescent="0.3">
      <c r="A61" s="111">
        <f ca="1">Exceedance!U61</f>
        <v>47880</v>
      </c>
      <c r="B61" s="1">
        <v>656.34774033427664</v>
      </c>
      <c r="C61" s="1">
        <v>646.49606133428847</v>
      </c>
      <c r="D61" s="1">
        <v>646.49606133428847</v>
      </c>
      <c r="E61">
        <v>650.53394300097636</v>
      </c>
      <c r="F61">
        <v>660.73023633431012</v>
      </c>
      <c r="G61">
        <v>664.57138300097631</v>
      </c>
      <c r="H61">
        <v>645.91503633430978</v>
      </c>
      <c r="I61">
        <v>644.84273000098005</v>
      </c>
      <c r="J61">
        <v>621.38085300097669</v>
      </c>
      <c r="K61">
        <v>646.40882800101667</v>
      </c>
      <c r="L61">
        <v>607.78085800101655</v>
      </c>
      <c r="M61">
        <v>557.17497258618369</v>
      </c>
      <c r="N61">
        <v>456.31903800101622</v>
      </c>
      <c r="O61">
        <v>628.77558800101667</v>
      </c>
      <c r="P61">
        <v>677.10051700100439</v>
      </c>
      <c r="Q61">
        <v>669.80811700100492</v>
      </c>
      <c r="R61">
        <v>633.45184700100435</v>
      </c>
      <c r="S61">
        <v>661.3016480010167</v>
      </c>
      <c r="T61">
        <v>641.72150700100428</v>
      </c>
      <c r="U61">
        <v>662.7002800009991</v>
      </c>
      <c r="V61">
        <v>664.55521100097928</v>
      </c>
      <c r="W61">
        <v>621.92800900101656</v>
      </c>
      <c r="X61">
        <v>639.50725000099942</v>
      </c>
      <c r="Y61">
        <v>611.24388026396775</v>
      </c>
      <c r="Z61">
        <v>621.9980380010162</v>
      </c>
      <c r="AA61">
        <v>649.49008500097875</v>
      </c>
      <c r="AB61">
        <v>642.45587600100464</v>
      </c>
      <c r="AC61">
        <v>660.65696700100466</v>
      </c>
      <c r="AD61">
        <v>584.18199700100479</v>
      </c>
      <c r="AE61">
        <v>610.91753133434963</v>
      </c>
      <c r="AF61">
        <v>466.12171033433788</v>
      </c>
      <c r="AG61">
        <v>662.16547033433812</v>
      </c>
      <c r="AH61">
        <v>586.08202000099959</v>
      </c>
    </row>
    <row r="62" spans="1:34" x14ac:dyDescent="0.3">
      <c r="A62" s="111">
        <f ca="1">Exceedance!U62</f>
        <v>47908</v>
      </c>
      <c r="B62" s="1">
        <v>939.26513037153472</v>
      </c>
      <c r="C62" s="1">
        <v>929.80273637154642</v>
      </c>
      <c r="D62" s="1">
        <v>929.80273637154642</v>
      </c>
      <c r="E62">
        <v>961.11572303823573</v>
      </c>
      <c r="F62">
        <v>915.01535637156871</v>
      </c>
      <c r="G62">
        <v>881.06500303823555</v>
      </c>
      <c r="H62">
        <v>898.6039263715694</v>
      </c>
      <c r="I62">
        <v>920.66305503823946</v>
      </c>
      <c r="J62">
        <v>902.20945303823589</v>
      </c>
      <c r="K62">
        <v>920.58197303827467</v>
      </c>
      <c r="L62">
        <v>980.14187303827418</v>
      </c>
      <c r="M62">
        <v>568.5183591539419</v>
      </c>
      <c r="N62">
        <v>591.16812974417292</v>
      </c>
      <c r="O62">
        <v>901.70434303827471</v>
      </c>
      <c r="P62">
        <v>922.82788703826259</v>
      </c>
      <c r="Q62">
        <v>934.84639703826258</v>
      </c>
      <c r="R62">
        <v>953.70083703826322</v>
      </c>
      <c r="S62">
        <v>894.82523303827418</v>
      </c>
      <c r="T62">
        <v>949.8411470382631</v>
      </c>
      <c r="U62">
        <v>945.97431503825794</v>
      </c>
      <c r="V62">
        <v>959.63604103823843</v>
      </c>
      <c r="W62">
        <v>1004.5596330382743</v>
      </c>
      <c r="X62">
        <v>968.29735503825827</v>
      </c>
      <c r="Y62">
        <v>636.12631419017475</v>
      </c>
      <c r="Z62">
        <v>939.36221303827415</v>
      </c>
      <c r="AA62">
        <v>948.96520503823831</v>
      </c>
      <c r="AB62">
        <v>956.37527503826232</v>
      </c>
      <c r="AC62">
        <v>926.64405343826274</v>
      </c>
      <c r="AD62">
        <v>892.32215703826262</v>
      </c>
      <c r="AE62">
        <v>836.20407637160758</v>
      </c>
      <c r="AF62">
        <v>719.67468037159574</v>
      </c>
      <c r="AG62">
        <v>924.23742037159582</v>
      </c>
      <c r="AH62">
        <v>826.69271503825792</v>
      </c>
    </row>
    <row r="63" spans="1:34" x14ac:dyDescent="0.3">
      <c r="A63" s="111">
        <f ca="1">Exceedance!U63</f>
        <v>47939</v>
      </c>
      <c r="B63" s="1">
        <v>1013.0065813201275</v>
      </c>
      <c r="C63" s="1">
        <v>1003.5839633201389</v>
      </c>
      <c r="D63" s="1">
        <v>1003.5839633201389</v>
      </c>
      <c r="E63">
        <v>1009.6132399868284</v>
      </c>
      <c r="F63">
        <v>1002.2753933201617</v>
      </c>
      <c r="G63">
        <v>921.35957998682829</v>
      </c>
      <c r="H63">
        <v>987.62732332016139</v>
      </c>
      <c r="I63">
        <v>1098.4913039868309</v>
      </c>
      <c r="J63">
        <v>952.77894998682825</v>
      </c>
      <c r="K63">
        <v>989.64518998686663</v>
      </c>
      <c r="L63">
        <v>700.4600895827632</v>
      </c>
      <c r="M63">
        <v>574.65019986310358</v>
      </c>
      <c r="N63">
        <v>603.39167875037651</v>
      </c>
      <c r="O63">
        <v>985.92509998686683</v>
      </c>
      <c r="P63">
        <v>996.16113798685535</v>
      </c>
      <c r="Q63">
        <v>1009.348947986855</v>
      </c>
      <c r="R63">
        <v>1009.4545179868551</v>
      </c>
      <c r="S63">
        <v>976.92793998686648</v>
      </c>
      <c r="T63">
        <v>1001.9444379868552</v>
      </c>
      <c r="U63">
        <v>1000.8346239868501</v>
      </c>
      <c r="V63">
        <v>1008.7106659868317</v>
      </c>
      <c r="W63">
        <v>933.56983998686667</v>
      </c>
      <c r="X63">
        <v>976.40660398685031</v>
      </c>
      <c r="Y63">
        <v>633.60393553045776</v>
      </c>
      <c r="Z63">
        <v>993.65153998686662</v>
      </c>
      <c r="AA63">
        <v>1039.6982839868308</v>
      </c>
      <c r="AB63">
        <v>1020.7518679868554</v>
      </c>
      <c r="AC63">
        <v>977.71778098685502</v>
      </c>
      <c r="AD63">
        <v>956.15701798685495</v>
      </c>
      <c r="AE63">
        <v>963.82342332020028</v>
      </c>
      <c r="AF63">
        <v>1025.8977413201885</v>
      </c>
      <c r="AG63">
        <v>1009.4901713201883</v>
      </c>
      <c r="AH63">
        <v>972.11476398685033</v>
      </c>
    </row>
    <row r="64" spans="1:34" x14ac:dyDescent="0.3">
      <c r="A64" s="111">
        <f ca="1">Exceedance!U64</f>
        <v>47969</v>
      </c>
      <c r="B64" s="1">
        <v>1039.4563049529493</v>
      </c>
      <c r="C64" s="1">
        <v>1030.67349295296</v>
      </c>
      <c r="D64" s="1">
        <v>1030.67349295296</v>
      </c>
      <c r="E64">
        <v>1010.2947896196523</v>
      </c>
      <c r="F64">
        <v>1021.4244429529855</v>
      </c>
      <c r="G64">
        <v>984.36199961965235</v>
      </c>
      <c r="H64">
        <v>1001.0671529529859</v>
      </c>
      <c r="I64">
        <v>1052.2842556196556</v>
      </c>
      <c r="J64">
        <v>1024.3278796196525</v>
      </c>
      <c r="K64">
        <v>982.57225961968823</v>
      </c>
      <c r="L64">
        <v>701.09255920193596</v>
      </c>
      <c r="M64">
        <v>557.43813002725551</v>
      </c>
      <c r="N64">
        <v>1020.5497996196881</v>
      </c>
      <c r="O64">
        <v>1057.9317996196883</v>
      </c>
      <c r="P64">
        <v>1013.3142416196773</v>
      </c>
      <c r="Q64">
        <v>998.56815161967768</v>
      </c>
      <c r="R64">
        <v>989.95641161967751</v>
      </c>
      <c r="S64">
        <v>1014.4323096196885</v>
      </c>
      <c r="T64">
        <v>1009.0437216196775</v>
      </c>
      <c r="U64">
        <v>983.46010561967285</v>
      </c>
      <c r="V64">
        <v>998.62584361965548</v>
      </c>
      <c r="W64">
        <v>1006.5512941196885</v>
      </c>
      <c r="X64">
        <v>976.10867561967314</v>
      </c>
      <c r="Y64">
        <v>997.76915661968803</v>
      </c>
      <c r="Z64">
        <v>981.05312961968798</v>
      </c>
      <c r="AA64">
        <v>1007.4814896196551</v>
      </c>
      <c r="AB64">
        <v>1009.4471516196777</v>
      </c>
      <c r="AC64">
        <v>1054.6544716196777</v>
      </c>
      <c r="AD64">
        <v>962.37429161967771</v>
      </c>
      <c r="AE64">
        <v>949.30496295302169</v>
      </c>
      <c r="AF64">
        <v>1028.120144953011</v>
      </c>
      <c r="AG64">
        <v>992.47982495301108</v>
      </c>
      <c r="AH64">
        <v>998.63029561967289</v>
      </c>
    </row>
    <row r="65" spans="1:34" x14ac:dyDescent="0.3">
      <c r="A65" s="111">
        <f ca="1">Exceedance!U65</f>
        <v>48000</v>
      </c>
      <c r="B65" s="1">
        <v>808.75500015708474</v>
      </c>
      <c r="C65" s="1">
        <v>799.51284315709552</v>
      </c>
      <c r="D65" s="1">
        <v>799.51284315709552</v>
      </c>
      <c r="E65">
        <v>818.52097482378645</v>
      </c>
      <c r="F65">
        <v>847.83983815711986</v>
      </c>
      <c r="G65">
        <v>804.74983482378627</v>
      </c>
      <c r="H65">
        <v>818.64653815711983</v>
      </c>
      <c r="I65">
        <v>799.03275582378933</v>
      </c>
      <c r="J65">
        <v>806.40324482378662</v>
      </c>
      <c r="K65">
        <v>799.82056982382403</v>
      </c>
      <c r="L65">
        <v>675.15448941565853</v>
      </c>
      <c r="M65">
        <v>549.40639696680546</v>
      </c>
      <c r="N65">
        <v>805.71563982382406</v>
      </c>
      <c r="O65">
        <v>840.29868982382402</v>
      </c>
      <c r="P65">
        <v>841.41664682381224</v>
      </c>
      <c r="Q65">
        <v>846.86745682381309</v>
      </c>
      <c r="R65">
        <v>807.18848682381235</v>
      </c>
      <c r="S65">
        <v>805.4497198238239</v>
      </c>
      <c r="T65">
        <v>830.26246682381225</v>
      </c>
      <c r="U65">
        <v>837.26523582380798</v>
      </c>
      <c r="V65">
        <v>836.52511882378928</v>
      </c>
      <c r="W65">
        <v>834.5124218238243</v>
      </c>
      <c r="X65">
        <v>800.46590582380793</v>
      </c>
      <c r="Y65">
        <v>791.01098982382416</v>
      </c>
      <c r="Z65">
        <v>830.187069823824</v>
      </c>
      <c r="AA65">
        <v>843.66332082378915</v>
      </c>
      <c r="AB65">
        <v>832.37911682381218</v>
      </c>
      <c r="AC65">
        <v>847.34686682381243</v>
      </c>
      <c r="AD65">
        <v>790.75532682381288</v>
      </c>
      <c r="AE65">
        <v>775.9424131571576</v>
      </c>
      <c r="AF65">
        <v>823.91741015714604</v>
      </c>
      <c r="AG65">
        <v>812.06977015714608</v>
      </c>
      <c r="AH65">
        <v>805.39234582380743</v>
      </c>
    </row>
    <row r="66" spans="1:34" x14ac:dyDescent="0.3">
      <c r="A66" s="111">
        <f ca="1">Exceedance!U66</f>
        <v>48030</v>
      </c>
      <c r="B66" s="1">
        <v>722.14989207450026</v>
      </c>
      <c r="C66" s="1">
        <v>712.37979907451177</v>
      </c>
      <c r="D66" s="1">
        <v>712.37979907451177</v>
      </c>
      <c r="E66">
        <v>729.66139074119985</v>
      </c>
      <c r="F66">
        <v>753.35265407453335</v>
      </c>
      <c r="G66">
        <v>725.69444074120008</v>
      </c>
      <c r="H66">
        <v>672.28358407453356</v>
      </c>
      <c r="I66">
        <v>728.69444974120358</v>
      </c>
      <c r="J66">
        <v>735.07182074120021</v>
      </c>
      <c r="K66">
        <v>704.42600574123958</v>
      </c>
      <c r="L66">
        <v>700.05445873453414</v>
      </c>
      <c r="M66">
        <v>595.81623003597861</v>
      </c>
      <c r="N66">
        <v>752.57588574123986</v>
      </c>
      <c r="O66">
        <v>745.26255574123957</v>
      </c>
      <c r="P66">
        <v>738.16380874122808</v>
      </c>
      <c r="Q66">
        <v>744.62829874122815</v>
      </c>
      <c r="R66">
        <v>739.20596874122793</v>
      </c>
      <c r="S66">
        <v>744.00873574123978</v>
      </c>
      <c r="T66">
        <v>727.62365874122793</v>
      </c>
      <c r="U66">
        <v>694.96370974122271</v>
      </c>
      <c r="V66">
        <v>715.61839674120301</v>
      </c>
      <c r="W66">
        <v>698.15513574123986</v>
      </c>
      <c r="X66">
        <v>707.80102974122281</v>
      </c>
      <c r="Y66">
        <v>706.68106774123987</v>
      </c>
      <c r="Z66">
        <v>712.24094574123967</v>
      </c>
      <c r="AA66">
        <v>726.1702647412028</v>
      </c>
      <c r="AB66">
        <v>733.85429874122815</v>
      </c>
      <c r="AC66">
        <v>747.22092874122814</v>
      </c>
      <c r="AD66">
        <v>706.69728874122802</v>
      </c>
      <c r="AE66">
        <v>652.7442490745733</v>
      </c>
      <c r="AF66">
        <v>712.03593207456117</v>
      </c>
      <c r="AG66">
        <v>723.69332207456114</v>
      </c>
      <c r="AH66">
        <v>716.75431974122284</v>
      </c>
    </row>
    <row r="67" spans="1:34" x14ac:dyDescent="0.3">
      <c r="A67" s="111">
        <f ca="1">Exceedance!U67</f>
        <v>48061</v>
      </c>
      <c r="B67" s="1">
        <v>686.79841337240953</v>
      </c>
      <c r="C67" s="1">
        <v>676.45970437242192</v>
      </c>
      <c r="D67" s="1">
        <v>676.45970437242192</v>
      </c>
      <c r="E67">
        <v>677.49145603910836</v>
      </c>
      <c r="F67">
        <v>741.56508937244132</v>
      </c>
      <c r="G67">
        <v>692.75649603910801</v>
      </c>
      <c r="H67">
        <v>679.15727937244162</v>
      </c>
      <c r="I67">
        <v>667.32708303911215</v>
      </c>
      <c r="J67">
        <v>662.17720603910823</v>
      </c>
      <c r="K67">
        <v>662.00980103915049</v>
      </c>
      <c r="L67">
        <v>670.62321407594777</v>
      </c>
      <c r="M67">
        <v>552.00126320958702</v>
      </c>
      <c r="N67">
        <v>652.55777103915034</v>
      </c>
      <c r="O67">
        <v>712.58606103915054</v>
      </c>
      <c r="P67">
        <v>712.50414003913806</v>
      </c>
      <c r="Q67">
        <v>704.66528003913777</v>
      </c>
      <c r="R67">
        <v>711.64088003913787</v>
      </c>
      <c r="S67">
        <v>704.11876103915051</v>
      </c>
      <c r="T67">
        <v>699.3378700391379</v>
      </c>
      <c r="U67">
        <v>678.54342303913256</v>
      </c>
      <c r="V67">
        <v>666.87180403911123</v>
      </c>
      <c r="W67">
        <v>645.89671103915043</v>
      </c>
      <c r="X67">
        <v>698.71610303913246</v>
      </c>
      <c r="Y67">
        <v>686.50335103915052</v>
      </c>
      <c r="Z67">
        <v>687.48251103915049</v>
      </c>
      <c r="AA67">
        <v>699.6609880391112</v>
      </c>
      <c r="AB67">
        <v>695.04337703913768</v>
      </c>
      <c r="AC67">
        <v>752.60382003913776</v>
      </c>
      <c r="AD67">
        <v>652.05643003913769</v>
      </c>
      <c r="AE67">
        <v>601.91892437248384</v>
      </c>
      <c r="AF67">
        <v>667.39635337247103</v>
      </c>
      <c r="AG67">
        <v>674.37144337247116</v>
      </c>
      <c r="AH67">
        <v>668.43258303913217</v>
      </c>
    </row>
    <row r="68" spans="1:34" x14ac:dyDescent="0.3">
      <c r="A68" s="111">
        <f ca="1">Exceedance!U68</f>
        <v>48092</v>
      </c>
      <c r="B68" s="1">
        <v>723.01445948605055</v>
      </c>
      <c r="C68" s="1">
        <v>712.86389548606303</v>
      </c>
      <c r="D68" s="1">
        <v>712.86389548606303</v>
      </c>
      <c r="E68">
        <v>722.21483215274986</v>
      </c>
      <c r="F68">
        <v>684.24275548608273</v>
      </c>
      <c r="G68">
        <v>772.79663215274945</v>
      </c>
      <c r="H68">
        <v>786.07340548608272</v>
      </c>
      <c r="I68">
        <v>748.68978415275285</v>
      </c>
      <c r="J68">
        <v>724.45256215274935</v>
      </c>
      <c r="K68">
        <v>717.22370215279102</v>
      </c>
      <c r="L68">
        <v>696.443406949306</v>
      </c>
      <c r="M68">
        <v>611.56859859639394</v>
      </c>
      <c r="N68">
        <v>726.82391215279085</v>
      </c>
      <c r="O68">
        <v>745.38292215279102</v>
      </c>
      <c r="P68">
        <v>746.93167615277844</v>
      </c>
      <c r="Q68">
        <v>736.33546615277874</v>
      </c>
      <c r="R68">
        <v>749.20495615277821</v>
      </c>
      <c r="S68">
        <v>735.84180215279014</v>
      </c>
      <c r="T68">
        <v>717.73590615277851</v>
      </c>
      <c r="U68">
        <v>745.1166341527728</v>
      </c>
      <c r="V68">
        <v>749.91431015275259</v>
      </c>
      <c r="W68">
        <v>718.26557815279102</v>
      </c>
      <c r="X68">
        <v>718.47895415277321</v>
      </c>
      <c r="Y68">
        <v>727.75001215279087</v>
      </c>
      <c r="Z68">
        <v>715.02198415279065</v>
      </c>
      <c r="AA68">
        <v>737.11607215275228</v>
      </c>
      <c r="AB68">
        <v>717.08133615277848</v>
      </c>
      <c r="AC68">
        <v>764.24915615277826</v>
      </c>
      <c r="AD68">
        <v>689.24857615277858</v>
      </c>
      <c r="AE68">
        <v>680.01577548612443</v>
      </c>
      <c r="AF68">
        <v>728.21849948611191</v>
      </c>
      <c r="AG68">
        <v>702.45594948611165</v>
      </c>
      <c r="AH68">
        <v>713.45488415277327</v>
      </c>
    </row>
    <row r="69" spans="1:34" x14ac:dyDescent="0.3">
      <c r="A69" s="111" t="str">
        <f ca="1">Exceedance!U69</f>
        <v/>
      </c>
      <c r="B69" s="1"/>
      <c r="C69" s="1"/>
      <c r="D69" s="1"/>
    </row>
    <row r="70" spans="1:34" x14ac:dyDescent="0.3">
      <c r="A70" s="111" t="str">
        <f ca="1">Exceedance!U70</f>
        <v/>
      </c>
      <c r="B70" s="1"/>
      <c r="C70" s="1"/>
      <c r="D70" s="1"/>
    </row>
    <row r="71" spans="1:34" x14ac:dyDescent="0.3">
      <c r="A71" s="111" t="str">
        <f ca="1">Exceedance!U71</f>
        <v/>
      </c>
      <c r="B71" s="1"/>
      <c r="C71" s="1"/>
      <c r="D71" s="1"/>
    </row>
    <row r="72" spans="1:34" x14ac:dyDescent="0.3">
      <c r="A72" s="111" t="str">
        <f ca="1">Exceedance!U72</f>
        <v/>
      </c>
      <c r="B72" s="1"/>
      <c r="C72" s="1"/>
      <c r="D72" s="1"/>
    </row>
    <row r="73" spans="1:34" x14ac:dyDescent="0.3">
      <c r="A73" s="111" t="str">
        <f ca="1">Exceedance!U73</f>
        <v/>
      </c>
      <c r="B73" s="1"/>
      <c r="C73" s="1"/>
      <c r="D73" s="1"/>
    </row>
    <row r="74" spans="1:34" x14ac:dyDescent="0.3">
      <c r="A74" s="111" t="str">
        <f ca="1">Exceedance!U74</f>
        <v/>
      </c>
      <c r="B74" s="1"/>
      <c r="C74" s="1"/>
      <c r="D74" s="1"/>
    </row>
    <row r="75" spans="1:34" x14ac:dyDescent="0.3">
      <c r="A75" s="111" t="str">
        <f ca="1">Exceedance!U75</f>
        <v/>
      </c>
      <c r="B75" s="1"/>
      <c r="C75" s="1"/>
      <c r="D75" s="1"/>
    </row>
    <row r="76" spans="1:34" x14ac:dyDescent="0.3">
      <c r="A76" s="111" t="str">
        <f ca="1">Exceedance!U76</f>
        <v/>
      </c>
      <c r="B76" s="1"/>
      <c r="C76" s="1"/>
      <c r="D76" s="1"/>
    </row>
    <row r="77" spans="1:34" x14ac:dyDescent="0.3">
      <c r="A77" s="111" t="str">
        <f ca="1">Exceedance!U77</f>
        <v/>
      </c>
      <c r="B77" s="1"/>
      <c r="C77" s="1"/>
      <c r="D77" s="1"/>
    </row>
    <row r="78" spans="1:34" x14ac:dyDescent="0.3">
      <c r="A78" s="111" t="str">
        <f ca="1">Exceedance!U78</f>
        <v/>
      </c>
      <c r="B78" s="1"/>
      <c r="C78" s="1"/>
      <c r="D78" s="1"/>
    </row>
    <row r="79" spans="1:34" x14ac:dyDescent="0.3">
      <c r="A79" s="111" t="str">
        <f ca="1">Exceedance!U79</f>
        <v/>
      </c>
      <c r="B79" s="1"/>
      <c r="C79" s="1"/>
      <c r="D79" s="1"/>
    </row>
    <row r="80" spans="1:34" x14ac:dyDescent="0.3">
      <c r="A80" s="111" t="str">
        <f ca="1">Exceedance!U80</f>
        <v/>
      </c>
      <c r="B80" s="1"/>
      <c r="C80" s="1"/>
      <c r="D80" s="1"/>
    </row>
    <row r="81" spans="1:4" x14ac:dyDescent="0.3">
      <c r="A81" s="111" t="str">
        <f ca="1">Exceedance!U81</f>
        <v/>
      </c>
      <c r="B81" s="1"/>
      <c r="C81" s="1"/>
      <c r="D81" s="1"/>
    </row>
    <row r="82" spans="1:4" x14ac:dyDescent="0.3">
      <c r="A82" s="111" t="str">
        <f ca="1">Exceedance!U82</f>
        <v/>
      </c>
      <c r="B82" s="1"/>
      <c r="C82" s="1"/>
      <c r="D82" s="1"/>
    </row>
    <row r="83" spans="1:4" x14ac:dyDescent="0.3">
      <c r="A83" s="111" t="str">
        <f ca="1">Exceedance!U83</f>
        <v/>
      </c>
      <c r="B83" s="1"/>
      <c r="C83" s="1"/>
      <c r="D83" s="1"/>
    </row>
    <row r="84" spans="1:4" x14ac:dyDescent="0.3">
      <c r="A84" s="111" t="str">
        <f ca="1">Exceedance!U84</f>
        <v/>
      </c>
      <c r="B84" s="1"/>
      <c r="C84" s="1"/>
      <c r="D84" s="1"/>
    </row>
    <row r="85" spans="1:4" x14ac:dyDescent="0.3">
      <c r="A85" s="111" t="str">
        <f ca="1">Exceedance!U85</f>
        <v/>
      </c>
      <c r="B85" s="1"/>
      <c r="C85" s="1"/>
      <c r="D85" s="1"/>
    </row>
    <row r="86" spans="1:4" x14ac:dyDescent="0.3">
      <c r="A86" s="111" t="str">
        <f ca="1">Exceedance!U86</f>
        <v/>
      </c>
      <c r="B86" s="1"/>
      <c r="C86" s="1"/>
      <c r="D86" s="1"/>
    </row>
    <row r="87" spans="1:4" x14ac:dyDescent="0.3">
      <c r="A87" s="111" t="str">
        <f ca="1">Exceedance!U87</f>
        <v/>
      </c>
      <c r="B87" s="1"/>
      <c r="C87" s="1"/>
      <c r="D87" s="1"/>
    </row>
    <row r="88" spans="1:4" x14ac:dyDescent="0.3">
      <c r="A88" s="111" t="str">
        <f ca="1">Exceedance!U88</f>
        <v/>
      </c>
      <c r="B88" s="1"/>
      <c r="C88" s="1"/>
      <c r="D88" s="1"/>
    </row>
    <row r="89" spans="1:4" x14ac:dyDescent="0.3">
      <c r="A89" s="111" t="str">
        <f ca="1">Exceedance!U89</f>
        <v/>
      </c>
      <c r="B89" s="1"/>
      <c r="C89" s="1"/>
      <c r="D89" s="1"/>
    </row>
    <row r="90" spans="1:4" x14ac:dyDescent="0.3">
      <c r="A90" s="111" t="str">
        <f ca="1">Exceedance!U90</f>
        <v/>
      </c>
      <c r="B90" s="1"/>
      <c r="C90" s="1"/>
      <c r="D90" s="1"/>
    </row>
    <row r="91" spans="1:4" x14ac:dyDescent="0.3">
      <c r="A91" s="111" t="str">
        <f ca="1">Exceedance!U91</f>
        <v/>
      </c>
      <c r="B91" s="1"/>
      <c r="C91" s="1"/>
      <c r="D91" s="1"/>
    </row>
    <row r="92" spans="1:4" x14ac:dyDescent="0.3">
      <c r="A92" s="111" t="str">
        <f ca="1">Exceedance!U92</f>
        <v/>
      </c>
      <c r="B92" s="1"/>
      <c r="C92" s="1"/>
      <c r="D92" s="1"/>
    </row>
    <row r="93" spans="1:4" x14ac:dyDescent="0.3">
      <c r="A93" s="111" t="str">
        <f ca="1">Exceedance!U93</f>
        <v/>
      </c>
      <c r="B93" s="1"/>
      <c r="C93" s="1"/>
      <c r="D93" s="1"/>
    </row>
    <row r="94" spans="1:4" x14ac:dyDescent="0.3">
      <c r="A94" s="111" t="str">
        <f ca="1">Exceedance!U94</f>
        <v/>
      </c>
      <c r="B94" s="1"/>
      <c r="C94" s="1"/>
      <c r="D94" s="1"/>
    </row>
    <row r="95" spans="1:4" x14ac:dyDescent="0.3">
      <c r="A95" s="111" t="str">
        <f ca="1">Exceedance!U95</f>
        <v/>
      </c>
      <c r="B95" s="1"/>
      <c r="C95" s="1"/>
      <c r="D95" s="1"/>
    </row>
    <row r="96" spans="1:4" x14ac:dyDescent="0.3">
      <c r="A96" s="111" t="str">
        <f ca="1">Exceedance!U96</f>
        <v/>
      </c>
      <c r="B96" s="1"/>
      <c r="C96" s="1"/>
      <c r="D96" s="1"/>
    </row>
    <row r="97" spans="1:4" x14ac:dyDescent="0.3">
      <c r="A97" s="111" t="str">
        <f ca="1">Exceedance!U97</f>
        <v/>
      </c>
      <c r="B97" s="1"/>
      <c r="C97" s="1"/>
      <c r="D97" s="1"/>
    </row>
    <row r="98" spans="1:4" x14ac:dyDescent="0.3">
      <c r="A98" s="111" t="str">
        <f ca="1">Exceedance!U98</f>
        <v/>
      </c>
      <c r="B98" s="1"/>
      <c r="C98" s="1"/>
      <c r="D98" s="1"/>
    </row>
    <row r="99" spans="1:4" x14ac:dyDescent="0.3">
      <c r="A99" s="111" t="str">
        <f ca="1">Exceedance!U99</f>
        <v/>
      </c>
      <c r="B99" s="1"/>
      <c r="C99" s="1"/>
      <c r="D99" s="1"/>
    </row>
    <row r="100" spans="1:4" x14ac:dyDescent="0.3">
      <c r="A100" s="111"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B1:AH1"/>
  </mergeCells>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Sheet31">
    <tabColor rgb="FF00B050"/>
  </sheetPr>
  <dimension ref="A1:AH175"/>
  <sheetViews>
    <sheetView workbookViewId="0">
      <selection activeCell="B4" sqref="B4:AQ175"/>
    </sheetView>
  </sheetViews>
  <sheetFormatPr defaultColWidth="8.5546875" defaultRowHeight="14.4" x14ac:dyDescent="0.3"/>
  <cols>
    <col min="1" max="1" width="8.5546875" style="112"/>
    <col min="2" max="4" width="8.5546875" style="185"/>
  </cols>
  <sheetData>
    <row r="1" spans="1:34" s="112" customFormat="1" x14ac:dyDescent="0.3">
      <c r="A1" s="109"/>
      <c r="B1" s="870" t="s">
        <v>105</v>
      </c>
      <c r="C1" s="871"/>
      <c r="D1" s="871"/>
      <c r="E1" s="871"/>
      <c r="F1" s="871"/>
      <c r="G1" s="871"/>
      <c r="H1" s="871"/>
      <c r="I1" s="871"/>
      <c r="J1" s="871"/>
      <c r="K1" s="871"/>
      <c r="L1" s="871"/>
      <c r="M1" s="871"/>
      <c r="N1" s="871"/>
      <c r="O1" s="871"/>
      <c r="P1" s="871"/>
      <c r="Q1" s="871"/>
      <c r="R1" s="871"/>
      <c r="S1" s="871"/>
      <c r="T1" s="871"/>
      <c r="U1" s="871"/>
      <c r="V1" s="871"/>
      <c r="W1" s="871"/>
      <c r="X1" s="871"/>
      <c r="Y1" s="871"/>
      <c r="Z1" s="871"/>
      <c r="AA1" s="871"/>
      <c r="AB1" s="871"/>
      <c r="AC1" s="871"/>
      <c r="AD1" s="871"/>
      <c r="AE1" s="871"/>
      <c r="AF1" s="871"/>
      <c r="AG1" s="871"/>
      <c r="AH1" s="871"/>
    </row>
    <row r="2" spans="1:34" s="112" customFormat="1" x14ac:dyDescent="0.3">
      <c r="A2" s="109"/>
      <c r="B2" s="112" t="s">
        <v>288</v>
      </c>
      <c r="C2" s="112" t="s">
        <v>287</v>
      </c>
      <c r="D2" s="112" t="s">
        <v>289</v>
      </c>
      <c r="E2" s="112">
        <v>1991</v>
      </c>
      <c r="F2" s="112">
        <v>1992</v>
      </c>
      <c r="G2" s="112">
        <v>1993</v>
      </c>
      <c r="H2" s="112">
        <v>1994</v>
      </c>
      <c r="I2" s="112">
        <v>1995</v>
      </c>
      <c r="J2" s="112">
        <v>1996</v>
      </c>
      <c r="K2" s="112">
        <v>1997</v>
      </c>
      <c r="L2" s="112">
        <v>1998</v>
      </c>
      <c r="M2" s="112">
        <v>1999</v>
      </c>
      <c r="N2" s="112">
        <v>2000</v>
      </c>
      <c r="O2" s="112">
        <v>2001</v>
      </c>
      <c r="P2" s="112">
        <v>2002</v>
      </c>
      <c r="Q2" s="112">
        <v>2003</v>
      </c>
      <c r="R2" s="112">
        <v>2004</v>
      </c>
      <c r="S2" s="112">
        <v>2005</v>
      </c>
      <c r="T2" s="112">
        <v>2006</v>
      </c>
      <c r="U2" s="112">
        <v>2007</v>
      </c>
      <c r="V2" s="112">
        <v>2008</v>
      </c>
      <c r="W2" s="112">
        <v>2009</v>
      </c>
      <c r="X2" s="112">
        <v>2010</v>
      </c>
      <c r="Y2" s="112">
        <v>2011</v>
      </c>
      <c r="Z2" s="112">
        <v>2012</v>
      </c>
      <c r="AA2" s="112">
        <v>2013</v>
      </c>
      <c r="AB2" s="112">
        <v>2014</v>
      </c>
      <c r="AC2" s="112">
        <v>2015</v>
      </c>
      <c r="AD2" s="112">
        <v>2016</v>
      </c>
      <c r="AE2" s="112">
        <v>2017</v>
      </c>
      <c r="AF2" s="112">
        <v>2018</v>
      </c>
      <c r="AG2" s="112">
        <v>2019</v>
      </c>
      <c r="AH2" s="112">
        <v>2020</v>
      </c>
    </row>
    <row r="3" spans="1:34" s="113" customFormat="1" x14ac:dyDescent="0.3">
      <c r="A3" s="110"/>
      <c r="B3" s="113" t="s">
        <v>323</v>
      </c>
      <c r="C3" s="113" t="s">
        <v>324</v>
      </c>
      <c r="D3" s="113" t="s">
        <v>325</v>
      </c>
      <c r="E3" s="113" t="s">
        <v>326</v>
      </c>
      <c r="F3" s="113" t="s">
        <v>327</v>
      </c>
      <c r="G3" s="113" t="s">
        <v>328</v>
      </c>
      <c r="H3" s="113" t="s">
        <v>329</v>
      </c>
      <c r="I3" s="113" t="s">
        <v>330</v>
      </c>
      <c r="J3" s="113" t="s">
        <v>331</v>
      </c>
      <c r="K3" s="113" t="s">
        <v>332</v>
      </c>
      <c r="L3" s="113" t="s">
        <v>333</v>
      </c>
      <c r="M3" s="113" t="s">
        <v>334</v>
      </c>
      <c r="N3" s="113" t="s">
        <v>335</v>
      </c>
      <c r="O3" s="113" t="s">
        <v>336</v>
      </c>
      <c r="P3" s="113" t="s">
        <v>337</v>
      </c>
      <c r="Q3" s="113" t="s">
        <v>338</v>
      </c>
      <c r="R3" s="113" t="s">
        <v>339</v>
      </c>
      <c r="S3" s="113" t="s">
        <v>340</v>
      </c>
      <c r="T3" s="113" t="s">
        <v>341</v>
      </c>
      <c r="U3" s="113" t="s">
        <v>342</v>
      </c>
      <c r="V3" s="113" t="s">
        <v>343</v>
      </c>
      <c r="W3" s="113" t="s">
        <v>344</v>
      </c>
      <c r="X3" s="113" t="s">
        <v>345</v>
      </c>
      <c r="Y3" s="113" t="s">
        <v>346</v>
      </c>
      <c r="Z3" s="113" t="s">
        <v>347</v>
      </c>
      <c r="AA3" s="113" t="s">
        <v>348</v>
      </c>
      <c r="AB3" s="113" t="s">
        <v>349</v>
      </c>
      <c r="AC3" s="113" t="s">
        <v>350</v>
      </c>
      <c r="AD3" s="113" t="s">
        <v>351</v>
      </c>
      <c r="AE3" s="113" t="s">
        <v>352</v>
      </c>
      <c r="AF3" s="113" t="s">
        <v>353</v>
      </c>
      <c r="AG3" s="113" t="s">
        <v>354</v>
      </c>
      <c r="AH3" s="113" t="s">
        <v>355</v>
      </c>
    </row>
    <row r="4" spans="1:34" x14ac:dyDescent="0.3">
      <c r="A4" s="111">
        <f ca="1">Exceedance!U4</f>
        <v>46143</v>
      </c>
      <c r="B4" s="1">
        <v>115.69571404564584</v>
      </c>
      <c r="C4" s="1">
        <v>115.69571404564584</v>
      </c>
      <c r="D4" s="1">
        <v>115.69571404564584</v>
      </c>
      <c r="E4">
        <v>111.20942111593658</v>
      </c>
      <c r="F4">
        <v>111.26433766973057</v>
      </c>
      <c r="G4">
        <v>108.97449782345024</v>
      </c>
      <c r="H4">
        <v>97.364956079370714</v>
      </c>
      <c r="I4">
        <v>111.75431690914569</v>
      </c>
      <c r="J4">
        <v>113.22443512468254</v>
      </c>
      <c r="K4">
        <v>113.28289307521533</v>
      </c>
      <c r="L4">
        <v>112.20655064746769</v>
      </c>
      <c r="M4">
        <v>113.34373978073923</v>
      </c>
      <c r="N4">
        <v>118.63558251525069</v>
      </c>
      <c r="O4">
        <v>115.24742585008323</v>
      </c>
      <c r="P4">
        <v>113.78729938187304</v>
      </c>
      <c r="Q4">
        <v>114.11439165477587</v>
      </c>
      <c r="R4">
        <v>115.59516734602903</v>
      </c>
      <c r="S4">
        <v>115.13635223993083</v>
      </c>
      <c r="T4">
        <v>116.95654065398791</v>
      </c>
      <c r="U4">
        <v>114.76159850369297</v>
      </c>
      <c r="V4">
        <v>114.67246221980096</v>
      </c>
      <c r="W4">
        <v>113.95922025706275</v>
      </c>
      <c r="X4">
        <v>113.4972698318354</v>
      </c>
      <c r="Y4">
        <v>114.31790249310892</v>
      </c>
      <c r="Z4">
        <v>113.29914577830668</v>
      </c>
      <c r="AA4">
        <v>113.91494543778646</v>
      </c>
      <c r="AB4">
        <v>116.75385816559192</v>
      </c>
      <c r="AC4">
        <v>113.90452250521534</v>
      </c>
      <c r="AD4">
        <v>114.83079292835959</v>
      </c>
      <c r="AE4">
        <v>113.73815289990068</v>
      </c>
      <c r="AF4">
        <v>115.137540284479</v>
      </c>
      <c r="AG4">
        <v>115.40687339223898</v>
      </c>
      <c r="AH4">
        <v>117.19838030183716</v>
      </c>
    </row>
    <row r="5" spans="1:34" x14ac:dyDescent="0.3">
      <c r="A5" s="111">
        <f ca="1">Exceedance!U5</f>
        <v>46174</v>
      </c>
      <c r="B5" s="1">
        <v>110.59793882057085</v>
      </c>
      <c r="C5" s="1">
        <v>110.59793882057085</v>
      </c>
      <c r="D5" s="1">
        <v>110.59793882057085</v>
      </c>
      <c r="E5">
        <v>108.43931847213604</v>
      </c>
      <c r="F5">
        <v>108.42504306531588</v>
      </c>
      <c r="G5">
        <v>112.15611691240574</v>
      </c>
      <c r="H5">
        <v>110.72547013955254</v>
      </c>
      <c r="I5">
        <v>110.29662771103796</v>
      </c>
      <c r="J5">
        <v>110.98562331170912</v>
      </c>
      <c r="K5">
        <v>113.44439462338863</v>
      </c>
      <c r="L5">
        <v>108.52986787236573</v>
      </c>
      <c r="M5">
        <v>110.86798129421331</v>
      </c>
      <c r="N5">
        <v>108.24380169644677</v>
      </c>
      <c r="O5">
        <v>109.52070487981391</v>
      </c>
      <c r="P5">
        <v>110.65131978785639</v>
      </c>
      <c r="Q5">
        <v>114.07737792291373</v>
      </c>
      <c r="R5">
        <v>116.64172831742857</v>
      </c>
      <c r="S5">
        <v>111.36629119670415</v>
      </c>
      <c r="T5">
        <v>115.53740925706063</v>
      </c>
      <c r="U5">
        <v>114.55650116709394</v>
      </c>
      <c r="V5">
        <v>115.21359132965776</v>
      </c>
      <c r="W5">
        <v>110.42482544948713</v>
      </c>
      <c r="X5">
        <v>111.33435102363096</v>
      </c>
      <c r="Y5">
        <v>113.2112554262217</v>
      </c>
      <c r="Z5">
        <v>114.14724944686684</v>
      </c>
      <c r="AA5">
        <v>113.39340798273524</v>
      </c>
      <c r="AB5">
        <v>114.83657075940771</v>
      </c>
      <c r="AC5">
        <v>109.70376308459336</v>
      </c>
      <c r="AD5">
        <v>109.58838771975059</v>
      </c>
      <c r="AE5">
        <v>114.31836865305297</v>
      </c>
      <c r="AF5">
        <v>114.66888162735155</v>
      </c>
      <c r="AG5">
        <v>113.46569501231188</v>
      </c>
      <c r="AH5">
        <v>115.27166528250731</v>
      </c>
    </row>
    <row r="6" spans="1:34" x14ac:dyDescent="0.3">
      <c r="A6" s="111">
        <f ca="1">Exceedance!U6</f>
        <v>46204</v>
      </c>
      <c r="B6" s="1">
        <v>94.802323643729252</v>
      </c>
      <c r="C6" s="1">
        <v>94.802323643729252</v>
      </c>
      <c r="D6" s="1">
        <v>94.802323643729252</v>
      </c>
      <c r="E6">
        <v>92.938878806690298</v>
      </c>
      <c r="F6">
        <v>88.271667011437202</v>
      </c>
      <c r="G6">
        <v>93.338932292374523</v>
      </c>
      <c r="H6">
        <v>94.755754374659048</v>
      </c>
      <c r="I6">
        <v>94.255031437275349</v>
      </c>
      <c r="J6">
        <v>94.86954170030991</v>
      </c>
      <c r="K6">
        <v>96.66314627470534</v>
      </c>
      <c r="L6">
        <v>93.546604854881139</v>
      </c>
      <c r="M6">
        <v>87.755081242239442</v>
      </c>
      <c r="N6">
        <v>94.342309496963765</v>
      </c>
      <c r="O6">
        <v>95.529585484383901</v>
      </c>
      <c r="P6">
        <v>93.851618395135191</v>
      </c>
      <c r="Q6">
        <v>96.580428909842851</v>
      </c>
      <c r="R6">
        <v>96.596451828533574</v>
      </c>
      <c r="S6">
        <v>99.706630322332359</v>
      </c>
      <c r="T6">
        <v>98.819891053109032</v>
      </c>
      <c r="U6">
        <v>96.769296105420551</v>
      </c>
      <c r="V6">
        <v>97.553278655882863</v>
      </c>
      <c r="W6">
        <v>96.895717424855306</v>
      </c>
      <c r="X6">
        <v>98.666573979882784</v>
      </c>
      <c r="Y6">
        <v>95.485671736928609</v>
      </c>
      <c r="Z6">
        <v>91.605862574149626</v>
      </c>
      <c r="AA6">
        <v>93.414755730234873</v>
      </c>
      <c r="AB6">
        <v>93.088943828864942</v>
      </c>
      <c r="AC6">
        <v>93.168499940307854</v>
      </c>
      <c r="AD6">
        <v>94.125770435316042</v>
      </c>
      <c r="AE6">
        <v>94.801440386633359</v>
      </c>
      <c r="AF6">
        <v>95.138642828933186</v>
      </c>
      <c r="AG6">
        <v>96.24638713840551</v>
      </c>
      <c r="AH6">
        <v>97.867562847182427</v>
      </c>
    </row>
    <row r="7" spans="1:34" x14ac:dyDescent="0.3">
      <c r="A7" s="111">
        <f ca="1">Exceedance!U7</f>
        <v>46235</v>
      </c>
      <c r="B7" s="1">
        <v>79.289869534987673</v>
      </c>
      <c r="C7" s="1">
        <v>79.289869534987673</v>
      </c>
      <c r="D7" s="1">
        <v>79.289869534987673</v>
      </c>
      <c r="E7">
        <v>75.041179139053909</v>
      </c>
      <c r="F7">
        <v>70.651965661339517</v>
      </c>
      <c r="G7">
        <v>76.690481445546396</v>
      </c>
      <c r="H7">
        <v>77.546591670141822</v>
      </c>
      <c r="I7">
        <v>77.155677095735882</v>
      </c>
      <c r="J7">
        <v>77.246251614096821</v>
      </c>
      <c r="K7">
        <v>83.950433750599458</v>
      </c>
      <c r="L7">
        <v>78.22079695729343</v>
      </c>
      <c r="M7">
        <v>77.055035887102221</v>
      </c>
      <c r="N7">
        <v>75.56017319946902</v>
      </c>
      <c r="O7">
        <v>75.365837427758038</v>
      </c>
      <c r="P7">
        <v>77.535724282164267</v>
      </c>
      <c r="Q7">
        <v>79.190271676356573</v>
      </c>
      <c r="R7">
        <v>83.560660722774159</v>
      </c>
      <c r="S7">
        <v>76.375709617664114</v>
      </c>
      <c r="T7">
        <v>83.71899075161933</v>
      </c>
      <c r="U7">
        <v>82.446315712781612</v>
      </c>
      <c r="V7">
        <v>81.48811422127163</v>
      </c>
      <c r="W7">
        <v>82.340828388837167</v>
      </c>
      <c r="X7">
        <v>82.684973496841906</v>
      </c>
      <c r="Y7">
        <v>80.836494633481877</v>
      </c>
      <c r="Z7">
        <v>78.396384403079153</v>
      </c>
      <c r="AA7">
        <v>76.212243359454519</v>
      </c>
      <c r="AB7">
        <v>75.557591913714546</v>
      </c>
      <c r="AC7">
        <v>80.86116786082323</v>
      </c>
      <c r="AD7">
        <v>80.531106400310023</v>
      </c>
      <c r="AE7">
        <v>80.650925483125533</v>
      </c>
      <c r="AF7">
        <v>80.696918654743314</v>
      </c>
      <c r="AG7">
        <v>80.31097361228295</v>
      </c>
      <c r="AH7">
        <v>87.336727931575268</v>
      </c>
    </row>
    <row r="8" spans="1:34" x14ac:dyDescent="0.3">
      <c r="A8" s="111">
        <f ca="1">Exceedance!U8</f>
        <v>46266</v>
      </c>
      <c r="B8" s="1">
        <v>75.418592385549317</v>
      </c>
      <c r="C8" s="1">
        <v>75.418592385549317</v>
      </c>
      <c r="D8" s="1">
        <v>75.418592385549317</v>
      </c>
      <c r="E8">
        <v>71.321899663031218</v>
      </c>
      <c r="F8">
        <v>71.615967584737632</v>
      </c>
      <c r="G8">
        <v>76.025293480624214</v>
      </c>
      <c r="H8">
        <v>72.887202848263257</v>
      </c>
      <c r="I8">
        <v>74.368598691130643</v>
      </c>
      <c r="J8">
        <v>74.440642269661822</v>
      </c>
      <c r="K8">
        <v>68.89323316001861</v>
      </c>
      <c r="L8">
        <v>79.708034354017116</v>
      </c>
      <c r="M8">
        <v>81.499020567579024</v>
      </c>
      <c r="N8">
        <v>77.229286784774388</v>
      </c>
      <c r="O8">
        <v>74.713113733477286</v>
      </c>
      <c r="P8">
        <v>75.964976625355263</v>
      </c>
      <c r="Q8">
        <v>78.781438161183331</v>
      </c>
      <c r="R8">
        <v>74.593261912888437</v>
      </c>
      <c r="S8">
        <v>77.126488397608455</v>
      </c>
      <c r="T8">
        <v>79.379303319662554</v>
      </c>
      <c r="U8">
        <v>78.335677660255357</v>
      </c>
      <c r="V8">
        <v>77.048846856905286</v>
      </c>
      <c r="W8">
        <v>78.611573407791212</v>
      </c>
      <c r="X8">
        <v>78.221660390144109</v>
      </c>
      <c r="Y8">
        <v>74.792155428278036</v>
      </c>
      <c r="Z8">
        <v>78.213493259813873</v>
      </c>
      <c r="AA8">
        <v>78.065290622480873</v>
      </c>
      <c r="AB8">
        <v>76.091334863584478</v>
      </c>
      <c r="AC8">
        <v>74.981022047741988</v>
      </c>
      <c r="AD8">
        <v>77.239003415335745</v>
      </c>
      <c r="AE8">
        <v>75.697164903396796</v>
      </c>
      <c r="AF8">
        <v>76.969057825296389</v>
      </c>
      <c r="AG8">
        <v>74.712464811736012</v>
      </c>
      <c r="AH8">
        <v>80.435829100017131</v>
      </c>
    </row>
    <row r="9" spans="1:34" x14ac:dyDescent="0.3">
      <c r="A9" s="111">
        <f ca="1">Exceedance!U9</f>
        <v>46296</v>
      </c>
      <c r="B9" s="1">
        <v>72.994686510915216</v>
      </c>
      <c r="C9" s="1">
        <v>72.994686510915216</v>
      </c>
      <c r="D9" s="1">
        <v>72.994686510915216</v>
      </c>
      <c r="E9">
        <v>68.812783861115193</v>
      </c>
      <c r="F9">
        <v>69.400015826668522</v>
      </c>
      <c r="G9">
        <v>71.582721488499871</v>
      </c>
      <c r="H9">
        <v>70.841940224912051</v>
      </c>
      <c r="I9">
        <v>71.157886546362164</v>
      </c>
      <c r="J9">
        <v>71.217228313453859</v>
      </c>
      <c r="K9">
        <v>72.192020681491556</v>
      </c>
      <c r="L9">
        <v>69.403457544565484</v>
      </c>
      <c r="M9">
        <v>74.544402713983388</v>
      </c>
      <c r="N9">
        <v>71.986034342337945</v>
      </c>
      <c r="O9">
        <v>70.802488534109727</v>
      </c>
      <c r="P9">
        <v>71.376649394973541</v>
      </c>
      <c r="Q9">
        <v>75.746413031970036</v>
      </c>
      <c r="R9">
        <v>68.945469296082678</v>
      </c>
      <c r="S9">
        <v>72.364672467934</v>
      </c>
      <c r="T9">
        <v>72.736956922709822</v>
      </c>
      <c r="U9">
        <v>73.041829281141219</v>
      </c>
      <c r="V9">
        <v>72.502101105336891</v>
      </c>
      <c r="W9">
        <v>74.306946481878043</v>
      </c>
      <c r="X9">
        <v>74.149660277093176</v>
      </c>
      <c r="Y9">
        <v>73.473765747780277</v>
      </c>
      <c r="Z9">
        <v>71.599677845755878</v>
      </c>
      <c r="AA9">
        <v>72.280972617084302</v>
      </c>
      <c r="AB9">
        <v>72.635272934079268</v>
      </c>
      <c r="AC9">
        <v>71.083071142783325</v>
      </c>
      <c r="AD9">
        <v>72.503119293504682</v>
      </c>
      <c r="AE9">
        <v>75.749046248404326</v>
      </c>
      <c r="AF9">
        <v>72.207379257057411</v>
      </c>
      <c r="AG9">
        <v>71.992776401493799</v>
      </c>
      <c r="AH9">
        <v>74.928912396426995</v>
      </c>
    </row>
    <row r="10" spans="1:34" x14ac:dyDescent="0.3">
      <c r="A10" s="111">
        <f ca="1">Exceedance!U10</f>
        <v>46327</v>
      </c>
      <c r="B10" s="1">
        <v>67.000083940081439</v>
      </c>
      <c r="C10" s="1">
        <v>67.000083940081439</v>
      </c>
      <c r="D10" s="1">
        <v>67.000083940081439</v>
      </c>
      <c r="E10">
        <v>64.219861806209835</v>
      </c>
      <c r="F10">
        <v>66.507025891361579</v>
      </c>
      <c r="G10">
        <v>69.548051056038929</v>
      </c>
      <c r="H10">
        <v>64.748523248010059</v>
      </c>
      <c r="I10">
        <v>65.592881081824487</v>
      </c>
      <c r="J10">
        <v>66.165326414309533</v>
      </c>
      <c r="K10">
        <v>65.089015156098029</v>
      </c>
      <c r="L10">
        <v>72.903964313123197</v>
      </c>
      <c r="M10">
        <v>65.184360351916879</v>
      </c>
      <c r="N10">
        <v>69.821058290739998</v>
      </c>
      <c r="O10">
        <v>68.223168925233338</v>
      </c>
      <c r="P10">
        <v>67.012961242966156</v>
      </c>
      <c r="Q10">
        <v>67.633117462437156</v>
      </c>
      <c r="R10">
        <v>63.792987476032309</v>
      </c>
      <c r="S10">
        <v>67.596331891411367</v>
      </c>
      <c r="T10">
        <v>69.088518465974602</v>
      </c>
      <c r="U10">
        <v>67.545923347775371</v>
      </c>
      <c r="V10">
        <v>68.408150557331211</v>
      </c>
      <c r="W10">
        <v>68.340274477380987</v>
      </c>
      <c r="X10">
        <v>68.489734267299283</v>
      </c>
      <c r="Y10">
        <v>65.966740594750121</v>
      </c>
      <c r="Z10">
        <v>67.403733697819035</v>
      </c>
      <c r="AA10">
        <v>66.436549104228092</v>
      </c>
      <c r="AB10">
        <v>68.707925764509739</v>
      </c>
      <c r="AC10">
        <v>67.857308786350046</v>
      </c>
      <c r="AD10">
        <v>67.716731397149161</v>
      </c>
      <c r="AE10">
        <v>67.328233058171648</v>
      </c>
      <c r="AF10">
        <v>67.576095947846753</v>
      </c>
      <c r="AG10">
        <v>66.324334820901257</v>
      </c>
      <c r="AH10">
        <v>69.451758726994186</v>
      </c>
    </row>
    <row r="11" spans="1:34" x14ac:dyDescent="0.3">
      <c r="A11" s="111">
        <f ca="1">Exceedance!U11</f>
        <v>46357</v>
      </c>
      <c r="B11" s="1">
        <v>52.406980878330813</v>
      </c>
      <c r="C11" s="1">
        <v>52.406980878330813</v>
      </c>
      <c r="D11" s="1">
        <v>52.406980878330813</v>
      </c>
      <c r="E11">
        <v>48.888552680066404</v>
      </c>
      <c r="F11">
        <v>47.073384322242887</v>
      </c>
      <c r="G11">
        <v>49.826437953705472</v>
      </c>
      <c r="H11">
        <v>46.395179183977433</v>
      </c>
      <c r="I11">
        <v>41.324851770768497</v>
      </c>
      <c r="J11">
        <v>55.422625031351465</v>
      </c>
      <c r="K11">
        <v>54.251567020785437</v>
      </c>
      <c r="L11">
        <v>59.568368295002223</v>
      </c>
      <c r="M11">
        <v>44.939500100646164</v>
      </c>
      <c r="N11">
        <v>52.882751035661535</v>
      </c>
      <c r="O11">
        <v>51.744001320933563</v>
      </c>
      <c r="P11">
        <v>52.541453369767801</v>
      </c>
      <c r="Q11">
        <v>53.732902918012044</v>
      </c>
      <c r="R11">
        <v>47.822376112370449</v>
      </c>
      <c r="S11">
        <v>49.964620697512387</v>
      </c>
      <c r="T11">
        <v>54.209769254631155</v>
      </c>
      <c r="U11">
        <v>52.845876861130741</v>
      </c>
      <c r="V11">
        <v>49.616648781492842</v>
      </c>
      <c r="W11">
        <v>52.653079575176591</v>
      </c>
      <c r="X11">
        <v>46.987033218110255</v>
      </c>
      <c r="Y11">
        <v>50.83855095865313</v>
      </c>
      <c r="Z11">
        <v>52.736933760334146</v>
      </c>
      <c r="AA11">
        <v>53.280262721610931</v>
      </c>
      <c r="AB11">
        <v>49.903038401418755</v>
      </c>
      <c r="AC11">
        <v>50.892717728366314</v>
      </c>
      <c r="AD11">
        <v>49.883717775255406</v>
      </c>
      <c r="AE11">
        <v>52.865725451896658</v>
      </c>
      <c r="AF11">
        <v>49.930868499854341</v>
      </c>
      <c r="AG11">
        <v>50.326364624969465</v>
      </c>
      <c r="AH11">
        <v>52.780408981827641</v>
      </c>
    </row>
    <row r="12" spans="1:34" x14ac:dyDescent="0.3">
      <c r="A12" s="111">
        <f ca="1">Exceedance!U12</f>
        <v>46388</v>
      </c>
      <c r="B12" s="1">
        <v>55.521775781388129</v>
      </c>
      <c r="C12" s="1">
        <v>55.424647162008256</v>
      </c>
      <c r="D12" s="1">
        <v>55.424647162008256</v>
      </c>
      <c r="E12">
        <v>58.523975951794895</v>
      </c>
      <c r="F12">
        <v>41.956664413402571</v>
      </c>
      <c r="G12">
        <v>58.296927913508917</v>
      </c>
      <c r="H12">
        <v>49.496882095223789</v>
      </c>
      <c r="I12">
        <v>60.593607861907643</v>
      </c>
      <c r="J12">
        <v>62.411387139777645</v>
      </c>
      <c r="K12">
        <v>66.515930119408495</v>
      </c>
      <c r="L12">
        <v>44.441570611938751</v>
      </c>
      <c r="M12">
        <v>51.182599833545737</v>
      </c>
      <c r="N12">
        <v>52.452519492254602</v>
      </c>
      <c r="O12">
        <v>57.137863357758718</v>
      </c>
      <c r="P12">
        <v>53.132092639811702</v>
      </c>
      <c r="Q12">
        <v>54.202282663834467</v>
      </c>
      <c r="R12">
        <v>37.799433123596465</v>
      </c>
      <c r="S12">
        <v>57.127342304585255</v>
      </c>
      <c r="T12">
        <v>57.29431990812607</v>
      </c>
      <c r="U12">
        <v>56.106741588487935</v>
      </c>
      <c r="V12">
        <v>60.174988201597813</v>
      </c>
      <c r="W12">
        <v>44.388499081284699</v>
      </c>
      <c r="X12">
        <v>59.516741943654132</v>
      </c>
      <c r="Y12">
        <v>57.190983100671545</v>
      </c>
      <c r="Z12">
        <v>56.175241590749671</v>
      </c>
      <c r="AA12">
        <v>57.514832795839283</v>
      </c>
      <c r="AB12">
        <v>57.995846685480444</v>
      </c>
      <c r="AC12">
        <v>53.156491761780956</v>
      </c>
      <c r="AD12">
        <v>52.834118719158255</v>
      </c>
      <c r="AE12">
        <v>55.956311088101842</v>
      </c>
      <c r="AF12">
        <v>50.253829913986017</v>
      </c>
      <c r="AG12">
        <v>59.386668596634642</v>
      </c>
      <c r="AH12">
        <v>51.927244224566508</v>
      </c>
    </row>
    <row r="13" spans="1:34" x14ac:dyDescent="0.3">
      <c r="A13" s="111">
        <f ca="1">Exceedance!U13</f>
        <v>46419</v>
      </c>
      <c r="B13" s="1">
        <v>57.621402877158062</v>
      </c>
      <c r="C13" s="1">
        <v>57.501180542312774</v>
      </c>
      <c r="D13" s="1">
        <v>57.501180542312774</v>
      </c>
      <c r="E13">
        <v>60.138024508451075</v>
      </c>
      <c r="F13">
        <v>34.137014907811675</v>
      </c>
      <c r="G13">
        <v>58.474196338470854</v>
      </c>
      <c r="H13">
        <v>48.895828414500322</v>
      </c>
      <c r="I13">
        <v>63.431794779689326</v>
      </c>
      <c r="J13">
        <v>56.50616918479318</v>
      </c>
      <c r="K13">
        <v>56.816293037813274</v>
      </c>
      <c r="L13">
        <v>53.620636617140931</v>
      </c>
      <c r="M13">
        <v>54.783656200113299</v>
      </c>
      <c r="N13">
        <v>52.303921751379143</v>
      </c>
      <c r="O13">
        <v>57.386420235145188</v>
      </c>
      <c r="P13">
        <v>52.595224514362044</v>
      </c>
      <c r="Q13">
        <v>53.5700924496835</v>
      </c>
      <c r="R13">
        <v>33.779148997105352</v>
      </c>
      <c r="S13">
        <v>55.320381333059188</v>
      </c>
      <c r="T13">
        <v>60.079011355593835</v>
      </c>
      <c r="U13">
        <v>59.18431474790615</v>
      </c>
      <c r="V13">
        <v>54.686803028947224</v>
      </c>
      <c r="W13">
        <v>59.220778291905511</v>
      </c>
      <c r="X13">
        <v>55.827663439759249</v>
      </c>
      <c r="Y13">
        <v>58.272843180686237</v>
      </c>
      <c r="Z13">
        <v>57.785334478553587</v>
      </c>
      <c r="AA13">
        <v>54.483299086466111</v>
      </c>
      <c r="AB13">
        <v>63.220205748038701</v>
      </c>
      <c r="AC13">
        <v>58.445983236457415</v>
      </c>
      <c r="AD13">
        <v>54.605638341862303</v>
      </c>
      <c r="AE13">
        <v>56.370704807831345</v>
      </c>
      <c r="AF13">
        <v>55.794669100906589</v>
      </c>
      <c r="AG13">
        <v>58.049636484799692</v>
      </c>
      <c r="AH13">
        <v>48.316325102915947</v>
      </c>
    </row>
    <row r="14" spans="1:34" x14ac:dyDescent="0.3">
      <c r="A14" s="111">
        <f ca="1">Exceedance!U14</f>
        <v>46447</v>
      </c>
      <c r="B14" s="1">
        <v>109.48226608277669</v>
      </c>
      <c r="C14" s="1">
        <v>109.39962282505284</v>
      </c>
      <c r="D14" s="1">
        <v>109.39962282505284</v>
      </c>
      <c r="E14">
        <v>99.306166270878265</v>
      </c>
      <c r="F14">
        <v>81.123154674346722</v>
      </c>
      <c r="G14">
        <v>108.37449564003191</v>
      </c>
      <c r="H14">
        <v>93.226981646326323</v>
      </c>
      <c r="I14">
        <v>115.55123112273536</v>
      </c>
      <c r="J14">
        <v>102.1495209703978</v>
      </c>
      <c r="K14">
        <v>98.020114454405643</v>
      </c>
      <c r="L14">
        <v>100.50927501633174</v>
      </c>
      <c r="M14">
        <v>103.30686094370866</v>
      </c>
      <c r="N14">
        <v>103.97700796707113</v>
      </c>
      <c r="O14">
        <v>108.08308788735195</v>
      </c>
      <c r="P14">
        <v>111.66939947589553</v>
      </c>
      <c r="Q14">
        <v>111.40996404360656</v>
      </c>
      <c r="R14">
        <v>87.460981234180863</v>
      </c>
      <c r="S14">
        <v>103.38395676802752</v>
      </c>
      <c r="T14">
        <v>107.29466437698331</v>
      </c>
      <c r="U14">
        <v>109.79299278369615</v>
      </c>
      <c r="V14">
        <v>111.0197162554462</v>
      </c>
      <c r="W14">
        <v>102.87590526352317</v>
      </c>
      <c r="X14">
        <v>109.24320983953592</v>
      </c>
      <c r="Y14">
        <v>108.00316248528898</v>
      </c>
      <c r="Z14">
        <v>111.0678263882576</v>
      </c>
      <c r="AA14">
        <v>119.31225208997726</v>
      </c>
      <c r="AB14">
        <v>113.96893643588072</v>
      </c>
      <c r="AC14">
        <v>103.41275807504124</v>
      </c>
      <c r="AD14">
        <v>109.12116517804144</v>
      </c>
      <c r="AE14">
        <v>108.11213559851329</v>
      </c>
      <c r="AF14">
        <v>108.84698176797707</v>
      </c>
      <c r="AG14">
        <v>107.7534091902059</v>
      </c>
      <c r="AH14">
        <v>103.96094631603079</v>
      </c>
    </row>
    <row r="15" spans="1:34" x14ac:dyDescent="0.3">
      <c r="A15" s="111">
        <f ca="1">Exceedance!U15</f>
        <v>46478</v>
      </c>
      <c r="B15" s="1">
        <v>125.89743260607457</v>
      </c>
      <c r="C15" s="1">
        <v>125.82003835420832</v>
      </c>
      <c r="D15" s="1">
        <v>125.82003835420832</v>
      </c>
      <c r="E15">
        <v>121.59962019126239</v>
      </c>
      <c r="F15">
        <v>125.77272038249586</v>
      </c>
      <c r="G15">
        <v>126.1486406500463</v>
      </c>
      <c r="H15">
        <v>118.38815149077951</v>
      </c>
      <c r="I15">
        <v>128.90291107280001</v>
      </c>
      <c r="J15">
        <v>120.08066566853758</v>
      </c>
      <c r="K15">
        <v>110.60578498059101</v>
      </c>
      <c r="L15">
        <v>118.53742313915195</v>
      </c>
      <c r="M15">
        <v>132.24654305280865</v>
      </c>
      <c r="N15">
        <v>117.64401312243828</v>
      </c>
      <c r="O15">
        <v>123.95230946910382</v>
      </c>
      <c r="P15">
        <v>118.99934166496502</v>
      </c>
      <c r="Q15">
        <v>121.01435977811067</v>
      </c>
      <c r="R15">
        <v>118.22412037546951</v>
      </c>
      <c r="S15">
        <v>121.09553439948502</v>
      </c>
      <c r="T15">
        <v>123.67971687690569</v>
      </c>
      <c r="U15">
        <v>126.30152339770018</v>
      </c>
      <c r="V15">
        <v>125.27124032822377</v>
      </c>
      <c r="W15">
        <v>120.33648049754123</v>
      </c>
      <c r="X15">
        <v>123.06353975786232</v>
      </c>
      <c r="Y15">
        <v>122.16580778403879</v>
      </c>
      <c r="Z15">
        <v>124.5264087507375</v>
      </c>
      <c r="AA15">
        <v>118.3286279073581</v>
      </c>
      <c r="AB15">
        <v>121.54895996148767</v>
      </c>
      <c r="AC15">
        <v>119.33858296352055</v>
      </c>
      <c r="AD15">
        <v>123.19967611952798</v>
      </c>
      <c r="AE15">
        <v>126.58154120929868</v>
      </c>
      <c r="AF15">
        <v>124.14910803356685</v>
      </c>
      <c r="AG15">
        <v>121.46311434187243</v>
      </c>
      <c r="AH15">
        <v>119.2278347181322</v>
      </c>
    </row>
    <row r="16" spans="1:34" x14ac:dyDescent="0.3">
      <c r="A16" s="111">
        <f ca="1">Exceedance!U16</f>
        <v>46508</v>
      </c>
      <c r="B16" s="1">
        <v>129.82567546257249</v>
      </c>
      <c r="C16" s="1">
        <v>129.74769807806473</v>
      </c>
      <c r="D16" s="1">
        <v>129.74769807806473</v>
      </c>
      <c r="E16">
        <v>120.74546484544535</v>
      </c>
      <c r="F16">
        <v>126.86003877963893</v>
      </c>
      <c r="G16">
        <v>124.80411320379646</v>
      </c>
      <c r="H16">
        <v>122.44397966206685</v>
      </c>
      <c r="I16">
        <v>129.77941157473961</v>
      </c>
      <c r="J16">
        <v>123.27797971442197</v>
      </c>
      <c r="K16">
        <v>119.27376852377957</v>
      </c>
      <c r="L16">
        <v>121.01140625438705</v>
      </c>
      <c r="M16">
        <v>127.68118008567919</v>
      </c>
      <c r="N16">
        <v>127.04600012666147</v>
      </c>
      <c r="O16">
        <v>123.76880817417828</v>
      </c>
      <c r="P16">
        <v>122.8177612781552</v>
      </c>
      <c r="Q16">
        <v>126.36177943295608</v>
      </c>
      <c r="R16">
        <v>126.0486209511472</v>
      </c>
      <c r="S16">
        <v>130.54025685067694</v>
      </c>
      <c r="T16">
        <v>126.48666767367263</v>
      </c>
      <c r="U16">
        <v>125.70605329884563</v>
      </c>
      <c r="V16">
        <v>123.67930412155599</v>
      </c>
      <c r="W16">
        <v>125.62179752331706</v>
      </c>
      <c r="X16">
        <v>124.73660337268777</v>
      </c>
      <c r="Y16">
        <v>120.92465316843227</v>
      </c>
      <c r="Z16">
        <v>124.10138292360219</v>
      </c>
      <c r="AA16">
        <v>127.72254495975423</v>
      </c>
      <c r="AB16">
        <v>122.07038499891048</v>
      </c>
      <c r="AC16">
        <v>123.69424364395317</v>
      </c>
      <c r="AD16">
        <v>122.425483573289</v>
      </c>
      <c r="AE16">
        <v>123.57937229767893</v>
      </c>
      <c r="AF16">
        <v>123.65985513131294</v>
      </c>
      <c r="AG16">
        <v>131.44412247537628</v>
      </c>
      <c r="AH16">
        <v>120.69188668858399</v>
      </c>
    </row>
    <row r="17" spans="1:34" x14ac:dyDescent="0.3">
      <c r="A17" s="111">
        <f ca="1">Exceedance!U17</f>
        <v>46539</v>
      </c>
      <c r="B17" s="1">
        <v>111.11618875686415</v>
      </c>
      <c r="C17" s="1">
        <v>111.04277917217136</v>
      </c>
      <c r="D17" s="1">
        <v>111.04277917217136</v>
      </c>
      <c r="E17">
        <v>107.34115845325003</v>
      </c>
      <c r="F17">
        <v>111.29185206207801</v>
      </c>
      <c r="G17">
        <v>112.44428933556628</v>
      </c>
      <c r="H17">
        <v>107.87823816680297</v>
      </c>
      <c r="I17">
        <v>114.26515264960445</v>
      </c>
      <c r="J17">
        <v>111.03424709256271</v>
      </c>
      <c r="K17">
        <v>106.37776742840671</v>
      </c>
      <c r="L17">
        <v>107.2772901043321</v>
      </c>
      <c r="M17">
        <v>105.82093885979947</v>
      </c>
      <c r="N17">
        <v>109.82760449864631</v>
      </c>
      <c r="O17">
        <v>110.88463573287919</v>
      </c>
      <c r="P17">
        <v>110.38691358849154</v>
      </c>
      <c r="Q17">
        <v>114.60060146426085</v>
      </c>
      <c r="R17">
        <v>108.9473598470038</v>
      </c>
      <c r="S17">
        <v>113.1260302326592</v>
      </c>
      <c r="T17">
        <v>114.8590558088699</v>
      </c>
      <c r="U17">
        <v>116.65310695456235</v>
      </c>
      <c r="V17">
        <v>110.73032235499109</v>
      </c>
      <c r="W17">
        <v>109.28341436797263</v>
      </c>
      <c r="X17">
        <v>112.07309627354881</v>
      </c>
      <c r="Y17">
        <v>112.09975953018737</v>
      </c>
      <c r="Z17">
        <v>113.62608261854807</v>
      </c>
      <c r="AA17">
        <v>116.27637390676965</v>
      </c>
      <c r="AB17">
        <v>108.62214467947278</v>
      </c>
      <c r="AC17">
        <v>107.60823377084807</v>
      </c>
      <c r="AD17">
        <v>113.18000533700567</v>
      </c>
      <c r="AE17">
        <v>112.6281321121884</v>
      </c>
      <c r="AF17">
        <v>111.05558253821988</v>
      </c>
      <c r="AG17">
        <v>115.57731276582821</v>
      </c>
      <c r="AH17">
        <v>109.15705290647486</v>
      </c>
    </row>
    <row r="18" spans="1:34" x14ac:dyDescent="0.3">
      <c r="A18" s="111">
        <f ca="1">Exceedance!U18</f>
        <v>46569</v>
      </c>
      <c r="B18" s="1">
        <v>96.991866913779987</v>
      </c>
      <c r="C18" s="1">
        <v>96.910700105570868</v>
      </c>
      <c r="D18" s="1">
        <v>96.910700105570868</v>
      </c>
      <c r="E18">
        <v>89.027543916302676</v>
      </c>
      <c r="F18">
        <v>94.151509703508253</v>
      </c>
      <c r="G18">
        <v>98.225489596863127</v>
      </c>
      <c r="H18">
        <v>93.421202860982632</v>
      </c>
      <c r="I18">
        <v>99.670384163137413</v>
      </c>
      <c r="J18">
        <v>95.829646524792508</v>
      </c>
      <c r="K18">
        <v>93.037533599928395</v>
      </c>
      <c r="L18">
        <v>85.752593646099015</v>
      </c>
      <c r="M18">
        <v>93.508538645659002</v>
      </c>
      <c r="N18">
        <v>97.496191106905371</v>
      </c>
      <c r="O18">
        <v>95.740413977660609</v>
      </c>
      <c r="P18">
        <v>94.422538107786508</v>
      </c>
      <c r="Q18">
        <v>96.135795302585677</v>
      </c>
      <c r="R18">
        <v>98.87557606522482</v>
      </c>
      <c r="S18">
        <v>97.983165616158104</v>
      </c>
      <c r="T18">
        <v>98.735100948351771</v>
      </c>
      <c r="U18">
        <v>100.68774933813737</v>
      </c>
      <c r="V18">
        <v>98.862532078195983</v>
      </c>
      <c r="W18">
        <v>98.202310854164054</v>
      </c>
      <c r="X18">
        <v>95.975450163822643</v>
      </c>
      <c r="Y18">
        <v>91.143416024456144</v>
      </c>
      <c r="Z18">
        <v>95.300196512548609</v>
      </c>
      <c r="AA18">
        <v>96.233962446359044</v>
      </c>
      <c r="AB18">
        <v>93.921520463264301</v>
      </c>
      <c r="AC18">
        <v>93.745582256828058</v>
      </c>
      <c r="AD18">
        <v>95.287854857887552</v>
      </c>
      <c r="AE18">
        <v>94.67748867311677</v>
      </c>
      <c r="AF18">
        <v>95.408802494217582</v>
      </c>
      <c r="AG18">
        <v>99.833758818491432</v>
      </c>
      <c r="AH18">
        <v>95.320285109389189</v>
      </c>
    </row>
    <row r="19" spans="1:34" x14ac:dyDescent="0.3">
      <c r="A19" s="111">
        <f ca="1">Exceedance!U19</f>
        <v>46600</v>
      </c>
      <c r="B19" s="1">
        <v>86.348747638884163</v>
      </c>
      <c r="C19" s="1">
        <v>86.266589303657952</v>
      </c>
      <c r="D19" s="1">
        <v>86.266589303657952</v>
      </c>
      <c r="E19">
        <v>76.89925210971488</v>
      </c>
      <c r="F19">
        <v>82.354549477034652</v>
      </c>
      <c r="G19">
        <v>85.872226233679328</v>
      </c>
      <c r="H19">
        <v>81.190381002852632</v>
      </c>
      <c r="I19">
        <v>86.992701787159888</v>
      </c>
      <c r="J19">
        <v>87.969159447340715</v>
      </c>
      <c r="K19">
        <v>82.550198597482364</v>
      </c>
      <c r="L19">
        <v>80.512395022766569</v>
      </c>
      <c r="M19">
        <v>79.602224540268736</v>
      </c>
      <c r="N19">
        <v>82.224382193435588</v>
      </c>
      <c r="O19">
        <v>84.300253105660602</v>
      </c>
      <c r="P19">
        <v>81.891671074664515</v>
      </c>
      <c r="Q19">
        <v>87.952550625829716</v>
      </c>
      <c r="R19">
        <v>80.412927271147979</v>
      </c>
      <c r="S19">
        <v>87.738449475050871</v>
      </c>
      <c r="T19">
        <v>89.272264122216669</v>
      </c>
      <c r="U19">
        <v>89.492516833684903</v>
      </c>
      <c r="V19">
        <v>89.167343592405572</v>
      </c>
      <c r="W19">
        <v>87.079892231971286</v>
      </c>
      <c r="X19">
        <v>86.189052995805199</v>
      </c>
      <c r="Y19">
        <v>82.800530466009533</v>
      </c>
      <c r="Z19">
        <v>82.983864156015883</v>
      </c>
      <c r="AA19">
        <v>83.593884225228265</v>
      </c>
      <c r="AB19">
        <v>87.064679610990567</v>
      </c>
      <c r="AC19">
        <v>85.015677673814125</v>
      </c>
      <c r="AD19">
        <v>86.004263251933736</v>
      </c>
      <c r="AE19">
        <v>85.098705962182834</v>
      </c>
      <c r="AF19">
        <v>84.341210802429146</v>
      </c>
      <c r="AG19">
        <v>94.143107743731363</v>
      </c>
      <c r="AH19">
        <v>82.318176699126184</v>
      </c>
    </row>
    <row r="20" spans="1:34" x14ac:dyDescent="0.3">
      <c r="A20" s="111">
        <f ca="1">Exceedance!U20</f>
        <v>46631</v>
      </c>
      <c r="B20" s="1">
        <v>82.99374226939338</v>
      </c>
      <c r="C20" s="1">
        <v>82.91289483458813</v>
      </c>
      <c r="D20" s="1">
        <v>82.91289483458813</v>
      </c>
      <c r="E20">
        <v>78.886018260476291</v>
      </c>
      <c r="F20">
        <v>81.993059682167384</v>
      </c>
      <c r="G20">
        <v>81.456523085984202</v>
      </c>
      <c r="H20">
        <v>79.003767691562516</v>
      </c>
      <c r="I20">
        <v>84.713529922125375</v>
      </c>
      <c r="J20">
        <v>73.549915019872103</v>
      </c>
      <c r="K20">
        <v>84.379660461342439</v>
      </c>
      <c r="L20">
        <v>86.217395627857243</v>
      </c>
      <c r="M20">
        <v>81.858902846848636</v>
      </c>
      <c r="N20">
        <v>82.07424513008408</v>
      </c>
      <c r="O20">
        <v>83.237646867740963</v>
      </c>
      <c r="P20">
        <v>82.1200844459525</v>
      </c>
      <c r="Q20">
        <v>79.58871941380859</v>
      </c>
      <c r="R20">
        <v>81.756495752392283</v>
      </c>
      <c r="S20">
        <v>84.000727961230666</v>
      </c>
      <c r="T20">
        <v>85.680238042835171</v>
      </c>
      <c r="U20">
        <v>85.5399467395995</v>
      </c>
      <c r="V20">
        <v>85.954462591819606</v>
      </c>
      <c r="W20">
        <v>83.207577501132747</v>
      </c>
      <c r="X20">
        <v>80.713604869109105</v>
      </c>
      <c r="Y20">
        <v>83.199443911737504</v>
      </c>
      <c r="Z20">
        <v>85.330823226950059</v>
      </c>
      <c r="AA20">
        <v>84.58404253698059</v>
      </c>
      <c r="AB20">
        <v>82.231392385923812</v>
      </c>
      <c r="AC20">
        <v>82.309827592787471</v>
      </c>
      <c r="AD20">
        <v>81.614151084740499</v>
      </c>
      <c r="AE20">
        <v>81.960116521323556</v>
      </c>
      <c r="AF20">
        <v>79.346302400773482</v>
      </c>
      <c r="AG20">
        <v>87.773999769705227</v>
      </c>
      <c r="AH20">
        <v>79.100157156143368</v>
      </c>
    </row>
    <row r="21" spans="1:34" x14ac:dyDescent="0.3">
      <c r="A21" s="111">
        <f ca="1">Exceedance!U21</f>
        <v>46661</v>
      </c>
      <c r="B21" s="1">
        <v>79.782706369638191</v>
      </c>
      <c r="C21" s="1">
        <v>79.730760713468086</v>
      </c>
      <c r="D21" s="1">
        <v>79.730760713468086</v>
      </c>
      <c r="E21">
        <v>75.984880284643538</v>
      </c>
      <c r="F21">
        <v>76.66107420295684</v>
      </c>
      <c r="G21">
        <v>78.511384991252839</v>
      </c>
      <c r="H21">
        <v>75.066188372749465</v>
      </c>
      <c r="I21">
        <v>80.658216573037592</v>
      </c>
      <c r="J21">
        <v>76.100315259627976</v>
      </c>
      <c r="K21">
        <v>73.238404778301529</v>
      </c>
      <c r="L21">
        <v>78.454911643462623</v>
      </c>
      <c r="M21">
        <v>75.895505686855628</v>
      </c>
      <c r="N21">
        <v>77.412657318459608</v>
      </c>
      <c r="O21">
        <v>77.934490322895172</v>
      </c>
      <c r="P21">
        <v>78.39105279300972</v>
      </c>
      <c r="Q21">
        <v>73.247357875668939</v>
      </c>
      <c r="R21">
        <v>76.271046667595144</v>
      </c>
      <c r="S21">
        <v>76.639167930721015</v>
      </c>
      <c r="T21">
        <v>79.644535979326633</v>
      </c>
      <c r="U21">
        <v>80.238894782454523</v>
      </c>
      <c r="V21">
        <v>80.902477825504846</v>
      </c>
      <c r="W21">
        <v>78.431944654682113</v>
      </c>
      <c r="X21">
        <v>78.620135832483186</v>
      </c>
      <c r="Y21">
        <v>75.896368821726895</v>
      </c>
      <c r="Z21">
        <v>78.836037599776262</v>
      </c>
      <c r="AA21">
        <v>80.371184230421434</v>
      </c>
      <c r="AB21">
        <v>77.653509257258889</v>
      </c>
      <c r="AC21">
        <v>76.843549191990064</v>
      </c>
      <c r="AD21">
        <v>80.8853117433476</v>
      </c>
      <c r="AE21">
        <v>76.498885700435892</v>
      </c>
      <c r="AF21">
        <v>75.902225507168552</v>
      </c>
      <c r="AG21">
        <v>81.52091332658695</v>
      </c>
      <c r="AH21">
        <v>75.896365595911718</v>
      </c>
    </row>
    <row r="22" spans="1:34" x14ac:dyDescent="0.3">
      <c r="A22" s="111">
        <f ca="1">Exceedance!U22</f>
        <v>46692</v>
      </c>
      <c r="B22" s="1">
        <v>60.234815453390034</v>
      </c>
      <c r="C22" s="1">
        <v>60.162764494706138</v>
      </c>
      <c r="D22" s="1">
        <v>60.162764494706138</v>
      </c>
      <c r="E22">
        <v>61.197512062857157</v>
      </c>
      <c r="F22">
        <v>61.044549171886864</v>
      </c>
      <c r="G22">
        <v>58.498030164472652</v>
      </c>
      <c r="H22">
        <v>56.201163556163188</v>
      </c>
      <c r="I22">
        <v>62.68657081507839</v>
      </c>
      <c r="J22">
        <v>55.692852634428121</v>
      </c>
      <c r="K22">
        <v>63.29114364793891</v>
      </c>
      <c r="L22">
        <v>56.813393871498391</v>
      </c>
      <c r="M22">
        <v>60.458693287089005</v>
      </c>
      <c r="N22">
        <v>61.263634282180007</v>
      </c>
      <c r="O22">
        <v>59.971381365097905</v>
      </c>
      <c r="P22">
        <v>57.112543684116261</v>
      </c>
      <c r="Q22">
        <v>54.705234319971396</v>
      </c>
      <c r="R22">
        <v>58.216292419375947</v>
      </c>
      <c r="S22">
        <v>59.7239724136099</v>
      </c>
      <c r="T22">
        <v>60.577865011133746</v>
      </c>
      <c r="U22">
        <v>62.457001987273706</v>
      </c>
      <c r="V22">
        <v>61.381503445612658</v>
      </c>
      <c r="W22">
        <v>59.43912064393222</v>
      </c>
      <c r="X22">
        <v>57.718797165870761</v>
      </c>
      <c r="Y22">
        <v>58.339329729475125</v>
      </c>
      <c r="Z22">
        <v>59.392199777605583</v>
      </c>
      <c r="AA22">
        <v>62.757601849235918</v>
      </c>
      <c r="AB22">
        <v>62.553304732044097</v>
      </c>
      <c r="AC22">
        <v>58.729371500668719</v>
      </c>
      <c r="AD22">
        <v>59.086368936024655</v>
      </c>
      <c r="AE22">
        <v>58.513842840216178</v>
      </c>
      <c r="AF22">
        <v>56.935440238504569</v>
      </c>
      <c r="AG22">
        <v>62.496095604502408</v>
      </c>
      <c r="AH22">
        <v>57.588235302862429</v>
      </c>
    </row>
    <row r="23" spans="1:34" x14ac:dyDescent="0.3">
      <c r="A23" s="111">
        <f ca="1">Exceedance!U23</f>
        <v>46722</v>
      </c>
      <c r="B23" s="1">
        <v>49.083158080075123</v>
      </c>
      <c r="C23" s="1">
        <v>49.013439815707045</v>
      </c>
      <c r="D23" s="1">
        <v>49.013439815707045</v>
      </c>
      <c r="E23">
        <v>45.448963915388603</v>
      </c>
      <c r="F23">
        <v>44.556274320683308</v>
      </c>
      <c r="G23">
        <v>43.648605175321151</v>
      </c>
      <c r="H23">
        <v>35.075886975012097</v>
      </c>
      <c r="I23">
        <v>55.199193019883602</v>
      </c>
      <c r="J23">
        <v>48.072755095636722</v>
      </c>
      <c r="K23">
        <v>53.098336070164947</v>
      </c>
      <c r="L23">
        <v>40.184570800430542</v>
      </c>
      <c r="M23">
        <v>46.696154988061629</v>
      </c>
      <c r="N23">
        <v>48.213771636581662</v>
      </c>
      <c r="O23">
        <v>48.94154705507033</v>
      </c>
      <c r="P23">
        <v>46.302594062978315</v>
      </c>
      <c r="Q23">
        <v>41.971621505664871</v>
      </c>
      <c r="R23">
        <v>43.761331767823528</v>
      </c>
      <c r="S23">
        <v>48.03070463875418</v>
      </c>
      <c r="T23">
        <v>49.316786278985781</v>
      </c>
      <c r="U23">
        <v>47.192983609963356</v>
      </c>
      <c r="V23">
        <v>49.123271191058066</v>
      </c>
      <c r="W23">
        <v>41.134948281572456</v>
      </c>
      <c r="X23">
        <v>45.890420458035862</v>
      </c>
      <c r="Y23">
        <v>46.910020451298003</v>
      </c>
      <c r="Z23">
        <v>49.683351750912948</v>
      </c>
      <c r="AA23">
        <v>47.479972778513854</v>
      </c>
      <c r="AB23">
        <v>49.270691641541028</v>
      </c>
      <c r="AC23">
        <v>44.112008169688004</v>
      </c>
      <c r="AD23">
        <v>47.927036751916972</v>
      </c>
      <c r="AE23">
        <v>44.089098649496819</v>
      </c>
      <c r="AF23">
        <v>44.124940252954666</v>
      </c>
      <c r="AG23">
        <v>49.251036732615667</v>
      </c>
      <c r="AH23">
        <v>45.758533984689976</v>
      </c>
    </row>
    <row r="24" spans="1:34" x14ac:dyDescent="0.3">
      <c r="A24" s="111">
        <f ca="1">Exceedance!U24</f>
        <v>46753</v>
      </c>
      <c r="B24" s="1">
        <v>55.643593426199956</v>
      </c>
      <c r="C24" s="1">
        <v>51.958976728014157</v>
      </c>
      <c r="D24" s="1">
        <v>54.4501474739684</v>
      </c>
      <c r="E24">
        <v>36.192997779511806</v>
      </c>
      <c r="F24">
        <v>59.938328536439954</v>
      </c>
      <c r="G24">
        <v>44.992564771145119</v>
      </c>
      <c r="H24">
        <v>61.252181869329441</v>
      </c>
      <c r="I24">
        <v>62.798536750515225</v>
      </c>
      <c r="J24">
        <v>74.200335941341848</v>
      </c>
      <c r="K24">
        <v>42.431036483632397</v>
      </c>
      <c r="L24">
        <v>49.187869961990906</v>
      </c>
      <c r="M24">
        <v>49.694153875122794</v>
      </c>
      <c r="N24">
        <v>54.485146555367834</v>
      </c>
      <c r="O24">
        <v>49.873853102867059</v>
      </c>
      <c r="P24">
        <v>51.545735522642921</v>
      </c>
      <c r="Q24">
        <v>33.25247069100935</v>
      </c>
      <c r="R24">
        <v>64.656749018806892</v>
      </c>
      <c r="S24">
        <v>54.545060706287032</v>
      </c>
      <c r="T24">
        <v>52.283618482668821</v>
      </c>
      <c r="U24">
        <v>60.022764282261321</v>
      </c>
      <c r="V24">
        <v>41.709759609909007</v>
      </c>
      <c r="W24">
        <v>53.821464960952483</v>
      </c>
      <c r="X24">
        <v>62.948100261049312</v>
      </c>
      <c r="Y24">
        <v>53.521404637672518</v>
      </c>
      <c r="Z24">
        <v>53.696956223713308</v>
      </c>
      <c r="AA24">
        <v>54.110175752280099</v>
      </c>
      <c r="AB24">
        <v>50.398204991345942</v>
      </c>
      <c r="AC24">
        <v>49.72319509248107</v>
      </c>
      <c r="AD24">
        <v>55.997942520614565</v>
      </c>
      <c r="AE24">
        <v>45.75504496442678</v>
      </c>
      <c r="AF24">
        <v>59.428183843534214</v>
      </c>
      <c r="AG24">
        <v>48.838052034522619</v>
      </c>
      <c r="AH24">
        <v>55.459924570500455</v>
      </c>
    </row>
    <row r="25" spans="1:34" x14ac:dyDescent="0.3">
      <c r="A25" s="111">
        <f ca="1">Exceedance!U25</f>
        <v>46784</v>
      </c>
      <c r="B25" s="1">
        <v>58.542217124376421</v>
      </c>
      <c r="C25" s="1">
        <v>54.928164230911236</v>
      </c>
      <c r="D25" s="1">
        <v>57.221701928566794</v>
      </c>
      <c r="E25">
        <v>31.357021703284776</v>
      </c>
      <c r="F25">
        <v>60.176743516956137</v>
      </c>
      <c r="G25">
        <v>46.285106609350137</v>
      </c>
      <c r="H25">
        <v>69.826597508096256</v>
      </c>
      <c r="I25">
        <v>56.479541337888776</v>
      </c>
      <c r="J25">
        <v>70.452854371257544</v>
      </c>
      <c r="K25">
        <v>53.217948712748182</v>
      </c>
      <c r="L25">
        <v>54.494312112370956</v>
      </c>
      <c r="M25">
        <v>49.708458669821439</v>
      </c>
      <c r="N25">
        <v>54.933801276944955</v>
      </c>
      <c r="O25">
        <v>50.12066894419533</v>
      </c>
      <c r="P25">
        <v>51.101542448752269</v>
      </c>
      <c r="Q25">
        <v>31.113917774085351</v>
      </c>
      <c r="R25">
        <v>69.245644081767168</v>
      </c>
      <c r="S25">
        <v>57.514882070521594</v>
      </c>
      <c r="T25">
        <v>56.611736251337462</v>
      </c>
      <c r="U25">
        <v>54.533648943343934</v>
      </c>
      <c r="V25">
        <v>56.771886687956346</v>
      </c>
      <c r="W25">
        <v>53.117140100371856</v>
      </c>
      <c r="X25">
        <v>60.112397364757499</v>
      </c>
      <c r="Y25">
        <v>55.334155091114773</v>
      </c>
      <c r="Z25">
        <v>51.894037355765917</v>
      </c>
      <c r="AA25">
        <v>60.289463909154371</v>
      </c>
      <c r="AB25">
        <v>55.875015873010007</v>
      </c>
      <c r="AC25">
        <v>54.322533637517417</v>
      </c>
      <c r="AD25">
        <v>56.463858607028008</v>
      </c>
      <c r="AE25">
        <v>53.208591635727814</v>
      </c>
      <c r="AF25">
        <v>58.144287282362036</v>
      </c>
      <c r="AG25">
        <v>45.962176773954567</v>
      </c>
      <c r="AH25">
        <v>49.805264473183136</v>
      </c>
    </row>
    <row r="26" spans="1:34" x14ac:dyDescent="0.3">
      <c r="A26" s="111">
        <f ca="1">Exceedance!U26</f>
        <v>46813</v>
      </c>
      <c r="B26" s="1">
        <v>110.76259807313018</v>
      </c>
      <c r="C26" s="1">
        <v>104.79391450392761</v>
      </c>
      <c r="D26" s="1">
        <v>109.08781523011929</v>
      </c>
      <c r="E26">
        <v>74.179074101273613</v>
      </c>
      <c r="F26">
        <v>111.82553969595209</v>
      </c>
      <c r="G26">
        <v>87.569805154018425</v>
      </c>
      <c r="H26">
        <v>117.78762491315712</v>
      </c>
      <c r="I26">
        <v>103.14334826834535</v>
      </c>
      <c r="J26">
        <v>107.4994014286579</v>
      </c>
      <c r="K26">
        <v>99.211828457022008</v>
      </c>
      <c r="L26">
        <v>102.00219740243618</v>
      </c>
      <c r="M26">
        <v>100.05228291739556</v>
      </c>
      <c r="N26">
        <v>104.2558929286803</v>
      </c>
      <c r="O26">
        <v>107.25805718956298</v>
      </c>
      <c r="P26">
        <v>107.58049432410817</v>
      </c>
      <c r="Q26">
        <v>81.78476928587618</v>
      </c>
      <c r="R26">
        <v>112.60954539569397</v>
      </c>
      <c r="S26">
        <v>103.37878248831449</v>
      </c>
      <c r="T26">
        <v>104.8344956685895</v>
      </c>
      <c r="U26">
        <v>111.49750088165041</v>
      </c>
      <c r="V26">
        <v>99.036589990125293</v>
      </c>
      <c r="W26">
        <v>102.45308557366448</v>
      </c>
      <c r="X26">
        <v>115.45507920439287</v>
      </c>
      <c r="Y26">
        <v>107.24105294452589</v>
      </c>
      <c r="Z26">
        <v>114.38397666609463</v>
      </c>
      <c r="AA26">
        <v>109.13704728856378</v>
      </c>
      <c r="AB26">
        <v>99.491947961989041</v>
      </c>
      <c r="AC26">
        <v>106.72414911446441</v>
      </c>
      <c r="AD26">
        <v>108.75405862161212</v>
      </c>
      <c r="AE26">
        <v>103.24140602304718</v>
      </c>
      <c r="AF26">
        <v>108.39716848291407</v>
      </c>
      <c r="AG26">
        <v>99.686992462601197</v>
      </c>
      <c r="AH26">
        <v>94.432534276707216</v>
      </c>
    </row>
    <row r="27" spans="1:34" x14ac:dyDescent="0.3">
      <c r="A27" s="111">
        <f ca="1">Exceedance!U27</f>
        <v>46844</v>
      </c>
      <c r="B27" s="1">
        <v>127.41587483439713</v>
      </c>
      <c r="C27" s="1">
        <v>120.94362391490503</v>
      </c>
      <c r="D27" s="1">
        <v>125.65192545650422</v>
      </c>
      <c r="E27">
        <v>118.68174547023591</v>
      </c>
      <c r="F27">
        <v>129.97936488966116</v>
      </c>
      <c r="G27">
        <v>112.50461694502545</v>
      </c>
      <c r="H27">
        <v>131.13131570942284</v>
      </c>
      <c r="I27">
        <v>121.2092174082542</v>
      </c>
      <c r="J27">
        <v>120.03583526248923</v>
      </c>
      <c r="K27">
        <v>117.3959904817994</v>
      </c>
      <c r="L27">
        <v>131.09347989718395</v>
      </c>
      <c r="M27">
        <v>113.43912074520851</v>
      </c>
      <c r="N27">
        <v>119.83531833489302</v>
      </c>
      <c r="O27">
        <v>114.29663418657584</v>
      </c>
      <c r="P27">
        <v>116.89735924941444</v>
      </c>
      <c r="Q27">
        <v>112.33796438366404</v>
      </c>
      <c r="R27">
        <v>130.24494659358473</v>
      </c>
      <c r="S27">
        <v>119.48846495219429</v>
      </c>
      <c r="T27">
        <v>121.07612045718923</v>
      </c>
      <c r="U27">
        <v>125.88416068787448</v>
      </c>
      <c r="V27">
        <v>116.21834854100815</v>
      </c>
      <c r="W27">
        <v>116.00919160261442</v>
      </c>
      <c r="X27">
        <v>129.98006663209665</v>
      </c>
      <c r="Y27">
        <v>120.41536115837449</v>
      </c>
      <c r="Z27">
        <v>113.08516155727058</v>
      </c>
      <c r="AA27">
        <v>116.4547177828986</v>
      </c>
      <c r="AB27">
        <v>115.1410157778693</v>
      </c>
      <c r="AC27">
        <v>120.95445979977194</v>
      </c>
      <c r="AD27">
        <v>127.34316405988321</v>
      </c>
      <c r="AE27">
        <v>118.27477353834908</v>
      </c>
      <c r="AF27">
        <v>122.22607159556297</v>
      </c>
      <c r="AG27">
        <v>114.67140036799925</v>
      </c>
      <c r="AH27">
        <v>116.8843805229303</v>
      </c>
    </row>
    <row r="28" spans="1:34" x14ac:dyDescent="0.3">
      <c r="A28" s="111">
        <f ca="1">Exceedance!U28</f>
        <v>46874</v>
      </c>
      <c r="B28" s="1">
        <v>131.37002184499096</v>
      </c>
      <c r="C28" s="1">
        <v>124.91274091333754</v>
      </c>
      <c r="D28" s="1">
        <v>129.59500472731733</v>
      </c>
      <c r="E28">
        <v>119.93933382382873</v>
      </c>
      <c r="F28">
        <v>128.66900282518773</v>
      </c>
      <c r="G28">
        <v>116.68476615277798</v>
      </c>
      <c r="H28">
        <v>132.94224535334564</v>
      </c>
      <c r="I28">
        <v>124.39179167596458</v>
      </c>
      <c r="J28">
        <v>129.02645678025519</v>
      </c>
      <c r="K28">
        <v>119.94803757223451</v>
      </c>
      <c r="L28">
        <v>126.61933224991911</v>
      </c>
      <c r="M28">
        <v>122.89665565225981</v>
      </c>
      <c r="N28">
        <v>119.69328064415612</v>
      </c>
      <c r="O28">
        <v>118.18397205411532</v>
      </c>
      <c r="P28">
        <v>122.29006401136925</v>
      </c>
      <c r="Q28">
        <v>120.29763807216213</v>
      </c>
      <c r="R28">
        <v>140.44403780473044</v>
      </c>
      <c r="S28">
        <v>122.33632861563453</v>
      </c>
      <c r="T28">
        <v>120.56102823318349</v>
      </c>
      <c r="U28">
        <v>124.30532486104913</v>
      </c>
      <c r="V28">
        <v>121.55026315912131</v>
      </c>
      <c r="W28">
        <v>117.85702989999078</v>
      </c>
      <c r="X28">
        <v>128.58104941907052</v>
      </c>
      <c r="Y28">
        <v>120.02390944906243</v>
      </c>
      <c r="Z28">
        <v>122.57997571918342</v>
      </c>
      <c r="AA28">
        <v>117.05999139678498</v>
      </c>
      <c r="AB28">
        <v>119.54085220122194</v>
      </c>
      <c r="AC28">
        <v>120.32642512532416</v>
      </c>
      <c r="AD28">
        <v>124.36082205365517</v>
      </c>
      <c r="AE28">
        <v>117.90593899592218</v>
      </c>
      <c r="AF28">
        <v>132.22499193316855</v>
      </c>
      <c r="AG28">
        <v>116.20014760997707</v>
      </c>
      <c r="AH28">
        <v>115.7326118159217</v>
      </c>
    </row>
    <row r="29" spans="1:34" x14ac:dyDescent="0.3">
      <c r="A29" s="111">
        <f ca="1">Exceedance!U29</f>
        <v>46905</v>
      </c>
      <c r="B29" s="1">
        <v>111.32329043965849</v>
      </c>
      <c r="C29" s="1">
        <v>107.65039263214203</v>
      </c>
      <c r="D29" s="1">
        <v>110.23027904826318</v>
      </c>
      <c r="E29">
        <v>105.47987758078918</v>
      </c>
      <c r="F29">
        <v>114.20056150747192</v>
      </c>
      <c r="G29">
        <v>103.34311941553089</v>
      </c>
      <c r="H29">
        <v>115.08359849196773</v>
      </c>
      <c r="I29">
        <v>111.55385464853418</v>
      </c>
      <c r="J29">
        <v>113.12151528753392</v>
      </c>
      <c r="K29">
        <v>105.34223717925907</v>
      </c>
      <c r="L29">
        <v>103.86559308567269</v>
      </c>
      <c r="M29">
        <v>107.13670921768224</v>
      </c>
      <c r="N29">
        <v>108.27143218610398</v>
      </c>
      <c r="O29">
        <v>107.13592017488507</v>
      </c>
      <c r="P29">
        <v>111.99174736893343</v>
      </c>
      <c r="Q29">
        <v>104.41061558035527</v>
      </c>
      <c r="R29">
        <v>119.62464898283436</v>
      </c>
      <c r="S29">
        <v>112.18017131420997</v>
      </c>
      <c r="T29">
        <v>112.84007068897594</v>
      </c>
      <c r="U29">
        <v>110.70254388723964</v>
      </c>
      <c r="V29">
        <v>106.66717761921473</v>
      </c>
      <c r="W29">
        <v>106.2655298156093</v>
      </c>
      <c r="X29">
        <v>118.21612599500577</v>
      </c>
      <c r="Y29">
        <v>111.01813995617496</v>
      </c>
      <c r="Z29">
        <v>112.46393628921199</v>
      </c>
      <c r="AA29">
        <v>104.86045018622187</v>
      </c>
      <c r="AB29">
        <v>104.91460114178946</v>
      </c>
      <c r="AC29">
        <v>110.04048492969447</v>
      </c>
      <c r="AD29">
        <v>112.74646250105695</v>
      </c>
      <c r="AE29">
        <v>106.52345527385076</v>
      </c>
      <c r="AF29">
        <v>115.69458682282006</v>
      </c>
      <c r="AG29">
        <v>106.05114728225077</v>
      </c>
      <c r="AH29">
        <v>104.56363760012911</v>
      </c>
    </row>
    <row r="30" spans="1:34" x14ac:dyDescent="0.3">
      <c r="A30" s="111">
        <f ca="1">Exceedance!U30</f>
        <v>46935</v>
      </c>
      <c r="B30" s="1">
        <v>96.436264377519649</v>
      </c>
      <c r="C30" s="1">
        <v>94.343208113595196</v>
      </c>
      <c r="D30" s="1">
        <v>95.678121453863554</v>
      </c>
      <c r="E30">
        <v>89.093463345666066</v>
      </c>
      <c r="F30">
        <v>98.781115867196434</v>
      </c>
      <c r="G30">
        <v>89.656924160550901</v>
      </c>
      <c r="H30">
        <v>99.635111611605282</v>
      </c>
      <c r="I30">
        <v>95.966741068967849</v>
      </c>
      <c r="J30">
        <v>98.844423145905139</v>
      </c>
      <c r="K30">
        <v>83.332125457685265</v>
      </c>
      <c r="L30">
        <v>91.086405290346008</v>
      </c>
      <c r="M30">
        <v>95.639405288634691</v>
      </c>
      <c r="N30">
        <v>93.960581804318849</v>
      </c>
      <c r="O30">
        <v>91.990249054140463</v>
      </c>
      <c r="P30">
        <v>94.354479358631266</v>
      </c>
      <c r="Q30">
        <v>95.120448604265107</v>
      </c>
      <c r="R30">
        <v>103.56711699633792</v>
      </c>
      <c r="S30">
        <v>96.878015798804512</v>
      </c>
      <c r="T30">
        <v>97.661930437264488</v>
      </c>
      <c r="U30">
        <v>98.426007047803211</v>
      </c>
      <c r="V30">
        <v>96.430628251474758</v>
      </c>
      <c r="W30">
        <v>90.895916751216902</v>
      </c>
      <c r="X30">
        <v>96.225689953620545</v>
      </c>
      <c r="Y30">
        <v>93.52375687940939</v>
      </c>
      <c r="Z30">
        <v>93.197973115996987</v>
      </c>
      <c r="AA30">
        <v>90.860842460904635</v>
      </c>
      <c r="AB30">
        <v>91.886336991869925</v>
      </c>
      <c r="AC30">
        <v>91.638725266495811</v>
      </c>
      <c r="AD30">
        <v>94.406273067664216</v>
      </c>
      <c r="AE30">
        <v>91.655015318420226</v>
      </c>
      <c r="AF30">
        <v>99.563612395692587</v>
      </c>
      <c r="AG30">
        <v>93.048587761796711</v>
      </c>
      <c r="AH30">
        <v>86.981931373740878</v>
      </c>
    </row>
    <row r="31" spans="1:34" x14ac:dyDescent="0.3">
      <c r="A31" s="111">
        <f ca="1">Exceedance!U31</f>
        <v>46966</v>
      </c>
      <c r="B31" s="1">
        <v>85.900886939654157</v>
      </c>
      <c r="C31" s="1">
        <v>83.512244615787196</v>
      </c>
      <c r="D31" s="1">
        <v>85.079899334753975</v>
      </c>
      <c r="E31">
        <v>77.093627098247325</v>
      </c>
      <c r="F31">
        <v>86.61137920971349</v>
      </c>
      <c r="G31">
        <v>77.233441950781369</v>
      </c>
      <c r="H31">
        <v>87.08297509264932</v>
      </c>
      <c r="I31">
        <v>88.155749639331859</v>
      </c>
      <c r="J31">
        <v>88.553980968524442</v>
      </c>
      <c r="K31">
        <v>78.147293186720674</v>
      </c>
      <c r="L31">
        <v>77.215495031272653</v>
      </c>
      <c r="M31">
        <v>80.172692532971965</v>
      </c>
      <c r="N31">
        <v>82.334291147162929</v>
      </c>
      <c r="O31">
        <v>79.267329562673652</v>
      </c>
      <c r="P31">
        <v>85.992245965357242</v>
      </c>
      <c r="Q31">
        <v>76.453521678206116</v>
      </c>
      <c r="R31">
        <v>93.51796933399784</v>
      </c>
      <c r="S31">
        <v>87.23194517038678</v>
      </c>
      <c r="T31">
        <v>86.277349153798355</v>
      </c>
      <c r="U31">
        <v>88.783136209553646</v>
      </c>
      <c r="V31">
        <v>85.118234365558095</v>
      </c>
      <c r="W31">
        <v>80.914030268462596</v>
      </c>
      <c r="X31">
        <v>88.073135423640281</v>
      </c>
      <c r="Y31">
        <v>81.015867141166993</v>
      </c>
      <c r="Z31">
        <v>80.363715144036746</v>
      </c>
      <c r="AA31">
        <v>83.829284203161137</v>
      </c>
      <c r="AB31">
        <v>82.968483793810762</v>
      </c>
      <c r="AC31">
        <v>82.393119531326136</v>
      </c>
      <c r="AD31">
        <v>84.877706813376264</v>
      </c>
      <c r="AE31">
        <v>80.388541150196019</v>
      </c>
      <c r="AF31">
        <v>93.923672378613048</v>
      </c>
      <c r="AG31">
        <v>79.852446400967409</v>
      </c>
      <c r="AH31">
        <v>74.671972264491714</v>
      </c>
    </row>
    <row r="32" spans="1:34" x14ac:dyDescent="0.3">
      <c r="A32" s="111">
        <f ca="1">Exceedance!U32</f>
        <v>46997</v>
      </c>
      <c r="B32" s="1">
        <v>82.995705915063596</v>
      </c>
      <c r="C32" s="1">
        <v>79.684678390895513</v>
      </c>
      <c r="D32" s="1">
        <v>81.961761662604033</v>
      </c>
      <c r="E32">
        <v>76.339148616117967</v>
      </c>
      <c r="F32">
        <v>82.897465291822115</v>
      </c>
      <c r="G32">
        <v>74.624143407490067</v>
      </c>
      <c r="H32">
        <v>85.2900147280358</v>
      </c>
      <c r="I32">
        <v>73.951236419840797</v>
      </c>
      <c r="J32">
        <v>90.784651510693777</v>
      </c>
      <c r="K32">
        <v>84.147320985723212</v>
      </c>
      <c r="L32">
        <v>79.765425707084646</v>
      </c>
      <c r="M32">
        <v>79.547308010449115</v>
      </c>
      <c r="N32">
        <v>80.794114783519859</v>
      </c>
      <c r="O32">
        <v>79.036040053979207</v>
      </c>
      <c r="P32">
        <v>77.137815853925872</v>
      </c>
      <c r="Q32">
        <v>77.381436760532864</v>
      </c>
      <c r="R32">
        <v>90.196422116285831</v>
      </c>
      <c r="S32">
        <v>83.160842186064102</v>
      </c>
      <c r="T32">
        <v>81.879123711909571</v>
      </c>
      <c r="U32">
        <v>85.79714530941844</v>
      </c>
      <c r="V32">
        <v>80.763984580538036</v>
      </c>
      <c r="W32">
        <v>75.047611723118777</v>
      </c>
      <c r="X32">
        <v>89.018636869727928</v>
      </c>
      <c r="Y32">
        <v>82.89152979204691</v>
      </c>
      <c r="Z32">
        <v>80.920313568465374</v>
      </c>
      <c r="AA32">
        <v>78.608220298900818</v>
      </c>
      <c r="AB32">
        <v>79.783382462034396</v>
      </c>
      <c r="AC32">
        <v>78.323106448762346</v>
      </c>
      <c r="AD32">
        <v>81.964074820685909</v>
      </c>
      <c r="AE32">
        <v>74.967937745091973</v>
      </c>
      <c r="AF32">
        <v>87.777939304966679</v>
      </c>
      <c r="AG32">
        <v>76.171552676658237</v>
      </c>
      <c r="AH32">
        <v>76.243821366141631</v>
      </c>
    </row>
    <row r="33" spans="1:34" x14ac:dyDescent="0.3">
      <c r="A33" s="111">
        <f ca="1">Exceedance!U33</f>
        <v>47027</v>
      </c>
      <c r="B33" s="1">
        <v>79.654366229384905</v>
      </c>
      <c r="C33" s="1">
        <v>76.979708261054682</v>
      </c>
      <c r="D33" s="1">
        <v>78.868307851004332</v>
      </c>
      <c r="E33">
        <v>71.511172611191569</v>
      </c>
      <c r="F33">
        <v>79.681039182572675</v>
      </c>
      <c r="G33">
        <v>71.156142850587543</v>
      </c>
      <c r="H33">
        <v>81.150484420368898</v>
      </c>
      <c r="I33">
        <v>76.499351364848181</v>
      </c>
      <c r="J33">
        <v>79.480742476160827</v>
      </c>
      <c r="K33">
        <v>76.470018803759842</v>
      </c>
      <c r="L33">
        <v>73.881037402394057</v>
      </c>
      <c r="M33">
        <v>75.345380700041275</v>
      </c>
      <c r="N33">
        <v>75.920261717679594</v>
      </c>
      <c r="O33">
        <v>75.744663465027187</v>
      </c>
      <c r="P33">
        <v>71.222731297789181</v>
      </c>
      <c r="Q33">
        <v>72.362917892661912</v>
      </c>
      <c r="R33">
        <v>82.660775822264</v>
      </c>
      <c r="S33">
        <v>77.575595819816044</v>
      </c>
      <c r="T33">
        <v>77.037979883957433</v>
      </c>
      <c r="U33">
        <v>80.780574030090676</v>
      </c>
      <c r="V33">
        <v>76.415611930385182</v>
      </c>
      <c r="W33">
        <v>73.472012813489073</v>
      </c>
      <c r="X33">
        <v>81.387184271833064</v>
      </c>
      <c r="Y33">
        <v>76.817716510102429</v>
      </c>
      <c r="Z33">
        <v>77.170630630707493</v>
      </c>
      <c r="AA33">
        <v>74.490393689860937</v>
      </c>
      <c r="AB33">
        <v>74.775227018557516</v>
      </c>
      <c r="AC33">
        <v>77.691610565138063</v>
      </c>
      <c r="AD33">
        <v>76.480788656167334</v>
      </c>
      <c r="AE33">
        <v>71.99102127631906</v>
      </c>
      <c r="AF33">
        <v>81.502751232612468</v>
      </c>
      <c r="AG33">
        <v>73.363922329204868</v>
      </c>
      <c r="AH33">
        <v>73.800720017974641</v>
      </c>
    </row>
    <row r="34" spans="1:34" x14ac:dyDescent="0.3">
      <c r="A34" s="111">
        <f ca="1">Exceedance!U34</f>
        <v>47058</v>
      </c>
      <c r="B34" s="1">
        <v>60.092223723383007</v>
      </c>
      <c r="C34" s="1">
        <v>57.318687548395111</v>
      </c>
      <c r="D34" s="1">
        <v>59.204705029735258</v>
      </c>
      <c r="E34">
        <v>56.117224312185186</v>
      </c>
      <c r="F34">
        <v>59.63644907927354</v>
      </c>
      <c r="G34">
        <v>52.382507463794148</v>
      </c>
      <c r="H34">
        <v>63.087262216541369</v>
      </c>
      <c r="I34">
        <v>55.982776388485171</v>
      </c>
      <c r="J34">
        <v>69.765175759493758</v>
      </c>
      <c r="K34">
        <v>54.883358014605662</v>
      </c>
      <c r="L34">
        <v>58.540171579989625</v>
      </c>
      <c r="M34">
        <v>59.093535671104299</v>
      </c>
      <c r="N34">
        <v>57.871378687589427</v>
      </c>
      <c r="O34">
        <v>54.442898595967634</v>
      </c>
      <c r="P34">
        <v>52.595861765161018</v>
      </c>
      <c r="Q34">
        <v>54.405380255447504</v>
      </c>
      <c r="R34">
        <v>66.019053700175462</v>
      </c>
      <c r="S34">
        <v>58.406510724774797</v>
      </c>
      <c r="T34">
        <v>59.28009906438502</v>
      </c>
      <c r="U34">
        <v>61.176078266549858</v>
      </c>
      <c r="V34">
        <v>57.337912502928219</v>
      </c>
      <c r="W34">
        <v>52.758875773014744</v>
      </c>
      <c r="X34">
        <v>63.362388657503921</v>
      </c>
      <c r="Y34">
        <v>57.290900206112092</v>
      </c>
      <c r="Z34">
        <v>59.582438184395166</v>
      </c>
      <c r="AA34">
        <v>59.327981739268751</v>
      </c>
      <c r="AB34">
        <v>56.55695966128193</v>
      </c>
      <c r="AC34">
        <v>56.106746758237819</v>
      </c>
      <c r="AD34">
        <v>58.45321268824631</v>
      </c>
      <c r="AE34">
        <v>53.120274311847943</v>
      </c>
      <c r="AF34">
        <v>62.436100187364858</v>
      </c>
      <c r="AG34">
        <v>55.0604622131779</v>
      </c>
      <c r="AH34">
        <v>58.344130225727945</v>
      </c>
    </row>
    <row r="35" spans="1:34" x14ac:dyDescent="0.3">
      <c r="A35" s="111">
        <f ca="1">Exceedance!U35</f>
        <v>47088</v>
      </c>
      <c r="B35" s="1">
        <v>48.671560098392526</v>
      </c>
      <c r="C35" s="1">
        <v>46.380909357691706</v>
      </c>
      <c r="D35" s="1">
        <v>47.912020986380568</v>
      </c>
      <c r="E35">
        <v>39.577763418160494</v>
      </c>
      <c r="F35">
        <v>44.415676598289721</v>
      </c>
      <c r="G35">
        <v>31.29710884900636</v>
      </c>
      <c r="H35">
        <v>55.347421853287564</v>
      </c>
      <c r="I35">
        <v>48.281286252841426</v>
      </c>
      <c r="J35">
        <v>59.381300067749855</v>
      </c>
      <c r="K35">
        <v>37.972826225701979</v>
      </c>
      <c r="L35">
        <v>44.4914096303565</v>
      </c>
      <c r="M35">
        <v>46.278879403761422</v>
      </c>
      <c r="N35">
        <v>47.077864690260625</v>
      </c>
      <c r="O35">
        <v>43.81152369653902</v>
      </c>
      <c r="P35">
        <v>40.095715308734924</v>
      </c>
      <c r="Q35">
        <v>40.011674921761475</v>
      </c>
      <c r="R35">
        <v>54.13447887039306</v>
      </c>
      <c r="S35">
        <v>47.385328706472194</v>
      </c>
      <c r="T35">
        <v>44.140283554378087</v>
      </c>
      <c r="U35">
        <v>48.799101394293629</v>
      </c>
      <c r="V35">
        <v>39.257545930076823</v>
      </c>
      <c r="W35">
        <v>40.895759819955444</v>
      </c>
      <c r="X35">
        <v>51.950758745151134</v>
      </c>
      <c r="Y35">
        <v>47.822644263995635</v>
      </c>
      <c r="Z35">
        <v>44.428036719134347</v>
      </c>
      <c r="AA35">
        <v>46.173048384042879</v>
      </c>
      <c r="AB35">
        <v>42.172783840882126</v>
      </c>
      <c r="AC35">
        <v>44.553936263971515</v>
      </c>
      <c r="AD35">
        <v>43.903467506660654</v>
      </c>
      <c r="AE35">
        <v>40.376539192643506</v>
      </c>
      <c r="AF35">
        <v>49.066337167653508</v>
      </c>
      <c r="AG35">
        <v>43.410329367148528</v>
      </c>
      <c r="AH35">
        <v>42.963993571197882</v>
      </c>
    </row>
    <row r="36" spans="1:34" x14ac:dyDescent="0.3">
      <c r="A36" s="111">
        <f ca="1">Exceedance!U36</f>
        <v>47119</v>
      </c>
      <c r="B36" s="1">
        <v>74.135214369702766</v>
      </c>
      <c r="C36" s="1">
        <v>71.612116497859631</v>
      </c>
      <c r="D36" s="1">
        <v>74.135214369702723</v>
      </c>
      <c r="E36">
        <v>79.052571006185161</v>
      </c>
      <c r="F36">
        <v>73.952381353035847</v>
      </c>
      <c r="G36">
        <v>71.952348691406442</v>
      </c>
      <c r="H36">
        <v>87.691846774605295</v>
      </c>
      <c r="I36">
        <v>83.425040520767595</v>
      </c>
      <c r="J36">
        <v>63.608693635190384</v>
      </c>
      <c r="K36">
        <v>68.115641832768048</v>
      </c>
      <c r="L36">
        <v>68.817532991608005</v>
      </c>
      <c r="M36">
        <v>73.541455376184317</v>
      </c>
      <c r="N36">
        <v>68.878062994630142</v>
      </c>
      <c r="O36">
        <v>70.581859005496185</v>
      </c>
      <c r="P36">
        <v>52.504028243052282</v>
      </c>
      <c r="Q36">
        <v>79.393903734704253</v>
      </c>
      <c r="R36">
        <v>76.229004525067836</v>
      </c>
      <c r="S36">
        <v>71.370345259302852</v>
      </c>
      <c r="T36">
        <v>79.072158722207732</v>
      </c>
      <c r="U36">
        <v>60.892508991495838</v>
      </c>
      <c r="V36">
        <v>75.296369138702048</v>
      </c>
      <c r="W36">
        <v>77.247411983656676</v>
      </c>
      <c r="X36">
        <v>75.219532899684197</v>
      </c>
      <c r="Y36">
        <v>72.765009760890877</v>
      </c>
      <c r="Z36">
        <v>72.130097598980271</v>
      </c>
      <c r="AA36">
        <v>71.983074323028362</v>
      </c>
      <c r="AB36">
        <v>66.155036084088621</v>
      </c>
      <c r="AC36">
        <v>77.847252321924884</v>
      </c>
      <c r="AD36">
        <v>67.462226567029163</v>
      </c>
      <c r="AE36">
        <v>75.667033072705834</v>
      </c>
      <c r="AF36">
        <v>67.971671388558121</v>
      </c>
      <c r="AG36">
        <v>72.654926588701485</v>
      </c>
      <c r="AH36">
        <v>55.408047808885883</v>
      </c>
    </row>
    <row r="37" spans="1:34" x14ac:dyDescent="0.3">
      <c r="A37" s="111">
        <f ca="1">Exceedance!U37</f>
        <v>47150</v>
      </c>
      <c r="B37" s="1">
        <v>78.117675769938089</v>
      </c>
      <c r="C37" s="1">
        <v>75.794352498380974</v>
      </c>
      <c r="D37" s="1">
        <v>78.117675769938089</v>
      </c>
      <c r="E37">
        <v>81.588966794486524</v>
      </c>
      <c r="F37">
        <v>72.379401569251215</v>
      </c>
      <c r="G37">
        <v>73.716641021721998</v>
      </c>
      <c r="H37">
        <v>80.813594593632402</v>
      </c>
      <c r="I37">
        <v>73.330594011398304</v>
      </c>
      <c r="J37">
        <v>73.816572315588473</v>
      </c>
      <c r="K37">
        <v>71.387876195818279</v>
      </c>
      <c r="L37">
        <v>70.671238841514523</v>
      </c>
      <c r="M37">
        <v>75.799186834387456</v>
      </c>
      <c r="N37">
        <v>67.144165553018624</v>
      </c>
      <c r="O37">
        <v>70.076891518385736</v>
      </c>
      <c r="P37">
        <v>48.434495278851287</v>
      </c>
      <c r="Q37">
        <v>76.826065553336761</v>
      </c>
      <c r="R37">
        <v>80.749061723456435</v>
      </c>
      <c r="S37">
        <v>77.448883364208129</v>
      </c>
      <c r="T37">
        <v>75.444858728698691</v>
      </c>
      <c r="U37">
        <v>75.653365912417641</v>
      </c>
      <c r="V37">
        <v>72.431024117594802</v>
      </c>
      <c r="W37">
        <v>78.126134579747912</v>
      </c>
      <c r="X37">
        <v>78.611411927233988</v>
      </c>
      <c r="Y37">
        <v>72.812109276690563</v>
      </c>
      <c r="Z37">
        <v>74.396661531069952</v>
      </c>
      <c r="AA37">
        <v>77.10364403978717</v>
      </c>
      <c r="AB37">
        <v>68.887423972698571</v>
      </c>
      <c r="AC37">
        <v>77.897093649107617</v>
      </c>
      <c r="AD37">
        <v>72.612407487548055</v>
      </c>
      <c r="AE37">
        <v>76.334806149278094</v>
      </c>
      <c r="AF37">
        <v>66.98909212761599</v>
      </c>
      <c r="AG37">
        <v>71.345517130737377</v>
      </c>
      <c r="AH37">
        <v>48.473524471101804</v>
      </c>
    </row>
    <row r="38" spans="1:34" x14ac:dyDescent="0.3">
      <c r="A38" s="111">
        <f ca="1">Exceedance!U38</f>
        <v>47178</v>
      </c>
      <c r="B38" s="1">
        <v>109.14295984513954</v>
      </c>
      <c r="C38" s="1">
        <v>104.51391905449604</v>
      </c>
      <c r="D38" s="1">
        <v>109.14295984513954</v>
      </c>
      <c r="E38">
        <v>111.59950225987176</v>
      </c>
      <c r="F38">
        <v>99.271890601831899</v>
      </c>
      <c r="G38">
        <v>108.52891501842038</v>
      </c>
      <c r="H38">
        <v>109.20715813058908</v>
      </c>
      <c r="I38">
        <v>96.099532718841431</v>
      </c>
      <c r="J38">
        <v>101.674791078225</v>
      </c>
      <c r="K38">
        <v>101.22715287390561</v>
      </c>
      <c r="L38">
        <v>99.213061295330121</v>
      </c>
      <c r="M38">
        <v>103.41262270585227</v>
      </c>
      <c r="N38">
        <v>106.30798207682743</v>
      </c>
      <c r="O38">
        <v>85.166085315426926</v>
      </c>
      <c r="P38">
        <v>80.815873913480544</v>
      </c>
      <c r="Q38">
        <v>107.37218918627823</v>
      </c>
      <c r="R38">
        <v>107.28975276390473</v>
      </c>
      <c r="S38">
        <v>103.99741170772421</v>
      </c>
      <c r="T38">
        <v>111.02584330167498</v>
      </c>
      <c r="U38">
        <v>98.131628641171133</v>
      </c>
      <c r="V38">
        <v>106.14829541061093</v>
      </c>
      <c r="W38">
        <v>109.77088604264397</v>
      </c>
      <c r="X38">
        <v>111.1454550441276</v>
      </c>
      <c r="Y38">
        <v>82.338174405317829</v>
      </c>
      <c r="Z38">
        <v>108.35873185010954</v>
      </c>
      <c r="AA38">
        <v>103.24737941541063</v>
      </c>
      <c r="AB38">
        <v>101.37209747490454</v>
      </c>
      <c r="AC38">
        <v>111.65563508633919</v>
      </c>
      <c r="AD38">
        <v>107.03783011786047</v>
      </c>
      <c r="AE38">
        <v>103.00182298945879</v>
      </c>
      <c r="AF38">
        <v>98.847219712284698</v>
      </c>
      <c r="AG38">
        <v>93.647336371579556</v>
      </c>
      <c r="AH38">
        <v>73.216922629591068</v>
      </c>
    </row>
    <row r="39" spans="1:34" x14ac:dyDescent="0.3">
      <c r="A39" s="111">
        <f ca="1">Exceedance!U39</f>
        <v>47209</v>
      </c>
      <c r="B39" s="1">
        <v>116.87244518795104</v>
      </c>
      <c r="C39" s="1">
        <v>111.80384622344471</v>
      </c>
      <c r="D39" s="1">
        <v>116.87244518795104</v>
      </c>
      <c r="E39">
        <v>120.8499714051934</v>
      </c>
      <c r="F39">
        <v>115.616917462795</v>
      </c>
      <c r="G39">
        <v>113.76422036049641</v>
      </c>
      <c r="H39">
        <v>118.55472613966732</v>
      </c>
      <c r="I39">
        <v>100.34533394680247</v>
      </c>
      <c r="J39">
        <v>111.49637661508844</v>
      </c>
      <c r="K39">
        <v>122.31964356523902</v>
      </c>
      <c r="L39">
        <v>103.70254487438621</v>
      </c>
      <c r="M39">
        <v>110.13644808199068</v>
      </c>
      <c r="N39">
        <v>88.263904407413406</v>
      </c>
      <c r="O39">
        <v>86.750133780906836</v>
      </c>
      <c r="P39">
        <v>102.89574189335532</v>
      </c>
      <c r="Q39">
        <v>116.51396480510661</v>
      </c>
      <c r="R39">
        <v>114.96896359081114</v>
      </c>
      <c r="S39">
        <v>111.37984953278637</v>
      </c>
      <c r="T39">
        <v>116.58291316420788</v>
      </c>
      <c r="U39">
        <v>106.64978848700842</v>
      </c>
      <c r="V39">
        <v>111.68691199915308</v>
      </c>
      <c r="W39">
        <v>115.56149491983521</v>
      </c>
      <c r="X39">
        <v>115.89930597547799</v>
      </c>
      <c r="Y39">
        <v>80.043016930005038</v>
      </c>
      <c r="Z39">
        <v>107.55922438065869</v>
      </c>
      <c r="AA39">
        <v>110.66361928325216</v>
      </c>
      <c r="AB39">
        <v>106.72705681404554</v>
      </c>
      <c r="AC39">
        <v>121.57449867526002</v>
      </c>
      <c r="AD39">
        <v>114.05755508359353</v>
      </c>
      <c r="AE39">
        <v>107.55146774296173</v>
      </c>
      <c r="AF39">
        <v>104.93800219699929</v>
      </c>
      <c r="AG39">
        <v>107.61196008524882</v>
      </c>
      <c r="AH39">
        <v>109.29624099105402</v>
      </c>
    </row>
    <row r="40" spans="1:34" x14ac:dyDescent="0.3">
      <c r="A40" s="111">
        <f ca="1">Exceedance!U40</f>
        <v>47239</v>
      </c>
      <c r="B40" s="1">
        <v>116.85259730560938</v>
      </c>
      <c r="C40" s="1">
        <v>112.05199406113084</v>
      </c>
      <c r="D40" s="1">
        <v>116.85259730560938</v>
      </c>
      <c r="E40">
        <v>115.45571739220948</v>
      </c>
      <c r="F40">
        <v>115.582370237476</v>
      </c>
      <c r="G40">
        <v>110.06631466859632</v>
      </c>
      <c r="H40">
        <v>117.467709805984</v>
      </c>
      <c r="I40">
        <v>104.51417976454734</v>
      </c>
      <c r="J40">
        <v>109.79705613491029</v>
      </c>
      <c r="K40">
        <v>112.82482273602169</v>
      </c>
      <c r="L40">
        <v>109.46208875445646</v>
      </c>
      <c r="M40">
        <v>106.23645397189105</v>
      </c>
      <c r="N40">
        <v>89.499835019596048</v>
      </c>
      <c r="O40">
        <v>84.186895417551781</v>
      </c>
      <c r="P40">
        <v>106.5216641725887</v>
      </c>
      <c r="Q40">
        <v>121.69901053847691</v>
      </c>
      <c r="R40">
        <v>113.79803814112847</v>
      </c>
      <c r="S40">
        <v>107.11386993628551</v>
      </c>
      <c r="T40">
        <v>110.98336961633153</v>
      </c>
      <c r="U40">
        <v>107.93839523792724</v>
      </c>
      <c r="V40">
        <v>108.89333005518378</v>
      </c>
      <c r="W40">
        <v>109.8298457927196</v>
      </c>
      <c r="X40">
        <v>111.47441869845626</v>
      </c>
      <c r="Y40">
        <v>79.991196198112092</v>
      </c>
      <c r="Z40">
        <v>104.14536222794989</v>
      </c>
      <c r="AA40">
        <v>110.75102486202933</v>
      </c>
      <c r="AB40">
        <v>101.72013303831237</v>
      </c>
      <c r="AC40">
        <v>114.27780562203098</v>
      </c>
      <c r="AD40">
        <v>109.01540060720015</v>
      </c>
      <c r="AE40">
        <v>113.90539998700146</v>
      </c>
      <c r="AF40">
        <v>102.71797072433503</v>
      </c>
      <c r="AG40">
        <v>102.80954287090455</v>
      </c>
      <c r="AH40">
        <v>106.16660109552558</v>
      </c>
    </row>
    <row r="41" spans="1:34" x14ac:dyDescent="0.3">
      <c r="A41" s="111">
        <f ca="1">Exceedance!U41</f>
        <v>47270</v>
      </c>
      <c r="B41" s="1">
        <v>96.240019994772283</v>
      </c>
      <c r="C41" s="1">
        <v>93.568758778518642</v>
      </c>
      <c r="D41" s="1">
        <v>96.240019994772283</v>
      </c>
      <c r="E41">
        <v>99.584546120435036</v>
      </c>
      <c r="F41">
        <v>98.723094955193616</v>
      </c>
      <c r="G41">
        <v>93.869709721670219</v>
      </c>
      <c r="H41">
        <v>102.89334816506999</v>
      </c>
      <c r="I41">
        <v>90.516237251031356</v>
      </c>
      <c r="J41">
        <v>94.590854534044453</v>
      </c>
      <c r="K41">
        <v>90.171053506826254</v>
      </c>
      <c r="L41">
        <v>92.473842060339607</v>
      </c>
      <c r="M41">
        <v>93.621697896749694</v>
      </c>
      <c r="N41">
        <v>86.641684202466223</v>
      </c>
      <c r="O41">
        <v>81.497536216252342</v>
      </c>
      <c r="P41">
        <v>90.409726920250179</v>
      </c>
      <c r="Q41">
        <v>102.14302979663084</v>
      </c>
      <c r="R41">
        <v>100.31507444295833</v>
      </c>
      <c r="S41">
        <v>98.224663044964515</v>
      </c>
      <c r="T41">
        <v>96.159714135606052</v>
      </c>
      <c r="U41">
        <v>92.340397761553689</v>
      </c>
      <c r="V41">
        <v>94.956313584257757</v>
      </c>
      <c r="W41">
        <v>99.021253516580657</v>
      </c>
      <c r="X41">
        <v>99.14718136418422</v>
      </c>
      <c r="Y41">
        <v>79.207205797197659</v>
      </c>
      <c r="Z41">
        <v>91.983727401899088</v>
      </c>
      <c r="AA41">
        <v>93.256136675772083</v>
      </c>
      <c r="AB41">
        <v>93.400943501066919</v>
      </c>
      <c r="AC41">
        <v>101.18689651736231</v>
      </c>
      <c r="AD41">
        <v>95.297758881909829</v>
      </c>
      <c r="AE41">
        <v>98.282965202252811</v>
      </c>
      <c r="AF41">
        <v>91.383320040314374</v>
      </c>
      <c r="AG41">
        <v>90.69422773464224</v>
      </c>
      <c r="AH41">
        <v>91.509635046435108</v>
      </c>
    </row>
    <row r="42" spans="1:34" x14ac:dyDescent="0.3">
      <c r="A42" s="111">
        <f ca="1">Exceedance!U42</f>
        <v>47300</v>
      </c>
      <c r="B42" s="1">
        <v>89.935495235089647</v>
      </c>
      <c r="C42" s="1">
        <v>88.537783085389449</v>
      </c>
      <c r="D42" s="1">
        <v>89.935495235089647</v>
      </c>
      <c r="E42">
        <v>92.466262388781288</v>
      </c>
      <c r="F42">
        <v>92.018272641918514</v>
      </c>
      <c r="G42">
        <v>86.453671569410602</v>
      </c>
      <c r="H42">
        <v>95.483278040485033</v>
      </c>
      <c r="I42">
        <v>84.661457616446086</v>
      </c>
      <c r="J42">
        <v>80.465771740705321</v>
      </c>
      <c r="K42">
        <v>84.965815109536408</v>
      </c>
      <c r="L42">
        <v>89.266805747418459</v>
      </c>
      <c r="M42">
        <v>87.583580123621971</v>
      </c>
      <c r="N42">
        <v>85.965955300283923</v>
      </c>
      <c r="O42">
        <v>86.106294028536013</v>
      </c>
      <c r="P42">
        <v>89.110799344093195</v>
      </c>
      <c r="Q42">
        <v>94.503529166660414</v>
      </c>
      <c r="R42">
        <v>92.005793064474446</v>
      </c>
      <c r="S42">
        <v>91.302829480743426</v>
      </c>
      <c r="T42">
        <v>92.133677266579852</v>
      </c>
      <c r="U42">
        <v>90.241964907382751</v>
      </c>
      <c r="V42">
        <v>86.269254449971839</v>
      </c>
      <c r="W42">
        <v>85.35157638092744</v>
      </c>
      <c r="X42">
        <v>88.639209930410544</v>
      </c>
      <c r="Y42">
        <v>86.817185768075674</v>
      </c>
      <c r="Z42">
        <v>85.778468954271133</v>
      </c>
      <c r="AA42">
        <v>87.081164931588233</v>
      </c>
      <c r="AB42">
        <v>84.179125572928697</v>
      </c>
      <c r="AC42">
        <v>90.747390548090266</v>
      </c>
      <c r="AD42">
        <v>87.125556136129262</v>
      </c>
      <c r="AE42">
        <v>91.618651582614362</v>
      </c>
      <c r="AF42">
        <v>86.667059117659306</v>
      </c>
      <c r="AG42">
        <v>80.860802016067225</v>
      </c>
      <c r="AH42">
        <v>83.077318642655271</v>
      </c>
    </row>
    <row r="43" spans="1:34" x14ac:dyDescent="0.3">
      <c r="A43" s="111">
        <f ca="1">Exceedance!U43</f>
        <v>47331</v>
      </c>
      <c r="B43" s="1">
        <v>81.49482578216174</v>
      </c>
      <c r="C43" s="1">
        <v>80.114737141578587</v>
      </c>
      <c r="D43" s="1">
        <v>81.49482578216174</v>
      </c>
      <c r="E43">
        <v>82.136509468135174</v>
      </c>
      <c r="F43">
        <v>81.742101152828198</v>
      </c>
      <c r="G43">
        <v>76.242806325921279</v>
      </c>
      <c r="H43">
        <v>89.520510094788776</v>
      </c>
      <c r="I43">
        <v>76.811730190627713</v>
      </c>
      <c r="J43">
        <v>77.220090536680559</v>
      </c>
      <c r="K43">
        <v>74.09539302256411</v>
      </c>
      <c r="L43">
        <v>76.197295293506102</v>
      </c>
      <c r="M43">
        <v>78.365779894200614</v>
      </c>
      <c r="N43">
        <v>76.073768858318346</v>
      </c>
      <c r="O43">
        <v>81.236510358831964</v>
      </c>
      <c r="P43">
        <v>73.257245999209104</v>
      </c>
      <c r="Q43">
        <v>86.41236619200879</v>
      </c>
      <c r="R43">
        <v>84.728090861358865</v>
      </c>
      <c r="S43">
        <v>82.315544803068974</v>
      </c>
      <c r="T43">
        <v>84.624347569948469</v>
      </c>
      <c r="U43">
        <v>81.545769898619326</v>
      </c>
      <c r="V43">
        <v>79.113774332280869</v>
      </c>
      <c r="W43">
        <v>79.364576987398095</v>
      </c>
      <c r="X43">
        <v>78.505346905144236</v>
      </c>
      <c r="Y43">
        <v>76.388925956520154</v>
      </c>
      <c r="Z43">
        <v>80.849384724799364</v>
      </c>
      <c r="AA43">
        <v>80.770849467187389</v>
      </c>
      <c r="AB43">
        <v>77.543407805093437</v>
      </c>
      <c r="AC43">
        <v>83.325861163835327</v>
      </c>
      <c r="AD43">
        <v>78.664614315878822</v>
      </c>
      <c r="AE43">
        <v>88.160355015453746</v>
      </c>
      <c r="AF43">
        <v>75.875724508097605</v>
      </c>
      <c r="AG43">
        <v>70.642751826382565</v>
      </c>
      <c r="AH43">
        <v>73.924788048905626</v>
      </c>
    </row>
    <row r="44" spans="1:34" x14ac:dyDescent="0.3">
      <c r="A44" s="111">
        <f ca="1">Exceedance!U44</f>
        <v>47362</v>
      </c>
      <c r="B44" s="1">
        <v>82.691852730783182</v>
      </c>
      <c r="C44" s="1">
        <v>80.600124313925363</v>
      </c>
      <c r="D44" s="1">
        <v>82.691852730783182</v>
      </c>
      <c r="E44">
        <v>82.758946372376442</v>
      </c>
      <c r="F44">
        <v>84.203064766023246</v>
      </c>
      <c r="G44">
        <v>78.756594990660389</v>
      </c>
      <c r="H44">
        <v>79.767598289443157</v>
      </c>
      <c r="I44">
        <v>83.150870526146562</v>
      </c>
      <c r="J44">
        <v>87.204278705782286</v>
      </c>
      <c r="K44">
        <v>80.604302542560234</v>
      </c>
      <c r="L44">
        <v>79.897130154704016</v>
      </c>
      <c r="M44">
        <v>81.143577386179231</v>
      </c>
      <c r="N44">
        <v>80.059483928580292</v>
      </c>
      <c r="O44">
        <v>77.825641712042255</v>
      </c>
      <c r="P44">
        <v>78.406274102289572</v>
      </c>
      <c r="Q44">
        <v>87.340898157083132</v>
      </c>
      <c r="R44">
        <v>85.671949762604612</v>
      </c>
      <c r="S44">
        <v>82.228273129363345</v>
      </c>
      <c r="T44">
        <v>85.950182487649769</v>
      </c>
      <c r="U44">
        <v>81.449760254442651</v>
      </c>
      <c r="V44">
        <v>78.172595677226639</v>
      </c>
      <c r="W44">
        <v>84.466017484499673</v>
      </c>
      <c r="X44">
        <v>85.403198333925829</v>
      </c>
      <c r="Y44">
        <v>81.269739758574019</v>
      </c>
      <c r="Z44">
        <v>79.856763550242903</v>
      </c>
      <c r="AA44">
        <v>82.56166686574997</v>
      </c>
      <c r="AB44">
        <v>76.973014792509375</v>
      </c>
      <c r="AC44">
        <v>84.859682766437331</v>
      </c>
      <c r="AD44">
        <v>78.165203036213171</v>
      </c>
      <c r="AE44">
        <v>85.600812362067046</v>
      </c>
      <c r="AF44">
        <v>76.519700462609478</v>
      </c>
      <c r="AG44">
        <v>76.506460307599895</v>
      </c>
      <c r="AH44">
        <v>77.387012861103273</v>
      </c>
    </row>
    <row r="45" spans="1:34" x14ac:dyDescent="0.3">
      <c r="A45" s="111">
        <f ca="1">Exceedance!U45</f>
        <v>47392</v>
      </c>
      <c r="B45" s="1">
        <v>73.306376370898434</v>
      </c>
      <c r="C45" s="1">
        <v>71.344851803303101</v>
      </c>
      <c r="D45" s="1">
        <v>73.306376370898434</v>
      </c>
      <c r="E45">
        <v>73.470827782630607</v>
      </c>
      <c r="F45">
        <v>73.904367335272838</v>
      </c>
      <c r="G45">
        <v>68.589219975474251</v>
      </c>
      <c r="H45">
        <v>75.910115896567717</v>
      </c>
      <c r="I45">
        <v>65.856964520231145</v>
      </c>
      <c r="J45">
        <v>73.686047178764824</v>
      </c>
      <c r="K45">
        <v>68.501455855630326</v>
      </c>
      <c r="L45">
        <v>69.146364799461125</v>
      </c>
      <c r="M45">
        <v>69.724304090713858</v>
      </c>
      <c r="N45">
        <v>70.30723170219224</v>
      </c>
      <c r="O45">
        <v>65.387751387345517</v>
      </c>
      <c r="P45">
        <v>66.914636238531244</v>
      </c>
      <c r="Q45">
        <v>73.68093364853668</v>
      </c>
      <c r="R45">
        <v>73.419156609682261</v>
      </c>
      <c r="S45">
        <v>70.853730662844512</v>
      </c>
      <c r="T45">
        <v>74.687829049218834</v>
      </c>
      <c r="U45">
        <v>70.604878148435375</v>
      </c>
      <c r="V45">
        <v>69.997644725670597</v>
      </c>
      <c r="W45">
        <v>70.876785059883375</v>
      </c>
      <c r="X45">
        <v>72.658542164274834</v>
      </c>
      <c r="Y45">
        <v>70.986986035087853</v>
      </c>
      <c r="Z45">
        <v>69.491678964833909</v>
      </c>
      <c r="AA45">
        <v>70.929275648165898</v>
      </c>
      <c r="AB45">
        <v>70.309877245359203</v>
      </c>
      <c r="AC45">
        <v>73.072993622405562</v>
      </c>
      <c r="AD45">
        <v>68.574694908345705</v>
      </c>
      <c r="AE45">
        <v>73.278672692180137</v>
      </c>
      <c r="AF45">
        <v>67.159348612401899</v>
      </c>
      <c r="AG45">
        <v>67.808204240302658</v>
      </c>
      <c r="AH45">
        <v>66.083384110548025</v>
      </c>
    </row>
    <row r="46" spans="1:34" x14ac:dyDescent="0.3">
      <c r="A46" s="111">
        <f ca="1">Exceedance!U46</f>
        <v>47423</v>
      </c>
      <c r="B46" s="1">
        <v>64.00472011342903</v>
      </c>
      <c r="C46" s="1">
        <v>62.062820842319681</v>
      </c>
      <c r="D46" s="1">
        <v>64.00472011342903</v>
      </c>
      <c r="E46">
        <v>63.883581655487006</v>
      </c>
      <c r="F46">
        <v>65.072260914370645</v>
      </c>
      <c r="G46">
        <v>60.352095727015907</v>
      </c>
      <c r="H46">
        <v>65.525457804679746</v>
      </c>
      <c r="I46">
        <v>65.945458357944403</v>
      </c>
      <c r="J46">
        <v>61.682508887757095</v>
      </c>
      <c r="K46">
        <v>63.103042972666564</v>
      </c>
      <c r="L46">
        <v>63.292575414016497</v>
      </c>
      <c r="M46">
        <v>62.075128991686285</v>
      </c>
      <c r="N46">
        <v>58.955762519199538</v>
      </c>
      <c r="O46">
        <v>56.966010554664585</v>
      </c>
      <c r="P46">
        <v>58.918402799130767</v>
      </c>
      <c r="Q46">
        <v>66.798365836636449</v>
      </c>
      <c r="R46">
        <v>64.632332454171816</v>
      </c>
      <c r="S46">
        <v>63.478410533998073</v>
      </c>
      <c r="T46">
        <v>65.436015770509044</v>
      </c>
      <c r="U46">
        <v>61.693304672741192</v>
      </c>
      <c r="V46">
        <v>59.231846527702501</v>
      </c>
      <c r="W46">
        <v>63.463408241466631</v>
      </c>
      <c r="X46">
        <v>63.523692884157988</v>
      </c>
      <c r="Y46">
        <v>63.779569179182729</v>
      </c>
      <c r="Z46">
        <v>63.56856128329909</v>
      </c>
      <c r="AA46">
        <v>62.855662085500647</v>
      </c>
      <c r="AB46">
        <v>58.646735444894745</v>
      </c>
      <c r="AC46">
        <v>65.204191654171225</v>
      </c>
      <c r="AD46">
        <v>59.67309428375637</v>
      </c>
      <c r="AE46">
        <v>64.522861947299248</v>
      </c>
      <c r="AF46">
        <v>59.272383830619901</v>
      </c>
      <c r="AG46">
        <v>62.212791066788114</v>
      </c>
      <c r="AH46">
        <v>60.636866850754814</v>
      </c>
    </row>
    <row r="47" spans="1:34" x14ac:dyDescent="0.3">
      <c r="A47" s="111">
        <f ca="1">Exceedance!U47</f>
        <v>47453</v>
      </c>
      <c r="B47" s="1">
        <v>57.833423004831516</v>
      </c>
      <c r="C47" s="1">
        <v>56.253172793766403</v>
      </c>
      <c r="D47" s="1">
        <v>57.833423004831516</v>
      </c>
      <c r="E47">
        <v>53.747069027068903</v>
      </c>
      <c r="F47">
        <v>49.240527779657228</v>
      </c>
      <c r="G47">
        <v>57.792042303725232</v>
      </c>
      <c r="H47">
        <v>63.071454975525178</v>
      </c>
      <c r="I47">
        <v>60.830321010530604</v>
      </c>
      <c r="J47">
        <v>49.966389275413874</v>
      </c>
      <c r="K47">
        <v>54.446659284626797</v>
      </c>
      <c r="L47">
        <v>55.593181653524837</v>
      </c>
      <c r="M47">
        <v>56.387333824598514</v>
      </c>
      <c r="N47">
        <v>53.712164051067816</v>
      </c>
      <c r="O47">
        <v>49.742556525792693</v>
      </c>
      <c r="P47">
        <v>49.94381407373421</v>
      </c>
      <c r="Q47">
        <v>60.205348318424775</v>
      </c>
      <c r="R47">
        <v>58.354727484004265</v>
      </c>
      <c r="S47">
        <v>53.47145901782595</v>
      </c>
      <c r="T47">
        <v>58.164901517895167</v>
      </c>
      <c r="U47">
        <v>48.910110451323717</v>
      </c>
      <c r="V47">
        <v>52.4074566668504</v>
      </c>
      <c r="W47">
        <v>57.043504526027668</v>
      </c>
      <c r="X47">
        <v>58.785388964873</v>
      </c>
      <c r="Y47">
        <v>53.756859678723096</v>
      </c>
      <c r="Z47">
        <v>55.486955151867406</v>
      </c>
      <c r="AA47">
        <v>53.386778988475299</v>
      </c>
      <c r="AB47">
        <v>52.845079912809595</v>
      </c>
      <c r="AC47">
        <v>55.875274536203008</v>
      </c>
      <c r="AD47">
        <v>51.976309171050367</v>
      </c>
      <c r="AE47">
        <v>56.626745212346272</v>
      </c>
      <c r="AF47">
        <v>52.745839509022559</v>
      </c>
      <c r="AG47">
        <v>51.681663804772043</v>
      </c>
      <c r="AH47">
        <v>49.532960556376182</v>
      </c>
    </row>
    <row r="48" spans="1:34" x14ac:dyDescent="0.3">
      <c r="A48" s="111">
        <f ca="1">Exceedance!U48</f>
        <v>47484</v>
      </c>
      <c r="B48" s="1">
        <v>71.612116497859631</v>
      </c>
      <c r="C48" s="1">
        <v>71.612116497859631</v>
      </c>
      <c r="D48" s="1">
        <v>74.017221215914873</v>
      </c>
      <c r="E48">
        <v>66.910135017651186</v>
      </c>
      <c r="F48">
        <v>78.862189387014766</v>
      </c>
      <c r="G48">
        <v>81.239632876202037</v>
      </c>
      <c r="H48">
        <v>95.564290666160574</v>
      </c>
      <c r="I48">
        <v>66.977986765658997</v>
      </c>
      <c r="J48">
        <v>77.382166741882557</v>
      </c>
      <c r="K48">
        <v>68.817532991607948</v>
      </c>
      <c r="L48">
        <v>73.541455376184317</v>
      </c>
      <c r="M48">
        <v>68.878062994630127</v>
      </c>
      <c r="N48">
        <v>70.58185900549617</v>
      </c>
      <c r="O48">
        <v>52.504028243052282</v>
      </c>
      <c r="P48">
        <v>74.440306715552637</v>
      </c>
      <c r="Q48">
        <v>76.328285902062518</v>
      </c>
      <c r="R48">
        <v>71.370345259302795</v>
      </c>
      <c r="S48">
        <v>79.07215872220776</v>
      </c>
      <c r="T48">
        <v>63.642366816536367</v>
      </c>
      <c r="U48">
        <v>72.771385169552005</v>
      </c>
      <c r="V48">
        <v>77.249716035060501</v>
      </c>
      <c r="W48">
        <v>75.223818068122611</v>
      </c>
      <c r="X48">
        <v>72.765009760890734</v>
      </c>
      <c r="Y48">
        <v>72.130097598980157</v>
      </c>
      <c r="Z48">
        <v>69.455021245579289</v>
      </c>
      <c r="AA48">
        <v>68.694098156233565</v>
      </c>
      <c r="AB48">
        <v>75.045052247171228</v>
      </c>
      <c r="AC48">
        <v>67.92240122875539</v>
      </c>
      <c r="AD48">
        <v>79.233647126489956</v>
      </c>
      <c r="AE48">
        <v>67.971671388558178</v>
      </c>
      <c r="AF48">
        <v>72.701253796338634</v>
      </c>
      <c r="AG48">
        <v>55.408047808885883</v>
      </c>
      <c r="AH48">
        <v>78.425869947741162</v>
      </c>
    </row>
    <row r="49" spans="1:34" x14ac:dyDescent="0.3">
      <c r="A49" s="111">
        <f ca="1">Exceedance!U49</f>
        <v>47515</v>
      </c>
      <c r="B49" s="1">
        <v>75.794402256860764</v>
      </c>
      <c r="C49" s="1">
        <v>75.794402256860764</v>
      </c>
      <c r="D49" s="1">
        <v>78.006601312709464</v>
      </c>
      <c r="E49">
        <v>65.983005240848328</v>
      </c>
      <c r="F49">
        <v>79.97557831626041</v>
      </c>
      <c r="G49">
        <v>74.928974267643824</v>
      </c>
      <c r="H49">
        <v>84.531047635512124</v>
      </c>
      <c r="I49">
        <v>76.692769354300395</v>
      </c>
      <c r="J49">
        <v>79.783857015565289</v>
      </c>
      <c r="K49">
        <v>70.67128882617952</v>
      </c>
      <c r="L49">
        <v>75.799236592657024</v>
      </c>
      <c r="M49">
        <v>67.1442153387151</v>
      </c>
      <c r="N49">
        <v>70.076941528772977</v>
      </c>
      <c r="O49">
        <v>48.434546259103065</v>
      </c>
      <c r="P49">
        <v>72.318712184841559</v>
      </c>
      <c r="Q49">
        <v>80.837575817884044</v>
      </c>
      <c r="R49">
        <v>77.448933050686705</v>
      </c>
      <c r="S49">
        <v>75.444913093741832</v>
      </c>
      <c r="T49">
        <v>78.160937378906027</v>
      </c>
      <c r="U49">
        <v>70.097139055712958</v>
      </c>
      <c r="V49">
        <v>78.128366513505554</v>
      </c>
      <c r="W49">
        <v>78.615503707856234</v>
      </c>
      <c r="X49">
        <v>72.812159164688012</v>
      </c>
      <c r="Y49">
        <v>74.396711350292875</v>
      </c>
      <c r="Z49">
        <v>74.769990124003698</v>
      </c>
      <c r="AA49">
        <v>71.229043670947277</v>
      </c>
      <c r="AB49">
        <v>75.353465761247946</v>
      </c>
      <c r="AC49">
        <v>73.025213113321428</v>
      </c>
      <c r="AD49">
        <v>79.609734810212871</v>
      </c>
      <c r="AE49">
        <v>66.989141921736604</v>
      </c>
      <c r="AF49">
        <v>71.299056229648656</v>
      </c>
      <c r="AG49">
        <v>48.473575449696945</v>
      </c>
      <c r="AH49">
        <v>81.002108756738778</v>
      </c>
    </row>
    <row r="50" spans="1:34" x14ac:dyDescent="0.3">
      <c r="A50" s="111">
        <f ca="1">Exceedance!U50</f>
        <v>47543</v>
      </c>
      <c r="B50" s="1">
        <v>101.54796845414808</v>
      </c>
      <c r="C50" s="1">
        <v>101.54796845414805</v>
      </c>
      <c r="D50" s="1">
        <v>105.63020196967213</v>
      </c>
      <c r="E50">
        <v>88.311248118690841</v>
      </c>
      <c r="F50">
        <v>111.99335666820657</v>
      </c>
      <c r="G50">
        <v>98.847464928233606</v>
      </c>
      <c r="H50">
        <v>110.25761877638359</v>
      </c>
      <c r="I50">
        <v>102.04496572567437</v>
      </c>
      <c r="J50">
        <v>108.35265999849372</v>
      </c>
      <c r="K50">
        <v>96.238405753176394</v>
      </c>
      <c r="L50">
        <v>100.44671727836131</v>
      </c>
      <c r="M50">
        <v>83.991180812541018</v>
      </c>
      <c r="N50">
        <v>78.24554157510525</v>
      </c>
      <c r="O50">
        <v>77.811000861125038</v>
      </c>
      <c r="P50">
        <v>98.501989562922375</v>
      </c>
      <c r="Q50">
        <v>104.15276550834456</v>
      </c>
      <c r="R50">
        <v>101.027003119707</v>
      </c>
      <c r="S50">
        <v>107.79515475554078</v>
      </c>
      <c r="T50">
        <v>99.748075977130355</v>
      </c>
      <c r="U50">
        <v>98.526662382944139</v>
      </c>
      <c r="V50">
        <v>106.40899429883636</v>
      </c>
      <c r="W50">
        <v>107.92605991745816</v>
      </c>
      <c r="X50">
        <v>110.59557807121001</v>
      </c>
      <c r="Y50">
        <v>78.497879821015545</v>
      </c>
      <c r="Z50">
        <v>95.615720160327683</v>
      </c>
      <c r="AA50">
        <v>102.80973567872135</v>
      </c>
      <c r="AB50">
        <v>104.99332820625779</v>
      </c>
      <c r="AC50">
        <v>104.07788518716302</v>
      </c>
      <c r="AD50">
        <v>105.77602232364269</v>
      </c>
      <c r="AE50">
        <v>95.871839531002266</v>
      </c>
      <c r="AF50">
        <v>90.666867134539402</v>
      </c>
      <c r="AG50">
        <v>70.193298054620797</v>
      </c>
      <c r="AH50">
        <v>107.01715157211115</v>
      </c>
    </row>
    <row r="51" spans="1:34" x14ac:dyDescent="0.3">
      <c r="A51" s="111">
        <f ca="1">Exceedance!U51</f>
        <v>47574</v>
      </c>
      <c r="B51" s="1">
        <v>108.842973171512</v>
      </c>
      <c r="C51" s="1">
        <v>108.84297317151197</v>
      </c>
      <c r="D51" s="1">
        <v>113.32421716598424</v>
      </c>
      <c r="E51">
        <v>105.20139263513533</v>
      </c>
      <c r="F51">
        <v>117.36792898215528</v>
      </c>
      <c r="G51">
        <v>108.33791019377253</v>
      </c>
      <c r="H51">
        <v>115.65629994825434</v>
      </c>
      <c r="I51">
        <v>112.36429619474589</v>
      </c>
      <c r="J51">
        <v>129.40938216126418</v>
      </c>
      <c r="K51">
        <v>100.72694494589427</v>
      </c>
      <c r="L51">
        <v>107.1719458727689</v>
      </c>
      <c r="M51">
        <v>82.491726287262466</v>
      </c>
      <c r="N51">
        <v>80.343722998925301</v>
      </c>
      <c r="O51">
        <v>82.415689154855514</v>
      </c>
      <c r="P51">
        <v>107.92665973380221</v>
      </c>
      <c r="Q51">
        <v>111.83458791820865</v>
      </c>
      <c r="R51">
        <v>108.41799233466404</v>
      </c>
      <c r="S51">
        <v>113.35790648333247</v>
      </c>
      <c r="T51">
        <v>108.70529961995237</v>
      </c>
      <c r="U51">
        <v>103.62090368707857</v>
      </c>
      <c r="V51">
        <v>112.19939176791574</v>
      </c>
      <c r="W51">
        <v>112.68843194318607</v>
      </c>
      <c r="X51">
        <v>100.36692848719636</v>
      </c>
      <c r="Y51">
        <v>79.38633364846163</v>
      </c>
      <c r="Z51">
        <v>102.59038512879067</v>
      </c>
      <c r="AA51">
        <v>108.61138941063022</v>
      </c>
      <c r="AB51">
        <v>114.98384508740637</v>
      </c>
      <c r="AC51">
        <v>111.00075255833578</v>
      </c>
      <c r="AD51">
        <v>110.85625879377326</v>
      </c>
      <c r="AE51">
        <v>101.96801487961901</v>
      </c>
      <c r="AF51">
        <v>104.64208825261066</v>
      </c>
      <c r="AG51">
        <v>106.32907101262398</v>
      </c>
      <c r="AH51">
        <v>116.15544374109463</v>
      </c>
    </row>
    <row r="52" spans="1:34" x14ac:dyDescent="0.3">
      <c r="A52" s="111">
        <f ca="1">Exceedance!U52</f>
        <v>47604</v>
      </c>
      <c r="B52" s="1">
        <v>112.05199406113083</v>
      </c>
      <c r="C52" s="1">
        <v>112.05199406113083</v>
      </c>
      <c r="D52" s="1">
        <v>116.50616114145018</v>
      </c>
      <c r="E52">
        <v>107.94997173122256</v>
      </c>
      <c r="F52">
        <v>116.91090593843839</v>
      </c>
      <c r="G52">
        <v>110.37383770437688</v>
      </c>
      <c r="H52">
        <v>123.07361593232645</v>
      </c>
      <c r="I52">
        <v>113.51109287818278</v>
      </c>
      <c r="J52">
        <v>123.37969791106153</v>
      </c>
      <c r="K52">
        <v>109.4620887544565</v>
      </c>
      <c r="L52">
        <v>106.23645397189105</v>
      </c>
      <c r="M52">
        <v>83.629672576589783</v>
      </c>
      <c r="N52">
        <v>77.861044693078838</v>
      </c>
      <c r="O52">
        <v>106.5216641725887</v>
      </c>
      <c r="P52">
        <v>116.10652148334928</v>
      </c>
      <c r="Q52">
        <v>113.8857868067433</v>
      </c>
      <c r="R52">
        <v>107.11386993628551</v>
      </c>
      <c r="S52">
        <v>110.9833696163315</v>
      </c>
      <c r="T52">
        <v>112.92722905908647</v>
      </c>
      <c r="U52">
        <v>104.05684554624217</v>
      </c>
      <c r="V52">
        <v>109.83673507332453</v>
      </c>
      <c r="W52">
        <v>111.48719757159793</v>
      </c>
      <c r="X52">
        <v>109.14598008228363</v>
      </c>
      <c r="Y52">
        <v>84.554869247976953</v>
      </c>
      <c r="Z52">
        <v>105.91700533029376</v>
      </c>
      <c r="AA52">
        <v>106.56475683457739</v>
      </c>
      <c r="AB52">
        <v>110.87314848031215</v>
      </c>
      <c r="AC52">
        <v>109.24057163268024</v>
      </c>
      <c r="AD52">
        <v>120.09480589120808</v>
      </c>
      <c r="AE52">
        <v>102.71797072433506</v>
      </c>
      <c r="AF52">
        <v>102.80954287090455</v>
      </c>
      <c r="AG52">
        <v>106.16660109552565</v>
      </c>
      <c r="AH52">
        <v>114.17667766969633</v>
      </c>
    </row>
    <row r="53" spans="1:34" x14ac:dyDescent="0.3">
      <c r="A53" s="111">
        <f ca="1">Exceedance!U53</f>
        <v>47635</v>
      </c>
      <c r="B53" s="1">
        <v>93.568709042025361</v>
      </c>
      <c r="C53" s="1">
        <v>93.568709042025418</v>
      </c>
      <c r="D53" s="1">
        <v>96.091389818608604</v>
      </c>
      <c r="E53">
        <v>92.257829520683543</v>
      </c>
      <c r="F53">
        <v>100.93928505951023</v>
      </c>
      <c r="G53">
        <v>96.880067952516654</v>
      </c>
      <c r="H53">
        <v>102.81458516442289</v>
      </c>
      <c r="I53">
        <v>98.347025857251978</v>
      </c>
      <c r="J53">
        <v>99.2356141670016</v>
      </c>
      <c r="K53">
        <v>92.473791830789139</v>
      </c>
      <c r="L53">
        <v>93.621648162406132</v>
      </c>
      <c r="M53">
        <v>80.969841618550134</v>
      </c>
      <c r="N53">
        <v>75.644965268205667</v>
      </c>
      <c r="O53">
        <v>90.409677059589129</v>
      </c>
      <c r="P53">
        <v>97.55422032517491</v>
      </c>
      <c r="Q53">
        <v>100.3994781822292</v>
      </c>
      <c r="R53">
        <v>98.224613493920018</v>
      </c>
      <c r="S53">
        <v>96.159659921884</v>
      </c>
      <c r="T53">
        <v>95.188144666572455</v>
      </c>
      <c r="U53">
        <v>92.277095896765061</v>
      </c>
      <c r="V53">
        <v>99.024097161664216</v>
      </c>
      <c r="W53">
        <v>99.152511730217583</v>
      </c>
      <c r="X53">
        <v>97.846804844971885</v>
      </c>
      <c r="Y53">
        <v>91.983677605032099</v>
      </c>
      <c r="Z53">
        <v>90.578754369664637</v>
      </c>
      <c r="AA53">
        <v>96.077675869389424</v>
      </c>
      <c r="AB53">
        <v>98.558350915618618</v>
      </c>
      <c r="AC53">
        <v>95.667551928047843</v>
      </c>
      <c r="AD53">
        <v>101.93883636694666</v>
      </c>
      <c r="AE53">
        <v>91.383270219103295</v>
      </c>
      <c r="AF53">
        <v>90.694177885505965</v>
      </c>
      <c r="AG53">
        <v>91.509585230344513</v>
      </c>
      <c r="AH53">
        <v>98.905572702421281</v>
      </c>
    </row>
    <row r="54" spans="1:34" x14ac:dyDescent="0.3">
      <c r="A54" s="111">
        <f ca="1">Exceedance!U54</f>
        <v>47665</v>
      </c>
      <c r="B54" s="1">
        <v>88.53773323383281</v>
      </c>
      <c r="C54" s="1">
        <v>88.53773323383281</v>
      </c>
      <c r="D54" s="1">
        <v>89.908045856937051</v>
      </c>
      <c r="E54">
        <v>85.297958871673956</v>
      </c>
      <c r="F54">
        <v>93.413716010863183</v>
      </c>
      <c r="G54">
        <v>89.309885063252409</v>
      </c>
      <c r="H54">
        <v>94.185358609241391</v>
      </c>
      <c r="I54">
        <v>83.598740251282564</v>
      </c>
      <c r="J54">
        <v>93.517230387980064</v>
      </c>
      <c r="K54">
        <v>89.266755924450976</v>
      </c>
      <c r="L54">
        <v>87.583530234670292</v>
      </c>
      <c r="M54">
        <v>83.879668918317407</v>
      </c>
      <c r="N54">
        <v>80.36813107879162</v>
      </c>
      <c r="O54">
        <v>89.110749515006376</v>
      </c>
      <c r="P54">
        <v>89.881820637403095</v>
      </c>
      <c r="Q54">
        <v>92.091332998492192</v>
      </c>
      <c r="R54">
        <v>91.302779733771885</v>
      </c>
      <c r="S54">
        <v>92.133622966368051</v>
      </c>
      <c r="T54">
        <v>91.822688884447203</v>
      </c>
      <c r="U54">
        <v>84.866461772008421</v>
      </c>
      <c r="V54">
        <v>85.352057653138004</v>
      </c>
      <c r="W54">
        <v>88.64015231294114</v>
      </c>
      <c r="X54">
        <v>86.817135849109548</v>
      </c>
      <c r="Y54">
        <v>85.778418994654217</v>
      </c>
      <c r="Z54">
        <v>85.680263700384913</v>
      </c>
      <c r="AA54">
        <v>85.582568194148394</v>
      </c>
      <c r="AB54">
        <v>88.280807760805374</v>
      </c>
      <c r="AC54">
        <v>87.685260930662281</v>
      </c>
      <c r="AD54">
        <v>93.78038322370756</v>
      </c>
      <c r="AE54">
        <v>86.667009192815812</v>
      </c>
      <c r="AF54">
        <v>80.86075186444188</v>
      </c>
      <c r="AG54">
        <v>83.077268577481831</v>
      </c>
      <c r="AH54">
        <v>92.140036895787972</v>
      </c>
    </row>
    <row r="55" spans="1:34" x14ac:dyDescent="0.3">
      <c r="A55" s="111">
        <f ca="1">Exceedance!U55</f>
        <v>47696</v>
      </c>
      <c r="B55" s="1">
        <v>83.110333656858785</v>
      </c>
      <c r="C55" s="1">
        <v>83.110333656858785</v>
      </c>
      <c r="D55" s="1">
        <v>84.69813132221104</v>
      </c>
      <c r="E55">
        <v>78.96370142935946</v>
      </c>
      <c r="F55">
        <v>86.824946721002263</v>
      </c>
      <c r="G55">
        <v>87.184383220806737</v>
      </c>
      <c r="H55">
        <v>89.475584744800898</v>
      </c>
      <c r="I55">
        <v>84.550965280948617</v>
      </c>
      <c r="J55">
        <v>85.847575088348975</v>
      </c>
      <c r="K55">
        <v>79.20187071438724</v>
      </c>
      <c r="L55">
        <v>81.359896555093783</v>
      </c>
      <c r="M55">
        <v>79.079063734897986</v>
      </c>
      <c r="N55">
        <v>75.900705349979845</v>
      </c>
      <c r="O55">
        <v>76.263913919202622</v>
      </c>
      <c r="P55">
        <v>85.517605500759487</v>
      </c>
      <c r="Q55">
        <v>88.078223572342097</v>
      </c>
      <c r="R55">
        <v>85.305973894543996</v>
      </c>
      <c r="S55">
        <v>87.884342506602692</v>
      </c>
      <c r="T55">
        <v>86.357401744604417</v>
      </c>
      <c r="U55">
        <v>80.725096057402368</v>
      </c>
      <c r="V55">
        <v>82.776627074067875</v>
      </c>
      <c r="W55">
        <v>81.777008056008938</v>
      </c>
      <c r="X55">
        <v>79.391613338689837</v>
      </c>
      <c r="Y55">
        <v>83.843257302325455</v>
      </c>
      <c r="Z55">
        <v>82.387274509779132</v>
      </c>
      <c r="AA55">
        <v>82.17493209244337</v>
      </c>
      <c r="AB55">
        <v>84.375084699020491</v>
      </c>
      <c r="AC55">
        <v>82.416009853622725</v>
      </c>
      <c r="AD55">
        <v>93.5988272272713</v>
      </c>
      <c r="AE55">
        <v>78.881482452496599</v>
      </c>
      <c r="AF55">
        <v>73.659662041386269</v>
      </c>
      <c r="AG55">
        <v>76.930260175469158</v>
      </c>
      <c r="AH55">
        <v>85.216025564515832</v>
      </c>
    </row>
    <row r="56" spans="1:34" x14ac:dyDescent="0.3">
      <c r="A56" s="111">
        <f ca="1">Exceedance!U56</f>
        <v>47727</v>
      </c>
      <c r="B56" s="1">
        <v>83.56471790490744</v>
      </c>
      <c r="C56" s="1">
        <v>83.564717904907454</v>
      </c>
      <c r="D56" s="1">
        <v>85.792012808953345</v>
      </c>
      <c r="E56">
        <v>81.245143708027143</v>
      </c>
      <c r="F56">
        <v>88.641480731783318</v>
      </c>
      <c r="G56">
        <v>77.228840467531242</v>
      </c>
      <c r="H56">
        <v>97.568146653280763</v>
      </c>
      <c r="I56">
        <v>94.136777734705589</v>
      </c>
      <c r="J56">
        <v>92.325466677355877</v>
      </c>
      <c r="K56">
        <v>82.863445194262752</v>
      </c>
      <c r="L56">
        <v>84.106839518404854</v>
      </c>
      <c r="M56">
        <v>83.025401494887561</v>
      </c>
      <c r="N56">
        <v>80.227495675787651</v>
      </c>
      <c r="O56">
        <v>81.376236560125193</v>
      </c>
      <c r="P56">
        <v>86.23376673917933</v>
      </c>
      <c r="Q56">
        <v>88.992750082368104</v>
      </c>
      <c r="R56">
        <v>85.188875971451068</v>
      </c>
      <c r="S56">
        <v>89.179979615597333</v>
      </c>
      <c r="T56">
        <v>86.942103431491503</v>
      </c>
      <c r="U56">
        <v>79.044693235013</v>
      </c>
      <c r="V56">
        <v>87.841557881156803</v>
      </c>
      <c r="W56">
        <v>88.638421812450829</v>
      </c>
      <c r="X56">
        <v>84.232692707813897</v>
      </c>
      <c r="Y56">
        <v>82.82317740675299</v>
      </c>
      <c r="Z56">
        <v>83.434626167563536</v>
      </c>
      <c r="AA56">
        <v>82.295026275581336</v>
      </c>
      <c r="AB56">
        <v>85.692221995675936</v>
      </c>
      <c r="AC56">
        <v>81.818359367044081</v>
      </c>
      <c r="AD56">
        <v>91.856842767680945</v>
      </c>
      <c r="AE56">
        <v>79.492411185183798</v>
      </c>
      <c r="AF56">
        <v>79.479102444061425</v>
      </c>
      <c r="AG56">
        <v>80.359466395406002</v>
      </c>
      <c r="AH56">
        <v>85.605285002065159</v>
      </c>
    </row>
    <row r="57" spans="1:34" x14ac:dyDescent="0.3">
      <c r="A57" s="111">
        <f ca="1">Exceedance!U57</f>
        <v>47757</v>
      </c>
      <c r="B57" s="1">
        <v>71.344851803303087</v>
      </c>
      <c r="C57" s="1">
        <v>71.344851803303101</v>
      </c>
      <c r="D57" s="1">
        <v>73.197349474701554</v>
      </c>
      <c r="E57">
        <v>67.857047525593998</v>
      </c>
      <c r="F57">
        <v>74.934910407457735</v>
      </c>
      <c r="G57">
        <v>70.28993417232671</v>
      </c>
      <c r="H57">
        <v>76.461798036526005</v>
      </c>
      <c r="I57">
        <v>77.544310065086378</v>
      </c>
      <c r="J57">
        <v>76.525872327942878</v>
      </c>
      <c r="K57">
        <v>69.146364799461182</v>
      </c>
      <c r="L57">
        <v>69.724304090713815</v>
      </c>
      <c r="M57">
        <v>70.30723170219224</v>
      </c>
      <c r="N57">
        <v>65.387751387345489</v>
      </c>
      <c r="O57">
        <v>66.914636238531216</v>
      </c>
      <c r="P57">
        <v>69.443108537260983</v>
      </c>
      <c r="Q57">
        <v>73.481940824201843</v>
      </c>
      <c r="R57">
        <v>70.853730662844512</v>
      </c>
      <c r="S57">
        <v>74.687829049218806</v>
      </c>
      <c r="T57">
        <v>72.694017945140644</v>
      </c>
      <c r="U57">
        <v>68.024233062296929</v>
      </c>
      <c r="V57">
        <v>70.87892383667544</v>
      </c>
      <c r="W57">
        <v>72.662507275499735</v>
      </c>
      <c r="X57">
        <v>70.986986035087867</v>
      </c>
      <c r="Y57">
        <v>69.491678964833866</v>
      </c>
      <c r="Z57">
        <v>68.95328044119303</v>
      </c>
      <c r="AA57">
        <v>72.274422361954024</v>
      </c>
      <c r="AB57">
        <v>70.754596200568059</v>
      </c>
      <c r="AC57">
        <v>68.972977579627269</v>
      </c>
      <c r="AD57">
        <v>75.970912839777782</v>
      </c>
      <c r="AE57">
        <v>67.159348612401899</v>
      </c>
      <c r="AF57">
        <v>67.808204240302658</v>
      </c>
      <c r="AG57">
        <v>66.08338411054801</v>
      </c>
      <c r="AH57">
        <v>72.970910925119782</v>
      </c>
    </row>
    <row r="58" spans="1:34" x14ac:dyDescent="0.3">
      <c r="A58" s="111">
        <f ca="1">Exceedance!U58</f>
        <v>47788</v>
      </c>
      <c r="B58" s="1">
        <v>62.062868050009726</v>
      </c>
      <c r="C58" s="1">
        <v>62.062868050009754</v>
      </c>
      <c r="D58" s="1">
        <v>63.916774210071793</v>
      </c>
      <c r="E58">
        <v>59.090856421913323</v>
      </c>
      <c r="F58">
        <v>66.601400344249456</v>
      </c>
      <c r="G58">
        <v>59.958479832201284</v>
      </c>
      <c r="H58">
        <v>76.041390916049821</v>
      </c>
      <c r="I58">
        <v>65.14359131549692</v>
      </c>
      <c r="J58">
        <v>71.046393924435719</v>
      </c>
      <c r="K58">
        <v>63.292622887481528</v>
      </c>
      <c r="L58">
        <v>62.075176198718125</v>
      </c>
      <c r="M58">
        <v>58.955810184531479</v>
      </c>
      <c r="N58">
        <v>56.966058014592477</v>
      </c>
      <c r="O58">
        <v>58.918450466045627</v>
      </c>
      <c r="P58">
        <v>62.603595495164477</v>
      </c>
      <c r="Q58">
        <v>64.710320450943826</v>
      </c>
      <c r="R58">
        <v>63.478457999556881</v>
      </c>
      <c r="S58">
        <v>65.436067519220501</v>
      </c>
      <c r="T58">
        <v>63.797489563897678</v>
      </c>
      <c r="U58">
        <v>57.278641668553284</v>
      </c>
      <c r="V58">
        <v>63.465191562719781</v>
      </c>
      <c r="W58">
        <v>63.526955469919102</v>
      </c>
      <c r="X58">
        <v>63.779616631926245</v>
      </c>
      <c r="Y58">
        <v>63.568608745021947</v>
      </c>
      <c r="Z58">
        <v>60.912588500056621</v>
      </c>
      <c r="AA58">
        <v>60.597398312747679</v>
      </c>
      <c r="AB58">
        <v>62.875955762068642</v>
      </c>
      <c r="AC58">
        <v>60.083375147168582</v>
      </c>
      <c r="AD58">
        <v>67.282842621651639</v>
      </c>
      <c r="AE58">
        <v>59.272431482534969</v>
      </c>
      <c r="AF58">
        <v>62.21283826645773</v>
      </c>
      <c r="AG58">
        <v>60.636914440933666</v>
      </c>
      <c r="AH58">
        <v>63.400235284273442</v>
      </c>
    </row>
    <row r="59" spans="1:34" x14ac:dyDescent="0.3">
      <c r="A59" s="111">
        <f ca="1">Exceedance!U59</f>
        <v>47818</v>
      </c>
      <c r="B59" s="1">
        <v>56.25322191574822</v>
      </c>
      <c r="C59" s="1">
        <v>56.25322191574822</v>
      </c>
      <c r="D59" s="1">
        <v>57.777581513857491</v>
      </c>
      <c r="E59">
        <v>43.139402315615939</v>
      </c>
      <c r="F59">
        <v>64.23133998592084</v>
      </c>
      <c r="G59">
        <v>57.461033280186804</v>
      </c>
      <c r="H59">
        <v>70.199530387212576</v>
      </c>
      <c r="I59">
        <v>53.884012600106288</v>
      </c>
      <c r="J59">
        <v>62.391223017070125</v>
      </c>
      <c r="K59">
        <v>55.593230533316046</v>
      </c>
      <c r="L59">
        <v>56.387382941242215</v>
      </c>
      <c r="M59">
        <v>53.712213281713716</v>
      </c>
      <c r="N59">
        <v>49.742605925243907</v>
      </c>
      <c r="O59">
        <v>49.943863465222421</v>
      </c>
      <c r="P59">
        <v>56.005944566356384</v>
      </c>
      <c r="Q59">
        <v>58.430803113013326</v>
      </c>
      <c r="R59">
        <v>53.471508258026638</v>
      </c>
      <c r="S59">
        <v>58.164955083783198</v>
      </c>
      <c r="T59">
        <v>50.661029335463589</v>
      </c>
      <c r="U59">
        <v>50.817913627621699</v>
      </c>
      <c r="V59">
        <v>57.044648886580227</v>
      </c>
      <c r="W59">
        <v>58.78746035307676</v>
      </c>
      <c r="X59">
        <v>53.756908646332349</v>
      </c>
      <c r="Y59">
        <v>55.487004036967463</v>
      </c>
      <c r="Z59">
        <v>51.800165279809271</v>
      </c>
      <c r="AA59">
        <v>54.431739255792202</v>
      </c>
      <c r="AB59">
        <v>53.594743876045328</v>
      </c>
      <c r="AC59">
        <v>52.437479639627298</v>
      </c>
      <c r="AD59">
        <v>58.948679630491327</v>
      </c>
      <c r="AE59">
        <v>52.745888523174798</v>
      </c>
      <c r="AF59">
        <v>51.681713119789187</v>
      </c>
      <c r="AG59">
        <v>49.533009964118925</v>
      </c>
      <c r="AH59">
        <v>53.360663584284438</v>
      </c>
    </row>
    <row r="60" spans="1:34" x14ac:dyDescent="0.3">
      <c r="A60" s="111">
        <f ca="1">Exceedance!U60</f>
        <v>47849</v>
      </c>
      <c r="B60" s="1">
        <v>78.604727282679278</v>
      </c>
      <c r="C60" s="1">
        <v>77.271691903909968</v>
      </c>
      <c r="D60" s="1">
        <v>77.271691903909968</v>
      </c>
      <c r="E60">
        <v>80.506496461668164</v>
      </c>
      <c r="F60">
        <v>89.566726967012272</v>
      </c>
      <c r="G60">
        <v>94.435204310193484</v>
      </c>
      <c r="H60">
        <v>71.427193142148823</v>
      </c>
      <c r="I60">
        <v>78.497832845718634</v>
      </c>
      <c r="J60">
        <v>76.775292120323442</v>
      </c>
      <c r="K60">
        <v>79.17218755435421</v>
      </c>
      <c r="L60">
        <v>78.853640752626305</v>
      </c>
      <c r="M60">
        <v>69.3059712582223</v>
      </c>
      <c r="N60">
        <v>62.601144148161914</v>
      </c>
      <c r="O60">
        <v>81.572083620095682</v>
      </c>
      <c r="P60">
        <v>80.563458393799309</v>
      </c>
      <c r="Q60">
        <v>78.348918688371583</v>
      </c>
      <c r="R60">
        <v>83.397617806311729</v>
      </c>
      <c r="S60">
        <v>68.751691889297774</v>
      </c>
      <c r="T60">
        <v>84.047383550345614</v>
      </c>
      <c r="U60">
        <v>82.549301284017915</v>
      </c>
      <c r="V60">
        <v>80.241508182456968</v>
      </c>
      <c r="W60">
        <v>78.402091448888001</v>
      </c>
      <c r="X60">
        <v>78.092075744516436</v>
      </c>
      <c r="Y60">
        <v>77.268103999582124</v>
      </c>
      <c r="Z60">
        <v>76.151333411733802</v>
      </c>
      <c r="AA60">
        <v>81.631225767152941</v>
      </c>
      <c r="AB60">
        <v>76.158694370281495</v>
      </c>
      <c r="AC60">
        <v>82.620996514189727</v>
      </c>
      <c r="AD60">
        <v>74.964367900099944</v>
      </c>
      <c r="AE60">
        <v>78.400937287891409</v>
      </c>
      <c r="AF60">
        <v>66.797676369130897</v>
      </c>
      <c r="AG60">
        <v>80.490807165206959</v>
      </c>
      <c r="AH60">
        <v>75.308125613097616</v>
      </c>
    </row>
    <row r="61" spans="1:34" x14ac:dyDescent="0.3">
      <c r="A61" s="111">
        <f ca="1">Exceedance!U61</f>
        <v>47880</v>
      </c>
      <c r="B61" s="1">
        <v>82.325530109090479</v>
      </c>
      <c r="C61" s="1">
        <v>81.127714960722685</v>
      </c>
      <c r="D61" s="1">
        <v>81.127714960722685</v>
      </c>
      <c r="E61">
        <v>81.620848230938151</v>
      </c>
      <c r="F61">
        <v>82.856436089455883</v>
      </c>
      <c r="G61">
        <v>83.321556754354702</v>
      </c>
      <c r="H61">
        <v>81.056629509874526</v>
      </c>
      <c r="I61">
        <v>80.925429660987945</v>
      </c>
      <c r="J61">
        <v>78.075031925995688</v>
      </c>
      <c r="K61">
        <v>81.117042616117274</v>
      </c>
      <c r="L61">
        <v>76.419860293019639</v>
      </c>
      <c r="M61">
        <v>70.244865906363131</v>
      </c>
      <c r="N61">
        <v>57.844706030721035</v>
      </c>
      <c r="O61">
        <v>78.973992186237638</v>
      </c>
      <c r="P61">
        <v>84.837366349278057</v>
      </c>
      <c r="Q61">
        <v>83.95535924516463</v>
      </c>
      <c r="R61">
        <v>79.542107540562768</v>
      </c>
      <c r="S61">
        <v>82.925639888632389</v>
      </c>
      <c r="T61">
        <v>80.546087923002304</v>
      </c>
      <c r="U61">
        <v>83.095010654671725</v>
      </c>
      <c r="V61">
        <v>83.319598904193569</v>
      </c>
      <c r="W61">
        <v>78.141572684871974</v>
      </c>
      <c r="X61">
        <v>80.27735243707167</v>
      </c>
      <c r="Y61">
        <v>76.84155119257646</v>
      </c>
      <c r="Z61">
        <v>78.15008877416183</v>
      </c>
      <c r="AA61">
        <v>81.493966422984272</v>
      </c>
      <c r="AB61">
        <v>80.635201290605195</v>
      </c>
      <c r="AC61">
        <v>82.847562117042713</v>
      </c>
      <c r="AD61">
        <v>73.542092031868535</v>
      </c>
      <c r="AE61">
        <v>76.801818450238784</v>
      </c>
      <c r="AF61">
        <v>59.057680366109871</v>
      </c>
      <c r="AG61">
        <v>83.030249566531069</v>
      </c>
      <c r="AH61">
        <v>73.774058275327647</v>
      </c>
    </row>
    <row r="62" spans="1:34" x14ac:dyDescent="0.3">
      <c r="A62" s="111">
        <f ca="1">Exceedance!U62</f>
        <v>47908</v>
      </c>
      <c r="B62" s="1">
        <v>117.2487450018692</v>
      </c>
      <c r="C62" s="1">
        <v>116.1127766805715</v>
      </c>
      <c r="D62" s="1">
        <v>116.1127766805715</v>
      </c>
      <c r="E62">
        <v>119.86672995638305</v>
      </c>
      <c r="F62">
        <v>114.33566076957375</v>
      </c>
      <c r="G62">
        <v>110.24638211904912</v>
      </c>
      <c r="H62">
        <v>112.35789228703561</v>
      </c>
      <c r="I62">
        <v>115.01244526664267</v>
      </c>
      <c r="J62">
        <v>112.79441430093833</v>
      </c>
      <c r="K62">
        <v>115.00275369162716</v>
      </c>
      <c r="L62">
        <v>122.14879753971344</v>
      </c>
      <c r="M62">
        <v>72.148555052729733</v>
      </c>
      <c r="N62">
        <v>74.939151194100319</v>
      </c>
      <c r="O62">
        <v>112.73326739094033</v>
      </c>
      <c r="P62">
        <v>115.27186974651161</v>
      </c>
      <c r="Q62">
        <v>116.71531097159793</v>
      </c>
      <c r="R62">
        <v>118.9807512860077</v>
      </c>
      <c r="S62">
        <v>111.90407636699348</v>
      </c>
      <c r="T62">
        <v>118.51623812556302</v>
      </c>
      <c r="U62">
        <v>118.05112959350427</v>
      </c>
      <c r="V62">
        <v>119.6884312426531</v>
      </c>
      <c r="W62">
        <v>125.07155183568371</v>
      </c>
      <c r="X62">
        <v>120.73182879015872</v>
      </c>
      <c r="Y62">
        <v>80.464907470707644</v>
      </c>
      <c r="Z62">
        <v>117.26046299410402</v>
      </c>
      <c r="AA62">
        <v>118.41059648209993</v>
      </c>
      <c r="AB62">
        <v>119.29941508695821</v>
      </c>
      <c r="AC62">
        <v>115.73300897680144</v>
      </c>
      <c r="AD62">
        <v>111.60413999898633</v>
      </c>
      <c r="AE62">
        <v>104.8302574571992</v>
      </c>
      <c r="AF62">
        <v>90.687192423431938</v>
      </c>
      <c r="AG62">
        <v>115.44221033218922</v>
      </c>
      <c r="AH62">
        <v>103.67984873574093</v>
      </c>
    </row>
    <row r="63" spans="1:34" x14ac:dyDescent="0.3">
      <c r="A63" s="111">
        <f ca="1">Exceedance!U63</f>
        <v>47939</v>
      </c>
      <c r="B63" s="1">
        <v>126.46588664643689</v>
      </c>
      <c r="C63" s="1">
        <v>125.33468221092852</v>
      </c>
      <c r="D63" s="1">
        <v>125.33468221092852</v>
      </c>
      <c r="E63">
        <v>126.06001168358262</v>
      </c>
      <c r="F63">
        <v>125.17721599996466</v>
      </c>
      <c r="G63">
        <v>115.45152991180335</v>
      </c>
      <c r="H63">
        <v>123.42238292396249</v>
      </c>
      <c r="I63">
        <v>136.68414916147984</v>
      </c>
      <c r="J63">
        <v>119.23438386770252</v>
      </c>
      <c r="K63">
        <v>123.66548223867203</v>
      </c>
      <c r="L63">
        <v>88.627647569764918</v>
      </c>
      <c r="M63">
        <v>73.147050207946123</v>
      </c>
      <c r="N63">
        <v>76.700514720519507</v>
      </c>
      <c r="O63">
        <v>123.21728148063792</v>
      </c>
      <c r="P63">
        <v>124.44654491913312</v>
      </c>
      <c r="Q63">
        <v>126.02822394832903</v>
      </c>
      <c r="R63">
        <v>126.0409214621636</v>
      </c>
      <c r="S63">
        <v>122.13277349549898</v>
      </c>
      <c r="T63">
        <v>125.13738816692572</v>
      </c>
      <c r="U63">
        <v>125.00382364646138</v>
      </c>
      <c r="V63">
        <v>125.95145192791708</v>
      </c>
      <c r="W63">
        <v>116.92135631324848</v>
      </c>
      <c r="X63">
        <v>122.06990967519529</v>
      </c>
      <c r="Y63">
        <v>80.419324205337787</v>
      </c>
      <c r="Z63">
        <v>124.14803133102605</v>
      </c>
      <c r="AA63">
        <v>129.66497781734802</v>
      </c>
      <c r="AB63">
        <v>127.38993763027479</v>
      </c>
      <c r="AC63">
        <v>122.22800952434528</v>
      </c>
      <c r="AD63">
        <v>119.63756670189932</v>
      </c>
      <c r="AE63">
        <v>120.56053696203469</v>
      </c>
      <c r="AF63">
        <v>128.00816432393196</v>
      </c>
      <c r="AG63">
        <v>126.04520967168172</v>
      </c>
      <c r="AH63">
        <v>121.55782034108931</v>
      </c>
    </row>
    <row r="64" spans="1:34" x14ac:dyDescent="0.3">
      <c r="A64" s="111">
        <f ca="1">Exceedance!U64</f>
        <v>47969</v>
      </c>
      <c r="B64" s="1">
        <v>129.80361948938119</v>
      </c>
      <c r="C64" s="1">
        <v>128.75014444303724</v>
      </c>
      <c r="D64" s="1">
        <v>128.75014444303724</v>
      </c>
      <c r="E64">
        <v>126.30063863947993</v>
      </c>
      <c r="F64">
        <v>127.64202689369783</v>
      </c>
      <c r="G64">
        <v>123.18782371450895</v>
      </c>
      <c r="H64">
        <v>125.19668186726886</v>
      </c>
      <c r="I64">
        <v>131.33671266493579</v>
      </c>
      <c r="J64">
        <v>127.99178105313447</v>
      </c>
      <c r="K64">
        <v>122.97238370028661</v>
      </c>
      <c r="L64">
        <v>88.794697536858962</v>
      </c>
      <c r="M64">
        <v>71.081681743499928</v>
      </c>
      <c r="N64">
        <v>127.53665097116641</v>
      </c>
      <c r="O64">
        <v>132.01532578003361</v>
      </c>
      <c r="P64">
        <v>126.66466214948218</v>
      </c>
      <c r="Q64">
        <v>124.89511774987906</v>
      </c>
      <c r="R64">
        <v>123.85548532114984</v>
      </c>
      <c r="S64">
        <v>126.79943549208186</v>
      </c>
      <c r="T64">
        <v>126.14978706916874</v>
      </c>
      <c r="U64">
        <v>123.07966263728837</v>
      </c>
      <c r="V64">
        <v>124.90208028485672</v>
      </c>
      <c r="W64">
        <v>125.85193518164645</v>
      </c>
      <c r="X64">
        <v>122.19338486521805</v>
      </c>
      <c r="Y64">
        <v>124.79868836245831</v>
      </c>
      <c r="Z64">
        <v>122.78881028583906</v>
      </c>
      <c r="AA64">
        <v>125.96274758333958</v>
      </c>
      <c r="AB64">
        <v>126.19843344934739</v>
      </c>
      <c r="AC64">
        <v>131.62155373936304</v>
      </c>
      <c r="AD64">
        <v>120.53864998115793</v>
      </c>
      <c r="AE64">
        <v>118.96478788971184</v>
      </c>
      <c r="AF64">
        <v>128.44656983332709</v>
      </c>
      <c r="AG64">
        <v>124.16018610192236</v>
      </c>
      <c r="AH64">
        <v>124.90261757140755</v>
      </c>
    </row>
    <row r="65" spans="1:34" x14ac:dyDescent="0.3">
      <c r="A65" s="111">
        <f ca="1">Exceedance!U65</f>
        <v>48000</v>
      </c>
      <c r="B65" s="1">
        <v>101.82867497293621</v>
      </c>
      <c r="C65" s="1">
        <v>100.70517358608761</v>
      </c>
      <c r="D65" s="1">
        <v>100.70517358608761</v>
      </c>
      <c r="E65">
        <v>103.01398463516573</v>
      </c>
      <c r="F65">
        <v>106.56805178104648</v>
      </c>
      <c r="G65">
        <v>101.34391308663629</v>
      </c>
      <c r="H65">
        <v>103.02932035913737</v>
      </c>
      <c r="I65">
        <v>100.64644507160143</v>
      </c>
      <c r="J65">
        <v>101.54405575295895</v>
      </c>
      <c r="K65">
        <v>100.74281632334431</v>
      </c>
      <c r="L65">
        <v>85.52317605053409</v>
      </c>
      <c r="M65">
        <v>70.022718646068796</v>
      </c>
      <c r="N65">
        <v>101.46082627677995</v>
      </c>
      <c r="O65">
        <v>105.65488933105803</v>
      </c>
      <c r="P65">
        <v>105.78975865194968</v>
      </c>
      <c r="Q65">
        <v>106.44957004806946</v>
      </c>
      <c r="R65">
        <v>101.63909645823159</v>
      </c>
      <c r="S65">
        <v>101.42863710099797</v>
      </c>
      <c r="T65">
        <v>104.43597042212234</v>
      </c>
      <c r="U65">
        <v>105.28665033155157</v>
      </c>
      <c r="V65">
        <v>105.19639232172369</v>
      </c>
      <c r="W65">
        <v>104.95091673930561</v>
      </c>
      <c r="X65">
        <v>100.82175440845475</v>
      </c>
      <c r="Y65">
        <v>99.672440448390518</v>
      </c>
      <c r="Z65">
        <v>104.42686556509258</v>
      </c>
      <c r="AA65">
        <v>106.0607495898503</v>
      </c>
      <c r="AB65">
        <v>104.69154659887505</v>
      </c>
      <c r="AC65">
        <v>106.50798578425406</v>
      </c>
      <c r="AD65">
        <v>99.641449648578771</v>
      </c>
      <c r="AE65">
        <v>97.83752451556478</v>
      </c>
      <c r="AF65">
        <v>103.66950758046765</v>
      </c>
      <c r="AG65">
        <v>102.22972848073967</v>
      </c>
      <c r="AH65">
        <v>101.42169196094063</v>
      </c>
    </row>
    <row r="66" spans="1:34" x14ac:dyDescent="0.3">
      <c r="A66" s="111">
        <f ca="1">Exceedance!U66</f>
        <v>48030</v>
      </c>
      <c r="B66" s="1">
        <v>91.053670078367318</v>
      </c>
      <c r="C66" s="1">
        <v>89.856162755106254</v>
      </c>
      <c r="D66" s="1">
        <v>89.856162755106254</v>
      </c>
      <c r="E66">
        <v>91.968649337153366</v>
      </c>
      <c r="F66">
        <v>94.850160940643462</v>
      </c>
      <c r="G66">
        <v>91.48551566331291</v>
      </c>
      <c r="H66">
        <v>84.956605090933607</v>
      </c>
      <c r="I66">
        <v>91.850902878570636</v>
      </c>
      <c r="J66">
        <v>92.627286659930277</v>
      </c>
      <c r="K66">
        <v>88.885747204566201</v>
      </c>
      <c r="L66">
        <v>88.352073680696989</v>
      </c>
      <c r="M66">
        <v>75.565803512440965</v>
      </c>
      <c r="N66">
        <v>94.755788788462723</v>
      </c>
      <c r="O66">
        <v>93.866921392403128</v>
      </c>
      <c r="P66">
        <v>93.003534955365325</v>
      </c>
      <c r="Q66">
        <v>93.789803796148661</v>
      </c>
      <c r="R66">
        <v>93.130324854582994</v>
      </c>
      <c r="S66">
        <v>93.714468250832169</v>
      </c>
      <c r="T66">
        <v>91.720497596637003</v>
      </c>
      <c r="U66">
        <v>87.730318470414574</v>
      </c>
      <c r="V66">
        <v>90.253557568279291</v>
      </c>
      <c r="W66">
        <v>88.12013666817559</v>
      </c>
      <c r="X66">
        <v>89.297613092697262</v>
      </c>
      <c r="Y66">
        <v>89.160955046358652</v>
      </c>
      <c r="Z66">
        <v>89.839228087144107</v>
      </c>
      <c r="AA66">
        <v>91.543475864208844</v>
      </c>
      <c r="AB66">
        <v>92.4791018478534</v>
      </c>
      <c r="AC66">
        <v>94.10500492055121</v>
      </c>
      <c r="AD66">
        <v>89.162934441809455</v>
      </c>
      <c r="AE66">
        <v>82.562166393915149</v>
      </c>
      <c r="AF66">
        <v>89.814224036739944</v>
      </c>
      <c r="AG66">
        <v>91.241730013988459</v>
      </c>
      <c r="AH66">
        <v>90.393240954501366</v>
      </c>
    </row>
    <row r="67" spans="1:34" x14ac:dyDescent="0.3">
      <c r="A67" s="111">
        <f ca="1">Exceedance!U67</f>
        <v>48061</v>
      </c>
      <c r="B67" s="1">
        <v>86.422987812044383</v>
      </c>
      <c r="C67" s="1">
        <v>85.163010111736043</v>
      </c>
      <c r="D67" s="1">
        <v>85.163010111736043</v>
      </c>
      <c r="E67">
        <v>85.2888058899035</v>
      </c>
      <c r="F67">
        <v>93.083181940668482</v>
      </c>
      <c r="G67">
        <v>87.148529827643273</v>
      </c>
      <c r="H67">
        <v>85.491884184882721</v>
      </c>
      <c r="I67">
        <v>84.04897601876614</v>
      </c>
      <c r="J67">
        <v>83.420342104176981</v>
      </c>
      <c r="K67">
        <v>83.399902134955624</v>
      </c>
      <c r="L67">
        <v>84.451164166657193</v>
      </c>
      <c r="M67">
        <v>69.911862583657467</v>
      </c>
      <c r="N67">
        <v>82.245286616890709</v>
      </c>
      <c r="O67">
        <v>89.560266444771642</v>
      </c>
      <c r="P67">
        <v>89.550312425965473</v>
      </c>
      <c r="Q67">
        <v>88.597467965709313</v>
      </c>
      <c r="R67">
        <v>89.445415048875518</v>
      </c>
      <c r="S67">
        <v>88.531009558994029</v>
      </c>
      <c r="T67">
        <v>87.949489098875503</v>
      </c>
      <c r="U67">
        <v>85.417053564859302</v>
      </c>
      <c r="V67">
        <v>83.993413660931012</v>
      </c>
      <c r="W67">
        <v>81.430973813945954</v>
      </c>
      <c r="X67">
        <v>87.87384120032084</v>
      </c>
      <c r="Y67">
        <v>86.387045956074388</v>
      </c>
      <c r="Z67">
        <v>86.506314549016892</v>
      </c>
      <c r="AA67">
        <v>87.988799781340305</v>
      </c>
      <c r="AB67">
        <v>87.426902909172469</v>
      </c>
      <c r="AC67">
        <v>94.420101183776822</v>
      </c>
      <c r="AD67">
        <v>82.184015912871928</v>
      </c>
      <c r="AE67">
        <v>76.047071927672647</v>
      </c>
      <c r="AF67">
        <v>84.057429573824749</v>
      </c>
      <c r="AG67">
        <v>84.908361803952403</v>
      </c>
      <c r="AH67">
        <v>84.183881390042743</v>
      </c>
    </row>
    <row r="68" spans="1:34" x14ac:dyDescent="0.3">
      <c r="A68" s="111">
        <f ca="1">Exceedance!U68</f>
        <v>48092</v>
      </c>
      <c r="B68" s="1">
        <v>90.079743972509291</v>
      </c>
      <c r="C68" s="1">
        <v>88.858916828310925</v>
      </c>
      <c r="D68" s="1">
        <v>88.858916828310925</v>
      </c>
      <c r="E68">
        <v>89.983616595343278</v>
      </c>
      <c r="F68">
        <v>85.403714177975672</v>
      </c>
      <c r="G68">
        <v>96.062993534946344</v>
      </c>
      <c r="H68">
        <v>97.65724742070131</v>
      </c>
      <c r="I68">
        <v>93.168937233091341</v>
      </c>
      <c r="J68">
        <v>90.252606313926734</v>
      </c>
      <c r="K68">
        <v>89.383431755597883</v>
      </c>
      <c r="L68">
        <v>86.881351841646904</v>
      </c>
      <c r="M68">
        <v>76.603291267962277</v>
      </c>
      <c r="N68">
        <v>90.537591833478913</v>
      </c>
      <c r="O68">
        <v>92.772350487365983</v>
      </c>
      <c r="P68">
        <v>92.958106603074057</v>
      </c>
      <c r="Q68">
        <v>91.684936545814807</v>
      </c>
      <c r="R68">
        <v>93.230709074005546</v>
      </c>
      <c r="S68">
        <v>91.625117875880335</v>
      </c>
      <c r="T68">
        <v>89.445038329920635</v>
      </c>
      <c r="U68">
        <v>92.740409224941544</v>
      </c>
      <c r="V68">
        <v>93.315759100651093</v>
      </c>
      <c r="W68">
        <v>89.508742568019798</v>
      </c>
      <c r="X68">
        <v>89.534404575660744</v>
      </c>
      <c r="Y68">
        <v>90.648870739177042</v>
      </c>
      <c r="Z68">
        <v>89.118578612790117</v>
      </c>
      <c r="AA68">
        <v>91.779520275289826</v>
      </c>
      <c r="AB68">
        <v>89.366307776412143</v>
      </c>
      <c r="AC68">
        <v>95.040055736319928</v>
      </c>
      <c r="AD68">
        <v>86.007619762773103</v>
      </c>
      <c r="AE68">
        <v>84.893532100761632</v>
      </c>
      <c r="AF68">
        <v>90.705159577712891</v>
      </c>
      <c r="AG68">
        <v>87.605838007844895</v>
      </c>
      <c r="AH68">
        <v>88.930030345897237</v>
      </c>
    </row>
    <row r="69" spans="1:34" x14ac:dyDescent="0.3">
      <c r="A69" s="111" t="str">
        <f ca="1">Exceedance!U69</f>
        <v/>
      </c>
      <c r="B69" s="1"/>
      <c r="C69" s="1"/>
      <c r="D69" s="1"/>
    </row>
    <row r="70" spans="1:34" x14ac:dyDescent="0.3">
      <c r="A70" s="111" t="str">
        <f ca="1">Exceedance!U70</f>
        <v/>
      </c>
      <c r="B70" s="1"/>
      <c r="C70" s="1"/>
      <c r="D70" s="1"/>
    </row>
    <row r="71" spans="1:34" x14ac:dyDescent="0.3">
      <c r="A71" s="111" t="str">
        <f ca="1">Exceedance!U71</f>
        <v/>
      </c>
      <c r="B71" s="1"/>
      <c r="C71" s="1"/>
      <c r="D71" s="1"/>
    </row>
    <row r="72" spans="1:34" x14ac:dyDescent="0.3">
      <c r="A72" s="111" t="str">
        <f ca="1">Exceedance!U72</f>
        <v/>
      </c>
      <c r="B72" s="1"/>
      <c r="C72" s="1"/>
      <c r="D72" s="1"/>
    </row>
    <row r="73" spans="1:34" x14ac:dyDescent="0.3">
      <c r="A73" s="111" t="str">
        <f ca="1">Exceedance!U73</f>
        <v/>
      </c>
      <c r="B73" s="1"/>
      <c r="C73" s="1"/>
      <c r="D73" s="1"/>
    </row>
    <row r="74" spans="1:34" x14ac:dyDescent="0.3">
      <c r="A74" s="111" t="str">
        <f ca="1">Exceedance!U74</f>
        <v/>
      </c>
      <c r="B74" s="1"/>
      <c r="C74" s="1"/>
      <c r="D74" s="1"/>
    </row>
    <row r="75" spans="1:34" x14ac:dyDescent="0.3">
      <c r="A75" s="111" t="str">
        <f ca="1">Exceedance!U75</f>
        <v/>
      </c>
      <c r="B75" s="1"/>
      <c r="C75" s="1"/>
      <c r="D75" s="1"/>
    </row>
    <row r="76" spans="1:34" x14ac:dyDescent="0.3">
      <c r="A76" s="111" t="str">
        <f ca="1">Exceedance!U76</f>
        <v/>
      </c>
      <c r="B76" s="1"/>
      <c r="C76" s="1"/>
      <c r="D76" s="1"/>
    </row>
    <row r="77" spans="1:34" x14ac:dyDescent="0.3">
      <c r="A77" s="111" t="str">
        <f ca="1">Exceedance!U77</f>
        <v/>
      </c>
      <c r="B77" s="1"/>
      <c r="C77" s="1"/>
      <c r="D77" s="1"/>
    </row>
    <row r="78" spans="1:34" x14ac:dyDescent="0.3">
      <c r="A78" s="111" t="str">
        <f ca="1">Exceedance!U78</f>
        <v/>
      </c>
      <c r="B78" s="1"/>
      <c r="C78" s="1"/>
      <c r="D78" s="1"/>
    </row>
    <row r="79" spans="1:34" x14ac:dyDescent="0.3">
      <c r="A79" s="111" t="str">
        <f ca="1">Exceedance!U79</f>
        <v/>
      </c>
      <c r="B79" s="1"/>
      <c r="C79" s="1"/>
      <c r="D79" s="1"/>
    </row>
    <row r="80" spans="1:34" x14ac:dyDescent="0.3">
      <c r="A80" s="111" t="str">
        <f ca="1">Exceedance!U80</f>
        <v/>
      </c>
      <c r="B80" s="1"/>
      <c r="C80" s="1"/>
      <c r="D80" s="1"/>
    </row>
    <row r="81" spans="1:4" x14ac:dyDescent="0.3">
      <c r="A81" s="111" t="str">
        <f ca="1">Exceedance!U81</f>
        <v/>
      </c>
      <c r="B81" s="1"/>
      <c r="C81" s="1"/>
      <c r="D81" s="1"/>
    </row>
    <row r="82" spans="1:4" x14ac:dyDescent="0.3">
      <c r="A82" s="111" t="str">
        <f ca="1">Exceedance!U82</f>
        <v/>
      </c>
      <c r="B82" s="1"/>
      <c r="C82" s="1"/>
      <c r="D82" s="1"/>
    </row>
    <row r="83" spans="1:4" x14ac:dyDescent="0.3">
      <c r="A83" s="111" t="str">
        <f ca="1">Exceedance!U83</f>
        <v/>
      </c>
      <c r="B83" s="1"/>
      <c r="C83" s="1"/>
      <c r="D83" s="1"/>
    </row>
    <row r="84" spans="1:4" x14ac:dyDescent="0.3">
      <c r="A84" s="111" t="str">
        <f ca="1">Exceedance!U84</f>
        <v/>
      </c>
      <c r="B84" s="1"/>
      <c r="C84" s="1"/>
      <c r="D84" s="1"/>
    </row>
    <row r="85" spans="1:4" x14ac:dyDescent="0.3">
      <c r="A85" s="111" t="str">
        <f ca="1">Exceedance!U85</f>
        <v/>
      </c>
      <c r="B85" s="1"/>
      <c r="C85" s="1"/>
      <c r="D85" s="1"/>
    </row>
    <row r="86" spans="1:4" x14ac:dyDescent="0.3">
      <c r="A86" s="111" t="str">
        <f ca="1">Exceedance!U86</f>
        <v/>
      </c>
      <c r="B86" s="1"/>
      <c r="C86" s="1"/>
      <c r="D86" s="1"/>
    </row>
    <row r="87" spans="1:4" x14ac:dyDescent="0.3">
      <c r="A87" s="111" t="str">
        <f ca="1">Exceedance!U87</f>
        <v/>
      </c>
      <c r="B87" s="1"/>
      <c r="C87" s="1"/>
      <c r="D87" s="1"/>
    </row>
    <row r="88" spans="1:4" x14ac:dyDescent="0.3">
      <c r="A88" s="111" t="str">
        <f ca="1">Exceedance!U88</f>
        <v/>
      </c>
      <c r="B88" s="1"/>
      <c r="C88" s="1"/>
      <c r="D88" s="1"/>
    </row>
    <row r="89" spans="1:4" x14ac:dyDescent="0.3">
      <c r="A89" s="111" t="str">
        <f ca="1">Exceedance!U89</f>
        <v/>
      </c>
      <c r="B89" s="1"/>
      <c r="C89" s="1"/>
      <c r="D89" s="1"/>
    </row>
    <row r="90" spans="1:4" x14ac:dyDescent="0.3">
      <c r="A90" s="111" t="str">
        <f ca="1">Exceedance!U90</f>
        <v/>
      </c>
      <c r="B90" s="1"/>
      <c r="C90" s="1"/>
      <c r="D90" s="1"/>
    </row>
    <row r="91" spans="1:4" x14ac:dyDescent="0.3">
      <c r="A91" s="111" t="str">
        <f ca="1">Exceedance!U91</f>
        <v/>
      </c>
      <c r="B91" s="1"/>
      <c r="C91" s="1"/>
      <c r="D91" s="1"/>
    </row>
    <row r="92" spans="1:4" x14ac:dyDescent="0.3">
      <c r="A92" s="111" t="str">
        <f ca="1">Exceedance!U92</f>
        <v/>
      </c>
      <c r="B92" s="1"/>
      <c r="C92" s="1"/>
      <c r="D92" s="1"/>
    </row>
    <row r="93" spans="1:4" x14ac:dyDescent="0.3">
      <c r="A93" s="111" t="str">
        <f ca="1">Exceedance!U93</f>
        <v/>
      </c>
      <c r="B93" s="1"/>
      <c r="C93" s="1"/>
      <c r="D93" s="1"/>
    </row>
    <row r="94" spans="1:4" x14ac:dyDescent="0.3">
      <c r="A94" s="111" t="str">
        <f ca="1">Exceedance!U94</f>
        <v/>
      </c>
      <c r="B94" s="1"/>
      <c r="C94" s="1"/>
      <c r="D94" s="1"/>
    </row>
    <row r="95" spans="1:4" x14ac:dyDescent="0.3">
      <c r="A95" s="111" t="str">
        <f ca="1">Exceedance!U95</f>
        <v/>
      </c>
      <c r="B95" s="1"/>
      <c r="C95" s="1"/>
      <c r="D95" s="1"/>
    </row>
    <row r="96" spans="1:4" x14ac:dyDescent="0.3">
      <c r="A96" s="111" t="str">
        <f ca="1">Exceedance!U96</f>
        <v/>
      </c>
      <c r="B96" s="1"/>
      <c r="C96" s="1"/>
      <c r="D96" s="1"/>
    </row>
    <row r="97" spans="1:4" x14ac:dyDescent="0.3">
      <c r="A97" s="111" t="str">
        <f ca="1">Exceedance!U97</f>
        <v/>
      </c>
      <c r="B97" s="1"/>
      <c r="C97" s="1"/>
      <c r="D97" s="1"/>
    </row>
    <row r="98" spans="1:4" x14ac:dyDescent="0.3">
      <c r="A98" s="111" t="str">
        <f ca="1">Exceedance!U98</f>
        <v/>
      </c>
      <c r="B98" s="1"/>
      <c r="C98" s="1"/>
      <c r="D98" s="1"/>
    </row>
    <row r="99" spans="1:4" x14ac:dyDescent="0.3">
      <c r="A99" s="111" t="str">
        <f ca="1">Exceedance!U99</f>
        <v/>
      </c>
      <c r="B99" s="1"/>
      <c r="C99" s="1"/>
      <c r="D99" s="1"/>
    </row>
    <row r="100" spans="1:4" x14ac:dyDescent="0.3">
      <c r="A100" s="111"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B1:AH1"/>
  </mergeCells>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sheetPr codeName="Sheet52">
    <tabColor rgb="FF00B050"/>
  </sheetPr>
  <dimension ref="A1:AH175"/>
  <sheetViews>
    <sheetView workbookViewId="0">
      <selection activeCell="B4" sqref="B4:AQ175"/>
    </sheetView>
  </sheetViews>
  <sheetFormatPr defaultRowHeight="14.4" x14ac:dyDescent="0.3"/>
  <cols>
    <col min="1" max="1" width="8.5546875" style="112"/>
    <col min="2" max="4" width="9.44140625" style="185"/>
  </cols>
  <sheetData>
    <row r="1" spans="1:34" s="112" customFormat="1" x14ac:dyDescent="0.3">
      <c r="A1" s="109"/>
      <c r="B1" s="870" t="s">
        <v>133</v>
      </c>
      <c r="C1" s="871"/>
      <c r="D1" s="871"/>
      <c r="E1" s="871"/>
      <c r="F1" s="871"/>
      <c r="G1" s="871"/>
      <c r="H1" s="871"/>
      <c r="I1" s="871"/>
      <c r="J1" s="871"/>
      <c r="K1" s="871"/>
      <c r="L1" s="871"/>
      <c r="M1" s="871"/>
      <c r="N1" s="871"/>
      <c r="O1" s="871"/>
      <c r="P1" s="871"/>
      <c r="Q1" s="871"/>
      <c r="R1" s="871"/>
      <c r="S1" s="871"/>
      <c r="T1" s="871"/>
      <c r="U1" s="871"/>
      <c r="V1" s="871"/>
      <c r="W1" s="871"/>
      <c r="X1" s="871"/>
      <c r="Y1" s="871"/>
      <c r="Z1" s="871"/>
      <c r="AA1" s="871"/>
      <c r="AB1" s="871"/>
      <c r="AC1" s="871"/>
      <c r="AD1" s="871"/>
      <c r="AE1" s="871"/>
      <c r="AF1" s="871"/>
      <c r="AG1" s="871"/>
      <c r="AH1" s="871"/>
    </row>
    <row r="2" spans="1:34" s="112" customFormat="1" x14ac:dyDescent="0.3">
      <c r="A2" s="109"/>
      <c r="B2" s="112" t="s">
        <v>288</v>
      </c>
      <c r="C2" s="112" t="s">
        <v>287</v>
      </c>
      <c r="D2" s="112" t="s">
        <v>289</v>
      </c>
      <c r="E2" s="112">
        <v>1991</v>
      </c>
      <c r="F2" s="112">
        <v>1992</v>
      </c>
      <c r="G2" s="112">
        <v>1993</v>
      </c>
      <c r="H2" s="112">
        <v>1994</v>
      </c>
      <c r="I2" s="112">
        <v>1995</v>
      </c>
      <c r="J2" s="112">
        <v>1996</v>
      </c>
      <c r="K2" s="112">
        <v>1997</v>
      </c>
      <c r="L2" s="112">
        <v>1998</v>
      </c>
      <c r="M2" s="112">
        <v>1999</v>
      </c>
      <c r="N2" s="112">
        <v>2000</v>
      </c>
      <c r="O2" s="112">
        <v>2001</v>
      </c>
      <c r="P2" s="112">
        <v>2002</v>
      </c>
      <c r="Q2" s="112">
        <v>2003</v>
      </c>
      <c r="R2" s="112">
        <v>2004</v>
      </c>
      <c r="S2" s="112">
        <v>2005</v>
      </c>
      <c r="T2" s="112">
        <v>2006</v>
      </c>
      <c r="U2" s="112">
        <v>2007</v>
      </c>
      <c r="V2" s="112">
        <v>2008</v>
      </c>
      <c r="W2" s="112">
        <v>2009</v>
      </c>
      <c r="X2" s="112">
        <v>2010</v>
      </c>
      <c r="Y2" s="112">
        <v>2011</v>
      </c>
      <c r="Z2" s="112">
        <v>2012</v>
      </c>
      <c r="AA2" s="112">
        <v>2013</v>
      </c>
      <c r="AB2" s="112">
        <v>2014</v>
      </c>
      <c r="AC2" s="112">
        <v>2015</v>
      </c>
      <c r="AD2" s="112">
        <v>2016</v>
      </c>
      <c r="AE2" s="112">
        <v>2017</v>
      </c>
      <c r="AF2" s="112">
        <v>2018</v>
      </c>
      <c r="AG2" s="112">
        <v>2019</v>
      </c>
      <c r="AH2" s="112">
        <v>2020</v>
      </c>
    </row>
    <row r="3" spans="1:34" s="113" customFormat="1" x14ac:dyDescent="0.3">
      <c r="A3" s="110"/>
      <c r="B3" s="113" t="s">
        <v>323</v>
      </c>
      <c r="C3" s="113" t="s">
        <v>324</v>
      </c>
      <c r="D3" s="113" t="s">
        <v>325</v>
      </c>
      <c r="E3" s="113" t="s">
        <v>326</v>
      </c>
      <c r="F3" s="113" t="s">
        <v>327</v>
      </c>
      <c r="G3" s="113" t="s">
        <v>328</v>
      </c>
      <c r="H3" s="113" t="s">
        <v>329</v>
      </c>
      <c r="I3" s="113" t="s">
        <v>330</v>
      </c>
      <c r="J3" s="113" t="s">
        <v>331</v>
      </c>
      <c r="K3" s="113" t="s">
        <v>332</v>
      </c>
      <c r="L3" s="113" t="s">
        <v>333</v>
      </c>
      <c r="M3" s="113" t="s">
        <v>334</v>
      </c>
      <c r="N3" s="113" t="s">
        <v>335</v>
      </c>
      <c r="O3" s="113" t="s">
        <v>336</v>
      </c>
      <c r="P3" s="113" t="s">
        <v>337</v>
      </c>
      <c r="Q3" s="113" t="s">
        <v>338</v>
      </c>
      <c r="R3" s="113" t="s">
        <v>339</v>
      </c>
      <c r="S3" s="113" t="s">
        <v>340</v>
      </c>
      <c r="T3" s="113" t="s">
        <v>341</v>
      </c>
      <c r="U3" s="113" t="s">
        <v>342</v>
      </c>
      <c r="V3" s="113" t="s">
        <v>343</v>
      </c>
      <c r="W3" s="113" t="s">
        <v>344</v>
      </c>
      <c r="X3" s="113" t="s">
        <v>345</v>
      </c>
      <c r="Y3" s="113" t="s">
        <v>346</v>
      </c>
      <c r="Z3" s="113" t="s">
        <v>347</v>
      </c>
      <c r="AA3" s="113" t="s">
        <v>348</v>
      </c>
      <c r="AB3" s="113" t="s">
        <v>349</v>
      </c>
      <c r="AC3" s="113" t="s">
        <v>350</v>
      </c>
      <c r="AD3" s="113" t="s">
        <v>351</v>
      </c>
      <c r="AE3" s="113" t="s">
        <v>352</v>
      </c>
      <c r="AF3" s="113" t="s">
        <v>353</v>
      </c>
      <c r="AG3" s="113" t="s">
        <v>354</v>
      </c>
      <c r="AH3" s="113" t="s">
        <v>355</v>
      </c>
    </row>
    <row r="4" spans="1:34" x14ac:dyDescent="0.3">
      <c r="A4" s="111">
        <f ca="1">Exceedance!U4</f>
        <v>46143</v>
      </c>
      <c r="B4" s="1">
        <v>1759.2899999310932</v>
      </c>
      <c r="C4" s="1">
        <v>1759.2899999310932</v>
      </c>
      <c r="D4" s="1">
        <v>1759.2899999310932</v>
      </c>
      <c r="E4">
        <v>1759.2899999310932</v>
      </c>
      <c r="F4">
        <v>1759.2899999310932</v>
      </c>
      <c r="G4">
        <v>1759.2899999310932</v>
      </c>
      <c r="H4">
        <v>1759.2899999310932</v>
      </c>
      <c r="I4">
        <v>1759.2899999310932</v>
      </c>
      <c r="J4">
        <v>1759.2899999310932</v>
      </c>
      <c r="K4">
        <v>1759.2899999310932</v>
      </c>
      <c r="L4">
        <v>1759.2899999310932</v>
      </c>
      <c r="M4">
        <v>1759.2899999310932</v>
      </c>
      <c r="N4">
        <v>1759.2899999310932</v>
      </c>
      <c r="O4">
        <v>1759.2899999310932</v>
      </c>
      <c r="P4">
        <v>1759.2899999310932</v>
      </c>
      <c r="Q4">
        <v>1759.2899999310932</v>
      </c>
      <c r="R4">
        <v>1759.289999931093</v>
      </c>
      <c r="S4">
        <v>1759.2899999310932</v>
      </c>
      <c r="T4">
        <v>1759.2899999310932</v>
      </c>
      <c r="U4">
        <v>1759.2899999310932</v>
      </c>
      <c r="V4">
        <v>1759.2899999310932</v>
      </c>
      <c r="W4">
        <v>1759.2899999310932</v>
      </c>
      <c r="X4">
        <v>1759.2899999310932</v>
      </c>
      <c r="Y4">
        <v>1759.2899999310932</v>
      </c>
      <c r="Z4">
        <v>1759.2899999310932</v>
      </c>
      <c r="AA4">
        <v>1759.2899999310932</v>
      </c>
      <c r="AB4">
        <v>1759.2899999310932</v>
      </c>
      <c r="AC4">
        <v>1759.2899999310932</v>
      </c>
      <c r="AD4">
        <v>1759.2899999310932</v>
      </c>
      <c r="AE4">
        <v>1759.2899999310932</v>
      </c>
      <c r="AF4">
        <v>1759.2899999310932</v>
      </c>
      <c r="AG4">
        <v>1759.2899999310932</v>
      </c>
      <c r="AH4">
        <v>1759.2899999310932</v>
      </c>
    </row>
    <row r="5" spans="1:34" x14ac:dyDescent="0.3">
      <c r="A5" s="111">
        <f ca="1">Exceedance!U5</f>
        <v>46174</v>
      </c>
      <c r="B5" s="1">
        <v>1759.2900000002146</v>
      </c>
      <c r="C5" s="1">
        <v>1759.2900000002146</v>
      </c>
      <c r="D5" s="1">
        <v>1759.2900000002146</v>
      </c>
      <c r="E5">
        <v>1759.2900000002141</v>
      </c>
      <c r="F5">
        <v>1759.2900000002146</v>
      </c>
      <c r="G5">
        <v>1759.2900000002146</v>
      </c>
      <c r="H5">
        <v>1759.2900000002146</v>
      </c>
      <c r="I5">
        <v>1759.2900000002146</v>
      </c>
      <c r="J5">
        <v>1759.2900000002146</v>
      </c>
      <c r="K5">
        <v>1759.2900000002146</v>
      </c>
      <c r="L5">
        <v>1759.2900000002146</v>
      </c>
      <c r="M5">
        <v>1759.2900000002146</v>
      </c>
      <c r="N5">
        <v>1759.2900000002146</v>
      </c>
      <c r="O5">
        <v>1759.2900000002146</v>
      </c>
      <c r="P5">
        <v>1759.2900000002146</v>
      </c>
      <c r="Q5">
        <v>1759.2900000002146</v>
      </c>
      <c r="R5">
        <v>1759.2900000002146</v>
      </c>
      <c r="S5">
        <v>1759.2900000002146</v>
      </c>
      <c r="T5">
        <v>1759.2900000002146</v>
      </c>
      <c r="U5">
        <v>1759.2900000002146</v>
      </c>
      <c r="V5">
        <v>1759.2900000002146</v>
      </c>
      <c r="W5">
        <v>1759.2900000002146</v>
      </c>
      <c r="X5">
        <v>1759.2900000002146</v>
      </c>
      <c r="Y5">
        <v>1759.2900000002146</v>
      </c>
      <c r="Z5">
        <v>1759.2900000002146</v>
      </c>
      <c r="AA5">
        <v>1759.2900000002146</v>
      </c>
      <c r="AB5">
        <v>1759.2900000002146</v>
      </c>
      <c r="AC5">
        <v>1759.2900000002146</v>
      </c>
      <c r="AD5">
        <v>1759.2900000002146</v>
      </c>
      <c r="AE5">
        <v>1759.2900000002146</v>
      </c>
      <c r="AF5">
        <v>1759.2900000002146</v>
      </c>
      <c r="AG5">
        <v>1759.2900000002146</v>
      </c>
      <c r="AH5">
        <v>1759.2900000002146</v>
      </c>
    </row>
    <row r="6" spans="1:34" x14ac:dyDescent="0.3">
      <c r="A6" s="111">
        <f ca="1">Exceedance!U6</f>
        <v>46204</v>
      </c>
      <c r="B6" s="1">
        <v>1731.1099997742003</v>
      </c>
      <c r="C6" s="1">
        <v>1731.1099997742003</v>
      </c>
      <c r="D6" s="1">
        <v>1731.1099997742003</v>
      </c>
      <c r="E6">
        <v>1731.1099997741994</v>
      </c>
      <c r="F6">
        <v>1731.1099997742003</v>
      </c>
      <c r="G6">
        <v>1731.1099997742003</v>
      </c>
      <c r="H6">
        <v>1731.1099997741994</v>
      </c>
      <c r="I6">
        <v>1731.1099997741994</v>
      </c>
      <c r="J6">
        <v>1731.1099997742003</v>
      </c>
      <c r="K6">
        <v>1731.1099997741994</v>
      </c>
      <c r="L6">
        <v>1731.1099997742003</v>
      </c>
      <c r="M6">
        <v>1731.1099997741994</v>
      </c>
      <c r="N6">
        <v>1731.1099997742003</v>
      </c>
      <c r="O6">
        <v>1731.1099997742003</v>
      </c>
      <c r="P6">
        <v>1731.1099997742003</v>
      </c>
      <c r="Q6">
        <v>1731.1099997741999</v>
      </c>
      <c r="R6">
        <v>1731.1099997742003</v>
      </c>
      <c r="S6">
        <v>1731.1099997742003</v>
      </c>
      <c r="T6">
        <v>1731.1099997741999</v>
      </c>
      <c r="U6">
        <v>1731.1099997742003</v>
      </c>
      <c r="V6">
        <v>1731.1099997742003</v>
      </c>
      <c r="W6">
        <v>1731.1099997742003</v>
      </c>
      <c r="X6">
        <v>1731.1099997742003</v>
      </c>
      <c r="Y6">
        <v>1731.1099997741994</v>
      </c>
      <c r="Z6">
        <v>1731.1099997742003</v>
      </c>
      <c r="AA6">
        <v>1731.1099997742003</v>
      </c>
      <c r="AB6">
        <v>1731.1099997742003</v>
      </c>
      <c r="AC6">
        <v>1731.1099997742003</v>
      </c>
      <c r="AD6">
        <v>1731.1099997742003</v>
      </c>
      <c r="AE6">
        <v>1731.1099997742003</v>
      </c>
      <c r="AF6">
        <v>1731.1099997742003</v>
      </c>
      <c r="AG6">
        <v>1731.1099997742003</v>
      </c>
      <c r="AH6">
        <v>1731.1099997742003</v>
      </c>
    </row>
    <row r="7" spans="1:34" x14ac:dyDescent="0.3">
      <c r="A7" s="111">
        <f ca="1">Exceedance!U7</f>
        <v>46235</v>
      </c>
      <c r="B7" s="1">
        <v>1731.1100000009167</v>
      </c>
      <c r="C7" s="1">
        <v>1731.1100000009167</v>
      </c>
      <c r="D7" s="1">
        <v>1731.1100000009167</v>
      </c>
      <c r="E7">
        <v>1731.1100000009167</v>
      </c>
      <c r="F7">
        <v>1731.1100000009167</v>
      </c>
      <c r="G7">
        <v>1731.1100000009167</v>
      </c>
      <c r="H7">
        <v>1731.1100000009167</v>
      </c>
      <c r="I7">
        <v>1731.1100000009164</v>
      </c>
      <c r="J7">
        <v>1731.1100000009164</v>
      </c>
      <c r="K7">
        <v>1731.1100000009167</v>
      </c>
      <c r="L7">
        <v>1731.1100000009167</v>
      </c>
      <c r="M7">
        <v>1731.1100000009167</v>
      </c>
      <c r="N7">
        <v>1731.1100000009167</v>
      </c>
      <c r="O7">
        <v>1731.1100000009167</v>
      </c>
      <c r="P7">
        <v>1731.1100000009167</v>
      </c>
      <c r="Q7">
        <v>1731.1100000009167</v>
      </c>
      <c r="R7">
        <v>1731.1100000009167</v>
      </c>
      <c r="S7">
        <v>1731.1100000009167</v>
      </c>
      <c r="T7">
        <v>1731.1100000009171</v>
      </c>
      <c r="U7">
        <v>1731.1100000009167</v>
      </c>
      <c r="V7">
        <v>1731.1100000009167</v>
      </c>
      <c r="W7">
        <v>1731.1100000009167</v>
      </c>
      <c r="X7">
        <v>1731.1100000009167</v>
      </c>
      <c r="Y7">
        <v>1731.1100000009167</v>
      </c>
      <c r="Z7">
        <v>1731.1100000009164</v>
      </c>
      <c r="AA7">
        <v>1731.1100000009167</v>
      </c>
      <c r="AB7">
        <v>1731.1100000009167</v>
      </c>
      <c r="AC7">
        <v>1731.1100000009167</v>
      </c>
      <c r="AD7">
        <v>1731.1100000009167</v>
      </c>
      <c r="AE7">
        <v>1731.1100000009167</v>
      </c>
      <c r="AF7">
        <v>1731.1100000009167</v>
      </c>
      <c r="AG7">
        <v>1731.1100000009167</v>
      </c>
      <c r="AH7">
        <v>1731.1100000009167</v>
      </c>
    </row>
    <row r="8" spans="1:34" x14ac:dyDescent="0.3">
      <c r="A8" s="111">
        <f ca="1">Exceedance!U8</f>
        <v>46266</v>
      </c>
      <c r="B8" s="1">
        <v>1675.3699988168587</v>
      </c>
      <c r="C8" s="1">
        <v>1675.3699988168587</v>
      </c>
      <c r="D8" s="1">
        <v>1675.3699988168587</v>
      </c>
      <c r="E8">
        <v>1675.3699988168587</v>
      </c>
      <c r="F8">
        <v>1675.3699988168585</v>
      </c>
      <c r="G8">
        <v>1675.3699988168587</v>
      </c>
      <c r="H8">
        <v>1675.3699988168587</v>
      </c>
      <c r="I8">
        <v>1675.3699988168587</v>
      </c>
      <c r="J8">
        <v>1675.3699988168592</v>
      </c>
      <c r="K8">
        <v>1675.3699988168587</v>
      </c>
      <c r="L8">
        <v>1675.3699988168587</v>
      </c>
      <c r="M8">
        <v>1675.3699988168587</v>
      </c>
      <c r="N8">
        <v>1675.3699988168587</v>
      </c>
      <c r="O8">
        <v>1675.3699988168587</v>
      </c>
      <c r="P8">
        <v>1675.3699988168587</v>
      </c>
      <c r="Q8">
        <v>1675.3699988168587</v>
      </c>
      <c r="R8">
        <v>1675.3699988168587</v>
      </c>
      <c r="S8">
        <v>1675.3699988168587</v>
      </c>
      <c r="T8">
        <v>1675.3699988168589</v>
      </c>
      <c r="U8">
        <v>1675.3699988168587</v>
      </c>
      <c r="V8">
        <v>1675.3699988168587</v>
      </c>
      <c r="W8">
        <v>1675.3699988168587</v>
      </c>
      <c r="X8">
        <v>1675.3699988168587</v>
      </c>
      <c r="Y8">
        <v>1675.3699988168587</v>
      </c>
      <c r="Z8">
        <v>1675.3699988168587</v>
      </c>
      <c r="AA8">
        <v>1675.3699988168587</v>
      </c>
      <c r="AB8">
        <v>1675.3699988168587</v>
      </c>
      <c r="AC8">
        <v>1675.3699988168587</v>
      </c>
      <c r="AD8">
        <v>1675.3699988168587</v>
      </c>
      <c r="AE8">
        <v>1675.3699988168587</v>
      </c>
      <c r="AF8">
        <v>1675.3699988168587</v>
      </c>
      <c r="AG8">
        <v>1675.3699988168585</v>
      </c>
      <c r="AH8">
        <v>1675.3699988168587</v>
      </c>
    </row>
    <row r="9" spans="1:34" x14ac:dyDescent="0.3">
      <c r="A9" s="111">
        <f ca="1">Exceedance!U9</f>
        <v>46296</v>
      </c>
      <c r="B9" s="1">
        <v>1487.0499958439509</v>
      </c>
      <c r="C9" s="1">
        <v>1487.0499958439509</v>
      </c>
      <c r="D9" s="1">
        <v>1487.0499958439509</v>
      </c>
      <c r="E9">
        <v>1487.0499958439514</v>
      </c>
      <c r="F9">
        <v>1487.0499958439514</v>
      </c>
      <c r="G9">
        <v>1487.0499958439511</v>
      </c>
      <c r="H9">
        <v>1487.0499958439511</v>
      </c>
      <c r="I9">
        <v>1487.0499958439514</v>
      </c>
      <c r="J9">
        <v>1487.0499958439516</v>
      </c>
      <c r="K9">
        <v>1487.0499958439509</v>
      </c>
      <c r="L9">
        <v>1487.0499958439509</v>
      </c>
      <c r="M9">
        <v>1487.0499958439511</v>
      </c>
      <c r="N9">
        <v>1487.0499958439509</v>
      </c>
      <c r="O9">
        <v>1487.0499958439511</v>
      </c>
      <c r="P9">
        <v>1487.0499958439514</v>
      </c>
      <c r="Q9">
        <v>1487.0499958439511</v>
      </c>
      <c r="R9">
        <v>1487.0499958439514</v>
      </c>
      <c r="S9">
        <v>1487.0499958439509</v>
      </c>
      <c r="T9">
        <v>1487.0499958439511</v>
      </c>
      <c r="U9">
        <v>1487.0499958439511</v>
      </c>
      <c r="V9">
        <v>1487.0499958439509</v>
      </c>
      <c r="W9">
        <v>1487.0499958439509</v>
      </c>
      <c r="X9">
        <v>1487.0499958439511</v>
      </c>
      <c r="Y9">
        <v>1487.0499958439511</v>
      </c>
      <c r="Z9">
        <v>1487.0499958439511</v>
      </c>
      <c r="AA9">
        <v>1487.0499958439514</v>
      </c>
      <c r="AB9">
        <v>1487.0499958439511</v>
      </c>
      <c r="AC9">
        <v>1487.0499958439511</v>
      </c>
      <c r="AD9">
        <v>1487.0499958439516</v>
      </c>
      <c r="AE9">
        <v>1487.0499958439511</v>
      </c>
      <c r="AF9">
        <v>1487.0499958439514</v>
      </c>
      <c r="AG9">
        <v>1487.0499958439514</v>
      </c>
      <c r="AH9">
        <v>1487.0499958439509</v>
      </c>
    </row>
    <row r="10" spans="1:34" x14ac:dyDescent="0.3">
      <c r="A10" s="111">
        <f ca="1">Exceedance!U10</f>
        <v>46327</v>
      </c>
      <c r="B10" s="1">
        <v>1539.7500007849997</v>
      </c>
      <c r="C10" s="1">
        <v>1539.7500007849997</v>
      </c>
      <c r="D10" s="1">
        <v>1539.7500007849997</v>
      </c>
      <c r="E10">
        <v>1539.7500007849997</v>
      </c>
      <c r="F10">
        <v>1539.7500007849999</v>
      </c>
      <c r="G10">
        <v>1539.7500007849999</v>
      </c>
      <c r="H10">
        <v>1539.7500007850001</v>
      </c>
      <c r="I10">
        <v>1539.7500007849997</v>
      </c>
      <c r="J10">
        <v>1539.7500007849999</v>
      </c>
      <c r="K10">
        <v>1539.7500007849999</v>
      </c>
      <c r="L10">
        <v>1539.7500007849997</v>
      </c>
      <c r="M10">
        <v>1539.7500007849999</v>
      </c>
      <c r="N10">
        <v>1539.7500007849997</v>
      </c>
      <c r="O10">
        <v>1539.7500007849999</v>
      </c>
      <c r="P10">
        <v>1539.7500007849999</v>
      </c>
      <c r="Q10">
        <v>1539.7500007850001</v>
      </c>
      <c r="R10">
        <v>1539.7500007849999</v>
      </c>
      <c r="S10">
        <v>1539.7500007849992</v>
      </c>
      <c r="T10">
        <v>1539.7500007849999</v>
      </c>
      <c r="U10">
        <v>1539.7500007849999</v>
      </c>
      <c r="V10">
        <v>1539.7500007849997</v>
      </c>
      <c r="W10">
        <v>1539.7500007849992</v>
      </c>
      <c r="X10">
        <v>1539.7500007849999</v>
      </c>
      <c r="Y10">
        <v>1539.7500007849999</v>
      </c>
      <c r="Z10">
        <v>1539.7500007849999</v>
      </c>
      <c r="AA10">
        <v>1539.7500007849999</v>
      </c>
      <c r="AB10">
        <v>1539.7500007849999</v>
      </c>
      <c r="AC10">
        <v>1539.7500007849997</v>
      </c>
      <c r="AD10">
        <v>1539.7500007849997</v>
      </c>
      <c r="AE10">
        <v>1539.7500007849999</v>
      </c>
      <c r="AF10">
        <v>1539.7500007849997</v>
      </c>
      <c r="AG10">
        <v>1539.7500007849999</v>
      </c>
      <c r="AH10">
        <v>1539.7500007849994</v>
      </c>
    </row>
    <row r="11" spans="1:34" x14ac:dyDescent="0.3">
      <c r="A11" s="111">
        <f ca="1">Exceedance!U11</f>
        <v>46357</v>
      </c>
      <c r="B11" s="1">
        <v>1661.5700014058862</v>
      </c>
      <c r="C11" s="1">
        <v>1661.5700014058862</v>
      </c>
      <c r="D11" s="1">
        <v>1661.5700014058862</v>
      </c>
      <c r="E11">
        <v>1661.5700014058862</v>
      </c>
      <c r="F11">
        <v>1661.5700014058859</v>
      </c>
      <c r="G11">
        <v>1661.5700014058859</v>
      </c>
      <c r="H11">
        <v>1661.5700014058859</v>
      </c>
      <c r="I11">
        <v>1661.5700014058864</v>
      </c>
      <c r="J11">
        <v>1661.5700014058859</v>
      </c>
      <c r="K11">
        <v>1661.5700014058859</v>
      </c>
      <c r="L11">
        <v>1661.5700014058864</v>
      </c>
      <c r="M11">
        <v>1661.5700014058859</v>
      </c>
      <c r="N11">
        <v>1661.5700014058864</v>
      </c>
      <c r="O11">
        <v>1661.5700014058859</v>
      </c>
      <c r="P11">
        <v>1661.5700014058859</v>
      </c>
      <c r="Q11">
        <v>1661.5700014058859</v>
      </c>
      <c r="R11">
        <v>1661.5700014058859</v>
      </c>
      <c r="S11">
        <v>1661.5700014058859</v>
      </c>
      <c r="T11">
        <v>1661.5700014058862</v>
      </c>
      <c r="U11">
        <v>1661.5700014058862</v>
      </c>
      <c r="V11">
        <v>1661.5700014058864</v>
      </c>
      <c r="W11">
        <v>1661.5700014058859</v>
      </c>
      <c r="X11">
        <v>1661.5700014058862</v>
      </c>
      <c r="Y11">
        <v>1661.5700014058862</v>
      </c>
      <c r="Z11">
        <v>1661.5700014058862</v>
      </c>
      <c r="AA11">
        <v>1661.5700014058862</v>
      </c>
      <c r="AB11">
        <v>1661.5700014058862</v>
      </c>
      <c r="AC11">
        <v>1661.5700014058864</v>
      </c>
      <c r="AD11">
        <v>1661.5700014058862</v>
      </c>
      <c r="AE11">
        <v>1661.5700014058862</v>
      </c>
      <c r="AF11">
        <v>1661.5700014058864</v>
      </c>
      <c r="AG11">
        <v>1661.5700014058862</v>
      </c>
      <c r="AH11">
        <v>1661.5700014058864</v>
      </c>
    </row>
    <row r="12" spans="1:34" x14ac:dyDescent="0.3">
      <c r="A12" s="111">
        <f ca="1">Exceedance!U12</f>
        <v>46388</v>
      </c>
      <c r="B12" s="1">
        <v>1725.5000001921183</v>
      </c>
      <c r="C12" s="1">
        <v>1725.5000001921183</v>
      </c>
      <c r="D12" s="1">
        <v>1725.5000001921183</v>
      </c>
      <c r="E12">
        <v>1725.500000192118</v>
      </c>
      <c r="F12">
        <v>1725.500000192118</v>
      </c>
      <c r="G12">
        <v>1725.5000001921185</v>
      </c>
      <c r="H12">
        <v>1725.5000001921183</v>
      </c>
      <c r="I12">
        <v>1725.500000192118</v>
      </c>
      <c r="J12">
        <v>1725.5000001921183</v>
      </c>
      <c r="K12">
        <v>1725.5000001921183</v>
      </c>
      <c r="L12">
        <v>1725.500000192118</v>
      </c>
      <c r="M12">
        <v>1725.500000192118</v>
      </c>
      <c r="N12">
        <v>1725.500000192118</v>
      </c>
      <c r="O12">
        <v>1725.500000192118</v>
      </c>
      <c r="P12">
        <v>1725.500000192118</v>
      </c>
      <c r="Q12">
        <v>1725.5000001921183</v>
      </c>
      <c r="R12">
        <v>1725.500000192118</v>
      </c>
      <c r="S12">
        <v>1725.5000001921183</v>
      </c>
      <c r="T12">
        <v>1725.5000001921183</v>
      </c>
      <c r="U12">
        <v>1725.5000001921183</v>
      </c>
      <c r="V12">
        <v>1725.500000192118</v>
      </c>
      <c r="W12">
        <v>1725.500000192118</v>
      </c>
      <c r="X12">
        <v>1725.500000192118</v>
      </c>
      <c r="Y12">
        <v>1725.500000192118</v>
      </c>
      <c r="Z12">
        <v>1725.5000001921183</v>
      </c>
      <c r="AA12">
        <v>1725.5000001921183</v>
      </c>
      <c r="AB12">
        <v>1725.500000192118</v>
      </c>
      <c r="AC12">
        <v>1725.500000192118</v>
      </c>
      <c r="AD12">
        <v>1725.500000192118</v>
      </c>
      <c r="AE12">
        <v>1725.5000001921183</v>
      </c>
      <c r="AF12">
        <v>1725.500000192118</v>
      </c>
      <c r="AG12">
        <v>1725.5000001921183</v>
      </c>
      <c r="AH12">
        <v>1725.500000192118</v>
      </c>
    </row>
    <row r="13" spans="1:34" x14ac:dyDescent="0.3">
      <c r="A13" s="111">
        <f ca="1">Exceedance!U13</f>
        <v>46419</v>
      </c>
      <c r="B13" s="1">
        <v>1725.4999999996396</v>
      </c>
      <c r="C13" s="1">
        <v>1725.4999999996398</v>
      </c>
      <c r="D13" s="1">
        <v>1725.4999999996398</v>
      </c>
      <c r="E13">
        <v>1725.4999999996392</v>
      </c>
      <c r="F13">
        <v>1725.4999999996396</v>
      </c>
      <c r="G13">
        <v>1725.4999999996398</v>
      </c>
      <c r="H13">
        <v>1725.4999999996398</v>
      </c>
      <c r="I13">
        <v>1725.4999999996398</v>
      </c>
      <c r="J13">
        <v>1725.4999999996396</v>
      </c>
      <c r="K13">
        <v>1725.4999999996398</v>
      </c>
      <c r="L13">
        <v>1725.4999999996398</v>
      </c>
      <c r="M13">
        <v>1725.4999999996396</v>
      </c>
      <c r="N13">
        <v>1725.4999999996396</v>
      </c>
      <c r="O13">
        <v>1725.4999999996396</v>
      </c>
      <c r="P13">
        <v>1725.4999999996396</v>
      </c>
      <c r="Q13">
        <v>1725.4999999996398</v>
      </c>
      <c r="R13">
        <v>1725.4999999996396</v>
      </c>
      <c r="S13">
        <v>1725.4999999996396</v>
      </c>
      <c r="T13">
        <v>1725.4999999996398</v>
      </c>
      <c r="U13">
        <v>1725.4999999996396</v>
      </c>
      <c r="V13">
        <v>1725.4999999996396</v>
      </c>
      <c r="W13">
        <v>1725.4999999996398</v>
      </c>
      <c r="X13">
        <v>1725.4999999996398</v>
      </c>
      <c r="Y13">
        <v>1725.4999999996398</v>
      </c>
      <c r="Z13">
        <v>1725.4999999996398</v>
      </c>
      <c r="AA13">
        <v>1725.4999999996398</v>
      </c>
      <c r="AB13">
        <v>1725.4999999996398</v>
      </c>
      <c r="AC13">
        <v>1725.4999999996398</v>
      </c>
      <c r="AD13">
        <v>1725.4999999996396</v>
      </c>
      <c r="AE13">
        <v>1725.4999999996398</v>
      </c>
      <c r="AF13">
        <v>1725.4999999996398</v>
      </c>
      <c r="AG13">
        <v>1725.4999999996398</v>
      </c>
      <c r="AH13">
        <v>1725.4999999996396</v>
      </c>
    </row>
    <row r="14" spans="1:34" x14ac:dyDescent="0.3">
      <c r="A14" s="111">
        <f ca="1">Exceedance!U14</f>
        <v>46447</v>
      </c>
      <c r="B14" s="1">
        <v>1759.290000108118</v>
      </c>
      <c r="C14" s="1">
        <v>1759.290000108118</v>
      </c>
      <c r="D14" s="1">
        <v>1759.290000108118</v>
      </c>
      <c r="E14">
        <v>1759.2900001081175</v>
      </c>
      <c r="F14">
        <v>1759.2900001081175</v>
      </c>
      <c r="G14">
        <v>1759.2900001081175</v>
      </c>
      <c r="H14">
        <v>1759.2900001081175</v>
      </c>
      <c r="I14">
        <v>1759.2900001081175</v>
      </c>
      <c r="J14">
        <v>1759.2900001081173</v>
      </c>
      <c r="K14">
        <v>1759.2900001081175</v>
      </c>
      <c r="L14">
        <v>1759.2900001081175</v>
      </c>
      <c r="M14">
        <v>1759.2900001081175</v>
      </c>
      <c r="N14">
        <v>1759.2900001081175</v>
      </c>
      <c r="O14">
        <v>1759.2900001081175</v>
      </c>
      <c r="P14">
        <v>1759.2900001081173</v>
      </c>
      <c r="Q14">
        <v>1759.2900001081175</v>
      </c>
      <c r="R14">
        <v>1759.2900001081175</v>
      </c>
      <c r="S14">
        <v>1759.2900001081175</v>
      </c>
      <c r="T14">
        <v>1759.2900001081175</v>
      </c>
      <c r="U14">
        <v>1759.2900001081175</v>
      </c>
      <c r="V14">
        <v>1759.2900001081175</v>
      </c>
      <c r="W14">
        <v>1759.2900001081175</v>
      </c>
      <c r="X14">
        <v>1759.2900001081175</v>
      </c>
      <c r="Y14">
        <v>1759.2900001081175</v>
      </c>
      <c r="Z14">
        <v>1759.2900001081175</v>
      </c>
      <c r="AA14">
        <v>1759.2900001081175</v>
      </c>
      <c r="AB14">
        <v>1759.2900001081175</v>
      </c>
      <c r="AC14">
        <v>1759.2900001081175</v>
      </c>
      <c r="AD14">
        <v>1759.2900001081175</v>
      </c>
      <c r="AE14">
        <v>1759.2900001081175</v>
      </c>
      <c r="AF14">
        <v>1759.2900001081175</v>
      </c>
      <c r="AG14">
        <v>1759.2900001081175</v>
      </c>
      <c r="AH14">
        <v>1759.2900001081175</v>
      </c>
    </row>
    <row r="15" spans="1:34" x14ac:dyDescent="0.3">
      <c r="A15" s="111">
        <f ca="1">Exceedance!U15</f>
        <v>46478</v>
      </c>
      <c r="B15" s="1">
        <v>1759.2899999996964</v>
      </c>
      <c r="C15" s="1">
        <v>1759.2899999996971</v>
      </c>
      <c r="D15" s="1">
        <v>1759.2899999996971</v>
      </c>
      <c r="E15">
        <v>1759.2899999996964</v>
      </c>
      <c r="F15">
        <v>1759.2899999996964</v>
      </c>
      <c r="G15">
        <v>1759.2899999996964</v>
      </c>
      <c r="H15">
        <v>1759.2899999996964</v>
      </c>
      <c r="I15">
        <v>1759.2899999996964</v>
      </c>
      <c r="J15">
        <v>1759.2899999996966</v>
      </c>
      <c r="K15">
        <v>1759.2899999996955</v>
      </c>
      <c r="L15">
        <v>1759.2899999996964</v>
      </c>
      <c r="M15">
        <v>1759.2899999996964</v>
      </c>
      <c r="N15">
        <v>1759.2899999996964</v>
      </c>
      <c r="O15">
        <v>1759.2899999996964</v>
      </c>
      <c r="P15">
        <v>1759.2899999996964</v>
      </c>
      <c r="Q15">
        <v>1759.2899999996964</v>
      </c>
      <c r="R15">
        <v>1759.2899999996964</v>
      </c>
      <c r="S15">
        <v>1759.2899999996955</v>
      </c>
      <c r="T15">
        <v>1759.2899999996955</v>
      </c>
      <c r="U15">
        <v>1759.2899999996964</v>
      </c>
      <c r="V15">
        <v>1759.2899999996955</v>
      </c>
      <c r="W15">
        <v>1759.2899999996964</v>
      </c>
      <c r="X15">
        <v>1759.2899999996964</v>
      </c>
      <c r="Y15">
        <v>1759.2899999996964</v>
      </c>
      <c r="Z15">
        <v>1759.2899999996955</v>
      </c>
      <c r="AA15">
        <v>1759.289999999696</v>
      </c>
      <c r="AB15">
        <v>1759.2899999996955</v>
      </c>
      <c r="AC15">
        <v>1759.2899999996964</v>
      </c>
      <c r="AD15">
        <v>1759.2899999996964</v>
      </c>
      <c r="AE15">
        <v>1759.2899999996964</v>
      </c>
      <c r="AF15">
        <v>1759.2899999996955</v>
      </c>
      <c r="AG15">
        <v>1759.2899999996964</v>
      </c>
      <c r="AH15">
        <v>1759.2899999996964</v>
      </c>
    </row>
    <row r="16" spans="1:34" x14ac:dyDescent="0.3">
      <c r="A16" s="111">
        <f ca="1">Exceedance!U16</f>
        <v>46508</v>
      </c>
      <c r="B16" s="1">
        <v>1759.2900000000013</v>
      </c>
      <c r="C16" s="1">
        <v>1759.2900000000009</v>
      </c>
      <c r="D16" s="1">
        <v>1759.2900000000009</v>
      </c>
      <c r="E16">
        <v>1759.2900000000013</v>
      </c>
      <c r="F16">
        <v>1759.2900000000009</v>
      </c>
      <c r="G16">
        <v>1759.2900000000013</v>
      </c>
      <c r="H16">
        <v>1759.2900000000009</v>
      </c>
      <c r="I16">
        <v>1759.2900000000009</v>
      </c>
      <c r="J16">
        <v>1759.2900000000009</v>
      </c>
      <c r="K16">
        <v>1759.2900000000009</v>
      </c>
      <c r="L16">
        <v>1759.2900000000013</v>
      </c>
      <c r="M16">
        <v>1759.2900000000009</v>
      </c>
      <c r="N16">
        <v>1759.2900000000009</v>
      </c>
      <c r="O16">
        <v>1759.2900000000009</v>
      </c>
      <c r="P16">
        <v>1759.2900000000009</v>
      </c>
      <c r="Q16">
        <v>1759.2900000000013</v>
      </c>
      <c r="R16">
        <v>1759.2900000000009</v>
      </c>
      <c r="S16">
        <v>1759.2900000000013</v>
      </c>
      <c r="T16">
        <v>1759.2900000000009</v>
      </c>
      <c r="U16">
        <v>1759.2900000000013</v>
      </c>
      <c r="V16">
        <v>1759.2900000000009</v>
      </c>
      <c r="W16">
        <v>1759.2900000000009</v>
      </c>
      <c r="X16">
        <v>1759.2900000000009</v>
      </c>
      <c r="Y16">
        <v>1759.2900000000013</v>
      </c>
      <c r="Z16">
        <v>1759.2900000000013</v>
      </c>
      <c r="AA16">
        <v>1759.2900000000009</v>
      </c>
      <c r="AB16">
        <v>1759.2900000000009</v>
      </c>
      <c r="AC16">
        <v>1759.2900000000013</v>
      </c>
      <c r="AD16">
        <v>1759.2900000000009</v>
      </c>
      <c r="AE16">
        <v>1759.2900000000013</v>
      </c>
      <c r="AF16">
        <v>1759.2900000000009</v>
      </c>
      <c r="AG16">
        <v>1759.2900000000009</v>
      </c>
      <c r="AH16">
        <v>1759.2900000000009</v>
      </c>
    </row>
    <row r="17" spans="1:34" x14ac:dyDescent="0.3">
      <c r="A17" s="111">
        <f ca="1">Exceedance!U17</f>
        <v>46539</v>
      </c>
      <c r="B17" s="1">
        <v>1759.2900000000002</v>
      </c>
      <c r="C17" s="1">
        <v>1759.2900000000002</v>
      </c>
      <c r="D17" s="1">
        <v>1759.2900000000002</v>
      </c>
      <c r="E17">
        <v>1759.2900000000002</v>
      </c>
      <c r="F17">
        <v>1759.2900000000004</v>
      </c>
      <c r="G17">
        <v>1759.2900000000002</v>
      </c>
      <c r="H17">
        <v>1759.2900000000004</v>
      </c>
      <c r="I17">
        <v>1759.2900000000004</v>
      </c>
      <c r="J17">
        <v>1759.2900000000004</v>
      </c>
      <c r="K17">
        <v>1759.2900000000002</v>
      </c>
      <c r="L17">
        <v>1759.2900000000004</v>
      </c>
      <c r="M17">
        <v>1759.2900000000002</v>
      </c>
      <c r="N17">
        <v>1759.2900000000004</v>
      </c>
      <c r="O17">
        <v>1759.2900000000004</v>
      </c>
      <c r="P17">
        <v>1759.2900000000004</v>
      </c>
      <c r="Q17">
        <v>1759.2900000000002</v>
      </c>
      <c r="R17">
        <v>1759.2900000000004</v>
      </c>
      <c r="S17">
        <v>1759.2900000000004</v>
      </c>
      <c r="T17">
        <v>1759.2900000000004</v>
      </c>
      <c r="U17">
        <v>1759.2900000000002</v>
      </c>
      <c r="V17">
        <v>1759.2900000000004</v>
      </c>
      <c r="W17">
        <v>1759.2900000000002</v>
      </c>
      <c r="X17">
        <v>1759.2900000000002</v>
      </c>
      <c r="Y17">
        <v>1759.2900000000002</v>
      </c>
      <c r="Z17">
        <v>1759.2900000000004</v>
      </c>
      <c r="AA17">
        <v>1759.2900000000002</v>
      </c>
      <c r="AB17">
        <v>1759.2900000000004</v>
      </c>
      <c r="AC17">
        <v>1759.2900000000002</v>
      </c>
      <c r="AD17">
        <v>1759.2900000000004</v>
      </c>
      <c r="AE17">
        <v>1759.2900000000004</v>
      </c>
      <c r="AF17">
        <v>1759.2900000000009</v>
      </c>
      <c r="AG17">
        <v>1759.2900000000002</v>
      </c>
      <c r="AH17">
        <v>1759.2900000000004</v>
      </c>
    </row>
    <row r="18" spans="1:34" x14ac:dyDescent="0.3">
      <c r="A18" s="111">
        <f ca="1">Exceedance!U18</f>
        <v>46569</v>
      </c>
      <c r="B18" s="1">
        <v>1731.1099997741997</v>
      </c>
      <c r="C18" s="1">
        <v>1731.1099997742001</v>
      </c>
      <c r="D18" s="1">
        <v>1731.1099997742001</v>
      </c>
      <c r="E18">
        <v>1731.1099997741997</v>
      </c>
      <c r="F18">
        <v>1731.1099997741997</v>
      </c>
      <c r="G18">
        <v>1731.1099997741997</v>
      </c>
      <c r="H18">
        <v>1731.1099997741997</v>
      </c>
      <c r="I18">
        <v>1731.1099997741997</v>
      </c>
      <c r="J18">
        <v>1731.1099997741997</v>
      </c>
      <c r="K18">
        <v>1731.1099997741997</v>
      </c>
      <c r="L18">
        <v>1731.1099997741997</v>
      </c>
      <c r="M18">
        <v>1731.1099997742003</v>
      </c>
      <c r="N18">
        <v>1731.1099997741997</v>
      </c>
      <c r="O18">
        <v>1731.1099997741997</v>
      </c>
      <c r="P18">
        <v>1731.1099997741997</v>
      </c>
      <c r="Q18">
        <v>1731.1099997741997</v>
      </c>
      <c r="R18">
        <v>1731.1099997741997</v>
      </c>
      <c r="S18">
        <v>1731.1099997741997</v>
      </c>
      <c r="T18">
        <v>1731.1099997741997</v>
      </c>
      <c r="U18">
        <v>1731.1099997741997</v>
      </c>
      <c r="V18">
        <v>1731.1099997741997</v>
      </c>
      <c r="W18">
        <v>1731.1099997741997</v>
      </c>
      <c r="X18">
        <v>1731.1099997741997</v>
      </c>
      <c r="Y18">
        <v>1731.1099997741997</v>
      </c>
      <c r="Z18">
        <v>1731.1099997741997</v>
      </c>
      <c r="AA18">
        <v>1731.1099997741997</v>
      </c>
      <c r="AB18">
        <v>1731.1099997741997</v>
      </c>
      <c r="AC18">
        <v>1731.1099997741997</v>
      </c>
      <c r="AD18">
        <v>1731.1099997741997</v>
      </c>
      <c r="AE18">
        <v>1731.1099997741997</v>
      </c>
      <c r="AF18">
        <v>1731.1099997741997</v>
      </c>
      <c r="AG18">
        <v>1731.1099997741997</v>
      </c>
      <c r="AH18">
        <v>1731.1099997741997</v>
      </c>
    </row>
    <row r="19" spans="1:34" x14ac:dyDescent="0.3">
      <c r="A19" s="111">
        <f ca="1">Exceedance!U19</f>
        <v>46600</v>
      </c>
      <c r="B19" s="1">
        <v>1731.1100000009167</v>
      </c>
      <c r="C19" s="1">
        <v>1731.1100000009167</v>
      </c>
      <c r="D19" s="1">
        <v>1731.1100000009167</v>
      </c>
      <c r="E19">
        <v>1731.1100000009167</v>
      </c>
      <c r="F19">
        <v>1731.1100000009167</v>
      </c>
      <c r="G19">
        <v>1731.1100000009171</v>
      </c>
      <c r="H19">
        <v>1731.1100000009171</v>
      </c>
      <c r="I19">
        <v>1731.1100000009171</v>
      </c>
      <c r="J19">
        <v>1731.1100000009171</v>
      </c>
      <c r="K19">
        <v>1731.1100000009171</v>
      </c>
      <c r="L19">
        <v>1731.1100000009171</v>
      </c>
      <c r="M19">
        <v>1731.1100000009167</v>
      </c>
      <c r="N19">
        <v>1731.1100000009167</v>
      </c>
      <c r="O19">
        <v>1731.1100000009171</v>
      </c>
      <c r="P19">
        <v>1731.1100000009171</v>
      </c>
      <c r="Q19">
        <v>1731.1100000009171</v>
      </c>
      <c r="R19">
        <v>1731.1100000009171</v>
      </c>
      <c r="S19">
        <v>1731.1100000009171</v>
      </c>
      <c r="T19">
        <v>1731.1100000009167</v>
      </c>
      <c r="U19">
        <v>1731.1100000009171</v>
      </c>
      <c r="V19">
        <v>1731.1100000009167</v>
      </c>
      <c r="W19">
        <v>1731.1100000009167</v>
      </c>
      <c r="X19">
        <v>1731.1100000009171</v>
      </c>
      <c r="Y19">
        <v>1731.1100000009167</v>
      </c>
      <c r="Z19">
        <v>1731.1100000009167</v>
      </c>
      <c r="AA19">
        <v>1731.1100000009167</v>
      </c>
      <c r="AB19">
        <v>1731.1100000009167</v>
      </c>
      <c r="AC19">
        <v>1731.1100000009167</v>
      </c>
      <c r="AD19">
        <v>1731.1100000009167</v>
      </c>
      <c r="AE19">
        <v>1731.1100000009171</v>
      </c>
      <c r="AF19">
        <v>1731.1100000009167</v>
      </c>
      <c r="AG19">
        <v>1731.1100000009171</v>
      </c>
      <c r="AH19">
        <v>1731.1100000009171</v>
      </c>
    </row>
    <row r="20" spans="1:34" x14ac:dyDescent="0.3">
      <c r="A20" s="111">
        <f ca="1">Exceedance!U20</f>
        <v>46631</v>
      </c>
      <c r="B20" s="1">
        <v>1675.3699988168587</v>
      </c>
      <c r="C20" s="1">
        <v>1675.3699988168587</v>
      </c>
      <c r="D20" s="1">
        <v>1675.3699988168587</v>
      </c>
      <c r="E20">
        <v>1675.3699988168587</v>
      </c>
      <c r="F20">
        <v>1675.3699988168587</v>
      </c>
      <c r="G20">
        <v>1675.3699988168592</v>
      </c>
      <c r="H20">
        <v>1675.3699988168589</v>
      </c>
      <c r="I20">
        <v>1675.3699988168589</v>
      </c>
      <c r="J20">
        <v>1675.3699988168589</v>
      </c>
      <c r="K20">
        <v>1675.3699988168592</v>
      </c>
      <c r="L20">
        <v>1675.3699988168594</v>
      </c>
      <c r="M20">
        <v>1675.3699988168585</v>
      </c>
      <c r="N20">
        <v>1675.3699988168587</v>
      </c>
      <c r="O20">
        <v>1675.3699988168592</v>
      </c>
      <c r="P20">
        <v>1675.3699988168587</v>
      </c>
      <c r="Q20">
        <v>1675.3699988168589</v>
      </c>
      <c r="R20">
        <v>1675.3699988168587</v>
      </c>
      <c r="S20">
        <v>1675.3699988168589</v>
      </c>
      <c r="T20">
        <v>1675.3699988168587</v>
      </c>
      <c r="U20">
        <v>1675.3699988168589</v>
      </c>
      <c r="V20">
        <v>1675.3699988168587</v>
      </c>
      <c r="W20">
        <v>1675.3699988168587</v>
      </c>
      <c r="X20">
        <v>1675.3699988168592</v>
      </c>
      <c r="Y20">
        <v>1675.3699988168587</v>
      </c>
      <c r="Z20">
        <v>1675.3699988168587</v>
      </c>
      <c r="AA20">
        <v>1675.3699988168587</v>
      </c>
      <c r="AB20">
        <v>1675.3699988168589</v>
      </c>
      <c r="AC20">
        <v>1675.3699988168587</v>
      </c>
      <c r="AD20">
        <v>1675.3699988168587</v>
      </c>
      <c r="AE20">
        <v>1675.3699988168589</v>
      </c>
      <c r="AF20">
        <v>1675.3699988168585</v>
      </c>
      <c r="AG20">
        <v>1675.3699988168589</v>
      </c>
      <c r="AH20">
        <v>1675.3699988168589</v>
      </c>
    </row>
    <row r="21" spans="1:34" x14ac:dyDescent="0.3">
      <c r="A21" s="111">
        <f ca="1">Exceedance!U21</f>
        <v>46661</v>
      </c>
      <c r="B21" s="1">
        <v>1487.0499958439511</v>
      </c>
      <c r="C21" s="1">
        <v>1487.0499958439511</v>
      </c>
      <c r="D21" s="1">
        <v>1487.0499958439511</v>
      </c>
      <c r="E21">
        <v>1487.0499958439516</v>
      </c>
      <c r="F21">
        <v>1487.0499958439509</v>
      </c>
      <c r="G21">
        <v>1487.0499958439514</v>
      </c>
      <c r="H21">
        <v>1487.0499958439509</v>
      </c>
      <c r="I21">
        <v>1487.0499958439509</v>
      </c>
      <c r="J21">
        <v>1487.0499958439509</v>
      </c>
      <c r="K21">
        <v>1487.0499958439509</v>
      </c>
      <c r="L21">
        <v>1487.0499958439509</v>
      </c>
      <c r="M21">
        <v>1487.0499958439514</v>
      </c>
      <c r="N21">
        <v>1487.0499958439511</v>
      </c>
      <c r="O21">
        <v>1487.0499958439509</v>
      </c>
      <c r="P21">
        <v>1487.0499958439509</v>
      </c>
      <c r="Q21">
        <v>1487.0499958439509</v>
      </c>
      <c r="R21">
        <v>1487.0499958439511</v>
      </c>
      <c r="S21">
        <v>1487.0499958439509</v>
      </c>
      <c r="T21">
        <v>1487.0499958439509</v>
      </c>
      <c r="U21">
        <v>1487.0499958439516</v>
      </c>
      <c r="V21">
        <v>1487.0499958439516</v>
      </c>
      <c r="W21">
        <v>1487.0499958439511</v>
      </c>
      <c r="X21">
        <v>1487.0499958439514</v>
      </c>
      <c r="Y21">
        <v>1487.0499958439509</v>
      </c>
      <c r="Z21">
        <v>1487.0499958439516</v>
      </c>
      <c r="AA21">
        <v>1487.0499958439511</v>
      </c>
      <c r="AB21">
        <v>1487.0499958439509</v>
      </c>
      <c r="AC21">
        <v>1487.0499958439509</v>
      </c>
      <c r="AD21">
        <v>1487.0499958439511</v>
      </c>
      <c r="AE21">
        <v>1487.0499958439511</v>
      </c>
      <c r="AF21">
        <v>1487.0499958439509</v>
      </c>
      <c r="AG21">
        <v>1487.0499958439511</v>
      </c>
      <c r="AH21">
        <v>1487.0499958439509</v>
      </c>
    </row>
    <row r="22" spans="1:34" x14ac:dyDescent="0.3">
      <c r="A22" s="111">
        <f ca="1">Exceedance!U22</f>
        <v>46692</v>
      </c>
      <c r="B22" s="1">
        <v>1539.7500007849999</v>
      </c>
      <c r="C22" s="1">
        <v>1539.7500007849999</v>
      </c>
      <c r="D22" s="1">
        <v>1539.7500007849999</v>
      </c>
      <c r="E22">
        <v>1539.7500007849997</v>
      </c>
      <c r="F22">
        <v>1539.7500007849997</v>
      </c>
      <c r="G22">
        <v>1539.7500007849999</v>
      </c>
      <c r="H22">
        <v>1539.7500007849997</v>
      </c>
      <c r="I22">
        <v>1539.7500007849992</v>
      </c>
      <c r="J22">
        <v>1539.7500007849997</v>
      </c>
      <c r="K22">
        <v>1539.7500007849997</v>
      </c>
      <c r="L22">
        <v>1539.7500007849997</v>
      </c>
      <c r="M22">
        <v>1539.7500007849997</v>
      </c>
      <c r="N22">
        <v>1539.7500007849997</v>
      </c>
      <c r="O22">
        <v>1539.7500007849992</v>
      </c>
      <c r="P22">
        <v>1539.7500007849997</v>
      </c>
      <c r="Q22">
        <v>1539.7500007849997</v>
      </c>
      <c r="R22">
        <v>1539.7500007849999</v>
      </c>
      <c r="S22">
        <v>1539.7500007849997</v>
      </c>
      <c r="T22">
        <v>1539.7500007849994</v>
      </c>
      <c r="U22">
        <v>1539.7500007849999</v>
      </c>
      <c r="V22">
        <v>1539.7500007849997</v>
      </c>
      <c r="W22">
        <v>1539.7500007849999</v>
      </c>
      <c r="X22">
        <v>1539.7500007849999</v>
      </c>
      <c r="Y22">
        <v>1539.7500007849997</v>
      </c>
      <c r="Z22">
        <v>1539.7500007849999</v>
      </c>
      <c r="AA22">
        <v>1539.7500007850001</v>
      </c>
      <c r="AB22">
        <v>1539.7500007849994</v>
      </c>
      <c r="AC22">
        <v>1539.7500007849994</v>
      </c>
      <c r="AD22">
        <v>1539.7500007849999</v>
      </c>
      <c r="AE22">
        <v>1539.7500007849999</v>
      </c>
      <c r="AF22">
        <v>1539.7500007849999</v>
      </c>
      <c r="AG22">
        <v>1539.7500007849997</v>
      </c>
      <c r="AH22">
        <v>1539.7500007849997</v>
      </c>
    </row>
    <row r="23" spans="1:34" x14ac:dyDescent="0.3">
      <c r="A23" s="111">
        <f ca="1">Exceedance!U23</f>
        <v>46722</v>
      </c>
      <c r="B23" s="1">
        <v>1661.5700014058859</v>
      </c>
      <c r="C23" s="1">
        <v>1661.5700014058862</v>
      </c>
      <c r="D23" s="1">
        <v>1661.5700014058862</v>
      </c>
      <c r="E23">
        <v>1661.5700014058859</v>
      </c>
      <c r="F23">
        <v>1661.5700014058864</v>
      </c>
      <c r="G23">
        <v>1661.5700014058859</v>
      </c>
      <c r="H23">
        <v>1661.5700014058862</v>
      </c>
      <c r="I23">
        <v>1661.5700014058859</v>
      </c>
      <c r="J23">
        <v>1661.5700014058864</v>
      </c>
      <c r="K23">
        <v>1661.5700014058862</v>
      </c>
      <c r="L23">
        <v>1661.5700014058864</v>
      </c>
      <c r="M23">
        <v>1661.5700014058859</v>
      </c>
      <c r="N23">
        <v>1661.5700014058864</v>
      </c>
      <c r="O23">
        <v>1661.5700014058862</v>
      </c>
      <c r="P23">
        <v>1661.5700014058862</v>
      </c>
      <c r="Q23">
        <v>1661.5700014058859</v>
      </c>
      <c r="R23">
        <v>1661.5700014058859</v>
      </c>
      <c r="S23">
        <v>1661.5700014058859</v>
      </c>
      <c r="T23">
        <v>1661.5700014058862</v>
      </c>
      <c r="U23">
        <v>1661.5700014058859</v>
      </c>
      <c r="V23">
        <v>1661.5700014058862</v>
      </c>
      <c r="W23">
        <v>1661.5700014058862</v>
      </c>
      <c r="X23">
        <v>1661.5700014058859</v>
      </c>
      <c r="Y23">
        <v>1661.5700014058864</v>
      </c>
      <c r="Z23">
        <v>1661.5700014058859</v>
      </c>
      <c r="AA23">
        <v>1661.5700014058859</v>
      </c>
      <c r="AB23">
        <v>1661.5700014058864</v>
      </c>
      <c r="AC23">
        <v>1661.5700014058864</v>
      </c>
      <c r="AD23">
        <v>1661.5700014058862</v>
      </c>
      <c r="AE23">
        <v>1661.5700014058859</v>
      </c>
      <c r="AF23">
        <v>1661.5700014058862</v>
      </c>
      <c r="AG23">
        <v>1661.5700014058862</v>
      </c>
      <c r="AH23">
        <v>1661.5700014058862</v>
      </c>
    </row>
    <row r="24" spans="1:34" x14ac:dyDescent="0.3">
      <c r="A24" s="111">
        <f ca="1">Exceedance!U24</f>
        <v>46753</v>
      </c>
      <c r="B24" s="1">
        <v>1725.5000001921185</v>
      </c>
      <c r="C24" s="1">
        <v>1725.500000192118</v>
      </c>
      <c r="D24" s="1">
        <v>1725.5000001921183</v>
      </c>
      <c r="E24">
        <v>1725.500000192118</v>
      </c>
      <c r="F24">
        <v>1725.500000192118</v>
      </c>
      <c r="G24">
        <v>1725.5000001921183</v>
      </c>
      <c r="H24">
        <v>1725.500000192118</v>
      </c>
      <c r="I24">
        <v>1725.5000001921185</v>
      </c>
      <c r="J24">
        <v>1725.500000192118</v>
      </c>
      <c r="K24">
        <v>1725.5000001921183</v>
      </c>
      <c r="L24">
        <v>1725.500000192118</v>
      </c>
      <c r="M24">
        <v>1725.5000001921183</v>
      </c>
      <c r="N24">
        <v>1725.500000192118</v>
      </c>
      <c r="O24">
        <v>1725.5000001921183</v>
      </c>
      <c r="P24">
        <v>1725.500000192118</v>
      </c>
      <c r="Q24">
        <v>1725.5000001921183</v>
      </c>
      <c r="R24">
        <v>1725.5000001921183</v>
      </c>
      <c r="S24">
        <v>1725.5000001921183</v>
      </c>
      <c r="T24">
        <v>1725.500000192118</v>
      </c>
      <c r="U24">
        <v>1725.500000192118</v>
      </c>
      <c r="V24">
        <v>1725.5000001921183</v>
      </c>
      <c r="W24">
        <v>1725.500000192118</v>
      </c>
      <c r="X24">
        <v>1725.5000001921185</v>
      </c>
      <c r="Y24">
        <v>1725.500000192118</v>
      </c>
      <c r="Z24">
        <v>1725.5000001921183</v>
      </c>
      <c r="AA24">
        <v>1725.5000001921183</v>
      </c>
      <c r="AB24">
        <v>1725.500000192118</v>
      </c>
      <c r="AC24">
        <v>1725.500000192118</v>
      </c>
      <c r="AD24">
        <v>1725.500000192118</v>
      </c>
      <c r="AE24">
        <v>1725.5000001921183</v>
      </c>
      <c r="AF24">
        <v>1725.500000192118</v>
      </c>
      <c r="AG24">
        <v>1725.5000001921183</v>
      </c>
      <c r="AH24">
        <v>1725.500000192118</v>
      </c>
    </row>
    <row r="25" spans="1:34" x14ac:dyDescent="0.3">
      <c r="A25" s="111">
        <f ca="1">Exceedance!U25</f>
        <v>46784</v>
      </c>
      <c r="B25" s="1">
        <v>1725.4999999996398</v>
      </c>
      <c r="C25" s="1">
        <v>1725.4999999996398</v>
      </c>
      <c r="D25" s="1">
        <v>1725.4999999996398</v>
      </c>
      <c r="E25">
        <v>1725.4999999996392</v>
      </c>
      <c r="F25">
        <v>1725.4999999996396</v>
      </c>
      <c r="G25">
        <v>1725.4999999996398</v>
      </c>
      <c r="H25">
        <v>1725.4999999996392</v>
      </c>
      <c r="I25">
        <v>1725.4999999996398</v>
      </c>
      <c r="J25">
        <v>1725.4999999996396</v>
      </c>
      <c r="K25">
        <v>1725.4999999996401</v>
      </c>
      <c r="L25">
        <v>1725.4999999996392</v>
      </c>
      <c r="M25">
        <v>1725.4999999996398</v>
      </c>
      <c r="N25">
        <v>1725.4999999996396</v>
      </c>
      <c r="O25">
        <v>1725.4999999996398</v>
      </c>
      <c r="P25">
        <v>1725.4999999996392</v>
      </c>
      <c r="Q25">
        <v>1725.4999999996398</v>
      </c>
      <c r="R25">
        <v>1725.4999999996398</v>
      </c>
      <c r="S25">
        <v>1725.4999999996401</v>
      </c>
      <c r="T25">
        <v>1725.4999999996396</v>
      </c>
      <c r="U25">
        <v>1725.4999999996396</v>
      </c>
      <c r="V25">
        <v>1725.4999999996401</v>
      </c>
      <c r="W25">
        <v>1725.4999999996398</v>
      </c>
      <c r="X25">
        <v>1725.4999999996398</v>
      </c>
      <c r="Y25">
        <v>1725.4999999996396</v>
      </c>
      <c r="Z25">
        <v>1725.4999999996398</v>
      </c>
      <c r="AA25">
        <v>1725.4999999996401</v>
      </c>
      <c r="AB25">
        <v>1725.4999999996392</v>
      </c>
      <c r="AC25">
        <v>1725.4999999996396</v>
      </c>
      <c r="AD25">
        <v>1725.4999999996398</v>
      </c>
      <c r="AE25">
        <v>1725.4999999996401</v>
      </c>
      <c r="AF25">
        <v>1725.4999999996396</v>
      </c>
      <c r="AG25">
        <v>1725.4999999996398</v>
      </c>
      <c r="AH25">
        <v>1725.4999999996396</v>
      </c>
    </row>
    <row r="26" spans="1:34" x14ac:dyDescent="0.3">
      <c r="A26" s="111">
        <f ca="1">Exceedance!U26</f>
        <v>46813</v>
      </c>
      <c r="B26" s="1">
        <v>1759.2900001081175</v>
      </c>
      <c r="C26" s="1">
        <v>1759.290000108118</v>
      </c>
      <c r="D26" s="1">
        <v>1759.2900001081175</v>
      </c>
      <c r="E26">
        <v>1759.2900001081175</v>
      </c>
      <c r="F26">
        <v>1759.2900001081175</v>
      </c>
      <c r="G26">
        <v>1759.2900001081175</v>
      </c>
      <c r="H26">
        <v>1759.2900001081175</v>
      </c>
      <c r="I26">
        <v>1759.2900001081175</v>
      </c>
      <c r="J26">
        <v>1759.2900001081175</v>
      </c>
      <c r="K26">
        <v>1759.2900001081175</v>
      </c>
      <c r="L26">
        <v>1759.2900001081175</v>
      </c>
      <c r="M26">
        <v>1759.2900001081175</v>
      </c>
      <c r="N26">
        <v>1759.2900001081173</v>
      </c>
      <c r="O26">
        <v>1759.2900001081175</v>
      </c>
      <c r="P26">
        <v>1759.2900001081175</v>
      </c>
      <c r="Q26">
        <v>1759.2900001081175</v>
      </c>
      <c r="R26">
        <v>1759.2900001081175</v>
      </c>
      <c r="S26">
        <v>1759.2900001081175</v>
      </c>
      <c r="T26">
        <v>1759.2900001081175</v>
      </c>
      <c r="U26">
        <v>1759.2900001081173</v>
      </c>
      <c r="V26">
        <v>1759.2900001081175</v>
      </c>
      <c r="W26">
        <v>1759.2900001081175</v>
      </c>
      <c r="X26">
        <v>1759.2900001081175</v>
      </c>
      <c r="Y26">
        <v>1759.2900001081173</v>
      </c>
      <c r="Z26">
        <v>1759.290000108118</v>
      </c>
      <c r="AA26">
        <v>1759.2900001081175</v>
      </c>
      <c r="AB26">
        <v>1759.2900001081175</v>
      </c>
      <c r="AC26">
        <v>1759.2900001081173</v>
      </c>
      <c r="AD26">
        <v>1759.2900001081175</v>
      </c>
      <c r="AE26">
        <v>1759.2900001081175</v>
      </c>
      <c r="AF26">
        <v>1759.2900001081175</v>
      </c>
      <c r="AG26">
        <v>1759.2900001081175</v>
      </c>
      <c r="AH26">
        <v>1759.2900001081175</v>
      </c>
    </row>
    <row r="27" spans="1:34" x14ac:dyDescent="0.3">
      <c r="A27" s="111">
        <f ca="1">Exceedance!U27</f>
        <v>46844</v>
      </c>
      <c r="B27" s="1">
        <v>1759.2899999996964</v>
      </c>
      <c r="C27" s="1">
        <v>1759.2899999996966</v>
      </c>
      <c r="D27" s="1">
        <v>1759.2899999996955</v>
      </c>
      <c r="E27">
        <v>1759.2899999996964</v>
      </c>
      <c r="F27">
        <v>1759.2899999996964</v>
      </c>
      <c r="G27">
        <v>1759.2899999996964</v>
      </c>
      <c r="H27">
        <v>1759.2899999996955</v>
      </c>
      <c r="I27">
        <v>1759.2899999996964</v>
      </c>
      <c r="J27">
        <v>1759.2899999996964</v>
      </c>
      <c r="K27">
        <v>1759.2899999996964</v>
      </c>
      <c r="L27">
        <v>1759.2899999996964</v>
      </c>
      <c r="M27">
        <v>1759.289999999696</v>
      </c>
      <c r="N27">
        <v>1759.2899999996964</v>
      </c>
      <c r="O27">
        <v>1759.2899999996964</v>
      </c>
      <c r="P27">
        <v>1759.2899999996964</v>
      </c>
      <c r="Q27">
        <v>1759.2899999996955</v>
      </c>
      <c r="R27">
        <v>1759.2899999996955</v>
      </c>
      <c r="S27">
        <v>1759.2899999996964</v>
      </c>
      <c r="T27">
        <v>1759.2899999996955</v>
      </c>
      <c r="U27">
        <v>1759.2899999996964</v>
      </c>
      <c r="V27">
        <v>1759.2899999996964</v>
      </c>
      <c r="W27">
        <v>1759.2899999996964</v>
      </c>
      <c r="X27">
        <v>1759.2899999996955</v>
      </c>
      <c r="Y27">
        <v>1759.2899999996964</v>
      </c>
      <c r="Z27">
        <v>1759.2899999996964</v>
      </c>
      <c r="AA27">
        <v>1759.2899999996964</v>
      </c>
      <c r="AB27">
        <v>1759.289999999696</v>
      </c>
      <c r="AC27">
        <v>1759.2899999996966</v>
      </c>
      <c r="AD27">
        <v>1759.2899999996964</v>
      </c>
      <c r="AE27">
        <v>1759.2899999996955</v>
      </c>
      <c r="AF27">
        <v>1759.2899999996964</v>
      </c>
      <c r="AG27">
        <v>1759.2899999996964</v>
      </c>
      <c r="AH27">
        <v>1759.2899999996964</v>
      </c>
    </row>
    <row r="28" spans="1:34" x14ac:dyDescent="0.3">
      <c r="A28" s="111">
        <f ca="1">Exceedance!U28</f>
        <v>46874</v>
      </c>
      <c r="B28" s="1">
        <v>1759.2900000000009</v>
      </c>
      <c r="C28" s="1">
        <v>1759.2900000000009</v>
      </c>
      <c r="D28" s="1">
        <v>1759.2900000000009</v>
      </c>
      <c r="E28">
        <v>1759.2900000000013</v>
      </c>
      <c r="F28">
        <v>1759.2900000000009</v>
      </c>
      <c r="G28">
        <v>1759.2900000000013</v>
      </c>
      <c r="H28">
        <v>1759.2900000000013</v>
      </c>
      <c r="I28">
        <v>1759.2900000000013</v>
      </c>
      <c r="J28">
        <v>1759.2900000000009</v>
      </c>
      <c r="K28">
        <v>1759.2900000000009</v>
      </c>
      <c r="L28">
        <v>1759.2900000000009</v>
      </c>
      <c r="M28">
        <v>1759.2900000000004</v>
      </c>
      <c r="N28">
        <v>1759.2900000000009</v>
      </c>
      <c r="O28">
        <v>1759.2900000000013</v>
      </c>
      <c r="P28">
        <v>1759.2900000000009</v>
      </c>
      <c r="Q28">
        <v>1759.2900000000009</v>
      </c>
      <c r="R28">
        <v>1759.2900000000009</v>
      </c>
      <c r="S28">
        <v>1759.2900000000009</v>
      </c>
      <c r="T28">
        <v>1759.2900000000013</v>
      </c>
      <c r="U28">
        <v>1759.2900000000009</v>
      </c>
      <c r="V28">
        <v>1759.2900000000009</v>
      </c>
      <c r="W28">
        <v>1759.2900000000013</v>
      </c>
      <c r="X28">
        <v>1759.2900000000009</v>
      </c>
      <c r="Y28">
        <v>1759.2900000000009</v>
      </c>
      <c r="Z28">
        <v>1759.2900000000009</v>
      </c>
      <c r="AA28">
        <v>1759.2900000000009</v>
      </c>
      <c r="AB28">
        <v>1759.2900000000009</v>
      </c>
      <c r="AC28">
        <v>1759.2900000000009</v>
      </c>
      <c r="AD28">
        <v>1759.2900000000013</v>
      </c>
      <c r="AE28">
        <v>1759.2900000000009</v>
      </c>
      <c r="AF28">
        <v>1759.2900000000013</v>
      </c>
      <c r="AG28">
        <v>1759.2900000000013</v>
      </c>
      <c r="AH28">
        <v>1759.2900000000009</v>
      </c>
    </row>
    <row r="29" spans="1:34" x14ac:dyDescent="0.3">
      <c r="A29" s="111">
        <f ca="1">Exceedance!U29</f>
        <v>46905</v>
      </c>
      <c r="B29" s="1">
        <v>1759.2900000000004</v>
      </c>
      <c r="C29" s="1">
        <v>1759.2900000000004</v>
      </c>
      <c r="D29" s="1">
        <v>1759.2900000000009</v>
      </c>
      <c r="E29">
        <v>1759.2900000000002</v>
      </c>
      <c r="F29">
        <v>1759.2900000000002</v>
      </c>
      <c r="G29">
        <v>1759.2900000000002</v>
      </c>
      <c r="H29">
        <v>1759.2900000000002</v>
      </c>
      <c r="I29">
        <v>1759.2900000000002</v>
      </c>
      <c r="J29">
        <v>1759.2900000000004</v>
      </c>
      <c r="K29">
        <v>1759.2900000000002</v>
      </c>
      <c r="L29">
        <v>1759.2900000000004</v>
      </c>
      <c r="M29">
        <v>1759.2900000000002</v>
      </c>
      <c r="N29">
        <v>1759.2900000000004</v>
      </c>
      <c r="O29">
        <v>1759.2900000000002</v>
      </c>
      <c r="P29">
        <v>1759.2900000000004</v>
      </c>
      <c r="Q29">
        <v>1759.2900000000004</v>
      </c>
      <c r="R29">
        <v>1759.2900000000002</v>
      </c>
      <c r="S29">
        <v>1759.2900000000002</v>
      </c>
      <c r="T29">
        <v>1759.2900000000002</v>
      </c>
      <c r="U29">
        <v>1759.2900000000004</v>
      </c>
      <c r="V29">
        <v>1759.2900000000009</v>
      </c>
      <c r="W29">
        <v>1759.2900000000002</v>
      </c>
      <c r="X29">
        <v>1759.2900000000009</v>
      </c>
      <c r="Y29">
        <v>1759.2900000000009</v>
      </c>
      <c r="Z29">
        <v>1759.2900000000002</v>
      </c>
      <c r="AA29">
        <v>1759.2900000000002</v>
      </c>
      <c r="AB29">
        <v>1759.2900000000002</v>
      </c>
      <c r="AC29">
        <v>1759.2900000000002</v>
      </c>
      <c r="AD29">
        <v>1759.2900000000002</v>
      </c>
      <c r="AE29">
        <v>1759.2900000000004</v>
      </c>
      <c r="AF29">
        <v>1759.2900000000004</v>
      </c>
      <c r="AG29">
        <v>1759.2900000000002</v>
      </c>
      <c r="AH29">
        <v>1759.2900000000004</v>
      </c>
    </row>
    <row r="30" spans="1:34" x14ac:dyDescent="0.3">
      <c r="A30" s="111">
        <f ca="1">Exceedance!U30</f>
        <v>46935</v>
      </c>
      <c r="B30" s="1">
        <v>1731.1099997741997</v>
      </c>
      <c r="C30" s="1">
        <v>1731.1099997741997</v>
      </c>
      <c r="D30" s="1">
        <v>1731.1099997742003</v>
      </c>
      <c r="E30">
        <v>1731.1099997741997</v>
      </c>
      <c r="F30">
        <v>1731.1099997741997</v>
      </c>
      <c r="G30">
        <v>1731.1099997741997</v>
      </c>
      <c r="H30">
        <v>1731.1099997741997</v>
      </c>
      <c r="I30">
        <v>1731.1099997741997</v>
      </c>
      <c r="J30">
        <v>1731.1099997741997</v>
      </c>
      <c r="K30">
        <v>1731.1099997742003</v>
      </c>
      <c r="L30">
        <v>1731.1099997741997</v>
      </c>
      <c r="M30">
        <v>1731.1099997741997</v>
      </c>
      <c r="N30">
        <v>1731.1099997741997</v>
      </c>
      <c r="O30">
        <v>1731.1099997741997</v>
      </c>
      <c r="P30">
        <v>1731.1099997741997</v>
      </c>
      <c r="Q30">
        <v>1731.1099997741997</v>
      </c>
      <c r="R30">
        <v>1731.1099997741997</v>
      </c>
      <c r="S30">
        <v>1731.1099997741997</v>
      </c>
      <c r="T30">
        <v>1731.1099997741997</v>
      </c>
      <c r="U30">
        <v>1731.1099997741997</v>
      </c>
      <c r="V30">
        <v>1731.1099997741997</v>
      </c>
      <c r="W30">
        <v>1731.1099997741997</v>
      </c>
      <c r="X30">
        <v>1731.1099997742003</v>
      </c>
      <c r="Y30">
        <v>1731.1099997742003</v>
      </c>
      <c r="Z30">
        <v>1731.1099997741997</v>
      </c>
      <c r="AA30">
        <v>1731.1099997741997</v>
      </c>
      <c r="AB30">
        <v>1731.1099997742001</v>
      </c>
      <c r="AC30">
        <v>1731.1099997741997</v>
      </c>
      <c r="AD30">
        <v>1731.1099997741997</v>
      </c>
      <c r="AE30">
        <v>1731.1099997741997</v>
      </c>
      <c r="AF30">
        <v>1731.1099997741997</v>
      </c>
      <c r="AG30">
        <v>1731.1099997741997</v>
      </c>
      <c r="AH30">
        <v>1731.1099997741997</v>
      </c>
    </row>
    <row r="31" spans="1:34" x14ac:dyDescent="0.3">
      <c r="A31" s="111">
        <f ca="1">Exceedance!U31</f>
        <v>46966</v>
      </c>
      <c r="B31" s="1">
        <v>1731.1100000009171</v>
      </c>
      <c r="C31" s="1">
        <v>1731.1100000009167</v>
      </c>
      <c r="D31" s="1">
        <v>1731.1100000009167</v>
      </c>
      <c r="E31">
        <v>1731.1100000009171</v>
      </c>
      <c r="F31">
        <v>1731.1100000009167</v>
      </c>
      <c r="G31">
        <v>1731.1100000009171</v>
      </c>
      <c r="H31">
        <v>1731.1100000009171</v>
      </c>
      <c r="I31">
        <v>1731.1100000009171</v>
      </c>
      <c r="J31">
        <v>1731.1100000009171</v>
      </c>
      <c r="K31">
        <v>1731.1100000009167</v>
      </c>
      <c r="L31">
        <v>1731.1100000009167</v>
      </c>
      <c r="M31">
        <v>1731.1100000009171</v>
      </c>
      <c r="N31">
        <v>1731.1100000009167</v>
      </c>
      <c r="O31">
        <v>1731.1100000009171</v>
      </c>
      <c r="P31">
        <v>1731.1100000009167</v>
      </c>
      <c r="Q31">
        <v>1731.1100000009171</v>
      </c>
      <c r="R31">
        <v>1731.1100000009167</v>
      </c>
      <c r="S31">
        <v>1731.1100000009171</v>
      </c>
      <c r="T31">
        <v>1731.1100000009167</v>
      </c>
      <c r="U31">
        <v>1731.1100000009171</v>
      </c>
      <c r="V31">
        <v>1731.1100000009171</v>
      </c>
      <c r="W31">
        <v>1731.1100000009171</v>
      </c>
      <c r="X31">
        <v>1731.1100000009164</v>
      </c>
      <c r="Y31">
        <v>1731.1100000009167</v>
      </c>
      <c r="Z31">
        <v>1731.1100000009167</v>
      </c>
      <c r="AA31">
        <v>1731.1100000009167</v>
      </c>
      <c r="AB31">
        <v>1731.1100000009167</v>
      </c>
      <c r="AC31">
        <v>1731.1100000009171</v>
      </c>
      <c r="AD31">
        <v>1731.1100000009171</v>
      </c>
      <c r="AE31">
        <v>1731.1100000009171</v>
      </c>
      <c r="AF31">
        <v>1731.1100000009171</v>
      </c>
      <c r="AG31">
        <v>1731.1100000009171</v>
      </c>
      <c r="AH31">
        <v>1731.1100000009167</v>
      </c>
    </row>
    <row r="32" spans="1:34" x14ac:dyDescent="0.3">
      <c r="A32" s="111">
        <f ca="1">Exceedance!U32</f>
        <v>46997</v>
      </c>
      <c r="B32" s="1">
        <v>1675.3699988168587</v>
      </c>
      <c r="C32" s="1">
        <v>1675.3699988168587</v>
      </c>
      <c r="D32" s="1">
        <v>1675.3699988168587</v>
      </c>
      <c r="E32">
        <v>1675.3699988168592</v>
      </c>
      <c r="F32">
        <v>1675.3699988168587</v>
      </c>
      <c r="G32">
        <v>1675.3699988168589</v>
      </c>
      <c r="H32">
        <v>1675.3699988168592</v>
      </c>
      <c r="I32">
        <v>1675.3699988168589</v>
      </c>
      <c r="J32">
        <v>1675.3699988168594</v>
      </c>
      <c r="K32">
        <v>1675.3699988168587</v>
      </c>
      <c r="L32">
        <v>1675.3699988168587</v>
      </c>
      <c r="M32">
        <v>1675.3699988168592</v>
      </c>
      <c r="N32">
        <v>1675.3699988168589</v>
      </c>
      <c r="O32">
        <v>1675.3699988168589</v>
      </c>
      <c r="P32">
        <v>1675.3699988168587</v>
      </c>
      <c r="Q32">
        <v>1675.3699988168589</v>
      </c>
      <c r="R32">
        <v>1675.3699988168587</v>
      </c>
      <c r="S32">
        <v>1675.3699988168589</v>
      </c>
      <c r="T32">
        <v>1675.3699988168587</v>
      </c>
      <c r="U32">
        <v>1675.3699988168589</v>
      </c>
      <c r="V32">
        <v>1675.3699988168589</v>
      </c>
      <c r="W32">
        <v>1675.3699988168594</v>
      </c>
      <c r="X32">
        <v>1675.3699988168587</v>
      </c>
      <c r="Y32">
        <v>1675.3699988168585</v>
      </c>
      <c r="Z32">
        <v>1675.3699988168587</v>
      </c>
      <c r="AA32">
        <v>1675.3699988168589</v>
      </c>
      <c r="AB32">
        <v>1675.3699988168587</v>
      </c>
      <c r="AC32">
        <v>1675.3699988168592</v>
      </c>
      <c r="AD32">
        <v>1675.3699988168589</v>
      </c>
      <c r="AE32">
        <v>1675.3699988168587</v>
      </c>
      <c r="AF32">
        <v>1675.3699988168592</v>
      </c>
      <c r="AG32">
        <v>1675.3699988168589</v>
      </c>
      <c r="AH32">
        <v>1675.3699988168587</v>
      </c>
    </row>
    <row r="33" spans="1:34" x14ac:dyDescent="0.3">
      <c r="A33" s="111">
        <f ca="1">Exceedance!U33</f>
        <v>47027</v>
      </c>
      <c r="B33" s="1">
        <v>1487.0499958439509</v>
      </c>
      <c r="C33" s="1">
        <v>1487.0499958439511</v>
      </c>
      <c r="D33" s="1">
        <v>1487.0499958439511</v>
      </c>
      <c r="E33">
        <v>1487.0499958439516</v>
      </c>
      <c r="F33">
        <v>1487.0499958439511</v>
      </c>
      <c r="G33">
        <v>1487.0499958439509</v>
      </c>
      <c r="H33">
        <v>1487.0499958439514</v>
      </c>
      <c r="I33">
        <v>1487.0499958439514</v>
      </c>
      <c r="J33">
        <v>1487.0499958439511</v>
      </c>
      <c r="K33">
        <v>1487.0499958439511</v>
      </c>
      <c r="L33">
        <v>1487.0499958439509</v>
      </c>
      <c r="M33">
        <v>1487.0499958439514</v>
      </c>
      <c r="N33">
        <v>1487.0499958439509</v>
      </c>
      <c r="O33">
        <v>1487.0499958439509</v>
      </c>
      <c r="P33">
        <v>1487.0499958439511</v>
      </c>
      <c r="Q33">
        <v>1487.0499958439509</v>
      </c>
      <c r="R33">
        <v>1487.0499958439516</v>
      </c>
      <c r="S33">
        <v>1487.0499958439509</v>
      </c>
      <c r="T33">
        <v>1487.0499958439511</v>
      </c>
      <c r="U33">
        <v>1487.0499958439509</v>
      </c>
      <c r="V33">
        <v>1487.0499958439509</v>
      </c>
      <c r="W33">
        <v>1487.0499958439514</v>
      </c>
      <c r="X33">
        <v>1487.0499958439511</v>
      </c>
      <c r="Y33">
        <v>1487.0499958439514</v>
      </c>
      <c r="Z33">
        <v>1487.0499958439511</v>
      </c>
      <c r="AA33">
        <v>1487.0499958439509</v>
      </c>
      <c r="AB33">
        <v>1487.0499958439509</v>
      </c>
      <c r="AC33">
        <v>1487.0499958439511</v>
      </c>
      <c r="AD33">
        <v>1487.0499958439509</v>
      </c>
      <c r="AE33">
        <v>1487.0499958439511</v>
      </c>
      <c r="AF33">
        <v>1487.0499958439514</v>
      </c>
      <c r="AG33">
        <v>1487.0499958439509</v>
      </c>
      <c r="AH33">
        <v>1487.0499958439511</v>
      </c>
    </row>
    <row r="34" spans="1:34" x14ac:dyDescent="0.3">
      <c r="A34" s="111">
        <f ca="1">Exceedance!U34</f>
        <v>47058</v>
      </c>
      <c r="B34" s="1">
        <v>1539.7500007849997</v>
      </c>
      <c r="C34" s="1">
        <v>1539.7500007849999</v>
      </c>
      <c r="D34" s="1">
        <v>1539.7500007849999</v>
      </c>
      <c r="E34">
        <v>1539.7500007849997</v>
      </c>
      <c r="F34">
        <v>1539.7500007849997</v>
      </c>
      <c r="G34">
        <v>1539.7500007849997</v>
      </c>
      <c r="H34">
        <v>1539.7500007849999</v>
      </c>
      <c r="I34">
        <v>1539.7500007849999</v>
      </c>
      <c r="J34">
        <v>1539.7500007849999</v>
      </c>
      <c r="K34">
        <v>1539.7500007849999</v>
      </c>
      <c r="L34">
        <v>1539.7500007849997</v>
      </c>
      <c r="M34">
        <v>1539.7500007849999</v>
      </c>
      <c r="N34">
        <v>1539.7500007849997</v>
      </c>
      <c r="O34">
        <v>1539.7500007849997</v>
      </c>
      <c r="P34">
        <v>1539.7500007849999</v>
      </c>
      <c r="Q34">
        <v>1539.7500007849997</v>
      </c>
      <c r="R34">
        <v>1539.7500007849997</v>
      </c>
      <c r="S34">
        <v>1539.7500007849997</v>
      </c>
      <c r="T34">
        <v>1539.7500007849999</v>
      </c>
      <c r="U34">
        <v>1539.7500007849997</v>
      </c>
      <c r="V34">
        <v>1539.7500007849999</v>
      </c>
      <c r="W34">
        <v>1539.7500007849999</v>
      </c>
      <c r="X34">
        <v>1539.7500007849999</v>
      </c>
      <c r="Y34">
        <v>1539.7500007849999</v>
      </c>
      <c r="Z34">
        <v>1539.7500007849999</v>
      </c>
      <c r="AA34">
        <v>1539.7500007849999</v>
      </c>
      <c r="AB34">
        <v>1539.7500007849997</v>
      </c>
      <c r="AC34">
        <v>1539.7500007849999</v>
      </c>
      <c r="AD34">
        <v>1539.7500007849997</v>
      </c>
      <c r="AE34">
        <v>1539.7500007849997</v>
      </c>
      <c r="AF34">
        <v>1539.7500007849999</v>
      </c>
      <c r="AG34">
        <v>1539.7500007849997</v>
      </c>
      <c r="AH34">
        <v>1539.7500007849999</v>
      </c>
    </row>
    <row r="35" spans="1:34" x14ac:dyDescent="0.3">
      <c r="A35" s="111">
        <f ca="1">Exceedance!U35</f>
        <v>47088</v>
      </c>
      <c r="B35" s="1">
        <v>1661.5700014058862</v>
      </c>
      <c r="C35" s="1">
        <v>1661.5700014058859</v>
      </c>
      <c r="D35" s="1">
        <v>1661.5700014058859</v>
      </c>
      <c r="E35">
        <v>1661.5700014058864</v>
      </c>
      <c r="F35">
        <v>1661.5700014058864</v>
      </c>
      <c r="G35">
        <v>1661.5700014058864</v>
      </c>
      <c r="H35">
        <v>1661.5700014058859</v>
      </c>
      <c r="I35">
        <v>1661.5700014058859</v>
      </c>
      <c r="J35">
        <v>1661.5700014058859</v>
      </c>
      <c r="K35">
        <v>1661.5700014058862</v>
      </c>
      <c r="L35">
        <v>1661.5700014058864</v>
      </c>
      <c r="M35">
        <v>1661.5700014058859</v>
      </c>
      <c r="N35">
        <v>1661.5700014058862</v>
      </c>
      <c r="O35">
        <v>1661.5700014058864</v>
      </c>
      <c r="P35">
        <v>1661.5700014058862</v>
      </c>
      <c r="Q35">
        <v>1661.5700014058859</v>
      </c>
      <c r="R35">
        <v>1661.5700014058862</v>
      </c>
      <c r="S35">
        <v>1661.5700014058862</v>
      </c>
      <c r="T35">
        <v>1661.5700014058859</v>
      </c>
      <c r="U35">
        <v>1661.5700014058862</v>
      </c>
      <c r="V35">
        <v>1661.5700014058862</v>
      </c>
      <c r="W35">
        <v>1661.5700014058862</v>
      </c>
      <c r="X35">
        <v>1661.5700014058862</v>
      </c>
      <c r="Y35">
        <v>1661.5700014058864</v>
      </c>
      <c r="Z35">
        <v>1661.5700014058862</v>
      </c>
      <c r="AA35">
        <v>1661.5700014058864</v>
      </c>
      <c r="AB35">
        <v>1661.5700014058862</v>
      </c>
      <c r="AC35">
        <v>1661.5700014058862</v>
      </c>
      <c r="AD35">
        <v>1661.5700014058864</v>
      </c>
      <c r="AE35">
        <v>1661.5700014058862</v>
      </c>
      <c r="AF35">
        <v>1661.5700014058859</v>
      </c>
      <c r="AG35">
        <v>1661.5700014058864</v>
      </c>
      <c r="AH35">
        <v>1661.5700014058864</v>
      </c>
    </row>
    <row r="36" spans="1:34" x14ac:dyDescent="0.3">
      <c r="A36" s="111">
        <f ca="1">Exceedance!U36</f>
        <v>47119</v>
      </c>
      <c r="B36" s="1">
        <v>1725.5000001921183</v>
      </c>
      <c r="C36" s="1">
        <v>1725.5000001921183</v>
      </c>
      <c r="D36" s="1">
        <v>1725.5000001921183</v>
      </c>
      <c r="E36">
        <v>1725.500000192118</v>
      </c>
      <c r="F36">
        <v>1725.500000192118</v>
      </c>
      <c r="G36">
        <v>1725.500000192118</v>
      </c>
      <c r="H36">
        <v>1725.5000001921183</v>
      </c>
      <c r="I36">
        <v>1725.500000192118</v>
      </c>
      <c r="J36">
        <v>1725.5000001921183</v>
      </c>
      <c r="K36">
        <v>1725.5000001921183</v>
      </c>
      <c r="L36">
        <v>1725.500000192118</v>
      </c>
      <c r="M36">
        <v>1725.5000001921183</v>
      </c>
      <c r="N36">
        <v>1725.500000192118</v>
      </c>
      <c r="O36">
        <v>1725.500000192118</v>
      </c>
      <c r="P36">
        <v>1725.5000001921183</v>
      </c>
      <c r="Q36">
        <v>1725.5000001921183</v>
      </c>
      <c r="R36">
        <v>1725.5000001921183</v>
      </c>
      <c r="S36">
        <v>1725.500000192118</v>
      </c>
      <c r="T36">
        <v>1725.5000001921183</v>
      </c>
      <c r="U36">
        <v>1725.5000001921185</v>
      </c>
      <c r="V36">
        <v>1725.500000192118</v>
      </c>
      <c r="W36">
        <v>1725.5000001921183</v>
      </c>
      <c r="X36">
        <v>1725.5000001921183</v>
      </c>
      <c r="Y36">
        <v>1725.500000192118</v>
      </c>
      <c r="Z36">
        <v>1725.500000192118</v>
      </c>
      <c r="AA36">
        <v>1725.5000001921183</v>
      </c>
      <c r="AB36">
        <v>1725.500000192118</v>
      </c>
      <c r="AC36">
        <v>1725.500000192118</v>
      </c>
      <c r="AD36">
        <v>1725.500000192118</v>
      </c>
      <c r="AE36">
        <v>1725.500000192118</v>
      </c>
      <c r="AF36">
        <v>1725.5000001921185</v>
      </c>
      <c r="AG36">
        <v>1725.500000192118</v>
      </c>
      <c r="AH36">
        <v>1725.5000001921183</v>
      </c>
    </row>
    <row r="37" spans="1:34" x14ac:dyDescent="0.3">
      <c r="A37" s="111">
        <f ca="1">Exceedance!U37</f>
        <v>47150</v>
      </c>
      <c r="B37" s="1">
        <v>1725.4999999996396</v>
      </c>
      <c r="C37" s="1">
        <v>1725.4999999996396</v>
      </c>
      <c r="D37" s="1">
        <v>1725.4999999996396</v>
      </c>
      <c r="E37">
        <v>1725.4999999996396</v>
      </c>
      <c r="F37">
        <v>1725.4999999996398</v>
      </c>
      <c r="G37">
        <v>1725.4999999996396</v>
      </c>
      <c r="H37">
        <v>1725.4999999996398</v>
      </c>
      <c r="I37">
        <v>1725.4999999996396</v>
      </c>
      <c r="J37">
        <v>1725.4999999996396</v>
      </c>
      <c r="K37">
        <v>1725.4999999996396</v>
      </c>
      <c r="L37">
        <v>1725.4999999996396</v>
      </c>
      <c r="M37">
        <v>1725.4999999996396</v>
      </c>
      <c r="N37">
        <v>1725.4999999996398</v>
      </c>
      <c r="O37">
        <v>1725.4999999996396</v>
      </c>
      <c r="P37">
        <v>1725.4999999996396</v>
      </c>
      <c r="Q37">
        <v>1725.4999999996392</v>
      </c>
      <c r="R37">
        <v>1725.4999999996396</v>
      </c>
      <c r="S37">
        <v>1725.4999999996396</v>
      </c>
      <c r="T37">
        <v>1725.4999999996398</v>
      </c>
      <c r="U37">
        <v>1725.4999999996392</v>
      </c>
      <c r="V37">
        <v>1725.4999999996396</v>
      </c>
      <c r="W37">
        <v>1725.4999999996396</v>
      </c>
      <c r="X37">
        <v>1725.4999999996398</v>
      </c>
      <c r="Y37">
        <v>1725.4999999996396</v>
      </c>
      <c r="Z37">
        <v>1725.4999999996396</v>
      </c>
      <c r="AA37">
        <v>1725.4999999996398</v>
      </c>
      <c r="AB37">
        <v>1725.4999999996396</v>
      </c>
      <c r="AC37">
        <v>1725.4999999996392</v>
      </c>
      <c r="AD37">
        <v>1725.4999999996398</v>
      </c>
      <c r="AE37">
        <v>1725.4999999996392</v>
      </c>
      <c r="AF37">
        <v>1725.4999999996398</v>
      </c>
      <c r="AG37">
        <v>1725.4999999996396</v>
      </c>
      <c r="AH37">
        <v>1725.4999999996396</v>
      </c>
    </row>
    <row r="38" spans="1:34" x14ac:dyDescent="0.3">
      <c r="A38" s="111">
        <f ca="1">Exceedance!U38</f>
        <v>47178</v>
      </c>
      <c r="B38" s="1">
        <v>1759.2900001081173</v>
      </c>
      <c r="C38" s="1">
        <v>1759.2900001081173</v>
      </c>
      <c r="D38" s="1">
        <v>1759.2900001081173</v>
      </c>
      <c r="E38">
        <v>1759.2900001081175</v>
      </c>
      <c r="F38">
        <v>1759.290000108118</v>
      </c>
      <c r="G38">
        <v>1759.2900001081175</v>
      </c>
      <c r="H38">
        <v>1759.2900001081175</v>
      </c>
      <c r="I38">
        <v>1759.290000108118</v>
      </c>
      <c r="J38">
        <v>1759.2900001081173</v>
      </c>
      <c r="K38">
        <v>1759.2900001081173</v>
      </c>
      <c r="L38">
        <v>1759.2900001081173</v>
      </c>
      <c r="M38">
        <v>1759.2900001081173</v>
      </c>
      <c r="N38">
        <v>1759.290000108118</v>
      </c>
      <c r="O38">
        <v>1759.290000108118</v>
      </c>
      <c r="P38">
        <v>1759.2900001081175</v>
      </c>
      <c r="Q38">
        <v>1759.2900001081175</v>
      </c>
      <c r="R38">
        <v>1759.2900001081173</v>
      </c>
      <c r="S38">
        <v>1759.2900001081173</v>
      </c>
      <c r="T38">
        <v>1759.2900001081175</v>
      </c>
      <c r="U38">
        <v>1759.2900001081175</v>
      </c>
      <c r="V38">
        <v>1759.2900001081173</v>
      </c>
      <c r="W38">
        <v>1759.2900001081175</v>
      </c>
      <c r="X38">
        <v>1759.2900001081175</v>
      </c>
      <c r="Y38">
        <v>1759.2900001081175</v>
      </c>
      <c r="Z38">
        <v>1759.2900001081175</v>
      </c>
      <c r="AA38">
        <v>1759.2900001081175</v>
      </c>
      <c r="AB38">
        <v>1759.290000108118</v>
      </c>
      <c r="AC38">
        <v>1759.2900001081175</v>
      </c>
      <c r="AD38">
        <v>1759.2900001081175</v>
      </c>
      <c r="AE38">
        <v>1759.2900001081175</v>
      </c>
      <c r="AF38">
        <v>1759.2900001081175</v>
      </c>
      <c r="AG38">
        <v>1759.2900001081175</v>
      </c>
      <c r="AH38">
        <v>1759.2900001081175</v>
      </c>
    </row>
    <row r="39" spans="1:34" x14ac:dyDescent="0.3">
      <c r="A39" s="111">
        <f ca="1">Exceedance!U39</f>
        <v>47209</v>
      </c>
      <c r="B39" s="1">
        <v>1759.2899999996964</v>
      </c>
      <c r="C39" s="1">
        <v>1759.2899999996966</v>
      </c>
      <c r="D39" s="1">
        <v>1759.2899999996964</v>
      </c>
      <c r="E39">
        <v>1759.2899999996964</v>
      </c>
      <c r="F39">
        <v>1759.2899999996971</v>
      </c>
      <c r="G39">
        <v>1759.2899999996955</v>
      </c>
      <c r="H39">
        <v>1759.2899999996964</v>
      </c>
      <c r="I39">
        <v>1759.2899999996964</v>
      </c>
      <c r="J39">
        <v>1759.2899999996964</v>
      </c>
      <c r="K39">
        <v>1759.2899999996964</v>
      </c>
      <c r="L39">
        <v>1759.2899999996964</v>
      </c>
      <c r="M39">
        <v>1759.2899999996964</v>
      </c>
      <c r="N39">
        <v>1759.2899999996964</v>
      </c>
      <c r="O39">
        <v>1759.2899999996964</v>
      </c>
      <c r="P39">
        <v>1759.2899999996964</v>
      </c>
      <c r="Q39">
        <v>1759.2899999996964</v>
      </c>
      <c r="R39">
        <v>1759.2899999996966</v>
      </c>
      <c r="S39">
        <v>1759.2899999996964</v>
      </c>
      <c r="T39">
        <v>1759.2899999996955</v>
      </c>
      <c r="U39">
        <v>1759.2899999996964</v>
      </c>
      <c r="V39">
        <v>1759.2899999996966</v>
      </c>
      <c r="W39">
        <v>1759.289999999696</v>
      </c>
      <c r="X39">
        <v>1759.2899999996955</v>
      </c>
      <c r="Y39">
        <v>1759.289999999696</v>
      </c>
      <c r="Z39">
        <v>1759.2899999996964</v>
      </c>
      <c r="AA39">
        <v>1759.2899999996964</v>
      </c>
      <c r="AB39">
        <v>1759.2899999996964</v>
      </c>
      <c r="AC39">
        <v>1759.2899999996964</v>
      </c>
      <c r="AD39">
        <v>1759.2899999996964</v>
      </c>
      <c r="AE39">
        <v>1759.289999999696</v>
      </c>
      <c r="AF39">
        <v>1759.2899999996964</v>
      </c>
      <c r="AG39">
        <v>1759.2899999996964</v>
      </c>
      <c r="AH39">
        <v>1759.2899999996964</v>
      </c>
    </row>
    <row r="40" spans="1:34" x14ac:dyDescent="0.3">
      <c r="A40" s="111">
        <f ca="1">Exceedance!U40</f>
        <v>47239</v>
      </c>
      <c r="B40" s="1">
        <v>1759.2900000000013</v>
      </c>
      <c r="C40" s="1">
        <v>1759.2900000000009</v>
      </c>
      <c r="D40" s="1">
        <v>1759.2900000000013</v>
      </c>
      <c r="E40">
        <v>1759.2900000000013</v>
      </c>
      <c r="F40">
        <v>1759.2900000000009</v>
      </c>
      <c r="G40">
        <v>1759.2900000000009</v>
      </c>
      <c r="H40">
        <v>1759.2900000000009</v>
      </c>
      <c r="I40">
        <v>1759.2900000000009</v>
      </c>
      <c r="J40">
        <v>1759.2900000000009</v>
      </c>
      <c r="K40">
        <v>1759.2900000000013</v>
      </c>
      <c r="L40">
        <v>1759.2900000000013</v>
      </c>
      <c r="M40">
        <v>1759.2900000000013</v>
      </c>
      <c r="N40">
        <v>1759.2900000000009</v>
      </c>
      <c r="O40">
        <v>1759.2900000000009</v>
      </c>
      <c r="P40">
        <v>1759.2900000000009</v>
      </c>
      <c r="Q40">
        <v>1759.2900000000009</v>
      </c>
      <c r="R40">
        <v>1759.2900000000009</v>
      </c>
      <c r="S40">
        <v>1759.2900000000009</v>
      </c>
      <c r="T40">
        <v>1759.2900000000009</v>
      </c>
      <c r="U40">
        <v>1759.2900000000009</v>
      </c>
      <c r="V40">
        <v>1759.2900000000004</v>
      </c>
      <c r="W40">
        <v>1759.2900000000004</v>
      </c>
      <c r="X40">
        <v>1759.2900000000013</v>
      </c>
      <c r="Y40">
        <v>1759.2900000000009</v>
      </c>
      <c r="Z40">
        <v>1759.2900000000009</v>
      </c>
      <c r="AA40">
        <v>1759.2900000000013</v>
      </c>
      <c r="AB40">
        <v>1759.2900000000009</v>
      </c>
      <c r="AC40">
        <v>1759.2900000000013</v>
      </c>
      <c r="AD40">
        <v>1759.2900000000009</v>
      </c>
      <c r="AE40">
        <v>1759.2900000000009</v>
      </c>
      <c r="AF40">
        <v>1759.2900000000009</v>
      </c>
      <c r="AG40">
        <v>1759.2900000000013</v>
      </c>
      <c r="AH40">
        <v>1759.2900000000009</v>
      </c>
    </row>
    <row r="41" spans="1:34" x14ac:dyDescent="0.3">
      <c r="A41" s="111">
        <f ca="1">Exceedance!U41</f>
        <v>47270</v>
      </c>
      <c r="B41" s="1">
        <v>1759.2900000000002</v>
      </c>
      <c r="C41" s="1">
        <v>1759.2900000000002</v>
      </c>
      <c r="D41" s="1">
        <v>1759.2900000000002</v>
      </c>
      <c r="E41">
        <v>1759.2900000000002</v>
      </c>
      <c r="F41">
        <v>1759.2900000000002</v>
      </c>
      <c r="G41">
        <v>1759.2900000000009</v>
      </c>
      <c r="H41">
        <v>1759.2900000000002</v>
      </c>
      <c r="I41">
        <v>1759.2900000000002</v>
      </c>
      <c r="J41">
        <v>1759.2900000000002</v>
      </c>
      <c r="K41">
        <v>1759.2900000000004</v>
      </c>
      <c r="L41">
        <v>1759.2900000000002</v>
      </c>
      <c r="M41">
        <v>1759.2900000000002</v>
      </c>
      <c r="N41">
        <v>1759.2900000000009</v>
      </c>
      <c r="O41">
        <v>1759.2900000000004</v>
      </c>
      <c r="P41">
        <v>1759.2900000000002</v>
      </c>
      <c r="Q41">
        <v>1759.2900000000002</v>
      </c>
      <c r="R41">
        <v>1759.2900000000002</v>
      </c>
      <c r="S41">
        <v>1759.2900000000002</v>
      </c>
      <c r="T41">
        <v>1759.2900000000004</v>
      </c>
      <c r="U41">
        <v>1759.2900000000004</v>
      </c>
      <c r="V41">
        <v>1759.2900000000002</v>
      </c>
      <c r="W41">
        <v>1759.2900000000002</v>
      </c>
      <c r="X41">
        <v>1759.2900000000002</v>
      </c>
      <c r="Y41">
        <v>1759.2900000000004</v>
      </c>
      <c r="Z41">
        <v>1759.2900000000002</v>
      </c>
      <c r="AA41">
        <v>1759.2900000000002</v>
      </c>
      <c r="AB41">
        <v>1759.2900000000002</v>
      </c>
      <c r="AC41">
        <v>1759.2900000000002</v>
      </c>
      <c r="AD41">
        <v>1759.2900000000002</v>
      </c>
      <c r="AE41">
        <v>1759.2900000000002</v>
      </c>
      <c r="AF41">
        <v>1759.2900000000004</v>
      </c>
      <c r="AG41">
        <v>1759.2900000000002</v>
      </c>
      <c r="AH41">
        <v>1759.2900000000002</v>
      </c>
    </row>
    <row r="42" spans="1:34" x14ac:dyDescent="0.3">
      <c r="A42" s="111">
        <f ca="1">Exceedance!U42</f>
        <v>47300</v>
      </c>
      <c r="B42" s="1">
        <v>1731.1099997741997</v>
      </c>
      <c r="C42" s="1">
        <v>1731.1099997741997</v>
      </c>
      <c r="D42" s="1">
        <v>1731.1099997741997</v>
      </c>
      <c r="E42">
        <v>1731.1099997741997</v>
      </c>
      <c r="F42">
        <v>1731.1099997741997</v>
      </c>
      <c r="G42">
        <v>1731.1099997741997</v>
      </c>
      <c r="H42">
        <v>1731.1099997742003</v>
      </c>
      <c r="I42">
        <v>1731.1099997741997</v>
      </c>
      <c r="J42">
        <v>1731.1099997742003</v>
      </c>
      <c r="K42">
        <v>1731.1099997741997</v>
      </c>
      <c r="L42">
        <v>1731.1099997741997</v>
      </c>
      <c r="M42">
        <v>1731.1099997741997</v>
      </c>
      <c r="N42">
        <v>1731.1099997742003</v>
      </c>
      <c r="O42">
        <v>1731.1099997741997</v>
      </c>
      <c r="P42">
        <v>1731.1099997741997</v>
      </c>
      <c r="Q42">
        <v>1731.1099997741997</v>
      </c>
      <c r="R42">
        <v>1731.1099997742001</v>
      </c>
      <c r="S42">
        <v>1731.1099997741997</v>
      </c>
      <c r="T42">
        <v>1731.1099997741997</v>
      </c>
      <c r="U42">
        <v>1731.1099997741997</v>
      </c>
      <c r="V42">
        <v>1731.1099997741997</v>
      </c>
      <c r="W42">
        <v>1731.1099997742003</v>
      </c>
      <c r="X42">
        <v>1731.1099997742003</v>
      </c>
      <c r="Y42">
        <v>1731.1099997741997</v>
      </c>
      <c r="Z42">
        <v>1731.1099997741997</v>
      </c>
      <c r="AA42">
        <v>1731.1099997741997</v>
      </c>
      <c r="AB42">
        <v>1731.1099997741997</v>
      </c>
      <c r="AC42">
        <v>1731.1099997741997</v>
      </c>
      <c r="AD42">
        <v>1731.1099997741997</v>
      </c>
      <c r="AE42">
        <v>1731.1099997741997</v>
      </c>
      <c r="AF42">
        <v>1731.1099997741997</v>
      </c>
      <c r="AG42">
        <v>1731.1099997741997</v>
      </c>
      <c r="AH42">
        <v>1731.1099997741997</v>
      </c>
    </row>
    <row r="43" spans="1:34" x14ac:dyDescent="0.3">
      <c r="A43" s="111">
        <f ca="1">Exceedance!U43</f>
        <v>47331</v>
      </c>
      <c r="B43" s="1">
        <v>1731.1100000009171</v>
      </c>
      <c r="C43" s="1">
        <v>1731.1100000009167</v>
      </c>
      <c r="D43" s="1">
        <v>1731.1100000009171</v>
      </c>
      <c r="E43">
        <v>1731.1100000009167</v>
      </c>
      <c r="F43">
        <v>1731.1100000009171</v>
      </c>
      <c r="G43">
        <v>1731.1100000009171</v>
      </c>
      <c r="H43">
        <v>1731.1100000009167</v>
      </c>
      <c r="I43">
        <v>1731.1100000009171</v>
      </c>
      <c r="J43">
        <v>1731.1100000009167</v>
      </c>
      <c r="K43">
        <v>1731.1100000009171</v>
      </c>
      <c r="L43">
        <v>1731.1100000009167</v>
      </c>
      <c r="M43">
        <v>1731.1100000009171</v>
      </c>
      <c r="N43">
        <v>1731.1100000009167</v>
      </c>
      <c r="O43">
        <v>1731.1100000009171</v>
      </c>
      <c r="P43">
        <v>1731.1100000009171</v>
      </c>
      <c r="Q43">
        <v>1731.1100000009171</v>
      </c>
      <c r="R43">
        <v>1731.1100000009167</v>
      </c>
      <c r="S43">
        <v>1731.1100000009171</v>
      </c>
      <c r="T43">
        <v>1731.1100000009171</v>
      </c>
      <c r="U43">
        <v>1731.1100000009167</v>
      </c>
      <c r="V43">
        <v>1731.1100000009171</v>
      </c>
      <c r="W43">
        <v>1731.1100000009167</v>
      </c>
      <c r="X43">
        <v>1731.1100000009167</v>
      </c>
      <c r="Y43">
        <v>1731.1100000009171</v>
      </c>
      <c r="Z43">
        <v>1731.1100000009167</v>
      </c>
      <c r="AA43">
        <v>1731.1100000009171</v>
      </c>
      <c r="AB43">
        <v>1731.1100000009167</v>
      </c>
      <c r="AC43">
        <v>1731.1100000009171</v>
      </c>
      <c r="AD43">
        <v>1731.1100000009171</v>
      </c>
      <c r="AE43">
        <v>1731.1100000009167</v>
      </c>
      <c r="AF43">
        <v>1731.1100000009171</v>
      </c>
      <c r="AG43">
        <v>1731.1100000009171</v>
      </c>
      <c r="AH43">
        <v>1731.1100000009167</v>
      </c>
    </row>
    <row r="44" spans="1:34" x14ac:dyDescent="0.3">
      <c r="A44" s="111">
        <f ca="1">Exceedance!U44</f>
        <v>47362</v>
      </c>
      <c r="B44" s="1">
        <v>1675.3699988168589</v>
      </c>
      <c r="C44" s="1">
        <v>1675.3699988168587</v>
      </c>
      <c r="D44" s="1">
        <v>1675.3699988168589</v>
      </c>
      <c r="E44">
        <v>1675.3699988168587</v>
      </c>
      <c r="F44">
        <v>1675.3699988168589</v>
      </c>
      <c r="G44">
        <v>1675.3699988168594</v>
      </c>
      <c r="H44">
        <v>1675.3699988168587</v>
      </c>
      <c r="I44">
        <v>1675.3699988168594</v>
      </c>
      <c r="J44">
        <v>1675.3699988168587</v>
      </c>
      <c r="K44">
        <v>1675.3699988168587</v>
      </c>
      <c r="L44">
        <v>1675.3699988168587</v>
      </c>
      <c r="M44">
        <v>1675.3699988168592</v>
      </c>
      <c r="N44">
        <v>1675.3699988168587</v>
      </c>
      <c r="O44">
        <v>1675.3699988168589</v>
      </c>
      <c r="P44">
        <v>1675.3699988168589</v>
      </c>
      <c r="Q44">
        <v>1675.3699988168592</v>
      </c>
      <c r="R44">
        <v>1675.3699988168589</v>
      </c>
      <c r="S44">
        <v>1675.3699988168589</v>
      </c>
      <c r="T44">
        <v>1675.3699988168589</v>
      </c>
      <c r="U44">
        <v>1675.3699988168587</v>
      </c>
      <c r="V44">
        <v>1675.3699988168589</v>
      </c>
      <c r="W44">
        <v>1675.3699988168585</v>
      </c>
      <c r="X44">
        <v>1675.3699988168587</v>
      </c>
      <c r="Y44">
        <v>1675.3699988168589</v>
      </c>
      <c r="Z44">
        <v>1675.3699988168587</v>
      </c>
      <c r="AA44">
        <v>1675.3699988168594</v>
      </c>
      <c r="AB44">
        <v>1675.3699988168587</v>
      </c>
      <c r="AC44">
        <v>1675.3699988168589</v>
      </c>
      <c r="AD44">
        <v>1675.3699988168592</v>
      </c>
      <c r="AE44">
        <v>1675.3699988168587</v>
      </c>
      <c r="AF44">
        <v>1675.3699988168587</v>
      </c>
      <c r="AG44">
        <v>1675.3699988168589</v>
      </c>
      <c r="AH44">
        <v>1675.3699988168587</v>
      </c>
    </row>
    <row r="45" spans="1:34" x14ac:dyDescent="0.3">
      <c r="A45" s="111">
        <f ca="1">Exceedance!U45</f>
        <v>47392</v>
      </c>
      <c r="B45" s="1">
        <v>1487.0499958439509</v>
      </c>
      <c r="C45" s="1">
        <v>1487.0499958439511</v>
      </c>
      <c r="D45" s="1">
        <v>1487.0499958439509</v>
      </c>
      <c r="E45">
        <v>1487.0499958439514</v>
      </c>
      <c r="F45">
        <v>1487.0499958439509</v>
      </c>
      <c r="G45">
        <v>1487.0499958439509</v>
      </c>
      <c r="H45">
        <v>1487.0499958439509</v>
      </c>
      <c r="I45">
        <v>1487.0499958439511</v>
      </c>
      <c r="J45">
        <v>1487.0499958439511</v>
      </c>
      <c r="K45">
        <v>1487.0499958439509</v>
      </c>
      <c r="L45">
        <v>1487.0499958439511</v>
      </c>
      <c r="M45">
        <v>1487.0499958439511</v>
      </c>
      <c r="N45">
        <v>1487.0499958439509</v>
      </c>
      <c r="O45">
        <v>1487.0499958439509</v>
      </c>
      <c r="P45">
        <v>1487.0499958439509</v>
      </c>
      <c r="Q45">
        <v>1487.0499958439516</v>
      </c>
      <c r="R45">
        <v>1487.0499958439509</v>
      </c>
      <c r="S45">
        <v>1487.0499958439511</v>
      </c>
      <c r="T45">
        <v>1487.0499958439509</v>
      </c>
      <c r="U45">
        <v>1487.0499958439511</v>
      </c>
      <c r="V45">
        <v>1487.0499958439511</v>
      </c>
      <c r="W45">
        <v>1487.0499958439514</v>
      </c>
      <c r="X45">
        <v>1487.0499958439509</v>
      </c>
      <c r="Y45">
        <v>1487.0499958439511</v>
      </c>
      <c r="Z45">
        <v>1487.0499958439509</v>
      </c>
      <c r="AA45">
        <v>1487.0499958439509</v>
      </c>
      <c r="AB45">
        <v>1487.0499958439514</v>
      </c>
      <c r="AC45">
        <v>1487.0499958439511</v>
      </c>
      <c r="AD45">
        <v>1487.0499958439516</v>
      </c>
      <c r="AE45">
        <v>1487.0499958439516</v>
      </c>
      <c r="AF45">
        <v>1487.0499958439514</v>
      </c>
      <c r="AG45">
        <v>1487.0499958439509</v>
      </c>
      <c r="AH45">
        <v>1487.0499958439511</v>
      </c>
    </row>
    <row r="46" spans="1:34" x14ac:dyDescent="0.3">
      <c r="A46" s="111">
        <f ca="1">Exceedance!U46</f>
        <v>47423</v>
      </c>
      <c r="B46" s="1">
        <v>1539.7500007849999</v>
      </c>
      <c r="C46" s="1">
        <v>1539.7500007849999</v>
      </c>
      <c r="D46" s="1">
        <v>1539.7500007849999</v>
      </c>
      <c r="E46">
        <v>1539.7500007849997</v>
      </c>
      <c r="F46">
        <v>1539.7500007849997</v>
      </c>
      <c r="G46">
        <v>1539.7500007849997</v>
      </c>
      <c r="H46">
        <v>1539.7500007849992</v>
      </c>
      <c r="I46">
        <v>1539.7500007849999</v>
      </c>
      <c r="J46">
        <v>1539.7500007849999</v>
      </c>
      <c r="K46">
        <v>1539.7500007849999</v>
      </c>
      <c r="L46">
        <v>1539.7500007849999</v>
      </c>
      <c r="M46">
        <v>1539.7500007849997</v>
      </c>
      <c r="N46">
        <v>1539.7500007849997</v>
      </c>
      <c r="O46">
        <v>1539.7500007849997</v>
      </c>
      <c r="P46">
        <v>1539.7500007849999</v>
      </c>
      <c r="Q46">
        <v>1539.7500007849999</v>
      </c>
      <c r="R46">
        <v>1539.7500007849999</v>
      </c>
      <c r="S46">
        <v>1539.7500007849999</v>
      </c>
      <c r="T46">
        <v>1539.7500007849992</v>
      </c>
      <c r="U46">
        <v>1539.7500007849997</v>
      </c>
      <c r="V46">
        <v>1539.7500007849999</v>
      </c>
      <c r="W46">
        <v>1539.7500007849999</v>
      </c>
      <c r="X46">
        <v>1539.7500007849997</v>
      </c>
      <c r="Y46">
        <v>1539.7500007849999</v>
      </c>
      <c r="Z46">
        <v>1539.7500007849992</v>
      </c>
      <c r="AA46">
        <v>1539.7500007849999</v>
      </c>
      <c r="AB46">
        <v>1539.7500007849999</v>
      </c>
      <c r="AC46">
        <v>1539.7500007850001</v>
      </c>
      <c r="AD46">
        <v>1539.7500007849999</v>
      </c>
      <c r="AE46">
        <v>1539.7500007849997</v>
      </c>
      <c r="AF46">
        <v>1539.7500007849997</v>
      </c>
      <c r="AG46">
        <v>1539.7500007849997</v>
      </c>
      <c r="AH46">
        <v>1539.7500007849999</v>
      </c>
    </row>
    <row r="47" spans="1:34" x14ac:dyDescent="0.3">
      <c r="A47" s="111">
        <f ca="1">Exceedance!U47</f>
        <v>47453</v>
      </c>
      <c r="B47" s="1">
        <v>1661.5700014058859</v>
      </c>
      <c r="C47" s="1">
        <v>1661.5700014058859</v>
      </c>
      <c r="D47" s="1">
        <v>1661.5700014058859</v>
      </c>
      <c r="E47">
        <v>1661.5700014058862</v>
      </c>
      <c r="F47">
        <v>1661.5700014058864</v>
      </c>
      <c r="G47">
        <v>1661.5700014058868</v>
      </c>
      <c r="H47">
        <v>1661.5700014058859</v>
      </c>
      <c r="I47">
        <v>1661.5700014058859</v>
      </c>
      <c r="J47">
        <v>1661.5700014058859</v>
      </c>
      <c r="K47">
        <v>1661.5700014058864</v>
      </c>
      <c r="L47">
        <v>1661.5700014058859</v>
      </c>
      <c r="M47">
        <v>1661.5700014058864</v>
      </c>
      <c r="N47">
        <v>1661.5700014058864</v>
      </c>
      <c r="O47">
        <v>1661.5700014058862</v>
      </c>
      <c r="P47">
        <v>1661.5700014058859</v>
      </c>
      <c r="Q47">
        <v>1661.5700014058862</v>
      </c>
      <c r="R47">
        <v>1661.5700014058859</v>
      </c>
      <c r="S47">
        <v>1661.5700014058862</v>
      </c>
      <c r="T47">
        <v>1661.5700014058859</v>
      </c>
      <c r="U47">
        <v>1661.5700014058862</v>
      </c>
      <c r="V47">
        <v>1661.5700014058862</v>
      </c>
      <c r="W47">
        <v>1661.5700014058862</v>
      </c>
      <c r="X47">
        <v>1661.5700014058859</v>
      </c>
      <c r="Y47">
        <v>1661.5700014058859</v>
      </c>
      <c r="Z47">
        <v>1661.5700014058862</v>
      </c>
      <c r="AA47">
        <v>1661.5700014058859</v>
      </c>
      <c r="AB47">
        <v>1661.5700014058862</v>
      </c>
      <c r="AC47">
        <v>1661.5700014058859</v>
      </c>
      <c r="AD47">
        <v>1661.5700014058859</v>
      </c>
      <c r="AE47">
        <v>1661.5700014058859</v>
      </c>
      <c r="AF47">
        <v>1661.5700014058862</v>
      </c>
      <c r="AG47">
        <v>1661.5700014058862</v>
      </c>
      <c r="AH47">
        <v>1661.5700014058862</v>
      </c>
    </row>
    <row r="48" spans="1:34" x14ac:dyDescent="0.3">
      <c r="A48" s="111">
        <f ca="1">Exceedance!U48</f>
        <v>47484</v>
      </c>
      <c r="B48" s="1">
        <v>1725.5000001921183</v>
      </c>
      <c r="C48" s="1">
        <v>1725.5000001921183</v>
      </c>
      <c r="D48" s="1">
        <v>1725.500000192118</v>
      </c>
      <c r="E48">
        <v>1725.5000001921183</v>
      </c>
      <c r="F48">
        <v>1725.500000192118</v>
      </c>
      <c r="G48">
        <v>1725.5000001921183</v>
      </c>
      <c r="H48">
        <v>1725.5000001921185</v>
      </c>
      <c r="I48">
        <v>1725.5000001921183</v>
      </c>
      <c r="J48">
        <v>1725.5000001921183</v>
      </c>
      <c r="K48">
        <v>1725.500000192118</v>
      </c>
      <c r="L48">
        <v>1725.5000001921183</v>
      </c>
      <c r="M48">
        <v>1725.500000192118</v>
      </c>
      <c r="N48">
        <v>1725.500000192118</v>
      </c>
      <c r="O48">
        <v>1725.5000001921183</v>
      </c>
      <c r="P48">
        <v>1725.5000001921183</v>
      </c>
      <c r="Q48">
        <v>1725.500000192118</v>
      </c>
      <c r="R48">
        <v>1725.5000001921183</v>
      </c>
      <c r="S48">
        <v>1725.5000001921183</v>
      </c>
      <c r="T48">
        <v>1725.5000001921183</v>
      </c>
      <c r="U48">
        <v>1725.5000001921185</v>
      </c>
      <c r="V48">
        <v>1725.500000192118</v>
      </c>
      <c r="W48">
        <v>1725.500000192118</v>
      </c>
      <c r="X48">
        <v>1725.5000001921185</v>
      </c>
      <c r="Y48">
        <v>1725.5000001921185</v>
      </c>
      <c r="Z48">
        <v>1725.5000001921183</v>
      </c>
      <c r="AA48">
        <v>1725.5000001921183</v>
      </c>
      <c r="AB48">
        <v>1725.500000192118</v>
      </c>
      <c r="AC48">
        <v>1725.5000001921185</v>
      </c>
      <c r="AD48">
        <v>1725.500000192118</v>
      </c>
      <c r="AE48">
        <v>1725.5000001921176</v>
      </c>
      <c r="AF48">
        <v>1725.500000192118</v>
      </c>
      <c r="AG48">
        <v>1725.500000192118</v>
      </c>
      <c r="AH48">
        <v>1725.500000192118</v>
      </c>
    </row>
    <row r="49" spans="1:34" x14ac:dyDescent="0.3">
      <c r="A49" s="111">
        <f ca="1">Exceedance!U49</f>
        <v>47515</v>
      </c>
      <c r="B49" s="1">
        <v>1725.4999999996396</v>
      </c>
      <c r="C49" s="1">
        <v>1725.4999999996396</v>
      </c>
      <c r="D49" s="1">
        <v>1725.4999999996396</v>
      </c>
      <c r="E49">
        <v>1725.4999999996396</v>
      </c>
      <c r="F49">
        <v>1725.4999999996398</v>
      </c>
      <c r="G49">
        <v>1725.4999999996396</v>
      </c>
      <c r="H49">
        <v>1725.4999999996396</v>
      </c>
      <c r="I49">
        <v>1725.4999999996392</v>
      </c>
      <c r="J49">
        <v>1725.4999999996396</v>
      </c>
      <c r="K49">
        <v>1725.4999999996396</v>
      </c>
      <c r="L49">
        <v>1725.4999999996396</v>
      </c>
      <c r="M49">
        <v>1725.4999999996396</v>
      </c>
      <c r="N49">
        <v>1725.4999999996396</v>
      </c>
      <c r="O49">
        <v>1725.4999999996396</v>
      </c>
      <c r="P49">
        <v>1725.4999999996392</v>
      </c>
      <c r="Q49">
        <v>1725.4999999996396</v>
      </c>
      <c r="R49">
        <v>1725.4999999996398</v>
      </c>
      <c r="S49">
        <v>1725.4999999996396</v>
      </c>
      <c r="T49">
        <v>1725.4999999996392</v>
      </c>
      <c r="U49">
        <v>1725.4999999996396</v>
      </c>
      <c r="V49">
        <v>1725.4999999996396</v>
      </c>
      <c r="W49">
        <v>1725.4999999996396</v>
      </c>
      <c r="X49">
        <v>1725.4999999996396</v>
      </c>
      <c r="Y49">
        <v>1725.4999999996392</v>
      </c>
      <c r="Z49">
        <v>1725.4999999996396</v>
      </c>
      <c r="AA49">
        <v>1725.4999999996396</v>
      </c>
      <c r="AB49">
        <v>1725.4999999996396</v>
      </c>
      <c r="AC49">
        <v>1725.4999999996392</v>
      </c>
      <c r="AD49">
        <v>1725.4999999996398</v>
      </c>
      <c r="AE49">
        <v>1725.4999999996394</v>
      </c>
      <c r="AF49">
        <v>1725.4999999996396</v>
      </c>
      <c r="AG49">
        <v>1725.4999999996398</v>
      </c>
      <c r="AH49">
        <v>1725.4999999996396</v>
      </c>
    </row>
    <row r="50" spans="1:34" x14ac:dyDescent="0.3">
      <c r="A50" s="111">
        <f ca="1">Exceedance!U50</f>
        <v>47543</v>
      </c>
      <c r="B50" s="1">
        <v>1759.2900001081175</v>
      </c>
      <c r="C50" s="1">
        <v>1759.2900001081175</v>
      </c>
      <c r="D50" s="1">
        <v>1759.2900001081175</v>
      </c>
      <c r="E50">
        <v>1759.2900001081173</v>
      </c>
      <c r="F50">
        <v>1759.2900001081175</v>
      </c>
      <c r="G50">
        <v>1759.2900001081173</v>
      </c>
      <c r="H50">
        <v>1759.2900001081175</v>
      </c>
      <c r="I50">
        <v>1759.2900001081175</v>
      </c>
      <c r="J50">
        <v>1759.2900001081175</v>
      </c>
      <c r="K50">
        <v>1759.2900001081175</v>
      </c>
      <c r="L50">
        <v>1759.2900001081175</v>
      </c>
      <c r="M50">
        <v>1759.2900001081175</v>
      </c>
      <c r="N50">
        <v>1759.2900001081175</v>
      </c>
      <c r="O50">
        <v>1759.2900001081173</v>
      </c>
      <c r="P50">
        <v>1759.2900001081175</v>
      </c>
      <c r="Q50">
        <v>1759.2900001081173</v>
      </c>
      <c r="R50">
        <v>1759.2900001081175</v>
      </c>
      <c r="S50">
        <v>1759.2900001081175</v>
      </c>
      <c r="T50">
        <v>1759.2900001081175</v>
      </c>
      <c r="U50">
        <v>1759.2900001081173</v>
      </c>
      <c r="V50">
        <v>1759.2900001081173</v>
      </c>
      <c r="W50">
        <v>1759.2900001081175</v>
      </c>
      <c r="X50">
        <v>1759.290000108118</v>
      </c>
      <c r="Y50">
        <v>1759.2900001081175</v>
      </c>
      <c r="Z50">
        <v>1759.2900001081175</v>
      </c>
      <c r="AA50">
        <v>1759.2900001081175</v>
      </c>
      <c r="AB50">
        <v>1759.2900001081175</v>
      </c>
      <c r="AC50">
        <v>1759.2900001081175</v>
      </c>
      <c r="AD50">
        <v>1759.2900001081173</v>
      </c>
      <c r="AE50">
        <v>1759.2900001081173</v>
      </c>
      <c r="AF50">
        <v>1759.2900001081175</v>
      </c>
      <c r="AG50">
        <v>1759.2900001081175</v>
      </c>
      <c r="AH50">
        <v>1759.2900001081173</v>
      </c>
    </row>
    <row r="51" spans="1:34" x14ac:dyDescent="0.3">
      <c r="A51" s="111">
        <f ca="1">Exceedance!U51</f>
        <v>47574</v>
      </c>
      <c r="B51" s="1">
        <v>1759.289999999696</v>
      </c>
      <c r="C51" s="1">
        <v>1759.2899999996964</v>
      </c>
      <c r="D51" s="1">
        <v>1759.2899999996964</v>
      </c>
      <c r="E51">
        <v>1759.2899999996964</v>
      </c>
      <c r="F51">
        <v>1759.2899999996955</v>
      </c>
      <c r="G51">
        <v>1759.2899999996966</v>
      </c>
      <c r="H51">
        <v>1759.2899999996964</v>
      </c>
      <c r="I51">
        <v>1759.289999999696</v>
      </c>
      <c r="J51">
        <v>1759.2899999996955</v>
      </c>
      <c r="K51">
        <v>1759.2899999996955</v>
      </c>
      <c r="L51">
        <v>1759.289999999696</v>
      </c>
      <c r="M51">
        <v>1759.289999999696</v>
      </c>
      <c r="N51">
        <v>1759.2899999996964</v>
      </c>
      <c r="O51">
        <v>1759.2899999996964</v>
      </c>
      <c r="P51">
        <v>1759.2899999996955</v>
      </c>
      <c r="Q51">
        <v>1759.2899999996964</v>
      </c>
      <c r="R51">
        <v>1759.289999999696</v>
      </c>
      <c r="S51">
        <v>1759.2899999996964</v>
      </c>
      <c r="T51">
        <v>1759.2899999996964</v>
      </c>
      <c r="U51">
        <v>1759.2899999996964</v>
      </c>
      <c r="V51">
        <v>1759.2899999996964</v>
      </c>
      <c r="W51">
        <v>1759.2899999996964</v>
      </c>
      <c r="X51">
        <v>1759.2899999996971</v>
      </c>
      <c r="Y51">
        <v>1759.289999999696</v>
      </c>
      <c r="Z51">
        <v>1759.2899999996964</v>
      </c>
      <c r="AA51">
        <v>1759.2899999996964</v>
      </c>
      <c r="AB51">
        <v>1759.2899999996964</v>
      </c>
      <c r="AC51">
        <v>1759.2899999996964</v>
      </c>
      <c r="AD51">
        <v>1759.2899999996964</v>
      </c>
      <c r="AE51">
        <v>1759.2899999996955</v>
      </c>
      <c r="AF51">
        <v>1759.2899999996964</v>
      </c>
      <c r="AG51">
        <v>1759.289999999696</v>
      </c>
      <c r="AH51">
        <v>1759.2899999996964</v>
      </c>
    </row>
    <row r="52" spans="1:34" x14ac:dyDescent="0.3">
      <c r="A52" s="111">
        <f ca="1">Exceedance!U52</f>
        <v>47604</v>
      </c>
      <c r="B52" s="1">
        <v>1759.2900000000009</v>
      </c>
      <c r="C52" s="1">
        <v>1759.2900000000013</v>
      </c>
      <c r="D52" s="1">
        <v>1759.2900000000013</v>
      </c>
      <c r="E52">
        <v>1759.2900000000009</v>
      </c>
      <c r="F52">
        <v>1759.2900000000009</v>
      </c>
      <c r="G52">
        <v>1759.2900000000009</v>
      </c>
      <c r="H52">
        <v>1759.2900000000009</v>
      </c>
      <c r="I52">
        <v>1759.2900000000004</v>
      </c>
      <c r="J52">
        <v>1759.2900000000009</v>
      </c>
      <c r="K52">
        <v>1759.2900000000009</v>
      </c>
      <c r="L52">
        <v>1759.2900000000009</v>
      </c>
      <c r="M52">
        <v>1759.2900000000004</v>
      </c>
      <c r="N52">
        <v>1759.2900000000013</v>
      </c>
      <c r="O52">
        <v>1759.2900000000009</v>
      </c>
      <c r="P52">
        <v>1759.2900000000013</v>
      </c>
      <c r="Q52">
        <v>1759.2900000000009</v>
      </c>
      <c r="R52">
        <v>1759.2900000000009</v>
      </c>
      <c r="S52">
        <v>1759.2900000000009</v>
      </c>
      <c r="T52">
        <v>1759.2900000000009</v>
      </c>
      <c r="U52">
        <v>1759.2900000000009</v>
      </c>
      <c r="V52">
        <v>1759.2900000000009</v>
      </c>
      <c r="W52">
        <v>1759.2900000000013</v>
      </c>
      <c r="X52">
        <v>1759.2900000000004</v>
      </c>
      <c r="Y52">
        <v>1759.2900000000009</v>
      </c>
      <c r="Z52">
        <v>1759.2900000000013</v>
      </c>
      <c r="AA52">
        <v>1759.2900000000009</v>
      </c>
      <c r="AB52">
        <v>1759.2900000000009</v>
      </c>
      <c r="AC52">
        <v>1759.2900000000009</v>
      </c>
      <c r="AD52">
        <v>1759.2900000000013</v>
      </c>
      <c r="AE52">
        <v>1759.2900000000004</v>
      </c>
      <c r="AF52">
        <v>1759.2900000000013</v>
      </c>
      <c r="AG52">
        <v>1759.2900000000002</v>
      </c>
      <c r="AH52">
        <v>1759.2900000000009</v>
      </c>
    </row>
    <row r="53" spans="1:34" x14ac:dyDescent="0.3">
      <c r="A53" s="111">
        <f ca="1">Exceedance!U53</f>
        <v>47635</v>
      </c>
      <c r="B53" s="1">
        <v>1759.2900000000009</v>
      </c>
      <c r="C53" s="1">
        <v>1759.2900000000002</v>
      </c>
      <c r="D53" s="1">
        <v>1759.2900000000002</v>
      </c>
      <c r="E53">
        <v>1759.2900000000002</v>
      </c>
      <c r="F53">
        <v>1759.2900000000002</v>
      </c>
      <c r="G53">
        <v>1759.2900000000002</v>
      </c>
      <c r="H53">
        <v>1759.2900000000004</v>
      </c>
      <c r="I53">
        <v>1759.2900000000002</v>
      </c>
      <c r="J53">
        <v>1759.2900000000009</v>
      </c>
      <c r="K53">
        <v>1759.2900000000004</v>
      </c>
      <c r="L53">
        <v>1759.2900000000009</v>
      </c>
      <c r="M53">
        <v>1759.2900000000002</v>
      </c>
      <c r="N53">
        <v>1759.2900000000002</v>
      </c>
      <c r="O53">
        <v>1759.2900000000004</v>
      </c>
      <c r="P53">
        <v>1759.2900000000002</v>
      </c>
      <c r="Q53">
        <v>1759.2900000000004</v>
      </c>
      <c r="R53">
        <v>1759.2900000000002</v>
      </c>
      <c r="S53">
        <v>1759.2900000000002</v>
      </c>
      <c r="T53">
        <v>1759.2900000000004</v>
      </c>
      <c r="U53">
        <v>1759.2900000000009</v>
      </c>
      <c r="V53">
        <v>1759.2900000000002</v>
      </c>
      <c r="W53">
        <v>1759.2900000000002</v>
      </c>
      <c r="X53">
        <v>1759.2900000000002</v>
      </c>
      <c r="Y53">
        <v>1759.2900000000002</v>
      </c>
      <c r="Z53">
        <v>1759.2900000000004</v>
      </c>
      <c r="AA53">
        <v>1759.2900000000009</v>
      </c>
      <c r="AB53">
        <v>1759.2900000000002</v>
      </c>
      <c r="AC53">
        <v>1759.2900000000002</v>
      </c>
      <c r="AD53">
        <v>1759.2900000000002</v>
      </c>
      <c r="AE53">
        <v>1759.2900000000004</v>
      </c>
      <c r="AF53">
        <v>1759.2900000000002</v>
      </c>
      <c r="AG53">
        <v>1759.2900000000002</v>
      </c>
      <c r="AH53">
        <v>1759.2900000000009</v>
      </c>
    </row>
    <row r="54" spans="1:34" x14ac:dyDescent="0.3">
      <c r="A54" s="111">
        <f ca="1">Exceedance!U54</f>
        <v>47665</v>
      </c>
      <c r="B54" s="1">
        <v>1731.1099997741997</v>
      </c>
      <c r="C54" s="1">
        <v>1731.1099997741997</v>
      </c>
      <c r="D54" s="1">
        <v>1731.1099997742003</v>
      </c>
      <c r="E54">
        <v>1731.1099997741997</v>
      </c>
      <c r="F54">
        <v>1731.1099997742003</v>
      </c>
      <c r="G54">
        <v>1731.1099997742001</v>
      </c>
      <c r="H54">
        <v>1731.1099997741997</v>
      </c>
      <c r="I54">
        <v>1731.1099997742003</v>
      </c>
      <c r="J54">
        <v>1731.1099997742001</v>
      </c>
      <c r="K54">
        <v>1731.1099997741997</v>
      </c>
      <c r="L54">
        <v>1731.1099997742003</v>
      </c>
      <c r="M54">
        <v>1731.1099997741997</v>
      </c>
      <c r="N54">
        <v>1731.1099997741997</v>
      </c>
      <c r="O54">
        <v>1731.1099997741997</v>
      </c>
      <c r="P54">
        <v>1731.1099997741997</v>
      </c>
      <c r="Q54">
        <v>1731.1099997741997</v>
      </c>
      <c r="R54">
        <v>1731.1099997741997</v>
      </c>
      <c r="S54">
        <v>1731.1099997741997</v>
      </c>
      <c r="T54">
        <v>1731.1099997741997</v>
      </c>
      <c r="U54">
        <v>1731.1099997741997</v>
      </c>
      <c r="V54">
        <v>1731.1099997741997</v>
      </c>
      <c r="W54">
        <v>1731.1099997742003</v>
      </c>
      <c r="X54">
        <v>1731.1099997741997</v>
      </c>
      <c r="Y54">
        <v>1731.1099997741997</v>
      </c>
      <c r="Z54">
        <v>1731.1099997741997</v>
      </c>
      <c r="AA54">
        <v>1731.1099997741997</v>
      </c>
      <c r="AB54">
        <v>1731.1099997742003</v>
      </c>
      <c r="AC54">
        <v>1731.1099997742003</v>
      </c>
      <c r="AD54">
        <v>1731.1099997741997</v>
      </c>
      <c r="AE54">
        <v>1731.1099997741997</v>
      </c>
      <c r="AF54">
        <v>1731.1099997741997</v>
      </c>
      <c r="AG54">
        <v>1731.1099997741997</v>
      </c>
      <c r="AH54">
        <v>1731.1099997741997</v>
      </c>
    </row>
    <row r="55" spans="1:34" x14ac:dyDescent="0.3">
      <c r="A55" s="111">
        <f ca="1">Exceedance!U55</f>
        <v>47696</v>
      </c>
      <c r="B55" s="1">
        <v>1731.1100000009167</v>
      </c>
      <c r="C55" s="1">
        <v>1731.1100000009167</v>
      </c>
      <c r="D55" s="1">
        <v>1731.1100000009167</v>
      </c>
      <c r="E55">
        <v>1731.1100000009167</v>
      </c>
      <c r="F55">
        <v>1731.1100000009167</v>
      </c>
      <c r="G55">
        <v>1731.1100000009167</v>
      </c>
      <c r="H55">
        <v>1731.1100000009167</v>
      </c>
      <c r="I55">
        <v>1731.1100000009167</v>
      </c>
      <c r="J55">
        <v>1731.1100000009167</v>
      </c>
      <c r="K55">
        <v>1731.1100000009171</v>
      </c>
      <c r="L55">
        <v>1731.1100000009167</v>
      </c>
      <c r="M55">
        <v>1731.1100000009171</v>
      </c>
      <c r="N55">
        <v>1731.1100000009171</v>
      </c>
      <c r="O55">
        <v>1731.1100000009167</v>
      </c>
      <c r="P55">
        <v>1731.1100000009167</v>
      </c>
      <c r="Q55">
        <v>1731.1100000009171</v>
      </c>
      <c r="R55">
        <v>1731.1100000009171</v>
      </c>
      <c r="S55">
        <v>1731.1100000009167</v>
      </c>
      <c r="T55">
        <v>1731.1100000009167</v>
      </c>
      <c r="U55">
        <v>1731.1100000009171</v>
      </c>
      <c r="V55">
        <v>1731.1100000009167</v>
      </c>
      <c r="W55">
        <v>1731.1100000009167</v>
      </c>
      <c r="X55">
        <v>1731.1100000009171</v>
      </c>
      <c r="Y55">
        <v>1731.1100000009167</v>
      </c>
      <c r="Z55">
        <v>1731.1100000009167</v>
      </c>
      <c r="AA55">
        <v>1731.1100000009167</v>
      </c>
      <c r="AB55">
        <v>1731.1100000009167</v>
      </c>
      <c r="AC55">
        <v>1731.1100000009167</v>
      </c>
      <c r="AD55">
        <v>1731.1100000009171</v>
      </c>
      <c r="AE55">
        <v>1731.1100000009171</v>
      </c>
      <c r="AF55">
        <v>1731.1100000009167</v>
      </c>
      <c r="AG55">
        <v>1731.1100000009171</v>
      </c>
      <c r="AH55">
        <v>1731.1100000009167</v>
      </c>
    </row>
    <row r="56" spans="1:34" x14ac:dyDescent="0.3">
      <c r="A56" s="111">
        <f ca="1">Exceedance!U56</f>
        <v>47727</v>
      </c>
      <c r="B56" s="1">
        <v>1675.3699988168587</v>
      </c>
      <c r="C56" s="1">
        <v>1675.3699988168587</v>
      </c>
      <c r="D56" s="1">
        <v>1675.3699988168587</v>
      </c>
      <c r="E56">
        <v>1675.3699988168587</v>
      </c>
      <c r="F56">
        <v>1675.3699988168587</v>
      </c>
      <c r="G56">
        <v>1675.3699988168587</v>
      </c>
      <c r="H56">
        <v>1675.3699988168587</v>
      </c>
      <c r="I56">
        <v>1675.3699988168587</v>
      </c>
      <c r="J56">
        <v>1675.3699988168587</v>
      </c>
      <c r="K56">
        <v>1675.3699988168589</v>
      </c>
      <c r="L56">
        <v>1675.3699988168587</v>
      </c>
      <c r="M56">
        <v>1675.3699988168587</v>
      </c>
      <c r="N56">
        <v>1675.3699988168589</v>
      </c>
      <c r="O56">
        <v>1675.3699988168587</v>
      </c>
      <c r="P56">
        <v>1675.3699988168587</v>
      </c>
      <c r="Q56">
        <v>1675.3699988168592</v>
      </c>
      <c r="R56">
        <v>1675.3699988168589</v>
      </c>
      <c r="S56">
        <v>1675.3699988168587</v>
      </c>
      <c r="T56">
        <v>1675.3699988168587</v>
      </c>
      <c r="U56">
        <v>1675.3699988168592</v>
      </c>
      <c r="V56">
        <v>1675.3699988168587</v>
      </c>
      <c r="W56">
        <v>1675.3699988168587</v>
      </c>
      <c r="X56">
        <v>1675.3699988168589</v>
      </c>
      <c r="Y56">
        <v>1675.3699988168587</v>
      </c>
      <c r="Z56">
        <v>1675.3699988168587</v>
      </c>
      <c r="AA56">
        <v>1675.3699988168587</v>
      </c>
      <c r="AB56">
        <v>1675.3699988168587</v>
      </c>
      <c r="AC56">
        <v>1675.3699988168587</v>
      </c>
      <c r="AD56">
        <v>1675.3699988168592</v>
      </c>
      <c r="AE56">
        <v>1675.3699988168592</v>
      </c>
      <c r="AF56">
        <v>1675.3699988168589</v>
      </c>
      <c r="AG56">
        <v>1675.3699988168594</v>
      </c>
      <c r="AH56">
        <v>1675.3699988168587</v>
      </c>
    </row>
    <row r="57" spans="1:34" x14ac:dyDescent="0.3">
      <c r="A57" s="111">
        <f ca="1">Exceedance!U57</f>
        <v>47757</v>
      </c>
      <c r="B57" s="1">
        <v>1487.0499958439511</v>
      </c>
      <c r="C57" s="1">
        <v>1487.0499958439514</v>
      </c>
      <c r="D57" s="1">
        <v>1487.0499958439511</v>
      </c>
      <c r="E57">
        <v>1487.0499958439511</v>
      </c>
      <c r="F57">
        <v>1487.0499958439509</v>
      </c>
      <c r="G57">
        <v>1487.0499958439509</v>
      </c>
      <c r="H57">
        <v>1487.0499958439509</v>
      </c>
      <c r="I57">
        <v>1487.0499958439511</v>
      </c>
      <c r="J57">
        <v>1487.0499958439509</v>
      </c>
      <c r="K57">
        <v>1487.0499958439509</v>
      </c>
      <c r="L57">
        <v>1487.0499958439511</v>
      </c>
      <c r="M57">
        <v>1487.0499958439509</v>
      </c>
      <c r="N57">
        <v>1487.0499958439509</v>
      </c>
      <c r="O57">
        <v>1487.0499958439511</v>
      </c>
      <c r="P57">
        <v>1487.0499958439509</v>
      </c>
      <c r="Q57">
        <v>1487.0499958439516</v>
      </c>
      <c r="R57">
        <v>1487.0499958439511</v>
      </c>
      <c r="S57">
        <v>1487.0499958439509</v>
      </c>
      <c r="T57">
        <v>1487.0499958439514</v>
      </c>
      <c r="U57">
        <v>1487.0499958439511</v>
      </c>
      <c r="V57">
        <v>1487.0499958439509</v>
      </c>
      <c r="W57">
        <v>1487.0499958439511</v>
      </c>
      <c r="X57">
        <v>1487.0499958439509</v>
      </c>
      <c r="Y57">
        <v>1487.0499958439514</v>
      </c>
      <c r="Z57">
        <v>1487.0499958439509</v>
      </c>
      <c r="AA57">
        <v>1487.0499958439509</v>
      </c>
      <c r="AB57">
        <v>1487.0499958439509</v>
      </c>
      <c r="AC57">
        <v>1487.0499958439509</v>
      </c>
      <c r="AD57">
        <v>1487.0499958439514</v>
      </c>
      <c r="AE57">
        <v>1487.0499958439511</v>
      </c>
      <c r="AF57">
        <v>1487.0499958439509</v>
      </c>
      <c r="AG57">
        <v>1487.0499958439514</v>
      </c>
      <c r="AH57">
        <v>1487.0499958439509</v>
      </c>
    </row>
    <row r="58" spans="1:34" x14ac:dyDescent="0.3">
      <c r="A58" s="111">
        <f ca="1">Exceedance!U58</f>
        <v>47788</v>
      </c>
      <c r="B58" s="1">
        <v>1539.7500007849999</v>
      </c>
      <c r="C58" s="1">
        <v>1539.7500007849999</v>
      </c>
      <c r="D58" s="1">
        <v>1539.7500007849999</v>
      </c>
      <c r="E58">
        <v>1539.7500007849999</v>
      </c>
      <c r="F58">
        <v>1539.7500007849992</v>
      </c>
      <c r="G58">
        <v>1539.7500007849994</v>
      </c>
      <c r="H58">
        <v>1539.7500007849997</v>
      </c>
      <c r="I58">
        <v>1539.7500007850001</v>
      </c>
      <c r="J58">
        <v>1539.7500007849999</v>
      </c>
      <c r="K58">
        <v>1539.7500007849997</v>
      </c>
      <c r="L58">
        <v>1539.7500007849997</v>
      </c>
      <c r="M58">
        <v>1539.7500007849997</v>
      </c>
      <c r="N58">
        <v>1539.7500007849997</v>
      </c>
      <c r="O58">
        <v>1539.7500007849999</v>
      </c>
      <c r="P58">
        <v>1539.7500007849997</v>
      </c>
      <c r="Q58">
        <v>1539.7500007849997</v>
      </c>
      <c r="R58">
        <v>1539.7500007849997</v>
      </c>
      <c r="S58">
        <v>1539.7500007849997</v>
      </c>
      <c r="T58">
        <v>1539.7500007849999</v>
      </c>
      <c r="U58">
        <v>1539.7500007849997</v>
      </c>
      <c r="V58">
        <v>1539.7500007849997</v>
      </c>
      <c r="W58">
        <v>1539.7500007849999</v>
      </c>
      <c r="X58">
        <v>1539.7500007849999</v>
      </c>
      <c r="Y58">
        <v>1539.7500007849999</v>
      </c>
      <c r="Z58">
        <v>1539.7500007849997</v>
      </c>
      <c r="AA58">
        <v>1539.7500007849997</v>
      </c>
      <c r="AB58">
        <v>1539.7500007849997</v>
      </c>
      <c r="AC58">
        <v>1539.7500007849997</v>
      </c>
      <c r="AD58">
        <v>1539.7500007849999</v>
      </c>
      <c r="AE58">
        <v>1539.7500007849999</v>
      </c>
      <c r="AF58">
        <v>1539.7500007849999</v>
      </c>
      <c r="AG58">
        <v>1539.7500007849999</v>
      </c>
      <c r="AH58">
        <v>1539.7500007849997</v>
      </c>
    </row>
    <row r="59" spans="1:34" x14ac:dyDescent="0.3">
      <c r="A59" s="111">
        <f ca="1">Exceedance!U59</f>
        <v>47818</v>
      </c>
      <c r="B59" s="1">
        <v>1661.5700014058862</v>
      </c>
      <c r="C59" s="1">
        <v>1661.5700014058862</v>
      </c>
      <c r="D59" s="1">
        <v>1661.5700014058862</v>
      </c>
      <c r="E59">
        <v>1661.5700014058864</v>
      </c>
      <c r="F59">
        <v>1661.5700014058859</v>
      </c>
      <c r="G59">
        <v>1661.5700014058864</v>
      </c>
      <c r="H59">
        <v>1661.5700014058868</v>
      </c>
      <c r="I59">
        <v>1661.5700014058859</v>
      </c>
      <c r="J59">
        <v>1661.5700014058859</v>
      </c>
      <c r="K59">
        <v>1661.5700014058862</v>
      </c>
      <c r="L59">
        <v>1661.5700014058862</v>
      </c>
      <c r="M59">
        <v>1661.5700014058859</v>
      </c>
      <c r="N59">
        <v>1661.5700014058864</v>
      </c>
      <c r="O59">
        <v>1661.5700014058859</v>
      </c>
      <c r="P59">
        <v>1661.5700014058864</v>
      </c>
      <c r="Q59">
        <v>1661.5700014058862</v>
      </c>
      <c r="R59">
        <v>1661.5700014058859</v>
      </c>
      <c r="S59">
        <v>1661.5700014058859</v>
      </c>
      <c r="T59">
        <v>1661.5700014058862</v>
      </c>
      <c r="U59">
        <v>1661.5700014058859</v>
      </c>
      <c r="V59">
        <v>1661.5700014058864</v>
      </c>
      <c r="W59">
        <v>1661.5700014058862</v>
      </c>
      <c r="X59">
        <v>1661.5700014058859</v>
      </c>
      <c r="Y59">
        <v>1661.5700014058859</v>
      </c>
      <c r="Z59">
        <v>1661.5700014058862</v>
      </c>
      <c r="AA59">
        <v>1661.5700014058864</v>
      </c>
      <c r="AB59">
        <v>1661.5700014058864</v>
      </c>
      <c r="AC59">
        <v>1661.5700014058864</v>
      </c>
      <c r="AD59">
        <v>1661.5700014058859</v>
      </c>
      <c r="AE59">
        <v>1661.5700014058859</v>
      </c>
      <c r="AF59">
        <v>1661.5700014058859</v>
      </c>
      <c r="AG59">
        <v>1661.5700014058859</v>
      </c>
      <c r="AH59">
        <v>1661.5700014058862</v>
      </c>
    </row>
    <row r="60" spans="1:34" x14ac:dyDescent="0.3">
      <c r="A60" s="111">
        <f ca="1">Exceedance!U60</f>
        <v>47849</v>
      </c>
      <c r="B60" s="1">
        <v>1725.500000192118</v>
      </c>
      <c r="C60" s="1">
        <v>1725.5000001921183</v>
      </c>
      <c r="D60" s="1">
        <v>1725.5000001921183</v>
      </c>
      <c r="E60">
        <v>1725.5000001921178</v>
      </c>
      <c r="F60">
        <v>1725.5000001921176</v>
      </c>
      <c r="G60">
        <v>1725.500000192118</v>
      </c>
      <c r="H60">
        <v>1725.5000001921189</v>
      </c>
      <c r="I60">
        <v>1725.5000001921183</v>
      </c>
      <c r="J60">
        <v>1725.5000001921183</v>
      </c>
      <c r="K60">
        <v>1725.5000001921178</v>
      </c>
      <c r="L60">
        <v>1725.500000192118</v>
      </c>
      <c r="M60">
        <v>1725.500000192118</v>
      </c>
      <c r="N60">
        <v>1725.500000192118</v>
      </c>
      <c r="O60">
        <v>1725.5000001921185</v>
      </c>
      <c r="P60">
        <v>1725.5000001921185</v>
      </c>
      <c r="Q60">
        <v>1725.500000192118</v>
      </c>
      <c r="R60">
        <v>1725.500000192118</v>
      </c>
      <c r="S60">
        <v>1725.5000001921185</v>
      </c>
      <c r="T60">
        <v>1725.500000192118</v>
      </c>
      <c r="U60">
        <v>1725.5000001921183</v>
      </c>
      <c r="V60">
        <v>1725.500000192118</v>
      </c>
      <c r="W60">
        <v>1725.500000192118</v>
      </c>
      <c r="X60">
        <v>1725.5000001921183</v>
      </c>
      <c r="Y60">
        <v>1725.5000001921183</v>
      </c>
      <c r="Z60">
        <v>1725.5000001921183</v>
      </c>
      <c r="AA60">
        <v>1725.500000192118</v>
      </c>
      <c r="AB60">
        <v>1725.500000192118</v>
      </c>
      <c r="AC60">
        <v>1725.5000001921187</v>
      </c>
      <c r="AD60">
        <v>1725.5000001921183</v>
      </c>
      <c r="AE60">
        <v>1725.5000001921185</v>
      </c>
      <c r="AF60">
        <v>1725.500000192118</v>
      </c>
      <c r="AG60">
        <v>1725.5000001921185</v>
      </c>
      <c r="AH60">
        <v>1725.500000192118</v>
      </c>
    </row>
    <row r="61" spans="1:34" x14ac:dyDescent="0.3">
      <c r="A61" s="111">
        <f ca="1">Exceedance!U61</f>
        <v>47880</v>
      </c>
      <c r="B61" s="1">
        <v>1725.4999999996392</v>
      </c>
      <c r="C61" s="1">
        <v>1725.4999999996396</v>
      </c>
      <c r="D61" s="1">
        <v>1725.4999999996396</v>
      </c>
      <c r="E61">
        <v>1725.4999999996392</v>
      </c>
      <c r="F61">
        <v>1725.4999999996387</v>
      </c>
      <c r="G61">
        <v>1725.4999999996398</v>
      </c>
      <c r="H61">
        <v>1725.4999999996403</v>
      </c>
      <c r="I61">
        <v>1725.4999999996396</v>
      </c>
      <c r="J61">
        <v>1725.4999999996396</v>
      </c>
      <c r="K61">
        <v>1725.4999999996396</v>
      </c>
      <c r="L61">
        <v>1725.4999999996396</v>
      </c>
      <c r="M61">
        <v>1725.4999999996396</v>
      </c>
      <c r="N61">
        <v>1725.4999999996398</v>
      </c>
      <c r="O61">
        <v>1725.4999999996394</v>
      </c>
      <c r="P61">
        <v>1725.4999999996403</v>
      </c>
      <c r="Q61">
        <v>1725.4999999996392</v>
      </c>
      <c r="R61">
        <v>1725.4999999996396</v>
      </c>
      <c r="S61">
        <v>1725.4999999996392</v>
      </c>
      <c r="T61">
        <v>1725.4999999996396</v>
      </c>
      <c r="U61">
        <v>1725.4999999996398</v>
      </c>
      <c r="V61">
        <v>1725.4999999996396</v>
      </c>
      <c r="W61">
        <v>1725.4999999996396</v>
      </c>
      <c r="X61">
        <v>1725.4999999996396</v>
      </c>
      <c r="Y61">
        <v>1725.4999999996396</v>
      </c>
      <c r="Z61">
        <v>1725.4999999996398</v>
      </c>
      <c r="AA61">
        <v>1725.4999999996398</v>
      </c>
      <c r="AB61">
        <v>1725.4999999996396</v>
      </c>
      <c r="AC61">
        <v>1725.4999999996401</v>
      </c>
      <c r="AD61">
        <v>1725.4999999996392</v>
      </c>
      <c r="AE61">
        <v>1725.4999999996398</v>
      </c>
      <c r="AF61">
        <v>1725.4999999996396</v>
      </c>
      <c r="AG61">
        <v>1725.4999999996392</v>
      </c>
      <c r="AH61">
        <v>1725.4999999996396</v>
      </c>
    </row>
    <row r="62" spans="1:34" x14ac:dyDescent="0.3">
      <c r="A62" s="111">
        <f ca="1">Exceedance!U62</f>
        <v>47908</v>
      </c>
      <c r="B62" s="1">
        <v>1759.2900001081175</v>
      </c>
      <c r="C62" s="1">
        <v>1759.2900001081175</v>
      </c>
      <c r="D62" s="1">
        <v>1759.2900001081175</v>
      </c>
      <c r="E62">
        <v>1759.2900001081173</v>
      </c>
      <c r="F62">
        <v>1759.2900001081173</v>
      </c>
      <c r="G62">
        <v>1759.2900001081175</v>
      </c>
      <c r="H62">
        <v>1759.290000108118</v>
      </c>
      <c r="I62">
        <v>1759.2900001081173</v>
      </c>
      <c r="J62">
        <v>1759.2900001081173</v>
      </c>
      <c r="K62">
        <v>1759.2900001081173</v>
      </c>
      <c r="L62">
        <v>1759.2900001081175</v>
      </c>
      <c r="M62">
        <v>1759.2900001081175</v>
      </c>
      <c r="N62">
        <v>1759.2900001081175</v>
      </c>
      <c r="O62">
        <v>1759.2900001081173</v>
      </c>
      <c r="P62">
        <v>1759.290000108118</v>
      </c>
      <c r="Q62">
        <v>1759.2900001081175</v>
      </c>
      <c r="R62">
        <v>1759.2900001081173</v>
      </c>
      <c r="S62">
        <v>1759.2900001081175</v>
      </c>
      <c r="T62">
        <v>1759.2900001081173</v>
      </c>
      <c r="U62">
        <v>1759.2900001081175</v>
      </c>
      <c r="V62">
        <v>1759.2900001081175</v>
      </c>
      <c r="W62">
        <v>1759.2900001081175</v>
      </c>
      <c r="X62">
        <v>1759.2900001081173</v>
      </c>
      <c r="Y62">
        <v>1759.2900001081175</v>
      </c>
      <c r="Z62">
        <v>1759.2900001081175</v>
      </c>
      <c r="AA62">
        <v>1759.2900001081175</v>
      </c>
      <c r="AB62">
        <v>1759.2900001081175</v>
      </c>
      <c r="AC62">
        <v>1759.290000108118</v>
      </c>
      <c r="AD62">
        <v>1759.2900001081175</v>
      </c>
      <c r="AE62">
        <v>1759.2900001081175</v>
      </c>
      <c r="AF62">
        <v>1759.2900001081175</v>
      </c>
      <c r="AG62">
        <v>1759.2900001081175</v>
      </c>
      <c r="AH62">
        <v>1759.2900001081175</v>
      </c>
    </row>
    <row r="63" spans="1:34" x14ac:dyDescent="0.3">
      <c r="A63" s="111">
        <f ca="1">Exceedance!U63</f>
        <v>47939</v>
      </c>
      <c r="B63" s="1">
        <v>1759.2899999996964</v>
      </c>
      <c r="C63" s="1">
        <v>1759.2899999996964</v>
      </c>
      <c r="D63" s="1">
        <v>1759.2899999996964</v>
      </c>
      <c r="E63">
        <v>1759.2899999996964</v>
      </c>
      <c r="F63">
        <v>1759.2899999996955</v>
      </c>
      <c r="G63">
        <v>1759.2899999996964</v>
      </c>
      <c r="H63">
        <v>1759.2899999996971</v>
      </c>
      <c r="I63">
        <v>1759.2899999996966</v>
      </c>
      <c r="J63">
        <v>1759.2899999996964</v>
      </c>
      <c r="K63">
        <v>1759.2899999996964</v>
      </c>
      <c r="L63">
        <v>1759.2899999996955</v>
      </c>
      <c r="M63">
        <v>1759.289999999696</v>
      </c>
      <c r="N63">
        <v>1759.2899999996964</v>
      </c>
      <c r="O63">
        <v>1759.2899999996964</v>
      </c>
      <c r="P63">
        <v>1759.2899999996964</v>
      </c>
      <c r="Q63">
        <v>1759.2899999996964</v>
      </c>
      <c r="R63">
        <v>1759.2899999996964</v>
      </c>
      <c r="S63">
        <v>1759.2899999996964</v>
      </c>
      <c r="T63">
        <v>1759.2899999996964</v>
      </c>
      <c r="U63">
        <v>1759.2899999996964</v>
      </c>
      <c r="V63">
        <v>1759.2899999996955</v>
      </c>
      <c r="W63">
        <v>1759.2899999996964</v>
      </c>
      <c r="X63">
        <v>1759.2899999996964</v>
      </c>
      <c r="Y63">
        <v>1759.2899999996964</v>
      </c>
      <c r="Z63">
        <v>1759.2899999996964</v>
      </c>
      <c r="AA63">
        <v>1759.2899999996964</v>
      </c>
      <c r="AB63">
        <v>1759.2899999996955</v>
      </c>
      <c r="AC63">
        <v>1759.2899999996964</v>
      </c>
      <c r="AD63">
        <v>1759.2899999996964</v>
      </c>
      <c r="AE63">
        <v>1759.289999999696</v>
      </c>
      <c r="AF63">
        <v>1759.2899999996964</v>
      </c>
      <c r="AG63">
        <v>1759.2899999996964</v>
      </c>
      <c r="AH63">
        <v>1759.2899999996964</v>
      </c>
    </row>
    <row r="64" spans="1:34" x14ac:dyDescent="0.3">
      <c r="A64" s="111">
        <f ca="1">Exceedance!U64</f>
        <v>47969</v>
      </c>
      <c r="B64" s="1">
        <v>1759.2900000000013</v>
      </c>
      <c r="C64" s="1">
        <v>1759.2900000000013</v>
      </c>
      <c r="D64" s="1">
        <v>1759.2900000000013</v>
      </c>
      <c r="E64">
        <v>1759.2900000000013</v>
      </c>
      <c r="F64">
        <v>1759.2900000000009</v>
      </c>
      <c r="G64">
        <v>1759.2900000000009</v>
      </c>
      <c r="H64">
        <v>1759.2900000000016</v>
      </c>
      <c r="I64">
        <v>1759.2900000000009</v>
      </c>
      <c r="J64">
        <v>1759.2900000000013</v>
      </c>
      <c r="K64">
        <v>1759.2900000000009</v>
      </c>
      <c r="L64">
        <v>1759.2900000000009</v>
      </c>
      <c r="M64">
        <v>1759.2900000000004</v>
      </c>
      <c r="N64">
        <v>1759.2900000000013</v>
      </c>
      <c r="O64">
        <v>1759.2900000000013</v>
      </c>
      <c r="P64">
        <v>1759.2900000000009</v>
      </c>
      <c r="Q64">
        <v>1759.2900000000013</v>
      </c>
      <c r="R64">
        <v>1759.2900000000013</v>
      </c>
      <c r="S64">
        <v>1759.2900000000009</v>
      </c>
      <c r="T64">
        <v>1759.2900000000009</v>
      </c>
      <c r="U64">
        <v>1759.2900000000009</v>
      </c>
      <c r="V64">
        <v>1759.2900000000013</v>
      </c>
      <c r="W64">
        <v>1759.2900000000009</v>
      </c>
      <c r="X64">
        <v>1759.2900000000009</v>
      </c>
      <c r="Y64">
        <v>1759.2900000000009</v>
      </c>
      <c r="Z64">
        <v>1759.2900000000009</v>
      </c>
      <c r="AA64">
        <v>1759.2900000000013</v>
      </c>
      <c r="AB64">
        <v>1759.2900000000009</v>
      </c>
      <c r="AC64">
        <v>1759.2900000000009</v>
      </c>
      <c r="AD64">
        <v>1759.2900000000013</v>
      </c>
      <c r="AE64">
        <v>1759.2900000000004</v>
      </c>
      <c r="AF64">
        <v>1759.2900000000013</v>
      </c>
      <c r="AG64">
        <v>1759.2900000000013</v>
      </c>
      <c r="AH64">
        <v>1759.2900000000009</v>
      </c>
    </row>
    <row r="65" spans="1:34" x14ac:dyDescent="0.3">
      <c r="A65" s="111">
        <f ca="1">Exceedance!U65</f>
        <v>48000</v>
      </c>
      <c r="B65" s="1">
        <v>1759.2900000000002</v>
      </c>
      <c r="C65" s="1">
        <v>1759.2900000000004</v>
      </c>
      <c r="D65" s="1">
        <v>1759.2900000000004</v>
      </c>
      <c r="E65">
        <v>1759.2900000000002</v>
      </c>
      <c r="F65">
        <v>1759.2900000000002</v>
      </c>
      <c r="G65">
        <v>1759.2900000000002</v>
      </c>
      <c r="H65">
        <v>1759.2900000000009</v>
      </c>
      <c r="I65">
        <v>1759.2900000000004</v>
      </c>
      <c r="J65">
        <v>1759.2900000000002</v>
      </c>
      <c r="K65">
        <v>1759.2900000000002</v>
      </c>
      <c r="L65">
        <v>1759.2900000000004</v>
      </c>
      <c r="M65">
        <v>1759.2899999999997</v>
      </c>
      <c r="N65">
        <v>1759.2900000000002</v>
      </c>
      <c r="O65">
        <v>1759.2900000000002</v>
      </c>
      <c r="P65">
        <v>1759.2900000000004</v>
      </c>
      <c r="Q65">
        <v>1759.2900000000002</v>
      </c>
      <c r="R65">
        <v>1759.2900000000004</v>
      </c>
      <c r="S65">
        <v>1759.2900000000002</v>
      </c>
      <c r="T65">
        <v>1759.2900000000009</v>
      </c>
      <c r="U65">
        <v>1759.2900000000002</v>
      </c>
      <c r="V65">
        <v>1759.2900000000002</v>
      </c>
      <c r="W65">
        <v>1759.2900000000002</v>
      </c>
      <c r="X65">
        <v>1759.2900000000002</v>
      </c>
      <c r="Y65">
        <v>1759.2900000000002</v>
      </c>
      <c r="Z65">
        <v>1759.2900000000002</v>
      </c>
      <c r="AA65">
        <v>1759.2900000000002</v>
      </c>
      <c r="AB65">
        <v>1759.2900000000009</v>
      </c>
      <c r="AC65">
        <v>1759.2900000000004</v>
      </c>
      <c r="AD65">
        <v>1759.2900000000002</v>
      </c>
      <c r="AE65">
        <v>1759.2900000000002</v>
      </c>
      <c r="AF65">
        <v>1759.2900000000002</v>
      </c>
      <c r="AG65">
        <v>1759.2900000000002</v>
      </c>
      <c r="AH65">
        <v>1759.2900000000004</v>
      </c>
    </row>
    <row r="66" spans="1:34" x14ac:dyDescent="0.3">
      <c r="A66" s="111">
        <f ca="1">Exceedance!U66</f>
        <v>48030</v>
      </c>
      <c r="B66" s="1">
        <v>1731.1099997741997</v>
      </c>
      <c r="C66" s="1">
        <v>1731.1099997741997</v>
      </c>
      <c r="D66" s="1">
        <v>1731.1099997741997</v>
      </c>
      <c r="E66">
        <v>1731.1099997741997</v>
      </c>
      <c r="F66">
        <v>1731.1099997741997</v>
      </c>
      <c r="G66">
        <v>1731.1099997741997</v>
      </c>
      <c r="H66">
        <v>1731.1099997742003</v>
      </c>
      <c r="I66">
        <v>1731.1099997741997</v>
      </c>
      <c r="J66">
        <v>1731.1099997741997</v>
      </c>
      <c r="K66">
        <v>1731.1099997741997</v>
      </c>
      <c r="L66">
        <v>1731.1099997741997</v>
      </c>
      <c r="M66">
        <v>1731.1099997741997</v>
      </c>
      <c r="N66">
        <v>1731.1099997741997</v>
      </c>
      <c r="O66">
        <v>1731.1099997741997</v>
      </c>
      <c r="P66">
        <v>1731.1099997741997</v>
      </c>
      <c r="Q66">
        <v>1731.1099997741997</v>
      </c>
      <c r="R66">
        <v>1731.1099997741997</v>
      </c>
      <c r="S66">
        <v>1731.1099997741997</v>
      </c>
      <c r="T66">
        <v>1731.1099997741997</v>
      </c>
      <c r="U66">
        <v>1731.1099997741997</v>
      </c>
      <c r="V66">
        <v>1731.1099997741997</v>
      </c>
      <c r="W66">
        <v>1731.1099997741997</v>
      </c>
      <c r="X66">
        <v>1731.1099997741997</v>
      </c>
      <c r="Y66">
        <v>1731.1099997741997</v>
      </c>
      <c r="Z66">
        <v>1731.1099997741997</v>
      </c>
      <c r="AA66">
        <v>1731.1099997741997</v>
      </c>
      <c r="AB66">
        <v>1731.1099997741997</v>
      </c>
      <c r="AC66">
        <v>1731.1099997741997</v>
      </c>
      <c r="AD66">
        <v>1731.1099997741997</v>
      </c>
      <c r="AE66">
        <v>1731.1099997741997</v>
      </c>
      <c r="AF66">
        <v>1731.1099997741997</v>
      </c>
      <c r="AG66">
        <v>1731.1099997741997</v>
      </c>
      <c r="AH66">
        <v>1731.1099997741997</v>
      </c>
    </row>
    <row r="67" spans="1:34" x14ac:dyDescent="0.3">
      <c r="A67" s="111">
        <f ca="1">Exceedance!U67</f>
        <v>48061</v>
      </c>
      <c r="B67" s="1">
        <v>1731.1100000009171</v>
      </c>
      <c r="C67" s="1">
        <v>1731.1100000009171</v>
      </c>
      <c r="D67" s="1">
        <v>1731.1100000009171</v>
      </c>
      <c r="E67">
        <v>1731.1100000009167</v>
      </c>
      <c r="F67">
        <v>1731.1100000009171</v>
      </c>
      <c r="G67">
        <v>1731.1100000009171</v>
      </c>
      <c r="H67">
        <v>1731.1100000009178</v>
      </c>
      <c r="I67">
        <v>1731.1100000009171</v>
      </c>
      <c r="J67">
        <v>1731.1100000009171</v>
      </c>
      <c r="K67">
        <v>1731.1100000009171</v>
      </c>
      <c r="L67">
        <v>1731.1100000009171</v>
      </c>
      <c r="M67">
        <v>1731.1100000009164</v>
      </c>
      <c r="N67">
        <v>1731.1100000009171</v>
      </c>
      <c r="O67">
        <v>1731.1100000009171</v>
      </c>
      <c r="P67">
        <v>1731.1100000009167</v>
      </c>
      <c r="Q67">
        <v>1731.1100000009167</v>
      </c>
      <c r="R67">
        <v>1731.1100000009171</v>
      </c>
      <c r="S67">
        <v>1731.1100000009171</v>
      </c>
      <c r="T67">
        <v>1731.1100000009167</v>
      </c>
      <c r="U67">
        <v>1731.1100000009171</v>
      </c>
      <c r="V67">
        <v>1731.1100000009171</v>
      </c>
      <c r="W67">
        <v>1731.1100000009167</v>
      </c>
      <c r="X67">
        <v>1731.1100000009167</v>
      </c>
      <c r="Y67">
        <v>1731.1100000009167</v>
      </c>
      <c r="Z67">
        <v>1731.1100000009171</v>
      </c>
      <c r="AA67">
        <v>1731.1100000009167</v>
      </c>
      <c r="AB67">
        <v>1731.1100000009171</v>
      </c>
      <c r="AC67">
        <v>1731.1100000009171</v>
      </c>
      <c r="AD67">
        <v>1731.1100000009167</v>
      </c>
      <c r="AE67">
        <v>1731.1100000009167</v>
      </c>
      <c r="AF67">
        <v>1731.1100000009167</v>
      </c>
      <c r="AG67">
        <v>1731.1100000009167</v>
      </c>
      <c r="AH67">
        <v>1731.1100000009171</v>
      </c>
    </row>
    <row r="68" spans="1:34" x14ac:dyDescent="0.3">
      <c r="A68" s="111">
        <f ca="1">Exceedance!U68</f>
        <v>48092</v>
      </c>
      <c r="B68" s="1">
        <v>1675.3699988168589</v>
      </c>
      <c r="C68" s="1">
        <v>1675.3699988168587</v>
      </c>
      <c r="D68" s="1">
        <v>1675.3699988168587</v>
      </c>
      <c r="E68">
        <v>1675.3699988168587</v>
      </c>
      <c r="F68">
        <v>1675.3699988168589</v>
      </c>
      <c r="G68">
        <v>1675.3699988168592</v>
      </c>
      <c r="H68">
        <v>1675.3699988168598</v>
      </c>
      <c r="I68">
        <v>1675.3699988168589</v>
      </c>
      <c r="J68">
        <v>1675.3699988168589</v>
      </c>
      <c r="K68">
        <v>1675.3699988168589</v>
      </c>
      <c r="L68">
        <v>1675.3699988168589</v>
      </c>
      <c r="M68">
        <v>1675.3699988168585</v>
      </c>
      <c r="N68">
        <v>1675.3699988168587</v>
      </c>
      <c r="O68">
        <v>1675.3699988168589</v>
      </c>
      <c r="P68">
        <v>1675.3699988168587</v>
      </c>
      <c r="Q68">
        <v>1675.3699988168587</v>
      </c>
      <c r="R68">
        <v>1675.3699988168592</v>
      </c>
      <c r="S68">
        <v>1675.3699988168594</v>
      </c>
      <c r="T68">
        <v>1675.3699988168589</v>
      </c>
      <c r="U68">
        <v>1675.3699988168592</v>
      </c>
      <c r="V68">
        <v>1675.3699988168589</v>
      </c>
      <c r="W68">
        <v>1675.3699988168587</v>
      </c>
      <c r="X68">
        <v>1675.3699988168589</v>
      </c>
      <c r="Y68">
        <v>1675.3699988168587</v>
      </c>
      <c r="Z68">
        <v>1675.3699988168587</v>
      </c>
      <c r="AA68">
        <v>1675.3699988168587</v>
      </c>
      <c r="AB68">
        <v>1675.3699988168592</v>
      </c>
      <c r="AC68">
        <v>1675.3699988168589</v>
      </c>
      <c r="AD68">
        <v>1675.3699988168587</v>
      </c>
      <c r="AE68">
        <v>1675.3699988168587</v>
      </c>
      <c r="AF68">
        <v>1675.3699988168587</v>
      </c>
      <c r="AG68">
        <v>1675.3699988168587</v>
      </c>
      <c r="AH68">
        <v>1675.3699988168589</v>
      </c>
    </row>
    <row r="69" spans="1:34" x14ac:dyDescent="0.3">
      <c r="A69" s="111" t="str">
        <f ca="1">Exceedance!U69</f>
        <v/>
      </c>
      <c r="B69" s="1"/>
      <c r="C69" s="1"/>
      <c r="D69" s="1"/>
    </row>
    <row r="70" spans="1:34" x14ac:dyDescent="0.3">
      <c r="A70" s="111" t="str">
        <f ca="1">Exceedance!U70</f>
        <v/>
      </c>
      <c r="B70" s="1"/>
      <c r="C70" s="1"/>
      <c r="D70" s="1"/>
    </row>
    <row r="71" spans="1:34" x14ac:dyDescent="0.3">
      <c r="A71" s="111" t="str">
        <f ca="1">Exceedance!U71</f>
        <v/>
      </c>
      <c r="B71" s="1"/>
      <c r="C71" s="1"/>
      <c r="D71" s="1"/>
    </row>
    <row r="72" spans="1:34" x14ac:dyDescent="0.3">
      <c r="A72" s="111" t="str">
        <f ca="1">Exceedance!U72</f>
        <v/>
      </c>
      <c r="B72" s="1"/>
      <c r="C72" s="1"/>
      <c r="D72" s="1"/>
    </row>
    <row r="73" spans="1:34" x14ac:dyDescent="0.3">
      <c r="A73" s="111" t="str">
        <f ca="1">Exceedance!U73</f>
        <v/>
      </c>
      <c r="B73" s="1"/>
      <c r="C73" s="1"/>
      <c r="D73" s="1"/>
    </row>
    <row r="74" spans="1:34" x14ac:dyDescent="0.3">
      <c r="A74" s="111" t="str">
        <f ca="1">Exceedance!U74</f>
        <v/>
      </c>
      <c r="B74" s="1"/>
      <c r="C74" s="1"/>
      <c r="D74" s="1"/>
    </row>
    <row r="75" spans="1:34" x14ac:dyDescent="0.3">
      <c r="A75" s="111" t="str">
        <f ca="1">Exceedance!U75</f>
        <v/>
      </c>
      <c r="B75" s="1"/>
      <c r="C75" s="1"/>
      <c r="D75" s="1"/>
    </row>
    <row r="76" spans="1:34" x14ac:dyDescent="0.3">
      <c r="A76" s="111" t="str">
        <f ca="1">Exceedance!U76</f>
        <v/>
      </c>
      <c r="B76" s="1"/>
      <c r="C76" s="1"/>
      <c r="D76" s="1"/>
    </row>
    <row r="77" spans="1:34" x14ac:dyDescent="0.3">
      <c r="A77" s="111" t="str">
        <f ca="1">Exceedance!U77</f>
        <v/>
      </c>
      <c r="B77" s="1"/>
      <c r="C77" s="1"/>
      <c r="D77" s="1"/>
    </row>
    <row r="78" spans="1:34" x14ac:dyDescent="0.3">
      <c r="A78" s="111" t="str">
        <f ca="1">Exceedance!U78</f>
        <v/>
      </c>
      <c r="B78" s="1"/>
      <c r="C78" s="1"/>
      <c r="D78" s="1"/>
    </row>
    <row r="79" spans="1:34" x14ac:dyDescent="0.3">
      <c r="A79" s="111" t="str">
        <f ca="1">Exceedance!U79</f>
        <v/>
      </c>
      <c r="B79" s="1"/>
      <c r="C79" s="1"/>
      <c r="D79" s="1"/>
    </row>
    <row r="80" spans="1:34" x14ac:dyDescent="0.3">
      <c r="A80" s="111" t="str">
        <f ca="1">Exceedance!U80</f>
        <v/>
      </c>
      <c r="B80" s="1"/>
      <c r="C80" s="1"/>
      <c r="D80" s="1"/>
    </row>
    <row r="81" spans="1:4" x14ac:dyDescent="0.3">
      <c r="A81" s="111" t="str">
        <f ca="1">Exceedance!U81</f>
        <v/>
      </c>
      <c r="B81" s="1"/>
      <c r="C81" s="1"/>
      <c r="D81" s="1"/>
    </row>
    <row r="82" spans="1:4" x14ac:dyDescent="0.3">
      <c r="A82" s="111" t="str">
        <f ca="1">Exceedance!U82</f>
        <v/>
      </c>
      <c r="B82" s="1"/>
      <c r="C82" s="1"/>
      <c r="D82" s="1"/>
    </row>
    <row r="83" spans="1:4" x14ac:dyDescent="0.3">
      <c r="A83" s="111" t="str">
        <f ca="1">Exceedance!U83</f>
        <v/>
      </c>
      <c r="B83" s="1"/>
      <c r="C83" s="1"/>
      <c r="D83" s="1"/>
    </row>
    <row r="84" spans="1:4" x14ac:dyDescent="0.3">
      <c r="A84" s="111" t="str">
        <f ca="1">Exceedance!U84</f>
        <v/>
      </c>
      <c r="B84" s="1"/>
      <c r="C84" s="1"/>
      <c r="D84" s="1"/>
    </row>
    <row r="85" spans="1:4" x14ac:dyDescent="0.3">
      <c r="A85" s="111" t="str">
        <f ca="1">Exceedance!U85</f>
        <v/>
      </c>
      <c r="B85" s="1"/>
      <c r="C85" s="1"/>
      <c r="D85" s="1"/>
    </row>
    <row r="86" spans="1:4" x14ac:dyDescent="0.3">
      <c r="A86" s="111" t="str">
        <f ca="1">Exceedance!U86</f>
        <v/>
      </c>
      <c r="B86" s="1"/>
      <c r="C86" s="1"/>
      <c r="D86" s="1"/>
    </row>
    <row r="87" spans="1:4" x14ac:dyDescent="0.3">
      <c r="A87" s="111" t="str">
        <f ca="1">Exceedance!U87</f>
        <v/>
      </c>
      <c r="B87" s="1"/>
      <c r="C87" s="1"/>
      <c r="D87" s="1"/>
    </row>
    <row r="88" spans="1:4" x14ac:dyDescent="0.3">
      <c r="A88" s="111" t="str">
        <f ca="1">Exceedance!U88</f>
        <v/>
      </c>
      <c r="B88" s="1"/>
      <c r="C88" s="1"/>
      <c r="D88" s="1"/>
    </row>
    <row r="89" spans="1:4" x14ac:dyDescent="0.3">
      <c r="A89" s="111" t="str">
        <f ca="1">Exceedance!U89</f>
        <v/>
      </c>
      <c r="B89" s="1"/>
      <c r="C89" s="1"/>
      <c r="D89" s="1"/>
    </row>
    <row r="90" spans="1:4" x14ac:dyDescent="0.3">
      <c r="A90" s="111" t="str">
        <f ca="1">Exceedance!U90</f>
        <v/>
      </c>
      <c r="B90" s="1"/>
      <c r="C90" s="1"/>
      <c r="D90" s="1"/>
    </row>
    <row r="91" spans="1:4" x14ac:dyDescent="0.3">
      <c r="A91" s="111" t="str">
        <f ca="1">Exceedance!U91</f>
        <v/>
      </c>
      <c r="B91" s="1"/>
      <c r="C91" s="1"/>
      <c r="D91" s="1"/>
    </row>
    <row r="92" spans="1:4" x14ac:dyDescent="0.3">
      <c r="A92" s="111" t="str">
        <f ca="1">Exceedance!U92</f>
        <v/>
      </c>
      <c r="B92" s="1"/>
      <c r="C92" s="1"/>
      <c r="D92" s="1"/>
    </row>
    <row r="93" spans="1:4" x14ac:dyDescent="0.3">
      <c r="A93" s="111" t="str">
        <f ca="1">Exceedance!U93</f>
        <v/>
      </c>
      <c r="B93" s="1"/>
      <c r="C93" s="1"/>
      <c r="D93" s="1"/>
    </row>
    <row r="94" spans="1:4" x14ac:dyDescent="0.3">
      <c r="A94" s="111" t="str">
        <f ca="1">Exceedance!U94</f>
        <v/>
      </c>
      <c r="B94" s="1"/>
      <c r="C94" s="1"/>
      <c r="D94" s="1"/>
    </row>
    <row r="95" spans="1:4" x14ac:dyDescent="0.3">
      <c r="A95" s="111" t="str">
        <f ca="1">Exceedance!U95</f>
        <v/>
      </c>
      <c r="B95" s="1"/>
      <c r="C95" s="1"/>
      <c r="D95" s="1"/>
    </row>
    <row r="96" spans="1:4" x14ac:dyDescent="0.3">
      <c r="A96" s="111" t="str">
        <f ca="1">Exceedance!U96</f>
        <v/>
      </c>
      <c r="B96" s="1"/>
      <c r="C96" s="1"/>
      <c r="D96" s="1"/>
    </row>
    <row r="97" spans="1:4" x14ac:dyDescent="0.3">
      <c r="A97" s="111" t="str">
        <f ca="1">Exceedance!U97</f>
        <v/>
      </c>
      <c r="B97" s="1"/>
      <c r="C97" s="1"/>
      <c r="D97" s="1"/>
    </row>
    <row r="98" spans="1:4" x14ac:dyDescent="0.3">
      <c r="A98" s="111" t="str">
        <f ca="1">Exceedance!U98</f>
        <v/>
      </c>
      <c r="B98" s="1"/>
      <c r="C98" s="1"/>
      <c r="D98" s="1"/>
    </row>
    <row r="99" spans="1:4" x14ac:dyDescent="0.3">
      <c r="A99" s="111" t="str">
        <f ca="1">Exceedance!U99</f>
        <v/>
      </c>
      <c r="B99" s="1"/>
      <c r="C99" s="1"/>
      <c r="D99" s="1"/>
    </row>
    <row r="100" spans="1:4" x14ac:dyDescent="0.3">
      <c r="A100" s="111"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B1:AH1"/>
  </mergeCells>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Sheet32">
    <tabColor rgb="FFFFFF66"/>
  </sheetPr>
  <dimension ref="A1:AH175"/>
  <sheetViews>
    <sheetView workbookViewId="0">
      <selection activeCell="B4" sqref="B4:AQ175"/>
    </sheetView>
  </sheetViews>
  <sheetFormatPr defaultColWidth="8.5546875" defaultRowHeight="14.4" x14ac:dyDescent="0.3"/>
  <cols>
    <col min="1" max="1" width="8.5546875" style="82"/>
    <col min="2" max="4" width="8.5546875" style="185"/>
  </cols>
  <sheetData>
    <row r="1" spans="1:34" s="82" customFormat="1" x14ac:dyDescent="0.3">
      <c r="A1" s="16"/>
      <c r="B1" s="872" t="s">
        <v>107</v>
      </c>
      <c r="C1" s="873"/>
      <c r="D1" s="873"/>
      <c r="E1" s="873"/>
      <c r="F1" s="873"/>
      <c r="G1" s="873"/>
      <c r="H1" s="873"/>
      <c r="I1" s="873"/>
      <c r="J1" s="873"/>
      <c r="K1" s="873"/>
      <c r="L1" s="873"/>
      <c r="M1" s="873"/>
      <c r="N1" s="873"/>
      <c r="O1" s="873"/>
      <c r="P1" s="873"/>
      <c r="Q1" s="873"/>
      <c r="R1" s="873"/>
      <c r="S1" s="873"/>
      <c r="T1" s="873"/>
      <c r="U1" s="873"/>
      <c r="V1" s="873"/>
      <c r="W1" s="873"/>
      <c r="X1" s="873"/>
      <c r="Y1" s="873"/>
      <c r="Z1" s="873"/>
      <c r="AA1" s="873"/>
      <c r="AB1" s="873"/>
      <c r="AC1" s="873"/>
      <c r="AD1" s="873"/>
      <c r="AE1" s="873"/>
      <c r="AF1" s="873"/>
      <c r="AG1" s="873"/>
      <c r="AH1" s="873"/>
    </row>
    <row r="2" spans="1:34" s="82" customFormat="1" x14ac:dyDescent="0.3">
      <c r="A2" s="16"/>
      <c r="B2" s="82" t="s">
        <v>288</v>
      </c>
      <c r="C2" s="82" t="s">
        <v>287</v>
      </c>
      <c r="D2" s="82" t="s">
        <v>289</v>
      </c>
      <c r="E2" s="82">
        <v>1991</v>
      </c>
      <c r="F2" s="82">
        <v>1992</v>
      </c>
      <c r="G2" s="82">
        <v>1993</v>
      </c>
      <c r="H2" s="82">
        <v>1994</v>
      </c>
      <c r="I2" s="82">
        <v>1995</v>
      </c>
      <c r="J2" s="82">
        <v>1996</v>
      </c>
      <c r="K2" s="82">
        <v>1997</v>
      </c>
      <c r="L2" s="82">
        <v>1998</v>
      </c>
      <c r="M2" s="82">
        <v>1999</v>
      </c>
      <c r="N2" s="82">
        <v>2000</v>
      </c>
      <c r="O2" s="82">
        <v>2001</v>
      </c>
      <c r="P2" s="82">
        <v>2002</v>
      </c>
      <c r="Q2" s="82">
        <v>2003</v>
      </c>
      <c r="R2" s="82">
        <v>2004</v>
      </c>
      <c r="S2" s="82">
        <v>2005</v>
      </c>
      <c r="T2" s="82">
        <v>2006</v>
      </c>
      <c r="U2" s="82">
        <v>2007</v>
      </c>
      <c r="V2" s="82">
        <v>2008</v>
      </c>
      <c r="W2" s="82">
        <v>2009</v>
      </c>
      <c r="X2" s="82">
        <v>2010</v>
      </c>
      <c r="Y2" s="82">
        <v>2011</v>
      </c>
      <c r="Z2" s="82">
        <v>2012</v>
      </c>
      <c r="AA2" s="82">
        <v>2013</v>
      </c>
      <c r="AB2" s="82">
        <v>2014</v>
      </c>
      <c r="AC2" s="82">
        <v>2015</v>
      </c>
      <c r="AD2" s="82">
        <v>2016</v>
      </c>
      <c r="AE2" s="82">
        <v>2017</v>
      </c>
      <c r="AF2" s="82">
        <v>2018</v>
      </c>
      <c r="AG2" s="82">
        <v>2019</v>
      </c>
      <c r="AH2" s="82">
        <v>2020</v>
      </c>
    </row>
    <row r="3" spans="1:34" s="18" customFormat="1" x14ac:dyDescent="0.3">
      <c r="A3" s="17"/>
      <c r="B3" s="18" t="s">
        <v>323</v>
      </c>
      <c r="C3" s="18" t="s">
        <v>324</v>
      </c>
      <c r="D3" s="18" t="s">
        <v>325</v>
      </c>
      <c r="E3" s="18" t="s">
        <v>326</v>
      </c>
      <c r="F3" s="18" t="s">
        <v>327</v>
      </c>
      <c r="G3" s="18" t="s">
        <v>328</v>
      </c>
      <c r="H3" s="18" t="s">
        <v>329</v>
      </c>
      <c r="I3" s="18" t="s">
        <v>330</v>
      </c>
      <c r="J3" s="18" t="s">
        <v>331</v>
      </c>
      <c r="K3" s="18" t="s">
        <v>332</v>
      </c>
      <c r="L3" s="18" t="s">
        <v>333</v>
      </c>
      <c r="M3" s="18" t="s">
        <v>334</v>
      </c>
      <c r="N3" s="18" t="s">
        <v>335</v>
      </c>
      <c r="O3" s="18" t="s">
        <v>336</v>
      </c>
      <c r="P3" s="18" t="s">
        <v>337</v>
      </c>
      <c r="Q3" s="18" t="s">
        <v>338</v>
      </c>
      <c r="R3" s="18" t="s">
        <v>339</v>
      </c>
      <c r="S3" s="18" t="s">
        <v>340</v>
      </c>
      <c r="T3" s="18" t="s">
        <v>341</v>
      </c>
      <c r="U3" s="18" t="s">
        <v>342</v>
      </c>
      <c r="V3" s="18" t="s">
        <v>343</v>
      </c>
      <c r="W3" s="18" t="s">
        <v>344</v>
      </c>
      <c r="X3" s="18" t="s">
        <v>345</v>
      </c>
      <c r="Y3" s="18" t="s">
        <v>346</v>
      </c>
      <c r="Z3" s="18" t="s">
        <v>347</v>
      </c>
      <c r="AA3" s="18" t="s">
        <v>348</v>
      </c>
      <c r="AB3" s="18" t="s">
        <v>349</v>
      </c>
      <c r="AC3" s="18" t="s">
        <v>350</v>
      </c>
      <c r="AD3" s="18" t="s">
        <v>351</v>
      </c>
      <c r="AE3" s="18" t="s">
        <v>352</v>
      </c>
      <c r="AF3" s="18" t="s">
        <v>353</v>
      </c>
      <c r="AG3" s="18" t="s">
        <v>354</v>
      </c>
      <c r="AH3" s="18" t="s">
        <v>355</v>
      </c>
    </row>
    <row r="4" spans="1:34" x14ac:dyDescent="0.3">
      <c r="A4" s="19">
        <f ca="1">Exceedance!U4</f>
        <v>46143</v>
      </c>
      <c r="B4" s="1">
        <v>448.49994803066352</v>
      </c>
      <c r="C4" s="1">
        <v>448.49994803066352</v>
      </c>
      <c r="D4" s="1">
        <v>448.49994803066352</v>
      </c>
      <c r="E4">
        <v>448.49994803066352</v>
      </c>
      <c r="F4">
        <v>448.49994803066352</v>
      </c>
      <c r="G4">
        <v>448.49994803066352</v>
      </c>
      <c r="H4">
        <v>448.49994803066352</v>
      </c>
      <c r="I4">
        <v>448.49994803066352</v>
      </c>
      <c r="J4">
        <v>448.49994803066352</v>
      </c>
      <c r="K4">
        <v>448.49994803066352</v>
      </c>
      <c r="L4">
        <v>448.49994803066352</v>
      </c>
      <c r="M4">
        <v>448.49994803066352</v>
      </c>
      <c r="N4">
        <v>448.49994803066352</v>
      </c>
      <c r="O4">
        <v>448.49994803066352</v>
      </c>
      <c r="P4">
        <v>448.49994803066352</v>
      </c>
      <c r="Q4">
        <v>448.49994803066352</v>
      </c>
      <c r="R4">
        <v>448.49994803066352</v>
      </c>
      <c r="S4">
        <v>448.49994803066352</v>
      </c>
      <c r="T4">
        <v>448.49994803066352</v>
      </c>
      <c r="U4">
        <v>448.49994803066352</v>
      </c>
      <c r="V4">
        <v>448.49994803066352</v>
      </c>
      <c r="W4">
        <v>448.49994803066352</v>
      </c>
      <c r="X4">
        <v>448.49994803066352</v>
      </c>
      <c r="Y4">
        <v>448.49994803066352</v>
      </c>
      <c r="Z4">
        <v>448.49994803066352</v>
      </c>
      <c r="AA4">
        <v>448.49994803066352</v>
      </c>
      <c r="AB4">
        <v>448.49994803066352</v>
      </c>
      <c r="AC4">
        <v>448.49994803066352</v>
      </c>
      <c r="AD4">
        <v>448.49994803066352</v>
      </c>
      <c r="AE4">
        <v>448.49994803066352</v>
      </c>
      <c r="AF4">
        <v>448.49994803066352</v>
      </c>
      <c r="AG4">
        <v>448.49994803066352</v>
      </c>
      <c r="AH4">
        <v>448.49994803066352</v>
      </c>
    </row>
    <row r="5" spans="1:34" x14ac:dyDescent="0.3">
      <c r="A5" s="19">
        <f ca="1">Exceedance!U5</f>
        <v>46174</v>
      </c>
      <c r="B5" s="1">
        <v>448.49994799737328</v>
      </c>
      <c r="C5" s="1">
        <v>448.49994799737328</v>
      </c>
      <c r="D5" s="1">
        <v>448.49994799737328</v>
      </c>
      <c r="E5">
        <v>448.49994799737328</v>
      </c>
      <c r="F5">
        <v>448.49994799737328</v>
      </c>
      <c r="G5">
        <v>448.49994799737328</v>
      </c>
      <c r="H5">
        <v>448.49994799737328</v>
      </c>
      <c r="I5">
        <v>448.49994799737328</v>
      </c>
      <c r="J5">
        <v>448.49994799737328</v>
      </c>
      <c r="K5">
        <v>448.49994799737328</v>
      </c>
      <c r="L5">
        <v>448.49994799737328</v>
      </c>
      <c r="M5">
        <v>448.49994799737328</v>
      </c>
      <c r="N5">
        <v>448.49994799737328</v>
      </c>
      <c r="O5">
        <v>448.49994799737328</v>
      </c>
      <c r="P5">
        <v>448.49994799737328</v>
      </c>
      <c r="Q5">
        <v>448.49994799737328</v>
      </c>
      <c r="R5">
        <v>448.49994799737328</v>
      </c>
      <c r="S5">
        <v>448.49994799737328</v>
      </c>
      <c r="T5">
        <v>448.49994799737328</v>
      </c>
      <c r="U5">
        <v>448.49994799737328</v>
      </c>
      <c r="V5">
        <v>448.49994799737328</v>
      </c>
      <c r="W5">
        <v>448.49994799737328</v>
      </c>
      <c r="X5">
        <v>448.49994799737328</v>
      </c>
      <c r="Y5">
        <v>448.49994799737328</v>
      </c>
      <c r="Z5">
        <v>448.49994799737328</v>
      </c>
      <c r="AA5">
        <v>448.49994799737328</v>
      </c>
      <c r="AB5">
        <v>448.49994799737328</v>
      </c>
      <c r="AC5">
        <v>448.49994799737328</v>
      </c>
      <c r="AD5">
        <v>448.49994799737328</v>
      </c>
      <c r="AE5">
        <v>448.49994799737328</v>
      </c>
      <c r="AF5">
        <v>448.49994799737328</v>
      </c>
      <c r="AG5">
        <v>448.49994799737328</v>
      </c>
      <c r="AH5">
        <v>448.49994799737328</v>
      </c>
    </row>
    <row r="6" spans="1:34" x14ac:dyDescent="0.3">
      <c r="A6" s="19">
        <f ca="1">Exceedance!U6</f>
        <v>46204</v>
      </c>
      <c r="B6" s="1">
        <v>447.99984196030869</v>
      </c>
      <c r="C6" s="1">
        <v>447.99984196030869</v>
      </c>
      <c r="D6" s="1">
        <v>447.99984196030869</v>
      </c>
      <c r="E6">
        <v>447.99984196030869</v>
      </c>
      <c r="F6">
        <v>447.99984196030869</v>
      </c>
      <c r="G6">
        <v>447.99984196030869</v>
      </c>
      <c r="H6">
        <v>447.99984196030869</v>
      </c>
      <c r="I6">
        <v>447.99984196030869</v>
      </c>
      <c r="J6">
        <v>447.99984196030869</v>
      </c>
      <c r="K6">
        <v>447.99984196030869</v>
      </c>
      <c r="L6">
        <v>447.99984196030869</v>
      </c>
      <c r="M6">
        <v>447.99984196030869</v>
      </c>
      <c r="N6">
        <v>447.99984196030869</v>
      </c>
      <c r="O6">
        <v>447.99984196030869</v>
      </c>
      <c r="P6">
        <v>447.99984196030869</v>
      </c>
      <c r="Q6">
        <v>447.99984196030869</v>
      </c>
      <c r="R6">
        <v>447.99984196030869</v>
      </c>
      <c r="S6">
        <v>447.99984196030869</v>
      </c>
      <c r="T6">
        <v>447.99984196030869</v>
      </c>
      <c r="U6">
        <v>447.99984196030869</v>
      </c>
      <c r="V6">
        <v>447.99984196030869</v>
      </c>
      <c r="W6">
        <v>447.99984196030869</v>
      </c>
      <c r="X6">
        <v>447.99984196030869</v>
      </c>
      <c r="Y6">
        <v>447.99984196030869</v>
      </c>
      <c r="Z6">
        <v>447.99984196030869</v>
      </c>
      <c r="AA6">
        <v>447.99984196030869</v>
      </c>
      <c r="AB6">
        <v>447.99984196030869</v>
      </c>
      <c r="AC6">
        <v>447.99984196030869</v>
      </c>
      <c r="AD6">
        <v>447.99984196030869</v>
      </c>
      <c r="AE6">
        <v>447.99984196030869</v>
      </c>
      <c r="AF6">
        <v>447.99984196030869</v>
      </c>
      <c r="AG6">
        <v>447.99984196030869</v>
      </c>
      <c r="AH6">
        <v>447.99984196030869</v>
      </c>
    </row>
    <row r="7" spans="1:34" x14ac:dyDescent="0.3">
      <c r="A7" s="19">
        <f ca="1">Exceedance!U7</f>
        <v>46235</v>
      </c>
      <c r="B7" s="1">
        <v>447.4997329303315</v>
      </c>
      <c r="C7" s="1">
        <v>447.4997329303315</v>
      </c>
      <c r="D7" s="1">
        <v>447.4997329303315</v>
      </c>
      <c r="E7">
        <v>447.4997329303315</v>
      </c>
      <c r="F7">
        <v>447.4997329303315</v>
      </c>
      <c r="G7">
        <v>447.4997329303315</v>
      </c>
      <c r="H7">
        <v>447.4997329303315</v>
      </c>
      <c r="I7">
        <v>447.4997329303315</v>
      </c>
      <c r="J7">
        <v>447.4997329303315</v>
      </c>
      <c r="K7">
        <v>447.4997329303315</v>
      </c>
      <c r="L7">
        <v>447.4997329303315</v>
      </c>
      <c r="M7">
        <v>447.4997329303315</v>
      </c>
      <c r="N7">
        <v>447.4997329303315</v>
      </c>
      <c r="O7">
        <v>447.4997329303315</v>
      </c>
      <c r="P7">
        <v>447.4997329303315</v>
      </c>
      <c r="Q7">
        <v>447.4997329303315</v>
      </c>
      <c r="R7">
        <v>447.4997329303315</v>
      </c>
      <c r="S7">
        <v>447.4997329303315</v>
      </c>
      <c r="T7">
        <v>447.4997329303315</v>
      </c>
      <c r="U7">
        <v>447.4997329303315</v>
      </c>
      <c r="V7">
        <v>447.4997329303315</v>
      </c>
      <c r="W7">
        <v>447.4997329303315</v>
      </c>
      <c r="X7">
        <v>447.4997329303315</v>
      </c>
      <c r="Y7">
        <v>447.4997329303315</v>
      </c>
      <c r="Z7">
        <v>447.4997329303315</v>
      </c>
      <c r="AA7">
        <v>447.4997329303315</v>
      </c>
      <c r="AB7">
        <v>447.4997329303315</v>
      </c>
      <c r="AC7">
        <v>447.4997329303315</v>
      </c>
      <c r="AD7">
        <v>447.4997329303315</v>
      </c>
      <c r="AE7">
        <v>447.4997329303315</v>
      </c>
      <c r="AF7">
        <v>447.4997329303315</v>
      </c>
      <c r="AG7">
        <v>447.4997329303315</v>
      </c>
      <c r="AH7">
        <v>447.4997329303315</v>
      </c>
    </row>
    <row r="8" spans="1:34" x14ac:dyDescent="0.3">
      <c r="A8" s="19">
        <f ca="1">Exceedance!U8</f>
        <v>46266</v>
      </c>
      <c r="B8" s="1">
        <v>447.49973290543045</v>
      </c>
      <c r="C8" s="1">
        <v>447.49973290543045</v>
      </c>
      <c r="D8" s="1">
        <v>447.49973290543045</v>
      </c>
      <c r="E8">
        <v>447.49973290543045</v>
      </c>
      <c r="F8">
        <v>447.49973290543045</v>
      </c>
      <c r="G8">
        <v>447.49973290543045</v>
      </c>
      <c r="H8">
        <v>447.49973290543045</v>
      </c>
      <c r="I8">
        <v>447.49973290543045</v>
      </c>
      <c r="J8">
        <v>447.49973290543045</v>
      </c>
      <c r="K8">
        <v>447.49973290543045</v>
      </c>
      <c r="L8">
        <v>447.49973290543045</v>
      </c>
      <c r="M8">
        <v>447.49973290543045</v>
      </c>
      <c r="N8">
        <v>447.49973290543045</v>
      </c>
      <c r="O8">
        <v>447.49973290543045</v>
      </c>
      <c r="P8">
        <v>447.49973290543045</v>
      </c>
      <c r="Q8">
        <v>447.49973290543045</v>
      </c>
      <c r="R8">
        <v>447.49973290543045</v>
      </c>
      <c r="S8">
        <v>447.49973290543045</v>
      </c>
      <c r="T8">
        <v>447.49973290543045</v>
      </c>
      <c r="U8">
        <v>447.49973290543045</v>
      </c>
      <c r="V8">
        <v>447.49973290543045</v>
      </c>
      <c r="W8">
        <v>447.49973290543045</v>
      </c>
      <c r="X8">
        <v>447.49973290543045</v>
      </c>
      <c r="Y8">
        <v>447.49973290543045</v>
      </c>
      <c r="Z8">
        <v>447.49973290543045</v>
      </c>
      <c r="AA8">
        <v>447.49973290543045</v>
      </c>
      <c r="AB8">
        <v>447.49973290543045</v>
      </c>
      <c r="AC8">
        <v>447.49973290543045</v>
      </c>
      <c r="AD8">
        <v>447.49973290543045</v>
      </c>
      <c r="AE8">
        <v>447.49973290543045</v>
      </c>
      <c r="AF8">
        <v>447.49973290543045</v>
      </c>
      <c r="AG8">
        <v>447.49973290543045</v>
      </c>
      <c r="AH8">
        <v>447.49973290543045</v>
      </c>
    </row>
    <row r="9" spans="1:34" x14ac:dyDescent="0.3">
      <c r="A9" s="19">
        <f ca="1">Exceedance!U9</f>
        <v>46296</v>
      </c>
      <c r="B9" s="1">
        <v>447.49973290599291</v>
      </c>
      <c r="C9" s="1">
        <v>447.49973290599291</v>
      </c>
      <c r="D9" s="1">
        <v>447.49973290599291</v>
      </c>
      <c r="E9">
        <v>447.49973290599291</v>
      </c>
      <c r="F9">
        <v>447.49973290599291</v>
      </c>
      <c r="G9">
        <v>447.49973290599291</v>
      </c>
      <c r="H9">
        <v>447.49973290599291</v>
      </c>
      <c r="I9">
        <v>447.49973290599291</v>
      </c>
      <c r="J9">
        <v>447.49973290599291</v>
      </c>
      <c r="K9">
        <v>447.49973290599291</v>
      </c>
      <c r="L9">
        <v>447.49973290599291</v>
      </c>
      <c r="M9">
        <v>447.49973290599291</v>
      </c>
      <c r="N9">
        <v>447.49973290599291</v>
      </c>
      <c r="O9">
        <v>447.49973290599291</v>
      </c>
      <c r="P9">
        <v>447.49973290599291</v>
      </c>
      <c r="Q9">
        <v>447.49973290599291</v>
      </c>
      <c r="R9">
        <v>447.49973290599291</v>
      </c>
      <c r="S9">
        <v>447.49973290599291</v>
      </c>
      <c r="T9">
        <v>447.49973290599291</v>
      </c>
      <c r="U9">
        <v>447.49973290599291</v>
      </c>
      <c r="V9">
        <v>447.49973290599291</v>
      </c>
      <c r="W9">
        <v>447.49973290599291</v>
      </c>
      <c r="X9">
        <v>447.49973290599291</v>
      </c>
      <c r="Y9">
        <v>447.49973290599291</v>
      </c>
      <c r="Z9">
        <v>447.49973290599291</v>
      </c>
      <c r="AA9">
        <v>447.49973290599291</v>
      </c>
      <c r="AB9">
        <v>447.49973290599291</v>
      </c>
      <c r="AC9">
        <v>447.49973290599291</v>
      </c>
      <c r="AD9">
        <v>447.49973290599291</v>
      </c>
      <c r="AE9">
        <v>447.49973290599291</v>
      </c>
      <c r="AF9">
        <v>447.49973290599291</v>
      </c>
      <c r="AG9">
        <v>447.49973290599291</v>
      </c>
      <c r="AH9">
        <v>447.49973290599291</v>
      </c>
    </row>
    <row r="10" spans="1:34" x14ac:dyDescent="0.3">
      <c r="A10" s="19">
        <f ca="1">Exceedance!U10</f>
        <v>46327</v>
      </c>
      <c r="B10" s="1">
        <v>447.49973290598274</v>
      </c>
      <c r="C10" s="1">
        <v>447.49973290598274</v>
      </c>
      <c r="D10" s="1">
        <v>447.49973290598274</v>
      </c>
      <c r="E10">
        <v>447.49973290598274</v>
      </c>
      <c r="F10">
        <v>447.49973290598274</v>
      </c>
      <c r="G10">
        <v>447.49973290598274</v>
      </c>
      <c r="H10">
        <v>447.49973290598274</v>
      </c>
      <c r="I10">
        <v>447.49973290598274</v>
      </c>
      <c r="J10">
        <v>447.49973290598274</v>
      </c>
      <c r="K10">
        <v>447.49973290598274</v>
      </c>
      <c r="L10">
        <v>447.49973290598274</v>
      </c>
      <c r="M10">
        <v>447.49973290598274</v>
      </c>
      <c r="N10">
        <v>447.49973290598274</v>
      </c>
      <c r="O10">
        <v>447.49973290598274</v>
      </c>
      <c r="P10">
        <v>447.49973290598274</v>
      </c>
      <c r="Q10">
        <v>447.49973290598274</v>
      </c>
      <c r="R10">
        <v>447.49973290598274</v>
      </c>
      <c r="S10">
        <v>447.49973290598274</v>
      </c>
      <c r="T10">
        <v>447.49973290598274</v>
      </c>
      <c r="U10">
        <v>447.49973290598274</v>
      </c>
      <c r="V10">
        <v>447.49973290598274</v>
      </c>
      <c r="W10">
        <v>447.49973290598274</v>
      </c>
      <c r="X10">
        <v>447.49973290598274</v>
      </c>
      <c r="Y10">
        <v>447.49973290598274</v>
      </c>
      <c r="Z10">
        <v>447.49973290598274</v>
      </c>
      <c r="AA10">
        <v>447.49973290598274</v>
      </c>
      <c r="AB10">
        <v>447.49973290598274</v>
      </c>
      <c r="AC10">
        <v>447.49973290598274</v>
      </c>
      <c r="AD10">
        <v>447.49973290598274</v>
      </c>
      <c r="AE10">
        <v>447.49973290598274</v>
      </c>
      <c r="AF10">
        <v>447.49973290598274</v>
      </c>
      <c r="AG10">
        <v>447.49973290598274</v>
      </c>
      <c r="AH10">
        <v>447.49973290598274</v>
      </c>
    </row>
    <row r="11" spans="1:34" x14ac:dyDescent="0.3">
      <c r="A11" s="19">
        <f ca="1">Exceedance!U11</f>
        <v>46357</v>
      </c>
      <c r="B11" s="1">
        <v>446.49983614632924</v>
      </c>
      <c r="C11" s="1">
        <v>446.49983614632924</v>
      </c>
      <c r="D11" s="1">
        <v>446.49983614632924</v>
      </c>
      <c r="E11">
        <v>446.49983614632924</v>
      </c>
      <c r="F11">
        <v>446.49983614632924</v>
      </c>
      <c r="G11">
        <v>446.49983614632924</v>
      </c>
      <c r="H11">
        <v>446.49983614632924</v>
      </c>
      <c r="I11">
        <v>446.49983614632924</v>
      </c>
      <c r="J11">
        <v>446.49983614632924</v>
      </c>
      <c r="K11">
        <v>446.49983614632924</v>
      </c>
      <c r="L11">
        <v>446.49983614632924</v>
      </c>
      <c r="M11">
        <v>446.49983614632924</v>
      </c>
      <c r="N11">
        <v>446.49983614632924</v>
      </c>
      <c r="O11">
        <v>446.49983614632924</v>
      </c>
      <c r="P11">
        <v>446.49983614632924</v>
      </c>
      <c r="Q11">
        <v>446.49983614632924</v>
      </c>
      <c r="R11">
        <v>446.49983614632924</v>
      </c>
      <c r="S11">
        <v>446.49983614632924</v>
      </c>
      <c r="T11">
        <v>446.49983614632924</v>
      </c>
      <c r="U11">
        <v>446.49983614632924</v>
      </c>
      <c r="V11">
        <v>446.49983614632924</v>
      </c>
      <c r="W11">
        <v>446.49983614632924</v>
      </c>
      <c r="X11">
        <v>446.49983614632924</v>
      </c>
      <c r="Y11">
        <v>446.49983614632924</v>
      </c>
      <c r="Z11">
        <v>446.49983614632924</v>
      </c>
      <c r="AA11">
        <v>446.49983614632924</v>
      </c>
      <c r="AB11">
        <v>446.49983614632924</v>
      </c>
      <c r="AC11">
        <v>446.49983614632924</v>
      </c>
      <c r="AD11">
        <v>446.49983614632924</v>
      </c>
      <c r="AE11">
        <v>446.49983614632924</v>
      </c>
      <c r="AF11">
        <v>446.49983614632924</v>
      </c>
      <c r="AG11">
        <v>446.49983614632924</v>
      </c>
      <c r="AH11">
        <v>446.49983614632924</v>
      </c>
    </row>
    <row r="12" spans="1:34" x14ac:dyDescent="0.3">
      <c r="A12" s="19">
        <f ca="1">Exceedance!U12</f>
        <v>46388</v>
      </c>
      <c r="B12" s="1">
        <v>446.49983624522616</v>
      </c>
      <c r="C12" s="1">
        <v>446.49983624522616</v>
      </c>
      <c r="D12" s="1">
        <v>446.49983624522616</v>
      </c>
      <c r="E12">
        <v>446.49983624522616</v>
      </c>
      <c r="F12">
        <v>446.49983624522616</v>
      </c>
      <c r="G12">
        <v>446.49983624522616</v>
      </c>
      <c r="H12">
        <v>446.49983624522616</v>
      </c>
      <c r="I12">
        <v>446.49983624522616</v>
      </c>
      <c r="J12">
        <v>446.49983624522616</v>
      </c>
      <c r="K12">
        <v>446.49983624522616</v>
      </c>
      <c r="L12">
        <v>446.49983624522616</v>
      </c>
      <c r="M12">
        <v>446.49983624522616</v>
      </c>
      <c r="N12">
        <v>446.49983624522616</v>
      </c>
      <c r="O12">
        <v>446.49983624522616</v>
      </c>
      <c r="P12">
        <v>446.49983624522616</v>
      </c>
      <c r="Q12">
        <v>446.49983624522616</v>
      </c>
      <c r="R12">
        <v>446.49983624522616</v>
      </c>
      <c r="S12">
        <v>446.49983624522616</v>
      </c>
      <c r="T12">
        <v>446.49983624522616</v>
      </c>
      <c r="U12">
        <v>446.49983624522616</v>
      </c>
      <c r="V12">
        <v>446.49983624522616</v>
      </c>
      <c r="W12">
        <v>446.49983624522616</v>
      </c>
      <c r="X12">
        <v>446.49983624522616</v>
      </c>
      <c r="Y12">
        <v>446.49983624522616</v>
      </c>
      <c r="Z12">
        <v>446.49983624522616</v>
      </c>
      <c r="AA12">
        <v>446.49983624522616</v>
      </c>
      <c r="AB12">
        <v>446.49983624522616</v>
      </c>
      <c r="AC12">
        <v>446.49983624522616</v>
      </c>
      <c r="AD12">
        <v>446.49983624522616</v>
      </c>
      <c r="AE12">
        <v>446.49983624522616</v>
      </c>
      <c r="AF12">
        <v>446.49983624522616</v>
      </c>
      <c r="AG12">
        <v>446.49983624522616</v>
      </c>
      <c r="AH12">
        <v>446.49983624522616</v>
      </c>
    </row>
    <row r="13" spans="1:34" x14ac:dyDescent="0.3">
      <c r="A13" s="19">
        <f ca="1">Exceedance!U13</f>
        <v>46419</v>
      </c>
      <c r="B13" s="1">
        <v>446.49983624453574</v>
      </c>
      <c r="C13" s="1">
        <v>446.49983624453574</v>
      </c>
      <c r="D13" s="1">
        <v>446.49983624453574</v>
      </c>
      <c r="E13">
        <v>446.49983624453574</v>
      </c>
      <c r="F13">
        <v>446.49983624453574</v>
      </c>
      <c r="G13">
        <v>446.49983624453574</v>
      </c>
      <c r="H13">
        <v>446.49983624453574</v>
      </c>
      <c r="I13">
        <v>446.49983624453574</v>
      </c>
      <c r="J13">
        <v>446.49983624453574</v>
      </c>
      <c r="K13">
        <v>446.49983624453574</v>
      </c>
      <c r="L13">
        <v>446.49983624453574</v>
      </c>
      <c r="M13">
        <v>446.49983624453574</v>
      </c>
      <c r="N13">
        <v>446.49983624453574</v>
      </c>
      <c r="O13">
        <v>446.49983624453574</v>
      </c>
      <c r="P13">
        <v>446.49983624453574</v>
      </c>
      <c r="Q13">
        <v>446.49983624453574</v>
      </c>
      <c r="R13">
        <v>446.49983624453574</v>
      </c>
      <c r="S13">
        <v>446.49983624453574</v>
      </c>
      <c r="T13">
        <v>446.49983624453574</v>
      </c>
      <c r="U13">
        <v>446.49983624453574</v>
      </c>
      <c r="V13">
        <v>446.49983624453574</v>
      </c>
      <c r="W13">
        <v>446.49983624453574</v>
      </c>
      <c r="X13">
        <v>446.49983624453574</v>
      </c>
      <c r="Y13">
        <v>446.49983624453574</v>
      </c>
      <c r="Z13">
        <v>446.49983624453574</v>
      </c>
      <c r="AA13">
        <v>446.49983624453574</v>
      </c>
      <c r="AB13">
        <v>446.49983624453574</v>
      </c>
      <c r="AC13">
        <v>446.49983624453574</v>
      </c>
      <c r="AD13">
        <v>446.49983624453574</v>
      </c>
      <c r="AE13">
        <v>446.49983624453574</v>
      </c>
      <c r="AF13">
        <v>446.49983624453574</v>
      </c>
      <c r="AG13">
        <v>446.49983624453574</v>
      </c>
      <c r="AH13">
        <v>446.49983624453574</v>
      </c>
    </row>
    <row r="14" spans="1:34" x14ac:dyDescent="0.3">
      <c r="A14" s="19">
        <f ca="1">Exceedance!U14</f>
        <v>46447</v>
      </c>
      <c r="B14" s="1">
        <v>446.70005427288265</v>
      </c>
      <c r="C14" s="1">
        <v>446.70005427288265</v>
      </c>
      <c r="D14" s="1">
        <v>446.70005427288265</v>
      </c>
      <c r="E14">
        <v>446.70005427288265</v>
      </c>
      <c r="F14">
        <v>446.70005427288265</v>
      </c>
      <c r="G14">
        <v>446.70005427288265</v>
      </c>
      <c r="H14">
        <v>446.70005427288265</v>
      </c>
      <c r="I14">
        <v>446.70005427288265</v>
      </c>
      <c r="J14">
        <v>446.70005427288265</v>
      </c>
      <c r="K14">
        <v>446.70005427288265</v>
      </c>
      <c r="L14">
        <v>446.70005427288265</v>
      </c>
      <c r="M14">
        <v>446.70005427288265</v>
      </c>
      <c r="N14">
        <v>446.70005427288265</v>
      </c>
      <c r="O14">
        <v>446.70005427288265</v>
      </c>
      <c r="P14">
        <v>446.70005427288265</v>
      </c>
      <c r="Q14">
        <v>446.70005427288265</v>
      </c>
      <c r="R14">
        <v>446.70005427288265</v>
      </c>
      <c r="S14">
        <v>446.70005427288265</v>
      </c>
      <c r="T14">
        <v>446.70005427288265</v>
      </c>
      <c r="U14">
        <v>446.70005427288265</v>
      </c>
      <c r="V14">
        <v>446.70005427288265</v>
      </c>
      <c r="W14">
        <v>446.70005427288265</v>
      </c>
      <c r="X14">
        <v>446.70005427288265</v>
      </c>
      <c r="Y14">
        <v>446.70005427288265</v>
      </c>
      <c r="Z14">
        <v>446.70005427288265</v>
      </c>
      <c r="AA14">
        <v>446.70005427288265</v>
      </c>
      <c r="AB14">
        <v>446.70005427288265</v>
      </c>
      <c r="AC14">
        <v>446.70005427288265</v>
      </c>
      <c r="AD14">
        <v>446.70005427288265</v>
      </c>
      <c r="AE14">
        <v>446.70005427288265</v>
      </c>
      <c r="AF14">
        <v>446.70005427288265</v>
      </c>
      <c r="AG14">
        <v>446.70005427288265</v>
      </c>
      <c r="AH14">
        <v>446.70005427288265</v>
      </c>
    </row>
    <row r="15" spans="1:34" x14ac:dyDescent="0.3">
      <c r="A15" s="19">
        <f ca="1">Exceedance!U15</f>
        <v>46478</v>
      </c>
      <c r="B15" s="1">
        <v>448.70010335396438</v>
      </c>
      <c r="C15" s="1">
        <v>448.70010335396444</v>
      </c>
      <c r="D15" s="1">
        <v>448.70010335396444</v>
      </c>
      <c r="E15">
        <v>448.70010335396444</v>
      </c>
      <c r="F15">
        <v>448.70010335396444</v>
      </c>
      <c r="G15">
        <v>448.70010335396444</v>
      </c>
      <c r="H15">
        <v>448.70010335396438</v>
      </c>
      <c r="I15">
        <v>448.70010335396444</v>
      </c>
      <c r="J15">
        <v>448.70010335396438</v>
      </c>
      <c r="K15">
        <v>448.70010335396438</v>
      </c>
      <c r="L15">
        <v>448.70010335396438</v>
      </c>
      <c r="M15">
        <v>448.70010335396444</v>
      </c>
      <c r="N15">
        <v>448.70010335396438</v>
      </c>
      <c r="O15">
        <v>448.70010335396438</v>
      </c>
      <c r="P15">
        <v>448.70010335396438</v>
      </c>
      <c r="Q15">
        <v>448.70010335396438</v>
      </c>
      <c r="R15">
        <v>448.70010335396444</v>
      </c>
      <c r="S15">
        <v>448.70010335396444</v>
      </c>
      <c r="T15">
        <v>448.70010335396444</v>
      </c>
      <c r="U15">
        <v>448.70010335396438</v>
      </c>
      <c r="V15">
        <v>448.70010335396444</v>
      </c>
      <c r="W15">
        <v>448.70010335396438</v>
      </c>
      <c r="X15">
        <v>448.70010335396444</v>
      </c>
      <c r="Y15">
        <v>448.70010335396444</v>
      </c>
      <c r="Z15">
        <v>448.70010335396444</v>
      </c>
      <c r="AA15">
        <v>448.70010335396438</v>
      </c>
      <c r="AB15">
        <v>448.70010335396444</v>
      </c>
      <c r="AC15">
        <v>448.70010335396444</v>
      </c>
      <c r="AD15">
        <v>448.70010335396444</v>
      </c>
      <c r="AE15">
        <v>448.70010335396438</v>
      </c>
      <c r="AF15">
        <v>448.70010335396438</v>
      </c>
      <c r="AG15">
        <v>448.70010335396444</v>
      </c>
      <c r="AH15">
        <v>448.70010335396444</v>
      </c>
    </row>
    <row r="16" spans="1:34" x14ac:dyDescent="0.3">
      <c r="A16" s="19">
        <f ca="1">Exceedance!U16</f>
        <v>46508</v>
      </c>
      <c r="B16" s="1">
        <v>448.70010335924411</v>
      </c>
      <c r="C16" s="1">
        <v>448.70010335924411</v>
      </c>
      <c r="D16" s="1">
        <v>448.70010335924411</v>
      </c>
      <c r="E16">
        <v>448.70010335924411</v>
      </c>
      <c r="F16">
        <v>448.70010335924411</v>
      </c>
      <c r="G16">
        <v>448.70010335924422</v>
      </c>
      <c r="H16">
        <v>448.70010335924411</v>
      </c>
      <c r="I16">
        <v>448.70010335924411</v>
      </c>
      <c r="J16">
        <v>448.70010335924411</v>
      </c>
      <c r="K16">
        <v>448.70010335924411</v>
      </c>
      <c r="L16">
        <v>448.70010335924411</v>
      </c>
      <c r="M16">
        <v>448.70010335924411</v>
      </c>
      <c r="N16">
        <v>448.70010335924411</v>
      </c>
      <c r="O16">
        <v>448.70010335924411</v>
      </c>
      <c r="P16">
        <v>448.70010335924422</v>
      </c>
      <c r="Q16">
        <v>448.70010335924411</v>
      </c>
      <c r="R16">
        <v>448.70010335924411</v>
      </c>
      <c r="S16">
        <v>448.70010335924411</v>
      </c>
      <c r="T16">
        <v>448.70010335924411</v>
      </c>
      <c r="U16">
        <v>448.70010335924411</v>
      </c>
      <c r="V16">
        <v>448.70010335924422</v>
      </c>
      <c r="W16">
        <v>448.70010335924411</v>
      </c>
      <c r="X16">
        <v>448.70010335924411</v>
      </c>
      <c r="Y16">
        <v>448.70010335924411</v>
      </c>
      <c r="Z16">
        <v>448.70010335924411</v>
      </c>
      <c r="AA16">
        <v>448.70010335924411</v>
      </c>
      <c r="AB16">
        <v>448.70010335924411</v>
      </c>
      <c r="AC16">
        <v>448.70010335924411</v>
      </c>
      <c r="AD16">
        <v>448.70010335924411</v>
      </c>
      <c r="AE16">
        <v>448.70010335924411</v>
      </c>
      <c r="AF16">
        <v>448.70010335924411</v>
      </c>
      <c r="AG16">
        <v>448.70010335924411</v>
      </c>
      <c r="AH16">
        <v>448.70010335924411</v>
      </c>
    </row>
    <row r="17" spans="1:34" x14ac:dyDescent="0.3">
      <c r="A17" s="19">
        <f ca="1">Exceedance!U17</f>
        <v>46539</v>
      </c>
      <c r="B17" s="1">
        <v>448.70010335917192</v>
      </c>
      <c r="C17" s="1">
        <v>448.70010335917192</v>
      </c>
      <c r="D17" s="1">
        <v>448.70010335917192</v>
      </c>
      <c r="E17">
        <v>448.70010335917192</v>
      </c>
      <c r="F17">
        <v>448.70010335917192</v>
      </c>
      <c r="G17">
        <v>448.70010335917192</v>
      </c>
      <c r="H17">
        <v>448.70010335917192</v>
      </c>
      <c r="I17">
        <v>448.70010335917192</v>
      </c>
      <c r="J17">
        <v>448.70010335917192</v>
      </c>
      <c r="K17">
        <v>448.70010335917192</v>
      </c>
      <c r="L17">
        <v>448.70010335917192</v>
      </c>
      <c r="M17">
        <v>448.70010335917192</v>
      </c>
      <c r="N17">
        <v>448.70010335917192</v>
      </c>
      <c r="O17">
        <v>448.70010335917192</v>
      </c>
      <c r="P17">
        <v>448.70010335917192</v>
      </c>
      <c r="Q17">
        <v>448.70010335917192</v>
      </c>
      <c r="R17">
        <v>448.70010335917192</v>
      </c>
      <c r="S17">
        <v>448.70010335917192</v>
      </c>
      <c r="T17">
        <v>448.70010335917192</v>
      </c>
      <c r="U17">
        <v>448.70010335917192</v>
      </c>
      <c r="V17">
        <v>448.70010335917192</v>
      </c>
      <c r="W17">
        <v>448.70010335917192</v>
      </c>
      <c r="X17">
        <v>448.70010335917192</v>
      </c>
      <c r="Y17">
        <v>448.70010335917192</v>
      </c>
      <c r="Z17">
        <v>448.70010335917192</v>
      </c>
      <c r="AA17">
        <v>448.70010335917192</v>
      </c>
      <c r="AB17">
        <v>448.70010335917192</v>
      </c>
      <c r="AC17">
        <v>448.70010335917192</v>
      </c>
      <c r="AD17">
        <v>448.70010335917192</v>
      </c>
      <c r="AE17">
        <v>448.70010335917192</v>
      </c>
      <c r="AF17">
        <v>448.70010335917192</v>
      </c>
      <c r="AG17">
        <v>448.70010335917192</v>
      </c>
      <c r="AH17">
        <v>448.70010335917192</v>
      </c>
    </row>
    <row r="18" spans="1:34" x14ac:dyDescent="0.3">
      <c r="A18" s="19">
        <f ca="1">Exceedance!U18</f>
        <v>46569</v>
      </c>
      <c r="B18" s="1">
        <v>447.99984196739734</v>
      </c>
      <c r="C18" s="1">
        <v>447.99984196739734</v>
      </c>
      <c r="D18" s="1">
        <v>447.99984196739734</v>
      </c>
      <c r="E18">
        <v>447.99984196739734</v>
      </c>
      <c r="F18">
        <v>447.99984196739734</v>
      </c>
      <c r="G18">
        <v>447.99984196739734</v>
      </c>
      <c r="H18">
        <v>447.99984196739734</v>
      </c>
      <c r="I18">
        <v>447.99984196739734</v>
      </c>
      <c r="J18">
        <v>447.99984196739734</v>
      </c>
      <c r="K18">
        <v>447.99984196739734</v>
      </c>
      <c r="L18">
        <v>447.99984196739734</v>
      </c>
      <c r="M18">
        <v>447.99984196739734</v>
      </c>
      <c r="N18">
        <v>447.99984196739734</v>
      </c>
      <c r="O18">
        <v>447.99984196739734</v>
      </c>
      <c r="P18">
        <v>447.99984196739734</v>
      </c>
      <c r="Q18">
        <v>447.99984196739734</v>
      </c>
      <c r="R18">
        <v>447.99984196739734</v>
      </c>
      <c r="S18">
        <v>447.99984196739734</v>
      </c>
      <c r="T18">
        <v>447.99984196739734</v>
      </c>
      <c r="U18">
        <v>447.99984196739734</v>
      </c>
      <c r="V18">
        <v>447.99984196739734</v>
      </c>
      <c r="W18">
        <v>447.99984196739734</v>
      </c>
      <c r="X18">
        <v>447.99984196739734</v>
      </c>
      <c r="Y18">
        <v>447.99984196739734</v>
      </c>
      <c r="Z18">
        <v>447.99984196739734</v>
      </c>
      <c r="AA18">
        <v>447.99984196739734</v>
      </c>
      <c r="AB18">
        <v>447.99984196739734</v>
      </c>
      <c r="AC18">
        <v>447.99984196739734</v>
      </c>
      <c r="AD18">
        <v>447.99984196739734</v>
      </c>
      <c r="AE18">
        <v>447.99984196739734</v>
      </c>
      <c r="AF18">
        <v>447.99984196739734</v>
      </c>
      <c r="AG18">
        <v>447.99984196739734</v>
      </c>
      <c r="AH18">
        <v>447.99984196739734</v>
      </c>
    </row>
    <row r="19" spans="1:34" x14ac:dyDescent="0.3">
      <c r="A19" s="19">
        <f ca="1">Exceedance!U19</f>
        <v>46600</v>
      </c>
      <c r="B19" s="1">
        <v>447.4997329303315</v>
      </c>
      <c r="C19" s="1">
        <v>447.4997329303315</v>
      </c>
      <c r="D19" s="1">
        <v>447.4997329303315</v>
      </c>
      <c r="E19">
        <v>447.4997329303315</v>
      </c>
      <c r="F19">
        <v>447.4997329303315</v>
      </c>
      <c r="G19">
        <v>447.4997329303315</v>
      </c>
      <c r="H19">
        <v>447.4997329303315</v>
      </c>
      <c r="I19">
        <v>447.4997329303315</v>
      </c>
      <c r="J19">
        <v>447.4997329303315</v>
      </c>
      <c r="K19">
        <v>447.4997329303315</v>
      </c>
      <c r="L19">
        <v>447.4997329303315</v>
      </c>
      <c r="M19">
        <v>447.4997329303315</v>
      </c>
      <c r="N19">
        <v>447.4997329303315</v>
      </c>
      <c r="O19">
        <v>447.4997329303315</v>
      </c>
      <c r="P19">
        <v>447.4997329303315</v>
      </c>
      <c r="Q19">
        <v>447.4997329303315</v>
      </c>
      <c r="R19">
        <v>447.4997329303315</v>
      </c>
      <c r="S19">
        <v>447.4997329303315</v>
      </c>
      <c r="T19">
        <v>447.4997329303315</v>
      </c>
      <c r="U19">
        <v>447.4997329303315</v>
      </c>
      <c r="V19">
        <v>447.4997329303315</v>
      </c>
      <c r="W19">
        <v>447.4997329303315</v>
      </c>
      <c r="X19">
        <v>447.4997329303315</v>
      </c>
      <c r="Y19">
        <v>447.4997329303315</v>
      </c>
      <c r="Z19">
        <v>447.4997329303315</v>
      </c>
      <c r="AA19">
        <v>447.4997329303315</v>
      </c>
      <c r="AB19">
        <v>447.4997329303315</v>
      </c>
      <c r="AC19">
        <v>447.4997329303315</v>
      </c>
      <c r="AD19">
        <v>447.4997329303315</v>
      </c>
      <c r="AE19">
        <v>447.4997329303315</v>
      </c>
      <c r="AF19">
        <v>447.4997329303315</v>
      </c>
      <c r="AG19">
        <v>447.4997329303315</v>
      </c>
      <c r="AH19">
        <v>447.4997329303315</v>
      </c>
    </row>
    <row r="20" spans="1:34" x14ac:dyDescent="0.3">
      <c r="A20" s="19">
        <f ca="1">Exceedance!U20</f>
        <v>46631</v>
      </c>
      <c r="B20" s="1">
        <v>447.49973290543045</v>
      </c>
      <c r="C20" s="1">
        <v>447.49973290543045</v>
      </c>
      <c r="D20" s="1">
        <v>447.49973290543045</v>
      </c>
      <c r="E20">
        <v>447.49973290543045</v>
      </c>
      <c r="F20">
        <v>447.49973290543045</v>
      </c>
      <c r="G20">
        <v>447.49973290543045</v>
      </c>
      <c r="H20">
        <v>447.49973290543045</v>
      </c>
      <c r="I20">
        <v>447.49973290543045</v>
      </c>
      <c r="J20">
        <v>447.49973290543045</v>
      </c>
      <c r="K20">
        <v>447.49973290543045</v>
      </c>
      <c r="L20">
        <v>447.49973290543045</v>
      </c>
      <c r="M20">
        <v>447.49973290543045</v>
      </c>
      <c r="N20">
        <v>447.49973290543045</v>
      </c>
      <c r="O20">
        <v>447.49973290543045</v>
      </c>
      <c r="P20">
        <v>447.49973290543045</v>
      </c>
      <c r="Q20">
        <v>447.49973290543045</v>
      </c>
      <c r="R20">
        <v>447.49973290543045</v>
      </c>
      <c r="S20">
        <v>447.49973290543045</v>
      </c>
      <c r="T20">
        <v>447.49973290543045</v>
      </c>
      <c r="U20">
        <v>447.49973290543045</v>
      </c>
      <c r="V20">
        <v>447.49973290543045</v>
      </c>
      <c r="W20">
        <v>447.49973290543045</v>
      </c>
      <c r="X20">
        <v>447.49973290543045</v>
      </c>
      <c r="Y20">
        <v>447.49973290543045</v>
      </c>
      <c r="Z20">
        <v>447.49973290543045</v>
      </c>
      <c r="AA20">
        <v>447.49973290543045</v>
      </c>
      <c r="AB20">
        <v>447.49973290543045</v>
      </c>
      <c r="AC20">
        <v>447.49973290543045</v>
      </c>
      <c r="AD20">
        <v>447.49973290543045</v>
      </c>
      <c r="AE20">
        <v>447.49973290543045</v>
      </c>
      <c r="AF20">
        <v>447.49973290543045</v>
      </c>
      <c r="AG20">
        <v>447.49973290543045</v>
      </c>
      <c r="AH20">
        <v>447.49973290543045</v>
      </c>
    </row>
    <row r="21" spans="1:34" x14ac:dyDescent="0.3">
      <c r="A21" s="19">
        <f ca="1">Exceedance!U21</f>
        <v>46661</v>
      </c>
      <c r="B21" s="1">
        <v>447.49973290599291</v>
      </c>
      <c r="C21" s="1">
        <v>447.49973290599291</v>
      </c>
      <c r="D21" s="1">
        <v>447.49973290599291</v>
      </c>
      <c r="E21">
        <v>447.49973290599291</v>
      </c>
      <c r="F21">
        <v>447.49973290599291</v>
      </c>
      <c r="G21">
        <v>447.49973290599291</v>
      </c>
      <c r="H21">
        <v>447.49973290599291</v>
      </c>
      <c r="I21">
        <v>447.49973290599291</v>
      </c>
      <c r="J21">
        <v>447.49973290599291</v>
      </c>
      <c r="K21">
        <v>447.49973290599291</v>
      </c>
      <c r="L21">
        <v>447.49973290599291</v>
      </c>
      <c r="M21">
        <v>447.49973290599291</v>
      </c>
      <c r="N21">
        <v>447.49973290599291</v>
      </c>
      <c r="O21">
        <v>447.49973290599291</v>
      </c>
      <c r="P21">
        <v>447.49973290599291</v>
      </c>
      <c r="Q21">
        <v>447.49973290599291</v>
      </c>
      <c r="R21">
        <v>447.49973290599291</v>
      </c>
      <c r="S21">
        <v>447.49973290599291</v>
      </c>
      <c r="T21">
        <v>447.49973290599291</v>
      </c>
      <c r="U21">
        <v>447.49973290599291</v>
      </c>
      <c r="V21">
        <v>447.49973290599291</v>
      </c>
      <c r="W21">
        <v>447.49973290599291</v>
      </c>
      <c r="X21">
        <v>447.49973290599291</v>
      </c>
      <c r="Y21">
        <v>447.49973290599291</v>
      </c>
      <c r="Z21">
        <v>447.49973290599291</v>
      </c>
      <c r="AA21">
        <v>447.49973290599291</v>
      </c>
      <c r="AB21">
        <v>447.49973290599291</v>
      </c>
      <c r="AC21">
        <v>447.49973290599291</v>
      </c>
      <c r="AD21">
        <v>447.49973290599291</v>
      </c>
      <c r="AE21">
        <v>447.49973290599291</v>
      </c>
      <c r="AF21">
        <v>447.49973290599291</v>
      </c>
      <c r="AG21">
        <v>447.49973290599291</v>
      </c>
      <c r="AH21">
        <v>447.49973290599291</v>
      </c>
    </row>
    <row r="22" spans="1:34" x14ac:dyDescent="0.3">
      <c r="A22" s="19">
        <f ca="1">Exceedance!U22</f>
        <v>46692</v>
      </c>
      <c r="B22" s="1">
        <v>447.49973290598274</v>
      </c>
      <c r="C22" s="1">
        <v>447.49973290598274</v>
      </c>
      <c r="D22" s="1">
        <v>447.49973290598274</v>
      </c>
      <c r="E22">
        <v>447.49973290598274</v>
      </c>
      <c r="F22">
        <v>447.49973290598274</v>
      </c>
      <c r="G22">
        <v>447.49973290598274</v>
      </c>
      <c r="H22">
        <v>447.49973290598274</v>
      </c>
      <c r="I22">
        <v>447.49973290598274</v>
      </c>
      <c r="J22">
        <v>447.49973290598274</v>
      </c>
      <c r="K22">
        <v>447.49973290598274</v>
      </c>
      <c r="L22">
        <v>447.49973290598274</v>
      </c>
      <c r="M22">
        <v>447.49973290598274</v>
      </c>
      <c r="N22">
        <v>447.49973290598274</v>
      </c>
      <c r="O22">
        <v>447.49973290598274</v>
      </c>
      <c r="P22">
        <v>447.49973290598274</v>
      </c>
      <c r="Q22">
        <v>447.49973290598274</v>
      </c>
      <c r="R22">
        <v>447.49973290598274</v>
      </c>
      <c r="S22">
        <v>447.49973290598274</v>
      </c>
      <c r="T22">
        <v>447.49973290598274</v>
      </c>
      <c r="U22">
        <v>447.49973290598274</v>
      </c>
      <c r="V22">
        <v>447.49973290598274</v>
      </c>
      <c r="W22">
        <v>447.49973290598274</v>
      </c>
      <c r="X22">
        <v>447.49973290598274</v>
      </c>
      <c r="Y22">
        <v>447.49973290598274</v>
      </c>
      <c r="Z22">
        <v>447.49973290598274</v>
      </c>
      <c r="AA22">
        <v>447.49973290598274</v>
      </c>
      <c r="AB22">
        <v>447.49973290598274</v>
      </c>
      <c r="AC22">
        <v>447.49973290598274</v>
      </c>
      <c r="AD22">
        <v>447.49973290598274</v>
      </c>
      <c r="AE22">
        <v>447.49973290598274</v>
      </c>
      <c r="AF22">
        <v>447.49973290598274</v>
      </c>
      <c r="AG22">
        <v>447.49973290598274</v>
      </c>
      <c r="AH22">
        <v>447.49973290598274</v>
      </c>
    </row>
    <row r="23" spans="1:34" x14ac:dyDescent="0.3">
      <c r="A23" s="19">
        <f ca="1">Exceedance!U23</f>
        <v>46722</v>
      </c>
      <c r="B23" s="1">
        <v>446.49983614632924</v>
      </c>
      <c r="C23" s="1">
        <v>446.49983614632924</v>
      </c>
      <c r="D23" s="1">
        <v>446.49983614632924</v>
      </c>
      <c r="E23">
        <v>446.49983614632924</v>
      </c>
      <c r="F23">
        <v>446.49983614632924</v>
      </c>
      <c r="G23">
        <v>446.49983614632924</v>
      </c>
      <c r="H23">
        <v>446.49983614632924</v>
      </c>
      <c r="I23">
        <v>446.49983614632924</v>
      </c>
      <c r="J23">
        <v>446.49983614632924</v>
      </c>
      <c r="K23">
        <v>446.49983614632924</v>
      </c>
      <c r="L23">
        <v>446.49983614632924</v>
      </c>
      <c r="M23">
        <v>446.49983614632924</v>
      </c>
      <c r="N23">
        <v>446.49983614632924</v>
      </c>
      <c r="O23">
        <v>446.49983614632924</v>
      </c>
      <c r="P23">
        <v>446.49983614632924</v>
      </c>
      <c r="Q23">
        <v>446.49983614632924</v>
      </c>
      <c r="R23">
        <v>446.49983614632924</v>
      </c>
      <c r="S23">
        <v>446.49983614632924</v>
      </c>
      <c r="T23">
        <v>446.49983614632924</v>
      </c>
      <c r="U23">
        <v>446.49983614632924</v>
      </c>
      <c r="V23">
        <v>446.49983614632924</v>
      </c>
      <c r="W23">
        <v>446.49983614632924</v>
      </c>
      <c r="X23">
        <v>446.49983614632924</v>
      </c>
      <c r="Y23">
        <v>446.49983614632924</v>
      </c>
      <c r="Z23">
        <v>446.49983614632924</v>
      </c>
      <c r="AA23">
        <v>446.49983614632924</v>
      </c>
      <c r="AB23">
        <v>446.49983614632924</v>
      </c>
      <c r="AC23">
        <v>446.49983614632924</v>
      </c>
      <c r="AD23">
        <v>446.49983614632924</v>
      </c>
      <c r="AE23">
        <v>446.49983614632924</v>
      </c>
      <c r="AF23">
        <v>446.49983614632924</v>
      </c>
      <c r="AG23">
        <v>446.49983614632924</v>
      </c>
      <c r="AH23">
        <v>446.49983614632924</v>
      </c>
    </row>
    <row r="24" spans="1:34" x14ac:dyDescent="0.3">
      <c r="A24" s="19">
        <f ca="1">Exceedance!U24</f>
        <v>46753</v>
      </c>
      <c r="B24" s="1">
        <v>446.49983624522616</v>
      </c>
      <c r="C24" s="1">
        <v>446.49983624522616</v>
      </c>
      <c r="D24" s="1">
        <v>446.49983624522616</v>
      </c>
      <c r="E24">
        <v>446.49983624522616</v>
      </c>
      <c r="F24">
        <v>446.49983624522616</v>
      </c>
      <c r="G24">
        <v>446.49983624522616</v>
      </c>
      <c r="H24">
        <v>446.49983624522616</v>
      </c>
      <c r="I24">
        <v>446.49983624522616</v>
      </c>
      <c r="J24">
        <v>446.49983624522616</v>
      </c>
      <c r="K24">
        <v>446.49983624522616</v>
      </c>
      <c r="L24">
        <v>446.49983624522616</v>
      </c>
      <c r="M24">
        <v>446.49983624522616</v>
      </c>
      <c r="N24">
        <v>446.49983624522616</v>
      </c>
      <c r="O24">
        <v>446.49983624522616</v>
      </c>
      <c r="P24">
        <v>446.49983624522616</v>
      </c>
      <c r="Q24">
        <v>446.49983624522616</v>
      </c>
      <c r="R24">
        <v>446.49983624522616</v>
      </c>
      <c r="S24">
        <v>446.49983624522616</v>
      </c>
      <c r="T24">
        <v>446.49983624522616</v>
      </c>
      <c r="U24">
        <v>446.49983624522616</v>
      </c>
      <c r="V24">
        <v>446.49983624522616</v>
      </c>
      <c r="W24">
        <v>446.49983624522616</v>
      </c>
      <c r="X24">
        <v>446.49983624522616</v>
      </c>
      <c r="Y24">
        <v>446.49983624522616</v>
      </c>
      <c r="Z24">
        <v>446.49983624522616</v>
      </c>
      <c r="AA24">
        <v>446.49983624522616</v>
      </c>
      <c r="AB24">
        <v>446.49983624522616</v>
      </c>
      <c r="AC24">
        <v>446.49983624522616</v>
      </c>
      <c r="AD24">
        <v>446.49983624522616</v>
      </c>
      <c r="AE24">
        <v>446.49983624522616</v>
      </c>
      <c r="AF24">
        <v>446.49983624522622</v>
      </c>
      <c r="AG24">
        <v>446.49983624522616</v>
      </c>
      <c r="AH24">
        <v>446.49983624522616</v>
      </c>
    </row>
    <row r="25" spans="1:34" x14ac:dyDescent="0.3">
      <c r="A25" s="19">
        <f ca="1">Exceedance!U25</f>
        <v>46784</v>
      </c>
      <c r="B25" s="1">
        <v>446.49983624453574</v>
      </c>
      <c r="C25" s="1">
        <v>446.49983624453574</v>
      </c>
      <c r="D25" s="1">
        <v>446.49983624453574</v>
      </c>
      <c r="E25">
        <v>446.49983624453574</v>
      </c>
      <c r="F25">
        <v>446.49983624453574</v>
      </c>
      <c r="G25">
        <v>446.49983624453574</v>
      </c>
      <c r="H25">
        <v>446.49983624453574</v>
      </c>
      <c r="I25">
        <v>446.49983624453574</v>
      </c>
      <c r="J25">
        <v>446.49983624453574</v>
      </c>
      <c r="K25">
        <v>446.49983624453574</v>
      </c>
      <c r="L25">
        <v>446.49983624453574</v>
      </c>
      <c r="M25">
        <v>446.49983624453574</v>
      </c>
      <c r="N25">
        <v>446.49983624453574</v>
      </c>
      <c r="O25">
        <v>446.49983624453574</v>
      </c>
      <c r="P25">
        <v>446.49983624453574</v>
      </c>
      <c r="Q25">
        <v>446.49983624453574</v>
      </c>
      <c r="R25">
        <v>446.49983624453574</v>
      </c>
      <c r="S25">
        <v>446.49983624453574</v>
      </c>
      <c r="T25">
        <v>446.49983624453574</v>
      </c>
      <c r="U25">
        <v>446.49983624453574</v>
      </c>
      <c r="V25">
        <v>446.49983624453574</v>
      </c>
      <c r="W25">
        <v>446.49983624453574</v>
      </c>
      <c r="X25">
        <v>446.49983624453574</v>
      </c>
      <c r="Y25">
        <v>446.49983624453574</v>
      </c>
      <c r="Z25">
        <v>446.49983624453574</v>
      </c>
      <c r="AA25">
        <v>446.49983624453574</v>
      </c>
      <c r="AB25">
        <v>446.49983624453574</v>
      </c>
      <c r="AC25">
        <v>446.49983624453574</v>
      </c>
      <c r="AD25">
        <v>446.49983624453574</v>
      </c>
      <c r="AE25">
        <v>446.49983624453574</v>
      </c>
      <c r="AF25">
        <v>446.49983624453574</v>
      </c>
      <c r="AG25">
        <v>446.49983624453574</v>
      </c>
      <c r="AH25">
        <v>446.49983624453574</v>
      </c>
    </row>
    <row r="26" spans="1:34" x14ac:dyDescent="0.3">
      <c r="A26" s="19">
        <f ca="1">Exceedance!U26</f>
        <v>46813</v>
      </c>
      <c r="B26" s="1">
        <v>446.70005427288265</v>
      </c>
      <c r="C26" s="1">
        <v>446.70005427288265</v>
      </c>
      <c r="D26" s="1">
        <v>446.70005427288265</v>
      </c>
      <c r="E26">
        <v>446.70005427288265</v>
      </c>
      <c r="F26">
        <v>446.70005427288265</v>
      </c>
      <c r="G26">
        <v>446.70005427288265</v>
      </c>
      <c r="H26">
        <v>446.70005427288265</v>
      </c>
      <c r="I26">
        <v>446.70005427288265</v>
      </c>
      <c r="J26">
        <v>446.70005427288265</v>
      </c>
      <c r="K26">
        <v>446.70005427288265</v>
      </c>
      <c r="L26">
        <v>446.70005427288265</v>
      </c>
      <c r="M26">
        <v>446.70005427288265</v>
      </c>
      <c r="N26">
        <v>446.70005427288265</v>
      </c>
      <c r="O26">
        <v>446.70005427288265</v>
      </c>
      <c r="P26">
        <v>446.70005427288265</v>
      </c>
      <c r="Q26">
        <v>446.70005427288265</v>
      </c>
      <c r="R26">
        <v>446.70005427288265</v>
      </c>
      <c r="S26">
        <v>446.70005427288265</v>
      </c>
      <c r="T26">
        <v>446.70005427288265</v>
      </c>
      <c r="U26">
        <v>446.70005427288265</v>
      </c>
      <c r="V26">
        <v>446.70005427288265</v>
      </c>
      <c r="W26">
        <v>446.70005427288265</v>
      </c>
      <c r="X26">
        <v>446.70005427288265</v>
      </c>
      <c r="Y26">
        <v>446.70005427288265</v>
      </c>
      <c r="Z26">
        <v>446.70005427288265</v>
      </c>
      <c r="AA26">
        <v>446.70005427288265</v>
      </c>
      <c r="AB26">
        <v>446.70005427288265</v>
      </c>
      <c r="AC26">
        <v>446.70005427288265</v>
      </c>
      <c r="AD26">
        <v>446.70005427288265</v>
      </c>
      <c r="AE26">
        <v>446.70005427288265</v>
      </c>
      <c r="AF26">
        <v>446.70005427288265</v>
      </c>
      <c r="AG26">
        <v>446.70005427288265</v>
      </c>
      <c r="AH26">
        <v>446.70005427288265</v>
      </c>
    </row>
    <row r="27" spans="1:34" x14ac:dyDescent="0.3">
      <c r="A27" s="19">
        <f ca="1">Exceedance!U27</f>
        <v>46844</v>
      </c>
      <c r="B27" s="1">
        <v>448.70010335396444</v>
      </c>
      <c r="C27" s="1">
        <v>448.70010335396438</v>
      </c>
      <c r="D27" s="1">
        <v>448.70010335396444</v>
      </c>
      <c r="E27">
        <v>448.70010335396438</v>
      </c>
      <c r="F27">
        <v>448.70010335396444</v>
      </c>
      <c r="G27">
        <v>448.70010335396444</v>
      </c>
      <c r="H27">
        <v>448.70010335396438</v>
      </c>
      <c r="I27">
        <v>448.70010335396444</v>
      </c>
      <c r="J27">
        <v>448.70010335396444</v>
      </c>
      <c r="K27">
        <v>448.70010335396438</v>
      </c>
      <c r="L27">
        <v>448.70010335396438</v>
      </c>
      <c r="M27">
        <v>448.70010335396438</v>
      </c>
      <c r="N27">
        <v>448.70010335396444</v>
      </c>
      <c r="O27">
        <v>448.70010335396444</v>
      </c>
      <c r="P27">
        <v>448.70010335396444</v>
      </c>
      <c r="Q27">
        <v>448.70010335396438</v>
      </c>
      <c r="R27">
        <v>448.70010335396444</v>
      </c>
      <c r="S27">
        <v>448.70010335396444</v>
      </c>
      <c r="T27">
        <v>448.70010335396438</v>
      </c>
      <c r="U27">
        <v>448.70010335396438</v>
      </c>
      <c r="V27">
        <v>448.70010335396438</v>
      </c>
      <c r="W27">
        <v>448.70010335396444</v>
      </c>
      <c r="X27">
        <v>448.70010335396438</v>
      </c>
      <c r="Y27">
        <v>448.70010335396438</v>
      </c>
      <c r="Z27">
        <v>448.70010335396438</v>
      </c>
      <c r="AA27">
        <v>448.70010335396438</v>
      </c>
      <c r="AB27">
        <v>448.70010335396438</v>
      </c>
      <c r="AC27">
        <v>448.70010335396444</v>
      </c>
      <c r="AD27">
        <v>448.70010335396444</v>
      </c>
      <c r="AE27">
        <v>448.70010335396438</v>
      </c>
      <c r="AF27">
        <v>448.70010335396444</v>
      </c>
      <c r="AG27">
        <v>448.70010335396438</v>
      </c>
      <c r="AH27">
        <v>448.70010335396438</v>
      </c>
    </row>
    <row r="28" spans="1:34" x14ac:dyDescent="0.3">
      <c r="A28" s="19">
        <f ca="1">Exceedance!U28</f>
        <v>46874</v>
      </c>
      <c r="B28" s="1">
        <v>448.70010335924411</v>
      </c>
      <c r="C28" s="1">
        <v>448.70010335924411</v>
      </c>
      <c r="D28" s="1">
        <v>448.70010335924411</v>
      </c>
      <c r="E28">
        <v>448.70010335924411</v>
      </c>
      <c r="F28">
        <v>448.70010335924422</v>
      </c>
      <c r="G28">
        <v>448.70010335924411</v>
      </c>
      <c r="H28">
        <v>448.70010335924411</v>
      </c>
      <c r="I28">
        <v>448.70010335924411</v>
      </c>
      <c r="J28">
        <v>448.70010335924422</v>
      </c>
      <c r="K28">
        <v>448.70010335924411</v>
      </c>
      <c r="L28">
        <v>448.70010335924411</v>
      </c>
      <c r="M28">
        <v>448.70010335924411</v>
      </c>
      <c r="N28">
        <v>448.70010335924411</v>
      </c>
      <c r="O28">
        <v>448.70010335924422</v>
      </c>
      <c r="P28">
        <v>448.70010335924411</v>
      </c>
      <c r="Q28">
        <v>448.70010335924411</v>
      </c>
      <c r="R28">
        <v>448.70010335924411</v>
      </c>
      <c r="S28">
        <v>448.70010335924411</v>
      </c>
      <c r="T28">
        <v>448.70010335924411</v>
      </c>
      <c r="U28">
        <v>448.70010335924411</v>
      </c>
      <c r="V28">
        <v>448.70010335924411</v>
      </c>
      <c r="W28">
        <v>448.70010335924411</v>
      </c>
      <c r="X28">
        <v>448.70010335924411</v>
      </c>
      <c r="Y28">
        <v>448.70010335924411</v>
      </c>
      <c r="Z28">
        <v>448.70010335924411</v>
      </c>
      <c r="AA28">
        <v>448.70010335924411</v>
      </c>
      <c r="AB28">
        <v>448.70010335924411</v>
      </c>
      <c r="AC28">
        <v>448.70010335924411</v>
      </c>
      <c r="AD28">
        <v>448.70010335924411</v>
      </c>
      <c r="AE28">
        <v>448.70010335924411</v>
      </c>
      <c r="AF28">
        <v>448.70010335924411</v>
      </c>
      <c r="AG28">
        <v>448.70010335924411</v>
      </c>
      <c r="AH28">
        <v>448.70010335924422</v>
      </c>
    </row>
    <row r="29" spans="1:34" x14ac:dyDescent="0.3">
      <c r="A29" s="19">
        <f ca="1">Exceedance!U29</f>
        <v>46905</v>
      </c>
      <c r="B29" s="1">
        <v>448.70010335917192</v>
      </c>
      <c r="C29" s="1">
        <v>448.70010335917192</v>
      </c>
      <c r="D29" s="1">
        <v>448.70010335917192</v>
      </c>
      <c r="E29">
        <v>448.70010335917192</v>
      </c>
      <c r="F29">
        <v>448.70010335917192</v>
      </c>
      <c r="G29">
        <v>448.70010335917192</v>
      </c>
      <c r="H29">
        <v>448.70010335917192</v>
      </c>
      <c r="I29">
        <v>448.70010335917192</v>
      </c>
      <c r="J29">
        <v>448.70010335917192</v>
      </c>
      <c r="K29">
        <v>448.70010335917192</v>
      </c>
      <c r="L29">
        <v>448.70010335917192</v>
      </c>
      <c r="M29">
        <v>448.70010335917192</v>
      </c>
      <c r="N29">
        <v>448.70010335917192</v>
      </c>
      <c r="O29">
        <v>448.70010335917192</v>
      </c>
      <c r="P29">
        <v>448.70010335917192</v>
      </c>
      <c r="Q29">
        <v>448.70010335917192</v>
      </c>
      <c r="R29">
        <v>448.70010335917192</v>
      </c>
      <c r="S29">
        <v>448.70010335917192</v>
      </c>
      <c r="T29">
        <v>448.70010335917192</v>
      </c>
      <c r="U29">
        <v>448.70010335917192</v>
      </c>
      <c r="V29">
        <v>448.70010335917192</v>
      </c>
      <c r="W29">
        <v>448.70010335917192</v>
      </c>
      <c r="X29">
        <v>448.70010335917192</v>
      </c>
      <c r="Y29">
        <v>448.70010335917192</v>
      </c>
      <c r="Z29">
        <v>448.70010335917192</v>
      </c>
      <c r="AA29">
        <v>448.70010335917192</v>
      </c>
      <c r="AB29">
        <v>448.70010335917192</v>
      </c>
      <c r="AC29">
        <v>448.70010335917192</v>
      </c>
      <c r="AD29">
        <v>448.70010335917192</v>
      </c>
      <c r="AE29">
        <v>448.70010335917192</v>
      </c>
      <c r="AF29">
        <v>448.70010335917192</v>
      </c>
      <c r="AG29">
        <v>448.70010335917192</v>
      </c>
      <c r="AH29">
        <v>448.70010335917192</v>
      </c>
    </row>
    <row r="30" spans="1:34" x14ac:dyDescent="0.3">
      <c r="A30" s="19">
        <f ca="1">Exceedance!U30</f>
        <v>46935</v>
      </c>
      <c r="B30" s="1">
        <v>447.99984196739734</v>
      </c>
      <c r="C30" s="1">
        <v>447.99984196739734</v>
      </c>
      <c r="D30" s="1">
        <v>447.99984196739734</v>
      </c>
      <c r="E30">
        <v>447.99984196739734</v>
      </c>
      <c r="F30">
        <v>447.99984196739734</v>
      </c>
      <c r="G30">
        <v>447.99984196739734</v>
      </c>
      <c r="H30">
        <v>447.99984196739734</v>
      </c>
      <c r="I30">
        <v>447.99984196739734</v>
      </c>
      <c r="J30">
        <v>447.99984196739734</v>
      </c>
      <c r="K30">
        <v>447.99984196739734</v>
      </c>
      <c r="L30">
        <v>447.99984196739734</v>
      </c>
      <c r="M30">
        <v>447.99984196739734</v>
      </c>
      <c r="N30">
        <v>447.99984196739734</v>
      </c>
      <c r="O30">
        <v>447.99984196739734</v>
      </c>
      <c r="P30">
        <v>447.99984196739734</v>
      </c>
      <c r="Q30">
        <v>447.99984196739734</v>
      </c>
      <c r="R30">
        <v>447.99984196739734</v>
      </c>
      <c r="S30">
        <v>447.99984196739734</v>
      </c>
      <c r="T30">
        <v>447.99984196739734</v>
      </c>
      <c r="U30">
        <v>447.99984196739734</v>
      </c>
      <c r="V30">
        <v>447.99984196739734</v>
      </c>
      <c r="W30">
        <v>447.99984196739734</v>
      </c>
      <c r="X30">
        <v>447.99984196739734</v>
      </c>
      <c r="Y30">
        <v>447.99984196739734</v>
      </c>
      <c r="Z30">
        <v>447.99984196739734</v>
      </c>
      <c r="AA30">
        <v>447.99984196739734</v>
      </c>
      <c r="AB30">
        <v>447.99984196739734</v>
      </c>
      <c r="AC30">
        <v>447.99984196739734</v>
      </c>
      <c r="AD30">
        <v>447.99984196739734</v>
      </c>
      <c r="AE30">
        <v>447.99984196739734</v>
      </c>
      <c r="AF30">
        <v>447.99984196739734</v>
      </c>
      <c r="AG30">
        <v>447.99984196739734</v>
      </c>
      <c r="AH30">
        <v>447.99984196739734</v>
      </c>
    </row>
    <row r="31" spans="1:34" x14ac:dyDescent="0.3">
      <c r="A31" s="19">
        <f ca="1">Exceedance!U31</f>
        <v>46966</v>
      </c>
      <c r="B31" s="1">
        <v>447.4997329303315</v>
      </c>
      <c r="C31" s="1">
        <v>447.4997329303315</v>
      </c>
      <c r="D31" s="1">
        <v>447.4997329303315</v>
      </c>
      <c r="E31">
        <v>447.4997329303315</v>
      </c>
      <c r="F31">
        <v>447.4997329303315</v>
      </c>
      <c r="G31">
        <v>447.4997329303315</v>
      </c>
      <c r="H31">
        <v>447.4997329303315</v>
      </c>
      <c r="I31">
        <v>447.4997329303315</v>
      </c>
      <c r="J31">
        <v>447.4997329303315</v>
      </c>
      <c r="K31">
        <v>447.4997329303315</v>
      </c>
      <c r="L31">
        <v>447.4997329303315</v>
      </c>
      <c r="M31">
        <v>447.4997329303315</v>
      </c>
      <c r="N31">
        <v>447.4997329303315</v>
      </c>
      <c r="O31">
        <v>447.4997329303315</v>
      </c>
      <c r="P31">
        <v>447.4997329303315</v>
      </c>
      <c r="Q31">
        <v>447.4997329303315</v>
      </c>
      <c r="R31">
        <v>447.4997329303315</v>
      </c>
      <c r="S31">
        <v>447.4997329303315</v>
      </c>
      <c r="T31">
        <v>447.4997329303315</v>
      </c>
      <c r="U31">
        <v>447.4997329303315</v>
      </c>
      <c r="V31">
        <v>447.4997329303315</v>
      </c>
      <c r="W31">
        <v>447.4997329303315</v>
      </c>
      <c r="X31">
        <v>447.4997329303315</v>
      </c>
      <c r="Y31">
        <v>447.4997329303315</v>
      </c>
      <c r="Z31">
        <v>447.4997329303315</v>
      </c>
      <c r="AA31">
        <v>447.4997329303315</v>
      </c>
      <c r="AB31">
        <v>447.4997329303315</v>
      </c>
      <c r="AC31">
        <v>447.4997329303315</v>
      </c>
      <c r="AD31">
        <v>447.4997329303315</v>
      </c>
      <c r="AE31">
        <v>447.4997329303315</v>
      </c>
      <c r="AF31">
        <v>447.4997329303315</v>
      </c>
      <c r="AG31">
        <v>447.4997329303315</v>
      </c>
      <c r="AH31">
        <v>447.4997329303315</v>
      </c>
    </row>
    <row r="32" spans="1:34" x14ac:dyDescent="0.3">
      <c r="A32" s="19">
        <f ca="1">Exceedance!U32</f>
        <v>46997</v>
      </c>
      <c r="B32" s="1">
        <v>447.49973290543045</v>
      </c>
      <c r="C32" s="1">
        <v>447.49973290543045</v>
      </c>
      <c r="D32" s="1">
        <v>447.49973290543045</v>
      </c>
      <c r="E32">
        <v>447.49973290543045</v>
      </c>
      <c r="F32">
        <v>447.49973290543045</v>
      </c>
      <c r="G32">
        <v>447.49973290543045</v>
      </c>
      <c r="H32">
        <v>447.49973290543045</v>
      </c>
      <c r="I32">
        <v>447.49973290543045</v>
      </c>
      <c r="J32">
        <v>447.49973290543045</v>
      </c>
      <c r="K32">
        <v>447.49973290543045</v>
      </c>
      <c r="L32">
        <v>447.49973290543045</v>
      </c>
      <c r="M32">
        <v>447.49973290543045</v>
      </c>
      <c r="N32">
        <v>447.49973290543045</v>
      </c>
      <c r="O32">
        <v>447.49973290543045</v>
      </c>
      <c r="P32">
        <v>447.49973290543045</v>
      </c>
      <c r="Q32">
        <v>447.49973290543045</v>
      </c>
      <c r="R32">
        <v>447.49973290543045</v>
      </c>
      <c r="S32">
        <v>447.49973290543045</v>
      </c>
      <c r="T32">
        <v>447.49973290543045</v>
      </c>
      <c r="U32">
        <v>447.49973290543045</v>
      </c>
      <c r="V32">
        <v>447.49973290543045</v>
      </c>
      <c r="W32">
        <v>447.49973290543045</v>
      </c>
      <c r="X32">
        <v>447.49973290543045</v>
      </c>
      <c r="Y32">
        <v>447.49973290543045</v>
      </c>
      <c r="Z32">
        <v>447.49973290543045</v>
      </c>
      <c r="AA32">
        <v>447.49973290543045</v>
      </c>
      <c r="AB32">
        <v>447.49973290543045</v>
      </c>
      <c r="AC32">
        <v>447.49973290543045</v>
      </c>
      <c r="AD32">
        <v>447.49973290543045</v>
      </c>
      <c r="AE32">
        <v>447.49973290543045</v>
      </c>
      <c r="AF32">
        <v>447.49973290543045</v>
      </c>
      <c r="AG32">
        <v>447.49973290543045</v>
      </c>
      <c r="AH32">
        <v>447.49973290543045</v>
      </c>
    </row>
    <row r="33" spans="1:34" x14ac:dyDescent="0.3">
      <c r="A33" s="19">
        <f ca="1">Exceedance!U33</f>
        <v>47027</v>
      </c>
      <c r="B33" s="1">
        <v>447.49973290599291</v>
      </c>
      <c r="C33" s="1">
        <v>447.49973290599291</v>
      </c>
      <c r="D33" s="1">
        <v>447.49973290599291</v>
      </c>
      <c r="E33">
        <v>447.49973290599291</v>
      </c>
      <c r="F33">
        <v>447.49973290599291</v>
      </c>
      <c r="G33">
        <v>447.49973290599291</v>
      </c>
      <c r="H33">
        <v>447.49973290599291</v>
      </c>
      <c r="I33">
        <v>447.49973290599291</v>
      </c>
      <c r="J33">
        <v>447.49973290599291</v>
      </c>
      <c r="K33">
        <v>447.49973290599291</v>
      </c>
      <c r="L33">
        <v>447.49973290599291</v>
      </c>
      <c r="M33">
        <v>447.49973290599291</v>
      </c>
      <c r="N33">
        <v>447.49973290599291</v>
      </c>
      <c r="O33">
        <v>447.49973290599291</v>
      </c>
      <c r="P33">
        <v>447.49973290599291</v>
      </c>
      <c r="Q33">
        <v>447.49973290599291</v>
      </c>
      <c r="R33">
        <v>447.49973290599291</v>
      </c>
      <c r="S33">
        <v>447.49973290599291</v>
      </c>
      <c r="T33">
        <v>447.49973290599291</v>
      </c>
      <c r="U33">
        <v>447.49973290599291</v>
      </c>
      <c r="V33">
        <v>447.49973290599291</v>
      </c>
      <c r="W33">
        <v>447.49973290599291</v>
      </c>
      <c r="X33">
        <v>447.49973290599291</v>
      </c>
      <c r="Y33">
        <v>447.49973290599291</v>
      </c>
      <c r="Z33">
        <v>447.49973290599291</v>
      </c>
      <c r="AA33">
        <v>447.49973290599291</v>
      </c>
      <c r="AB33">
        <v>447.49973290599291</v>
      </c>
      <c r="AC33">
        <v>447.49973290599291</v>
      </c>
      <c r="AD33">
        <v>447.49973290599291</v>
      </c>
      <c r="AE33">
        <v>447.49973290599291</v>
      </c>
      <c r="AF33">
        <v>447.49973290599291</v>
      </c>
      <c r="AG33">
        <v>447.49973290599291</v>
      </c>
      <c r="AH33">
        <v>447.49973290599291</v>
      </c>
    </row>
    <row r="34" spans="1:34" x14ac:dyDescent="0.3">
      <c r="A34" s="19">
        <f ca="1">Exceedance!U34</f>
        <v>47058</v>
      </c>
      <c r="B34" s="1">
        <v>447.49973290598274</v>
      </c>
      <c r="C34" s="1">
        <v>447.49973290598274</v>
      </c>
      <c r="D34" s="1">
        <v>447.49973290598274</v>
      </c>
      <c r="E34">
        <v>447.49973290598274</v>
      </c>
      <c r="F34">
        <v>447.49973290598274</v>
      </c>
      <c r="G34">
        <v>447.49973290598274</v>
      </c>
      <c r="H34">
        <v>447.49973290598274</v>
      </c>
      <c r="I34">
        <v>447.49973290598274</v>
      </c>
      <c r="J34">
        <v>447.49973290598274</v>
      </c>
      <c r="K34">
        <v>447.49973290598274</v>
      </c>
      <c r="L34">
        <v>447.49973290598274</v>
      </c>
      <c r="M34">
        <v>447.49973290598274</v>
      </c>
      <c r="N34">
        <v>447.49973290598274</v>
      </c>
      <c r="O34">
        <v>447.49973290598274</v>
      </c>
      <c r="P34">
        <v>447.49973290598274</v>
      </c>
      <c r="Q34">
        <v>447.49973290598274</v>
      </c>
      <c r="R34">
        <v>447.49973290598274</v>
      </c>
      <c r="S34">
        <v>447.49973290598274</v>
      </c>
      <c r="T34">
        <v>447.49973290598274</v>
      </c>
      <c r="U34">
        <v>447.49973290598274</v>
      </c>
      <c r="V34">
        <v>447.49973290598274</v>
      </c>
      <c r="W34">
        <v>447.49973290598274</v>
      </c>
      <c r="X34">
        <v>447.49973290598274</v>
      </c>
      <c r="Y34">
        <v>447.49973290598274</v>
      </c>
      <c r="Z34">
        <v>447.49973290598274</v>
      </c>
      <c r="AA34">
        <v>447.49973290598274</v>
      </c>
      <c r="AB34">
        <v>447.49973290598274</v>
      </c>
      <c r="AC34">
        <v>447.49973290598274</v>
      </c>
      <c r="AD34">
        <v>447.49973290598274</v>
      </c>
      <c r="AE34">
        <v>447.49973290598274</v>
      </c>
      <c r="AF34">
        <v>447.49973290598274</v>
      </c>
      <c r="AG34">
        <v>447.49973290598274</v>
      </c>
      <c r="AH34">
        <v>447.49973290598274</v>
      </c>
    </row>
    <row r="35" spans="1:34" x14ac:dyDescent="0.3">
      <c r="A35" s="19">
        <f ca="1">Exceedance!U35</f>
        <v>47088</v>
      </c>
      <c r="B35" s="1">
        <v>446.49983614632924</v>
      </c>
      <c r="C35" s="1">
        <v>446.49983614632924</v>
      </c>
      <c r="D35" s="1">
        <v>446.49983614632924</v>
      </c>
      <c r="E35">
        <v>446.49983614632924</v>
      </c>
      <c r="F35">
        <v>446.49983614632924</v>
      </c>
      <c r="G35">
        <v>446.49983614632924</v>
      </c>
      <c r="H35">
        <v>446.49983614632924</v>
      </c>
      <c r="I35">
        <v>446.49983614632924</v>
      </c>
      <c r="J35">
        <v>446.49983614632924</v>
      </c>
      <c r="K35">
        <v>446.49983614632924</v>
      </c>
      <c r="L35">
        <v>446.49983614632924</v>
      </c>
      <c r="M35">
        <v>446.49983614632924</v>
      </c>
      <c r="N35">
        <v>446.49983614632924</v>
      </c>
      <c r="O35">
        <v>446.49983614632924</v>
      </c>
      <c r="P35">
        <v>446.49983614632924</v>
      </c>
      <c r="Q35">
        <v>446.49983614632924</v>
      </c>
      <c r="R35">
        <v>446.49983614632924</v>
      </c>
      <c r="S35">
        <v>446.49983614632924</v>
      </c>
      <c r="T35">
        <v>446.49983614632924</v>
      </c>
      <c r="U35">
        <v>446.49983614632924</v>
      </c>
      <c r="V35">
        <v>446.49983614632924</v>
      </c>
      <c r="W35">
        <v>446.49983614632924</v>
      </c>
      <c r="X35">
        <v>446.49983614632924</v>
      </c>
      <c r="Y35">
        <v>446.49983614632924</v>
      </c>
      <c r="Z35">
        <v>446.49983614632924</v>
      </c>
      <c r="AA35">
        <v>446.49983614632924</v>
      </c>
      <c r="AB35">
        <v>446.49983614632924</v>
      </c>
      <c r="AC35">
        <v>446.49983614632924</v>
      </c>
      <c r="AD35">
        <v>446.49983614632924</v>
      </c>
      <c r="AE35">
        <v>446.49983614632924</v>
      </c>
      <c r="AF35">
        <v>446.49983614632924</v>
      </c>
      <c r="AG35">
        <v>446.49983614632924</v>
      </c>
      <c r="AH35">
        <v>446.49983614632924</v>
      </c>
    </row>
    <row r="36" spans="1:34" x14ac:dyDescent="0.3">
      <c r="A36" s="19">
        <f ca="1">Exceedance!U36</f>
        <v>47119</v>
      </c>
      <c r="B36" s="1">
        <v>446.49983624522616</v>
      </c>
      <c r="C36" s="1">
        <v>446.49983624522616</v>
      </c>
      <c r="D36" s="1">
        <v>446.49983624522616</v>
      </c>
      <c r="E36">
        <v>446.49983624522616</v>
      </c>
      <c r="F36">
        <v>446.49983624522616</v>
      </c>
      <c r="G36">
        <v>446.49983624522616</v>
      </c>
      <c r="H36">
        <v>446.49983624522616</v>
      </c>
      <c r="I36">
        <v>446.49983624522616</v>
      </c>
      <c r="J36">
        <v>446.49983624522616</v>
      </c>
      <c r="K36">
        <v>446.49983624522616</v>
      </c>
      <c r="L36">
        <v>446.49983624522616</v>
      </c>
      <c r="M36">
        <v>446.49983624522616</v>
      </c>
      <c r="N36">
        <v>446.49983624522616</v>
      </c>
      <c r="O36">
        <v>446.49983624522616</v>
      </c>
      <c r="P36">
        <v>446.49983624522616</v>
      </c>
      <c r="Q36">
        <v>446.49983624522616</v>
      </c>
      <c r="R36">
        <v>446.49983624522616</v>
      </c>
      <c r="S36">
        <v>446.49983624522616</v>
      </c>
      <c r="T36">
        <v>446.49983624522616</v>
      </c>
      <c r="U36">
        <v>446.49983624522616</v>
      </c>
      <c r="V36">
        <v>446.49983624522616</v>
      </c>
      <c r="W36">
        <v>446.49983624522616</v>
      </c>
      <c r="X36">
        <v>446.49983624522616</v>
      </c>
      <c r="Y36">
        <v>446.49983624522616</v>
      </c>
      <c r="Z36">
        <v>446.49983624522616</v>
      </c>
      <c r="AA36">
        <v>446.4979194607036</v>
      </c>
      <c r="AB36">
        <v>446.49983624522616</v>
      </c>
      <c r="AC36">
        <v>446.49983624522616</v>
      </c>
      <c r="AD36">
        <v>446.49983624522616</v>
      </c>
      <c r="AE36">
        <v>446.49983624522616</v>
      </c>
      <c r="AF36">
        <v>446.49983624522616</v>
      </c>
      <c r="AG36">
        <v>446.49983624522616</v>
      </c>
      <c r="AH36">
        <v>446.49983624522616</v>
      </c>
    </row>
    <row r="37" spans="1:34" x14ac:dyDescent="0.3">
      <c r="A37" s="19">
        <f ca="1">Exceedance!U37</f>
        <v>47150</v>
      </c>
      <c r="B37" s="1">
        <v>446.49983624453574</v>
      </c>
      <c r="C37" s="1">
        <v>446.49983624453574</v>
      </c>
      <c r="D37" s="1">
        <v>446.49983624453574</v>
      </c>
      <c r="E37">
        <v>446.49983624453574</v>
      </c>
      <c r="F37">
        <v>446.49983624453574</v>
      </c>
      <c r="G37">
        <v>446.49983624453574</v>
      </c>
      <c r="H37">
        <v>446.49983624453574</v>
      </c>
      <c r="I37">
        <v>446.49983624453574</v>
      </c>
      <c r="J37">
        <v>446.49983624453574</v>
      </c>
      <c r="K37">
        <v>446.49983624453574</v>
      </c>
      <c r="L37">
        <v>446.49983624453574</v>
      </c>
      <c r="M37">
        <v>446.49983624453574</v>
      </c>
      <c r="N37">
        <v>446.49983624453574</v>
      </c>
      <c r="O37">
        <v>446.49983624453574</v>
      </c>
      <c r="P37">
        <v>446.49983624453574</v>
      </c>
      <c r="Q37">
        <v>446.49983624453574</v>
      </c>
      <c r="R37">
        <v>446.49983624453574</v>
      </c>
      <c r="S37">
        <v>446.49983624453574</v>
      </c>
      <c r="T37">
        <v>446.49983624453574</v>
      </c>
      <c r="U37">
        <v>446.49983624453574</v>
      </c>
      <c r="V37">
        <v>446.49983624453574</v>
      </c>
      <c r="W37">
        <v>446.49983624453574</v>
      </c>
      <c r="X37">
        <v>446.49983624453574</v>
      </c>
      <c r="Y37">
        <v>446.49983624453574</v>
      </c>
      <c r="Z37">
        <v>446.49983624453574</v>
      </c>
      <c r="AA37">
        <v>446.49983623834135</v>
      </c>
      <c r="AB37">
        <v>446.49983624453574</v>
      </c>
      <c r="AC37">
        <v>446.49983624453574</v>
      </c>
      <c r="AD37">
        <v>446.49983624453574</v>
      </c>
      <c r="AE37">
        <v>446.49983624453574</v>
      </c>
      <c r="AF37">
        <v>446.49983624453574</v>
      </c>
      <c r="AG37">
        <v>446.49983624453574</v>
      </c>
      <c r="AH37">
        <v>446.49983624453574</v>
      </c>
    </row>
    <row r="38" spans="1:34" x14ac:dyDescent="0.3">
      <c r="A38" s="19">
        <f ca="1">Exceedance!U38</f>
        <v>47178</v>
      </c>
      <c r="B38" s="1">
        <v>446.70005427288265</v>
      </c>
      <c r="C38" s="1">
        <v>446.70005427288265</v>
      </c>
      <c r="D38" s="1">
        <v>446.70005427288265</v>
      </c>
      <c r="E38">
        <v>446.70005427288265</v>
      </c>
      <c r="F38">
        <v>446.70005427288265</v>
      </c>
      <c r="G38">
        <v>446.70005427288265</v>
      </c>
      <c r="H38">
        <v>446.70005427288265</v>
      </c>
      <c r="I38">
        <v>446.70005427288265</v>
      </c>
      <c r="J38">
        <v>446.70005427288265</v>
      </c>
      <c r="K38">
        <v>446.70005427288265</v>
      </c>
      <c r="L38">
        <v>446.70005427288265</v>
      </c>
      <c r="M38">
        <v>446.70005427288265</v>
      </c>
      <c r="N38">
        <v>446.70005427288265</v>
      </c>
      <c r="O38">
        <v>446.70005427288265</v>
      </c>
      <c r="P38">
        <v>446.70005427288265</v>
      </c>
      <c r="Q38">
        <v>446.70005427288265</v>
      </c>
      <c r="R38">
        <v>446.70005427288265</v>
      </c>
      <c r="S38">
        <v>446.70005427288265</v>
      </c>
      <c r="T38">
        <v>446.70005427288265</v>
      </c>
      <c r="U38">
        <v>446.70005427288265</v>
      </c>
      <c r="V38">
        <v>446.70005427288265</v>
      </c>
      <c r="W38">
        <v>446.70005427288265</v>
      </c>
      <c r="X38">
        <v>446.70005427288265</v>
      </c>
      <c r="Y38">
        <v>446.70005427288265</v>
      </c>
      <c r="Z38">
        <v>446.70005427288265</v>
      </c>
      <c r="AA38">
        <v>446.70005423364898</v>
      </c>
      <c r="AB38">
        <v>446.70005427288265</v>
      </c>
      <c r="AC38">
        <v>446.70005427288265</v>
      </c>
      <c r="AD38">
        <v>446.70005427288265</v>
      </c>
      <c r="AE38">
        <v>446.70005427288265</v>
      </c>
      <c r="AF38">
        <v>446.70005427288265</v>
      </c>
      <c r="AG38">
        <v>446.70005427288265</v>
      </c>
      <c r="AH38">
        <v>446.70005427288265</v>
      </c>
    </row>
    <row r="39" spans="1:34" x14ac:dyDescent="0.3">
      <c r="A39" s="19">
        <f ca="1">Exceedance!U39</f>
        <v>47209</v>
      </c>
      <c r="B39" s="1">
        <v>448.70010335396438</v>
      </c>
      <c r="C39" s="1">
        <v>448.70010335396438</v>
      </c>
      <c r="D39" s="1">
        <v>448.70010335396438</v>
      </c>
      <c r="E39">
        <v>448.70010335396444</v>
      </c>
      <c r="F39">
        <v>448.70010335396438</v>
      </c>
      <c r="G39">
        <v>448.70010335396438</v>
      </c>
      <c r="H39">
        <v>448.70010335396444</v>
      </c>
      <c r="I39">
        <v>448.70010335396438</v>
      </c>
      <c r="J39">
        <v>448.70010335396438</v>
      </c>
      <c r="K39">
        <v>448.70010335396438</v>
      </c>
      <c r="L39">
        <v>448.70010335396444</v>
      </c>
      <c r="M39">
        <v>448.70010335396438</v>
      </c>
      <c r="N39">
        <v>448.70010335396438</v>
      </c>
      <c r="O39">
        <v>448.70010335396444</v>
      </c>
      <c r="P39">
        <v>448.70010335396444</v>
      </c>
      <c r="Q39">
        <v>448.70010335396438</v>
      </c>
      <c r="R39">
        <v>448.70010335396438</v>
      </c>
      <c r="S39">
        <v>448.70010335396444</v>
      </c>
      <c r="T39">
        <v>448.70010335396444</v>
      </c>
      <c r="U39">
        <v>448.70010335396444</v>
      </c>
      <c r="V39">
        <v>448.70010335396444</v>
      </c>
      <c r="W39">
        <v>448.70010335396444</v>
      </c>
      <c r="X39">
        <v>448.70010335396444</v>
      </c>
      <c r="Y39">
        <v>448.70010335396438</v>
      </c>
      <c r="Z39">
        <v>448.70010335396438</v>
      </c>
      <c r="AA39">
        <v>448.70010335396438</v>
      </c>
      <c r="AB39">
        <v>448.70010335396438</v>
      </c>
      <c r="AC39">
        <v>448.70010335396438</v>
      </c>
      <c r="AD39">
        <v>448.70010335396438</v>
      </c>
      <c r="AE39">
        <v>448.70010335396444</v>
      </c>
      <c r="AF39">
        <v>448.70010335396444</v>
      </c>
      <c r="AG39">
        <v>448.70010335396444</v>
      </c>
      <c r="AH39">
        <v>448.70010335396444</v>
      </c>
    </row>
    <row r="40" spans="1:34" x14ac:dyDescent="0.3">
      <c r="A40" s="19">
        <f ca="1">Exceedance!U40</f>
        <v>47239</v>
      </c>
      <c r="B40" s="1">
        <v>448.70010335924411</v>
      </c>
      <c r="C40" s="1">
        <v>448.70010335924411</v>
      </c>
      <c r="D40" s="1">
        <v>448.70010335924411</v>
      </c>
      <c r="E40">
        <v>448.70010335924411</v>
      </c>
      <c r="F40">
        <v>448.70010335924411</v>
      </c>
      <c r="G40">
        <v>448.70010335924411</v>
      </c>
      <c r="H40">
        <v>448.70010335924411</v>
      </c>
      <c r="I40">
        <v>448.70010335924411</v>
      </c>
      <c r="J40">
        <v>448.70010335924422</v>
      </c>
      <c r="K40">
        <v>448.70010335924411</v>
      </c>
      <c r="L40">
        <v>448.70010335924411</v>
      </c>
      <c r="M40">
        <v>448.70010335924411</v>
      </c>
      <c r="N40">
        <v>448.70010335924411</v>
      </c>
      <c r="O40">
        <v>448.70010335924411</v>
      </c>
      <c r="P40">
        <v>448.70010335924411</v>
      </c>
      <c r="Q40">
        <v>448.70010335924411</v>
      </c>
      <c r="R40">
        <v>448.70010335924411</v>
      </c>
      <c r="S40">
        <v>448.70010335924411</v>
      </c>
      <c r="T40">
        <v>448.70010335924411</v>
      </c>
      <c r="U40">
        <v>448.70010335924422</v>
      </c>
      <c r="V40">
        <v>448.70010335924422</v>
      </c>
      <c r="W40">
        <v>448.70010335924411</v>
      </c>
      <c r="X40">
        <v>448.70010335924411</v>
      </c>
      <c r="Y40">
        <v>448.70010335924411</v>
      </c>
      <c r="Z40">
        <v>448.70010335924411</v>
      </c>
      <c r="AA40">
        <v>448.70010335924411</v>
      </c>
      <c r="AB40">
        <v>448.70010335924411</v>
      </c>
      <c r="AC40">
        <v>448.70010335924411</v>
      </c>
      <c r="AD40">
        <v>448.70010335924411</v>
      </c>
      <c r="AE40">
        <v>448.70010335924411</v>
      </c>
      <c r="AF40">
        <v>448.70010335924411</v>
      </c>
      <c r="AG40">
        <v>448.70010335924411</v>
      </c>
      <c r="AH40">
        <v>448.70010335924422</v>
      </c>
    </row>
    <row r="41" spans="1:34" x14ac:dyDescent="0.3">
      <c r="A41" s="19">
        <f ca="1">Exceedance!U41</f>
        <v>47270</v>
      </c>
      <c r="B41" s="1">
        <v>448.70010335917192</v>
      </c>
      <c r="C41" s="1">
        <v>448.70010335917192</v>
      </c>
      <c r="D41" s="1">
        <v>448.70010335917192</v>
      </c>
      <c r="E41">
        <v>448.70010335917192</v>
      </c>
      <c r="F41">
        <v>448.70010335917192</v>
      </c>
      <c r="G41">
        <v>448.70010335917192</v>
      </c>
      <c r="H41">
        <v>448.70010335917192</v>
      </c>
      <c r="I41">
        <v>448.70010335917192</v>
      </c>
      <c r="J41">
        <v>448.70010335917192</v>
      </c>
      <c r="K41">
        <v>448.70010335917192</v>
      </c>
      <c r="L41">
        <v>448.70010335917192</v>
      </c>
      <c r="M41">
        <v>448.70010335917192</v>
      </c>
      <c r="N41">
        <v>448.70010335917192</v>
      </c>
      <c r="O41">
        <v>448.70010335917192</v>
      </c>
      <c r="P41">
        <v>448.70010335917192</v>
      </c>
      <c r="Q41">
        <v>448.70010335917192</v>
      </c>
      <c r="R41">
        <v>448.70010335917192</v>
      </c>
      <c r="S41">
        <v>448.70010335917192</v>
      </c>
      <c r="T41">
        <v>448.70010335917192</v>
      </c>
      <c r="U41">
        <v>448.70010335917192</v>
      </c>
      <c r="V41">
        <v>448.70010335917192</v>
      </c>
      <c r="W41">
        <v>448.70010335917192</v>
      </c>
      <c r="X41">
        <v>448.70010335917192</v>
      </c>
      <c r="Y41">
        <v>448.70010335917192</v>
      </c>
      <c r="Z41">
        <v>448.70010335917192</v>
      </c>
      <c r="AA41">
        <v>448.69782118980783</v>
      </c>
      <c r="AB41">
        <v>448.70010335917192</v>
      </c>
      <c r="AC41">
        <v>448.70010335917192</v>
      </c>
      <c r="AD41">
        <v>448.70010335917192</v>
      </c>
      <c r="AE41">
        <v>448.70010335917192</v>
      </c>
      <c r="AF41">
        <v>448.70010335917192</v>
      </c>
      <c r="AG41">
        <v>448.70010335917192</v>
      </c>
      <c r="AH41">
        <v>448.70010335917192</v>
      </c>
    </row>
    <row r="42" spans="1:34" x14ac:dyDescent="0.3">
      <c r="A42" s="19">
        <f ca="1">Exceedance!U42</f>
        <v>47300</v>
      </c>
      <c r="B42" s="1">
        <v>447.99984196739734</v>
      </c>
      <c r="C42" s="1">
        <v>447.99984196739734</v>
      </c>
      <c r="D42" s="1">
        <v>447.99984196739734</v>
      </c>
      <c r="E42">
        <v>447.99984196739734</v>
      </c>
      <c r="F42">
        <v>447.99984196739734</v>
      </c>
      <c r="G42">
        <v>447.99984196739734</v>
      </c>
      <c r="H42">
        <v>447.99984196739734</v>
      </c>
      <c r="I42">
        <v>447.99984196739734</v>
      </c>
      <c r="J42">
        <v>447.99984196739734</v>
      </c>
      <c r="K42">
        <v>447.99984196739734</v>
      </c>
      <c r="L42">
        <v>447.99984196739734</v>
      </c>
      <c r="M42">
        <v>447.99984196739734</v>
      </c>
      <c r="N42">
        <v>447.99984196739734</v>
      </c>
      <c r="O42">
        <v>447.99984196739734</v>
      </c>
      <c r="P42">
        <v>447.99984196739734</v>
      </c>
      <c r="Q42">
        <v>447.99984196739734</v>
      </c>
      <c r="R42">
        <v>447.99984196739734</v>
      </c>
      <c r="S42">
        <v>447.99984196739734</v>
      </c>
      <c r="T42">
        <v>447.99984196739734</v>
      </c>
      <c r="U42">
        <v>447.99984196739734</v>
      </c>
      <c r="V42">
        <v>447.99984196739734</v>
      </c>
      <c r="W42">
        <v>447.99984196739734</v>
      </c>
      <c r="X42">
        <v>447.99984196739734</v>
      </c>
      <c r="Y42">
        <v>447.99984196739734</v>
      </c>
      <c r="Z42">
        <v>447.99984196739734</v>
      </c>
      <c r="AA42">
        <v>447.99714488835599</v>
      </c>
      <c r="AB42">
        <v>447.99984196739734</v>
      </c>
      <c r="AC42">
        <v>447.99984196739734</v>
      </c>
      <c r="AD42">
        <v>447.99984196739734</v>
      </c>
      <c r="AE42">
        <v>447.99984196739734</v>
      </c>
      <c r="AF42">
        <v>447.99984196739734</v>
      </c>
      <c r="AG42">
        <v>447.99984196739734</v>
      </c>
      <c r="AH42">
        <v>447.99984196739734</v>
      </c>
    </row>
    <row r="43" spans="1:34" x14ac:dyDescent="0.3">
      <c r="A43" s="19">
        <f ca="1">Exceedance!U43</f>
        <v>47331</v>
      </c>
      <c r="B43" s="1">
        <v>447.4997329303315</v>
      </c>
      <c r="C43" s="1">
        <v>447.4997329303315</v>
      </c>
      <c r="D43" s="1">
        <v>447.4997329303315</v>
      </c>
      <c r="E43">
        <v>447.4997329303315</v>
      </c>
      <c r="F43">
        <v>447.4997329303315</v>
      </c>
      <c r="G43">
        <v>447.4997329303315</v>
      </c>
      <c r="H43">
        <v>447.4997329303315</v>
      </c>
      <c r="I43">
        <v>447.4997329303315</v>
      </c>
      <c r="J43">
        <v>447.4997329303315</v>
      </c>
      <c r="K43">
        <v>447.4997329303315</v>
      </c>
      <c r="L43">
        <v>447.4997329303315</v>
      </c>
      <c r="M43">
        <v>447.4997329303315</v>
      </c>
      <c r="N43">
        <v>447.4997329303315</v>
      </c>
      <c r="O43">
        <v>447.4997329303315</v>
      </c>
      <c r="P43">
        <v>447.4997329303315</v>
      </c>
      <c r="Q43">
        <v>447.4997329303315</v>
      </c>
      <c r="R43">
        <v>447.4997329303315</v>
      </c>
      <c r="S43">
        <v>447.4997329303315</v>
      </c>
      <c r="T43">
        <v>447.4997329303315</v>
      </c>
      <c r="U43">
        <v>447.4997329303315</v>
      </c>
      <c r="V43">
        <v>447.4997329303315</v>
      </c>
      <c r="W43">
        <v>447.4997329303315</v>
      </c>
      <c r="X43">
        <v>447.4997329303315</v>
      </c>
      <c r="Y43">
        <v>447.4997329303315</v>
      </c>
      <c r="Z43">
        <v>447.4997329303315</v>
      </c>
      <c r="AA43">
        <v>447.49973293020338</v>
      </c>
      <c r="AB43">
        <v>447.4997329303315</v>
      </c>
      <c r="AC43">
        <v>447.4997329303315</v>
      </c>
      <c r="AD43">
        <v>447.4997329303315</v>
      </c>
      <c r="AE43">
        <v>447.4997329303315</v>
      </c>
      <c r="AF43">
        <v>447.4997329303315</v>
      </c>
      <c r="AG43">
        <v>447.4997329303315</v>
      </c>
      <c r="AH43">
        <v>447.4997329303315</v>
      </c>
    </row>
    <row r="44" spans="1:34" x14ac:dyDescent="0.3">
      <c r="A44" s="19">
        <f ca="1">Exceedance!U44</f>
        <v>47362</v>
      </c>
      <c r="B44" s="1">
        <v>447.49973290543045</v>
      </c>
      <c r="C44" s="1">
        <v>447.49973290543045</v>
      </c>
      <c r="D44" s="1">
        <v>447.49973290543045</v>
      </c>
      <c r="E44">
        <v>447.49973290543045</v>
      </c>
      <c r="F44">
        <v>447.49973290543045</v>
      </c>
      <c r="G44">
        <v>447.49973290543045</v>
      </c>
      <c r="H44">
        <v>447.49973290543045</v>
      </c>
      <c r="I44">
        <v>447.49973290543045</v>
      </c>
      <c r="J44">
        <v>447.49973290543045</v>
      </c>
      <c r="K44">
        <v>447.49973290543045</v>
      </c>
      <c r="L44">
        <v>447.49973290543045</v>
      </c>
      <c r="M44">
        <v>447.49973290543045</v>
      </c>
      <c r="N44">
        <v>447.49973290543045</v>
      </c>
      <c r="O44">
        <v>447.49973290543045</v>
      </c>
      <c r="P44">
        <v>447.49973290543045</v>
      </c>
      <c r="Q44">
        <v>447.49973290543045</v>
      </c>
      <c r="R44">
        <v>447.49973290543045</v>
      </c>
      <c r="S44">
        <v>447.49973290543045</v>
      </c>
      <c r="T44">
        <v>447.49973290543045</v>
      </c>
      <c r="U44">
        <v>447.49973290543045</v>
      </c>
      <c r="V44">
        <v>447.49973290543045</v>
      </c>
      <c r="W44">
        <v>447.49973290543045</v>
      </c>
      <c r="X44">
        <v>447.49973290543045</v>
      </c>
      <c r="Y44">
        <v>447.49973290543045</v>
      </c>
      <c r="Z44">
        <v>447.49973290543045</v>
      </c>
      <c r="AA44">
        <v>447.49797860897399</v>
      </c>
      <c r="AB44">
        <v>447.49973290543045</v>
      </c>
      <c r="AC44">
        <v>447.49973290543045</v>
      </c>
      <c r="AD44">
        <v>447.49973290543045</v>
      </c>
      <c r="AE44">
        <v>447.49973290543045</v>
      </c>
      <c r="AF44">
        <v>447.49973290543045</v>
      </c>
      <c r="AG44">
        <v>447.49973290543045</v>
      </c>
      <c r="AH44">
        <v>447.49973290543045</v>
      </c>
    </row>
    <row r="45" spans="1:34" x14ac:dyDescent="0.3">
      <c r="A45" s="19">
        <f ca="1">Exceedance!U45</f>
        <v>47392</v>
      </c>
      <c r="B45" s="1">
        <v>447.49973290599291</v>
      </c>
      <c r="C45" s="1">
        <v>447.49973290599291</v>
      </c>
      <c r="D45" s="1">
        <v>447.49973290599291</v>
      </c>
      <c r="E45">
        <v>447.49973290599291</v>
      </c>
      <c r="F45">
        <v>447.49973290599291</v>
      </c>
      <c r="G45">
        <v>447.49973290599291</v>
      </c>
      <c r="H45">
        <v>447.49973290599291</v>
      </c>
      <c r="I45">
        <v>447.49973290599291</v>
      </c>
      <c r="J45">
        <v>447.49973290599291</v>
      </c>
      <c r="K45">
        <v>447.49973290599291</v>
      </c>
      <c r="L45">
        <v>447.49973290599291</v>
      </c>
      <c r="M45">
        <v>447.49973290599291</v>
      </c>
      <c r="N45">
        <v>447.49973290599291</v>
      </c>
      <c r="O45">
        <v>447.49973290599291</v>
      </c>
      <c r="P45">
        <v>447.49973290599291</v>
      </c>
      <c r="Q45">
        <v>447.49973290599291</v>
      </c>
      <c r="R45">
        <v>447.49973290599291</v>
      </c>
      <c r="S45">
        <v>447.49973290599291</v>
      </c>
      <c r="T45">
        <v>447.49973290599291</v>
      </c>
      <c r="U45">
        <v>447.49973290599291</v>
      </c>
      <c r="V45">
        <v>447.49973290599291</v>
      </c>
      <c r="W45">
        <v>447.49973290599291</v>
      </c>
      <c r="X45">
        <v>447.49973290599291</v>
      </c>
      <c r="Y45">
        <v>447.49973290599291</v>
      </c>
      <c r="Z45">
        <v>447.49973290599291</v>
      </c>
      <c r="AA45">
        <v>447.49973294200157</v>
      </c>
      <c r="AB45">
        <v>447.49973290599291</v>
      </c>
      <c r="AC45">
        <v>447.49973290599291</v>
      </c>
      <c r="AD45">
        <v>447.49973290599291</v>
      </c>
      <c r="AE45">
        <v>447.49973290599291</v>
      </c>
      <c r="AF45">
        <v>447.49973290599291</v>
      </c>
      <c r="AG45">
        <v>447.49973290599291</v>
      </c>
      <c r="AH45">
        <v>447.49973290599291</v>
      </c>
    </row>
    <row r="46" spans="1:34" x14ac:dyDescent="0.3">
      <c r="A46" s="19">
        <f ca="1">Exceedance!U46</f>
        <v>47423</v>
      </c>
      <c r="B46" s="1">
        <v>447.49973290598274</v>
      </c>
      <c r="C46" s="1">
        <v>447.49973290598274</v>
      </c>
      <c r="D46" s="1">
        <v>447.49973290598274</v>
      </c>
      <c r="E46">
        <v>447.49973290598274</v>
      </c>
      <c r="F46">
        <v>447.49973290598274</v>
      </c>
      <c r="G46">
        <v>447.49973290598274</v>
      </c>
      <c r="H46">
        <v>447.49973290598274</v>
      </c>
      <c r="I46">
        <v>447.49973290598274</v>
      </c>
      <c r="J46">
        <v>447.49973290598274</v>
      </c>
      <c r="K46">
        <v>447.49973290598274</v>
      </c>
      <c r="L46">
        <v>447.49973290598274</v>
      </c>
      <c r="M46">
        <v>447.49973290598274</v>
      </c>
      <c r="N46">
        <v>447.49973290598274</v>
      </c>
      <c r="O46">
        <v>447.49973290598274</v>
      </c>
      <c r="P46">
        <v>447.49973290598274</v>
      </c>
      <c r="Q46">
        <v>447.49973290598274</v>
      </c>
      <c r="R46">
        <v>447.49973290598274</v>
      </c>
      <c r="S46">
        <v>447.49973290598274</v>
      </c>
      <c r="T46">
        <v>447.49973290598274</v>
      </c>
      <c r="U46">
        <v>447.49973290598274</v>
      </c>
      <c r="V46">
        <v>447.49973290598274</v>
      </c>
      <c r="W46">
        <v>447.49973290598274</v>
      </c>
      <c r="X46">
        <v>447.49973290598274</v>
      </c>
      <c r="Y46">
        <v>447.49973290598274</v>
      </c>
      <c r="Z46">
        <v>447.49973290598274</v>
      </c>
      <c r="AA46">
        <v>447.49826675541044</v>
      </c>
      <c r="AB46">
        <v>447.49973290598274</v>
      </c>
      <c r="AC46">
        <v>447.49973290598274</v>
      </c>
      <c r="AD46">
        <v>447.49973290598274</v>
      </c>
      <c r="AE46">
        <v>447.49973290598274</v>
      </c>
      <c r="AF46">
        <v>447.49973290598274</v>
      </c>
      <c r="AG46">
        <v>447.49973290598274</v>
      </c>
      <c r="AH46">
        <v>447.49973290598274</v>
      </c>
    </row>
    <row r="47" spans="1:34" x14ac:dyDescent="0.3">
      <c r="A47" s="19">
        <f ca="1">Exceedance!U47</f>
        <v>47453</v>
      </c>
      <c r="B47" s="1">
        <v>446.49983614632924</v>
      </c>
      <c r="C47" s="1">
        <v>446.49983614632924</v>
      </c>
      <c r="D47" s="1">
        <v>446.49983614632924</v>
      </c>
      <c r="E47">
        <v>446.49983614632924</v>
      </c>
      <c r="F47">
        <v>446.49983614632924</v>
      </c>
      <c r="G47">
        <v>446.49983614632924</v>
      </c>
      <c r="H47">
        <v>446.49983614632924</v>
      </c>
      <c r="I47">
        <v>446.49983614632924</v>
      </c>
      <c r="J47">
        <v>446.49983614632924</v>
      </c>
      <c r="K47">
        <v>446.49983614632924</v>
      </c>
      <c r="L47">
        <v>446.49983614632924</v>
      </c>
      <c r="M47">
        <v>446.49983614632924</v>
      </c>
      <c r="N47">
        <v>446.49983614632924</v>
      </c>
      <c r="O47">
        <v>446.49983614632924</v>
      </c>
      <c r="P47">
        <v>446.49983614632924</v>
      </c>
      <c r="Q47">
        <v>446.49983614632924</v>
      </c>
      <c r="R47">
        <v>446.49983614632924</v>
      </c>
      <c r="S47">
        <v>446.49983614632924</v>
      </c>
      <c r="T47">
        <v>446.49983614632924</v>
      </c>
      <c r="U47">
        <v>446.49983614632924</v>
      </c>
      <c r="V47">
        <v>446.49983614632924</v>
      </c>
      <c r="W47">
        <v>446.49983614632924</v>
      </c>
      <c r="X47">
        <v>446.49983614632924</v>
      </c>
      <c r="Y47">
        <v>446.49983614632924</v>
      </c>
      <c r="Z47">
        <v>446.49983614632924</v>
      </c>
      <c r="AA47">
        <v>446.49983614651666</v>
      </c>
      <c r="AB47">
        <v>446.49983614632924</v>
      </c>
      <c r="AC47">
        <v>446.49983614632924</v>
      </c>
      <c r="AD47">
        <v>446.49983614632924</v>
      </c>
      <c r="AE47">
        <v>446.49983614632924</v>
      </c>
      <c r="AF47">
        <v>446.49983614632924</v>
      </c>
      <c r="AG47">
        <v>446.49983614632924</v>
      </c>
      <c r="AH47">
        <v>446.49983614632924</v>
      </c>
    </row>
    <row r="48" spans="1:34" x14ac:dyDescent="0.3">
      <c r="A48" s="19">
        <f ca="1">Exceedance!U48</f>
        <v>47484</v>
      </c>
      <c r="B48" s="1">
        <v>446.49983624522616</v>
      </c>
      <c r="C48" s="1">
        <v>446.49983624522616</v>
      </c>
      <c r="D48" s="1">
        <v>446.49983624522616</v>
      </c>
      <c r="E48">
        <v>446.49983624522616</v>
      </c>
      <c r="F48">
        <v>446.49983624522616</v>
      </c>
      <c r="G48">
        <v>446.49983624522616</v>
      </c>
      <c r="H48">
        <v>446.49983624522616</v>
      </c>
      <c r="I48">
        <v>446.49983624522616</v>
      </c>
      <c r="J48">
        <v>446.49983624522616</v>
      </c>
      <c r="K48">
        <v>446.49983624522616</v>
      </c>
      <c r="L48">
        <v>446.49983624522616</v>
      </c>
      <c r="M48">
        <v>446.49983624522616</v>
      </c>
      <c r="N48">
        <v>446.49983624522616</v>
      </c>
      <c r="O48">
        <v>446.49983624522616</v>
      </c>
      <c r="P48">
        <v>446.49983624522616</v>
      </c>
      <c r="Q48">
        <v>446.49983624522616</v>
      </c>
      <c r="R48">
        <v>446.49983624522616</v>
      </c>
      <c r="S48">
        <v>446.49983624522616</v>
      </c>
      <c r="T48">
        <v>446.49983624522616</v>
      </c>
      <c r="U48">
        <v>446.49983624522616</v>
      </c>
      <c r="V48">
        <v>446.49983624522616</v>
      </c>
      <c r="W48">
        <v>446.49983624522616</v>
      </c>
      <c r="X48">
        <v>446.49983624522616</v>
      </c>
      <c r="Y48">
        <v>446.49983624522616</v>
      </c>
      <c r="Z48">
        <v>446.49983624522616</v>
      </c>
      <c r="AA48">
        <v>446.49983624522486</v>
      </c>
      <c r="AB48">
        <v>446.49983624522616</v>
      </c>
      <c r="AC48">
        <v>446.49983624522616</v>
      </c>
      <c r="AD48">
        <v>446.49983624522616</v>
      </c>
      <c r="AE48">
        <v>446.49983624522616</v>
      </c>
      <c r="AF48">
        <v>446.49983624522616</v>
      </c>
      <c r="AG48">
        <v>446.49983624522616</v>
      </c>
      <c r="AH48">
        <v>446.49983624522616</v>
      </c>
    </row>
    <row r="49" spans="1:34" x14ac:dyDescent="0.3">
      <c r="A49" s="19">
        <f ca="1">Exceedance!U49</f>
        <v>47515</v>
      </c>
      <c r="B49" s="1">
        <v>446.49983624453574</v>
      </c>
      <c r="C49" s="1">
        <v>446.49983624453574</v>
      </c>
      <c r="D49" s="1">
        <v>446.49983624453574</v>
      </c>
      <c r="E49">
        <v>446.49983624453574</v>
      </c>
      <c r="F49">
        <v>446.49983624453574</v>
      </c>
      <c r="G49">
        <v>446.49983624453574</v>
      </c>
      <c r="H49">
        <v>446.49983624453574</v>
      </c>
      <c r="I49">
        <v>446.49983624453563</v>
      </c>
      <c r="J49">
        <v>446.49983624453574</v>
      </c>
      <c r="K49">
        <v>446.49983624453574</v>
      </c>
      <c r="L49">
        <v>446.49983624453574</v>
      </c>
      <c r="M49">
        <v>446.49983624453574</v>
      </c>
      <c r="N49">
        <v>446.49983624453574</v>
      </c>
      <c r="O49">
        <v>446.49983624453574</v>
      </c>
      <c r="P49">
        <v>446.49983624453574</v>
      </c>
      <c r="Q49">
        <v>446.49983624453574</v>
      </c>
      <c r="R49">
        <v>446.49983624453574</v>
      </c>
      <c r="S49">
        <v>446.49983624453574</v>
      </c>
      <c r="T49">
        <v>446.49983624453574</v>
      </c>
      <c r="U49">
        <v>446.49983624453574</v>
      </c>
      <c r="V49">
        <v>446.49983624453574</v>
      </c>
      <c r="W49">
        <v>446.49983624453574</v>
      </c>
      <c r="X49">
        <v>446.49983624453574</v>
      </c>
      <c r="Y49">
        <v>446.49983624453574</v>
      </c>
      <c r="Z49">
        <v>446.49983624453574</v>
      </c>
      <c r="AA49">
        <v>446.49983624453574</v>
      </c>
      <c r="AB49">
        <v>446.49983624453574</v>
      </c>
      <c r="AC49">
        <v>446.49983624453574</v>
      </c>
      <c r="AD49">
        <v>446.49983624453574</v>
      </c>
      <c r="AE49">
        <v>446.49983624453574</v>
      </c>
      <c r="AF49">
        <v>446.49983624453574</v>
      </c>
      <c r="AG49">
        <v>446.49983624453574</v>
      </c>
      <c r="AH49">
        <v>446.49983624453574</v>
      </c>
    </row>
    <row r="50" spans="1:34" x14ac:dyDescent="0.3">
      <c r="A50" s="19">
        <f ca="1">Exceedance!U50</f>
        <v>47543</v>
      </c>
      <c r="B50" s="1">
        <v>446.70005427288265</v>
      </c>
      <c r="C50" s="1">
        <v>446.70005427288265</v>
      </c>
      <c r="D50" s="1">
        <v>446.70005427288265</v>
      </c>
      <c r="E50">
        <v>446.70005427288265</v>
      </c>
      <c r="F50">
        <v>446.70005427288265</v>
      </c>
      <c r="G50">
        <v>446.70005427288265</v>
      </c>
      <c r="H50">
        <v>446.70005427288265</v>
      </c>
      <c r="I50">
        <v>446.70005427288265</v>
      </c>
      <c r="J50">
        <v>446.70005427288265</v>
      </c>
      <c r="K50">
        <v>446.70005427288265</v>
      </c>
      <c r="L50">
        <v>446.70005427288265</v>
      </c>
      <c r="M50">
        <v>446.70005427288265</v>
      </c>
      <c r="N50">
        <v>446.70005427288265</v>
      </c>
      <c r="O50">
        <v>446.70005427288265</v>
      </c>
      <c r="P50">
        <v>446.70005427288265</v>
      </c>
      <c r="Q50">
        <v>446.70005427288265</v>
      </c>
      <c r="R50">
        <v>446.70005427288265</v>
      </c>
      <c r="S50">
        <v>446.70005427288265</v>
      </c>
      <c r="T50">
        <v>446.70005427288265</v>
      </c>
      <c r="U50">
        <v>446.70005427288265</v>
      </c>
      <c r="V50">
        <v>446.70005427288265</v>
      </c>
      <c r="W50">
        <v>446.70005427288265</v>
      </c>
      <c r="X50">
        <v>446.70005427288265</v>
      </c>
      <c r="Y50">
        <v>446.70005427288265</v>
      </c>
      <c r="Z50">
        <v>446.70005427288265</v>
      </c>
      <c r="AA50">
        <v>446.70005427288265</v>
      </c>
      <c r="AB50">
        <v>446.70005427288265</v>
      </c>
      <c r="AC50">
        <v>446.70005427288265</v>
      </c>
      <c r="AD50">
        <v>446.70005427288265</v>
      </c>
      <c r="AE50">
        <v>446.70005427288265</v>
      </c>
      <c r="AF50">
        <v>446.70005427288265</v>
      </c>
      <c r="AG50">
        <v>446.70005427288265</v>
      </c>
      <c r="AH50">
        <v>446.70005427288265</v>
      </c>
    </row>
    <row r="51" spans="1:34" x14ac:dyDescent="0.3">
      <c r="A51" s="19">
        <f ca="1">Exceedance!U51</f>
        <v>47574</v>
      </c>
      <c r="B51" s="1">
        <v>448.70010335396444</v>
      </c>
      <c r="C51" s="1">
        <v>448.70010335396438</v>
      </c>
      <c r="D51" s="1">
        <v>448.70010335396438</v>
      </c>
      <c r="E51">
        <v>448.70010335396444</v>
      </c>
      <c r="F51">
        <v>448.70010335396438</v>
      </c>
      <c r="G51">
        <v>448.70010335396438</v>
      </c>
      <c r="H51">
        <v>448.70010335396444</v>
      </c>
      <c r="I51">
        <v>448.70010335396438</v>
      </c>
      <c r="J51">
        <v>448.70010335396444</v>
      </c>
      <c r="K51">
        <v>448.70010335396438</v>
      </c>
      <c r="L51">
        <v>448.70010335396444</v>
      </c>
      <c r="M51">
        <v>448.70010335396438</v>
      </c>
      <c r="N51">
        <v>448.70010335396438</v>
      </c>
      <c r="O51">
        <v>448.70010335396438</v>
      </c>
      <c r="P51">
        <v>448.70010335396438</v>
      </c>
      <c r="Q51">
        <v>448.70010335396438</v>
      </c>
      <c r="R51">
        <v>448.70010335396444</v>
      </c>
      <c r="S51">
        <v>448.70010335396444</v>
      </c>
      <c r="T51">
        <v>448.70010335396438</v>
      </c>
      <c r="U51">
        <v>448.70010335396438</v>
      </c>
      <c r="V51">
        <v>448.70010335396438</v>
      </c>
      <c r="W51">
        <v>448.70010335396438</v>
      </c>
      <c r="X51">
        <v>448.70010335396438</v>
      </c>
      <c r="Y51">
        <v>448.70010335396438</v>
      </c>
      <c r="Z51">
        <v>448.70010335396438</v>
      </c>
      <c r="AA51">
        <v>448.70010335396438</v>
      </c>
      <c r="AB51">
        <v>448.70010335396444</v>
      </c>
      <c r="AC51">
        <v>448.70010335396444</v>
      </c>
      <c r="AD51">
        <v>448.70010335396444</v>
      </c>
      <c r="AE51">
        <v>448.70010335396438</v>
      </c>
      <c r="AF51">
        <v>448.70010335396444</v>
      </c>
      <c r="AG51">
        <v>448.70010335396444</v>
      </c>
      <c r="AH51">
        <v>448.70010335396444</v>
      </c>
    </row>
    <row r="52" spans="1:34" x14ac:dyDescent="0.3">
      <c r="A52" s="19">
        <f ca="1">Exceedance!U52</f>
        <v>47604</v>
      </c>
      <c r="B52" s="1">
        <v>448.70010335924411</v>
      </c>
      <c r="C52" s="1">
        <v>448.70010335924411</v>
      </c>
      <c r="D52" s="1">
        <v>448.70010335924411</v>
      </c>
      <c r="E52">
        <v>448.70010335924411</v>
      </c>
      <c r="F52">
        <v>448.70010335924411</v>
      </c>
      <c r="G52">
        <v>448.70010335924411</v>
      </c>
      <c r="H52">
        <v>448.70010335924411</v>
      </c>
      <c r="I52">
        <v>448.70010335924411</v>
      </c>
      <c r="J52">
        <v>448.70010335924411</v>
      </c>
      <c r="K52">
        <v>448.70010335924422</v>
      </c>
      <c r="L52">
        <v>448.70010335924411</v>
      </c>
      <c r="M52">
        <v>448.70010335924411</v>
      </c>
      <c r="N52">
        <v>448.70010335924411</v>
      </c>
      <c r="O52">
        <v>448.70010335924411</v>
      </c>
      <c r="P52">
        <v>448.70010335924411</v>
      </c>
      <c r="Q52">
        <v>448.70010335924411</v>
      </c>
      <c r="R52">
        <v>448.70010335924411</v>
      </c>
      <c r="S52">
        <v>448.70010335924411</v>
      </c>
      <c r="T52">
        <v>448.70010335924411</v>
      </c>
      <c r="U52">
        <v>448.70010335924411</v>
      </c>
      <c r="V52">
        <v>448.70010335924411</v>
      </c>
      <c r="W52">
        <v>448.70010335924411</v>
      </c>
      <c r="X52">
        <v>448.70010335924411</v>
      </c>
      <c r="Y52">
        <v>448.70010335924411</v>
      </c>
      <c r="Z52">
        <v>448.70010335924411</v>
      </c>
      <c r="AA52">
        <v>448.70010335924411</v>
      </c>
      <c r="AB52">
        <v>448.70010335924411</v>
      </c>
      <c r="AC52">
        <v>448.70010335924411</v>
      </c>
      <c r="AD52">
        <v>448.70010335924411</v>
      </c>
      <c r="AE52">
        <v>448.70010335924411</v>
      </c>
      <c r="AF52">
        <v>448.70010335924411</v>
      </c>
      <c r="AG52">
        <v>448.70010335924411</v>
      </c>
      <c r="AH52">
        <v>448.70010335924411</v>
      </c>
    </row>
    <row r="53" spans="1:34" x14ac:dyDescent="0.3">
      <c r="A53" s="19">
        <f ca="1">Exceedance!U53</f>
        <v>47635</v>
      </c>
      <c r="B53" s="1">
        <v>448.70010335917192</v>
      </c>
      <c r="C53" s="1">
        <v>448.70010335917192</v>
      </c>
      <c r="D53" s="1">
        <v>448.70010335917192</v>
      </c>
      <c r="E53">
        <v>448.70010335917192</v>
      </c>
      <c r="F53">
        <v>448.70010335917192</v>
      </c>
      <c r="G53">
        <v>448.70010335917192</v>
      </c>
      <c r="H53">
        <v>448.70010335917192</v>
      </c>
      <c r="I53">
        <v>448.70010335917192</v>
      </c>
      <c r="J53">
        <v>448.70010335917192</v>
      </c>
      <c r="K53">
        <v>448.70010335917192</v>
      </c>
      <c r="L53">
        <v>448.70010335917192</v>
      </c>
      <c r="M53">
        <v>448.70010335917192</v>
      </c>
      <c r="N53">
        <v>448.70010335917192</v>
      </c>
      <c r="O53">
        <v>448.70010335917192</v>
      </c>
      <c r="P53">
        <v>448.70010335917192</v>
      </c>
      <c r="Q53">
        <v>448.70010335917192</v>
      </c>
      <c r="R53">
        <v>448.70010335917192</v>
      </c>
      <c r="S53">
        <v>448.70010335917192</v>
      </c>
      <c r="T53">
        <v>448.70010335917192</v>
      </c>
      <c r="U53">
        <v>448.70010335917192</v>
      </c>
      <c r="V53">
        <v>448.70010335917192</v>
      </c>
      <c r="W53">
        <v>448.70010335917192</v>
      </c>
      <c r="X53">
        <v>448.70010335917192</v>
      </c>
      <c r="Y53">
        <v>448.70010335917192</v>
      </c>
      <c r="Z53">
        <v>448.70010335917192</v>
      </c>
      <c r="AA53">
        <v>448.70010335917192</v>
      </c>
      <c r="AB53">
        <v>448.70010335917192</v>
      </c>
      <c r="AC53">
        <v>448.69741757474833</v>
      </c>
      <c r="AD53">
        <v>448.70010335917192</v>
      </c>
      <c r="AE53">
        <v>448.70010335917192</v>
      </c>
      <c r="AF53">
        <v>448.70010335917192</v>
      </c>
      <c r="AG53">
        <v>448.70010335917192</v>
      </c>
      <c r="AH53">
        <v>448.70010335917192</v>
      </c>
    </row>
    <row r="54" spans="1:34" x14ac:dyDescent="0.3">
      <c r="A54" s="19">
        <f ca="1">Exceedance!U54</f>
        <v>47665</v>
      </c>
      <c r="B54" s="1">
        <v>447.99984196739734</v>
      </c>
      <c r="C54" s="1">
        <v>447.99984196739734</v>
      </c>
      <c r="D54" s="1">
        <v>447.99984196739734</v>
      </c>
      <c r="E54">
        <v>447.99984196739734</v>
      </c>
      <c r="F54">
        <v>447.99984196739734</v>
      </c>
      <c r="G54">
        <v>447.99984196739734</v>
      </c>
      <c r="H54">
        <v>447.99984196739734</v>
      </c>
      <c r="I54">
        <v>447.99984196739734</v>
      </c>
      <c r="J54">
        <v>447.99984196739734</v>
      </c>
      <c r="K54">
        <v>447.99984196739734</v>
      </c>
      <c r="L54">
        <v>447.99984196739734</v>
      </c>
      <c r="M54">
        <v>447.99984196739734</v>
      </c>
      <c r="N54">
        <v>447.99984196739734</v>
      </c>
      <c r="O54">
        <v>447.99984196739734</v>
      </c>
      <c r="P54">
        <v>447.99984196739734</v>
      </c>
      <c r="Q54">
        <v>447.99984196739734</v>
      </c>
      <c r="R54">
        <v>447.99984196739734</v>
      </c>
      <c r="S54">
        <v>447.99984196739734</v>
      </c>
      <c r="T54">
        <v>447.99984196739734</v>
      </c>
      <c r="U54">
        <v>447.99984196739734</v>
      </c>
      <c r="V54">
        <v>447.99984196739734</v>
      </c>
      <c r="W54">
        <v>447.99984196739734</v>
      </c>
      <c r="X54">
        <v>447.99984196739734</v>
      </c>
      <c r="Y54">
        <v>447.99984196739734</v>
      </c>
      <c r="Z54">
        <v>447.99984196739734</v>
      </c>
      <c r="AA54">
        <v>447.99984196739734</v>
      </c>
      <c r="AB54">
        <v>447.99984196739734</v>
      </c>
      <c r="AC54">
        <v>447.99984215532703</v>
      </c>
      <c r="AD54">
        <v>447.99984196739734</v>
      </c>
      <c r="AE54">
        <v>447.99984196739734</v>
      </c>
      <c r="AF54">
        <v>447.99984196739734</v>
      </c>
      <c r="AG54">
        <v>447.99984196739734</v>
      </c>
      <c r="AH54">
        <v>447.99984196739734</v>
      </c>
    </row>
    <row r="55" spans="1:34" x14ac:dyDescent="0.3">
      <c r="A55" s="19">
        <f ca="1">Exceedance!U55</f>
        <v>47696</v>
      </c>
      <c r="B55" s="1">
        <v>447.4997329303315</v>
      </c>
      <c r="C55" s="1">
        <v>447.4997329303315</v>
      </c>
      <c r="D55" s="1">
        <v>447.4997329303315</v>
      </c>
      <c r="E55">
        <v>447.4997329303315</v>
      </c>
      <c r="F55">
        <v>447.4997329303315</v>
      </c>
      <c r="G55">
        <v>447.4997329303315</v>
      </c>
      <c r="H55">
        <v>447.4997329303315</v>
      </c>
      <c r="I55">
        <v>447.4997329303315</v>
      </c>
      <c r="J55">
        <v>447.4997329303315</v>
      </c>
      <c r="K55">
        <v>447.4997329303315</v>
      </c>
      <c r="L55">
        <v>447.4997329303315</v>
      </c>
      <c r="M55">
        <v>447.4997329303315</v>
      </c>
      <c r="N55">
        <v>447.4997329303315</v>
      </c>
      <c r="O55">
        <v>447.4997329303315</v>
      </c>
      <c r="P55">
        <v>447.4997329303315</v>
      </c>
      <c r="Q55">
        <v>447.4997329303315</v>
      </c>
      <c r="R55">
        <v>447.4997329303315</v>
      </c>
      <c r="S55">
        <v>447.4997329303315</v>
      </c>
      <c r="T55">
        <v>447.4997329303315</v>
      </c>
      <c r="U55">
        <v>447.4997329303315</v>
      </c>
      <c r="V55">
        <v>447.4997329303315</v>
      </c>
      <c r="W55">
        <v>447.4997329303315</v>
      </c>
      <c r="X55">
        <v>447.4997329303315</v>
      </c>
      <c r="Y55">
        <v>447.4997329303315</v>
      </c>
      <c r="Z55">
        <v>447.4997329303315</v>
      </c>
      <c r="AA55">
        <v>447.4997329303315</v>
      </c>
      <c r="AB55">
        <v>447.4997329303315</v>
      </c>
      <c r="AC55">
        <v>447.49973293028523</v>
      </c>
      <c r="AD55">
        <v>447.4997329303315</v>
      </c>
      <c r="AE55">
        <v>447.4997329303315</v>
      </c>
      <c r="AF55">
        <v>447.4997329303315</v>
      </c>
      <c r="AG55">
        <v>447.4997329303315</v>
      </c>
      <c r="AH55">
        <v>447.4997329303315</v>
      </c>
    </row>
    <row r="56" spans="1:34" x14ac:dyDescent="0.3">
      <c r="A56" s="19">
        <f ca="1">Exceedance!U56</f>
        <v>47727</v>
      </c>
      <c r="B56" s="1">
        <v>447.49973290543045</v>
      </c>
      <c r="C56" s="1">
        <v>447.49973290543045</v>
      </c>
      <c r="D56" s="1">
        <v>447.49973290543045</v>
      </c>
      <c r="E56">
        <v>447.49973290543045</v>
      </c>
      <c r="F56">
        <v>447.49973290543045</v>
      </c>
      <c r="G56">
        <v>447.49973290543045</v>
      </c>
      <c r="H56">
        <v>447.49973290543045</v>
      </c>
      <c r="I56">
        <v>447.49973290543045</v>
      </c>
      <c r="J56">
        <v>447.49973290543045</v>
      </c>
      <c r="K56">
        <v>447.49973290543045</v>
      </c>
      <c r="L56">
        <v>447.49973290543045</v>
      </c>
      <c r="M56">
        <v>447.49973290543045</v>
      </c>
      <c r="N56">
        <v>447.49973290543045</v>
      </c>
      <c r="O56">
        <v>447.49973290543045</v>
      </c>
      <c r="P56">
        <v>447.49973290543045</v>
      </c>
      <c r="Q56">
        <v>447.49973290543045</v>
      </c>
      <c r="R56">
        <v>447.49973290543045</v>
      </c>
      <c r="S56">
        <v>447.49973290543045</v>
      </c>
      <c r="T56">
        <v>447.49973290543045</v>
      </c>
      <c r="U56">
        <v>447.49973290543045</v>
      </c>
      <c r="V56">
        <v>447.49973290543045</v>
      </c>
      <c r="W56">
        <v>447.49973290543045</v>
      </c>
      <c r="X56">
        <v>447.49973290543045</v>
      </c>
      <c r="Y56">
        <v>447.49973290543045</v>
      </c>
      <c r="Z56">
        <v>447.49973290543045</v>
      </c>
      <c r="AA56">
        <v>447.49973290543045</v>
      </c>
      <c r="AB56">
        <v>447.49973290543045</v>
      </c>
      <c r="AC56">
        <v>447.49973290543102</v>
      </c>
      <c r="AD56">
        <v>447.49973290543045</v>
      </c>
      <c r="AE56">
        <v>447.49973290543045</v>
      </c>
      <c r="AF56">
        <v>447.49973290543045</v>
      </c>
      <c r="AG56">
        <v>447.49973290543045</v>
      </c>
      <c r="AH56">
        <v>447.49973290543045</v>
      </c>
    </row>
    <row r="57" spans="1:34" x14ac:dyDescent="0.3">
      <c r="A57" s="19">
        <f ca="1">Exceedance!U57</f>
        <v>47757</v>
      </c>
      <c r="B57" s="1">
        <v>447.49973290599291</v>
      </c>
      <c r="C57" s="1">
        <v>447.49973290599291</v>
      </c>
      <c r="D57" s="1">
        <v>447.49973290599291</v>
      </c>
      <c r="E57">
        <v>447.49973290599291</v>
      </c>
      <c r="F57">
        <v>447.49973290599291</v>
      </c>
      <c r="G57">
        <v>447.49973290599291</v>
      </c>
      <c r="H57">
        <v>447.49973290599291</v>
      </c>
      <c r="I57">
        <v>447.49973290599291</v>
      </c>
      <c r="J57">
        <v>447.49973290599291</v>
      </c>
      <c r="K57">
        <v>447.49973290599291</v>
      </c>
      <c r="L57">
        <v>447.49973290599291</v>
      </c>
      <c r="M57">
        <v>447.49973290599291</v>
      </c>
      <c r="N57">
        <v>447.49973290599291</v>
      </c>
      <c r="O57">
        <v>447.49973290599291</v>
      </c>
      <c r="P57">
        <v>447.49973290599291</v>
      </c>
      <c r="Q57">
        <v>447.49973290599291</v>
      </c>
      <c r="R57">
        <v>447.49973290599291</v>
      </c>
      <c r="S57">
        <v>447.49973290599291</v>
      </c>
      <c r="T57">
        <v>447.49973290599291</v>
      </c>
      <c r="U57">
        <v>447.49973290599291</v>
      </c>
      <c r="V57">
        <v>447.49973290599291</v>
      </c>
      <c r="W57">
        <v>447.49973290599291</v>
      </c>
      <c r="X57">
        <v>447.49973290599291</v>
      </c>
      <c r="Y57">
        <v>447.49973290599291</v>
      </c>
      <c r="Z57">
        <v>447.49973290599291</v>
      </c>
      <c r="AA57">
        <v>447.49973290599291</v>
      </c>
      <c r="AB57">
        <v>447.49973290599291</v>
      </c>
      <c r="AC57">
        <v>447.49973290599337</v>
      </c>
      <c r="AD57">
        <v>447.49973290599291</v>
      </c>
      <c r="AE57">
        <v>447.49973290599291</v>
      </c>
      <c r="AF57">
        <v>447.49973290599291</v>
      </c>
      <c r="AG57">
        <v>447.49973290599291</v>
      </c>
      <c r="AH57">
        <v>447.49973290599291</v>
      </c>
    </row>
    <row r="58" spans="1:34" x14ac:dyDescent="0.3">
      <c r="A58" s="19">
        <f ca="1">Exceedance!U58</f>
        <v>47788</v>
      </c>
      <c r="B58" s="1">
        <v>447.49973290598274</v>
      </c>
      <c r="C58" s="1">
        <v>447.49973290598274</v>
      </c>
      <c r="D58" s="1">
        <v>447.49973290598274</v>
      </c>
      <c r="E58">
        <v>447.49973290598274</v>
      </c>
      <c r="F58">
        <v>447.49973290598274</v>
      </c>
      <c r="G58">
        <v>447.49973290598274</v>
      </c>
      <c r="H58">
        <v>447.49973290598274</v>
      </c>
      <c r="I58">
        <v>447.49973290598274</v>
      </c>
      <c r="J58">
        <v>447.49973290598274</v>
      </c>
      <c r="K58">
        <v>447.49973290598274</v>
      </c>
      <c r="L58">
        <v>447.49973290598274</v>
      </c>
      <c r="M58">
        <v>447.49973290598274</v>
      </c>
      <c r="N58">
        <v>447.49973290598274</v>
      </c>
      <c r="O58">
        <v>447.49973290598274</v>
      </c>
      <c r="P58">
        <v>447.49973290598274</v>
      </c>
      <c r="Q58">
        <v>447.49973290598274</v>
      </c>
      <c r="R58">
        <v>447.49973290598274</v>
      </c>
      <c r="S58">
        <v>447.49973290598274</v>
      </c>
      <c r="T58">
        <v>447.49973290598274</v>
      </c>
      <c r="U58">
        <v>447.49973290598274</v>
      </c>
      <c r="V58">
        <v>447.49973290598274</v>
      </c>
      <c r="W58">
        <v>447.49973290598274</v>
      </c>
      <c r="X58">
        <v>447.49973290598274</v>
      </c>
      <c r="Y58">
        <v>447.49973290598274</v>
      </c>
      <c r="Z58">
        <v>447.49973290598274</v>
      </c>
      <c r="AA58">
        <v>447.49973290598274</v>
      </c>
      <c r="AB58">
        <v>447.49973290598274</v>
      </c>
      <c r="AC58">
        <v>447.49973290598274</v>
      </c>
      <c r="AD58">
        <v>447.49973290598274</v>
      </c>
      <c r="AE58">
        <v>447.49973290598274</v>
      </c>
      <c r="AF58">
        <v>447.49973290598274</v>
      </c>
      <c r="AG58">
        <v>447.49973290598274</v>
      </c>
      <c r="AH58">
        <v>447.49973290598274</v>
      </c>
    </row>
    <row r="59" spans="1:34" x14ac:dyDescent="0.3">
      <c r="A59" s="19">
        <f ca="1">Exceedance!U59</f>
        <v>47818</v>
      </c>
      <c r="B59" s="1">
        <v>446.49983614632924</v>
      </c>
      <c r="C59" s="1">
        <v>446.49983614632924</v>
      </c>
      <c r="D59" s="1">
        <v>446.49983614632924</v>
      </c>
      <c r="E59">
        <v>446.49983614632924</v>
      </c>
      <c r="F59">
        <v>446.49983614632924</v>
      </c>
      <c r="G59">
        <v>446.49983614632924</v>
      </c>
      <c r="H59">
        <v>446.49983614632924</v>
      </c>
      <c r="I59">
        <v>446.49983614632924</v>
      </c>
      <c r="J59">
        <v>446.49983614632924</v>
      </c>
      <c r="K59">
        <v>446.49983614632924</v>
      </c>
      <c r="L59">
        <v>446.49983614632924</v>
      </c>
      <c r="M59">
        <v>446.49983614632924</v>
      </c>
      <c r="N59">
        <v>446.49983614632924</v>
      </c>
      <c r="O59">
        <v>446.49983614632924</v>
      </c>
      <c r="P59">
        <v>446.49983614632924</v>
      </c>
      <c r="Q59">
        <v>446.49983614632924</v>
      </c>
      <c r="R59">
        <v>446.49983614632924</v>
      </c>
      <c r="S59">
        <v>446.49983614632924</v>
      </c>
      <c r="T59">
        <v>446.49983614632924</v>
      </c>
      <c r="U59">
        <v>446.49983614632924</v>
      </c>
      <c r="V59">
        <v>446.49983614632924</v>
      </c>
      <c r="W59">
        <v>446.49983614632924</v>
      </c>
      <c r="X59">
        <v>446.49983614632924</v>
      </c>
      <c r="Y59">
        <v>446.49983614632924</v>
      </c>
      <c r="Z59">
        <v>446.49983614632924</v>
      </c>
      <c r="AA59">
        <v>446.49983614632924</v>
      </c>
      <c r="AB59">
        <v>446.49983614632924</v>
      </c>
      <c r="AC59">
        <v>446.49983614632924</v>
      </c>
      <c r="AD59">
        <v>446.49983614632924</v>
      </c>
      <c r="AE59">
        <v>446.49983614632924</v>
      </c>
      <c r="AF59">
        <v>446.49983614632924</v>
      </c>
      <c r="AG59">
        <v>446.49983614632924</v>
      </c>
      <c r="AH59">
        <v>446.49983614632924</v>
      </c>
    </row>
    <row r="60" spans="1:34" x14ac:dyDescent="0.3">
      <c r="A60" s="19">
        <f ca="1">Exceedance!U60</f>
        <v>47849</v>
      </c>
      <c r="B60" s="1">
        <v>446.49983624522616</v>
      </c>
      <c r="C60" s="1">
        <v>446.49983624522616</v>
      </c>
      <c r="D60" s="1">
        <v>446.49983624522616</v>
      </c>
      <c r="E60">
        <v>446.49983624522616</v>
      </c>
      <c r="F60">
        <v>446.49983624522616</v>
      </c>
      <c r="G60">
        <v>446.49983624522622</v>
      </c>
      <c r="H60">
        <v>446.49983624522616</v>
      </c>
      <c r="I60">
        <v>446.49983624522616</v>
      </c>
      <c r="J60">
        <v>446.49983624522616</v>
      </c>
      <c r="K60">
        <v>446.49983624522622</v>
      </c>
      <c r="L60">
        <v>446.49983624522616</v>
      </c>
      <c r="M60">
        <v>446.49983624522616</v>
      </c>
      <c r="N60">
        <v>446.49983624522616</v>
      </c>
      <c r="O60">
        <v>446.49983624522616</v>
      </c>
      <c r="P60">
        <v>446.49983624522616</v>
      </c>
      <c r="Q60">
        <v>446.49983624522616</v>
      </c>
      <c r="R60">
        <v>446.49983624522616</v>
      </c>
      <c r="S60">
        <v>446.49983624522616</v>
      </c>
      <c r="T60">
        <v>446.49983624522622</v>
      </c>
      <c r="U60">
        <v>446.49983624522616</v>
      </c>
      <c r="V60">
        <v>446.49983624522616</v>
      </c>
      <c r="W60">
        <v>446.49983624522616</v>
      </c>
      <c r="X60">
        <v>446.49983624522616</v>
      </c>
      <c r="Y60">
        <v>446.49983624522616</v>
      </c>
      <c r="Z60">
        <v>446.49983624522616</v>
      </c>
      <c r="AA60">
        <v>446.49983624522616</v>
      </c>
      <c r="AB60">
        <v>446.49983624522616</v>
      </c>
      <c r="AC60">
        <v>446.49983624522616</v>
      </c>
      <c r="AD60">
        <v>446.49983624522616</v>
      </c>
      <c r="AE60">
        <v>446.49983624522616</v>
      </c>
      <c r="AF60">
        <v>446.49983624522616</v>
      </c>
      <c r="AG60">
        <v>446.49983624522616</v>
      </c>
      <c r="AH60">
        <v>446.49983624522616</v>
      </c>
    </row>
    <row r="61" spans="1:34" x14ac:dyDescent="0.3">
      <c r="A61" s="19">
        <f ca="1">Exceedance!U61</f>
        <v>47880</v>
      </c>
      <c r="B61" s="1">
        <v>446.49983624453574</v>
      </c>
      <c r="C61" s="1">
        <v>446.49983624453574</v>
      </c>
      <c r="D61" s="1">
        <v>446.49983624453574</v>
      </c>
      <c r="E61">
        <v>446.49983624453574</v>
      </c>
      <c r="F61">
        <v>446.49983624453574</v>
      </c>
      <c r="G61">
        <v>446.49983624453574</v>
      </c>
      <c r="H61">
        <v>446.49983624453574</v>
      </c>
      <c r="I61">
        <v>446.49983624453563</v>
      </c>
      <c r="J61">
        <v>446.49983624453574</v>
      </c>
      <c r="K61">
        <v>446.49983624453574</v>
      </c>
      <c r="L61">
        <v>446.49983624453574</v>
      </c>
      <c r="M61">
        <v>446.49983624453574</v>
      </c>
      <c r="N61">
        <v>446.49983624453574</v>
      </c>
      <c r="O61">
        <v>446.49983624453574</v>
      </c>
      <c r="P61">
        <v>446.49983624453574</v>
      </c>
      <c r="Q61">
        <v>446.49983624453574</v>
      </c>
      <c r="R61">
        <v>446.49983624453574</v>
      </c>
      <c r="S61">
        <v>446.49983624453574</v>
      </c>
      <c r="T61">
        <v>446.49983624453574</v>
      </c>
      <c r="U61">
        <v>446.49983624453574</v>
      </c>
      <c r="V61">
        <v>446.49983624453574</v>
      </c>
      <c r="W61">
        <v>446.49983624453574</v>
      </c>
      <c r="X61">
        <v>446.49983624453574</v>
      </c>
      <c r="Y61">
        <v>446.49983624453574</v>
      </c>
      <c r="Z61">
        <v>446.49983624453574</v>
      </c>
      <c r="AA61">
        <v>446.49983624453574</v>
      </c>
      <c r="AB61">
        <v>446.49983624453574</v>
      </c>
      <c r="AC61">
        <v>446.49983624453574</v>
      </c>
      <c r="AD61">
        <v>446.49983624453574</v>
      </c>
      <c r="AE61">
        <v>446.49983624453574</v>
      </c>
      <c r="AF61">
        <v>446.49983624453574</v>
      </c>
      <c r="AG61">
        <v>446.49983624453574</v>
      </c>
      <c r="AH61">
        <v>446.49983624453574</v>
      </c>
    </row>
    <row r="62" spans="1:34" x14ac:dyDescent="0.3">
      <c r="A62" s="19">
        <f ca="1">Exceedance!U62</f>
        <v>47908</v>
      </c>
      <c r="B62" s="1">
        <v>446.70005427288265</v>
      </c>
      <c r="C62" s="1">
        <v>446.70005427288265</v>
      </c>
      <c r="D62" s="1">
        <v>446.70005427288265</v>
      </c>
      <c r="E62">
        <v>446.70005427288265</v>
      </c>
      <c r="F62">
        <v>446.70005427288265</v>
      </c>
      <c r="G62">
        <v>446.70005427288277</v>
      </c>
      <c r="H62">
        <v>446.70005427288277</v>
      </c>
      <c r="I62">
        <v>446.70005427288265</v>
      </c>
      <c r="J62">
        <v>446.70005427288265</v>
      </c>
      <c r="K62">
        <v>446.70005427288265</v>
      </c>
      <c r="L62">
        <v>446.70005427288265</v>
      </c>
      <c r="M62">
        <v>446.70005427288265</v>
      </c>
      <c r="N62">
        <v>446.70005427288265</v>
      </c>
      <c r="O62">
        <v>446.70005427288265</v>
      </c>
      <c r="P62">
        <v>446.70005427288265</v>
      </c>
      <c r="Q62">
        <v>446.70005427288265</v>
      </c>
      <c r="R62">
        <v>446.70005427288265</v>
      </c>
      <c r="S62">
        <v>446.70005427288265</v>
      </c>
      <c r="T62">
        <v>446.70005427288277</v>
      </c>
      <c r="U62">
        <v>446.70005427288265</v>
      </c>
      <c r="V62">
        <v>446.70005427288265</v>
      </c>
      <c r="W62">
        <v>446.70005427288265</v>
      </c>
      <c r="X62">
        <v>446.70005427288265</v>
      </c>
      <c r="Y62">
        <v>446.70005427288265</v>
      </c>
      <c r="Z62">
        <v>446.70005427288265</v>
      </c>
      <c r="AA62">
        <v>446.70005427288265</v>
      </c>
      <c r="AB62">
        <v>446.70005427288265</v>
      </c>
      <c r="AC62">
        <v>446.70005427288265</v>
      </c>
      <c r="AD62">
        <v>446.70005427288265</v>
      </c>
      <c r="AE62">
        <v>446.70005427288265</v>
      </c>
      <c r="AF62">
        <v>446.70005427288265</v>
      </c>
      <c r="AG62">
        <v>446.70005427288265</v>
      </c>
      <c r="AH62">
        <v>446.70005427288265</v>
      </c>
    </row>
    <row r="63" spans="1:34" x14ac:dyDescent="0.3">
      <c r="A63" s="19">
        <f ca="1">Exceedance!U63</f>
        <v>47939</v>
      </c>
      <c r="B63" s="1">
        <v>448.70010335396444</v>
      </c>
      <c r="C63" s="1">
        <v>448.70010335396444</v>
      </c>
      <c r="D63" s="1">
        <v>448.70010335396444</v>
      </c>
      <c r="E63">
        <v>448.70010335396444</v>
      </c>
      <c r="F63">
        <v>448.70010335396444</v>
      </c>
      <c r="G63">
        <v>448.70010335396444</v>
      </c>
      <c r="H63">
        <v>448.70010335396444</v>
      </c>
      <c r="I63">
        <v>448.70010335396438</v>
      </c>
      <c r="J63">
        <v>448.70010335396438</v>
      </c>
      <c r="K63">
        <v>448.70010335396444</v>
      </c>
      <c r="L63">
        <v>448.70010335396438</v>
      </c>
      <c r="M63">
        <v>448.70010335396438</v>
      </c>
      <c r="N63">
        <v>448.70010335396438</v>
      </c>
      <c r="O63">
        <v>448.70010335396444</v>
      </c>
      <c r="P63">
        <v>448.70010335396438</v>
      </c>
      <c r="Q63">
        <v>448.70010335396438</v>
      </c>
      <c r="R63">
        <v>448.70010335396444</v>
      </c>
      <c r="S63">
        <v>448.70010335396438</v>
      </c>
      <c r="T63">
        <v>448.70010335396444</v>
      </c>
      <c r="U63">
        <v>448.70010335396444</v>
      </c>
      <c r="V63">
        <v>448.70010335396438</v>
      </c>
      <c r="W63">
        <v>448.70010335396438</v>
      </c>
      <c r="X63">
        <v>448.70010335396438</v>
      </c>
      <c r="Y63">
        <v>448.70010335396438</v>
      </c>
      <c r="Z63">
        <v>448.70010335396444</v>
      </c>
      <c r="AA63">
        <v>448.70010335396438</v>
      </c>
      <c r="AB63">
        <v>448.70010335396438</v>
      </c>
      <c r="AC63">
        <v>448.70010335396438</v>
      </c>
      <c r="AD63">
        <v>448.70010335396438</v>
      </c>
      <c r="AE63">
        <v>448.70010335396438</v>
      </c>
      <c r="AF63">
        <v>448.70010335396438</v>
      </c>
      <c r="AG63">
        <v>448.70010335396438</v>
      </c>
      <c r="AH63">
        <v>448.70010335396444</v>
      </c>
    </row>
    <row r="64" spans="1:34" x14ac:dyDescent="0.3">
      <c r="A64" s="19">
        <f ca="1">Exceedance!U64</f>
        <v>47969</v>
      </c>
      <c r="B64" s="1">
        <v>448.70010335924411</v>
      </c>
      <c r="C64" s="1">
        <v>448.70010335924411</v>
      </c>
      <c r="D64" s="1">
        <v>448.70010335924411</v>
      </c>
      <c r="E64">
        <v>448.70010335924411</v>
      </c>
      <c r="F64">
        <v>448.70010335924411</v>
      </c>
      <c r="G64">
        <v>448.70010335924422</v>
      </c>
      <c r="H64">
        <v>448.70010335924411</v>
      </c>
      <c r="I64">
        <v>448.70010335924411</v>
      </c>
      <c r="J64">
        <v>448.70010335924411</v>
      </c>
      <c r="K64">
        <v>448.70010335924422</v>
      </c>
      <c r="L64">
        <v>448.70010335924411</v>
      </c>
      <c r="M64">
        <v>448.70010335924411</v>
      </c>
      <c r="N64">
        <v>448.70010335924411</v>
      </c>
      <c r="O64">
        <v>448.70010335924411</v>
      </c>
      <c r="P64">
        <v>448.70010335924411</v>
      </c>
      <c r="Q64">
        <v>448.70010335924411</v>
      </c>
      <c r="R64">
        <v>448.70010335924411</v>
      </c>
      <c r="S64">
        <v>448.70010335924422</v>
      </c>
      <c r="T64">
        <v>448.70010335924422</v>
      </c>
      <c r="U64">
        <v>448.70010335924411</v>
      </c>
      <c r="V64">
        <v>448.70010335924411</v>
      </c>
      <c r="W64">
        <v>448.70010335924411</v>
      </c>
      <c r="X64">
        <v>448.70010335924411</v>
      </c>
      <c r="Y64">
        <v>448.70010335924411</v>
      </c>
      <c r="Z64">
        <v>448.70010335924411</v>
      </c>
      <c r="AA64">
        <v>448.70010335924411</v>
      </c>
      <c r="AB64">
        <v>448.70010335924422</v>
      </c>
      <c r="AC64">
        <v>448.70010335924411</v>
      </c>
      <c r="AD64">
        <v>448.70010335924411</v>
      </c>
      <c r="AE64">
        <v>448.70010335924411</v>
      </c>
      <c r="AF64">
        <v>448.70010335924411</v>
      </c>
      <c r="AG64">
        <v>448.70010335924411</v>
      </c>
      <c r="AH64">
        <v>448.70010335924411</v>
      </c>
    </row>
    <row r="65" spans="1:34" x14ac:dyDescent="0.3">
      <c r="A65" s="19">
        <f ca="1">Exceedance!U65</f>
        <v>48000</v>
      </c>
      <c r="B65" s="1">
        <v>448.70010335917192</v>
      </c>
      <c r="C65" s="1">
        <v>448.70010335917192</v>
      </c>
      <c r="D65" s="1">
        <v>448.70010335917192</v>
      </c>
      <c r="E65">
        <v>448.70010335917192</v>
      </c>
      <c r="F65">
        <v>448.70010335917192</v>
      </c>
      <c r="G65">
        <v>448.70010335917192</v>
      </c>
      <c r="H65">
        <v>448.70010335917192</v>
      </c>
      <c r="I65">
        <v>448.70010335917192</v>
      </c>
      <c r="J65">
        <v>448.70010335917192</v>
      </c>
      <c r="K65">
        <v>448.70010335917192</v>
      </c>
      <c r="L65">
        <v>448.70010335917192</v>
      </c>
      <c r="M65">
        <v>448.70010335917192</v>
      </c>
      <c r="N65">
        <v>448.70010335917192</v>
      </c>
      <c r="O65">
        <v>448.70010335917192</v>
      </c>
      <c r="P65">
        <v>448.70010335917192</v>
      </c>
      <c r="Q65">
        <v>448.70010335917192</v>
      </c>
      <c r="R65">
        <v>448.70010335917192</v>
      </c>
      <c r="S65">
        <v>448.70010335917192</v>
      </c>
      <c r="T65">
        <v>448.70010335917192</v>
      </c>
      <c r="U65">
        <v>448.70010335917192</v>
      </c>
      <c r="V65">
        <v>448.70010335917192</v>
      </c>
      <c r="W65">
        <v>448.70010335917192</v>
      </c>
      <c r="X65">
        <v>448.70010335917192</v>
      </c>
      <c r="Y65">
        <v>448.70010335917192</v>
      </c>
      <c r="Z65">
        <v>448.70010335917192</v>
      </c>
      <c r="AA65">
        <v>448.70010335917192</v>
      </c>
      <c r="AB65">
        <v>448.70010335917192</v>
      </c>
      <c r="AC65">
        <v>448.70010335917192</v>
      </c>
      <c r="AD65">
        <v>448.70010335917192</v>
      </c>
      <c r="AE65">
        <v>448.70010335917192</v>
      </c>
      <c r="AF65">
        <v>448.70010335917192</v>
      </c>
      <c r="AG65">
        <v>448.70010335917192</v>
      </c>
      <c r="AH65">
        <v>448.70010335917192</v>
      </c>
    </row>
    <row r="66" spans="1:34" x14ac:dyDescent="0.3">
      <c r="A66" s="19">
        <f ca="1">Exceedance!U66</f>
        <v>48030</v>
      </c>
      <c r="B66" s="1">
        <v>447.99984196739734</v>
      </c>
      <c r="C66" s="1">
        <v>447.99984196739734</v>
      </c>
      <c r="D66" s="1">
        <v>447.99984196739734</v>
      </c>
      <c r="E66">
        <v>447.99984196739734</v>
      </c>
      <c r="F66">
        <v>447.99984196739734</v>
      </c>
      <c r="G66">
        <v>447.99984196739734</v>
      </c>
      <c r="H66">
        <v>447.99984196739734</v>
      </c>
      <c r="I66">
        <v>447.99984196739734</v>
      </c>
      <c r="J66">
        <v>447.99984196739734</v>
      </c>
      <c r="K66">
        <v>447.99984196739734</v>
      </c>
      <c r="L66">
        <v>447.99984196739734</v>
      </c>
      <c r="M66">
        <v>447.99984196739734</v>
      </c>
      <c r="N66">
        <v>447.99984196739734</v>
      </c>
      <c r="O66">
        <v>447.99984196739734</v>
      </c>
      <c r="P66">
        <v>447.99984196739734</v>
      </c>
      <c r="Q66">
        <v>447.99984196739734</v>
      </c>
      <c r="R66">
        <v>447.99984196739734</v>
      </c>
      <c r="S66">
        <v>447.99984196739734</v>
      </c>
      <c r="T66">
        <v>447.99984196739734</v>
      </c>
      <c r="U66">
        <v>447.99984196739734</v>
      </c>
      <c r="V66">
        <v>447.99984196739734</v>
      </c>
      <c r="W66">
        <v>447.99984196739734</v>
      </c>
      <c r="X66">
        <v>447.99984196739734</v>
      </c>
      <c r="Y66">
        <v>447.99984196739734</v>
      </c>
      <c r="Z66">
        <v>447.99984196739734</v>
      </c>
      <c r="AA66">
        <v>447.99984196739734</v>
      </c>
      <c r="AB66">
        <v>447.99984196739734</v>
      </c>
      <c r="AC66">
        <v>447.99984196739734</v>
      </c>
      <c r="AD66">
        <v>447.99984196739734</v>
      </c>
      <c r="AE66">
        <v>447.99984196739734</v>
      </c>
      <c r="AF66">
        <v>447.99984196739734</v>
      </c>
      <c r="AG66">
        <v>447.99984196739734</v>
      </c>
      <c r="AH66">
        <v>447.99984196739734</v>
      </c>
    </row>
    <row r="67" spans="1:34" x14ac:dyDescent="0.3">
      <c r="A67" s="19">
        <f ca="1">Exceedance!U67</f>
        <v>48061</v>
      </c>
      <c r="B67" s="1">
        <v>447.4997329303315</v>
      </c>
      <c r="C67" s="1">
        <v>447.4997329303315</v>
      </c>
      <c r="D67" s="1">
        <v>447.4997329303315</v>
      </c>
      <c r="E67">
        <v>447.4997329303315</v>
      </c>
      <c r="F67">
        <v>447.4997329303315</v>
      </c>
      <c r="G67">
        <v>447.4997329303315</v>
      </c>
      <c r="H67">
        <v>447.4997329303315</v>
      </c>
      <c r="I67">
        <v>447.4997329303315</v>
      </c>
      <c r="J67">
        <v>447.4997329303315</v>
      </c>
      <c r="K67">
        <v>447.4997329303315</v>
      </c>
      <c r="L67">
        <v>447.4997329303315</v>
      </c>
      <c r="M67">
        <v>447.4997329303315</v>
      </c>
      <c r="N67">
        <v>447.4997329303315</v>
      </c>
      <c r="O67">
        <v>447.4997329303315</v>
      </c>
      <c r="P67">
        <v>447.4997329303315</v>
      </c>
      <c r="Q67">
        <v>447.4997329303315</v>
      </c>
      <c r="R67">
        <v>447.4997329303315</v>
      </c>
      <c r="S67">
        <v>447.4997329303315</v>
      </c>
      <c r="T67">
        <v>447.4997329303315</v>
      </c>
      <c r="U67">
        <v>447.4997329303315</v>
      </c>
      <c r="V67">
        <v>447.4997329303315</v>
      </c>
      <c r="W67">
        <v>447.4997329303315</v>
      </c>
      <c r="X67">
        <v>447.4997329303315</v>
      </c>
      <c r="Y67">
        <v>447.4997329303315</v>
      </c>
      <c r="Z67">
        <v>447.4997329303315</v>
      </c>
      <c r="AA67">
        <v>447.4997329303315</v>
      </c>
      <c r="AB67">
        <v>447.4997329303315</v>
      </c>
      <c r="AC67">
        <v>447.4997329303315</v>
      </c>
      <c r="AD67">
        <v>447.4997329303315</v>
      </c>
      <c r="AE67">
        <v>447.4997329303315</v>
      </c>
      <c r="AF67">
        <v>447.4997329303315</v>
      </c>
      <c r="AG67">
        <v>447.4997329303315</v>
      </c>
      <c r="AH67">
        <v>447.4997329303315</v>
      </c>
    </row>
    <row r="68" spans="1:34" x14ac:dyDescent="0.3">
      <c r="A68" s="19">
        <f ca="1">Exceedance!U68</f>
        <v>48092</v>
      </c>
      <c r="B68" s="1">
        <v>447.49973290543045</v>
      </c>
      <c r="C68" s="1">
        <v>447.49973290543045</v>
      </c>
      <c r="D68" s="1">
        <v>447.49973290543045</v>
      </c>
      <c r="E68">
        <v>447.49973290543045</v>
      </c>
      <c r="F68">
        <v>447.49973290543045</v>
      </c>
      <c r="G68">
        <v>447.49973290543045</v>
      </c>
      <c r="H68">
        <v>447.49973290543045</v>
      </c>
      <c r="I68">
        <v>447.49973290543045</v>
      </c>
      <c r="J68">
        <v>447.49973290543045</v>
      </c>
      <c r="K68">
        <v>447.49973290543045</v>
      </c>
      <c r="L68">
        <v>447.49973290543045</v>
      </c>
      <c r="M68">
        <v>447.49973290543045</v>
      </c>
      <c r="N68">
        <v>447.49973290543045</v>
      </c>
      <c r="O68">
        <v>447.49973290543045</v>
      </c>
      <c r="P68">
        <v>447.49973290543045</v>
      </c>
      <c r="Q68">
        <v>447.49973290543045</v>
      </c>
      <c r="R68">
        <v>447.49973290543045</v>
      </c>
      <c r="S68">
        <v>447.49973290543045</v>
      </c>
      <c r="T68">
        <v>447.49973290543045</v>
      </c>
      <c r="U68">
        <v>447.49973290543045</v>
      </c>
      <c r="V68">
        <v>447.49973290543045</v>
      </c>
      <c r="W68">
        <v>447.49973290543045</v>
      </c>
      <c r="X68">
        <v>447.49973290543045</v>
      </c>
      <c r="Y68">
        <v>447.49973290543045</v>
      </c>
      <c r="Z68">
        <v>447.49973290543045</v>
      </c>
      <c r="AA68">
        <v>447.49973290543045</v>
      </c>
      <c r="AB68">
        <v>447.49973290543045</v>
      </c>
      <c r="AC68">
        <v>447.49973290543045</v>
      </c>
      <c r="AD68">
        <v>447.49973290543045</v>
      </c>
      <c r="AE68">
        <v>447.49973290543045</v>
      </c>
      <c r="AF68">
        <v>447.49973290543045</v>
      </c>
      <c r="AG68">
        <v>447.49973290543045</v>
      </c>
      <c r="AH68">
        <v>447.49973290543045</v>
      </c>
    </row>
    <row r="69" spans="1:34" x14ac:dyDescent="0.3">
      <c r="A69" s="19" t="str">
        <f ca="1">Exceedance!U69</f>
        <v/>
      </c>
      <c r="B69" s="1"/>
      <c r="C69" s="1"/>
      <c r="D69" s="1"/>
    </row>
    <row r="70" spans="1:34" x14ac:dyDescent="0.3">
      <c r="A70" s="19" t="str">
        <f ca="1">Exceedance!U70</f>
        <v/>
      </c>
      <c r="B70" s="1"/>
      <c r="C70" s="1"/>
      <c r="D70" s="1"/>
    </row>
    <row r="71" spans="1:34" x14ac:dyDescent="0.3">
      <c r="A71" s="19" t="str">
        <f ca="1">Exceedance!U71</f>
        <v/>
      </c>
      <c r="B71" s="1"/>
      <c r="C71" s="1"/>
      <c r="D71" s="1"/>
    </row>
    <row r="72" spans="1:34" x14ac:dyDescent="0.3">
      <c r="A72" s="19" t="str">
        <f ca="1">Exceedance!U72</f>
        <v/>
      </c>
      <c r="B72" s="1"/>
      <c r="C72" s="1"/>
      <c r="D72" s="1"/>
    </row>
    <row r="73" spans="1:34" x14ac:dyDescent="0.3">
      <c r="A73" s="19" t="str">
        <f ca="1">Exceedance!U73</f>
        <v/>
      </c>
      <c r="B73" s="1"/>
      <c r="C73" s="1"/>
      <c r="D73" s="1"/>
    </row>
    <row r="74" spans="1:34" x14ac:dyDescent="0.3">
      <c r="A74" s="19" t="str">
        <f ca="1">Exceedance!U74</f>
        <v/>
      </c>
      <c r="B74" s="1"/>
      <c r="C74" s="1"/>
      <c r="D74" s="1"/>
    </row>
    <row r="75" spans="1:34" x14ac:dyDescent="0.3">
      <c r="A75" s="19" t="str">
        <f ca="1">Exceedance!U75</f>
        <v/>
      </c>
      <c r="B75" s="1"/>
      <c r="C75" s="1"/>
      <c r="D75" s="1"/>
    </row>
    <row r="76" spans="1:34" x14ac:dyDescent="0.3">
      <c r="A76" s="19" t="str">
        <f ca="1">Exceedance!U76</f>
        <v/>
      </c>
      <c r="B76" s="1"/>
      <c r="C76" s="1"/>
      <c r="D76" s="1"/>
    </row>
    <row r="77" spans="1:34" x14ac:dyDescent="0.3">
      <c r="A77" s="19" t="str">
        <f ca="1">Exceedance!U77</f>
        <v/>
      </c>
      <c r="B77" s="1"/>
      <c r="C77" s="1"/>
      <c r="D77" s="1"/>
    </row>
    <row r="78" spans="1:34" x14ac:dyDescent="0.3">
      <c r="A78" s="19" t="str">
        <f ca="1">Exceedance!U78</f>
        <v/>
      </c>
      <c r="B78" s="1"/>
      <c r="C78" s="1"/>
      <c r="D78" s="1"/>
    </row>
    <row r="79" spans="1:34" x14ac:dyDescent="0.3">
      <c r="A79" s="19" t="str">
        <f ca="1">Exceedance!U79</f>
        <v/>
      </c>
      <c r="B79" s="1"/>
      <c r="C79" s="1"/>
      <c r="D79" s="1"/>
    </row>
    <row r="80" spans="1:34" x14ac:dyDescent="0.3">
      <c r="A80" s="19" t="str">
        <f ca="1">Exceedance!U80</f>
        <v/>
      </c>
      <c r="B80" s="1"/>
      <c r="C80" s="1"/>
      <c r="D80" s="1"/>
    </row>
    <row r="81" spans="1:4" x14ac:dyDescent="0.3">
      <c r="A81" s="19" t="str">
        <f ca="1">Exceedance!U81</f>
        <v/>
      </c>
      <c r="B81" s="1"/>
      <c r="C81" s="1"/>
      <c r="D81" s="1"/>
    </row>
    <row r="82" spans="1:4" x14ac:dyDescent="0.3">
      <c r="A82" s="19" t="str">
        <f ca="1">Exceedance!U82</f>
        <v/>
      </c>
      <c r="B82" s="1"/>
      <c r="C82" s="1"/>
      <c r="D82" s="1"/>
    </row>
    <row r="83" spans="1:4" x14ac:dyDescent="0.3">
      <c r="A83" s="19" t="str">
        <f ca="1">Exceedance!U83</f>
        <v/>
      </c>
      <c r="B83" s="1"/>
      <c r="C83" s="1"/>
      <c r="D83" s="1"/>
    </row>
    <row r="84" spans="1:4" x14ac:dyDescent="0.3">
      <c r="A84" s="19" t="str">
        <f ca="1">Exceedance!U84</f>
        <v/>
      </c>
      <c r="B84" s="1"/>
      <c r="C84" s="1"/>
      <c r="D84" s="1"/>
    </row>
    <row r="85" spans="1:4" x14ac:dyDescent="0.3">
      <c r="A85" s="19" t="str">
        <f ca="1">Exceedance!U85</f>
        <v/>
      </c>
      <c r="B85" s="1"/>
      <c r="C85" s="1"/>
      <c r="D85" s="1"/>
    </row>
    <row r="86" spans="1:4" x14ac:dyDescent="0.3">
      <c r="A86" s="19" t="str">
        <f ca="1">Exceedance!U86</f>
        <v/>
      </c>
      <c r="B86" s="1"/>
      <c r="C86" s="1"/>
      <c r="D86" s="1"/>
    </row>
    <row r="87" spans="1:4" x14ac:dyDescent="0.3">
      <c r="A87" s="19" t="str">
        <f ca="1">Exceedance!U87</f>
        <v/>
      </c>
      <c r="B87" s="1"/>
      <c r="C87" s="1"/>
      <c r="D87" s="1"/>
    </row>
    <row r="88" spans="1:4" x14ac:dyDescent="0.3">
      <c r="A88" s="19" t="str">
        <f ca="1">Exceedance!U88</f>
        <v/>
      </c>
      <c r="B88" s="1"/>
      <c r="C88" s="1"/>
      <c r="D88" s="1"/>
    </row>
    <row r="89" spans="1:4" x14ac:dyDescent="0.3">
      <c r="A89" s="19" t="str">
        <f ca="1">Exceedance!U89</f>
        <v/>
      </c>
      <c r="B89" s="1"/>
      <c r="C89" s="1"/>
      <c r="D89" s="1"/>
    </row>
    <row r="90" spans="1:4" x14ac:dyDescent="0.3">
      <c r="A90" s="19" t="str">
        <f ca="1">Exceedance!U90</f>
        <v/>
      </c>
      <c r="B90" s="1"/>
      <c r="C90" s="1"/>
      <c r="D90" s="1"/>
    </row>
    <row r="91" spans="1:4" x14ac:dyDescent="0.3">
      <c r="A91" s="19" t="str">
        <f ca="1">Exceedance!U91</f>
        <v/>
      </c>
      <c r="B91" s="1"/>
      <c r="C91" s="1"/>
      <c r="D91" s="1"/>
    </row>
    <row r="92" spans="1:4" x14ac:dyDescent="0.3">
      <c r="A92" s="19" t="str">
        <f ca="1">Exceedance!U92</f>
        <v/>
      </c>
      <c r="B92" s="1"/>
      <c r="C92" s="1"/>
      <c r="D92" s="1"/>
    </row>
    <row r="93" spans="1:4" x14ac:dyDescent="0.3">
      <c r="A93" s="19" t="str">
        <f ca="1">Exceedance!U93</f>
        <v/>
      </c>
      <c r="B93" s="1"/>
      <c r="C93" s="1"/>
      <c r="D93" s="1"/>
    </row>
    <row r="94" spans="1:4" x14ac:dyDescent="0.3">
      <c r="A94" s="19" t="str">
        <f ca="1">Exceedance!U94</f>
        <v/>
      </c>
      <c r="B94" s="1"/>
      <c r="C94" s="1"/>
      <c r="D94" s="1"/>
    </row>
    <row r="95" spans="1:4" x14ac:dyDescent="0.3">
      <c r="A95" s="19" t="str">
        <f ca="1">Exceedance!U95</f>
        <v/>
      </c>
      <c r="B95" s="1"/>
      <c r="C95" s="1"/>
      <c r="D95" s="1"/>
    </row>
    <row r="96" spans="1:4" x14ac:dyDescent="0.3">
      <c r="A96" s="19" t="str">
        <f ca="1">Exceedance!U96</f>
        <v/>
      </c>
      <c r="B96" s="1"/>
      <c r="C96" s="1"/>
      <c r="D96" s="1"/>
    </row>
    <row r="97" spans="1:4" x14ac:dyDescent="0.3">
      <c r="A97" s="19" t="str">
        <f ca="1">Exceedance!U97</f>
        <v/>
      </c>
      <c r="B97" s="1"/>
      <c r="C97" s="1"/>
      <c r="D97" s="1"/>
    </row>
    <row r="98" spans="1:4" x14ac:dyDescent="0.3">
      <c r="A98" s="19" t="str">
        <f ca="1">Exceedance!U98</f>
        <v/>
      </c>
      <c r="B98" s="1"/>
      <c r="C98" s="1"/>
      <c r="D98" s="1"/>
    </row>
    <row r="99" spans="1:4" x14ac:dyDescent="0.3">
      <c r="A99" s="19" t="str">
        <f ca="1">Exceedance!U99</f>
        <v/>
      </c>
      <c r="B99" s="1"/>
      <c r="C99" s="1"/>
      <c r="D99" s="1"/>
    </row>
    <row r="100" spans="1:4" x14ac:dyDescent="0.3">
      <c r="A100" s="19"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B1:AH1"/>
  </mergeCells>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codeName="Sheet54">
    <tabColor rgb="FFFFFF66"/>
  </sheetPr>
  <dimension ref="A1:AH175"/>
  <sheetViews>
    <sheetView workbookViewId="0">
      <selection activeCell="B4" sqref="B4:AQ175"/>
    </sheetView>
  </sheetViews>
  <sheetFormatPr defaultRowHeight="14.4" x14ac:dyDescent="0.3"/>
  <cols>
    <col min="1" max="1" width="8.5546875" style="82"/>
    <col min="2" max="4" width="9.44140625" style="185"/>
  </cols>
  <sheetData>
    <row r="1" spans="1:34" s="82" customFormat="1" x14ac:dyDescent="0.3">
      <c r="A1" s="16"/>
      <c r="B1" s="872" t="s">
        <v>130</v>
      </c>
      <c r="C1" s="873"/>
      <c r="D1" s="873"/>
      <c r="E1" s="873"/>
      <c r="F1" s="873"/>
      <c r="G1" s="873"/>
      <c r="H1" s="873"/>
      <c r="I1" s="873"/>
      <c r="J1" s="873"/>
      <c r="K1" s="873"/>
      <c r="L1" s="873"/>
      <c r="M1" s="873"/>
      <c r="N1" s="873"/>
      <c r="O1" s="873"/>
      <c r="P1" s="873"/>
      <c r="Q1" s="873"/>
      <c r="R1" s="873"/>
      <c r="S1" s="873"/>
      <c r="T1" s="873"/>
      <c r="U1" s="873"/>
      <c r="V1" s="873"/>
      <c r="W1" s="873"/>
      <c r="X1" s="873"/>
      <c r="Y1" s="873"/>
      <c r="Z1" s="873"/>
      <c r="AA1" s="873"/>
      <c r="AB1" s="873"/>
      <c r="AC1" s="873"/>
      <c r="AD1" s="873"/>
      <c r="AE1" s="873"/>
      <c r="AF1" s="873"/>
      <c r="AG1" s="873"/>
      <c r="AH1" s="873"/>
    </row>
    <row r="2" spans="1:34" s="82" customFormat="1" x14ac:dyDescent="0.3">
      <c r="A2" s="16"/>
      <c r="B2" s="82" t="s">
        <v>288</v>
      </c>
      <c r="C2" s="82" t="s">
        <v>287</v>
      </c>
      <c r="D2" s="82" t="s">
        <v>289</v>
      </c>
      <c r="E2" s="82">
        <v>1991</v>
      </c>
      <c r="F2" s="82">
        <v>1992</v>
      </c>
      <c r="G2" s="82">
        <v>1993</v>
      </c>
      <c r="H2" s="82">
        <v>1994</v>
      </c>
      <c r="I2" s="82">
        <v>1995</v>
      </c>
      <c r="J2" s="82">
        <v>1996</v>
      </c>
      <c r="K2" s="82">
        <v>1997</v>
      </c>
      <c r="L2" s="82">
        <v>1998</v>
      </c>
      <c r="M2" s="82">
        <v>1999</v>
      </c>
      <c r="N2" s="82">
        <v>2000</v>
      </c>
      <c r="O2" s="82">
        <v>2001</v>
      </c>
      <c r="P2" s="82">
        <v>2002</v>
      </c>
      <c r="Q2" s="82">
        <v>2003</v>
      </c>
      <c r="R2" s="82">
        <v>2004</v>
      </c>
      <c r="S2" s="82">
        <v>2005</v>
      </c>
      <c r="T2" s="82">
        <v>2006</v>
      </c>
      <c r="U2" s="82">
        <v>2007</v>
      </c>
      <c r="V2" s="82">
        <v>2008</v>
      </c>
      <c r="W2" s="82">
        <v>2009</v>
      </c>
      <c r="X2" s="82">
        <v>2010</v>
      </c>
      <c r="Y2" s="82">
        <v>2011</v>
      </c>
      <c r="Z2" s="82">
        <v>2012</v>
      </c>
      <c r="AA2" s="82">
        <v>2013</v>
      </c>
      <c r="AB2" s="82">
        <v>2014</v>
      </c>
      <c r="AC2" s="82">
        <v>2015</v>
      </c>
      <c r="AD2" s="82">
        <v>2016</v>
      </c>
      <c r="AE2" s="82">
        <v>2017</v>
      </c>
      <c r="AF2" s="82">
        <v>2018</v>
      </c>
      <c r="AG2" s="82">
        <v>2019</v>
      </c>
      <c r="AH2" s="82">
        <v>2020</v>
      </c>
    </row>
    <row r="3" spans="1:34" s="18" customFormat="1" x14ac:dyDescent="0.3">
      <c r="A3" s="17"/>
      <c r="B3" s="18" t="s">
        <v>323</v>
      </c>
      <c r="C3" s="18" t="s">
        <v>324</v>
      </c>
      <c r="D3" s="18" t="s">
        <v>325</v>
      </c>
      <c r="E3" s="18" t="s">
        <v>326</v>
      </c>
      <c r="F3" s="18" t="s">
        <v>327</v>
      </c>
      <c r="G3" s="18" t="s">
        <v>328</v>
      </c>
      <c r="H3" s="18" t="s">
        <v>329</v>
      </c>
      <c r="I3" s="18" t="s">
        <v>330</v>
      </c>
      <c r="J3" s="18" t="s">
        <v>331</v>
      </c>
      <c r="K3" s="18" t="s">
        <v>332</v>
      </c>
      <c r="L3" s="18" t="s">
        <v>333</v>
      </c>
      <c r="M3" s="18" t="s">
        <v>334</v>
      </c>
      <c r="N3" s="18" t="s">
        <v>335</v>
      </c>
      <c r="O3" s="18" t="s">
        <v>336</v>
      </c>
      <c r="P3" s="18" t="s">
        <v>337</v>
      </c>
      <c r="Q3" s="18" t="s">
        <v>338</v>
      </c>
      <c r="R3" s="18" t="s">
        <v>339</v>
      </c>
      <c r="S3" s="18" t="s">
        <v>340</v>
      </c>
      <c r="T3" s="18" t="s">
        <v>341</v>
      </c>
      <c r="U3" s="18" t="s">
        <v>342</v>
      </c>
      <c r="V3" s="18" t="s">
        <v>343</v>
      </c>
      <c r="W3" s="18" t="s">
        <v>344</v>
      </c>
      <c r="X3" s="18" t="s">
        <v>345</v>
      </c>
      <c r="Y3" s="18" t="s">
        <v>346</v>
      </c>
      <c r="Z3" s="18" t="s">
        <v>347</v>
      </c>
      <c r="AA3" s="18" t="s">
        <v>348</v>
      </c>
      <c r="AB3" s="18" t="s">
        <v>349</v>
      </c>
      <c r="AC3" s="18" t="s">
        <v>350</v>
      </c>
      <c r="AD3" s="18" t="s">
        <v>351</v>
      </c>
      <c r="AE3" s="18" t="s">
        <v>352</v>
      </c>
      <c r="AF3" s="18" t="s">
        <v>353</v>
      </c>
      <c r="AG3" s="18" t="s">
        <v>354</v>
      </c>
      <c r="AH3" s="18" t="s">
        <v>355</v>
      </c>
    </row>
    <row r="4" spans="1:34" x14ac:dyDescent="0.3">
      <c r="A4" s="19">
        <f ca="1">Exceedance!U4</f>
        <v>46143</v>
      </c>
      <c r="B4" s="1">
        <v>540.95000062965994</v>
      </c>
      <c r="C4" s="1">
        <v>540.95000062965994</v>
      </c>
      <c r="D4" s="1">
        <v>540.95000062965994</v>
      </c>
      <c r="E4">
        <v>540.95000062965994</v>
      </c>
      <c r="F4">
        <v>540.95000062965971</v>
      </c>
      <c r="G4">
        <v>540.95000062965994</v>
      </c>
      <c r="H4">
        <v>540.95000062965983</v>
      </c>
      <c r="I4">
        <v>540.95000062965983</v>
      </c>
      <c r="J4">
        <v>540.95000062965994</v>
      </c>
      <c r="K4">
        <v>540.95000062965994</v>
      </c>
      <c r="L4">
        <v>540.95000062965994</v>
      </c>
      <c r="M4">
        <v>540.95000062965983</v>
      </c>
      <c r="N4">
        <v>540.95000062966005</v>
      </c>
      <c r="O4">
        <v>540.95000062965994</v>
      </c>
      <c r="P4">
        <v>540.95000062965983</v>
      </c>
      <c r="Q4">
        <v>540.95000062965983</v>
      </c>
      <c r="R4">
        <v>540.95000062965994</v>
      </c>
      <c r="S4">
        <v>540.95000062965971</v>
      </c>
      <c r="T4">
        <v>540.95000062965994</v>
      </c>
      <c r="U4">
        <v>540.95000062965971</v>
      </c>
      <c r="V4">
        <v>540.9500006296596</v>
      </c>
      <c r="W4">
        <v>540.95000062965971</v>
      </c>
      <c r="X4">
        <v>540.95000062965983</v>
      </c>
      <c r="Y4">
        <v>540.95000062965983</v>
      </c>
      <c r="Z4">
        <v>540.95000062965971</v>
      </c>
      <c r="AA4">
        <v>540.95000062965994</v>
      </c>
      <c r="AB4">
        <v>540.95000062965983</v>
      </c>
      <c r="AC4">
        <v>540.95000062965994</v>
      </c>
      <c r="AD4">
        <v>540.9500006296596</v>
      </c>
      <c r="AE4">
        <v>540.95000062965971</v>
      </c>
      <c r="AF4">
        <v>540.95000062965971</v>
      </c>
      <c r="AG4">
        <v>540.95000062965983</v>
      </c>
      <c r="AH4">
        <v>540.95000062965994</v>
      </c>
    </row>
    <row r="5" spans="1:34" x14ac:dyDescent="0.3">
      <c r="A5" s="19">
        <f ca="1">Exceedance!U5</f>
        <v>46174</v>
      </c>
      <c r="B5" s="1">
        <v>540.94999998948811</v>
      </c>
      <c r="C5" s="1">
        <v>540.94999998948811</v>
      </c>
      <c r="D5" s="1">
        <v>540.94999998948811</v>
      </c>
      <c r="E5">
        <v>540.94999998948833</v>
      </c>
      <c r="F5">
        <v>540.94999998948811</v>
      </c>
      <c r="G5">
        <v>540.94999998948799</v>
      </c>
      <c r="H5">
        <v>540.94999998948799</v>
      </c>
      <c r="I5">
        <v>540.94999998948788</v>
      </c>
      <c r="J5">
        <v>540.94999998948833</v>
      </c>
      <c r="K5">
        <v>540.94999998948833</v>
      </c>
      <c r="L5">
        <v>540.94999998948833</v>
      </c>
      <c r="M5">
        <v>540.94999998948788</v>
      </c>
      <c r="N5">
        <v>540.94999998948845</v>
      </c>
      <c r="O5">
        <v>540.94999998948799</v>
      </c>
      <c r="P5">
        <v>540.94999998948799</v>
      </c>
      <c r="Q5">
        <v>540.94999998948799</v>
      </c>
      <c r="R5">
        <v>540.94999998948799</v>
      </c>
      <c r="S5">
        <v>540.94999998948799</v>
      </c>
      <c r="T5">
        <v>540.94999998948833</v>
      </c>
      <c r="U5">
        <v>540.94999998948811</v>
      </c>
      <c r="V5">
        <v>540.94999998948811</v>
      </c>
      <c r="W5">
        <v>540.94999998948799</v>
      </c>
      <c r="X5">
        <v>540.94999998948788</v>
      </c>
      <c r="Y5">
        <v>540.94999998948788</v>
      </c>
      <c r="Z5">
        <v>540.94999998948799</v>
      </c>
      <c r="AA5">
        <v>540.94999998948799</v>
      </c>
      <c r="AB5">
        <v>540.94999998948799</v>
      </c>
      <c r="AC5">
        <v>540.94999998948833</v>
      </c>
      <c r="AD5">
        <v>540.94999998948799</v>
      </c>
      <c r="AE5">
        <v>540.94999998948799</v>
      </c>
      <c r="AF5">
        <v>540.94999998948811</v>
      </c>
      <c r="AG5">
        <v>540.94999998948799</v>
      </c>
      <c r="AH5">
        <v>540.94999998948833</v>
      </c>
    </row>
    <row r="6" spans="1:34" x14ac:dyDescent="0.3">
      <c r="A6" s="19">
        <f ca="1">Exceedance!U6</f>
        <v>46204</v>
      </c>
      <c r="B6" s="1">
        <v>531.38000040665963</v>
      </c>
      <c r="C6" s="1">
        <v>531.38000040665963</v>
      </c>
      <c r="D6" s="1">
        <v>531.38000040665963</v>
      </c>
      <c r="E6">
        <v>531.38000040665963</v>
      </c>
      <c r="F6">
        <v>531.38000040665952</v>
      </c>
      <c r="G6">
        <v>531.38000040665952</v>
      </c>
      <c r="H6">
        <v>531.38000040665952</v>
      </c>
      <c r="I6">
        <v>531.38000040665952</v>
      </c>
      <c r="J6">
        <v>531.38000040665963</v>
      </c>
      <c r="K6">
        <v>531.38000040665963</v>
      </c>
      <c r="L6">
        <v>531.38000040665963</v>
      </c>
      <c r="M6">
        <v>531.38000040665952</v>
      </c>
      <c r="N6">
        <v>531.38000040665952</v>
      </c>
      <c r="O6">
        <v>531.38000040665929</v>
      </c>
      <c r="P6">
        <v>531.38000040665952</v>
      </c>
      <c r="Q6">
        <v>531.38000040665929</v>
      </c>
      <c r="R6">
        <v>531.38000040665941</v>
      </c>
      <c r="S6">
        <v>531.38000040665963</v>
      </c>
      <c r="T6">
        <v>531.38000040665963</v>
      </c>
      <c r="U6">
        <v>531.38000040665963</v>
      </c>
      <c r="V6">
        <v>531.38000040665941</v>
      </c>
      <c r="W6">
        <v>531.38000040665929</v>
      </c>
      <c r="X6">
        <v>531.38000040665941</v>
      </c>
      <c r="Y6">
        <v>531.38000040665941</v>
      </c>
      <c r="Z6">
        <v>531.38000040665941</v>
      </c>
      <c r="AA6">
        <v>531.38000040665952</v>
      </c>
      <c r="AB6">
        <v>531.38000040665941</v>
      </c>
      <c r="AC6">
        <v>531.38000040665963</v>
      </c>
      <c r="AD6">
        <v>531.38000040665952</v>
      </c>
      <c r="AE6">
        <v>531.38000040665963</v>
      </c>
      <c r="AF6">
        <v>531.38000040665941</v>
      </c>
      <c r="AG6">
        <v>531.38000040665963</v>
      </c>
      <c r="AH6">
        <v>531.38000040665963</v>
      </c>
    </row>
    <row r="7" spans="1:34" x14ac:dyDescent="0.3">
      <c r="A7" s="19">
        <f ca="1">Exceedance!U7</f>
        <v>46235</v>
      </c>
      <c r="B7" s="1">
        <v>521.94000045580594</v>
      </c>
      <c r="C7" s="1">
        <v>521.94000045580594</v>
      </c>
      <c r="D7" s="1">
        <v>521.94000045580594</v>
      </c>
      <c r="E7">
        <v>521.94000045580606</v>
      </c>
      <c r="F7">
        <v>521.94000045580606</v>
      </c>
      <c r="G7">
        <v>521.94000045580606</v>
      </c>
      <c r="H7">
        <v>521.94000045580583</v>
      </c>
      <c r="I7">
        <v>521.94000045580606</v>
      </c>
      <c r="J7">
        <v>521.94000045580594</v>
      </c>
      <c r="K7">
        <v>521.94000045580606</v>
      </c>
      <c r="L7">
        <v>521.94000045580606</v>
      </c>
      <c r="M7">
        <v>521.94000045580606</v>
      </c>
      <c r="N7">
        <v>521.94000045580606</v>
      </c>
      <c r="O7">
        <v>521.94000045580594</v>
      </c>
      <c r="P7">
        <v>521.94000045580606</v>
      </c>
      <c r="Q7">
        <v>521.94000045580606</v>
      </c>
      <c r="R7">
        <v>521.94000045580583</v>
      </c>
      <c r="S7">
        <v>521.94000045580583</v>
      </c>
      <c r="T7">
        <v>521.94000045580583</v>
      </c>
      <c r="U7">
        <v>521.94000045580583</v>
      </c>
      <c r="V7">
        <v>521.94000045580583</v>
      </c>
      <c r="W7">
        <v>521.94000045580583</v>
      </c>
      <c r="X7">
        <v>521.94000045580583</v>
      </c>
      <c r="Y7">
        <v>521.94000045580583</v>
      </c>
      <c r="Z7">
        <v>521.94000045580583</v>
      </c>
      <c r="AA7">
        <v>521.94000045580606</v>
      </c>
      <c r="AB7">
        <v>521.94000045580606</v>
      </c>
      <c r="AC7">
        <v>521.94000045580583</v>
      </c>
      <c r="AD7">
        <v>521.94000045580606</v>
      </c>
      <c r="AE7">
        <v>521.94000045580606</v>
      </c>
      <c r="AF7">
        <v>521.94000045580583</v>
      </c>
      <c r="AG7">
        <v>521.94000045580583</v>
      </c>
      <c r="AH7">
        <v>521.94000045580606</v>
      </c>
    </row>
    <row r="8" spans="1:34" x14ac:dyDescent="0.3">
      <c r="A8" s="19">
        <f ca="1">Exceedance!U8</f>
        <v>46266</v>
      </c>
      <c r="B8" s="1">
        <v>521.93999998965876</v>
      </c>
      <c r="C8" s="1">
        <v>521.93999998965876</v>
      </c>
      <c r="D8" s="1">
        <v>521.93999998965876</v>
      </c>
      <c r="E8">
        <v>521.93999998965876</v>
      </c>
      <c r="F8">
        <v>521.93999998965876</v>
      </c>
      <c r="G8">
        <v>521.93999998965865</v>
      </c>
      <c r="H8">
        <v>521.93999998965865</v>
      </c>
      <c r="I8">
        <v>521.93999998965876</v>
      </c>
      <c r="J8">
        <v>521.93999998965876</v>
      </c>
      <c r="K8">
        <v>521.93999998965876</v>
      </c>
      <c r="L8">
        <v>521.93999998965865</v>
      </c>
      <c r="M8">
        <v>521.93999998965876</v>
      </c>
      <c r="N8">
        <v>521.93999998965865</v>
      </c>
      <c r="O8">
        <v>521.93999998965876</v>
      </c>
      <c r="P8">
        <v>521.93999998965876</v>
      </c>
      <c r="Q8">
        <v>521.93999998965876</v>
      </c>
      <c r="R8">
        <v>521.93999998965853</v>
      </c>
      <c r="S8">
        <v>521.93999998965876</v>
      </c>
      <c r="T8">
        <v>521.93999998965876</v>
      </c>
      <c r="U8">
        <v>521.93999998965853</v>
      </c>
      <c r="V8">
        <v>521.93999998965853</v>
      </c>
      <c r="W8">
        <v>521.93999998965876</v>
      </c>
      <c r="X8">
        <v>521.93999998965865</v>
      </c>
      <c r="Y8">
        <v>521.93999998965865</v>
      </c>
      <c r="Z8">
        <v>521.93999998965865</v>
      </c>
      <c r="AA8">
        <v>521.93999998965865</v>
      </c>
      <c r="AB8">
        <v>521.93999998965876</v>
      </c>
      <c r="AC8">
        <v>521.93999998965865</v>
      </c>
      <c r="AD8">
        <v>521.93999998965865</v>
      </c>
      <c r="AE8">
        <v>521.93999998965865</v>
      </c>
      <c r="AF8">
        <v>521.93999998965853</v>
      </c>
      <c r="AG8">
        <v>521.93999998965876</v>
      </c>
      <c r="AH8">
        <v>521.93999998965876</v>
      </c>
    </row>
    <row r="9" spans="1:34" x14ac:dyDescent="0.3">
      <c r="A9" s="19">
        <f ca="1">Exceedance!U9</f>
        <v>46296</v>
      </c>
      <c r="B9" s="1">
        <v>521.94000000018787</v>
      </c>
      <c r="C9" s="1">
        <v>521.94000000018787</v>
      </c>
      <c r="D9" s="1">
        <v>521.94000000018787</v>
      </c>
      <c r="E9">
        <v>521.94000000018821</v>
      </c>
      <c r="F9">
        <v>521.94000000018809</v>
      </c>
      <c r="G9">
        <v>521.94000000018809</v>
      </c>
      <c r="H9">
        <v>521.94000000018798</v>
      </c>
      <c r="I9">
        <v>521.94000000018809</v>
      </c>
      <c r="J9">
        <v>521.94000000018798</v>
      </c>
      <c r="K9">
        <v>521.94000000018809</v>
      </c>
      <c r="L9">
        <v>521.94000000018798</v>
      </c>
      <c r="M9">
        <v>521.94000000018809</v>
      </c>
      <c r="N9">
        <v>521.94000000018787</v>
      </c>
      <c r="O9">
        <v>521.94000000018787</v>
      </c>
      <c r="P9">
        <v>521.94000000018787</v>
      </c>
      <c r="Q9">
        <v>521.94000000018798</v>
      </c>
      <c r="R9">
        <v>521.94000000018809</v>
      </c>
      <c r="S9">
        <v>521.94000000018821</v>
      </c>
      <c r="T9">
        <v>521.94000000018809</v>
      </c>
      <c r="U9">
        <v>521.94000000018798</v>
      </c>
      <c r="V9">
        <v>521.94000000018798</v>
      </c>
      <c r="W9">
        <v>521.94000000018821</v>
      </c>
      <c r="X9">
        <v>521.94000000018787</v>
      </c>
      <c r="Y9">
        <v>521.94000000018809</v>
      </c>
      <c r="Z9">
        <v>521.94000000018809</v>
      </c>
      <c r="AA9">
        <v>521.94000000018787</v>
      </c>
      <c r="AB9">
        <v>521.94000000018798</v>
      </c>
      <c r="AC9">
        <v>521.94000000018798</v>
      </c>
      <c r="AD9">
        <v>521.94000000018787</v>
      </c>
      <c r="AE9">
        <v>521.94000000018798</v>
      </c>
      <c r="AF9">
        <v>521.94000000018809</v>
      </c>
      <c r="AG9">
        <v>521.94000000018809</v>
      </c>
      <c r="AH9">
        <v>521.94000000018798</v>
      </c>
    </row>
    <row r="10" spans="1:34" x14ac:dyDescent="0.3">
      <c r="A10" s="19">
        <f ca="1">Exceedance!U10</f>
        <v>46327</v>
      </c>
      <c r="B10" s="1">
        <v>521.93999999999767</v>
      </c>
      <c r="C10" s="1">
        <v>521.93999999999767</v>
      </c>
      <c r="D10" s="1">
        <v>521.93999999999767</v>
      </c>
      <c r="E10">
        <v>521.93999999999767</v>
      </c>
      <c r="F10">
        <v>521.93999999999767</v>
      </c>
      <c r="G10">
        <v>521.93999999999767</v>
      </c>
      <c r="H10">
        <v>521.93999999999767</v>
      </c>
      <c r="I10">
        <v>521.93999999999767</v>
      </c>
      <c r="J10">
        <v>521.93999999999767</v>
      </c>
      <c r="K10">
        <v>521.93999999999767</v>
      </c>
      <c r="L10">
        <v>521.93999999999767</v>
      </c>
      <c r="M10">
        <v>521.93999999999767</v>
      </c>
      <c r="N10">
        <v>521.93999999999767</v>
      </c>
      <c r="O10">
        <v>521.93999999999767</v>
      </c>
      <c r="P10">
        <v>521.93999999999778</v>
      </c>
      <c r="Q10">
        <v>521.93999999999767</v>
      </c>
      <c r="R10">
        <v>521.93999999999767</v>
      </c>
      <c r="S10">
        <v>521.93999999999767</v>
      </c>
      <c r="T10">
        <v>521.93999999999767</v>
      </c>
      <c r="U10">
        <v>521.93999999999767</v>
      </c>
      <c r="V10">
        <v>521.93999999999767</v>
      </c>
      <c r="W10">
        <v>521.93999999999767</v>
      </c>
      <c r="X10">
        <v>521.93999999999778</v>
      </c>
      <c r="Y10">
        <v>521.93999999999767</v>
      </c>
      <c r="Z10">
        <v>521.93999999999767</v>
      </c>
      <c r="AA10">
        <v>521.93999999999767</v>
      </c>
      <c r="AB10">
        <v>521.93999999999767</v>
      </c>
      <c r="AC10">
        <v>521.93999999999767</v>
      </c>
      <c r="AD10">
        <v>521.93999999999767</v>
      </c>
      <c r="AE10">
        <v>521.93999999999767</v>
      </c>
      <c r="AF10">
        <v>521.93999999999767</v>
      </c>
      <c r="AG10">
        <v>521.93999999999767</v>
      </c>
      <c r="AH10">
        <v>521.93999999999767</v>
      </c>
    </row>
    <row r="11" spans="1:34" x14ac:dyDescent="0.3">
      <c r="A11" s="19">
        <f ca="1">Exceedance!U11</f>
        <v>46357</v>
      </c>
      <c r="B11" s="1">
        <v>503.40999820075155</v>
      </c>
      <c r="C11" s="1">
        <v>503.40999820075155</v>
      </c>
      <c r="D11" s="1">
        <v>503.40999820075155</v>
      </c>
      <c r="E11">
        <v>503.40999820075155</v>
      </c>
      <c r="F11">
        <v>503.40999820075155</v>
      </c>
      <c r="G11">
        <v>503.40999820075155</v>
      </c>
      <c r="H11">
        <v>503.40999820075155</v>
      </c>
      <c r="I11">
        <v>503.40999820075155</v>
      </c>
      <c r="J11">
        <v>503.40999820075155</v>
      </c>
      <c r="K11">
        <v>503.40999820075155</v>
      </c>
      <c r="L11">
        <v>503.40999820075172</v>
      </c>
      <c r="M11">
        <v>503.40999820075155</v>
      </c>
      <c r="N11">
        <v>503.40999820075155</v>
      </c>
      <c r="O11">
        <v>503.40999820075155</v>
      </c>
      <c r="P11">
        <v>503.40999820075155</v>
      </c>
      <c r="Q11">
        <v>503.40999820075155</v>
      </c>
      <c r="R11">
        <v>503.40999820075155</v>
      </c>
      <c r="S11">
        <v>503.40999820075155</v>
      </c>
      <c r="T11">
        <v>503.40999820075155</v>
      </c>
      <c r="U11">
        <v>503.40999820075172</v>
      </c>
      <c r="V11">
        <v>503.40999820075155</v>
      </c>
      <c r="W11">
        <v>503.40999820075172</v>
      </c>
      <c r="X11">
        <v>503.40999820075172</v>
      </c>
      <c r="Y11">
        <v>503.40999820075155</v>
      </c>
      <c r="Z11">
        <v>503.40999820075155</v>
      </c>
      <c r="AA11">
        <v>503.40999820075155</v>
      </c>
      <c r="AB11">
        <v>503.40999820075155</v>
      </c>
      <c r="AC11">
        <v>503.40999820075155</v>
      </c>
      <c r="AD11">
        <v>503.40999820075155</v>
      </c>
      <c r="AE11">
        <v>503.40999820075155</v>
      </c>
      <c r="AF11">
        <v>503.40999820075155</v>
      </c>
      <c r="AG11">
        <v>503.40999820075155</v>
      </c>
      <c r="AH11">
        <v>503.40999820075155</v>
      </c>
    </row>
    <row r="12" spans="1:34" x14ac:dyDescent="0.3">
      <c r="A12" s="19">
        <f ca="1">Exceedance!U12</f>
        <v>46388</v>
      </c>
      <c r="B12" s="1">
        <v>503.41000001254395</v>
      </c>
      <c r="C12" s="1">
        <v>503.41000001254395</v>
      </c>
      <c r="D12" s="1">
        <v>503.41000001254395</v>
      </c>
      <c r="E12">
        <v>503.41000001254395</v>
      </c>
      <c r="F12">
        <v>503.41000001254383</v>
      </c>
      <c r="G12">
        <v>503.41000001254395</v>
      </c>
      <c r="H12">
        <v>503.41000001254383</v>
      </c>
      <c r="I12">
        <v>503.41000001254395</v>
      </c>
      <c r="J12">
        <v>503.41000001254395</v>
      </c>
      <c r="K12">
        <v>503.41000001254383</v>
      </c>
      <c r="L12">
        <v>503.41000001254383</v>
      </c>
      <c r="M12">
        <v>503.41000001254395</v>
      </c>
      <c r="N12">
        <v>503.41000001254395</v>
      </c>
      <c r="O12">
        <v>503.41000001254383</v>
      </c>
      <c r="P12">
        <v>503.41000001254383</v>
      </c>
      <c r="Q12">
        <v>503.41000001254383</v>
      </c>
      <c r="R12">
        <v>503.41000001254395</v>
      </c>
      <c r="S12">
        <v>503.41000001254395</v>
      </c>
      <c r="T12">
        <v>503.41000001254395</v>
      </c>
      <c r="U12">
        <v>503.41000001254395</v>
      </c>
      <c r="V12">
        <v>503.41000001254395</v>
      </c>
      <c r="W12">
        <v>503.41000001254383</v>
      </c>
      <c r="X12">
        <v>503.41000001254395</v>
      </c>
      <c r="Y12">
        <v>503.41000001254383</v>
      </c>
      <c r="Z12">
        <v>503.41000001254395</v>
      </c>
      <c r="AA12">
        <v>503.41000001254395</v>
      </c>
      <c r="AB12">
        <v>503.41000001254395</v>
      </c>
      <c r="AC12">
        <v>503.41000001254395</v>
      </c>
      <c r="AD12">
        <v>503.41000001254395</v>
      </c>
      <c r="AE12">
        <v>503.41000001254395</v>
      </c>
      <c r="AF12">
        <v>503.41000001254395</v>
      </c>
      <c r="AG12">
        <v>503.41000001254395</v>
      </c>
      <c r="AH12">
        <v>503.41000001254395</v>
      </c>
    </row>
    <row r="13" spans="1:34" x14ac:dyDescent="0.3">
      <c r="A13" s="19">
        <f ca="1">Exceedance!U13</f>
        <v>46419</v>
      </c>
      <c r="B13" s="1">
        <v>503.4099999998943</v>
      </c>
      <c r="C13" s="1">
        <v>503.40999999989447</v>
      </c>
      <c r="D13" s="1">
        <v>503.40999999989447</v>
      </c>
      <c r="E13">
        <v>503.40999999989441</v>
      </c>
      <c r="F13">
        <v>503.40999999989447</v>
      </c>
      <c r="G13">
        <v>503.40999999989441</v>
      </c>
      <c r="H13">
        <v>503.40999999989441</v>
      </c>
      <c r="I13">
        <v>503.40999999989447</v>
      </c>
      <c r="J13">
        <v>503.40999999989447</v>
      </c>
      <c r="K13">
        <v>503.40999999989441</v>
      </c>
      <c r="L13">
        <v>503.40999999989447</v>
      </c>
      <c r="M13">
        <v>503.40999999989441</v>
      </c>
      <c r="N13">
        <v>503.40999999989441</v>
      </c>
      <c r="O13">
        <v>503.40999999989441</v>
      </c>
      <c r="P13">
        <v>503.40999999989447</v>
      </c>
      <c r="Q13">
        <v>503.40999999989441</v>
      </c>
      <c r="R13">
        <v>503.4099999998943</v>
      </c>
      <c r="S13">
        <v>503.40999999989441</v>
      </c>
      <c r="T13">
        <v>503.40999999989441</v>
      </c>
      <c r="U13">
        <v>503.40999999989441</v>
      </c>
      <c r="V13">
        <v>503.40999999989447</v>
      </c>
      <c r="W13">
        <v>503.40999999989441</v>
      </c>
      <c r="X13">
        <v>503.40999999989441</v>
      </c>
      <c r="Y13">
        <v>503.40999999989441</v>
      </c>
      <c r="Z13">
        <v>503.40999999989441</v>
      </c>
      <c r="AA13">
        <v>503.40999999989447</v>
      </c>
      <c r="AB13">
        <v>503.40999999989441</v>
      </c>
      <c r="AC13">
        <v>503.40999999989441</v>
      </c>
      <c r="AD13">
        <v>503.40999999989447</v>
      </c>
      <c r="AE13">
        <v>503.40999999989441</v>
      </c>
      <c r="AF13">
        <v>503.40999999989447</v>
      </c>
      <c r="AG13">
        <v>503.4099999998943</v>
      </c>
      <c r="AH13">
        <v>503.40999999989441</v>
      </c>
    </row>
    <row r="14" spans="1:34" x14ac:dyDescent="0.3">
      <c r="A14" s="19">
        <f ca="1">Exceedance!U14</f>
        <v>46447</v>
      </c>
      <c r="B14" s="1">
        <v>507.09000079195795</v>
      </c>
      <c r="C14" s="1">
        <v>507.09000079195795</v>
      </c>
      <c r="D14" s="1">
        <v>507.09000079195795</v>
      </c>
      <c r="E14">
        <v>507.090000791958</v>
      </c>
      <c r="F14">
        <v>507.09000079195795</v>
      </c>
      <c r="G14">
        <v>507.09000079195812</v>
      </c>
      <c r="H14">
        <v>507.09000079195812</v>
      </c>
      <c r="I14">
        <v>507.090000791958</v>
      </c>
      <c r="J14">
        <v>507.090000791958</v>
      </c>
      <c r="K14">
        <v>507.09000079195812</v>
      </c>
      <c r="L14">
        <v>507.09000079195812</v>
      </c>
      <c r="M14">
        <v>507.09000079195812</v>
      </c>
      <c r="N14">
        <v>507.09000079195795</v>
      </c>
      <c r="O14">
        <v>507.09000079195812</v>
      </c>
      <c r="P14">
        <v>507.09000079195812</v>
      </c>
      <c r="Q14">
        <v>507.090000791958</v>
      </c>
      <c r="R14">
        <v>507.09000079195795</v>
      </c>
      <c r="S14">
        <v>507.09000079195795</v>
      </c>
      <c r="T14">
        <v>507.09000079195812</v>
      </c>
      <c r="U14">
        <v>507.090000791958</v>
      </c>
      <c r="V14">
        <v>507.090000791958</v>
      </c>
      <c r="W14">
        <v>507.09000079195812</v>
      </c>
      <c r="X14">
        <v>507.09000079195812</v>
      </c>
      <c r="Y14">
        <v>507.09000079195812</v>
      </c>
      <c r="Z14">
        <v>507.09000079195795</v>
      </c>
      <c r="AA14">
        <v>507.09000079195812</v>
      </c>
      <c r="AB14">
        <v>507.09000079195812</v>
      </c>
      <c r="AC14">
        <v>507.090000791958</v>
      </c>
      <c r="AD14">
        <v>507.090000791958</v>
      </c>
      <c r="AE14">
        <v>507.09000079195812</v>
      </c>
      <c r="AF14">
        <v>507.09000079195795</v>
      </c>
      <c r="AG14">
        <v>507.09000079195783</v>
      </c>
      <c r="AH14">
        <v>507.09000079195795</v>
      </c>
    </row>
    <row r="15" spans="1:34" x14ac:dyDescent="0.3">
      <c r="A15" s="19">
        <f ca="1">Exceedance!U15</f>
        <v>46478</v>
      </c>
      <c r="B15" s="1">
        <v>544.8099998992119</v>
      </c>
      <c r="C15" s="1">
        <v>544.80999989921224</v>
      </c>
      <c r="D15" s="1">
        <v>544.80999989921224</v>
      </c>
      <c r="E15">
        <v>544.80999989921224</v>
      </c>
      <c r="F15">
        <v>544.80999989921224</v>
      </c>
      <c r="G15">
        <v>544.80999989921224</v>
      </c>
      <c r="H15">
        <v>544.80999989921202</v>
      </c>
      <c r="I15">
        <v>544.80999989921224</v>
      </c>
      <c r="J15">
        <v>544.80999989921213</v>
      </c>
      <c r="K15">
        <v>544.80999989921202</v>
      </c>
      <c r="L15">
        <v>544.80999989921202</v>
      </c>
      <c r="M15">
        <v>544.80999989921224</v>
      </c>
      <c r="N15">
        <v>544.8099998992119</v>
      </c>
      <c r="O15">
        <v>544.80999989921202</v>
      </c>
      <c r="P15">
        <v>544.80999989921202</v>
      </c>
      <c r="Q15">
        <v>544.80999989921213</v>
      </c>
      <c r="R15">
        <v>544.80999989921236</v>
      </c>
      <c r="S15">
        <v>544.80999989921224</v>
      </c>
      <c r="T15">
        <v>544.80999989921224</v>
      </c>
      <c r="U15">
        <v>544.80999989921202</v>
      </c>
      <c r="V15">
        <v>544.80999989921224</v>
      </c>
      <c r="W15">
        <v>544.80999989921202</v>
      </c>
      <c r="X15">
        <v>544.80999989921224</v>
      </c>
      <c r="Y15">
        <v>544.80999989921224</v>
      </c>
      <c r="Z15">
        <v>544.80999989921224</v>
      </c>
      <c r="AA15">
        <v>544.80999989921202</v>
      </c>
      <c r="AB15">
        <v>544.80999989921224</v>
      </c>
      <c r="AC15">
        <v>544.80999989921224</v>
      </c>
      <c r="AD15">
        <v>544.80999989921224</v>
      </c>
      <c r="AE15">
        <v>544.80999989921202</v>
      </c>
      <c r="AF15">
        <v>544.80999989921213</v>
      </c>
      <c r="AG15">
        <v>544.80999989921236</v>
      </c>
      <c r="AH15">
        <v>544.80999989921224</v>
      </c>
    </row>
    <row r="16" spans="1:34" x14ac:dyDescent="0.3">
      <c r="A16" s="19">
        <f ca="1">Exceedance!U16</f>
        <v>46508</v>
      </c>
      <c r="B16" s="1">
        <v>544.81000000137499</v>
      </c>
      <c r="C16" s="1">
        <v>544.81000000137522</v>
      </c>
      <c r="D16" s="1">
        <v>544.81000000137522</v>
      </c>
      <c r="E16">
        <v>544.8100000013751</v>
      </c>
      <c r="F16">
        <v>544.81000000137522</v>
      </c>
      <c r="G16">
        <v>544.81000000137533</v>
      </c>
      <c r="H16">
        <v>544.81000000137522</v>
      </c>
      <c r="I16">
        <v>544.81000000137522</v>
      </c>
      <c r="J16">
        <v>544.81000000137522</v>
      </c>
      <c r="K16">
        <v>544.81000000137499</v>
      </c>
      <c r="L16">
        <v>544.81000000137499</v>
      </c>
      <c r="M16">
        <v>544.8100000013751</v>
      </c>
      <c r="N16">
        <v>544.8100000013751</v>
      </c>
      <c r="O16">
        <v>544.8100000013751</v>
      </c>
      <c r="P16">
        <v>544.81000000137533</v>
      </c>
      <c r="Q16">
        <v>544.81000000137499</v>
      </c>
      <c r="R16">
        <v>544.8100000013751</v>
      </c>
      <c r="S16">
        <v>544.8100000013751</v>
      </c>
      <c r="T16">
        <v>544.81000000137522</v>
      </c>
      <c r="U16">
        <v>544.81000000137522</v>
      </c>
      <c r="V16">
        <v>544.81000000137533</v>
      </c>
      <c r="W16">
        <v>544.81000000137499</v>
      </c>
      <c r="X16">
        <v>544.8100000013751</v>
      </c>
      <c r="Y16">
        <v>544.8100000013751</v>
      </c>
      <c r="Z16">
        <v>544.8100000013751</v>
      </c>
      <c r="AA16">
        <v>544.8100000013751</v>
      </c>
      <c r="AB16">
        <v>544.8100000013751</v>
      </c>
      <c r="AC16">
        <v>544.8100000013751</v>
      </c>
      <c r="AD16">
        <v>544.8100000013751</v>
      </c>
      <c r="AE16">
        <v>544.81000000137522</v>
      </c>
      <c r="AF16">
        <v>544.81000000137499</v>
      </c>
      <c r="AG16">
        <v>544.81000000137499</v>
      </c>
      <c r="AH16">
        <v>544.81000000137522</v>
      </c>
    </row>
    <row r="17" spans="1:34" x14ac:dyDescent="0.3">
      <c r="A17" s="19">
        <f ca="1">Exceedance!U17</f>
        <v>46539</v>
      </c>
      <c r="B17" s="1">
        <v>544.80999999997812</v>
      </c>
      <c r="C17" s="1">
        <v>544.80999999997834</v>
      </c>
      <c r="D17" s="1">
        <v>544.80999999997834</v>
      </c>
      <c r="E17">
        <v>544.80999999997812</v>
      </c>
      <c r="F17">
        <v>544.80999999997812</v>
      </c>
      <c r="G17">
        <v>544.80999999997846</v>
      </c>
      <c r="H17">
        <v>544.80999999997846</v>
      </c>
      <c r="I17">
        <v>544.80999999997834</v>
      </c>
      <c r="J17">
        <v>544.80999999997846</v>
      </c>
      <c r="K17">
        <v>544.80999999997812</v>
      </c>
      <c r="L17">
        <v>544.80999999997812</v>
      </c>
      <c r="M17">
        <v>544.809999999978</v>
      </c>
      <c r="N17">
        <v>544.80999999997812</v>
      </c>
      <c r="O17">
        <v>544.809999999978</v>
      </c>
      <c r="P17">
        <v>544.80999999997812</v>
      </c>
      <c r="Q17">
        <v>544.80999999997812</v>
      </c>
      <c r="R17">
        <v>544.80999999997812</v>
      </c>
      <c r="S17">
        <v>544.80999999997812</v>
      </c>
      <c r="T17">
        <v>544.80999999997846</v>
      </c>
      <c r="U17">
        <v>544.80999999997846</v>
      </c>
      <c r="V17">
        <v>544.80999999997823</v>
      </c>
      <c r="W17">
        <v>544.80999999997812</v>
      </c>
      <c r="X17">
        <v>544.80999999997812</v>
      </c>
      <c r="Y17">
        <v>544.80999999997812</v>
      </c>
      <c r="Z17">
        <v>544.80999999997812</v>
      </c>
      <c r="AA17">
        <v>544.809999999978</v>
      </c>
      <c r="AB17">
        <v>544.809999999978</v>
      </c>
      <c r="AC17">
        <v>544.80999999997812</v>
      </c>
      <c r="AD17">
        <v>544.80999999997812</v>
      </c>
      <c r="AE17">
        <v>544.80999999997846</v>
      </c>
      <c r="AF17">
        <v>544.80999999997812</v>
      </c>
      <c r="AG17">
        <v>544.80999999997812</v>
      </c>
      <c r="AH17">
        <v>544.80999999997834</v>
      </c>
    </row>
    <row r="18" spans="1:34" x14ac:dyDescent="0.3">
      <c r="A18" s="19">
        <f ca="1">Exceedance!U18</f>
        <v>46569</v>
      </c>
      <c r="B18" s="1">
        <v>531.3800005412013</v>
      </c>
      <c r="C18" s="1">
        <v>531.38000054120107</v>
      </c>
      <c r="D18" s="1">
        <v>531.38000054120107</v>
      </c>
      <c r="E18">
        <v>531.3800005412013</v>
      </c>
      <c r="F18">
        <v>531.3800005412013</v>
      </c>
      <c r="G18">
        <v>531.38000054120153</v>
      </c>
      <c r="H18">
        <v>531.3800005412013</v>
      </c>
      <c r="I18">
        <v>531.38000054120107</v>
      </c>
      <c r="J18">
        <v>531.3800005412013</v>
      </c>
      <c r="K18">
        <v>531.3800005412013</v>
      </c>
      <c r="L18">
        <v>531.3800005412013</v>
      </c>
      <c r="M18">
        <v>531.38000054120118</v>
      </c>
      <c r="N18">
        <v>531.3800005412013</v>
      </c>
      <c r="O18">
        <v>531.38000054120118</v>
      </c>
      <c r="P18">
        <v>531.38000054120153</v>
      </c>
      <c r="Q18">
        <v>531.3800005412013</v>
      </c>
      <c r="R18">
        <v>531.3800005412013</v>
      </c>
      <c r="S18">
        <v>531.3800005412013</v>
      </c>
      <c r="T18">
        <v>531.38000054120141</v>
      </c>
      <c r="U18">
        <v>531.38000054120118</v>
      </c>
      <c r="V18">
        <v>531.38000054120118</v>
      </c>
      <c r="W18">
        <v>531.38000054120107</v>
      </c>
      <c r="X18">
        <v>531.3800005412013</v>
      </c>
      <c r="Y18">
        <v>531.3800005412013</v>
      </c>
      <c r="Z18">
        <v>531.38000054120107</v>
      </c>
      <c r="AA18">
        <v>531.38000054120118</v>
      </c>
      <c r="AB18">
        <v>531.38000054120118</v>
      </c>
      <c r="AC18">
        <v>531.38000054120107</v>
      </c>
      <c r="AD18">
        <v>531.3800005412013</v>
      </c>
      <c r="AE18">
        <v>531.38000054120118</v>
      </c>
      <c r="AF18">
        <v>531.3800005412013</v>
      </c>
      <c r="AG18">
        <v>531.3800005412013</v>
      </c>
      <c r="AH18">
        <v>531.38000054120107</v>
      </c>
    </row>
    <row r="19" spans="1:34" x14ac:dyDescent="0.3">
      <c r="A19" s="19">
        <f ca="1">Exceedance!U19</f>
        <v>46600</v>
      </c>
      <c r="B19" s="1">
        <v>521.94000045580594</v>
      </c>
      <c r="C19" s="1">
        <v>521.94000045580606</v>
      </c>
      <c r="D19" s="1">
        <v>521.94000045580606</v>
      </c>
      <c r="E19">
        <v>521.94000045580583</v>
      </c>
      <c r="F19">
        <v>521.94000045580583</v>
      </c>
      <c r="G19">
        <v>521.94000045580583</v>
      </c>
      <c r="H19">
        <v>521.94000045580583</v>
      </c>
      <c r="I19">
        <v>521.94000045580594</v>
      </c>
      <c r="J19">
        <v>521.94000045580606</v>
      </c>
      <c r="K19">
        <v>521.94000045580583</v>
      </c>
      <c r="L19">
        <v>521.94000045580583</v>
      </c>
      <c r="M19">
        <v>521.94000045580594</v>
      </c>
      <c r="N19">
        <v>521.94000045580583</v>
      </c>
      <c r="O19">
        <v>521.94000045580606</v>
      </c>
      <c r="P19">
        <v>521.94000045580572</v>
      </c>
      <c r="Q19">
        <v>521.94000045580583</v>
      </c>
      <c r="R19">
        <v>521.94000045580594</v>
      </c>
      <c r="S19">
        <v>521.94000045580583</v>
      </c>
      <c r="T19">
        <v>521.94000045580583</v>
      </c>
      <c r="U19">
        <v>521.94000045580594</v>
      </c>
      <c r="V19">
        <v>521.94000045580572</v>
      </c>
      <c r="W19">
        <v>521.94000045580606</v>
      </c>
      <c r="X19">
        <v>521.94000045580583</v>
      </c>
      <c r="Y19">
        <v>521.94000045580583</v>
      </c>
      <c r="Z19">
        <v>521.94000045580594</v>
      </c>
      <c r="AA19">
        <v>521.94000045580606</v>
      </c>
      <c r="AB19">
        <v>521.94000045580572</v>
      </c>
      <c r="AC19">
        <v>521.94000045580594</v>
      </c>
      <c r="AD19">
        <v>521.94000045580583</v>
      </c>
      <c r="AE19">
        <v>521.94000045580572</v>
      </c>
      <c r="AF19">
        <v>521.94000045580606</v>
      </c>
      <c r="AG19">
        <v>521.94000045580583</v>
      </c>
      <c r="AH19">
        <v>521.94000045580572</v>
      </c>
    </row>
    <row r="20" spans="1:34" x14ac:dyDescent="0.3">
      <c r="A20" s="19">
        <f ca="1">Exceedance!U20</f>
        <v>46631</v>
      </c>
      <c r="B20" s="1">
        <v>521.93999998965876</v>
      </c>
      <c r="C20" s="1">
        <v>521.93999998965876</v>
      </c>
      <c r="D20" s="1">
        <v>521.93999998965876</v>
      </c>
      <c r="E20">
        <v>521.93999998965853</v>
      </c>
      <c r="F20">
        <v>521.93999998965899</v>
      </c>
      <c r="G20">
        <v>521.93999998965853</v>
      </c>
      <c r="H20">
        <v>521.93999998965876</v>
      </c>
      <c r="I20">
        <v>521.93999998965865</v>
      </c>
      <c r="J20">
        <v>521.93999998965876</v>
      </c>
      <c r="K20">
        <v>521.93999998965853</v>
      </c>
      <c r="L20">
        <v>521.93999998965876</v>
      </c>
      <c r="M20">
        <v>521.93999998965876</v>
      </c>
      <c r="N20">
        <v>521.93999998965876</v>
      </c>
      <c r="O20">
        <v>521.93999998965865</v>
      </c>
      <c r="P20">
        <v>521.93999998965876</v>
      </c>
      <c r="Q20">
        <v>521.93999998965876</v>
      </c>
      <c r="R20">
        <v>521.93999998965876</v>
      </c>
      <c r="S20">
        <v>521.93999998965853</v>
      </c>
      <c r="T20">
        <v>521.93999998965853</v>
      </c>
      <c r="U20">
        <v>521.93999998965876</v>
      </c>
      <c r="V20">
        <v>521.93999998965876</v>
      </c>
      <c r="W20">
        <v>521.93999998965865</v>
      </c>
      <c r="X20">
        <v>521.93999998965876</v>
      </c>
      <c r="Y20">
        <v>521.93999998965876</v>
      </c>
      <c r="Z20">
        <v>521.93999998965865</v>
      </c>
      <c r="AA20">
        <v>521.93999998965876</v>
      </c>
      <c r="AB20">
        <v>521.93999998965876</v>
      </c>
      <c r="AC20">
        <v>521.93999998965865</v>
      </c>
      <c r="AD20">
        <v>521.93999998965876</v>
      </c>
      <c r="AE20">
        <v>521.93999998965876</v>
      </c>
      <c r="AF20">
        <v>521.93999998965876</v>
      </c>
      <c r="AG20">
        <v>521.93999998965853</v>
      </c>
      <c r="AH20">
        <v>521.93999998965876</v>
      </c>
    </row>
    <row r="21" spans="1:34" x14ac:dyDescent="0.3">
      <c r="A21" s="19">
        <f ca="1">Exceedance!U21</f>
        <v>46661</v>
      </c>
      <c r="B21" s="1">
        <v>521.94000000018809</v>
      </c>
      <c r="C21" s="1">
        <v>521.94000000018809</v>
      </c>
      <c r="D21" s="1">
        <v>521.94000000018809</v>
      </c>
      <c r="E21">
        <v>521.94000000018809</v>
      </c>
      <c r="F21">
        <v>521.94000000018821</v>
      </c>
      <c r="G21">
        <v>521.94000000018809</v>
      </c>
      <c r="H21">
        <v>521.94000000018809</v>
      </c>
      <c r="I21">
        <v>521.94000000018809</v>
      </c>
      <c r="J21">
        <v>521.94000000018821</v>
      </c>
      <c r="K21">
        <v>521.94000000018809</v>
      </c>
      <c r="L21">
        <v>521.94000000018798</v>
      </c>
      <c r="M21">
        <v>521.94000000018798</v>
      </c>
      <c r="N21">
        <v>521.94000000018809</v>
      </c>
      <c r="O21">
        <v>521.94000000018787</v>
      </c>
      <c r="P21">
        <v>521.94000000018798</v>
      </c>
      <c r="Q21">
        <v>521.94000000018809</v>
      </c>
      <c r="R21">
        <v>521.94000000018798</v>
      </c>
      <c r="S21">
        <v>521.94000000018809</v>
      </c>
      <c r="T21">
        <v>521.94000000018798</v>
      </c>
      <c r="U21">
        <v>521.94000000018798</v>
      </c>
      <c r="V21">
        <v>521.94000000018798</v>
      </c>
      <c r="W21">
        <v>521.94000000018787</v>
      </c>
      <c r="X21">
        <v>521.94000000018787</v>
      </c>
      <c r="Y21">
        <v>521.94000000018798</v>
      </c>
      <c r="Z21">
        <v>521.94000000018798</v>
      </c>
      <c r="AA21">
        <v>521.94000000018809</v>
      </c>
      <c r="AB21">
        <v>521.94000000018821</v>
      </c>
      <c r="AC21">
        <v>521.94000000018809</v>
      </c>
      <c r="AD21">
        <v>521.94000000018809</v>
      </c>
      <c r="AE21">
        <v>521.94000000018821</v>
      </c>
      <c r="AF21">
        <v>521.94000000018821</v>
      </c>
      <c r="AG21">
        <v>521.94000000018798</v>
      </c>
      <c r="AH21">
        <v>521.94000000018821</v>
      </c>
    </row>
    <row r="22" spans="1:34" x14ac:dyDescent="0.3">
      <c r="A22" s="19">
        <f ca="1">Exceedance!U22</f>
        <v>46692</v>
      </c>
      <c r="B22" s="1">
        <v>521.93999999999767</v>
      </c>
      <c r="C22" s="1">
        <v>521.93999999999767</v>
      </c>
      <c r="D22" s="1">
        <v>521.93999999999767</v>
      </c>
      <c r="E22">
        <v>521.93999999999767</v>
      </c>
      <c r="F22">
        <v>521.93999999999767</v>
      </c>
      <c r="G22">
        <v>521.93999999999767</v>
      </c>
      <c r="H22">
        <v>521.93999999999767</v>
      </c>
      <c r="I22">
        <v>521.93999999999767</v>
      </c>
      <c r="J22">
        <v>521.93999999999767</v>
      </c>
      <c r="K22">
        <v>521.93999999999767</v>
      </c>
      <c r="L22">
        <v>521.93999999999767</v>
      </c>
      <c r="M22">
        <v>521.93999999999767</v>
      </c>
      <c r="N22">
        <v>521.93999999999767</v>
      </c>
      <c r="O22">
        <v>521.93999999999767</v>
      </c>
      <c r="P22">
        <v>521.93999999999767</v>
      </c>
      <c r="Q22">
        <v>521.93999999999767</v>
      </c>
      <c r="R22">
        <v>521.93999999999767</v>
      </c>
      <c r="S22">
        <v>521.93999999999767</v>
      </c>
      <c r="T22">
        <v>521.93999999999767</v>
      </c>
      <c r="U22">
        <v>521.93999999999767</v>
      </c>
      <c r="V22">
        <v>521.93999999999767</v>
      </c>
      <c r="W22">
        <v>521.93999999999767</v>
      </c>
      <c r="X22">
        <v>521.93999999999767</v>
      </c>
      <c r="Y22">
        <v>521.93999999999767</v>
      </c>
      <c r="Z22">
        <v>521.93999999999767</v>
      </c>
      <c r="AA22">
        <v>521.93999999999767</v>
      </c>
      <c r="AB22">
        <v>521.93999999999767</v>
      </c>
      <c r="AC22">
        <v>521.93999999999767</v>
      </c>
      <c r="AD22">
        <v>521.93999999999767</v>
      </c>
      <c r="AE22">
        <v>521.93999999999767</v>
      </c>
      <c r="AF22">
        <v>521.93999999999767</v>
      </c>
      <c r="AG22">
        <v>521.93999999999767</v>
      </c>
      <c r="AH22">
        <v>521.93999999999767</v>
      </c>
    </row>
    <row r="23" spans="1:34" x14ac:dyDescent="0.3">
      <c r="A23" s="19">
        <f ca="1">Exceedance!U23</f>
        <v>46722</v>
      </c>
      <c r="B23" s="1">
        <v>503.40999820075155</v>
      </c>
      <c r="C23" s="1">
        <v>503.40999820075172</v>
      </c>
      <c r="D23" s="1">
        <v>503.40999820075172</v>
      </c>
      <c r="E23">
        <v>503.4099982007516</v>
      </c>
      <c r="F23">
        <v>503.40999820075155</v>
      </c>
      <c r="G23">
        <v>503.40999820075172</v>
      </c>
      <c r="H23">
        <v>503.4099982007516</v>
      </c>
      <c r="I23">
        <v>503.40999820075155</v>
      </c>
      <c r="J23">
        <v>503.40999820075155</v>
      </c>
      <c r="K23">
        <v>503.40999820075155</v>
      </c>
      <c r="L23">
        <v>503.40999820075155</v>
      </c>
      <c r="M23">
        <v>503.40999820075155</v>
      </c>
      <c r="N23">
        <v>503.40999820075155</v>
      </c>
      <c r="O23">
        <v>503.40999820075155</v>
      </c>
      <c r="P23">
        <v>503.40999820075155</v>
      </c>
      <c r="Q23">
        <v>503.40999820075155</v>
      </c>
      <c r="R23">
        <v>503.40999820075155</v>
      </c>
      <c r="S23">
        <v>503.40999820075172</v>
      </c>
      <c r="T23">
        <v>503.40999820075155</v>
      </c>
      <c r="U23">
        <v>503.40999820075155</v>
      </c>
      <c r="V23">
        <v>503.40999820075155</v>
      </c>
      <c r="W23">
        <v>503.40999820075155</v>
      </c>
      <c r="X23">
        <v>503.40999820075155</v>
      </c>
      <c r="Y23">
        <v>503.40999820075155</v>
      </c>
      <c r="Z23">
        <v>503.40999820075155</v>
      </c>
      <c r="AA23">
        <v>503.40999820075155</v>
      </c>
      <c r="AB23">
        <v>503.40999820075155</v>
      </c>
      <c r="AC23">
        <v>503.4099982007516</v>
      </c>
      <c r="AD23">
        <v>503.40999820075155</v>
      </c>
      <c r="AE23">
        <v>503.40999820075155</v>
      </c>
      <c r="AF23">
        <v>503.40999820075132</v>
      </c>
      <c r="AG23">
        <v>503.40999820075155</v>
      </c>
      <c r="AH23">
        <v>503.40999820075155</v>
      </c>
    </row>
    <row r="24" spans="1:34" x14ac:dyDescent="0.3">
      <c r="A24" s="19">
        <f ca="1">Exceedance!U24</f>
        <v>46753</v>
      </c>
      <c r="B24" s="1">
        <v>503.41000001254395</v>
      </c>
      <c r="C24" s="1">
        <v>503.41000001254395</v>
      </c>
      <c r="D24" s="1">
        <v>503.41000001254395</v>
      </c>
      <c r="E24">
        <v>503.41000001254395</v>
      </c>
      <c r="F24">
        <v>503.41000001254395</v>
      </c>
      <c r="G24">
        <v>503.41000001254383</v>
      </c>
      <c r="H24">
        <v>503.41000001254395</v>
      </c>
      <c r="I24">
        <v>503.41000001254383</v>
      </c>
      <c r="J24">
        <v>503.41000001254383</v>
      </c>
      <c r="K24">
        <v>503.41000001254383</v>
      </c>
      <c r="L24">
        <v>503.41000001254395</v>
      </c>
      <c r="M24">
        <v>503.41000001254395</v>
      </c>
      <c r="N24">
        <v>503.41000001254383</v>
      </c>
      <c r="O24">
        <v>503.41000001254395</v>
      </c>
      <c r="P24">
        <v>503.41000001254395</v>
      </c>
      <c r="Q24">
        <v>503.41000001254383</v>
      </c>
      <c r="R24">
        <v>503.41000001254395</v>
      </c>
      <c r="S24">
        <v>503.41000001254395</v>
      </c>
      <c r="T24">
        <v>503.41000001254395</v>
      </c>
      <c r="U24">
        <v>503.41000001254395</v>
      </c>
      <c r="V24">
        <v>503.41000001254383</v>
      </c>
      <c r="W24">
        <v>503.41000001254383</v>
      </c>
      <c r="X24">
        <v>503.41000001254395</v>
      </c>
      <c r="Y24">
        <v>503.41000001254395</v>
      </c>
      <c r="Z24">
        <v>503.41000001254383</v>
      </c>
      <c r="AA24">
        <v>503.41000001254383</v>
      </c>
      <c r="AB24">
        <v>503.41000001254395</v>
      </c>
      <c r="AC24">
        <v>503.41000001254395</v>
      </c>
      <c r="AD24">
        <v>503.41000001254395</v>
      </c>
      <c r="AE24">
        <v>503.41000001254383</v>
      </c>
      <c r="AF24">
        <v>503.41000001254412</v>
      </c>
      <c r="AG24">
        <v>503.41000001254383</v>
      </c>
      <c r="AH24">
        <v>503.41000001254395</v>
      </c>
    </row>
    <row r="25" spans="1:34" x14ac:dyDescent="0.3">
      <c r="A25" s="19">
        <f ca="1">Exceedance!U25</f>
        <v>46784</v>
      </c>
      <c r="B25" s="1">
        <v>503.40999999989441</v>
      </c>
      <c r="C25" s="1">
        <v>503.40999999989441</v>
      </c>
      <c r="D25" s="1">
        <v>503.40999999989441</v>
      </c>
      <c r="E25">
        <v>503.40999999989441</v>
      </c>
      <c r="F25">
        <v>503.40999999989441</v>
      </c>
      <c r="G25">
        <v>503.40999999989441</v>
      </c>
      <c r="H25">
        <v>503.40999999989441</v>
      </c>
      <c r="I25">
        <v>503.40999999989441</v>
      </c>
      <c r="J25">
        <v>503.40999999989441</v>
      </c>
      <c r="K25">
        <v>503.40999999989441</v>
      </c>
      <c r="L25">
        <v>503.40999999989441</v>
      </c>
      <c r="M25">
        <v>503.40999999989441</v>
      </c>
      <c r="N25">
        <v>503.40999999989441</v>
      </c>
      <c r="O25">
        <v>503.40999999989441</v>
      </c>
      <c r="P25">
        <v>503.40999999989441</v>
      </c>
      <c r="Q25">
        <v>503.40999999989441</v>
      </c>
      <c r="R25">
        <v>503.40999999989441</v>
      </c>
      <c r="S25">
        <v>503.40999999989441</v>
      </c>
      <c r="T25">
        <v>503.40999999989441</v>
      </c>
      <c r="U25">
        <v>503.40999999989441</v>
      </c>
      <c r="V25">
        <v>503.40999999989441</v>
      </c>
      <c r="W25">
        <v>503.40999999989441</v>
      </c>
      <c r="X25">
        <v>503.40999999989441</v>
      </c>
      <c r="Y25">
        <v>503.40999999989441</v>
      </c>
      <c r="Z25">
        <v>503.40999999989441</v>
      </c>
      <c r="AA25">
        <v>503.40999999989441</v>
      </c>
      <c r="AB25">
        <v>503.40999999989441</v>
      </c>
      <c r="AC25">
        <v>503.40999999989441</v>
      </c>
      <c r="AD25">
        <v>503.40999999989441</v>
      </c>
      <c r="AE25">
        <v>503.40999999989441</v>
      </c>
      <c r="AF25">
        <v>503.40999999989441</v>
      </c>
      <c r="AG25">
        <v>503.40999999989441</v>
      </c>
      <c r="AH25">
        <v>503.40999999989441</v>
      </c>
    </row>
    <row r="26" spans="1:34" x14ac:dyDescent="0.3">
      <c r="A26" s="19">
        <f ca="1">Exceedance!U26</f>
        <v>46813</v>
      </c>
      <c r="B26" s="1">
        <v>507.09000079195812</v>
      </c>
      <c r="C26" s="1">
        <v>507.09000079195795</v>
      </c>
      <c r="D26" s="1">
        <v>507.09000079195812</v>
      </c>
      <c r="E26">
        <v>507.090000791958</v>
      </c>
      <c r="F26">
        <v>507.09000079195812</v>
      </c>
      <c r="G26">
        <v>507.090000791958</v>
      </c>
      <c r="H26">
        <v>507.09000079195795</v>
      </c>
      <c r="I26">
        <v>507.090000791958</v>
      </c>
      <c r="J26">
        <v>507.09000079195795</v>
      </c>
      <c r="K26">
        <v>507.090000791958</v>
      </c>
      <c r="L26">
        <v>507.090000791958</v>
      </c>
      <c r="M26">
        <v>507.09000079195812</v>
      </c>
      <c r="N26">
        <v>507.090000791958</v>
      </c>
      <c r="O26">
        <v>507.09000079195812</v>
      </c>
      <c r="P26">
        <v>507.09000079195812</v>
      </c>
      <c r="Q26">
        <v>507.090000791958</v>
      </c>
      <c r="R26">
        <v>507.09000079195812</v>
      </c>
      <c r="S26">
        <v>507.09000079195812</v>
      </c>
      <c r="T26">
        <v>507.09000079195812</v>
      </c>
      <c r="U26">
        <v>507.09000079195812</v>
      </c>
      <c r="V26">
        <v>507.090000791958</v>
      </c>
      <c r="W26">
        <v>507.09000079195812</v>
      </c>
      <c r="X26">
        <v>507.09000079195795</v>
      </c>
      <c r="Y26">
        <v>507.09000079195795</v>
      </c>
      <c r="Z26">
        <v>507.09000079195795</v>
      </c>
      <c r="AA26">
        <v>507.09000079195795</v>
      </c>
      <c r="AB26">
        <v>507.09000079195812</v>
      </c>
      <c r="AC26">
        <v>507.09000079195812</v>
      </c>
      <c r="AD26">
        <v>507.09000079195812</v>
      </c>
      <c r="AE26">
        <v>507.09000079195795</v>
      </c>
      <c r="AF26">
        <v>507.09000079195795</v>
      </c>
      <c r="AG26">
        <v>507.09000079195795</v>
      </c>
      <c r="AH26">
        <v>507.09000079195812</v>
      </c>
    </row>
    <row r="27" spans="1:34" x14ac:dyDescent="0.3">
      <c r="A27" s="19">
        <f ca="1">Exceedance!U27</f>
        <v>46844</v>
      </c>
      <c r="B27" s="1">
        <v>544.80999989921224</v>
      </c>
      <c r="C27" s="1">
        <v>544.80999989921213</v>
      </c>
      <c r="D27" s="1">
        <v>544.80999989921224</v>
      </c>
      <c r="E27">
        <v>544.80999989921213</v>
      </c>
      <c r="F27">
        <v>544.80999989921224</v>
      </c>
      <c r="G27">
        <v>544.80999989921224</v>
      </c>
      <c r="H27">
        <v>544.80999989921202</v>
      </c>
      <c r="I27">
        <v>544.80999989921224</v>
      </c>
      <c r="J27">
        <v>544.80999989921224</v>
      </c>
      <c r="K27">
        <v>544.80999989921202</v>
      </c>
      <c r="L27">
        <v>544.80999989921202</v>
      </c>
      <c r="M27">
        <v>544.80999989921202</v>
      </c>
      <c r="N27">
        <v>544.80999989921224</v>
      </c>
      <c r="O27">
        <v>544.80999989921224</v>
      </c>
      <c r="P27">
        <v>544.80999989921224</v>
      </c>
      <c r="Q27">
        <v>544.80999989921202</v>
      </c>
      <c r="R27">
        <v>544.80999989921224</v>
      </c>
      <c r="S27">
        <v>544.80999989921224</v>
      </c>
      <c r="T27">
        <v>544.80999989921213</v>
      </c>
      <c r="U27">
        <v>544.80999989921202</v>
      </c>
      <c r="V27">
        <v>544.80999989921202</v>
      </c>
      <c r="W27">
        <v>544.80999989921224</v>
      </c>
      <c r="X27">
        <v>544.80999989921213</v>
      </c>
      <c r="Y27">
        <v>544.80999989921213</v>
      </c>
      <c r="Z27">
        <v>544.80999989921213</v>
      </c>
      <c r="AA27">
        <v>544.8099998992119</v>
      </c>
      <c r="AB27">
        <v>544.80999989921202</v>
      </c>
      <c r="AC27">
        <v>544.80999989921224</v>
      </c>
      <c r="AD27">
        <v>544.80999989921224</v>
      </c>
      <c r="AE27">
        <v>544.80999989921202</v>
      </c>
      <c r="AF27">
        <v>544.80999989921224</v>
      </c>
      <c r="AG27">
        <v>544.80999989921213</v>
      </c>
      <c r="AH27">
        <v>544.80999989921202</v>
      </c>
    </row>
    <row r="28" spans="1:34" x14ac:dyDescent="0.3">
      <c r="A28" s="19">
        <f ca="1">Exceedance!U28</f>
        <v>46874</v>
      </c>
      <c r="B28" s="1">
        <v>544.81000000137522</v>
      </c>
      <c r="C28" s="1">
        <v>544.81000000137522</v>
      </c>
      <c r="D28" s="1">
        <v>544.8100000013751</v>
      </c>
      <c r="E28">
        <v>544.81000000137499</v>
      </c>
      <c r="F28">
        <v>544.81000000137533</v>
      </c>
      <c r="G28">
        <v>544.81000000137522</v>
      </c>
      <c r="H28">
        <v>544.81000000137522</v>
      </c>
      <c r="I28">
        <v>544.8100000013751</v>
      </c>
      <c r="J28">
        <v>544.81000000137533</v>
      </c>
      <c r="K28">
        <v>544.81000000137499</v>
      </c>
      <c r="L28">
        <v>544.81000000137499</v>
      </c>
      <c r="M28">
        <v>544.8100000013751</v>
      </c>
      <c r="N28">
        <v>544.81000000137522</v>
      </c>
      <c r="O28">
        <v>544.81000000137533</v>
      </c>
      <c r="P28">
        <v>544.81000000137522</v>
      </c>
      <c r="Q28">
        <v>544.81000000137499</v>
      </c>
      <c r="R28">
        <v>544.81000000137522</v>
      </c>
      <c r="S28">
        <v>544.81000000137522</v>
      </c>
      <c r="T28">
        <v>544.8100000013751</v>
      </c>
      <c r="U28">
        <v>544.81000000137499</v>
      </c>
      <c r="V28">
        <v>544.81000000137499</v>
      </c>
      <c r="W28">
        <v>544.81000000137522</v>
      </c>
      <c r="X28">
        <v>544.81000000137499</v>
      </c>
      <c r="Y28">
        <v>544.81000000137522</v>
      </c>
      <c r="Z28">
        <v>544.8100000013751</v>
      </c>
      <c r="AA28">
        <v>544.8100000013751</v>
      </c>
      <c r="AB28">
        <v>544.81000000137499</v>
      </c>
      <c r="AC28">
        <v>544.81000000137499</v>
      </c>
      <c r="AD28">
        <v>544.8100000013751</v>
      </c>
      <c r="AE28">
        <v>544.81000000137522</v>
      </c>
      <c r="AF28">
        <v>544.81000000137522</v>
      </c>
      <c r="AG28">
        <v>544.8100000013751</v>
      </c>
      <c r="AH28">
        <v>544.81000000137533</v>
      </c>
    </row>
    <row r="29" spans="1:34" x14ac:dyDescent="0.3">
      <c r="A29" s="19">
        <f ca="1">Exceedance!U29</f>
        <v>46905</v>
      </c>
      <c r="B29" s="1">
        <v>544.80999999997834</v>
      </c>
      <c r="C29" s="1">
        <v>544.80999999997823</v>
      </c>
      <c r="D29" s="1">
        <v>544.80999999997812</v>
      </c>
      <c r="E29">
        <v>544.80999999997812</v>
      </c>
      <c r="F29">
        <v>544.809999999978</v>
      </c>
      <c r="G29">
        <v>544.80999999997834</v>
      </c>
      <c r="H29">
        <v>544.80999999997834</v>
      </c>
      <c r="I29">
        <v>544.80999999997812</v>
      </c>
      <c r="J29">
        <v>544.809999999978</v>
      </c>
      <c r="K29">
        <v>544.80999999997812</v>
      </c>
      <c r="L29">
        <v>544.80999999997812</v>
      </c>
      <c r="M29">
        <v>544.80999999997812</v>
      </c>
      <c r="N29">
        <v>544.80999999997834</v>
      </c>
      <c r="O29">
        <v>544.80999999997823</v>
      </c>
      <c r="P29">
        <v>544.80999999997834</v>
      </c>
      <c r="Q29">
        <v>544.80999999997812</v>
      </c>
      <c r="R29">
        <v>544.80999999997846</v>
      </c>
      <c r="S29">
        <v>544.80999999997823</v>
      </c>
      <c r="T29">
        <v>544.80999999997812</v>
      </c>
      <c r="U29">
        <v>544.80999999997812</v>
      </c>
      <c r="V29">
        <v>544.80999999997812</v>
      </c>
      <c r="W29">
        <v>544.80999999997823</v>
      </c>
      <c r="X29">
        <v>544.80999999997812</v>
      </c>
      <c r="Y29">
        <v>544.80999999997834</v>
      </c>
      <c r="Z29">
        <v>544.80999999997812</v>
      </c>
      <c r="AA29">
        <v>544.80999999997812</v>
      </c>
      <c r="AB29">
        <v>544.80999999997823</v>
      </c>
      <c r="AC29">
        <v>544.80999999997812</v>
      </c>
      <c r="AD29">
        <v>544.80999999997812</v>
      </c>
      <c r="AE29">
        <v>544.80999999997846</v>
      </c>
      <c r="AF29">
        <v>544.80999999997834</v>
      </c>
      <c r="AG29">
        <v>544.80999999997812</v>
      </c>
      <c r="AH29">
        <v>544.80999999997823</v>
      </c>
    </row>
    <row r="30" spans="1:34" x14ac:dyDescent="0.3">
      <c r="A30" s="19">
        <f ca="1">Exceedance!U30</f>
        <v>46935</v>
      </c>
      <c r="B30" s="1">
        <v>531.3800005412013</v>
      </c>
      <c r="C30" s="1">
        <v>531.38000054120107</v>
      </c>
      <c r="D30" s="1">
        <v>531.3800005412013</v>
      </c>
      <c r="E30">
        <v>531.3800005412013</v>
      </c>
      <c r="F30">
        <v>531.3800005412013</v>
      </c>
      <c r="G30">
        <v>531.3800005412013</v>
      </c>
      <c r="H30">
        <v>531.38000054120107</v>
      </c>
      <c r="I30">
        <v>531.3800005412013</v>
      </c>
      <c r="J30">
        <v>531.3800005412013</v>
      </c>
      <c r="K30">
        <v>531.3800005412013</v>
      </c>
      <c r="L30">
        <v>531.3800005412013</v>
      </c>
      <c r="M30">
        <v>531.3800005412013</v>
      </c>
      <c r="N30">
        <v>531.38000054120107</v>
      </c>
      <c r="O30">
        <v>531.38000054120141</v>
      </c>
      <c r="P30">
        <v>531.38000054120107</v>
      </c>
      <c r="Q30">
        <v>531.3800005412013</v>
      </c>
      <c r="R30">
        <v>531.38000054120118</v>
      </c>
      <c r="S30">
        <v>531.3800005412013</v>
      </c>
      <c r="T30">
        <v>531.3800005412013</v>
      </c>
      <c r="U30">
        <v>531.3800005412013</v>
      </c>
      <c r="V30">
        <v>531.3800005412013</v>
      </c>
      <c r="W30">
        <v>531.38000054120107</v>
      </c>
      <c r="X30">
        <v>531.38000054120107</v>
      </c>
      <c r="Y30">
        <v>531.3800005412013</v>
      </c>
      <c r="Z30">
        <v>531.3800005412013</v>
      </c>
      <c r="AA30">
        <v>531.3800005412013</v>
      </c>
      <c r="AB30">
        <v>531.3800005412013</v>
      </c>
      <c r="AC30">
        <v>531.3800005412013</v>
      </c>
      <c r="AD30">
        <v>531.3800005412013</v>
      </c>
      <c r="AE30">
        <v>531.38000054120141</v>
      </c>
      <c r="AF30">
        <v>531.38000054120107</v>
      </c>
      <c r="AG30">
        <v>531.3800005412013</v>
      </c>
      <c r="AH30">
        <v>531.38000054120141</v>
      </c>
    </row>
    <row r="31" spans="1:34" x14ac:dyDescent="0.3">
      <c r="A31" s="19">
        <f ca="1">Exceedance!U31</f>
        <v>46966</v>
      </c>
      <c r="B31" s="1">
        <v>521.94000045580583</v>
      </c>
      <c r="C31" s="1">
        <v>521.94000045580594</v>
      </c>
      <c r="D31" s="1">
        <v>521.94000045580606</v>
      </c>
      <c r="E31">
        <v>521.94000045580583</v>
      </c>
      <c r="F31">
        <v>521.94000045580606</v>
      </c>
      <c r="G31">
        <v>521.94000045580583</v>
      </c>
      <c r="H31">
        <v>521.94000045580572</v>
      </c>
      <c r="I31">
        <v>521.94000045580583</v>
      </c>
      <c r="J31">
        <v>521.94000045580606</v>
      </c>
      <c r="K31">
        <v>521.94000045580594</v>
      </c>
      <c r="L31">
        <v>521.94000045580583</v>
      </c>
      <c r="M31">
        <v>521.94000045580583</v>
      </c>
      <c r="N31">
        <v>521.94000045580594</v>
      </c>
      <c r="O31">
        <v>521.94000045580583</v>
      </c>
      <c r="P31">
        <v>521.94000045580606</v>
      </c>
      <c r="Q31">
        <v>521.94000045580583</v>
      </c>
      <c r="R31">
        <v>521.94000045580572</v>
      </c>
      <c r="S31">
        <v>521.94000045580606</v>
      </c>
      <c r="T31">
        <v>521.94000045580583</v>
      </c>
      <c r="U31">
        <v>521.94000045580606</v>
      </c>
      <c r="V31">
        <v>521.94000045580606</v>
      </c>
      <c r="W31">
        <v>521.94000045580594</v>
      </c>
      <c r="X31">
        <v>521.94000045580594</v>
      </c>
      <c r="Y31">
        <v>521.94000045580606</v>
      </c>
      <c r="Z31">
        <v>521.94000045580606</v>
      </c>
      <c r="AA31">
        <v>521.94000045580583</v>
      </c>
      <c r="AB31">
        <v>521.94000045580606</v>
      </c>
      <c r="AC31">
        <v>521.94000045580606</v>
      </c>
      <c r="AD31">
        <v>521.94000045580606</v>
      </c>
      <c r="AE31">
        <v>521.94000045580572</v>
      </c>
      <c r="AF31">
        <v>521.94000045580594</v>
      </c>
      <c r="AG31">
        <v>521.94000045580583</v>
      </c>
      <c r="AH31">
        <v>521.94000045580583</v>
      </c>
    </row>
    <row r="32" spans="1:34" x14ac:dyDescent="0.3">
      <c r="A32" s="19">
        <f ca="1">Exceedance!U32</f>
        <v>46997</v>
      </c>
      <c r="B32" s="1">
        <v>521.93999998965853</v>
      </c>
      <c r="C32" s="1">
        <v>521.93999998965865</v>
      </c>
      <c r="D32" s="1">
        <v>521.93999998965876</v>
      </c>
      <c r="E32">
        <v>521.93999998965876</v>
      </c>
      <c r="F32">
        <v>521.93999998965876</v>
      </c>
      <c r="G32">
        <v>521.93999998965853</v>
      </c>
      <c r="H32">
        <v>521.93999998965876</v>
      </c>
      <c r="I32">
        <v>521.93999998965876</v>
      </c>
      <c r="J32">
        <v>521.93999998965876</v>
      </c>
      <c r="K32">
        <v>521.93999998965876</v>
      </c>
      <c r="L32">
        <v>521.93999998965876</v>
      </c>
      <c r="M32">
        <v>521.93999998965876</v>
      </c>
      <c r="N32">
        <v>521.93999998965876</v>
      </c>
      <c r="O32">
        <v>521.93999998965876</v>
      </c>
      <c r="P32">
        <v>521.93999998965876</v>
      </c>
      <c r="Q32">
        <v>521.93999998965876</v>
      </c>
      <c r="R32">
        <v>521.93999998965876</v>
      </c>
      <c r="S32">
        <v>521.93999998965853</v>
      </c>
      <c r="T32">
        <v>521.93999998965876</v>
      </c>
      <c r="U32">
        <v>521.93999998965876</v>
      </c>
      <c r="V32">
        <v>521.93999998965865</v>
      </c>
      <c r="W32">
        <v>521.93999998965876</v>
      </c>
      <c r="X32">
        <v>521.93999998965876</v>
      </c>
      <c r="Y32">
        <v>521.93999998965853</v>
      </c>
      <c r="Z32">
        <v>521.93999998965865</v>
      </c>
      <c r="AA32">
        <v>521.93999998965876</v>
      </c>
      <c r="AB32">
        <v>521.93999998965876</v>
      </c>
      <c r="AC32">
        <v>521.93999998965876</v>
      </c>
      <c r="AD32">
        <v>521.93999998965865</v>
      </c>
      <c r="AE32">
        <v>521.93999998965876</v>
      </c>
      <c r="AF32">
        <v>521.93999998965876</v>
      </c>
      <c r="AG32">
        <v>521.93999998965876</v>
      </c>
      <c r="AH32">
        <v>521.93999998965876</v>
      </c>
    </row>
    <row r="33" spans="1:34" x14ac:dyDescent="0.3">
      <c r="A33" s="19">
        <f ca="1">Exceedance!U33</f>
        <v>47027</v>
      </c>
      <c r="B33" s="1">
        <v>521.94000000018821</v>
      </c>
      <c r="C33" s="1">
        <v>521.94000000018787</v>
      </c>
      <c r="D33" s="1">
        <v>521.94000000018821</v>
      </c>
      <c r="E33">
        <v>521.94000000018798</v>
      </c>
      <c r="F33">
        <v>521.94000000018798</v>
      </c>
      <c r="G33">
        <v>521.94000000018809</v>
      </c>
      <c r="H33">
        <v>521.94000000018798</v>
      </c>
      <c r="I33">
        <v>521.94000000018798</v>
      </c>
      <c r="J33">
        <v>521.94000000018809</v>
      </c>
      <c r="K33">
        <v>521.94000000018798</v>
      </c>
      <c r="L33">
        <v>521.94000000018821</v>
      </c>
      <c r="M33">
        <v>521.94000000018809</v>
      </c>
      <c r="N33">
        <v>521.94000000018809</v>
      </c>
      <c r="O33">
        <v>521.94000000018821</v>
      </c>
      <c r="P33">
        <v>521.94000000018821</v>
      </c>
      <c r="Q33">
        <v>521.94000000018798</v>
      </c>
      <c r="R33">
        <v>521.94000000018821</v>
      </c>
      <c r="S33">
        <v>521.94000000018798</v>
      </c>
      <c r="T33">
        <v>521.94000000018798</v>
      </c>
      <c r="U33">
        <v>521.94000000018809</v>
      </c>
      <c r="V33">
        <v>521.94000000018787</v>
      </c>
      <c r="W33">
        <v>521.94000000018798</v>
      </c>
      <c r="X33">
        <v>521.94000000018798</v>
      </c>
      <c r="Y33">
        <v>521.94000000018787</v>
      </c>
      <c r="Z33">
        <v>521.94000000018787</v>
      </c>
      <c r="AA33">
        <v>521.94000000018821</v>
      </c>
      <c r="AB33">
        <v>521.94000000018821</v>
      </c>
      <c r="AC33">
        <v>521.94000000018787</v>
      </c>
      <c r="AD33">
        <v>521.94000000018787</v>
      </c>
      <c r="AE33">
        <v>521.94000000018798</v>
      </c>
      <c r="AF33">
        <v>521.94000000018798</v>
      </c>
      <c r="AG33">
        <v>521.94000000018821</v>
      </c>
      <c r="AH33">
        <v>521.94000000018821</v>
      </c>
    </row>
    <row r="34" spans="1:34" x14ac:dyDescent="0.3">
      <c r="A34" s="19">
        <f ca="1">Exceedance!U34</f>
        <v>47058</v>
      </c>
      <c r="B34" s="1">
        <v>521.93999999999767</v>
      </c>
      <c r="C34" s="1">
        <v>521.93999999999767</v>
      </c>
      <c r="D34" s="1">
        <v>521.93999999999767</v>
      </c>
      <c r="E34">
        <v>521.93999999999767</v>
      </c>
      <c r="F34">
        <v>521.93999999999767</v>
      </c>
      <c r="G34">
        <v>521.93999999999767</v>
      </c>
      <c r="H34">
        <v>521.93999999999767</v>
      </c>
      <c r="I34">
        <v>521.93999999999767</v>
      </c>
      <c r="J34">
        <v>521.93999999999767</v>
      </c>
      <c r="K34">
        <v>521.93999999999767</v>
      </c>
      <c r="L34">
        <v>521.93999999999767</v>
      </c>
      <c r="M34">
        <v>521.93999999999767</v>
      </c>
      <c r="N34">
        <v>521.93999999999767</v>
      </c>
      <c r="O34">
        <v>521.93999999999767</v>
      </c>
      <c r="P34">
        <v>521.93999999999767</v>
      </c>
      <c r="Q34">
        <v>521.93999999999767</v>
      </c>
      <c r="R34">
        <v>521.93999999999767</v>
      </c>
      <c r="S34">
        <v>521.93999999999767</v>
      </c>
      <c r="T34">
        <v>521.93999999999767</v>
      </c>
      <c r="U34">
        <v>521.93999999999767</v>
      </c>
      <c r="V34">
        <v>521.93999999999767</v>
      </c>
      <c r="W34">
        <v>521.93999999999767</v>
      </c>
      <c r="X34">
        <v>521.93999999999767</v>
      </c>
      <c r="Y34">
        <v>521.93999999999767</v>
      </c>
      <c r="Z34">
        <v>521.93999999999767</v>
      </c>
      <c r="AA34">
        <v>521.93999999999767</v>
      </c>
      <c r="AB34">
        <v>521.93999999999767</v>
      </c>
      <c r="AC34">
        <v>521.93999999999767</v>
      </c>
      <c r="AD34">
        <v>521.93999999999767</v>
      </c>
      <c r="AE34">
        <v>521.93999999999767</v>
      </c>
      <c r="AF34">
        <v>521.93999999999767</v>
      </c>
      <c r="AG34">
        <v>521.93999999999767</v>
      </c>
      <c r="AH34">
        <v>521.93999999999767</v>
      </c>
    </row>
    <row r="35" spans="1:34" x14ac:dyDescent="0.3">
      <c r="A35" s="19">
        <f ca="1">Exceedance!U35</f>
        <v>47088</v>
      </c>
      <c r="B35" s="1">
        <v>503.40999820075155</v>
      </c>
      <c r="C35" s="1">
        <v>503.40999820075155</v>
      </c>
      <c r="D35" s="1">
        <v>503.40999820075155</v>
      </c>
      <c r="E35">
        <v>503.40999820075155</v>
      </c>
      <c r="F35">
        <v>503.40999820075155</v>
      </c>
      <c r="G35">
        <v>503.4099982007516</v>
      </c>
      <c r="H35">
        <v>503.40999820075172</v>
      </c>
      <c r="I35">
        <v>503.40999820075155</v>
      </c>
      <c r="J35">
        <v>503.40999820075155</v>
      </c>
      <c r="K35">
        <v>503.40999820075155</v>
      </c>
      <c r="L35">
        <v>503.40999820075155</v>
      </c>
      <c r="M35">
        <v>503.40999820075155</v>
      </c>
      <c r="N35">
        <v>503.40999820075155</v>
      </c>
      <c r="O35">
        <v>503.40999820075143</v>
      </c>
      <c r="P35">
        <v>503.40999820075155</v>
      </c>
      <c r="Q35">
        <v>503.40999820075155</v>
      </c>
      <c r="R35">
        <v>503.40999820075155</v>
      </c>
      <c r="S35">
        <v>503.40999820075155</v>
      </c>
      <c r="T35">
        <v>503.40999820075155</v>
      </c>
      <c r="U35">
        <v>503.40999820075155</v>
      </c>
      <c r="V35">
        <v>503.40999820075155</v>
      </c>
      <c r="W35">
        <v>503.40999820075155</v>
      </c>
      <c r="X35">
        <v>503.40999820075155</v>
      </c>
      <c r="Y35">
        <v>503.40999820075155</v>
      </c>
      <c r="Z35">
        <v>503.40999820075155</v>
      </c>
      <c r="AA35">
        <v>503.40999820075155</v>
      </c>
      <c r="AB35">
        <v>503.40999820075155</v>
      </c>
      <c r="AC35">
        <v>503.40999820075143</v>
      </c>
      <c r="AD35">
        <v>503.40999820075143</v>
      </c>
      <c r="AE35">
        <v>503.40999820075155</v>
      </c>
      <c r="AF35">
        <v>503.40999820075155</v>
      </c>
      <c r="AG35">
        <v>503.40999820075155</v>
      </c>
      <c r="AH35">
        <v>503.40999820075155</v>
      </c>
    </row>
    <row r="36" spans="1:34" x14ac:dyDescent="0.3">
      <c r="A36" s="19">
        <f ca="1">Exceedance!U36</f>
        <v>47119</v>
      </c>
      <c r="B36" s="1">
        <v>503.41000001254395</v>
      </c>
      <c r="C36" s="1">
        <v>503.41000001254383</v>
      </c>
      <c r="D36" s="1">
        <v>503.41000001254395</v>
      </c>
      <c r="E36">
        <v>503.41000001254395</v>
      </c>
      <c r="F36">
        <v>503.41000001254383</v>
      </c>
      <c r="G36">
        <v>503.41000001254395</v>
      </c>
      <c r="H36">
        <v>503.41000001254383</v>
      </c>
      <c r="I36">
        <v>503.41000001254372</v>
      </c>
      <c r="J36">
        <v>503.41000001254395</v>
      </c>
      <c r="K36">
        <v>503.41000001254383</v>
      </c>
      <c r="L36">
        <v>503.41000001254395</v>
      </c>
      <c r="M36">
        <v>503.41000001254395</v>
      </c>
      <c r="N36">
        <v>503.41000001254383</v>
      </c>
      <c r="O36">
        <v>503.41000001254383</v>
      </c>
      <c r="P36">
        <v>503.41000001254395</v>
      </c>
      <c r="Q36">
        <v>503.41000001254395</v>
      </c>
      <c r="R36">
        <v>503.41000001254395</v>
      </c>
      <c r="S36">
        <v>503.41000001254395</v>
      </c>
      <c r="T36">
        <v>503.41000001254383</v>
      </c>
      <c r="U36">
        <v>503.41000001254395</v>
      </c>
      <c r="V36">
        <v>503.41000001254383</v>
      </c>
      <c r="W36">
        <v>503.41000001254395</v>
      </c>
      <c r="X36">
        <v>503.41000001254383</v>
      </c>
      <c r="Y36">
        <v>503.41000001254383</v>
      </c>
      <c r="Z36">
        <v>503.41000001254395</v>
      </c>
      <c r="AA36">
        <v>503.37488452009075</v>
      </c>
      <c r="AB36">
        <v>503.41000001254383</v>
      </c>
      <c r="AC36">
        <v>503.41000001254383</v>
      </c>
      <c r="AD36">
        <v>503.41000001254395</v>
      </c>
      <c r="AE36">
        <v>503.41000001254395</v>
      </c>
      <c r="AF36">
        <v>503.41000001254395</v>
      </c>
      <c r="AG36">
        <v>503.41000001254395</v>
      </c>
      <c r="AH36">
        <v>503.41000001254395</v>
      </c>
    </row>
    <row r="37" spans="1:34" x14ac:dyDescent="0.3">
      <c r="A37" s="19">
        <f ca="1">Exceedance!U37</f>
        <v>47150</v>
      </c>
      <c r="B37" s="1">
        <v>503.40999999989447</v>
      </c>
      <c r="C37" s="1">
        <v>503.40999999989447</v>
      </c>
      <c r="D37" s="1">
        <v>503.40999999989447</v>
      </c>
      <c r="E37">
        <v>503.40999999989447</v>
      </c>
      <c r="F37">
        <v>503.4099999998943</v>
      </c>
      <c r="G37">
        <v>503.40999999989447</v>
      </c>
      <c r="H37">
        <v>503.40999999989447</v>
      </c>
      <c r="I37">
        <v>503.40999999989469</v>
      </c>
      <c r="J37">
        <v>503.4099999998943</v>
      </c>
      <c r="K37">
        <v>503.4099999998943</v>
      </c>
      <c r="L37">
        <v>503.4099999998943</v>
      </c>
      <c r="M37">
        <v>503.4099999998943</v>
      </c>
      <c r="N37">
        <v>503.40999999989447</v>
      </c>
      <c r="O37">
        <v>503.4099999998943</v>
      </c>
      <c r="P37">
        <v>503.4099999998943</v>
      </c>
      <c r="Q37">
        <v>503.40999999989447</v>
      </c>
      <c r="R37">
        <v>503.40999999989447</v>
      </c>
      <c r="S37">
        <v>503.40999999989441</v>
      </c>
      <c r="T37">
        <v>503.40999999989447</v>
      </c>
      <c r="U37">
        <v>503.4099999998943</v>
      </c>
      <c r="V37">
        <v>503.4099999998943</v>
      </c>
      <c r="W37">
        <v>503.4099999998943</v>
      </c>
      <c r="X37">
        <v>503.4099999998943</v>
      </c>
      <c r="Y37">
        <v>503.40999999989447</v>
      </c>
      <c r="Z37">
        <v>503.4099999998943</v>
      </c>
      <c r="AA37">
        <v>503.40999988641323</v>
      </c>
      <c r="AB37">
        <v>503.40999999989447</v>
      </c>
      <c r="AC37">
        <v>503.40999999989441</v>
      </c>
      <c r="AD37">
        <v>503.4099999998943</v>
      </c>
      <c r="AE37">
        <v>503.40999999989447</v>
      </c>
      <c r="AF37">
        <v>503.40999999989447</v>
      </c>
      <c r="AG37">
        <v>503.4099999998943</v>
      </c>
      <c r="AH37">
        <v>503.40999999989447</v>
      </c>
    </row>
    <row r="38" spans="1:34" x14ac:dyDescent="0.3">
      <c r="A38" s="19">
        <f ca="1">Exceedance!U38</f>
        <v>47178</v>
      </c>
      <c r="B38" s="1">
        <v>507.09000079195812</v>
      </c>
      <c r="C38" s="1">
        <v>507.090000791958</v>
      </c>
      <c r="D38" s="1">
        <v>507.09000079195812</v>
      </c>
      <c r="E38">
        <v>507.090000791958</v>
      </c>
      <c r="F38">
        <v>507.090000791958</v>
      </c>
      <c r="G38">
        <v>507.09000079195812</v>
      </c>
      <c r="H38">
        <v>507.090000791958</v>
      </c>
      <c r="I38">
        <v>507.09000079195812</v>
      </c>
      <c r="J38">
        <v>507.09000079195812</v>
      </c>
      <c r="K38">
        <v>507.09000079195812</v>
      </c>
      <c r="L38">
        <v>507.09000079195783</v>
      </c>
      <c r="M38">
        <v>507.090000791958</v>
      </c>
      <c r="N38">
        <v>507.09000079195812</v>
      </c>
      <c r="O38">
        <v>507.090000791958</v>
      </c>
      <c r="P38">
        <v>507.09000079195812</v>
      </c>
      <c r="Q38">
        <v>507.09000079195812</v>
      </c>
      <c r="R38">
        <v>507.09000079195812</v>
      </c>
      <c r="S38">
        <v>507.09000079195795</v>
      </c>
      <c r="T38">
        <v>507.09000079195812</v>
      </c>
      <c r="U38">
        <v>507.09000079195795</v>
      </c>
      <c r="V38">
        <v>507.09000079195812</v>
      </c>
      <c r="W38">
        <v>507.09000079195812</v>
      </c>
      <c r="X38">
        <v>507.09000079195812</v>
      </c>
      <c r="Y38">
        <v>507.09000079195812</v>
      </c>
      <c r="Z38">
        <v>507.09000079195783</v>
      </c>
      <c r="AA38">
        <v>507.09000006848743</v>
      </c>
      <c r="AB38">
        <v>507.09000079195795</v>
      </c>
      <c r="AC38">
        <v>507.09000079195812</v>
      </c>
      <c r="AD38">
        <v>507.09000079195812</v>
      </c>
      <c r="AE38">
        <v>507.09000079195812</v>
      </c>
      <c r="AF38">
        <v>507.09000079195795</v>
      </c>
      <c r="AG38">
        <v>507.090000791958</v>
      </c>
      <c r="AH38">
        <v>507.09000079195795</v>
      </c>
    </row>
    <row r="39" spans="1:34" x14ac:dyDescent="0.3">
      <c r="A39" s="19">
        <f ca="1">Exceedance!U39</f>
        <v>47209</v>
      </c>
      <c r="B39" s="1">
        <v>544.80999989921202</v>
      </c>
      <c r="C39" s="1">
        <v>544.80999989921213</v>
      </c>
      <c r="D39" s="1">
        <v>544.80999989921202</v>
      </c>
      <c r="E39">
        <v>544.80999989921224</v>
      </c>
      <c r="F39">
        <v>544.80999989921202</v>
      </c>
      <c r="G39">
        <v>544.80999989921213</v>
      </c>
      <c r="H39">
        <v>544.80999989921224</v>
      </c>
      <c r="I39">
        <v>544.80999989921202</v>
      </c>
      <c r="J39">
        <v>544.80999989921202</v>
      </c>
      <c r="K39">
        <v>544.80999989921202</v>
      </c>
      <c r="L39">
        <v>544.80999989921236</v>
      </c>
      <c r="M39">
        <v>544.80999989921202</v>
      </c>
      <c r="N39">
        <v>544.80999989921202</v>
      </c>
      <c r="O39">
        <v>544.80999989921224</v>
      </c>
      <c r="P39">
        <v>544.80999989921224</v>
      </c>
      <c r="Q39">
        <v>544.80999989921202</v>
      </c>
      <c r="R39">
        <v>544.80999989921202</v>
      </c>
      <c r="S39">
        <v>544.80999989921224</v>
      </c>
      <c r="T39">
        <v>544.80999989921224</v>
      </c>
      <c r="U39">
        <v>544.80999989921224</v>
      </c>
      <c r="V39">
        <v>544.80999989921224</v>
      </c>
      <c r="W39">
        <v>544.80999989921224</v>
      </c>
      <c r="X39">
        <v>544.80999989921224</v>
      </c>
      <c r="Y39">
        <v>544.80999989921213</v>
      </c>
      <c r="Z39">
        <v>544.8099998992119</v>
      </c>
      <c r="AA39">
        <v>544.80999989921202</v>
      </c>
      <c r="AB39">
        <v>544.80999989921213</v>
      </c>
      <c r="AC39">
        <v>544.80999989921202</v>
      </c>
      <c r="AD39">
        <v>544.80999989921202</v>
      </c>
      <c r="AE39">
        <v>544.80999989921224</v>
      </c>
      <c r="AF39">
        <v>544.80999989921224</v>
      </c>
      <c r="AG39">
        <v>544.80999989921224</v>
      </c>
      <c r="AH39">
        <v>544.80999989921224</v>
      </c>
    </row>
    <row r="40" spans="1:34" x14ac:dyDescent="0.3">
      <c r="A40" s="19">
        <f ca="1">Exceedance!U40</f>
        <v>47239</v>
      </c>
      <c r="B40" s="1">
        <v>544.81000000137499</v>
      </c>
      <c r="C40" s="1">
        <v>544.8100000013751</v>
      </c>
      <c r="D40" s="1">
        <v>544.81000000137499</v>
      </c>
      <c r="E40">
        <v>544.8100000013751</v>
      </c>
      <c r="F40">
        <v>544.81000000137499</v>
      </c>
      <c r="G40">
        <v>544.8100000013751</v>
      </c>
      <c r="H40">
        <v>544.81000000137522</v>
      </c>
      <c r="I40">
        <v>544.8100000013751</v>
      </c>
      <c r="J40">
        <v>544.81000000137533</v>
      </c>
      <c r="K40">
        <v>544.81000000137499</v>
      </c>
      <c r="L40">
        <v>544.8100000013751</v>
      </c>
      <c r="M40">
        <v>544.81000000137522</v>
      </c>
      <c r="N40">
        <v>544.81000000137522</v>
      </c>
      <c r="O40">
        <v>544.81000000137499</v>
      </c>
      <c r="P40">
        <v>544.8100000013751</v>
      </c>
      <c r="Q40">
        <v>544.8100000013751</v>
      </c>
      <c r="R40">
        <v>544.81000000137499</v>
      </c>
      <c r="S40">
        <v>544.8100000013751</v>
      </c>
      <c r="T40">
        <v>544.81000000137522</v>
      </c>
      <c r="U40">
        <v>544.81000000137533</v>
      </c>
      <c r="V40">
        <v>544.81000000137533</v>
      </c>
      <c r="W40">
        <v>544.81000000137522</v>
      </c>
      <c r="X40">
        <v>544.81000000137522</v>
      </c>
      <c r="Y40">
        <v>544.81000000137499</v>
      </c>
      <c r="Z40">
        <v>544.81000000137522</v>
      </c>
      <c r="AA40">
        <v>544.81000000137522</v>
      </c>
      <c r="AB40">
        <v>544.8100000013751</v>
      </c>
      <c r="AC40">
        <v>544.81000000137522</v>
      </c>
      <c r="AD40">
        <v>544.81000000137499</v>
      </c>
      <c r="AE40">
        <v>544.81000000137522</v>
      </c>
      <c r="AF40">
        <v>544.8100000013751</v>
      </c>
      <c r="AG40">
        <v>544.8100000013751</v>
      </c>
      <c r="AH40">
        <v>544.81000000137533</v>
      </c>
    </row>
    <row r="41" spans="1:34" x14ac:dyDescent="0.3">
      <c r="A41" s="19">
        <f ca="1">Exceedance!U41</f>
        <v>47270</v>
      </c>
      <c r="B41" s="1">
        <v>544.80999999997812</v>
      </c>
      <c r="C41" s="1">
        <v>544.80999999997812</v>
      </c>
      <c r="D41" s="1">
        <v>544.80999999997812</v>
      </c>
      <c r="E41">
        <v>544.80999999997812</v>
      </c>
      <c r="F41">
        <v>544.80999999997823</v>
      </c>
      <c r="G41">
        <v>544.80999999997812</v>
      </c>
      <c r="H41">
        <v>544.80999999997846</v>
      </c>
      <c r="I41">
        <v>544.80999999997812</v>
      </c>
      <c r="J41">
        <v>544.80999999997834</v>
      </c>
      <c r="K41">
        <v>544.80999999997812</v>
      </c>
      <c r="L41">
        <v>544.80999999997812</v>
      </c>
      <c r="M41">
        <v>544.80999999997834</v>
      </c>
      <c r="N41">
        <v>544.80999999997834</v>
      </c>
      <c r="O41">
        <v>544.80999999997823</v>
      </c>
      <c r="P41">
        <v>544.80999999997812</v>
      </c>
      <c r="Q41">
        <v>544.80999999997812</v>
      </c>
      <c r="R41">
        <v>544.80999999997812</v>
      </c>
      <c r="S41">
        <v>544.80999999997812</v>
      </c>
      <c r="T41">
        <v>544.80999999997834</v>
      </c>
      <c r="U41">
        <v>544.80999999997823</v>
      </c>
      <c r="V41">
        <v>544.809999999978</v>
      </c>
      <c r="W41">
        <v>544.80999999997823</v>
      </c>
      <c r="X41">
        <v>544.80999999997834</v>
      </c>
      <c r="Y41">
        <v>544.80999999997812</v>
      </c>
      <c r="Z41">
        <v>544.80999999997823</v>
      </c>
      <c r="AA41">
        <v>544.76594896329152</v>
      </c>
      <c r="AB41">
        <v>544.80999999997812</v>
      </c>
      <c r="AC41">
        <v>544.80999999997846</v>
      </c>
      <c r="AD41">
        <v>544.80999999997812</v>
      </c>
      <c r="AE41">
        <v>544.80999999997823</v>
      </c>
      <c r="AF41">
        <v>544.80999999997812</v>
      </c>
      <c r="AG41">
        <v>544.80999999997812</v>
      </c>
      <c r="AH41">
        <v>544.809999999978</v>
      </c>
    </row>
    <row r="42" spans="1:34" x14ac:dyDescent="0.3">
      <c r="A42" s="19">
        <f ca="1">Exceedance!U42</f>
        <v>47300</v>
      </c>
      <c r="B42" s="1">
        <v>531.3800005412013</v>
      </c>
      <c r="C42" s="1">
        <v>531.3800005412013</v>
      </c>
      <c r="D42" s="1">
        <v>531.3800005412013</v>
      </c>
      <c r="E42">
        <v>531.3800005412013</v>
      </c>
      <c r="F42">
        <v>531.3800005412013</v>
      </c>
      <c r="G42">
        <v>531.38000054120107</v>
      </c>
      <c r="H42">
        <v>531.38000054120118</v>
      </c>
      <c r="I42">
        <v>531.3800005412013</v>
      </c>
      <c r="J42">
        <v>531.38000054120141</v>
      </c>
      <c r="K42">
        <v>531.3800005412013</v>
      </c>
      <c r="L42">
        <v>531.3800005412013</v>
      </c>
      <c r="M42">
        <v>531.38000054120107</v>
      </c>
      <c r="N42">
        <v>531.3800005412013</v>
      </c>
      <c r="O42">
        <v>531.3800005412013</v>
      </c>
      <c r="P42">
        <v>531.3800005412013</v>
      </c>
      <c r="Q42">
        <v>531.3800005412013</v>
      </c>
      <c r="R42">
        <v>531.3800005412013</v>
      </c>
      <c r="S42">
        <v>531.3800005412013</v>
      </c>
      <c r="T42">
        <v>531.38000054120118</v>
      </c>
      <c r="U42">
        <v>531.38000054120141</v>
      </c>
      <c r="V42">
        <v>531.38000054120153</v>
      </c>
      <c r="W42">
        <v>531.38000054120107</v>
      </c>
      <c r="X42">
        <v>531.38000054120118</v>
      </c>
      <c r="Y42">
        <v>531.3800005412013</v>
      </c>
      <c r="Z42">
        <v>531.38000054120118</v>
      </c>
      <c r="AA42">
        <v>531.32880998099745</v>
      </c>
      <c r="AB42">
        <v>531.3800005412013</v>
      </c>
      <c r="AC42">
        <v>531.38000054120141</v>
      </c>
      <c r="AD42">
        <v>531.3800005412013</v>
      </c>
      <c r="AE42">
        <v>531.38000054120107</v>
      </c>
      <c r="AF42">
        <v>531.38000054120107</v>
      </c>
      <c r="AG42">
        <v>531.38000054120107</v>
      </c>
      <c r="AH42">
        <v>531.38000054120141</v>
      </c>
    </row>
    <row r="43" spans="1:34" x14ac:dyDescent="0.3">
      <c r="A43" s="19">
        <f ca="1">Exceedance!U43</f>
        <v>47331</v>
      </c>
      <c r="B43" s="1">
        <v>521.94000045580606</v>
      </c>
      <c r="C43" s="1">
        <v>521.94000045580606</v>
      </c>
      <c r="D43" s="1">
        <v>521.94000045580606</v>
      </c>
      <c r="E43">
        <v>521.94000045580606</v>
      </c>
      <c r="F43">
        <v>521.94000045580583</v>
      </c>
      <c r="G43">
        <v>521.94000045580606</v>
      </c>
      <c r="H43">
        <v>521.94000045580572</v>
      </c>
      <c r="I43">
        <v>521.94000045580583</v>
      </c>
      <c r="J43">
        <v>521.94000045580583</v>
      </c>
      <c r="K43">
        <v>521.94000045580594</v>
      </c>
      <c r="L43">
        <v>521.94000045580583</v>
      </c>
      <c r="M43">
        <v>521.94000045580583</v>
      </c>
      <c r="N43">
        <v>521.94000045580606</v>
      </c>
      <c r="O43">
        <v>521.94000045580606</v>
      </c>
      <c r="P43">
        <v>521.94000045580583</v>
      </c>
      <c r="Q43">
        <v>521.94000045580583</v>
      </c>
      <c r="R43">
        <v>521.94000045580606</v>
      </c>
      <c r="S43">
        <v>521.94000045580583</v>
      </c>
      <c r="T43">
        <v>521.94000045580572</v>
      </c>
      <c r="U43">
        <v>521.94000045580583</v>
      </c>
      <c r="V43">
        <v>521.94000045580572</v>
      </c>
      <c r="W43">
        <v>521.94000045580606</v>
      </c>
      <c r="X43">
        <v>521.94000045580572</v>
      </c>
      <c r="Y43">
        <v>521.94000045580606</v>
      </c>
      <c r="Z43">
        <v>521.94000045580572</v>
      </c>
      <c r="AA43">
        <v>521.94000045340749</v>
      </c>
      <c r="AB43">
        <v>521.94000045580606</v>
      </c>
      <c r="AC43">
        <v>521.94000045580583</v>
      </c>
      <c r="AD43">
        <v>521.94000045580606</v>
      </c>
      <c r="AE43">
        <v>521.94000045580606</v>
      </c>
      <c r="AF43">
        <v>521.94000045580583</v>
      </c>
      <c r="AG43">
        <v>521.94000045580606</v>
      </c>
      <c r="AH43">
        <v>521.94000045580583</v>
      </c>
    </row>
    <row r="44" spans="1:34" x14ac:dyDescent="0.3">
      <c r="A44" s="19">
        <f ca="1">Exceedance!U44</f>
        <v>47362</v>
      </c>
      <c r="B44" s="1">
        <v>521.93999998965876</v>
      </c>
      <c r="C44" s="1">
        <v>521.93999998965865</v>
      </c>
      <c r="D44" s="1">
        <v>521.93999998965876</v>
      </c>
      <c r="E44">
        <v>521.93999998965853</v>
      </c>
      <c r="F44">
        <v>521.93999998965853</v>
      </c>
      <c r="G44">
        <v>521.93999998965865</v>
      </c>
      <c r="H44">
        <v>521.93999998965876</v>
      </c>
      <c r="I44">
        <v>521.93999998965899</v>
      </c>
      <c r="J44">
        <v>521.93999998965876</v>
      </c>
      <c r="K44">
        <v>521.93999998965853</v>
      </c>
      <c r="L44">
        <v>521.93999998965876</v>
      </c>
      <c r="M44">
        <v>521.93999998965853</v>
      </c>
      <c r="N44">
        <v>521.93999998965865</v>
      </c>
      <c r="O44">
        <v>521.93999998965865</v>
      </c>
      <c r="P44">
        <v>521.93999998965876</v>
      </c>
      <c r="Q44">
        <v>521.93999998965899</v>
      </c>
      <c r="R44">
        <v>521.93999998965876</v>
      </c>
      <c r="S44">
        <v>521.93999998965876</v>
      </c>
      <c r="T44">
        <v>521.93999998965876</v>
      </c>
      <c r="U44">
        <v>521.93999998965876</v>
      </c>
      <c r="V44">
        <v>521.93999998965876</v>
      </c>
      <c r="W44">
        <v>521.93999998965887</v>
      </c>
      <c r="X44">
        <v>521.93999998965899</v>
      </c>
      <c r="Y44">
        <v>521.93999998965876</v>
      </c>
      <c r="Z44">
        <v>521.93999998965876</v>
      </c>
      <c r="AA44">
        <v>521.9071595599936</v>
      </c>
      <c r="AB44">
        <v>521.93999998965853</v>
      </c>
      <c r="AC44">
        <v>521.93999998965876</v>
      </c>
      <c r="AD44">
        <v>521.93999998965865</v>
      </c>
      <c r="AE44">
        <v>521.93999998965853</v>
      </c>
      <c r="AF44">
        <v>521.93999998965853</v>
      </c>
      <c r="AG44">
        <v>521.93999998965876</v>
      </c>
      <c r="AH44">
        <v>521.93999998965853</v>
      </c>
    </row>
    <row r="45" spans="1:34" x14ac:dyDescent="0.3">
      <c r="A45" s="19">
        <f ca="1">Exceedance!U45</f>
        <v>47392</v>
      </c>
      <c r="B45" s="1">
        <v>521.94000000018798</v>
      </c>
      <c r="C45" s="1">
        <v>521.94000000018798</v>
      </c>
      <c r="D45" s="1">
        <v>521.94000000018798</v>
      </c>
      <c r="E45">
        <v>521.94000000018798</v>
      </c>
      <c r="F45">
        <v>521.94000000018787</v>
      </c>
      <c r="G45">
        <v>521.94000000018798</v>
      </c>
      <c r="H45">
        <v>521.94000000018798</v>
      </c>
      <c r="I45">
        <v>521.94000000018809</v>
      </c>
      <c r="J45">
        <v>521.94000000018809</v>
      </c>
      <c r="K45">
        <v>521.94000000018798</v>
      </c>
      <c r="L45">
        <v>521.94000000018798</v>
      </c>
      <c r="M45">
        <v>521.94000000018809</v>
      </c>
      <c r="N45">
        <v>521.94000000018787</v>
      </c>
      <c r="O45">
        <v>521.94000000018809</v>
      </c>
      <c r="P45">
        <v>521.94000000018787</v>
      </c>
      <c r="Q45">
        <v>521.94000000018809</v>
      </c>
      <c r="R45">
        <v>521.94000000018821</v>
      </c>
      <c r="S45">
        <v>521.94000000018809</v>
      </c>
      <c r="T45">
        <v>521.94000000018809</v>
      </c>
      <c r="U45">
        <v>521.94000000018821</v>
      </c>
      <c r="V45">
        <v>521.94000000018798</v>
      </c>
      <c r="W45">
        <v>521.94000000018809</v>
      </c>
      <c r="X45">
        <v>521.94000000018821</v>
      </c>
      <c r="Y45">
        <v>521.94000000018809</v>
      </c>
      <c r="Z45">
        <v>521.94000000018809</v>
      </c>
      <c r="AA45">
        <v>521.94000067426964</v>
      </c>
      <c r="AB45">
        <v>521.94000000018809</v>
      </c>
      <c r="AC45">
        <v>521.94000000018798</v>
      </c>
      <c r="AD45">
        <v>521.94000000018787</v>
      </c>
      <c r="AE45">
        <v>521.94000000018798</v>
      </c>
      <c r="AF45">
        <v>521.94000000018798</v>
      </c>
      <c r="AG45">
        <v>521.94000000018798</v>
      </c>
      <c r="AH45">
        <v>521.94000000018787</v>
      </c>
    </row>
    <row r="46" spans="1:34" x14ac:dyDescent="0.3">
      <c r="A46" s="19">
        <f ca="1">Exceedance!U46</f>
        <v>47423</v>
      </c>
      <c r="B46" s="1">
        <v>521.93999999999767</v>
      </c>
      <c r="C46" s="1">
        <v>521.93999999999767</v>
      </c>
      <c r="D46" s="1">
        <v>521.93999999999767</v>
      </c>
      <c r="E46">
        <v>521.93999999999767</v>
      </c>
      <c r="F46">
        <v>521.93999999999778</v>
      </c>
      <c r="G46">
        <v>521.93999999999767</v>
      </c>
      <c r="H46">
        <v>521.93999999999767</v>
      </c>
      <c r="I46">
        <v>521.93999999999767</v>
      </c>
      <c r="J46">
        <v>521.93999999999767</v>
      </c>
      <c r="K46">
        <v>521.93999999999767</v>
      </c>
      <c r="L46">
        <v>521.93999999999767</v>
      </c>
      <c r="M46">
        <v>521.93999999999767</v>
      </c>
      <c r="N46">
        <v>521.93999999999767</v>
      </c>
      <c r="O46">
        <v>521.93999999999767</v>
      </c>
      <c r="P46">
        <v>521.93999999999778</v>
      </c>
      <c r="Q46">
        <v>521.93999999999767</v>
      </c>
      <c r="R46">
        <v>521.93999999999767</v>
      </c>
      <c r="S46">
        <v>521.93999999999767</v>
      </c>
      <c r="T46">
        <v>521.93999999999767</v>
      </c>
      <c r="U46">
        <v>521.93999999999767</v>
      </c>
      <c r="V46">
        <v>521.93999999999767</v>
      </c>
      <c r="W46">
        <v>521.93999999999767</v>
      </c>
      <c r="X46">
        <v>521.93999999999767</v>
      </c>
      <c r="Y46">
        <v>521.93999999999767</v>
      </c>
      <c r="Z46">
        <v>521.93999999999767</v>
      </c>
      <c r="AA46">
        <v>521.91255366128348</v>
      </c>
      <c r="AB46">
        <v>521.93999999999767</v>
      </c>
      <c r="AC46">
        <v>521.93999999999767</v>
      </c>
      <c r="AD46">
        <v>521.93999999999767</v>
      </c>
      <c r="AE46">
        <v>521.93999999999767</v>
      </c>
      <c r="AF46">
        <v>521.93999999999767</v>
      </c>
      <c r="AG46">
        <v>521.93999999999767</v>
      </c>
      <c r="AH46">
        <v>521.93999999999767</v>
      </c>
    </row>
    <row r="47" spans="1:34" x14ac:dyDescent="0.3">
      <c r="A47" s="19">
        <f ca="1">Exceedance!U47</f>
        <v>47453</v>
      </c>
      <c r="B47" s="1">
        <v>503.40999820075155</v>
      </c>
      <c r="C47" s="1">
        <v>503.40999820075155</v>
      </c>
      <c r="D47" s="1">
        <v>503.40999820075155</v>
      </c>
      <c r="E47">
        <v>503.40999820075172</v>
      </c>
      <c r="F47">
        <v>503.40999820075155</v>
      </c>
      <c r="G47">
        <v>503.40999820075155</v>
      </c>
      <c r="H47">
        <v>503.40999820075155</v>
      </c>
      <c r="I47">
        <v>503.40999820075132</v>
      </c>
      <c r="J47">
        <v>503.40999820075172</v>
      </c>
      <c r="K47">
        <v>503.40999820075155</v>
      </c>
      <c r="L47">
        <v>503.40999820075155</v>
      </c>
      <c r="M47">
        <v>503.40999820075155</v>
      </c>
      <c r="N47">
        <v>503.40999820075155</v>
      </c>
      <c r="O47">
        <v>503.40999820075155</v>
      </c>
      <c r="P47">
        <v>503.40999820075155</v>
      </c>
      <c r="Q47">
        <v>503.40999820075155</v>
      </c>
      <c r="R47">
        <v>503.40999820075155</v>
      </c>
      <c r="S47">
        <v>503.40999820075155</v>
      </c>
      <c r="T47">
        <v>503.40999820075155</v>
      </c>
      <c r="U47">
        <v>503.40999820075155</v>
      </c>
      <c r="V47">
        <v>503.40999820075155</v>
      </c>
      <c r="W47">
        <v>503.40999820075155</v>
      </c>
      <c r="X47">
        <v>503.40999820075172</v>
      </c>
      <c r="Y47">
        <v>503.40999820075172</v>
      </c>
      <c r="Z47">
        <v>503.40999820075155</v>
      </c>
      <c r="AA47">
        <v>503.40999820418483</v>
      </c>
      <c r="AB47">
        <v>503.4099982007516</v>
      </c>
      <c r="AC47">
        <v>503.40999820075155</v>
      </c>
      <c r="AD47">
        <v>503.40999820075155</v>
      </c>
      <c r="AE47">
        <v>503.40999820075155</v>
      </c>
      <c r="AF47">
        <v>503.40999820075155</v>
      </c>
      <c r="AG47">
        <v>503.40999820075155</v>
      </c>
      <c r="AH47">
        <v>503.40999820075155</v>
      </c>
    </row>
    <row r="48" spans="1:34" x14ac:dyDescent="0.3">
      <c r="A48" s="19">
        <f ca="1">Exceedance!U48</f>
        <v>47484</v>
      </c>
      <c r="B48" s="1">
        <v>503.41000001254383</v>
      </c>
      <c r="C48" s="1">
        <v>503.41000001254383</v>
      </c>
      <c r="D48" s="1">
        <v>503.41000001254395</v>
      </c>
      <c r="E48">
        <v>503.410000012544</v>
      </c>
      <c r="F48">
        <v>503.41000001254383</v>
      </c>
      <c r="G48">
        <v>503.41000001254383</v>
      </c>
      <c r="H48">
        <v>503.41000001254372</v>
      </c>
      <c r="I48">
        <v>503.41000001254372</v>
      </c>
      <c r="J48">
        <v>503.41000001254383</v>
      </c>
      <c r="K48">
        <v>503.41000001254383</v>
      </c>
      <c r="L48">
        <v>503.41000001254395</v>
      </c>
      <c r="M48">
        <v>503.41000001254395</v>
      </c>
      <c r="N48">
        <v>503.41000001254383</v>
      </c>
      <c r="O48">
        <v>503.41000001254395</v>
      </c>
      <c r="P48">
        <v>503.41000001254395</v>
      </c>
      <c r="Q48">
        <v>503.41000001254383</v>
      </c>
      <c r="R48">
        <v>503.41000001254395</v>
      </c>
      <c r="S48">
        <v>503.41000001254383</v>
      </c>
      <c r="T48">
        <v>503.41000001254395</v>
      </c>
      <c r="U48">
        <v>503.41000001254383</v>
      </c>
      <c r="V48">
        <v>503.41000001254383</v>
      </c>
      <c r="W48">
        <v>503.41000001254383</v>
      </c>
      <c r="X48">
        <v>503.41000001254395</v>
      </c>
      <c r="Y48">
        <v>503.41000001254395</v>
      </c>
      <c r="Z48">
        <v>503.41000001254383</v>
      </c>
      <c r="AA48">
        <v>503.41000001251996</v>
      </c>
      <c r="AB48">
        <v>503.41000001254383</v>
      </c>
      <c r="AC48">
        <v>503.41000001254349</v>
      </c>
      <c r="AD48">
        <v>503.41000001254395</v>
      </c>
      <c r="AE48">
        <v>503.41000001254395</v>
      </c>
      <c r="AF48">
        <v>503.41000001254383</v>
      </c>
      <c r="AG48">
        <v>503.41000001254395</v>
      </c>
      <c r="AH48">
        <v>503.41000001254395</v>
      </c>
    </row>
    <row r="49" spans="1:34" x14ac:dyDescent="0.3">
      <c r="A49" s="19">
        <f ca="1">Exceedance!U49</f>
        <v>47515</v>
      </c>
      <c r="B49" s="1">
        <v>503.4099999998943</v>
      </c>
      <c r="C49" s="1">
        <v>503.40999999989447</v>
      </c>
      <c r="D49" s="1">
        <v>503.40999999989447</v>
      </c>
      <c r="E49">
        <v>503.4099999998943</v>
      </c>
      <c r="F49">
        <v>503.40999999989447</v>
      </c>
      <c r="G49">
        <v>503.40999999989447</v>
      </c>
      <c r="H49">
        <v>503.40999999989458</v>
      </c>
      <c r="I49">
        <v>503.40999999989413</v>
      </c>
      <c r="J49">
        <v>503.4099999998943</v>
      </c>
      <c r="K49">
        <v>503.4099999998943</v>
      </c>
      <c r="L49">
        <v>503.4099999998943</v>
      </c>
      <c r="M49">
        <v>503.4099999998943</v>
      </c>
      <c r="N49">
        <v>503.4099999998943</v>
      </c>
      <c r="O49">
        <v>503.4099999998943</v>
      </c>
      <c r="P49">
        <v>503.4099999998943</v>
      </c>
      <c r="Q49">
        <v>503.40999999989447</v>
      </c>
      <c r="R49">
        <v>503.40999999989447</v>
      </c>
      <c r="S49">
        <v>503.40999999989441</v>
      </c>
      <c r="T49">
        <v>503.40999999989447</v>
      </c>
      <c r="U49">
        <v>503.40999999989447</v>
      </c>
      <c r="V49">
        <v>503.4099999998943</v>
      </c>
      <c r="W49">
        <v>503.40999999989447</v>
      </c>
      <c r="X49">
        <v>503.40999999989447</v>
      </c>
      <c r="Y49">
        <v>503.4099999998943</v>
      </c>
      <c r="Z49">
        <v>503.40999999989447</v>
      </c>
      <c r="AA49">
        <v>503.40999999989469</v>
      </c>
      <c r="AB49">
        <v>503.4099999998943</v>
      </c>
      <c r="AC49">
        <v>503.40999999989469</v>
      </c>
      <c r="AD49">
        <v>503.4099999998943</v>
      </c>
      <c r="AE49">
        <v>503.40999999989447</v>
      </c>
      <c r="AF49">
        <v>503.4099999998943</v>
      </c>
      <c r="AG49">
        <v>503.4099999998943</v>
      </c>
      <c r="AH49">
        <v>503.40999999989447</v>
      </c>
    </row>
    <row r="50" spans="1:34" x14ac:dyDescent="0.3">
      <c r="A50" s="19">
        <f ca="1">Exceedance!U50</f>
        <v>47543</v>
      </c>
      <c r="B50" s="1">
        <v>507.09000079195812</v>
      </c>
      <c r="C50" s="1">
        <v>507.090000791958</v>
      </c>
      <c r="D50" s="1">
        <v>507.090000791958</v>
      </c>
      <c r="E50">
        <v>507.090000791958</v>
      </c>
      <c r="F50">
        <v>507.09000079195795</v>
      </c>
      <c r="G50">
        <v>507.090000791958</v>
      </c>
      <c r="H50">
        <v>507.090000791958</v>
      </c>
      <c r="I50">
        <v>507.09000079195783</v>
      </c>
      <c r="J50">
        <v>507.090000791958</v>
      </c>
      <c r="K50">
        <v>507.09000079195812</v>
      </c>
      <c r="L50">
        <v>507.09000079195783</v>
      </c>
      <c r="M50">
        <v>507.09000079195795</v>
      </c>
      <c r="N50">
        <v>507.090000791958</v>
      </c>
      <c r="O50">
        <v>507.090000791958</v>
      </c>
      <c r="P50">
        <v>507.09000079195795</v>
      </c>
      <c r="Q50">
        <v>507.090000791958</v>
      </c>
      <c r="R50">
        <v>507.090000791958</v>
      </c>
      <c r="S50">
        <v>507.09000079195795</v>
      </c>
      <c r="T50">
        <v>507.090000791958</v>
      </c>
      <c r="U50">
        <v>507.09000079195812</v>
      </c>
      <c r="V50">
        <v>507.09000079195812</v>
      </c>
      <c r="W50">
        <v>507.09000079195812</v>
      </c>
      <c r="X50">
        <v>507.09000079195795</v>
      </c>
      <c r="Y50">
        <v>507.090000791958</v>
      </c>
      <c r="Z50">
        <v>507.09000079195795</v>
      </c>
      <c r="AA50">
        <v>507.09000079195783</v>
      </c>
      <c r="AB50">
        <v>507.09000079195783</v>
      </c>
      <c r="AC50">
        <v>507.09000079195772</v>
      </c>
      <c r="AD50">
        <v>507.09000079195795</v>
      </c>
      <c r="AE50">
        <v>507.09000079195795</v>
      </c>
      <c r="AF50">
        <v>507.09000079195795</v>
      </c>
      <c r="AG50">
        <v>507.09000079195783</v>
      </c>
      <c r="AH50">
        <v>507.090000791958</v>
      </c>
    </row>
    <row r="51" spans="1:34" x14ac:dyDescent="0.3">
      <c r="A51" s="19">
        <f ca="1">Exceedance!U51</f>
        <v>47574</v>
      </c>
      <c r="B51" s="1">
        <v>544.80999989921224</v>
      </c>
      <c r="C51" s="1">
        <v>544.80999989921202</v>
      </c>
      <c r="D51" s="1">
        <v>544.80999989921202</v>
      </c>
      <c r="E51">
        <v>544.80999989921224</v>
      </c>
      <c r="F51">
        <v>544.80999989921213</v>
      </c>
      <c r="G51">
        <v>544.80999989921213</v>
      </c>
      <c r="H51">
        <v>544.80999989921224</v>
      </c>
      <c r="I51">
        <v>544.8099998992119</v>
      </c>
      <c r="J51">
        <v>544.80999989921224</v>
      </c>
      <c r="K51">
        <v>544.80999989921202</v>
      </c>
      <c r="L51">
        <v>544.80999989921224</v>
      </c>
      <c r="M51">
        <v>544.80999989921213</v>
      </c>
      <c r="N51">
        <v>544.80999989921213</v>
      </c>
      <c r="O51">
        <v>544.80999989921213</v>
      </c>
      <c r="P51">
        <v>544.80999989921213</v>
      </c>
      <c r="Q51">
        <v>544.80999989921213</v>
      </c>
      <c r="R51">
        <v>544.80999989921224</v>
      </c>
      <c r="S51">
        <v>544.80999989921236</v>
      </c>
      <c r="T51">
        <v>544.80999989921202</v>
      </c>
      <c r="U51">
        <v>544.80999989921202</v>
      </c>
      <c r="V51">
        <v>544.80999989921202</v>
      </c>
      <c r="W51">
        <v>544.80999989921202</v>
      </c>
      <c r="X51">
        <v>544.80999989921213</v>
      </c>
      <c r="Y51">
        <v>544.80999989921213</v>
      </c>
      <c r="Z51">
        <v>544.8099998992119</v>
      </c>
      <c r="AA51">
        <v>544.80999989921213</v>
      </c>
      <c r="AB51">
        <v>544.80999989921224</v>
      </c>
      <c r="AC51">
        <v>544.80999989921247</v>
      </c>
      <c r="AD51">
        <v>544.80999989921224</v>
      </c>
      <c r="AE51">
        <v>544.80999989921213</v>
      </c>
      <c r="AF51">
        <v>544.80999989921224</v>
      </c>
      <c r="AG51">
        <v>544.80999989921236</v>
      </c>
      <c r="AH51">
        <v>544.80999989921224</v>
      </c>
    </row>
    <row r="52" spans="1:34" x14ac:dyDescent="0.3">
      <c r="A52" s="19">
        <f ca="1">Exceedance!U52</f>
        <v>47604</v>
      </c>
      <c r="B52" s="1">
        <v>544.8100000013751</v>
      </c>
      <c r="C52" s="1">
        <v>544.8100000013751</v>
      </c>
      <c r="D52" s="1">
        <v>544.81000000137499</v>
      </c>
      <c r="E52">
        <v>544.81000000137522</v>
      </c>
      <c r="F52">
        <v>544.8100000013751</v>
      </c>
      <c r="G52">
        <v>544.81000000137499</v>
      </c>
      <c r="H52">
        <v>544.8100000013751</v>
      </c>
      <c r="I52">
        <v>544.8100000013751</v>
      </c>
      <c r="J52">
        <v>544.81000000137522</v>
      </c>
      <c r="K52">
        <v>544.81000000137533</v>
      </c>
      <c r="L52">
        <v>544.8100000013751</v>
      </c>
      <c r="M52">
        <v>544.8100000013751</v>
      </c>
      <c r="N52">
        <v>544.81000000137499</v>
      </c>
      <c r="O52">
        <v>544.81000000137522</v>
      </c>
      <c r="P52">
        <v>544.81000000137499</v>
      </c>
      <c r="Q52">
        <v>544.8100000013751</v>
      </c>
      <c r="R52">
        <v>544.8100000013751</v>
      </c>
      <c r="S52">
        <v>544.81000000137499</v>
      </c>
      <c r="T52">
        <v>544.8100000013751</v>
      </c>
      <c r="U52">
        <v>544.81000000137499</v>
      </c>
      <c r="V52">
        <v>544.81000000137499</v>
      </c>
      <c r="W52">
        <v>544.81000000137522</v>
      </c>
      <c r="X52">
        <v>544.8100000013751</v>
      </c>
      <c r="Y52">
        <v>544.81000000137499</v>
      </c>
      <c r="Z52">
        <v>544.81000000137522</v>
      </c>
      <c r="AA52">
        <v>544.81000000137499</v>
      </c>
      <c r="AB52">
        <v>544.81000000137522</v>
      </c>
      <c r="AC52">
        <v>544.81000000137499</v>
      </c>
      <c r="AD52">
        <v>544.8100000013751</v>
      </c>
      <c r="AE52">
        <v>544.81000000137499</v>
      </c>
      <c r="AF52">
        <v>544.8100000013751</v>
      </c>
      <c r="AG52">
        <v>544.81000000137522</v>
      </c>
      <c r="AH52">
        <v>544.8100000013751</v>
      </c>
    </row>
    <row r="53" spans="1:34" x14ac:dyDescent="0.3">
      <c r="A53" s="19">
        <f ca="1">Exceedance!U53</f>
        <v>47635</v>
      </c>
      <c r="B53" s="1">
        <v>544.80999999997812</v>
      </c>
      <c r="C53" s="1">
        <v>544.80999999997812</v>
      </c>
      <c r="D53" s="1">
        <v>544.80999999997812</v>
      </c>
      <c r="E53">
        <v>544.80999999997846</v>
      </c>
      <c r="F53">
        <v>544.80999999997812</v>
      </c>
      <c r="G53">
        <v>544.80999999997812</v>
      </c>
      <c r="H53">
        <v>544.80999999997812</v>
      </c>
      <c r="I53">
        <v>544.809999999978</v>
      </c>
      <c r="J53">
        <v>544.80999999997812</v>
      </c>
      <c r="K53">
        <v>544.80999999997812</v>
      </c>
      <c r="L53">
        <v>544.80999999997812</v>
      </c>
      <c r="M53">
        <v>544.80999999997823</v>
      </c>
      <c r="N53">
        <v>544.80999999997823</v>
      </c>
      <c r="O53">
        <v>544.80999999997823</v>
      </c>
      <c r="P53">
        <v>544.80999999997823</v>
      </c>
      <c r="Q53">
        <v>544.80999999997812</v>
      </c>
      <c r="R53">
        <v>544.80999999997812</v>
      </c>
      <c r="S53">
        <v>544.80999999997812</v>
      </c>
      <c r="T53">
        <v>544.80999999997812</v>
      </c>
      <c r="U53">
        <v>544.80999999997812</v>
      </c>
      <c r="V53">
        <v>544.80999999997812</v>
      </c>
      <c r="W53">
        <v>544.80999999997834</v>
      </c>
      <c r="X53">
        <v>544.80999999997812</v>
      </c>
      <c r="Y53">
        <v>544.80999999997812</v>
      </c>
      <c r="Z53">
        <v>544.80999999997823</v>
      </c>
      <c r="AA53">
        <v>544.80999999997812</v>
      </c>
      <c r="AB53">
        <v>544.80999999997823</v>
      </c>
      <c r="AC53">
        <v>544.75815919264335</v>
      </c>
      <c r="AD53">
        <v>544.80999999997812</v>
      </c>
      <c r="AE53">
        <v>544.80999999997812</v>
      </c>
      <c r="AF53">
        <v>544.80999999997812</v>
      </c>
      <c r="AG53">
        <v>544.80999999997846</v>
      </c>
      <c r="AH53">
        <v>544.80999999997812</v>
      </c>
    </row>
    <row r="54" spans="1:34" x14ac:dyDescent="0.3">
      <c r="A54" s="19">
        <f ca="1">Exceedance!U54</f>
        <v>47665</v>
      </c>
      <c r="B54" s="1">
        <v>531.3800005412013</v>
      </c>
      <c r="C54" s="1">
        <v>531.3800005412013</v>
      </c>
      <c r="D54" s="1">
        <v>531.3800005412013</v>
      </c>
      <c r="E54">
        <v>531.38000054120141</v>
      </c>
      <c r="F54">
        <v>531.3800005412013</v>
      </c>
      <c r="G54">
        <v>531.3800005412013</v>
      </c>
      <c r="H54">
        <v>531.3800005412013</v>
      </c>
      <c r="I54">
        <v>531.38000054120118</v>
      </c>
      <c r="J54">
        <v>531.38000054120118</v>
      </c>
      <c r="K54">
        <v>531.38000054120141</v>
      </c>
      <c r="L54">
        <v>531.38000054120107</v>
      </c>
      <c r="M54">
        <v>531.38000054120118</v>
      </c>
      <c r="N54">
        <v>531.38000054120141</v>
      </c>
      <c r="O54">
        <v>531.38000054120107</v>
      </c>
      <c r="P54">
        <v>531.3800005412013</v>
      </c>
      <c r="Q54">
        <v>531.3800005412013</v>
      </c>
      <c r="R54">
        <v>531.3800005412013</v>
      </c>
      <c r="S54">
        <v>531.3800005412013</v>
      </c>
      <c r="T54">
        <v>531.38000054120118</v>
      </c>
      <c r="U54">
        <v>531.3800005412013</v>
      </c>
      <c r="V54">
        <v>531.38000054120107</v>
      </c>
      <c r="W54">
        <v>531.3800005412013</v>
      </c>
      <c r="X54">
        <v>531.3800005412013</v>
      </c>
      <c r="Y54">
        <v>531.3800005412013</v>
      </c>
      <c r="Z54">
        <v>531.38000054120118</v>
      </c>
      <c r="AA54">
        <v>531.3800005412013</v>
      </c>
      <c r="AB54">
        <v>531.38000054120107</v>
      </c>
      <c r="AC54">
        <v>531.38000410810662</v>
      </c>
      <c r="AD54">
        <v>531.3800005412013</v>
      </c>
      <c r="AE54">
        <v>531.3800005412013</v>
      </c>
      <c r="AF54">
        <v>531.3800005412013</v>
      </c>
      <c r="AG54">
        <v>531.38000054120118</v>
      </c>
      <c r="AH54">
        <v>531.3800005412013</v>
      </c>
    </row>
    <row r="55" spans="1:34" x14ac:dyDescent="0.3">
      <c r="A55" s="19">
        <f ca="1">Exceedance!U55</f>
        <v>47696</v>
      </c>
      <c r="B55" s="1">
        <v>521.94000045580583</v>
      </c>
      <c r="C55" s="1">
        <v>521.94000045580583</v>
      </c>
      <c r="D55" s="1">
        <v>521.94000045580606</v>
      </c>
      <c r="E55">
        <v>521.94000045580583</v>
      </c>
      <c r="F55">
        <v>521.94000045580606</v>
      </c>
      <c r="G55">
        <v>521.94000045580583</v>
      </c>
      <c r="H55">
        <v>521.94000045580583</v>
      </c>
      <c r="I55">
        <v>521.9400004558056</v>
      </c>
      <c r="J55">
        <v>521.94000045580594</v>
      </c>
      <c r="K55">
        <v>521.94000045580583</v>
      </c>
      <c r="L55">
        <v>521.94000045580572</v>
      </c>
      <c r="M55">
        <v>521.94000045580572</v>
      </c>
      <c r="N55">
        <v>521.94000045580583</v>
      </c>
      <c r="O55">
        <v>521.94000045580606</v>
      </c>
      <c r="P55">
        <v>521.94000045580583</v>
      </c>
      <c r="Q55">
        <v>521.94000045580583</v>
      </c>
      <c r="R55">
        <v>521.94000045580583</v>
      </c>
      <c r="S55">
        <v>521.94000045580583</v>
      </c>
      <c r="T55">
        <v>521.94000045580606</v>
      </c>
      <c r="U55">
        <v>521.94000045580606</v>
      </c>
      <c r="V55">
        <v>521.94000045580606</v>
      </c>
      <c r="W55">
        <v>521.94000045580583</v>
      </c>
      <c r="X55">
        <v>521.94000045580606</v>
      </c>
      <c r="Y55">
        <v>521.94000045580606</v>
      </c>
      <c r="Z55">
        <v>521.94000045580594</v>
      </c>
      <c r="AA55">
        <v>521.94000045580606</v>
      </c>
      <c r="AB55">
        <v>521.94000045580606</v>
      </c>
      <c r="AC55">
        <v>521.94000045494056</v>
      </c>
      <c r="AD55">
        <v>521.94000045580606</v>
      </c>
      <c r="AE55">
        <v>521.94000045580583</v>
      </c>
      <c r="AF55">
        <v>521.94000045580583</v>
      </c>
      <c r="AG55">
        <v>521.94000045580572</v>
      </c>
      <c r="AH55">
        <v>521.94000045580594</v>
      </c>
    </row>
    <row r="56" spans="1:34" x14ac:dyDescent="0.3">
      <c r="A56" s="19">
        <f ca="1">Exceedance!U56</f>
        <v>47727</v>
      </c>
      <c r="B56" s="1">
        <v>521.93999998965876</v>
      </c>
      <c r="C56" s="1">
        <v>521.93999998965853</v>
      </c>
      <c r="D56" s="1">
        <v>521.93999998965887</v>
      </c>
      <c r="E56">
        <v>521.93999998965899</v>
      </c>
      <c r="F56">
        <v>521.93999998965876</v>
      </c>
      <c r="G56">
        <v>521.93999998965876</v>
      </c>
      <c r="H56">
        <v>521.93999998965876</v>
      </c>
      <c r="I56">
        <v>521.93999998965853</v>
      </c>
      <c r="J56">
        <v>521.93999998965887</v>
      </c>
      <c r="K56">
        <v>521.93999998965853</v>
      </c>
      <c r="L56">
        <v>521.93999998965876</v>
      </c>
      <c r="M56">
        <v>521.93999998965853</v>
      </c>
      <c r="N56">
        <v>521.93999998965876</v>
      </c>
      <c r="O56">
        <v>521.93999998965865</v>
      </c>
      <c r="P56">
        <v>521.93999998965853</v>
      </c>
      <c r="Q56">
        <v>521.93999998965876</v>
      </c>
      <c r="R56">
        <v>521.93999998965876</v>
      </c>
      <c r="S56">
        <v>521.93999998965899</v>
      </c>
      <c r="T56">
        <v>521.93999998965853</v>
      </c>
      <c r="U56">
        <v>521.93999998965853</v>
      </c>
      <c r="V56">
        <v>521.93999998965853</v>
      </c>
      <c r="W56">
        <v>521.93999998965899</v>
      </c>
      <c r="X56">
        <v>521.93999998965887</v>
      </c>
      <c r="Y56">
        <v>521.93999998965853</v>
      </c>
      <c r="Z56">
        <v>521.93999998965876</v>
      </c>
      <c r="AA56">
        <v>521.93999998965865</v>
      </c>
      <c r="AB56">
        <v>521.93999998965853</v>
      </c>
      <c r="AC56">
        <v>521.93999998966876</v>
      </c>
      <c r="AD56">
        <v>521.93999998965876</v>
      </c>
      <c r="AE56">
        <v>521.93999998965876</v>
      </c>
      <c r="AF56">
        <v>521.93999998965876</v>
      </c>
      <c r="AG56">
        <v>521.93999998965876</v>
      </c>
      <c r="AH56">
        <v>521.93999998965876</v>
      </c>
    </row>
    <row r="57" spans="1:34" x14ac:dyDescent="0.3">
      <c r="A57" s="19">
        <f ca="1">Exceedance!U57</f>
        <v>47757</v>
      </c>
      <c r="B57" s="1">
        <v>521.94000000018821</v>
      </c>
      <c r="C57" s="1">
        <v>521.94000000018798</v>
      </c>
      <c r="D57" s="1">
        <v>521.94000000018787</v>
      </c>
      <c r="E57">
        <v>521.94000000018809</v>
      </c>
      <c r="F57">
        <v>521.94000000018798</v>
      </c>
      <c r="G57">
        <v>521.94000000018821</v>
      </c>
      <c r="H57">
        <v>521.94000000018809</v>
      </c>
      <c r="I57">
        <v>521.94000000018775</v>
      </c>
      <c r="J57">
        <v>521.94000000018798</v>
      </c>
      <c r="K57">
        <v>521.94000000018821</v>
      </c>
      <c r="L57">
        <v>521.94000000018798</v>
      </c>
      <c r="M57">
        <v>521.94000000018775</v>
      </c>
      <c r="N57">
        <v>521.94000000018798</v>
      </c>
      <c r="O57">
        <v>521.94000000018798</v>
      </c>
      <c r="P57">
        <v>521.94000000018821</v>
      </c>
      <c r="Q57">
        <v>521.94000000018798</v>
      </c>
      <c r="R57">
        <v>521.94000000018809</v>
      </c>
      <c r="S57">
        <v>521.94000000018809</v>
      </c>
      <c r="T57">
        <v>521.94000000018787</v>
      </c>
      <c r="U57">
        <v>521.94000000018798</v>
      </c>
      <c r="V57">
        <v>521.94000000018821</v>
      </c>
      <c r="W57">
        <v>521.94000000018809</v>
      </c>
      <c r="X57">
        <v>521.94000000018798</v>
      </c>
      <c r="Y57">
        <v>521.94000000018798</v>
      </c>
      <c r="Z57">
        <v>521.94000000018809</v>
      </c>
      <c r="AA57">
        <v>521.94000000018809</v>
      </c>
      <c r="AB57">
        <v>521.94000000018809</v>
      </c>
      <c r="AC57">
        <v>521.94000000019605</v>
      </c>
      <c r="AD57">
        <v>521.94000000018809</v>
      </c>
      <c r="AE57">
        <v>521.94000000018798</v>
      </c>
      <c r="AF57">
        <v>521.94000000018798</v>
      </c>
      <c r="AG57">
        <v>521.94000000018809</v>
      </c>
      <c r="AH57">
        <v>521.94000000018798</v>
      </c>
    </row>
    <row r="58" spans="1:34" x14ac:dyDescent="0.3">
      <c r="A58" s="19">
        <f ca="1">Exceedance!U58</f>
        <v>47788</v>
      </c>
      <c r="B58" s="1">
        <v>521.93999999999767</v>
      </c>
      <c r="C58" s="1">
        <v>521.93999999999767</v>
      </c>
      <c r="D58" s="1">
        <v>521.93999999999767</v>
      </c>
      <c r="E58">
        <v>521.93999999999767</v>
      </c>
      <c r="F58">
        <v>521.93999999999767</v>
      </c>
      <c r="G58">
        <v>521.93999999999767</v>
      </c>
      <c r="H58">
        <v>521.93999999999755</v>
      </c>
      <c r="I58">
        <v>521.93999999999733</v>
      </c>
      <c r="J58">
        <v>521.93999999999767</v>
      </c>
      <c r="K58">
        <v>521.93999999999778</v>
      </c>
      <c r="L58">
        <v>521.93999999999767</v>
      </c>
      <c r="M58">
        <v>521.93999999999733</v>
      </c>
      <c r="N58">
        <v>521.93999999999767</v>
      </c>
      <c r="O58">
        <v>521.93999999999767</v>
      </c>
      <c r="P58">
        <v>521.93999999999767</v>
      </c>
      <c r="Q58">
        <v>521.93999999999767</v>
      </c>
      <c r="R58">
        <v>521.93999999999767</v>
      </c>
      <c r="S58">
        <v>521.93999999999767</v>
      </c>
      <c r="T58">
        <v>521.93999999999767</v>
      </c>
      <c r="U58">
        <v>521.93999999999767</v>
      </c>
      <c r="V58">
        <v>521.93999999999767</v>
      </c>
      <c r="W58">
        <v>521.93999999999767</v>
      </c>
      <c r="X58">
        <v>521.93999999999767</v>
      </c>
      <c r="Y58">
        <v>521.93999999999767</v>
      </c>
      <c r="Z58">
        <v>521.93999999999767</v>
      </c>
      <c r="AA58">
        <v>521.93999999999767</v>
      </c>
      <c r="AB58">
        <v>521.93999999999767</v>
      </c>
      <c r="AC58">
        <v>521.93999999999789</v>
      </c>
      <c r="AD58">
        <v>521.93999999999767</v>
      </c>
      <c r="AE58">
        <v>521.93999999999767</v>
      </c>
      <c r="AF58">
        <v>521.93999999999767</v>
      </c>
      <c r="AG58">
        <v>521.93999999999767</v>
      </c>
      <c r="AH58">
        <v>521.93999999999767</v>
      </c>
    </row>
    <row r="59" spans="1:34" x14ac:dyDescent="0.3">
      <c r="A59" s="19">
        <f ca="1">Exceedance!U59</f>
        <v>47818</v>
      </c>
      <c r="B59" s="1">
        <v>503.40999820075155</v>
      </c>
      <c r="C59" s="1">
        <v>503.40999820075155</v>
      </c>
      <c r="D59" s="1">
        <v>503.40999820075155</v>
      </c>
      <c r="E59">
        <v>503.40999820075155</v>
      </c>
      <c r="F59">
        <v>503.40999820075155</v>
      </c>
      <c r="G59">
        <v>503.40999820075172</v>
      </c>
      <c r="H59">
        <v>503.4099982007516</v>
      </c>
      <c r="I59">
        <v>503.40999820075132</v>
      </c>
      <c r="J59">
        <v>503.40999820075155</v>
      </c>
      <c r="K59">
        <v>503.40999820075172</v>
      </c>
      <c r="L59">
        <v>503.40999820075155</v>
      </c>
      <c r="M59">
        <v>503.40999820075132</v>
      </c>
      <c r="N59">
        <v>503.4099982007516</v>
      </c>
      <c r="O59">
        <v>503.40999820075155</v>
      </c>
      <c r="P59">
        <v>503.40999820075132</v>
      </c>
      <c r="Q59">
        <v>503.40999820075172</v>
      </c>
      <c r="R59">
        <v>503.40999820075143</v>
      </c>
      <c r="S59">
        <v>503.40999820075155</v>
      </c>
      <c r="T59">
        <v>503.40999820075155</v>
      </c>
      <c r="U59">
        <v>503.4099982007516</v>
      </c>
      <c r="V59">
        <v>503.40999820075155</v>
      </c>
      <c r="W59">
        <v>503.40999820075155</v>
      </c>
      <c r="X59">
        <v>503.40999820075155</v>
      </c>
      <c r="Y59">
        <v>503.40999820075155</v>
      </c>
      <c r="Z59">
        <v>503.40999820075155</v>
      </c>
      <c r="AA59">
        <v>503.40999820075155</v>
      </c>
      <c r="AB59">
        <v>503.40999820075155</v>
      </c>
      <c r="AC59">
        <v>503.40999820075143</v>
      </c>
      <c r="AD59">
        <v>503.40999820075155</v>
      </c>
      <c r="AE59">
        <v>503.40999820075155</v>
      </c>
      <c r="AF59">
        <v>503.40999820075143</v>
      </c>
      <c r="AG59">
        <v>503.40999820075155</v>
      </c>
      <c r="AH59">
        <v>503.40999820075155</v>
      </c>
    </row>
    <row r="60" spans="1:34" x14ac:dyDescent="0.3">
      <c r="A60" s="19">
        <f ca="1">Exceedance!U60</f>
        <v>47849</v>
      </c>
      <c r="B60" s="1">
        <v>503.41000001254383</v>
      </c>
      <c r="C60" s="1">
        <v>503.41000001254395</v>
      </c>
      <c r="D60" s="1">
        <v>503.41000001254395</v>
      </c>
      <c r="E60">
        <v>503.41000001254395</v>
      </c>
      <c r="F60">
        <v>503.41000001254383</v>
      </c>
      <c r="G60">
        <v>503.41000001254412</v>
      </c>
      <c r="H60">
        <v>503.41000001254395</v>
      </c>
      <c r="I60">
        <v>503.41000001254366</v>
      </c>
      <c r="J60">
        <v>503.41000001254383</v>
      </c>
      <c r="K60">
        <v>503.41000001254412</v>
      </c>
      <c r="L60">
        <v>503.41000001254395</v>
      </c>
      <c r="M60">
        <v>503.41000001254395</v>
      </c>
      <c r="N60">
        <v>503.41000001254395</v>
      </c>
      <c r="O60">
        <v>503.41000001254395</v>
      </c>
      <c r="P60">
        <v>503.41000001254366</v>
      </c>
      <c r="Q60">
        <v>503.41000001254383</v>
      </c>
      <c r="R60">
        <v>503.410000012544</v>
      </c>
      <c r="S60">
        <v>503.41000001254395</v>
      </c>
      <c r="T60">
        <v>503.41000001254412</v>
      </c>
      <c r="U60">
        <v>503.41000001254395</v>
      </c>
      <c r="V60">
        <v>503.41000001254395</v>
      </c>
      <c r="W60">
        <v>503.41000001254395</v>
      </c>
      <c r="X60">
        <v>503.41000001254395</v>
      </c>
      <c r="Y60">
        <v>503.41000001254395</v>
      </c>
      <c r="Z60">
        <v>503.41000001254395</v>
      </c>
      <c r="AA60">
        <v>503.41000001254383</v>
      </c>
      <c r="AB60">
        <v>503.41000001254383</v>
      </c>
      <c r="AC60">
        <v>503.41000001254383</v>
      </c>
      <c r="AD60">
        <v>503.41000001254395</v>
      </c>
      <c r="AE60">
        <v>503.41000001254395</v>
      </c>
      <c r="AF60">
        <v>503.41000001254366</v>
      </c>
      <c r="AG60">
        <v>503.41000001254383</v>
      </c>
      <c r="AH60">
        <v>503.41000001254383</v>
      </c>
    </row>
    <row r="61" spans="1:34" x14ac:dyDescent="0.3">
      <c r="A61" s="19">
        <f ca="1">Exceedance!U61</f>
        <v>47880</v>
      </c>
      <c r="B61" s="1">
        <v>503.40999999989447</v>
      </c>
      <c r="C61" s="1">
        <v>503.4099999998943</v>
      </c>
      <c r="D61" s="1">
        <v>503.4099999998943</v>
      </c>
      <c r="E61">
        <v>503.40999999989447</v>
      </c>
      <c r="F61">
        <v>503.40999999989458</v>
      </c>
      <c r="G61">
        <v>503.40999999989469</v>
      </c>
      <c r="H61">
        <v>503.40999999989458</v>
      </c>
      <c r="I61">
        <v>503.40999999989413</v>
      </c>
      <c r="J61">
        <v>503.4099999998943</v>
      </c>
      <c r="K61">
        <v>503.40999999989469</v>
      </c>
      <c r="L61">
        <v>503.4099999998943</v>
      </c>
      <c r="M61">
        <v>503.40999999989447</v>
      </c>
      <c r="N61">
        <v>503.40999999989447</v>
      </c>
      <c r="O61">
        <v>503.40999999989447</v>
      </c>
      <c r="P61">
        <v>503.4099999998943</v>
      </c>
      <c r="Q61">
        <v>503.40999999989441</v>
      </c>
      <c r="R61">
        <v>503.4099999998943</v>
      </c>
      <c r="S61">
        <v>503.4099999998943</v>
      </c>
      <c r="T61">
        <v>503.40999999989447</v>
      </c>
      <c r="U61">
        <v>503.40999999989447</v>
      </c>
      <c r="V61">
        <v>503.40999999989447</v>
      </c>
      <c r="W61">
        <v>503.4099999998943</v>
      </c>
      <c r="X61">
        <v>503.4099999998943</v>
      </c>
      <c r="Y61">
        <v>503.40999999989447</v>
      </c>
      <c r="Z61">
        <v>503.4099999998943</v>
      </c>
      <c r="AA61">
        <v>503.4099999998943</v>
      </c>
      <c r="AB61">
        <v>503.40999999989447</v>
      </c>
      <c r="AC61">
        <v>503.40999999989418</v>
      </c>
      <c r="AD61">
        <v>503.40999999989447</v>
      </c>
      <c r="AE61">
        <v>503.4099999998943</v>
      </c>
      <c r="AF61">
        <v>503.4099999998943</v>
      </c>
      <c r="AG61">
        <v>503.40999999989447</v>
      </c>
      <c r="AH61">
        <v>503.4099999998943</v>
      </c>
    </row>
    <row r="62" spans="1:34" x14ac:dyDescent="0.3">
      <c r="A62" s="19">
        <f ca="1">Exceedance!U62</f>
        <v>47908</v>
      </c>
      <c r="B62" s="1">
        <v>507.09000079195795</v>
      </c>
      <c r="C62" s="1">
        <v>507.09000079195795</v>
      </c>
      <c r="D62" s="1">
        <v>507.09000079195795</v>
      </c>
      <c r="E62">
        <v>507.090000791958</v>
      </c>
      <c r="F62">
        <v>507.09000079195812</v>
      </c>
      <c r="G62">
        <v>507.09000079195823</v>
      </c>
      <c r="H62">
        <v>507.09000079195823</v>
      </c>
      <c r="I62">
        <v>507.09000079195795</v>
      </c>
      <c r="J62">
        <v>507.09000079195812</v>
      </c>
      <c r="K62">
        <v>507.090000791958</v>
      </c>
      <c r="L62">
        <v>507.09000079195795</v>
      </c>
      <c r="M62">
        <v>507.090000791958</v>
      </c>
      <c r="N62">
        <v>507.090000791958</v>
      </c>
      <c r="O62">
        <v>507.09000079195795</v>
      </c>
      <c r="P62">
        <v>507.09000079195783</v>
      </c>
      <c r="Q62">
        <v>507.090000791958</v>
      </c>
      <c r="R62">
        <v>507.09000079195795</v>
      </c>
      <c r="S62">
        <v>507.09000079195812</v>
      </c>
      <c r="T62">
        <v>507.09000079195823</v>
      </c>
      <c r="U62">
        <v>507.09000079195812</v>
      </c>
      <c r="V62">
        <v>507.090000791958</v>
      </c>
      <c r="W62">
        <v>507.09000079195795</v>
      </c>
      <c r="X62">
        <v>507.090000791958</v>
      </c>
      <c r="Y62">
        <v>507.09000079195812</v>
      </c>
      <c r="Z62">
        <v>507.09000079195812</v>
      </c>
      <c r="AA62">
        <v>507.09000079195812</v>
      </c>
      <c r="AB62">
        <v>507.090000791958</v>
      </c>
      <c r="AC62">
        <v>507.090000791958</v>
      </c>
      <c r="AD62">
        <v>507.09000079195812</v>
      </c>
      <c r="AE62">
        <v>507.090000791958</v>
      </c>
      <c r="AF62">
        <v>507.09000079195783</v>
      </c>
      <c r="AG62">
        <v>507.090000791958</v>
      </c>
      <c r="AH62">
        <v>507.09000079195812</v>
      </c>
    </row>
    <row r="63" spans="1:34" x14ac:dyDescent="0.3">
      <c r="A63" s="19">
        <f ca="1">Exceedance!U63</f>
        <v>47939</v>
      </c>
      <c r="B63" s="1">
        <v>544.80999989921236</v>
      </c>
      <c r="C63" s="1">
        <v>544.80999989921224</v>
      </c>
      <c r="D63" s="1">
        <v>544.80999989921224</v>
      </c>
      <c r="E63">
        <v>544.80999989921224</v>
      </c>
      <c r="F63">
        <v>544.80999989921224</v>
      </c>
      <c r="G63">
        <v>544.80999989921236</v>
      </c>
      <c r="H63">
        <v>544.80999989921224</v>
      </c>
      <c r="I63">
        <v>544.8099998992119</v>
      </c>
      <c r="J63">
        <v>544.80999989921202</v>
      </c>
      <c r="K63">
        <v>544.80999989921236</v>
      </c>
      <c r="L63">
        <v>544.80999989921213</v>
      </c>
      <c r="M63">
        <v>544.80999989921202</v>
      </c>
      <c r="N63">
        <v>544.80999989921213</v>
      </c>
      <c r="O63">
        <v>544.80999989921224</v>
      </c>
      <c r="P63">
        <v>544.80999989921202</v>
      </c>
      <c r="Q63">
        <v>544.80999989921202</v>
      </c>
      <c r="R63">
        <v>544.80999989921224</v>
      </c>
      <c r="S63">
        <v>544.80999989921202</v>
      </c>
      <c r="T63">
        <v>544.80999989921236</v>
      </c>
      <c r="U63">
        <v>544.80999989921224</v>
      </c>
      <c r="V63">
        <v>544.80999989921213</v>
      </c>
      <c r="W63">
        <v>544.80999989921202</v>
      </c>
      <c r="X63">
        <v>544.80999989921213</v>
      </c>
      <c r="Y63">
        <v>544.80999989921213</v>
      </c>
      <c r="Z63">
        <v>544.80999989921224</v>
      </c>
      <c r="AA63">
        <v>544.80999989921202</v>
      </c>
      <c r="AB63">
        <v>544.80999989921202</v>
      </c>
      <c r="AC63">
        <v>544.80999989921213</v>
      </c>
      <c r="AD63">
        <v>544.80999989921213</v>
      </c>
      <c r="AE63">
        <v>544.80999989921213</v>
      </c>
      <c r="AF63">
        <v>544.8099998992119</v>
      </c>
      <c r="AG63">
        <v>544.80999989921202</v>
      </c>
      <c r="AH63">
        <v>544.80999989921224</v>
      </c>
    </row>
    <row r="64" spans="1:34" x14ac:dyDescent="0.3">
      <c r="A64" s="19">
        <f ca="1">Exceedance!U64</f>
        <v>47969</v>
      </c>
      <c r="B64" s="1">
        <v>544.8100000013751</v>
      </c>
      <c r="C64" s="1">
        <v>544.81000000137522</v>
      </c>
      <c r="D64" s="1">
        <v>544.81000000137522</v>
      </c>
      <c r="E64">
        <v>544.81000000137522</v>
      </c>
      <c r="F64">
        <v>544.8100000013751</v>
      </c>
      <c r="G64">
        <v>544.81000000137533</v>
      </c>
      <c r="H64">
        <v>544.8100000013751</v>
      </c>
      <c r="I64">
        <v>544.81000000137487</v>
      </c>
      <c r="J64">
        <v>544.81000000137499</v>
      </c>
      <c r="K64">
        <v>544.81000000137533</v>
      </c>
      <c r="L64">
        <v>544.81000000137499</v>
      </c>
      <c r="M64">
        <v>544.81000000137487</v>
      </c>
      <c r="N64">
        <v>544.8100000013751</v>
      </c>
      <c r="O64">
        <v>544.81000000137522</v>
      </c>
      <c r="P64">
        <v>544.81000000137499</v>
      </c>
      <c r="Q64">
        <v>544.81000000137499</v>
      </c>
      <c r="R64">
        <v>544.8100000013751</v>
      </c>
      <c r="S64">
        <v>544.81000000137533</v>
      </c>
      <c r="T64">
        <v>544.81000000137533</v>
      </c>
      <c r="U64">
        <v>544.81000000137522</v>
      </c>
      <c r="V64">
        <v>544.8100000013751</v>
      </c>
      <c r="W64">
        <v>544.81000000137499</v>
      </c>
      <c r="X64">
        <v>544.8100000013751</v>
      </c>
      <c r="Y64">
        <v>544.8100000013751</v>
      </c>
      <c r="Z64">
        <v>544.81000000137522</v>
      </c>
      <c r="AA64">
        <v>544.8100000013751</v>
      </c>
      <c r="AB64">
        <v>544.81000000137533</v>
      </c>
      <c r="AC64">
        <v>544.81000000137499</v>
      </c>
      <c r="AD64">
        <v>544.8100000013751</v>
      </c>
      <c r="AE64">
        <v>544.8100000013751</v>
      </c>
      <c r="AF64">
        <v>544.81000000137499</v>
      </c>
      <c r="AG64">
        <v>544.81000000137522</v>
      </c>
      <c r="AH64">
        <v>544.81000000137522</v>
      </c>
    </row>
    <row r="65" spans="1:34" x14ac:dyDescent="0.3">
      <c r="A65" s="19">
        <f ca="1">Exceedance!U65</f>
        <v>48000</v>
      </c>
      <c r="B65" s="1">
        <v>544.80999999997812</v>
      </c>
      <c r="C65" s="1">
        <v>544.80999999997846</v>
      </c>
      <c r="D65" s="1">
        <v>544.80999999997846</v>
      </c>
      <c r="E65">
        <v>544.80999999997846</v>
      </c>
      <c r="F65">
        <v>544.80999999997812</v>
      </c>
      <c r="G65">
        <v>544.80999999997823</v>
      </c>
      <c r="H65">
        <v>544.80999999997823</v>
      </c>
      <c r="I65">
        <v>544.80999999997789</v>
      </c>
      <c r="J65">
        <v>544.80999999997812</v>
      </c>
      <c r="K65">
        <v>544.80999999997846</v>
      </c>
      <c r="L65">
        <v>544.80999999997823</v>
      </c>
      <c r="M65">
        <v>544.80999999997789</v>
      </c>
      <c r="N65">
        <v>544.80999999997812</v>
      </c>
      <c r="O65">
        <v>544.80999999997834</v>
      </c>
      <c r="P65">
        <v>544.80999999997812</v>
      </c>
      <c r="Q65">
        <v>544.80999999997812</v>
      </c>
      <c r="R65">
        <v>544.80999999997812</v>
      </c>
      <c r="S65">
        <v>544.80999999997834</v>
      </c>
      <c r="T65">
        <v>544.80999999997846</v>
      </c>
      <c r="U65">
        <v>544.80999999997834</v>
      </c>
      <c r="V65">
        <v>544.80999999997812</v>
      </c>
      <c r="W65">
        <v>544.80999999997812</v>
      </c>
      <c r="X65">
        <v>544.80999999997812</v>
      </c>
      <c r="Y65">
        <v>544.80999999997812</v>
      </c>
      <c r="Z65">
        <v>544.80999999997834</v>
      </c>
      <c r="AA65">
        <v>544.80999999997812</v>
      </c>
      <c r="AB65">
        <v>544.80999999997812</v>
      </c>
      <c r="AC65">
        <v>544.809999999978</v>
      </c>
      <c r="AD65">
        <v>544.80999999997812</v>
      </c>
      <c r="AE65">
        <v>544.80999999997812</v>
      </c>
      <c r="AF65">
        <v>544.80999999997812</v>
      </c>
      <c r="AG65">
        <v>544.80999999997834</v>
      </c>
      <c r="AH65">
        <v>544.80999999997823</v>
      </c>
    </row>
    <row r="66" spans="1:34" x14ac:dyDescent="0.3">
      <c r="A66" s="19">
        <f ca="1">Exceedance!U66</f>
        <v>48030</v>
      </c>
      <c r="B66" s="1">
        <v>531.3800005412013</v>
      </c>
      <c r="C66" s="1">
        <v>531.38000054120141</v>
      </c>
      <c r="D66" s="1">
        <v>531.38000054120141</v>
      </c>
      <c r="E66">
        <v>531.38000054120141</v>
      </c>
      <c r="F66">
        <v>531.3800005412013</v>
      </c>
      <c r="G66">
        <v>531.38000054120141</v>
      </c>
      <c r="H66">
        <v>531.38000054120141</v>
      </c>
      <c r="I66">
        <v>531.38000054120096</v>
      </c>
      <c r="J66">
        <v>531.3800005412013</v>
      </c>
      <c r="K66">
        <v>531.38000054120141</v>
      </c>
      <c r="L66">
        <v>531.3800005412013</v>
      </c>
      <c r="M66">
        <v>531.38000054120118</v>
      </c>
      <c r="N66">
        <v>531.3800005412013</v>
      </c>
      <c r="O66">
        <v>531.38000054120118</v>
      </c>
      <c r="P66">
        <v>531.38000054120096</v>
      </c>
      <c r="Q66">
        <v>531.3800005412013</v>
      </c>
      <c r="R66">
        <v>531.3800005412013</v>
      </c>
      <c r="S66">
        <v>531.3800005412013</v>
      </c>
      <c r="T66">
        <v>531.3800005412013</v>
      </c>
      <c r="U66">
        <v>531.38000054120107</v>
      </c>
      <c r="V66">
        <v>531.3800005412013</v>
      </c>
      <c r="W66">
        <v>531.3800005412013</v>
      </c>
      <c r="X66">
        <v>531.3800005412013</v>
      </c>
      <c r="Y66">
        <v>531.3800005412013</v>
      </c>
      <c r="Z66">
        <v>531.38000054120107</v>
      </c>
      <c r="AA66">
        <v>531.3800005412013</v>
      </c>
      <c r="AB66">
        <v>531.38000054120153</v>
      </c>
      <c r="AC66">
        <v>531.38000054120118</v>
      </c>
      <c r="AD66">
        <v>531.3800005412013</v>
      </c>
      <c r="AE66">
        <v>531.3800005412013</v>
      </c>
      <c r="AF66">
        <v>531.38000054120107</v>
      </c>
      <c r="AG66">
        <v>531.3800005412013</v>
      </c>
      <c r="AH66">
        <v>531.3800005412013</v>
      </c>
    </row>
    <row r="67" spans="1:34" x14ac:dyDescent="0.3">
      <c r="A67" s="19">
        <f ca="1">Exceedance!U67</f>
        <v>48061</v>
      </c>
      <c r="B67" s="1">
        <v>521.94000045580583</v>
      </c>
      <c r="C67" s="1">
        <v>521.94000045580583</v>
      </c>
      <c r="D67" s="1">
        <v>521.94000045580583</v>
      </c>
      <c r="E67">
        <v>521.94000045580583</v>
      </c>
      <c r="F67">
        <v>521.94000045580583</v>
      </c>
      <c r="G67">
        <v>521.94000045580594</v>
      </c>
      <c r="H67">
        <v>521.94000045580594</v>
      </c>
      <c r="I67">
        <v>521.94000045580583</v>
      </c>
      <c r="J67">
        <v>521.94000045580606</v>
      </c>
      <c r="K67">
        <v>521.94000045580583</v>
      </c>
      <c r="L67">
        <v>521.94000045580583</v>
      </c>
      <c r="M67">
        <v>521.9400004558056</v>
      </c>
      <c r="N67">
        <v>521.94000045580583</v>
      </c>
      <c r="O67">
        <v>521.94000045580572</v>
      </c>
      <c r="P67">
        <v>521.94000045580583</v>
      </c>
      <c r="Q67">
        <v>521.94000045580583</v>
      </c>
      <c r="R67">
        <v>521.94000045580583</v>
      </c>
      <c r="S67">
        <v>521.94000045580606</v>
      </c>
      <c r="T67">
        <v>521.94000045580583</v>
      </c>
      <c r="U67">
        <v>521.94000045580606</v>
      </c>
      <c r="V67">
        <v>521.94000045580606</v>
      </c>
      <c r="W67">
        <v>521.94000045580583</v>
      </c>
      <c r="X67">
        <v>521.94000045580606</v>
      </c>
      <c r="Y67">
        <v>521.94000045580606</v>
      </c>
      <c r="Z67">
        <v>521.94000045580606</v>
      </c>
      <c r="AA67">
        <v>521.94000045580606</v>
      </c>
      <c r="AB67">
        <v>521.94000045580572</v>
      </c>
      <c r="AC67">
        <v>521.94000045580594</v>
      </c>
      <c r="AD67">
        <v>521.94000045580583</v>
      </c>
      <c r="AE67">
        <v>521.94000045580583</v>
      </c>
      <c r="AF67">
        <v>521.9400004558056</v>
      </c>
      <c r="AG67">
        <v>521.94000045580606</v>
      </c>
      <c r="AH67">
        <v>521.94000045580583</v>
      </c>
    </row>
    <row r="68" spans="1:34" x14ac:dyDescent="0.3">
      <c r="A68" s="19">
        <f ca="1">Exceedance!U68</f>
        <v>48092</v>
      </c>
      <c r="B68" s="1">
        <v>521.93999998965876</v>
      </c>
      <c r="C68" s="1">
        <v>521.93999998965876</v>
      </c>
      <c r="D68" s="1">
        <v>521.93999998965876</v>
      </c>
      <c r="E68">
        <v>521.93999998965899</v>
      </c>
      <c r="F68">
        <v>521.93999998965876</v>
      </c>
      <c r="G68">
        <v>521.93999998965899</v>
      </c>
      <c r="H68">
        <v>521.93999998965899</v>
      </c>
      <c r="I68">
        <v>521.93999998965853</v>
      </c>
      <c r="J68">
        <v>521.93999998965876</v>
      </c>
      <c r="K68">
        <v>521.93999998965876</v>
      </c>
      <c r="L68">
        <v>521.93999998965876</v>
      </c>
      <c r="M68">
        <v>521.93999998965853</v>
      </c>
      <c r="N68">
        <v>521.93999998965876</v>
      </c>
      <c r="O68">
        <v>521.93999998965876</v>
      </c>
      <c r="P68">
        <v>521.93999998965853</v>
      </c>
      <c r="Q68">
        <v>521.93999998965876</v>
      </c>
      <c r="R68">
        <v>521.93999998965876</v>
      </c>
      <c r="S68">
        <v>521.93999998965876</v>
      </c>
      <c r="T68">
        <v>521.93999998965876</v>
      </c>
      <c r="U68">
        <v>521.93999998965887</v>
      </c>
      <c r="V68">
        <v>521.93999998965887</v>
      </c>
      <c r="W68">
        <v>521.93999998965853</v>
      </c>
      <c r="X68">
        <v>521.93999998965887</v>
      </c>
      <c r="Y68">
        <v>521.93999998965853</v>
      </c>
      <c r="Z68">
        <v>521.93999998965865</v>
      </c>
      <c r="AA68">
        <v>521.93999998965853</v>
      </c>
      <c r="AB68">
        <v>521.93999998965899</v>
      </c>
      <c r="AC68">
        <v>521.93999998965853</v>
      </c>
      <c r="AD68">
        <v>521.93999998965876</v>
      </c>
      <c r="AE68">
        <v>521.93999998965853</v>
      </c>
      <c r="AF68">
        <v>521.93999998965853</v>
      </c>
      <c r="AG68">
        <v>521.93999998965853</v>
      </c>
      <c r="AH68">
        <v>521.93999998965876</v>
      </c>
    </row>
    <row r="69" spans="1:34" x14ac:dyDescent="0.3">
      <c r="A69" s="19" t="str">
        <f ca="1">Exceedance!U69</f>
        <v/>
      </c>
      <c r="B69" s="1"/>
      <c r="C69" s="1"/>
      <c r="D69" s="1"/>
    </row>
    <row r="70" spans="1:34" x14ac:dyDescent="0.3">
      <c r="A70" s="19" t="str">
        <f ca="1">Exceedance!U70</f>
        <v/>
      </c>
      <c r="B70" s="1"/>
      <c r="C70" s="1"/>
      <c r="D70" s="1"/>
    </row>
    <row r="71" spans="1:34" x14ac:dyDescent="0.3">
      <c r="A71" s="19" t="str">
        <f ca="1">Exceedance!U71</f>
        <v/>
      </c>
      <c r="B71" s="1"/>
      <c r="C71" s="1"/>
      <c r="D71" s="1"/>
    </row>
    <row r="72" spans="1:34" x14ac:dyDescent="0.3">
      <c r="A72" s="19" t="str">
        <f ca="1">Exceedance!U72</f>
        <v/>
      </c>
      <c r="B72" s="1"/>
      <c r="C72" s="1"/>
      <c r="D72" s="1"/>
    </row>
    <row r="73" spans="1:34" x14ac:dyDescent="0.3">
      <c r="A73" s="19" t="str">
        <f ca="1">Exceedance!U73</f>
        <v/>
      </c>
      <c r="B73" s="1"/>
      <c r="C73" s="1"/>
      <c r="D73" s="1"/>
    </row>
    <row r="74" spans="1:34" x14ac:dyDescent="0.3">
      <c r="A74" s="19" t="str">
        <f ca="1">Exceedance!U74</f>
        <v/>
      </c>
      <c r="B74" s="1"/>
      <c r="C74" s="1"/>
      <c r="D74" s="1"/>
    </row>
    <row r="75" spans="1:34" x14ac:dyDescent="0.3">
      <c r="A75" s="19" t="str">
        <f ca="1">Exceedance!U75</f>
        <v/>
      </c>
      <c r="B75" s="1"/>
      <c r="C75" s="1"/>
      <c r="D75" s="1"/>
    </row>
    <row r="76" spans="1:34" x14ac:dyDescent="0.3">
      <c r="A76" s="19" t="str">
        <f ca="1">Exceedance!U76</f>
        <v/>
      </c>
      <c r="B76" s="1"/>
      <c r="C76" s="1"/>
      <c r="D76" s="1"/>
    </row>
    <row r="77" spans="1:34" x14ac:dyDescent="0.3">
      <c r="A77" s="19" t="str">
        <f ca="1">Exceedance!U77</f>
        <v/>
      </c>
      <c r="B77" s="1"/>
      <c r="C77" s="1"/>
      <c r="D77" s="1"/>
    </row>
    <row r="78" spans="1:34" x14ac:dyDescent="0.3">
      <c r="A78" s="19" t="str">
        <f ca="1">Exceedance!U78</f>
        <v/>
      </c>
      <c r="B78" s="1"/>
      <c r="C78" s="1"/>
      <c r="D78" s="1"/>
    </row>
    <row r="79" spans="1:34" x14ac:dyDescent="0.3">
      <c r="A79" s="19" t="str">
        <f ca="1">Exceedance!U79</f>
        <v/>
      </c>
      <c r="B79" s="1"/>
      <c r="C79" s="1"/>
      <c r="D79" s="1"/>
    </row>
    <row r="80" spans="1:34" x14ac:dyDescent="0.3">
      <c r="A80" s="19" t="str">
        <f ca="1">Exceedance!U80</f>
        <v/>
      </c>
      <c r="B80" s="1"/>
      <c r="C80" s="1"/>
      <c r="D80" s="1"/>
    </row>
    <row r="81" spans="1:4" x14ac:dyDescent="0.3">
      <c r="A81" s="19" t="str">
        <f ca="1">Exceedance!U81</f>
        <v/>
      </c>
      <c r="B81" s="1"/>
      <c r="C81" s="1"/>
      <c r="D81" s="1"/>
    </row>
    <row r="82" spans="1:4" x14ac:dyDescent="0.3">
      <c r="A82" s="19" t="str">
        <f ca="1">Exceedance!U82</f>
        <v/>
      </c>
      <c r="B82" s="1"/>
      <c r="C82" s="1"/>
      <c r="D82" s="1"/>
    </row>
    <row r="83" spans="1:4" x14ac:dyDescent="0.3">
      <c r="A83" s="19" t="str">
        <f ca="1">Exceedance!U83</f>
        <v/>
      </c>
      <c r="B83" s="1"/>
      <c r="C83" s="1"/>
      <c r="D83" s="1"/>
    </row>
    <row r="84" spans="1:4" x14ac:dyDescent="0.3">
      <c r="A84" s="19" t="str">
        <f ca="1">Exceedance!U84</f>
        <v/>
      </c>
      <c r="B84" s="1"/>
      <c r="C84" s="1"/>
      <c r="D84" s="1"/>
    </row>
    <row r="85" spans="1:4" x14ac:dyDescent="0.3">
      <c r="A85" s="19" t="str">
        <f ca="1">Exceedance!U85</f>
        <v/>
      </c>
      <c r="B85" s="1"/>
      <c r="C85" s="1"/>
      <c r="D85" s="1"/>
    </row>
    <row r="86" spans="1:4" x14ac:dyDescent="0.3">
      <c r="A86" s="19" t="str">
        <f ca="1">Exceedance!U86</f>
        <v/>
      </c>
      <c r="B86" s="1"/>
      <c r="C86" s="1"/>
      <c r="D86" s="1"/>
    </row>
    <row r="87" spans="1:4" x14ac:dyDescent="0.3">
      <c r="A87" s="19" t="str">
        <f ca="1">Exceedance!U87</f>
        <v/>
      </c>
      <c r="B87" s="1"/>
      <c r="C87" s="1"/>
      <c r="D87" s="1"/>
    </row>
    <row r="88" spans="1:4" x14ac:dyDescent="0.3">
      <c r="A88" s="19" t="str">
        <f ca="1">Exceedance!U88</f>
        <v/>
      </c>
      <c r="B88" s="1"/>
      <c r="C88" s="1"/>
      <c r="D88" s="1"/>
    </row>
    <row r="89" spans="1:4" x14ac:dyDescent="0.3">
      <c r="A89" s="19" t="str">
        <f ca="1">Exceedance!U89</f>
        <v/>
      </c>
      <c r="B89" s="1"/>
      <c r="C89" s="1"/>
      <c r="D89" s="1"/>
    </row>
    <row r="90" spans="1:4" x14ac:dyDescent="0.3">
      <c r="A90" s="19" t="str">
        <f ca="1">Exceedance!U90</f>
        <v/>
      </c>
      <c r="B90" s="1"/>
      <c r="C90" s="1"/>
      <c r="D90" s="1"/>
    </row>
    <row r="91" spans="1:4" x14ac:dyDescent="0.3">
      <c r="A91" s="19" t="str">
        <f ca="1">Exceedance!U91</f>
        <v/>
      </c>
      <c r="B91" s="1"/>
      <c r="C91" s="1"/>
      <c r="D91" s="1"/>
    </row>
    <row r="92" spans="1:4" x14ac:dyDescent="0.3">
      <c r="A92" s="19" t="str">
        <f ca="1">Exceedance!U92</f>
        <v/>
      </c>
      <c r="B92" s="1"/>
      <c r="C92" s="1"/>
      <c r="D92" s="1"/>
    </row>
    <row r="93" spans="1:4" x14ac:dyDescent="0.3">
      <c r="A93" s="19" t="str">
        <f ca="1">Exceedance!U93</f>
        <v/>
      </c>
      <c r="B93" s="1"/>
      <c r="C93" s="1"/>
      <c r="D93" s="1"/>
    </row>
    <row r="94" spans="1:4" x14ac:dyDescent="0.3">
      <c r="A94" s="19" t="str">
        <f ca="1">Exceedance!U94</f>
        <v/>
      </c>
      <c r="B94" s="1"/>
      <c r="C94" s="1"/>
      <c r="D94" s="1"/>
    </row>
    <row r="95" spans="1:4" x14ac:dyDescent="0.3">
      <c r="A95" s="19" t="str">
        <f ca="1">Exceedance!U95</f>
        <v/>
      </c>
      <c r="B95" s="1"/>
      <c r="C95" s="1"/>
      <c r="D95" s="1"/>
    </row>
    <row r="96" spans="1:4" x14ac:dyDescent="0.3">
      <c r="A96" s="19" t="str">
        <f ca="1">Exceedance!U96</f>
        <v/>
      </c>
      <c r="B96" s="1"/>
      <c r="C96" s="1"/>
      <c r="D96" s="1"/>
    </row>
    <row r="97" spans="1:4" x14ac:dyDescent="0.3">
      <c r="A97" s="19" t="str">
        <f ca="1">Exceedance!U97</f>
        <v/>
      </c>
      <c r="B97" s="1"/>
      <c r="C97" s="1"/>
      <c r="D97" s="1"/>
    </row>
    <row r="98" spans="1:4" x14ac:dyDescent="0.3">
      <c r="A98" s="19" t="str">
        <f ca="1">Exceedance!U98</f>
        <v/>
      </c>
      <c r="B98" s="1"/>
      <c r="C98" s="1"/>
      <c r="D98" s="1"/>
    </row>
    <row r="99" spans="1:4" x14ac:dyDescent="0.3">
      <c r="A99" s="19" t="str">
        <f ca="1">Exceedance!U99</f>
        <v/>
      </c>
      <c r="B99" s="1"/>
      <c r="C99" s="1"/>
      <c r="D99" s="1"/>
    </row>
    <row r="100" spans="1:4" x14ac:dyDescent="0.3">
      <c r="A100" s="19"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B1:AH1"/>
  </mergeCells>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0-000000000000}">
  <sheetPr codeName="Sheet34">
    <tabColor rgb="FFFFFF66"/>
  </sheetPr>
  <dimension ref="A1:AH175"/>
  <sheetViews>
    <sheetView workbookViewId="0">
      <selection activeCell="B4" sqref="B4:AQ175"/>
    </sheetView>
  </sheetViews>
  <sheetFormatPr defaultColWidth="8.5546875" defaultRowHeight="14.4" x14ac:dyDescent="0.3"/>
  <cols>
    <col min="1" max="1" width="8.5546875" style="82"/>
    <col min="2" max="4" width="8.5546875" style="185"/>
  </cols>
  <sheetData>
    <row r="1" spans="1:34" s="82" customFormat="1" x14ac:dyDescent="0.3">
      <c r="A1" s="16"/>
      <c r="B1" s="872" t="s">
        <v>111</v>
      </c>
      <c r="C1" s="873"/>
      <c r="D1" s="873"/>
      <c r="E1" s="873"/>
      <c r="F1" s="873"/>
      <c r="G1" s="873"/>
      <c r="H1" s="873"/>
      <c r="I1" s="873"/>
      <c r="J1" s="873"/>
      <c r="K1" s="873"/>
      <c r="L1" s="873"/>
      <c r="M1" s="873"/>
      <c r="N1" s="873"/>
      <c r="O1" s="873"/>
      <c r="P1" s="873"/>
      <c r="Q1" s="873"/>
      <c r="R1" s="873"/>
      <c r="S1" s="873"/>
      <c r="T1" s="873"/>
      <c r="U1" s="873"/>
      <c r="V1" s="873"/>
      <c r="W1" s="873"/>
      <c r="X1" s="873"/>
      <c r="Y1" s="873"/>
      <c r="Z1" s="873"/>
      <c r="AA1" s="873"/>
      <c r="AB1" s="873"/>
      <c r="AC1" s="873"/>
      <c r="AD1" s="873"/>
      <c r="AE1" s="873"/>
      <c r="AF1" s="873"/>
      <c r="AG1" s="873"/>
      <c r="AH1" s="873"/>
    </row>
    <row r="2" spans="1:34" s="82" customFormat="1" x14ac:dyDescent="0.3">
      <c r="A2" s="16"/>
      <c r="B2" s="82" t="s">
        <v>288</v>
      </c>
      <c r="C2" s="82" t="s">
        <v>287</v>
      </c>
      <c r="D2" s="82" t="s">
        <v>289</v>
      </c>
      <c r="E2" s="82">
        <v>1991</v>
      </c>
      <c r="F2" s="82">
        <v>1992</v>
      </c>
      <c r="G2" s="82">
        <v>1993</v>
      </c>
      <c r="H2" s="82">
        <v>1994</v>
      </c>
      <c r="I2" s="82">
        <v>1995</v>
      </c>
      <c r="J2" s="82">
        <v>1996</v>
      </c>
      <c r="K2" s="82">
        <v>1997</v>
      </c>
      <c r="L2" s="82">
        <v>1998</v>
      </c>
      <c r="M2" s="82">
        <v>1999</v>
      </c>
      <c r="N2" s="82">
        <v>2000</v>
      </c>
      <c r="O2" s="82">
        <v>2001</v>
      </c>
      <c r="P2" s="82">
        <v>2002</v>
      </c>
      <c r="Q2" s="82">
        <v>2003</v>
      </c>
      <c r="R2" s="82">
        <v>2004</v>
      </c>
      <c r="S2" s="82">
        <v>2005</v>
      </c>
      <c r="T2" s="82">
        <v>2006</v>
      </c>
      <c r="U2" s="82">
        <v>2007</v>
      </c>
      <c r="V2" s="82">
        <v>2008</v>
      </c>
      <c r="W2" s="82">
        <v>2009</v>
      </c>
      <c r="X2" s="82">
        <v>2010</v>
      </c>
      <c r="Y2" s="82">
        <v>2011</v>
      </c>
      <c r="Z2" s="82">
        <v>2012</v>
      </c>
      <c r="AA2" s="82">
        <v>2013</v>
      </c>
      <c r="AB2" s="82">
        <v>2014</v>
      </c>
      <c r="AC2" s="82">
        <v>2015</v>
      </c>
      <c r="AD2" s="82">
        <v>2016</v>
      </c>
      <c r="AE2" s="82">
        <v>2017</v>
      </c>
      <c r="AF2" s="82">
        <v>2018</v>
      </c>
      <c r="AG2" s="82">
        <v>2019</v>
      </c>
      <c r="AH2" s="82">
        <v>2020</v>
      </c>
    </row>
    <row r="3" spans="1:34" s="18" customFormat="1" x14ac:dyDescent="0.3">
      <c r="A3" s="17"/>
      <c r="B3" s="18" t="s">
        <v>323</v>
      </c>
      <c r="C3" s="18" t="s">
        <v>324</v>
      </c>
      <c r="D3" s="18" t="s">
        <v>325</v>
      </c>
      <c r="E3" s="18" t="s">
        <v>326</v>
      </c>
      <c r="F3" s="18" t="s">
        <v>327</v>
      </c>
      <c r="G3" s="18" t="s">
        <v>328</v>
      </c>
      <c r="H3" s="18" t="s">
        <v>329</v>
      </c>
      <c r="I3" s="18" t="s">
        <v>330</v>
      </c>
      <c r="J3" s="18" t="s">
        <v>331</v>
      </c>
      <c r="K3" s="18" t="s">
        <v>332</v>
      </c>
      <c r="L3" s="18" t="s">
        <v>333</v>
      </c>
      <c r="M3" s="18" t="s">
        <v>334</v>
      </c>
      <c r="N3" s="18" t="s">
        <v>335</v>
      </c>
      <c r="O3" s="18" t="s">
        <v>336</v>
      </c>
      <c r="P3" s="18" t="s">
        <v>337</v>
      </c>
      <c r="Q3" s="18" t="s">
        <v>338</v>
      </c>
      <c r="R3" s="18" t="s">
        <v>339</v>
      </c>
      <c r="S3" s="18" t="s">
        <v>340</v>
      </c>
      <c r="T3" s="18" t="s">
        <v>341</v>
      </c>
      <c r="U3" s="18" t="s">
        <v>342</v>
      </c>
      <c r="V3" s="18" t="s">
        <v>343</v>
      </c>
      <c r="W3" s="18" t="s">
        <v>344</v>
      </c>
      <c r="X3" s="18" t="s">
        <v>345</v>
      </c>
      <c r="Y3" s="18" t="s">
        <v>346</v>
      </c>
      <c r="Z3" s="18" t="s">
        <v>347</v>
      </c>
      <c r="AA3" s="18" t="s">
        <v>348</v>
      </c>
      <c r="AB3" s="18" t="s">
        <v>349</v>
      </c>
      <c r="AC3" s="18" t="s">
        <v>350</v>
      </c>
      <c r="AD3" s="18" t="s">
        <v>351</v>
      </c>
      <c r="AE3" s="18" t="s">
        <v>352</v>
      </c>
      <c r="AF3" s="18" t="s">
        <v>353</v>
      </c>
      <c r="AG3" s="18" t="s">
        <v>354</v>
      </c>
      <c r="AH3" s="18" t="s">
        <v>355</v>
      </c>
    </row>
    <row r="4" spans="1:34" x14ac:dyDescent="0.3">
      <c r="A4" s="19">
        <f ca="1">Exceedance!U4</f>
        <v>46143</v>
      </c>
      <c r="B4" s="1">
        <v>45.204507908351246</v>
      </c>
      <c r="C4" s="1">
        <v>45.204507908351246</v>
      </c>
      <c r="D4" s="1">
        <v>45.204507908351246</v>
      </c>
      <c r="E4">
        <v>45.204507908351246</v>
      </c>
      <c r="F4">
        <v>45.204507908351246</v>
      </c>
      <c r="G4">
        <v>45.204507908351246</v>
      </c>
      <c r="H4">
        <v>45.204507908351246</v>
      </c>
      <c r="I4">
        <v>45.204507908351246</v>
      </c>
      <c r="J4">
        <v>45.204507908351246</v>
      </c>
      <c r="K4">
        <v>45.204507908351246</v>
      </c>
      <c r="L4">
        <v>45.204507908351246</v>
      </c>
      <c r="M4">
        <v>45.204507908351246</v>
      </c>
      <c r="N4">
        <v>45.204507908351246</v>
      </c>
      <c r="O4">
        <v>45.204507908351246</v>
      </c>
      <c r="P4">
        <v>45.204507908351246</v>
      </c>
      <c r="Q4">
        <v>45.204507908351246</v>
      </c>
      <c r="R4">
        <v>45.204507908351246</v>
      </c>
      <c r="S4">
        <v>45.204507908351246</v>
      </c>
      <c r="T4">
        <v>45.204507908351246</v>
      </c>
      <c r="U4">
        <v>45.204507908351246</v>
      </c>
      <c r="V4">
        <v>45.204507908351246</v>
      </c>
      <c r="W4">
        <v>45.204507908351246</v>
      </c>
      <c r="X4">
        <v>45.204507908351246</v>
      </c>
      <c r="Y4">
        <v>45.204507908351246</v>
      </c>
      <c r="Z4">
        <v>45.204507908351246</v>
      </c>
      <c r="AA4">
        <v>45.204507908351246</v>
      </c>
      <c r="AB4">
        <v>45.204507908351246</v>
      </c>
      <c r="AC4">
        <v>45.204507908351246</v>
      </c>
      <c r="AD4">
        <v>45.204507908351246</v>
      </c>
      <c r="AE4">
        <v>45.204507908351246</v>
      </c>
      <c r="AF4">
        <v>45.204507908351246</v>
      </c>
      <c r="AG4">
        <v>45.204507908351246</v>
      </c>
      <c r="AH4">
        <v>45.204507908351246</v>
      </c>
    </row>
    <row r="5" spans="1:34" x14ac:dyDescent="0.3">
      <c r="A5" s="19">
        <f ca="1">Exceedance!U5</f>
        <v>46174</v>
      </c>
      <c r="B5" s="1">
        <v>46.942665803853657</v>
      </c>
      <c r="C5" s="1">
        <v>46.942665803853657</v>
      </c>
      <c r="D5" s="1">
        <v>46.942665803853657</v>
      </c>
      <c r="E5">
        <v>47.9407260455977</v>
      </c>
      <c r="F5">
        <v>46.785263964621294</v>
      </c>
      <c r="G5">
        <v>49.58396132859221</v>
      </c>
      <c r="H5">
        <v>56.732196351016405</v>
      </c>
      <c r="I5">
        <v>48.352897384694522</v>
      </c>
      <c r="J5">
        <v>48.064719784263758</v>
      </c>
      <c r="K5">
        <v>49.625938915401953</v>
      </c>
      <c r="L5">
        <v>46.984177516861351</v>
      </c>
      <c r="M5">
        <v>47.746959552821089</v>
      </c>
      <c r="N5">
        <v>46.950626325937485</v>
      </c>
      <c r="O5">
        <v>48.28697395569958</v>
      </c>
      <c r="P5">
        <v>47.482983568272694</v>
      </c>
      <c r="Q5">
        <v>48.654109102886565</v>
      </c>
      <c r="R5">
        <v>49.502868340628716</v>
      </c>
      <c r="S5">
        <v>47.090110704587744</v>
      </c>
      <c r="T5">
        <v>47.83384970261455</v>
      </c>
      <c r="U5">
        <v>48.860285597661459</v>
      </c>
      <c r="V5">
        <v>48.815223770305529</v>
      </c>
      <c r="W5">
        <v>47.218304802590268</v>
      </c>
      <c r="X5">
        <v>47.906007715937669</v>
      </c>
      <c r="Y5">
        <v>48.363262189240324</v>
      </c>
      <c r="Z5">
        <v>48.569530250628709</v>
      </c>
      <c r="AA5">
        <v>48.503984140749104</v>
      </c>
      <c r="AB5">
        <v>49.003942718777168</v>
      </c>
      <c r="AC5">
        <v>46.757603754688226</v>
      </c>
      <c r="AD5">
        <v>46.631238556076667</v>
      </c>
      <c r="AE5">
        <v>48.022639253794168</v>
      </c>
      <c r="AF5">
        <v>48.605807300798666</v>
      </c>
      <c r="AG5">
        <v>48.26478827498822</v>
      </c>
      <c r="AH5">
        <v>48.208949095447764</v>
      </c>
    </row>
    <row r="6" spans="1:34" x14ac:dyDescent="0.3">
      <c r="A6" s="19">
        <f ca="1">Exceedance!U6</f>
        <v>46204</v>
      </c>
      <c r="B6" s="1">
        <v>43.722596819275324</v>
      </c>
      <c r="C6" s="1">
        <v>43.722596819275324</v>
      </c>
      <c r="D6" s="1">
        <v>43.722596819275324</v>
      </c>
      <c r="E6">
        <v>44.631371999102328</v>
      </c>
      <c r="F6">
        <v>43.033647927057686</v>
      </c>
      <c r="G6">
        <v>45.474571539255422</v>
      </c>
      <c r="H6">
        <v>54.097649976198234</v>
      </c>
      <c r="I6">
        <v>45.342395406136319</v>
      </c>
      <c r="J6">
        <v>44.829365331476176</v>
      </c>
      <c r="K6">
        <v>45.731513632696071</v>
      </c>
      <c r="L6">
        <v>43.674751983009003</v>
      </c>
      <c r="M6">
        <v>42.05805259877765</v>
      </c>
      <c r="N6">
        <v>44.987787245123975</v>
      </c>
      <c r="O6">
        <v>45.110893231542391</v>
      </c>
      <c r="P6">
        <v>43.799806768720408</v>
      </c>
      <c r="Q6">
        <v>44.477725216233623</v>
      </c>
      <c r="R6">
        <v>43.919167946020366</v>
      </c>
      <c r="S6">
        <v>45.837571369394212</v>
      </c>
      <c r="T6">
        <v>44.988205418299437</v>
      </c>
      <c r="U6">
        <v>45.311970785479289</v>
      </c>
      <c r="V6">
        <v>44.791974119553949</v>
      </c>
      <c r="W6">
        <v>44.781945264911933</v>
      </c>
      <c r="X6">
        <v>45.760933109316653</v>
      </c>
      <c r="Y6">
        <v>45.151328163903656</v>
      </c>
      <c r="Z6">
        <v>43.799925099452778</v>
      </c>
      <c r="AA6">
        <v>43.601614024363435</v>
      </c>
      <c r="AB6">
        <v>42.83452197066687</v>
      </c>
      <c r="AC6">
        <v>42.768135791900889</v>
      </c>
      <c r="AD6">
        <v>43.474111464565567</v>
      </c>
      <c r="AE6">
        <v>43.703601101848335</v>
      </c>
      <c r="AF6">
        <v>44.031990398617339</v>
      </c>
      <c r="AG6">
        <v>44.313176105819409</v>
      </c>
      <c r="AH6">
        <v>44.331597898395607</v>
      </c>
    </row>
    <row r="7" spans="1:34" x14ac:dyDescent="0.3">
      <c r="A7" s="19">
        <f ca="1">Exceedance!U7</f>
        <v>46235</v>
      </c>
      <c r="B7" s="1">
        <v>35.764161614608156</v>
      </c>
      <c r="C7" s="1">
        <v>35.764161614608156</v>
      </c>
      <c r="D7" s="1">
        <v>35.764161614608156</v>
      </c>
      <c r="E7">
        <v>35.849376253482205</v>
      </c>
      <c r="F7">
        <v>33.887015546226401</v>
      </c>
      <c r="G7">
        <v>37.276444248465083</v>
      </c>
      <c r="H7">
        <v>37.226849597064806</v>
      </c>
      <c r="I7">
        <v>36.246512248783652</v>
      </c>
      <c r="J7">
        <v>35.762898943192134</v>
      </c>
      <c r="K7">
        <v>39.599120807110978</v>
      </c>
      <c r="L7">
        <v>36.85628627272181</v>
      </c>
      <c r="M7">
        <v>35.575518573542737</v>
      </c>
      <c r="N7">
        <v>35.602500154999369</v>
      </c>
      <c r="O7">
        <v>34.980782842531156</v>
      </c>
      <c r="P7">
        <v>35.433402692947929</v>
      </c>
      <c r="Q7">
        <v>35.975816733769392</v>
      </c>
      <c r="R7">
        <v>37.565110857143175</v>
      </c>
      <c r="S7">
        <v>34.973019414101834</v>
      </c>
      <c r="T7">
        <v>37.144007448568985</v>
      </c>
      <c r="U7">
        <v>37.18561209072211</v>
      </c>
      <c r="V7">
        <v>37.363923023934362</v>
      </c>
      <c r="W7">
        <v>37.784238957181906</v>
      </c>
      <c r="X7">
        <v>37.742625322759999</v>
      </c>
      <c r="Y7">
        <v>36.970870832228428</v>
      </c>
      <c r="Z7">
        <v>35.706071278587295</v>
      </c>
      <c r="AA7">
        <v>35.276865289030191</v>
      </c>
      <c r="AB7">
        <v>34.179875213251457</v>
      </c>
      <c r="AC7">
        <v>36.376986175917274</v>
      </c>
      <c r="AD7">
        <v>36.663694931944548</v>
      </c>
      <c r="AE7">
        <v>36.015681369006657</v>
      </c>
      <c r="AF7">
        <v>36.679337117558212</v>
      </c>
      <c r="AG7">
        <v>36.047367725590028</v>
      </c>
      <c r="AH7">
        <v>38.968707279596238</v>
      </c>
    </row>
    <row r="8" spans="1:34" x14ac:dyDescent="0.3">
      <c r="A8" s="19">
        <f ca="1">Exceedance!U8</f>
        <v>46266</v>
      </c>
      <c r="B8" s="1">
        <v>30.308818493192099</v>
      </c>
      <c r="C8" s="1">
        <v>30.308818493192099</v>
      </c>
      <c r="D8" s="1">
        <v>30.308818493192099</v>
      </c>
      <c r="E8">
        <v>30.798256022973433</v>
      </c>
      <c r="F8">
        <v>30.42806139338591</v>
      </c>
      <c r="G8">
        <v>32.878052112693197</v>
      </c>
      <c r="H8">
        <v>30.680646523032902</v>
      </c>
      <c r="I8">
        <v>31.634339372115647</v>
      </c>
      <c r="J8">
        <v>31.152490275695452</v>
      </c>
      <c r="K8">
        <v>29.723707436566006</v>
      </c>
      <c r="L8">
        <v>34.512985406946889</v>
      </c>
      <c r="M8">
        <v>34.391155725368378</v>
      </c>
      <c r="N8">
        <v>32.252469442996627</v>
      </c>
      <c r="O8">
        <v>31.284273742589882</v>
      </c>
      <c r="P8">
        <v>31.554868843970972</v>
      </c>
      <c r="Q8">
        <v>32.539524299107036</v>
      </c>
      <c r="R8">
        <v>30.67603301231863</v>
      </c>
      <c r="S8">
        <v>30.907435898322344</v>
      </c>
      <c r="T8">
        <v>32.079936484961053</v>
      </c>
      <c r="U8">
        <v>32.405938046275359</v>
      </c>
      <c r="V8">
        <v>31.419697612025033</v>
      </c>
      <c r="W8">
        <v>32.731417787785226</v>
      </c>
      <c r="X8">
        <v>32.262575163292922</v>
      </c>
      <c r="Y8">
        <v>31.249798453841862</v>
      </c>
      <c r="Z8">
        <v>33.182391136867182</v>
      </c>
      <c r="AA8">
        <v>32.549894286913954</v>
      </c>
      <c r="AB8">
        <v>30.815813664331401</v>
      </c>
      <c r="AC8">
        <v>30.593529267558893</v>
      </c>
      <c r="AD8">
        <v>31.462630521317358</v>
      </c>
      <c r="AE8">
        <v>30.786665606686707</v>
      </c>
      <c r="AF8">
        <v>31.041144077375311</v>
      </c>
      <c r="AG8">
        <v>30.879106742410112</v>
      </c>
      <c r="AH8">
        <v>32.569464050244861</v>
      </c>
    </row>
    <row r="9" spans="1:34" x14ac:dyDescent="0.3">
      <c r="A9" s="19">
        <f ca="1">Exceedance!U9</f>
        <v>46296</v>
      </c>
      <c r="B9" s="1">
        <v>31.830701959049875</v>
      </c>
      <c r="C9" s="1">
        <v>31.830701959049875</v>
      </c>
      <c r="D9" s="1">
        <v>31.830701959049875</v>
      </c>
      <c r="E9">
        <v>31.068601253392746</v>
      </c>
      <c r="F9">
        <v>31.522314059264652</v>
      </c>
      <c r="G9">
        <v>32.1524131425018</v>
      </c>
      <c r="H9">
        <v>32.217795726204557</v>
      </c>
      <c r="I9">
        <v>31.580351734260663</v>
      </c>
      <c r="J9">
        <v>31.403011871520409</v>
      </c>
      <c r="K9">
        <v>31.366110308342225</v>
      </c>
      <c r="L9">
        <v>31.739384161976727</v>
      </c>
      <c r="M9">
        <v>30.936281497418829</v>
      </c>
      <c r="N9">
        <v>32.347262212867015</v>
      </c>
      <c r="O9">
        <v>30.601665276895751</v>
      </c>
      <c r="P9">
        <v>31.98767672132697</v>
      </c>
      <c r="Q9">
        <v>32.870821521822009</v>
      </c>
      <c r="R9">
        <v>31.325431761942205</v>
      </c>
      <c r="S9">
        <v>31.821295424434407</v>
      </c>
      <c r="T9">
        <v>31.600234492104153</v>
      </c>
      <c r="U9">
        <v>32.169726563191148</v>
      </c>
      <c r="V9">
        <v>31.812058865489789</v>
      </c>
      <c r="W9">
        <v>32.601924261491597</v>
      </c>
      <c r="X9">
        <v>33.012799331267189</v>
      </c>
      <c r="Y9">
        <v>33.018356125787406</v>
      </c>
      <c r="Z9">
        <v>32.151114448555781</v>
      </c>
      <c r="AA9">
        <v>31.515690452626178</v>
      </c>
      <c r="AB9">
        <v>31.550984316057605</v>
      </c>
      <c r="AC9">
        <v>31.875981508257233</v>
      </c>
      <c r="AD9">
        <v>32.791605726828706</v>
      </c>
      <c r="AE9">
        <v>32.850419431353707</v>
      </c>
      <c r="AF9">
        <v>31.745466216317315</v>
      </c>
      <c r="AG9">
        <v>31.313550904638792</v>
      </c>
      <c r="AH9">
        <v>33.188046391454634</v>
      </c>
    </row>
    <row r="10" spans="1:34" x14ac:dyDescent="0.3">
      <c r="A10" s="19">
        <f ca="1">Exceedance!U10</f>
        <v>46327</v>
      </c>
      <c r="B10" s="1">
        <v>26.129092966412873</v>
      </c>
      <c r="C10" s="1">
        <v>26.129092966412873</v>
      </c>
      <c r="D10" s="1">
        <v>26.129092966412873</v>
      </c>
      <c r="E10">
        <v>26.150251523138447</v>
      </c>
      <c r="F10">
        <v>26.859350869241627</v>
      </c>
      <c r="G10">
        <v>27.952483660769474</v>
      </c>
      <c r="H10">
        <v>26.26172190954712</v>
      </c>
      <c r="I10">
        <v>26.376737460468046</v>
      </c>
      <c r="J10">
        <v>26.067882419973138</v>
      </c>
      <c r="K10">
        <v>26.280649371265582</v>
      </c>
      <c r="L10">
        <v>29.571953105817787</v>
      </c>
      <c r="M10">
        <v>25.78907988751827</v>
      </c>
      <c r="N10">
        <v>26.715434637392057</v>
      </c>
      <c r="O10">
        <v>26.440198488890257</v>
      </c>
      <c r="P10">
        <v>26.290114628930318</v>
      </c>
      <c r="Q10">
        <v>26.697583802221278</v>
      </c>
      <c r="R10">
        <v>26.750472950145465</v>
      </c>
      <c r="S10">
        <v>27.17200383068197</v>
      </c>
      <c r="T10">
        <v>26.777921594979663</v>
      </c>
      <c r="U10">
        <v>26.530703870596774</v>
      </c>
      <c r="V10">
        <v>27.787411180829331</v>
      </c>
      <c r="W10">
        <v>27.936646592700907</v>
      </c>
      <c r="X10">
        <v>28.41927018081806</v>
      </c>
      <c r="Y10">
        <v>26.973538231839598</v>
      </c>
      <c r="Z10">
        <v>27.077881690364478</v>
      </c>
      <c r="AA10">
        <v>26.400540123484912</v>
      </c>
      <c r="AB10">
        <v>26.66189339852605</v>
      </c>
      <c r="AC10">
        <v>26.308118651356768</v>
      </c>
      <c r="AD10">
        <v>26.869171113211138</v>
      </c>
      <c r="AE10">
        <v>26.074413867342063</v>
      </c>
      <c r="AF10">
        <v>26.483982521676069</v>
      </c>
      <c r="AG10">
        <v>26.138692007003296</v>
      </c>
      <c r="AH10">
        <v>27.807547284747329</v>
      </c>
    </row>
    <row r="11" spans="1:34" x14ac:dyDescent="0.3">
      <c r="A11" s="19">
        <f ca="1">Exceedance!U11</f>
        <v>46357</v>
      </c>
      <c r="B11" s="1">
        <v>19.255782743355457</v>
      </c>
      <c r="C11" s="1">
        <v>19.255782743355457</v>
      </c>
      <c r="D11" s="1">
        <v>19.255782743355457</v>
      </c>
      <c r="E11">
        <v>18.447195185606386</v>
      </c>
      <c r="F11">
        <v>18.189534935819989</v>
      </c>
      <c r="G11">
        <v>18.790240969385781</v>
      </c>
      <c r="H11">
        <v>17.95382921398889</v>
      </c>
      <c r="I11">
        <v>13.821918389987896</v>
      </c>
      <c r="J11">
        <v>20.288547363407883</v>
      </c>
      <c r="K11">
        <v>20.053480378375806</v>
      </c>
      <c r="L11">
        <v>23.356930680347315</v>
      </c>
      <c r="M11">
        <v>16.773920969488238</v>
      </c>
      <c r="N11">
        <v>20.616935034512871</v>
      </c>
      <c r="O11">
        <v>19.170487257736987</v>
      </c>
      <c r="P11">
        <v>19.346942280354142</v>
      </c>
      <c r="Q11">
        <v>20.162193903576352</v>
      </c>
      <c r="R11">
        <v>17.911883567782606</v>
      </c>
      <c r="S11">
        <v>18.938336582231056</v>
      </c>
      <c r="T11">
        <v>19.126323321789421</v>
      </c>
      <c r="U11">
        <v>19.724106854435099</v>
      </c>
      <c r="V11">
        <v>18.364262121285854</v>
      </c>
      <c r="W11">
        <v>19.946384721725288</v>
      </c>
      <c r="X11">
        <v>17.521143755446225</v>
      </c>
      <c r="Y11">
        <v>19.184705176798694</v>
      </c>
      <c r="Z11">
        <v>19.656374403576731</v>
      </c>
      <c r="AA11">
        <v>19.164048034178528</v>
      </c>
      <c r="AB11">
        <v>18.138403021164041</v>
      </c>
      <c r="AC11">
        <v>18.830872822690331</v>
      </c>
      <c r="AD11">
        <v>18.57953856450251</v>
      </c>
      <c r="AE11">
        <v>19.559492543144508</v>
      </c>
      <c r="AF11">
        <v>18.646496761765935</v>
      </c>
      <c r="AG11">
        <v>18.430296868641214</v>
      </c>
      <c r="AH11">
        <v>19.014793653400449</v>
      </c>
    </row>
    <row r="12" spans="1:34" x14ac:dyDescent="0.3">
      <c r="A12" s="19">
        <f ca="1">Exceedance!U12</f>
        <v>46388</v>
      </c>
      <c r="B12" s="1">
        <v>19.606383177716253</v>
      </c>
      <c r="C12" s="1">
        <v>19.535499759880054</v>
      </c>
      <c r="D12" s="1">
        <v>19.535499759880054</v>
      </c>
      <c r="E12">
        <v>19.818628273595245</v>
      </c>
      <c r="F12">
        <v>19.653936092488202</v>
      </c>
      <c r="G12">
        <v>21.737998353077344</v>
      </c>
      <c r="H12">
        <v>19.35834305468931</v>
      </c>
      <c r="I12">
        <v>20.77533770512504</v>
      </c>
      <c r="J12">
        <v>23.927798289953824</v>
      </c>
      <c r="K12">
        <v>27.616295702887395</v>
      </c>
      <c r="L12">
        <v>15.720736774482505</v>
      </c>
      <c r="M12">
        <v>20.329895886935859</v>
      </c>
      <c r="N12">
        <v>19.929053146323998</v>
      </c>
      <c r="O12">
        <v>20.234900427415507</v>
      </c>
      <c r="P12">
        <v>20.348250547256228</v>
      </c>
      <c r="Q12">
        <v>20.028010316568746</v>
      </c>
      <c r="R12">
        <v>20.112104321904773</v>
      </c>
      <c r="S12">
        <v>21.653617186700433</v>
      </c>
      <c r="T12">
        <v>20.697934239371115</v>
      </c>
      <c r="U12">
        <v>19.78604747640971</v>
      </c>
      <c r="V12">
        <v>21.818699565011716</v>
      </c>
      <c r="W12">
        <v>17.10544579646303</v>
      </c>
      <c r="X12">
        <v>22.494209494203119</v>
      </c>
      <c r="Y12">
        <v>21.850051563568563</v>
      </c>
      <c r="Z12">
        <v>20.570721762727555</v>
      </c>
      <c r="AA12">
        <v>20.426880278705205</v>
      </c>
      <c r="AB12">
        <v>19.380419755519529</v>
      </c>
      <c r="AC12">
        <v>20.721233076504802</v>
      </c>
      <c r="AD12">
        <v>20.648236371485837</v>
      </c>
      <c r="AE12">
        <v>20.669226670839841</v>
      </c>
      <c r="AF12">
        <v>18.970817248945085</v>
      </c>
      <c r="AG12">
        <v>21.254613592413087</v>
      </c>
      <c r="AH12">
        <v>19.19564800435418</v>
      </c>
    </row>
    <row r="13" spans="1:34" x14ac:dyDescent="0.3">
      <c r="A13" s="19">
        <f ca="1">Exceedance!U13</f>
        <v>46419</v>
      </c>
      <c r="B13" s="1">
        <v>26.509167538444583</v>
      </c>
      <c r="C13" s="1">
        <v>26.444454140626043</v>
      </c>
      <c r="D13" s="1">
        <v>26.444454140626043</v>
      </c>
      <c r="E13">
        <v>24.812709738949767</v>
      </c>
      <c r="F13">
        <v>28.908140885959874</v>
      </c>
      <c r="G13">
        <v>27.8707176740599</v>
      </c>
      <c r="H13">
        <v>27.753551042323657</v>
      </c>
      <c r="I13">
        <v>26.852891658226714</v>
      </c>
      <c r="J13">
        <v>27.312592744341774</v>
      </c>
      <c r="K13">
        <v>28.657810276127318</v>
      </c>
      <c r="L13">
        <v>24.911910379968635</v>
      </c>
      <c r="M13">
        <v>26.019854752923294</v>
      </c>
      <c r="N13">
        <v>25.061036110983132</v>
      </c>
      <c r="O13">
        <v>26.753232792341539</v>
      </c>
      <c r="P13">
        <v>25.273474516292175</v>
      </c>
      <c r="Q13">
        <v>25.142036096979922</v>
      </c>
      <c r="R13">
        <v>25.348734661129537</v>
      </c>
      <c r="S13">
        <v>25.929869957328769</v>
      </c>
      <c r="T13">
        <v>27.375857566737906</v>
      </c>
      <c r="U13">
        <v>27.452213690677265</v>
      </c>
      <c r="V13">
        <v>25.81876551408245</v>
      </c>
      <c r="W13">
        <v>27.860621641443807</v>
      </c>
      <c r="X13">
        <v>26.426381602943717</v>
      </c>
      <c r="Y13">
        <v>27.466193051607089</v>
      </c>
      <c r="Z13">
        <v>26.751244637544204</v>
      </c>
      <c r="AA13">
        <v>26.024035918193601</v>
      </c>
      <c r="AB13">
        <v>24.960930385347385</v>
      </c>
      <c r="AC13">
        <v>27.492436485164262</v>
      </c>
      <c r="AD13">
        <v>25.769373777186381</v>
      </c>
      <c r="AE13">
        <v>25.920053119704896</v>
      </c>
      <c r="AF13">
        <v>26.29853290588667</v>
      </c>
      <c r="AG13">
        <v>26.420431635966104</v>
      </c>
      <c r="AH13">
        <v>24.653435938467798</v>
      </c>
    </row>
    <row r="14" spans="1:34" x14ac:dyDescent="0.3">
      <c r="A14" s="19">
        <f ca="1">Exceedance!U14</f>
        <v>46447</v>
      </c>
      <c r="B14" s="1">
        <v>42.61669516232466</v>
      </c>
      <c r="C14" s="1">
        <v>42.552715999849475</v>
      </c>
      <c r="D14" s="1">
        <v>42.552715999849475</v>
      </c>
      <c r="E14">
        <v>38.578929350163797</v>
      </c>
      <c r="F14">
        <v>48.888970059508473</v>
      </c>
      <c r="G14">
        <v>43.834638660069366</v>
      </c>
      <c r="H14">
        <v>42.154679925712898</v>
      </c>
      <c r="I14">
        <v>44.142924246267206</v>
      </c>
      <c r="J14">
        <v>41.497723217365014</v>
      </c>
      <c r="K14">
        <v>40.286144290862154</v>
      </c>
      <c r="L14">
        <v>38.721930588422531</v>
      </c>
      <c r="M14">
        <v>40.969912739918179</v>
      </c>
      <c r="N14">
        <v>41.791223835898961</v>
      </c>
      <c r="O14">
        <v>42.368593114468986</v>
      </c>
      <c r="P14">
        <v>45.319178117940965</v>
      </c>
      <c r="Q14">
        <v>44.71789590488347</v>
      </c>
      <c r="R14">
        <v>42.697477883896354</v>
      </c>
      <c r="S14">
        <v>41.832636583915139</v>
      </c>
      <c r="T14">
        <v>42.046249546934312</v>
      </c>
      <c r="U14">
        <v>41.99170641585647</v>
      </c>
      <c r="V14">
        <v>43.709340308931885</v>
      </c>
      <c r="W14">
        <v>43.309002406286531</v>
      </c>
      <c r="X14">
        <v>43.171632030788125</v>
      </c>
      <c r="Y14">
        <v>43.029226113544141</v>
      </c>
      <c r="Z14">
        <v>43.515360980633609</v>
      </c>
      <c r="AA14">
        <v>46.710478558403565</v>
      </c>
      <c r="AB14">
        <v>42.385060272092929</v>
      </c>
      <c r="AC14">
        <v>41.198073430528602</v>
      </c>
      <c r="AD14">
        <v>43.466003455911277</v>
      </c>
      <c r="AE14">
        <v>42.384904673608077</v>
      </c>
      <c r="AF14">
        <v>42.885483448520674</v>
      </c>
      <c r="AG14">
        <v>42.249843859756318</v>
      </c>
      <c r="AH14">
        <v>41.662165976249668</v>
      </c>
    </row>
    <row r="15" spans="1:34" x14ac:dyDescent="0.3">
      <c r="A15" s="19">
        <f ca="1">Exceedance!U15</f>
        <v>46478</v>
      </c>
      <c r="B15" s="1">
        <v>48.759131363096202</v>
      </c>
      <c r="C15" s="1">
        <v>48.697074149046905</v>
      </c>
      <c r="D15" s="1">
        <v>48.697074149046905</v>
      </c>
      <c r="E15">
        <v>46.141433999475609</v>
      </c>
      <c r="F15">
        <v>52.202893450471876</v>
      </c>
      <c r="G15">
        <v>49.726841640967145</v>
      </c>
      <c r="H15">
        <v>47.052225318525544</v>
      </c>
      <c r="I15">
        <v>49.280629173870778</v>
      </c>
      <c r="J15">
        <v>47.444033223775008</v>
      </c>
      <c r="K15">
        <v>43.858849646717864</v>
      </c>
      <c r="L15">
        <v>44.647055344544597</v>
      </c>
      <c r="M15">
        <v>48.937762609454225</v>
      </c>
      <c r="N15">
        <v>47.560915178511252</v>
      </c>
      <c r="O15">
        <v>47.949234567803572</v>
      </c>
      <c r="P15">
        <v>47.704215506649312</v>
      </c>
      <c r="Q15">
        <v>47.317696675415576</v>
      </c>
      <c r="R15">
        <v>46.317744889326896</v>
      </c>
      <c r="S15">
        <v>47.743877982294904</v>
      </c>
      <c r="T15">
        <v>47.875868653867741</v>
      </c>
      <c r="U15">
        <v>48.499885915578766</v>
      </c>
      <c r="V15">
        <v>48.714629156969579</v>
      </c>
      <c r="W15">
        <v>48.380350699244651</v>
      </c>
      <c r="X15">
        <v>48.535585519667443</v>
      </c>
      <c r="Y15">
        <v>48.715658710124671</v>
      </c>
      <c r="Z15">
        <v>48.235347935341871</v>
      </c>
      <c r="AA15">
        <v>44.918992712235784</v>
      </c>
      <c r="AB15">
        <v>44.221377520531377</v>
      </c>
      <c r="AC15">
        <v>46.798077997206981</v>
      </c>
      <c r="AD15">
        <v>48.210658903938416</v>
      </c>
      <c r="AE15">
        <v>49.028491862945948</v>
      </c>
      <c r="AF15">
        <v>48.832095659344567</v>
      </c>
      <c r="AG15">
        <v>47.53318896223368</v>
      </c>
      <c r="AH15">
        <v>48.746210195740765</v>
      </c>
    </row>
    <row r="16" spans="1:34" x14ac:dyDescent="0.3">
      <c r="A16" s="19">
        <f ca="1">Exceedance!U16</f>
        <v>46508</v>
      </c>
      <c r="B16" s="1">
        <v>53.436285604916336</v>
      </c>
      <c r="C16" s="1">
        <v>53.374455112665281</v>
      </c>
      <c r="D16" s="1">
        <v>53.374455112665281</v>
      </c>
      <c r="E16">
        <v>48.425721162852817</v>
      </c>
      <c r="F16">
        <v>56.6267129426803</v>
      </c>
      <c r="G16">
        <v>60.482026782698256</v>
      </c>
      <c r="H16">
        <v>52.884444472406166</v>
      </c>
      <c r="I16">
        <v>52.746693295731781</v>
      </c>
      <c r="J16">
        <v>52.507614867827506</v>
      </c>
      <c r="K16">
        <v>51.263357605882113</v>
      </c>
      <c r="L16">
        <v>49.307026146102395</v>
      </c>
      <c r="M16">
        <v>51.999724251755019</v>
      </c>
      <c r="N16">
        <v>52.208339821058203</v>
      </c>
      <c r="O16">
        <v>51.185164613485874</v>
      </c>
      <c r="P16">
        <v>52.355529120167589</v>
      </c>
      <c r="Q16">
        <v>52.712012721505559</v>
      </c>
      <c r="R16">
        <v>53.021868951423443</v>
      </c>
      <c r="S16">
        <v>54.492687583092298</v>
      </c>
      <c r="T16">
        <v>52.16659874333218</v>
      </c>
      <c r="U16">
        <v>51.239650717950568</v>
      </c>
      <c r="V16">
        <v>51.060096765336276</v>
      </c>
      <c r="W16">
        <v>53.450438225210043</v>
      </c>
      <c r="X16">
        <v>52.187537140595026</v>
      </c>
      <c r="Y16">
        <v>50.975525743282411</v>
      </c>
      <c r="Z16">
        <v>51.297760369564749</v>
      </c>
      <c r="AA16">
        <v>51.210316014312689</v>
      </c>
      <c r="AB16">
        <v>47.706567968673042</v>
      </c>
      <c r="AC16">
        <v>51.681374948388232</v>
      </c>
      <c r="AD16">
        <v>51.235619966007029</v>
      </c>
      <c r="AE16">
        <v>51.431700199007352</v>
      </c>
      <c r="AF16">
        <v>51.557686931002898</v>
      </c>
      <c r="AG16">
        <v>53.565176308752044</v>
      </c>
      <c r="AH16">
        <v>50.607012027907189</v>
      </c>
    </row>
    <row r="17" spans="1:34" x14ac:dyDescent="0.3">
      <c r="A17" s="19">
        <f ca="1">Exceedance!U17</f>
        <v>46539</v>
      </c>
      <c r="B17" s="1">
        <v>49.684976795539107</v>
      </c>
      <c r="C17" s="1">
        <v>49.623204119393904</v>
      </c>
      <c r="D17" s="1">
        <v>49.623204119393904</v>
      </c>
      <c r="E17">
        <v>47.129249877709469</v>
      </c>
      <c r="F17">
        <v>52.755171172697196</v>
      </c>
      <c r="G17">
        <v>59.826539252567109</v>
      </c>
      <c r="H17">
        <v>51.030609256998147</v>
      </c>
      <c r="I17">
        <v>51.105578530872755</v>
      </c>
      <c r="J17">
        <v>52.302787366620166</v>
      </c>
      <c r="K17">
        <v>50.09886594913548</v>
      </c>
      <c r="L17">
        <v>48.092957871058836</v>
      </c>
      <c r="M17">
        <v>49.631131960042389</v>
      </c>
      <c r="N17">
        <v>50.964736510659854</v>
      </c>
      <c r="O17">
        <v>50.099608072946161</v>
      </c>
      <c r="P17">
        <v>51.269886201447015</v>
      </c>
      <c r="Q17">
        <v>52.118213098913884</v>
      </c>
      <c r="R17">
        <v>49.770043582227586</v>
      </c>
      <c r="S17">
        <v>50.511976458406409</v>
      </c>
      <c r="T17">
        <v>51.537627021781937</v>
      </c>
      <c r="U17">
        <v>51.492596686030488</v>
      </c>
      <c r="V17">
        <v>49.897711097536209</v>
      </c>
      <c r="W17">
        <v>50.52224689954361</v>
      </c>
      <c r="X17">
        <v>51.102712674541564</v>
      </c>
      <c r="Y17">
        <v>51.185355795086139</v>
      </c>
      <c r="Z17">
        <v>51.119847896091024</v>
      </c>
      <c r="AA17">
        <v>51.681185583623773</v>
      </c>
      <c r="AB17">
        <v>47.101531863034204</v>
      </c>
      <c r="AC17">
        <v>49.313054876557821</v>
      </c>
      <c r="AD17">
        <v>50.762410730393071</v>
      </c>
      <c r="AE17">
        <v>51.221611947373539</v>
      </c>
      <c r="AF17">
        <v>50.942568018295418</v>
      </c>
      <c r="AG17">
        <v>50.8867723936769</v>
      </c>
      <c r="AH17">
        <v>50.489696953810451</v>
      </c>
    </row>
    <row r="18" spans="1:34" x14ac:dyDescent="0.3">
      <c r="A18" s="19">
        <f ca="1">Exceedance!U18</f>
        <v>46569</v>
      </c>
      <c r="B18" s="1">
        <v>46.725707287428051</v>
      </c>
      <c r="C18" s="1">
        <v>46.659192103066914</v>
      </c>
      <c r="D18" s="1">
        <v>46.659192103066914</v>
      </c>
      <c r="E18">
        <v>43.799215428784898</v>
      </c>
      <c r="F18">
        <v>48.879348250926135</v>
      </c>
      <c r="G18">
        <v>57.400911486244773</v>
      </c>
      <c r="H18">
        <v>48.270452816645502</v>
      </c>
      <c r="I18">
        <v>48.148830708383279</v>
      </c>
      <c r="J18">
        <v>48.657751237474315</v>
      </c>
      <c r="K18">
        <v>47.024048928570387</v>
      </c>
      <c r="L18">
        <v>42.821760854563458</v>
      </c>
      <c r="M18">
        <v>47.917510114029824</v>
      </c>
      <c r="N18">
        <v>48.040037158583445</v>
      </c>
      <c r="O18">
        <v>46.669409907204702</v>
      </c>
      <c r="P18">
        <v>47.343361839160806</v>
      </c>
      <c r="Q18">
        <v>46.788051619636036</v>
      </c>
      <c r="R18">
        <v>48.763314375945228</v>
      </c>
      <c r="S18">
        <v>47.917926319256345</v>
      </c>
      <c r="T18">
        <v>48.240170825481975</v>
      </c>
      <c r="U18">
        <v>47.722619520489069</v>
      </c>
      <c r="V18">
        <v>47.712637969615756</v>
      </c>
      <c r="W18">
        <v>48.620759152798122</v>
      </c>
      <c r="X18">
        <v>48.146649270513379</v>
      </c>
      <c r="Y18">
        <v>46.669527524794248</v>
      </c>
      <c r="Z18">
        <v>46.472411300330286</v>
      </c>
      <c r="AA18">
        <v>45.775458816112234</v>
      </c>
      <c r="AB18">
        <v>43.532789061800933</v>
      </c>
      <c r="AC18">
        <v>46.412246878795465</v>
      </c>
      <c r="AD18">
        <v>46.706832658750287</v>
      </c>
      <c r="AE18">
        <v>46.900193814189421</v>
      </c>
      <c r="AF18">
        <v>47.246106925149384</v>
      </c>
      <c r="AG18">
        <v>47.264420295517915</v>
      </c>
      <c r="AH18">
        <v>47.424119318695816</v>
      </c>
    </row>
    <row r="19" spans="1:34" x14ac:dyDescent="0.3">
      <c r="A19" s="19">
        <f ca="1">Exceedance!U19</f>
        <v>46600</v>
      </c>
      <c r="B19" s="1">
        <v>39.992582731672449</v>
      </c>
      <c r="C19" s="1">
        <v>39.92559454200903</v>
      </c>
      <c r="D19" s="1">
        <v>39.92559454200903</v>
      </c>
      <c r="E19">
        <v>36.184859105436374</v>
      </c>
      <c r="F19">
        <v>41.892640127872703</v>
      </c>
      <c r="G19">
        <v>41.776940485918963</v>
      </c>
      <c r="H19">
        <v>40.403342382578273</v>
      </c>
      <c r="I19">
        <v>40.319669172990295</v>
      </c>
      <c r="J19">
        <v>43.726473825224375</v>
      </c>
      <c r="K19">
        <v>41.410294312681678</v>
      </c>
      <c r="L19">
        <v>37.863561755616331</v>
      </c>
      <c r="M19">
        <v>39.765480984908869</v>
      </c>
      <c r="N19">
        <v>39.149741111853061</v>
      </c>
      <c r="O19">
        <v>39.530942742539054</v>
      </c>
      <c r="P19">
        <v>40.068265828213839</v>
      </c>
      <c r="Q19">
        <v>41.642816040602241</v>
      </c>
      <c r="R19">
        <v>39.142052569597553</v>
      </c>
      <c r="S19">
        <v>41.292336158325526</v>
      </c>
      <c r="T19">
        <v>41.333548696338774</v>
      </c>
      <c r="U19">
        <v>41.510181138070564</v>
      </c>
      <c r="V19">
        <v>41.926553407243134</v>
      </c>
      <c r="W19">
        <v>41.818699804501527</v>
      </c>
      <c r="X19">
        <v>41.187595187854868</v>
      </c>
      <c r="Y19">
        <v>39.801048401816274</v>
      </c>
      <c r="Z19">
        <v>39.375880100521123</v>
      </c>
      <c r="AA19">
        <v>38.356526826629434</v>
      </c>
      <c r="AB19">
        <v>38.659703768639645</v>
      </c>
      <c r="AC19">
        <v>40.816563152236867</v>
      </c>
      <c r="AD19">
        <v>40.241652364162114</v>
      </c>
      <c r="AE19">
        <v>40.765227743890001</v>
      </c>
      <c r="AF19">
        <v>40.206095327204672</v>
      </c>
      <c r="AG19">
        <v>43.100806922556437</v>
      </c>
      <c r="AH19">
        <v>39.869953779272869</v>
      </c>
    </row>
    <row r="20" spans="1:34" x14ac:dyDescent="0.3">
      <c r="A20" s="19">
        <f ca="1">Exceedance!U20</f>
        <v>46631</v>
      </c>
      <c r="B20" s="1">
        <v>34.990758888389038</v>
      </c>
      <c r="C20" s="1">
        <v>34.924685677520621</v>
      </c>
      <c r="D20" s="1">
        <v>34.924685677520621</v>
      </c>
      <c r="E20">
        <v>33.455958184233211</v>
      </c>
      <c r="F20">
        <v>37.82719012489359</v>
      </c>
      <c r="G20">
        <v>35.590669290868085</v>
      </c>
      <c r="H20">
        <v>36.234318279367123</v>
      </c>
      <c r="I20">
        <v>36.146845775421397</v>
      </c>
      <c r="J20">
        <v>34.346640932354823</v>
      </c>
      <c r="K20">
        <v>39.37710534679983</v>
      </c>
      <c r="L20">
        <v>37.38906727777448</v>
      </c>
      <c r="M20">
        <v>36.845096484431927</v>
      </c>
      <c r="N20">
        <v>35.888432450018293</v>
      </c>
      <c r="O20">
        <v>36.089956671514358</v>
      </c>
      <c r="P20">
        <v>37.063107028763937</v>
      </c>
      <c r="Q20">
        <v>35.221468274505753</v>
      </c>
      <c r="R20">
        <v>35.516107119681458</v>
      </c>
      <c r="S20">
        <v>36.674611897216515</v>
      </c>
      <c r="T20">
        <v>36.99674546120373</v>
      </c>
      <c r="U20">
        <v>36.022237964791486</v>
      </c>
      <c r="V20">
        <v>37.318882921802512</v>
      </c>
      <c r="W20">
        <v>36.789384400079754</v>
      </c>
      <c r="X20">
        <v>35.920255796705234</v>
      </c>
      <c r="Y20">
        <v>37.699940756292968</v>
      </c>
      <c r="Z20">
        <v>37.07335634882849</v>
      </c>
      <c r="AA20">
        <v>35.425584072903277</v>
      </c>
      <c r="AB20">
        <v>33.620222028586994</v>
      </c>
      <c r="AC20">
        <v>36.064658178573133</v>
      </c>
      <c r="AD20">
        <v>35.462764266100216</v>
      </c>
      <c r="AE20">
        <v>35.582271532962366</v>
      </c>
      <c r="AF20">
        <v>35.488117742078899</v>
      </c>
      <c r="AG20">
        <v>37.158456067900261</v>
      </c>
      <c r="AH20">
        <v>35.2703074838183</v>
      </c>
    </row>
    <row r="21" spans="1:34" x14ac:dyDescent="0.3">
      <c r="A21" s="19">
        <f ca="1">Exceedance!U21</f>
        <v>46661</v>
      </c>
      <c r="B21" s="1">
        <v>35.414751456841493</v>
      </c>
      <c r="C21" s="1">
        <v>35.362658614654919</v>
      </c>
      <c r="D21" s="1">
        <v>35.362658614654919</v>
      </c>
      <c r="E21">
        <v>33.399690472378467</v>
      </c>
      <c r="F21">
        <v>35.963945562293979</v>
      </c>
      <c r="G21">
        <v>35.97672960513993</v>
      </c>
      <c r="H21">
        <v>35.114409193397549</v>
      </c>
      <c r="I21">
        <v>35.241053538009353</v>
      </c>
      <c r="J21">
        <v>34.90197063249952</v>
      </c>
      <c r="K21">
        <v>35.502637369174671</v>
      </c>
      <c r="L21">
        <v>32.816942971806874</v>
      </c>
      <c r="M21">
        <v>35.874904400604997</v>
      </c>
      <c r="N21">
        <v>34.144680249791612</v>
      </c>
      <c r="O21">
        <v>35.466242238371862</v>
      </c>
      <c r="P21">
        <v>36.342174409056327</v>
      </c>
      <c r="Q21">
        <v>34.809458371914786</v>
      </c>
      <c r="R21">
        <v>35.353330899050974</v>
      </c>
      <c r="S21">
        <v>35.134124872469336</v>
      </c>
      <c r="T21">
        <v>35.698848504087884</v>
      </c>
      <c r="U21">
        <v>35.344171743645695</v>
      </c>
      <c r="V21">
        <v>36.127449492699334</v>
      </c>
      <c r="W21">
        <v>36.483000198890309</v>
      </c>
      <c r="X21">
        <v>36.592348166874473</v>
      </c>
      <c r="Y21">
        <v>35.62833911764821</v>
      </c>
      <c r="Z21">
        <v>34.998143533759901</v>
      </c>
      <c r="AA21">
        <v>35.085288629073773</v>
      </c>
      <c r="AB21">
        <v>33.751372628427177</v>
      </c>
      <c r="AC21">
        <v>36.315558501360606</v>
      </c>
      <c r="AD21">
        <v>36.425824861553345</v>
      </c>
      <c r="AE21">
        <v>35.226023875810235</v>
      </c>
      <c r="AF21">
        <v>34.849854234682475</v>
      </c>
      <c r="AG21">
        <v>36.708724642702542</v>
      </c>
      <c r="AH21">
        <v>34.498347563813915</v>
      </c>
    </row>
    <row r="22" spans="1:34" x14ac:dyDescent="0.3">
      <c r="A22" s="19">
        <f ca="1">Exceedance!U22</f>
        <v>46692</v>
      </c>
      <c r="B22" s="1">
        <v>25.664318842733746</v>
      </c>
      <c r="C22" s="1">
        <v>25.603252932985122</v>
      </c>
      <c r="D22" s="1">
        <v>25.603252932985122</v>
      </c>
      <c r="E22">
        <v>25.32647054276158</v>
      </c>
      <c r="F22">
        <v>27.591294297476921</v>
      </c>
      <c r="G22">
        <v>25.837466741104702</v>
      </c>
      <c r="H22">
        <v>25.851329981501042</v>
      </c>
      <c r="I22">
        <v>25.900417106249396</v>
      </c>
      <c r="J22">
        <v>25.755074015325828</v>
      </c>
      <c r="K22">
        <v>29.151150633826919</v>
      </c>
      <c r="L22">
        <v>24.251191807016074</v>
      </c>
      <c r="M22">
        <v>26.190619330071915</v>
      </c>
      <c r="N22">
        <v>25.914901913101762</v>
      </c>
      <c r="O22">
        <v>25.703510178042357</v>
      </c>
      <c r="P22">
        <v>26.111774293036309</v>
      </c>
      <c r="Q22">
        <v>26.16476670289688</v>
      </c>
      <c r="R22">
        <v>26.647987840158304</v>
      </c>
      <c r="S22">
        <v>26.253215611744317</v>
      </c>
      <c r="T22">
        <v>26.005565500693805</v>
      </c>
      <c r="U22">
        <v>27.264474520417657</v>
      </c>
      <c r="V22">
        <v>27.413972004387425</v>
      </c>
      <c r="W22">
        <v>27.836831541263265</v>
      </c>
      <c r="X22">
        <v>26.510069219969967</v>
      </c>
      <c r="Y22">
        <v>26.492815089168648</v>
      </c>
      <c r="Z22">
        <v>25.814150997873377</v>
      </c>
      <c r="AA22">
        <v>26.136984436236244</v>
      </c>
      <c r="AB22">
        <v>24.772426372274133</v>
      </c>
      <c r="AC22">
        <v>26.344624816577738</v>
      </c>
      <c r="AD22">
        <v>25.609555362122265</v>
      </c>
      <c r="AE22">
        <v>25.897756157901117</v>
      </c>
      <c r="AF22">
        <v>25.612868733345664</v>
      </c>
      <c r="AG22">
        <v>27.284645977647248</v>
      </c>
      <c r="AH22">
        <v>25.496960175336049</v>
      </c>
    </row>
    <row r="23" spans="1:34" x14ac:dyDescent="0.3">
      <c r="A23" s="19">
        <f ca="1">Exceedance!U23</f>
        <v>46722</v>
      </c>
      <c r="B23" s="1">
        <v>19.233745767012781</v>
      </c>
      <c r="C23" s="1">
        <v>19.178545315162118</v>
      </c>
      <c r="D23" s="1">
        <v>19.178545315162118</v>
      </c>
      <c r="E23">
        <v>17.404627423359759</v>
      </c>
      <c r="F23">
        <v>18.836184708702682</v>
      </c>
      <c r="G23">
        <v>17.944460632196893</v>
      </c>
      <c r="H23">
        <v>13.743204956840092</v>
      </c>
      <c r="I23">
        <v>20.534282072223291</v>
      </c>
      <c r="J23">
        <v>19.976317114880398</v>
      </c>
      <c r="K23">
        <v>23.347712450138591</v>
      </c>
      <c r="L23">
        <v>15.984877896923027</v>
      </c>
      <c r="M23">
        <v>20.539927060230067</v>
      </c>
      <c r="N23">
        <v>19.093225018396978</v>
      </c>
      <c r="O23">
        <v>19.214538407896722</v>
      </c>
      <c r="P23">
        <v>20.029923798598048</v>
      </c>
      <c r="Q23">
        <v>17.778765501155934</v>
      </c>
      <c r="R23">
        <v>18.861006854149718</v>
      </c>
      <c r="S23">
        <v>19.049048238969448</v>
      </c>
      <c r="T23">
        <v>19.646852959535302</v>
      </c>
      <c r="U23">
        <v>18.286765755882904</v>
      </c>
      <c r="V23">
        <v>19.869191977792347</v>
      </c>
      <c r="W23">
        <v>17.387831889912881</v>
      </c>
      <c r="X23">
        <v>19.162662300696493</v>
      </c>
      <c r="Y23">
        <v>19.523865630530086</v>
      </c>
      <c r="Z23">
        <v>19.03155292555007</v>
      </c>
      <c r="AA23">
        <v>18.060841193502384</v>
      </c>
      <c r="AB23">
        <v>18.047846107916037</v>
      </c>
      <c r="AC23">
        <v>18.502104645635924</v>
      </c>
      <c r="AD23">
        <v>19.537437829637973</v>
      </c>
      <c r="AE23">
        <v>18.513743814306189</v>
      </c>
      <c r="AF23">
        <v>18.352819652983385</v>
      </c>
      <c r="AG23">
        <v>18.937486145718598</v>
      </c>
      <c r="AH23">
        <v>18.254178016660035</v>
      </c>
    </row>
    <row r="24" spans="1:34" x14ac:dyDescent="0.3">
      <c r="A24" s="19">
        <f ca="1">Exceedance!U24</f>
        <v>46753</v>
      </c>
      <c r="B24" s="1">
        <v>19.952744287586825</v>
      </c>
      <c r="C24" s="1">
        <v>18.730073945075951</v>
      </c>
      <c r="D24" s="1">
        <v>19.387366422600163</v>
      </c>
      <c r="E24">
        <v>18.777775536162011</v>
      </c>
      <c r="F24">
        <v>22.303179800891314</v>
      </c>
      <c r="G24">
        <v>18.552408552105675</v>
      </c>
      <c r="H24">
        <v>20.926352784176501</v>
      </c>
      <c r="I24">
        <v>23.927798289953813</v>
      </c>
      <c r="J24">
        <v>28.171151609133254</v>
      </c>
      <c r="K24">
        <v>15.570802504940879</v>
      </c>
      <c r="L24">
        <v>20.182183296837579</v>
      </c>
      <c r="M24">
        <v>19.12475853363307</v>
      </c>
      <c r="N24">
        <v>19.502395769106855</v>
      </c>
      <c r="O24">
        <v>19.616043572399665</v>
      </c>
      <c r="P24">
        <v>19.294962629400693</v>
      </c>
      <c r="Q24">
        <v>19.308336401844624</v>
      </c>
      <c r="R24">
        <v>22.218961654391109</v>
      </c>
      <c r="S24">
        <v>19.895589188393224</v>
      </c>
      <c r="T24">
        <v>18.981341634108212</v>
      </c>
      <c r="U24">
        <v>21.748223455766038</v>
      </c>
      <c r="V24">
        <v>16.365071714470147</v>
      </c>
      <c r="W24">
        <v>21.625007514692022</v>
      </c>
      <c r="X24">
        <v>22.485331850547329</v>
      </c>
      <c r="Y24">
        <v>19.839084228945623</v>
      </c>
      <c r="Z24">
        <v>19.624018871720402</v>
      </c>
      <c r="AA24">
        <v>18.574548626437675</v>
      </c>
      <c r="AB24">
        <v>19.918909106539846</v>
      </c>
      <c r="AC24">
        <v>20.506813603051516</v>
      </c>
      <c r="AD24">
        <v>20.739962076502046</v>
      </c>
      <c r="AE24">
        <v>18.163771124128363</v>
      </c>
      <c r="AF24">
        <v>21.325208440456592</v>
      </c>
      <c r="AG24">
        <v>18.537906641680348</v>
      </c>
      <c r="AH24">
        <v>19.01401610269118</v>
      </c>
    </row>
    <row r="25" spans="1:34" x14ac:dyDescent="0.3">
      <c r="A25" s="19">
        <f ca="1">Exceedance!U25</f>
        <v>46784</v>
      </c>
      <c r="B25" s="1">
        <v>26.866529815752674</v>
      </c>
      <c r="C25" s="1">
        <v>25.745422758670081</v>
      </c>
      <c r="D25" s="1">
        <v>26.348521017033619</v>
      </c>
      <c r="E25">
        <v>28.153820207648732</v>
      </c>
      <c r="F25">
        <v>28.432407064117431</v>
      </c>
      <c r="G25">
        <v>27.059631445002818</v>
      </c>
      <c r="H25">
        <v>27.032735058982365</v>
      </c>
      <c r="I25">
        <v>27.35398726122563</v>
      </c>
      <c r="J25">
        <v>29.220659767938589</v>
      </c>
      <c r="K25">
        <v>24.810651128299227</v>
      </c>
      <c r="L25">
        <v>25.922456273056994</v>
      </c>
      <c r="M25">
        <v>24.354243091837876</v>
      </c>
      <c r="N25">
        <v>26.12098511820253</v>
      </c>
      <c r="O25">
        <v>24.633202257400647</v>
      </c>
      <c r="P25">
        <v>24.50106621498583</v>
      </c>
      <c r="Q25">
        <v>24.643533108380979</v>
      </c>
      <c r="R25">
        <v>26.490037688531544</v>
      </c>
      <c r="S25">
        <v>26.680834706651197</v>
      </c>
      <c r="T25">
        <v>26.757414818078011</v>
      </c>
      <c r="U25">
        <v>25.791435748934273</v>
      </c>
      <c r="V25">
        <v>27.231776341719613</v>
      </c>
      <c r="W25">
        <v>25.66214513805491</v>
      </c>
      <c r="X25">
        <v>28.092068501801212</v>
      </c>
      <c r="Y25">
        <v>26.118985970367664</v>
      </c>
      <c r="Z25">
        <v>25.322616615470753</v>
      </c>
      <c r="AA25">
        <v>24.253586385643381</v>
      </c>
      <c r="AB25">
        <v>26.79775541158552</v>
      </c>
      <c r="AC25">
        <v>25.676839021825035</v>
      </c>
      <c r="AD25">
        <v>26.023198530133591</v>
      </c>
      <c r="AE25">
        <v>25.598669811200775</v>
      </c>
      <c r="AF25">
        <v>26.525076333068135</v>
      </c>
      <c r="AG25">
        <v>24.081204396969223</v>
      </c>
      <c r="AH25">
        <v>24.104552561539947</v>
      </c>
    </row>
    <row r="26" spans="1:34" x14ac:dyDescent="0.3">
      <c r="A26" s="19">
        <f ca="1">Exceedance!U26</f>
        <v>46813</v>
      </c>
      <c r="B26" s="1">
        <v>42.926849368926739</v>
      </c>
      <c r="C26" s="1">
        <v>41.854134365460027</v>
      </c>
      <c r="D26" s="1">
        <v>42.419282146118121</v>
      </c>
      <c r="E26">
        <v>48.137044677426275</v>
      </c>
      <c r="F26">
        <v>44.337408309530332</v>
      </c>
      <c r="G26">
        <v>41.456882466577703</v>
      </c>
      <c r="H26">
        <v>44.272895159527579</v>
      </c>
      <c r="I26">
        <v>41.497723217364978</v>
      </c>
      <c r="J26">
        <v>40.791910213451409</v>
      </c>
      <c r="K26">
        <v>38.587554562678648</v>
      </c>
      <c r="L26">
        <v>40.836413042460343</v>
      </c>
      <c r="M26">
        <v>41.092679188338039</v>
      </c>
      <c r="N26">
        <v>41.734275379581803</v>
      </c>
      <c r="O26">
        <v>44.688247443724634</v>
      </c>
      <c r="P26">
        <v>44.085916084274992</v>
      </c>
      <c r="Q26">
        <v>41.998587772944163</v>
      </c>
      <c r="R26">
        <v>42.336818460166768</v>
      </c>
      <c r="S26">
        <v>41.348229094200732</v>
      </c>
      <c r="T26">
        <v>41.293573818845545</v>
      </c>
      <c r="U26">
        <v>43.645552215663905</v>
      </c>
      <c r="V26">
        <v>42.674571081145814</v>
      </c>
      <c r="W26">
        <v>42.408964849269594</v>
      </c>
      <c r="X26">
        <v>43.596915701205837</v>
      </c>
      <c r="Y26">
        <v>42.881288130807079</v>
      </c>
      <c r="Z26">
        <v>46.017738049901375</v>
      </c>
      <c r="AA26">
        <v>41.686830389327618</v>
      </c>
      <c r="AB26">
        <v>40.498311107092611</v>
      </c>
      <c r="AC26">
        <v>43.338330896205413</v>
      </c>
      <c r="AD26">
        <v>42.448913125353471</v>
      </c>
      <c r="AE26">
        <v>42.186273939833079</v>
      </c>
      <c r="AF26">
        <v>42.313875874872224</v>
      </c>
      <c r="AG26">
        <v>41.096806264663584</v>
      </c>
      <c r="AH26">
        <v>37.874502724446941</v>
      </c>
    </row>
    <row r="27" spans="1:34" x14ac:dyDescent="0.3">
      <c r="A27" s="19">
        <f ca="1">Exceedance!U27</f>
        <v>46844</v>
      </c>
      <c r="B27" s="1">
        <v>49.061847424920906</v>
      </c>
      <c r="C27" s="1">
        <v>47.998536713078444</v>
      </c>
      <c r="D27" s="1">
        <v>48.567462029539172</v>
      </c>
      <c r="E27">
        <v>51.446737885065836</v>
      </c>
      <c r="F27">
        <v>50.222853868117909</v>
      </c>
      <c r="G27">
        <v>46.350562360332283</v>
      </c>
      <c r="H27">
        <v>49.411539091900103</v>
      </c>
      <c r="I27">
        <v>47.444033223775101</v>
      </c>
      <c r="J27">
        <v>44.360434057759569</v>
      </c>
      <c r="K27">
        <v>44.516202238969861</v>
      </c>
      <c r="L27">
        <v>48.808235634817763</v>
      </c>
      <c r="M27">
        <v>46.860217336234513</v>
      </c>
      <c r="N27">
        <v>47.311576300620168</v>
      </c>
      <c r="O27">
        <v>47.066133118062425</v>
      </c>
      <c r="P27">
        <v>46.678945806142352</v>
      </c>
      <c r="Q27">
        <v>45.614886317380957</v>
      </c>
      <c r="R27">
        <v>48.240928350130545</v>
      </c>
      <c r="S27">
        <v>47.175769027112601</v>
      </c>
      <c r="T27">
        <v>47.800973046793246</v>
      </c>
      <c r="U27">
        <v>48.652564405037566</v>
      </c>
      <c r="V27">
        <v>47.743439368726271</v>
      </c>
      <c r="W27">
        <v>47.774527341548094</v>
      </c>
      <c r="X27">
        <v>49.273365187464968</v>
      </c>
      <c r="Y27">
        <v>47.598185280316969</v>
      </c>
      <c r="Z27">
        <v>44.214284684691734</v>
      </c>
      <c r="AA27">
        <v>43.515320061949751</v>
      </c>
      <c r="AB27">
        <v>46.0959333533917</v>
      </c>
      <c r="AC27">
        <v>48.08634828929884</v>
      </c>
      <c r="AD27">
        <v>49.090492921403388</v>
      </c>
      <c r="AE27">
        <v>48.133815411572527</v>
      </c>
      <c r="AF27">
        <v>47.595442984323753</v>
      </c>
      <c r="AG27">
        <v>48.177562052217965</v>
      </c>
      <c r="AH27">
        <v>45.438502031805761</v>
      </c>
    </row>
    <row r="28" spans="1:34" x14ac:dyDescent="0.3">
      <c r="A28" s="19">
        <f ca="1">Exceedance!U28</f>
        <v>46874</v>
      </c>
      <c r="B28" s="1">
        <v>53.734774748447123</v>
      </c>
      <c r="C28" s="1">
        <v>52.711557057037304</v>
      </c>
      <c r="D28" s="1">
        <v>53.245633937556079</v>
      </c>
      <c r="E28">
        <v>55.903816818597086</v>
      </c>
      <c r="F28">
        <v>60.959860761950466</v>
      </c>
      <c r="G28">
        <v>52.220747921543811</v>
      </c>
      <c r="H28">
        <v>52.869993375209873</v>
      </c>
      <c r="I28">
        <v>52.50761486782757</v>
      </c>
      <c r="J28">
        <v>51.747639289653286</v>
      </c>
      <c r="K28">
        <v>49.177292817673084</v>
      </c>
      <c r="L28">
        <v>51.870467926854722</v>
      </c>
      <c r="M28">
        <v>51.544399623104432</v>
      </c>
      <c r="N28">
        <v>50.58283919657773</v>
      </c>
      <c r="O28">
        <v>51.753242940992656</v>
      </c>
      <c r="P28">
        <v>52.110067484809647</v>
      </c>
      <c r="Q28">
        <v>52.358396243127935</v>
      </c>
      <c r="R28">
        <v>54.974674810223647</v>
      </c>
      <c r="S28">
        <v>51.50272395946515</v>
      </c>
      <c r="T28">
        <v>50.575344800459902</v>
      </c>
      <c r="U28">
        <v>50.998099155989024</v>
      </c>
      <c r="V28">
        <v>52.849583822944261</v>
      </c>
      <c r="W28">
        <v>51.46170619210158</v>
      </c>
      <c r="X28">
        <v>51.522091378441431</v>
      </c>
      <c r="Y28">
        <v>50.695610037741687</v>
      </c>
      <c r="Z28">
        <v>50.545959786902927</v>
      </c>
      <c r="AA28">
        <v>47.037198020017918</v>
      </c>
      <c r="AB28">
        <v>51.01782706311328</v>
      </c>
      <c r="AC28">
        <v>51.111671020353143</v>
      </c>
      <c r="AD28">
        <v>51.493628386866291</v>
      </c>
      <c r="AE28">
        <v>50.893926700388519</v>
      </c>
      <c r="AF28">
        <v>53.626977762622062</v>
      </c>
      <c r="AG28">
        <v>50.071101473399125</v>
      </c>
      <c r="AH28">
        <v>47.756606506255423</v>
      </c>
    </row>
    <row r="29" spans="1:34" x14ac:dyDescent="0.3">
      <c r="A29" s="19">
        <f ca="1">Exceedance!U29</f>
        <v>46905</v>
      </c>
      <c r="B29" s="1">
        <v>49.985996832023474</v>
      </c>
      <c r="C29" s="1">
        <v>48.931171970868753</v>
      </c>
      <c r="D29" s="1">
        <v>49.494218374686412</v>
      </c>
      <c r="E29">
        <v>52.004883607202046</v>
      </c>
      <c r="F29">
        <v>60.310928176752384</v>
      </c>
      <c r="G29">
        <v>50.338887259531397</v>
      </c>
      <c r="H29">
        <v>51.235271998818902</v>
      </c>
      <c r="I29">
        <v>52.302787366620215</v>
      </c>
      <c r="J29">
        <v>50.592190619812918</v>
      </c>
      <c r="K29">
        <v>47.963446003703552</v>
      </c>
      <c r="L29">
        <v>49.502148946639643</v>
      </c>
      <c r="M29">
        <v>50.272899048283975</v>
      </c>
      <c r="N29">
        <v>49.470264514544148</v>
      </c>
      <c r="O29">
        <v>50.640402695251474</v>
      </c>
      <c r="P29">
        <v>51.490086113215455</v>
      </c>
      <c r="Q29">
        <v>49.078282700796144</v>
      </c>
      <c r="R29">
        <v>51.004878843421615</v>
      </c>
      <c r="S29">
        <v>50.846794395859888</v>
      </c>
      <c r="T29">
        <v>50.801685024994477</v>
      </c>
      <c r="U29">
        <v>49.835973545775083</v>
      </c>
      <c r="V29">
        <v>49.892328187429619</v>
      </c>
      <c r="W29">
        <v>50.349262304617255</v>
      </c>
      <c r="X29">
        <v>51.739064023188135</v>
      </c>
      <c r="Y29">
        <v>50.490124774904849</v>
      </c>
      <c r="Z29">
        <v>50.990604985332723</v>
      </c>
      <c r="AA29">
        <v>46.404857744909513</v>
      </c>
      <c r="AB29">
        <v>48.620450116562765</v>
      </c>
      <c r="AC29">
        <v>50.638801421667118</v>
      </c>
      <c r="AD29">
        <v>51.283330173044355</v>
      </c>
      <c r="AE29">
        <v>50.250691702260283</v>
      </c>
      <c r="AF29">
        <v>50.948543069914443</v>
      </c>
      <c r="AG29">
        <v>49.92696764122504</v>
      </c>
      <c r="AH29">
        <v>46.432626615447845</v>
      </c>
    </row>
    <row r="30" spans="1:34" x14ac:dyDescent="0.3">
      <c r="A30" s="19">
        <f ca="1">Exceedance!U30</f>
        <v>46935</v>
      </c>
      <c r="B30" s="1">
        <v>47.048729293743364</v>
      </c>
      <c r="C30" s="1">
        <v>45.925547880697252</v>
      </c>
      <c r="D30" s="1">
        <v>46.520411357178752</v>
      </c>
      <c r="E30">
        <v>48.082500646509985</v>
      </c>
      <c r="F30">
        <v>57.918602605090655</v>
      </c>
      <c r="G30">
        <v>47.538818704594959</v>
      </c>
      <c r="H30">
        <v>48.285595162424279</v>
      </c>
      <c r="I30">
        <v>48.657751237474301</v>
      </c>
      <c r="J30">
        <v>47.550461564520901</v>
      </c>
      <c r="K30">
        <v>42.682126937323574</v>
      </c>
      <c r="L30">
        <v>47.778980791039722</v>
      </c>
      <c r="M30">
        <v>47.307967098773666</v>
      </c>
      <c r="N30">
        <v>46.002427626854178</v>
      </c>
      <c r="O30">
        <v>46.677443963581517</v>
      </c>
      <c r="P30">
        <v>46.12127820202813</v>
      </c>
      <c r="Q30">
        <v>48.032613634828195</v>
      </c>
      <c r="R30">
        <v>48.44347223346859</v>
      </c>
      <c r="S30">
        <v>47.508479404889883</v>
      </c>
      <c r="T30">
        <v>46.990345846642406</v>
      </c>
      <c r="U30">
        <v>47.646196325161306</v>
      </c>
      <c r="V30">
        <v>47.956188178106046</v>
      </c>
      <c r="W30">
        <v>47.348288175330403</v>
      </c>
      <c r="X30">
        <v>47.26242653494019</v>
      </c>
      <c r="Y30">
        <v>45.805082358397556</v>
      </c>
      <c r="Z30">
        <v>45.040105836307269</v>
      </c>
      <c r="AA30">
        <v>42.794652702748444</v>
      </c>
      <c r="AB30">
        <v>45.678124770505825</v>
      </c>
      <c r="AC30">
        <v>46.573783969288677</v>
      </c>
      <c r="AD30">
        <v>46.966666642329919</v>
      </c>
      <c r="AE30">
        <v>46.513599746712451</v>
      </c>
      <c r="AF30">
        <v>47.330927379415151</v>
      </c>
      <c r="AG30">
        <v>46.830432281878124</v>
      </c>
      <c r="AH30">
        <v>43.060540256727819</v>
      </c>
    </row>
    <row r="31" spans="1:34" x14ac:dyDescent="0.3">
      <c r="A31" s="19">
        <f ca="1">Exceedance!U31</f>
        <v>46966</v>
      </c>
      <c r="B31" s="1">
        <v>40.320918369753308</v>
      </c>
      <c r="C31" s="1">
        <v>39.154765446074435</v>
      </c>
      <c r="D31" s="1">
        <v>39.785520672337086</v>
      </c>
      <c r="E31">
        <v>41.059320131115157</v>
      </c>
      <c r="F31">
        <v>42.31461355629942</v>
      </c>
      <c r="G31">
        <v>39.633551275781535</v>
      </c>
      <c r="H31">
        <v>40.464850127711365</v>
      </c>
      <c r="I31">
        <v>43.726473825224367</v>
      </c>
      <c r="J31">
        <v>41.948529264126506</v>
      </c>
      <c r="K31">
        <v>37.72299580121323</v>
      </c>
      <c r="L31">
        <v>39.625343900861196</v>
      </c>
      <c r="M31">
        <v>38.377899298298018</v>
      </c>
      <c r="N31">
        <v>38.82646541270131</v>
      </c>
      <c r="O31">
        <v>39.364853254784876</v>
      </c>
      <c r="P31">
        <v>40.942532919137449</v>
      </c>
      <c r="Q31">
        <v>38.370212243636473</v>
      </c>
      <c r="R31">
        <v>41.830751754717433</v>
      </c>
      <c r="S31">
        <v>40.565782652922358</v>
      </c>
      <c r="T31">
        <v>40.74280022865797</v>
      </c>
      <c r="U31">
        <v>41.859931634125701</v>
      </c>
      <c r="V31">
        <v>41.118767125393362</v>
      </c>
      <c r="W31">
        <v>40.352603574449155</v>
      </c>
      <c r="X31">
        <v>40.408652133149339</v>
      </c>
      <c r="Y31">
        <v>38.671095798806434</v>
      </c>
      <c r="Z31">
        <v>37.584077381378144</v>
      </c>
      <c r="AA31">
        <v>37.887941293065815</v>
      </c>
      <c r="AB31">
        <v>40.047670969829404</v>
      </c>
      <c r="AC31">
        <v>40.107757483012414</v>
      </c>
      <c r="AD31">
        <v>40.832057130711526</v>
      </c>
      <c r="AE31">
        <v>39.435875497613367</v>
      </c>
      <c r="AF31">
        <v>43.16746658960502</v>
      </c>
      <c r="AG31">
        <v>39.239348490877852</v>
      </c>
      <c r="AH31">
        <v>35.407500939429369</v>
      </c>
    </row>
    <row r="32" spans="1:34" x14ac:dyDescent="0.3">
      <c r="A32" s="19">
        <f ca="1">Exceedance!U32</f>
        <v>46997</v>
      </c>
      <c r="B32" s="1">
        <v>35.314294093533071</v>
      </c>
      <c r="C32" s="1">
        <v>34.16753755021864</v>
      </c>
      <c r="D32" s="1">
        <v>34.786553032226706</v>
      </c>
      <c r="E32">
        <v>37.009316695395889</v>
      </c>
      <c r="F32">
        <v>36.121655722296786</v>
      </c>
      <c r="G32">
        <v>35.480184264900878</v>
      </c>
      <c r="H32">
        <v>36.288940343988685</v>
      </c>
      <c r="I32">
        <v>34.346640932354823</v>
      </c>
      <c r="J32">
        <v>39.903386480370159</v>
      </c>
      <c r="K32">
        <v>37.251637619482821</v>
      </c>
      <c r="L32">
        <v>36.707771693091658</v>
      </c>
      <c r="M32">
        <v>35.133501210269145</v>
      </c>
      <c r="N32">
        <v>35.401480532551517</v>
      </c>
      <c r="O32">
        <v>36.376681137702164</v>
      </c>
      <c r="P32">
        <v>34.531167538666708</v>
      </c>
      <c r="Q32">
        <v>34.760318655668911</v>
      </c>
      <c r="R32">
        <v>37.204069872512257</v>
      </c>
      <c r="S32">
        <v>36.24437173651593</v>
      </c>
      <c r="T32">
        <v>35.267615030676303</v>
      </c>
      <c r="U32">
        <v>37.253118966423443</v>
      </c>
      <c r="V32">
        <v>36.102381206920334</v>
      </c>
      <c r="W32">
        <v>35.099359724880358</v>
      </c>
      <c r="X32">
        <v>38.294411490488613</v>
      </c>
      <c r="Y32">
        <v>36.386952083812545</v>
      </c>
      <c r="Z32">
        <v>34.669587339960103</v>
      </c>
      <c r="AA32">
        <v>32.860739251126013</v>
      </c>
      <c r="AB32">
        <v>35.310133012580891</v>
      </c>
      <c r="AC32">
        <v>35.33079421229958</v>
      </c>
      <c r="AD32">
        <v>35.648212639468738</v>
      </c>
      <c r="AE32">
        <v>34.732264875978927</v>
      </c>
      <c r="AF32">
        <v>37.224238259933614</v>
      </c>
      <c r="AG32">
        <v>34.652200523716786</v>
      </c>
      <c r="AH32">
        <v>32.696438758203925</v>
      </c>
    </row>
    <row r="33" spans="1:34" x14ac:dyDescent="0.3">
      <c r="A33" s="19">
        <f ca="1">Exceedance!U33</f>
        <v>47027</v>
      </c>
      <c r="B33" s="1">
        <v>35.664778412315059</v>
      </c>
      <c r="C33" s="1">
        <v>34.819466011859006</v>
      </c>
      <c r="D33" s="1">
        <v>35.254271104935263</v>
      </c>
      <c r="E33">
        <v>35.369610734199405</v>
      </c>
      <c r="F33">
        <v>36.378272324530194</v>
      </c>
      <c r="G33">
        <v>34.570825034479064</v>
      </c>
      <c r="H33">
        <v>35.341319124370472</v>
      </c>
      <c r="I33">
        <v>34.90197063249952</v>
      </c>
      <c r="J33">
        <v>35.904735421626754</v>
      </c>
      <c r="K33">
        <v>32.707961296043294</v>
      </c>
      <c r="L33">
        <v>35.76667838771008</v>
      </c>
      <c r="M33">
        <v>33.600677087675365</v>
      </c>
      <c r="N33">
        <v>34.975372450998123</v>
      </c>
      <c r="O33">
        <v>35.852556015658912</v>
      </c>
      <c r="P33">
        <v>34.317974547342352</v>
      </c>
      <c r="Q33">
        <v>34.810123578830918</v>
      </c>
      <c r="R33">
        <v>35.536654057112329</v>
      </c>
      <c r="S33">
        <v>35.156186613923595</v>
      </c>
      <c r="T33">
        <v>34.800949972346849</v>
      </c>
      <c r="U33">
        <v>36.075464715263955</v>
      </c>
      <c r="V33">
        <v>35.993583293987356</v>
      </c>
      <c r="W33">
        <v>35.999102930359243</v>
      </c>
      <c r="X33">
        <v>36.082281635501012</v>
      </c>
      <c r="Y33">
        <v>34.506606307777908</v>
      </c>
      <c r="Z33">
        <v>34.541658557687278</v>
      </c>
      <c r="AA33">
        <v>33.206722638185589</v>
      </c>
      <c r="AB33">
        <v>35.773871508427682</v>
      </c>
      <c r="AC33">
        <v>36.321938034233426</v>
      </c>
      <c r="AD33">
        <v>35.27813740687094</v>
      </c>
      <c r="AE33">
        <v>34.306199993534655</v>
      </c>
      <c r="AF33">
        <v>36.760613226190429</v>
      </c>
      <c r="AG33">
        <v>34.063441182407118</v>
      </c>
      <c r="AH33">
        <v>32.854462761032465</v>
      </c>
    </row>
    <row r="34" spans="1:34" x14ac:dyDescent="0.3">
      <c r="A34" s="19">
        <f ca="1">Exceedance!U34</f>
        <v>47058</v>
      </c>
      <c r="B34" s="1">
        <v>25.96166169793733</v>
      </c>
      <c r="C34" s="1">
        <v>24.921096424222959</v>
      </c>
      <c r="D34" s="1">
        <v>25.475755727703508</v>
      </c>
      <c r="E34">
        <v>26.85282603424983</v>
      </c>
      <c r="F34">
        <v>26.323146286418709</v>
      </c>
      <c r="G34">
        <v>25.169733491817176</v>
      </c>
      <c r="H34">
        <v>26.028091292597296</v>
      </c>
      <c r="I34">
        <v>25.755074015325828</v>
      </c>
      <c r="J34">
        <v>29.632880167258609</v>
      </c>
      <c r="K34">
        <v>24.123317711268793</v>
      </c>
      <c r="L34">
        <v>26.063370314933554</v>
      </c>
      <c r="M34">
        <v>25.233449007408876</v>
      </c>
      <c r="N34">
        <v>25.082763377951107</v>
      </c>
      <c r="O34">
        <v>25.491867021915169</v>
      </c>
      <c r="P34">
        <v>25.544968485542508</v>
      </c>
      <c r="Q34">
        <v>25.968192881024454</v>
      </c>
      <c r="R34">
        <v>26.73822442585135</v>
      </c>
      <c r="S34">
        <v>25.324317420802593</v>
      </c>
      <c r="T34">
        <v>26.586076947068335</v>
      </c>
      <c r="U34">
        <v>27.353261063455854</v>
      </c>
      <c r="V34">
        <v>27.220484207554318</v>
      </c>
      <c r="W34">
        <v>25.768929642560657</v>
      </c>
      <c r="X34">
        <v>27.03822428132359</v>
      </c>
      <c r="Y34">
        <v>25.193631600378939</v>
      </c>
      <c r="Z34">
        <v>25.456033365512141</v>
      </c>
      <c r="AA34">
        <v>24.08908888227926</v>
      </c>
      <c r="AB34">
        <v>25.664143281380444</v>
      </c>
      <c r="AC34">
        <v>25.487389036685183</v>
      </c>
      <c r="AD34">
        <v>25.958762475620077</v>
      </c>
      <c r="AE34">
        <v>24.930733923102068</v>
      </c>
      <c r="AF34">
        <v>27.34537087543287</v>
      </c>
      <c r="AG34">
        <v>24.942339753744815</v>
      </c>
      <c r="AH34">
        <v>24.643689757071467</v>
      </c>
    </row>
    <row r="35" spans="1:34" x14ac:dyDescent="0.3">
      <c r="A35" s="19">
        <f ca="1">Exceedance!U35</f>
        <v>47088</v>
      </c>
      <c r="B35" s="1">
        <v>19.502005708709884</v>
      </c>
      <c r="C35" s="1">
        <v>18.567914541505473</v>
      </c>
      <c r="D35" s="1">
        <v>19.063350651612172</v>
      </c>
      <c r="E35">
        <v>18.169358413661637</v>
      </c>
      <c r="F35">
        <v>18.383908898088944</v>
      </c>
      <c r="G35">
        <v>13.120877087609227</v>
      </c>
      <c r="H35">
        <v>20.648096683818274</v>
      </c>
      <c r="I35">
        <v>19.976317114880395</v>
      </c>
      <c r="J35">
        <v>23.780134668912709</v>
      </c>
      <c r="K35">
        <v>15.86830661574783</v>
      </c>
      <c r="L35">
        <v>20.425076764066208</v>
      </c>
      <c r="M35">
        <v>18.482398343953665</v>
      </c>
      <c r="N35">
        <v>18.659310042765753</v>
      </c>
      <c r="O35">
        <v>19.475294797570573</v>
      </c>
      <c r="P35">
        <v>17.220546072859378</v>
      </c>
      <c r="Q35">
        <v>18.249647310440018</v>
      </c>
      <c r="R35">
        <v>19.486704309448502</v>
      </c>
      <c r="S35">
        <v>19.036961480687932</v>
      </c>
      <c r="T35">
        <v>17.6740904977955</v>
      </c>
      <c r="U35">
        <v>19.81401273576089</v>
      </c>
      <c r="V35">
        <v>16.828800826914925</v>
      </c>
      <c r="W35">
        <v>18.496653048601694</v>
      </c>
      <c r="X35">
        <v>20.016735819912387</v>
      </c>
      <c r="Y35">
        <v>18.47594246103726</v>
      </c>
      <c r="Z35">
        <v>17.447649066599723</v>
      </c>
      <c r="AA35">
        <v>17.434624264202231</v>
      </c>
      <c r="AB35">
        <v>17.889922445195925</v>
      </c>
      <c r="AC35">
        <v>19.427029523621364</v>
      </c>
      <c r="AD35">
        <v>18.569082276139401</v>
      </c>
      <c r="AE35">
        <v>17.740295595087684</v>
      </c>
      <c r="AF35">
        <v>18.992736680268575</v>
      </c>
      <c r="AG35">
        <v>17.757237511433825</v>
      </c>
      <c r="AH35">
        <v>16.789936481963075</v>
      </c>
    </row>
    <row r="36" spans="1:34" x14ac:dyDescent="0.3">
      <c r="A36" s="19">
        <f ca="1">Exceedance!U36</f>
        <v>47119</v>
      </c>
      <c r="B36" s="1">
        <v>29.131293514346932</v>
      </c>
      <c r="C36" s="1">
        <v>28.491578256788223</v>
      </c>
      <c r="D36" s="1">
        <v>29.131293514346932</v>
      </c>
      <c r="E36">
        <v>31.967761740751733</v>
      </c>
      <c r="F36">
        <v>29.509476003643066</v>
      </c>
      <c r="G36">
        <v>30.482344628454708</v>
      </c>
      <c r="H36">
        <v>33.952220583795224</v>
      </c>
      <c r="I36">
        <v>37.005750529385935</v>
      </c>
      <c r="J36">
        <v>25.154792759233334</v>
      </c>
      <c r="K36">
        <v>29.905100320584932</v>
      </c>
      <c r="L36">
        <v>28.875686345598425</v>
      </c>
      <c r="M36">
        <v>29.24326556085574</v>
      </c>
      <c r="N36">
        <v>29.35389829988117</v>
      </c>
      <c r="O36">
        <v>29.041349733296403</v>
      </c>
      <c r="P36">
        <v>29.054367239680726</v>
      </c>
      <c r="Q36">
        <v>31.73967088548541</v>
      </c>
      <c r="R36">
        <v>30.338338329386996</v>
      </c>
      <c r="S36">
        <v>28.736105034642389</v>
      </c>
      <c r="T36">
        <v>31.428152361080652</v>
      </c>
      <c r="U36">
        <v>26.196701085897597</v>
      </c>
      <c r="V36">
        <v>31.942262630811573</v>
      </c>
      <c r="W36">
        <v>31.998819260347613</v>
      </c>
      <c r="X36">
        <v>30.283451650331259</v>
      </c>
      <c r="Y36">
        <v>29.361662221416541</v>
      </c>
      <c r="Z36">
        <v>27.859093466879038</v>
      </c>
      <c r="AA36">
        <v>30.285722266240462</v>
      </c>
      <c r="AB36">
        <v>29.508669480658241</v>
      </c>
      <c r="AC36">
        <v>30.852627889670398</v>
      </c>
      <c r="AD36">
        <v>28.656721832360397</v>
      </c>
      <c r="AE36">
        <v>30.168570175853176</v>
      </c>
      <c r="AF36">
        <v>28.304903920880289</v>
      </c>
      <c r="AG36">
        <v>28.286259911228793</v>
      </c>
      <c r="AH36">
        <v>28.537998081837571</v>
      </c>
    </row>
    <row r="37" spans="1:34" x14ac:dyDescent="0.3">
      <c r="A37" s="19">
        <f ca="1">Exceedance!U37</f>
        <v>47150</v>
      </c>
      <c r="B37" s="1">
        <v>32.511974244216809</v>
      </c>
      <c r="C37" s="1">
        <v>31.920419554921349</v>
      </c>
      <c r="D37" s="1">
        <v>32.511974244216809</v>
      </c>
      <c r="E37">
        <v>34.555523391881337</v>
      </c>
      <c r="F37">
        <v>34.30458868421919</v>
      </c>
      <c r="G37">
        <v>33.046942538515992</v>
      </c>
      <c r="H37">
        <v>33.872071876426112</v>
      </c>
      <c r="I37">
        <v>34.687569368001121</v>
      </c>
      <c r="J37">
        <v>30.892454165780386</v>
      </c>
      <c r="K37">
        <v>32.094039759207149</v>
      </c>
      <c r="L37">
        <v>30.556226648560948</v>
      </c>
      <c r="M37">
        <v>32.288751901975111</v>
      </c>
      <c r="N37">
        <v>30.829748694843822</v>
      </c>
      <c r="O37">
        <v>30.700186478558763</v>
      </c>
      <c r="P37">
        <v>30.839878436923453</v>
      </c>
      <c r="Q37">
        <v>32.514373352313847</v>
      </c>
      <c r="R37">
        <v>33.496775915507598</v>
      </c>
      <c r="S37">
        <v>32.912983736697186</v>
      </c>
      <c r="T37">
        <v>31.965652549903261</v>
      </c>
      <c r="U37">
        <v>33.378298134692777</v>
      </c>
      <c r="V37">
        <v>32.430464457630201</v>
      </c>
      <c r="W37">
        <v>34.085998631689961</v>
      </c>
      <c r="X37">
        <v>32.946919369887368</v>
      </c>
      <c r="Y37">
        <v>31.505781160577556</v>
      </c>
      <c r="Z37">
        <v>30.148602816877887</v>
      </c>
      <c r="AA37">
        <v>33.541651364496182</v>
      </c>
      <c r="AB37">
        <v>31.190662778320238</v>
      </c>
      <c r="AC37">
        <v>32.568431921516378</v>
      </c>
      <c r="AD37">
        <v>32.437754114676181</v>
      </c>
      <c r="AE37">
        <v>31.896725826194036</v>
      </c>
      <c r="AF37">
        <v>30.289084403452748</v>
      </c>
      <c r="AG37">
        <v>30.002634643753364</v>
      </c>
      <c r="AH37">
        <v>34.282303654226709</v>
      </c>
    </row>
    <row r="38" spans="1:34" x14ac:dyDescent="0.3">
      <c r="A38" s="19">
        <f ca="1">Exceedance!U38</f>
        <v>47178</v>
      </c>
      <c r="B38" s="1">
        <v>42.183295796168643</v>
      </c>
      <c r="C38" s="1">
        <v>41.483764571397039</v>
      </c>
      <c r="D38" s="1">
        <v>42.183295796168643</v>
      </c>
      <c r="E38">
        <v>44.220375931882529</v>
      </c>
      <c r="F38">
        <v>42.380367590306079</v>
      </c>
      <c r="G38">
        <v>43.994770020414251</v>
      </c>
      <c r="H38">
        <v>41.722961173005828</v>
      </c>
      <c r="I38">
        <v>39.915793531431838</v>
      </c>
      <c r="J38">
        <v>38.680289631512011</v>
      </c>
      <c r="K38">
        <v>40.600301393188133</v>
      </c>
      <c r="L38">
        <v>40.721480087330399</v>
      </c>
      <c r="M38">
        <v>41.363774922968943</v>
      </c>
      <c r="N38">
        <v>44.319274640627292</v>
      </c>
      <c r="O38">
        <v>32.114596542946721</v>
      </c>
      <c r="P38">
        <v>41.628375514000481</v>
      </c>
      <c r="Q38">
        <v>42.057652628353225</v>
      </c>
      <c r="R38">
        <v>41.758784505031961</v>
      </c>
      <c r="S38">
        <v>40.922593333661489</v>
      </c>
      <c r="T38">
        <v>43.422022118941875</v>
      </c>
      <c r="U38">
        <v>42.303553897226998</v>
      </c>
      <c r="V38">
        <v>42.738889212459625</v>
      </c>
      <c r="W38">
        <v>43.318273420033172</v>
      </c>
      <c r="X38">
        <v>43.291751044950466</v>
      </c>
      <c r="Y38">
        <v>28.775811734910587</v>
      </c>
      <c r="Z38">
        <v>41.414221750105753</v>
      </c>
      <c r="AA38">
        <v>40.827408831609958</v>
      </c>
      <c r="AB38">
        <v>42.33296306907944</v>
      </c>
      <c r="AC38">
        <v>42.674461196109938</v>
      </c>
      <c r="AD38">
        <v>42.597516305490579</v>
      </c>
      <c r="AE38">
        <v>41.181194176845139</v>
      </c>
      <c r="AF38">
        <v>40.725611653491264</v>
      </c>
      <c r="AG38">
        <v>37.599507281451892</v>
      </c>
      <c r="AH38">
        <v>47.770994326982361</v>
      </c>
    </row>
    <row r="39" spans="1:34" x14ac:dyDescent="0.3">
      <c r="A39" s="19">
        <f ca="1">Exceedance!U39</f>
        <v>47209</v>
      </c>
      <c r="B39" s="1">
        <v>44.086204577684143</v>
      </c>
      <c r="C39" s="1">
        <v>43.373085349004256</v>
      </c>
      <c r="D39" s="1">
        <v>44.086204577684143</v>
      </c>
      <c r="E39">
        <v>45.877682279705077</v>
      </c>
      <c r="F39">
        <v>43.014036210448381</v>
      </c>
      <c r="G39">
        <v>44.895641437515394</v>
      </c>
      <c r="H39">
        <v>43.409589396221961</v>
      </c>
      <c r="I39">
        <v>39.200754447506561</v>
      </c>
      <c r="J39">
        <v>40.539830512082958</v>
      </c>
      <c r="K39">
        <v>44.329569659603813</v>
      </c>
      <c r="L39">
        <v>42.222023485698749</v>
      </c>
      <c r="M39">
        <v>42.678441085761101</v>
      </c>
      <c r="N39">
        <v>33.284190265202852</v>
      </c>
      <c r="O39">
        <v>30.661292284732323</v>
      </c>
      <c r="P39">
        <v>40.965792452829966</v>
      </c>
      <c r="Q39">
        <v>43.712295841019298</v>
      </c>
      <c r="R39">
        <v>43.336227369137376</v>
      </c>
      <c r="S39">
        <v>43.173313773057302</v>
      </c>
      <c r="T39">
        <v>44.184146775517149</v>
      </c>
      <c r="U39">
        <v>43.115136828320139</v>
      </c>
      <c r="V39">
        <v>43.860132417994336</v>
      </c>
      <c r="W39">
        <v>44.755967244079486</v>
      </c>
      <c r="X39">
        <v>43.762449390524523</v>
      </c>
      <c r="Y39">
        <v>26.609420026773485</v>
      </c>
      <c r="Z39">
        <v>39.163629019787251</v>
      </c>
      <c r="AA39">
        <v>42.161997926388928</v>
      </c>
      <c r="AB39">
        <v>42.817330063109353</v>
      </c>
      <c r="AC39">
        <v>45.071714125590802</v>
      </c>
      <c r="AD39">
        <v>44.302893706869106</v>
      </c>
      <c r="AE39">
        <v>42.193933038329469</v>
      </c>
      <c r="AF39">
        <v>43.554110093355277</v>
      </c>
      <c r="AG39">
        <v>41.102491453508698</v>
      </c>
      <c r="AH39">
        <v>46.855104129288677</v>
      </c>
    </row>
    <row r="40" spans="1:34" x14ac:dyDescent="0.3">
      <c r="A40" s="19">
        <f ca="1">Exceedance!U40</f>
        <v>47239</v>
      </c>
      <c r="B40" s="1">
        <v>45.733383306960434</v>
      </c>
      <c r="C40" s="1">
        <v>45.191501280885717</v>
      </c>
      <c r="D40" s="1">
        <v>45.733383306960434</v>
      </c>
      <c r="E40">
        <v>53.540518597041441</v>
      </c>
      <c r="F40">
        <v>45.732941706007125</v>
      </c>
      <c r="G40">
        <v>45.227152440791166</v>
      </c>
      <c r="H40">
        <v>45.3509485447698</v>
      </c>
      <c r="I40">
        <v>43.588785810674466</v>
      </c>
      <c r="J40">
        <v>42.179352779044343</v>
      </c>
      <c r="K40">
        <v>44.338026059087831</v>
      </c>
      <c r="L40">
        <v>44.006255891450685</v>
      </c>
      <c r="M40">
        <v>43.029558306057446</v>
      </c>
      <c r="N40">
        <v>35.960441477666642</v>
      </c>
      <c r="O40">
        <v>30.918514111501473</v>
      </c>
      <c r="P40">
        <v>44.833153732657848</v>
      </c>
      <c r="Q40">
        <v>47.362956927242216</v>
      </c>
      <c r="R40">
        <v>44.575592446083711</v>
      </c>
      <c r="S40">
        <v>43.02195753991343</v>
      </c>
      <c r="T40">
        <v>43.450692167168384</v>
      </c>
      <c r="U40">
        <v>45.331549669804481</v>
      </c>
      <c r="V40">
        <v>44.465718735825853</v>
      </c>
      <c r="W40">
        <v>43.857997797055859</v>
      </c>
      <c r="X40">
        <v>43.755152908952446</v>
      </c>
      <c r="Y40">
        <v>26.646855418480754</v>
      </c>
      <c r="Z40">
        <v>39.814358465203242</v>
      </c>
      <c r="AA40">
        <v>44.012939005028976</v>
      </c>
      <c r="AB40">
        <v>42.954905168642092</v>
      </c>
      <c r="AC40">
        <v>44.321918542070222</v>
      </c>
      <c r="AD40">
        <v>43.956745242657057</v>
      </c>
      <c r="AE40">
        <v>45.385330673755831</v>
      </c>
      <c r="AF40">
        <v>42.510528025358298</v>
      </c>
      <c r="AG40">
        <v>40.544747509724679</v>
      </c>
      <c r="AH40">
        <v>48.430553771676706</v>
      </c>
    </row>
    <row r="41" spans="1:34" x14ac:dyDescent="0.3">
      <c r="A41" s="19">
        <f ca="1">Exceedance!U41</f>
        <v>47270</v>
      </c>
      <c r="B41" s="1">
        <v>42.30682976443677</v>
      </c>
      <c r="C41" s="1">
        <v>41.735551818808695</v>
      </c>
      <c r="D41" s="1">
        <v>42.30682976443677</v>
      </c>
      <c r="E41">
        <v>53.258725792441233</v>
      </c>
      <c r="F41">
        <v>44.235367366168887</v>
      </c>
      <c r="G41">
        <v>43.943563128713279</v>
      </c>
      <c r="H41">
        <v>45.524395039056131</v>
      </c>
      <c r="I41">
        <v>42.791122991708249</v>
      </c>
      <c r="J41">
        <v>41.310680468040523</v>
      </c>
      <c r="K41">
        <v>42.314901501461222</v>
      </c>
      <c r="L41">
        <v>43.098883520221015</v>
      </c>
      <c r="M41">
        <v>42.282447180969363</v>
      </c>
      <c r="N41">
        <v>39.891114519252241</v>
      </c>
      <c r="O41">
        <v>35.382019480064677</v>
      </c>
      <c r="P41">
        <v>41.884700278436114</v>
      </c>
      <c r="Q41">
        <v>43.709785525025353</v>
      </c>
      <c r="R41">
        <v>44.31923015305874</v>
      </c>
      <c r="S41">
        <v>43.635301216369541</v>
      </c>
      <c r="T41">
        <v>42.654667222589374</v>
      </c>
      <c r="U41">
        <v>42.712022017791185</v>
      </c>
      <c r="V41">
        <v>43.747241888581947</v>
      </c>
      <c r="W41">
        <v>44.454724591886681</v>
      </c>
      <c r="X41">
        <v>43.958035753564801</v>
      </c>
      <c r="Y41">
        <v>33.516788715524257</v>
      </c>
      <c r="Z41">
        <v>39.537426206621284</v>
      </c>
      <c r="AA41">
        <v>41.988413539846839</v>
      </c>
      <c r="AB41">
        <v>42.830458788258078</v>
      </c>
      <c r="AC41">
        <v>44.491457699554275</v>
      </c>
      <c r="AD41">
        <v>43.715552843030544</v>
      </c>
      <c r="AE41">
        <v>43.019651584552626</v>
      </c>
      <c r="AF41">
        <v>42.747277759130341</v>
      </c>
      <c r="AG41">
        <v>39.565567646111575</v>
      </c>
      <c r="AH41">
        <v>44.855688636844498</v>
      </c>
    </row>
    <row r="42" spans="1:34" x14ac:dyDescent="0.3">
      <c r="A42" s="19">
        <f ca="1">Exceedance!U42</f>
        <v>47300</v>
      </c>
      <c r="B42" s="1">
        <v>43.30139996352947</v>
      </c>
      <c r="C42" s="1">
        <v>42.703397985537116</v>
      </c>
      <c r="D42" s="1">
        <v>43.30139996352947</v>
      </c>
      <c r="E42">
        <v>54.763338811245632</v>
      </c>
      <c r="F42">
        <v>45.455918363927751</v>
      </c>
      <c r="G42">
        <v>44.942276855123104</v>
      </c>
      <c r="H42">
        <v>45.8455008958259</v>
      </c>
      <c r="I42">
        <v>43.669479878834643</v>
      </c>
      <c r="J42">
        <v>39.81314849213495</v>
      </c>
      <c r="K42">
        <v>44.569853349643864</v>
      </c>
      <c r="L42">
        <v>44.095552156277478</v>
      </c>
      <c r="M42">
        <v>42.780625017224544</v>
      </c>
      <c r="N42">
        <v>43.459759032768133</v>
      </c>
      <c r="O42">
        <v>41.781163956505381</v>
      </c>
      <c r="P42">
        <v>44.825248482682902</v>
      </c>
      <c r="Q42">
        <v>45.101306161023246</v>
      </c>
      <c r="R42">
        <v>44.967438136150584</v>
      </c>
      <c r="S42">
        <v>43.775310263886858</v>
      </c>
      <c r="T42">
        <v>44.43614402844451</v>
      </c>
      <c r="U42">
        <v>44.748291640312019</v>
      </c>
      <c r="V42">
        <v>44.733816835080127</v>
      </c>
      <c r="W42">
        <v>43.911612203983353</v>
      </c>
      <c r="X42">
        <v>43.252994051449861</v>
      </c>
      <c r="Y42">
        <v>41.813877343133697</v>
      </c>
      <c r="Z42">
        <v>39.718306752452165</v>
      </c>
      <c r="AA42">
        <v>43.0485552955816</v>
      </c>
      <c r="AB42">
        <v>42.684397887172622</v>
      </c>
      <c r="AC42">
        <v>44.143953234534571</v>
      </c>
      <c r="AD42">
        <v>43.966254364901907</v>
      </c>
      <c r="AE42">
        <v>43.313026491043111</v>
      </c>
      <c r="AF42">
        <v>43.614042433171356</v>
      </c>
      <c r="AG42">
        <v>39.986479187339299</v>
      </c>
      <c r="AH42">
        <v>44.875482206126634</v>
      </c>
    </row>
    <row r="43" spans="1:34" x14ac:dyDescent="0.3">
      <c r="A43" s="19">
        <f ca="1">Exceedance!U43</f>
        <v>47331</v>
      </c>
      <c r="B43" s="1">
        <v>38.314217477662659</v>
      </c>
      <c r="C43" s="1">
        <v>37.820542221863448</v>
      </c>
      <c r="D43" s="1">
        <v>38.314217477662659</v>
      </c>
      <c r="E43">
        <v>40.732802490095402</v>
      </c>
      <c r="F43">
        <v>39.241335674122418</v>
      </c>
      <c r="G43">
        <v>38.760767156371472</v>
      </c>
      <c r="H43">
        <v>42.571258415921619</v>
      </c>
      <c r="I43">
        <v>39.804845573960449</v>
      </c>
      <c r="J43">
        <v>36.4060263823296</v>
      </c>
      <c r="K43">
        <v>38.15375351737903</v>
      </c>
      <c r="L43">
        <v>37.041835321713954</v>
      </c>
      <c r="M43">
        <v>37.491757151905063</v>
      </c>
      <c r="N43">
        <v>38.0309332667454</v>
      </c>
      <c r="O43">
        <v>38.969786919927941</v>
      </c>
      <c r="P43">
        <v>37.034118139563887</v>
      </c>
      <c r="Q43">
        <v>40.133249084993203</v>
      </c>
      <c r="R43">
        <v>39.788914475783017</v>
      </c>
      <c r="S43">
        <v>39.412572081512991</v>
      </c>
      <c r="T43">
        <v>40.3845192059132</v>
      </c>
      <c r="U43">
        <v>39.789953832613506</v>
      </c>
      <c r="V43">
        <v>39.514066521803663</v>
      </c>
      <c r="W43">
        <v>38.704298970521002</v>
      </c>
      <c r="X43">
        <v>37.891878970390799</v>
      </c>
      <c r="Y43">
        <v>36.244905804272101</v>
      </c>
      <c r="Z43">
        <v>36.535102658421479</v>
      </c>
      <c r="AA43">
        <v>39.203543435105303</v>
      </c>
      <c r="AB43">
        <v>38.070559730451627</v>
      </c>
      <c r="AC43">
        <v>39.671457489645292</v>
      </c>
      <c r="AD43">
        <v>38.6565366623527</v>
      </c>
      <c r="AE43">
        <v>41.011134136114094</v>
      </c>
      <c r="AF43">
        <v>37.905248023957249</v>
      </c>
      <c r="AG43">
        <v>34.045949503620896</v>
      </c>
      <c r="AH43">
        <v>39.730283024478183</v>
      </c>
    </row>
    <row r="44" spans="1:34" x14ac:dyDescent="0.3">
      <c r="A44" s="19">
        <f ca="1">Exceedance!U44</f>
        <v>47362</v>
      </c>
      <c r="B44" s="1">
        <v>35.630429291847108</v>
      </c>
      <c r="C44" s="1">
        <v>35.150569301335203</v>
      </c>
      <c r="D44" s="1">
        <v>35.630429291847108</v>
      </c>
      <c r="E44">
        <v>36.842396179053097</v>
      </c>
      <c r="F44">
        <v>37.374177781346731</v>
      </c>
      <c r="G44">
        <v>36.899103148415861</v>
      </c>
      <c r="H44">
        <v>35.492432593765223</v>
      </c>
      <c r="I44">
        <v>40.075183916618748</v>
      </c>
      <c r="J44">
        <v>38.131726333097674</v>
      </c>
      <c r="K44">
        <v>37.54777710691279</v>
      </c>
      <c r="L44">
        <v>36.113653712323163</v>
      </c>
      <c r="M44">
        <v>36.380832770646506</v>
      </c>
      <c r="N44">
        <v>37.35370971992522</v>
      </c>
      <c r="O44">
        <v>35.513116406822206</v>
      </c>
      <c r="P44">
        <v>35.74158450339246</v>
      </c>
      <c r="Q44">
        <v>37.814019212181549</v>
      </c>
      <c r="R44">
        <v>37.759222232463884</v>
      </c>
      <c r="S44">
        <v>36.247367111560386</v>
      </c>
      <c r="T44">
        <v>38.080906594539961</v>
      </c>
      <c r="U44">
        <v>37.079637258509408</v>
      </c>
      <c r="V44">
        <v>36.558115372539604</v>
      </c>
      <c r="W44">
        <v>38.902408241244132</v>
      </c>
      <c r="X44">
        <v>37.90149680391827</v>
      </c>
      <c r="Y44">
        <v>35.651123683190917</v>
      </c>
      <c r="Z44">
        <v>33.716213912625982</v>
      </c>
      <c r="AA44">
        <v>36.767542451345669</v>
      </c>
      <c r="AB44">
        <v>35.622345272954519</v>
      </c>
      <c r="AC44">
        <v>36.789474012964142</v>
      </c>
      <c r="AD44">
        <v>36.252527000798558</v>
      </c>
      <c r="AE44">
        <v>37.383346986048679</v>
      </c>
      <c r="AF44">
        <v>35.63378869342678</v>
      </c>
      <c r="AG44">
        <v>33.551997576149333</v>
      </c>
      <c r="AH44">
        <v>37.986017541665277</v>
      </c>
    </row>
    <row r="45" spans="1:34" x14ac:dyDescent="0.3">
      <c r="A45" s="19">
        <f ca="1">Exceedance!U45</f>
        <v>47392</v>
      </c>
      <c r="B45" s="1">
        <v>32.673527614931871</v>
      </c>
      <c r="C45" s="1">
        <v>32.236280474087089</v>
      </c>
      <c r="D45" s="1">
        <v>32.673527614931871</v>
      </c>
      <c r="E45">
        <v>33.80374261387081</v>
      </c>
      <c r="F45">
        <v>32.836910609766001</v>
      </c>
      <c r="G45">
        <v>32.66023612668711</v>
      </c>
      <c r="H45">
        <v>32.623472974102988</v>
      </c>
      <c r="I45">
        <v>32.814332365359824</v>
      </c>
      <c r="J45">
        <v>30.401927242465344</v>
      </c>
      <c r="K45">
        <v>33.188785393318767</v>
      </c>
      <c r="L45">
        <v>31.008730194455961</v>
      </c>
      <c r="M45">
        <v>32.393064998115619</v>
      </c>
      <c r="N45">
        <v>33.275137845039964</v>
      </c>
      <c r="O45">
        <v>31.731622011067969</v>
      </c>
      <c r="P45">
        <v>32.226885336450998</v>
      </c>
      <c r="Q45">
        <v>32.856718745520496</v>
      </c>
      <c r="R45">
        <v>33.068241495784761</v>
      </c>
      <c r="S45">
        <v>32.217659968231317</v>
      </c>
      <c r="T45">
        <v>33.499275116816776</v>
      </c>
      <c r="U45">
        <v>33.416943057912718</v>
      </c>
      <c r="V45">
        <v>33.85818417053116</v>
      </c>
      <c r="W45">
        <v>33.405529429348192</v>
      </c>
      <c r="X45">
        <v>32.415964101530797</v>
      </c>
      <c r="Y45">
        <v>31.956901601006454</v>
      </c>
      <c r="Z45">
        <v>30.741822047817706</v>
      </c>
      <c r="AA45">
        <v>33.63163516928131</v>
      </c>
      <c r="AB45">
        <v>33.254760550501871</v>
      </c>
      <c r="AC45">
        <v>33.001405265523665</v>
      </c>
      <c r="AD45">
        <v>32.214367417201373</v>
      </c>
      <c r="AE45">
        <v>33.591976975836218</v>
      </c>
      <c r="AF45">
        <v>31.475102096292794</v>
      </c>
      <c r="AG45">
        <v>30.386959367583835</v>
      </c>
      <c r="AH45">
        <v>32.789511462099433</v>
      </c>
    </row>
    <row r="46" spans="1:34" x14ac:dyDescent="0.3">
      <c r="A46" s="19">
        <f ca="1">Exceedance!U46</f>
        <v>47423</v>
      </c>
      <c r="B46" s="1">
        <v>28.145270449286361</v>
      </c>
      <c r="C46" s="1">
        <v>27.595530056195944</v>
      </c>
      <c r="D46" s="1">
        <v>28.145270449286361</v>
      </c>
      <c r="E46">
        <v>28.986622509105505</v>
      </c>
      <c r="F46">
        <v>28.873610407369213</v>
      </c>
      <c r="G46">
        <v>28.566469612258526</v>
      </c>
      <c r="H46">
        <v>28.778053786954047</v>
      </c>
      <c r="I46">
        <v>31.670982358381064</v>
      </c>
      <c r="J46">
        <v>26.858376448930013</v>
      </c>
      <c r="K46">
        <v>28.728427590290632</v>
      </c>
      <c r="L46">
        <v>27.90511497315785</v>
      </c>
      <c r="M46">
        <v>27.755764881819861</v>
      </c>
      <c r="N46">
        <v>28.161241060621052</v>
      </c>
      <c r="O46">
        <v>28.213871321045115</v>
      </c>
      <c r="P46">
        <v>28.633833995212012</v>
      </c>
      <c r="Q46">
        <v>29.272593676006338</v>
      </c>
      <c r="R46">
        <v>28.610351913273355</v>
      </c>
      <c r="S46">
        <v>29.247971507449972</v>
      </c>
      <c r="T46">
        <v>30.010596999520576</v>
      </c>
      <c r="U46">
        <v>29.878603520863379</v>
      </c>
      <c r="V46">
        <v>28.985519962689853</v>
      </c>
      <c r="W46">
        <v>29.57092735240667</v>
      </c>
      <c r="X46">
        <v>28.480734332626906</v>
      </c>
      <c r="Y46">
        <v>28.125725332349425</v>
      </c>
      <c r="Z46">
        <v>26.636570916567486</v>
      </c>
      <c r="AA46">
        <v>28.881294523783964</v>
      </c>
      <c r="AB46">
        <v>27.541118052312175</v>
      </c>
      <c r="AC46">
        <v>28.98026426719295</v>
      </c>
      <c r="AD46">
        <v>28.220632230977092</v>
      </c>
      <c r="AE46">
        <v>29.268067306827163</v>
      </c>
      <c r="AF46">
        <v>27.61658524507375</v>
      </c>
      <c r="AG46">
        <v>27.187199854569261</v>
      </c>
      <c r="AH46">
        <v>29.513124365471562</v>
      </c>
    </row>
    <row r="47" spans="1:34" x14ac:dyDescent="0.3">
      <c r="A47" s="19">
        <f ca="1">Exceedance!U47</f>
        <v>47453</v>
      </c>
      <c r="B47" s="1">
        <v>24.293265425141161</v>
      </c>
      <c r="C47" s="1">
        <v>23.805394475094818</v>
      </c>
      <c r="D47" s="1">
        <v>24.293265425141161</v>
      </c>
      <c r="E47">
        <v>23.624211560416917</v>
      </c>
      <c r="F47">
        <v>19.384967978987653</v>
      </c>
      <c r="G47">
        <v>25.740019563284211</v>
      </c>
      <c r="H47">
        <v>25.509130086682553</v>
      </c>
      <c r="I47">
        <v>28.398563597727925</v>
      </c>
      <c r="J47">
        <v>21.058583176463504</v>
      </c>
      <c r="K47">
        <v>25.632661511129605</v>
      </c>
      <c r="L47">
        <v>23.721190769613663</v>
      </c>
      <c r="M47">
        <v>23.895389539322753</v>
      </c>
      <c r="N47">
        <v>24.698974623700813</v>
      </c>
      <c r="O47">
        <v>22.480060711164484</v>
      </c>
      <c r="P47">
        <v>23.492022445116731</v>
      </c>
      <c r="Q47">
        <v>24.597840745346122</v>
      </c>
      <c r="R47">
        <v>24.813332687446852</v>
      </c>
      <c r="S47">
        <v>22.925841824491755</v>
      </c>
      <c r="T47">
        <v>25.031943160072345</v>
      </c>
      <c r="U47">
        <v>22.095043940525091</v>
      </c>
      <c r="V47">
        <v>24.22321788672426</v>
      </c>
      <c r="W47">
        <v>25.119090565264344</v>
      </c>
      <c r="X47">
        <v>24.261950829905491</v>
      </c>
      <c r="Y47">
        <v>22.703272810280801</v>
      </c>
      <c r="Z47">
        <v>22.429770869132831</v>
      </c>
      <c r="AA47">
        <v>23.623987895876251</v>
      </c>
      <c r="AB47">
        <v>24.105071120198865</v>
      </c>
      <c r="AC47">
        <v>24.125733468960163</v>
      </c>
      <c r="AD47">
        <v>23.539072356935083</v>
      </c>
      <c r="AE47">
        <v>23.567495554066578</v>
      </c>
      <c r="AF47">
        <v>23.007568719588587</v>
      </c>
      <c r="AG47">
        <v>21.795548369470506</v>
      </c>
      <c r="AH47">
        <v>23.412972974498519</v>
      </c>
    </row>
    <row r="48" spans="1:34" x14ac:dyDescent="0.3">
      <c r="A48" s="19">
        <f ca="1">Exceedance!U48</f>
        <v>47484</v>
      </c>
      <c r="B48" s="1">
        <v>28.491578256788223</v>
      </c>
      <c r="C48" s="1">
        <v>28.491578256788223</v>
      </c>
      <c r="D48" s="1">
        <v>29.131293514346943</v>
      </c>
      <c r="E48">
        <v>29.17208398617689</v>
      </c>
      <c r="F48">
        <v>30.482344628454708</v>
      </c>
      <c r="G48">
        <v>33.618903849231977</v>
      </c>
      <c r="H48">
        <v>37.92340858161355</v>
      </c>
      <c r="I48">
        <v>25.495801645255142</v>
      </c>
      <c r="J48">
        <v>30.600943087562491</v>
      </c>
      <c r="K48">
        <v>28.875686345598425</v>
      </c>
      <c r="L48">
        <v>29.24326556085574</v>
      </c>
      <c r="M48">
        <v>29.35389829988117</v>
      </c>
      <c r="N48">
        <v>29.041349733296403</v>
      </c>
      <c r="O48">
        <v>29.054367239680726</v>
      </c>
      <c r="P48">
        <v>31.404713283466375</v>
      </c>
      <c r="Q48">
        <v>30.407104944929262</v>
      </c>
      <c r="R48">
        <v>28.736105034642382</v>
      </c>
      <c r="S48">
        <v>31.428152361080656</v>
      </c>
      <c r="T48">
        <v>26.984486575932124</v>
      </c>
      <c r="U48">
        <v>31.308353659431816</v>
      </c>
      <c r="V48">
        <v>31.998819260347595</v>
      </c>
      <c r="W48">
        <v>30.283451650331259</v>
      </c>
      <c r="X48">
        <v>29.36166222141652</v>
      </c>
      <c r="Y48">
        <v>27.859093466879017</v>
      </c>
      <c r="Z48">
        <v>29.648755670838625</v>
      </c>
      <c r="AA48">
        <v>30.146294276689709</v>
      </c>
      <c r="AB48">
        <v>30.447957739079023</v>
      </c>
      <c r="AC48">
        <v>28.656721832360397</v>
      </c>
      <c r="AD48">
        <v>31.352265681730533</v>
      </c>
      <c r="AE48">
        <v>28.304903920880324</v>
      </c>
      <c r="AF48">
        <v>28.286259911228786</v>
      </c>
      <c r="AG48">
        <v>28.537998081837571</v>
      </c>
      <c r="AH48">
        <v>31.82160389591866</v>
      </c>
    </row>
    <row r="49" spans="1:34" x14ac:dyDescent="0.3">
      <c r="A49" s="19">
        <f ca="1">Exceedance!U49</f>
        <v>47515</v>
      </c>
      <c r="B49" s="1">
        <v>31.920446221751781</v>
      </c>
      <c r="C49" s="1">
        <v>31.920446221751774</v>
      </c>
      <c r="D49" s="1">
        <v>32.51200311781021</v>
      </c>
      <c r="E49">
        <v>33.994356157888781</v>
      </c>
      <c r="F49">
        <v>33.046972813302695</v>
      </c>
      <c r="G49">
        <v>33.561702382970779</v>
      </c>
      <c r="H49">
        <v>35.548690053547404</v>
      </c>
      <c r="I49">
        <v>31.205669286539514</v>
      </c>
      <c r="J49">
        <v>32.73912360117275</v>
      </c>
      <c r="K49">
        <v>30.556253436575378</v>
      </c>
      <c r="L49">
        <v>32.288778535991298</v>
      </c>
      <c r="M49">
        <v>30.829775458604711</v>
      </c>
      <c r="N49">
        <v>30.700213253810809</v>
      </c>
      <c r="O49">
        <v>30.839905199785719</v>
      </c>
      <c r="P49">
        <v>32.202582376582981</v>
      </c>
      <c r="Q49">
        <v>33.560296638172787</v>
      </c>
      <c r="R49">
        <v>32.913010315008833</v>
      </c>
      <c r="S49">
        <v>31.965681672213538</v>
      </c>
      <c r="T49">
        <v>34.099412675463206</v>
      </c>
      <c r="U49">
        <v>31.838774999848884</v>
      </c>
      <c r="V49">
        <v>34.086028800467325</v>
      </c>
      <c r="W49">
        <v>32.94694839660125</v>
      </c>
      <c r="X49">
        <v>31.5058078642993</v>
      </c>
      <c r="Y49">
        <v>30.148629585260174</v>
      </c>
      <c r="Z49">
        <v>32.952580037403443</v>
      </c>
      <c r="AA49">
        <v>31.783687392570823</v>
      </c>
      <c r="AB49">
        <v>32.192926911879674</v>
      </c>
      <c r="AC49">
        <v>32.437783191032878</v>
      </c>
      <c r="AD49">
        <v>32.996434277994645</v>
      </c>
      <c r="AE49">
        <v>30.289111158817928</v>
      </c>
      <c r="AF49">
        <v>30.002661425654441</v>
      </c>
      <c r="AG49">
        <v>34.282330174969097</v>
      </c>
      <c r="AH49">
        <v>34.419744531160816</v>
      </c>
    </row>
    <row r="50" spans="1:34" x14ac:dyDescent="0.3">
      <c r="A50" s="19">
        <f ca="1">Exceedance!U50</f>
        <v>47543</v>
      </c>
      <c r="B50" s="1">
        <v>39.890031106000023</v>
      </c>
      <c r="C50" s="1">
        <v>39.890031106000023</v>
      </c>
      <c r="D50" s="1">
        <v>40.457389622090943</v>
      </c>
      <c r="E50">
        <v>40.256466313292904</v>
      </c>
      <c r="F50">
        <v>42.18359662905214</v>
      </c>
      <c r="G50">
        <v>39.595843725011576</v>
      </c>
      <c r="H50">
        <v>39.035219782626733</v>
      </c>
      <c r="I50">
        <v>37.220122578269027</v>
      </c>
      <c r="J50">
        <v>39.50837656218085</v>
      </c>
      <c r="K50">
        <v>39.124188299666429</v>
      </c>
      <c r="L50">
        <v>39.769480821412195</v>
      </c>
      <c r="M50">
        <v>32.305774698965891</v>
      </c>
      <c r="N50">
        <v>28.34570621056789</v>
      </c>
      <c r="O50">
        <v>40.035317987381568</v>
      </c>
      <c r="P50">
        <v>39.932625053255109</v>
      </c>
      <c r="Q50">
        <v>40.083254840330468</v>
      </c>
      <c r="R50">
        <v>39.326239564855157</v>
      </c>
      <c r="S50">
        <v>41.685491287985208</v>
      </c>
      <c r="T50">
        <v>41.412407325970477</v>
      </c>
      <c r="U50">
        <v>40.44705563444986</v>
      </c>
      <c r="V50">
        <v>41.506393866887073</v>
      </c>
      <c r="W50">
        <v>41.555119961359345</v>
      </c>
      <c r="X50">
        <v>44.068519684852909</v>
      </c>
      <c r="Y50">
        <v>25.16155258992562</v>
      </c>
      <c r="Z50">
        <v>38.526402176271901</v>
      </c>
      <c r="AA50">
        <v>41.308457368173976</v>
      </c>
      <c r="AB50">
        <v>40.487068418380694</v>
      </c>
      <c r="AC50">
        <v>40.860292860909041</v>
      </c>
      <c r="AD50">
        <v>40.662721131330834</v>
      </c>
      <c r="AE50">
        <v>39.128339130444935</v>
      </c>
      <c r="AF50">
        <v>35.991327879772335</v>
      </c>
      <c r="AG50">
        <v>46.19622052592014</v>
      </c>
      <c r="AH50">
        <v>42.248479989965098</v>
      </c>
    </row>
    <row r="51" spans="1:34" x14ac:dyDescent="0.3">
      <c r="A51" s="19">
        <f ca="1">Exceedance!U51</f>
        <v>47574</v>
      </c>
      <c r="B51" s="1">
        <v>41.74320169893484</v>
      </c>
      <c r="C51" s="1">
        <v>41.743201698934776</v>
      </c>
      <c r="D51" s="1">
        <v>42.320799214874185</v>
      </c>
      <c r="E51">
        <v>40.848889256800213</v>
      </c>
      <c r="F51">
        <v>43.04511431342582</v>
      </c>
      <c r="G51">
        <v>41.245235407761484</v>
      </c>
      <c r="H51">
        <v>38.277549148971787</v>
      </c>
      <c r="I51">
        <v>39.039787685150351</v>
      </c>
      <c r="J51">
        <v>43.200066479660855</v>
      </c>
      <c r="K51">
        <v>40.59153649516621</v>
      </c>
      <c r="L51">
        <v>41.048225415430615</v>
      </c>
      <c r="M51">
        <v>30.080612329197375</v>
      </c>
      <c r="N51">
        <v>27.083414830889119</v>
      </c>
      <c r="O51">
        <v>29.642826413576664</v>
      </c>
      <c r="P51">
        <v>41.548527640517072</v>
      </c>
      <c r="Q51">
        <v>41.619110815919868</v>
      </c>
      <c r="R51">
        <v>41.543344668263003</v>
      </c>
      <c r="S51">
        <v>42.407232608294066</v>
      </c>
      <c r="T51">
        <v>42.193843326511391</v>
      </c>
      <c r="U51">
        <v>41.51659124342136</v>
      </c>
      <c r="V51">
        <v>42.904731304042116</v>
      </c>
      <c r="W51">
        <v>41.983488902827027</v>
      </c>
      <c r="X51">
        <v>37.911134297106621</v>
      </c>
      <c r="Y51">
        <v>23.426279559745453</v>
      </c>
      <c r="Z51">
        <v>39.818113578479476</v>
      </c>
      <c r="AA51">
        <v>41.763601420071438</v>
      </c>
      <c r="AB51">
        <v>42.852007284765676</v>
      </c>
      <c r="AC51">
        <v>42.526556195079813</v>
      </c>
      <c r="AD51">
        <v>41.642631691595717</v>
      </c>
      <c r="AE51">
        <v>41.924798602016267</v>
      </c>
      <c r="AF51">
        <v>39.468392673227491</v>
      </c>
      <c r="AG51">
        <v>45.238805038819635</v>
      </c>
      <c r="AH51">
        <v>43.86748247539655</v>
      </c>
    </row>
    <row r="52" spans="1:34" x14ac:dyDescent="0.3">
      <c r="A52" s="19">
        <f ca="1">Exceedance!U52</f>
        <v>47604</v>
      </c>
      <c r="B52" s="1">
        <v>45.191501280885767</v>
      </c>
      <c r="C52" s="1">
        <v>45.19150128088571</v>
      </c>
      <c r="D52" s="1">
        <v>45.733383306960455</v>
      </c>
      <c r="E52">
        <v>45.429730791222497</v>
      </c>
      <c r="F52">
        <v>45.227152440791166</v>
      </c>
      <c r="G52">
        <v>45.047438631305674</v>
      </c>
      <c r="H52">
        <v>44.416979421881386</v>
      </c>
      <c r="I52">
        <v>42.483965903133722</v>
      </c>
      <c r="J52">
        <v>44.961292906622177</v>
      </c>
      <c r="K52">
        <v>44.006255891450657</v>
      </c>
      <c r="L52">
        <v>43.02955830605751</v>
      </c>
      <c r="M52">
        <v>32.681205027139377</v>
      </c>
      <c r="N52">
        <v>27.354180475503817</v>
      </c>
      <c r="O52">
        <v>44.833153732657799</v>
      </c>
      <c r="P52">
        <v>47.061025208003194</v>
      </c>
      <c r="Q52">
        <v>44.638530879370052</v>
      </c>
      <c r="R52">
        <v>43.02195753991343</v>
      </c>
      <c r="S52">
        <v>43.450692167168384</v>
      </c>
      <c r="T52">
        <v>46.003885569850517</v>
      </c>
      <c r="U52">
        <v>43.92206598964092</v>
      </c>
      <c r="V52">
        <v>43.857997797055816</v>
      </c>
      <c r="W52">
        <v>43.755152908952383</v>
      </c>
      <c r="X52">
        <v>42.992155333472908</v>
      </c>
      <c r="Y52">
        <v>28.822000241173551</v>
      </c>
      <c r="Z52">
        <v>43.470698149274234</v>
      </c>
      <c r="AA52">
        <v>43.497785520943367</v>
      </c>
      <c r="AB52">
        <v>43.954565883747712</v>
      </c>
      <c r="AC52">
        <v>43.956745242657092</v>
      </c>
      <c r="AD52">
        <v>46.422941725695878</v>
      </c>
      <c r="AE52">
        <v>42.510528025358262</v>
      </c>
      <c r="AF52">
        <v>40.544747509724694</v>
      </c>
      <c r="AG52">
        <v>48.430553771676699</v>
      </c>
      <c r="AH52">
        <v>53.417421673311011</v>
      </c>
    </row>
    <row r="53" spans="1:34" x14ac:dyDescent="0.3">
      <c r="A53" s="19">
        <f ca="1">Exceedance!U53</f>
        <v>47635</v>
      </c>
      <c r="B53" s="1">
        <v>41.735524394599985</v>
      </c>
      <c r="C53" s="1">
        <v>41.735524394600027</v>
      </c>
      <c r="D53" s="1">
        <v>42.306799941400648</v>
      </c>
      <c r="E53">
        <v>43.930121254140708</v>
      </c>
      <c r="F53">
        <v>43.943531937998159</v>
      </c>
      <c r="G53">
        <v>45.220201009922029</v>
      </c>
      <c r="H53">
        <v>43.636805762265794</v>
      </c>
      <c r="I53">
        <v>41.616819561106745</v>
      </c>
      <c r="J53">
        <v>42.947337271668381</v>
      </c>
      <c r="K53">
        <v>43.098856088575204</v>
      </c>
      <c r="L53">
        <v>42.282419689943403</v>
      </c>
      <c r="M53">
        <v>36.761032318703478</v>
      </c>
      <c r="N53">
        <v>32.128060267660594</v>
      </c>
      <c r="O53">
        <v>41.884672865906936</v>
      </c>
      <c r="P53">
        <v>43.404111481509695</v>
      </c>
      <c r="Q53">
        <v>44.381758703157978</v>
      </c>
      <c r="R53">
        <v>43.635273823808014</v>
      </c>
      <c r="S53">
        <v>42.654637225208276</v>
      </c>
      <c r="T53">
        <v>43.414528450074016</v>
      </c>
      <c r="U53">
        <v>43.176324377101643</v>
      </c>
      <c r="V53">
        <v>44.454693443708692</v>
      </c>
      <c r="W53">
        <v>43.958005859892566</v>
      </c>
      <c r="X53">
        <v>43.826908945791175</v>
      </c>
      <c r="Y53">
        <v>39.537398610854453</v>
      </c>
      <c r="Z53">
        <v>41.420481714000381</v>
      </c>
      <c r="AA53">
        <v>43.401843630792598</v>
      </c>
      <c r="AB53">
        <v>44.123829254369944</v>
      </c>
      <c r="AC53">
        <v>43.714783827229397</v>
      </c>
      <c r="AD53">
        <v>44.089576709664577</v>
      </c>
      <c r="AE53">
        <v>42.747250301896244</v>
      </c>
      <c r="AF53">
        <v>39.565540052534352</v>
      </c>
      <c r="AG53">
        <v>44.855661333410737</v>
      </c>
      <c r="AH53">
        <v>53.129669151640748</v>
      </c>
    </row>
    <row r="54" spans="1:34" x14ac:dyDescent="0.3">
      <c r="A54" s="19">
        <f ca="1">Exceedance!U54</f>
        <v>47665</v>
      </c>
      <c r="B54" s="1">
        <v>42.70337082896458</v>
      </c>
      <c r="C54" s="1">
        <v>42.70337082896458</v>
      </c>
      <c r="D54" s="1">
        <v>43.301370432317341</v>
      </c>
      <c r="E54">
        <v>45.131507194785719</v>
      </c>
      <c r="F54">
        <v>44.942245967505073</v>
      </c>
      <c r="G54">
        <v>45.521421453679316</v>
      </c>
      <c r="H54">
        <v>44.563824753558393</v>
      </c>
      <c r="I54">
        <v>40.140902339191591</v>
      </c>
      <c r="J54">
        <v>45.238513332276682</v>
      </c>
      <c r="K54">
        <v>44.095524992168194</v>
      </c>
      <c r="L54">
        <v>42.780597866530925</v>
      </c>
      <c r="M54">
        <v>42.325960076444417</v>
      </c>
      <c r="N54">
        <v>38.647636109628564</v>
      </c>
      <c r="O54">
        <v>44.825221370275841</v>
      </c>
      <c r="P54">
        <v>44.776593336646556</v>
      </c>
      <c r="Q54">
        <v>45.034220294493487</v>
      </c>
      <c r="R54">
        <v>43.775283077118054</v>
      </c>
      <c r="S54">
        <v>44.436114384929766</v>
      </c>
      <c r="T54">
        <v>45.484179839418239</v>
      </c>
      <c r="U54">
        <v>44.136127718476594</v>
      </c>
      <c r="V54">
        <v>43.911581233151466</v>
      </c>
      <c r="W54">
        <v>43.252964316517499</v>
      </c>
      <c r="X54">
        <v>41.81385011893763</v>
      </c>
      <c r="Y54">
        <v>39.718279369605746</v>
      </c>
      <c r="Z54">
        <v>42.454822590459337</v>
      </c>
      <c r="AA54">
        <v>43.282325805150016</v>
      </c>
      <c r="AB54">
        <v>43.751403302027462</v>
      </c>
      <c r="AC54">
        <v>43.96547881968683</v>
      </c>
      <c r="AD54">
        <v>44.443886036328365</v>
      </c>
      <c r="AE54">
        <v>43.614015234998824</v>
      </c>
      <c r="AF54">
        <v>39.986451824744172</v>
      </c>
      <c r="AG54">
        <v>44.875455097282476</v>
      </c>
      <c r="AH54">
        <v>54.628348792583942</v>
      </c>
    </row>
    <row r="55" spans="1:34" x14ac:dyDescent="0.3">
      <c r="A55" s="19">
        <f ca="1">Exceedance!U55</f>
        <v>47696</v>
      </c>
      <c r="B55" s="1">
        <v>39.446442321429032</v>
      </c>
      <c r="C55" s="1">
        <v>39.446442321429032</v>
      </c>
      <c r="D55" s="1">
        <v>40.076680350247123</v>
      </c>
      <c r="E55">
        <v>40.76083745029247</v>
      </c>
      <c r="F55">
        <v>40.610390148412407</v>
      </c>
      <c r="G55">
        <v>44.0821144707771</v>
      </c>
      <c r="H55">
        <v>42.472514445805736</v>
      </c>
      <c r="I55">
        <v>38.537212200764927</v>
      </c>
      <c r="J55">
        <v>40.596961436739122</v>
      </c>
      <c r="K55">
        <v>38.669542485360054</v>
      </c>
      <c r="L55">
        <v>39.118411120309233</v>
      </c>
      <c r="M55">
        <v>39.656357967288208</v>
      </c>
      <c r="N55">
        <v>36.070916147464516</v>
      </c>
      <c r="O55">
        <v>38.661843584862545</v>
      </c>
      <c r="P55">
        <v>41.648931062687907</v>
      </c>
      <c r="Q55">
        <v>41.623435135167</v>
      </c>
      <c r="R55">
        <v>41.033173211245412</v>
      </c>
      <c r="S55">
        <v>42.149383852262787</v>
      </c>
      <c r="T55">
        <v>42.174760659763344</v>
      </c>
      <c r="U55">
        <v>40.643297478796939</v>
      </c>
      <c r="V55">
        <v>40.554215290224207</v>
      </c>
      <c r="W55">
        <v>39.667375773932605</v>
      </c>
      <c r="X55">
        <v>37.876376116002824</v>
      </c>
      <c r="Y55">
        <v>38.165194789333107</v>
      </c>
      <c r="Z55">
        <v>40.338615423221761</v>
      </c>
      <c r="AA55">
        <v>40.325690869176867</v>
      </c>
      <c r="AB55">
        <v>41.122356653087081</v>
      </c>
      <c r="AC55">
        <v>40.430016854024942</v>
      </c>
      <c r="AD55">
        <v>43.783525129622845</v>
      </c>
      <c r="AE55">
        <v>39.530956064299509</v>
      </c>
      <c r="AF55">
        <v>35.686763501363949</v>
      </c>
      <c r="AG55">
        <v>41.349432527563984</v>
      </c>
      <c r="AH55">
        <v>42.45938997732415</v>
      </c>
    </row>
    <row r="56" spans="1:34" x14ac:dyDescent="0.3">
      <c r="A56" s="19">
        <f ca="1">Exceedance!U56</f>
        <v>47727</v>
      </c>
      <c r="B56" s="1">
        <v>36.766652459149526</v>
      </c>
      <c r="C56" s="1">
        <v>36.766652459149533</v>
      </c>
      <c r="D56" s="1">
        <v>37.381441824778662</v>
      </c>
      <c r="E56">
        <v>38.886864877662937</v>
      </c>
      <c r="F56">
        <v>38.734395655699295</v>
      </c>
      <c r="G56">
        <v>37.010009180108284</v>
      </c>
      <c r="H56">
        <v>42.698829215560572</v>
      </c>
      <c r="I56">
        <v>40.225560623784119</v>
      </c>
      <c r="J56">
        <v>39.955165213318921</v>
      </c>
      <c r="K56">
        <v>37.726497287655313</v>
      </c>
      <c r="L56">
        <v>37.993024467406144</v>
      </c>
      <c r="M56">
        <v>38.963012837654858</v>
      </c>
      <c r="N56">
        <v>36.818311120466149</v>
      </c>
      <c r="O56">
        <v>37.355351144702958</v>
      </c>
      <c r="P56">
        <v>39.324750188050459</v>
      </c>
      <c r="Q56">
        <v>39.579822331180239</v>
      </c>
      <c r="R56">
        <v>37.859883297820033</v>
      </c>
      <c r="S56">
        <v>39.834515761743567</v>
      </c>
      <c r="T56">
        <v>39.438898720787037</v>
      </c>
      <c r="U56">
        <v>37.692541422456436</v>
      </c>
      <c r="V56">
        <v>40.727386080165417</v>
      </c>
      <c r="W56">
        <v>39.656034289334045</v>
      </c>
      <c r="X56">
        <v>37.265117428971692</v>
      </c>
      <c r="Y56">
        <v>35.339348954838471</v>
      </c>
      <c r="Z56">
        <v>37.902170988577424</v>
      </c>
      <c r="AA56">
        <v>37.851167143743588</v>
      </c>
      <c r="AB56">
        <v>38.238427118046602</v>
      </c>
      <c r="AC56">
        <v>38.013576757182932</v>
      </c>
      <c r="AD56">
        <v>40.125525990954131</v>
      </c>
      <c r="AE56">
        <v>37.247826078724763</v>
      </c>
      <c r="AF56">
        <v>35.175938024946227</v>
      </c>
      <c r="AG56">
        <v>39.59232805564789</v>
      </c>
      <c r="AH56">
        <v>38.567929285181179</v>
      </c>
    </row>
    <row r="57" spans="1:34" x14ac:dyDescent="0.3">
      <c r="A57" s="19">
        <f ca="1">Exceedance!U57</f>
        <v>47757</v>
      </c>
      <c r="B57" s="1">
        <v>32.236280474087074</v>
      </c>
      <c r="C57" s="1">
        <v>32.236280474087089</v>
      </c>
      <c r="D57" s="1">
        <v>32.673527614931857</v>
      </c>
      <c r="E57">
        <v>32.585305107817796</v>
      </c>
      <c r="F57">
        <v>32.66023612668711</v>
      </c>
      <c r="G57">
        <v>32.371706283945649</v>
      </c>
      <c r="H57">
        <v>33.49110339384459</v>
      </c>
      <c r="I57">
        <v>30.655175554557015</v>
      </c>
      <c r="J57">
        <v>33.701480395661491</v>
      </c>
      <c r="K57">
        <v>31.008730194455975</v>
      </c>
      <c r="L57">
        <v>32.393064998115619</v>
      </c>
      <c r="M57">
        <v>33.275137845039964</v>
      </c>
      <c r="N57">
        <v>31.731622011067977</v>
      </c>
      <c r="O57">
        <v>32.22688533645097</v>
      </c>
      <c r="P57">
        <v>32.605128207925048</v>
      </c>
      <c r="Q57">
        <v>33.120579882157976</v>
      </c>
      <c r="R57">
        <v>32.217659968231317</v>
      </c>
      <c r="S57">
        <v>33.499275116816769</v>
      </c>
      <c r="T57">
        <v>33.961247985850868</v>
      </c>
      <c r="U57">
        <v>33.422493095768793</v>
      </c>
      <c r="V57">
        <v>33.405529429348235</v>
      </c>
      <c r="W57">
        <v>32.415964101530783</v>
      </c>
      <c r="X57">
        <v>31.956901601006489</v>
      </c>
      <c r="Y57">
        <v>30.741822047817681</v>
      </c>
      <c r="Z57">
        <v>33.196018317428887</v>
      </c>
      <c r="AA57">
        <v>33.690671992704644</v>
      </c>
      <c r="AB57">
        <v>32.697527342957521</v>
      </c>
      <c r="AC57">
        <v>32.214367417201629</v>
      </c>
      <c r="AD57">
        <v>34.43855706944862</v>
      </c>
      <c r="AE57">
        <v>31.475102096292805</v>
      </c>
      <c r="AF57">
        <v>30.386959367583835</v>
      </c>
      <c r="AG57">
        <v>32.789511462099426</v>
      </c>
      <c r="AH57">
        <v>33.703232841338959</v>
      </c>
    </row>
    <row r="58" spans="1:34" x14ac:dyDescent="0.3">
      <c r="A58" s="19">
        <f ca="1">Exceedance!U58</f>
        <v>47788</v>
      </c>
      <c r="B58" s="1">
        <v>27.595556802977288</v>
      </c>
      <c r="C58" s="1">
        <v>27.595556802977296</v>
      </c>
      <c r="D58" s="1">
        <v>28.145299413231207</v>
      </c>
      <c r="E58">
        <v>28.578355546055967</v>
      </c>
      <c r="F58">
        <v>28.566500077639247</v>
      </c>
      <c r="G58">
        <v>28.482709718147721</v>
      </c>
      <c r="H58">
        <v>32.478040142015104</v>
      </c>
      <c r="I58">
        <v>27.154569738204827</v>
      </c>
      <c r="J58">
        <v>29.337112509052147</v>
      </c>
      <c r="K58">
        <v>27.905141692136358</v>
      </c>
      <c r="L58">
        <v>27.755791614214637</v>
      </c>
      <c r="M58">
        <v>28.161267756575747</v>
      </c>
      <c r="N58">
        <v>28.213898012266323</v>
      </c>
      <c r="O58">
        <v>28.633860723114719</v>
      </c>
      <c r="P58">
        <v>28.977711579787822</v>
      </c>
      <c r="Q58">
        <v>28.671004785420099</v>
      </c>
      <c r="R58">
        <v>29.247998183448104</v>
      </c>
      <c r="S58">
        <v>30.010626065689525</v>
      </c>
      <c r="T58">
        <v>30.551641844416007</v>
      </c>
      <c r="U58">
        <v>28.435870886944826</v>
      </c>
      <c r="V58">
        <v>29.570957721004813</v>
      </c>
      <c r="W58">
        <v>28.480763540157991</v>
      </c>
      <c r="X58">
        <v>28.125752031497942</v>
      </c>
      <c r="Y58">
        <v>26.636597749287098</v>
      </c>
      <c r="Z58">
        <v>28.33201498175481</v>
      </c>
      <c r="AA58">
        <v>28.090987882275225</v>
      </c>
      <c r="AB58">
        <v>28.624488030120709</v>
      </c>
      <c r="AC58">
        <v>28.220661383662993</v>
      </c>
      <c r="AD58">
        <v>30.296735609730344</v>
      </c>
      <c r="AE58">
        <v>27.616611989965104</v>
      </c>
      <c r="AF58">
        <v>27.1872266379773</v>
      </c>
      <c r="AG58">
        <v>29.513151019028705</v>
      </c>
      <c r="AH58">
        <v>28.859878227326071</v>
      </c>
    </row>
    <row r="59" spans="1:34" x14ac:dyDescent="0.3">
      <c r="A59" s="19">
        <f ca="1">Exceedance!U59</f>
        <v>47818</v>
      </c>
      <c r="B59" s="1">
        <v>23.805419154910322</v>
      </c>
      <c r="C59" s="1">
        <v>23.805419154910307</v>
      </c>
      <c r="D59" s="1">
        <v>24.293292154279403</v>
      </c>
      <c r="E59">
        <v>19.116671642945153</v>
      </c>
      <c r="F59">
        <v>25.740047496340637</v>
      </c>
      <c r="G59">
        <v>25.245736744091811</v>
      </c>
      <c r="H59">
        <v>29.116921707697777</v>
      </c>
      <c r="I59">
        <v>21.325583512179669</v>
      </c>
      <c r="J59">
        <v>26.174369096487986</v>
      </c>
      <c r="K59">
        <v>23.721215456730807</v>
      </c>
      <c r="L59">
        <v>23.895414211332032</v>
      </c>
      <c r="M59">
        <v>24.698999225896809</v>
      </c>
      <c r="N59">
        <v>22.480085469629508</v>
      </c>
      <c r="O59">
        <v>23.492047152095079</v>
      </c>
      <c r="P59">
        <v>24.333595481880543</v>
      </c>
      <c r="Q59">
        <v>24.867645394598814</v>
      </c>
      <c r="R59">
        <v>22.925866542844368</v>
      </c>
      <c r="S59">
        <v>25.031970000036015</v>
      </c>
      <c r="T59">
        <v>22.699124462799876</v>
      </c>
      <c r="U59">
        <v>23.735251236937078</v>
      </c>
      <c r="V59">
        <v>25.11911856004248</v>
      </c>
      <c r="W59">
        <v>24.261977743024978</v>
      </c>
      <c r="X59">
        <v>22.703297548668818</v>
      </c>
      <c r="Y59">
        <v>22.429795632118974</v>
      </c>
      <c r="Z59">
        <v>23.138014144833974</v>
      </c>
      <c r="AA59">
        <v>24.592454287792748</v>
      </c>
      <c r="AB59">
        <v>23.80656898152775</v>
      </c>
      <c r="AC59">
        <v>23.539099338553637</v>
      </c>
      <c r="AD59">
        <v>24.488127609209918</v>
      </c>
      <c r="AE59">
        <v>23.007593430580155</v>
      </c>
      <c r="AF59">
        <v>21.795573189403374</v>
      </c>
      <c r="AG59">
        <v>23.412997688324072</v>
      </c>
      <c r="AH59">
        <v>23.511463404578301</v>
      </c>
    </row>
    <row r="60" spans="1:34" x14ac:dyDescent="0.3">
      <c r="A60" s="19">
        <f ca="1">Exceedance!U60</f>
        <v>47849</v>
      </c>
      <c r="B60" s="1">
        <v>29.325728144229316</v>
      </c>
      <c r="C60" s="1">
        <v>28.6310256648575</v>
      </c>
      <c r="D60" s="1">
        <v>28.6310256648575</v>
      </c>
      <c r="E60">
        <v>30.629142135467237</v>
      </c>
      <c r="F60">
        <v>34.621628831104168</v>
      </c>
      <c r="G60">
        <v>38.130319314859179</v>
      </c>
      <c r="H60">
        <v>26.140206821538413</v>
      </c>
      <c r="I60">
        <v>30.839361634737461</v>
      </c>
      <c r="J60">
        <v>30.211334778191297</v>
      </c>
      <c r="K60">
        <v>29.382376605283859</v>
      </c>
      <c r="L60">
        <v>29.492959769907205</v>
      </c>
      <c r="M60">
        <v>24.438147290803908</v>
      </c>
      <c r="N60">
        <v>29.193562888427081</v>
      </c>
      <c r="O60">
        <v>30.695991311292115</v>
      </c>
      <c r="P60">
        <v>30.457158914301704</v>
      </c>
      <c r="Q60">
        <v>29.569600191412142</v>
      </c>
      <c r="R60">
        <v>31.546552211395831</v>
      </c>
      <c r="S60">
        <v>26.336845943092978</v>
      </c>
      <c r="T60">
        <v>32.134930134656209</v>
      </c>
      <c r="U60">
        <v>31.59066179489475</v>
      </c>
      <c r="V60">
        <v>30.757026425289009</v>
      </c>
      <c r="W60">
        <v>29.500720211774826</v>
      </c>
      <c r="X60">
        <v>29.649626425272448</v>
      </c>
      <c r="Y60">
        <v>29.787684929237557</v>
      </c>
      <c r="Z60">
        <v>29.647661568233772</v>
      </c>
      <c r="AA60">
        <v>30.595872877833255</v>
      </c>
      <c r="AB60">
        <v>28.776188717132644</v>
      </c>
      <c r="AC60">
        <v>30.998219482166885</v>
      </c>
      <c r="AD60">
        <v>29.139234511210752</v>
      </c>
      <c r="AE60">
        <v>28.425428039088992</v>
      </c>
      <c r="AF60">
        <v>29.37202371772786</v>
      </c>
      <c r="AG60">
        <v>31.468100202240418</v>
      </c>
      <c r="AH60">
        <v>29.098003608056555</v>
      </c>
    </row>
    <row r="61" spans="1:34" x14ac:dyDescent="0.3">
      <c r="A61" s="19">
        <f ca="1">Exceedance!U61</f>
        <v>47880</v>
      </c>
      <c r="B61" s="1">
        <v>32.690840250630494</v>
      </c>
      <c r="C61" s="1">
        <v>32.048420930125488</v>
      </c>
      <c r="D61" s="1">
        <v>32.048420930125488</v>
      </c>
      <c r="E61">
        <v>33.183074918996695</v>
      </c>
      <c r="F61">
        <v>34.627433916647384</v>
      </c>
      <c r="G61">
        <v>35.613493106113616</v>
      </c>
      <c r="H61">
        <v>31.798637624987194</v>
      </c>
      <c r="I61">
        <v>32.960486842287267</v>
      </c>
      <c r="J61">
        <v>31.797589670160011</v>
      </c>
      <c r="K61">
        <v>32.416595734432072</v>
      </c>
      <c r="L61">
        <v>30.958215437912941</v>
      </c>
      <c r="M61">
        <v>26.980612986309168</v>
      </c>
      <c r="N61">
        <v>30.968340865584636</v>
      </c>
      <c r="O61">
        <v>31.541135423555993</v>
      </c>
      <c r="P61">
        <v>33.60592187434267</v>
      </c>
      <c r="Q61">
        <v>33.680843775576754</v>
      </c>
      <c r="R61">
        <v>32.075361056955039</v>
      </c>
      <c r="S61">
        <v>33.505674807081618</v>
      </c>
      <c r="T61">
        <v>32.609379341793996</v>
      </c>
      <c r="U61">
        <v>33.707077866353949</v>
      </c>
      <c r="V61">
        <v>33.385064098708362</v>
      </c>
      <c r="W61">
        <v>31.633959652876118</v>
      </c>
      <c r="X61">
        <v>32.107190126582609</v>
      </c>
      <c r="Y61">
        <v>30.282563419973229</v>
      </c>
      <c r="Z61">
        <v>31.318975713236039</v>
      </c>
      <c r="AA61">
        <v>32.329750361308221</v>
      </c>
      <c r="AB61">
        <v>32.547289475470855</v>
      </c>
      <c r="AC61">
        <v>32.667207544068077</v>
      </c>
      <c r="AD61">
        <v>31.063134464611583</v>
      </c>
      <c r="AE61">
        <v>30.131187262903381</v>
      </c>
      <c r="AF61">
        <v>35.048542487897507</v>
      </c>
      <c r="AG61">
        <v>34.091495231098207</v>
      </c>
      <c r="AH61">
        <v>33.925631130651574</v>
      </c>
    </row>
    <row r="62" spans="1:34" x14ac:dyDescent="0.3">
      <c r="A62" s="19">
        <f ca="1">Exceedance!U62</f>
        <v>47908</v>
      </c>
      <c r="B62" s="1">
        <v>40.649925824313712</v>
      </c>
      <c r="C62" s="1">
        <v>40.033771395423841</v>
      </c>
      <c r="D62" s="1">
        <v>40.033771395423841</v>
      </c>
      <c r="E62">
        <v>42.314266675479608</v>
      </c>
      <c r="F62">
        <v>40.780396363100934</v>
      </c>
      <c r="G62">
        <v>38.952573878819777</v>
      </c>
      <c r="H62">
        <v>37.790544828667834</v>
      </c>
      <c r="I62">
        <v>39.721482531609738</v>
      </c>
      <c r="J62">
        <v>40.333201771593103</v>
      </c>
      <c r="K62">
        <v>39.913271568090444</v>
      </c>
      <c r="L62">
        <v>42.875005708992695</v>
      </c>
      <c r="M62">
        <v>15.669596833102776</v>
      </c>
      <c r="N62">
        <v>28.31470502456175</v>
      </c>
      <c r="O62">
        <v>39.309968111650534</v>
      </c>
      <c r="P62">
        <v>40.142230615746527</v>
      </c>
      <c r="Q62">
        <v>40.087382124486211</v>
      </c>
      <c r="R62">
        <v>41.808054983180995</v>
      </c>
      <c r="S62">
        <v>40.856480082377253</v>
      </c>
      <c r="T62">
        <v>41.205715475491132</v>
      </c>
      <c r="U62">
        <v>41.142112586895593</v>
      </c>
      <c r="V62">
        <v>41.99260521486606</v>
      </c>
      <c r="W62">
        <v>44.21114687401522</v>
      </c>
      <c r="X62">
        <v>42.242686978421638</v>
      </c>
      <c r="Y62">
        <v>21.133256149159646</v>
      </c>
      <c r="Z62">
        <v>40.885893068824849</v>
      </c>
      <c r="AA62">
        <v>40.633154745704502</v>
      </c>
      <c r="AB62">
        <v>40.983153859121735</v>
      </c>
      <c r="AC62">
        <v>40.346615149593781</v>
      </c>
      <c r="AD62">
        <v>39.889919219370206</v>
      </c>
      <c r="AE62">
        <v>36.136382455905213</v>
      </c>
      <c r="AF62">
        <v>46.947000064465875</v>
      </c>
      <c r="AG62">
        <v>41.933500124769978</v>
      </c>
      <c r="AH62">
        <v>40.202177431061841</v>
      </c>
    </row>
    <row r="63" spans="1:34" x14ac:dyDescent="0.3">
      <c r="A63" s="19">
        <f ca="1">Exceedance!U63</f>
        <v>47939</v>
      </c>
      <c r="B63" s="1">
        <v>42.50121379634151</v>
      </c>
      <c r="C63" s="1">
        <v>41.873645385197719</v>
      </c>
      <c r="D63" s="1">
        <v>41.873645385197719</v>
      </c>
      <c r="E63">
        <v>43.178069051878907</v>
      </c>
      <c r="F63">
        <v>42.530021108940218</v>
      </c>
      <c r="G63">
        <v>38.103439550914878</v>
      </c>
      <c r="H63">
        <v>39.619806161155353</v>
      </c>
      <c r="I63">
        <v>43.416002319274476</v>
      </c>
      <c r="J63">
        <v>41.803580841561455</v>
      </c>
      <c r="K63">
        <v>41.178638934898316</v>
      </c>
      <c r="L63">
        <v>21.992846921474595</v>
      </c>
      <c r="M63">
        <v>12.356320293941264</v>
      </c>
      <c r="N63">
        <v>14.729301304603306</v>
      </c>
      <c r="O63">
        <v>40.907534115423658</v>
      </c>
      <c r="P63">
        <v>41.667801466051984</v>
      </c>
      <c r="Q63">
        <v>42.300967937824971</v>
      </c>
      <c r="R63">
        <v>42.519040962260128</v>
      </c>
      <c r="S63">
        <v>41.615388470478408</v>
      </c>
      <c r="T63">
        <v>42.274163099531052</v>
      </c>
      <c r="U63">
        <v>42.533169393297868</v>
      </c>
      <c r="V63">
        <v>42.417480324095024</v>
      </c>
      <c r="W63">
        <v>38.042736136139453</v>
      </c>
      <c r="X63">
        <v>40.15734379515046</v>
      </c>
      <c r="Y63">
        <v>16.976946838778193</v>
      </c>
      <c r="Z63">
        <v>41.317549231844417</v>
      </c>
      <c r="AA63">
        <v>42.989406430223411</v>
      </c>
      <c r="AB63">
        <v>42.6383283464626</v>
      </c>
      <c r="AC63">
        <v>41.321176737581979</v>
      </c>
      <c r="AD63">
        <v>42.682668539147087</v>
      </c>
      <c r="AE63">
        <v>39.599405974996785</v>
      </c>
      <c r="AF63">
        <v>45.990206829924816</v>
      </c>
      <c r="AG63">
        <v>43.54669667393248</v>
      </c>
      <c r="AH63">
        <v>40.784648301028078</v>
      </c>
    </row>
    <row r="64" spans="1:34" x14ac:dyDescent="0.3">
      <c r="A64" s="19">
        <f ca="1">Exceedance!U64</f>
        <v>47969</v>
      </c>
      <c r="B64" s="1">
        <v>45.92790907840417</v>
      </c>
      <c r="C64" s="1">
        <v>45.339393588614307</v>
      </c>
      <c r="D64" s="1">
        <v>45.339393588614307</v>
      </c>
      <c r="E64">
        <v>45.352257888942333</v>
      </c>
      <c r="F64">
        <v>46.345830891804646</v>
      </c>
      <c r="G64">
        <v>44.175890795475645</v>
      </c>
      <c r="H64">
        <v>43.027551789171859</v>
      </c>
      <c r="I64">
        <v>45.164708029898527</v>
      </c>
      <c r="J64">
        <v>45.172719283941575</v>
      </c>
      <c r="K64">
        <v>43.17769804649523</v>
      </c>
      <c r="L64">
        <v>23.641283973824081</v>
      </c>
      <c r="M64">
        <v>12.489643488312659</v>
      </c>
      <c r="N64">
        <v>44.981182552769873</v>
      </c>
      <c r="O64">
        <v>46.475333284084449</v>
      </c>
      <c r="P64">
        <v>44.702561777955815</v>
      </c>
      <c r="Q64">
        <v>43.760177185622489</v>
      </c>
      <c r="R64">
        <v>43.577525067439488</v>
      </c>
      <c r="S64">
        <v>45.479388591892082</v>
      </c>
      <c r="T64">
        <v>44.66088076813287</v>
      </c>
      <c r="U64">
        <v>43.50770094464832</v>
      </c>
      <c r="V64">
        <v>44.185704766004378</v>
      </c>
      <c r="W64">
        <v>43.140310371678872</v>
      </c>
      <c r="X64">
        <v>42.677778208315956</v>
      </c>
      <c r="Y64">
        <v>43.618698783821571</v>
      </c>
      <c r="Z64">
        <v>43.1030754405488</v>
      </c>
      <c r="AA64">
        <v>44.10237670110125</v>
      </c>
      <c r="AB64">
        <v>44.083916258681711</v>
      </c>
      <c r="AC64">
        <v>46.121370258615833</v>
      </c>
      <c r="AD64">
        <v>43.249183982739908</v>
      </c>
      <c r="AE64">
        <v>40.693900125131997</v>
      </c>
      <c r="AF64">
        <v>49.161914304432827</v>
      </c>
      <c r="AG64">
        <v>53.119783362122824</v>
      </c>
      <c r="AH64">
        <v>45.383931056709919</v>
      </c>
    </row>
    <row r="65" spans="1:34" x14ac:dyDescent="0.3">
      <c r="A65" s="19">
        <f ca="1">Exceedance!U65</f>
        <v>48000</v>
      </c>
      <c r="B65" s="1">
        <v>42.488261425946391</v>
      </c>
      <c r="C65" s="1">
        <v>41.867137182964846</v>
      </c>
      <c r="D65" s="1">
        <v>41.867137182964846</v>
      </c>
      <c r="E65">
        <v>44.075083342112805</v>
      </c>
      <c r="F65">
        <v>46.530002042369404</v>
      </c>
      <c r="G65">
        <v>43.420749173500823</v>
      </c>
      <c r="H65">
        <v>42.187831014534723</v>
      </c>
      <c r="I65">
        <v>43.161651994214438</v>
      </c>
      <c r="J65">
        <v>44.300055824095622</v>
      </c>
      <c r="K65">
        <v>42.414354929534838</v>
      </c>
      <c r="L65">
        <v>33.235636618174439</v>
      </c>
      <c r="M65">
        <v>23.928914819447318</v>
      </c>
      <c r="N65">
        <v>42.016229591833842</v>
      </c>
      <c r="O65">
        <v>42.770530414156688</v>
      </c>
      <c r="P65">
        <v>44.431679980907575</v>
      </c>
      <c r="Q65">
        <v>44.386013285459384</v>
      </c>
      <c r="R65">
        <v>42.767616074478099</v>
      </c>
      <c r="S65">
        <v>42.843779904714346</v>
      </c>
      <c r="T65">
        <v>43.927981323987282</v>
      </c>
      <c r="U65">
        <v>44.087702420954912</v>
      </c>
      <c r="V65">
        <v>44.388323197821641</v>
      </c>
      <c r="W65">
        <v>43.958304464363813</v>
      </c>
      <c r="X65">
        <v>42.251144023243889</v>
      </c>
      <c r="Y65">
        <v>41.552212843276436</v>
      </c>
      <c r="Z65">
        <v>42.962175327303889</v>
      </c>
      <c r="AA65">
        <v>44.261437132520854</v>
      </c>
      <c r="AB65">
        <v>43.828183904495177</v>
      </c>
      <c r="AC65">
        <v>43.771594097148899</v>
      </c>
      <c r="AD65">
        <v>43.499763999442976</v>
      </c>
      <c r="AE65">
        <v>39.697965817931092</v>
      </c>
      <c r="AF65">
        <v>45.603955652811003</v>
      </c>
      <c r="AG65">
        <v>52.817681181536862</v>
      </c>
      <c r="AH65">
        <v>43.868130126044377</v>
      </c>
    </row>
    <row r="66" spans="1:34" x14ac:dyDescent="0.3">
      <c r="A66" s="19">
        <f ca="1">Exceedance!U66</f>
        <v>48030</v>
      </c>
      <c r="B66" s="1">
        <v>43.500183428726174</v>
      </c>
      <c r="C66" s="1">
        <v>42.849987653957037</v>
      </c>
      <c r="D66" s="1">
        <v>42.849987653957037</v>
      </c>
      <c r="E66">
        <v>45.079959879884711</v>
      </c>
      <c r="F66">
        <v>46.853050483803749</v>
      </c>
      <c r="G66">
        <v>44.384464336858443</v>
      </c>
      <c r="H66">
        <v>40.742704286133602</v>
      </c>
      <c r="I66">
        <v>45.462099586555823</v>
      </c>
      <c r="J66">
        <v>45.361721572181658</v>
      </c>
      <c r="K66">
        <v>42.927182944946651</v>
      </c>
      <c r="L66">
        <v>41.823769666720899</v>
      </c>
      <c r="M66">
        <v>34.237142081792477</v>
      </c>
      <c r="N66">
        <v>44.971601801827795</v>
      </c>
      <c r="O66">
        <v>44.119034878181225</v>
      </c>
      <c r="P66">
        <v>45.092834223516</v>
      </c>
      <c r="Q66">
        <v>44.571763972531791</v>
      </c>
      <c r="R66">
        <v>44.561714426721018</v>
      </c>
      <c r="S66">
        <v>44.894674424159611</v>
      </c>
      <c r="T66">
        <v>44.931859782626347</v>
      </c>
      <c r="U66">
        <v>43.525831144873685</v>
      </c>
      <c r="V66">
        <v>43.713034648477013</v>
      </c>
      <c r="W66">
        <v>41.960832114853048</v>
      </c>
      <c r="X66">
        <v>42.493061293736986</v>
      </c>
      <c r="Y66">
        <v>42.601541542318294</v>
      </c>
      <c r="Z66">
        <v>42.830995363675257</v>
      </c>
      <c r="AA66">
        <v>43.902300294157797</v>
      </c>
      <c r="AB66">
        <v>44.091978726706579</v>
      </c>
      <c r="AC66">
        <v>44.110438480224346</v>
      </c>
      <c r="AD66">
        <v>44.410830569026594</v>
      </c>
      <c r="AE66">
        <v>40.134181182839086</v>
      </c>
      <c r="AF66">
        <v>45.669650693009942</v>
      </c>
      <c r="AG66">
        <v>54.302007661124037</v>
      </c>
      <c r="AH66">
        <v>45.071690671285438</v>
      </c>
    </row>
    <row r="67" spans="1:34" x14ac:dyDescent="0.3">
      <c r="A67" s="19">
        <f ca="1">Exceedance!U67</f>
        <v>48061</v>
      </c>
      <c r="B67" s="1">
        <v>40.260828002060883</v>
      </c>
      <c r="C67" s="1">
        <v>39.576353190407858</v>
      </c>
      <c r="D67" s="1">
        <v>39.576353190407858</v>
      </c>
      <c r="E67">
        <v>40.755451749877054</v>
      </c>
      <c r="F67">
        <v>45.432381563976307</v>
      </c>
      <c r="G67">
        <v>42.317520629619914</v>
      </c>
      <c r="H67">
        <v>39.168769473921223</v>
      </c>
      <c r="I67">
        <v>40.832665240467641</v>
      </c>
      <c r="J67">
        <v>39.98266436017618</v>
      </c>
      <c r="K67">
        <v>39.248441796295033</v>
      </c>
      <c r="L67">
        <v>39.462461905776046</v>
      </c>
      <c r="M67">
        <v>30.724481380015202</v>
      </c>
      <c r="N67">
        <v>38.79204082977342</v>
      </c>
      <c r="O67">
        <v>40.944442689291684</v>
      </c>
      <c r="P67">
        <v>41.6674479582516</v>
      </c>
      <c r="Q67">
        <v>41.843912644103312</v>
      </c>
      <c r="R67">
        <v>42.25988913164025</v>
      </c>
      <c r="S67">
        <v>41.538022378825332</v>
      </c>
      <c r="T67">
        <v>41.4549343476125</v>
      </c>
      <c r="U67">
        <v>40.148871863983047</v>
      </c>
      <c r="V67">
        <v>40.129949729985121</v>
      </c>
      <c r="W67">
        <v>38.006560539300402</v>
      </c>
      <c r="X67">
        <v>40.812860358477884</v>
      </c>
      <c r="Y67">
        <v>40.468199883140564</v>
      </c>
      <c r="Z67">
        <v>39.825715191049113</v>
      </c>
      <c r="AA67">
        <v>41.26299421057351</v>
      </c>
      <c r="AB67">
        <v>40.541063404271249</v>
      </c>
      <c r="AC67">
        <v>43.434404567173452</v>
      </c>
      <c r="AD67">
        <v>40.345147946771739</v>
      </c>
      <c r="AE67">
        <v>35.817780790017672</v>
      </c>
      <c r="AF67">
        <v>42.15944324894199</v>
      </c>
      <c r="AG67">
        <v>42.110418478552383</v>
      </c>
      <c r="AH67">
        <v>40.683729930341677</v>
      </c>
    </row>
    <row r="68" spans="1:34" x14ac:dyDescent="0.3">
      <c r="A68" s="19">
        <f ca="1">Exceedance!U68</f>
        <v>48092</v>
      </c>
      <c r="B68" s="1">
        <v>37.563657357473197</v>
      </c>
      <c r="C68" s="1">
        <v>36.895594276829691</v>
      </c>
      <c r="D68" s="1">
        <v>36.895594276829691</v>
      </c>
      <c r="E68">
        <v>38.875736343112308</v>
      </c>
      <c r="F68">
        <v>38.243639611068858</v>
      </c>
      <c r="G68">
        <v>42.64433496158108</v>
      </c>
      <c r="H68">
        <v>40.834904890026785</v>
      </c>
      <c r="I68">
        <v>40.183983582985022</v>
      </c>
      <c r="J68">
        <v>39.005044555970557</v>
      </c>
      <c r="K68">
        <v>38.121807345833325</v>
      </c>
      <c r="L68">
        <v>36.198308359057151</v>
      </c>
      <c r="M68">
        <v>31.000220533399677</v>
      </c>
      <c r="N68">
        <v>37.484375466016914</v>
      </c>
      <c r="O68">
        <v>38.638831076882433</v>
      </c>
      <c r="P68">
        <v>39.624388499134831</v>
      </c>
      <c r="Q68">
        <v>38.655145239941021</v>
      </c>
      <c r="R68">
        <v>39.944304246158389</v>
      </c>
      <c r="S68">
        <v>38.818685889780149</v>
      </c>
      <c r="T68">
        <v>38.488194979364224</v>
      </c>
      <c r="U68">
        <v>40.334828685232871</v>
      </c>
      <c r="V68">
        <v>40.106310285765225</v>
      </c>
      <c r="W68">
        <v>37.39417587909395</v>
      </c>
      <c r="X68">
        <v>37.790216198987999</v>
      </c>
      <c r="Y68">
        <v>38.03098829458763</v>
      </c>
      <c r="Z68">
        <v>37.365480792837126</v>
      </c>
      <c r="AA68">
        <v>38.377529771108144</v>
      </c>
      <c r="AB68">
        <v>38.123958393792464</v>
      </c>
      <c r="AC68">
        <v>39.785116239174478</v>
      </c>
      <c r="AD68">
        <v>38.044519427569242</v>
      </c>
      <c r="AE68">
        <v>35.305508425905046</v>
      </c>
      <c r="AF68">
        <v>40.38352433933656</v>
      </c>
      <c r="AG68">
        <v>38.225944101835097</v>
      </c>
      <c r="AH68">
        <v>38.813072884753808</v>
      </c>
    </row>
    <row r="69" spans="1:34" x14ac:dyDescent="0.3">
      <c r="A69" s="19" t="str">
        <f ca="1">Exceedance!U69</f>
        <v/>
      </c>
      <c r="B69" s="1"/>
      <c r="C69" s="1"/>
      <c r="D69" s="1"/>
    </row>
    <row r="70" spans="1:34" x14ac:dyDescent="0.3">
      <c r="A70" s="19" t="str">
        <f ca="1">Exceedance!U70</f>
        <v/>
      </c>
      <c r="B70" s="1"/>
      <c r="C70" s="1"/>
      <c r="D70" s="1"/>
    </row>
    <row r="71" spans="1:34" x14ac:dyDescent="0.3">
      <c r="A71" s="19" t="str">
        <f ca="1">Exceedance!U71</f>
        <v/>
      </c>
      <c r="B71" s="1"/>
      <c r="C71" s="1"/>
      <c r="D71" s="1"/>
    </row>
    <row r="72" spans="1:34" x14ac:dyDescent="0.3">
      <c r="A72" s="19" t="str">
        <f ca="1">Exceedance!U72</f>
        <v/>
      </c>
      <c r="B72" s="1"/>
      <c r="C72" s="1"/>
      <c r="D72" s="1"/>
    </row>
    <row r="73" spans="1:34" x14ac:dyDescent="0.3">
      <c r="A73" s="19" t="str">
        <f ca="1">Exceedance!U73</f>
        <v/>
      </c>
      <c r="B73" s="1"/>
      <c r="C73" s="1"/>
      <c r="D73" s="1"/>
    </row>
    <row r="74" spans="1:34" x14ac:dyDescent="0.3">
      <c r="A74" s="19" t="str">
        <f ca="1">Exceedance!U74</f>
        <v/>
      </c>
      <c r="B74" s="1"/>
      <c r="C74" s="1"/>
      <c r="D74" s="1"/>
    </row>
    <row r="75" spans="1:34" x14ac:dyDescent="0.3">
      <c r="A75" s="19" t="str">
        <f ca="1">Exceedance!U75</f>
        <v/>
      </c>
      <c r="B75" s="1"/>
      <c r="C75" s="1"/>
      <c r="D75" s="1"/>
    </row>
    <row r="76" spans="1:34" x14ac:dyDescent="0.3">
      <c r="A76" s="19" t="str">
        <f ca="1">Exceedance!U76</f>
        <v/>
      </c>
      <c r="B76" s="1"/>
      <c r="C76" s="1"/>
      <c r="D76" s="1"/>
    </row>
    <row r="77" spans="1:34" x14ac:dyDescent="0.3">
      <c r="A77" s="19" t="str">
        <f ca="1">Exceedance!U77</f>
        <v/>
      </c>
      <c r="B77" s="1"/>
      <c r="C77" s="1"/>
      <c r="D77" s="1"/>
    </row>
    <row r="78" spans="1:34" x14ac:dyDescent="0.3">
      <c r="A78" s="19" t="str">
        <f ca="1">Exceedance!U78</f>
        <v/>
      </c>
      <c r="B78" s="1"/>
      <c r="C78" s="1"/>
      <c r="D78" s="1"/>
    </row>
    <row r="79" spans="1:34" x14ac:dyDescent="0.3">
      <c r="A79" s="19" t="str">
        <f ca="1">Exceedance!U79</f>
        <v/>
      </c>
      <c r="B79" s="1"/>
      <c r="C79" s="1"/>
      <c r="D79" s="1"/>
    </row>
    <row r="80" spans="1:34" x14ac:dyDescent="0.3">
      <c r="A80" s="19" t="str">
        <f ca="1">Exceedance!U80</f>
        <v/>
      </c>
      <c r="B80" s="1"/>
      <c r="C80" s="1"/>
      <c r="D80" s="1"/>
    </row>
    <row r="81" spans="1:4" x14ac:dyDescent="0.3">
      <c r="A81" s="19" t="str">
        <f ca="1">Exceedance!U81</f>
        <v/>
      </c>
      <c r="B81" s="1"/>
      <c r="C81" s="1"/>
      <c r="D81" s="1"/>
    </row>
    <row r="82" spans="1:4" x14ac:dyDescent="0.3">
      <c r="A82" s="19" t="str">
        <f ca="1">Exceedance!U82</f>
        <v/>
      </c>
      <c r="B82" s="1"/>
      <c r="C82" s="1"/>
      <c r="D82" s="1"/>
    </row>
    <row r="83" spans="1:4" x14ac:dyDescent="0.3">
      <c r="A83" s="19" t="str">
        <f ca="1">Exceedance!U83</f>
        <v/>
      </c>
      <c r="B83" s="1"/>
      <c r="C83" s="1"/>
      <c r="D83" s="1"/>
    </row>
    <row r="84" spans="1:4" x14ac:dyDescent="0.3">
      <c r="A84" s="19" t="str">
        <f ca="1">Exceedance!U84</f>
        <v/>
      </c>
      <c r="B84" s="1"/>
      <c r="C84" s="1"/>
      <c r="D84" s="1"/>
    </row>
    <row r="85" spans="1:4" x14ac:dyDescent="0.3">
      <c r="A85" s="19" t="str">
        <f ca="1">Exceedance!U85</f>
        <v/>
      </c>
      <c r="B85" s="1"/>
      <c r="C85" s="1"/>
      <c r="D85" s="1"/>
    </row>
    <row r="86" spans="1:4" x14ac:dyDescent="0.3">
      <c r="A86" s="19" t="str">
        <f ca="1">Exceedance!U86</f>
        <v/>
      </c>
      <c r="B86" s="1"/>
      <c r="C86" s="1"/>
      <c r="D86" s="1"/>
    </row>
    <row r="87" spans="1:4" x14ac:dyDescent="0.3">
      <c r="A87" s="19" t="str">
        <f ca="1">Exceedance!U87</f>
        <v/>
      </c>
      <c r="B87" s="1"/>
      <c r="C87" s="1"/>
      <c r="D87" s="1"/>
    </row>
    <row r="88" spans="1:4" x14ac:dyDescent="0.3">
      <c r="A88" s="19" t="str">
        <f ca="1">Exceedance!U88</f>
        <v/>
      </c>
      <c r="B88" s="1"/>
      <c r="C88" s="1"/>
      <c r="D88" s="1"/>
    </row>
    <row r="89" spans="1:4" x14ac:dyDescent="0.3">
      <c r="A89" s="19" t="str">
        <f ca="1">Exceedance!U89</f>
        <v/>
      </c>
      <c r="B89" s="1"/>
      <c r="C89" s="1"/>
      <c r="D89" s="1"/>
    </row>
    <row r="90" spans="1:4" x14ac:dyDescent="0.3">
      <c r="A90" s="19" t="str">
        <f ca="1">Exceedance!U90</f>
        <v/>
      </c>
      <c r="B90" s="1"/>
      <c r="C90" s="1"/>
      <c r="D90" s="1"/>
    </row>
    <row r="91" spans="1:4" x14ac:dyDescent="0.3">
      <c r="A91" s="19" t="str">
        <f ca="1">Exceedance!U91</f>
        <v/>
      </c>
      <c r="B91" s="1"/>
      <c r="C91" s="1"/>
      <c r="D91" s="1"/>
    </row>
    <row r="92" spans="1:4" x14ac:dyDescent="0.3">
      <c r="A92" s="19" t="str">
        <f ca="1">Exceedance!U92</f>
        <v/>
      </c>
      <c r="B92" s="1"/>
      <c r="C92" s="1"/>
      <c r="D92" s="1"/>
    </row>
    <row r="93" spans="1:4" x14ac:dyDescent="0.3">
      <c r="A93" s="19" t="str">
        <f ca="1">Exceedance!U93</f>
        <v/>
      </c>
      <c r="B93" s="1"/>
      <c r="C93" s="1"/>
      <c r="D93" s="1"/>
    </row>
    <row r="94" spans="1:4" x14ac:dyDescent="0.3">
      <c r="A94" s="19" t="str">
        <f ca="1">Exceedance!U94</f>
        <v/>
      </c>
      <c r="B94" s="1"/>
      <c r="C94" s="1"/>
      <c r="D94" s="1"/>
    </row>
    <row r="95" spans="1:4" x14ac:dyDescent="0.3">
      <c r="A95" s="19" t="str">
        <f ca="1">Exceedance!U95</f>
        <v/>
      </c>
      <c r="B95" s="1"/>
      <c r="C95" s="1"/>
      <c r="D95" s="1"/>
    </row>
    <row r="96" spans="1:4" x14ac:dyDescent="0.3">
      <c r="A96" s="19" t="str">
        <f ca="1">Exceedance!U96</f>
        <v/>
      </c>
      <c r="B96" s="1"/>
      <c r="C96" s="1"/>
      <c r="D96" s="1"/>
    </row>
    <row r="97" spans="1:4" x14ac:dyDescent="0.3">
      <c r="A97" s="19" t="str">
        <f ca="1">Exceedance!U97</f>
        <v/>
      </c>
      <c r="B97" s="1"/>
      <c r="C97" s="1"/>
      <c r="D97" s="1"/>
    </row>
    <row r="98" spans="1:4" x14ac:dyDescent="0.3">
      <c r="A98" s="19" t="str">
        <f ca="1">Exceedance!U98</f>
        <v/>
      </c>
      <c r="B98" s="1"/>
      <c r="C98" s="1"/>
      <c r="D98" s="1"/>
    </row>
    <row r="99" spans="1:4" x14ac:dyDescent="0.3">
      <c r="A99" s="19" t="str">
        <f ca="1">Exceedance!U99</f>
        <v/>
      </c>
      <c r="B99" s="1"/>
      <c r="C99" s="1"/>
      <c r="D99" s="1"/>
    </row>
    <row r="100" spans="1:4" x14ac:dyDescent="0.3">
      <c r="A100" s="19"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B1:AH1"/>
  </mergeCells>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sheetPr codeName="Sheet33">
    <tabColor rgb="FFFFFF66"/>
  </sheetPr>
  <dimension ref="A1:AH175"/>
  <sheetViews>
    <sheetView workbookViewId="0">
      <selection activeCell="B4" sqref="B4:AQ175"/>
    </sheetView>
  </sheetViews>
  <sheetFormatPr defaultColWidth="8.5546875" defaultRowHeight="14.4" x14ac:dyDescent="0.3"/>
  <cols>
    <col min="1" max="1" width="8.5546875" style="82"/>
    <col min="2" max="4" width="8.5546875" style="185"/>
  </cols>
  <sheetData>
    <row r="1" spans="1:34" s="82" customFormat="1" x14ac:dyDescent="0.3">
      <c r="A1" s="16"/>
      <c r="B1" s="872" t="s">
        <v>109</v>
      </c>
      <c r="C1" s="873"/>
      <c r="D1" s="873"/>
      <c r="E1" s="873"/>
      <c r="F1" s="873"/>
      <c r="G1" s="873"/>
      <c r="H1" s="873"/>
      <c r="I1" s="873"/>
      <c r="J1" s="873"/>
      <c r="K1" s="873"/>
      <c r="L1" s="873"/>
      <c r="M1" s="873"/>
      <c r="N1" s="873"/>
      <c r="O1" s="873"/>
      <c r="P1" s="873"/>
      <c r="Q1" s="873"/>
      <c r="R1" s="873"/>
      <c r="S1" s="873"/>
      <c r="T1" s="873"/>
      <c r="U1" s="873"/>
      <c r="V1" s="873"/>
      <c r="W1" s="873"/>
      <c r="X1" s="873"/>
      <c r="Y1" s="873"/>
      <c r="Z1" s="873"/>
      <c r="AA1" s="873"/>
      <c r="AB1" s="873"/>
      <c r="AC1" s="873"/>
      <c r="AD1" s="873"/>
      <c r="AE1" s="873"/>
      <c r="AF1" s="873"/>
      <c r="AG1" s="873"/>
      <c r="AH1" s="873"/>
    </row>
    <row r="2" spans="1:34" s="82" customFormat="1" x14ac:dyDescent="0.3">
      <c r="A2" s="16"/>
      <c r="B2" s="82" t="s">
        <v>288</v>
      </c>
      <c r="C2" s="82" t="s">
        <v>287</v>
      </c>
      <c r="D2" s="82" t="s">
        <v>289</v>
      </c>
      <c r="E2" s="82">
        <v>1991</v>
      </c>
      <c r="F2" s="82">
        <v>1992</v>
      </c>
      <c r="G2" s="82">
        <v>1993</v>
      </c>
      <c r="H2" s="82">
        <v>1994</v>
      </c>
      <c r="I2" s="82">
        <v>1995</v>
      </c>
      <c r="J2" s="82">
        <v>1996</v>
      </c>
      <c r="K2" s="82">
        <v>1997</v>
      </c>
      <c r="L2" s="82">
        <v>1998</v>
      </c>
      <c r="M2" s="82">
        <v>1999</v>
      </c>
      <c r="N2" s="82">
        <v>2000</v>
      </c>
      <c r="O2" s="82">
        <v>2001</v>
      </c>
      <c r="P2" s="82">
        <v>2002</v>
      </c>
      <c r="Q2" s="82">
        <v>2003</v>
      </c>
      <c r="R2" s="82">
        <v>2004</v>
      </c>
      <c r="S2" s="82">
        <v>2005</v>
      </c>
      <c r="T2" s="82">
        <v>2006</v>
      </c>
      <c r="U2" s="82">
        <v>2007</v>
      </c>
      <c r="V2" s="82">
        <v>2008</v>
      </c>
      <c r="W2" s="82">
        <v>2009</v>
      </c>
      <c r="X2" s="82">
        <v>2010</v>
      </c>
      <c r="Y2" s="82">
        <v>2011</v>
      </c>
      <c r="Z2" s="82">
        <v>2012</v>
      </c>
      <c r="AA2" s="82">
        <v>2013</v>
      </c>
      <c r="AB2" s="82">
        <v>2014</v>
      </c>
      <c r="AC2" s="82">
        <v>2015</v>
      </c>
      <c r="AD2" s="82">
        <v>2016</v>
      </c>
      <c r="AE2" s="82">
        <v>2017</v>
      </c>
      <c r="AF2" s="82">
        <v>2018</v>
      </c>
      <c r="AG2" s="82">
        <v>2019</v>
      </c>
      <c r="AH2" s="82">
        <v>2020</v>
      </c>
    </row>
    <row r="3" spans="1:34" s="18" customFormat="1" x14ac:dyDescent="0.3">
      <c r="A3" s="17"/>
      <c r="B3" s="18" t="s">
        <v>323</v>
      </c>
      <c r="C3" s="18" t="s">
        <v>324</v>
      </c>
      <c r="D3" s="18" t="s">
        <v>325</v>
      </c>
      <c r="E3" s="18" t="s">
        <v>326</v>
      </c>
      <c r="F3" s="18" t="s">
        <v>327</v>
      </c>
      <c r="G3" s="18" t="s">
        <v>328</v>
      </c>
      <c r="H3" s="18" t="s">
        <v>329</v>
      </c>
      <c r="I3" s="18" t="s">
        <v>330</v>
      </c>
      <c r="J3" s="18" t="s">
        <v>331</v>
      </c>
      <c r="K3" s="18" t="s">
        <v>332</v>
      </c>
      <c r="L3" s="18" t="s">
        <v>333</v>
      </c>
      <c r="M3" s="18" t="s">
        <v>334</v>
      </c>
      <c r="N3" s="18" t="s">
        <v>335</v>
      </c>
      <c r="O3" s="18" t="s">
        <v>336</v>
      </c>
      <c r="P3" s="18" t="s">
        <v>337</v>
      </c>
      <c r="Q3" s="18" t="s">
        <v>338</v>
      </c>
      <c r="R3" s="18" t="s">
        <v>339</v>
      </c>
      <c r="S3" s="18" t="s">
        <v>340</v>
      </c>
      <c r="T3" s="18" t="s">
        <v>341</v>
      </c>
      <c r="U3" s="18" t="s">
        <v>342</v>
      </c>
      <c r="V3" s="18" t="s">
        <v>343</v>
      </c>
      <c r="W3" s="18" t="s">
        <v>344</v>
      </c>
      <c r="X3" s="18" t="s">
        <v>345</v>
      </c>
      <c r="Y3" s="18" t="s">
        <v>346</v>
      </c>
      <c r="Z3" s="18" t="s">
        <v>347</v>
      </c>
      <c r="AA3" s="18" t="s">
        <v>348</v>
      </c>
      <c r="AB3" s="18" t="s">
        <v>349</v>
      </c>
      <c r="AC3" s="18" t="s">
        <v>350</v>
      </c>
      <c r="AD3" s="18" t="s">
        <v>351</v>
      </c>
      <c r="AE3" s="18" t="s">
        <v>352</v>
      </c>
      <c r="AF3" s="18" t="s">
        <v>353</v>
      </c>
      <c r="AG3" s="18" t="s">
        <v>354</v>
      </c>
      <c r="AH3" s="18" t="s">
        <v>355</v>
      </c>
    </row>
    <row r="4" spans="1:34" x14ac:dyDescent="0.3">
      <c r="A4" s="19">
        <f ca="1">Exceedance!U4</f>
        <v>46143</v>
      </c>
      <c r="B4" s="1">
        <v>640.66699999999958</v>
      </c>
      <c r="C4" s="1">
        <v>640.66699999999958</v>
      </c>
      <c r="D4" s="1">
        <v>640.66699999999958</v>
      </c>
      <c r="E4">
        <v>640.66699999999958</v>
      </c>
      <c r="F4">
        <v>640.66699999999958</v>
      </c>
      <c r="G4">
        <v>640.66699999999958</v>
      </c>
      <c r="H4">
        <v>640.66699999999958</v>
      </c>
      <c r="I4">
        <v>640.66699999999958</v>
      </c>
      <c r="J4">
        <v>640.66699999999958</v>
      </c>
      <c r="K4">
        <v>640.66699999999958</v>
      </c>
      <c r="L4">
        <v>640.66699999999958</v>
      </c>
      <c r="M4">
        <v>640.66699999999958</v>
      </c>
      <c r="N4">
        <v>640.66699999999958</v>
      </c>
      <c r="O4">
        <v>640.66699999999958</v>
      </c>
      <c r="P4">
        <v>640.66699999999958</v>
      </c>
      <c r="Q4">
        <v>640.66699999999958</v>
      </c>
      <c r="R4">
        <v>640.66699999999958</v>
      </c>
      <c r="S4">
        <v>640.66699999999958</v>
      </c>
      <c r="T4">
        <v>640.66699999999958</v>
      </c>
      <c r="U4">
        <v>640.66699999999958</v>
      </c>
      <c r="V4">
        <v>640.66699999999958</v>
      </c>
      <c r="W4">
        <v>640.66699999999958</v>
      </c>
      <c r="X4">
        <v>640.66699999999958</v>
      </c>
      <c r="Y4">
        <v>640.66699999999958</v>
      </c>
      <c r="Z4">
        <v>640.66699999999958</v>
      </c>
      <c r="AA4">
        <v>640.66699999999958</v>
      </c>
      <c r="AB4">
        <v>640.66699999999958</v>
      </c>
      <c r="AC4">
        <v>640.66699999999958</v>
      </c>
      <c r="AD4">
        <v>640.66699999999958</v>
      </c>
      <c r="AE4">
        <v>640.66699999999958</v>
      </c>
      <c r="AF4">
        <v>640.66699999999958</v>
      </c>
      <c r="AG4">
        <v>640.66699999999958</v>
      </c>
      <c r="AH4">
        <v>640.66699999999958</v>
      </c>
    </row>
    <row r="5" spans="1:34" x14ac:dyDescent="0.3">
      <c r="A5" s="19">
        <f ca="1">Exceedance!U5</f>
        <v>46174</v>
      </c>
      <c r="B5" s="1">
        <v>667.8090006651712</v>
      </c>
      <c r="C5" s="1">
        <v>667.8090006651712</v>
      </c>
      <c r="D5" s="1">
        <v>667.8090006651712</v>
      </c>
      <c r="E5">
        <v>682.86138066517128</v>
      </c>
      <c r="F5">
        <v>665.43876066517157</v>
      </c>
      <c r="G5">
        <v>707.73150066517155</v>
      </c>
      <c r="H5">
        <v>816.58713066517157</v>
      </c>
      <c r="I5">
        <v>689.08927066517174</v>
      </c>
      <c r="J5">
        <v>684.73420066517099</v>
      </c>
      <c r="K5">
        <v>708.36826066517131</v>
      </c>
      <c r="L5">
        <v>668.43427066517131</v>
      </c>
      <c r="M5">
        <v>679.93594066517164</v>
      </c>
      <c r="N5">
        <v>667.92890066517111</v>
      </c>
      <c r="O5">
        <v>688.09271066517169</v>
      </c>
      <c r="P5">
        <v>675.95292066517175</v>
      </c>
      <c r="Q5">
        <v>693.64490066517146</v>
      </c>
      <c r="R5">
        <v>706.50160066517128</v>
      </c>
      <c r="S5">
        <v>670.03020066517183</v>
      </c>
      <c r="T5">
        <v>681.24760066517115</v>
      </c>
      <c r="U5">
        <v>696.76530066517159</v>
      </c>
      <c r="V5">
        <v>696.08316066517148</v>
      </c>
      <c r="W5">
        <v>671.96210066517153</v>
      </c>
      <c r="X5">
        <v>682.33710066517165</v>
      </c>
      <c r="Y5">
        <v>689.24597066517163</v>
      </c>
      <c r="Z5">
        <v>692.36533066517154</v>
      </c>
      <c r="AA5">
        <v>691.37390066517128</v>
      </c>
      <c r="AB5">
        <v>698.94051266517158</v>
      </c>
      <c r="AC5">
        <v>665.02234066517133</v>
      </c>
      <c r="AD5">
        <v>663.12032066517133</v>
      </c>
      <c r="AE5">
        <v>684.09854066517141</v>
      </c>
      <c r="AF5">
        <v>692.91412066517159</v>
      </c>
      <c r="AG5">
        <v>687.75737066517183</v>
      </c>
      <c r="AH5">
        <v>686.91344066517149</v>
      </c>
    </row>
    <row r="6" spans="1:34" x14ac:dyDescent="0.3">
      <c r="A6" s="19">
        <f ca="1">Exceedance!U6</f>
        <v>46204</v>
      </c>
      <c r="B6" s="1">
        <v>623.81999990140662</v>
      </c>
      <c r="C6" s="1">
        <v>623.81999990140662</v>
      </c>
      <c r="D6" s="1">
        <v>623.81999990140662</v>
      </c>
      <c r="E6">
        <v>637.50380990140707</v>
      </c>
      <c r="F6">
        <v>613.46217990140667</v>
      </c>
      <c r="G6">
        <v>650.22939990140662</v>
      </c>
      <c r="H6">
        <v>781.69044990140719</v>
      </c>
      <c r="I6">
        <v>648.23272990140731</v>
      </c>
      <c r="J6">
        <v>640.48939990140639</v>
      </c>
      <c r="K6">
        <v>654.11278990140704</v>
      </c>
      <c r="L6">
        <v>623.10047990140652</v>
      </c>
      <c r="M6">
        <v>598.77768990140714</v>
      </c>
      <c r="N6">
        <v>642.87939990140671</v>
      </c>
      <c r="O6">
        <v>644.73729990140669</v>
      </c>
      <c r="P6">
        <v>624.98131990140644</v>
      </c>
      <c r="Q6">
        <v>635.18799990140724</v>
      </c>
      <c r="R6">
        <v>626.7770999014067</v>
      </c>
      <c r="S6">
        <v>655.71649990140645</v>
      </c>
      <c r="T6">
        <v>642.88570990140693</v>
      </c>
      <c r="U6">
        <v>647.77322990140647</v>
      </c>
      <c r="V6">
        <v>639.92544990140652</v>
      </c>
      <c r="W6">
        <v>639.77419990140652</v>
      </c>
      <c r="X6">
        <v>654.55759990140677</v>
      </c>
      <c r="Y6">
        <v>645.34766990140747</v>
      </c>
      <c r="Z6">
        <v>624.98309990140683</v>
      </c>
      <c r="AA6">
        <v>622.0007599014067</v>
      </c>
      <c r="AB6">
        <v>610.46169990140675</v>
      </c>
      <c r="AC6">
        <v>609.46174990140639</v>
      </c>
      <c r="AD6">
        <v>620.08410190140648</v>
      </c>
      <c r="AE6">
        <v>623.53431990140655</v>
      </c>
      <c r="AF6">
        <v>628.47501990140665</v>
      </c>
      <c r="AG6">
        <v>632.70889990140643</v>
      </c>
      <c r="AH6">
        <v>632.98638990140637</v>
      </c>
    </row>
    <row r="7" spans="1:34" x14ac:dyDescent="0.3">
      <c r="A7" s="19">
        <f ca="1">Exceedance!U7</f>
        <v>46235</v>
      </c>
      <c r="B7" s="1">
        <v>509.89199982984735</v>
      </c>
      <c r="C7" s="1">
        <v>509.89199982984735</v>
      </c>
      <c r="D7" s="1">
        <v>509.89199982984735</v>
      </c>
      <c r="E7">
        <v>511.1669998298475</v>
      </c>
      <c r="F7">
        <v>481.86439982984746</v>
      </c>
      <c r="G7">
        <v>532.56604982984754</v>
      </c>
      <c r="H7">
        <v>531.82087982984774</v>
      </c>
      <c r="I7">
        <v>517.11318982984733</v>
      </c>
      <c r="J7">
        <v>509.87310982984746</v>
      </c>
      <c r="K7">
        <v>567.55149982984722</v>
      </c>
      <c r="L7">
        <v>526.25649982984737</v>
      </c>
      <c r="M7">
        <v>507.07059982984748</v>
      </c>
      <c r="N7">
        <v>507.47404982984744</v>
      </c>
      <c r="O7">
        <v>498.18561982984744</v>
      </c>
      <c r="P7">
        <v>504.94608982984744</v>
      </c>
      <c r="Q7">
        <v>513.05940982984737</v>
      </c>
      <c r="R7">
        <v>536.90546982984745</v>
      </c>
      <c r="S7">
        <v>498.06973982984761</v>
      </c>
      <c r="T7">
        <v>530.57639982984733</v>
      </c>
      <c r="U7">
        <v>531.20135982984732</v>
      </c>
      <c r="V7">
        <v>533.88069982984757</v>
      </c>
      <c r="W7">
        <v>540.20198982984743</v>
      </c>
      <c r="X7">
        <v>539.57579982984748</v>
      </c>
      <c r="Y7">
        <v>527.97645982984761</v>
      </c>
      <c r="Z7">
        <v>509.0230198298475</v>
      </c>
      <c r="AA7">
        <v>502.6069998298475</v>
      </c>
      <c r="AB7">
        <v>486.23278982984732</v>
      </c>
      <c r="AC7">
        <v>519.06822982984761</v>
      </c>
      <c r="AD7">
        <v>523.36691982984735</v>
      </c>
      <c r="AE7">
        <v>513.65619982984742</v>
      </c>
      <c r="AF7">
        <v>523.6015498298475</v>
      </c>
      <c r="AG7">
        <v>514.13060682984747</v>
      </c>
      <c r="AH7">
        <v>558.04635982984735</v>
      </c>
    </row>
    <row r="8" spans="1:34" x14ac:dyDescent="0.3">
      <c r="A8" s="19">
        <f ca="1">Exceedance!U8</f>
        <v>46266</v>
      </c>
      <c r="B8" s="1">
        <v>433.07300080852684</v>
      </c>
      <c r="C8" s="1">
        <v>433.07300080852684</v>
      </c>
      <c r="D8" s="1">
        <v>433.07300080852684</v>
      </c>
      <c r="E8">
        <v>440.38599080852691</v>
      </c>
      <c r="F8">
        <v>434.8536608085272</v>
      </c>
      <c r="G8">
        <v>471.58620080852683</v>
      </c>
      <c r="H8">
        <v>438.62770080852692</v>
      </c>
      <c r="I8">
        <v>452.90419080852683</v>
      </c>
      <c r="J8">
        <v>445.68576080852642</v>
      </c>
      <c r="K8">
        <v>424.34502080852678</v>
      </c>
      <c r="L8">
        <v>496.21160080852684</v>
      </c>
      <c r="M8">
        <v>494.37310080852683</v>
      </c>
      <c r="N8">
        <v>462.18012080852679</v>
      </c>
      <c r="O8">
        <v>447.65889080852685</v>
      </c>
      <c r="P8">
        <v>451.7129208085268</v>
      </c>
      <c r="Q8">
        <v>466.49390080852675</v>
      </c>
      <c r="R8">
        <v>438.55874080852692</v>
      </c>
      <c r="S8">
        <v>442.01883080852684</v>
      </c>
      <c r="T8">
        <v>459.58921080852679</v>
      </c>
      <c r="U8">
        <v>464.48592080852688</v>
      </c>
      <c r="V8">
        <v>449.68737080852702</v>
      </c>
      <c r="W8">
        <v>469.37979080852693</v>
      </c>
      <c r="X8">
        <v>462.33192080852666</v>
      </c>
      <c r="Y8">
        <v>447.1426308085268</v>
      </c>
      <c r="Z8">
        <v>476.16856080852699</v>
      </c>
      <c r="AA8">
        <v>466.64981080852681</v>
      </c>
      <c r="AB8">
        <v>440.64853680852684</v>
      </c>
      <c r="AC8">
        <v>437.32569080852687</v>
      </c>
      <c r="AD8">
        <v>450.33063080852702</v>
      </c>
      <c r="AE8">
        <v>440.21268280852678</v>
      </c>
      <c r="AF8">
        <v>444.01925880852696</v>
      </c>
      <c r="AG8">
        <v>441.59510080852715</v>
      </c>
      <c r="AH8">
        <v>466.94405080852687</v>
      </c>
    </row>
    <row r="9" spans="1:34" x14ac:dyDescent="0.3">
      <c r="A9" s="19">
        <f ca="1">Exceedance!U9</f>
        <v>46296</v>
      </c>
      <c r="B9" s="1">
        <v>452.50800154308433</v>
      </c>
      <c r="C9" s="1">
        <v>452.50800154308433</v>
      </c>
      <c r="D9" s="1">
        <v>452.50800154308433</v>
      </c>
      <c r="E9">
        <v>441.194351543084</v>
      </c>
      <c r="F9">
        <v>447.92678154308391</v>
      </c>
      <c r="G9">
        <v>457.29164154308432</v>
      </c>
      <c r="H9">
        <v>458.2644015430842</v>
      </c>
      <c r="I9">
        <v>448.7886315430838</v>
      </c>
      <c r="J9">
        <v>446.15563154308381</v>
      </c>
      <c r="K9">
        <v>445.60792154308427</v>
      </c>
      <c r="L9">
        <v>451.15100154308436</v>
      </c>
      <c r="M9">
        <v>439.23263154308404</v>
      </c>
      <c r="N9">
        <v>460.19116154308443</v>
      </c>
      <c r="O9">
        <v>434.2751815430841</v>
      </c>
      <c r="P9">
        <v>454.84154154308396</v>
      </c>
      <c r="Q9">
        <v>467.99056154308425</v>
      </c>
      <c r="R9">
        <v>445.00422154308376</v>
      </c>
      <c r="S9">
        <v>452.36820154308413</v>
      </c>
      <c r="T9">
        <v>449.08392154308387</v>
      </c>
      <c r="U9">
        <v>457.54921154308408</v>
      </c>
      <c r="V9">
        <v>452.23093154308447</v>
      </c>
      <c r="W9">
        <v>463.98330154308434</v>
      </c>
      <c r="X9">
        <v>470.10770154308409</v>
      </c>
      <c r="Y9">
        <v>470.19058154308391</v>
      </c>
      <c r="Z9">
        <v>457.27232154308388</v>
      </c>
      <c r="AA9">
        <v>447.82843154308398</v>
      </c>
      <c r="AB9">
        <v>448.35251154308423</v>
      </c>
      <c r="AC9">
        <v>453.18100154308416</v>
      </c>
      <c r="AD9">
        <v>466.80970654308379</v>
      </c>
      <c r="AE9">
        <v>467.68640454308405</v>
      </c>
      <c r="AF9">
        <v>451.24137054308386</v>
      </c>
      <c r="AG9">
        <v>444.82791454308386</v>
      </c>
      <c r="AH9">
        <v>472.72219154308448</v>
      </c>
    </row>
    <row r="10" spans="1:34" x14ac:dyDescent="0.3">
      <c r="A10" s="19">
        <f ca="1">Exceedance!U10</f>
        <v>46327</v>
      </c>
      <c r="B10" s="1">
        <v>381.06799774836946</v>
      </c>
      <c r="C10" s="1">
        <v>381.06799774836946</v>
      </c>
      <c r="D10" s="1">
        <v>381.06799774836946</v>
      </c>
      <c r="E10">
        <v>381.38944774836915</v>
      </c>
      <c r="F10">
        <v>392.17549774836897</v>
      </c>
      <c r="G10">
        <v>408.85320774836896</v>
      </c>
      <c r="H10">
        <v>383.08332774836884</v>
      </c>
      <c r="I10">
        <v>384.83173774836928</v>
      </c>
      <c r="J10">
        <v>380.13818774836892</v>
      </c>
      <c r="K10">
        <v>383.37100774836921</v>
      </c>
      <c r="L10">
        <v>433.6250577483695</v>
      </c>
      <c r="M10">
        <v>375.90546774836895</v>
      </c>
      <c r="N10">
        <v>389.98433774836946</v>
      </c>
      <c r="O10">
        <v>385.79672774836888</v>
      </c>
      <c r="P10">
        <v>383.51487774836875</v>
      </c>
      <c r="Q10">
        <v>389.7126277483689</v>
      </c>
      <c r="R10">
        <v>390.51770774836893</v>
      </c>
      <c r="S10">
        <v>396.93934774836964</v>
      </c>
      <c r="T10">
        <v>390.93558774836896</v>
      </c>
      <c r="U10">
        <v>387.17330774836893</v>
      </c>
      <c r="V10">
        <v>406.33080774836941</v>
      </c>
      <c r="W10">
        <v>408.61114774836943</v>
      </c>
      <c r="X10">
        <v>415.99355774836869</v>
      </c>
      <c r="Y10">
        <v>393.91477774836892</v>
      </c>
      <c r="Z10">
        <v>395.50469774836898</v>
      </c>
      <c r="AA10">
        <v>385.19365774836893</v>
      </c>
      <c r="AB10">
        <v>389.16942774836878</v>
      </c>
      <c r="AC10">
        <v>383.78854774836918</v>
      </c>
      <c r="AD10">
        <v>392.32505174836922</v>
      </c>
      <c r="AE10">
        <v>380.23739374836907</v>
      </c>
      <c r="AF10">
        <v>386.46262774836924</v>
      </c>
      <c r="AG10">
        <v>381.21382774836894</v>
      </c>
      <c r="AH10">
        <v>406.63842374836958</v>
      </c>
    </row>
    <row r="11" spans="1:34" x14ac:dyDescent="0.3">
      <c r="A11" s="19">
        <f ca="1">Exceedance!U11</f>
        <v>46357</v>
      </c>
      <c r="B11" s="1">
        <v>303.86600058630233</v>
      </c>
      <c r="C11" s="1">
        <v>303.86600058630233</v>
      </c>
      <c r="D11" s="1">
        <v>303.86600058630233</v>
      </c>
      <c r="E11">
        <v>290.67899058630246</v>
      </c>
      <c r="F11">
        <v>286.48528058630239</v>
      </c>
      <c r="G11">
        <v>296.26873058630252</v>
      </c>
      <c r="H11">
        <v>282.65244058630253</v>
      </c>
      <c r="I11">
        <v>215.96235058630248</v>
      </c>
      <c r="J11">
        <v>320.74066058630257</v>
      </c>
      <c r="K11">
        <v>316.89592058630245</v>
      </c>
      <c r="L11">
        <v>371.22279058630232</v>
      </c>
      <c r="M11">
        <v>263.51627058630248</v>
      </c>
      <c r="N11">
        <v>326.11716058630236</v>
      </c>
      <c r="O11">
        <v>302.47305058630258</v>
      </c>
      <c r="P11">
        <v>305.35521058630263</v>
      </c>
      <c r="Q11">
        <v>318.67363058630241</v>
      </c>
      <c r="R11">
        <v>281.97071058630252</v>
      </c>
      <c r="S11">
        <v>298.6840905863026</v>
      </c>
      <c r="T11">
        <v>301.75199058630267</v>
      </c>
      <c r="U11">
        <v>311.51413058630231</v>
      </c>
      <c r="V11">
        <v>289.32872058630255</v>
      </c>
      <c r="W11">
        <v>315.14534058630255</v>
      </c>
      <c r="X11">
        <v>275.6252505863024</v>
      </c>
      <c r="Y11">
        <v>302.70521058630243</v>
      </c>
      <c r="Z11">
        <v>310.40820058630231</v>
      </c>
      <c r="AA11">
        <v>302.36791058630251</v>
      </c>
      <c r="AB11">
        <v>285.65353158630256</v>
      </c>
      <c r="AC11">
        <v>296.93128058630259</v>
      </c>
      <c r="AD11">
        <v>292.83460058630254</v>
      </c>
      <c r="AE11">
        <v>308.82678458630255</v>
      </c>
      <c r="AF11">
        <v>293.92562358630238</v>
      </c>
      <c r="AG11">
        <v>290.40382758630255</v>
      </c>
      <c r="AH11">
        <v>299.93159058630243</v>
      </c>
    </row>
    <row r="12" spans="1:34" x14ac:dyDescent="0.3">
      <c r="A12" s="19">
        <f ca="1">Exceedance!U12</f>
        <v>46388</v>
      </c>
      <c r="B12" s="1">
        <v>292.65106750406346</v>
      </c>
      <c r="C12" s="1">
        <v>291.55733150406189</v>
      </c>
      <c r="D12" s="1">
        <v>291.55733150406189</v>
      </c>
      <c r="E12">
        <v>295.92768150406198</v>
      </c>
      <c r="F12">
        <v>293.38496750406341</v>
      </c>
      <c r="G12">
        <v>325.63473150406156</v>
      </c>
      <c r="H12">
        <v>288.82500150406179</v>
      </c>
      <c r="I12">
        <v>310.72176150406403</v>
      </c>
      <c r="J12">
        <v>359.74152150406195</v>
      </c>
      <c r="K12">
        <v>417.69379150406183</v>
      </c>
      <c r="L12">
        <v>233.07958150406188</v>
      </c>
      <c r="M12">
        <v>303.83080150406192</v>
      </c>
      <c r="N12">
        <v>297.63339150406193</v>
      </c>
      <c r="O12">
        <v>302.36127550409179</v>
      </c>
      <c r="P12">
        <v>304.11479550409189</v>
      </c>
      <c r="Q12">
        <v>299.16253550409186</v>
      </c>
      <c r="R12">
        <v>300.46243150406178</v>
      </c>
      <c r="S12">
        <v>324.32559150406183</v>
      </c>
      <c r="T12">
        <v>309.52479150406185</v>
      </c>
      <c r="U12">
        <v>295.42454150406184</v>
      </c>
      <c r="V12">
        <v>326.88713150406198</v>
      </c>
      <c r="W12">
        <v>254.22746550409178</v>
      </c>
      <c r="X12">
        <v>337.38392750406348</v>
      </c>
      <c r="Y12">
        <v>327.37377550409201</v>
      </c>
      <c r="Z12">
        <v>307.5582555040919</v>
      </c>
      <c r="AA12">
        <v>305.33161250406181</v>
      </c>
      <c r="AB12">
        <v>289.16540150406189</v>
      </c>
      <c r="AC12">
        <v>309.88505250406189</v>
      </c>
      <c r="AD12">
        <v>308.75642750406348</v>
      </c>
      <c r="AE12">
        <v>309.08093650409188</v>
      </c>
      <c r="AF12">
        <v>282.85411150406202</v>
      </c>
      <c r="AG12">
        <v>318.1403115040618</v>
      </c>
      <c r="AH12">
        <v>286.31723750408628</v>
      </c>
    </row>
    <row r="13" spans="1:34" x14ac:dyDescent="0.3">
      <c r="A13" s="19">
        <f ca="1">Exceedance!U13</f>
        <v>46419</v>
      </c>
      <c r="B13" s="1">
        <v>382.93078208976766</v>
      </c>
      <c r="C13" s="1">
        <v>381.95331808976607</v>
      </c>
      <c r="D13" s="1">
        <v>381.95331808976607</v>
      </c>
      <c r="E13">
        <v>357.38163808976657</v>
      </c>
      <c r="F13">
        <v>419.23623208976767</v>
      </c>
      <c r="G13">
        <v>403.50665808976612</v>
      </c>
      <c r="H13">
        <v>401.73365808976604</v>
      </c>
      <c r="I13">
        <v>388.12639808976786</v>
      </c>
      <c r="J13">
        <v>395.06727808976643</v>
      </c>
      <c r="K13">
        <v>415.43556808976598</v>
      </c>
      <c r="L13">
        <v>358.87135808976598</v>
      </c>
      <c r="M13">
        <v>375.5456080897664</v>
      </c>
      <c r="N13">
        <v>361.11180808976627</v>
      </c>
      <c r="O13">
        <v>386.61932408979317</v>
      </c>
      <c r="P13">
        <v>364.30552408979315</v>
      </c>
      <c r="Q13">
        <v>362.32924408979295</v>
      </c>
      <c r="R13">
        <v>365.43753808976641</v>
      </c>
      <c r="S13">
        <v>374.18888808976646</v>
      </c>
      <c r="T13">
        <v>396.02309808976617</v>
      </c>
      <c r="U13">
        <v>397.17697808976635</v>
      </c>
      <c r="V13">
        <v>372.51434808976637</v>
      </c>
      <c r="W13">
        <v>403.35385408979289</v>
      </c>
      <c r="X13">
        <v>381.68038208976748</v>
      </c>
      <c r="Y13">
        <v>397.38826408979298</v>
      </c>
      <c r="Z13">
        <v>386.58926408979306</v>
      </c>
      <c r="AA13">
        <v>375.60865908976615</v>
      </c>
      <c r="AB13">
        <v>359.60769808976602</v>
      </c>
      <c r="AC13">
        <v>397.78493808976623</v>
      </c>
      <c r="AD13">
        <v>371.7701420897676</v>
      </c>
      <c r="AE13">
        <v>374.04090408979312</v>
      </c>
      <c r="AF13">
        <v>379.75008708976605</v>
      </c>
      <c r="AG13">
        <v>381.59052808976628</v>
      </c>
      <c r="AH13">
        <v>354.99088708978815</v>
      </c>
    </row>
    <row r="14" spans="1:34" x14ac:dyDescent="0.3">
      <c r="A14" s="19">
        <f ca="1">Exceedance!U14</f>
        <v>46447</v>
      </c>
      <c r="B14" s="1">
        <v>621.82925154773886</v>
      </c>
      <c r="C14" s="1">
        <v>620.84434754773724</v>
      </c>
      <c r="D14" s="1">
        <v>620.84434754773724</v>
      </c>
      <c r="E14">
        <v>559.80197754773781</v>
      </c>
      <c r="F14">
        <v>719.16555154773948</v>
      </c>
      <c r="G14">
        <v>640.61134754773764</v>
      </c>
      <c r="H14">
        <v>614.72014754773784</v>
      </c>
      <c r="I14">
        <v>645.37542754773938</v>
      </c>
      <c r="J14">
        <v>604.58713754773828</v>
      </c>
      <c r="K14">
        <v>585.95072754773764</v>
      </c>
      <c r="L14">
        <v>561.98730754773783</v>
      </c>
      <c r="M14">
        <v>596.46026754773777</v>
      </c>
      <c r="N14">
        <v>609.11171754773795</v>
      </c>
      <c r="O14">
        <v>618.01089354776354</v>
      </c>
      <c r="P14">
        <v>663.58986354776391</v>
      </c>
      <c r="Q14">
        <v>654.27154354776337</v>
      </c>
      <c r="R14">
        <v>623.07307754773808</v>
      </c>
      <c r="S14">
        <v>609.75044754773796</v>
      </c>
      <c r="T14">
        <v>613.04634754773804</v>
      </c>
      <c r="U14">
        <v>612.20458754773767</v>
      </c>
      <c r="V14">
        <v>638.67620754773782</v>
      </c>
      <c r="W14">
        <v>632.49774354776343</v>
      </c>
      <c r="X14">
        <v>630.37925154773905</v>
      </c>
      <c r="Y14">
        <v>628.18394354776353</v>
      </c>
      <c r="Z14">
        <v>635.68165354776374</v>
      </c>
      <c r="AA14">
        <v>685.19754754773771</v>
      </c>
      <c r="AB14">
        <v>618.2642475477378</v>
      </c>
      <c r="AC14">
        <v>599.97178754773768</v>
      </c>
      <c r="AD14">
        <v>634.91995154773895</v>
      </c>
      <c r="AE14">
        <v>618.26185354776339</v>
      </c>
      <c r="AF14">
        <v>625.96889554773759</v>
      </c>
      <c r="AG14">
        <v>616.18422394773825</v>
      </c>
      <c r="AH14">
        <v>607.12169154775881</v>
      </c>
    </row>
    <row r="15" spans="1:34" x14ac:dyDescent="0.3">
      <c r="A15" s="19">
        <f ca="1">Exceedance!U15</f>
        <v>46478</v>
      </c>
      <c r="B15" s="1">
        <v>700.33964460754441</v>
      </c>
      <c r="C15" s="1">
        <v>699.39255660754191</v>
      </c>
      <c r="D15" s="1">
        <v>699.39255660754191</v>
      </c>
      <c r="E15">
        <v>660.52793660754276</v>
      </c>
      <c r="F15">
        <v>753.01474460754389</v>
      </c>
      <c r="G15">
        <v>715.12565660754285</v>
      </c>
      <c r="H15">
        <v>674.34785660754289</v>
      </c>
      <c r="I15">
        <v>708.30484660754462</v>
      </c>
      <c r="J15">
        <v>680.30343660754227</v>
      </c>
      <c r="K15">
        <v>626.00074660754285</v>
      </c>
      <c r="L15">
        <v>637.90204660754273</v>
      </c>
      <c r="M15">
        <v>703.06672660754271</v>
      </c>
      <c r="N15">
        <v>682.08129660754287</v>
      </c>
      <c r="O15">
        <v>687.99196860756842</v>
      </c>
      <c r="P15">
        <v>684.26176860756834</v>
      </c>
      <c r="Q15">
        <v>678.38239860756823</v>
      </c>
      <c r="R15">
        <v>663.20054660754238</v>
      </c>
      <c r="S15">
        <v>684.86542660754299</v>
      </c>
      <c r="T15">
        <v>686.8747766075428</v>
      </c>
      <c r="U15">
        <v>696.38422660754259</v>
      </c>
      <c r="V15">
        <v>699.66045660754276</v>
      </c>
      <c r="W15">
        <v>694.5613686075684</v>
      </c>
      <c r="X15">
        <v>696.92874460754422</v>
      </c>
      <c r="Y15">
        <v>699.67616860756823</v>
      </c>
      <c r="Z15">
        <v>692.35093860756876</v>
      </c>
      <c r="AA15">
        <v>642.01406660754299</v>
      </c>
      <c r="AB15">
        <v>631.47144660754304</v>
      </c>
      <c r="AC15">
        <v>670.48812660754254</v>
      </c>
      <c r="AD15">
        <v>691.97466460754413</v>
      </c>
      <c r="AE15">
        <v>704.4523586075685</v>
      </c>
      <c r="AF15">
        <v>701.45339660754303</v>
      </c>
      <c r="AG15">
        <v>681.65950960754265</v>
      </c>
      <c r="AH15">
        <v>700.14243460756347</v>
      </c>
    </row>
    <row r="16" spans="1:34" x14ac:dyDescent="0.3">
      <c r="A16" s="19">
        <f ca="1">Exceedance!U16</f>
        <v>46508</v>
      </c>
      <c r="B16" s="1">
        <v>762.43729593900821</v>
      </c>
      <c r="C16" s="1">
        <v>761.50050393900699</v>
      </c>
      <c r="D16" s="1">
        <v>761.50050393900699</v>
      </c>
      <c r="E16">
        <v>686.82721393900692</v>
      </c>
      <c r="F16">
        <v>810.90814593900802</v>
      </c>
      <c r="G16">
        <v>869.72727393900686</v>
      </c>
      <c r="H16">
        <v>754.08140393900703</v>
      </c>
      <c r="I16">
        <v>751.99736393900844</v>
      </c>
      <c r="J16">
        <v>748.38201393900681</v>
      </c>
      <c r="K16">
        <v>729.57405393900683</v>
      </c>
      <c r="L16">
        <v>700.07013393900672</v>
      </c>
      <c r="M16">
        <v>740.70870393900691</v>
      </c>
      <c r="N16">
        <v>743.85935393900695</v>
      </c>
      <c r="O16">
        <v>728.39195193903117</v>
      </c>
      <c r="P16">
        <v>746.08327193903074</v>
      </c>
      <c r="Q16">
        <v>751.47279193903114</v>
      </c>
      <c r="R16">
        <v>756.1612039390069</v>
      </c>
      <c r="S16">
        <v>778.46490393900706</v>
      </c>
      <c r="T16">
        <v>743.22882393900682</v>
      </c>
      <c r="U16">
        <v>729.21563393900681</v>
      </c>
      <c r="V16">
        <v>726.50170393900692</v>
      </c>
      <c r="W16">
        <v>762.6517419390309</v>
      </c>
      <c r="X16">
        <v>743.54510593900795</v>
      </c>
      <c r="Y16">
        <v>725.22386193903094</v>
      </c>
      <c r="Z16">
        <v>730.09422193903106</v>
      </c>
      <c r="AA16">
        <v>728.77215843900706</v>
      </c>
      <c r="AB16">
        <v>676.04240393900693</v>
      </c>
      <c r="AC16">
        <v>735.8975909390067</v>
      </c>
      <c r="AD16">
        <v>729.15469593900809</v>
      </c>
      <c r="AE16">
        <v>732.11982593903099</v>
      </c>
      <c r="AF16">
        <v>734.02579393900692</v>
      </c>
      <c r="AG16">
        <v>764.39057393900691</v>
      </c>
      <c r="AH16">
        <v>719.65898593902648</v>
      </c>
    </row>
    <row r="17" spans="1:34" x14ac:dyDescent="0.3">
      <c r="A17" s="19">
        <f ca="1">Exceedance!U17</f>
        <v>46539</v>
      </c>
      <c r="B17" s="1">
        <v>707.3503060008178</v>
      </c>
      <c r="C17" s="1">
        <v>706.41599400081623</v>
      </c>
      <c r="D17" s="1">
        <v>706.41599400081623</v>
      </c>
      <c r="E17">
        <v>668.82285400081651</v>
      </c>
      <c r="F17">
        <v>753.84590600081719</v>
      </c>
      <c r="G17">
        <v>861.76722400081644</v>
      </c>
      <c r="H17">
        <v>727.69626400081586</v>
      </c>
      <c r="I17">
        <v>728.83064400081719</v>
      </c>
      <c r="J17">
        <v>746.97525400081577</v>
      </c>
      <c r="K17">
        <v>713.61436400081652</v>
      </c>
      <c r="L17">
        <v>683.32003400081589</v>
      </c>
      <c r="M17">
        <v>706.53589400081626</v>
      </c>
      <c r="N17">
        <v>726.69970400081627</v>
      </c>
      <c r="O17">
        <v>713.62560200084113</v>
      </c>
      <c r="P17">
        <v>731.31758200084084</v>
      </c>
      <c r="Q17">
        <v>744.17428200084169</v>
      </c>
      <c r="R17">
        <v>708.63719400081595</v>
      </c>
      <c r="S17">
        <v>719.85459400081606</v>
      </c>
      <c r="T17">
        <v>735.37229400081594</v>
      </c>
      <c r="U17">
        <v>734.69015400081628</v>
      </c>
      <c r="V17">
        <v>710.56909400081599</v>
      </c>
      <c r="W17">
        <v>720.0097820008416</v>
      </c>
      <c r="X17">
        <v>728.78727600081766</v>
      </c>
      <c r="Y17">
        <v>730.0380120008416</v>
      </c>
      <c r="Z17">
        <v>729.04658200084111</v>
      </c>
      <c r="AA17">
        <v>737.54750600081661</v>
      </c>
      <c r="AB17">
        <v>668.40643400081592</v>
      </c>
      <c r="AC17">
        <v>701.72731400081659</v>
      </c>
      <c r="AD17">
        <v>723.6398460008171</v>
      </c>
      <c r="AE17">
        <v>730.58680200084109</v>
      </c>
      <c r="AF17">
        <v>726.36436400081607</v>
      </c>
      <c r="AG17">
        <v>725.52043400081641</v>
      </c>
      <c r="AH17">
        <v>719.51796100083595</v>
      </c>
    </row>
    <row r="18" spans="1:34" x14ac:dyDescent="0.3">
      <c r="A18" s="19">
        <f ca="1">Exceedance!U18</f>
        <v>46569</v>
      </c>
      <c r="B18" s="1">
        <v>668.26519383910465</v>
      </c>
      <c r="C18" s="1">
        <v>667.25850583910324</v>
      </c>
      <c r="D18" s="1">
        <v>667.25850583910324</v>
      </c>
      <c r="E18">
        <v>624.13963583910288</v>
      </c>
      <c r="F18">
        <v>700.91829383910442</v>
      </c>
      <c r="G18">
        <v>831.372655839103</v>
      </c>
      <c r="H18">
        <v>691.67123583910336</v>
      </c>
      <c r="I18">
        <v>689.82595583910495</v>
      </c>
      <c r="J18">
        <v>697.5512958391032</v>
      </c>
      <c r="K18">
        <v>672.78268583910312</v>
      </c>
      <c r="L18">
        <v>609.45514583910312</v>
      </c>
      <c r="M18">
        <v>686.31790583910276</v>
      </c>
      <c r="N18">
        <v>688.1758058391033</v>
      </c>
      <c r="O18">
        <v>667.41313783913017</v>
      </c>
      <c r="P18">
        <v>677.61981783912995</v>
      </c>
      <c r="Q18">
        <v>669.20891783912975</v>
      </c>
      <c r="R18">
        <v>699.1550058391033</v>
      </c>
      <c r="S18">
        <v>686.3242158391032</v>
      </c>
      <c r="T18">
        <v>691.21173583910331</v>
      </c>
      <c r="U18">
        <v>683.36395583910337</v>
      </c>
      <c r="V18">
        <v>683.21270583910325</v>
      </c>
      <c r="W18">
        <v>696.98941783913006</v>
      </c>
      <c r="X18">
        <v>689.79286383910471</v>
      </c>
      <c r="Y18">
        <v>667.41491783912977</v>
      </c>
      <c r="Z18">
        <v>664.43257783913032</v>
      </c>
      <c r="AA18">
        <v>653.90020583910336</v>
      </c>
      <c r="AB18">
        <v>620.13920583910317</v>
      </c>
      <c r="AC18">
        <v>663.52260783910322</v>
      </c>
      <c r="AD18">
        <v>667.97951383910458</v>
      </c>
      <c r="AE18">
        <v>670.90683783913005</v>
      </c>
      <c r="AF18">
        <v>676.14740583910316</v>
      </c>
      <c r="AG18">
        <v>676.4248958391031</v>
      </c>
      <c r="AH18">
        <v>678.84247883912496</v>
      </c>
    </row>
    <row r="19" spans="1:34" x14ac:dyDescent="0.3">
      <c r="A19" s="19">
        <f ca="1">Exceedance!U19</f>
        <v>46600</v>
      </c>
      <c r="B19" s="1">
        <v>573.49252189720153</v>
      </c>
      <c r="C19" s="1">
        <v>572.48057789719996</v>
      </c>
      <c r="D19" s="1">
        <v>572.48057789719996</v>
      </c>
      <c r="E19">
        <v>516.18962789720024</v>
      </c>
      <c r="F19">
        <v>602.2754218972018</v>
      </c>
      <c r="G19">
        <v>600.51830789720009</v>
      </c>
      <c r="H19">
        <v>579.70176789720006</v>
      </c>
      <c r="I19">
        <v>578.43633789720207</v>
      </c>
      <c r="J19">
        <v>630.14007789720017</v>
      </c>
      <c r="K19">
        <v>594.95392789719983</v>
      </c>
      <c r="L19">
        <v>541.39582789719998</v>
      </c>
      <c r="M19">
        <v>570.06262789720051</v>
      </c>
      <c r="N19">
        <v>560.77419789720011</v>
      </c>
      <c r="O19">
        <v>566.52272389722816</v>
      </c>
      <c r="P19">
        <v>574.63604389722843</v>
      </c>
      <c r="Q19">
        <v>598.48210389722817</v>
      </c>
      <c r="R19">
        <v>560.65831789719994</v>
      </c>
      <c r="S19">
        <v>593.16497789720052</v>
      </c>
      <c r="T19">
        <v>593.78993789720039</v>
      </c>
      <c r="U19">
        <v>596.46927789719985</v>
      </c>
      <c r="V19">
        <v>602.79056789720028</v>
      </c>
      <c r="W19">
        <v>601.15243389722832</v>
      </c>
      <c r="X19">
        <v>591.57698189720168</v>
      </c>
      <c r="Y19">
        <v>570.59965389722845</v>
      </c>
      <c r="Z19">
        <v>564.18363389722845</v>
      </c>
      <c r="AA19">
        <v>548.82136789720016</v>
      </c>
      <c r="AB19">
        <v>553.39345789720028</v>
      </c>
      <c r="AC19">
        <v>585.95549789720019</v>
      </c>
      <c r="AD19">
        <v>577.25672189720171</v>
      </c>
      <c r="AE19">
        <v>585.17818389722834</v>
      </c>
      <c r="AF19">
        <v>576.71918489720019</v>
      </c>
      <c r="AG19">
        <v>620.6349378972003</v>
      </c>
      <c r="AH19">
        <v>571.64019689722306</v>
      </c>
    </row>
    <row r="20" spans="1:34" x14ac:dyDescent="0.3">
      <c r="A20" s="19">
        <f ca="1">Exceedance!U20</f>
        <v>46631</v>
      </c>
      <c r="B20" s="1">
        <v>503.42811280852959</v>
      </c>
      <c r="C20" s="1">
        <v>502.42948880852805</v>
      </c>
      <c r="D20" s="1">
        <v>502.42948880852805</v>
      </c>
      <c r="E20">
        <v>480.28279880852813</v>
      </c>
      <c r="F20">
        <v>546.46141280852919</v>
      </c>
      <c r="G20">
        <v>512.5042888085278</v>
      </c>
      <c r="H20">
        <v>522.2606788085277</v>
      </c>
      <c r="I20">
        <v>520.93364880852982</v>
      </c>
      <c r="J20">
        <v>493.70150880852776</v>
      </c>
      <c r="K20">
        <v>570.08818880852778</v>
      </c>
      <c r="L20">
        <v>539.80223880852736</v>
      </c>
      <c r="M20">
        <v>531.53660880852817</v>
      </c>
      <c r="N20">
        <v>517.015378808528</v>
      </c>
      <c r="O20">
        <v>520.07078480855546</v>
      </c>
      <c r="P20">
        <v>534.85176480855557</v>
      </c>
      <c r="Q20">
        <v>506.91660480855569</v>
      </c>
      <c r="R20">
        <v>511.37531880852771</v>
      </c>
      <c r="S20">
        <v>528.94569880852794</v>
      </c>
      <c r="T20">
        <v>533.84240880852826</v>
      </c>
      <c r="U20">
        <v>519.04385880852794</v>
      </c>
      <c r="V20">
        <v>538.73627880852803</v>
      </c>
      <c r="W20">
        <v>530.6897848085556</v>
      </c>
      <c r="X20">
        <v>517.49774280852921</v>
      </c>
      <c r="Y20">
        <v>544.52642480855582</v>
      </c>
      <c r="Z20">
        <v>535.00767480855586</v>
      </c>
      <c r="AA20">
        <v>510.00502480852793</v>
      </c>
      <c r="AB20">
        <v>482.75482880852803</v>
      </c>
      <c r="AC20">
        <v>519.68711880852823</v>
      </c>
      <c r="AD20">
        <v>510.56779480852953</v>
      </c>
      <c r="AE20">
        <v>512.37712280855567</v>
      </c>
      <c r="AF20">
        <v>510.9515888085283</v>
      </c>
      <c r="AG20">
        <v>536.30053880852813</v>
      </c>
      <c r="AH20">
        <v>507.65540280855026</v>
      </c>
    </row>
    <row r="21" spans="1:34" x14ac:dyDescent="0.3">
      <c r="A21" s="19">
        <f ca="1">Exceedance!U21</f>
        <v>46661</v>
      </c>
      <c r="B21" s="1">
        <v>506.03210954308611</v>
      </c>
      <c r="C21" s="1">
        <v>505.25129354308507</v>
      </c>
      <c r="D21" s="1">
        <v>505.25129354308507</v>
      </c>
      <c r="E21">
        <v>475.88152354308482</v>
      </c>
      <c r="F21">
        <v>514.27114954308627</v>
      </c>
      <c r="G21">
        <v>514.46309354308505</v>
      </c>
      <c r="H21">
        <v>501.53192354308527</v>
      </c>
      <c r="I21">
        <v>503.42902354308671</v>
      </c>
      <c r="J21">
        <v>498.35121354308524</v>
      </c>
      <c r="K21">
        <v>507.34969354308521</v>
      </c>
      <c r="L21">
        <v>467.18737354308536</v>
      </c>
      <c r="M21">
        <v>512.93445354308506</v>
      </c>
      <c r="N21">
        <v>487.01847354308529</v>
      </c>
      <c r="O21">
        <v>506.80401754310469</v>
      </c>
      <c r="P21">
        <v>519.95303754310487</v>
      </c>
      <c r="Q21">
        <v>496.96669754310454</v>
      </c>
      <c r="R21">
        <v>505.11149354308503</v>
      </c>
      <c r="S21">
        <v>501.82721354308529</v>
      </c>
      <c r="T21">
        <v>510.29250354308556</v>
      </c>
      <c r="U21">
        <v>504.97422354308486</v>
      </c>
      <c r="V21">
        <v>516.72659354308485</v>
      </c>
      <c r="W21">
        <v>522.07017754310459</v>
      </c>
      <c r="X21">
        <v>523.71468954308614</v>
      </c>
      <c r="Y21">
        <v>509.23479754310472</v>
      </c>
      <c r="Z21">
        <v>499.79090754310431</v>
      </c>
      <c r="AA21">
        <v>501.09580354308497</v>
      </c>
      <c r="AB21">
        <v>481.13574354308543</v>
      </c>
      <c r="AC21">
        <v>519.55299854308521</v>
      </c>
      <c r="AD21">
        <v>521.21051254308611</v>
      </c>
      <c r="AE21">
        <v>503.20384654310459</v>
      </c>
      <c r="AF21">
        <v>497.57120654308522</v>
      </c>
      <c r="AG21">
        <v>525.46548354308516</v>
      </c>
      <c r="AH21">
        <v>492.31340954310099</v>
      </c>
    </row>
    <row r="22" spans="1:34" x14ac:dyDescent="0.3">
      <c r="A22" s="19">
        <f ca="1">Exceedance!U22</f>
        <v>46692</v>
      </c>
      <c r="B22" s="1">
        <v>374.01263974844176</v>
      </c>
      <c r="C22" s="1">
        <v>373.08645574844036</v>
      </c>
      <c r="D22" s="1">
        <v>373.08645574844036</v>
      </c>
      <c r="E22">
        <v>368.89085574844057</v>
      </c>
      <c r="F22">
        <v>403.33584974844194</v>
      </c>
      <c r="G22">
        <v>376.63978574844015</v>
      </c>
      <c r="H22">
        <v>376.85019574844074</v>
      </c>
      <c r="I22">
        <v>377.59529574844242</v>
      </c>
      <c r="J22">
        <v>375.38946574844067</v>
      </c>
      <c r="K22">
        <v>427.18151574844057</v>
      </c>
      <c r="L22">
        <v>352.62082574844095</v>
      </c>
      <c r="M22">
        <v>382.00279574844046</v>
      </c>
      <c r="N22">
        <v>377.81518574844057</v>
      </c>
      <c r="O22">
        <v>374.60715174846564</v>
      </c>
      <c r="P22">
        <v>380.80490174846568</v>
      </c>
      <c r="Q22">
        <v>381.6099817484656</v>
      </c>
      <c r="R22">
        <v>388.95780574844031</v>
      </c>
      <c r="S22">
        <v>382.95404574844076</v>
      </c>
      <c r="T22">
        <v>379.1917657484409</v>
      </c>
      <c r="U22">
        <v>398.34926574844042</v>
      </c>
      <c r="V22">
        <v>400.62960574844061</v>
      </c>
      <c r="W22">
        <v>407.08583174846518</v>
      </c>
      <c r="X22">
        <v>386.85941974844161</v>
      </c>
      <c r="Y22">
        <v>386.59697174846571</v>
      </c>
      <c r="Z22">
        <v>376.2859317484652</v>
      </c>
      <c r="AA22">
        <v>381.18788574844035</v>
      </c>
      <c r="AB22">
        <v>360.50390574844084</v>
      </c>
      <c r="AC22">
        <v>384.34350974844091</v>
      </c>
      <c r="AD22">
        <v>373.18203574844165</v>
      </c>
      <c r="AE22">
        <v>377.55490174846523</v>
      </c>
      <c r="AF22">
        <v>373.23228574844046</v>
      </c>
      <c r="AG22">
        <v>398.65688174844058</v>
      </c>
      <c r="AH22">
        <v>371.47476474846115</v>
      </c>
    </row>
    <row r="23" spans="1:34" x14ac:dyDescent="0.3">
      <c r="A23" s="19">
        <f ca="1">Exceedance!U23</f>
        <v>46722</v>
      </c>
      <c r="B23" s="1">
        <v>303.50607458629099</v>
      </c>
      <c r="C23" s="1">
        <v>302.60462658628967</v>
      </c>
      <c r="D23" s="1">
        <v>302.60462658628967</v>
      </c>
      <c r="E23">
        <v>273.73485658628982</v>
      </c>
      <c r="F23">
        <v>297.01790458629102</v>
      </c>
      <c r="G23">
        <v>282.50016658628988</v>
      </c>
      <c r="H23">
        <v>214.70097658628976</v>
      </c>
      <c r="I23">
        <v>324.76333658629159</v>
      </c>
      <c r="J23">
        <v>315.63454658628984</v>
      </c>
      <c r="K23">
        <v>371.07051658628973</v>
      </c>
      <c r="L23">
        <v>250.76584658628974</v>
      </c>
      <c r="M23">
        <v>324.85578658628981</v>
      </c>
      <c r="N23">
        <v>301.2116765862898</v>
      </c>
      <c r="O23">
        <v>303.19238858631394</v>
      </c>
      <c r="P23">
        <v>316.51080858631377</v>
      </c>
      <c r="Q23">
        <v>279.80788858631377</v>
      </c>
      <c r="R23">
        <v>297.42271658628982</v>
      </c>
      <c r="S23">
        <v>300.49061658628966</v>
      </c>
      <c r="T23">
        <v>310.25275658628959</v>
      </c>
      <c r="U23">
        <v>288.06734658628989</v>
      </c>
      <c r="V23">
        <v>313.88396658628994</v>
      </c>
      <c r="W23">
        <v>273.46242858631371</v>
      </c>
      <c r="X23">
        <v>302.3452845862912</v>
      </c>
      <c r="Y23">
        <v>308.24537858631373</v>
      </c>
      <c r="Z23">
        <v>300.20508858631393</v>
      </c>
      <c r="AA23">
        <v>284.39215758628995</v>
      </c>
      <c r="AB23">
        <v>284.18085658628985</v>
      </c>
      <c r="AC23">
        <v>291.57322658628948</v>
      </c>
      <c r="AD23">
        <v>308.46685858629115</v>
      </c>
      <c r="AE23">
        <v>291.76280158631397</v>
      </c>
      <c r="AF23">
        <v>289.14245358628995</v>
      </c>
      <c r="AG23">
        <v>298.67021658628988</v>
      </c>
      <c r="AH23">
        <v>287.53703958630916</v>
      </c>
    </row>
    <row r="24" spans="1:34" x14ac:dyDescent="0.3">
      <c r="A24" s="19">
        <f ca="1">Exceedance!U24</f>
        <v>46753</v>
      </c>
      <c r="B24" s="1">
        <v>297.99943150406347</v>
      </c>
      <c r="C24" s="1">
        <v>279.14894950410519</v>
      </c>
      <c r="D24" s="1">
        <v>289.27251750408612</v>
      </c>
      <c r="E24">
        <v>279.88284950410537</v>
      </c>
      <c r="F24">
        <v>334.41303950406063</v>
      </c>
      <c r="G24">
        <v>276.41661950410526</v>
      </c>
      <c r="H24">
        <v>313.05796950406062</v>
      </c>
      <c r="I24">
        <v>359.74152150406178</v>
      </c>
      <c r="J24">
        <v>426.47209950406085</v>
      </c>
      <c r="K24">
        <v>230.79476750408617</v>
      </c>
      <c r="L24">
        <v>301.54598750408638</v>
      </c>
      <c r="M24">
        <v>285.22500950410529</v>
      </c>
      <c r="N24">
        <v>291.04662950410523</v>
      </c>
      <c r="O24">
        <v>292.80014950410526</v>
      </c>
      <c r="P24">
        <v>287.84788950410524</v>
      </c>
      <c r="Q24">
        <v>288.05404950410525</v>
      </c>
      <c r="R24">
        <v>333.10389950406068</v>
      </c>
      <c r="S24">
        <v>297.11640950410526</v>
      </c>
      <c r="T24">
        <v>283.01615950410542</v>
      </c>
      <c r="U24">
        <v>325.79339550409185</v>
      </c>
      <c r="V24">
        <v>242.9128195041053</v>
      </c>
      <c r="W24">
        <v>323.88180950410532</v>
      </c>
      <c r="X24">
        <v>337.24581950406042</v>
      </c>
      <c r="Y24">
        <v>296.24360950410534</v>
      </c>
      <c r="Z24">
        <v>292.92323050410533</v>
      </c>
      <c r="AA24">
        <v>276.7570195041053</v>
      </c>
      <c r="AB24">
        <v>297.47667050410541</v>
      </c>
      <c r="AC24">
        <v>306.56895550409206</v>
      </c>
      <c r="AD24">
        <v>310.17467250406185</v>
      </c>
      <c r="AE24">
        <v>270.4457295041052</v>
      </c>
      <c r="AF24">
        <v>319.23404750406326</v>
      </c>
      <c r="AG24">
        <v>276.19366950410529</v>
      </c>
      <c r="AH24">
        <v>283.51929950410528</v>
      </c>
    </row>
    <row r="25" spans="1:34" x14ac:dyDescent="0.3">
      <c r="A25" s="19">
        <f ca="1">Exceedance!U25</f>
        <v>46784</v>
      </c>
      <c r="B25" s="1">
        <v>387.71246808976753</v>
      </c>
      <c r="C25" s="1">
        <v>370.84417508980482</v>
      </c>
      <c r="D25" s="1">
        <v>379.91032468839512</v>
      </c>
      <c r="E25">
        <v>407.1496250898054</v>
      </c>
      <c r="F25">
        <v>411.35820008976498</v>
      </c>
      <c r="G25">
        <v>390.62451508980467</v>
      </c>
      <c r="H25">
        <v>390.21879008976532</v>
      </c>
      <c r="I25">
        <v>395.06727808976586</v>
      </c>
      <c r="J25">
        <v>423.28711008976489</v>
      </c>
      <c r="K25">
        <v>356.82924708978749</v>
      </c>
      <c r="L25">
        <v>373.50349708978814</v>
      </c>
      <c r="M25">
        <v>350.00266508980462</v>
      </c>
      <c r="N25">
        <v>376.48764508980508</v>
      </c>
      <c r="O25">
        <v>354.17384508980456</v>
      </c>
      <c r="P25">
        <v>352.19756508980521</v>
      </c>
      <c r="Q25">
        <v>354.32839508980459</v>
      </c>
      <c r="R25">
        <v>382.04043008976458</v>
      </c>
      <c r="S25">
        <v>384.91395508980474</v>
      </c>
      <c r="T25">
        <v>386.06783508980504</v>
      </c>
      <c r="U25">
        <v>371.53520655698645</v>
      </c>
      <c r="V25">
        <v>393.22217508980464</v>
      </c>
      <c r="W25">
        <v>369.59377508980486</v>
      </c>
      <c r="X25">
        <v>406.21727008976461</v>
      </c>
      <c r="Y25">
        <v>376.45758508980515</v>
      </c>
      <c r="Z25">
        <v>364.49951608980462</v>
      </c>
      <c r="AA25">
        <v>348.49855508980482</v>
      </c>
      <c r="AB25">
        <v>386.67579508980538</v>
      </c>
      <c r="AC25">
        <v>369.8143753233897</v>
      </c>
      <c r="AD25">
        <v>375.01752932336257</v>
      </c>
      <c r="AE25">
        <v>368.64094408980463</v>
      </c>
      <c r="AF25">
        <v>382.56799208976764</v>
      </c>
      <c r="AG25">
        <v>345.92385508980465</v>
      </c>
      <c r="AH25">
        <v>346.27249508980503</v>
      </c>
    </row>
    <row r="26" spans="1:34" x14ac:dyDescent="0.3">
      <c r="A26" s="19">
        <f ca="1">Exceedance!U26</f>
        <v>46813</v>
      </c>
      <c r="B26" s="1">
        <v>626.60624754773914</v>
      </c>
      <c r="C26" s="1">
        <v>610.08204954777511</v>
      </c>
      <c r="D26" s="1">
        <v>618.79080154775852</v>
      </c>
      <c r="E26">
        <v>707.41834954777482</v>
      </c>
      <c r="F26">
        <v>648.38295954773662</v>
      </c>
      <c r="G26">
        <v>603.95784954777503</v>
      </c>
      <c r="H26">
        <v>647.38513954773646</v>
      </c>
      <c r="I26">
        <v>604.58713754773783</v>
      </c>
      <c r="J26">
        <v>593.72233954773674</v>
      </c>
      <c r="K26">
        <v>559.93376154775876</v>
      </c>
      <c r="L26">
        <v>594.40672154775859</v>
      </c>
      <c r="M26">
        <v>598.34941954777491</v>
      </c>
      <c r="N26">
        <v>608.23349954777541</v>
      </c>
      <c r="O26">
        <v>653.81246954777498</v>
      </c>
      <c r="P26">
        <v>644.49414954777501</v>
      </c>
      <c r="Q26">
        <v>612.31077954777504</v>
      </c>
      <c r="R26">
        <v>617.52205954773638</v>
      </c>
      <c r="S26">
        <v>602.284049547775</v>
      </c>
      <c r="T26">
        <v>601.44228954777475</v>
      </c>
      <c r="U26">
        <v>637.69130354776405</v>
      </c>
      <c r="V26">
        <v>622.72034954777496</v>
      </c>
      <c r="W26">
        <v>618.63204954777518</v>
      </c>
      <c r="X26">
        <v>636.94045954773674</v>
      </c>
      <c r="Y26">
        <v>625.9042595477755</v>
      </c>
      <c r="Z26">
        <v>674.43524954777445</v>
      </c>
      <c r="AA26">
        <v>607.50194954777521</v>
      </c>
      <c r="AB26">
        <v>589.20948954777487</v>
      </c>
      <c r="AC26">
        <v>632.95014354776379</v>
      </c>
      <c r="AD26">
        <v>619.24675754773762</v>
      </c>
      <c r="AE26">
        <v>615.206597547775</v>
      </c>
      <c r="AF26">
        <v>617.16912794773907</v>
      </c>
      <c r="AG26">
        <v>598.41293954777495</v>
      </c>
      <c r="AH26">
        <v>549.03967954777488</v>
      </c>
    </row>
    <row r="27" spans="1:34" x14ac:dyDescent="0.3">
      <c r="A27" s="19">
        <f ca="1">Exceedance!U27</f>
        <v>46844</v>
      </c>
      <c r="B27" s="1">
        <v>704.96185660754441</v>
      </c>
      <c r="C27" s="1">
        <v>688.74285060757927</v>
      </c>
      <c r="D27" s="1">
        <v>697.4149946075637</v>
      </c>
      <c r="E27">
        <v>741.41795060758</v>
      </c>
      <c r="F27">
        <v>722.6962206075417</v>
      </c>
      <c r="G27">
        <v>663.69815060757981</v>
      </c>
      <c r="H27">
        <v>710.306110607542</v>
      </c>
      <c r="I27">
        <v>680.30343660754295</v>
      </c>
      <c r="J27">
        <v>633.57131060754159</v>
      </c>
      <c r="K27">
        <v>635.92448460756339</v>
      </c>
      <c r="L27">
        <v>701.0891646075637</v>
      </c>
      <c r="M27">
        <v>671.43159060758023</v>
      </c>
      <c r="N27">
        <v>678.28935060757965</v>
      </c>
      <c r="O27">
        <v>674.55915060757991</v>
      </c>
      <c r="P27">
        <v>668.67978060757991</v>
      </c>
      <c r="Q27">
        <v>652.55084060758031</v>
      </c>
      <c r="R27">
        <v>692.43599060754184</v>
      </c>
      <c r="S27">
        <v>676.22507060758005</v>
      </c>
      <c r="T27">
        <v>685.73452060758018</v>
      </c>
      <c r="U27">
        <v>698.71336860756833</v>
      </c>
      <c r="V27">
        <v>684.85875060758008</v>
      </c>
      <c r="W27">
        <v>685.33195060757998</v>
      </c>
      <c r="X27">
        <v>708.19382060754174</v>
      </c>
      <c r="Y27">
        <v>682.64832060757999</v>
      </c>
      <c r="Z27">
        <v>631.36436060757967</v>
      </c>
      <c r="AA27">
        <v>620.82174060758018</v>
      </c>
      <c r="AB27">
        <v>659.83842060758025</v>
      </c>
      <c r="AC27">
        <v>690.08048860756787</v>
      </c>
      <c r="AD27">
        <v>705.39944660754281</v>
      </c>
      <c r="AE27">
        <v>690.80369060758017</v>
      </c>
      <c r="AF27">
        <v>682.60659760754402</v>
      </c>
      <c r="AG27">
        <v>691.47029060757995</v>
      </c>
      <c r="AH27">
        <v>649.87823060757978</v>
      </c>
    </row>
    <row r="28" spans="1:34" x14ac:dyDescent="0.3">
      <c r="A28" s="19">
        <f ca="1">Exceedance!U28</f>
        <v>46874</v>
      </c>
      <c r="B28" s="1">
        <v>766.96170393900843</v>
      </c>
      <c r="C28" s="1">
        <v>751.46589993904172</v>
      </c>
      <c r="D28" s="1">
        <v>759.54919593902639</v>
      </c>
      <c r="E28">
        <v>799.93674993904165</v>
      </c>
      <c r="F28">
        <v>877.05384993900566</v>
      </c>
      <c r="G28">
        <v>744.04679993904165</v>
      </c>
      <c r="H28">
        <v>753.86273993900579</v>
      </c>
      <c r="I28">
        <v>748.38201393900681</v>
      </c>
      <c r="J28">
        <v>736.90062993900597</v>
      </c>
      <c r="K28">
        <v>698.11882593902624</v>
      </c>
      <c r="L28">
        <v>738.75739593902642</v>
      </c>
      <c r="M28">
        <v>733.82474993904191</v>
      </c>
      <c r="N28">
        <v>719.29413993904132</v>
      </c>
      <c r="O28">
        <v>736.98545993904133</v>
      </c>
      <c r="P28">
        <v>742.37497993904128</v>
      </c>
      <c r="Q28">
        <v>746.12659993904163</v>
      </c>
      <c r="R28">
        <v>785.79147993900563</v>
      </c>
      <c r="S28">
        <v>733.19421993904132</v>
      </c>
      <c r="T28">
        <v>719.18102993904154</v>
      </c>
      <c r="U28">
        <v>725.56491193903094</v>
      </c>
      <c r="V28">
        <v>753.55392993904138</v>
      </c>
      <c r="W28">
        <v>732.57370993904146</v>
      </c>
      <c r="X28">
        <v>733.48722993900594</v>
      </c>
      <c r="Y28">
        <v>720.9964099390412</v>
      </c>
      <c r="Z28">
        <v>718.73755443904156</v>
      </c>
      <c r="AA28">
        <v>666.00779993904166</v>
      </c>
      <c r="AB28">
        <v>725.86298693904166</v>
      </c>
      <c r="AC28">
        <v>727.28111193903078</v>
      </c>
      <c r="AD28">
        <v>733.05661793900686</v>
      </c>
      <c r="AE28">
        <v>723.99118993904142</v>
      </c>
      <c r="AF28">
        <v>765.32736593900802</v>
      </c>
      <c r="AG28">
        <v>711.57568993904147</v>
      </c>
      <c r="AH28">
        <v>676.7926099390412</v>
      </c>
    </row>
    <row r="29" spans="1:34" x14ac:dyDescent="0.3">
      <c r="A29" s="19">
        <f ca="1">Exceedance!U29</f>
        <v>46905</v>
      </c>
      <c r="B29" s="1">
        <v>711.90544400081717</v>
      </c>
      <c r="C29" s="1">
        <v>695.95952500085218</v>
      </c>
      <c r="D29" s="1">
        <v>704.46558100083644</v>
      </c>
      <c r="E29">
        <v>742.45512500085283</v>
      </c>
      <c r="F29">
        <v>869.21961000081546</v>
      </c>
      <c r="G29">
        <v>717.23979500085272</v>
      </c>
      <c r="H29">
        <v>730.79358000081515</v>
      </c>
      <c r="I29">
        <v>746.97525400081645</v>
      </c>
      <c r="J29">
        <v>721.06675000081475</v>
      </c>
      <c r="K29">
        <v>681.36962100083667</v>
      </c>
      <c r="L29">
        <v>704.58548100083624</v>
      </c>
      <c r="M29">
        <v>716.24323500085291</v>
      </c>
      <c r="N29">
        <v>704.10344500085228</v>
      </c>
      <c r="O29">
        <v>721.79542500085279</v>
      </c>
      <c r="P29">
        <v>734.65212500085215</v>
      </c>
      <c r="Q29">
        <v>698.18072500085236</v>
      </c>
      <c r="R29">
        <v>727.30698000081497</v>
      </c>
      <c r="S29">
        <v>724.91582500085303</v>
      </c>
      <c r="T29">
        <v>724.2336850008528</v>
      </c>
      <c r="U29">
        <v>709.63478200084126</v>
      </c>
      <c r="V29">
        <v>710.48762500085252</v>
      </c>
      <c r="W29">
        <v>717.39649500085272</v>
      </c>
      <c r="X29">
        <v>738.42471000081503</v>
      </c>
      <c r="Y29">
        <v>719.52442500085237</v>
      </c>
      <c r="Z29">
        <v>727.09103700085302</v>
      </c>
      <c r="AA29">
        <v>657.94996500085267</v>
      </c>
      <c r="AB29">
        <v>691.27084500085289</v>
      </c>
      <c r="AC29">
        <v>721.77122200084148</v>
      </c>
      <c r="AD29">
        <v>731.52111400081674</v>
      </c>
      <c r="AE29">
        <v>715.90789500085225</v>
      </c>
      <c r="AF29">
        <v>726.45474600081729</v>
      </c>
      <c r="AG29">
        <v>711.01190500085295</v>
      </c>
      <c r="AH29">
        <v>658.36638500085235</v>
      </c>
    </row>
    <row r="30" spans="1:34" x14ac:dyDescent="0.3">
      <c r="A30" s="19">
        <f ca="1">Exceedance!U30</f>
        <v>46935</v>
      </c>
      <c r="B30" s="1">
        <v>673.15655583910507</v>
      </c>
      <c r="C30" s="1">
        <v>656.16672483914203</v>
      </c>
      <c r="D30" s="1">
        <v>665.15866883912429</v>
      </c>
      <c r="E30">
        <v>688.81982483914157</v>
      </c>
      <c r="F30">
        <v>839.34576983910199</v>
      </c>
      <c r="G30">
        <v>680.57945483914182</v>
      </c>
      <c r="H30">
        <v>691.9010198391021</v>
      </c>
      <c r="I30">
        <v>697.55129583910309</v>
      </c>
      <c r="J30">
        <v>680.755799839102</v>
      </c>
      <c r="K30">
        <v>607.35530883912406</v>
      </c>
      <c r="L30">
        <v>684.21806883912484</v>
      </c>
      <c r="M30">
        <v>677.08402483914165</v>
      </c>
      <c r="N30">
        <v>657.32804483914197</v>
      </c>
      <c r="O30">
        <v>667.53472483914186</v>
      </c>
      <c r="P30">
        <v>659.123824839142</v>
      </c>
      <c r="Q30">
        <v>688.06322483914175</v>
      </c>
      <c r="R30">
        <v>694.29732983910185</v>
      </c>
      <c r="S30">
        <v>680.11995483914177</v>
      </c>
      <c r="T30">
        <v>672.27217483914194</v>
      </c>
      <c r="U30">
        <v>682.20601783912991</v>
      </c>
      <c r="V30">
        <v>686.90432483914174</v>
      </c>
      <c r="W30">
        <v>677.69439483914198</v>
      </c>
      <c r="X30">
        <v>676.39471983910141</v>
      </c>
      <c r="Y30">
        <v>654.34748483914132</v>
      </c>
      <c r="Z30">
        <v>642.80842483914182</v>
      </c>
      <c r="AA30">
        <v>609.04742483914163</v>
      </c>
      <c r="AB30">
        <v>652.43082683914167</v>
      </c>
      <c r="AC30">
        <v>665.96613783912994</v>
      </c>
      <c r="AD30">
        <v>671.91352583910304</v>
      </c>
      <c r="AE30">
        <v>665.05562483914173</v>
      </c>
      <c r="AF30">
        <v>677.43158383910463</v>
      </c>
      <c r="AG30">
        <v>669.85053483914169</v>
      </c>
      <c r="AH30">
        <v>613.04785483914168</v>
      </c>
    </row>
    <row r="31" spans="1:34" x14ac:dyDescent="0.3">
      <c r="A31" s="19">
        <f ca="1">Exceedance!U31</f>
        <v>46966</v>
      </c>
      <c r="B31" s="1">
        <v>578.45522789720201</v>
      </c>
      <c r="C31" s="1">
        <v>560.84992489724095</v>
      </c>
      <c r="D31" s="1">
        <v>570.36519689722286</v>
      </c>
      <c r="E31">
        <v>589.63282489724088</v>
      </c>
      <c r="F31">
        <v>608.68878989719906</v>
      </c>
      <c r="G31">
        <v>568.07111489724105</v>
      </c>
      <c r="H31">
        <v>580.63216989719911</v>
      </c>
      <c r="I31">
        <v>630.14007789720006</v>
      </c>
      <c r="J31">
        <v>603.12440989719846</v>
      </c>
      <c r="K31">
        <v>539.28044689722333</v>
      </c>
      <c r="L31">
        <v>567.94724689722307</v>
      </c>
      <c r="M31">
        <v>549.14354489724099</v>
      </c>
      <c r="N31">
        <v>555.90401489724104</v>
      </c>
      <c r="O31">
        <v>564.01733489724108</v>
      </c>
      <c r="P31">
        <v>587.86339489724082</v>
      </c>
      <c r="Q31">
        <v>549.02766489724104</v>
      </c>
      <c r="R31">
        <v>601.33545989719926</v>
      </c>
      <c r="S31">
        <v>582.1592848972407</v>
      </c>
      <c r="T31">
        <v>584.83862489724106</v>
      </c>
      <c r="U31">
        <v>601.77862389722827</v>
      </c>
      <c r="V31">
        <v>590.53372489724075</v>
      </c>
      <c r="W31">
        <v>578.93438489724065</v>
      </c>
      <c r="X31">
        <v>579.7820798971992</v>
      </c>
      <c r="Y31">
        <v>553.5649248972411</v>
      </c>
      <c r="Z31">
        <v>537.19071489724092</v>
      </c>
      <c r="AA31">
        <v>541.76280489724104</v>
      </c>
      <c r="AB31">
        <v>574.32484489724106</v>
      </c>
      <c r="AC31">
        <v>575.23283389722803</v>
      </c>
      <c r="AD31">
        <v>586.19012789719989</v>
      </c>
      <c r="AE31">
        <v>565.08853189724073</v>
      </c>
      <c r="AF31">
        <v>621.64688189720164</v>
      </c>
      <c r="AG31">
        <v>562.12492489724093</v>
      </c>
      <c r="AH31">
        <v>504.558974897241</v>
      </c>
    </row>
    <row r="32" spans="1:34" x14ac:dyDescent="0.3">
      <c r="A32" s="19">
        <f ca="1">Exceedance!U32</f>
        <v>46997</v>
      </c>
      <c r="B32" s="1">
        <v>508.32088880852979</v>
      </c>
      <c r="C32" s="1">
        <v>491.00030080856806</v>
      </c>
      <c r="D32" s="1">
        <v>500.34241280855048</v>
      </c>
      <c r="E32">
        <v>534.0336008085676</v>
      </c>
      <c r="F32">
        <v>520.55156080852669</v>
      </c>
      <c r="G32">
        <v>510.83149080856805</v>
      </c>
      <c r="H32">
        <v>523.08952080852646</v>
      </c>
      <c r="I32">
        <v>493.70150880852782</v>
      </c>
      <c r="J32">
        <v>578.13546080852609</v>
      </c>
      <c r="K32">
        <v>537.71516280855042</v>
      </c>
      <c r="L32">
        <v>529.44953280855032</v>
      </c>
      <c r="M32">
        <v>505.58619080856761</v>
      </c>
      <c r="N32">
        <v>509.6402208085679</v>
      </c>
      <c r="O32">
        <v>524.42120080856785</v>
      </c>
      <c r="P32">
        <v>496.48604080856819</v>
      </c>
      <c r="Q32">
        <v>499.94613080856794</v>
      </c>
      <c r="R32">
        <v>536.99297080852671</v>
      </c>
      <c r="S32">
        <v>522.41322080856787</v>
      </c>
      <c r="T32">
        <v>507.61467080856806</v>
      </c>
      <c r="U32">
        <v>537.73765480855548</v>
      </c>
      <c r="V32">
        <v>520.25922080856787</v>
      </c>
      <c r="W32">
        <v>505.06993080856722</v>
      </c>
      <c r="X32">
        <v>553.57232080852657</v>
      </c>
      <c r="Y32">
        <v>524.57711080856848</v>
      </c>
      <c r="Z32">
        <v>498.575836808568</v>
      </c>
      <c r="AA32">
        <v>471.32564080856804</v>
      </c>
      <c r="AB32">
        <v>508.25793080856812</v>
      </c>
      <c r="AC32">
        <v>508.57054680855526</v>
      </c>
      <c r="AD32">
        <v>513.37574680852788</v>
      </c>
      <c r="AE32">
        <v>499.52240080856785</v>
      </c>
      <c r="AF32">
        <v>537.29916280852922</v>
      </c>
      <c r="AG32">
        <v>498.3132908085679</v>
      </c>
      <c r="AH32">
        <v>468.85361080856802</v>
      </c>
    </row>
    <row r="33" spans="1:34" x14ac:dyDescent="0.3">
      <c r="A33" s="19">
        <f ca="1">Exceedance!U33</f>
        <v>47027</v>
      </c>
      <c r="B33" s="1">
        <v>509.78139354308666</v>
      </c>
      <c r="C33" s="1">
        <v>497.11645154311304</v>
      </c>
      <c r="D33" s="1">
        <v>503.62705954310081</v>
      </c>
      <c r="E33">
        <v>505.35549154311269</v>
      </c>
      <c r="F33">
        <v>520.4956415430845</v>
      </c>
      <c r="G33">
        <v>493.39708154311336</v>
      </c>
      <c r="H33">
        <v>504.93147154308411</v>
      </c>
      <c r="I33">
        <v>498.35121354308507</v>
      </c>
      <c r="J33">
        <v>513.38224154308443</v>
      </c>
      <c r="K33">
        <v>465.56313954310076</v>
      </c>
      <c r="L33">
        <v>511.31021954310097</v>
      </c>
      <c r="M33">
        <v>478.88363154311321</v>
      </c>
      <c r="N33">
        <v>499.4499915431133</v>
      </c>
      <c r="O33">
        <v>512.59901154311319</v>
      </c>
      <c r="P33">
        <v>489.61267154311275</v>
      </c>
      <c r="Q33">
        <v>496.97665154311346</v>
      </c>
      <c r="R33">
        <v>507.85976154308389</v>
      </c>
      <c r="S33">
        <v>502.15766154311342</v>
      </c>
      <c r="T33">
        <v>496.83938154311318</v>
      </c>
      <c r="U33">
        <v>515.9457775431049</v>
      </c>
      <c r="V33">
        <v>514.71615154311348</v>
      </c>
      <c r="W33">
        <v>514.79903154311296</v>
      </c>
      <c r="X33">
        <v>516.04816154308423</v>
      </c>
      <c r="Y33">
        <v>492.43688154311315</v>
      </c>
      <c r="Z33">
        <v>492.960961543113</v>
      </c>
      <c r="AA33">
        <v>473.00090154311329</v>
      </c>
      <c r="AB33">
        <v>511.41815654311324</v>
      </c>
      <c r="AC33">
        <v>519.64888054310438</v>
      </c>
      <c r="AD33">
        <v>503.98466254308545</v>
      </c>
      <c r="AE33">
        <v>489.43636454311309</v>
      </c>
      <c r="AF33">
        <v>526.24629954308602</v>
      </c>
      <c r="AG33">
        <v>485.80280154311339</v>
      </c>
      <c r="AH33">
        <v>467.74668154311291</v>
      </c>
    </row>
    <row r="34" spans="1:34" x14ac:dyDescent="0.3">
      <c r="A34" s="19">
        <f ca="1">Exceedance!U34</f>
        <v>47058</v>
      </c>
      <c r="B34" s="1">
        <v>378.52510574844217</v>
      </c>
      <c r="C34" s="1">
        <v>362.75292274847641</v>
      </c>
      <c r="D34" s="1">
        <v>371.1533147484605</v>
      </c>
      <c r="E34">
        <v>392.07613274847677</v>
      </c>
      <c r="F34">
        <v>384.01698774843942</v>
      </c>
      <c r="G34">
        <v>366.51666274847702</v>
      </c>
      <c r="H34">
        <v>379.53384774843926</v>
      </c>
      <c r="I34">
        <v>375.38946574844044</v>
      </c>
      <c r="J34">
        <v>434.55871774843928</v>
      </c>
      <c r="K34">
        <v>350.68768474846053</v>
      </c>
      <c r="L34">
        <v>380.06965474846089</v>
      </c>
      <c r="M34">
        <v>367.48165274847628</v>
      </c>
      <c r="N34">
        <v>365.19980274847671</v>
      </c>
      <c r="O34">
        <v>371.39755274847704</v>
      </c>
      <c r="P34">
        <v>372.20263274847628</v>
      </c>
      <c r="Q34">
        <v>378.62427274847681</v>
      </c>
      <c r="R34">
        <v>390.33124774843958</v>
      </c>
      <c r="S34">
        <v>368.85823274847678</v>
      </c>
      <c r="T34">
        <v>388.01573274847647</v>
      </c>
      <c r="U34">
        <v>399.70342174846559</v>
      </c>
      <c r="V34">
        <v>397.67848274847654</v>
      </c>
      <c r="W34">
        <v>375.59970274847632</v>
      </c>
      <c r="X34">
        <v>394.90035774843926</v>
      </c>
      <c r="Y34">
        <v>366.87858274847628</v>
      </c>
      <c r="Z34">
        <v>370.8543527484764</v>
      </c>
      <c r="AA34">
        <v>350.17037274847638</v>
      </c>
      <c r="AB34">
        <v>374.00997674847656</v>
      </c>
      <c r="AC34">
        <v>371.32966774846523</v>
      </c>
      <c r="AD34">
        <v>378.48108574844093</v>
      </c>
      <c r="AE34">
        <v>362.8987527484768</v>
      </c>
      <c r="AF34">
        <v>399.58306574844164</v>
      </c>
      <c r="AG34">
        <v>363.07437274847672</v>
      </c>
      <c r="AH34">
        <v>358.55732274847634</v>
      </c>
    </row>
    <row r="35" spans="1:34" x14ac:dyDescent="0.3">
      <c r="A35" s="19">
        <f ca="1">Exceedance!U35</f>
        <v>47088</v>
      </c>
      <c r="B35" s="1">
        <v>307.8886765862913</v>
      </c>
      <c r="C35" s="1">
        <v>292.64522558632456</v>
      </c>
      <c r="D35" s="1">
        <v>300.72404958630909</v>
      </c>
      <c r="E35">
        <v>286.15705558632425</v>
      </c>
      <c r="F35">
        <v>289.64856058628885</v>
      </c>
      <c r="G35">
        <v>204.7415755863245</v>
      </c>
      <c r="H35">
        <v>326.62768058628882</v>
      </c>
      <c r="I35">
        <v>315.63454658628979</v>
      </c>
      <c r="J35">
        <v>378.21891058628876</v>
      </c>
      <c r="K35">
        <v>248.88526958630933</v>
      </c>
      <c r="L35">
        <v>322.97520958630918</v>
      </c>
      <c r="M35">
        <v>291.25227558632452</v>
      </c>
      <c r="N35">
        <v>294.13443558632446</v>
      </c>
      <c r="O35">
        <v>307.45285558632474</v>
      </c>
      <c r="P35">
        <v>270.74993558632457</v>
      </c>
      <c r="Q35">
        <v>287.46331558632448</v>
      </c>
      <c r="R35">
        <v>307.63901058628875</v>
      </c>
      <c r="S35">
        <v>300.29335558632442</v>
      </c>
      <c r="T35">
        <v>278.10794558632443</v>
      </c>
      <c r="U35">
        <v>312.98251858631369</v>
      </c>
      <c r="V35">
        <v>264.40447558632445</v>
      </c>
      <c r="W35">
        <v>291.48443558632459</v>
      </c>
      <c r="X35">
        <v>316.29522058628879</v>
      </c>
      <c r="Y35">
        <v>291.14713558632468</v>
      </c>
      <c r="Z35">
        <v>274.43275658632444</v>
      </c>
      <c r="AA35">
        <v>274.22145558632457</v>
      </c>
      <c r="AB35">
        <v>281.61382558632448</v>
      </c>
      <c r="AC35">
        <v>306.66396258631391</v>
      </c>
      <c r="AD35">
        <v>292.66424958629005</v>
      </c>
      <c r="AE35">
        <v>279.18305258632438</v>
      </c>
      <c r="AF35">
        <v>299.57166458629109</v>
      </c>
      <c r="AG35">
        <v>279.45821558632434</v>
      </c>
      <c r="AH35">
        <v>263.77545558632454</v>
      </c>
    </row>
    <row r="36" spans="1:34" x14ac:dyDescent="0.3">
      <c r="A36" s="19">
        <f ca="1">Exceedance!U36</f>
        <v>47119</v>
      </c>
      <c r="B36" s="1">
        <v>441.6695175040864</v>
      </c>
      <c r="C36" s="1">
        <v>431.54594950410547</v>
      </c>
      <c r="D36" s="1">
        <v>441.6695175040864</v>
      </c>
      <c r="E36">
        <v>486.81003950406091</v>
      </c>
      <c r="F36">
        <v>447.66410150406398</v>
      </c>
      <c r="G36">
        <v>463.11876150406414</v>
      </c>
      <c r="H36">
        <v>518.58062150406408</v>
      </c>
      <c r="I36">
        <v>567.80597750408663</v>
      </c>
      <c r="J36">
        <v>378.94931750406323</v>
      </c>
      <c r="K36">
        <v>453.94298750408626</v>
      </c>
      <c r="L36">
        <v>437.62200950410556</v>
      </c>
      <c r="M36">
        <v>443.4436295041055</v>
      </c>
      <c r="N36">
        <v>445.19714950410548</v>
      </c>
      <c r="O36">
        <v>440.24488950410552</v>
      </c>
      <c r="P36">
        <v>440.45104950410541</v>
      </c>
      <c r="Q36">
        <v>483.16469150406414</v>
      </c>
      <c r="R36">
        <v>460.82805550409205</v>
      </c>
      <c r="S36">
        <v>435.41315950410564</v>
      </c>
      <c r="T36">
        <v>478.19039550409207</v>
      </c>
      <c r="U36">
        <v>395.30981950410518</v>
      </c>
      <c r="V36">
        <v>486.40237750408642</v>
      </c>
      <c r="W36">
        <v>487.30661150406411</v>
      </c>
      <c r="X36">
        <v>459.95525550409207</v>
      </c>
      <c r="Y36">
        <v>445.32023050410567</v>
      </c>
      <c r="Z36">
        <v>421.53301950410554</v>
      </c>
      <c r="AA36">
        <v>459.99723850408668</v>
      </c>
      <c r="AB36">
        <v>447.65130950410548</v>
      </c>
      <c r="AC36">
        <v>469.01377250406387</v>
      </c>
      <c r="AD36">
        <v>434.15737550409204</v>
      </c>
      <c r="AE36">
        <v>458.12892950410549</v>
      </c>
      <c r="AF36">
        <v>428.59066950410516</v>
      </c>
      <c r="AG36">
        <v>428.29529950410557</v>
      </c>
      <c r="AH36">
        <v>432.27984950410541</v>
      </c>
    </row>
    <row r="37" spans="1:34" x14ac:dyDescent="0.3">
      <c r="A37" s="19">
        <f ca="1">Exceedance!U37</f>
        <v>47150</v>
      </c>
      <c r="B37" s="1">
        <v>474.24876409421807</v>
      </c>
      <c r="C37" s="1">
        <v>465.18176676055504</v>
      </c>
      <c r="D37" s="1">
        <v>474.24876409421807</v>
      </c>
      <c r="E37">
        <v>505.69572676116491</v>
      </c>
      <c r="F37">
        <v>501.83034276108782</v>
      </c>
      <c r="G37">
        <v>482.46393276108779</v>
      </c>
      <c r="H37">
        <v>495.16396276108782</v>
      </c>
      <c r="I37">
        <v>507.73101409421776</v>
      </c>
      <c r="J37">
        <v>449.4682207609477</v>
      </c>
      <c r="K37">
        <v>467.84105409421818</v>
      </c>
      <c r="L37">
        <v>444.34025676055546</v>
      </c>
      <c r="M37">
        <v>470.8252367605553</v>
      </c>
      <c r="N37">
        <v>448.51143676055472</v>
      </c>
      <c r="O37">
        <v>446.53515676055531</v>
      </c>
      <c r="P37">
        <v>448.6659867605552</v>
      </c>
      <c r="Q37">
        <v>474.28557276108796</v>
      </c>
      <c r="R37">
        <v>489.38318809425311</v>
      </c>
      <c r="S37">
        <v>480.40542676055514</v>
      </c>
      <c r="T37">
        <v>465.87443809425281</v>
      </c>
      <c r="U37">
        <v>487.55976676055548</v>
      </c>
      <c r="V37">
        <v>472.99836409421829</v>
      </c>
      <c r="W37">
        <v>498.46241276108793</v>
      </c>
      <c r="X37">
        <v>480.92681809425301</v>
      </c>
      <c r="Y37">
        <v>458.83710776055506</v>
      </c>
      <c r="Z37">
        <v>438.11799676055512</v>
      </c>
      <c r="AA37">
        <v>490.08038409421789</v>
      </c>
      <c r="AB37">
        <v>454.02112676055503</v>
      </c>
      <c r="AC37">
        <v>475.11505276108812</v>
      </c>
      <c r="AD37">
        <v>473.110177094253</v>
      </c>
      <c r="AE37">
        <v>464.81897676055519</v>
      </c>
      <c r="AF37">
        <v>440.2614467605548</v>
      </c>
      <c r="AG37">
        <v>435.89193676055527</v>
      </c>
      <c r="AH37">
        <v>501.48721676055504</v>
      </c>
    </row>
    <row r="38" spans="1:34" x14ac:dyDescent="0.3">
      <c r="A38" s="19">
        <f ca="1">Exceedance!U38</f>
        <v>47178</v>
      </c>
      <c r="B38" s="1">
        <v>615.16080154776432</v>
      </c>
      <c r="C38" s="1">
        <v>604.37204954778485</v>
      </c>
      <c r="D38" s="1">
        <v>615.16080154776432</v>
      </c>
      <c r="E38">
        <v>646.57295954773633</v>
      </c>
      <c r="F38">
        <v>618.19204754773932</v>
      </c>
      <c r="G38">
        <v>643.0854275477401</v>
      </c>
      <c r="H38">
        <v>608.05903754773976</v>
      </c>
      <c r="I38">
        <v>580.2671815477629</v>
      </c>
      <c r="J38">
        <v>561.35086154774012</v>
      </c>
      <c r="K38">
        <v>590.77672154776405</v>
      </c>
      <c r="L38">
        <v>592.63941954778488</v>
      </c>
      <c r="M38">
        <v>602.5234995477847</v>
      </c>
      <c r="N38">
        <v>648.10246954778336</v>
      </c>
      <c r="O38">
        <v>461.69775338376098</v>
      </c>
      <c r="P38">
        <v>606.60077954778433</v>
      </c>
      <c r="Q38">
        <v>613.22234754773979</v>
      </c>
      <c r="R38">
        <v>608.61144354777048</v>
      </c>
      <c r="S38">
        <v>595.73228954778472</v>
      </c>
      <c r="T38">
        <v>634.24130354777014</v>
      </c>
      <c r="U38">
        <v>617.01034954778436</v>
      </c>
      <c r="V38">
        <v>623.71080154776405</v>
      </c>
      <c r="W38">
        <v>632.64074754773992</v>
      </c>
      <c r="X38">
        <v>632.23165354776984</v>
      </c>
      <c r="Y38">
        <v>411.64557620543877</v>
      </c>
      <c r="Z38">
        <v>603.30059954778426</v>
      </c>
      <c r="AA38">
        <v>594.28824154776419</v>
      </c>
      <c r="AB38">
        <v>617.4627495477838</v>
      </c>
      <c r="AC38">
        <v>622.71865754774001</v>
      </c>
      <c r="AD38">
        <v>621.53399154776969</v>
      </c>
      <c r="AE38">
        <v>599.71192594778427</v>
      </c>
      <c r="AF38">
        <v>592.70293954778424</v>
      </c>
      <c r="AG38">
        <v>544.83832954778438</v>
      </c>
      <c r="AH38">
        <v>701.70834954778445</v>
      </c>
    </row>
    <row r="39" spans="1:34" x14ac:dyDescent="0.3">
      <c r="A39" s="19">
        <f ca="1">Exceedance!U39</f>
        <v>47209</v>
      </c>
      <c r="B39" s="1">
        <v>629.43099460756889</v>
      </c>
      <c r="C39" s="1">
        <v>618.67885060758863</v>
      </c>
      <c r="D39" s="1">
        <v>629.43099460756889</v>
      </c>
      <c r="E39">
        <v>656.53222060754183</v>
      </c>
      <c r="F39">
        <v>613.27315660754459</v>
      </c>
      <c r="G39">
        <v>641.66084660754552</v>
      </c>
      <c r="H39">
        <v>619.22873660754522</v>
      </c>
      <c r="I39">
        <v>556.03918460756881</v>
      </c>
      <c r="J39">
        <v>576.09173460754471</v>
      </c>
      <c r="K39">
        <v>633.10516460756912</v>
      </c>
      <c r="L39">
        <v>601.36759060758902</v>
      </c>
      <c r="M39">
        <v>608.22535060758923</v>
      </c>
      <c r="N39">
        <v>468.19763476437265</v>
      </c>
      <c r="O39">
        <v>429.65745180941008</v>
      </c>
      <c r="P39">
        <v>582.4868406075891</v>
      </c>
      <c r="Q39">
        <v>623.79072660754537</v>
      </c>
      <c r="R39">
        <v>618.12368860757454</v>
      </c>
      <c r="S39">
        <v>615.67052060758908</v>
      </c>
      <c r="T39">
        <v>630.90936860757506</v>
      </c>
      <c r="U39">
        <v>614.79475060758887</v>
      </c>
      <c r="V39">
        <v>626.02009460756847</v>
      </c>
      <c r="W39">
        <v>639.54855660754538</v>
      </c>
      <c r="X39">
        <v>624.54693860757538</v>
      </c>
      <c r="Y39">
        <v>370.60551283349332</v>
      </c>
      <c r="Z39">
        <v>555.4843406075895</v>
      </c>
      <c r="AA39">
        <v>600.52656460756884</v>
      </c>
      <c r="AB39">
        <v>610.31387060758925</v>
      </c>
      <c r="AC39">
        <v>644.32474660754519</v>
      </c>
      <c r="AD39">
        <v>632.70230860757511</v>
      </c>
      <c r="AE39">
        <v>600.94580360758914</v>
      </c>
      <c r="AF39">
        <v>621.4062906075892</v>
      </c>
      <c r="AG39">
        <v>584.54083060758933</v>
      </c>
      <c r="AH39">
        <v>671.35395060758901</v>
      </c>
    </row>
    <row r="40" spans="1:34" x14ac:dyDescent="0.3">
      <c r="A40" s="19">
        <f ca="1">Exceedance!U40</f>
        <v>47239</v>
      </c>
      <c r="B40" s="1">
        <v>646.51219593902636</v>
      </c>
      <c r="C40" s="1">
        <v>638.42889993904168</v>
      </c>
      <c r="D40" s="1">
        <v>646.51219593902636</v>
      </c>
      <c r="E40">
        <v>764.01684993900585</v>
      </c>
      <c r="F40">
        <v>646.50560393900889</v>
      </c>
      <c r="G40">
        <v>638.96036393900863</v>
      </c>
      <c r="H40">
        <v>640.80621393900856</v>
      </c>
      <c r="I40">
        <v>614.58574593902631</v>
      </c>
      <c r="J40">
        <v>593.61957593900809</v>
      </c>
      <c r="K40">
        <v>625.72039593902662</v>
      </c>
      <c r="L40">
        <v>620.78774993904176</v>
      </c>
      <c r="M40">
        <v>606.25713993904185</v>
      </c>
      <c r="N40">
        <v>501.95534364442142</v>
      </c>
      <c r="O40">
        <v>428.60054148621435</v>
      </c>
      <c r="P40">
        <v>633.08959993904159</v>
      </c>
      <c r="Q40">
        <v>670.88910393900869</v>
      </c>
      <c r="R40">
        <v>629.25503193903126</v>
      </c>
      <c r="S40">
        <v>606.14402993904184</v>
      </c>
      <c r="T40">
        <v>612.5279119390309</v>
      </c>
      <c r="U40">
        <v>640.51692993904157</v>
      </c>
      <c r="V40">
        <v>627.62000593902633</v>
      </c>
      <c r="W40">
        <v>618.58485393900855</v>
      </c>
      <c r="X40">
        <v>617.05722193903102</v>
      </c>
      <c r="Y40">
        <v>367.1154221822888</v>
      </c>
      <c r="Z40">
        <v>558.62044993904158</v>
      </c>
      <c r="AA40">
        <v>620.90928293902641</v>
      </c>
      <c r="AB40">
        <v>605.14629993904168</v>
      </c>
      <c r="AC40">
        <v>625.48081793900849</v>
      </c>
      <c r="AD40">
        <v>620.05200193903102</v>
      </c>
      <c r="AE40">
        <v>641.31896993904161</v>
      </c>
      <c r="AF40">
        <v>598.53868993904166</v>
      </c>
      <c r="AG40">
        <v>569.40525993904168</v>
      </c>
      <c r="AH40">
        <v>686.89974993904184</v>
      </c>
    </row>
    <row r="41" spans="1:34" x14ac:dyDescent="0.3">
      <c r="A41" s="19">
        <f ca="1">Exceedance!U41</f>
        <v>47270</v>
      </c>
      <c r="B41" s="1">
        <v>596.74902399640678</v>
      </c>
      <c r="C41" s="1">
        <v>588.24293333010269</v>
      </c>
      <c r="D41" s="1">
        <v>596.74902399640678</v>
      </c>
      <c r="E41">
        <v>761.5030833294154</v>
      </c>
      <c r="F41">
        <v>625.46917932949771</v>
      </c>
      <c r="G41">
        <v>621.11410932949741</v>
      </c>
      <c r="H41">
        <v>644.74816932949773</v>
      </c>
      <c r="I41">
        <v>603.94739399640673</v>
      </c>
      <c r="J41">
        <v>581.92069732963739</v>
      </c>
      <c r="K41">
        <v>596.86892399640624</v>
      </c>
      <c r="L41">
        <v>608.52664333010284</v>
      </c>
      <c r="M41">
        <v>596.38685333010267</v>
      </c>
      <c r="N41">
        <v>560.85234343680304</v>
      </c>
      <c r="O41">
        <v>494.39645382746244</v>
      </c>
      <c r="P41">
        <v>590.46413333010275</v>
      </c>
      <c r="Q41">
        <v>617.62750932949791</v>
      </c>
      <c r="R41">
        <v>626.72142799638141</v>
      </c>
      <c r="S41">
        <v>616.51709333010263</v>
      </c>
      <c r="T41">
        <v>601.91822799638078</v>
      </c>
      <c r="U41">
        <v>602.77103333010211</v>
      </c>
      <c r="V41">
        <v>618.18599399640686</v>
      </c>
      <c r="W41">
        <v>628.74523932949808</v>
      </c>
      <c r="X41">
        <v>621.33002799638143</v>
      </c>
      <c r="Y41">
        <v>467.116170461031</v>
      </c>
      <c r="Z41">
        <v>555.61627333010267</v>
      </c>
      <c r="AA41">
        <v>592.06034399640669</v>
      </c>
      <c r="AB41">
        <v>604.53247333010279</v>
      </c>
      <c r="AC41">
        <v>629.29402932949779</v>
      </c>
      <c r="AD41">
        <v>617.71349799638153</v>
      </c>
      <c r="AE41">
        <v>607.34737333010253</v>
      </c>
      <c r="AF41">
        <v>603.29531333010198</v>
      </c>
      <c r="AG41">
        <v>556.03269333010292</v>
      </c>
      <c r="AH41">
        <v>634.73853333010277</v>
      </c>
    </row>
    <row r="42" spans="1:34" x14ac:dyDescent="0.3">
      <c r="A42" s="19">
        <f ca="1">Exceedance!U42</f>
        <v>47300</v>
      </c>
      <c r="B42" s="1">
        <v>616.66711183469465</v>
      </c>
      <c r="C42" s="1">
        <v>607.67513316839154</v>
      </c>
      <c r="D42" s="1">
        <v>616.66711183469465</v>
      </c>
      <c r="E42">
        <v>790.85424316770195</v>
      </c>
      <c r="F42">
        <v>649.07775116778487</v>
      </c>
      <c r="G42">
        <v>641.33442116778485</v>
      </c>
      <c r="H42">
        <v>654.95781116778414</v>
      </c>
      <c r="I42">
        <v>622.19129183469465</v>
      </c>
      <c r="J42">
        <v>564.39163516792382</v>
      </c>
      <c r="K42">
        <v>635.72651183469475</v>
      </c>
      <c r="L42">
        <v>628.59243316839149</v>
      </c>
      <c r="M42">
        <v>608.83645316839181</v>
      </c>
      <c r="N42">
        <v>619.04313316839114</v>
      </c>
      <c r="O42">
        <v>593.82619521596291</v>
      </c>
      <c r="P42">
        <v>639.57163316839137</v>
      </c>
      <c r="Q42">
        <v>643.73073116778471</v>
      </c>
      <c r="R42">
        <v>641.71349383466975</v>
      </c>
      <c r="S42">
        <v>623.78058316839167</v>
      </c>
      <c r="T42">
        <v>633.7144638346698</v>
      </c>
      <c r="U42">
        <v>638.4127331683917</v>
      </c>
      <c r="V42">
        <v>638.1947818346946</v>
      </c>
      <c r="W42">
        <v>625.82812116778439</v>
      </c>
      <c r="X42">
        <v>615.94102383466929</v>
      </c>
      <c r="Y42">
        <v>594.31683316839167</v>
      </c>
      <c r="Z42">
        <v>562.97718316839166</v>
      </c>
      <c r="AA42">
        <v>612.93121383469474</v>
      </c>
      <c r="AB42">
        <v>607.38945316839158</v>
      </c>
      <c r="AC42">
        <v>629.32004116778455</v>
      </c>
      <c r="AD42">
        <v>626.64916383466948</v>
      </c>
      <c r="AE42">
        <v>616.84152316839163</v>
      </c>
      <c r="AF42">
        <v>621.35894316839176</v>
      </c>
      <c r="AG42">
        <v>566.97761316839183</v>
      </c>
      <c r="AH42">
        <v>640.32823316839131</v>
      </c>
    </row>
    <row r="43" spans="1:34" x14ac:dyDescent="0.3">
      <c r="A43" s="19">
        <f ca="1">Exceedance!U43</f>
        <v>47331</v>
      </c>
      <c r="B43" s="1">
        <v>548.18363989278748</v>
      </c>
      <c r="C43" s="1">
        <v>540.74833322648158</v>
      </c>
      <c r="D43" s="1">
        <v>548.18363989278748</v>
      </c>
      <c r="E43">
        <v>584.68726322579903</v>
      </c>
      <c r="F43">
        <v>562.15488322588089</v>
      </c>
      <c r="G43">
        <v>554.91480322588143</v>
      </c>
      <c r="H43">
        <v>612.59319322588158</v>
      </c>
      <c r="I43">
        <v>570.65698989278746</v>
      </c>
      <c r="J43">
        <v>519.50347322602124</v>
      </c>
      <c r="K43">
        <v>545.76568989278758</v>
      </c>
      <c r="L43">
        <v>529.04195322648172</v>
      </c>
      <c r="M43">
        <v>535.80242322648212</v>
      </c>
      <c r="N43">
        <v>543.91574322648182</v>
      </c>
      <c r="O43">
        <v>558.06262383878197</v>
      </c>
      <c r="P43">
        <v>528.92607322648155</v>
      </c>
      <c r="Q43">
        <v>575.61809322588147</v>
      </c>
      <c r="R43">
        <v>570.41643989276179</v>
      </c>
      <c r="S43">
        <v>564.7370332264818</v>
      </c>
      <c r="T43">
        <v>579.41706989276179</v>
      </c>
      <c r="U43">
        <v>570.43213322648205</v>
      </c>
      <c r="V43">
        <v>566.2680998927874</v>
      </c>
      <c r="W43">
        <v>554.06471322588141</v>
      </c>
      <c r="X43">
        <v>541.82207989276219</v>
      </c>
      <c r="Y43">
        <v>517.08912322648177</v>
      </c>
      <c r="Z43">
        <v>521.43846322648176</v>
      </c>
      <c r="AA43">
        <v>561.59525224098718</v>
      </c>
      <c r="AB43">
        <v>544.51253322648165</v>
      </c>
      <c r="AC43">
        <v>568.64324322588141</v>
      </c>
      <c r="AD43">
        <v>553.34568689276159</v>
      </c>
      <c r="AE43">
        <v>588.9026932264818</v>
      </c>
      <c r="AF43">
        <v>542.0233332264819</v>
      </c>
      <c r="AG43">
        <v>484.23463322648149</v>
      </c>
      <c r="AH43">
        <v>569.53123322648173</v>
      </c>
    </row>
    <row r="44" spans="1:34" x14ac:dyDescent="0.3">
      <c r="A44" s="19">
        <f ca="1">Exceedance!U44</f>
        <v>47362</v>
      </c>
      <c r="B44" s="1">
        <v>513.10641280854509</v>
      </c>
      <c r="C44" s="1">
        <v>505.84430080855901</v>
      </c>
      <c r="D44" s="1">
        <v>513.10641280854509</v>
      </c>
      <c r="E44">
        <v>531.49556080852699</v>
      </c>
      <c r="F44">
        <v>539.57607880852913</v>
      </c>
      <c r="G44">
        <v>532.35764880852844</v>
      </c>
      <c r="H44">
        <v>511.01690880852891</v>
      </c>
      <c r="I44">
        <v>580.76511280854436</v>
      </c>
      <c r="J44">
        <v>551.0952128085288</v>
      </c>
      <c r="K44">
        <v>542.21353280854521</v>
      </c>
      <c r="L44">
        <v>520.43019080855879</v>
      </c>
      <c r="M44">
        <v>524.48422080855858</v>
      </c>
      <c r="N44">
        <v>539.2652008085588</v>
      </c>
      <c r="O44">
        <v>511.33004080855881</v>
      </c>
      <c r="P44">
        <v>514.79013080855862</v>
      </c>
      <c r="Q44">
        <v>546.26109880852857</v>
      </c>
      <c r="R44">
        <v>545.42778480854906</v>
      </c>
      <c r="S44">
        <v>522.45867080855874</v>
      </c>
      <c r="T44">
        <v>550.32165480854894</v>
      </c>
      <c r="U44">
        <v>535.1032208085586</v>
      </c>
      <c r="V44">
        <v>527.17604280854493</v>
      </c>
      <c r="W44">
        <v>562.84044880852935</v>
      </c>
      <c r="X44">
        <v>547.5916748085491</v>
      </c>
      <c r="Y44">
        <v>513.41983680855856</v>
      </c>
      <c r="Z44">
        <v>484.19999080855882</v>
      </c>
      <c r="AA44">
        <v>530.36404280854458</v>
      </c>
      <c r="AB44">
        <v>512.98398280855884</v>
      </c>
      <c r="AC44">
        <v>530.69114680852908</v>
      </c>
      <c r="AD44">
        <v>522.53696480854899</v>
      </c>
      <c r="AE44">
        <v>539.71535080855915</v>
      </c>
      <c r="AF44">
        <v>513.15729080855874</v>
      </c>
      <c r="AG44">
        <v>481.72796080855875</v>
      </c>
      <c r="AH44">
        <v>548.87760080855901</v>
      </c>
    </row>
    <row r="45" spans="1:34" x14ac:dyDescent="0.3">
      <c r="A45" s="19">
        <f ca="1">Exceedance!U45</f>
        <v>47392</v>
      </c>
      <c r="B45" s="1">
        <v>465.05005954310099</v>
      </c>
      <c r="C45" s="1">
        <v>458.53945154311322</v>
      </c>
      <c r="D45" s="1">
        <v>465.05005954310099</v>
      </c>
      <c r="E45">
        <v>481.91864154308439</v>
      </c>
      <c r="F45">
        <v>467.48502354308658</v>
      </c>
      <c r="G45">
        <v>464.8520235430866</v>
      </c>
      <c r="H45">
        <v>464.30431354308655</v>
      </c>
      <c r="I45">
        <v>467.1484595431005</v>
      </c>
      <c r="J45">
        <v>431.31833954308593</v>
      </c>
      <c r="K45">
        <v>472.73321954310109</v>
      </c>
      <c r="L45">
        <v>440.30663154311338</v>
      </c>
      <c r="M45">
        <v>460.87299154311307</v>
      </c>
      <c r="N45">
        <v>474.02201154311342</v>
      </c>
      <c r="O45">
        <v>451.03567154311327</v>
      </c>
      <c r="P45">
        <v>458.39965154311341</v>
      </c>
      <c r="Q45">
        <v>467.7803135430857</v>
      </c>
      <c r="R45">
        <v>470.93468754310464</v>
      </c>
      <c r="S45">
        <v>458.26238154311324</v>
      </c>
      <c r="T45">
        <v>477.36877754310484</v>
      </c>
      <c r="U45">
        <v>476.13915154311314</v>
      </c>
      <c r="V45">
        <v>482.7326395431009</v>
      </c>
      <c r="W45">
        <v>475.9687135430861</v>
      </c>
      <c r="X45">
        <v>461.2139075431046</v>
      </c>
      <c r="Y45">
        <v>454.38396154311312</v>
      </c>
      <c r="Z45">
        <v>436.35105154311327</v>
      </c>
      <c r="AA45">
        <v>479.35176454310096</v>
      </c>
      <c r="AB45">
        <v>473.71785454311311</v>
      </c>
      <c r="AC45">
        <v>469.93776254308631</v>
      </c>
      <c r="AD45">
        <v>458.21339054310408</v>
      </c>
      <c r="AE45">
        <v>478.75364154311291</v>
      </c>
      <c r="AF45">
        <v>447.22580154311299</v>
      </c>
      <c r="AG45">
        <v>431.0968315431133</v>
      </c>
      <c r="AH45">
        <v>466.77849154311315</v>
      </c>
    </row>
    <row r="46" spans="1:34" x14ac:dyDescent="0.3">
      <c r="A46" s="19">
        <f ca="1">Exceedance!U46</f>
        <v>47423</v>
      </c>
      <c r="B46" s="1">
        <v>411.8008717528906</v>
      </c>
      <c r="C46" s="1">
        <v>403.4005144192264</v>
      </c>
      <c r="D46" s="1">
        <v>411.8008717528906</v>
      </c>
      <c r="E46">
        <v>424.66451441983941</v>
      </c>
      <c r="F46">
        <v>422.9363804197622</v>
      </c>
      <c r="G46">
        <v>418.2428304197623</v>
      </c>
      <c r="H46">
        <v>421.47565041976264</v>
      </c>
      <c r="I46">
        <v>465.89593175289059</v>
      </c>
      <c r="J46">
        <v>392.16065841962171</v>
      </c>
      <c r="K46">
        <v>420.71721175289065</v>
      </c>
      <c r="L46">
        <v>408.12924441922632</v>
      </c>
      <c r="M46">
        <v>405.84739441922659</v>
      </c>
      <c r="N46">
        <v>412.04514441922703</v>
      </c>
      <c r="O46">
        <v>412.85022441922695</v>
      </c>
      <c r="P46">
        <v>419.27186441922635</v>
      </c>
      <c r="Q46">
        <v>429.040230419762</v>
      </c>
      <c r="R46">
        <v>418.91313575292531</v>
      </c>
      <c r="S46">
        <v>428.6633244192264</v>
      </c>
      <c r="T46">
        <v>440.35097575292593</v>
      </c>
      <c r="U46">
        <v>438.32607441922647</v>
      </c>
      <c r="V46">
        <v>424.64765175289034</v>
      </c>
      <c r="W46">
        <v>433.60934041976196</v>
      </c>
      <c r="X46">
        <v>416.93348575292555</v>
      </c>
      <c r="Y46">
        <v>411.50194441922639</v>
      </c>
      <c r="Z46">
        <v>388.78406441922709</v>
      </c>
      <c r="AA46">
        <v>423.05792575289041</v>
      </c>
      <c r="AB46">
        <v>402.56991041922646</v>
      </c>
      <c r="AC46">
        <v>424.56727041976188</v>
      </c>
      <c r="AD46">
        <v>412.95365575292533</v>
      </c>
      <c r="AE46">
        <v>428.97094041922674</v>
      </c>
      <c r="AF46">
        <v>403.72196441922659</v>
      </c>
      <c r="AG46">
        <v>397.17101441922711</v>
      </c>
      <c r="AH46">
        <v>432.72372441922613</v>
      </c>
    </row>
    <row r="47" spans="1:34" x14ac:dyDescent="0.3">
      <c r="A47" s="19">
        <f ca="1">Exceedance!U47</f>
        <v>47453</v>
      </c>
      <c r="B47" s="1">
        <v>386.7156065907393</v>
      </c>
      <c r="C47" s="1">
        <v>378.63681725707454</v>
      </c>
      <c r="D47" s="1">
        <v>386.7156065907393</v>
      </c>
      <c r="E47">
        <v>375.64008725768866</v>
      </c>
      <c r="F47">
        <v>305.97656125761142</v>
      </c>
      <c r="G47">
        <v>410.75487125761106</v>
      </c>
      <c r="H47">
        <v>406.9101312576114</v>
      </c>
      <c r="I47">
        <v>455.18149659073947</v>
      </c>
      <c r="J47">
        <v>333.35799325747109</v>
      </c>
      <c r="K47">
        <v>408.96676659073916</v>
      </c>
      <c r="L47">
        <v>377.24386725707444</v>
      </c>
      <c r="M47">
        <v>380.12602725707444</v>
      </c>
      <c r="N47">
        <v>393.44444725707427</v>
      </c>
      <c r="O47">
        <v>356.74152725707449</v>
      </c>
      <c r="P47">
        <v>373.45490725707447</v>
      </c>
      <c r="Q47">
        <v>391.76620125761133</v>
      </c>
      <c r="R47">
        <v>395.34286259077379</v>
      </c>
      <c r="S47">
        <v>364.09953725707464</v>
      </c>
      <c r="T47">
        <v>398.97407259077386</v>
      </c>
      <c r="U47">
        <v>350.39606725707466</v>
      </c>
      <c r="V47">
        <v>385.55481659073928</v>
      </c>
      <c r="W47">
        <v>400.42241125761143</v>
      </c>
      <c r="X47">
        <v>386.19664259077388</v>
      </c>
      <c r="Y47">
        <v>360.42434825707443</v>
      </c>
      <c r="Z47">
        <v>355.91219725707441</v>
      </c>
      <c r="AA47">
        <v>375.63998304000256</v>
      </c>
      <c r="AB47">
        <v>383.5976012570743</v>
      </c>
      <c r="AC47">
        <v>383.93983425761144</v>
      </c>
      <c r="AD47">
        <v>374.2325595907738</v>
      </c>
      <c r="AE47">
        <v>374.70240725707436</v>
      </c>
      <c r="AF47">
        <v>365.44980725707438</v>
      </c>
      <c r="AG47">
        <v>345.46619725707455</v>
      </c>
      <c r="AH47">
        <v>372.14864725707451</v>
      </c>
    </row>
    <row r="48" spans="1:34" x14ac:dyDescent="0.3">
      <c r="A48" s="19">
        <f ca="1">Exceedance!U48</f>
        <v>47484</v>
      </c>
      <c r="B48" s="1">
        <v>431.54594950410547</v>
      </c>
      <c r="C48" s="1">
        <v>431.54594950410547</v>
      </c>
      <c r="D48" s="1">
        <v>441.66951750408657</v>
      </c>
      <c r="E48">
        <v>442.31573750406346</v>
      </c>
      <c r="F48">
        <v>463.11876150406408</v>
      </c>
      <c r="G48">
        <v>513.23225750406357</v>
      </c>
      <c r="H48">
        <v>582.66543750406413</v>
      </c>
      <c r="I48">
        <v>384.29768150406363</v>
      </c>
      <c r="J48">
        <v>465.00610950406082</v>
      </c>
      <c r="K48">
        <v>437.62200950410551</v>
      </c>
      <c r="L48">
        <v>443.4436295041055</v>
      </c>
      <c r="M48">
        <v>445.19714950410531</v>
      </c>
      <c r="N48">
        <v>440.24488950410552</v>
      </c>
      <c r="O48">
        <v>440.45104950410541</v>
      </c>
      <c r="P48">
        <v>477.81632750406379</v>
      </c>
      <c r="Q48">
        <v>461.92179150406201</v>
      </c>
      <c r="R48">
        <v>435.41315950410552</v>
      </c>
      <c r="S48">
        <v>478.19039550409212</v>
      </c>
      <c r="T48">
        <v>407.71820150406188</v>
      </c>
      <c r="U48">
        <v>476.27880950410525</v>
      </c>
      <c r="V48">
        <v>487.30661150406388</v>
      </c>
      <c r="W48">
        <v>459.95525550409207</v>
      </c>
      <c r="X48">
        <v>445.32023050410521</v>
      </c>
      <c r="Y48">
        <v>421.53301950410525</v>
      </c>
      <c r="Z48">
        <v>449.87367050410535</v>
      </c>
      <c r="AA48">
        <v>457.77487750577171</v>
      </c>
      <c r="AB48">
        <v>462.57167250406201</v>
      </c>
      <c r="AC48">
        <v>434.15737550409193</v>
      </c>
      <c r="AD48">
        <v>476.97941150406399</v>
      </c>
      <c r="AE48">
        <v>428.59066950410556</v>
      </c>
      <c r="AF48">
        <v>428.29529950410551</v>
      </c>
      <c r="AG48">
        <v>432.27984950410541</v>
      </c>
      <c r="AH48">
        <v>484.47383150406404</v>
      </c>
    </row>
    <row r="49" spans="1:34" x14ac:dyDescent="0.3">
      <c r="A49" s="19">
        <f ca="1">Exceedance!U49</f>
        <v>47515</v>
      </c>
      <c r="B49" s="1">
        <v>465.1821750898053</v>
      </c>
      <c r="C49" s="1">
        <v>465.18217508980507</v>
      </c>
      <c r="D49" s="1">
        <v>474.24920708978789</v>
      </c>
      <c r="E49">
        <v>497.04912208976805</v>
      </c>
      <c r="F49">
        <v>482.46439808976754</v>
      </c>
      <c r="G49">
        <v>490.3827420897677</v>
      </c>
      <c r="H49">
        <v>521.02524708976841</v>
      </c>
      <c r="I49">
        <v>454.25035808976833</v>
      </c>
      <c r="J49">
        <v>477.73515008976545</v>
      </c>
      <c r="K49">
        <v>444.34066508980538</v>
      </c>
      <c r="L49">
        <v>470.82564508980539</v>
      </c>
      <c r="M49">
        <v>448.51184508980515</v>
      </c>
      <c r="N49">
        <v>446.5355650898054</v>
      </c>
      <c r="O49">
        <v>448.66639508980529</v>
      </c>
      <c r="P49">
        <v>469.50435208976779</v>
      </c>
      <c r="Q49">
        <v>490.3610980897663</v>
      </c>
      <c r="R49">
        <v>480.4058350898049</v>
      </c>
      <c r="S49">
        <v>465.87488408979311</v>
      </c>
      <c r="T49">
        <v>498.66931808976642</v>
      </c>
      <c r="U49">
        <v>463.9317750898054</v>
      </c>
      <c r="V49">
        <v>498.46287808976791</v>
      </c>
      <c r="W49">
        <v>480.92726408979291</v>
      </c>
      <c r="X49">
        <v>458.83751608980526</v>
      </c>
      <c r="Y49">
        <v>438.11840508980538</v>
      </c>
      <c r="Z49">
        <v>481.01379508980506</v>
      </c>
      <c r="AA49">
        <v>463.08856708977356</v>
      </c>
      <c r="AB49">
        <v>469.35636808976619</v>
      </c>
      <c r="AC49">
        <v>473.11062308979302</v>
      </c>
      <c r="AD49">
        <v>481.6876780897677</v>
      </c>
      <c r="AE49">
        <v>440.26185508980495</v>
      </c>
      <c r="AF49">
        <v>435.89234508980519</v>
      </c>
      <c r="AG49">
        <v>501.48762508980485</v>
      </c>
      <c r="AH49">
        <v>503.60380808976771</v>
      </c>
    </row>
    <row r="50" spans="1:34" x14ac:dyDescent="0.3">
      <c r="A50" s="19">
        <f ca="1">Exceedance!U50</f>
        <v>47543</v>
      </c>
      <c r="B50" s="1">
        <v>579.87204954777508</v>
      </c>
      <c r="C50" s="1">
        <v>579.87204954777508</v>
      </c>
      <c r="D50" s="1">
        <v>588.5808015477586</v>
      </c>
      <c r="E50">
        <v>585.49505154773942</v>
      </c>
      <c r="F50">
        <v>615.16542754773957</v>
      </c>
      <c r="G50">
        <v>575.36204154773941</v>
      </c>
      <c r="H50">
        <v>566.77812154773949</v>
      </c>
      <c r="I50">
        <v>539.04785754773945</v>
      </c>
      <c r="J50">
        <v>574.0218795477366</v>
      </c>
      <c r="K50">
        <v>568.13941954777511</v>
      </c>
      <c r="L50">
        <v>578.02349954777537</v>
      </c>
      <c r="M50">
        <v>464.57630742485901</v>
      </c>
      <c r="N50">
        <v>405.22493205799839</v>
      </c>
      <c r="O50">
        <v>582.10077954777523</v>
      </c>
      <c r="P50">
        <v>580.52535154773909</v>
      </c>
      <c r="Q50">
        <v>582.83634754773823</v>
      </c>
      <c r="R50">
        <v>571.23228954777494</v>
      </c>
      <c r="S50">
        <v>607.48130354776379</v>
      </c>
      <c r="T50">
        <v>603.27264754773762</v>
      </c>
      <c r="U50">
        <v>588.42204954777526</v>
      </c>
      <c r="V50">
        <v>604.72074754773973</v>
      </c>
      <c r="W50">
        <v>605.47165354776348</v>
      </c>
      <c r="X50">
        <v>644.22524954777418</v>
      </c>
      <c r="Y50">
        <v>357.94753937161738</v>
      </c>
      <c r="Z50">
        <v>558.99948954777517</v>
      </c>
      <c r="AA50">
        <v>601.67150154775891</v>
      </c>
      <c r="AB50">
        <v>589.03675754773792</v>
      </c>
      <c r="AC50">
        <v>594.77399154776367</v>
      </c>
      <c r="AD50">
        <v>591.73612394773932</v>
      </c>
      <c r="AE50">
        <v>568.20293954777492</v>
      </c>
      <c r="AF50">
        <v>520.3383295477754</v>
      </c>
      <c r="AG50">
        <v>677.20834954777524</v>
      </c>
      <c r="AH50">
        <v>616.16324754773962</v>
      </c>
    </row>
    <row r="51" spans="1:34" x14ac:dyDescent="0.3">
      <c r="A51" s="19">
        <f ca="1">Exceedance!U51</f>
        <v>47574</v>
      </c>
      <c r="B51" s="1">
        <v>594.1788506075801</v>
      </c>
      <c r="C51" s="1">
        <v>594.17885060757988</v>
      </c>
      <c r="D51" s="1">
        <v>602.85099460756385</v>
      </c>
      <c r="E51">
        <v>580.73094460754396</v>
      </c>
      <c r="F51">
        <v>613.74084660754477</v>
      </c>
      <c r="G51">
        <v>586.68652460754379</v>
      </c>
      <c r="H51">
        <v>542.25936460754485</v>
      </c>
      <c r="I51">
        <v>553.633946607545</v>
      </c>
      <c r="J51">
        <v>616.07329060754194</v>
      </c>
      <c r="K51">
        <v>576.86759060758015</v>
      </c>
      <c r="L51">
        <v>583.72535060757991</v>
      </c>
      <c r="M51">
        <v>421.16652396350617</v>
      </c>
      <c r="N51">
        <v>377.47855854416764</v>
      </c>
      <c r="O51">
        <v>414.77007255768882</v>
      </c>
      <c r="P51">
        <v>591.24851460754473</v>
      </c>
      <c r="Q51">
        <v>592.31077660754283</v>
      </c>
      <c r="R51">
        <v>591.17052060758022</v>
      </c>
      <c r="S51">
        <v>604.14936860756836</v>
      </c>
      <c r="T51">
        <v>600.94445660754275</v>
      </c>
      <c r="U51">
        <v>590.76795060757991</v>
      </c>
      <c r="V51">
        <v>611.6285566075444</v>
      </c>
      <c r="W51">
        <v>597.78693860756869</v>
      </c>
      <c r="X51">
        <v>536.80036060757925</v>
      </c>
      <c r="Y51">
        <v>324.66764208934961</v>
      </c>
      <c r="Z51">
        <v>565.27442060758005</v>
      </c>
      <c r="AA51">
        <v>594.48601460756367</v>
      </c>
      <c r="AB51">
        <v>610.83544660754262</v>
      </c>
      <c r="AC51">
        <v>605.94230860756841</v>
      </c>
      <c r="AD51">
        <v>592.66480960754438</v>
      </c>
      <c r="AE51">
        <v>596.90629060757988</v>
      </c>
      <c r="AF51">
        <v>560.04083060757989</v>
      </c>
      <c r="AG51">
        <v>646.85395060757969</v>
      </c>
      <c r="AH51">
        <v>626.13095660754391</v>
      </c>
    </row>
    <row r="52" spans="1:34" x14ac:dyDescent="0.3">
      <c r="A52" s="19">
        <f ca="1">Exceedance!U52</f>
        <v>47604</v>
      </c>
      <c r="B52" s="1">
        <v>638.42889993904168</v>
      </c>
      <c r="C52" s="1">
        <v>638.42889993904146</v>
      </c>
      <c r="D52" s="1">
        <v>646.5121959390267</v>
      </c>
      <c r="E52">
        <v>641.98119593900833</v>
      </c>
      <c r="F52">
        <v>638.96036393900863</v>
      </c>
      <c r="G52">
        <v>636.28180593900868</v>
      </c>
      <c r="H52">
        <v>626.89486593900892</v>
      </c>
      <c r="I52">
        <v>598.14398393900842</v>
      </c>
      <c r="J52">
        <v>634.99827993900578</v>
      </c>
      <c r="K52">
        <v>620.78774993904153</v>
      </c>
      <c r="L52">
        <v>606.25713993904208</v>
      </c>
      <c r="M52">
        <v>454.13545411995199</v>
      </c>
      <c r="N52">
        <v>377.24452508930568</v>
      </c>
      <c r="O52">
        <v>633.08959993904159</v>
      </c>
      <c r="P52">
        <v>666.36469593900858</v>
      </c>
      <c r="Q52">
        <v>630.19182393900667</v>
      </c>
      <c r="R52">
        <v>606.14402993904184</v>
      </c>
      <c r="S52">
        <v>612.5279119390309</v>
      </c>
      <c r="T52">
        <v>650.55153393900707</v>
      </c>
      <c r="U52">
        <v>619.53670993904166</v>
      </c>
      <c r="V52">
        <v>618.58485393900855</v>
      </c>
      <c r="W52">
        <v>617.05722193903102</v>
      </c>
      <c r="X52">
        <v>605.70055443904175</v>
      </c>
      <c r="Y52">
        <v>398.32668111412698</v>
      </c>
      <c r="Z52">
        <v>612.82598693904163</v>
      </c>
      <c r="AA52">
        <v>613.22959593902669</v>
      </c>
      <c r="AB52">
        <v>620.01961793900693</v>
      </c>
      <c r="AC52">
        <v>620.05200193903102</v>
      </c>
      <c r="AD52">
        <v>656.81477393900855</v>
      </c>
      <c r="AE52">
        <v>598.538689939042</v>
      </c>
      <c r="AF52">
        <v>569.4052599390418</v>
      </c>
      <c r="AG52">
        <v>686.89974993904264</v>
      </c>
      <c r="AH52">
        <v>762.1514739390085</v>
      </c>
    </row>
    <row r="53" spans="1:34" x14ac:dyDescent="0.3">
      <c r="A53" s="19">
        <f ca="1">Exceedance!U53</f>
        <v>47635</v>
      </c>
      <c r="B53" s="1">
        <v>588.24252500085231</v>
      </c>
      <c r="C53" s="1">
        <v>588.24252500085288</v>
      </c>
      <c r="D53" s="1">
        <v>596.74858100083691</v>
      </c>
      <c r="E53">
        <v>620.91357600081744</v>
      </c>
      <c r="F53">
        <v>621.11364400081789</v>
      </c>
      <c r="G53">
        <v>640.19256600081781</v>
      </c>
      <c r="H53">
        <v>616.53952100081767</v>
      </c>
      <c r="I53">
        <v>586.47538400081794</v>
      </c>
      <c r="J53">
        <v>606.27128000081473</v>
      </c>
      <c r="K53">
        <v>608.52623500085213</v>
      </c>
      <c r="L53">
        <v>596.38644500085229</v>
      </c>
      <c r="M53">
        <v>514.64677883436184</v>
      </c>
      <c r="N53">
        <v>446.87456681513578</v>
      </c>
      <c r="O53">
        <v>590.46372500085226</v>
      </c>
      <c r="P53">
        <v>613.07190600081788</v>
      </c>
      <c r="Q53">
        <v>627.65529400081607</v>
      </c>
      <c r="R53">
        <v>616.51668500085282</v>
      </c>
      <c r="S53">
        <v>601.91778200084138</v>
      </c>
      <c r="T53">
        <v>613.22709400081601</v>
      </c>
      <c r="U53">
        <v>609.67949500085228</v>
      </c>
      <c r="V53">
        <v>628.74477400081798</v>
      </c>
      <c r="W53">
        <v>621.32958200084136</v>
      </c>
      <c r="X53">
        <v>619.37403700085292</v>
      </c>
      <c r="Y53">
        <v>555.61586500085286</v>
      </c>
      <c r="Z53">
        <v>583.55384500085233</v>
      </c>
      <c r="AA53">
        <v>613.03812100083633</v>
      </c>
      <c r="AB53">
        <v>623.80411400081641</v>
      </c>
      <c r="AC53">
        <v>617.71305200084146</v>
      </c>
      <c r="AD53">
        <v>623.29288400081805</v>
      </c>
      <c r="AE53">
        <v>603.29490500085217</v>
      </c>
      <c r="AF53">
        <v>556.03228500085311</v>
      </c>
      <c r="AG53">
        <v>634.73812500085273</v>
      </c>
      <c r="AH53">
        <v>759.5396740008174</v>
      </c>
    </row>
    <row r="54" spans="1:34" x14ac:dyDescent="0.3">
      <c r="A54" s="19">
        <f ca="1">Exceedance!U54</f>
        <v>47665</v>
      </c>
      <c r="B54" s="1">
        <v>607.67472483914162</v>
      </c>
      <c r="C54" s="1">
        <v>607.67472483914162</v>
      </c>
      <c r="D54" s="1">
        <v>616.6666688391241</v>
      </c>
      <c r="E54">
        <v>644.18592383910436</v>
      </c>
      <c r="F54">
        <v>641.33395583910431</v>
      </c>
      <c r="G54">
        <v>650.06598383910443</v>
      </c>
      <c r="H54">
        <v>635.63577883910523</v>
      </c>
      <c r="I54">
        <v>569.28254583910416</v>
      </c>
      <c r="J54">
        <v>645.79901983910167</v>
      </c>
      <c r="K54">
        <v>628.59202483914157</v>
      </c>
      <c r="L54">
        <v>608.83604483914121</v>
      </c>
      <c r="M54">
        <v>602.00293328151656</v>
      </c>
      <c r="N54">
        <v>547.02004838709831</v>
      </c>
      <c r="O54">
        <v>639.57122483914168</v>
      </c>
      <c r="P54">
        <v>638.83890383910432</v>
      </c>
      <c r="Q54">
        <v>642.71973583910324</v>
      </c>
      <c r="R54">
        <v>623.78017483914152</v>
      </c>
      <c r="S54">
        <v>633.7140178391295</v>
      </c>
      <c r="T54">
        <v>649.50410583910309</v>
      </c>
      <c r="U54">
        <v>629.20239483914168</v>
      </c>
      <c r="V54">
        <v>625.82765583910486</v>
      </c>
      <c r="W54">
        <v>615.94057783912945</v>
      </c>
      <c r="X54">
        <v>594.31642483914163</v>
      </c>
      <c r="Y54">
        <v>562.97677483914174</v>
      </c>
      <c r="Z54">
        <v>603.93882683914171</v>
      </c>
      <c r="AA54">
        <v>616.3809888391246</v>
      </c>
      <c r="AB54">
        <v>623.42152583910274</v>
      </c>
      <c r="AC54">
        <v>626.64871783912963</v>
      </c>
      <c r="AD54">
        <v>633.83094583910474</v>
      </c>
      <c r="AE54">
        <v>621.35853483914161</v>
      </c>
      <c r="AF54">
        <v>566.97720483914156</v>
      </c>
      <c r="AG54">
        <v>640.32782483914161</v>
      </c>
      <c r="AH54">
        <v>788.77870583910487</v>
      </c>
    </row>
    <row r="55" spans="1:34" x14ac:dyDescent="0.3">
      <c r="A55" s="19">
        <f ca="1">Exceedance!U55</f>
        <v>47696</v>
      </c>
      <c r="B55" s="1">
        <v>565.24792489724098</v>
      </c>
      <c r="C55" s="1">
        <v>565.24792489724098</v>
      </c>
      <c r="D55" s="1">
        <v>574.76319689722288</v>
      </c>
      <c r="E55">
        <v>585.11171189720187</v>
      </c>
      <c r="F55">
        <v>582.83433789720209</v>
      </c>
      <c r="G55">
        <v>635.55002189720176</v>
      </c>
      <c r="H55">
        <v>611.09063689720233</v>
      </c>
      <c r="I55">
        <v>551.54572789720226</v>
      </c>
      <c r="J55">
        <v>582.63110989719894</v>
      </c>
      <c r="K55">
        <v>553.5415448972409</v>
      </c>
      <c r="L55">
        <v>560.30201489724141</v>
      </c>
      <c r="M55">
        <v>568.41533489724077</v>
      </c>
      <c r="N55">
        <v>514.48320117049934</v>
      </c>
      <c r="O55">
        <v>553.42566489724072</v>
      </c>
      <c r="P55">
        <v>598.57492189720176</v>
      </c>
      <c r="Q55">
        <v>598.18793789719973</v>
      </c>
      <c r="R55">
        <v>589.23662489724086</v>
      </c>
      <c r="S55">
        <v>606.1766238972283</v>
      </c>
      <c r="T55">
        <v>606.56237789720012</v>
      </c>
      <c r="U55">
        <v>583.33238489724079</v>
      </c>
      <c r="V55">
        <v>581.98424789720184</v>
      </c>
      <c r="W55">
        <v>568.58163389722847</v>
      </c>
      <c r="X55">
        <v>541.58871489724095</v>
      </c>
      <c r="Y55">
        <v>545.93805489724082</v>
      </c>
      <c r="Z55">
        <v>578.72284489724098</v>
      </c>
      <c r="AA55">
        <v>578.52739689722284</v>
      </c>
      <c r="AB55">
        <v>590.58812789720025</v>
      </c>
      <c r="AC55">
        <v>580.10524089722844</v>
      </c>
      <c r="AD55">
        <v>631.00758789720192</v>
      </c>
      <c r="AE55">
        <v>566.52292489724061</v>
      </c>
      <c r="AF55">
        <v>508.73422489724089</v>
      </c>
      <c r="AG55">
        <v>594.03082489724079</v>
      </c>
      <c r="AH55">
        <v>610.89095789720193</v>
      </c>
    </row>
    <row r="56" spans="1:34" x14ac:dyDescent="0.3">
      <c r="A56" s="19">
        <f ca="1">Exceedance!U56</f>
        <v>47727</v>
      </c>
      <c r="B56" s="1">
        <v>530.34430080856805</v>
      </c>
      <c r="C56" s="1">
        <v>530.34430080856828</v>
      </c>
      <c r="D56" s="1">
        <v>539.68641280855047</v>
      </c>
      <c r="E56">
        <v>562.60330280852952</v>
      </c>
      <c r="F56">
        <v>560.27764880852988</v>
      </c>
      <c r="G56">
        <v>534.04413280852941</v>
      </c>
      <c r="H56">
        <v>620.98275280853022</v>
      </c>
      <c r="I56">
        <v>583.06798880852955</v>
      </c>
      <c r="J56">
        <v>578.92788080852677</v>
      </c>
      <c r="K56">
        <v>544.93019080856789</v>
      </c>
      <c r="L56">
        <v>548.98422080856801</v>
      </c>
      <c r="M56">
        <v>563.76520080856778</v>
      </c>
      <c r="N56">
        <v>531.1294530311045</v>
      </c>
      <c r="O56">
        <v>539.29013080856794</v>
      </c>
      <c r="P56">
        <v>569.28832280852964</v>
      </c>
      <c r="Q56">
        <v>573.18640880852763</v>
      </c>
      <c r="R56">
        <v>546.95867080856794</v>
      </c>
      <c r="S56">
        <v>577.08165480855553</v>
      </c>
      <c r="T56">
        <v>571.03240880852809</v>
      </c>
      <c r="U56">
        <v>544.41393080856767</v>
      </c>
      <c r="V56">
        <v>590.7604488085301</v>
      </c>
      <c r="W56">
        <v>574.35167480855569</v>
      </c>
      <c r="X56">
        <v>537.91983680856777</v>
      </c>
      <c r="Y56">
        <v>508.69999080856803</v>
      </c>
      <c r="Z56">
        <v>547.60193080856789</v>
      </c>
      <c r="AA56">
        <v>546.82609480855058</v>
      </c>
      <c r="AB56">
        <v>552.71974680852804</v>
      </c>
      <c r="AC56">
        <v>549.29696480855569</v>
      </c>
      <c r="AD56">
        <v>581.53593880852929</v>
      </c>
      <c r="AE56">
        <v>537.65729080856761</v>
      </c>
      <c r="AF56">
        <v>506.22796080856807</v>
      </c>
      <c r="AG56">
        <v>573.37760080856754</v>
      </c>
      <c r="AH56">
        <v>557.73968880852954</v>
      </c>
    </row>
    <row r="57" spans="1:34" x14ac:dyDescent="0.3">
      <c r="A57" s="19">
        <f ca="1">Exceedance!U57</f>
        <v>47757</v>
      </c>
      <c r="B57" s="1">
        <v>458.53945154311305</v>
      </c>
      <c r="C57" s="1">
        <v>458.53945154311322</v>
      </c>
      <c r="D57" s="1">
        <v>465.05005954310076</v>
      </c>
      <c r="E57">
        <v>463.7357395430862</v>
      </c>
      <c r="F57">
        <v>464.85202354308689</v>
      </c>
      <c r="G57">
        <v>460.55502954308633</v>
      </c>
      <c r="H57">
        <v>477.24671954308667</v>
      </c>
      <c r="I57">
        <v>435.0676235430866</v>
      </c>
      <c r="J57">
        <v>480.39000154308462</v>
      </c>
      <c r="K57">
        <v>440.30663154311355</v>
      </c>
      <c r="L57">
        <v>460.87299154311313</v>
      </c>
      <c r="M57">
        <v>474.02201154311348</v>
      </c>
      <c r="N57">
        <v>451.03567154311332</v>
      </c>
      <c r="O57">
        <v>458.39965154311312</v>
      </c>
      <c r="P57">
        <v>464.03102954308622</v>
      </c>
      <c r="Q57">
        <v>471.71550354308482</v>
      </c>
      <c r="R57">
        <v>458.26238154311324</v>
      </c>
      <c r="S57">
        <v>477.36877754310467</v>
      </c>
      <c r="T57">
        <v>484.27399354308523</v>
      </c>
      <c r="U57">
        <v>476.22203154311308</v>
      </c>
      <c r="V57">
        <v>475.96871354308661</v>
      </c>
      <c r="W57">
        <v>461.21390754310437</v>
      </c>
      <c r="X57">
        <v>454.38396154311351</v>
      </c>
      <c r="Y57">
        <v>436.35105154311299</v>
      </c>
      <c r="Z57">
        <v>472.84115654311347</v>
      </c>
      <c r="AA57">
        <v>480.2284625431011</v>
      </c>
      <c r="AB57">
        <v>465.40766254308528</v>
      </c>
      <c r="AC57">
        <v>458.21339054310448</v>
      </c>
      <c r="AD57">
        <v>491.41858354308624</v>
      </c>
      <c r="AE57">
        <v>447.22580154311322</v>
      </c>
      <c r="AF57">
        <v>431.0968315431133</v>
      </c>
      <c r="AG57">
        <v>466.77849154311298</v>
      </c>
      <c r="AH57">
        <v>480.41619354308671</v>
      </c>
    </row>
    <row r="58" spans="1:34" x14ac:dyDescent="0.3">
      <c r="A58" s="19">
        <f ca="1">Exceedance!U58</f>
        <v>47788</v>
      </c>
      <c r="B58" s="1">
        <v>403.40092274847632</v>
      </c>
      <c r="C58" s="1">
        <v>403.40092274847638</v>
      </c>
      <c r="D58" s="1">
        <v>411.80131474846036</v>
      </c>
      <c r="E58">
        <v>418.42437974844165</v>
      </c>
      <c r="F58">
        <v>418.24329574844251</v>
      </c>
      <c r="G58">
        <v>416.96364974844226</v>
      </c>
      <c r="H58">
        <v>478.35686474844283</v>
      </c>
      <c r="I58">
        <v>396.67357574844186</v>
      </c>
      <c r="J58">
        <v>430.02799774843942</v>
      </c>
      <c r="K58">
        <v>408.12965274847647</v>
      </c>
      <c r="L58">
        <v>405.84780274847662</v>
      </c>
      <c r="M58">
        <v>412.04555274847661</v>
      </c>
      <c r="N58">
        <v>412.85063274847698</v>
      </c>
      <c r="O58">
        <v>419.27227274847638</v>
      </c>
      <c r="P58">
        <v>424.52822974844213</v>
      </c>
      <c r="Q58">
        <v>419.83976574844058</v>
      </c>
      <c r="R58">
        <v>428.6637327484766</v>
      </c>
      <c r="S58">
        <v>440.35142174846555</v>
      </c>
      <c r="T58">
        <v>448.66001574844034</v>
      </c>
      <c r="U58">
        <v>416.24770274847646</v>
      </c>
      <c r="V58">
        <v>433.60980574844251</v>
      </c>
      <c r="W58">
        <v>416.93393174846523</v>
      </c>
      <c r="X58">
        <v>411.50235274847648</v>
      </c>
      <c r="Y58">
        <v>388.78447274847633</v>
      </c>
      <c r="Z58">
        <v>414.6579767484767</v>
      </c>
      <c r="AA58">
        <v>410.97071074846082</v>
      </c>
      <c r="AB58">
        <v>419.12908574844113</v>
      </c>
      <c r="AC58">
        <v>412.95410174846529</v>
      </c>
      <c r="AD58">
        <v>444.74353174844214</v>
      </c>
      <c r="AE58">
        <v>403.72237274847635</v>
      </c>
      <c r="AF58">
        <v>397.17142274847646</v>
      </c>
      <c r="AG58">
        <v>432.72413274847634</v>
      </c>
      <c r="AH58">
        <v>422.72643574844233</v>
      </c>
    </row>
    <row r="59" spans="1:34" x14ac:dyDescent="0.3">
      <c r="A59" s="19">
        <f ca="1">Exceedance!U59</f>
        <v>47818</v>
      </c>
      <c r="B59" s="1">
        <v>378.63722558632446</v>
      </c>
      <c r="C59" s="1">
        <v>378.63722558632435</v>
      </c>
      <c r="D59" s="1">
        <v>386.71604958630911</v>
      </c>
      <c r="E59">
        <v>301.59442458629115</v>
      </c>
      <c r="F59">
        <v>410.75533658629155</v>
      </c>
      <c r="G59">
        <v>402.52799458629084</v>
      </c>
      <c r="H59">
        <v>467.24046958629145</v>
      </c>
      <c r="I59">
        <v>337.74104658629147</v>
      </c>
      <c r="J59">
        <v>417.99618058628886</v>
      </c>
      <c r="K59">
        <v>377.24427558632431</v>
      </c>
      <c r="L59">
        <v>380.12643558632448</v>
      </c>
      <c r="M59">
        <v>393.44485558632425</v>
      </c>
      <c r="N59">
        <v>356.74193558632425</v>
      </c>
      <c r="O59">
        <v>373.45531558632462</v>
      </c>
      <c r="P59">
        <v>387.38406458629123</v>
      </c>
      <c r="Q59">
        <v>396.24475658628972</v>
      </c>
      <c r="R59">
        <v>364.09994558632474</v>
      </c>
      <c r="S59">
        <v>398.97451858631376</v>
      </c>
      <c r="T59">
        <v>360.35587658628987</v>
      </c>
      <c r="U59">
        <v>377.4764355863245</v>
      </c>
      <c r="V59">
        <v>400.42287658629118</v>
      </c>
      <c r="W59">
        <v>386.19708858631367</v>
      </c>
      <c r="X59">
        <v>360.42475658632458</v>
      </c>
      <c r="Y59">
        <v>355.91260558632439</v>
      </c>
      <c r="Z59">
        <v>367.60582558632444</v>
      </c>
      <c r="AA59">
        <v>391.67683358630899</v>
      </c>
      <c r="AB59">
        <v>378.65624958628973</v>
      </c>
      <c r="AC59">
        <v>374.2330055863136</v>
      </c>
      <c r="AD59">
        <v>389.94626658629153</v>
      </c>
      <c r="AE59">
        <v>365.45021558632465</v>
      </c>
      <c r="AF59">
        <v>345.46660558632459</v>
      </c>
      <c r="AG59">
        <v>372.14905558632449</v>
      </c>
      <c r="AH59">
        <v>373.77621658629135</v>
      </c>
    </row>
    <row r="60" spans="1:34" x14ac:dyDescent="0.3">
      <c r="A60" s="19">
        <f ca="1">Exceedance!U60</f>
        <v>47849</v>
      </c>
      <c r="B60" s="1">
        <v>444.75059550409213</v>
      </c>
      <c r="C60" s="1">
        <v>433.75094950410551</v>
      </c>
      <c r="D60" s="1">
        <v>433.75094950410551</v>
      </c>
      <c r="E60">
        <v>465.4549695040609</v>
      </c>
      <c r="F60">
        <v>529.3389395040607</v>
      </c>
      <c r="G60">
        <v>586.02170950406082</v>
      </c>
      <c r="H60">
        <v>394.42124950406043</v>
      </c>
      <c r="I60">
        <v>468.80244750406462</v>
      </c>
      <c r="J60">
        <v>458.80869950406105</v>
      </c>
      <c r="K60">
        <v>445.64862950410566</v>
      </c>
      <c r="L60">
        <v>447.40214950410552</v>
      </c>
      <c r="M60">
        <v>367.72749524132166</v>
      </c>
      <c r="N60">
        <v>442.65604950410534</v>
      </c>
      <c r="O60">
        <v>466.51920950410539</v>
      </c>
      <c r="P60">
        <v>462.71805550409232</v>
      </c>
      <c r="Q60">
        <v>448.61780550409208</v>
      </c>
      <c r="R60">
        <v>480.08039550409205</v>
      </c>
      <c r="S60">
        <v>397.51481950410493</v>
      </c>
      <c r="T60">
        <v>489.48345550409226</v>
      </c>
      <c r="U60">
        <v>480.78469750408635</v>
      </c>
      <c r="V60">
        <v>467.49109150406406</v>
      </c>
      <c r="W60">
        <v>447.52523050410571</v>
      </c>
      <c r="X60">
        <v>449.88748750408649</v>
      </c>
      <c r="Y60">
        <v>452.0786705041055</v>
      </c>
      <c r="Z60">
        <v>449.85630950410547</v>
      </c>
      <c r="AA60">
        <v>464.92540850406402</v>
      </c>
      <c r="AB60">
        <v>436.0473755040922</v>
      </c>
      <c r="AC60">
        <v>471.33357550409198</v>
      </c>
      <c r="AD60">
        <v>441.79531550409217</v>
      </c>
      <c r="AE60">
        <v>430.50029950410521</v>
      </c>
      <c r="AF60">
        <v>445.48449550409174</v>
      </c>
      <c r="AG60">
        <v>478.82799550409203</v>
      </c>
      <c r="AH60">
        <v>441.14218750408628</v>
      </c>
    </row>
    <row r="61" spans="1:34" x14ac:dyDescent="0.3">
      <c r="A61" s="19">
        <f ca="1">Exceedance!U61</f>
        <v>47880</v>
      </c>
      <c r="B61" s="1">
        <v>476.99385408979327</v>
      </c>
      <c r="C61" s="1">
        <v>467.14217508980516</v>
      </c>
      <c r="D61" s="1">
        <v>467.14217508980516</v>
      </c>
      <c r="E61">
        <v>484.556790089765</v>
      </c>
      <c r="F61">
        <v>506.80401008976526</v>
      </c>
      <c r="G61">
        <v>522.02720008976473</v>
      </c>
      <c r="H61">
        <v>463.31739008976484</v>
      </c>
      <c r="I61">
        <v>481.13528708976861</v>
      </c>
      <c r="J61">
        <v>463.30135008976521</v>
      </c>
      <c r="K61">
        <v>472.78564508980526</v>
      </c>
      <c r="L61">
        <v>450.47184508980519</v>
      </c>
      <c r="M61">
        <v>390.05500967497233</v>
      </c>
      <c r="N61">
        <v>450.62639508980487</v>
      </c>
      <c r="O61">
        <v>459.37774508980527</v>
      </c>
      <c r="P61">
        <v>491.06363408979286</v>
      </c>
      <c r="Q61">
        <v>492.21751408979338</v>
      </c>
      <c r="R61">
        <v>467.55488408979306</v>
      </c>
      <c r="S61">
        <v>489.52017508980543</v>
      </c>
      <c r="T61">
        <v>475.74345408979309</v>
      </c>
      <c r="U61">
        <v>492.62161708978766</v>
      </c>
      <c r="V61">
        <v>487.66387808976782</v>
      </c>
      <c r="W61">
        <v>460.7975160898053</v>
      </c>
      <c r="X61">
        <v>468.04253708978808</v>
      </c>
      <c r="Y61">
        <v>440.16192735275632</v>
      </c>
      <c r="Z61">
        <v>455.98153508980505</v>
      </c>
      <c r="AA61">
        <v>471.45383208976745</v>
      </c>
      <c r="AB61">
        <v>474.79062308979309</v>
      </c>
      <c r="AC61">
        <v>476.6310640897932</v>
      </c>
      <c r="AD61">
        <v>452.07353408979327</v>
      </c>
      <c r="AE61">
        <v>437.85234508980494</v>
      </c>
      <c r="AF61">
        <v>513.29930408979317</v>
      </c>
      <c r="AG61">
        <v>498.54719408979344</v>
      </c>
      <c r="AH61">
        <v>495.98954708978806</v>
      </c>
    </row>
    <row r="62" spans="1:34" x14ac:dyDescent="0.3">
      <c r="A62" s="19">
        <f ca="1">Exceedance!U62</f>
        <v>47908</v>
      </c>
      <c r="B62" s="1">
        <v>591.53944354776377</v>
      </c>
      <c r="C62" s="1">
        <v>582.07704954777523</v>
      </c>
      <c r="D62" s="1">
        <v>582.07704954777523</v>
      </c>
      <c r="E62">
        <v>617.17513954773665</v>
      </c>
      <c r="F62">
        <v>593.54528954773639</v>
      </c>
      <c r="G62">
        <v>565.51387954773645</v>
      </c>
      <c r="H62">
        <v>547.75660954773684</v>
      </c>
      <c r="I62">
        <v>577.28766154774019</v>
      </c>
      <c r="J62">
        <v>586.67332954773667</v>
      </c>
      <c r="K62">
        <v>580.22849954777575</v>
      </c>
      <c r="L62">
        <v>625.80746954777499</v>
      </c>
      <c r="M62">
        <v>219.52540566344277</v>
      </c>
      <c r="N62">
        <v>404.76248625367384</v>
      </c>
      <c r="O62">
        <v>570.98314954777561</v>
      </c>
      <c r="P62">
        <v>583.74144354776365</v>
      </c>
      <c r="Q62">
        <v>582.8996835477634</v>
      </c>
      <c r="R62">
        <v>609.37130354776411</v>
      </c>
      <c r="S62">
        <v>594.71534954777485</v>
      </c>
      <c r="T62">
        <v>600.08944354776372</v>
      </c>
      <c r="U62">
        <v>599.11030154775881</v>
      </c>
      <c r="V62">
        <v>612.21845754773938</v>
      </c>
      <c r="W62">
        <v>646.43024954777513</v>
      </c>
      <c r="X62">
        <v>616.07415154775913</v>
      </c>
      <c r="Y62">
        <v>298.74180069967565</v>
      </c>
      <c r="Z62">
        <v>595.16774954777486</v>
      </c>
      <c r="AA62">
        <v>591.28166154773908</v>
      </c>
      <c r="AB62">
        <v>596.6639915477632</v>
      </c>
      <c r="AC62">
        <v>586.87931994776341</v>
      </c>
      <c r="AD62">
        <v>579.87033354776338</v>
      </c>
      <c r="AE62">
        <v>522.54332954777487</v>
      </c>
      <c r="AF62">
        <v>688.87574354776348</v>
      </c>
      <c r="AG62">
        <v>611.30644354776325</v>
      </c>
      <c r="AH62">
        <v>584.66160154775855</v>
      </c>
    </row>
    <row r="63" spans="1:34" x14ac:dyDescent="0.3">
      <c r="A63" s="19">
        <f ca="1">Exceedance!U63</f>
        <v>47939</v>
      </c>
      <c r="B63" s="1">
        <v>605.56146860756837</v>
      </c>
      <c r="C63" s="1">
        <v>596.13885060758003</v>
      </c>
      <c r="D63" s="1">
        <v>596.13885060758003</v>
      </c>
      <c r="E63">
        <v>615.74211060754146</v>
      </c>
      <c r="F63">
        <v>605.99438060754176</v>
      </c>
      <c r="G63">
        <v>539.6646906075415</v>
      </c>
      <c r="H63">
        <v>562.30609060754148</v>
      </c>
      <c r="I63">
        <v>619.32534460754425</v>
      </c>
      <c r="J63">
        <v>595.08786060754176</v>
      </c>
      <c r="K63">
        <v>585.68535060757984</v>
      </c>
      <c r="L63">
        <v>304.12510020347639</v>
      </c>
      <c r="M63">
        <v>168.18177048381699</v>
      </c>
      <c r="N63">
        <v>201.2789993710899</v>
      </c>
      <c r="O63">
        <v>581.61172060757997</v>
      </c>
      <c r="P63">
        <v>593.04368860756847</v>
      </c>
      <c r="Q63">
        <v>602.55313860756837</v>
      </c>
      <c r="R63">
        <v>605.8293686075682</v>
      </c>
      <c r="S63">
        <v>592.25475060757981</v>
      </c>
      <c r="T63">
        <v>602.15056860756852</v>
      </c>
      <c r="U63">
        <v>606.04169460756327</v>
      </c>
      <c r="V63">
        <v>604.30332660754516</v>
      </c>
      <c r="W63">
        <v>538.76036060758008</v>
      </c>
      <c r="X63">
        <v>570.35608460756384</v>
      </c>
      <c r="Y63">
        <v>232.8695161511711</v>
      </c>
      <c r="Z63">
        <v>587.77387060757985</v>
      </c>
      <c r="AA63">
        <v>612.90253460754423</v>
      </c>
      <c r="AB63">
        <v>607.62230860756858</v>
      </c>
      <c r="AC63">
        <v>587.82842160756843</v>
      </c>
      <c r="AD63">
        <v>608.28890860756837</v>
      </c>
      <c r="AE63">
        <v>562.00083060758027</v>
      </c>
      <c r="AF63">
        <v>658.23656860756864</v>
      </c>
      <c r="AG63">
        <v>621.29456860756841</v>
      </c>
      <c r="AH63">
        <v>579.76629460756374</v>
      </c>
    </row>
    <row r="64" spans="1:34" x14ac:dyDescent="0.3">
      <c r="A64" s="19">
        <f ca="1">Exceedance!U64</f>
        <v>47969</v>
      </c>
      <c r="B64" s="1">
        <v>649.41671193903085</v>
      </c>
      <c r="C64" s="1">
        <v>640.63389993904138</v>
      </c>
      <c r="D64" s="1">
        <v>640.63389993904138</v>
      </c>
      <c r="E64">
        <v>640.82573993900576</v>
      </c>
      <c r="F64">
        <v>655.66175993900583</v>
      </c>
      <c r="G64">
        <v>623.30929993900577</v>
      </c>
      <c r="H64">
        <v>606.22727993900594</v>
      </c>
      <c r="I64">
        <v>638.02951593900912</v>
      </c>
      <c r="J64">
        <v>638.14892993900582</v>
      </c>
      <c r="K64">
        <v>608.46213993904166</v>
      </c>
      <c r="L64">
        <v>324.26466952128948</v>
      </c>
      <c r="M64">
        <v>168.36663034660882</v>
      </c>
      <c r="N64">
        <v>635.29459993904152</v>
      </c>
      <c r="O64">
        <v>657.59829993904157</v>
      </c>
      <c r="P64">
        <v>631.14503193903056</v>
      </c>
      <c r="Q64">
        <v>617.13184193903089</v>
      </c>
      <c r="R64">
        <v>614.41791193903111</v>
      </c>
      <c r="S64">
        <v>642.7219299390415</v>
      </c>
      <c r="T64">
        <v>630.52452193903071</v>
      </c>
      <c r="U64">
        <v>613.37734593902621</v>
      </c>
      <c r="V64">
        <v>623.4552139390089</v>
      </c>
      <c r="W64">
        <v>607.90555443904179</v>
      </c>
      <c r="X64">
        <v>601.02464593902653</v>
      </c>
      <c r="Y64">
        <v>615.03098693904133</v>
      </c>
      <c r="Z64">
        <v>607.35129993904138</v>
      </c>
      <c r="AA64">
        <v>622.21640993900849</v>
      </c>
      <c r="AB64">
        <v>621.942001939031</v>
      </c>
      <c r="AC64">
        <v>652.30678193903111</v>
      </c>
      <c r="AD64">
        <v>609.52650193903094</v>
      </c>
      <c r="AE64">
        <v>571.61025993904161</v>
      </c>
      <c r="AF64">
        <v>697.88756193903089</v>
      </c>
      <c r="AG64">
        <v>757.64348193903118</v>
      </c>
      <c r="AH64">
        <v>641.2980959390261</v>
      </c>
    </row>
    <row r="65" spans="1:34" x14ac:dyDescent="0.3">
      <c r="A65" s="19">
        <f ca="1">Exceedance!U65</f>
        <v>48000</v>
      </c>
      <c r="B65" s="1">
        <v>599.44468200084157</v>
      </c>
      <c r="C65" s="1">
        <v>590.20252500085223</v>
      </c>
      <c r="D65" s="1">
        <v>590.20252500085223</v>
      </c>
      <c r="E65">
        <v>623.07658000081494</v>
      </c>
      <c r="F65">
        <v>659.82686000081526</v>
      </c>
      <c r="G65">
        <v>613.31977000081497</v>
      </c>
      <c r="H65">
        <v>594.98144000081516</v>
      </c>
      <c r="I65">
        <v>609.46105100081775</v>
      </c>
      <c r="J65">
        <v>626.43509000081519</v>
      </c>
      <c r="K65">
        <v>598.34644500085255</v>
      </c>
      <c r="L65">
        <v>463.01140459268703</v>
      </c>
      <c r="M65">
        <v>328.81239214383385</v>
      </c>
      <c r="N65">
        <v>592.42372500085287</v>
      </c>
      <c r="O65">
        <v>603.64112500085264</v>
      </c>
      <c r="P65">
        <v>628.40098200084083</v>
      </c>
      <c r="Q65">
        <v>627.71884200084162</v>
      </c>
      <c r="R65">
        <v>603.59778200084099</v>
      </c>
      <c r="S65">
        <v>604.73062500085246</v>
      </c>
      <c r="T65">
        <v>620.88165200084086</v>
      </c>
      <c r="U65">
        <v>623.26491100083649</v>
      </c>
      <c r="V65">
        <v>627.75334400081806</v>
      </c>
      <c r="W65">
        <v>621.33403700085285</v>
      </c>
      <c r="X65">
        <v>595.92192100083662</v>
      </c>
      <c r="Y65">
        <v>585.51384500085283</v>
      </c>
      <c r="Z65">
        <v>606.49206500085256</v>
      </c>
      <c r="AA65">
        <v>625.85842600081787</v>
      </c>
      <c r="AB65">
        <v>619.39305200084095</v>
      </c>
      <c r="AC65">
        <v>618.54912200084107</v>
      </c>
      <c r="AD65">
        <v>614.49706200084154</v>
      </c>
      <c r="AE65">
        <v>557.99228500085303</v>
      </c>
      <c r="AF65">
        <v>645.94028200084142</v>
      </c>
      <c r="AG65">
        <v>754.79591200084133</v>
      </c>
      <c r="AH65">
        <v>619.98885100083612</v>
      </c>
    </row>
    <row r="66" spans="1:34" x14ac:dyDescent="0.3">
      <c r="A66" s="19">
        <f ca="1">Exceedance!U66</f>
        <v>48030</v>
      </c>
      <c r="B66" s="1">
        <v>619.64981783912981</v>
      </c>
      <c r="C66" s="1">
        <v>609.87972483914166</v>
      </c>
      <c r="D66" s="1">
        <v>609.87972483914166</v>
      </c>
      <c r="E66">
        <v>643.4090198391018</v>
      </c>
      <c r="F66">
        <v>670.19298983910187</v>
      </c>
      <c r="G66">
        <v>632.93697983910192</v>
      </c>
      <c r="H66">
        <v>578.27448983910176</v>
      </c>
      <c r="I66">
        <v>649.17099883910532</v>
      </c>
      <c r="J66">
        <v>647.65691983910199</v>
      </c>
      <c r="K66">
        <v>611.0410448391417</v>
      </c>
      <c r="L66">
        <v>594.46520783243602</v>
      </c>
      <c r="M66">
        <v>481.68401913388016</v>
      </c>
      <c r="N66">
        <v>641.77622483914161</v>
      </c>
      <c r="O66">
        <v>628.94543483914151</v>
      </c>
      <c r="P66">
        <v>643.60304783913023</v>
      </c>
      <c r="Q66">
        <v>635.75526783912994</v>
      </c>
      <c r="R66">
        <v>635.60401783912982</v>
      </c>
      <c r="S66">
        <v>640.6173248391417</v>
      </c>
      <c r="T66">
        <v>641.17748783912987</v>
      </c>
      <c r="U66">
        <v>620.03476883912481</v>
      </c>
      <c r="V66">
        <v>622.84531583910473</v>
      </c>
      <c r="W66">
        <v>596.52142483914167</v>
      </c>
      <c r="X66">
        <v>604.5134188391246</v>
      </c>
      <c r="Y66">
        <v>606.14382683914164</v>
      </c>
      <c r="Z66">
        <v>609.59404483914193</v>
      </c>
      <c r="AA66">
        <v>625.68821383910449</v>
      </c>
      <c r="AB66">
        <v>628.53871783912973</v>
      </c>
      <c r="AC66">
        <v>628.81620783912979</v>
      </c>
      <c r="AD66">
        <v>633.3336278391298</v>
      </c>
      <c r="AE66">
        <v>569.1822048391416</v>
      </c>
      <c r="AF66">
        <v>652.3029178391298</v>
      </c>
      <c r="AG66">
        <v>783.7639678391298</v>
      </c>
      <c r="AH66">
        <v>643.28439883912483</v>
      </c>
    </row>
    <row r="67" spans="1:34" x14ac:dyDescent="0.3">
      <c r="A67" s="19">
        <f ca="1">Exceedance!U67</f>
        <v>48061</v>
      </c>
      <c r="B67" s="1">
        <v>577.54663389722816</v>
      </c>
      <c r="C67" s="1">
        <v>567.20792489724067</v>
      </c>
      <c r="D67" s="1">
        <v>567.20792489724067</v>
      </c>
      <c r="E67">
        <v>585.03016989719913</v>
      </c>
      <c r="F67">
        <v>656.13684989719866</v>
      </c>
      <c r="G67">
        <v>608.73299989719862</v>
      </c>
      <c r="H67">
        <v>561.06099989719883</v>
      </c>
      <c r="I67">
        <v>586.19933689720233</v>
      </c>
      <c r="J67">
        <v>573.34267989719854</v>
      </c>
      <c r="K67">
        <v>562.26201489724099</v>
      </c>
      <c r="L67">
        <v>565.48957793403838</v>
      </c>
      <c r="M67">
        <v>434.93356706767787</v>
      </c>
      <c r="N67">
        <v>555.38566489724099</v>
      </c>
      <c r="O67">
        <v>587.89232489724111</v>
      </c>
      <c r="P67">
        <v>598.85599389722825</v>
      </c>
      <c r="Q67">
        <v>601.53533389722838</v>
      </c>
      <c r="R67">
        <v>607.85662389722836</v>
      </c>
      <c r="S67">
        <v>596.89172489724103</v>
      </c>
      <c r="T67">
        <v>595.63109389722842</v>
      </c>
      <c r="U67">
        <v>575.85421689722284</v>
      </c>
      <c r="V67">
        <v>575.56822789720161</v>
      </c>
      <c r="W67">
        <v>543.54871489724098</v>
      </c>
      <c r="X67">
        <v>585.89942689722295</v>
      </c>
      <c r="Y67">
        <v>580.6828448972409</v>
      </c>
      <c r="Z67">
        <v>570.97212489724075</v>
      </c>
      <c r="AA67">
        <v>592.72007189720171</v>
      </c>
      <c r="AB67">
        <v>581.7852408972285</v>
      </c>
      <c r="AC67">
        <v>625.70099389722816</v>
      </c>
      <c r="AD67">
        <v>578.82163389722814</v>
      </c>
      <c r="AE67">
        <v>510.69422489724099</v>
      </c>
      <c r="AF67">
        <v>606.32953389722843</v>
      </c>
      <c r="AG67">
        <v>605.58436389722829</v>
      </c>
      <c r="AH67">
        <v>583.94438689722267</v>
      </c>
    </row>
    <row r="68" spans="1:34" x14ac:dyDescent="0.3">
      <c r="A68" s="19">
        <f ca="1">Exceedance!U68</f>
        <v>48092</v>
      </c>
      <c r="B68" s="1">
        <v>542.45486480855561</v>
      </c>
      <c r="C68" s="1">
        <v>532.30430080856797</v>
      </c>
      <c r="D68" s="1">
        <v>532.30430080856797</v>
      </c>
      <c r="E68">
        <v>562.43352080852662</v>
      </c>
      <c r="F68">
        <v>552.79912080852637</v>
      </c>
      <c r="G68">
        <v>620.1456008085263</v>
      </c>
      <c r="H68">
        <v>592.41010080852629</v>
      </c>
      <c r="I68">
        <v>582.43117280852994</v>
      </c>
      <c r="J68">
        <v>564.40665080852648</v>
      </c>
      <c r="K68">
        <v>550.94422080856793</v>
      </c>
      <c r="L68">
        <v>521.71433560508297</v>
      </c>
      <c r="M68">
        <v>443.40690725217098</v>
      </c>
      <c r="N68">
        <v>541.25013080856786</v>
      </c>
      <c r="O68">
        <v>558.82051080856786</v>
      </c>
      <c r="P68">
        <v>573.8677848085556</v>
      </c>
      <c r="Q68">
        <v>559.06923480855585</v>
      </c>
      <c r="R68">
        <v>578.76165480855525</v>
      </c>
      <c r="S68">
        <v>561.56322080856717</v>
      </c>
      <c r="T68">
        <v>556.52449480855557</v>
      </c>
      <c r="U68">
        <v>584.74197280855003</v>
      </c>
      <c r="V68">
        <v>581.24169880852969</v>
      </c>
      <c r="W68">
        <v>539.87983680856826</v>
      </c>
      <c r="X68">
        <v>545.89910280855031</v>
      </c>
      <c r="Y68">
        <v>549.56193080856838</v>
      </c>
      <c r="Z68">
        <v>539.44398280856797</v>
      </c>
      <c r="AA68">
        <v>554.83837080852959</v>
      </c>
      <c r="AB68">
        <v>550.97696480855518</v>
      </c>
      <c r="AC68">
        <v>576.32591480855569</v>
      </c>
      <c r="AD68">
        <v>549.7678548085554</v>
      </c>
      <c r="AE68">
        <v>508.18796080856828</v>
      </c>
      <c r="AF68">
        <v>585.48816480855555</v>
      </c>
      <c r="AG68">
        <v>552.52966480855548</v>
      </c>
      <c r="AH68">
        <v>561.47760280855039</v>
      </c>
    </row>
    <row r="69" spans="1:34" x14ac:dyDescent="0.3">
      <c r="A69" s="19" t="str">
        <f ca="1">Exceedance!U69</f>
        <v/>
      </c>
      <c r="B69" s="1"/>
      <c r="C69" s="1"/>
      <c r="D69" s="1"/>
    </row>
    <row r="70" spans="1:34" x14ac:dyDescent="0.3">
      <c r="A70" s="19" t="str">
        <f ca="1">Exceedance!U70</f>
        <v/>
      </c>
      <c r="B70" s="1"/>
      <c r="C70" s="1"/>
      <c r="D70" s="1"/>
    </row>
    <row r="71" spans="1:34" x14ac:dyDescent="0.3">
      <c r="A71" s="19" t="str">
        <f ca="1">Exceedance!U71</f>
        <v/>
      </c>
      <c r="B71" s="1"/>
      <c r="C71" s="1"/>
      <c r="D71" s="1"/>
    </row>
    <row r="72" spans="1:34" x14ac:dyDescent="0.3">
      <c r="A72" s="19" t="str">
        <f ca="1">Exceedance!U72</f>
        <v/>
      </c>
      <c r="B72" s="1"/>
      <c r="C72" s="1"/>
      <c r="D72" s="1"/>
    </row>
    <row r="73" spans="1:34" x14ac:dyDescent="0.3">
      <c r="A73" s="19" t="str">
        <f ca="1">Exceedance!U73</f>
        <v/>
      </c>
      <c r="B73" s="1"/>
      <c r="C73" s="1"/>
      <c r="D73" s="1"/>
    </row>
    <row r="74" spans="1:34" x14ac:dyDescent="0.3">
      <c r="A74" s="19" t="str">
        <f ca="1">Exceedance!U74</f>
        <v/>
      </c>
      <c r="B74" s="1"/>
      <c r="C74" s="1"/>
      <c r="D74" s="1"/>
    </row>
    <row r="75" spans="1:34" x14ac:dyDescent="0.3">
      <c r="A75" s="19" t="str">
        <f ca="1">Exceedance!U75</f>
        <v/>
      </c>
      <c r="B75" s="1"/>
      <c r="C75" s="1"/>
      <c r="D75" s="1"/>
    </row>
    <row r="76" spans="1:34" x14ac:dyDescent="0.3">
      <c r="A76" s="19" t="str">
        <f ca="1">Exceedance!U76</f>
        <v/>
      </c>
      <c r="B76" s="1"/>
      <c r="C76" s="1"/>
      <c r="D76" s="1"/>
    </row>
    <row r="77" spans="1:34" x14ac:dyDescent="0.3">
      <c r="A77" s="19" t="str">
        <f ca="1">Exceedance!U77</f>
        <v/>
      </c>
      <c r="B77" s="1"/>
      <c r="C77" s="1"/>
      <c r="D77" s="1"/>
    </row>
    <row r="78" spans="1:34" x14ac:dyDescent="0.3">
      <c r="A78" s="19" t="str">
        <f ca="1">Exceedance!U78</f>
        <v/>
      </c>
      <c r="B78" s="1"/>
      <c r="C78" s="1"/>
      <c r="D78" s="1"/>
    </row>
    <row r="79" spans="1:34" x14ac:dyDescent="0.3">
      <c r="A79" s="19" t="str">
        <f ca="1">Exceedance!U79</f>
        <v/>
      </c>
      <c r="B79" s="1"/>
      <c r="C79" s="1"/>
      <c r="D79" s="1"/>
    </row>
    <row r="80" spans="1:34" x14ac:dyDescent="0.3">
      <c r="A80" s="19" t="str">
        <f ca="1">Exceedance!U80</f>
        <v/>
      </c>
      <c r="B80" s="1"/>
      <c r="C80" s="1"/>
      <c r="D80" s="1"/>
    </row>
    <row r="81" spans="1:4" x14ac:dyDescent="0.3">
      <c r="A81" s="19" t="str">
        <f ca="1">Exceedance!U81</f>
        <v/>
      </c>
      <c r="B81" s="1"/>
      <c r="C81" s="1"/>
      <c r="D81" s="1"/>
    </row>
    <row r="82" spans="1:4" x14ac:dyDescent="0.3">
      <c r="A82" s="19" t="str">
        <f ca="1">Exceedance!U82</f>
        <v/>
      </c>
      <c r="B82" s="1"/>
      <c r="C82" s="1"/>
      <c r="D82" s="1"/>
    </row>
    <row r="83" spans="1:4" x14ac:dyDescent="0.3">
      <c r="A83" s="19" t="str">
        <f ca="1">Exceedance!U83</f>
        <v/>
      </c>
      <c r="B83" s="1"/>
      <c r="C83" s="1"/>
      <c r="D83" s="1"/>
    </row>
    <row r="84" spans="1:4" x14ac:dyDescent="0.3">
      <c r="A84" s="19" t="str">
        <f ca="1">Exceedance!U84</f>
        <v/>
      </c>
      <c r="B84" s="1"/>
      <c r="C84" s="1"/>
      <c r="D84" s="1"/>
    </row>
    <row r="85" spans="1:4" x14ac:dyDescent="0.3">
      <c r="A85" s="19" t="str">
        <f ca="1">Exceedance!U85</f>
        <v/>
      </c>
      <c r="B85" s="1"/>
      <c r="C85" s="1"/>
      <c r="D85" s="1"/>
    </row>
    <row r="86" spans="1:4" x14ac:dyDescent="0.3">
      <c r="A86" s="19" t="str">
        <f ca="1">Exceedance!U86</f>
        <v/>
      </c>
      <c r="B86" s="1"/>
      <c r="C86" s="1"/>
      <c r="D86" s="1"/>
    </row>
    <row r="87" spans="1:4" x14ac:dyDescent="0.3">
      <c r="A87" s="19" t="str">
        <f ca="1">Exceedance!U87</f>
        <v/>
      </c>
      <c r="B87" s="1"/>
      <c r="C87" s="1"/>
      <c r="D87" s="1"/>
    </row>
    <row r="88" spans="1:4" x14ac:dyDescent="0.3">
      <c r="A88" s="19" t="str">
        <f ca="1">Exceedance!U88</f>
        <v/>
      </c>
      <c r="B88" s="1"/>
      <c r="C88" s="1"/>
      <c r="D88" s="1"/>
    </row>
    <row r="89" spans="1:4" x14ac:dyDescent="0.3">
      <c r="A89" s="19" t="str">
        <f ca="1">Exceedance!U89</f>
        <v/>
      </c>
      <c r="B89" s="1"/>
      <c r="C89" s="1"/>
      <c r="D89" s="1"/>
    </row>
    <row r="90" spans="1:4" x14ac:dyDescent="0.3">
      <c r="A90" s="19" t="str">
        <f ca="1">Exceedance!U90</f>
        <v/>
      </c>
      <c r="B90" s="1"/>
      <c r="C90" s="1"/>
      <c r="D90" s="1"/>
    </row>
    <row r="91" spans="1:4" x14ac:dyDescent="0.3">
      <c r="A91" s="19" t="str">
        <f ca="1">Exceedance!U91</f>
        <v/>
      </c>
      <c r="B91" s="1"/>
      <c r="C91" s="1"/>
      <c r="D91" s="1"/>
    </row>
    <row r="92" spans="1:4" x14ac:dyDescent="0.3">
      <c r="A92" s="19" t="str">
        <f ca="1">Exceedance!U92</f>
        <v/>
      </c>
      <c r="B92" s="1"/>
      <c r="C92" s="1"/>
      <c r="D92" s="1"/>
    </row>
    <row r="93" spans="1:4" x14ac:dyDescent="0.3">
      <c r="A93" s="19" t="str">
        <f ca="1">Exceedance!U93</f>
        <v/>
      </c>
      <c r="B93" s="1"/>
      <c r="C93" s="1"/>
      <c r="D93" s="1"/>
    </row>
    <row r="94" spans="1:4" x14ac:dyDescent="0.3">
      <c r="A94" s="19" t="str">
        <f ca="1">Exceedance!U94</f>
        <v/>
      </c>
      <c r="B94" s="1"/>
      <c r="C94" s="1"/>
      <c r="D94" s="1"/>
    </row>
    <row r="95" spans="1:4" x14ac:dyDescent="0.3">
      <c r="A95" s="19" t="str">
        <f ca="1">Exceedance!U95</f>
        <v/>
      </c>
      <c r="B95" s="1"/>
      <c r="C95" s="1"/>
      <c r="D95" s="1"/>
    </row>
    <row r="96" spans="1:4" x14ac:dyDescent="0.3">
      <c r="A96" s="19" t="str">
        <f ca="1">Exceedance!U96</f>
        <v/>
      </c>
      <c r="B96" s="1"/>
      <c r="C96" s="1"/>
      <c r="D96" s="1"/>
    </row>
    <row r="97" spans="1:4" x14ac:dyDescent="0.3">
      <c r="A97" s="19" t="str">
        <f ca="1">Exceedance!U97</f>
        <v/>
      </c>
      <c r="B97" s="1"/>
      <c r="C97" s="1"/>
      <c r="D97" s="1"/>
    </row>
    <row r="98" spans="1:4" x14ac:dyDescent="0.3">
      <c r="A98" s="19" t="str">
        <f ca="1">Exceedance!U98</f>
        <v/>
      </c>
      <c r="B98" s="1"/>
      <c r="C98" s="1"/>
      <c r="D98" s="1"/>
    </row>
    <row r="99" spans="1:4" x14ac:dyDescent="0.3">
      <c r="A99" s="19" t="str">
        <f ca="1">Exceedance!U99</f>
        <v/>
      </c>
      <c r="B99" s="1"/>
      <c r="C99" s="1"/>
      <c r="D99" s="1"/>
    </row>
    <row r="100" spans="1:4" x14ac:dyDescent="0.3">
      <c r="A100" s="19"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B1:AH1"/>
  </mergeCells>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300-000000000000}">
  <sheetPr codeName="Sheet85">
    <tabColor rgb="FF9966FF"/>
  </sheetPr>
  <dimension ref="A1:AH175"/>
  <sheetViews>
    <sheetView workbookViewId="0">
      <selection activeCell="B4" sqref="B4:AQ175"/>
    </sheetView>
  </sheetViews>
  <sheetFormatPr defaultRowHeight="14.4" x14ac:dyDescent="0.3"/>
  <cols>
    <col min="1" max="1" width="8.5546875" style="120"/>
    <col min="2" max="4" width="9.44140625" style="186"/>
  </cols>
  <sheetData>
    <row r="1" spans="1:34" s="120" customFormat="1" x14ac:dyDescent="0.3">
      <c r="A1" s="119"/>
      <c r="B1" s="874" t="s">
        <v>239</v>
      </c>
      <c r="C1" s="875"/>
      <c r="D1" s="875"/>
      <c r="E1" s="875"/>
      <c r="F1" s="875"/>
      <c r="G1" s="875"/>
      <c r="H1" s="875"/>
      <c r="I1" s="875"/>
      <c r="J1" s="875"/>
      <c r="K1" s="875"/>
      <c r="L1" s="875"/>
      <c r="M1" s="875"/>
      <c r="N1" s="875"/>
      <c r="O1" s="875"/>
      <c r="P1" s="875"/>
      <c r="Q1" s="875"/>
      <c r="R1" s="875"/>
      <c r="S1" s="875"/>
      <c r="T1" s="875"/>
      <c r="U1" s="875"/>
      <c r="V1" s="875"/>
      <c r="W1" s="875"/>
      <c r="X1" s="875"/>
      <c r="Y1" s="875"/>
      <c r="Z1" s="875"/>
      <c r="AA1" s="875"/>
      <c r="AB1" s="875"/>
      <c r="AC1" s="875"/>
      <c r="AD1" s="875"/>
      <c r="AE1" s="875"/>
      <c r="AF1" s="875"/>
      <c r="AG1" s="875"/>
      <c r="AH1" s="875"/>
    </row>
    <row r="2" spans="1:34" s="120" customFormat="1" x14ac:dyDescent="0.3">
      <c r="A2" s="119"/>
      <c r="B2" s="120" t="s">
        <v>288</v>
      </c>
      <c r="C2" s="120" t="s">
        <v>287</v>
      </c>
      <c r="D2" s="120" t="s">
        <v>289</v>
      </c>
      <c r="E2" s="120">
        <v>1991</v>
      </c>
      <c r="F2" s="120">
        <v>1992</v>
      </c>
      <c r="G2" s="120">
        <v>1993</v>
      </c>
      <c r="H2" s="120">
        <v>1994</v>
      </c>
      <c r="I2" s="120">
        <v>1995</v>
      </c>
      <c r="J2" s="120">
        <v>1996</v>
      </c>
      <c r="K2" s="120">
        <v>1997</v>
      </c>
      <c r="L2" s="120">
        <v>1998</v>
      </c>
      <c r="M2" s="120">
        <v>1999</v>
      </c>
      <c r="N2" s="120">
        <v>2000</v>
      </c>
      <c r="O2" s="120">
        <v>2001</v>
      </c>
      <c r="P2" s="120">
        <v>2002</v>
      </c>
      <c r="Q2" s="120">
        <v>2003</v>
      </c>
      <c r="R2" s="120">
        <v>2004</v>
      </c>
      <c r="S2" s="120">
        <v>2005</v>
      </c>
      <c r="T2" s="120">
        <v>2006</v>
      </c>
      <c r="U2" s="120">
        <v>2007</v>
      </c>
      <c r="V2" s="120">
        <v>2008</v>
      </c>
      <c r="W2" s="120">
        <v>2009</v>
      </c>
      <c r="X2" s="120">
        <v>2010</v>
      </c>
      <c r="Y2" s="120">
        <v>2011</v>
      </c>
      <c r="Z2" s="120">
        <v>2012</v>
      </c>
      <c r="AA2" s="120">
        <v>2013</v>
      </c>
      <c r="AB2" s="120">
        <v>2014</v>
      </c>
      <c r="AC2" s="120">
        <v>2015</v>
      </c>
      <c r="AD2" s="120">
        <v>2016</v>
      </c>
      <c r="AE2" s="120">
        <v>2017</v>
      </c>
      <c r="AF2" s="120">
        <v>2018</v>
      </c>
      <c r="AG2" s="120">
        <v>2019</v>
      </c>
      <c r="AH2" s="120">
        <v>2020</v>
      </c>
    </row>
    <row r="3" spans="1:34" s="122" customFormat="1" x14ac:dyDescent="0.3">
      <c r="A3" s="121"/>
      <c r="B3" s="122" t="s">
        <v>323</v>
      </c>
      <c r="C3" s="122" t="s">
        <v>324</v>
      </c>
      <c r="D3" s="122" t="s">
        <v>325</v>
      </c>
      <c r="E3" s="122" t="s">
        <v>326</v>
      </c>
      <c r="F3" s="122" t="s">
        <v>327</v>
      </c>
      <c r="G3" s="122" t="s">
        <v>328</v>
      </c>
      <c r="H3" s="122" t="s">
        <v>329</v>
      </c>
      <c r="I3" s="122" t="s">
        <v>330</v>
      </c>
      <c r="J3" s="122" t="s">
        <v>331</v>
      </c>
      <c r="K3" s="122" t="s">
        <v>332</v>
      </c>
      <c r="L3" s="122" t="s">
        <v>333</v>
      </c>
      <c r="M3" s="122" t="s">
        <v>334</v>
      </c>
      <c r="N3" s="122" t="s">
        <v>335</v>
      </c>
      <c r="O3" s="122" t="s">
        <v>336</v>
      </c>
      <c r="P3" s="122" t="s">
        <v>337</v>
      </c>
      <c r="Q3" s="122" t="s">
        <v>338</v>
      </c>
      <c r="R3" s="122" t="s">
        <v>339</v>
      </c>
      <c r="S3" s="122" t="s">
        <v>340</v>
      </c>
      <c r="T3" s="122" t="s">
        <v>341</v>
      </c>
      <c r="U3" s="122" t="s">
        <v>342</v>
      </c>
      <c r="V3" s="122" t="s">
        <v>343</v>
      </c>
      <c r="W3" s="122" t="s">
        <v>344</v>
      </c>
      <c r="X3" s="122" t="s">
        <v>345</v>
      </c>
      <c r="Y3" s="122" t="s">
        <v>346</v>
      </c>
      <c r="Z3" s="122" t="s">
        <v>347</v>
      </c>
      <c r="AA3" s="122" t="s">
        <v>348</v>
      </c>
      <c r="AB3" s="122" t="s">
        <v>349</v>
      </c>
      <c r="AC3" s="122" t="s">
        <v>350</v>
      </c>
      <c r="AD3" s="122" t="s">
        <v>351</v>
      </c>
      <c r="AE3" s="122" t="s">
        <v>352</v>
      </c>
      <c r="AF3" s="122" t="s">
        <v>353</v>
      </c>
      <c r="AG3" s="122" t="s">
        <v>354</v>
      </c>
      <c r="AH3" s="122" t="s">
        <v>355</v>
      </c>
    </row>
    <row r="4" spans="1:34" x14ac:dyDescent="0.3">
      <c r="A4" s="123">
        <f ca="1">Exceedance!U4</f>
        <v>46143</v>
      </c>
      <c r="B4" s="751">
        <v>112.99999999999999</v>
      </c>
      <c r="C4" s="751">
        <v>39</v>
      </c>
      <c r="D4" s="751">
        <v>68</v>
      </c>
      <c r="E4">
        <v>56.234999999999999</v>
      </c>
      <c r="F4">
        <v>85.29</v>
      </c>
      <c r="G4">
        <v>76.563999999999993</v>
      </c>
      <c r="H4">
        <v>67.471999999999994</v>
      </c>
      <c r="I4">
        <v>81.171999999999997</v>
      </c>
      <c r="J4">
        <v>60.265000000000008</v>
      </c>
      <c r="K4">
        <v>66.555000000000007</v>
      </c>
      <c r="L4">
        <v>52.167000000000002</v>
      </c>
      <c r="M4">
        <v>81.525999999999996</v>
      </c>
      <c r="N4">
        <v>79.472999999999999</v>
      </c>
      <c r="O4">
        <v>89.5</v>
      </c>
      <c r="P4">
        <v>52.209000000000003</v>
      </c>
      <c r="Q4">
        <v>80.769000000000005</v>
      </c>
      <c r="R4">
        <v>65.149000000000001</v>
      </c>
      <c r="S4">
        <v>82.162999999999997</v>
      </c>
      <c r="T4">
        <v>64.893000000000001</v>
      </c>
      <c r="U4">
        <v>73.774000000000001</v>
      </c>
      <c r="V4">
        <v>68.528999999999996</v>
      </c>
      <c r="W4">
        <v>78.153999999999996</v>
      </c>
      <c r="X4">
        <v>58.862000000000002</v>
      </c>
      <c r="Y4">
        <v>59.063999999999993</v>
      </c>
      <c r="Z4">
        <v>65.241</v>
      </c>
      <c r="AA4">
        <v>71.320999999999998</v>
      </c>
      <c r="AB4">
        <v>77.754999999999995</v>
      </c>
      <c r="AC4">
        <v>65.004999999999995</v>
      </c>
      <c r="AD4">
        <v>69.405000000000001</v>
      </c>
      <c r="AE4">
        <v>63.618000000000002</v>
      </c>
      <c r="AF4">
        <v>69.805999999999997</v>
      </c>
      <c r="AG4">
        <v>48.481999999999999</v>
      </c>
      <c r="AH4">
        <v>66.432000000000002</v>
      </c>
    </row>
    <row r="5" spans="1:34" x14ac:dyDescent="0.3">
      <c r="A5" s="123">
        <f ca="1">Exceedance!U5</f>
        <v>46174</v>
      </c>
      <c r="B5" s="751">
        <v>82</v>
      </c>
      <c r="C5" s="751">
        <v>28</v>
      </c>
      <c r="D5" s="751">
        <v>49</v>
      </c>
      <c r="E5">
        <v>52.366999999999997</v>
      </c>
      <c r="F5">
        <v>70.968999999999994</v>
      </c>
      <c r="G5">
        <v>57.052999999999997</v>
      </c>
      <c r="H5">
        <v>37.533999999999999</v>
      </c>
      <c r="I5">
        <v>155.46199999999999</v>
      </c>
      <c r="J5">
        <v>27.925000000000001</v>
      </c>
      <c r="K5">
        <v>72.495999999999995</v>
      </c>
      <c r="L5">
        <v>34.597000000000001</v>
      </c>
      <c r="M5">
        <v>75.34</v>
      </c>
      <c r="N5">
        <v>39.204999999999998</v>
      </c>
      <c r="O5">
        <v>46.94</v>
      </c>
      <c r="P5">
        <v>27.783000000000001</v>
      </c>
      <c r="Q5">
        <v>55.491999999999997</v>
      </c>
      <c r="R5">
        <v>30.515999999999998</v>
      </c>
      <c r="S5">
        <v>43.658999999999999</v>
      </c>
      <c r="T5">
        <v>31.411000000000001</v>
      </c>
      <c r="U5">
        <v>43.905000000000001</v>
      </c>
      <c r="V5">
        <v>61.720999999999997</v>
      </c>
      <c r="W5">
        <v>43.279000000000003</v>
      </c>
      <c r="X5">
        <v>51.06</v>
      </c>
      <c r="Y5">
        <v>70.423000000000002</v>
      </c>
      <c r="Z5">
        <v>25.763000000000002</v>
      </c>
      <c r="AA5">
        <v>45.408999999999999</v>
      </c>
      <c r="AB5">
        <v>58.811</v>
      </c>
      <c r="AC5">
        <v>145.55699999999999</v>
      </c>
      <c r="AD5">
        <v>59.47399999999999</v>
      </c>
      <c r="AE5">
        <v>58.476999999999997</v>
      </c>
      <c r="AF5">
        <v>27.771999999999998</v>
      </c>
      <c r="AG5">
        <v>91.658000000000001</v>
      </c>
      <c r="AH5">
        <v>38</v>
      </c>
    </row>
    <row r="6" spans="1:34" x14ac:dyDescent="0.3">
      <c r="A6" s="123">
        <f ca="1">Exceedance!U6</f>
        <v>46204</v>
      </c>
      <c r="B6" s="751">
        <v>42</v>
      </c>
      <c r="C6" s="751">
        <v>14.000000000000002</v>
      </c>
      <c r="D6" s="751">
        <v>25</v>
      </c>
      <c r="E6">
        <v>28.420999999999999</v>
      </c>
      <c r="F6">
        <v>36.841999999999999</v>
      </c>
      <c r="G6">
        <v>27.181999999999999</v>
      </c>
      <c r="H6">
        <v>20.748000000000001</v>
      </c>
      <c r="I6">
        <v>82.762</v>
      </c>
      <c r="J6">
        <v>18.707000000000001</v>
      </c>
      <c r="K6">
        <v>32.12700000000001</v>
      </c>
      <c r="L6">
        <v>20.084</v>
      </c>
      <c r="M6">
        <v>38.918999999999997</v>
      </c>
      <c r="N6">
        <v>22.672000000000001</v>
      </c>
      <c r="O6">
        <v>24.611000000000001</v>
      </c>
      <c r="P6">
        <v>18.861999999999998</v>
      </c>
      <c r="Q6">
        <v>23.753</v>
      </c>
      <c r="R6">
        <v>20.388999999999999</v>
      </c>
      <c r="S6">
        <v>23.547000000000001</v>
      </c>
      <c r="T6">
        <v>23.739000000000001</v>
      </c>
      <c r="U6">
        <v>25.388999999999999</v>
      </c>
      <c r="V6">
        <v>27.937000000000001</v>
      </c>
      <c r="W6">
        <v>24.263000000000002</v>
      </c>
      <c r="X6">
        <v>24.279</v>
      </c>
      <c r="Y6">
        <v>30.555</v>
      </c>
      <c r="Z6">
        <v>18.760000000000002</v>
      </c>
      <c r="AA6">
        <v>27.658000000000001</v>
      </c>
      <c r="AB6">
        <v>26.872</v>
      </c>
      <c r="AC6">
        <v>57.9</v>
      </c>
      <c r="AD6">
        <v>28.177</v>
      </c>
      <c r="AE6">
        <v>29.571999999999999</v>
      </c>
      <c r="AF6">
        <v>18.792999999999999</v>
      </c>
      <c r="AG6">
        <v>38.194000000000003</v>
      </c>
      <c r="AH6">
        <v>22.545000000000002</v>
      </c>
    </row>
    <row r="7" spans="1:34" x14ac:dyDescent="0.3">
      <c r="A7" s="123">
        <f ca="1">Exceedance!U7</f>
        <v>46235</v>
      </c>
      <c r="B7" s="751">
        <v>38</v>
      </c>
      <c r="C7" s="751">
        <v>23</v>
      </c>
      <c r="D7" s="751">
        <v>28.000000000000004</v>
      </c>
      <c r="E7">
        <v>26.756</v>
      </c>
      <c r="F7">
        <v>40.545000000000002</v>
      </c>
      <c r="G7">
        <v>24.952000000000002</v>
      </c>
      <c r="H7">
        <v>22.118000000000002</v>
      </c>
      <c r="I7">
        <v>40.638999999999996</v>
      </c>
      <c r="J7">
        <v>19.036999999999999</v>
      </c>
      <c r="K7">
        <v>31.507000000000001</v>
      </c>
      <c r="L7">
        <v>21.795000000000002</v>
      </c>
      <c r="M7">
        <v>35.502000000000002</v>
      </c>
      <c r="N7">
        <v>28.5</v>
      </c>
      <c r="O7">
        <v>32.844999999999999</v>
      </c>
      <c r="P7">
        <v>19.920999999999999</v>
      </c>
      <c r="Q7">
        <v>27.084</v>
      </c>
      <c r="R7">
        <v>21.888999999999999</v>
      </c>
      <c r="S7">
        <v>27.756</v>
      </c>
      <c r="T7">
        <v>29.01</v>
      </c>
      <c r="U7">
        <v>29.306999999999999</v>
      </c>
      <c r="V7">
        <v>26.63</v>
      </c>
      <c r="W7">
        <v>23.125</v>
      </c>
      <c r="X7">
        <v>28.568999999999999</v>
      </c>
      <c r="Y7">
        <v>24.81</v>
      </c>
      <c r="Z7">
        <v>21.991</v>
      </c>
      <c r="AA7">
        <v>29.672999999999998</v>
      </c>
      <c r="AB7">
        <v>28.373999999999999</v>
      </c>
      <c r="AC7">
        <v>35.396000000000001</v>
      </c>
      <c r="AD7">
        <v>28.776</v>
      </c>
      <c r="AE7">
        <v>28.244</v>
      </c>
      <c r="AF7">
        <v>19.628</v>
      </c>
      <c r="AG7">
        <v>29.294</v>
      </c>
      <c r="AH7">
        <v>22.344000000000001</v>
      </c>
    </row>
    <row r="8" spans="1:34" x14ac:dyDescent="0.3">
      <c r="A8" s="123">
        <f ca="1">Exceedance!U8</f>
        <v>46266</v>
      </c>
      <c r="B8" s="751">
        <v>33</v>
      </c>
      <c r="C8" s="751">
        <v>23</v>
      </c>
      <c r="D8" s="751">
        <v>22</v>
      </c>
      <c r="E8">
        <v>20.242999999999999</v>
      </c>
      <c r="F8">
        <v>32.427999999999997</v>
      </c>
      <c r="G8">
        <v>23.89</v>
      </c>
      <c r="H8">
        <v>21.827000000000002</v>
      </c>
      <c r="I8">
        <v>30.768999999999998</v>
      </c>
      <c r="J8">
        <v>18.166</v>
      </c>
      <c r="K8">
        <v>27.808</v>
      </c>
      <c r="L8">
        <v>17.699000000000002</v>
      </c>
      <c r="M8">
        <v>26.059000000000001</v>
      </c>
      <c r="N8">
        <v>23.289000000000001</v>
      </c>
      <c r="O8">
        <v>21.591000000000001</v>
      </c>
      <c r="P8">
        <v>19.933</v>
      </c>
      <c r="Q8">
        <v>45.58</v>
      </c>
      <c r="R8">
        <v>23.167000000000002</v>
      </c>
      <c r="S8">
        <v>21.739000000000001</v>
      </c>
      <c r="T8">
        <v>24.233000000000001</v>
      </c>
      <c r="U8">
        <v>29.951000000000001</v>
      </c>
      <c r="V8">
        <v>20.303999999999998</v>
      </c>
      <c r="W8">
        <v>19.231000000000002</v>
      </c>
      <c r="X8">
        <v>19.306000000000001</v>
      </c>
      <c r="Y8">
        <v>19.507999999999999</v>
      </c>
      <c r="Z8">
        <v>19.355</v>
      </c>
      <c r="AA8">
        <v>45.527999999999999</v>
      </c>
      <c r="AB8">
        <v>33.027000000000001</v>
      </c>
      <c r="AC8">
        <v>28.757999999999999</v>
      </c>
      <c r="AD8">
        <v>22.172999999999998</v>
      </c>
      <c r="AE8">
        <v>20.204999999999998</v>
      </c>
      <c r="AF8">
        <v>17.13</v>
      </c>
      <c r="AG8">
        <v>20.52</v>
      </c>
      <c r="AH8">
        <v>24.963999999999999</v>
      </c>
    </row>
    <row r="9" spans="1:34" x14ac:dyDescent="0.3">
      <c r="A9" s="123">
        <f ca="1">Exceedance!U9</f>
        <v>46296</v>
      </c>
      <c r="B9" s="751">
        <v>42</v>
      </c>
      <c r="C9" s="751">
        <v>33</v>
      </c>
      <c r="D9" s="751">
        <v>27</v>
      </c>
      <c r="E9">
        <v>19.393000000000001</v>
      </c>
      <c r="F9">
        <v>24.524000000000001</v>
      </c>
      <c r="G9">
        <v>24.998999999999999</v>
      </c>
      <c r="H9">
        <v>28.917000000000002</v>
      </c>
      <c r="I9">
        <v>36.042999999999999</v>
      </c>
      <c r="J9">
        <v>27.948</v>
      </c>
      <c r="K9">
        <v>33.951000000000001</v>
      </c>
      <c r="L9">
        <v>28.084</v>
      </c>
      <c r="M9">
        <v>24.088999999999999</v>
      </c>
      <c r="N9">
        <v>22.561</v>
      </c>
      <c r="O9">
        <v>21.945</v>
      </c>
      <c r="P9">
        <v>29.222000000000001</v>
      </c>
      <c r="Q9">
        <v>28.241</v>
      </c>
      <c r="R9">
        <v>23.946000000000002</v>
      </c>
      <c r="S9">
        <v>35.320999999999998</v>
      </c>
      <c r="T9">
        <v>47.101999999999997</v>
      </c>
      <c r="U9">
        <v>32.454000000000001</v>
      </c>
      <c r="V9">
        <v>21.922000000000001</v>
      </c>
      <c r="W9">
        <v>23.393999999999998</v>
      </c>
      <c r="X9">
        <v>21.98</v>
      </c>
      <c r="Y9">
        <v>23.186</v>
      </c>
      <c r="Z9">
        <v>19.265999999999998</v>
      </c>
      <c r="AA9">
        <v>43.923000000000002</v>
      </c>
      <c r="AB9">
        <v>42.230000000000004</v>
      </c>
      <c r="AC9">
        <v>26.143999999999998</v>
      </c>
      <c r="AD9">
        <v>21.285</v>
      </c>
      <c r="AE9">
        <v>24.134</v>
      </c>
      <c r="AF9">
        <v>20.006</v>
      </c>
      <c r="AG9">
        <v>21.057999999999996</v>
      </c>
      <c r="AH9">
        <v>26.401</v>
      </c>
    </row>
    <row r="10" spans="1:34" x14ac:dyDescent="0.3">
      <c r="A10" s="123">
        <f ca="1">Exceedance!U10</f>
        <v>46327</v>
      </c>
      <c r="B10" s="751">
        <v>33</v>
      </c>
      <c r="C10" s="751">
        <v>31</v>
      </c>
      <c r="D10" s="751">
        <v>28</v>
      </c>
      <c r="E10">
        <v>19.052</v>
      </c>
      <c r="F10">
        <v>20.358000000000001</v>
      </c>
      <c r="G10">
        <v>20.817</v>
      </c>
      <c r="H10">
        <v>22.992000000000001</v>
      </c>
      <c r="I10">
        <v>27.2</v>
      </c>
      <c r="J10">
        <v>24.52</v>
      </c>
      <c r="K10">
        <v>26.015999999999998</v>
      </c>
      <c r="L10">
        <v>25.003</v>
      </c>
      <c r="M10">
        <v>19.885000000000002</v>
      </c>
      <c r="N10">
        <v>19.655999999999999</v>
      </c>
      <c r="O10">
        <v>22.420999999999999</v>
      </c>
      <c r="P10">
        <v>19.167000000000002</v>
      </c>
      <c r="Q10">
        <v>20.571999999999999</v>
      </c>
      <c r="R10">
        <v>22.518000000000001</v>
      </c>
      <c r="S10">
        <v>28.125</v>
      </c>
      <c r="T10">
        <v>34.197000000000003</v>
      </c>
      <c r="U10">
        <v>27.393999999999998</v>
      </c>
      <c r="V10">
        <v>19.215</v>
      </c>
      <c r="W10">
        <v>22.109000000000002</v>
      </c>
      <c r="X10">
        <v>23.016999999999999</v>
      </c>
      <c r="Y10">
        <v>19.602</v>
      </c>
      <c r="Z10">
        <v>16.068000000000001</v>
      </c>
      <c r="AA10">
        <v>28.678999999999998</v>
      </c>
      <c r="AB10">
        <v>25.978999999999999</v>
      </c>
      <c r="AC10">
        <v>24.245000000000001</v>
      </c>
      <c r="AD10">
        <v>17.827000000000002</v>
      </c>
      <c r="AE10">
        <v>20.59</v>
      </c>
      <c r="AF10">
        <v>19.02</v>
      </c>
      <c r="AG10">
        <v>18.765000000000001</v>
      </c>
      <c r="AH10">
        <v>29.7</v>
      </c>
    </row>
    <row r="11" spans="1:34" x14ac:dyDescent="0.3">
      <c r="A11" s="123">
        <f ca="1">Exceedance!U11</f>
        <v>46357</v>
      </c>
      <c r="B11" s="751">
        <v>28.000000000000004</v>
      </c>
      <c r="C11" s="751">
        <v>27</v>
      </c>
      <c r="D11" s="751">
        <v>27</v>
      </c>
      <c r="E11">
        <v>17.587</v>
      </c>
      <c r="F11">
        <v>18.364999999999998</v>
      </c>
      <c r="G11">
        <v>17.09</v>
      </c>
      <c r="H11">
        <v>18.12</v>
      </c>
      <c r="I11">
        <v>25.795000000000002</v>
      </c>
      <c r="J11">
        <v>19.699000000000002</v>
      </c>
      <c r="K11">
        <v>20.149999999999999</v>
      </c>
      <c r="L11">
        <v>22.927000000000003</v>
      </c>
      <c r="M11">
        <v>17.521999999999998</v>
      </c>
      <c r="N11">
        <v>17.094000000000001</v>
      </c>
      <c r="O11">
        <v>17.901</v>
      </c>
      <c r="P11">
        <v>16.658000000000001</v>
      </c>
      <c r="Q11">
        <v>18.79</v>
      </c>
      <c r="R11">
        <v>17.75</v>
      </c>
      <c r="S11">
        <v>20.227</v>
      </c>
      <c r="T11">
        <v>23.004999999999999</v>
      </c>
      <c r="U11">
        <v>19.273</v>
      </c>
      <c r="V11">
        <v>16.942</v>
      </c>
      <c r="W11">
        <v>17.536000000000001</v>
      </c>
      <c r="X11">
        <v>19.468</v>
      </c>
      <c r="Y11">
        <v>17.055</v>
      </c>
      <c r="Z11">
        <v>14.561</v>
      </c>
      <c r="AA11">
        <v>21.635999999999999</v>
      </c>
      <c r="AB11">
        <v>21.152999999999999</v>
      </c>
      <c r="AC11">
        <v>21.417000000000002</v>
      </c>
      <c r="AD11">
        <v>16.71</v>
      </c>
      <c r="AE11">
        <v>19.64</v>
      </c>
      <c r="AF11">
        <v>15.2</v>
      </c>
      <c r="AG11">
        <v>17.545999999999996</v>
      </c>
      <c r="AH11">
        <v>23.146999999999998</v>
      </c>
    </row>
    <row r="12" spans="1:34" x14ac:dyDescent="0.3">
      <c r="A12" s="123">
        <f ca="1">Exceedance!U12</f>
        <v>46388</v>
      </c>
      <c r="B12" s="751">
        <v>26</v>
      </c>
      <c r="C12" s="751">
        <v>26</v>
      </c>
      <c r="D12" s="751">
        <v>26</v>
      </c>
      <c r="E12">
        <v>15.877000000000001</v>
      </c>
      <c r="F12">
        <v>17.350999999999999</v>
      </c>
      <c r="G12">
        <v>15.823</v>
      </c>
      <c r="H12">
        <v>16.613</v>
      </c>
      <c r="I12">
        <v>21.808</v>
      </c>
      <c r="J12">
        <v>16.545999999999999</v>
      </c>
      <c r="K12">
        <v>18.335000000000001</v>
      </c>
      <c r="L12">
        <v>19.754999999999999</v>
      </c>
      <c r="M12">
        <v>18.283000000000001</v>
      </c>
      <c r="N12">
        <v>16.006</v>
      </c>
      <c r="O12">
        <v>15.653</v>
      </c>
      <c r="P12">
        <v>15.988</v>
      </c>
      <c r="Q12">
        <v>17.056000000000001</v>
      </c>
      <c r="R12">
        <v>17.806999999999999</v>
      </c>
      <c r="S12">
        <v>17.579999999999998</v>
      </c>
      <c r="T12">
        <v>19.468</v>
      </c>
      <c r="U12">
        <v>16.067</v>
      </c>
      <c r="V12">
        <v>15.688000000000001</v>
      </c>
      <c r="W12">
        <v>15.663</v>
      </c>
      <c r="X12">
        <v>18.14</v>
      </c>
      <c r="Y12">
        <v>16.823</v>
      </c>
      <c r="Z12">
        <v>13.615</v>
      </c>
      <c r="AA12">
        <v>18.93</v>
      </c>
      <c r="AB12">
        <v>18.692</v>
      </c>
      <c r="AC12">
        <v>19.873999999999999</v>
      </c>
      <c r="AD12">
        <v>15.772</v>
      </c>
      <c r="AE12">
        <v>17.084</v>
      </c>
      <c r="AF12">
        <v>14.095000000000001</v>
      </c>
      <c r="AG12">
        <v>16.297999999999998</v>
      </c>
      <c r="AH12">
        <v>18.329000000000001</v>
      </c>
    </row>
    <row r="13" spans="1:34" x14ac:dyDescent="0.3">
      <c r="A13" s="123">
        <f ca="1">Exceedance!U13</f>
        <v>46419</v>
      </c>
      <c r="B13" s="751">
        <v>25</v>
      </c>
      <c r="C13" s="751">
        <v>25</v>
      </c>
      <c r="D13" s="751">
        <v>25</v>
      </c>
      <c r="E13">
        <v>15.178000000000001</v>
      </c>
      <c r="F13">
        <v>16.263999999999999</v>
      </c>
      <c r="G13">
        <v>13.589</v>
      </c>
      <c r="H13">
        <v>19.826000000000001</v>
      </c>
      <c r="I13">
        <v>22.474</v>
      </c>
      <c r="J13">
        <v>13.582000000000001</v>
      </c>
      <c r="K13">
        <v>16.260000000000002</v>
      </c>
      <c r="L13">
        <v>19.728999999999999</v>
      </c>
      <c r="M13">
        <v>19.63</v>
      </c>
      <c r="N13">
        <v>15.919</v>
      </c>
      <c r="O13">
        <v>13.358000000000001</v>
      </c>
      <c r="P13">
        <v>18.719000000000001</v>
      </c>
      <c r="Q13">
        <v>14.79</v>
      </c>
      <c r="R13">
        <v>16.074999999999999</v>
      </c>
      <c r="S13">
        <v>14.465999999999999</v>
      </c>
      <c r="T13">
        <v>18.792999999999999</v>
      </c>
      <c r="U13">
        <v>13.138</v>
      </c>
      <c r="V13">
        <v>14.366</v>
      </c>
      <c r="W13">
        <v>13.09</v>
      </c>
      <c r="X13">
        <v>15.179</v>
      </c>
      <c r="Y13">
        <v>14.211</v>
      </c>
      <c r="Z13">
        <v>12.069000000000001</v>
      </c>
      <c r="AA13">
        <v>19.202000000000002</v>
      </c>
      <c r="AB13">
        <v>24.215</v>
      </c>
      <c r="AC13">
        <v>18.890999999999998</v>
      </c>
      <c r="AD13">
        <v>21.702999999999999</v>
      </c>
      <c r="AE13">
        <v>19.646000000000001</v>
      </c>
      <c r="AF13">
        <v>12.423999999999999</v>
      </c>
      <c r="AG13">
        <v>14.917</v>
      </c>
      <c r="AH13">
        <v>17.898</v>
      </c>
    </row>
    <row r="14" spans="1:34" x14ac:dyDescent="0.3">
      <c r="A14" s="123">
        <f ca="1">Exceedance!U14</f>
        <v>46447</v>
      </c>
      <c r="B14" s="751">
        <v>43</v>
      </c>
      <c r="C14" s="751">
        <v>37</v>
      </c>
      <c r="D14" s="751">
        <v>40.000000000000007</v>
      </c>
      <c r="E14">
        <v>28.334000000000003</v>
      </c>
      <c r="F14">
        <v>31.460999999999999</v>
      </c>
      <c r="G14">
        <v>31.393000000000001</v>
      </c>
      <c r="H14">
        <v>42.564999999999998</v>
      </c>
      <c r="I14">
        <v>33.031999999999996</v>
      </c>
      <c r="J14">
        <v>34.71</v>
      </c>
      <c r="K14">
        <v>32.061</v>
      </c>
      <c r="L14">
        <v>30.652000000000001</v>
      </c>
      <c r="M14">
        <v>25.681999999999999</v>
      </c>
      <c r="N14">
        <v>26.702999999999999</v>
      </c>
      <c r="O14">
        <v>18.567</v>
      </c>
      <c r="P14">
        <v>30.138000000000002</v>
      </c>
      <c r="Q14">
        <v>44.98</v>
      </c>
      <c r="R14">
        <v>22.298999999999999</v>
      </c>
      <c r="S14">
        <v>23.817999999999998</v>
      </c>
      <c r="T14">
        <v>47.956000000000003</v>
      </c>
      <c r="U14">
        <v>14.723000000000001</v>
      </c>
      <c r="V14">
        <v>32.817999999999998</v>
      </c>
      <c r="W14">
        <v>16.974</v>
      </c>
      <c r="X14">
        <v>28.062000000000001</v>
      </c>
      <c r="Y14">
        <v>30.562999999999995</v>
      </c>
      <c r="Z14">
        <v>19.841000000000001</v>
      </c>
      <c r="AA14">
        <v>26.896000000000001</v>
      </c>
      <c r="AB14">
        <v>43.125</v>
      </c>
      <c r="AC14">
        <v>35.377000000000002</v>
      </c>
      <c r="AD14">
        <v>55.078000000000003</v>
      </c>
      <c r="AE14">
        <v>22.036000000000001</v>
      </c>
      <c r="AF14">
        <v>19.204000000000001</v>
      </c>
      <c r="AG14">
        <v>27.504000000000001</v>
      </c>
      <c r="AH14">
        <v>25.036000000000001</v>
      </c>
    </row>
    <row r="15" spans="1:34" x14ac:dyDescent="0.3">
      <c r="A15" s="123">
        <f ca="1">Exceedance!U15</f>
        <v>46478</v>
      </c>
      <c r="B15" s="751">
        <v>105</v>
      </c>
      <c r="C15" s="751">
        <v>72</v>
      </c>
      <c r="D15" s="751">
        <v>89</v>
      </c>
      <c r="E15">
        <v>66.350999999999999</v>
      </c>
      <c r="F15">
        <v>70.302999999999997</v>
      </c>
      <c r="G15">
        <v>59.793999999999997</v>
      </c>
      <c r="H15">
        <v>52.807000000000002</v>
      </c>
      <c r="I15">
        <v>83.634000000000015</v>
      </c>
      <c r="J15">
        <v>71.828000000000003</v>
      </c>
      <c r="K15">
        <v>52.008000000000003</v>
      </c>
      <c r="L15">
        <v>47.444000000000003</v>
      </c>
      <c r="M15">
        <v>76.597999999999999</v>
      </c>
      <c r="N15">
        <v>59.765999999999998</v>
      </c>
      <c r="O15">
        <v>51.84</v>
      </c>
      <c r="P15">
        <v>55.405000000000001</v>
      </c>
      <c r="Q15">
        <v>97.724999999999994</v>
      </c>
      <c r="R15">
        <v>61.088000000000001</v>
      </c>
      <c r="S15">
        <v>80.596000000000004</v>
      </c>
      <c r="T15">
        <v>86.022000000000006</v>
      </c>
      <c r="U15">
        <v>49.28</v>
      </c>
      <c r="V15">
        <v>51.805</v>
      </c>
      <c r="W15">
        <v>47.920999999999999</v>
      </c>
      <c r="X15">
        <v>64.373000000000005</v>
      </c>
      <c r="Y15">
        <v>69.445999999999998</v>
      </c>
      <c r="Z15">
        <v>40.128</v>
      </c>
      <c r="AA15">
        <v>65.906999999999996</v>
      </c>
      <c r="AB15">
        <v>67.739999999999995</v>
      </c>
      <c r="AC15">
        <v>61.771999999999998</v>
      </c>
      <c r="AD15">
        <v>106.111</v>
      </c>
      <c r="AE15">
        <v>39.820999999999998</v>
      </c>
      <c r="AF15">
        <v>77.588999999999999</v>
      </c>
      <c r="AG15">
        <v>43.756999999999998</v>
      </c>
      <c r="AH15">
        <v>48.726999999999997</v>
      </c>
    </row>
    <row r="16" spans="1:34" x14ac:dyDescent="0.3">
      <c r="A16" s="123">
        <f ca="1">Exceedance!U16</f>
        <v>46508</v>
      </c>
      <c r="B16" s="751">
        <v>274</v>
      </c>
      <c r="C16" s="751">
        <v>176</v>
      </c>
      <c r="D16" s="751">
        <v>225.99999999999997</v>
      </c>
      <c r="E16">
        <v>193.935</v>
      </c>
      <c r="F16">
        <v>270.47899999999998</v>
      </c>
      <c r="G16">
        <v>179.80500000000001</v>
      </c>
      <c r="H16">
        <v>232.55</v>
      </c>
      <c r="I16">
        <v>320.92</v>
      </c>
      <c r="J16">
        <v>292.64600000000002</v>
      </c>
      <c r="K16">
        <v>170.214</v>
      </c>
      <c r="L16">
        <v>192.37200000000001</v>
      </c>
      <c r="M16">
        <v>225.27199999999999</v>
      </c>
      <c r="N16">
        <v>243.30899999999997</v>
      </c>
      <c r="O16">
        <v>87.9</v>
      </c>
      <c r="P16">
        <v>162.42400000000001</v>
      </c>
      <c r="Q16">
        <v>222.84699999999998</v>
      </c>
      <c r="R16">
        <v>252.88399999999999</v>
      </c>
      <c r="S16">
        <v>219.114</v>
      </c>
      <c r="T16">
        <v>224.733</v>
      </c>
      <c r="U16">
        <v>251.38300000000001</v>
      </c>
      <c r="V16">
        <v>259.70999999999998</v>
      </c>
      <c r="W16">
        <v>105.8</v>
      </c>
      <c r="X16">
        <v>146.965</v>
      </c>
      <c r="Y16">
        <v>127.381</v>
      </c>
      <c r="Z16">
        <v>104.154</v>
      </c>
      <c r="AA16">
        <v>236.124</v>
      </c>
      <c r="AB16">
        <v>146.828</v>
      </c>
      <c r="AC16">
        <v>164.405</v>
      </c>
      <c r="AD16">
        <v>235.756</v>
      </c>
      <c r="AE16">
        <v>141.13800000000001</v>
      </c>
      <c r="AF16">
        <v>201.376</v>
      </c>
      <c r="AG16">
        <v>160.62</v>
      </c>
      <c r="AH16">
        <v>127.923</v>
      </c>
    </row>
    <row r="17" spans="1:34" x14ac:dyDescent="0.3">
      <c r="A17" s="123">
        <f ca="1">Exceedance!U17</f>
        <v>46539</v>
      </c>
      <c r="B17" s="751">
        <v>358</v>
      </c>
      <c r="C17" s="751">
        <v>173</v>
      </c>
      <c r="D17" s="751">
        <v>265</v>
      </c>
      <c r="E17">
        <v>160.244</v>
      </c>
      <c r="F17">
        <v>413.59899999999999</v>
      </c>
      <c r="G17">
        <v>204.886</v>
      </c>
      <c r="H17">
        <v>563.85699999999997</v>
      </c>
      <c r="I17">
        <v>299.61099999999999</v>
      </c>
      <c r="J17">
        <v>476.22800000000001</v>
      </c>
      <c r="K17">
        <v>203.21899999999999</v>
      </c>
      <c r="L17">
        <v>314.351</v>
      </c>
      <c r="M17">
        <v>145.845</v>
      </c>
      <c r="N17">
        <v>191.881</v>
      </c>
      <c r="O17">
        <v>56.633000000000003</v>
      </c>
      <c r="P17">
        <v>219.63900000000001</v>
      </c>
      <c r="Q17">
        <v>138.625</v>
      </c>
      <c r="R17">
        <v>285.00799999999998</v>
      </c>
      <c r="S17">
        <v>182.012</v>
      </c>
      <c r="T17">
        <v>173.08099999999999</v>
      </c>
      <c r="U17">
        <v>480.29199999999997</v>
      </c>
      <c r="V17">
        <v>247.84899999999999</v>
      </c>
      <c r="W17">
        <v>257.08699999999999</v>
      </c>
      <c r="X17">
        <v>416.36599999999999</v>
      </c>
      <c r="Y17">
        <v>48.618000000000002</v>
      </c>
      <c r="Z17">
        <v>152.18</v>
      </c>
      <c r="AA17">
        <v>339.08</v>
      </c>
      <c r="AB17">
        <v>344.68900000000002</v>
      </c>
      <c r="AC17">
        <v>292.18900000000002</v>
      </c>
      <c r="AD17">
        <v>387.714</v>
      </c>
      <c r="AE17">
        <v>70.173000000000002</v>
      </c>
      <c r="AF17">
        <v>407.089</v>
      </c>
      <c r="AG17">
        <v>181.79300000000001</v>
      </c>
      <c r="AH17">
        <v>266.37900000000002</v>
      </c>
    </row>
    <row r="18" spans="1:34" x14ac:dyDescent="0.3">
      <c r="A18" s="123">
        <f ca="1">Exceedance!U18</f>
        <v>46569</v>
      </c>
      <c r="B18" s="751">
        <v>147</v>
      </c>
      <c r="C18" s="751">
        <v>54</v>
      </c>
      <c r="D18" s="751">
        <v>90</v>
      </c>
      <c r="E18">
        <v>64.52</v>
      </c>
      <c r="F18">
        <v>188</v>
      </c>
      <c r="G18">
        <v>61.933999999999997</v>
      </c>
      <c r="H18">
        <v>443.947</v>
      </c>
      <c r="I18">
        <v>106.205</v>
      </c>
      <c r="J18">
        <v>169.822</v>
      </c>
      <c r="K18">
        <v>98.425000000000011</v>
      </c>
      <c r="L18">
        <v>217.88800000000001</v>
      </c>
      <c r="M18">
        <v>48.530999999999999</v>
      </c>
      <c r="N18">
        <v>58.95</v>
      </c>
      <c r="O18">
        <v>23.681999999999999</v>
      </c>
      <c r="P18">
        <v>59.063999999999993</v>
      </c>
      <c r="Q18">
        <v>53.374000000000002</v>
      </c>
      <c r="R18">
        <v>113.959</v>
      </c>
      <c r="S18">
        <v>69.337000000000003</v>
      </c>
      <c r="T18">
        <v>65.486999999999995</v>
      </c>
      <c r="U18">
        <v>212.142</v>
      </c>
      <c r="V18">
        <v>129.93700000000001</v>
      </c>
      <c r="W18">
        <v>69.679000000000002</v>
      </c>
      <c r="X18">
        <v>232.11099999999999</v>
      </c>
      <c r="Y18">
        <v>24.228999999999999</v>
      </c>
      <c r="Z18">
        <v>56.304000000000002</v>
      </c>
      <c r="AA18">
        <v>103.86000000000001</v>
      </c>
      <c r="AB18">
        <v>119.197</v>
      </c>
      <c r="AC18">
        <v>93.775999999999996</v>
      </c>
      <c r="AD18">
        <v>131.21899999999999</v>
      </c>
      <c r="AE18">
        <v>28.762</v>
      </c>
      <c r="AF18">
        <v>269.46199999999999</v>
      </c>
      <c r="AG18">
        <v>56.515000000000001</v>
      </c>
      <c r="AH18">
        <v>117.495</v>
      </c>
    </row>
    <row r="19" spans="1:34" x14ac:dyDescent="0.3">
      <c r="A19" s="123">
        <f ca="1">Exceedance!U19</f>
        <v>46600</v>
      </c>
      <c r="B19" s="751">
        <v>71</v>
      </c>
      <c r="C19" s="751">
        <v>43</v>
      </c>
      <c r="D19" s="751">
        <v>56.000000000000007</v>
      </c>
      <c r="E19">
        <v>53.503</v>
      </c>
      <c r="F19">
        <v>70.376999999999995</v>
      </c>
      <c r="G19">
        <v>39.869</v>
      </c>
      <c r="H19">
        <v>128.97399999999999</v>
      </c>
      <c r="I19">
        <v>51.383000000000003</v>
      </c>
      <c r="J19">
        <v>81.84</v>
      </c>
      <c r="K19">
        <v>48.585999999999999</v>
      </c>
      <c r="L19">
        <v>90.51</v>
      </c>
      <c r="M19">
        <v>43.182000000000002</v>
      </c>
      <c r="N19">
        <v>52.546999999999997</v>
      </c>
      <c r="O19">
        <v>20.109000000000002</v>
      </c>
      <c r="P19">
        <v>43.802999999999997</v>
      </c>
      <c r="Q19">
        <v>37.726999999999997</v>
      </c>
      <c r="R19">
        <v>58.784999999999997</v>
      </c>
      <c r="S19">
        <v>49.582999999999998</v>
      </c>
      <c r="T19">
        <v>47.89</v>
      </c>
      <c r="U19">
        <v>79.610000000000014</v>
      </c>
      <c r="V19">
        <v>52.353999999999999</v>
      </c>
      <c r="W19">
        <v>48.418000000000006</v>
      </c>
      <c r="X19">
        <v>71.943000000000012</v>
      </c>
      <c r="Y19">
        <v>25.501000000000001</v>
      </c>
      <c r="Z19">
        <v>40.575000000000003</v>
      </c>
      <c r="AA19">
        <v>58.798999999999999</v>
      </c>
      <c r="AB19">
        <v>53.305</v>
      </c>
      <c r="AC19">
        <v>53.918999999999997</v>
      </c>
      <c r="AD19">
        <v>64.156999999999996</v>
      </c>
      <c r="AE19">
        <v>24.344000000000001</v>
      </c>
      <c r="AF19">
        <v>85.593999999999994</v>
      </c>
      <c r="AG19">
        <v>37.14</v>
      </c>
      <c r="AH19">
        <v>54.902000000000001</v>
      </c>
    </row>
    <row r="20" spans="1:34" x14ac:dyDescent="0.3">
      <c r="A20" s="123">
        <f ca="1">Exceedance!U20</f>
        <v>46631</v>
      </c>
      <c r="B20" s="751">
        <v>43</v>
      </c>
      <c r="C20" s="751">
        <v>30</v>
      </c>
      <c r="D20" s="751">
        <v>36</v>
      </c>
      <c r="E20">
        <v>38.533999999999999</v>
      </c>
      <c r="F20">
        <v>50.054000000000002</v>
      </c>
      <c r="G20">
        <v>32.04</v>
      </c>
      <c r="H20">
        <v>64.382000000000005</v>
      </c>
      <c r="I20">
        <v>37.222999999999999</v>
      </c>
      <c r="J20">
        <v>55.98</v>
      </c>
      <c r="K20">
        <v>30.574000000000002</v>
      </c>
      <c r="L20">
        <v>47.863999999999997</v>
      </c>
      <c r="M20">
        <v>32.045999999999999</v>
      </c>
      <c r="N20">
        <v>30.829000000000001</v>
      </c>
      <c r="O20">
        <v>19.699000000000002</v>
      </c>
      <c r="P20">
        <v>58.267000000000003</v>
      </c>
      <c r="Q20">
        <v>34.680999999999997</v>
      </c>
      <c r="R20">
        <v>37.686</v>
      </c>
      <c r="S20">
        <v>36.283000000000001</v>
      </c>
      <c r="T20">
        <v>41.442</v>
      </c>
      <c r="U20">
        <v>45.491999999999997</v>
      </c>
      <c r="V20">
        <v>34.398000000000003</v>
      </c>
      <c r="W20">
        <v>27.634</v>
      </c>
      <c r="X20">
        <v>40.942</v>
      </c>
      <c r="Y20">
        <v>20.595999999999997</v>
      </c>
      <c r="Z20">
        <v>54.16</v>
      </c>
      <c r="AA20">
        <v>52.688000000000002</v>
      </c>
      <c r="AB20">
        <v>38.018999999999998</v>
      </c>
      <c r="AC20">
        <v>35.420999999999999</v>
      </c>
      <c r="AD20">
        <v>39.093000000000004</v>
      </c>
      <c r="AE20">
        <v>19.315000000000001</v>
      </c>
      <c r="AF20">
        <v>45.067</v>
      </c>
      <c r="AG20">
        <v>34.475000000000001</v>
      </c>
      <c r="AH20">
        <v>33.655000000000001</v>
      </c>
    </row>
    <row r="21" spans="1:34" x14ac:dyDescent="0.3">
      <c r="A21" s="123">
        <f ca="1">Exceedance!U21</f>
        <v>46661</v>
      </c>
      <c r="B21" s="751">
        <v>42</v>
      </c>
      <c r="C21" s="751">
        <v>33</v>
      </c>
      <c r="D21" s="751">
        <v>37</v>
      </c>
      <c r="E21">
        <v>28.344000000000001</v>
      </c>
      <c r="F21">
        <v>45.63000000000001</v>
      </c>
      <c r="G21">
        <v>39.006</v>
      </c>
      <c r="H21">
        <v>61.093000000000004</v>
      </c>
      <c r="I21">
        <v>46.372999999999998</v>
      </c>
      <c r="J21">
        <v>58.901000000000003</v>
      </c>
      <c r="K21">
        <v>40.920999999999999</v>
      </c>
      <c r="L21">
        <v>37.962000000000003</v>
      </c>
      <c r="M21">
        <v>29.044</v>
      </c>
      <c r="N21">
        <v>29.295999999999999</v>
      </c>
      <c r="O21">
        <v>28.93</v>
      </c>
      <c r="P21">
        <v>35.512</v>
      </c>
      <c r="Q21">
        <v>32.523000000000003</v>
      </c>
      <c r="R21">
        <v>51.158000000000001</v>
      </c>
      <c r="S21">
        <v>62.366999999999997</v>
      </c>
      <c r="T21">
        <v>43.113</v>
      </c>
      <c r="U21">
        <v>41.593000000000004</v>
      </c>
      <c r="V21">
        <v>36.542999999999999</v>
      </c>
      <c r="W21">
        <v>28.911999999999999</v>
      </c>
      <c r="X21">
        <v>40.209000000000003</v>
      </c>
      <c r="Y21">
        <v>19.945</v>
      </c>
      <c r="Z21">
        <v>50.234000000000002</v>
      </c>
      <c r="AA21">
        <v>62.115000000000002</v>
      </c>
      <c r="AB21">
        <v>32.798999999999999</v>
      </c>
      <c r="AC21">
        <v>30.99</v>
      </c>
      <c r="AD21">
        <v>40.423999999999999</v>
      </c>
      <c r="AE21">
        <v>21.983000000000001</v>
      </c>
      <c r="AF21">
        <v>38.804000000000002</v>
      </c>
      <c r="AG21">
        <v>34.131</v>
      </c>
      <c r="AH21">
        <v>28.62</v>
      </c>
    </row>
    <row r="22" spans="1:34" x14ac:dyDescent="0.3">
      <c r="A22" s="123">
        <f ca="1">Exceedance!U22</f>
        <v>46692</v>
      </c>
      <c r="B22" s="751">
        <v>34</v>
      </c>
      <c r="C22" s="751">
        <v>30</v>
      </c>
      <c r="D22" s="751">
        <v>32</v>
      </c>
      <c r="E22">
        <v>23.972999999999999</v>
      </c>
      <c r="F22">
        <v>37.024999999999999</v>
      </c>
      <c r="G22">
        <v>30.411000000000001</v>
      </c>
      <c r="H22">
        <v>45.093000000000004</v>
      </c>
      <c r="I22">
        <v>38.905999999999999</v>
      </c>
      <c r="J22">
        <v>44.268000000000001</v>
      </c>
      <c r="K22">
        <v>34.457999999999998</v>
      </c>
      <c r="L22">
        <v>30.199000000000002</v>
      </c>
      <c r="M22">
        <v>25.748000000000001</v>
      </c>
      <c r="N22">
        <v>28.782</v>
      </c>
      <c r="O22">
        <v>18.61</v>
      </c>
      <c r="P22">
        <v>26.260999999999999</v>
      </c>
      <c r="Q22">
        <v>30.295000000000002</v>
      </c>
      <c r="R22">
        <v>39.128</v>
      </c>
      <c r="S22">
        <v>44.042000000000002</v>
      </c>
      <c r="T22">
        <v>35.404000000000003</v>
      </c>
      <c r="U22">
        <v>35.636000000000003</v>
      </c>
      <c r="V22">
        <v>32.844999999999999</v>
      </c>
      <c r="W22">
        <v>29.265000000000001</v>
      </c>
      <c r="X22">
        <v>33.095999999999997</v>
      </c>
      <c r="Y22">
        <v>16.571999999999999</v>
      </c>
      <c r="Z22">
        <v>32.71</v>
      </c>
      <c r="AA22">
        <v>38.640999999999991</v>
      </c>
      <c r="AB22">
        <v>29.702000000000002</v>
      </c>
      <c r="AC22">
        <v>26.608000000000001</v>
      </c>
      <c r="AD22">
        <v>34.35</v>
      </c>
      <c r="AE22">
        <v>20.652000000000001</v>
      </c>
      <c r="AF22">
        <v>33.558</v>
      </c>
      <c r="AG22">
        <v>36.210999999999999</v>
      </c>
      <c r="AH22">
        <v>27.161999999999999</v>
      </c>
    </row>
    <row r="23" spans="1:34" x14ac:dyDescent="0.3">
      <c r="A23" s="123">
        <f ca="1">Exceedance!U23</f>
        <v>46722</v>
      </c>
      <c r="B23" s="751">
        <v>27</v>
      </c>
      <c r="C23" s="751">
        <v>27</v>
      </c>
      <c r="D23" s="751">
        <v>27</v>
      </c>
      <c r="E23">
        <v>21.5</v>
      </c>
      <c r="F23">
        <v>31.364999999999998</v>
      </c>
      <c r="G23">
        <v>24.456</v>
      </c>
      <c r="H23">
        <v>41.244</v>
      </c>
      <c r="I23">
        <v>32.142000000000003</v>
      </c>
      <c r="J23">
        <v>34.451999999999998</v>
      </c>
      <c r="K23">
        <v>31.167999999999999</v>
      </c>
      <c r="L23">
        <v>26.643999999999998</v>
      </c>
      <c r="M23">
        <v>22.353999999999999</v>
      </c>
      <c r="N23">
        <v>23.285</v>
      </c>
      <c r="O23">
        <v>16.045000000000002</v>
      </c>
      <c r="P23">
        <v>23.812999999999999</v>
      </c>
      <c r="Q23">
        <v>24.262</v>
      </c>
      <c r="R23">
        <v>28.920000000000005</v>
      </c>
      <c r="S23">
        <v>30.143000000000001</v>
      </c>
      <c r="T23">
        <v>24.991</v>
      </c>
      <c r="U23">
        <v>31.524000000000001</v>
      </c>
      <c r="V23">
        <v>26.477</v>
      </c>
      <c r="W23">
        <v>24.512</v>
      </c>
      <c r="X23">
        <v>28.913</v>
      </c>
      <c r="Y23">
        <v>14.994</v>
      </c>
      <c r="Z23">
        <v>24.564</v>
      </c>
      <c r="AA23">
        <v>31.164000000000001</v>
      </c>
      <c r="AB23">
        <v>26.257000000000001</v>
      </c>
      <c r="AC23">
        <v>24.457999999999998</v>
      </c>
      <c r="AD23">
        <v>31.751999999999999</v>
      </c>
      <c r="AE23">
        <v>16.550999999999998</v>
      </c>
      <c r="AF23">
        <v>30.827000000000002</v>
      </c>
      <c r="AG23">
        <v>28.436</v>
      </c>
      <c r="AH23">
        <v>24.603000000000002</v>
      </c>
    </row>
    <row r="24" spans="1:34" x14ac:dyDescent="0.3">
      <c r="A24" s="123">
        <f ca="1">Exceedance!U24</f>
        <v>46753</v>
      </c>
      <c r="B24" s="751">
        <v>26</v>
      </c>
      <c r="C24" s="751">
        <v>26</v>
      </c>
      <c r="D24" s="751">
        <v>26</v>
      </c>
      <c r="E24">
        <v>20.135000000000002</v>
      </c>
      <c r="F24">
        <v>28.583999999999996</v>
      </c>
      <c r="G24">
        <v>22.18</v>
      </c>
      <c r="H24">
        <v>34.954000000000001</v>
      </c>
      <c r="I24">
        <v>27.439</v>
      </c>
      <c r="J24">
        <v>30.590999999999998</v>
      </c>
      <c r="K24">
        <v>26.709</v>
      </c>
      <c r="L24">
        <v>26.445</v>
      </c>
      <c r="M24">
        <v>20.693000000000001</v>
      </c>
      <c r="N24">
        <v>20.364000000000001</v>
      </c>
      <c r="O24">
        <v>15.385999999999999</v>
      </c>
      <c r="P24">
        <v>21.492999999999999</v>
      </c>
      <c r="Q24">
        <v>23.582000000000001</v>
      </c>
      <c r="R24">
        <v>25.093</v>
      </c>
      <c r="S24">
        <v>25.356000000000002</v>
      </c>
      <c r="T24">
        <v>20.805</v>
      </c>
      <c r="U24">
        <v>28.748000000000001</v>
      </c>
      <c r="V24">
        <v>23.483000000000001</v>
      </c>
      <c r="W24">
        <v>22.556999999999999</v>
      </c>
      <c r="X24">
        <v>27.446999999999999</v>
      </c>
      <c r="Y24">
        <v>13.978</v>
      </c>
      <c r="Z24">
        <v>21.486999999999998</v>
      </c>
      <c r="AA24">
        <v>27.260999999999999</v>
      </c>
      <c r="AB24">
        <v>24.155000000000001</v>
      </c>
      <c r="AC24">
        <v>22.696999999999999</v>
      </c>
      <c r="AD24">
        <v>27.684000000000001</v>
      </c>
      <c r="AE24">
        <v>15.253</v>
      </c>
      <c r="AF24">
        <v>28.146000000000001</v>
      </c>
      <c r="AG24">
        <v>22.861000000000001</v>
      </c>
      <c r="AH24">
        <v>22.210999999999999</v>
      </c>
    </row>
    <row r="25" spans="1:34" x14ac:dyDescent="0.3">
      <c r="A25" s="123">
        <f ca="1">Exceedance!U25</f>
        <v>46784</v>
      </c>
      <c r="B25" s="751">
        <v>25</v>
      </c>
      <c r="C25" s="751">
        <v>25</v>
      </c>
      <c r="D25" s="751">
        <v>25</v>
      </c>
      <c r="E25">
        <v>19.190000000000001</v>
      </c>
      <c r="F25">
        <v>24.904</v>
      </c>
      <c r="G25">
        <v>25.547000000000001</v>
      </c>
      <c r="H25">
        <v>34.863999999999997</v>
      </c>
      <c r="I25">
        <v>23.167999999999999</v>
      </c>
      <c r="J25">
        <v>27.059000000000001</v>
      </c>
      <c r="K25">
        <v>26.332999999999998</v>
      </c>
      <c r="L25">
        <v>27.367999999999999</v>
      </c>
      <c r="M25">
        <v>20.478000000000002</v>
      </c>
      <c r="N25">
        <v>17.802</v>
      </c>
      <c r="O25">
        <v>18.734999999999999</v>
      </c>
      <c r="P25">
        <v>19.137</v>
      </c>
      <c r="Q25">
        <v>21.518999999999998</v>
      </c>
      <c r="R25">
        <v>21.236999999999998</v>
      </c>
      <c r="S25">
        <v>24.396999999999998</v>
      </c>
      <c r="T25">
        <v>17.507000000000001</v>
      </c>
      <c r="U25">
        <v>26.318999999999999</v>
      </c>
      <c r="V25">
        <v>20.084</v>
      </c>
      <c r="W25">
        <v>19.420999999999999</v>
      </c>
      <c r="X25">
        <v>23.638999999999999</v>
      </c>
      <c r="Y25">
        <v>12.763999999999999</v>
      </c>
      <c r="Z25">
        <v>22.315000000000001</v>
      </c>
      <c r="AA25">
        <v>32.789000000000001</v>
      </c>
      <c r="AB25">
        <v>23.356000000000002</v>
      </c>
      <c r="AC25">
        <v>28.696000000000002</v>
      </c>
      <c r="AD25">
        <v>29.454999999999998</v>
      </c>
      <c r="AE25">
        <v>13.801</v>
      </c>
      <c r="AF25">
        <v>25.498000000000001</v>
      </c>
      <c r="AG25">
        <v>22.405999999999999</v>
      </c>
      <c r="AH25">
        <v>21.196000000000002</v>
      </c>
    </row>
    <row r="26" spans="1:34" x14ac:dyDescent="0.3">
      <c r="A26" s="123">
        <f ca="1">Exceedance!U26</f>
        <v>46813</v>
      </c>
      <c r="B26" s="751">
        <v>40.000000000000007</v>
      </c>
      <c r="C26" s="751">
        <v>40.000000000000007</v>
      </c>
      <c r="D26" s="751">
        <v>40.000000000000007</v>
      </c>
      <c r="E26">
        <v>35.225999999999999</v>
      </c>
      <c r="F26">
        <v>43.877000000000002</v>
      </c>
      <c r="G26">
        <v>47.613</v>
      </c>
      <c r="H26">
        <v>44.273000000000003</v>
      </c>
      <c r="I26">
        <v>47.173000000000002</v>
      </c>
      <c r="J26">
        <v>44.737000000000002</v>
      </c>
      <c r="K26">
        <v>38.237000000000002</v>
      </c>
      <c r="L26">
        <v>32.893999999999998</v>
      </c>
      <c r="M26">
        <v>31.231999999999996</v>
      </c>
      <c r="N26">
        <v>22.934999999999999</v>
      </c>
      <c r="O26">
        <v>29.806000000000001</v>
      </c>
      <c r="P26">
        <v>49.62</v>
      </c>
      <c r="Q26">
        <v>27.234999999999999</v>
      </c>
      <c r="R26">
        <v>30.449000000000002</v>
      </c>
      <c r="S26">
        <v>57.646000000000001</v>
      </c>
      <c r="T26">
        <v>18.734000000000002</v>
      </c>
      <c r="U26">
        <v>45.905000000000001</v>
      </c>
      <c r="V26">
        <v>23.876000000000001</v>
      </c>
      <c r="W26">
        <v>32.045000000000002</v>
      </c>
      <c r="X26">
        <v>41.581000000000003</v>
      </c>
      <c r="Y26">
        <v>20.681000000000001</v>
      </c>
      <c r="Z26">
        <v>29.039000000000001</v>
      </c>
      <c r="AA26">
        <v>55.621000000000002</v>
      </c>
      <c r="AB26">
        <v>39.57</v>
      </c>
      <c r="AC26">
        <v>65.069000000000003</v>
      </c>
      <c r="AD26">
        <v>31.242999999999999</v>
      </c>
      <c r="AE26">
        <v>20.658999999999999</v>
      </c>
      <c r="AF26">
        <v>38.256999999999998</v>
      </c>
      <c r="AG26">
        <v>28.998999999999999</v>
      </c>
      <c r="AH26">
        <v>35.270000000000003</v>
      </c>
    </row>
    <row r="27" spans="1:34" x14ac:dyDescent="0.3">
      <c r="A27" s="123">
        <f ca="1">Exceedance!U27</f>
        <v>46844</v>
      </c>
      <c r="B27" s="751">
        <v>89</v>
      </c>
      <c r="C27" s="751">
        <v>89</v>
      </c>
      <c r="D27" s="751">
        <v>89</v>
      </c>
      <c r="E27">
        <v>75.591999999999999</v>
      </c>
      <c r="F27">
        <v>80.650000000000006</v>
      </c>
      <c r="G27">
        <v>62.64</v>
      </c>
      <c r="H27">
        <v>104.203</v>
      </c>
      <c r="I27">
        <v>89.537999999999997</v>
      </c>
      <c r="J27">
        <v>68.885999999999996</v>
      </c>
      <c r="K27">
        <v>59.112000000000002</v>
      </c>
      <c r="L27">
        <v>93.162000000000006</v>
      </c>
      <c r="M27">
        <v>69.837999999999994</v>
      </c>
      <c r="N27">
        <v>59.277999999999999</v>
      </c>
      <c r="O27">
        <v>55.551000000000002</v>
      </c>
      <c r="P27">
        <v>107.32299999999999</v>
      </c>
      <c r="Q27">
        <v>70.721999999999994</v>
      </c>
      <c r="R27">
        <v>99.593999999999994</v>
      </c>
      <c r="S27">
        <v>105.392</v>
      </c>
      <c r="T27">
        <v>54.003</v>
      </c>
      <c r="U27">
        <v>72.480999999999995</v>
      </c>
      <c r="V27">
        <v>58.703000000000003</v>
      </c>
      <c r="W27">
        <v>70.010999999999996</v>
      </c>
      <c r="X27">
        <v>91.64</v>
      </c>
      <c r="Y27">
        <v>41.052999999999997</v>
      </c>
      <c r="Z27">
        <v>71.900000000000006</v>
      </c>
      <c r="AA27">
        <v>85.103999999999999</v>
      </c>
      <c r="AB27">
        <v>66.47</v>
      </c>
      <c r="AC27">
        <v>119.04600000000001</v>
      </c>
      <c r="AD27">
        <v>53.253999999999998</v>
      </c>
      <c r="AE27">
        <v>83.396000000000015</v>
      </c>
      <c r="AF27">
        <v>56.515000000000001</v>
      </c>
      <c r="AG27">
        <v>53.231999999999999</v>
      </c>
      <c r="AH27">
        <v>81.158000000000001</v>
      </c>
    </row>
    <row r="28" spans="1:34" x14ac:dyDescent="0.3">
      <c r="A28" s="123">
        <f ca="1">Exceedance!U28</f>
        <v>46874</v>
      </c>
      <c r="B28" s="751">
        <v>225.99999999999997</v>
      </c>
      <c r="C28" s="751">
        <v>225.99999999999997</v>
      </c>
      <c r="D28" s="751">
        <v>225.99999999999997</v>
      </c>
      <c r="E28">
        <v>299.88600000000002</v>
      </c>
      <c r="F28">
        <v>231.47300000000001</v>
      </c>
      <c r="G28">
        <v>263.416</v>
      </c>
      <c r="H28">
        <v>381.96</v>
      </c>
      <c r="I28">
        <v>354.07899999999995</v>
      </c>
      <c r="J28">
        <v>217.38200000000001</v>
      </c>
      <c r="K28">
        <v>233.36500000000001</v>
      </c>
      <c r="L28">
        <v>261.375</v>
      </c>
      <c r="M28">
        <v>268.15899999999999</v>
      </c>
      <c r="N28">
        <v>100.36499999999999</v>
      </c>
      <c r="O28">
        <v>175.43799999999999</v>
      </c>
      <c r="P28">
        <v>240.04300000000001</v>
      </c>
      <c r="Q28">
        <v>285.41800000000001</v>
      </c>
      <c r="R28">
        <v>252.71700000000001</v>
      </c>
      <c r="S28">
        <v>243.477</v>
      </c>
      <c r="T28">
        <v>266.642</v>
      </c>
      <c r="U28">
        <v>326.80400000000003</v>
      </c>
      <c r="V28">
        <v>135.624</v>
      </c>
      <c r="W28">
        <v>171.30199999999999</v>
      </c>
      <c r="X28">
        <v>154.292</v>
      </c>
      <c r="Y28">
        <v>108.408</v>
      </c>
      <c r="Z28">
        <v>261.24900000000002</v>
      </c>
      <c r="AA28">
        <v>177.44900000000001</v>
      </c>
      <c r="AB28">
        <v>176.71799999999999</v>
      </c>
      <c r="AC28">
        <v>273.50900000000001</v>
      </c>
      <c r="AD28">
        <v>172.53</v>
      </c>
      <c r="AE28">
        <v>202.29</v>
      </c>
      <c r="AF28">
        <v>196.233</v>
      </c>
      <c r="AG28">
        <v>149.11199999999999</v>
      </c>
      <c r="AH28">
        <v>222.845</v>
      </c>
    </row>
    <row r="29" spans="1:34" x14ac:dyDescent="0.3">
      <c r="A29" s="123">
        <f ca="1">Exceedance!U29</f>
        <v>46905</v>
      </c>
      <c r="B29" s="751">
        <v>265</v>
      </c>
      <c r="C29" s="751">
        <v>265</v>
      </c>
      <c r="D29" s="751">
        <v>265</v>
      </c>
      <c r="E29">
        <v>421.76100000000002</v>
      </c>
      <c r="F29">
        <v>220.875</v>
      </c>
      <c r="G29">
        <v>601.70399999999995</v>
      </c>
      <c r="H29">
        <v>321.68799999999999</v>
      </c>
      <c r="I29">
        <v>507.87400000000002</v>
      </c>
      <c r="J29">
        <v>219.334</v>
      </c>
      <c r="K29">
        <v>345.61</v>
      </c>
      <c r="L29">
        <v>160.00399999999999</v>
      </c>
      <c r="M29">
        <v>193.99299999999999</v>
      </c>
      <c r="N29">
        <v>57.951000000000001</v>
      </c>
      <c r="O29">
        <v>210.65199999999999</v>
      </c>
      <c r="P29">
        <v>146.875</v>
      </c>
      <c r="Q29">
        <v>293.39699999999999</v>
      </c>
      <c r="R29">
        <v>189.52500000000001</v>
      </c>
      <c r="S29">
        <v>177.77500000000001</v>
      </c>
      <c r="T29">
        <v>501.91800000000001</v>
      </c>
      <c r="U29">
        <v>270.62799999999999</v>
      </c>
      <c r="V29">
        <v>274.17599999999999</v>
      </c>
      <c r="W29">
        <v>446.64400000000001</v>
      </c>
      <c r="X29">
        <v>58.360999999999997</v>
      </c>
      <c r="Y29">
        <v>153.721</v>
      </c>
      <c r="Z29">
        <v>340.41899999999998</v>
      </c>
      <c r="AA29">
        <v>367.62599999999998</v>
      </c>
      <c r="AB29">
        <v>303.82799999999997</v>
      </c>
      <c r="AC29">
        <v>405.11500000000001</v>
      </c>
      <c r="AD29">
        <v>76.403999999999996</v>
      </c>
      <c r="AE29">
        <v>427.41399999999999</v>
      </c>
      <c r="AF29">
        <v>200.255</v>
      </c>
      <c r="AG29">
        <v>280.642</v>
      </c>
      <c r="AH29">
        <v>166.797</v>
      </c>
    </row>
    <row r="30" spans="1:34" x14ac:dyDescent="0.3">
      <c r="A30" s="123">
        <f ca="1">Exceedance!U30</f>
        <v>46935</v>
      </c>
      <c r="B30" s="751">
        <v>90</v>
      </c>
      <c r="C30" s="751">
        <v>90</v>
      </c>
      <c r="D30" s="751">
        <v>90</v>
      </c>
      <c r="E30">
        <v>182.91800000000001</v>
      </c>
      <c r="F30">
        <v>67.007000000000005</v>
      </c>
      <c r="G30">
        <v>437.57799999999997</v>
      </c>
      <c r="H30">
        <v>113.441</v>
      </c>
      <c r="I30">
        <v>170.28800000000001</v>
      </c>
      <c r="J30">
        <v>103.023</v>
      </c>
      <c r="K30">
        <v>218.97199999999998</v>
      </c>
      <c r="L30">
        <v>53.069000000000003</v>
      </c>
      <c r="M30">
        <v>60.298999999999999</v>
      </c>
      <c r="N30">
        <v>25.632999999999999</v>
      </c>
      <c r="O30">
        <v>58.091000000000001</v>
      </c>
      <c r="P30">
        <v>56.581000000000003</v>
      </c>
      <c r="Q30">
        <v>112.676</v>
      </c>
      <c r="R30">
        <v>73.096000000000004</v>
      </c>
      <c r="S30">
        <v>67.096000000000004</v>
      </c>
      <c r="T30">
        <v>216.471</v>
      </c>
      <c r="U30">
        <v>133.512</v>
      </c>
      <c r="V30">
        <v>72.113000000000014</v>
      </c>
      <c r="W30">
        <v>226.35900000000001</v>
      </c>
      <c r="X30">
        <v>30.178999999999998</v>
      </c>
      <c r="Y30">
        <v>56.064</v>
      </c>
      <c r="Z30">
        <v>102.98699999999999</v>
      </c>
      <c r="AA30">
        <v>120.102</v>
      </c>
      <c r="AB30">
        <v>96.367999999999995</v>
      </c>
      <c r="AC30">
        <v>131.684</v>
      </c>
      <c r="AD30">
        <v>33.761000000000003</v>
      </c>
      <c r="AE30">
        <v>258.827</v>
      </c>
      <c r="AF30">
        <v>62.616999999999997</v>
      </c>
      <c r="AG30">
        <v>117.03700000000001</v>
      </c>
      <c r="AH30">
        <v>67.132999999999996</v>
      </c>
    </row>
    <row r="31" spans="1:34" x14ac:dyDescent="0.3">
      <c r="A31" s="123">
        <f ca="1">Exceedance!U31</f>
        <v>46966</v>
      </c>
      <c r="B31" s="751">
        <v>56.000000000000007</v>
      </c>
      <c r="C31" s="751">
        <v>56.000000000000007</v>
      </c>
      <c r="D31" s="751">
        <v>56.000000000000007</v>
      </c>
      <c r="E31">
        <v>70.53</v>
      </c>
      <c r="F31">
        <v>44.360999999999997</v>
      </c>
      <c r="G31">
        <v>126.312</v>
      </c>
      <c r="H31">
        <v>55.996000000000002</v>
      </c>
      <c r="I31">
        <v>83.462999999999994</v>
      </c>
      <c r="J31">
        <v>52.344999999999999</v>
      </c>
      <c r="K31">
        <v>90.355000000000004</v>
      </c>
      <c r="L31">
        <v>46.542999999999999</v>
      </c>
      <c r="M31">
        <v>53.909000000000006</v>
      </c>
      <c r="N31">
        <v>22.402000000000001</v>
      </c>
      <c r="O31">
        <v>43.085000000000001</v>
      </c>
      <c r="P31">
        <v>39.363</v>
      </c>
      <c r="Q31">
        <v>59.947000000000003</v>
      </c>
      <c r="R31">
        <v>51.606999999999999</v>
      </c>
      <c r="S31">
        <v>49.064</v>
      </c>
      <c r="T31">
        <v>80.912000000000006</v>
      </c>
      <c r="U31">
        <v>55.939</v>
      </c>
      <c r="V31">
        <v>51.008999999999993</v>
      </c>
      <c r="W31">
        <v>71.620999999999995</v>
      </c>
      <c r="X31">
        <v>30.303999999999998</v>
      </c>
      <c r="Y31">
        <v>39.808</v>
      </c>
      <c r="Z31">
        <v>58.939</v>
      </c>
      <c r="AA31">
        <v>55.433</v>
      </c>
      <c r="AB31">
        <v>55.124000000000002</v>
      </c>
      <c r="AC31">
        <v>65.066999999999993</v>
      </c>
      <c r="AD31">
        <v>27.863</v>
      </c>
      <c r="AE31">
        <v>83.772000000000006</v>
      </c>
      <c r="AF31">
        <v>41.613</v>
      </c>
      <c r="AG31">
        <v>55.670999999999999</v>
      </c>
      <c r="AH31">
        <v>56.003999999999998</v>
      </c>
    </row>
    <row r="32" spans="1:34" x14ac:dyDescent="0.3">
      <c r="A32" s="123">
        <f ca="1">Exceedance!U32</f>
        <v>46997</v>
      </c>
      <c r="B32" s="751">
        <v>36</v>
      </c>
      <c r="C32" s="751">
        <v>36</v>
      </c>
      <c r="D32" s="751">
        <v>36</v>
      </c>
      <c r="E32">
        <v>50.277000000000001</v>
      </c>
      <c r="F32">
        <v>36.177999999999997</v>
      </c>
      <c r="G32">
        <v>66.271000000000001</v>
      </c>
      <c r="H32">
        <v>41.143000000000001</v>
      </c>
      <c r="I32">
        <v>58.43</v>
      </c>
      <c r="J32">
        <v>34.143999999999998</v>
      </c>
      <c r="K32">
        <v>49.113999999999997</v>
      </c>
      <c r="L32">
        <v>34.609000000000002</v>
      </c>
      <c r="M32">
        <v>31.67</v>
      </c>
      <c r="N32">
        <v>21.917000000000002</v>
      </c>
      <c r="O32">
        <v>57.887999999999998</v>
      </c>
      <c r="P32">
        <v>36.08</v>
      </c>
      <c r="Q32">
        <v>39.450000000000003</v>
      </c>
      <c r="R32">
        <v>38.667000000000002</v>
      </c>
      <c r="S32">
        <v>43.079000000000001</v>
      </c>
      <c r="T32">
        <v>46.405999999999999</v>
      </c>
      <c r="U32">
        <v>38.140999999999998</v>
      </c>
      <c r="V32">
        <v>29.585000000000001</v>
      </c>
      <c r="W32">
        <v>41.45</v>
      </c>
      <c r="X32">
        <v>24.753</v>
      </c>
      <c r="Y32">
        <v>54.996000000000002</v>
      </c>
      <c r="Z32">
        <v>54.6</v>
      </c>
      <c r="AA32">
        <v>40.109000000000002</v>
      </c>
      <c r="AB32">
        <v>36.338000000000001</v>
      </c>
      <c r="AC32">
        <v>40.689</v>
      </c>
      <c r="AD32">
        <v>22.866</v>
      </c>
      <c r="AE32">
        <v>44.598999999999997</v>
      </c>
      <c r="AF32">
        <v>38.463000000000001</v>
      </c>
      <c r="AG32">
        <v>34.613999999999997</v>
      </c>
      <c r="AH32">
        <v>39.494999999999997</v>
      </c>
    </row>
    <row r="33" spans="1:34" x14ac:dyDescent="0.3">
      <c r="A33" s="123">
        <f ca="1">Exceedance!U33</f>
        <v>47027</v>
      </c>
      <c r="B33" s="751">
        <v>42</v>
      </c>
      <c r="C33" s="751">
        <v>33</v>
      </c>
      <c r="D33" s="751">
        <v>37</v>
      </c>
      <c r="E33">
        <v>46.261000000000003</v>
      </c>
      <c r="F33">
        <v>43.399000000000001</v>
      </c>
      <c r="G33">
        <v>60.009</v>
      </c>
      <c r="H33">
        <v>50.295000000000002</v>
      </c>
      <c r="I33">
        <v>60.908999999999999</v>
      </c>
      <c r="J33">
        <v>45.157000000000011</v>
      </c>
      <c r="K33">
        <v>39.340000000000003</v>
      </c>
      <c r="L33">
        <v>31.393999999999998</v>
      </c>
      <c r="M33">
        <v>30.457000000000001</v>
      </c>
      <c r="N33">
        <v>30.370999999999999</v>
      </c>
      <c r="O33">
        <v>34.667000000000002</v>
      </c>
      <c r="P33">
        <v>33.776000000000003</v>
      </c>
      <c r="Q33">
        <v>51.869</v>
      </c>
      <c r="R33">
        <v>64.406999999999996</v>
      </c>
      <c r="S33">
        <v>44.13</v>
      </c>
      <c r="T33">
        <v>42.454999999999998</v>
      </c>
      <c r="U33">
        <v>39.951999999999998</v>
      </c>
      <c r="V33">
        <v>31.021000000000001</v>
      </c>
      <c r="W33">
        <v>41.021000000000001</v>
      </c>
      <c r="X33">
        <v>23.74</v>
      </c>
      <c r="Y33">
        <v>48.798999999999999</v>
      </c>
      <c r="Z33">
        <v>61.048999999999999</v>
      </c>
      <c r="AA33">
        <v>34.930999999999997</v>
      </c>
      <c r="AB33">
        <v>31.895</v>
      </c>
      <c r="AC33">
        <v>41.747</v>
      </c>
      <c r="AD33">
        <v>25.603999999999999</v>
      </c>
      <c r="AE33">
        <v>38.726999999999997</v>
      </c>
      <c r="AF33">
        <v>37.841999999999999</v>
      </c>
      <c r="AG33">
        <v>29.547000000000001</v>
      </c>
      <c r="AH33">
        <v>29.581</v>
      </c>
    </row>
    <row r="34" spans="1:34" x14ac:dyDescent="0.3">
      <c r="A34" s="123">
        <f ca="1">Exceedance!U34</f>
        <v>47058</v>
      </c>
      <c r="B34" s="751">
        <v>34</v>
      </c>
      <c r="C34" s="751">
        <v>30</v>
      </c>
      <c r="D34" s="751">
        <v>32</v>
      </c>
      <c r="E34">
        <v>37.210999999999999</v>
      </c>
      <c r="F34">
        <v>33.414000000000001</v>
      </c>
      <c r="G34">
        <v>45.610999999999997</v>
      </c>
      <c r="H34">
        <v>42.345999999999997</v>
      </c>
      <c r="I34">
        <v>45.804999999999993</v>
      </c>
      <c r="J34">
        <v>37.341999999999999</v>
      </c>
      <c r="K34">
        <v>31.456</v>
      </c>
      <c r="L34">
        <v>27.68</v>
      </c>
      <c r="M34">
        <v>29.398</v>
      </c>
      <c r="N34">
        <v>19.771999999999998</v>
      </c>
      <c r="O34">
        <v>25.797999999999998</v>
      </c>
      <c r="P34">
        <v>31.324000000000002</v>
      </c>
      <c r="Q34">
        <v>39.534999999999997</v>
      </c>
      <c r="R34">
        <v>44.779000000000003</v>
      </c>
      <c r="S34">
        <v>35.503999999999998</v>
      </c>
      <c r="T34">
        <v>36.296999999999997</v>
      </c>
      <c r="U34">
        <v>35.802</v>
      </c>
      <c r="V34">
        <v>30.888000000000002</v>
      </c>
      <c r="W34">
        <v>33.512999999999998</v>
      </c>
      <c r="X34">
        <v>19.792999999999999</v>
      </c>
      <c r="Y34">
        <v>31.949999999999996</v>
      </c>
      <c r="Z34">
        <v>38.340000000000003</v>
      </c>
      <c r="AA34">
        <v>31.318000000000001</v>
      </c>
      <c r="AB34">
        <v>27.302</v>
      </c>
      <c r="AC34">
        <v>35.633000000000003</v>
      </c>
      <c r="AD34">
        <v>23.574999999999999</v>
      </c>
      <c r="AE34">
        <v>33.304000000000002</v>
      </c>
      <c r="AF34">
        <v>39.51</v>
      </c>
      <c r="AG34">
        <v>27.978999999999999</v>
      </c>
      <c r="AH34">
        <v>25.152000000000001</v>
      </c>
    </row>
    <row r="35" spans="1:34" x14ac:dyDescent="0.3">
      <c r="A35" s="123">
        <f ca="1">Exceedance!U35</f>
        <v>47088</v>
      </c>
      <c r="B35" s="751">
        <v>27</v>
      </c>
      <c r="C35" s="751">
        <v>27</v>
      </c>
      <c r="D35" s="751">
        <v>27</v>
      </c>
      <c r="E35">
        <v>31.718</v>
      </c>
      <c r="F35">
        <v>27.413</v>
      </c>
      <c r="G35">
        <v>41.735999999999997</v>
      </c>
      <c r="H35">
        <v>35.183</v>
      </c>
      <c r="I35">
        <v>36.121000000000002</v>
      </c>
      <c r="J35">
        <v>33.744</v>
      </c>
      <c r="K35">
        <v>27.898</v>
      </c>
      <c r="L35">
        <v>24.16</v>
      </c>
      <c r="M35">
        <v>23.972999999999999</v>
      </c>
      <c r="N35">
        <v>17.193000000000001</v>
      </c>
      <c r="O35">
        <v>23.405000000000001</v>
      </c>
      <c r="P35">
        <v>25.175999999999998</v>
      </c>
      <c r="Q35">
        <v>29.567</v>
      </c>
      <c r="R35">
        <v>31.138000000000002</v>
      </c>
      <c r="S35">
        <v>25.61</v>
      </c>
      <c r="T35">
        <v>32.164999999999999</v>
      </c>
      <c r="U35">
        <v>29.161000000000001</v>
      </c>
      <c r="V35">
        <v>26.085000000000001</v>
      </c>
      <c r="W35">
        <v>29.378</v>
      </c>
      <c r="X35">
        <v>18.018000000000001</v>
      </c>
      <c r="Y35">
        <v>24.143999999999998</v>
      </c>
      <c r="Z35">
        <v>31.31</v>
      </c>
      <c r="AA35">
        <v>27.791</v>
      </c>
      <c r="AB35">
        <v>25.13</v>
      </c>
      <c r="AC35">
        <v>32.686</v>
      </c>
      <c r="AD35">
        <v>19.283000000000001</v>
      </c>
      <c r="AE35">
        <v>30.629000000000001</v>
      </c>
      <c r="AF35">
        <v>31.332000000000001</v>
      </c>
      <c r="AG35">
        <v>25.242000000000001</v>
      </c>
      <c r="AH35">
        <v>22.565000000000001</v>
      </c>
    </row>
    <row r="36" spans="1:34" x14ac:dyDescent="0.3">
      <c r="A36" s="123">
        <f ca="1">Exceedance!U36</f>
        <v>47119</v>
      </c>
      <c r="B36" s="751">
        <v>26</v>
      </c>
      <c r="C36" s="751">
        <v>26</v>
      </c>
      <c r="D36" s="751">
        <v>26</v>
      </c>
      <c r="E36">
        <v>28.920000000000005</v>
      </c>
      <c r="F36">
        <v>24.91</v>
      </c>
      <c r="G36">
        <v>35.496000000000002</v>
      </c>
      <c r="H36">
        <v>30.106999999999999</v>
      </c>
      <c r="I36">
        <v>32.241999999999997</v>
      </c>
      <c r="J36">
        <v>29.178000000000001</v>
      </c>
      <c r="K36">
        <v>27.795999999999999</v>
      </c>
      <c r="L36">
        <v>22.331</v>
      </c>
      <c r="M36">
        <v>21.055</v>
      </c>
      <c r="N36">
        <v>16.657</v>
      </c>
      <c r="O36">
        <v>21.143999999999998</v>
      </c>
      <c r="P36">
        <v>24.402000000000001</v>
      </c>
      <c r="Q36">
        <v>25.8</v>
      </c>
      <c r="R36">
        <v>26.433</v>
      </c>
      <c r="S36">
        <v>21.516999999999999</v>
      </c>
      <c r="T36">
        <v>29.332999999999998</v>
      </c>
      <c r="U36">
        <v>25.986999999999998</v>
      </c>
      <c r="V36">
        <v>23.893999999999998</v>
      </c>
      <c r="W36">
        <v>27.896000000000001</v>
      </c>
      <c r="X36">
        <v>16.734000000000002</v>
      </c>
      <c r="Y36">
        <v>21.087000000000003</v>
      </c>
      <c r="Z36">
        <v>27.550999999999998</v>
      </c>
      <c r="AA36">
        <v>25.561</v>
      </c>
      <c r="AB36">
        <v>23.306999999999999</v>
      </c>
      <c r="AC36">
        <v>28.709</v>
      </c>
      <c r="AD36">
        <v>17.722999999999999</v>
      </c>
      <c r="AE36">
        <v>27.986999999999998</v>
      </c>
      <c r="AF36">
        <v>25.382999999999999</v>
      </c>
      <c r="AG36">
        <v>22.92</v>
      </c>
      <c r="AH36">
        <v>21.12</v>
      </c>
    </row>
    <row r="37" spans="1:34" x14ac:dyDescent="0.3">
      <c r="A37" s="123">
        <f ca="1">Exceedance!U37</f>
        <v>47150</v>
      </c>
      <c r="B37" s="751">
        <v>25</v>
      </c>
      <c r="C37" s="751">
        <v>25</v>
      </c>
      <c r="D37" s="751">
        <v>25</v>
      </c>
      <c r="E37">
        <v>24.37</v>
      </c>
      <c r="F37">
        <v>27.190999999999999</v>
      </c>
      <c r="G37">
        <v>34.281999999999996</v>
      </c>
      <c r="H37">
        <v>24.585999999999999</v>
      </c>
      <c r="I37">
        <v>27.559000000000001</v>
      </c>
      <c r="J37">
        <v>27.585000000000001</v>
      </c>
      <c r="K37">
        <v>27.445</v>
      </c>
      <c r="L37">
        <v>21.088999999999999</v>
      </c>
      <c r="M37">
        <v>17.783999999999999</v>
      </c>
      <c r="N37">
        <v>18.975999999999999</v>
      </c>
      <c r="O37">
        <v>18.231000000000002</v>
      </c>
      <c r="P37">
        <v>21.431000000000001</v>
      </c>
      <c r="Q37">
        <v>21.154</v>
      </c>
      <c r="R37">
        <v>24.614999999999998</v>
      </c>
      <c r="S37">
        <v>17.527000000000001</v>
      </c>
      <c r="T37">
        <v>25.69</v>
      </c>
      <c r="U37">
        <v>21.521999999999998</v>
      </c>
      <c r="V37">
        <v>19.966999999999999</v>
      </c>
      <c r="W37">
        <v>23.213999999999999</v>
      </c>
      <c r="X37">
        <v>14.625999999999999</v>
      </c>
      <c r="Y37">
        <v>21.391999999999999</v>
      </c>
      <c r="Z37">
        <v>32.052999999999997</v>
      </c>
      <c r="AA37">
        <v>23.821999999999999</v>
      </c>
      <c r="AB37">
        <v>28.103000000000002</v>
      </c>
      <c r="AC37">
        <v>29.47</v>
      </c>
      <c r="AD37">
        <v>15.401999999999999</v>
      </c>
      <c r="AE37">
        <v>24.539000000000001</v>
      </c>
      <c r="AF37">
        <v>23.702999999999999</v>
      </c>
      <c r="AG37">
        <v>21.053999999999998</v>
      </c>
      <c r="AH37">
        <v>19.38</v>
      </c>
    </row>
    <row r="38" spans="1:34" x14ac:dyDescent="0.3">
      <c r="A38" s="123">
        <f ca="1">Exceedance!U38</f>
        <v>47178</v>
      </c>
      <c r="B38" s="751">
        <v>40.000000000000007</v>
      </c>
      <c r="C38" s="751">
        <v>40.000000000000007</v>
      </c>
      <c r="D38" s="751">
        <v>40.000000000000007</v>
      </c>
      <c r="E38">
        <v>44.255000000000003</v>
      </c>
      <c r="F38">
        <v>50.606000000000002</v>
      </c>
      <c r="G38">
        <v>44.819000000000003</v>
      </c>
      <c r="H38">
        <v>48.774000000000001</v>
      </c>
      <c r="I38">
        <v>46.508000000000003</v>
      </c>
      <c r="J38">
        <v>40.904000000000003</v>
      </c>
      <c r="K38">
        <v>34.090000000000003</v>
      </c>
      <c r="L38">
        <v>32.262</v>
      </c>
      <c r="M38">
        <v>23.631</v>
      </c>
      <c r="N38">
        <v>30.811</v>
      </c>
      <c r="O38">
        <v>49.051000000000002</v>
      </c>
      <c r="P38">
        <v>27.814</v>
      </c>
      <c r="Q38">
        <v>31.184999999999999</v>
      </c>
      <c r="R38">
        <v>59.088999999999999</v>
      </c>
      <c r="S38">
        <v>19.401</v>
      </c>
      <c r="T38">
        <v>46.243000000000002</v>
      </c>
      <c r="U38">
        <v>26.233000000000001</v>
      </c>
      <c r="V38">
        <v>33.421999999999997</v>
      </c>
      <c r="W38">
        <v>42.100999999999999</v>
      </c>
      <c r="X38">
        <v>22.492000000000001</v>
      </c>
      <c r="Y38">
        <v>28.83</v>
      </c>
      <c r="Z38">
        <v>55.79</v>
      </c>
      <c r="AA38">
        <v>40.99</v>
      </c>
      <c r="AB38">
        <v>63.805</v>
      </c>
      <c r="AC38">
        <v>32.262999999999998</v>
      </c>
      <c r="AD38">
        <v>22.882000000000001</v>
      </c>
      <c r="AE38">
        <v>38.216000000000008</v>
      </c>
      <c r="AF38">
        <v>31.004999999999999</v>
      </c>
      <c r="AG38">
        <v>35.945</v>
      </c>
      <c r="AH38">
        <v>36.113999999999997</v>
      </c>
    </row>
    <row r="39" spans="1:34" x14ac:dyDescent="0.3">
      <c r="A39" s="123">
        <f ca="1">Exceedance!U39</f>
        <v>47209</v>
      </c>
      <c r="B39" s="751">
        <v>89</v>
      </c>
      <c r="C39" s="751">
        <v>89</v>
      </c>
      <c r="D39" s="751">
        <v>89</v>
      </c>
      <c r="E39">
        <v>81.17</v>
      </c>
      <c r="F39">
        <v>66.091999999999999</v>
      </c>
      <c r="G39">
        <v>104.90900000000001</v>
      </c>
      <c r="H39">
        <v>90.597999999999999</v>
      </c>
      <c r="I39">
        <v>71.081000000000003</v>
      </c>
      <c r="J39">
        <v>62.204999999999998</v>
      </c>
      <c r="K39">
        <v>94.66</v>
      </c>
      <c r="L39">
        <v>68.728999999999999</v>
      </c>
      <c r="M39">
        <v>60.174999999999997</v>
      </c>
      <c r="N39">
        <v>57.069000000000003</v>
      </c>
      <c r="O39">
        <v>106.20099999999999</v>
      </c>
      <c r="P39">
        <v>69.653000000000006</v>
      </c>
      <c r="Q39">
        <v>100.512</v>
      </c>
      <c r="R39">
        <v>107.06</v>
      </c>
      <c r="S39">
        <v>54.941000000000003</v>
      </c>
      <c r="T39">
        <v>69.813000000000002</v>
      </c>
      <c r="U39">
        <v>62.222999999999999</v>
      </c>
      <c r="V39">
        <v>72.125</v>
      </c>
      <c r="W39">
        <v>92.337999999999994</v>
      </c>
      <c r="X39">
        <v>42.713999999999999</v>
      </c>
      <c r="Y39">
        <v>71.468999999999994</v>
      </c>
      <c r="Z39">
        <v>84.995000000000005</v>
      </c>
      <c r="AA39">
        <v>68.75</v>
      </c>
      <c r="AB39">
        <v>120.797</v>
      </c>
      <c r="AC39">
        <v>54.652000000000001</v>
      </c>
      <c r="AD39">
        <v>87.325999999999993</v>
      </c>
      <c r="AE39">
        <v>56.665999999999997</v>
      </c>
      <c r="AF39">
        <v>56.167000000000002</v>
      </c>
      <c r="AG39">
        <v>82.317999999999998</v>
      </c>
      <c r="AH39">
        <v>77.102999999999994</v>
      </c>
    </row>
    <row r="40" spans="1:34" x14ac:dyDescent="0.3">
      <c r="A40" s="123">
        <f ca="1">Exceedance!U40</f>
        <v>47239</v>
      </c>
      <c r="B40" s="751">
        <v>225.99999999999997</v>
      </c>
      <c r="C40" s="751">
        <v>225.99999999999997</v>
      </c>
      <c r="D40" s="751">
        <v>225.99999999999997</v>
      </c>
      <c r="E40">
        <v>231.404</v>
      </c>
      <c r="F40">
        <v>270.51499999999999</v>
      </c>
      <c r="G40">
        <v>381.39100000000002</v>
      </c>
      <c r="H40">
        <v>350.43700000000001</v>
      </c>
      <c r="I40">
        <v>218.898</v>
      </c>
      <c r="J40">
        <v>239.01400000000001</v>
      </c>
      <c r="K40">
        <v>262.35000000000002</v>
      </c>
      <c r="L40">
        <v>266.416</v>
      </c>
      <c r="M40">
        <v>100.73399999999999</v>
      </c>
      <c r="N40">
        <v>177.51400000000001</v>
      </c>
      <c r="O40">
        <v>239.191</v>
      </c>
      <c r="P40">
        <v>277.52499999999998</v>
      </c>
      <c r="Q40">
        <v>253.41300000000001</v>
      </c>
      <c r="R40">
        <v>245.72499999999999</v>
      </c>
      <c r="S40">
        <v>268.52800000000002</v>
      </c>
      <c r="T40">
        <v>320.61</v>
      </c>
      <c r="U40">
        <v>138.37799999999999</v>
      </c>
      <c r="V40">
        <v>174.03299999999999</v>
      </c>
      <c r="W40">
        <v>154.654</v>
      </c>
      <c r="X40">
        <v>109.977</v>
      </c>
      <c r="Y40">
        <v>260.35599999999999</v>
      </c>
      <c r="Z40">
        <v>177.51400000000001</v>
      </c>
      <c r="AA40">
        <v>178.70400000000001</v>
      </c>
      <c r="AB40">
        <v>264.73099999999999</v>
      </c>
      <c r="AC40">
        <v>172.999</v>
      </c>
      <c r="AD40">
        <v>208.239</v>
      </c>
      <c r="AE40">
        <v>195.77199999999999</v>
      </c>
      <c r="AF40">
        <v>146.02799999999999</v>
      </c>
      <c r="AG40">
        <v>223.80699999999999</v>
      </c>
      <c r="AH40">
        <v>302.97800000000001</v>
      </c>
    </row>
    <row r="41" spans="1:34" x14ac:dyDescent="0.3">
      <c r="A41" s="123">
        <f ca="1">Exceedance!U41</f>
        <v>47270</v>
      </c>
      <c r="B41" s="751">
        <v>265</v>
      </c>
      <c r="C41" s="751">
        <v>265</v>
      </c>
      <c r="D41" s="751">
        <v>265</v>
      </c>
      <c r="E41">
        <v>220.26400000000001</v>
      </c>
      <c r="F41">
        <v>606.99800000000005</v>
      </c>
      <c r="G41">
        <v>321.09399999999999</v>
      </c>
      <c r="H41">
        <v>511.17200000000003</v>
      </c>
      <c r="I41">
        <v>219.578</v>
      </c>
      <c r="J41">
        <v>348.52499999999998</v>
      </c>
      <c r="K41">
        <v>160.33800000000002</v>
      </c>
      <c r="L41">
        <v>200.416</v>
      </c>
      <c r="M41">
        <v>58.125</v>
      </c>
      <c r="N41">
        <v>211.6</v>
      </c>
      <c r="O41">
        <v>146.22499999999999</v>
      </c>
      <c r="P41">
        <v>297.89499999999998</v>
      </c>
      <c r="Q41">
        <v>189.393</v>
      </c>
      <c r="R41">
        <v>177.64099999999999</v>
      </c>
      <c r="S41">
        <v>503.35399999999998</v>
      </c>
      <c r="T41">
        <v>272.255</v>
      </c>
      <c r="U41">
        <v>275.68200000000002</v>
      </c>
      <c r="V41">
        <v>448.63600000000002</v>
      </c>
      <c r="W41">
        <v>58.295999999999999</v>
      </c>
      <c r="X41">
        <v>157.815</v>
      </c>
      <c r="Y41">
        <v>339.38099999999997</v>
      </c>
      <c r="Z41">
        <v>367.27800000000002</v>
      </c>
      <c r="AA41">
        <v>304.58199999999999</v>
      </c>
      <c r="AB41">
        <v>407.27100000000002</v>
      </c>
      <c r="AC41">
        <v>76.650000000000006</v>
      </c>
      <c r="AD41">
        <v>432.53800000000001</v>
      </c>
      <c r="AE41">
        <v>199.53399999999999</v>
      </c>
      <c r="AF41">
        <v>282.77</v>
      </c>
      <c r="AG41">
        <v>167</v>
      </c>
      <c r="AH41">
        <v>423.04</v>
      </c>
    </row>
    <row r="42" spans="1:34" x14ac:dyDescent="0.3">
      <c r="A42" s="123">
        <f ca="1">Exceedance!U42</f>
        <v>47300</v>
      </c>
      <c r="B42" s="751">
        <v>90</v>
      </c>
      <c r="C42" s="751">
        <v>90</v>
      </c>
      <c r="D42" s="751">
        <v>90</v>
      </c>
      <c r="E42">
        <v>66.644000000000005</v>
      </c>
      <c r="F42">
        <v>438.52300000000002</v>
      </c>
      <c r="G42">
        <v>113.02800000000001</v>
      </c>
      <c r="H42">
        <v>176.97200000000001</v>
      </c>
      <c r="I42">
        <v>103.036</v>
      </c>
      <c r="J42">
        <v>220.024</v>
      </c>
      <c r="K42">
        <v>53.192999999999998</v>
      </c>
      <c r="L42">
        <v>61.600999999999992</v>
      </c>
      <c r="M42">
        <v>25.677</v>
      </c>
      <c r="N42">
        <v>58.110999999999997</v>
      </c>
      <c r="O42">
        <v>55.981000000000002</v>
      </c>
      <c r="P42">
        <v>117.20699999999998</v>
      </c>
      <c r="Q42">
        <v>72.802999999999997</v>
      </c>
      <c r="R42">
        <v>66.87</v>
      </c>
      <c r="S42">
        <v>216.41600000000003</v>
      </c>
      <c r="T42">
        <v>137.95500000000001</v>
      </c>
      <c r="U42">
        <v>72.766000000000005</v>
      </c>
      <c r="V42">
        <v>226.499</v>
      </c>
      <c r="W42">
        <v>29.971</v>
      </c>
      <c r="X42">
        <v>57.978000000000002</v>
      </c>
      <c r="Y42">
        <v>102.178</v>
      </c>
      <c r="Z42">
        <v>119.71299999999999</v>
      </c>
      <c r="AA42">
        <v>96.546999999999997</v>
      </c>
      <c r="AB42">
        <v>135.29300000000001</v>
      </c>
      <c r="AC42">
        <v>33.799999999999997</v>
      </c>
      <c r="AD42">
        <v>259.68900000000002</v>
      </c>
      <c r="AE42">
        <v>62.18</v>
      </c>
      <c r="AF42">
        <v>121.84</v>
      </c>
      <c r="AG42">
        <v>67.043999999999997</v>
      </c>
      <c r="AH42">
        <v>182.91399999999999</v>
      </c>
    </row>
    <row r="43" spans="1:34" x14ac:dyDescent="0.3">
      <c r="A43" s="123">
        <f ca="1">Exceedance!U43</f>
        <v>47331</v>
      </c>
      <c r="B43" s="751">
        <v>56.000000000000007</v>
      </c>
      <c r="C43" s="751">
        <v>56.000000000000007</v>
      </c>
      <c r="D43" s="751">
        <v>56.000000000000007</v>
      </c>
      <c r="E43">
        <v>44.453000000000003</v>
      </c>
      <c r="F43">
        <v>126.98</v>
      </c>
      <c r="G43">
        <v>56.137999999999998</v>
      </c>
      <c r="H43">
        <v>86.103000000000009</v>
      </c>
      <c r="I43">
        <v>52.987000000000002</v>
      </c>
      <c r="J43">
        <v>91.292000000000002</v>
      </c>
      <c r="K43">
        <v>47.029000000000003</v>
      </c>
      <c r="L43">
        <v>54.683</v>
      </c>
      <c r="M43">
        <v>22.617999999999999</v>
      </c>
      <c r="N43">
        <v>43.412999999999997</v>
      </c>
      <c r="O43">
        <v>39.177</v>
      </c>
      <c r="P43">
        <v>60.749000000000002</v>
      </c>
      <c r="Q43">
        <v>51.828000000000003</v>
      </c>
      <c r="R43">
        <v>49.383000000000003</v>
      </c>
      <c r="S43">
        <v>81.149000000000001</v>
      </c>
      <c r="T43">
        <v>57.04</v>
      </c>
      <c r="U43">
        <v>52.116999999999997</v>
      </c>
      <c r="V43">
        <v>72.013000000000005</v>
      </c>
      <c r="W43">
        <v>30.457999999999998</v>
      </c>
      <c r="X43">
        <v>41.697000000000003</v>
      </c>
      <c r="Y43">
        <v>58.750999999999998</v>
      </c>
      <c r="Z43">
        <v>55.514000000000003</v>
      </c>
      <c r="AA43">
        <v>55.613999999999997</v>
      </c>
      <c r="AB43">
        <v>66.546000000000006</v>
      </c>
      <c r="AC43">
        <v>28.271999999999998</v>
      </c>
      <c r="AD43">
        <v>84.471999999999994</v>
      </c>
      <c r="AE43">
        <v>41.526000000000003</v>
      </c>
      <c r="AF43">
        <v>57.436</v>
      </c>
      <c r="AG43">
        <v>56.314</v>
      </c>
      <c r="AH43">
        <v>70.825999999999993</v>
      </c>
    </row>
    <row r="44" spans="1:34" x14ac:dyDescent="0.3">
      <c r="A44" s="123">
        <f ca="1">Exceedance!U44</f>
        <v>47362</v>
      </c>
      <c r="B44" s="751">
        <v>36</v>
      </c>
      <c r="C44" s="751">
        <v>36</v>
      </c>
      <c r="D44" s="751">
        <v>36</v>
      </c>
      <c r="E44">
        <v>36.204999999999998</v>
      </c>
      <c r="F44">
        <v>66.789000000000001</v>
      </c>
      <c r="G44">
        <v>41.238</v>
      </c>
      <c r="H44">
        <v>59.323999999999998</v>
      </c>
      <c r="I44">
        <v>34.692999999999998</v>
      </c>
      <c r="J44">
        <v>49.802999999999997</v>
      </c>
      <c r="K44">
        <v>34.988999999999997</v>
      </c>
      <c r="L44">
        <v>32.433999999999997</v>
      </c>
      <c r="M44">
        <v>22.134</v>
      </c>
      <c r="N44">
        <v>58.216000000000001</v>
      </c>
      <c r="O44">
        <v>35.872</v>
      </c>
      <c r="P44">
        <v>39.143999999999998</v>
      </c>
      <c r="Q44">
        <v>38.841999999999999</v>
      </c>
      <c r="R44">
        <v>43.34</v>
      </c>
      <c r="S44">
        <v>46.534999999999997</v>
      </c>
      <c r="T44">
        <v>38.299999999999997</v>
      </c>
      <c r="U44">
        <v>30.46</v>
      </c>
      <c r="V44">
        <v>41.737000000000002</v>
      </c>
      <c r="W44">
        <v>24.83</v>
      </c>
      <c r="X44">
        <v>55.271999999999998</v>
      </c>
      <c r="Y44">
        <v>54.387999999999998</v>
      </c>
      <c r="Z44">
        <v>40.125</v>
      </c>
      <c r="AA44">
        <v>36.726999999999997</v>
      </c>
      <c r="AB44">
        <v>40.845999999999997</v>
      </c>
      <c r="AC44">
        <v>23.164000000000005</v>
      </c>
      <c r="AD44">
        <v>45.125</v>
      </c>
      <c r="AE44">
        <v>38.353999999999999</v>
      </c>
      <c r="AF44">
        <v>35.536000000000001</v>
      </c>
      <c r="AG44">
        <v>39.646000000000001</v>
      </c>
      <c r="AH44">
        <v>50.454000000000001</v>
      </c>
    </row>
    <row r="45" spans="1:34" x14ac:dyDescent="0.3">
      <c r="A45" s="123">
        <f ca="1">Exceedance!U45</f>
        <v>47392</v>
      </c>
      <c r="B45" s="751">
        <v>42</v>
      </c>
      <c r="C45" s="751">
        <v>33</v>
      </c>
      <c r="D45" s="751">
        <v>37</v>
      </c>
      <c r="E45">
        <v>43.399000000000001</v>
      </c>
      <c r="F45">
        <v>60.448</v>
      </c>
      <c r="G45">
        <v>50.36</v>
      </c>
      <c r="H45">
        <v>62.034999999999997</v>
      </c>
      <c r="I45">
        <v>45.691000000000003</v>
      </c>
      <c r="J45">
        <v>39.951999999999998</v>
      </c>
      <c r="K45">
        <v>31.7</v>
      </c>
      <c r="L45">
        <v>30.771000000000001</v>
      </c>
      <c r="M45">
        <v>30.57</v>
      </c>
      <c r="N45">
        <v>34.838000000000001</v>
      </c>
      <c r="O45">
        <v>33.545000000000002</v>
      </c>
      <c r="P45">
        <v>52.655999999999999</v>
      </c>
      <c r="Q45">
        <v>64.555000000000007</v>
      </c>
      <c r="R45">
        <v>44.298999999999999</v>
      </c>
      <c r="S45">
        <v>42.552</v>
      </c>
      <c r="T45">
        <v>40.200000000000003</v>
      </c>
      <c r="U45">
        <v>31.847999999999999</v>
      </c>
      <c r="V45">
        <v>41.264000000000003</v>
      </c>
      <c r="W45">
        <v>23.837</v>
      </c>
      <c r="X45">
        <v>51.152000000000001</v>
      </c>
      <c r="Y45">
        <v>60.805999999999997</v>
      </c>
      <c r="Z45">
        <v>34.912999999999997</v>
      </c>
      <c r="AA45">
        <v>32.198</v>
      </c>
      <c r="AB45">
        <v>42.067999999999998</v>
      </c>
      <c r="AC45">
        <v>25.919</v>
      </c>
      <c r="AD45">
        <v>39.222999999999999</v>
      </c>
      <c r="AE45">
        <v>37.655000000000001</v>
      </c>
      <c r="AF45">
        <v>30.321000000000002</v>
      </c>
      <c r="AG45">
        <v>29.702000000000002</v>
      </c>
      <c r="AH45">
        <v>46.386000000000003</v>
      </c>
    </row>
    <row r="46" spans="1:34" x14ac:dyDescent="0.3">
      <c r="A46" s="123">
        <f ca="1">Exceedance!U46</f>
        <v>47423</v>
      </c>
      <c r="B46" s="751">
        <v>34</v>
      </c>
      <c r="C46" s="751">
        <v>30</v>
      </c>
      <c r="D46" s="751">
        <v>32</v>
      </c>
      <c r="E46">
        <v>33.497</v>
      </c>
      <c r="F46">
        <v>46.097000000000001</v>
      </c>
      <c r="G46">
        <v>42.487000000000002</v>
      </c>
      <c r="H46">
        <v>46.93</v>
      </c>
      <c r="I46">
        <v>37.918999999999997</v>
      </c>
      <c r="J46">
        <v>32.073999999999998</v>
      </c>
      <c r="K46">
        <v>28.059000000000001</v>
      </c>
      <c r="L46">
        <v>30.094999999999999</v>
      </c>
      <c r="M46">
        <v>20.006</v>
      </c>
      <c r="N46">
        <v>26.027000000000001</v>
      </c>
      <c r="O46">
        <v>31.192</v>
      </c>
      <c r="P46">
        <v>40.350999999999999</v>
      </c>
      <c r="Q46">
        <v>44.98</v>
      </c>
      <c r="R46">
        <v>35.762999999999998</v>
      </c>
      <c r="S46">
        <v>36.469000000000001</v>
      </c>
      <c r="T46">
        <v>36.122999999999998</v>
      </c>
      <c r="U46">
        <v>31.724</v>
      </c>
      <c r="V46">
        <v>33.81</v>
      </c>
      <c r="W46">
        <v>19.920999999999999</v>
      </c>
      <c r="X46">
        <v>33.396999999999998</v>
      </c>
      <c r="Y46">
        <v>38.238</v>
      </c>
      <c r="Z46">
        <v>31.39</v>
      </c>
      <c r="AA46">
        <v>27.669</v>
      </c>
      <c r="AB46">
        <v>35.774000000000001</v>
      </c>
      <c r="AC46">
        <v>23.907</v>
      </c>
      <c r="AD46">
        <v>33.780999999999999</v>
      </c>
      <c r="AE46">
        <v>39.468000000000004</v>
      </c>
      <c r="AF46">
        <v>28.698</v>
      </c>
      <c r="AG46">
        <v>25.306999999999999</v>
      </c>
      <c r="AH46">
        <v>37.396999999999998</v>
      </c>
    </row>
    <row r="47" spans="1:34" x14ac:dyDescent="0.3">
      <c r="A47" s="123">
        <f ca="1">Exceedance!U47</f>
        <v>47453</v>
      </c>
      <c r="B47" s="751">
        <v>27</v>
      </c>
      <c r="C47" s="751">
        <v>27</v>
      </c>
      <c r="D47" s="751">
        <v>27</v>
      </c>
      <c r="E47">
        <v>27.466999999999999</v>
      </c>
      <c r="F47">
        <v>42.180999999999997</v>
      </c>
      <c r="G47">
        <v>35.295999999999999</v>
      </c>
      <c r="H47">
        <v>36.927999999999997</v>
      </c>
      <c r="I47">
        <v>34.264000000000003</v>
      </c>
      <c r="J47">
        <v>28.47</v>
      </c>
      <c r="K47">
        <v>24.495000000000001</v>
      </c>
      <c r="L47">
        <v>24.484999999999999</v>
      </c>
      <c r="M47">
        <v>17.396000000000001</v>
      </c>
      <c r="N47">
        <v>23.596000000000004</v>
      </c>
      <c r="O47">
        <v>25.041</v>
      </c>
      <c r="P47">
        <v>29.983000000000001</v>
      </c>
      <c r="Q47">
        <v>31.308</v>
      </c>
      <c r="R47">
        <v>25.835999999999999</v>
      </c>
      <c r="S47">
        <v>32.305999999999997</v>
      </c>
      <c r="T47">
        <v>29.459</v>
      </c>
      <c r="U47">
        <v>26.857000000000003</v>
      </c>
      <c r="V47">
        <v>29.638000000000002</v>
      </c>
      <c r="W47">
        <v>18.128</v>
      </c>
      <c r="X47">
        <v>25.154</v>
      </c>
      <c r="Y47">
        <v>31.187000000000001</v>
      </c>
      <c r="Z47">
        <v>27.838000000000001</v>
      </c>
      <c r="AA47">
        <v>25.456</v>
      </c>
      <c r="AB47">
        <v>33.073</v>
      </c>
      <c r="AC47">
        <v>19.577999999999999</v>
      </c>
      <c r="AD47">
        <v>31.082000000000001</v>
      </c>
      <c r="AE47">
        <v>31.27</v>
      </c>
      <c r="AF47">
        <v>26.038</v>
      </c>
      <c r="AG47">
        <v>22.702999999999996</v>
      </c>
      <c r="AH47">
        <v>31.872</v>
      </c>
    </row>
    <row r="48" spans="1:34" x14ac:dyDescent="0.3">
      <c r="A48" s="123">
        <f ca="1">Exceedance!U48</f>
        <v>47484</v>
      </c>
      <c r="B48" s="751">
        <v>26</v>
      </c>
      <c r="C48" s="751">
        <v>26</v>
      </c>
      <c r="D48" s="751">
        <v>26</v>
      </c>
      <c r="E48">
        <v>24.96</v>
      </c>
      <c r="F48">
        <v>35.89</v>
      </c>
      <c r="G48">
        <v>30.204999999999998</v>
      </c>
      <c r="H48">
        <v>32.86</v>
      </c>
      <c r="I48">
        <v>29.64</v>
      </c>
      <c r="J48">
        <v>28.335999999999999</v>
      </c>
      <c r="K48">
        <v>22.641999999999999</v>
      </c>
      <c r="L48">
        <v>21.443999999999999</v>
      </c>
      <c r="M48">
        <v>16.843</v>
      </c>
      <c r="N48">
        <v>21.318999999999999</v>
      </c>
      <c r="O48">
        <v>24.276</v>
      </c>
      <c r="P48">
        <v>26.05</v>
      </c>
      <c r="Q48">
        <v>26.591999999999999</v>
      </c>
      <c r="R48">
        <v>21.725999999999999</v>
      </c>
      <c r="S48">
        <v>29.465</v>
      </c>
      <c r="T48">
        <v>26.193999999999999</v>
      </c>
      <c r="U48">
        <v>24.6</v>
      </c>
      <c r="V48">
        <v>28.14</v>
      </c>
      <c r="W48">
        <v>16.834</v>
      </c>
      <c r="X48">
        <v>21.965</v>
      </c>
      <c r="Y48">
        <v>27.437000000000001</v>
      </c>
      <c r="Z48">
        <v>25.605</v>
      </c>
      <c r="AA48">
        <v>23.603999999999999</v>
      </c>
      <c r="AB48">
        <v>28.862999999999996</v>
      </c>
      <c r="AC48">
        <v>17.995000000000001</v>
      </c>
      <c r="AD48">
        <v>28.404</v>
      </c>
      <c r="AE48">
        <v>25.327999999999999</v>
      </c>
      <c r="AF48">
        <v>23.515999999999998</v>
      </c>
      <c r="AG48">
        <v>21.247</v>
      </c>
      <c r="AH48">
        <v>29.061</v>
      </c>
    </row>
    <row r="49" spans="1:34" x14ac:dyDescent="0.3">
      <c r="A49" s="123">
        <f ca="1">Exceedance!U49</f>
        <v>47515</v>
      </c>
      <c r="B49" s="751">
        <v>25</v>
      </c>
      <c r="C49" s="751">
        <v>25</v>
      </c>
      <c r="D49" s="751">
        <v>25</v>
      </c>
      <c r="E49">
        <v>27.233000000000001</v>
      </c>
      <c r="F49">
        <v>34.627000000000002</v>
      </c>
      <c r="G49">
        <v>24.666</v>
      </c>
      <c r="H49">
        <v>27.995000000000001</v>
      </c>
      <c r="I49">
        <v>27.986999999999998</v>
      </c>
      <c r="J49">
        <v>27.914000000000001</v>
      </c>
      <c r="K49">
        <v>21.363</v>
      </c>
      <c r="L49">
        <v>18.068000000000001</v>
      </c>
      <c r="M49">
        <v>19.135999999999999</v>
      </c>
      <c r="N49">
        <v>18.376999999999999</v>
      </c>
      <c r="O49">
        <v>21.324000000000002</v>
      </c>
      <c r="P49">
        <v>21.303000000000001</v>
      </c>
      <c r="Q49">
        <v>24.756</v>
      </c>
      <c r="R49">
        <v>17.702000000000002</v>
      </c>
      <c r="S49">
        <v>25.800999999999998</v>
      </c>
      <c r="T49">
        <v>21.664000000000001</v>
      </c>
      <c r="U49">
        <v>20.550999999999998</v>
      </c>
      <c r="V49">
        <v>23.417000000000002</v>
      </c>
      <c r="W49">
        <v>14.71</v>
      </c>
      <c r="X49">
        <v>21.782</v>
      </c>
      <c r="Y49">
        <v>31.946999999999996</v>
      </c>
      <c r="Z49">
        <v>23.86</v>
      </c>
      <c r="AA49">
        <v>28.37</v>
      </c>
      <c r="AB49">
        <v>29.523</v>
      </c>
      <c r="AC49">
        <v>15.631</v>
      </c>
      <c r="AD49">
        <v>24.893000000000001</v>
      </c>
      <c r="AE49">
        <v>23.655000000000001</v>
      </c>
      <c r="AF49">
        <v>21.477</v>
      </c>
      <c r="AG49">
        <v>19.486000000000001</v>
      </c>
      <c r="AH49">
        <v>24.486999999999998</v>
      </c>
    </row>
    <row r="50" spans="1:34" x14ac:dyDescent="0.3">
      <c r="A50" s="123">
        <f ca="1">Exceedance!U50</f>
        <v>47543</v>
      </c>
      <c r="B50" s="751">
        <v>40.000000000000007</v>
      </c>
      <c r="C50" s="751">
        <v>40.000000000000007</v>
      </c>
      <c r="D50" s="751">
        <v>40.000000000000007</v>
      </c>
      <c r="E50">
        <v>50.66</v>
      </c>
      <c r="F50">
        <v>45.225999999999999</v>
      </c>
      <c r="G50">
        <v>48.877000000000002</v>
      </c>
      <c r="H50">
        <v>46.158000000000001</v>
      </c>
      <c r="I50">
        <v>41.387</v>
      </c>
      <c r="J50">
        <v>34.615000000000002</v>
      </c>
      <c r="K50">
        <v>32.582000000000001</v>
      </c>
      <c r="L50">
        <v>23.428999999999998</v>
      </c>
      <c r="M50">
        <v>30.989000000000001</v>
      </c>
      <c r="N50">
        <v>49.265999999999998</v>
      </c>
      <c r="O50">
        <v>27.695</v>
      </c>
      <c r="P50">
        <v>30.971</v>
      </c>
      <c r="Q50">
        <v>59.292999999999999</v>
      </c>
      <c r="R50">
        <v>19.582000000000004</v>
      </c>
      <c r="S50">
        <v>46.378</v>
      </c>
      <c r="T50">
        <v>25.770000000000003</v>
      </c>
      <c r="U50">
        <v>34.159999999999997</v>
      </c>
      <c r="V50">
        <v>42.371000000000002</v>
      </c>
      <c r="W50">
        <v>22.576000000000001</v>
      </c>
      <c r="X50">
        <v>29.558</v>
      </c>
      <c r="Y50">
        <v>55.640999999999998</v>
      </c>
      <c r="Z50">
        <v>41.039000000000001</v>
      </c>
      <c r="AA50">
        <v>64.224999999999994</v>
      </c>
      <c r="AB50">
        <v>32.179000000000002</v>
      </c>
      <c r="AC50">
        <v>23.137</v>
      </c>
      <c r="AD50">
        <v>38.658000000000001</v>
      </c>
      <c r="AE50">
        <v>30.952999999999999</v>
      </c>
      <c r="AF50">
        <v>35.896000000000001</v>
      </c>
      <c r="AG50">
        <v>36.231999999999999</v>
      </c>
      <c r="AH50">
        <v>44.390999999999998</v>
      </c>
    </row>
    <row r="51" spans="1:34" x14ac:dyDescent="0.3">
      <c r="A51" s="123">
        <f ca="1">Exceedance!U51</f>
        <v>47574</v>
      </c>
      <c r="B51" s="751">
        <v>89</v>
      </c>
      <c r="C51" s="751">
        <v>89</v>
      </c>
      <c r="D51" s="751">
        <v>89</v>
      </c>
      <c r="E51">
        <v>66.156999999999996</v>
      </c>
      <c r="F51">
        <v>105.538</v>
      </c>
      <c r="G51">
        <v>90.721000000000004</v>
      </c>
      <c r="H51">
        <v>69.536000000000001</v>
      </c>
      <c r="I51">
        <v>62.717999999999989</v>
      </c>
      <c r="J51">
        <v>95.495000000000005</v>
      </c>
      <c r="K51">
        <v>69.146000000000001</v>
      </c>
      <c r="L51">
        <v>59.335000000000001</v>
      </c>
      <c r="M51">
        <v>57.317</v>
      </c>
      <c r="N51">
        <v>106.49</v>
      </c>
      <c r="O51">
        <v>69.484999999999999</v>
      </c>
      <c r="P51">
        <v>98.513999999999996</v>
      </c>
      <c r="Q51">
        <v>107.25700000000001</v>
      </c>
      <c r="R51">
        <v>55.188000000000002</v>
      </c>
      <c r="S51">
        <v>69.981999999999999</v>
      </c>
      <c r="T51">
        <v>61.116</v>
      </c>
      <c r="U51">
        <v>73.176000000000002</v>
      </c>
      <c r="V51">
        <v>92.643000000000001</v>
      </c>
      <c r="W51">
        <v>42.805</v>
      </c>
      <c r="X51">
        <v>71.090999999999994</v>
      </c>
      <c r="Y51">
        <v>84.843000000000004</v>
      </c>
      <c r="Z51">
        <v>68.805000000000007</v>
      </c>
      <c r="AA51">
        <v>121.319</v>
      </c>
      <c r="AB51">
        <v>52.613999999999997</v>
      </c>
      <c r="AC51">
        <v>87.731999999999999</v>
      </c>
      <c r="AD51">
        <v>57.204999999999998</v>
      </c>
      <c r="AE51">
        <v>56.088999999999999</v>
      </c>
      <c r="AF51">
        <v>78.546999999999997</v>
      </c>
      <c r="AG51">
        <v>77.283000000000001</v>
      </c>
      <c r="AH51">
        <v>81.370999999999995</v>
      </c>
    </row>
    <row r="52" spans="1:34" x14ac:dyDescent="0.3">
      <c r="A52" s="123">
        <f ca="1">Exceedance!U52</f>
        <v>47604</v>
      </c>
      <c r="B52" s="751">
        <v>225.99999999999997</v>
      </c>
      <c r="C52" s="751">
        <v>225.99999999999997</v>
      </c>
      <c r="D52" s="751">
        <v>225.99999999999997</v>
      </c>
      <c r="E52">
        <v>270.613</v>
      </c>
      <c r="F52">
        <v>382.048</v>
      </c>
      <c r="G52">
        <v>350.54700000000003</v>
      </c>
      <c r="H52">
        <v>212.16800000000001</v>
      </c>
      <c r="I52">
        <v>239.74299999999999</v>
      </c>
      <c r="J52">
        <v>263.024</v>
      </c>
      <c r="K52">
        <v>266.89</v>
      </c>
      <c r="L52">
        <v>98.649000000000015</v>
      </c>
      <c r="M52">
        <v>177.816</v>
      </c>
      <c r="N52">
        <v>239.59800000000001</v>
      </c>
      <c r="O52">
        <v>277.315</v>
      </c>
      <c r="P52">
        <v>249.73099999999999</v>
      </c>
      <c r="Q52">
        <v>245.893</v>
      </c>
      <c r="R52">
        <v>269.33999999999997</v>
      </c>
      <c r="S52">
        <v>320.887</v>
      </c>
      <c r="T52">
        <v>130.839</v>
      </c>
      <c r="U52">
        <v>175.24600000000001</v>
      </c>
      <c r="V52">
        <v>154.887</v>
      </c>
      <c r="W52">
        <v>110.11</v>
      </c>
      <c r="X52">
        <v>249.17699999999999</v>
      </c>
      <c r="Y52">
        <v>177.34</v>
      </c>
      <c r="Z52">
        <v>178.762</v>
      </c>
      <c r="AA52">
        <v>265.31</v>
      </c>
      <c r="AB52">
        <v>171.29900000000001</v>
      </c>
      <c r="AC52">
        <v>208.833</v>
      </c>
      <c r="AD52">
        <v>196.37700000000004</v>
      </c>
      <c r="AE52">
        <v>145.93299999999999</v>
      </c>
      <c r="AF52">
        <v>221.774</v>
      </c>
      <c r="AG52">
        <v>303.37199999999996</v>
      </c>
      <c r="AH52">
        <v>231.64599999999999</v>
      </c>
    </row>
    <row r="53" spans="1:34" x14ac:dyDescent="0.3">
      <c r="A53" s="123">
        <f ca="1">Exceedance!U53</f>
        <v>47635</v>
      </c>
      <c r="B53" s="751">
        <v>265</v>
      </c>
      <c r="C53" s="751">
        <v>265</v>
      </c>
      <c r="D53" s="751">
        <v>265</v>
      </c>
      <c r="E53">
        <v>607.05399999999997</v>
      </c>
      <c r="F53">
        <v>321.35500000000002</v>
      </c>
      <c r="G53">
        <v>511.21199999999999</v>
      </c>
      <c r="H53">
        <v>224.631</v>
      </c>
      <c r="I53">
        <v>348.81599999999997</v>
      </c>
      <c r="J53">
        <v>160.67800000000003</v>
      </c>
      <c r="K53">
        <v>200.63499999999999</v>
      </c>
      <c r="L53">
        <v>61.258000000000003</v>
      </c>
      <c r="M53">
        <v>211.80199999999999</v>
      </c>
      <c r="N53">
        <v>146.369</v>
      </c>
      <c r="O53">
        <v>297.80700000000002</v>
      </c>
      <c r="P53">
        <v>193.214</v>
      </c>
      <c r="Q53">
        <v>177.738</v>
      </c>
      <c r="R53">
        <v>503.851</v>
      </c>
      <c r="S53">
        <v>272.36000000000007</v>
      </c>
      <c r="T53">
        <v>281.13799999999998</v>
      </c>
      <c r="U53">
        <v>449.416</v>
      </c>
      <c r="V53">
        <v>58.41</v>
      </c>
      <c r="W53">
        <v>157.91</v>
      </c>
      <c r="X53">
        <v>348.69200000000001</v>
      </c>
      <c r="Y53">
        <v>367.20499999999998</v>
      </c>
      <c r="Z53">
        <v>304.625</v>
      </c>
      <c r="AA53">
        <v>407.577</v>
      </c>
      <c r="AB53">
        <v>79.149000000000001</v>
      </c>
      <c r="AC53">
        <v>432.87400000000002</v>
      </c>
      <c r="AD53">
        <v>199.84800000000001</v>
      </c>
      <c r="AE53">
        <v>282.72000000000003</v>
      </c>
      <c r="AF53">
        <v>171.02600000000001</v>
      </c>
      <c r="AG53">
        <v>423.25900000000001</v>
      </c>
      <c r="AH53">
        <v>220.369</v>
      </c>
    </row>
    <row r="54" spans="1:34" x14ac:dyDescent="0.3">
      <c r="A54" s="123">
        <f ca="1">Exceedance!U54</f>
        <v>47665</v>
      </c>
      <c r="B54" s="751">
        <v>90</v>
      </c>
      <c r="C54" s="751">
        <v>90</v>
      </c>
      <c r="D54" s="751">
        <v>90</v>
      </c>
      <c r="E54">
        <v>438.54199999999997</v>
      </c>
      <c r="F54">
        <v>113.217</v>
      </c>
      <c r="G54">
        <v>177.01</v>
      </c>
      <c r="H54">
        <v>106.751</v>
      </c>
      <c r="I54">
        <v>220.25299999999999</v>
      </c>
      <c r="J54">
        <v>53.45</v>
      </c>
      <c r="K54">
        <v>61.765999999999998</v>
      </c>
      <c r="L54">
        <v>26.188000000000002</v>
      </c>
      <c r="M54">
        <v>58.19</v>
      </c>
      <c r="N54">
        <v>56.058</v>
      </c>
      <c r="O54">
        <v>117.145</v>
      </c>
      <c r="P54">
        <v>73.543000000000006</v>
      </c>
      <c r="Q54">
        <v>66.948999999999998</v>
      </c>
      <c r="R54">
        <v>216.55600000000001</v>
      </c>
      <c r="S54">
        <v>138.023</v>
      </c>
      <c r="T54">
        <v>75.253</v>
      </c>
      <c r="U54">
        <v>226.87299999999999</v>
      </c>
      <c r="V54">
        <v>30.096</v>
      </c>
      <c r="W54">
        <v>58.032999999999994</v>
      </c>
      <c r="X54">
        <v>105.60899999999999</v>
      </c>
      <c r="Y54">
        <v>119.652</v>
      </c>
      <c r="Z54">
        <v>96.573999999999998</v>
      </c>
      <c r="AA54">
        <v>135.446</v>
      </c>
      <c r="AB54">
        <v>34.503</v>
      </c>
      <c r="AC54">
        <v>259.834</v>
      </c>
      <c r="AD54">
        <v>62.381999999999998</v>
      </c>
      <c r="AE54">
        <v>121.80500000000001</v>
      </c>
      <c r="AF54">
        <v>68.174999999999997</v>
      </c>
      <c r="AG54">
        <v>182.98599999999999</v>
      </c>
      <c r="AH54">
        <v>66.704999999999998</v>
      </c>
    </row>
    <row r="55" spans="1:34" x14ac:dyDescent="0.3">
      <c r="A55" s="123">
        <f ca="1">Exceedance!U55</f>
        <v>47696</v>
      </c>
      <c r="B55" s="751">
        <v>56.000000000000007</v>
      </c>
      <c r="C55" s="751">
        <v>56.000000000000007</v>
      </c>
      <c r="D55" s="751">
        <v>56.000000000000007</v>
      </c>
      <c r="E55">
        <v>126.988</v>
      </c>
      <c r="F55">
        <v>56.304000000000002</v>
      </c>
      <c r="G55">
        <v>86.138999999999996</v>
      </c>
      <c r="H55">
        <v>54.167000000000002</v>
      </c>
      <c r="I55">
        <v>91.484000000000009</v>
      </c>
      <c r="J55">
        <v>47.290999999999997</v>
      </c>
      <c r="K55">
        <v>54.84</v>
      </c>
      <c r="L55">
        <v>22.841000000000001</v>
      </c>
      <c r="M55">
        <v>43.491999999999997</v>
      </c>
      <c r="N55">
        <v>39.238999999999997</v>
      </c>
      <c r="O55">
        <v>60.694000000000003</v>
      </c>
      <c r="P55">
        <v>52.470999999999997</v>
      </c>
      <c r="Q55">
        <v>49.457999999999998</v>
      </c>
      <c r="R55">
        <v>81.221999999999994</v>
      </c>
      <c r="S55">
        <v>57.095999999999997</v>
      </c>
      <c r="T55">
        <v>52.709000000000003</v>
      </c>
      <c r="U55">
        <v>72.302999999999997</v>
      </c>
      <c r="V55">
        <v>30.579000000000001</v>
      </c>
      <c r="W55">
        <v>41.741</v>
      </c>
      <c r="X55">
        <v>59.76</v>
      </c>
      <c r="Y55">
        <v>55.462000000000003</v>
      </c>
      <c r="Z55">
        <v>55.637000000000008</v>
      </c>
      <c r="AA55">
        <v>66.668000000000006</v>
      </c>
      <c r="AB55">
        <v>28.542999999999999</v>
      </c>
      <c r="AC55">
        <v>84.570999999999998</v>
      </c>
      <c r="AD55">
        <v>41.723999999999997</v>
      </c>
      <c r="AE55">
        <v>57.405000000000001</v>
      </c>
      <c r="AF55">
        <v>56.341999999999999</v>
      </c>
      <c r="AG55">
        <v>70.870999999999995</v>
      </c>
      <c r="AH55">
        <v>44.506999999999998</v>
      </c>
    </row>
    <row r="56" spans="1:34" x14ac:dyDescent="0.3">
      <c r="A56" s="123">
        <f ca="1">Exceedance!U56</f>
        <v>47727</v>
      </c>
      <c r="B56" s="751">
        <v>36</v>
      </c>
      <c r="C56" s="751">
        <v>36</v>
      </c>
      <c r="D56" s="751">
        <v>36</v>
      </c>
      <c r="E56">
        <v>66.795000000000002</v>
      </c>
      <c r="F56">
        <v>41.389000000000003</v>
      </c>
      <c r="G56">
        <v>59.356999999999999</v>
      </c>
      <c r="H56">
        <v>35.134999999999998</v>
      </c>
      <c r="I56">
        <v>49.97</v>
      </c>
      <c r="J56">
        <v>35.216999999999999</v>
      </c>
      <c r="K56">
        <v>32.57</v>
      </c>
      <c r="L56">
        <v>21.896999999999995</v>
      </c>
      <c r="M56">
        <v>58.302</v>
      </c>
      <c r="N56">
        <v>35.927999999999997</v>
      </c>
      <c r="O56">
        <v>39.095999999999997</v>
      </c>
      <c r="P56">
        <v>38.645000000000003</v>
      </c>
      <c r="Q56">
        <v>43.412999999999997</v>
      </c>
      <c r="R56">
        <v>46.594999999999999</v>
      </c>
      <c r="S56">
        <v>38.35</v>
      </c>
      <c r="T56">
        <v>30.812999999999999</v>
      </c>
      <c r="U56">
        <v>41.994</v>
      </c>
      <c r="V56">
        <v>24.939</v>
      </c>
      <c r="W56">
        <v>55.317</v>
      </c>
      <c r="X56">
        <v>53.51</v>
      </c>
      <c r="Y56">
        <v>40.076999999999998</v>
      </c>
      <c r="Z56">
        <v>36.747</v>
      </c>
      <c r="AA56">
        <v>40.948999999999998</v>
      </c>
      <c r="AB56">
        <v>23.254999999999999</v>
      </c>
      <c r="AC56">
        <v>45.209000000000003</v>
      </c>
      <c r="AD56">
        <v>38.54</v>
      </c>
      <c r="AE56">
        <v>35.511000000000003</v>
      </c>
      <c r="AF56">
        <v>40.67</v>
      </c>
      <c r="AG56">
        <v>50.491999999999997</v>
      </c>
      <c r="AH56">
        <v>36.253999999999998</v>
      </c>
    </row>
    <row r="57" spans="1:34" x14ac:dyDescent="0.3">
      <c r="A57" s="123">
        <f ca="1">Exceedance!U57</f>
        <v>47757</v>
      </c>
      <c r="B57" s="751">
        <v>42</v>
      </c>
      <c r="C57" s="751">
        <v>33</v>
      </c>
      <c r="D57" s="751">
        <v>37</v>
      </c>
      <c r="E57">
        <v>60.454000000000001</v>
      </c>
      <c r="F57">
        <v>50.509000000000007</v>
      </c>
      <c r="G57">
        <v>62.064999999999998</v>
      </c>
      <c r="H57">
        <v>45.658000000000001</v>
      </c>
      <c r="I57">
        <v>40.110999999999997</v>
      </c>
      <c r="J57">
        <v>31.911999999999999</v>
      </c>
      <c r="K57">
        <v>30.901</v>
      </c>
      <c r="L57">
        <v>31.263000000000002</v>
      </c>
      <c r="M57">
        <v>34.902999999999999</v>
      </c>
      <c r="N57">
        <v>33.598999999999997</v>
      </c>
      <c r="O57">
        <v>52.607999999999997</v>
      </c>
      <c r="P57">
        <v>65.042000000000002</v>
      </c>
      <c r="Q57">
        <v>44.363999999999997</v>
      </c>
      <c r="R57">
        <v>42.612000000000002</v>
      </c>
      <c r="S57">
        <v>40.247999999999998</v>
      </c>
      <c r="T57">
        <v>31.876999999999999</v>
      </c>
      <c r="U57">
        <v>41.51</v>
      </c>
      <c r="V57">
        <v>23.94</v>
      </c>
      <c r="W57">
        <v>51.192</v>
      </c>
      <c r="X57">
        <v>62.912000000000006</v>
      </c>
      <c r="Y57">
        <v>34.868000000000002</v>
      </c>
      <c r="Z57">
        <v>32.216999999999999</v>
      </c>
      <c r="AA57">
        <v>42.164999999999999</v>
      </c>
      <c r="AB57">
        <v>25.779</v>
      </c>
      <c r="AC57">
        <v>39.303000000000004</v>
      </c>
      <c r="AD57">
        <v>37.825000000000003</v>
      </c>
      <c r="AE57">
        <v>30.295999999999999</v>
      </c>
      <c r="AF57">
        <v>30</v>
      </c>
      <c r="AG57">
        <v>46.421999999999997</v>
      </c>
      <c r="AH57">
        <v>43.445999999999998</v>
      </c>
    </row>
    <row r="58" spans="1:34" x14ac:dyDescent="0.3">
      <c r="A58" s="123">
        <f ca="1">Exceedance!U58</f>
        <v>47788</v>
      </c>
      <c r="B58" s="751">
        <v>34</v>
      </c>
      <c r="C58" s="751">
        <v>30</v>
      </c>
      <c r="D58" s="751">
        <v>32</v>
      </c>
      <c r="E58">
        <v>46.101999999999997</v>
      </c>
      <c r="F58">
        <v>42.627000000000002</v>
      </c>
      <c r="G58">
        <v>46.956000000000003</v>
      </c>
      <c r="H58">
        <v>38.472999999999999</v>
      </c>
      <c r="I58">
        <v>32.215000000000003</v>
      </c>
      <c r="J58">
        <v>28.25</v>
      </c>
      <c r="K58">
        <v>30.212</v>
      </c>
      <c r="L58">
        <v>20.393000000000001</v>
      </c>
      <c r="M58">
        <v>26.081</v>
      </c>
      <c r="N58">
        <v>31.242999999999999</v>
      </c>
      <c r="O58">
        <v>40.308999999999997</v>
      </c>
      <c r="P58">
        <v>46.043999999999997</v>
      </c>
      <c r="Q58">
        <v>35.82</v>
      </c>
      <c r="R58">
        <v>36.521999999999998</v>
      </c>
      <c r="S58">
        <v>36.165999999999997</v>
      </c>
      <c r="T58">
        <v>32.082000000000001</v>
      </c>
      <c r="U58">
        <v>34.029000000000003</v>
      </c>
      <c r="V58">
        <v>20.013000000000002</v>
      </c>
      <c r="W58">
        <v>33.427999999999997</v>
      </c>
      <c r="X58">
        <v>39.195999999999998</v>
      </c>
      <c r="Y58">
        <v>31.349</v>
      </c>
      <c r="Z58">
        <v>27.686</v>
      </c>
      <c r="AA58">
        <v>35.862000000000002</v>
      </c>
      <c r="AB58">
        <v>24.192</v>
      </c>
      <c r="AC58">
        <v>33.853000000000002</v>
      </c>
      <c r="AD58">
        <v>39.633000000000003</v>
      </c>
      <c r="AE58">
        <v>28.675000000000001</v>
      </c>
      <c r="AF58">
        <v>25.58</v>
      </c>
      <c r="AG58">
        <v>37.427999999999997</v>
      </c>
      <c r="AH58">
        <v>33.537999999999997</v>
      </c>
    </row>
    <row r="59" spans="1:34" x14ac:dyDescent="0.3">
      <c r="A59" s="123">
        <f ca="1">Exceedance!U59</f>
        <v>47818</v>
      </c>
      <c r="B59" s="751">
        <v>27</v>
      </c>
      <c r="C59" s="751">
        <v>27</v>
      </c>
      <c r="D59" s="751">
        <v>27</v>
      </c>
      <c r="E59">
        <v>42.186999999999998</v>
      </c>
      <c r="F59">
        <v>35.420999999999999</v>
      </c>
      <c r="G59">
        <v>36.951999999999998</v>
      </c>
      <c r="H59">
        <v>34.89</v>
      </c>
      <c r="I59">
        <v>28.603999999999999</v>
      </c>
      <c r="J59">
        <v>24.675999999999998</v>
      </c>
      <c r="K59">
        <v>24.597000000000001</v>
      </c>
      <c r="L59">
        <v>17.678000000000001</v>
      </c>
      <c r="M59">
        <v>23.648</v>
      </c>
      <c r="N59">
        <v>25.085999999999999</v>
      </c>
      <c r="O59">
        <v>29.943999999999999</v>
      </c>
      <c r="P59">
        <v>31.789999999999996</v>
      </c>
      <c r="Q59">
        <v>25.89</v>
      </c>
      <c r="R59">
        <v>32.356999999999999</v>
      </c>
      <c r="S59">
        <v>29.5</v>
      </c>
      <c r="T59">
        <v>27.032</v>
      </c>
      <c r="U59">
        <v>29.849</v>
      </c>
      <c r="V59">
        <v>18.216000000000005</v>
      </c>
      <c r="W59">
        <v>25.181999999999999</v>
      </c>
      <c r="X59">
        <v>31.667000000000002</v>
      </c>
      <c r="Y59">
        <v>27.8</v>
      </c>
      <c r="Z59">
        <v>25.472999999999999</v>
      </c>
      <c r="AA59">
        <v>33.158000000000001</v>
      </c>
      <c r="AB59">
        <v>19.7</v>
      </c>
      <c r="AC59">
        <v>31.15</v>
      </c>
      <c r="AD59">
        <v>31.42</v>
      </c>
      <c r="AE59">
        <v>26.015999999999998</v>
      </c>
      <c r="AF59">
        <v>22.934000000000001</v>
      </c>
      <c r="AG59">
        <v>31.900999999999996</v>
      </c>
      <c r="AH59">
        <v>27.504999999999999</v>
      </c>
    </row>
    <row r="60" spans="1:34" x14ac:dyDescent="0.3">
      <c r="A60" s="123">
        <f ca="1">Exceedance!U60</f>
        <v>47849</v>
      </c>
      <c r="B60" s="751">
        <v>26</v>
      </c>
      <c r="C60" s="751">
        <v>26</v>
      </c>
      <c r="D60" s="751">
        <v>26</v>
      </c>
      <c r="E60">
        <v>35.895000000000003</v>
      </c>
      <c r="F60">
        <v>30.317</v>
      </c>
      <c r="G60">
        <v>32.883000000000003</v>
      </c>
      <c r="H60">
        <v>29.933</v>
      </c>
      <c r="I60">
        <v>28.463999999999999</v>
      </c>
      <c r="J60">
        <v>22.811</v>
      </c>
      <c r="K60">
        <v>21.548999999999999</v>
      </c>
      <c r="L60">
        <v>16.861999999999998</v>
      </c>
      <c r="M60">
        <v>21.366000000000003</v>
      </c>
      <c r="N60">
        <v>24.317</v>
      </c>
      <c r="O60">
        <v>26.013999999999999</v>
      </c>
      <c r="P60">
        <v>26.827000000000002</v>
      </c>
      <c r="Q60">
        <v>21.776</v>
      </c>
      <c r="R60">
        <v>29.512</v>
      </c>
      <c r="S60">
        <v>26.231999999999999</v>
      </c>
      <c r="T60">
        <v>24.835000000000001</v>
      </c>
      <c r="U60">
        <v>28.338999999999999</v>
      </c>
      <c r="V60">
        <v>16.916</v>
      </c>
      <c r="W60">
        <v>21.989000000000001</v>
      </c>
      <c r="X60">
        <v>27.713000000000001</v>
      </c>
      <c r="Y60">
        <v>25.568999999999999</v>
      </c>
      <c r="Z60">
        <v>23.62</v>
      </c>
      <c r="AA60">
        <v>28.939</v>
      </c>
      <c r="AB60">
        <v>18.11</v>
      </c>
      <c r="AC60">
        <v>28.466999999999999</v>
      </c>
      <c r="AD60">
        <v>25.462</v>
      </c>
      <c r="AE60">
        <v>23.495999999999999</v>
      </c>
      <c r="AF60">
        <v>21.443000000000001</v>
      </c>
      <c r="AG60">
        <v>29.088000000000001</v>
      </c>
      <c r="AH60">
        <v>24.994</v>
      </c>
    </row>
    <row r="61" spans="1:34" x14ac:dyDescent="0.3">
      <c r="A61" s="123">
        <f ca="1">Exceedance!U61</f>
        <v>47880</v>
      </c>
      <c r="B61" s="751">
        <v>25</v>
      </c>
      <c r="C61" s="751">
        <v>25</v>
      </c>
      <c r="D61" s="751">
        <v>25</v>
      </c>
      <c r="E61">
        <v>34.631</v>
      </c>
      <c r="F61">
        <v>24.759</v>
      </c>
      <c r="G61">
        <v>28.013999999999999</v>
      </c>
      <c r="H61">
        <v>28.172000000000001</v>
      </c>
      <c r="I61">
        <v>28.027999999999999</v>
      </c>
      <c r="J61">
        <v>21.507000000000001</v>
      </c>
      <c r="K61">
        <v>18.157</v>
      </c>
      <c r="L61">
        <v>19.379000000000001</v>
      </c>
      <c r="M61">
        <v>18.417000000000002</v>
      </c>
      <c r="N61">
        <v>21.358000000000001</v>
      </c>
      <c r="O61">
        <v>21.273</v>
      </c>
      <c r="P61">
        <v>24.817</v>
      </c>
      <c r="Q61">
        <v>17.744</v>
      </c>
      <c r="R61">
        <v>25.841999999999999</v>
      </c>
      <c r="S61">
        <v>21.696000000000002</v>
      </c>
      <c r="T61">
        <v>20.611000000000001</v>
      </c>
      <c r="U61">
        <v>23.584</v>
      </c>
      <c r="V61">
        <v>14.779</v>
      </c>
      <c r="W61">
        <v>21.802</v>
      </c>
      <c r="X61">
        <v>32.14500000000001</v>
      </c>
      <c r="Y61">
        <v>23.83</v>
      </c>
      <c r="Z61">
        <v>28.385999999999999</v>
      </c>
      <c r="AA61">
        <v>29.59</v>
      </c>
      <c r="AB61">
        <v>15.704999999999998</v>
      </c>
      <c r="AC61">
        <v>24.946000000000002</v>
      </c>
      <c r="AD61">
        <v>23.771999999999998</v>
      </c>
      <c r="AE61">
        <v>21.459</v>
      </c>
      <c r="AF61">
        <v>19.596</v>
      </c>
      <c r="AG61">
        <v>24.509</v>
      </c>
      <c r="AH61">
        <v>27.262</v>
      </c>
    </row>
    <row r="62" spans="1:34" x14ac:dyDescent="0.3">
      <c r="A62" s="123">
        <f ca="1">Exceedance!U62</f>
        <v>47908</v>
      </c>
      <c r="B62" s="751">
        <v>40.000000000000007</v>
      </c>
      <c r="C62" s="751">
        <v>40.000000000000007</v>
      </c>
      <c r="D62" s="751">
        <v>40.000000000000007</v>
      </c>
      <c r="E62">
        <v>45.228999999999999</v>
      </c>
      <c r="F62">
        <v>49.014000000000003</v>
      </c>
      <c r="G62">
        <v>46.179000000000002</v>
      </c>
      <c r="H62">
        <v>40.896999999999998</v>
      </c>
      <c r="I62">
        <v>34.74</v>
      </c>
      <c r="J62">
        <v>32.755000000000003</v>
      </c>
      <c r="K62">
        <v>23.530999999999999</v>
      </c>
      <c r="L62">
        <v>30.638999999999999</v>
      </c>
      <c r="M62">
        <v>49.329000000000001</v>
      </c>
      <c r="N62">
        <v>27.73</v>
      </c>
      <c r="O62">
        <v>30.934000000000001</v>
      </c>
      <c r="P62">
        <v>58.845999999999997</v>
      </c>
      <c r="Q62">
        <v>19.628</v>
      </c>
      <c r="R62">
        <v>46.429000000000002</v>
      </c>
      <c r="S62">
        <v>25.803000000000001</v>
      </c>
      <c r="T62">
        <v>33.789000000000001</v>
      </c>
      <c r="U62">
        <v>42.598999999999997</v>
      </c>
      <c r="V62">
        <v>22.655999999999999</v>
      </c>
      <c r="W62">
        <v>29.577999999999999</v>
      </c>
      <c r="X62">
        <v>54.018000000000001</v>
      </c>
      <c r="Y62">
        <v>41</v>
      </c>
      <c r="Z62">
        <v>64.250000000000014</v>
      </c>
      <c r="AA62">
        <v>32.25</v>
      </c>
      <c r="AB62">
        <v>22.596</v>
      </c>
      <c r="AC62">
        <v>38.720999999999997</v>
      </c>
      <c r="AD62">
        <v>31.084</v>
      </c>
      <c r="AE62">
        <v>35.874000000000009</v>
      </c>
      <c r="AF62">
        <v>34.920999999999999</v>
      </c>
      <c r="AG62">
        <v>44.418999999999997</v>
      </c>
      <c r="AH62">
        <v>50.692999999999998</v>
      </c>
    </row>
    <row r="63" spans="1:34" x14ac:dyDescent="0.3">
      <c r="A63" s="123">
        <f ca="1">Exceedance!U63</f>
        <v>47939</v>
      </c>
      <c r="B63" s="751">
        <v>89</v>
      </c>
      <c r="C63" s="751">
        <v>89</v>
      </c>
      <c r="D63" s="751">
        <v>89</v>
      </c>
      <c r="E63">
        <v>105.547</v>
      </c>
      <c r="F63">
        <v>90.891000000000005</v>
      </c>
      <c r="G63">
        <v>69.563999999999993</v>
      </c>
      <c r="H63">
        <v>59.857999999999997</v>
      </c>
      <c r="I63">
        <v>95.683000000000007</v>
      </c>
      <c r="J63">
        <v>69.379000000000005</v>
      </c>
      <c r="K63">
        <v>59.451000000000001</v>
      </c>
      <c r="L63">
        <v>55.906999999999996</v>
      </c>
      <c r="M63">
        <v>106.575</v>
      </c>
      <c r="N63">
        <v>69.543999999999983</v>
      </c>
      <c r="O63">
        <v>98.46</v>
      </c>
      <c r="P63">
        <v>102.15</v>
      </c>
      <c r="Q63">
        <v>55.274000000000001</v>
      </c>
      <c r="R63">
        <v>70.057000000000002</v>
      </c>
      <c r="S63">
        <v>61.165999999999997</v>
      </c>
      <c r="T63">
        <v>71.760000000000005</v>
      </c>
      <c r="U63">
        <v>92.853999999999999</v>
      </c>
      <c r="V63">
        <v>42.9</v>
      </c>
      <c r="W63">
        <v>71.123999999999995</v>
      </c>
      <c r="X63">
        <v>85.814999999999984</v>
      </c>
      <c r="Y63">
        <v>68.754000000000005</v>
      </c>
      <c r="Z63">
        <v>121.343</v>
      </c>
      <c r="AA63">
        <v>52.704999999999998</v>
      </c>
      <c r="AB63">
        <v>81.878</v>
      </c>
      <c r="AC63">
        <v>57.284999999999997</v>
      </c>
      <c r="AD63">
        <v>56.253999999999998</v>
      </c>
      <c r="AE63">
        <v>78.516000000000005</v>
      </c>
      <c r="AF63">
        <v>74.944999999999993</v>
      </c>
      <c r="AG63">
        <v>81.409000000000006</v>
      </c>
      <c r="AH63">
        <v>66.201999999999998</v>
      </c>
    </row>
    <row r="64" spans="1:34" x14ac:dyDescent="0.3">
      <c r="A64" s="123">
        <f ca="1">Exceedance!U64</f>
        <v>47969</v>
      </c>
      <c r="B64" s="751">
        <v>225.99999999999997</v>
      </c>
      <c r="C64" s="751">
        <v>225.99999999999997</v>
      </c>
      <c r="D64" s="751">
        <v>225.99999999999997</v>
      </c>
      <c r="E64">
        <v>382.048</v>
      </c>
      <c r="F64">
        <v>350.54700000000003</v>
      </c>
      <c r="G64">
        <v>212.16800000000001</v>
      </c>
      <c r="H64">
        <v>239.74299999999999</v>
      </c>
      <c r="I64">
        <v>263.024</v>
      </c>
      <c r="J64">
        <v>266.89</v>
      </c>
      <c r="K64">
        <v>98.649000000000015</v>
      </c>
      <c r="L64">
        <v>177.816</v>
      </c>
      <c r="M64">
        <v>239.59800000000001</v>
      </c>
      <c r="N64">
        <v>277.315</v>
      </c>
      <c r="O64">
        <v>249.73099999999999</v>
      </c>
      <c r="P64">
        <v>245.893</v>
      </c>
      <c r="Q64">
        <v>269.33999999999997</v>
      </c>
      <c r="R64">
        <v>320.887</v>
      </c>
      <c r="S64">
        <v>130.839</v>
      </c>
      <c r="T64">
        <v>175.24600000000001</v>
      </c>
      <c r="U64">
        <v>154.887</v>
      </c>
      <c r="V64">
        <v>110.11</v>
      </c>
      <c r="W64">
        <v>249.17699999999999</v>
      </c>
      <c r="X64">
        <v>177.34</v>
      </c>
      <c r="Y64">
        <v>178.762</v>
      </c>
      <c r="Z64">
        <v>265.31</v>
      </c>
      <c r="AA64">
        <v>171.29900000000001</v>
      </c>
      <c r="AB64">
        <v>208.833</v>
      </c>
      <c r="AC64">
        <v>196.37700000000004</v>
      </c>
      <c r="AD64">
        <v>145.93299999999999</v>
      </c>
      <c r="AE64">
        <v>221.774</v>
      </c>
      <c r="AF64">
        <v>303.37199999999996</v>
      </c>
      <c r="AG64">
        <v>231.64599999999999</v>
      </c>
      <c r="AH64">
        <v>231.64599999999999</v>
      </c>
    </row>
    <row r="65" spans="1:34" x14ac:dyDescent="0.3">
      <c r="A65" s="123">
        <f ca="1">Exceedance!U65</f>
        <v>48000</v>
      </c>
      <c r="B65" s="751">
        <v>265</v>
      </c>
      <c r="C65" s="751">
        <v>265</v>
      </c>
      <c r="D65" s="751">
        <v>265</v>
      </c>
      <c r="E65">
        <v>321.35500000000002</v>
      </c>
      <c r="F65">
        <v>511.21199999999999</v>
      </c>
      <c r="G65">
        <v>224.631</v>
      </c>
      <c r="H65">
        <v>348.81599999999997</v>
      </c>
      <c r="I65">
        <v>160.67800000000003</v>
      </c>
      <c r="J65">
        <v>200.63499999999999</v>
      </c>
      <c r="K65">
        <v>61.258000000000003</v>
      </c>
      <c r="L65">
        <v>211.80199999999999</v>
      </c>
      <c r="M65">
        <v>146.369</v>
      </c>
      <c r="N65">
        <v>297.80700000000002</v>
      </c>
      <c r="O65">
        <v>193.214</v>
      </c>
      <c r="P65">
        <v>177.738</v>
      </c>
      <c r="Q65">
        <v>503.851</v>
      </c>
      <c r="R65">
        <v>272.36000000000007</v>
      </c>
      <c r="S65">
        <v>281.13799999999998</v>
      </c>
      <c r="T65">
        <v>449.416</v>
      </c>
      <c r="U65">
        <v>58.41</v>
      </c>
      <c r="V65">
        <v>157.91</v>
      </c>
      <c r="W65">
        <v>348.69200000000001</v>
      </c>
      <c r="X65">
        <v>367.20499999999998</v>
      </c>
      <c r="Y65">
        <v>304.625</v>
      </c>
      <c r="Z65">
        <v>407.577</v>
      </c>
      <c r="AA65">
        <v>79.149000000000001</v>
      </c>
      <c r="AB65">
        <v>432.87400000000002</v>
      </c>
      <c r="AC65">
        <v>199.84800000000001</v>
      </c>
      <c r="AD65">
        <v>282.72000000000003</v>
      </c>
      <c r="AE65">
        <v>171.02600000000001</v>
      </c>
      <c r="AF65">
        <v>423.25900000000001</v>
      </c>
      <c r="AG65">
        <v>220.369</v>
      </c>
      <c r="AH65">
        <v>220.369</v>
      </c>
    </row>
    <row r="66" spans="1:34" x14ac:dyDescent="0.3">
      <c r="A66" s="123">
        <f ca="1">Exceedance!U66</f>
        <v>48030</v>
      </c>
      <c r="B66" s="751">
        <v>90</v>
      </c>
      <c r="C66" s="751">
        <v>90</v>
      </c>
      <c r="D66" s="751">
        <v>90</v>
      </c>
      <c r="E66">
        <v>113.217</v>
      </c>
      <c r="F66">
        <v>177.01</v>
      </c>
      <c r="G66">
        <v>106.751</v>
      </c>
      <c r="H66">
        <v>220.25299999999999</v>
      </c>
      <c r="I66">
        <v>53.45</v>
      </c>
      <c r="J66">
        <v>61.765999999999998</v>
      </c>
      <c r="K66">
        <v>26.188000000000002</v>
      </c>
      <c r="L66">
        <v>58.19</v>
      </c>
      <c r="M66">
        <v>56.058</v>
      </c>
      <c r="N66">
        <v>117.145</v>
      </c>
      <c r="O66">
        <v>73.543000000000006</v>
      </c>
      <c r="P66">
        <v>66.948999999999998</v>
      </c>
      <c r="Q66">
        <v>216.55600000000001</v>
      </c>
      <c r="R66">
        <v>138.023</v>
      </c>
      <c r="S66">
        <v>75.253</v>
      </c>
      <c r="T66">
        <v>226.87299999999999</v>
      </c>
      <c r="U66">
        <v>30.096</v>
      </c>
      <c r="V66">
        <v>58.032999999999994</v>
      </c>
      <c r="W66">
        <v>105.60899999999999</v>
      </c>
      <c r="X66">
        <v>119.652</v>
      </c>
      <c r="Y66">
        <v>96.573999999999998</v>
      </c>
      <c r="Z66">
        <v>135.446</v>
      </c>
      <c r="AA66">
        <v>34.503</v>
      </c>
      <c r="AB66">
        <v>259.834</v>
      </c>
      <c r="AC66">
        <v>62.381999999999998</v>
      </c>
      <c r="AD66">
        <v>121.80500000000001</v>
      </c>
      <c r="AE66">
        <v>68.174999999999997</v>
      </c>
      <c r="AF66">
        <v>182.98599999999999</v>
      </c>
      <c r="AG66">
        <v>66.704999999999998</v>
      </c>
      <c r="AH66">
        <v>66.704999999999998</v>
      </c>
    </row>
    <row r="67" spans="1:34" x14ac:dyDescent="0.3">
      <c r="A67" s="123">
        <f ca="1">Exceedance!U67</f>
        <v>48061</v>
      </c>
      <c r="B67" s="751">
        <v>56.000000000000007</v>
      </c>
      <c r="C67" s="751">
        <v>56.000000000000007</v>
      </c>
      <c r="D67" s="751">
        <v>56.000000000000007</v>
      </c>
      <c r="E67">
        <v>56.304000000000002</v>
      </c>
      <c r="F67">
        <v>86.138999999999996</v>
      </c>
      <c r="G67">
        <v>54.167000000000002</v>
      </c>
      <c r="H67">
        <v>91.484000000000009</v>
      </c>
      <c r="I67">
        <v>47.290999999999997</v>
      </c>
      <c r="J67">
        <v>54.84</v>
      </c>
      <c r="K67">
        <v>22.841000000000001</v>
      </c>
      <c r="L67">
        <v>43.491999999999997</v>
      </c>
      <c r="M67">
        <v>39.238999999999997</v>
      </c>
      <c r="N67">
        <v>60.694000000000003</v>
      </c>
      <c r="O67">
        <v>52.470999999999997</v>
      </c>
      <c r="P67">
        <v>49.457999999999998</v>
      </c>
      <c r="Q67">
        <v>81.221999999999994</v>
      </c>
      <c r="R67">
        <v>57.095999999999997</v>
      </c>
      <c r="S67">
        <v>52.709000000000003</v>
      </c>
      <c r="T67">
        <v>72.302999999999997</v>
      </c>
      <c r="U67">
        <v>30.579000000000001</v>
      </c>
      <c r="V67">
        <v>41.741</v>
      </c>
      <c r="W67">
        <v>59.76</v>
      </c>
      <c r="X67">
        <v>55.462000000000003</v>
      </c>
      <c r="Y67">
        <v>55.637000000000008</v>
      </c>
      <c r="Z67">
        <v>66.668000000000006</v>
      </c>
      <c r="AA67">
        <v>28.542999999999999</v>
      </c>
      <c r="AB67">
        <v>84.570999999999998</v>
      </c>
      <c r="AC67">
        <v>41.723999999999997</v>
      </c>
      <c r="AD67">
        <v>57.405000000000001</v>
      </c>
      <c r="AE67">
        <v>56.341999999999999</v>
      </c>
      <c r="AF67">
        <v>70.870999999999995</v>
      </c>
      <c r="AG67">
        <v>44.506999999999998</v>
      </c>
      <c r="AH67">
        <v>44.506999999999998</v>
      </c>
    </row>
    <row r="68" spans="1:34" x14ac:dyDescent="0.3">
      <c r="A68" s="123">
        <f ca="1">Exceedance!U68</f>
        <v>48092</v>
      </c>
      <c r="B68" s="751">
        <v>36</v>
      </c>
      <c r="C68" s="751">
        <v>36</v>
      </c>
      <c r="D68" s="751">
        <v>36</v>
      </c>
      <c r="E68">
        <v>41.389000000000003</v>
      </c>
      <c r="F68">
        <v>59.356999999999999</v>
      </c>
      <c r="G68">
        <v>35.134999999999998</v>
      </c>
      <c r="H68">
        <v>49.97</v>
      </c>
      <c r="I68">
        <v>35.216999999999999</v>
      </c>
      <c r="J68">
        <v>32.57</v>
      </c>
      <c r="K68">
        <v>21.896999999999995</v>
      </c>
      <c r="L68">
        <v>58.302</v>
      </c>
      <c r="M68">
        <v>35.927999999999997</v>
      </c>
      <c r="N68">
        <v>39.095999999999997</v>
      </c>
      <c r="O68">
        <v>38.645000000000003</v>
      </c>
      <c r="P68">
        <v>43.412999999999997</v>
      </c>
      <c r="Q68">
        <v>46.594999999999999</v>
      </c>
      <c r="R68">
        <v>38.35</v>
      </c>
      <c r="S68">
        <v>30.812999999999999</v>
      </c>
      <c r="T68">
        <v>41.994</v>
      </c>
      <c r="U68">
        <v>24.939</v>
      </c>
      <c r="V68">
        <v>55.317</v>
      </c>
      <c r="W68">
        <v>53.51</v>
      </c>
      <c r="X68">
        <v>40.076999999999998</v>
      </c>
      <c r="Y68">
        <v>36.747</v>
      </c>
      <c r="Z68">
        <v>40.948999999999998</v>
      </c>
      <c r="AA68">
        <v>23.254999999999999</v>
      </c>
      <c r="AB68">
        <v>45.209000000000003</v>
      </c>
      <c r="AC68">
        <v>38.54</v>
      </c>
      <c r="AD68">
        <v>35.511000000000003</v>
      </c>
      <c r="AE68">
        <v>40.67</v>
      </c>
      <c r="AF68">
        <v>50.491999999999997</v>
      </c>
      <c r="AG68">
        <v>36.253999999999998</v>
      </c>
      <c r="AH68">
        <v>36.253999999999998</v>
      </c>
    </row>
    <row r="69" spans="1:34" x14ac:dyDescent="0.3">
      <c r="A69" s="123" t="str">
        <f ca="1">Exceedance!U69</f>
        <v/>
      </c>
      <c r="B69" s="751"/>
      <c r="C69" s="751"/>
      <c r="D69" s="751"/>
    </row>
    <row r="70" spans="1:34" x14ac:dyDescent="0.3">
      <c r="A70" s="123" t="str">
        <f ca="1">Exceedance!U70</f>
        <v/>
      </c>
      <c r="B70" s="751"/>
      <c r="C70" s="751"/>
      <c r="D70" s="751"/>
    </row>
    <row r="71" spans="1:34" x14ac:dyDescent="0.3">
      <c r="A71" s="123" t="str">
        <f ca="1">Exceedance!U71</f>
        <v/>
      </c>
      <c r="B71" s="751"/>
      <c r="C71" s="751"/>
      <c r="D71" s="751"/>
    </row>
    <row r="72" spans="1:34" x14ac:dyDescent="0.3">
      <c r="A72" s="123" t="str">
        <f ca="1">Exceedance!U72</f>
        <v/>
      </c>
      <c r="B72" s="751"/>
      <c r="C72" s="751"/>
      <c r="D72" s="751"/>
    </row>
    <row r="73" spans="1:34" x14ac:dyDescent="0.3">
      <c r="A73" s="123" t="str">
        <f ca="1">Exceedance!U73</f>
        <v/>
      </c>
      <c r="B73" s="751"/>
      <c r="C73" s="751"/>
      <c r="D73" s="751"/>
    </row>
    <row r="74" spans="1:34" x14ac:dyDescent="0.3">
      <c r="A74" s="123" t="str">
        <f ca="1">Exceedance!U74</f>
        <v/>
      </c>
      <c r="B74" s="751"/>
      <c r="C74" s="751"/>
      <c r="D74" s="751"/>
    </row>
    <row r="75" spans="1:34" x14ac:dyDescent="0.3">
      <c r="A75" s="123" t="str">
        <f ca="1">Exceedance!U75</f>
        <v/>
      </c>
      <c r="B75" s="751"/>
      <c r="C75" s="751"/>
      <c r="D75" s="751"/>
    </row>
    <row r="76" spans="1:34" x14ac:dyDescent="0.3">
      <c r="A76" s="123" t="str">
        <f ca="1">Exceedance!U76</f>
        <v/>
      </c>
      <c r="B76" s="751"/>
      <c r="C76" s="751"/>
      <c r="D76" s="751"/>
    </row>
    <row r="77" spans="1:34" x14ac:dyDescent="0.3">
      <c r="A77" s="123" t="str">
        <f ca="1">Exceedance!U77</f>
        <v/>
      </c>
      <c r="B77" s="751"/>
      <c r="C77" s="751"/>
      <c r="D77" s="751"/>
    </row>
    <row r="78" spans="1:34" x14ac:dyDescent="0.3">
      <c r="A78" s="123" t="str">
        <f ca="1">Exceedance!U78</f>
        <v/>
      </c>
      <c r="B78" s="751"/>
      <c r="C78" s="751"/>
      <c r="D78" s="751"/>
    </row>
    <row r="79" spans="1:34" x14ac:dyDescent="0.3">
      <c r="A79" s="123" t="str">
        <f ca="1">Exceedance!U79</f>
        <v/>
      </c>
      <c r="B79" s="751"/>
      <c r="C79" s="751"/>
      <c r="D79" s="751"/>
    </row>
    <row r="80" spans="1:34" x14ac:dyDescent="0.3">
      <c r="A80" s="123" t="str">
        <f ca="1">Exceedance!U80</f>
        <v/>
      </c>
      <c r="B80" s="751"/>
      <c r="C80" s="751"/>
      <c r="D80" s="751"/>
    </row>
    <row r="81" spans="1:4" x14ac:dyDescent="0.3">
      <c r="A81" s="123" t="str">
        <f ca="1">Exceedance!U81</f>
        <v/>
      </c>
      <c r="B81" s="751"/>
      <c r="C81" s="751"/>
      <c r="D81" s="751"/>
    </row>
    <row r="82" spans="1:4" x14ac:dyDescent="0.3">
      <c r="A82" s="123" t="str">
        <f ca="1">Exceedance!U82</f>
        <v/>
      </c>
      <c r="B82" s="751"/>
      <c r="C82" s="751"/>
      <c r="D82" s="751"/>
    </row>
    <row r="83" spans="1:4" x14ac:dyDescent="0.3">
      <c r="A83" s="123" t="str">
        <f ca="1">Exceedance!U83</f>
        <v/>
      </c>
      <c r="B83" s="751"/>
      <c r="C83" s="751"/>
      <c r="D83" s="751"/>
    </row>
    <row r="84" spans="1:4" x14ac:dyDescent="0.3">
      <c r="A84" s="123" t="str">
        <f ca="1">Exceedance!U84</f>
        <v/>
      </c>
      <c r="B84" s="751"/>
      <c r="C84" s="751"/>
      <c r="D84" s="751"/>
    </row>
    <row r="85" spans="1:4" x14ac:dyDescent="0.3">
      <c r="A85" s="123" t="str">
        <f ca="1">Exceedance!U85</f>
        <v/>
      </c>
      <c r="B85" s="751"/>
      <c r="C85" s="751"/>
      <c r="D85" s="751"/>
    </row>
    <row r="86" spans="1:4" x14ac:dyDescent="0.3">
      <c r="A86" s="123" t="str">
        <f ca="1">Exceedance!U86</f>
        <v/>
      </c>
      <c r="B86" s="751"/>
      <c r="C86" s="751"/>
      <c r="D86" s="751"/>
    </row>
    <row r="87" spans="1:4" x14ac:dyDescent="0.3">
      <c r="A87" s="123" t="str">
        <f ca="1">Exceedance!U87</f>
        <v/>
      </c>
      <c r="B87" s="751"/>
      <c r="C87" s="751"/>
      <c r="D87" s="751"/>
    </row>
    <row r="88" spans="1:4" x14ac:dyDescent="0.3">
      <c r="A88" s="123" t="str">
        <f ca="1">Exceedance!U88</f>
        <v/>
      </c>
      <c r="B88" s="751"/>
      <c r="C88" s="751"/>
      <c r="D88" s="751"/>
    </row>
    <row r="89" spans="1:4" x14ac:dyDescent="0.3">
      <c r="A89" s="123" t="str">
        <f ca="1">Exceedance!U89</f>
        <v/>
      </c>
      <c r="B89" s="751"/>
      <c r="C89" s="751"/>
      <c r="D89" s="751"/>
    </row>
    <row r="90" spans="1:4" x14ac:dyDescent="0.3">
      <c r="A90" s="123" t="str">
        <f ca="1">Exceedance!U90</f>
        <v/>
      </c>
      <c r="B90" s="751"/>
      <c r="C90" s="751"/>
      <c r="D90" s="751"/>
    </row>
    <row r="91" spans="1:4" x14ac:dyDescent="0.3">
      <c r="A91" s="123" t="str">
        <f ca="1">Exceedance!U91</f>
        <v/>
      </c>
      <c r="B91" s="751"/>
      <c r="C91" s="751"/>
      <c r="D91" s="751"/>
    </row>
    <row r="92" spans="1:4" x14ac:dyDescent="0.3">
      <c r="A92" s="123" t="str">
        <f ca="1">Exceedance!U92</f>
        <v/>
      </c>
      <c r="B92" s="751"/>
      <c r="C92" s="751"/>
      <c r="D92" s="751"/>
    </row>
    <row r="93" spans="1:4" x14ac:dyDescent="0.3">
      <c r="A93" s="123" t="str">
        <f ca="1">Exceedance!U93</f>
        <v/>
      </c>
      <c r="B93" s="751"/>
      <c r="C93" s="751"/>
      <c r="D93" s="751"/>
    </row>
    <row r="94" spans="1:4" x14ac:dyDescent="0.3">
      <c r="A94" s="123" t="str">
        <f ca="1">Exceedance!U94</f>
        <v/>
      </c>
      <c r="B94" s="751"/>
      <c r="C94" s="751"/>
      <c r="D94" s="751"/>
    </row>
    <row r="95" spans="1:4" x14ac:dyDescent="0.3">
      <c r="A95" s="123" t="str">
        <f ca="1">Exceedance!U95</f>
        <v/>
      </c>
      <c r="B95" s="751"/>
      <c r="C95" s="751"/>
      <c r="D95" s="751"/>
    </row>
    <row r="96" spans="1:4" x14ac:dyDescent="0.3">
      <c r="A96" s="123" t="str">
        <f ca="1">Exceedance!U96</f>
        <v/>
      </c>
      <c r="B96" s="751"/>
      <c r="C96" s="751"/>
      <c r="D96" s="751"/>
    </row>
    <row r="97" spans="1:4" x14ac:dyDescent="0.3">
      <c r="A97" s="123" t="str">
        <f ca="1">Exceedance!U97</f>
        <v/>
      </c>
      <c r="B97" s="751"/>
      <c r="C97" s="751"/>
      <c r="D97" s="751"/>
    </row>
    <row r="98" spans="1:4" x14ac:dyDescent="0.3">
      <c r="A98" s="123" t="str">
        <f ca="1">Exceedance!U98</f>
        <v/>
      </c>
      <c r="B98" s="751"/>
      <c r="C98" s="751"/>
      <c r="D98" s="751"/>
    </row>
    <row r="99" spans="1:4" x14ac:dyDescent="0.3">
      <c r="A99" s="123" t="str">
        <f ca="1">Exceedance!U99</f>
        <v/>
      </c>
      <c r="B99" s="751"/>
      <c r="C99" s="751"/>
      <c r="D99" s="751"/>
    </row>
    <row r="100" spans="1:4" x14ac:dyDescent="0.3">
      <c r="A100" s="123" t="str">
        <f ca="1">Exceedance!U100</f>
        <v/>
      </c>
      <c r="B100" s="751"/>
      <c r="C100" s="751"/>
      <c r="D100" s="751"/>
    </row>
    <row r="101" spans="1:4" x14ac:dyDescent="0.3">
      <c r="B101" s="751"/>
      <c r="C101" s="751"/>
      <c r="D101" s="751"/>
    </row>
    <row r="102" spans="1:4" x14ac:dyDescent="0.3">
      <c r="B102" s="751"/>
      <c r="C102" s="751"/>
      <c r="D102" s="751"/>
    </row>
    <row r="103" spans="1:4" x14ac:dyDescent="0.3">
      <c r="B103" s="751"/>
      <c r="C103" s="751"/>
      <c r="D103" s="751"/>
    </row>
    <row r="104" spans="1:4" x14ac:dyDescent="0.3">
      <c r="B104" s="751"/>
      <c r="C104" s="751"/>
      <c r="D104" s="751"/>
    </row>
    <row r="105" spans="1:4" x14ac:dyDescent="0.3">
      <c r="B105" s="751"/>
      <c r="C105" s="751"/>
      <c r="D105" s="751"/>
    </row>
    <row r="106" spans="1:4" x14ac:dyDescent="0.3">
      <c r="B106" s="751"/>
      <c r="C106" s="751"/>
      <c r="D106" s="751"/>
    </row>
    <row r="107" spans="1:4" x14ac:dyDescent="0.3">
      <c r="B107" s="751"/>
      <c r="C107" s="751"/>
      <c r="D107" s="751"/>
    </row>
    <row r="108" spans="1:4" x14ac:dyDescent="0.3">
      <c r="B108" s="751"/>
      <c r="C108" s="751"/>
      <c r="D108" s="751"/>
    </row>
    <row r="109" spans="1:4" x14ac:dyDescent="0.3">
      <c r="B109" s="751"/>
      <c r="C109" s="751"/>
      <c r="D109" s="751"/>
    </row>
    <row r="110" spans="1:4" x14ac:dyDescent="0.3">
      <c r="B110" s="751"/>
      <c r="C110" s="751"/>
      <c r="D110" s="751"/>
    </row>
    <row r="111" spans="1:4" x14ac:dyDescent="0.3">
      <c r="B111" s="751"/>
      <c r="C111" s="751"/>
      <c r="D111" s="751"/>
    </row>
    <row r="112" spans="1:4" x14ac:dyDescent="0.3">
      <c r="B112" s="751"/>
      <c r="C112" s="751"/>
      <c r="D112" s="751"/>
    </row>
    <row r="113" spans="2:4" x14ac:dyDescent="0.3">
      <c r="B113" s="751"/>
      <c r="C113" s="751"/>
      <c r="D113" s="751"/>
    </row>
    <row r="114" spans="2:4" x14ac:dyDescent="0.3">
      <c r="B114" s="751"/>
      <c r="C114" s="751"/>
      <c r="D114" s="751"/>
    </row>
    <row r="115" spans="2:4" x14ac:dyDescent="0.3">
      <c r="B115" s="751"/>
      <c r="C115" s="751"/>
      <c r="D115" s="751"/>
    </row>
    <row r="116" spans="2:4" x14ac:dyDescent="0.3">
      <c r="B116" s="751"/>
      <c r="C116" s="751"/>
      <c r="D116" s="751"/>
    </row>
    <row r="117" spans="2:4" x14ac:dyDescent="0.3">
      <c r="B117" s="751"/>
      <c r="C117" s="751"/>
      <c r="D117" s="751"/>
    </row>
    <row r="118" spans="2:4" x14ac:dyDescent="0.3">
      <c r="B118" s="751"/>
      <c r="C118" s="751"/>
      <c r="D118" s="751"/>
    </row>
    <row r="119" spans="2:4" x14ac:dyDescent="0.3">
      <c r="B119" s="751"/>
      <c r="C119" s="751"/>
      <c r="D119" s="751"/>
    </row>
    <row r="120" spans="2:4" x14ac:dyDescent="0.3">
      <c r="B120" s="751"/>
      <c r="C120" s="751"/>
      <c r="D120" s="751"/>
    </row>
    <row r="121" spans="2:4" x14ac:dyDescent="0.3">
      <c r="B121" s="751"/>
      <c r="C121" s="751"/>
      <c r="D121" s="751"/>
    </row>
    <row r="122" spans="2:4" x14ac:dyDescent="0.3">
      <c r="B122" s="751"/>
      <c r="C122" s="751"/>
      <c r="D122" s="751"/>
    </row>
    <row r="123" spans="2:4" x14ac:dyDescent="0.3">
      <c r="B123" s="751"/>
      <c r="C123" s="751"/>
      <c r="D123" s="751"/>
    </row>
    <row r="124" spans="2:4" x14ac:dyDescent="0.3">
      <c r="B124" s="751"/>
      <c r="C124" s="751"/>
      <c r="D124" s="751"/>
    </row>
    <row r="125" spans="2:4" x14ac:dyDescent="0.3">
      <c r="B125" s="751"/>
      <c r="C125" s="751"/>
      <c r="D125" s="751"/>
    </row>
    <row r="126" spans="2:4" x14ac:dyDescent="0.3">
      <c r="B126" s="751"/>
      <c r="C126" s="751"/>
      <c r="D126" s="751"/>
    </row>
    <row r="127" spans="2:4" x14ac:dyDescent="0.3">
      <c r="B127" s="751"/>
      <c r="C127" s="751"/>
      <c r="D127" s="751"/>
    </row>
    <row r="128" spans="2:4" x14ac:dyDescent="0.3">
      <c r="B128" s="751"/>
      <c r="C128" s="751"/>
      <c r="D128" s="751"/>
    </row>
    <row r="129" spans="2:4" x14ac:dyDescent="0.3">
      <c r="B129" s="751"/>
      <c r="C129" s="751"/>
      <c r="D129" s="751"/>
    </row>
    <row r="130" spans="2:4" x14ac:dyDescent="0.3">
      <c r="B130" s="751"/>
      <c r="C130" s="751"/>
      <c r="D130" s="751"/>
    </row>
    <row r="131" spans="2:4" x14ac:dyDescent="0.3">
      <c r="B131" s="751"/>
      <c r="C131" s="751"/>
      <c r="D131" s="751"/>
    </row>
    <row r="132" spans="2:4" x14ac:dyDescent="0.3">
      <c r="B132" s="751"/>
      <c r="C132" s="751"/>
      <c r="D132" s="751"/>
    </row>
    <row r="133" spans="2:4" x14ac:dyDescent="0.3">
      <c r="B133" s="751"/>
      <c r="C133" s="751"/>
      <c r="D133" s="751"/>
    </row>
    <row r="134" spans="2:4" x14ac:dyDescent="0.3">
      <c r="B134" s="751"/>
      <c r="C134" s="751"/>
      <c r="D134" s="751"/>
    </row>
    <row r="135" spans="2:4" x14ac:dyDescent="0.3">
      <c r="B135" s="751"/>
      <c r="C135" s="751"/>
      <c r="D135" s="751"/>
    </row>
    <row r="136" spans="2:4" x14ac:dyDescent="0.3">
      <c r="B136" s="751"/>
      <c r="C136" s="751"/>
      <c r="D136" s="751"/>
    </row>
    <row r="137" spans="2:4" x14ac:dyDescent="0.3">
      <c r="B137" s="751"/>
      <c r="C137" s="751"/>
      <c r="D137" s="751"/>
    </row>
    <row r="138" spans="2:4" x14ac:dyDescent="0.3">
      <c r="B138" s="751"/>
      <c r="C138" s="751"/>
      <c r="D138" s="751"/>
    </row>
    <row r="139" spans="2:4" x14ac:dyDescent="0.3">
      <c r="B139" s="751"/>
      <c r="C139" s="751"/>
      <c r="D139" s="751"/>
    </row>
    <row r="140" spans="2:4" x14ac:dyDescent="0.3">
      <c r="B140" s="751"/>
      <c r="C140" s="751"/>
      <c r="D140" s="751"/>
    </row>
    <row r="141" spans="2:4" x14ac:dyDescent="0.3">
      <c r="B141" s="751"/>
      <c r="C141" s="751"/>
      <c r="D141" s="751"/>
    </row>
    <row r="142" spans="2:4" x14ac:dyDescent="0.3">
      <c r="B142" s="751"/>
      <c r="C142" s="751"/>
      <c r="D142" s="751"/>
    </row>
    <row r="143" spans="2:4" x14ac:dyDescent="0.3">
      <c r="B143" s="751"/>
      <c r="C143" s="751"/>
      <c r="D143" s="751"/>
    </row>
    <row r="144" spans="2:4" x14ac:dyDescent="0.3">
      <c r="B144" s="751"/>
      <c r="C144" s="751"/>
      <c r="D144" s="751"/>
    </row>
    <row r="145" spans="2:4" x14ac:dyDescent="0.3">
      <c r="B145" s="751"/>
      <c r="C145" s="751"/>
      <c r="D145" s="751"/>
    </row>
    <row r="146" spans="2:4" x14ac:dyDescent="0.3">
      <c r="B146" s="751"/>
      <c r="C146" s="751"/>
      <c r="D146" s="751"/>
    </row>
    <row r="147" spans="2:4" x14ac:dyDescent="0.3">
      <c r="B147" s="751"/>
      <c r="C147" s="751"/>
      <c r="D147" s="751"/>
    </row>
    <row r="148" spans="2:4" x14ac:dyDescent="0.3">
      <c r="B148" s="751"/>
      <c r="C148" s="751"/>
      <c r="D148" s="751"/>
    </row>
    <row r="149" spans="2:4" x14ac:dyDescent="0.3">
      <c r="B149" s="751"/>
      <c r="C149" s="751"/>
      <c r="D149" s="751"/>
    </row>
    <row r="150" spans="2:4" x14ac:dyDescent="0.3">
      <c r="B150" s="751"/>
      <c r="C150" s="751"/>
      <c r="D150" s="751"/>
    </row>
    <row r="151" spans="2:4" x14ac:dyDescent="0.3">
      <c r="B151" s="751"/>
      <c r="C151" s="751"/>
      <c r="D151" s="751"/>
    </row>
    <row r="152" spans="2:4" x14ac:dyDescent="0.3">
      <c r="B152" s="751"/>
      <c r="C152" s="751"/>
      <c r="D152" s="751"/>
    </row>
    <row r="153" spans="2:4" x14ac:dyDescent="0.3">
      <c r="B153" s="751"/>
      <c r="C153" s="751"/>
      <c r="D153" s="751"/>
    </row>
    <row r="154" spans="2:4" x14ac:dyDescent="0.3">
      <c r="B154" s="751"/>
      <c r="C154" s="751"/>
      <c r="D154" s="751"/>
    </row>
    <row r="155" spans="2:4" x14ac:dyDescent="0.3">
      <c r="B155" s="751"/>
      <c r="C155" s="751"/>
      <c r="D155" s="751"/>
    </row>
    <row r="156" spans="2:4" x14ac:dyDescent="0.3">
      <c r="B156" s="751"/>
      <c r="C156" s="751"/>
      <c r="D156" s="751"/>
    </row>
    <row r="157" spans="2:4" x14ac:dyDescent="0.3">
      <c r="B157" s="751"/>
      <c r="C157" s="751"/>
      <c r="D157" s="751"/>
    </row>
    <row r="158" spans="2:4" x14ac:dyDescent="0.3">
      <c r="B158" s="751"/>
      <c r="C158" s="751"/>
      <c r="D158" s="751"/>
    </row>
    <row r="159" spans="2:4" x14ac:dyDescent="0.3">
      <c r="B159" s="751"/>
      <c r="C159" s="751"/>
      <c r="D159" s="751"/>
    </row>
    <row r="160" spans="2:4" x14ac:dyDescent="0.3">
      <c r="B160" s="751"/>
      <c r="C160" s="751"/>
      <c r="D160" s="751"/>
    </row>
    <row r="161" spans="2:4" x14ac:dyDescent="0.3">
      <c r="B161" s="751"/>
      <c r="C161" s="751"/>
      <c r="D161" s="751"/>
    </row>
    <row r="162" spans="2:4" x14ac:dyDescent="0.3">
      <c r="B162" s="751"/>
      <c r="C162" s="751"/>
      <c r="D162" s="751"/>
    </row>
    <row r="163" spans="2:4" x14ac:dyDescent="0.3">
      <c r="B163" s="751"/>
      <c r="C163" s="751"/>
      <c r="D163" s="751"/>
    </row>
    <row r="164" spans="2:4" x14ac:dyDescent="0.3">
      <c r="B164" s="751"/>
      <c r="C164" s="751"/>
      <c r="D164" s="751"/>
    </row>
    <row r="165" spans="2:4" x14ac:dyDescent="0.3">
      <c r="B165" s="751"/>
      <c r="C165" s="751"/>
      <c r="D165" s="751"/>
    </row>
    <row r="166" spans="2:4" x14ac:dyDescent="0.3">
      <c r="B166" s="751"/>
      <c r="C166" s="751"/>
      <c r="D166" s="751"/>
    </row>
    <row r="167" spans="2:4" x14ac:dyDescent="0.3">
      <c r="B167" s="751"/>
      <c r="C167" s="751"/>
      <c r="D167" s="751"/>
    </row>
    <row r="168" spans="2:4" x14ac:dyDescent="0.3">
      <c r="B168" s="751"/>
      <c r="C168" s="751"/>
      <c r="D168" s="751"/>
    </row>
    <row r="169" spans="2:4" x14ac:dyDescent="0.3">
      <c r="B169" s="751"/>
      <c r="C169" s="751"/>
      <c r="D169" s="751"/>
    </row>
    <row r="170" spans="2:4" x14ac:dyDescent="0.3">
      <c r="B170" s="751"/>
      <c r="C170" s="751"/>
      <c r="D170" s="751"/>
    </row>
    <row r="171" spans="2:4" x14ac:dyDescent="0.3">
      <c r="B171" s="751"/>
      <c r="C171" s="751"/>
      <c r="D171" s="751"/>
    </row>
    <row r="172" spans="2:4" x14ac:dyDescent="0.3">
      <c r="B172" s="751"/>
      <c r="C172" s="751"/>
      <c r="D172" s="751"/>
    </row>
    <row r="173" spans="2:4" x14ac:dyDescent="0.3">
      <c r="B173" s="751"/>
      <c r="C173" s="751"/>
      <c r="D173" s="751"/>
    </row>
    <row r="174" spans="2:4" x14ac:dyDescent="0.3">
      <c r="B174" s="751"/>
      <c r="C174" s="751"/>
      <c r="D174" s="751"/>
    </row>
    <row r="175" spans="2:4" x14ac:dyDescent="0.3">
      <c r="B175" s="751"/>
      <c r="C175" s="751"/>
      <c r="D175" s="751"/>
    </row>
  </sheetData>
  <mergeCells count="1">
    <mergeCell ref="B1:AH1"/>
  </mergeCells>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Sheet86">
    <tabColor rgb="FF9966FF"/>
  </sheetPr>
  <dimension ref="A1:AH175"/>
  <sheetViews>
    <sheetView workbookViewId="0">
      <selection activeCell="B4" sqref="B4:AQ175"/>
    </sheetView>
  </sheetViews>
  <sheetFormatPr defaultRowHeight="14.4" x14ac:dyDescent="0.3"/>
  <cols>
    <col min="1" max="1" width="8.5546875" style="120"/>
    <col min="2" max="4" width="9.44140625" style="186"/>
  </cols>
  <sheetData>
    <row r="1" spans="1:34" s="120" customFormat="1" x14ac:dyDescent="0.3">
      <c r="A1" s="119"/>
      <c r="B1" s="874" t="s">
        <v>226</v>
      </c>
      <c r="C1" s="875"/>
      <c r="D1" s="875"/>
      <c r="E1" s="875"/>
      <c r="F1" s="875"/>
      <c r="G1" s="875"/>
      <c r="H1" s="875"/>
      <c r="I1" s="875"/>
      <c r="J1" s="875"/>
      <c r="K1" s="875"/>
      <c r="L1" s="875"/>
      <c r="M1" s="875"/>
      <c r="N1" s="875"/>
      <c r="O1" s="875"/>
      <c r="P1" s="875"/>
      <c r="Q1" s="875"/>
      <c r="R1" s="875"/>
      <c r="S1" s="875"/>
      <c r="T1" s="875"/>
      <c r="U1" s="875"/>
      <c r="V1" s="875"/>
      <c r="W1" s="875"/>
      <c r="X1" s="875"/>
      <c r="Y1" s="875"/>
      <c r="Z1" s="875"/>
      <c r="AA1" s="875"/>
      <c r="AB1" s="875"/>
      <c r="AC1" s="875"/>
      <c r="AD1" s="875"/>
      <c r="AE1" s="875"/>
      <c r="AF1" s="875"/>
      <c r="AG1" s="875"/>
      <c r="AH1" s="875"/>
    </row>
    <row r="2" spans="1:34" s="120" customFormat="1" x14ac:dyDescent="0.3">
      <c r="A2" s="119"/>
      <c r="B2" s="120" t="s">
        <v>288</v>
      </c>
      <c r="C2" s="120" t="s">
        <v>287</v>
      </c>
      <c r="D2" s="120" t="s">
        <v>289</v>
      </c>
      <c r="E2" s="120">
        <v>1991</v>
      </c>
      <c r="F2" s="120">
        <v>1992</v>
      </c>
      <c r="G2" s="120">
        <v>1993</v>
      </c>
      <c r="H2" s="120">
        <v>1994</v>
      </c>
      <c r="I2" s="120">
        <v>1995</v>
      </c>
      <c r="J2" s="120">
        <v>1996</v>
      </c>
      <c r="K2" s="120">
        <v>1997</v>
      </c>
      <c r="L2" s="120">
        <v>1998</v>
      </c>
      <c r="M2" s="120">
        <v>1999</v>
      </c>
      <c r="N2" s="120">
        <v>2000</v>
      </c>
      <c r="O2" s="120">
        <v>2001</v>
      </c>
      <c r="P2" s="120">
        <v>2002</v>
      </c>
      <c r="Q2" s="120">
        <v>2003</v>
      </c>
      <c r="R2" s="120">
        <v>2004</v>
      </c>
      <c r="S2" s="120">
        <v>2005</v>
      </c>
      <c r="T2" s="120">
        <v>2006</v>
      </c>
      <c r="U2" s="120">
        <v>2007</v>
      </c>
      <c r="V2" s="120">
        <v>2008</v>
      </c>
      <c r="W2" s="120">
        <v>2009</v>
      </c>
      <c r="X2" s="120">
        <v>2010</v>
      </c>
      <c r="Y2" s="120">
        <v>2011</v>
      </c>
      <c r="Z2" s="120">
        <v>2012</v>
      </c>
      <c r="AA2" s="120">
        <v>2013</v>
      </c>
      <c r="AB2" s="120">
        <v>2014</v>
      </c>
      <c r="AC2" s="120">
        <v>2015</v>
      </c>
      <c r="AD2" s="120">
        <v>2016</v>
      </c>
      <c r="AE2" s="120">
        <v>2017</v>
      </c>
      <c r="AF2" s="120">
        <v>2018</v>
      </c>
      <c r="AG2" s="120">
        <v>2019</v>
      </c>
      <c r="AH2" s="120">
        <v>2020</v>
      </c>
    </row>
    <row r="3" spans="1:34" s="122" customFormat="1" x14ac:dyDescent="0.3">
      <c r="A3" s="121"/>
      <c r="B3" s="122" t="s">
        <v>323</v>
      </c>
      <c r="C3" s="122" t="s">
        <v>324</v>
      </c>
      <c r="D3" s="122" t="s">
        <v>325</v>
      </c>
      <c r="E3" s="122" t="s">
        <v>326</v>
      </c>
      <c r="F3" s="122" t="s">
        <v>327</v>
      </c>
      <c r="G3" s="122" t="s">
        <v>328</v>
      </c>
      <c r="H3" s="122" t="s">
        <v>329</v>
      </c>
      <c r="I3" s="122" t="s">
        <v>330</v>
      </c>
      <c r="J3" s="122" t="s">
        <v>331</v>
      </c>
      <c r="K3" s="122" t="s">
        <v>332</v>
      </c>
      <c r="L3" s="122" t="s">
        <v>333</v>
      </c>
      <c r="M3" s="122" t="s">
        <v>334</v>
      </c>
      <c r="N3" s="122" t="s">
        <v>335</v>
      </c>
      <c r="O3" s="122" t="s">
        <v>336</v>
      </c>
      <c r="P3" s="122" t="s">
        <v>337</v>
      </c>
      <c r="Q3" s="122" t="s">
        <v>338</v>
      </c>
      <c r="R3" s="122" t="s">
        <v>339</v>
      </c>
      <c r="S3" s="122" t="s">
        <v>340</v>
      </c>
      <c r="T3" s="122" t="s">
        <v>341</v>
      </c>
      <c r="U3" s="122" t="s">
        <v>342</v>
      </c>
      <c r="V3" s="122" t="s">
        <v>343</v>
      </c>
      <c r="W3" s="122" t="s">
        <v>344</v>
      </c>
      <c r="X3" s="122" t="s">
        <v>345</v>
      </c>
      <c r="Y3" s="122" t="s">
        <v>346</v>
      </c>
      <c r="Z3" s="122" t="s">
        <v>347</v>
      </c>
      <c r="AA3" s="122" t="s">
        <v>348</v>
      </c>
      <c r="AB3" s="122" t="s">
        <v>349</v>
      </c>
      <c r="AC3" s="122" t="s">
        <v>350</v>
      </c>
      <c r="AD3" s="122" t="s">
        <v>351</v>
      </c>
      <c r="AE3" s="122" t="s">
        <v>352</v>
      </c>
      <c r="AF3" s="122" t="s">
        <v>353</v>
      </c>
      <c r="AG3" s="122" t="s">
        <v>354</v>
      </c>
      <c r="AH3" s="122" t="s">
        <v>355</v>
      </c>
    </row>
    <row r="4" spans="1:34" x14ac:dyDescent="0.3">
      <c r="A4" s="123">
        <f ca="1">Exceedance!U4</f>
        <v>46143</v>
      </c>
      <c r="B4" s="751">
        <v>75.259258204400709</v>
      </c>
      <c r="C4" s="751">
        <v>92.91397571304897</v>
      </c>
      <c r="D4" s="751">
        <v>78.821034263235305</v>
      </c>
      <c r="E4">
        <v>82.031129991253835</v>
      </c>
      <c r="F4">
        <v>76.947660927678825</v>
      </c>
      <c r="G4">
        <v>76.862002306957621</v>
      </c>
      <c r="H4">
        <v>78.170315845516285</v>
      </c>
      <c r="I4">
        <v>79.534914422979554</v>
      </c>
      <c r="J4">
        <v>78.402372070816142</v>
      </c>
      <c r="K4">
        <v>80.592820450371832</v>
      </c>
      <c r="L4">
        <v>80.623975713048949</v>
      </c>
      <c r="M4">
        <v>76.210576463935894</v>
      </c>
      <c r="N4">
        <v>76.752314565751675</v>
      </c>
      <c r="O4">
        <v>74.216551421811829</v>
      </c>
      <c r="P4">
        <v>79.706935696914073</v>
      </c>
      <c r="Q4">
        <v>79.473532738328871</v>
      </c>
      <c r="R4">
        <v>79.274319232230354</v>
      </c>
      <c r="S4">
        <v>79.144902065842899</v>
      </c>
      <c r="T4">
        <v>79.123719356936476</v>
      </c>
      <c r="U4">
        <v>76.58407523313744</v>
      </c>
      <c r="V4">
        <v>79.46293335331859</v>
      </c>
      <c r="W4">
        <v>78.01631986832885</v>
      </c>
      <c r="X4">
        <v>81.900773338139757</v>
      </c>
      <c r="Y4">
        <v>77.333035281506369</v>
      </c>
      <c r="Z4">
        <v>78.519878719781417</v>
      </c>
      <c r="AA4">
        <v>80.606108016599933</v>
      </c>
      <c r="AB4">
        <v>78.886756583087873</v>
      </c>
      <c r="AC4">
        <v>78.483847170022131</v>
      </c>
      <c r="AD4">
        <v>80.720098537827695</v>
      </c>
      <c r="AE4">
        <v>79.731234433699427</v>
      </c>
      <c r="AF4">
        <v>78.213687973917615</v>
      </c>
      <c r="AG4">
        <v>81.746007526559595</v>
      </c>
      <c r="AH4">
        <v>79.674017757109027</v>
      </c>
    </row>
    <row r="5" spans="1:34" x14ac:dyDescent="0.3">
      <c r="A5" s="123">
        <f ca="1">Exceedance!U5</f>
        <v>46174</v>
      </c>
      <c r="B5" s="751">
        <v>77.002253027612213</v>
      </c>
      <c r="C5" s="751">
        <v>91.655145589595662</v>
      </c>
      <c r="D5" s="751">
        <v>79.002253027612213</v>
      </c>
      <c r="E5">
        <v>78.251253027612222</v>
      </c>
      <c r="F5">
        <v>72.648253027612213</v>
      </c>
      <c r="G5">
        <v>77.68625302761221</v>
      </c>
      <c r="H5">
        <v>79.733253027612179</v>
      </c>
      <c r="I5">
        <v>66.37525302761226</v>
      </c>
      <c r="J5">
        <v>84.483145589595665</v>
      </c>
      <c r="K5">
        <v>76.191253027612206</v>
      </c>
      <c r="L5">
        <v>80.082253027612211</v>
      </c>
      <c r="M5">
        <v>73.425253027612214</v>
      </c>
      <c r="N5">
        <v>79.951253027612211</v>
      </c>
      <c r="O5">
        <v>79.094253027612226</v>
      </c>
      <c r="P5">
        <v>80.708253027612244</v>
      </c>
      <c r="Q5">
        <v>79.444253027612206</v>
      </c>
      <c r="R5">
        <v>83.333145589595688</v>
      </c>
      <c r="S5">
        <v>80.305253027612224</v>
      </c>
      <c r="T5">
        <v>80.865253027612198</v>
      </c>
      <c r="U5">
        <v>77.81125302761221</v>
      </c>
      <c r="V5">
        <v>76.321253027612244</v>
      </c>
      <c r="W5">
        <v>79.775253027612195</v>
      </c>
      <c r="X5">
        <v>78.910253027612228</v>
      </c>
      <c r="Y5">
        <v>72.809253027612229</v>
      </c>
      <c r="Z5">
        <v>81.169253027612214</v>
      </c>
      <c r="AA5">
        <v>80.09225302761223</v>
      </c>
      <c r="AB5">
        <v>76.677253027612238</v>
      </c>
      <c r="AC5">
        <v>63.40625302761223</v>
      </c>
      <c r="AD5">
        <v>76.904253027612214</v>
      </c>
      <c r="AE5">
        <v>75.760253027612237</v>
      </c>
      <c r="AF5">
        <v>81.126253027612236</v>
      </c>
      <c r="AG5">
        <v>71.990253027612226</v>
      </c>
      <c r="AH5">
        <v>79.955253027612244</v>
      </c>
    </row>
    <row r="6" spans="1:34" x14ac:dyDescent="0.3">
      <c r="A6" s="123">
        <f ca="1">Exceedance!U6</f>
        <v>46204</v>
      </c>
      <c r="B6" s="751">
        <v>95.757707495025869</v>
      </c>
      <c r="C6" s="751">
        <v>114.75770749502585</v>
      </c>
      <c r="D6" s="751">
        <v>105.75770749502587</v>
      </c>
      <c r="E6">
        <v>107.24870749502585</v>
      </c>
      <c r="F6">
        <v>104.38370749502589</v>
      </c>
      <c r="G6">
        <v>106.80570749502587</v>
      </c>
      <c r="H6">
        <v>105.54470749502588</v>
      </c>
      <c r="I6">
        <v>84.774707495025865</v>
      </c>
      <c r="J6">
        <v>109.50570749502586</v>
      </c>
      <c r="K6">
        <v>108.26570749502588</v>
      </c>
      <c r="L6">
        <v>109.49370749502589</v>
      </c>
      <c r="M6">
        <v>102.51870749502585</v>
      </c>
      <c r="N6">
        <v>109.28670749502587</v>
      </c>
      <c r="O6">
        <v>108.99770749502586</v>
      </c>
      <c r="P6">
        <v>107.75870749502586</v>
      </c>
      <c r="Q6">
        <v>107.68770749502585</v>
      </c>
      <c r="R6">
        <v>108.10070749502589</v>
      </c>
      <c r="S6">
        <v>109.09170749502587</v>
      </c>
      <c r="T6">
        <v>108.08370749502588</v>
      </c>
      <c r="U6">
        <v>108.79670749502587</v>
      </c>
      <c r="V6">
        <v>108.61170749502585</v>
      </c>
      <c r="W6">
        <v>104.88870749502587</v>
      </c>
      <c r="X6">
        <v>106.33670749502586</v>
      </c>
      <c r="Y6">
        <v>103.72270749502587</v>
      </c>
      <c r="Z6">
        <v>100.71570749502587</v>
      </c>
      <c r="AA6">
        <v>96.874707495025874</v>
      </c>
      <c r="AB6">
        <v>96.293707495025885</v>
      </c>
      <c r="AC6">
        <v>88.316707495025881</v>
      </c>
      <c r="AD6">
        <v>101.15370749502587</v>
      </c>
      <c r="AE6">
        <v>104.41070749502586</v>
      </c>
      <c r="AF6">
        <v>104.65770749502589</v>
      </c>
      <c r="AG6">
        <v>103.94370749502588</v>
      </c>
      <c r="AH6">
        <v>104.83370749502585</v>
      </c>
    </row>
    <row r="7" spans="1:34" x14ac:dyDescent="0.3">
      <c r="A7" s="123">
        <f ca="1">Exceedance!U7</f>
        <v>46235</v>
      </c>
      <c r="B7" s="751">
        <v>81.666429864641415</v>
      </c>
      <c r="C7" s="751">
        <v>92.869735649765332</v>
      </c>
      <c r="D7" s="751">
        <v>91.869735649765317</v>
      </c>
      <c r="E7">
        <v>94.348735649765317</v>
      </c>
      <c r="F7">
        <v>88.46673564976534</v>
      </c>
      <c r="G7">
        <v>92.32273564976532</v>
      </c>
      <c r="H7">
        <v>93.699735649765316</v>
      </c>
      <c r="I7">
        <v>88.05273564976531</v>
      </c>
      <c r="J7">
        <v>97.70873564976533</v>
      </c>
      <c r="K7">
        <v>95.907735649765328</v>
      </c>
      <c r="L7">
        <v>96.636735649765328</v>
      </c>
      <c r="M7">
        <v>82.490735649765327</v>
      </c>
      <c r="N7">
        <v>94.818735649765316</v>
      </c>
      <c r="O7">
        <v>94.247735649765332</v>
      </c>
      <c r="P7">
        <v>93.967735649765345</v>
      </c>
      <c r="Q7">
        <v>93.70873564976533</v>
      </c>
      <c r="R7">
        <v>93.601735649765317</v>
      </c>
      <c r="S7">
        <v>95.578735649765335</v>
      </c>
      <c r="T7">
        <v>92.686735649765311</v>
      </c>
      <c r="U7">
        <v>93.94773564976532</v>
      </c>
      <c r="V7">
        <v>93.722735649765326</v>
      </c>
      <c r="W7">
        <v>92.078735649765321</v>
      </c>
      <c r="X7">
        <v>90.656735649765324</v>
      </c>
      <c r="Y7">
        <v>87.121735649765327</v>
      </c>
      <c r="Z7">
        <v>90.715735649765335</v>
      </c>
      <c r="AA7">
        <v>83.140429864641391</v>
      </c>
      <c r="AB7">
        <v>82.868429864641413</v>
      </c>
      <c r="AC7">
        <v>83.14142986464141</v>
      </c>
      <c r="AD7">
        <v>83.480429864641394</v>
      </c>
      <c r="AE7">
        <v>89.44973564976533</v>
      </c>
      <c r="AF7">
        <v>84.726735649765303</v>
      </c>
      <c r="AG7">
        <v>89.678735649765329</v>
      </c>
      <c r="AH7">
        <v>89.638735649765309</v>
      </c>
    </row>
    <row r="8" spans="1:34" x14ac:dyDescent="0.3">
      <c r="A8" s="123">
        <f ca="1">Exceedance!U8</f>
        <v>46266</v>
      </c>
      <c r="B8" s="751">
        <v>70.949616277663822</v>
      </c>
      <c r="C8" s="751">
        <v>47.583948741597098</v>
      </c>
      <c r="D8" s="751">
        <v>72.949616277663807</v>
      </c>
      <c r="E8">
        <v>75.197847682622438</v>
      </c>
      <c r="F8">
        <v>72.111616277663813</v>
      </c>
      <c r="G8">
        <v>72.914616277663825</v>
      </c>
      <c r="H8">
        <v>72.881616277663809</v>
      </c>
      <c r="I8">
        <v>71.753616277663809</v>
      </c>
      <c r="J8">
        <v>73.286616277663811</v>
      </c>
      <c r="K8">
        <v>70.409616277663815</v>
      </c>
      <c r="L8">
        <v>73.690616277663821</v>
      </c>
      <c r="M8">
        <v>71.692616277663817</v>
      </c>
      <c r="N8">
        <v>73.192616277663802</v>
      </c>
      <c r="O8">
        <v>72.997616277663823</v>
      </c>
      <c r="P8">
        <v>73.023847682622431</v>
      </c>
      <c r="Q8">
        <v>67.198616277663817</v>
      </c>
      <c r="R8">
        <v>70.869616277663809</v>
      </c>
      <c r="S8">
        <v>73.448616277663803</v>
      </c>
      <c r="T8">
        <v>72.275616277663829</v>
      </c>
      <c r="U8">
        <v>69.057616277663811</v>
      </c>
      <c r="V8">
        <v>73.236616277663813</v>
      </c>
      <c r="W8">
        <v>73.559616277663821</v>
      </c>
      <c r="X8">
        <v>73.458616277663822</v>
      </c>
      <c r="Y8">
        <v>73.329616277663817</v>
      </c>
      <c r="Z8">
        <v>73.577616277663822</v>
      </c>
      <c r="AA8">
        <v>68.489616277663814</v>
      </c>
      <c r="AB8">
        <v>69.907616277663806</v>
      </c>
      <c r="AC8">
        <v>72.775616277663829</v>
      </c>
      <c r="AD8">
        <v>73.017616277663805</v>
      </c>
      <c r="AE8">
        <v>73.351616277663823</v>
      </c>
      <c r="AF8">
        <v>73.726616277663823</v>
      </c>
      <c r="AG8">
        <v>73.498616277663814</v>
      </c>
      <c r="AH8">
        <v>73.016616277663815</v>
      </c>
    </row>
    <row r="9" spans="1:34" x14ac:dyDescent="0.3">
      <c r="A9" s="123">
        <f ca="1">Exceedance!U9</f>
        <v>46296</v>
      </c>
      <c r="B9" s="751">
        <v>46.337360804564305</v>
      </c>
      <c r="C9" s="751">
        <v>44.189280991735529</v>
      </c>
      <c r="D9" s="751">
        <v>48.337360804564305</v>
      </c>
      <c r="E9">
        <v>50.32636080456431</v>
      </c>
      <c r="F9">
        <v>49.8183608045643</v>
      </c>
      <c r="G9">
        <v>49.036360804564318</v>
      </c>
      <c r="H9">
        <v>45.954360804564303</v>
      </c>
      <c r="I9">
        <v>47.395360804564312</v>
      </c>
      <c r="J9">
        <v>40.427616810015515</v>
      </c>
      <c r="K9">
        <v>42.980360804564306</v>
      </c>
      <c r="L9">
        <v>46.544360804564306</v>
      </c>
      <c r="M9">
        <v>49.266360804564307</v>
      </c>
      <c r="N9">
        <v>48.390360804564303</v>
      </c>
      <c r="O9">
        <v>49.559360804564307</v>
      </c>
      <c r="P9">
        <v>45.286360804564303</v>
      </c>
      <c r="Q9">
        <v>48.532360804564306</v>
      </c>
      <c r="R9">
        <v>46.591360804564303</v>
      </c>
      <c r="S9">
        <v>46.189360804564302</v>
      </c>
      <c r="T9">
        <v>35.712360804564305</v>
      </c>
      <c r="U9">
        <v>42.434360804564307</v>
      </c>
      <c r="V9">
        <v>49.652360804564303</v>
      </c>
      <c r="W9">
        <v>49.228360804564296</v>
      </c>
      <c r="X9">
        <v>48.960360804564296</v>
      </c>
      <c r="Y9">
        <v>48.297360804564299</v>
      </c>
      <c r="Z9">
        <v>50.419360804564306</v>
      </c>
      <c r="AA9">
        <v>43.493360804564304</v>
      </c>
      <c r="AB9">
        <v>42.913360804564306</v>
      </c>
      <c r="AC9">
        <v>48.795360804564311</v>
      </c>
      <c r="AD9">
        <v>49.840360804564305</v>
      </c>
      <c r="AE9">
        <v>49.518360804564303</v>
      </c>
      <c r="AF9">
        <v>49.487360804564304</v>
      </c>
      <c r="AG9">
        <v>50.243360804564304</v>
      </c>
      <c r="AH9">
        <v>48.621360804564318</v>
      </c>
    </row>
    <row r="10" spans="1:34" x14ac:dyDescent="0.3">
      <c r="A10" s="123">
        <f ca="1">Exceedance!U10</f>
        <v>46327</v>
      </c>
      <c r="B10" s="751">
        <v>16.219028331191335</v>
      </c>
      <c r="C10" s="751">
        <v>14.212239669421471</v>
      </c>
      <c r="D10" s="751">
        <v>17.219028331191335</v>
      </c>
      <c r="E10">
        <v>17.912028331191337</v>
      </c>
      <c r="F10">
        <v>18.206028331191341</v>
      </c>
      <c r="G10">
        <v>17.982028331191337</v>
      </c>
      <c r="H10">
        <v>16.087028331191338</v>
      </c>
      <c r="I10">
        <v>17.209028331191341</v>
      </c>
      <c r="J10">
        <v>12.949239669421468</v>
      </c>
      <c r="K10">
        <v>15.015028331191335</v>
      </c>
      <c r="L10">
        <v>15.59602833119134</v>
      </c>
      <c r="M10">
        <v>18.108028331191342</v>
      </c>
      <c r="N10">
        <v>17.069028331191308</v>
      </c>
      <c r="O10">
        <v>18.193028331191339</v>
      </c>
      <c r="P10">
        <v>16.631028331191338</v>
      </c>
      <c r="Q10">
        <v>17.859028331191336</v>
      </c>
      <c r="R10">
        <v>15.966028331191314</v>
      </c>
      <c r="S10">
        <v>15.533028331191341</v>
      </c>
      <c r="T10">
        <v>12.602028331191336</v>
      </c>
      <c r="U10">
        <v>14.268028331191337</v>
      </c>
      <c r="V10">
        <v>17.814028331191338</v>
      </c>
      <c r="W10">
        <v>17.342028331191337</v>
      </c>
      <c r="X10">
        <v>16.978028331191336</v>
      </c>
      <c r="Y10">
        <v>17.414028331191336</v>
      </c>
      <c r="Z10">
        <v>18.77302833119132</v>
      </c>
      <c r="AA10">
        <v>15.833028331191317</v>
      </c>
      <c r="AB10">
        <v>16.34802833119134</v>
      </c>
      <c r="AC10">
        <v>16.914028331191336</v>
      </c>
      <c r="AD10">
        <v>18.458028331191336</v>
      </c>
      <c r="AE10">
        <v>17.922028331191338</v>
      </c>
      <c r="AF10">
        <v>17.765028331191338</v>
      </c>
      <c r="AG10">
        <v>18.446028331191336</v>
      </c>
      <c r="AH10">
        <v>16.008028331191316</v>
      </c>
    </row>
    <row r="11" spans="1:34" x14ac:dyDescent="0.3">
      <c r="A11" s="123">
        <f ca="1">Exceedance!U11</f>
        <v>46357</v>
      </c>
      <c r="B11" s="751">
        <v>17.920448371000631</v>
      </c>
      <c r="C11" s="751">
        <v>17.920448371000631</v>
      </c>
      <c r="D11" s="751">
        <v>16.920448371000631</v>
      </c>
      <c r="E11">
        <v>18.950448371000633</v>
      </c>
      <c r="F11">
        <v>19.060448371000636</v>
      </c>
      <c r="G11">
        <v>19.123448371000631</v>
      </c>
      <c r="H11">
        <v>18.647448371000632</v>
      </c>
      <c r="I11">
        <v>17.863448371000629</v>
      </c>
      <c r="J11">
        <v>18.312448371000631</v>
      </c>
      <c r="K11">
        <v>18.178448371000631</v>
      </c>
      <c r="L11">
        <v>17.476448371000632</v>
      </c>
      <c r="M11">
        <v>18.98644837100063</v>
      </c>
      <c r="N11">
        <v>18.67244837100063</v>
      </c>
      <c r="O11">
        <v>19.230448371000627</v>
      </c>
      <c r="P11">
        <v>18.49744837100063</v>
      </c>
      <c r="Q11">
        <v>18.621448371000632</v>
      </c>
      <c r="R11">
        <v>18.468448371000633</v>
      </c>
      <c r="S11">
        <v>18.494448371000633</v>
      </c>
      <c r="T11">
        <v>16.221448371000626</v>
      </c>
      <c r="U11">
        <v>17.640448371000627</v>
      </c>
      <c r="V11">
        <v>18.802448371000636</v>
      </c>
      <c r="W11">
        <v>19.03844837100063</v>
      </c>
      <c r="X11">
        <v>18.457448371000627</v>
      </c>
      <c r="Y11">
        <v>18.746448371000625</v>
      </c>
      <c r="Z11">
        <v>19.534448371000629</v>
      </c>
      <c r="AA11">
        <v>18.246448371000628</v>
      </c>
      <c r="AB11">
        <v>17.947448371000633</v>
      </c>
      <c r="AC11">
        <v>18.266448371000632</v>
      </c>
      <c r="AD11">
        <v>18.992448371000627</v>
      </c>
      <c r="AE11">
        <v>18.825448371000633</v>
      </c>
      <c r="AF11">
        <v>19.25344837100063</v>
      </c>
      <c r="AG11">
        <v>18.967448371000632</v>
      </c>
      <c r="AH11">
        <v>18.221448371000626</v>
      </c>
    </row>
    <row r="12" spans="1:34" x14ac:dyDescent="0.3">
      <c r="A12" s="123">
        <f ca="1">Exceedance!U12</f>
        <v>46388</v>
      </c>
      <c r="B12" s="751">
        <v>26.587003473116116</v>
      </c>
      <c r="C12" s="751">
        <v>17.545681159066561</v>
      </c>
      <c r="D12" s="751">
        <v>25.587003473116113</v>
      </c>
      <c r="E12">
        <v>19.185722481380541</v>
      </c>
      <c r="F12">
        <v>33.447003473116112</v>
      </c>
      <c r="G12">
        <v>19.464722481380537</v>
      </c>
      <c r="H12">
        <v>35.579003473116117</v>
      </c>
      <c r="I12">
        <v>33.986003473116128</v>
      </c>
      <c r="J12">
        <v>33.245003473116121</v>
      </c>
      <c r="K12">
        <v>18.308681159066555</v>
      </c>
      <c r="L12">
        <v>34.458003473116115</v>
      </c>
      <c r="M12">
        <v>18.30368115906656</v>
      </c>
      <c r="N12">
        <v>19.681722481380532</v>
      </c>
      <c r="O12">
        <v>19.206722481380542</v>
      </c>
      <c r="P12">
        <v>18.471681159066552</v>
      </c>
      <c r="Q12">
        <v>18.783681159066557</v>
      </c>
      <c r="R12">
        <v>26.375003473116113</v>
      </c>
      <c r="S12">
        <v>18.795681159066557</v>
      </c>
      <c r="T12">
        <v>16.879681159066557</v>
      </c>
      <c r="U12">
        <v>32.498003473116121</v>
      </c>
      <c r="V12">
        <v>37.265003473116124</v>
      </c>
      <c r="W12">
        <v>20.034722481380534</v>
      </c>
      <c r="X12">
        <v>33.368003473116111</v>
      </c>
      <c r="Y12">
        <v>18.328681159066551</v>
      </c>
      <c r="Z12">
        <v>17.317892494530582</v>
      </c>
      <c r="AA12">
        <v>35.417003473116118</v>
      </c>
      <c r="AB12">
        <v>34.263003473116122</v>
      </c>
      <c r="AC12">
        <v>34.562003473116114</v>
      </c>
      <c r="AD12">
        <v>32.202003473116122</v>
      </c>
      <c r="AE12">
        <v>19.802722481380538</v>
      </c>
      <c r="AF12">
        <v>30.83382352335142</v>
      </c>
      <c r="AG12">
        <v>18.937681159066557</v>
      </c>
      <c r="AH12">
        <v>19.137722481380546</v>
      </c>
    </row>
    <row r="13" spans="1:34" x14ac:dyDescent="0.3">
      <c r="A13" s="123">
        <f ca="1">Exceedance!U13</f>
        <v>46419</v>
      </c>
      <c r="B13" s="751">
        <v>24.341561061676114</v>
      </c>
      <c r="C13" s="751">
        <v>16.4655280038249</v>
      </c>
      <c r="D13" s="751">
        <v>24.341561061676114</v>
      </c>
      <c r="E13">
        <v>18.562404036882693</v>
      </c>
      <c r="F13">
        <v>31.534561061676115</v>
      </c>
      <c r="G13">
        <v>19.514404036882699</v>
      </c>
      <c r="H13">
        <v>31.284561061676118</v>
      </c>
      <c r="I13">
        <v>24.618561061676118</v>
      </c>
      <c r="J13">
        <v>16.085286880475675</v>
      </c>
      <c r="K13">
        <v>16.619528003824904</v>
      </c>
      <c r="L13">
        <v>28.078481096951844</v>
      </c>
      <c r="M13">
        <v>16.056528003824901</v>
      </c>
      <c r="N13">
        <v>18.792404036882694</v>
      </c>
      <c r="O13">
        <v>20.368404036882694</v>
      </c>
      <c r="P13">
        <v>16.840404036882692</v>
      </c>
      <c r="Q13">
        <v>18.879404036882697</v>
      </c>
      <c r="R13">
        <v>29.984561061676114</v>
      </c>
      <c r="S13">
        <v>18.964404036882694</v>
      </c>
      <c r="T13">
        <v>13.355528003824903</v>
      </c>
      <c r="U13">
        <v>31.737561061676118</v>
      </c>
      <c r="V13">
        <v>33.552561061676116</v>
      </c>
      <c r="W13">
        <v>20.73740403688269</v>
      </c>
      <c r="X13">
        <v>33.924561061676123</v>
      </c>
      <c r="Y13">
        <v>17.858404036882686</v>
      </c>
      <c r="Z13">
        <v>14.630157024793368</v>
      </c>
      <c r="AA13">
        <v>29.153561061676122</v>
      </c>
      <c r="AB13">
        <v>27.122561061676123</v>
      </c>
      <c r="AC13">
        <v>30.588561061676124</v>
      </c>
      <c r="AD13">
        <v>26.036561061676121</v>
      </c>
      <c r="AE13">
        <v>18.381404036882692</v>
      </c>
      <c r="AF13">
        <v>14.523157024793369</v>
      </c>
      <c r="AG13">
        <v>18.895404036882699</v>
      </c>
      <c r="AH13">
        <v>17.808404036882692</v>
      </c>
    </row>
    <row r="14" spans="1:34" x14ac:dyDescent="0.3">
      <c r="A14" s="123">
        <f ca="1">Exceedance!U14</f>
        <v>46447</v>
      </c>
      <c r="B14" s="751">
        <v>19.583727331979404</v>
      </c>
      <c r="C14" s="751">
        <v>21.583727331979411</v>
      </c>
      <c r="D14" s="751">
        <v>20.583727331979411</v>
      </c>
      <c r="E14">
        <v>19.569727331979411</v>
      </c>
      <c r="F14">
        <v>20.849727331979409</v>
      </c>
      <c r="G14">
        <v>21.62972733197941</v>
      </c>
      <c r="H14">
        <v>16.339727331979407</v>
      </c>
      <c r="I14">
        <v>22.606049646028971</v>
      </c>
      <c r="J14">
        <v>14.447280991735516</v>
      </c>
      <c r="K14">
        <v>20.841727331979403</v>
      </c>
      <c r="L14">
        <v>14.618280991735523</v>
      </c>
      <c r="M14">
        <v>21.926727331979407</v>
      </c>
      <c r="N14">
        <v>22.296727331979408</v>
      </c>
      <c r="O14">
        <v>23.455727331979407</v>
      </c>
      <c r="P14">
        <v>18.651727331979405</v>
      </c>
      <c r="Q14">
        <v>17.30372733197941</v>
      </c>
      <c r="R14">
        <v>29.823049646028966</v>
      </c>
      <c r="S14">
        <v>22.761727331979404</v>
      </c>
      <c r="T14">
        <v>5.6097273319794096</v>
      </c>
      <c r="U14">
        <v>34.831049646028966</v>
      </c>
      <c r="V14">
        <v>25.440049646028989</v>
      </c>
      <c r="W14">
        <v>26.188272786524802</v>
      </c>
      <c r="X14">
        <v>29.016049646028971</v>
      </c>
      <c r="Y14">
        <v>19.259727331979409</v>
      </c>
      <c r="Z14">
        <v>20.468280991735519</v>
      </c>
      <c r="AA14">
        <v>31.449049646028971</v>
      </c>
      <c r="AB14">
        <v>19.549049646028973</v>
      </c>
      <c r="AC14">
        <v>30.153049646028968</v>
      </c>
      <c r="AD14">
        <v>13.676727331979407</v>
      </c>
      <c r="AE14">
        <v>23.324272786524794</v>
      </c>
      <c r="AF14">
        <v>21.870438103515099</v>
      </c>
      <c r="AG14">
        <v>21.971727331979409</v>
      </c>
      <c r="AH14">
        <v>21.208727331979407</v>
      </c>
    </row>
    <row r="15" spans="1:34" x14ac:dyDescent="0.3">
      <c r="A15" s="123">
        <f ca="1">Exceedance!U15</f>
        <v>46478</v>
      </c>
      <c r="B15" s="751">
        <v>50.925403371840851</v>
      </c>
      <c r="C15" s="751">
        <v>52.925403371840851</v>
      </c>
      <c r="D15" s="751">
        <v>51.925403371840858</v>
      </c>
      <c r="E15">
        <v>46.262403371840847</v>
      </c>
      <c r="F15">
        <v>43.975403371840848</v>
      </c>
      <c r="G15">
        <v>51.395403371840857</v>
      </c>
      <c r="H15">
        <v>50.412403371840853</v>
      </c>
      <c r="I15">
        <v>45.661403371840855</v>
      </c>
      <c r="J15">
        <v>42.532403371840843</v>
      </c>
      <c r="K15">
        <v>47.481403371840855</v>
      </c>
      <c r="L15">
        <v>50.588403371840847</v>
      </c>
      <c r="M15">
        <v>50.557403371840849</v>
      </c>
      <c r="N15">
        <v>51.210957090849107</v>
      </c>
      <c r="O15">
        <v>56.624403371840856</v>
      </c>
      <c r="P15">
        <v>46.672403371840851</v>
      </c>
      <c r="Q15">
        <v>32.775403371840845</v>
      </c>
      <c r="R15">
        <v>50.952403371840845</v>
      </c>
      <c r="S15">
        <v>47.251957090849118</v>
      </c>
      <c r="T15">
        <v>33.850957090849107</v>
      </c>
      <c r="U15">
        <v>44.570403371840861</v>
      </c>
      <c r="V15">
        <v>50.323403371840854</v>
      </c>
      <c r="W15">
        <v>53.960403371840847</v>
      </c>
      <c r="X15">
        <v>40.186403371840854</v>
      </c>
      <c r="Y15">
        <v>43.854403371840853</v>
      </c>
      <c r="Z15">
        <v>41.47007563909699</v>
      </c>
      <c r="AA15">
        <v>50.528403371840852</v>
      </c>
      <c r="AB15">
        <v>48.381403371840847</v>
      </c>
      <c r="AC15">
        <v>47.114403371840858</v>
      </c>
      <c r="AD15">
        <v>42.84940337184085</v>
      </c>
      <c r="AE15">
        <v>52.861403371840851</v>
      </c>
      <c r="AF15">
        <v>35.527239669421455</v>
      </c>
      <c r="AG15">
        <v>55.436403371840854</v>
      </c>
      <c r="AH15">
        <v>53.547957090849117</v>
      </c>
    </row>
    <row r="16" spans="1:34" x14ac:dyDescent="0.3">
      <c r="A16" s="123">
        <f ca="1">Exceedance!U16</f>
        <v>46508</v>
      </c>
      <c r="B16" s="751">
        <v>178.08058991162147</v>
      </c>
      <c r="C16" s="751">
        <v>91.478172676923634</v>
      </c>
      <c r="D16" s="751">
        <v>144.8161830728055</v>
      </c>
      <c r="E16">
        <v>84.090469396411493</v>
      </c>
      <c r="F16">
        <v>139.80372795071554</v>
      </c>
      <c r="G16">
        <v>89.501915391822223</v>
      </c>
      <c r="H16">
        <v>224.62667009933051</v>
      </c>
      <c r="I16">
        <v>188.03376794173826</v>
      </c>
      <c r="J16">
        <v>210.17972795071552</v>
      </c>
      <c r="K16">
        <v>84.163011650601007</v>
      </c>
      <c r="L16">
        <v>151.85891775381126</v>
      </c>
      <c r="M16">
        <v>84.922778553542386</v>
      </c>
      <c r="N16">
        <v>84.000221784883436</v>
      </c>
      <c r="O16">
        <v>79.168696629842572</v>
      </c>
      <c r="P16">
        <v>95.384582296216806</v>
      </c>
      <c r="Q16">
        <v>82.938543293850344</v>
      </c>
      <c r="R16">
        <v>149.91172536829504</v>
      </c>
      <c r="S16">
        <v>98.635393893918092</v>
      </c>
      <c r="T16">
        <v>77.020357559708188</v>
      </c>
      <c r="U16">
        <v>210.75072795071563</v>
      </c>
      <c r="V16">
        <v>128.53812690408168</v>
      </c>
      <c r="W16">
        <v>88.849615752706512</v>
      </c>
      <c r="X16">
        <v>169.56438359628061</v>
      </c>
      <c r="Y16">
        <v>66.091211280657717</v>
      </c>
      <c r="Z16">
        <v>66.499280991735262</v>
      </c>
      <c r="AA16">
        <v>161.59750142397041</v>
      </c>
      <c r="AB16">
        <v>140.44492114102945</v>
      </c>
      <c r="AC16">
        <v>120.08960247543496</v>
      </c>
      <c r="AD16">
        <v>220.70720230154515</v>
      </c>
      <c r="AE16">
        <v>68.623840509511993</v>
      </c>
      <c r="AF16">
        <v>219.37972795071556</v>
      </c>
      <c r="AG16">
        <v>79.136531238314035</v>
      </c>
      <c r="AH16">
        <v>111.69780371152839</v>
      </c>
    </row>
    <row r="17" spans="1:34" x14ac:dyDescent="0.3">
      <c r="A17" s="123">
        <f ca="1">Exceedance!U17</f>
        <v>46539</v>
      </c>
      <c r="B17" s="751">
        <v>46.744219123150764</v>
      </c>
      <c r="C17" s="751">
        <v>65.002253027541244</v>
      </c>
      <c r="D17" s="751">
        <v>54.002253027541265</v>
      </c>
      <c r="E17">
        <v>58.513253027541232</v>
      </c>
      <c r="F17">
        <v>114.96088939067333</v>
      </c>
      <c r="G17">
        <v>60.380253027541229</v>
      </c>
      <c r="H17">
        <v>334.48173236567777</v>
      </c>
      <c r="I17">
        <v>59.314942228756401</v>
      </c>
      <c r="J17">
        <v>119.0588893906734</v>
      </c>
      <c r="K17">
        <v>53.515253027541249</v>
      </c>
      <c r="L17">
        <v>29.645495811987974</v>
      </c>
      <c r="M17">
        <v>64.253253027541234</v>
      </c>
      <c r="N17">
        <v>55.260253027541253</v>
      </c>
      <c r="O17">
        <v>78.960253027541228</v>
      </c>
      <c r="P17">
        <v>60.784253027541233</v>
      </c>
      <c r="Q17">
        <v>65.099253027541252</v>
      </c>
      <c r="R17">
        <v>46.967253027541226</v>
      </c>
      <c r="S17">
        <v>62.201253027541242</v>
      </c>
      <c r="T17">
        <v>49.563253027541236</v>
      </c>
      <c r="U17">
        <v>94.337889390673354</v>
      </c>
      <c r="V17">
        <v>52.582253027541228</v>
      </c>
      <c r="W17">
        <v>39.072253027541258</v>
      </c>
      <c r="X17">
        <v>29.617999999999995</v>
      </c>
      <c r="Y17">
        <v>76.185253027541251</v>
      </c>
      <c r="Z17">
        <v>68.226253027541247</v>
      </c>
      <c r="AA17">
        <v>39.905559368902182</v>
      </c>
      <c r="AB17">
        <v>35.364253027541253</v>
      </c>
      <c r="AC17">
        <v>35.700253027541258</v>
      </c>
      <c r="AD17">
        <v>36.784976337019508</v>
      </c>
      <c r="AE17">
        <v>78.000253027541248</v>
      </c>
      <c r="AF17">
        <v>112.24588939067326</v>
      </c>
      <c r="AG17">
        <v>60.773253027541244</v>
      </c>
      <c r="AH17">
        <v>48.14525302754123</v>
      </c>
    </row>
    <row r="18" spans="1:34" x14ac:dyDescent="0.3">
      <c r="A18" s="123">
        <f ca="1">Exceedance!U18</f>
        <v>46569</v>
      </c>
      <c r="B18" s="751">
        <v>82.064631871678699</v>
      </c>
      <c r="C18" s="751">
        <v>97.75770749526194</v>
      </c>
      <c r="D18" s="751">
        <v>100.4271289828651</v>
      </c>
      <c r="E18">
        <v>88.36070749526192</v>
      </c>
      <c r="F18">
        <v>76.896385181212366</v>
      </c>
      <c r="G18">
        <v>97.234707495261929</v>
      </c>
      <c r="H18">
        <v>41.360385181212365</v>
      </c>
      <c r="I18">
        <v>119.91312898286508</v>
      </c>
      <c r="J18">
        <v>75.771128982865136</v>
      </c>
      <c r="K18">
        <v>75.905385181212381</v>
      </c>
      <c r="L18">
        <v>56.394385181212357</v>
      </c>
      <c r="M18">
        <v>106.29570749526189</v>
      </c>
      <c r="N18">
        <v>101.09970749526191</v>
      </c>
      <c r="O18">
        <v>66.895845102879761</v>
      </c>
      <c r="P18">
        <v>97.092707495261934</v>
      </c>
      <c r="Q18">
        <v>100.18070749526193</v>
      </c>
      <c r="R18">
        <v>87.872128982865135</v>
      </c>
      <c r="S18">
        <v>94.949707495261919</v>
      </c>
      <c r="T18">
        <v>92.256707495261949</v>
      </c>
      <c r="U18">
        <v>68.918385181212358</v>
      </c>
      <c r="V18">
        <v>84.25412898286514</v>
      </c>
      <c r="W18">
        <v>83.10270749526191</v>
      </c>
      <c r="X18">
        <v>65.13738518121238</v>
      </c>
      <c r="Y18">
        <v>96.734707495261944</v>
      </c>
      <c r="Z18">
        <v>87.809707495261918</v>
      </c>
      <c r="AA18">
        <v>89.305128982865142</v>
      </c>
      <c r="AB18">
        <v>90.542128982865094</v>
      </c>
      <c r="AC18">
        <v>93.688128982865109</v>
      </c>
      <c r="AD18">
        <v>102.40312898286513</v>
      </c>
      <c r="AE18">
        <v>103.64070749526194</v>
      </c>
      <c r="AF18">
        <v>53.560385181212368</v>
      </c>
      <c r="AG18">
        <v>98.924707495261913</v>
      </c>
      <c r="AH18">
        <v>75.130385181212361</v>
      </c>
    </row>
    <row r="19" spans="1:34" x14ac:dyDescent="0.3">
      <c r="A19" s="123">
        <f ca="1">Exceedance!U19</f>
        <v>46600</v>
      </c>
      <c r="B19" s="751">
        <v>111.75505773872833</v>
      </c>
      <c r="C19" s="751">
        <v>81.707752178670006</v>
      </c>
      <c r="D19" s="751">
        <v>79.666429864620454</v>
      </c>
      <c r="E19">
        <v>91.218752178670044</v>
      </c>
      <c r="F19">
        <v>109.20717366627321</v>
      </c>
      <c r="G19">
        <v>101.49775217867003</v>
      </c>
      <c r="H19">
        <v>113.57820394347617</v>
      </c>
      <c r="I19">
        <v>103.99875217867003</v>
      </c>
      <c r="J19">
        <v>111.12417366627322</v>
      </c>
      <c r="K19">
        <v>98.934752178670024</v>
      </c>
      <c r="L19">
        <v>78.986429864620462</v>
      </c>
      <c r="M19">
        <v>104.15775217867001</v>
      </c>
      <c r="N19">
        <v>101.48775217867002</v>
      </c>
      <c r="O19">
        <v>82.356280991735545</v>
      </c>
      <c r="P19">
        <v>103.40175217867001</v>
      </c>
      <c r="Q19">
        <v>100.50075217867003</v>
      </c>
      <c r="R19">
        <v>93.896752178670027</v>
      </c>
      <c r="S19">
        <v>99.551752178670029</v>
      </c>
      <c r="T19">
        <v>97.62075217867006</v>
      </c>
      <c r="U19">
        <v>109.53617366627321</v>
      </c>
      <c r="V19">
        <v>94.336752178669997</v>
      </c>
      <c r="W19">
        <v>88.188752178670029</v>
      </c>
      <c r="X19">
        <v>83.386429864620467</v>
      </c>
      <c r="Y19">
        <v>89.247735649744413</v>
      </c>
      <c r="Z19">
        <v>84.389429864620467</v>
      </c>
      <c r="AA19">
        <v>82.39242986462051</v>
      </c>
      <c r="AB19">
        <v>84.653429864620477</v>
      </c>
      <c r="AC19">
        <v>84.013429864620491</v>
      </c>
      <c r="AD19">
        <v>88.93975217867002</v>
      </c>
      <c r="AE19">
        <v>57.485928721696105</v>
      </c>
      <c r="AF19">
        <v>104.44817366627325</v>
      </c>
      <c r="AG19">
        <v>97.544752178670024</v>
      </c>
      <c r="AH19">
        <v>101.54575217867003</v>
      </c>
    </row>
    <row r="20" spans="1:34" x14ac:dyDescent="0.3">
      <c r="A20" s="123">
        <f ca="1">Exceedance!U20</f>
        <v>46631</v>
      </c>
      <c r="B20" s="751">
        <v>109.90988785520983</v>
      </c>
      <c r="C20" s="751">
        <v>71.949616277663878</v>
      </c>
      <c r="D20" s="751">
        <v>69.94961627766385</v>
      </c>
      <c r="E20">
        <v>73.271616277663895</v>
      </c>
      <c r="F20">
        <v>90.077493710391082</v>
      </c>
      <c r="G20">
        <v>73.473616277663879</v>
      </c>
      <c r="H20">
        <v>112.04388785520986</v>
      </c>
      <c r="I20">
        <v>88.483854048543563</v>
      </c>
      <c r="J20">
        <v>69.31561627766385</v>
      </c>
      <c r="K20">
        <v>73.964616277663879</v>
      </c>
      <c r="L20">
        <v>71.520616277663876</v>
      </c>
      <c r="M20">
        <v>74.294616277663891</v>
      </c>
      <c r="N20">
        <v>73.949616277663878</v>
      </c>
      <c r="O20">
        <v>50.901320262051883</v>
      </c>
      <c r="P20">
        <v>68.215616277663884</v>
      </c>
      <c r="Q20">
        <v>70.48261627766388</v>
      </c>
      <c r="R20">
        <v>74.340616277663869</v>
      </c>
      <c r="S20">
        <v>72.913616277663877</v>
      </c>
      <c r="T20">
        <v>68.821616277663878</v>
      </c>
      <c r="U20">
        <v>73.244616277663866</v>
      </c>
      <c r="V20">
        <v>73.985616277663894</v>
      </c>
      <c r="W20">
        <v>74.061616277663887</v>
      </c>
      <c r="X20">
        <v>73.571616277663878</v>
      </c>
      <c r="Y20">
        <v>37.122234165436396</v>
      </c>
      <c r="Z20">
        <v>70.509616277663881</v>
      </c>
      <c r="AA20">
        <v>70.382616277663899</v>
      </c>
      <c r="AB20">
        <v>74.396616277663881</v>
      </c>
      <c r="AC20">
        <v>73.496616277663875</v>
      </c>
      <c r="AD20">
        <v>73.705616277663893</v>
      </c>
      <c r="AE20">
        <v>71.677239669421496</v>
      </c>
      <c r="AF20">
        <v>73.764616277663862</v>
      </c>
      <c r="AG20">
        <v>74.251616277663871</v>
      </c>
      <c r="AH20">
        <v>73.902616277663881</v>
      </c>
    </row>
    <row r="21" spans="1:34" x14ac:dyDescent="0.3">
      <c r="A21" s="123">
        <f ca="1">Exceedance!U21</f>
        <v>46661</v>
      </c>
      <c r="B21" s="751">
        <v>113.83011855408475</v>
      </c>
      <c r="C21" s="751">
        <v>65.719360804564261</v>
      </c>
      <c r="D21" s="751">
        <v>64.719360804564275</v>
      </c>
      <c r="E21">
        <v>67.23536080456428</v>
      </c>
      <c r="F21">
        <v>65.324360804564265</v>
      </c>
      <c r="G21">
        <v>62.561360804564266</v>
      </c>
      <c r="H21">
        <v>112.02211855408477</v>
      </c>
      <c r="I21">
        <v>60.489612262221975</v>
      </c>
      <c r="J21">
        <v>57.621360804564269</v>
      </c>
      <c r="K21">
        <v>61.586360804564272</v>
      </c>
      <c r="L21">
        <v>66.268360804564281</v>
      </c>
      <c r="M21">
        <v>65.502360804564262</v>
      </c>
      <c r="N21">
        <v>66.927360804564273</v>
      </c>
      <c r="O21">
        <v>30.726823390692378</v>
      </c>
      <c r="P21">
        <v>65.751360804564271</v>
      </c>
      <c r="Q21">
        <v>62.822360804564276</v>
      </c>
      <c r="R21">
        <v>61.705360804564279</v>
      </c>
      <c r="S21">
        <v>50.880360804564262</v>
      </c>
      <c r="T21">
        <v>57.922360804564271</v>
      </c>
      <c r="U21">
        <v>65.356360804564275</v>
      </c>
      <c r="V21">
        <v>65.799360804564273</v>
      </c>
      <c r="W21">
        <v>65.953360804564255</v>
      </c>
      <c r="X21">
        <v>64.142360804564277</v>
      </c>
      <c r="Y21">
        <v>65.056280991735477</v>
      </c>
      <c r="Z21">
        <v>60.857360804564266</v>
      </c>
      <c r="AA21">
        <v>58.712360804564277</v>
      </c>
      <c r="AB21">
        <v>66.389360804564262</v>
      </c>
      <c r="AC21">
        <v>66.747360804564281</v>
      </c>
      <c r="AD21">
        <v>66.178360804564264</v>
      </c>
      <c r="AE21">
        <v>56.284089692960038</v>
      </c>
      <c r="AF21">
        <v>66.384360804564281</v>
      </c>
      <c r="AG21">
        <v>66.106360804564275</v>
      </c>
      <c r="AH21">
        <v>67.556360804564278</v>
      </c>
    </row>
    <row r="22" spans="1:34" x14ac:dyDescent="0.3">
      <c r="A22" s="123">
        <f ca="1">Exceedance!U22</f>
        <v>46692</v>
      </c>
      <c r="B22" s="751">
        <v>66.308167819350189</v>
      </c>
      <c r="C22" s="751">
        <v>16.219028331191314</v>
      </c>
      <c r="D22" s="751">
        <v>16.219028331191311</v>
      </c>
      <c r="E22">
        <v>17.39902833119131</v>
      </c>
      <c r="F22">
        <v>45.695119131101841</v>
      </c>
      <c r="G22">
        <v>15.121028331191315</v>
      </c>
      <c r="H22">
        <v>64.13987401598564</v>
      </c>
      <c r="I22">
        <v>53.152327114628591</v>
      </c>
      <c r="J22">
        <v>12.933028331191313</v>
      </c>
      <c r="K22">
        <v>13.53102833119134</v>
      </c>
      <c r="L22">
        <v>17.843920893174765</v>
      </c>
      <c r="M22">
        <v>16.141028331191336</v>
      </c>
      <c r="N22">
        <v>17.356028331191311</v>
      </c>
      <c r="O22">
        <v>13.879239669421466</v>
      </c>
      <c r="P22">
        <v>16.954028331191338</v>
      </c>
      <c r="Q22">
        <v>14.41202833119131</v>
      </c>
      <c r="R22">
        <v>13.990028331191315</v>
      </c>
      <c r="S22">
        <v>11.164028331191338</v>
      </c>
      <c r="T22">
        <v>12.518028331191335</v>
      </c>
      <c r="U22">
        <v>15.434028331191342</v>
      </c>
      <c r="V22">
        <v>15.59602833119134</v>
      </c>
      <c r="W22">
        <v>15.566028331191335</v>
      </c>
      <c r="X22">
        <v>15.527028331191341</v>
      </c>
      <c r="Y22">
        <v>15.189239669421468</v>
      </c>
      <c r="Z22">
        <v>15.363028331191337</v>
      </c>
      <c r="AA22">
        <v>15.190028331191307</v>
      </c>
      <c r="AB22">
        <v>16.966920893174784</v>
      </c>
      <c r="AC22">
        <v>18.455920893174792</v>
      </c>
      <c r="AD22">
        <v>16.355028331191338</v>
      </c>
      <c r="AE22">
        <v>14.454239669421467</v>
      </c>
      <c r="AF22">
        <v>16.364028331191339</v>
      </c>
      <c r="AG22">
        <v>15.163028331191342</v>
      </c>
      <c r="AH22">
        <v>16.738028331191316</v>
      </c>
    </row>
    <row r="23" spans="1:34" x14ac:dyDescent="0.3">
      <c r="A23" s="123">
        <f ca="1">Exceedance!U23</f>
        <v>46722</v>
      </c>
      <c r="B23" s="751">
        <v>67.105711437888999</v>
      </c>
      <c r="C23" s="751">
        <v>16.920448371000631</v>
      </c>
      <c r="D23" s="751">
        <v>19.96177068505019</v>
      </c>
      <c r="E23">
        <v>18.331448371000629</v>
      </c>
      <c r="F23">
        <v>70.859141279037459</v>
      </c>
      <c r="G23">
        <v>17.965448371000633</v>
      </c>
      <c r="H23">
        <v>80.73814118996188</v>
      </c>
      <c r="I23">
        <v>71.63614118997647</v>
      </c>
      <c r="J23">
        <v>64.355705337970392</v>
      </c>
      <c r="K23">
        <v>15.884448371000632</v>
      </c>
      <c r="L23">
        <v>29.947770685050191</v>
      </c>
      <c r="M23">
        <v>18.000448371000626</v>
      </c>
      <c r="N23">
        <v>18.479448371000629</v>
      </c>
      <c r="O23">
        <v>15.646280991735521</v>
      </c>
      <c r="P23">
        <v>17.80844837100063</v>
      </c>
      <c r="Q23">
        <v>17.34044837100063</v>
      </c>
      <c r="R23">
        <v>22.116770685050195</v>
      </c>
      <c r="S23">
        <v>15.381448371000628</v>
      </c>
      <c r="T23">
        <v>16.19544837100063</v>
      </c>
      <c r="U23">
        <v>44.782806759541913</v>
      </c>
      <c r="V23">
        <v>28.919770685050207</v>
      </c>
      <c r="W23">
        <v>17.464448371000632</v>
      </c>
      <c r="X23">
        <v>25.034770685050205</v>
      </c>
      <c r="Y23">
        <v>15.900280991735517</v>
      </c>
      <c r="Z23">
        <v>17.907448371000633</v>
      </c>
      <c r="AA23">
        <v>24.373770685050193</v>
      </c>
      <c r="AB23">
        <v>28.673770685050194</v>
      </c>
      <c r="AC23">
        <v>27.321770685050193</v>
      </c>
      <c r="AD23">
        <v>28.167770685050197</v>
      </c>
      <c r="AE23">
        <v>15.903280991735521</v>
      </c>
      <c r="AF23">
        <v>24.217770685050201</v>
      </c>
      <c r="AG23">
        <v>17.660448371000633</v>
      </c>
      <c r="AH23">
        <v>17.969448371000631</v>
      </c>
    </row>
    <row r="24" spans="1:34" x14ac:dyDescent="0.3">
      <c r="A24" s="123">
        <f ca="1">Exceedance!U24</f>
        <v>46753</v>
      </c>
      <c r="B24" s="751">
        <v>48.65315540180444</v>
      </c>
      <c r="C24" s="751">
        <v>25.587003473116113</v>
      </c>
      <c r="D24" s="751">
        <v>25.587003473116113</v>
      </c>
      <c r="E24">
        <v>29.635003473116107</v>
      </c>
      <c r="F24">
        <v>51.625585153882156</v>
      </c>
      <c r="G24">
        <v>32.04100347311612</v>
      </c>
      <c r="H24">
        <v>57.995585153870564</v>
      </c>
      <c r="I24">
        <v>50.480585153870564</v>
      </c>
      <c r="J24">
        <v>53.632585153886296</v>
      </c>
      <c r="K24">
        <v>27.335003473116117</v>
      </c>
      <c r="L24">
        <v>31.68600347311612</v>
      </c>
      <c r="M24">
        <v>35.981003473116111</v>
      </c>
      <c r="N24">
        <v>18.40268115906656</v>
      </c>
      <c r="O24">
        <v>15.599280991735517</v>
      </c>
      <c r="P24">
        <v>18.079681159066563</v>
      </c>
      <c r="Q24">
        <v>20.906003473116112</v>
      </c>
      <c r="R24">
        <v>26.697003473116119</v>
      </c>
      <c r="S24">
        <v>26.55200347311612</v>
      </c>
      <c r="T24">
        <v>27.416003473116113</v>
      </c>
      <c r="U24">
        <v>51.78958515390552</v>
      </c>
      <c r="V24">
        <v>18.066681159066562</v>
      </c>
      <c r="W24">
        <v>28.900003473116126</v>
      </c>
      <c r="X24">
        <v>30.005798256510456</v>
      </c>
      <c r="Y24">
        <v>15.736280991735519</v>
      </c>
      <c r="Z24">
        <v>33.713003473116117</v>
      </c>
      <c r="AA24">
        <v>29.877003473116119</v>
      </c>
      <c r="AB24">
        <v>33.033003473116125</v>
      </c>
      <c r="AC24">
        <v>27.263003473116122</v>
      </c>
      <c r="AD24">
        <v>17.405681159066557</v>
      </c>
      <c r="AE24">
        <v>15.777280991735518</v>
      </c>
      <c r="AF24">
        <v>17.15868115906656</v>
      </c>
      <c r="AG24">
        <v>36.173003473116111</v>
      </c>
      <c r="AH24">
        <v>18.12068115906656</v>
      </c>
    </row>
    <row r="25" spans="1:34" x14ac:dyDescent="0.3">
      <c r="A25" s="123">
        <f ca="1">Exceedance!U25</f>
        <v>46784</v>
      </c>
      <c r="B25" s="751">
        <v>40.565254557707171</v>
      </c>
      <c r="C25" s="751">
        <v>26.425188242450179</v>
      </c>
      <c r="D25" s="751">
        <v>26.425188242450179</v>
      </c>
      <c r="E25">
        <v>29.291188242450175</v>
      </c>
      <c r="F25">
        <v>40.692395053574934</v>
      </c>
      <c r="G25">
        <v>28.799188242450178</v>
      </c>
      <c r="H25">
        <v>50.652395053574935</v>
      </c>
      <c r="I25">
        <v>38.95639505357493</v>
      </c>
      <c r="J25">
        <v>42.847395053574942</v>
      </c>
      <c r="K25">
        <v>26.573188242450176</v>
      </c>
      <c r="L25">
        <v>29.494188242450171</v>
      </c>
      <c r="M25">
        <v>34.877188242450167</v>
      </c>
      <c r="N25">
        <v>19.326989895342692</v>
      </c>
      <c r="O25">
        <v>13.609198347107419</v>
      </c>
      <c r="P25">
        <v>17.115725432532845</v>
      </c>
      <c r="Q25">
        <v>26.564188242450172</v>
      </c>
      <c r="R25">
        <v>30.057188242450174</v>
      </c>
      <c r="S25">
        <v>22.889188242450185</v>
      </c>
      <c r="T25">
        <v>28.08618824245017</v>
      </c>
      <c r="U25">
        <v>42.107395053574933</v>
      </c>
      <c r="V25">
        <v>17.660989895342698</v>
      </c>
      <c r="W25">
        <v>31.43118824245018</v>
      </c>
      <c r="X25">
        <v>39.427395088962967</v>
      </c>
      <c r="Y25">
        <v>14.735198347107421</v>
      </c>
      <c r="Z25">
        <v>28.181188242450176</v>
      </c>
      <c r="AA25">
        <v>35.01730916919707</v>
      </c>
      <c r="AB25">
        <v>30.15818824245018</v>
      </c>
      <c r="AC25">
        <v>22.098188242450181</v>
      </c>
      <c r="AD25">
        <v>28.867016100682193</v>
      </c>
      <c r="AE25">
        <v>14.851198347107418</v>
      </c>
      <c r="AF25">
        <v>15.954725432532841</v>
      </c>
      <c r="AG25">
        <v>34.448188242450172</v>
      </c>
      <c r="AH25">
        <v>16.749725432532845</v>
      </c>
    </row>
    <row r="26" spans="1:34" x14ac:dyDescent="0.3">
      <c r="A26" s="123">
        <f ca="1">Exceedance!U26</f>
        <v>46813</v>
      </c>
      <c r="B26" s="751">
        <v>45.642461114031718</v>
      </c>
      <c r="C26" s="751">
        <v>20.583011362275446</v>
      </c>
      <c r="D26" s="751">
        <v>20.583011362275446</v>
      </c>
      <c r="E26">
        <v>19.374011362275446</v>
      </c>
      <c r="F26">
        <v>49.519461114031721</v>
      </c>
      <c r="G26">
        <v>15.148011362275451</v>
      </c>
      <c r="H26">
        <v>49.915461114031721</v>
      </c>
      <c r="I26">
        <v>52.81546111403172</v>
      </c>
      <c r="J26">
        <v>50.379461114031713</v>
      </c>
      <c r="K26">
        <v>15.31501136227544</v>
      </c>
      <c r="L26">
        <v>27.262333676325003</v>
      </c>
      <c r="M26">
        <v>28.422333676325003</v>
      </c>
      <c r="N26">
        <v>22.724011362275448</v>
      </c>
      <c r="O26">
        <v>15.642280991735515</v>
      </c>
      <c r="P26">
        <v>15.873011362275447</v>
      </c>
      <c r="Q26">
        <v>23.188333676325001</v>
      </c>
      <c r="R26">
        <v>28.337333676325013</v>
      </c>
      <c r="S26">
        <v>6.3113502052506627</v>
      </c>
      <c r="T26">
        <v>29.744333676325009</v>
      </c>
      <c r="U26">
        <v>51.547461114031712</v>
      </c>
      <c r="V26">
        <v>22.754011362275445</v>
      </c>
      <c r="W26">
        <v>23.454333676325007</v>
      </c>
      <c r="X26">
        <v>47.223461114031714</v>
      </c>
      <c r="Y26">
        <v>19.864280991735523</v>
      </c>
      <c r="Z26">
        <v>29.37233367632501</v>
      </c>
      <c r="AA26">
        <v>61.263461154593905</v>
      </c>
      <c r="AB26">
        <v>28.331333676325009</v>
      </c>
      <c r="AC26">
        <v>14.299329836645279</v>
      </c>
      <c r="AD26">
        <v>36.885461086084483</v>
      </c>
      <c r="AE26">
        <v>17.959280991735518</v>
      </c>
      <c r="AF26">
        <v>38.778244851799997</v>
      </c>
      <c r="AG26">
        <v>33.561333676325013</v>
      </c>
      <c r="AH26">
        <v>17.664011362275449</v>
      </c>
    </row>
    <row r="27" spans="1:34" x14ac:dyDescent="0.3">
      <c r="A27" s="123">
        <f ca="1">Exceedance!U27</f>
        <v>46844</v>
      </c>
      <c r="B27" s="751">
        <v>51.925403371833717</v>
      </c>
      <c r="C27" s="751">
        <v>51.925403371833696</v>
      </c>
      <c r="D27" s="751">
        <v>51.925403371833696</v>
      </c>
      <c r="E27">
        <v>41.101403371833719</v>
      </c>
      <c r="F27">
        <v>47.810403371833708</v>
      </c>
      <c r="G27">
        <v>48.147403371833718</v>
      </c>
      <c r="H27">
        <v>54.166324151776024</v>
      </c>
      <c r="I27">
        <v>39.501324151776025</v>
      </c>
      <c r="J27">
        <v>42.961403371833704</v>
      </c>
      <c r="K27">
        <v>46.47040337183369</v>
      </c>
      <c r="L27">
        <v>48.1154033718337</v>
      </c>
      <c r="M27">
        <v>48.666403371833717</v>
      </c>
      <c r="N27">
        <v>55.240403371833679</v>
      </c>
      <c r="O27">
        <v>43.664239669421455</v>
      </c>
      <c r="P27">
        <v>30.121957090841939</v>
      </c>
      <c r="Q27">
        <v>48.494403371833677</v>
      </c>
      <c r="R27">
        <v>43.882403371833711</v>
      </c>
      <c r="S27">
        <v>29.941403371833694</v>
      </c>
      <c r="T27">
        <v>41.061403371833698</v>
      </c>
      <c r="U27">
        <v>45.894403371833683</v>
      </c>
      <c r="V27">
        <v>51.505957090841967</v>
      </c>
      <c r="W27">
        <v>37.630403371833687</v>
      </c>
      <c r="X27">
        <v>41.603324151787312</v>
      </c>
      <c r="Y27">
        <v>51.869239669421468</v>
      </c>
      <c r="Z27">
        <v>49.514403371833716</v>
      </c>
      <c r="AA27">
        <v>46.445403371833706</v>
      </c>
      <c r="AB27">
        <v>46.041403371833702</v>
      </c>
      <c r="AC27">
        <v>69.009324152673216</v>
      </c>
      <c r="AD27">
        <v>49.755403371833715</v>
      </c>
      <c r="AE27">
        <v>31.946239669421466</v>
      </c>
      <c r="AF27">
        <v>52.970403371833712</v>
      </c>
      <c r="AG27">
        <v>52.54440337183371</v>
      </c>
      <c r="AH27">
        <v>43.155957090841937</v>
      </c>
    </row>
    <row r="28" spans="1:34" x14ac:dyDescent="0.3">
      <c r="A28" s="123">
        <f ca="1">Exceedance!U28</f>
        <v>46874</v>
      </c>
      <c r="B28" s="751">
        <v>164.88894756751347</v>
      </c>
      <c r="C28" s="751">
        <v>144.81618307278143</v>
      </c>
      <c r="D28" s="751">
        <v>144.81618307278143</v>
      </c>
      <c r="E28">
        <v>128.65602336626836</v>
      </c>
      <c r="F28">
        <v>166.13009802096806</v>
      </c>
      <c r="G28">
        <v>204.61467009930647</v>
      </c>
      <c r="H28">
        <v>333.80172265592211</v>
      </c>
      <c r="I28">
        <v>305.92072265592208</v>
      </c>
      <c r="J28">
        <v>145.12926515027226</v>
      </c>
      <c r="K28">
        <v>196.72364260906912</v>
      </c>
      <c r="L28">
        <v>173.59913519858867</v>
      </c>
      <c r="M28">
        <v>94.023292972675236</v>
      </c>
      <c r="N28">
        <v>77.712747767139959</v>
      </c>
      <c r="O28">
        <v>55.692280991735238</v>
      </c>
      <c r="P28">
        <v>92.321898981023296</v>
      </c>
      <c r="Q28">
        <v>153.65577775163212</v>
      </c>
      <c r="R28">
        <v>112.52909317011471</v>
      </c>
      <c r="S28">
        <v>89.916763598423742</v>
      </c>
      <c r="T28">
        <v>194.77972795069147</v>
      </c>
      <c r="U28">
        <v>255.21276938470226</v>
      </c>
      <c r="V28">
        <v>102.78170371095133</v>
      </c>
      <c r="W28">
        <v>243.3467279506915</v>
      </c>
      <c r="X28">
        <v>106.13372265591038</v>
      </c>
      <c r="Y28">
        <v>64.476280991735237</v>
      </c>
      <c r="Z28">
        <v>172.3270939355202</v>
      </c>
      <c r="AA28">
        <v>161.30959119603992</v>
      </c>
      <c r="AB28">
        <v>132.92096356961247</v>
      </c>
      <c r="AC28">
        <v>300.56172795069153</v>
      </c>
      <c r="AD28">
        <v>77.86789662097712</v>
      </c>
      <c r="AE28">
        <v>33.786280991735232</v>
      </c>
      <c r="AF28">
        <v>101.61686289056014</v>
      </c>
      <c r="AG28">
        <v>122.90771483752245</v>
      </c>
      <c r="AH28">
        <v>94.420630323460713</v>
      </c>
    </row>
    <row r="29" spans="1:34" x14ac:dyDescent="0.3">
      <c r="A29" s="123">
        <f ca="1">Exceedance!U29</f>
        <v>46905</v>
      </c>
      <c r="B29" s="751">
        <v>57.231120194985444</v>
      </c>
      <c r="C29" s="751">
        <v>54.002253027541265</v>
      </c>
      <c r="D29" s="751">
        <v>54.002253027541265</v>
      </c>
      <c r="E29">
        <v>117.02388939067333</v>
      </c>
      <c r="F29">
        <v>60.096253027541245</v>
      </c>
      <c r="G29">
        <v>322.17173236567777</v>
      </c>
      <c r="H29">
        <v>284.07488939067332</v>
      </c>
      <c r="I29">
        <v>300.10512019310625</v>
      </c>
      <c r="J29">
        <v>52.548253027541264</v>
      </c>
      <c r="K29">
        <v>32.07521638703242</v>
      </c>
      <c r="L29">
        <v>63.271253027541206</v>
      </c>
      <c r="M29">
        <v>55.890253027541235</v>
      </c>
      <c r="N29">
        <v>79.136253027541272</v>
      </c>
      <c r="O29">
        <v>62.212253027541237</v>
      </c>
      <c r="P29">
        <v>64.360253027541233</v>
      </c>
      <c r="Q29">
        <v>46.829500336278215</v>
      </c>
      <c r="R29">
        <v>61.890253027541242</v>
      </c>
      <c r="S29">
        <v>49.714253027541211</v>
      </c>
      <c r="T29">
        <v>138.40981857000187</v>
      </c>
      <c r="U29">
        <v>62.859120196542968</v>
      </c>
      <c r="V29">
        <v>38.064253027541234</v>
      </c>
      <c r="W29">
        <v>60.744889390673244</v>
      </c>
      <c r="X29">
        <v>75.33225302754127</v>
      </c>
      <c r="Y29">
        <v>64.666239669421458</v>
      </c>
      <c r="Z29">
        <v>45.245072055550509</v>
      </c>
      <c r="AA29">
        <v>116.50463987219243</v>
      </c>
      <c r="AB29">
        <v>35.024253027541199</v>
      </c>
      <c r="AC29">
        <v>205.73788939067327</v>
      </c>
      <c r="AD29">
        <v>78.058253027541227</v>
      </c>
      <c r="AE29">
        <v>107.78388939067331</v>
      </c>
      <c r="AF29">
        <v>59.426253027541243</v>
      </c>
      <c r="AG29">
        <v>46.994253027541262</v>
      </c>
      <c r="AH29">
        <v>57.992253027541246</v>
      </c>
    </row>
    <row r="30" spans="1:34" x14ac:dyDescent="0.3">
      <c r="A30" s="123">
        <f ca="1">Exceedance!U30</f>
        <v>46935</v>
      </c>
      <c r="B30" s="751">
        <v>100.4271289828651</v>
      </c>
      <c r="C30" s="751">
        <v>100.4271289828651</v>
      </c>
      <c r="D30" s="751">
        <v>100.4271289828651</v>
      </c>
      <c r="E30">
        <v>77.649385181212381</v>
      </c>
      <c r="F30">
        <v>122.6911289828651</v>
      </c>
      <c r="G30">
        <v>189.58304245426407</v>
      </c>
      <c r="H30">
        <v>118.41012898286512</v>
      </c>
      <c r="I30">
        <v>171.65197036201704</v>
      </c>
      <c r="J30">
        <v>81.717128982865106</v>
      </c>
      <c r="K30">
        <v>117.54706990241318</v>
      </c>
      <c r="L30">
        <v>133.41912898286509</v>
      </c>
      <c r="M30">
        <v>128.75012898286508</v>
      </c>
      <c r="N30">
        <v>106.24670749526193</v>
      </c>
      <c r="O30">
        <v>97.852707495261939</v>
      </c>
      <c r="P30">
        <v>99.382707495261911</v>
      </c>
      <c r="Q30">
        <v>89.386128982865131</v>
      </c>
      <c r="R30">
        <v>121.09312898286514</v>
      </c>
      <c r="S30">
        <v>120.53512898286512</v>
      </c>
      <c r="T30">
        <v>217.83497039650678</v>
      </c>
      <c r="U30">
        <v>134.87597036200341</v>
      </c>
      <c r="V30">
        <v>82.996707495261944</v>
      </c>
      <c r="W30">
        <v>66.365385181212346</v>
      </c>
      <c r="X30">
        <v>94.853707495261929</v>
      </c>
      <c r="Y30">
        <v>87.642707495261931</v>
      </c>
      <c r="Z30">
        <v>90.004128982865097</v>
      </c>
      <c r="AA30">
        <v>121.46597037104168</v>
      </c>
      <c r="AB30">
        <v>93.088128982865101</v>
      </c>
      <c r="AC30">
        <v>102.5081289828651</v>
      </c>
      <c r="AD30">
        <v>103.09870749526193</v>
      </c>
      <c r="AE30">
        <v>55.705385181212357</v>
      </c>
      <c r="AF30">
        <v>96.869707495261949</v>
      </c>
      <c r="AG30">
        <v>93.658128982865122</v>
      </c>
      <c r="AH30">
        <v>87.876707495261925</v>
      </c>
    </row>
    <row r="31" spans="1:34" x14ac:dyDescent="0.3">
      <c r="A31" s="123">
        <f ca="1">Exceedance!U31</f>
        <v>46966</v>
      </c>
      <c r="B31" s="751">
        <v>112.75505773872835</v>
      </c>
      <c r="C31" s="751">
        <v>79.666429864620454</v>
      </c>
      <c r="D31" s="751">
        <v>79.666429864620454</v>
      </c>
      <c r="E31">
        <v>117.01905773872832</v>
      </c>
      <c r="F31">
        <v>99.760752178670018</v>
      </c>
      <c r="G31">
        <v>114.25705773872834</v>
      </c>
      <c r="H31">
        <v>117.75505773872834</v>
      </c>
      <c r="I31">
        <v>114.77505773872834</v>
      </c>
      <c r="J31">
        <v>117.02505773872835</v>
      </c>
      <c r="K31">
        <v>112.23605773872833</v>
      </c>
      <c r="L31">
        <v>103.87075217867002</v>
      </c>
      <c r="M31">
        <v>100.98175217867005</v>
      </c>
      <c r="N31">
        <v>94.576735649744407</v>
      </c>
      <c r="O31">
        <v>103.43875217867</v>
      </c>
      <c r="P31">
        <v>99.779752178669995</v>
      </c>
      <c r="Q31">
        <v>93.285752178670023</v>
      </c>
      <c r="R31">
        <v>98.164752178670014</v>
      </c>
      <c r="S31">
        <v>97.374752178669993</v>
      </c>
      <c r="T31">
        <v>116.08105773872835</v>
      </c>
      <c r="U31">
        <v>117.20105773872835</v>
      </c>
      <c r="V31">
        <v>86.841752178670049</v>
      </c>
      <c r="W31">
        <v>108.3931736662732</v>
      </c>
      <c r="X31">
        <v>87.68073564974442</v>
      </c>
      <c r="Y31">
        <v>78.763102747442858</v>
      </c>
      <c r="Z31">
        <v>82.391429864620505</v>
      </c>
      <c r="AA31">
        <v>117.67205773872834</v>
      </c>
      <c r="AB31">
        <v>105.40786626263676</v>
      </c>
      <c r="AC31">
        <v>115.7151736662732</v>
      </c>
      <c r="AD31">
        <v>85.254429864620477</v>
      </c>
      <c r="AE31">
        <v>105.71217366627326</v>
      </c>
      <c r="AF31">
        <v>96.152752178670028</v>
      </c>
      <c r="AG31">
        <v>101.70575217867001</v>
      </c>
      <c r="AH31">
        <v>90.227752178670031</v>
      </c>
    </row>
    <row r="32" spans="1:34" x14ac:dyDescent="0.3">
      <c r="A32" s="123">
        <f ca="1">Exceedance!U32</f>
        <v>46997</v>
      </c>
      <c r="B32" s="751">
        <v>109.90988785520983</v>
      </c>
      <c r="C32" s="751">
        <v>69.94961627766385</v>
      </c>
      <c r="D32" s="751">
        <v>88.117407122207808</v>
      </c>
      <c r="E32">
        <v>113.29188785520985</v>
      </c>
      <c r="F32">
        <v>73.155616277663867</v>
      </c>
      <c r="G32">
        <v>111.66888785520985</v>
      </c>
      <c r="H32">
        <v>73.268616277663881</v>
      </c>
      <c r="I32">
        <v>109.15588785520983</v>
      </c>
      <c r="J32">
        <v>113.85388785520983</v>
      </c>
      <c r="K32">
        <v>111.45288785520987</v>
      </c>
      <c r="L32">
        <v>74.162616277663872</v>
      </c>
      <c r="M32">
        <v>73.898616277663876</v>
      </c>
      <c r="N32">
        <v>71.207351597183674</v>
      </c>
      <c r="O32">
        <v>68.289616277663882</v>
      </c>
      <c r="P32">
        <v>70.361616277663884</v>
      </c>
      <c r="Q32">
        <v>74.174616277663887</v>
      </c>
      <c r="R32">
        <v>72.629616277663871</v>
      </c>
      <c r="S32">
        <v>68.532616277663877</v>
      </c>
      <c r="T32">
        <v>113.12288785520985</v>
      </c>
      <c r="U32">
        <v>113.86988785520985</v>
      </c>
      <c r="V32">
        <v>73.942616277663873</v>
      </c>
      <c r="W32">
        <v>73.557616277663854</v>
      </c>
      <c r="X32">
        <v>74.265616277663881</v>
      </c>
      <c r="Y32">
        <v>67.057239669421492</v>
      </c>
      <c r="Z32">
        <v>69.934616277663878</v>
      </c>
      <c r="AA32">
        <v>114.29788785520984</v>
      </c>
      <c r="AB32">
        <v>113.42488785520986</v>
      </c>
      <c r="AC32">
        <v>113.59688785520984</v>
      </c>
      <c r="AD32">
        <v>74.594616277663874</v>
      </c>
      <c r="AE32">
        <v>86.0357978401845</v>
      </c>
      <c r="AF32">
        <v>74.031616277663886</v>
      </c>
      <c r="AG32">
        <v>77.559508839647322</v>
      </c>
      <c r="AH32">
        <v>73.244616277663866</v>
      </c>
    </row>
    <row r="33" spans="1:34" x14ac:dyDescent="0.3">
      <c r="A33" s="123">
        <f ca="1">Exceedance!U33</f>
        <v>47027</v>
      </c>
      <c r="B33" s="751">
        <v>99.875371282399826</v>
      </c>
      <c r="C33" s="751">
        <v>65.719360804564261</v>
      </c>
      <c r="D33" s="751">
        <v>64.719360804564275</v>
      </c>
      <c r="E33">
        <v>87.694616422234347</v>
      </c>
      <c r="F33">
        <v>62.139360804564269</v>
      </c>
      <c r="G33">
        <v>112.53411855408476</v>
      </c>
      <c r="H33">
        <v>59.450360804564276</v>
      </c>
      <c r="I33">
        <v>106.60911855408477</v>
      </c>
      <c r="J33">
        <v>80.119332286360759</v>
      </c>
      <c r="K33">
        <v>115.28311855408477</v>
      </c>
      <c r="L33">
        <v>65.176360804564268</v>
      </c>
      <c r="M33">
        <v>66.820360804564274</v>
      </c>
      <c r="N33">
        <v>60.446280991735485</v>
      </c>
      <c r="O33">
        <v>65.940360804564278</v>
      </c>
      <c r="P33">
        <v>62.670360804564268</v>
      </c>
      <c r="Q33">
        <v>61.426360804564268</v>
      </c>
      <c r="R33">
        <v>50.533360804564275</v>
      </c>
      <c r="S33">
        <v>57.948360804564274</v>
      </c>
      <c r="T33">
        <v>114.29811855408477</v>
      </c>
      <c r="U33">
        <v>100.55201004243683</v>
      </c>
      <c r="V33">
        <v>65.614360804564271</v>
      </c>
      <c r="W33">
        <v>64.032360804564263</v>
      </c>
      <c r="X33">
        <v>67.762360804564281</v>
      </c>
      <c r="Y33">
        <v>57.838280991735488</v>
      </c>
      <c r="Z33">
        <v>59.076360804564267</v>
      </c>
      <c r="AA33">
        <v>96.094437021158186</v>
      </c>
      <c r="AB33">
        <v>66.672360804564292</v>
      </c>
      <c r="AC33">
        <v>66.129360804564257</v>
      </c>
      <c r="AD33">
        <v>67.08836080456426</v>
      </c>
      <c r="AE33">
        <v>66.395360804564262</v>
      </c>
      <c r="AF33">
        <v>65.510360804564272</v>
      </c>
      <c r="AG33">
        <v>67.482360804564266</v>
      </c>
      <c r="AH33">
        <v>67.099360804564256</v>
      </c>
    </row>
    <row r="34" spans="1:34" x14ac:dyDescent="0.3">
      <c r="A34" s="123">
        <f ca="1">Exceedance!U34</f>
        <v>47058</v>
      </c>
      <c r="B34" s="751">
        <v>48.246327114217657</v>
      </c>
      <c r="C34" s="751">
        <v>16.219028331191314</v>
      </c>
      <c r="D34" s="751">
        <v>32.647346729541795</v>
      </c>
      <c r="E34">
        <v>51.457327114363011</v>
      </c>
      <c r="F34">
        <v>33.055497109844907</v>
      </c>
      <c r="G34">
        <v>110.30347580097543</v>
      </c>
      <c r="H34">
        <v>14.014028331191335</v>
      </c>
      <c r="I34">
        <v>107.80647580097543</v>
      </c>
      <c r="J34">
        <v>51.588327114430747</v>
      </c>
      <c r="K34">
        <v>83.065890012202004</v>
      </c>
      <c r="L34">
        <v>18.533920893174756</v>
      </c>
      <c r="M34">
        <v>19.746920893174785</v>
      </c>
      <c r="N34">
        <v>13.758239669421469</v>
      </c>
      <c r="O34">
        <v>17.02602833119132</v>
      </c>
      <c r="P34">
        <v>14.286028331191339</v>
      </c>
      <c r="Q34">
        <v>49.682769150672883</v>
      </c>
      <c r="R34">
        <v>11.279028331191338</v>
      </c>
      <c r="S34">
        <v>12.707028331191339</v>
      </c>
      <c r="T34">
        <v>74.362748649546546</v>
      </c>
      <c r="U34">
        <v>50.048327114197612</v>
      </c>
      <c r="V34">
        <v>15.48602833119134</v>
      </c>
      <c r="W34">
        <v>15.54502833119134</v>
      </c>
      <c r="X34">
        <v>17.774028331191342</v>
      </c>
      <c r="Y34">
        <v>12.352239669421468</v>
      </c>
      <c r="Z34">
        <v>15.276028331191338</v>
      </c>
      <c r="AA34">
        <v>45.56432711418379</v>
      </c>
      <c r="AB34">
        <v>33.094397646768108</v>
      </c>
      <c r="AC34">
        <v>46.716296449176738</v>
      </c>
      <c r="AD34">
        <v>17.224028331191342</v>
      </c>
      <c r="AE34">
        <v>34.002332519494523</v>
      </c>
      <c r="AF34">
        <v>33.981077545665379</v>
      </c>
      <c r="AG34">
        <v>17.875920893174776</v>
      </c>
      <c r="AH34">
        <v>17.256028331191342</v>
      </c>
    </row>
    <row r="35" spans="1:34" x14ac:dyDescent="0.3">
      <c r="A35" s="123">
        <f ca="1">Exceedance!U35</f>
        <v>47088</v>
      </c>
      <c r="B35" s="751">
        <v>67.105711437898236</v>
      </c>
      <c r="C35" s="751">
        <v>19.96177068505019</v>
      </c>
      <c r="D35" s="751">
        <v>67.105711417864441</v>
      </c>
      <c r="E35">
        <v>71.21214118997645</v>
      </c>
      <c r="F35">
        <v>66.907141156200936</v>
      </c>
      <c r="G35">
        <v>114.40480651768027</v>
      </c>
      <c r="H35">
        <v>38.58180304986692</v>
      </c>
      <c r="I35">
        <v>97.642236149539585</v>
      </c>
      <c r="J35">
        <v>73.238141189964367</v>
      </c>
      <c r="K35">
        <v>67.392141189921304</v>
      </c>
      <c r="L35">
        <v>30.995770685050196</v>
      </c>
      <c r="M35">
        <v>31.117770685050196</v>
      </c>
      <c r="N35">
        <v>15.505280991735518</v>
      </c>
      <c r="O35">
        <v>17.88744837100063</v>
      </c>
      <c r="P35">
        <v>17.243448371000628</v>
      </c>
      <c r="Q35">
        <v>69.127711437912041</v>
      </c>
      <c r="R35">
        <v>38.899485654209563</v>
      </c>
      <c r="S35">
        <v>64.334851890130125</v>
      </c>
      <c r="T35">
        <v>71.659141189940215</v>
      </c>
      <c r="U35">
        <v>68.655141189964354</v>
      </c>
      <c r="V35">
        <v>17.26844837100063</v>
      </c>
      <c r="W35">
        <v>50.464367080006006</v>
      </c>
      <c r="X35">
        <v>18.600448371000628</v>
      </c>
      <c r="Y35">
        <v>17.871448371000632</v>
      </c>
      <c r="Z35">
        <v>24.222770685050197</v>
      </c>
      <c r="AA35">
        <v>67.396711437910326</v>
      </c>
      <c r="AB35">
        <v>65.185711487910623</v>
      </c>
      <c r="AC35">
        <v>72.180141189965966</v>
      </c>
      <c r="AD35">
        <v>18.743448371000632</v>
      </c>
      <c r="AE35">
        <v>70.123141170629211</v>
      </c>
      <c r="AF35">
        <v>70.826141189986714</v>
      </c>
      <c r="AG35">
        <v>29.095770685050194</v>
      </c>
      <c r="AH35">
        <v>18.207448371000631</v>
      </c>
    </row>
    <row r="36" spans="1:34" x14ac:dyDescent="0.3">
      <c r="A36" s="123">
        <f ca="1">Exceedance!U36</f>
        <v>47119</v>
      </c>
      <c r="B36" s="751">
        <v>48.65315540180444</v>
      </c>
      <c r="C36" s="751">
        <v>25.587003473116113</v>
      </c>
      <c r="D36" s="751">
        <v>48.65315540180444</v>
      </c>
      <c r="E36">
        <v>51.961585153870566</v>
      </c>
      <c r="F36">
        <v>48.10615540180445</v>
      </c>
      <c r="G36">
        <v>86.492929092861118</v>
      </c>
      <c r="H36">
        <v>53.148585201090121</v>
      </c>
      <c r="I36">
        <v>55.283585153860848</v>
      </c>
      <c r="J36">
        <v>52.685155401816054</v>
      </c>
      <c r="K36">
        <v>50.837585153882159</v>
      </c>
      <c r="L36">
        <v>35.14500347311612</v>
      </c>
      <c r="M36">
        <v>18.327681159066561</v>
      </c>
      <c r="N36">
        <v>15.381280991735515</v>
      </c>
      <c r="O36">
        <v>18.141681159066561</v>
      </c>
      <c r="P36">
        <v>20.206003473116116</v>
      </c>
      <c r="Q36">
        <v>49.470155401804448</v>
      </c>
      <c r="R36">
        <v>49.858155506383852</v>
      </c>
      <c r="S36">
        <v>45.631155401816621</v>
      </c>
      <c r="T36">
        <v>52.374585153870569</v>
      </c>
      <c r="U36">
        <v>49.040155401804441</v>
      </c>
      <c r="V36">
        <v>28.278003473116122</v>
      </c>
      <c r="W36">
        <v>50.937585153890261</v>
      </c>
      <c r="X36">
        <v>18.468681159066556</v>
      </c>
      <c r="Y36">
        <v>29.064156164642363</v>
      </c>
      <c r="Z36">
        <v>29.558003473116113</v>
      </c>
      <c r="AA36">
        <v>49.087155401804431</v>
      </c>
      <c r="AB36">
        <v>47.326155401816045</v>
      </c>
      <c r="AC36">
        <v>51.750585153882156</v>
      </c>
      <c r="AD36">
        <v>37.016003473116108</v>
      </c>
      <c r="AE36">
        <v>51.028585153870559</v>
      </c>
      <c r="AF36">
        <v>48.703155401816055</v>
      </c>
      <c r="AG36">
        <v>18.053681159066556</v>
      </c>
      <c r="AH36">
        <v>28.958003473116118</v>
      </c>
    </row>
    <row r="37" spans="1:34" x14ac:dyDescent="0.3">
      <c r="A37" s="123">
        <f ca="1">Exceedance!U37</f>
        <v>47150</v>
      </c>
      <c r="B37" s="751">
        <v>40.565254557707071</v>
      </c>
      <c r="C37" s="751">
        <v>24.341561061676114</v>
      </c>
      <c r="D37" s="751">
        <v>40.565254557707071</v>
      </c>
      <c r="E37">
        <v>40.158395053574843</v>
      </c>
      <c r="F37">
        <v>42.824824805640958</v>
      </c>
      <c r="G37">
        <v>50.070395053549838</v>
      </c>
      <c r="H37">
        <v>40.374395053574844</v>
      </c>
      <c r="I37">
        <v>43.347395053574843</v>
      </c>
      <c r="J37">
        <v>43.308104309773327</v>
      </c>
      <c r="K37">
        <v>43.233395053574846</v>
      </c>
      <c r="L37">
        <v>32.964561061676122</v>
      </c>
      <c r="M37">
        <v>18.325404036882691</v>
      </c>
      <c r="N37">
        <v>13.025157024793369</v>
      </c>
      <c r="O37">
        <v>16.566528003824899</v>
      </c>
      <c r="P37">
        <v>25.042561061676118</v>
      </c>
      <c r="Q37">
        <v>37.081104309773323</v>
      </c>
      <c r="R37">
        <v>40.269104309773326</v>
      </c>
      <c r="S37">
        <v>33.833104309773319</v>
      </c>
      <c r="T37">
        <v>41.478395053574836</v>
      </c>
      <c r="U37">
        <v>37.298824805640955</v>
      </c>
      <c r="V37">
        <v>29.601561061676122</v>
      </c>
      <c r="W37">
        <v>39.002395053574851</v>
      </c>
      <c r="X37">
        <v>16.716528003824905</v>
      </c>
      <c r="Y37">
        <v>11.968157024793372</v>
      </c>
      <c r="Z37">
        <v>21.956561061676123</v>
      </c>
      <c r="AA37">
        <v>39.411104309773322</v>
      </c>
      <c r="AB37">
        <v>44.25210430977333</v>
      </c>
      <c r="AC37">
        <v>45.258395053574844</v>
      </c>
      <c r="AD37">
        <v>35.423561061676111</v>
      </c>
      <c r="AE37">
        <v>40.32739505357484</v>
      </c>
      <c r="AF37">
        <v>39.315104309773325</v>
      </c>
      <c r="AG37">
        <v>16.119528003824904</v>
      </c>
      <c r="AH37">
        <v>27.620561061676113</v>
      </c>
    </row>
    <row r="38" spans="1:34" x14ac:dyDescent="0.3">
      <c r="A38" s="123">
        <f ca="1">Exceedance!U38</f>
        <v>47178</v>
      </c>
      <c r="B38" s="751">
        <v>45.642461114031718</v>
      </c>
      <c r="C38" s="751">
        <v>20.583727331979411</v>
      </c>
      <c r="D38" s="751">
        <v>45.642461114031718</v>
      </c>
      <c r="E38">
        <v>49.897461114031714</v>
      </c>
      <c r="F38">
        <v>56.248461114031713</v>
      </c>
      <c r="G38">
        <v>50.461461114031707</v>
      </c>
      <c r="H38">
        <v>54.416461114031712</v>
      </c>
      <c r="I38">
        <v>52.150461114031707</v>
      </c>
      <c r="J38">
        <v>46.146181609899365</v>
      </c>
      <c r="K38">
        <v>39.732461114031715</v>
      </c>
      <c r="L38">
        <v>28.577049646028975</v>
      </c>
      <c r="M38">
        <v>22.648727331979408</v>
      </c>
      <c r="N38">
        <v>15.508280991735516</v>
      </c>
      <c r="O38">
        <v>16.006727331979402</v>
      </c>
      <c r="P38">
        <v>23.620049646028971</v>
      </c>
      <c r="Q38">
        <v>35.993611361965471</v>
      </c>
      <c r="R38">
        <v>64.482181609899371</v>
      </c>
      <c r="S38">
        <v>29.412049646028972</v>
      </c>
      <c r="T38">
        <v>51.885461114031706</v>
      </c>
      <c r="U38">
        <v>31.875461114031708</v>
      </c>
      <c r="V38">
        <v>22.529049646028959</v>
      </c>
      <c r="W38">
        <v>47.743461114031717</v>
      </c>
      <c r="X38">
        <v>22.788727331979409</v>
      </c>
      <c r="Y38">
        <v>29.397049646028975</v>
      </c>
      <c r="Z38">
        <v>14.92172733197941</v>
      </c>
      <c r="AA38">
        <v>46.235611361965468</v>
      </c>
      <c r="AB38">
        <v>67.547611361965465</v>
      </c>
      <c r="AC38">
        <v>37.905461114031723</v>
      </c>
      <c r="AD38">
        <v>32.284049646028976</v>
      </c>
      <c r="AE38">
        <v>43.858461114031712</v>
      </c>
      <c r="AF38">
        <v>36.545181609899359</v>
      </c>
      <c r="AG38">
        <v>17.620727331979399</v>
      </c>
      <c r="AH38">
        <v>19.238727331979408</v>
      </c>
    </row>
    <row r="39" spans="1:34" x14ac:dyDescent="0.3">
      <c r="A39" s="123">
        <f ca="1">Exceedance!U39</f>
        <v>47209</v>
      </c>
      <c r="B39" s="751">
        <v>51.925403371840858</v>
      </c>
      <c r="C39" s="751">
        <v>51.925403371840858</v>
      </c>
      <c r="D39" s="751">
        <v>51.925403371840858</v>
      </c>
      <c r="E39">
        <v>47.763403371840852</v>
      </c>
      <c r="F39">
        <v>47.818403371840844</v>
      </c>
      <c r="G39">
        <v>54.872324151787296</v>
      </c>
      <c r="H39">
        <v>40.56132415177602</v>
      </c>
      <c r="I39">
        <v>42.960403371840862</v>
      </c>
      <c r="J39">
        <v>46.207403371840854</v>
      </c>
      <c r="K39">
        <v>47.992403371840844</v>
      </c>
      <c r="L39">
        <v>49.208403371840845</v>
      </c>
      <c r="M39">
        <v>55.175403371840844</v>
      </c>
      <c r="N39">
        <v>46.48540337184086</v>
      </c>
      <c r="O39">
        <v>30.396957090849124</v>
      </c>
      <c r="P39">
        <v>48.73240337184086</v>
      </c>
      <c r="Q39">
        <v>50.475324151787312</v>
      </c>
      <c r="R39">
        <v>57.023324151776016</v>
      </c>
      <c r="S39">
        <v>41.154403371840857</v>
      </c>
      <c r="T39">
        <v>46.319403371840856</v>
      </c>
      <c r="U39">
        <v>51.079957090849113</v>
      </c>
      <c r="V39">
        <v>37.317403371840861</v>
      </c>
      <c r="W39">
        <v>42.301324151776022</v>
      </c>
      <c r="X39">
        <v>54.775403371840852</v>
      </c>
      <c r="Y39">
        <v>49.45940337184085</v>
      </c>
      <c r="Z39">
        <v>46.47740337184085</v>
      </c>
      <c r="AA39">
        <v>45.83740337184085</v>
      </c>
      <c r="AB39">
        <v>70.760324151776018</v>
      </c>
      <c r="AC39">
        <v>49.640403371840847</v>
      </c>
      <c r="AD39">
        <v>34.455403371840852</v>
      </c>
      <c r="AE39">
        <v>52.929403371840856</v>
      </c>
      <c r="AF39">
        <v>52.077403371840852</v>
      </c>
      <c r="AG39">
        <v>43.047957090849124</v>
      </c>
      <c r="AH39">
        <v>40.880403371840856</v>
      </c>
    </row>
    <row r="40" spans="1:34" x14ac:dyDescent="0.3">
      <c r="A40" s="123">
        <f ca="1">Exceedance!U40</f>
        <v>47239</v>
      </c>
      <c r="B40" s="751">
        <v>164.88894756751347</v>
      </c>
      <c r="C40" s="751">
        <v>144.8161830728055</v>
      </c>
      <c r="D40" s="751">
        <v>164.88894756751347</v>
      </c>
      <c r="E40">
        <v>166.62767509020253</v>
      </c>
      <c r="F40">
        <v>199.01067009933055</v>
      </c>
      <c r="G40">
        <v>333.23272265591044</v>
      </c>
      <c r="H40">
        <v>302.27872265591043</v>
      </c>
      <c r="I40">
        <v>148.83962063677782</v>
      </c>
      <c r="J40">
        <v>197.31088543115783</v>
      </c>
      <c r="K40">
        <v>210.82494063651555</v>
      </c>
      <c r="L40">
        <v>144.78255063479503</v>
      </c>
      <c r="M40">
        <v>77.681462130459025</v>
      </c>
      <c r="N40">
        <v>95.000154673529281</v>
      </c>
      <c r="O40">
        <v>91.979807083614233</v>
      </c>
      <c r="P40">
        <v>154.89787540572007</v>
      </c>
      <c r="Q40">
        <v>205.2547226559104</v>
      </c>
      <c r="R40">
        <v>197.56672265591038</v>
      </c>
      <c r="S40">
        <v>194.48072795071559</v>
      </c>
      <c r="T40">
        <v>245.92808939637405</v>
      </c>
      <c r="U40">
        <v>103.74964830763109</v>
      </c>
      <c r="V40">
        <v>241.97472795071556</v>
      </c>
      <c r="W40">
        <v>106.49572265591038</v>
      </c>
      <c r="X40">
        <v>75.138579121297369</v>
      </c>
      <c r="Y40">
        <v>171.41574174986675</v>
      </c>
      <c r="Z40">
        <v>161.15262641619753</v>
      </c>
      <c r="AA40">
        <v>133.69629711915778</v>
      </c>
      <c r="AB40">
        <v>306.35472795071564</v>
      </c>
      <c r="AC40">
        <v>79.848793033506425</v>
      </c>
      <c r="AD40">
        <v>218.09572795071563</v>
      </c>
      <c r="AE40">
        <v>101.34772271545998</v>
      </c>
      <c r="AF40">
        <v>124.38691737361425</v>
      </c>
      <c r="AG40">
        <v>94.728269574654519</v>
      </c>
      <c r="AH40">
        <v>152.45201233623743</v>
      </c>
    </row>
    <row r="41" spans="1:34" x14ac:dyDescent="0.3">
      <c r="A41" s="123">
        <f ca="1">Exceedance!U41</f>
        <v>47270</v>
      </c>
      <c r="B41" s="751">
        <v>57.231120194973379</v>
      </c>
      <c r="C41" s="751">
        <v>54.002253027541265</v>
      </c>
      <c r="D41" s="751">
        <v>57.231120194973379</v>
      </c>
      <c r="E41">
        <v>60.096253027541273</v>
      </c>
      <c r="F41">
        <v>390.84273278124016</v>
      </c>
      <c r="G41">
        <v>283.94688939067333</v>
      </c>
      <c r="H41">
        <v>303.4031201931183</v>
      </c>
      <c r="I41">
        <v>52.61825302754125</v>
      </c>
      <c r="J41">
        <v>100.32303756046437</v>
      </c>
      <c r="K41">
        <v>63.222253027541235</v>
      </c>
      <c r="L41">
        <v>54.707253027541249</v>
      </c>
      <c r="M41">
        <v>79.116253027541276</v>
      </c>
      <c r="N41">
        <v>62.161253027541228</v>
      </c>
      <c r="O41">
        <v>64.398253027541202</v>
      </c>
      <c r="P41">
        <v>46.124551846846309</v>
      </c>
      <c r="Q41">
        <v>61.862253027541236</v>
      </c>
      <c r="R41">
        <v>49.749253027541272</v>
      </c>
      <c r="S41">
        <v>278.78494384023884</v>
      </c>
      <c r="T41">
        <v>64.486120197006102</v>
      </c>
      <c r="U41">
        <v>37.945253027541227</v>
      </c>
      <c r="V41">
        <v>92.264352687939862</v>
      </c>
      <c r="W41">
        <v>75.309253027541232</v>
      </c>
      <c r="X41">
        <v>67.284253027541226</v>
      </c>
      <c r="Y41">
        <v>45.128867147368609</v>
      </c>
      <c r="Z41">
        <v>98.482294620066114</v>
      </c>
      <c r="AA41">
        <v>68.017436423835804</v>
      </c>
      <c r="AB41">
        <v>203.41188939067322</v>
      </c>
      <c r="AC41">
        <v>78.043253027541255</v>
      </c>
      <c r="AD41">
        <v>106.52988939067326</v>
      </c>
      <c r="AE41">
        <v>59.438253027541222</v>
      </c>
      <c r="AF41">
        <v>46.731253027541271</v>
      </c>
      <c r="AG41">
        <v>57.98125302754125</v>
      </c>
      <c r="AH41">
        <v>215.27112020856276</v>
      </c>
    </row>
    <row r="42" spans="1:34" x14ac:dyDescent="0.3">
      <c r="A42" s="123">
        <f ca="1">Exceedance!U42</f>
        <v>47300</v>
      </c>
      <c r="B42" s="751">
        <v>100.4271289828651</v>
      </c>
      <c r="C42" s="751">
        <v>100.4271289828651</v>
      </c>
      <c r="D42" s="751">
        <v>100.4271289828651</v>
      </c>
      <c r="E42">
        <v>122.61812898286512</v>
      </c>
      <c r="F42">
        <v>439.88697036381052</v>
      </c>
      <c r="G42">
        <v>118.43812898286509</v>
      </c>
      <c r="H42">
        <v>178.33597036200345</v>
      </c>
      <c r="I42">
        <v>81.869128982865135</v>
      </c>
      <c r="J42">
        <v>221.38797037096603</v>
      </c>
      <c r="K42">
        <v>133.2121289828651</v>
      </c>
      <c r="L42">
        <v>128.18412898286513</v>
      </c>
      <c r="M42">
        <v>106.16970749526192</v>
      </c>
      <c r="N42">
        <v>97.85470749526192</v>
      </c>
      <c r="O42">
        <v>99.467707495261934</v>
      </c>
      <c r="P42">
        <v>86.326128982865143</v>
      </c>
      <c r="Q42">
        <v>121.02612898286513</v>
      </c>
      <c r="R42">
        <v>120.36312898286511</v>
      </c>
      <c r="S42">
        <v>217.77997036562402</v>
      </c>
      <c r="T42">
        <v>139.31897036200345</v>
      </c>
      <c r="U42">
        <v>82.490707495261915</v>
      </c>
      <c r="V42">
        <v>227.8629703977864</v>
      </c>
      <c r="W42">
        <v>94.786707495261936</v>
      </c>
      <c r="X42">
        <v>86.439707495261928</v>
      </c>
      <c r="Y42">
        <v>90.132128982865126</v>
      </c>
      <c r="Z42">
        <v>121.07697037538024</v>
      </c>
      <c r="AA42">
        <v>96.473486896306781</v>
      </c>
      <c r="AB42">
        <v>100.70312898286512</v>
      </c>
      <c r="AC42">
        <v>102.96670749526191</v>
      </c>
      <c r="AD42">
        <v>151.65351852764664</v>
      </c>
      <c r="AE42">
        <v>97.01170749526193</v>
      </c>
      <c r="AF42">
        <v>90.025128982865141</v>
      </c>
      <c r="AG42">
        <v>88.123707495261954</v>
      </c>
      <c r="AH42">
        <v>184.27797036200346</v>
      </c>
    </row>
    <row r="43" spans="1:34" x14ac:dyDescent="0.3">
      <c r="A43" s="123">
        <f ca="1">Exceedance!U43</f>
        <v>47331</v>
      </c>
      <c r="B43" s="751">
        <v>112.75505773872835</v>
      </c>
      <c r="C43" s="751">
        <v>80.416464262904597</v>
      </c>
      <c r="D43" s="751">
        <v>112.75505773872835</v>
      </c>
      <c r="E43">
        <v>99.78075217867007</v>
      </c>
      <c r="F43">
        <v>114.26405773872834</v>
      </c>
      <c r="G43">
        <v>117.76005773872834</v>
      </c>
      <c r="H43">
        <v>114.56705773872834</v>
      </c>
      <c r="I43">
        <v>117.03305773872835</v>
      </c>
      <c r="J43">
        <v>112.23105773872834</v>
      </c>
      <c r="K43">
        <v>103.78875217867005</v>
      </c>
      <c r="L43">
        <v>100.82275217867006</v>
      </c>
      <c r="M43">
        <v>94.567735649744421</v>
      </c>
      <c r="N43">
        <v>103.44375217867001</v>
      </c>
      <c r="O43">
        <v>99.946752178670053</v>
      </c>
      <c r="P43">
        <v>114.47231278437104</v>
      </c>
      <c r="Q43">
        <v>98.164752178670028</v>
      </c>
      <c r="R43">
        <v>97.315752178670039</v>
      </c>
      <c r="S43">
        <v>116.09705773872834</v>
      </c>
      <c r="T43">
        <v>117.13205773872834</v>
      </c>
      <c r="U43">
        <v>115.59305773872835</v>
      </c>
      <c r="V43">
        <v>116.49805773872833</v>
      </c>
      <c r="W43">
        <v>87.662735649744377</v>
      </c>
      <c r="X43">
        <v>84.195429864620451</v>
      </c>
      <c r="Y43">
        <v>82.396429864620458</v>
      </c>
      <c r="Z43">
        <v>117.67405773872834</v>
      </c>
      <c r="AA43">
        <v>117.06605773872835</v>
      </c>
      <c r="AB43">
        <v>115.36517366627319</v>
      </c>
      <c r="AC43">
        <v>85.255429864620453</v>
      </c>
      <c r="AD43">
        <v>114.83805773872835</v>
      </c>
      <c r="AE43">
        <v>96.308752178670048</v>
      </c>
      <c r="AF43">
        <v>117.26405773872833</v>
      </c>
      <c r="AG43">
        <v>90.581752178670015</v>
      </c>
      <c r="AH43">
        <v>117.02105773872835</v>
      </c>
    </row>
    <row r="44" spans="1:34" x14ac:dyDescent="0.3">
      <c r="A44" s="123">
        <f ca="1">Exceedance!U44</f>
        <v>47362</v>
      </c>
      <c r="B44" s="751">
        <v>109.90988785520983</v>
      </c>
      <c r="C44" s="751">
        <v>109.90988785520983</v>
      </c>
      <c r="D44" s="751">
        <v>109.90988785520983</v>
      </c>
      <c r="E44">
        <v>73.150616277663886</v>
      </c>
      <c r="F44">
        <v>111.63688785520985</v>
      </c>
      <c r="G44">
        <v>73.275616277663858</v>
      </c>
      <c r="H44">
        <v>109.15888785520983</v>
      </c>
      <c r="I44">
        <v>113.85688785520985</v>
      </c>
      <c r="J44">
        <v>111.44788785520986</v>
      </c>
      <c r="K44">
        <v>74.160616277663891</v>
      </c>
      <c r="L44">
        <v>73.86361627766388</v>
      </c>
      <c r="M44">
        <v>74.237616277663875</v>
      </c>
      <c r="N44">
        <v>68.281616277663886</v>
      </c>
      <c r="O44">
        <v>70.390616277663867</v>
      </c>
      <c r="P44">
        <v>114.18188785520985</v>
      </c>
      <c r="Q44">
        <v>72.611616277663884</v>
      </c>
      <c r="R44">
        <v>68.543616277663887</v>
      </c>
      <c r="S44">
        <v>113.12688785520984</v>
      </c>
      <c r="T44">
        <v>113.84888785520985</v>
      </c>
      <c r="U44">
        <v>113.89688785520984</v>
      </c>
      <c r="V44">
        <v>113.51788785520985</v>
      </c>
      <c r="W44">
        <v>74.270616277663876</v>
      </c>
      <c r="X44">
        <v>70.250616277663866</v>
      </c>
      <c r="Y44">
        <v>69.934616277663878</v>
      </c>
      <c r="Z44">
        <v>114.29788785520982</v>
      </c>
      <c r="AA44">
        <v>113.42488785520985</v>
      </c>
      <c r="AB44">
        <v>113.63288785520984</v>
      </c>
      <c r="AC44">
        <v>74.593616277663884</v>
      </c>
      <c r="AD44">
        <v>113.74888785520987</v>
      </c>
      <c r="AE44">
        <v>74.036616277663882</v>
      </c>
      <c r="AF44">
        <v>113.78988785520981</v>
      </c>
      <c r="AG44">
        <v>73.24161627766388</v>
      </c>
      <c r="AH44">
        <v>113.28688785520983</v>
      </c>
    </row>
    <row r="45" spans="1:34" x14ac:dyDescent="0.3">
      <c r="A45" s="123">
        <f ca="1">Exceedance!U45</f>
        <v>47392</v>
      </c>
      <c r="B45" s="751">
        <v>99.875371282412402</v>
      </c>
      <c r="C45" s="751">
        <v>65.719360804564261</v>
      </c>
      <c r="D45" s="751">
        <v>94.875371282412416</v>
      </c>
      <c r="E45">
        <v>62.129360804564271</v>
      </c>
      <c r="F45">
        <v>112.50111855408475</v>
      </c>
      <c r="G45">
        <v>59.46036080456426</v>
      </c>
      <c r="H45">
        <v>106.58111855408477</v>
      </c>
      <c r="I45">
        <v>81.867594584490931</v>
      </c>
      <c r="J45">
        <v>115.24411855408476</v>
      </c>
      <c r="K45">
        <v>65.150360804564258</v>
      </c>
      <c r="L45">
        <v>66.772360804564272</v>
      </c>
      <c r="M45">
        <v>63.569360804564269</v>
      </c>
      <c r="N45">
        <v>65.923360804564282</v>
      </c>
      <c r="O45">
        <v>62.703360804564262</v>
      </c>
      <c r="P45">
        <v>79.311959084395156</v>
      </c>
      <c r="Q45">
        <v>55.2396711501097</v>
      </c>
      <c r="R45">
        <v>57.958360804564265</v>
      </c>
      <c r="S45">
        <v>114.30811855408476</v>
      </c>
      <c r="T45">
        <v>102.14849183443089</v>
      </c>
      <c r="U45">
        <v>65.49936080456429</v>
      </c>
      <c r="V45">
        <v>113.13711855408475</v>
      </c>
      <c r="W45">
        <v>67.755360804564262</v>
      </c>
      <c r="X45">
        <v>60.554360804564276</v>
      </c>
      <c r="Y45">
        <v>59.07636080456426</v>
      </c>
      <c r="Z45">
        <v>96.171332570966456</v>
      </c>
      <c r="AA45">
        <v>91.639725981435419</v>
      </c>
      <c r="AB45">
        <v>66.047360804564306</v>
      </c>
      <c r="AC45">
        <v>67.064360804564274</v>
      </c>
      <c r="AD45">
        <v>115.49311855408476</v>
      </c>
      <c r="AE45">
        <v>65.513360804564272</v>
      </c>
      <c r="AF45">
        <v>78.979608895161746</v>
      </c>
      <c r="AG45">
        <v>67.096360804564256</v>
      </c>
      <c r="AH45">
        <v>114.30711855408474</v>
      </c>
    </row>
    <row r="46" spans="1:34" x14ac:dyDescent="0.3">
      <c r="A46" s="123">
        <f ca="1">Exceedance!U46</f>
        <v>47423</v>
      </c>
      <c r="B46" s="751">
        <v>48.246327114205599</v>
      </c>
      <c r="C46" s="751">
        <v>41.024302325468241</v>
      </c>
      <c r="D46" s="751">
        <v>46.246327114205606</v>
      </c>
      <c r="E46">
        <v>32.354089606949906</v>
      </c>
      <c r="F46">
        <v>110.26947580097544</v>
      </c>
      <c r="G46">
        <v>14.013028331191338</v>
      </c>
      <c r="H46">
        <v>107.60847580097543</v>
      </c>
      <c r="I46">
        <v>52.165327114414929</v>
      </c>
      <c r="J46">
        <v>85.968814852239007</v>
      </c>
      <c r="K46">
        <v>18.097920893174752</v>
      </c>
      <c r="L46">
        <v>19.049920893174754</v>
      </c>
      <c r="M46">
        <v>16.73602833119131</v>
      </c>
      <c r="N46">
        <v>17.006028331191338</v>
      </c>
      <c r="O46">
        <v>14.310028331191342</v>
      </c>
      <c r="P46">
        <v>54.597327114517604</v>
      </c>
      <c r="Q46">
        <v>59.22632711485862</v>
      </c>
      <c r="R46">
        <v>29.091020853909697</v>
      </c>
      <c r="S46">
        <v>74.967302136932588</v>
      </c>
      <c r="T46">
        <v>50.369327114181495</v>
      </c>
      <c r="U46">
        <v>32.345397371926992</v>
      </c>
      <c r="V46">
        <v>57.483490331166486</v>
      </c>
      <c r="W46">
        <v>17.764028331191341</v>
      </c>
      <c r="X46">
        <v>15.152028331191314</v>
      </c>
      <c r="Y46">
        <v>15.270028331191341</v>
      </c>
      <c r="Z46">
        <v>45.636327114183501</v>
      </c>
      <c r="AA46">
        <v>41.915327114201013</v>
      </c>
      <c r="AB46">
        <v>44.566619663201891</v>
      </c>
      <c r="AC46">
        <v>17.195028331191313</v>
      </c>
      <c r="AD46">
        <v>70.311318731379316</v>
      </c>
      <c r="AE46">
        <v>32.084394660961088</v>
      </c>
      <c r="AF46">
        <v>42.944327114305324</v>
      </c>
      <c r="AG46">
        <v>17.248028331191339</v>
      </c>
      <c r="AH46">
        <v>72.255042413068921</v>
      </c>
    </row>
    <row r="47" spans="1:34" x14ac:dyDescent="0.3">
      <c r="A47" s="123">
        <f ca="1">Exceedance!U47</f>
        <v>47453</v>
      </c>
      <c r="B47" s="751">
        <v>67.105711437898236</v>
      </c>
      <c r="C47" s="751">
        <v>67.105711437912007</v>
      </c>
      <c r="D47" s="751">
        <v>67.105711437898236</v>
      </c>
      <c r="E47">
        <v>66.961141145466144</v>
      </c>
      <c r="F47">
        <v>114.37080651768028</v>
      </c>
      <c r="G47">
        <v>38.212396382234715</v>
      </c>
      <c r="H47">
        <v>104.65902660037455</v>
      </c>
      <c r="I47">
        <v>73.758141189964348</v>
      </c>
      <c r="J47">
        <v>67.96414118992017</v>
      </c>
      <c r="K47">
        <v>30.578770685050198</v>
      </c>
      <c r="L47">
        <v>36.971256349575121</v>
      </c>
      <c r="M47">
        <v>18.580448371000628</v>
      </c>
      <c r="N47">
        <v>17.869448371000633</v>
      </c>
      <c r="O47">
        <v>17.261448371000629</v>
      </c>
      <c r="P47">
        <v>69.485711437898246</v>
      </c>
      <c r="Q47">
        <v>70.80214118996436</v>
      </c>
      <c r="R47">
        <v>65.829711437921034</v>
      </c>
      <c r="S47">
        <v>71.800141189939993</v>
      </c>
      <c r="T47">
        <v>68.953141189964342</v>
      </c>
      <c r="U47">
        <v>66.351141169572486</v>
      </c>
      <c r="V47">
        <v>69.132141189959526</v>
      </c>
      <c r="W47">
        <v>18.591448371000627</v>
      </c>
      <c r="X47">
        <v>17.727448371000627</v>
      </c>
      <c r="Y47">
        <v>24.217770685050194</v>
      </c>
      <c r="Z47">
        <v>67.432711437898234</v>
      </c>
      <c r="AA47">
        <v>65.424711437898239</v>
      </c>
      <c r="AB47">
        <v>72.567141280694599</v>
      </c>
      <c r="AC47">
        <v>18.718448371000633</v>
      </c>
      <c r="AD47">
        <v>70.576141189940984</v>
      </c>
      <c r="AE47">
        <v>70.764141189999506</v>
      </c>
      <c r="AF47">
        <v>65.764711437898256</v>
      </c>
      <c r="AG47">
        <v>18.199448371000628</v>
      </c>
      <c r="AH47">
        <v>71.366141189941843</v>
      </c>
    </row>
    <row r="48" spans="1:34" x14ac:dyDescent="0.3">
      <c r="A48" s="123">
        <f ca="1">Exceedance!U48</f>
        <v>47484</v>
      </c>
      <c r="B48" s="751">
        <v>48.653155401816043</v>
      </c>
      <c r="C48" s="751">
        <v>48.65315540180444</v>
      </c>
      <c r="D48" s="751">
        <v>48.653155401816043</v>
      </c>
      <c r="E48">
        <v>48.153155401804447</v>
      </c>
      <c r="F48">
        <v>89.56672712645522</v>
      </c>
      <c r="G48">
        <v>53.246585194740128</v>
      </c>
      <c r="H48">
        <v>55.901585153846526</v>
      </c>
      <c r="I48">
        <v>53.061155401816045</v>
      </c>
      <c r="J48">
        <v>51.377585153882166</v>
      </c>
      <c r="K48">
        <v>34.761003473116126</v>
      </c>
      <c r="L48">
        <v>45.609155401840063</v>
      </c>
      <c r="M48">
        <v>18.457681159066556</v>
      </c>
      <c r="N48">
        <v>18.124681159066562</v>
      </c>
      <c r="O48">
        <v>20.262003473116117</v>
      </c>
      <c r="P48">
        <v>49.682155401804444</v>
      </c>
      <c r="Q48">
        <v>50.000155401816052</v>
      </c>
      <c r="R48">
        <v>45.815155401816043</v>
      </c>
      <c r="S48">
        <v>52.50658515387056</v>
      </c>
      <c r="T48">
        <v>49.235585153882177</v>
      </c>
      <c r="U48">
        <v>48.177155401804448</v>
      </c>
      <c r="V48">
        <v>51.181585153870572</v>
      </c>
      <c r="W48">
        <v>18.459681159066555</v>
      </c>
      <c r="X48">
        <v>32.900003473116122</v>
      </c>
      <c r="Y48">
        <v>29.553003473116114</v>
      </c>
      <c r="Z48">
        <v>49.121155401816061</v>
      </c>
      <c r="AA48">
        <v>47.544155401816056</v>
      </c>
      <c r="AB48">
        <v>51.904585153882167</v>
      </c>
      <c r="AC48">
        <v>36.73200347311613</v>
      </c>
      <c r="AD48">
        <v>51.445585153882185</v>
      </c>
      <c r="AE48">
        <v>48.639155401804445</v>
      </c>
      <c r="AF48">
        <v>47.171155401804455</v>
      </c>
      <c r="AG48">
        <v>28.96800347311612</v>
      </c>
      <c r="AH48">
        <v>52.102585153870571</v>
      </c>
    </row>
    <row r="49" spans="1:34" x14ac:dyDescent="0.3">
      <c r="A49" s="123">
        <f ca="1">Exceedance!U49</f>
        <v>47515</v>
      </c>
      <c r="B49" s="751">
        <v>40.565254557707071</v>
      </c>
      <c r="C49" s="751">
        <v>40.565254557707071</v>
      </c>
      <c r="D49" s="751">
        <v>40.565254557707071</v>
      </c>
      <c r="E49">
        <v>42.86982480564096</v>
      </c>
      <c r="F49">
        <v>50.415395053548544</v>
      </c>
      <c r="G49">
        <v>40.454395053574849</v>
      </c>
      <c r="H49">
        <v>43.783395053574843</v>
      </c>
      <c r="I49">
        <v>43.639104309773323</v>
      </c>
      <c r="J49">
        <v>43.702395053574847</v>
      </c>
      <c r="K49">
        <v>32.634561061676116</v>
      </c>
      <c r="L49">
        <v>34.385104309773318</v>
      </c>
      <c r="M49">
        <v>16.918404036882695</v>
      </c>
      <c r="N49">
        <v>16.551528003824902</v>
      </c>
      <c r="O49">
        <v>25.084561061676116</v>
      </c>
      <c r="P49">
        <v>37.201104309773321</v>
      </c>
      <c r="Q49">
        <v>40.395104309773323</v>
      </c>
      <c r="R49">
        <v>33.987104309773322</v>
      </c>
      <c r="S49">
        <v>41.589395053574847</v>
      </c>
      <c r="T49">
        <v>37.45239505357484</v>
      </c>
      <c r="U49">
        <v>36.393104309773321</v>
      </c>
      <c r="V49">
        <v>39.205395053586443</v>
      </c>
      <c r="W49">
        <v>16.7095280038249</v>
      </c>
      <c r="X49">
        <v>26.650561061676122</v>
      </c>
      <c r="Y49">
        <v>21.957561061676117</v>
      </c>
      <c r="Z49">
        <v>39.441104309773323</v>
      </c>
      <c r="AA49">
        <v>44.453104309773323</v>
      </c>
      <c r="AB49">
        <v>45.311395053574849</v>
      </c>
      <c r="AC49">
        <v>35.185561061676118</v>
      </c>
      <c r="AD49">
        <v>40.681395053574846</v>
      </c>
      <c r="AE49">
        <v>39.259104309773328</v>
      </c>
      <c r="AF49">
        <v>37.242104309773318</v>
      </c>
      <c r="AG49">
        <v>27.632561061676117</v>
      </c>
      <c r="AH49">
        <v>40.275395053574847</v>
      </c>
    </row>
    <row r="50" spans="1:34" x14ac:dyDescent="0.3">
      <c r="A50" s="123">
        <f ca="1">Exceedance!U50</f>
        <v>47543</v>
      </c>
      <c r="B50" s="751">
        <v>45.642461114031718</v>
      </c>
      <c r="C50" s="751">
        <v>45.642461114031718</v>
      </c>
      <c r="D50" s="751">
        <v>45.642461114031718</v>
      </c>
      <c r="E50">
        <v>56.302461114031715</v>
      </c>
      <c r="F50">
        <v>50.868461114031717</v>
      </c>
      <c r="G50">
        <v>54.519461114031714</v>
      </c>
      <c r="H50">
        <v>51.800461114031705</v>
      </c>
      <c r="I50">
        <v>46.786181609899344</v>
      </c>
      <c r="J50">
        <v>40.257461114031706</v>
      </c>
      <c r="K50">
        <v>28.174049646028966</v>
      </c>
      <c r="L50">
        <v>28.371861361968207</v>
      </c>
      <c r="M50">
        <v>18.611727331979413</v>
      </c>
      <c r="N50">
        <v>15.97972733197941</v>
      </c>
      <c r="O50">
        <v>23.671049646028969</v>
      </c>
      <c r="P50">
        <v>35.904611361976762</v>
      </c>
      <c r="Q50">
        <v>64.718181609899347</v>
      </c>
      <c r="R50">
        <v>29.105049646028966</v>
      </c>
      <c r="S50">
        <v>52.020461114031711</v>
      </c>
      <c r="T50">
        <v>31.412461114031725</v>
      </c>
      <c r="U50">
        <v>39.213181609899372</v>
      </c>
      <c r="V50">
        <v>48.013461114031713</v>
      </c>
      <c r="W50">
        <v>22.781727331979408</v>
      </c>
      <c r="X50">
        <v>28.432049646028968</v>
      </c>
      <c r="Y50">
        <v>14.907727331979411</v>
      </c>
      <c r="Z50">
        <v>46.313611361965485</v>
      </c>
      <c r="AA50">
        <v>68.199611361965481</v>
      </c>
      <c r="AB50">
        <v>37.82146111403172</v>
      </c>
      <c r="AC50">
        <v>31.940049646028964</v>
      </c>
      <c r="AD50">
        <v>44.300461114031705</v>
      </c>
      <c r="AE50">
        <v>36.510181609899355</v>
      </c>
      <c r="AF50">
        <v>40.715611361965465</v>
      </c>
      <c r="AG50">
        <v>19.231727331979407</v>
      </c>
      <c r="AH50">
        <v>50.033461114031709</v>
      </c>
    </row>
    <row r="51" spans="1:34" x14ac:dyDescent="0.3">
      <c r="A51" s="123">
        <f ca="1">Exceedance!U51</f>
        <v>47574</v>
      </c>
      <c r="B51" s="751">
        <v>51.925403371840858</v>
      </c>
      <c r="C51" s="751">
        <v>51.925403371840858</v>
      </c>
      <c r="D51" s="751">
        <v>51.925403371840858</v>
      </c>
      <c r="E51">
        <v>47.803403371840851</v>
      </c>
      <c r="F51">
        <v>55.501324151776018</v>
      </c>
      <c r="G51">
        <v>40.684324151776003</v>
      </c>
      <c r="H51">
        <v>43.644403371840852</v>
      </c>
      <c r="I51">
        <v>46.203403371840857</v>
      </c>
      <c r="J51">
        <v>47.956403371840857</v>
      </c>
      <c r="K51">
        <v>49.178403371840851</v>
      </c>
      <c r="L51">
        <v>55.201403371840854</v>
      </c>
      <c r="M51">
        <v>46.444403371840849</v>
      </c>
      <c r="N51">
        <v>30.3509570908491</v>
      </c>
      <c r="O51">
        <v>48.751403371840851</v>
      </c>
      <c r="P51">
        <v>48.477324151776017</v>
      </c>
      <c r="Q51">
        <v>57.220324151776026</v>
      </c>
      <c r="R51">
        <v>41.175403371840844</v>
      </c>
      <c r="S51">
        <v>46.318403371840844</v>
      </c>
      <c r="T51">
        <v>51.336957090849111</v>
      </c>
      <c r="U51">
        <v>37.16540337184086</v>
      </c>
      <c r="V51">
        <v>42.606324151776015</v>
      </c>
      <c r="W51">
        <v>54.767403371840857</v>
      </c>
      <c r="X51">
        <v>49.494403371840853</v>
      </c>
      <c r="Y51">
        <v>46.46540337184085</v>
      </c>
      <c r="Z51">
        <v>45.829403371840847</v>
      </c>
      <c r="AA51">
        <v>71.282324151776024</v>
      </c>
      <c r="AB51">
        <v>50.268403371840854</v>
      </c>
      <c r="AC51">
        <v>34.414403371840848</v>
      </c>
      <c r="AD51">
        <v>52.908403371840855</v>
      </c>
      <c r="AE51">
        <v>52.077403371840845</v>
      </c>
      <c r="AF51">
        <v>43.677957090849119</v>
      </c>
      <c r="AG51">
        <v>40.870403371840851</v>
      </c>
      <c r="AH51">
        <v>47.747403371840853</v>
      </c>
    </row>
    <row r="52" spans="1:34" x14ac:dyDescent="0.3">
      <c r="A52" s="123">
        <f ca="1">Exceedance!U52</f>
        <v>47604</v>
      </c>
      <c r="B52" s="751">
        <v>164.88894756750187</v>
      </c>
      <c r="C52" s="751">
        <v>164.88894756750187</v>
      </c>
      <c r="D52" s="751">
        <v>164.88894756750187</v>
      </c>
      <c r="E52">
        <v>198.87367009933055</v>
      </c>
      <c r="F52">
        <v>333.88972265591042</v>
      </c>
      <c r="G52">
        <v>302.38872265591039</v>
      </c>
      <c r="H52">
        <v>139.88228986365829</v>
      </c>
      <c r="I52">
        <v>197.56147572070626</v>
      </c>
      <c r="J52">
        <v>212.36934617749384</v>
      </c>
      <c r="K52">
        <v>151.27469420284822</v>
      </c>
      <c r="L52">
        <v>78.190791546697753</v>
      </c>
      <c r="M52">
        <v>95.114273190094096</v>
      </c>
      <c r="N52">
        <v>92.091924096847563</v>
      </c>
      <c r="O52">
        <v>154.82734159252303</v>
      </c>
      <c r="P52">
        <v>201.57272265591038</v>
      </c>
      <c r="Q52">
        <v>197.73472265591039</v>
      </c>
      <c r="R52">
        <v>193.63972795071558</v>
      </c>
      <c r="S52">
        <v>246.37496167224788</v>
      </c>
      <c r="T52">
        <v>105.30541317653173</v>
      </c>
      <c r="U52">
        <v>241.12972795071556</v>
      </c>
      <c r="V52">
        <v>106.7287226559104</v>
      </c>
      <c r="W52">
        <v>75.131550814266802</v>
      </c>
      <c r="X52">
        <v>179.22070128289909</v>
      </c>
      <c r="Y52">
        <v>161.05456786106913</v>
      </c>
      <c r="Z52">
        <v>133.72277320939824</v>
      </c>
      <c r="AA52">
        <v>306.06772795071561</v>
      </c>
      <c r="AB52">
        <v>75.48473848168733</v>
      </c>
      <c r="AC52">
        <v>217.36572795071561</v>
      </c>
      <c r="AD52">
        <v>102.51231462124341</v>
      </c>
      <c r="AE52">
        <v>124.34773112454803</v>
      </c>
      <c r="AF52">
        <v>158.45903315026919</v>
      </c>
      <c r="AG52">
        <v>199.08882084205297</v>
      </c>
      <c r="AH52">
        <v>167.08651322501294</v>
      </c>
    </row>
    <row r="53" spans="1:34" x14ac:dyDescent="0.3">
      <c r="A53" s="123">
        <f ca="1">Exceedance!U53</f>
        <v>47635</v>
      </c>
      <c r="B53" s="751">
        <v>57.231120194985444</v>
      </c>
      <c r="C53" s="751">
        <v>57.231120194985436</v>
      </c>
      <c r="D53" s="751">
        <v>57.231120194985436</v>
      </c>
      <c r="E53">
        <v>391.21350492606672</v>
      </c>
      <c r="F53">
        <v>283.65488939067325</v>
      </c>
      <c r="G53">
        <v>303.44312019311826</v>
      </c>
      <c r="H53">
        <v>51.99225302754126</v>
      </c>
      <c r="I53">
        <v>101.60789614897075</v>
      </c>
      <c r="J53">
        <v>63.207253027541277</v>
      </c>
      <c r="K53">
        <v>54.695253027541234</v>
      </c>
      <c r="L53">
        <v>78.699253027541246</v>
      </c>
      <c r="M53">
        <v>62.154253027541237</v>
      </c>
      <c r="N53">
        <v>64.39325302754122</v>
      </c>
      <c r="O53">
        <v>46.134586500644048</v>
      </c>
      <c r="P53">
        <v>61.194253027541244</v>
      </c>
      <c r="Q53">
        <v>49.741253027541255</v>
      </c>
      <c r="R53">
        <v>281.72005982986468</v>
      </c>
      <c r="S53">
        <v>64.591120196979887</v>
      </c>
      <c r="T53">
        <v>36.350253027541235</v>
      </c>
      <c r="U53">
        <v>113.71065069890038</v>
      </c>
      <c r="V53">
        <v>75.306253027541246</v>
      </c>
      <c r="W53">
        <v>67.279253027541259</v>
      </c>
      <c r="X53">
        <v>43.791650074427508</v>
      </c>
      <c r="Y53">
        <v>74.733796996839587</v>
      </c>
      <c r="Z53">
        <v>68.12783929588953</v>
      </c>
      <c r="AA53">
        <v>203.27288939067333</v>
      </c>
      <c r="AB53">
        <v>77.624253027541243</v>
      </c>
      <c r="AC53">
        <v>106.28688939067325</v>
      </c>
      <c r="AD53">
        <v>59.427253027541234</v>
      </c>
      <c r="AE53">
        <v>46.732253027541233</v>
      </c>
      <c r="AF53">
        <v>56.914253027541257</v>
      </c>
      <c r="AG53">
        <v>215.4901202013921</v>
      </c>
      <c r="AH53">
        <v>60.090253027541237</v>
      </c>
    </row>
    <row r="54" spans="1:34" x14ac:dyDescent="0.3">
      <c r="A54" s="123">
        <f ca="1">Exceedance!U54</f>
        <v>47665</v>
      </c>
      <c r="B54" s="751">
        <v>100.4271289828651</v>
      </c>
      <c r="C54" s="751">
        <v>100.4271289828651</v>
      </c>
      <c r="D54" s="751">
        <v>100.4271289828651</v>
      </c>
      <c r="E54">
        <v>439.90597036376198</v>
      </c>
      <c r="F54">
        <v>118.29112898286506</v>
      </c>
      <c r="G54">
        <v>178.37397036200346</v>
      </c>
      <c r="H54">
        <v>77.522128982865127</v>
      </c>
      <c r="I54">
        <v>221.61697037068251</v>
      </c>
      <c r="J54">
        <v>133.13312898286512</v>
      </c>
      <c r="K54">
        <v>128.09912898286512</v>
      </c>
      <c r="L54">
        <v>106.08670749526192</v>
      </c>
      <c r="M54">
        <v>97.845707495261948</v>
      </c>
      <c r="N54">
        <v>99.464707495261919</v>
      </c>
      <c r="O54">
        <v>86.333128982865077</v>
      </c>
      <c r="P54">
        <v>120.70512898286511</v>
      </c>
      <c r="Q54">
        <v>120.32612898286511</v>
      </c>
      <c r="R54">
        <v>217.91997036508988</v>
      </c>
      <c r="S54">
        <v>139.386970362017</v>
      </c>
      <c r="T54">
        <v>82.183385181212373</v>
      </c>
      <c r="U54">
        <v>228.2369703922034</v>
      </c>
      <c r="V54">
        <v>94.764707495261916</v>
      </c>
      <c r="W54">
        <v>86.367707495261911</v>
      </c>
      <c r="X54">
        <v>88.231128982865101</v>
      </c>
      <c r="Y54">
        <v>121.0159703811353</v>
      </c>
      <c r="Z54">
        <v>96.52748689629739</v>
      </c>
      <c r="AA54">
        <v>100.60112898286515</v>
      </c>
      <c r="AB54">
        <v>102.80670749526193</v>
      </c>
      <c r="AC54">
        <v>157.90465848438242</v>
      </c>
      <c r="AD54">
        <v>96.935707495261923</v>
      </c>
      <c r="AE54">
        <v>90.061128982865114</v>
      </c>
      <c r="AF54">
        <v>86.77470749526195</v>
      </c>
      <c r="AG54">
        <v>184.34997036201702</v>
      </c>
      <c r="AH54">
        <v>122.71712898286509</v>
      </c>
    </row>
    <row r="55" spans="1:34" x14ac:dyDescent="0.3">
      <c r="A55" s="123">
        <f ca="1">Exceedance!U55</f>
        <v>47696</v>
      </c>
      <c r="B55" s="751">
        <v>112.75505773872835</v>
      </c>
      <c r="C55" s="751">
        <v>112.75505773872835</v>
      </c>
      <c r="D55" s="751">
        <v>112.75505773872835</v>
      </c>
      <c r="E55">
        <v>114.25905773872834</v>
      </c>
      <c r="F55">
        <v>117.76005773872834</v>
      </c>
      <c r="G55">
        <v>114.56705773872834</v>
      </c>
      <c r="H55">
        <v>116.95905773872836</v>
      </c>
      <c r="I55">
        <v>112.22905773872834</v>
      </c>
      <c r="J55">
        <v>103.73975217867007</v>
      </c>
      <c r="K55">
        <v>100.61975217867004</v>
      </c>
      <c r="L55">
        <v>94.473735649744384</v>
      </c>
      <c r="M55">
        <v>103.44275217867006</v>
      </c>
      <c r="N55">
        <v>99.941752178670015</v>
      </c>
      <c r="O55">
        <v>92.965752178670073</v>
      </c>
      <c r="P55">
        <v>97.675752178670038</v>
      </c>
      <c r="Q55">
        <v>97.246752178670036</v>
      </c>
      <c r="R55">
        <v>116.09705773872834</v>
      </c>
      <c r="S55">
        <v>117.13205773872831</v>
      </c>
      <c r="T55">
        <v>115.54005773872834</v>
      </c>
      <c r="U55">
        <v>116.49305773872835</v>
      </c>
      <c r="V55">
        <v>87.64173564974439</v>
      </c>
      <c r="W55">
        <v>84.195429864620479</v>
      </c>
      <c r="X55">
        <v>115.37405773872833</v>
      </c>
      <c r="Y55">
        <v>117.67205773872833</v>
      </c>
      <c r="Z55">
        <v>117.06605773872836</v>
      </c>
      <c r="AA55">
        <v>115.27017366627325</v>
      </c>
      <c r="AB55">
        <v>85.248429864620476</v>
      </c>
      <c r="AC55">
        <v>114.83505773872834</v>
      </c>
      <c r="AD55">
        <v>96.245752178670003</v>
      </c>
      <c r="AE55">
        <v>117.26405773872834</v>
      </c>
      <c r="AF55">
        <v>89.997752178670069</v>
      </c>
      <c r="AG55">
        <v>117.02105773872835</v>
      </c>
      <c r="AH55">
        <v>99.643752178670013</v>
      </c>
    </row>
    <row r="56" spans="1:34" x14ac:dyDescent="0.3">
      <c r="A56" s="123">
        <f ca="1">Exceedance!U56</f>
        <v>47727</v>
      </c>
      <c r="B56" s="751">
        <v>109.90988785520983</v>
      </c>
      <c r="C56" s="751">
        <v>109.90988785520983</v>
      </c>
      <c r="D56" s="751">
        <v>109.90988785520983</v>
      </c>
      <c r="E56">
        <v>111.63088785520986</v>
      </c>
      <c r="F56">
        <v>73.272616277663886</v>
      </c>
      <c r="G56">
        <v>109.15888785520981</v>
      </c>
      <c r="H56">
        <v>113.84588785520987</v>
      </c>
      <c r="I56">
        <v>111.44788785520984</v>
      </c>
      <c r="J56">
        <v>74.159616277663872</v>
      </c>
      <c r="K56">
        <v>73.86161627766387</v>
      </c>
      <c r="L56">
        <v>74.340616277663869</v>
      </c>
      <c r="M56">
        <v>68.276616277663877</v>
      </c>
      <c r="N56">
        <v>70.388616277663886</v>
      </c>
      <c r="O56">
        <v>98.52649008592671</v>
      </c>
      <c r="P56">
        <v>72.74161627766388</v>
      </c>
      <c r="Q56">
        <v>68.540616277663887</v>
      </c>
      <c r="R56">
        <v>113.12688785520984</v>
      </c>
      <c r="S56">
        <v>113.84888785520985</v>
      </c>
      <c r="T56">
        <v>113.87788785520985</v>
      </c>
      <c r="U56">
        <v>113.51088785520984</v>
      </c>
      <c r="V56">
        <v>74.270616277663876</v>
      </c>
      <c r="W56">
        <v>70.247616277663852</v>
      </c>
      <c r="X56">
        <v>110.22088785520982</v>
      </c>
      <c r="Y56">
        <v>114.29688785520983</v>
      </c>
      <c r="Z56">
        <v>113.42488785520985</v>
      </c>
      <c r="AA56">
        <v>113.63188785520984</v>
      </c>
      <c r="AB56">
        <v>74.59161627766386</v>
      </c>
      <c r="AC56">
        <v>113.74688785520986</v>
      </c>
      <c r="AD56">
        <v>74.035616277663891</v>
      </c>
      <c r="AE56">
        <v>113.79088785520985</v>
      </c>
      <c r="AF56">
        <v>79.841215056668659</v>
      </c>
      <c r="AG56">
        <v>113.28688785520983</v>
      </c>
      <c r="AH56">
        <v>73.149616277663853</v>
      </c>
    </row>
    <row r="57" spans="1:34" x14ac:dyDescent="0.3">
      <c r="A57" s="123">
        <f ca="1">Exceedance!U57</f>
        <v>47757</v>
      </c>
      <c r="B57" s="751">
        <v>99.875371282399826</v>
      </c>
      <c r="C57" s="751">
        <v>90.87537128239984</v>
      </c>
      <c r="D57" s="751">
        <v>94.87537128239984</v>
      </c>
      <c r="E57">
        <v>112.49511855408477</v>
      </c>
      <c r="F57">
        <v>59.448360804564274</v>
      </c>
      <c r="G57">
        <v>106.58111855408477</v>
      </c>
      <c r="H57">
        <v>97.248406904789277</v>
      </c>
      <c r="I57">
        <v>115.24311855408476</v>
      </c>
      <c r="J57">
        <v>65.137360804564267</v>
      </c>
      <c r="K57">
        <v>66.765360804564267</v>
      </c>
      <c r="L57">
        <v>63.403360804564258</v>
      </c>
      <c r="M57">
        <v>65.918360804564273</v>
      </c>
      <c r="N57">
        <v>62.699360804564272</v>
      </c>
      <c r="O57">
        <v>63.848192591682718</v>
      </c>
      <c r="P57">
        <v>62.06569703884508</v>
      </c>
      <c r="Q57">
        <v>57.953360804564269</v>
      </c>
      <c r="R57">
        <v>114.30911855408475</v>
      </c>
      <c r="S57">
        <v>102.30239852978355</v>
      </c>
      <c r="T57">
        <v>65.543360804564259</v>
      </c>
      <c r="U57">
        <v>113.11411855408477</v>
      </c>
      <c r="V57">
        <v>67.752360804564262</v>
      </c>
      <c r="W57">
        <v>60.550360804564271</v>
      </c>
      <c r="X57">
        <v>107.69911855408476</v>
      </c>
      <c r="Y57">
        <v>96.029417039147646</v>
      </c>
      <c r="Z57">
        <v>91.701687886223439</v>
      </c>
      <c r="AA57">
        <v>66.044360804564292</v>
      </c>
      <c r="AB57">
        <v>67.122360804564281</v>
      </c>
      <c r="AC57">
        <v>115.49011855408475</v>
      </c>
      <c r="AD57">
        <v>65.507360804564271</v>
      </c>
      <c r="AE57">
        <v>78.642719708983108</v>
      </c>
      <c r="AF57">
        <v>67.035360804564263</v>
      </c>
      <c r="AG57">
        <v>114.30611855408476</v>
      </c>
      <c r="AH57">
        <v>62.124360804564269</v>
      </c>
    </row>
    <row r="58" spans="1:34" x14ac:dyDescent="0.3">
      <c r="A58" s="123">
        <f ca="1">Exceedance!U58</f>
        <v>47788</v>
      </c>
      <c r="B58" s="751">
        <v>48.246327114217657</v>
      </c>
      <c r="C58" s="751">
        <v>44.246327114217664</v>
      </c>
      <c r="D58" s="751">
        <v>46.246327114217664</v>
      </c>
      <c r="E58">
        <v>110.26347580097544</v>
      </c>
      <c r="F58">
        <v>14.003028331191341</v>
      </c>
      <c r="G58">
        <v>107.60847580097543</v>
      </c>
      <c r="H58">
        <v>52.719327114272566</v>
      </c>
      <c r="I58">
        <v>86.630331495056282</v>
      </c>
      <c r="J58">
        <v>17.946920893174756</v>
      </c>
      <c r="K58">
        <v>18.910920893174797</v>
      </c>
      <c r="L58">
        <v>16.627028331191337</v>
      </c>
      <c r="M58">
        <v>17.00202833119134</v>
      </c>
      <c r="N58">
        <v>14.306028331191341</v>
      </c>
      <c r="O58">
        <v>52.174445461750167</v>
      </c>
      <c r="P58">
        <v>60.290327114802565</v>
      </c>
      <c r="Q58">
        <v>29.658209674250827</v>
      </c>
      <c r="R58">
        <v>75.212132021824289</v>
      </c>
      <c r="S58">
        <v>50.412327114181174</v>
      </c>
      <c r="T58">
        <v>33.105252745265709</v>
      </c>
      <c r="U58">
        <v>58.529772779510715</v>
      </c>
      <c r="V58">
        <v>17.761028331191337</v>
      </c>
      <c r="W58">
        <v>15.148028331191341</v>
      </c>
      <c r="X58">
        <v>80.502894170577221</v>
      </c>
      <c r="Y58">
        <v>45.595327114171717</v>
      </c>
      <c r="Z58">
        <v>41.932327114188702</v>
      </c>
      <c r="AA58">
        <v>46.635511296859015</v>
      </c>
      <c r="AB58">
        <v>17.109028331191315</v>
      </c>
      <c r="AC58">
        <v>70.654079688957282</v>
      </c>
      <c r="AD58">
        <v>33.474278185584097</v>
      </c>
      <c r="AE58">
        <v>42.921327114306244</v>
      </c>
      <c r="AF58">
        <v>17.218028331191338</v>
      </c>
      <c r="AG58">
        <v>72.40593616986358</v>
      </c>
      <c r="AH58">
        <v>32.760462705907905</v>
      </c>
    </row>
    <row r="59" spans="1:34" x14ac:dyDescent="0.3">
      <c r="A59" s="123">
        <f ca="1">Exceedance!U59</f>
        <v>47818</v>
      </c>
      <c r="B59" s="751">
        <v>67.105711437898236</v>
      </c>
      <c r="C59" s="751">
        <v>67.105711437898236</v>
      </c>
      <c r="D59" s="751">
        <v>67.105711437898236</v>
      </c>
      <c r="E59">
        <v>114.36680651768027</v>
      </c>
      <c r="F59">
        <v>39.853781866812476</v>
      </c>
      <c r="G59">
        <v>104.80792034662579</v>
      </c>
      <c r="H59">
        <v>74.384141189964353</v>
      </c>
      <c r="I59">
        <v>68.098141189919914</v>
      </c>
      <c r="J59">
        <v>30.431770685050196</v>
      </c>
      <c r="K59">
        <v>38.443971197805013</v>
      </c>
      <c r="L59">
        <v>18.520448371000633</v>
      </c>
      <c r="M59">
        <v>17.865448371000628</v>
      </c>
      <c r="N59">
        <v>17.25944837100063</v>
      </c>
      <c r="O59">
        <v>69.450711437910329</v>
      </c>
      <c r="P59">
        <v>71.284141189964345</v>
      </c>
      <c r="Q59">
        <v>65.87871143792087</v>
      </c>
      <c r="R59">
        <v>71.851141189939909</v>
      </c>
      <c r="S59">
        <v>68.994141189964353</v>
      </c>
      <c r="T59">
        <v>66.526141175066527</v>
      </c>
      <c r="U59">
        <v>69.343141189947133</v>
      </c>
      <c r="V59">
        <v>18.588448371000631</v>
      </c>
      <c r="W59">
        <v>17.723448371000629</v>
      </c>
      <c r="X59">
        <v>71.16114118992661</v>
      </c>
      <c r="Y59">
        <v>67.39871143791035</v>
      </c>
      <c r="Z59">
        <v>65.439711437910333</v>
      </c>
      <c r="AA59">
        <v>72.652141189978252</v>
      </c>
      <c r="AB59">
        <v>18.693448371000628</v>
      </c>
      <c r="AC59">
        <v>70.644141189940854</v>
      </c>
      <c r="AD59">
        <v>70.914141189998958</v>
      </c>
      <c r="AE59">
        <v>65.740711437898241</v>
      </c>
      <c r="AF59">
        <v>62.809590317130336</v>
      </c>
      <c r="AG59">
        <v>71.395141189941768</v>
      </c>
      <c r="AH59">
        <v>66.999141150469853</v>
      </c>
    </row>
    <row r="60" spans="1:34" x14ac:dyDescent="0.3">
      <c r="A60" s="123">
        <f ca="1">Exceedance!U60</f>
        <v>47849</v>
      </c>
      <c r="B60" s="751">
        <v>48.653155401816043</v>
      </c>
      <c r="C60" s="751">
        <v>48.653155401816043</v>
      </c>
      <c r="D60" s="751">
        <v>48.653155401816043</v>
      </c>
      <c r="E60">
        <v>89.629679323690453</v>
      </c>
      <c r="F60">
        <v>53.358585214710416</v>
      </c>
      <c r="G60">
        <v>55.924585153846479</v>
      </c>
      <c r="H60">
        <v>53.312155401816042</v>
      </c>
      <c r="I60">
        <v>51.505585153870562</v>
      </c>
      <c r="J60">
        <v>34.626003473116121</v>
      </c>
      <c r="K60">
        <v>45.705155401827717</v>
      </c>
      <c r="L60">
        <v>18.497681159066556</v>
      </c>
      <c r="M60">
        <v>18.12068115906656</v>
      </c>
      <c r="N60">
        <v>20.256003473116117</v>
      </c>
      <c r="O60">
        <v>49.649155401804443</v>
      </c>
      <c r="P60">
        <v>50.206155401816055</v>
      </c>
      <c r="Q60">
        <v>45.860155401816044</v>
      </c>
      <c r="R60">
        <v>52.553585153870571</v>
      </c>
      <c r="S60">
        <v>49.273585153870563</v>
      </c>
      <c r="T60">
        <v>48.399155401804443</v>
      </c>
      <c r="U60">
        <v>51.380585153882166</v>
      </c>
      <c r="V60">
        <v>18.457681159066556</v>
      </c>
      <c r="W60">
        <v>32.847003473116111</v>
      </c>
      <c r="X60">
        <v>50.754585153882161</v>
      </c>
      <c r="Y60">
        <v>49.089155401804447</v>
      </c>
      <c r="Z60">
        <v>47.557155401804444</v>
      </c>
      <c r="AA60">
        <v>51.980585153870571</v>
      </c>
      <c r="AB60">
        <v>36.716003473116132</v>
      </c>
      <c r="AC60">
        <v>51.508585153882166</v>
      </c>
      <c r="AD60">
        <v>48.754155401804447</v>
      </c>
      <c r="AE60">
        <v>47.149155401816039</v>
      </c>
      <c r="AF60">
        <v>45.489155401804574</v>
      </c>
      <c r="AG60">
        <v>52.129585153870586</v>
      </c>
      <c r="AH60">
        <v>48.182155401804451</v>
      </c>
    </row>
    <row r="61" spans="1:34" x14ac:dyDescent="0.3">
      <c r="A61" s="123">
        <f ca="1">Exceedance!U61</f>
        <v>47880</v>
      </c>
      <c r="B61" s="751">
        <v>40.565254557707071</v>
      </c>
      <c r="C61" s="751">
        <v>40.565254557707071</v>
      </c>
      <c r="D61" s="751">
        <v>40.565254557707071</v>
      </c>
      <c r="E61">
        <v>50.419395053548513</v>
      </c>
      <c r="F61">
        <v>40.547395053574839</v>
      </c>
      <c r="G61">
        <v>43.802395053586437</v>
      </c>
      <c r="H61">
        <v>43.792104309773322</v>
      </c>
      <c r="I61">
        <v>43.816395053574837</v>
      </c>
      <c r="J61">
        <v>32.51856106167611</v>
      </c>
      <c r="K61">
        <v>34.467104309773319</v>
      </c>
      <c r="L61">
        <v>16.78040403688269</v>
      </c>
      <c r="M61">
        <v>16.548528003824899</v>
      </c>
      <c r="N61">
        <v>25.081561061676112</v>
      </c>
      <c r="O61">
        <v>37.17410430977332</v>
      </c>
      <c r="P61">
        <v>40.435104309773322</v>
      </c>
      <c r="Q61">
        <v>34.026104309773316</v>
      </c>
      <c r="R61">
        <v>41.63039505358644</v>
      </c>
      <c r="S61">
        <v>37.484395053586432</v>
      </c>
      <c r="T61">
        <v>36.444104309773323</v>
      </c>
      <c r="U61">
        <v>39.372395053574841</v>
      </c>
      <c r="V61">
        <v>16.7065280038249</v>
      </c>
      <c r="W61">
        <v>26.600561061676114</v>
      </c>
      <c r="X61">
        <v>47.933395053574849</v>
      </c>
      <c r="Y61">
        <v>39.414104309773322</v>
      </c>
      <c r="Z61">
        <v>44.467104309773326</v>
      </c>
      <c r="AA61">
        <v>45.378395053574842</v>
      </c>
      <c r="AB61">
        <v>35.200561061676112</v>
      </c>
      <c r="AC61">
        <v>40.734395053574843</v>
      </c>
      <c r="AD61">
        <v>39.360104309773327</v>
      </c>
      <c r="AE61">
        <v>37.223104309773312</v>
      </c>
      <c r="AF61">
        <v>35.75010430977332</v>
      </c>
      <c r="AG61">
        <v>40.297395053586435</v>
      </c>
      <c r="AH61">
        <v>42.903824805640951</v>
      </c>
    </row>
    <row r="62" spans="1:34" x14ac:dyDescent="0.3">
      <c r="A62" s="123">
        <f ca="1">Exceedance!U62</f>
        <v>47908</v>
      </c>
      <c r="B62" s="751">
        <v>45.642461114031718</v>
      </c>
      <c r="C62" s="751">
        <v>45.642461114031718</v>
      </c>
      <c r="D62" s="751">
        <v>45.642461114031718</v>
      </c>
      <c r="E62">
        <v>50.871461114031725</v>
      </c>
      <c r="F62">
        <v>54.656461114031707</v>
      </c>
      <c r="G62">
        <v>51.821461114031706</v>
      </c>
      <c r="H62">
        <v>46.370181609899362</v>
      </c>
      <c r="I62">
        <v>40.38246111403172</v>
      </c>
      <c r="J62">
        <v>28.038049646028966</v>
      </c>
      <c r="K62">
        <v>28.466861361968196</v>
      </c>
      <c r="L62">
        <v>18.730727331979413</v>
      </c>
      <c r="M62">
        <v>15.974727331979405</v>
      </c>
      <c r="N62">
        <v>23.66604964602897</v>
      </c>
      <c r="O62">
        <v>35.857611361965468</v>
      </c>
      <c r="P62">
        <v>64.321181609899355</v>
      </c>
      <c r="Q62">
        <v>29.058049646028973</v>
      </c>
      <c r="R62">
        <v>52.071461114031706</v>
      </c>
      <c r="S62">
        <v>31.445461114031719</v>
      </c>
      <c r="T62">
        <v>38.864181609899369</v>
      </c>
      <c r="U62">
        <v>48.241461114031722</v>
      </c>
      <c r="V62">
        <v>22.778727331979407</v>
      </c>
      <c r="W62">
        <v>28.378049646028977</v>
      </c>
      <c r="X62">
        <v>59.660461114031705</v>
      </c>
      <c r="Y62">
        <v>46.263611361965481</v>
      </c>
      <c r="Z62">
        <v>68.231611361965491</v>
      </c>
      <c r="AA62">
        <v>37.892461114031718</v>
      </c>
      <c r="AB62">
        <v>32.531049646028976</v>
      </c>
      <c r="AC62">
        <v>44.363461114031715</v>
      </c>
      <c r="AD62">
        <v>36.676181609899345</v>
      </c>
      <c r="AE62">
        <v>40.698611361965483</v>
      </c>
      <c r="AF62">
        <v>39.370861361968203</v>
      </c>
      <c r="AG62">
        <v>50.061461114031708</v>
      </c>
      <c r="AH62">
        <v>56.335461114031709</v>
      </c>
    </row>
    <row r="63" spans="1:34" x14ac:dyDescent="0.3">
      <c r="A63" s="123">
        <f ca="1">Exceedance!U63</f>
        <v>47939</v>
      </c>
      <c r="B63" s="751">
        <v>51.925403371840858</v>
      </c>
      <c r="C63" s="751">
        <v>51.925403371840858</v>
      </c>
      <c r="D63" s="751">
        <v>51.925403371840858</v>
      </c>
      <c r="E63">
        <v>55.510324151776025</v>
      </c>
      <c r="F63">
        <v>40.854324151776019</v>
      </c>
      <c r="G63">
        <v>43.644403371840852</v>
      </c>
      <c r="H63">
        <v>47.121403371840856</v>
      </c>
      <c r="I63">
        <v>47.954403371840854</v>
      </c>
      <c r="J63">
        <v>49.170403371840855</v>
      </c>
      <c r="K63">
        <v>55.195403371840854</v>
      </c>
      <c r="L63">
        <v>46.72440337184085</v>
      </c>
      <c r="M63">
        <v>30.342957090849101</v>
      </c>
      <c r="N63">
        <v>48.747403371840839</v>
      </c>
      <c r="O63">
        <v>48.423324151776008</v>
      </c>
      <c r="P63">
        <v>52.113324151776013</v>
      </c>
      <c r="Q63">
        <v>41.16840337184086</v>
      </c>
      <c r="R63">
        <v>46.32040337184084</v>
      </c>
      <c r="S63">
        <v>51.336957090849118</v>
      </c>
      <c r="T63">
        <v>37.786403371840855</v>
      </c>
      <c r="U63">
        <v>42.817324151776027</v>
      </c>
      <c r="V63">
        <v>54.764403371840849</v>
      </c>
      <c r="W63">
        <v>49.490403371840848</v>
      </c>
      <c r="X63">
        <v>46.349403371840843</v>
      </c>
      <c r="Y63">
        <v>45.827403371840859</v>
      </c>
      <c r="Z63">
        <v>71.306324151776039</v>
      </c>
      <c r="AA63">
        <v>50.266403371840838</v>
      </c>
      <c r="AB63">
        <v>37.003403371840861</v>
      </c>
      <c r="AC63">
        <v>52.905403371840855</v>
      </c>
      <c r="AD63">
        <v>52.072403371840849</v>
      </c>
      <c r="AE63">
        <v>43.676957090849115</v>
      </c>
      <c r="AF63">
        <v>41.388403371840852</v>
      </c>
      <c r="AG63">
        <v>47.745403371840837</v>
      </c>
      <c r="AH63">
        <v>47.79140337184085</v>
      </c>
    </row>
    <row r="64" spans="1:34" x14ac:dyDescent="0.3">
      <c r="A64" s="123">
        <f ca="1">Exceedance!U64</f>
        <v>47969</v>
      </c>
      <c r="B64" s="751">
        <v>164.88894756750187</v>
      </c>
      <c r="C64" s="751">
        <v>164.88894756750187</v>
      </c>
      <c r="D64" s="751">
        <v>164.88894756750187</v>
      </c>
      <c r="E64">
        <v>333.88972265592213</v>
      </c>
      <c r="F64">
        <v>302.38872265591039</v>
      </c>
      <c r="G64">
        <v>139.91026889471146</v>
      </c>
      <c r="H64">
        <v>197.11080646309333</v>
      </c>
      <c r="I64">
        <v>212.55921654313875</v>
      </c>
      <c r="J64">
        <v>154.50630497822644</v>
      </c>
      <c r="K64">
        <v>78.192084275451862</v>
      </c>
      <c r="L64">
        <v>94.884856550621905</v>
      </c>
      <c r="M64">
        <v>92.105484880552993</v>
      </c>
      <c r="N64">
        <v>154.836592890639</v>
      </c>
      <c r="O64">
        <v>201.57272265592212</v>
      </c>
      <c r="P64">
        <v>197.73472265592213</v>
      </c>
      <c r="Q64">
        <v>193.63972795071561</v>
      </c>
      <c r="R64">
        <v>246.44790689528926</v>
      </c>
      <c r="S64">
        <v>105.31391126765382</v>
      </c>
      <c r="T64">
        <v>241.12972795071556</v>
      </c>
      <c r="U64">
        <v>106.72872265591037</v>
      </c>
      <c r="V64">
        <v>75.132728091335935</v>
      </c>
      <c r="W64">
        <v>179.22601048122169</v>
      </c>
      <c r="X64">
        <v>161.23147533728567</v>
      </c>
      <c r="Y64">
        <v>133.71288566014036</v>
      </c>
      <c r="Z64">
        <v>306.06772795071561</v>
      </c>
      <c r="AA64">
        <v>75.577670621045286</v>
      </c>
      <c r="AB64">
        <v>217.36572795071561</v>
      </c>
      <c r="AC64">
        <v>102.59525413584716</v>
      </c>
      <c r="AD64">
        <v>124.37715784153505</v>
      </c>
      <c r="AE64">
        <v>158.42905545478578</v>
      </c>
      <c r="AF64">
        <v>237.8829569699993</v>
      </c>
      <c r="AG64">
        <v>167.12648346573985</v>
      </c>
      <c r="AH64">
        <v>151.88491561893909</v>
      </c>
    </row>
    <row r="65" spans="1:34" x14ac:dyDescent="0.3">
      <c r="A65" s="123">
        <f ca="1">Exceedance!U65</f>
        <v>48000</v>
      </c>
      <c r="B65" s="751">
        <v>57.231120194973379</v>
      </c>
      <c r="C65" s="751">
        <v>57.231120194973379</v>
      </c>
      <c r="D65" s="751">
        <v>57.231120194973379</v>
      </c>
      <c r="E65">
        <v>283.65488939067336</v>
      </c>
      <c r="F65">
        <v>303.44312019311826</v>
      </c>
      <c r="G65">
        <v>51.992253027541238</v>
      </c>
      <c r="H65">
        <v>98.286866069829671</v>
      </c>
      <c r="I65">
        <v>63.207253027541277</v>
      </c>
      <c r="J65">
        <v>54.695253027541234</v>
      </c>
      <c r="K65">
        <v>78.699253027541246</v>
      </c>
      <c r="L65">
        <v>62.154253027541259</v>
      </c>
      <c r="M65">
        <v>64.39325302754122</v>
      </c>
      <c r="N65">
        <v>46.134679982786146</v>
      </c>
      <c r="O65">
        <v>61.194253027541265</v>
      </c>
      <c r="P65">
        <v>49.741253027541255</v>
      </c>
      <c r="Q65">
        <v>281.9187103003257</v>
      </c>
      <c r="R65">
        <v>64.591120196973804</v>
      </c>
      <c r="S65">
        <v>36.350253027541235</v>
      </c>
      <c r="T65">
        <v>111.67734852694348</v>
      </c>
      <c r="U65">
        <v>75.306253027541246</v>
      </c>
      <c r="V65">
        <v>67.279253027541245</v>
      </c>
      <c r="W65">
        <v>43.792245793217056</v>
      </c>
      <c r="X65">
        <v>116.85827329855132</v>
      </c>
      <c r="Y65">
        <v>68.08879859919449</v>
      </c>
      <c r="Z65">
        <v>203.27288939067333</v>
      </c>
      <c r="AA65">
        <v>77.624253027541243</v>
      </c>
      <c r="AB65">
        <v>106.28688939067325</v>
      </c>
      <c r="AC65">
        <v>59.427253027541255</v>
      </c>
      <c r="AD65">
        <v>46.732253027541233</v>
      </c>
      <c r="AE65">
        <v>56.914253027541235</v>
      </c>
      <c r="AF65">
        <v>215.49012019563747</v>
      </c>
      <c r="AG65">
        <v>60.090253027541237</v>
      </c>
      <c r="AH65">
        <v>60.090253027541216</v>
      </c>
    </row>
    <row r="66" spans="1:34" x14ac:dyDescent="0.3">
      <c r="A66" s="123">
        <f ca="1">Exceedance!U66</f>
        <v>48030</v>
      </c>
      <c r="B66" s="751">
        <v>100.4271289828651</v>
      </c>
      <c r="C66" s="751">
        <v>100.4271289828651</v>
      </c>
      <c r="D66" s="751">
        <v>100.4271289828651</v>
      </c>
      <c r="E66">
        <v>118.29112898286512</v>
      </c>
      <c r="F66">
        <v>178.37397036200346</v>
      </c>
      <c r="G66">
        <v>77.522128982865127</v>
      </c>
      <c r="H66">
        <v>221.61697037154153</v>
      </c>
      <c r="I66">
        <v>133.13312898286512</v>
      </c>
      <c r="J66">
        <v>128.09912898286512</v>
      </c>
      <c r="K66">
        <v>106.08670749526192</v>
      </c>
      <c r="L66">
        <v>97.845707495261948</v>
      </c>
      <c r="M66">
        <v>99.464707495261919</v>
      </c>
      <c r="N66">
        <v>86.333128982865091</v>
      </c>
      <c r="O66">
        <v>120.70512898286511</v>
      </c>
      <c r="P66">
        <v>120.32612898286511</v>
      </c>
      <c r="Q66">
        <v>217.91997036504023</v>
      </c>
      <c r="R66">
        <v>139.386970362017</v>
      </c>
      <c r="S66">
        <v>82.183385181212373</v>
      </c>
      <c r="T66">
        <v>228.23697039275277</v>
      </c>
      <c r="U66">
        <v>94.764707495261916</v>
      </c>
      <c r="V66">
        <v>86.367707495261911</v>
      </c>
      <c r="W66">
        <v>88.231128982865101</v>
      </c>
      <c r="X66">
        <v>121.01597037082043</v>
      </c>
      <c r="Y66">
        <v>96.527486896301824</v>
      </c>
      <c r="Z66">
        <v>100.60112898286515</v>
      </c>
      <c r="AA66">
        <v>102.80670749526193</v>
      </c>
      <c r="AB66">
        <v>152.99090947699838</v>
      </c>
      <c r="AC66">
        <v>96.935707495261923</v>
      </c>
      <c r="AD66">
        <v>90.061128982865114</v>
      </c>
      <c r="AE66">
        <v>86.77470749526195</v>
      </c>
      <c r="AF66">
        <v>184.34997036200343</v>
      </c>
      <c r="AG66">
        <v>122.71712898286509</v>
      </c>
      <c r="AH66">
        <v>122.71712898286509</v>
      </c>
    </row>
    <row r="67" spans="1:34" x14ac:dyDescent="0.3">
      <c r="A67" s="123">
        <f ca="1">Exceedance!U67</f>
        <v>48061</v>
      </c>
      <c r="B67" s="751">
        <v>112.75505773872835</v>
      </c>
      <c r="C67" s="751">
        <v>112.75505773872835</v>
      </c>
      <c r="D67" s="751">
        <v>112.75505773872835</v>
      </c>
      <c r="E67">
        <v>117.76005773872834</v>
      </c>
      <c r="F67">
        <v>114.56705773872834</v>
      </c>
      <c r="G67">
        <v>116.95905773872836</v>
      </c>
      <c r="H67">
        <v>112.22905773872834</v>
      </c>
      <c r="I67">
        <v>103.73975217867007</v>
      </c>
      <c r="J67">
        <v>100.61975217867004</v>
      </c>
      <c r="K67">
        <v>94.473735649744384</v>
      </c>
      <c r="L67">
        <v>103.44275217867006</v>
      </c>
      <c r="M67">
        <v>99.941752178670015</v>
      </c>
      <c r="N67">
        <v>99.569550953548855</v>
      </c>
      <c r="O67">
        <v>97.675752178670038</v>
      </c>
      <c r="P67">
        <v>97.246752178670036</v>
      </c>
      <c r="Q67">
        <v>116.09705773872834</v>
      </c>
      <c r="R67">
        <v>117.13205773872831</v>
      </c>
      <c r="S67">
        <v>115.54005773872834</v>
      </c>
      <c r="T67">
        <v>116.49305773872835</v>
      </c>
      <c r="U67">
        <v>87.64173564974439</v>
      </c>
      <c r="V67">
        <v>84.195429864620479</v>
      </c>
      <c r="W67">
        <v>115.37405773872833</v>
      </c>
      <c r="X67">
        <v>117.67205773872833</v>
      </c>
      <c r="Y67">
        <v>117.06605773872836</v>
      </c>
      <c r="Z67">
        <v>115.27017366627325</v>
      </c>
      <c r="AA67">
        <v>85.248429864620476</v>
      </c>
      <c r="AB67">
        <v>114.83505773872834</v>
      </c>
      <c r="AC67">
        <v>96.245752178670003</v>
      </c>
      <c r="AD67">
        <v>117.26405773872834</v>
      </c>
      <c r="AE67">
        <v>89.997752178670069</v>
      </c>
      <c r="AF67">
        <v>117.02105773872835</v>
      </c>
      <c r="AG67">
        <v>99.643752178670013</v>
      </c>
      <c r="AH67">
        <v>99.643752178670013</v>
      </c>
    </row>
    <row r="68" spans="1:34" x14ac:dyDescent="0.3">
      <c r="A68" s="123">
        <f ca="1">Exceedance!U68</f>
        <v>48092</v>
      </c>
      <c r="B68" s="751">
        <v>109.90988785520983</v>
      </c>
      <c r="C68" s="751">
        <v>109.90988785520983</v>
      </c>
      <c r="D68" s="751">
        <v>109.90988785520983</v>
      </c>
      <c r="E68">
        <v>73.272616277663886</v>
      </c>
      <c r="F68">
        <v>109.15888785520981</v>
      </c>
      <c r="G68">
        <v>113.84588785520987</v>
      </c>
      <c r="H68">
        <v>111.44788785520984</v>
      </c>
      <c r="I68">
        <v>74.159616277663872</v>
      </c>
      <c r="J68">
        <v>73.86161627766387</v>
      </c>
      <c r="K68">
        <v>74.340616277663869</v>
      </c>
      <c r="L68">
        <v>68.276616277663877</v>
      </c>
      <c r="M68">
        <v>70.388616277663886</v>
      </c>
      <c r="N68">
        <v>114.18288785520984</v>
      </c>
      <c r="O68">
        <v>72.74161627766388</v>
      </c>
      <c r="P68">
        <v>68.540616277663887</v>
      </c>
      <c r="Q68">
        <v>113.12688785520984</v>
      </c>
      <c r="R68">
        <v>113.84888785520985</v>
      </c>
      <c r="S68">
        <v>113.87788785520985</v>
      </c>
      <c r="T68">
        <v>113.51088785520984</v>
      </c>
      <c r="U68">
        <v>74.270616277663876</v>
      </c>
      <c r="V68">
        <v>70.247616277663852</v>
      </c>
      <c r="W68">
        <v>110.22088785520982</v>
      </c>
      <c r="X68">
        <v>114.29688785520983</v>
      </c>
      <c r="Y68">
        <v>113.42488785520985</v>
      </c>
      <c r="Z68">
        <v>113.63188785520984</v>
      </c>
      <c r="AA68">
        <v>74.59161627766386</v>
      </c>
      <c r="AB68">
        <v>113.74688785520986</v>
      </c>
      <c r="AC68">
        <v>74.035616277663891</v>
      </c>
      <c r="AD68">
        <v>113.79088785520985</v>
      </c>
      <c r="AE68">
        <v>79.841215056668659</v>
      </c>
      <c r="AF68">
        <v>113.28688785520983</v>
      </c>
      <c r="AG68">
        <v>73.149616277663853</v>
      </c>
      <c r="AH68">
        <v>73.149616277663853</v>
      </c>
    </row>
    <row r="69" spans="1:34" x14ac:dyDescent="0.3">
      <c r="A69" s="123" t="str">
        <f ca="1">Exceedance!U69</f>
        <v/>
      </c>
      <c r="B69" s="751"/>
      <c r="C69" s="751"/>
      <c r="D69" s="751"/>
    </row>
    <row r="70" spans="1:34" x14ac:dyDescent="0.3">
      <c r="A70" s="123" t="str">
        <f ca="1">Exceedance!U70</f>
        <v/>
      </c>
      <c r="B70" s="751"/>
      <c r="C70" s="751"/>
      <c r="D70" s="751"/>
    </row>
    <row r="71" spans="1:34" x14ac:dyDescent="0.3">
      <c r="A71" s="123" t="str">
        <f ca="1">Exceedance!U71</f>
        <v/>
      </c>
      <c r="B71" s="751"/>
      <c r="C71" s="751"/>
      <c r="D71" s="751"/>
    </row>
    <row r="72" spans="1:34" x14ac:dyDescent="0.3">
      <c r="A72" s="123" t="str">
        <f ca="1">Exceedance!U72</f>
        <v/>
      </c>
      <c r="B72" s="751"/>
      <c r="C72" s="751"/>
      <c r="D72" s="751"/>
    </row>
    <row r="73" spans="1:34" x14ac:dyDescent="0.3">
      <c r="A73" s="123" t="str">
        <f ca="1">Exceedance!U73</f>
        <v/>
      </c>
      <c r="B73" s="751"/>
      <c r="C73" s="751"/>
      <c r="D73" s="751"/>
    </row>
    <row r="74" spans="1:34" x14ac:dyDescent="0.3">
      <c r="A74" s="123" t="str">
        <f ca="1">Exceedance!U74</f>
        <v/>
      </c>
      <c r="B74" s="751"/>
      <c r="C74" s="751"/>
      <c r="D74" s="751"/>
    </row>
    <row r="75" spans="1:34" x14ac:dyDescent="0.3">
      <c r="A75" s="123" t="str">
        <f ca="1">Exceedance!U75</f>
        <v/>
      </c>
      <c r="B75" s="751"/>
      <c r="C75" s="751"/>
      <c r="D75" s="751"/>
    </row>
    <row r="76" spans="1:34" x14ac:dyDescent="0.3">
      <c r="A76" s="123" t="str">
        <f ca="1">Exceedance!U76</f>
        <v/>
      </c>
      <c r="B76" s="751"/>
      <c r="C76" s="751"/>
      <c r="D76" s="751"/>
    </row>
    <row r="77" spans="1:34" x14ac:dyDescent="0.3">
      <c r="A77" s="123" t="str">
        <f ca="1">Exceedance!U77</f>
        <v/>
      </c>
      <c r="B77" s="751"/>
      <c r="C77" s="751"/>
      <c r="D77" s="751"/>
    </row>
    <row r="78" spans="1:34" x14ac:dyDescent="0.3">
      <c r="A78" s="123" t="str">
        <f ca="1">Exceedance!U78</f>
        <v/>
      </c>
      <c r="B78" s="751"/>
      <c r="C78" s="751"/>
      <c r="D78" s="751"/>
    </row>
    <row r="79" spans="1:34" x14ac:dyDescent="0.3">
      <c r="A79" s="123" t="str">
        <f ca="1">Exceedance!U79</f>
        <v/>
      </c>
      <c r="B79" s="751"/>
      <c r="C79" s="751"/>
      <c r="D79" s="751"/>
    </row>
    <row r="80" spans="1:34" x14ac:dyDescent="0.3">
      <c r="A80" s="123" t="str">
        <f ca="1">Exceedance!U80</f>
        <v/>
      </c>
      <c r="B80" s="751"/>
      <c r="C80" s="751"/>
      <c r="D80" s="751"/>
    </row>
    <row r="81" spans="1:4" x14ac:dyDescent="0.3">
      <c r="A81" s="123" t="str">
        <f ca="1">Exceedance!U81</f>
        <v/>
      </c>
      <c r="B81" s="751"/>
      <c r="C81" s="751"/>
      <c r="D81" s="751"/>
    </row>
    <row r="82" spans="1:4" x14ac:dyDescent="0.3">
      <c r="A82" s="123" t="str">
        <f ca="1">Exceedance!U82</f>
        <v/>
      </c>
      <c r="B82" s="751"/>
      <c r="C82" s="751"/>
      <c r="D82" s="751"/>
    </row>
    <row r="83" spans="1:4" x14ac:dyDescent="0.3">
      <c r="A83" s="123" t="str">
        <f ca="1">Exceedance!U83</f>
        <v/>
      </c>
      <c r="B83" s="751"/>
      <c r="C83" s="751"/>
      <c r="D83" s="751"/>
    </row>
    <row r="84" spans="1:4" x14ac:dyDescent="0.3">
      <c r="A84" s="123" t="str">
        <f ca="1">Exceedance!U84</f>
        <v/>
      </c>
      <c r="B84" s="751"/>
      <c r="C84" s="751"/>
      <c r="D84" s="751"/>
    </row>
    <row r="85" spans="1:4" x14ac:dyDescent="0.3">
      <c r="A85" s="123" t="str">
        <f ca="1">Exceedance!U85</f>
        <v/>
      </c>
      <c r="B85" s="751"/>
      <c r="C85" s="751"/>
      <c r="D85" s="751"/>
    </row>
    <row r="86" spans="1:4" x14ac:dyDescent="0.3">
      <c r="A86" s="123" t="str">
        <f ca="1">Exceedance!U86</f>
        <v/>
      </c>
      <c r="B86" s="751"/>
      <c r="C86" s="751"/>
      <c r="D86" s="751"/>
    </row>
    <row r="87" spans="1:4" x14ac:dyDescent="0.3">
      <c r="A87" s="123" t="str">
        <f ca="1">Exceedance!U87</f>
        <v/>
      </c>
      <c r="B87" s="751"/>
      <c r="C87" s="751"/>
      <c r="D87" s="751"/>
    </row>
    <row r="88" spans="1:4" x14ac:dyDescent="0.3">
      <c r="A88" s="123" t="str">
        <f ca="1">Exceedance!U88</f>
        <v/>
      </c>
      <c r="B88" s="751"/>
      <c r="C88" s="751"/>
      <c r="D88" s="751"/>
    </row>
    <row r="89" spans="1:4" x14ac:dyDescent="0.3">
      <c r="A89" s="123" t="str">
        <f ca="1">Exceedance!U89</f>
        <v/>
      </c>
      <c r="B89" s="751"/>
      <c r="C89" s="751"/>
      <c r="D89" s="751"/>
    </row>
    <row r="90" spans="1:4" x14ac:dyDescent="0.3">
      <c r="A90" s="123" t="str">
        <f ca="1">Exceedance!U90</f>
        <v/>
      </c>
      <c r="B90" s="751"/>
      <c r="C90" s="751"/>
      <c r="D90" s="751"/>
    </row>
    <row r="91" spans="1:4" x14ac:dyDescent="0.3">
      <c r="A91" s="123" t="str">
        <f ca="1">Exceedance!U91</f>
        <v/>
      </c>
      <c r="B91" s="751"/>
      <c r="C91" s="751"/>
      <c r="D91" s="751"/>
    </row>
    <row r="92" spans="1:4" x14ac:dyDescent="0.3">
      <c r="A92" s="123" t="str">
        <f ca="1">Exceedance!U92</f>
        <v/>
      </c>
      <c r="B92" s="751"/>
      <c r="C92" s="751"/>
      <c r="D92" s="751"/>
    </row>
    <row r="93" spans="1:4" x14ac:dyDescent="0.3">
      <c r="A93" s="123" t="str">
        <f ca="1">Exceedance!U93</f>
        <v/>
      </c>
      <c r="B93" s="751"/>
      <c r="C93" s="751"/>
      <c r="D93" s="751"/>
    </row>
    <row r="94" spans="1:4" x14ac:dyDescent="0.3">
      <c r="A94" s="123" t="str">
        <f ca="1">Exceedance!U94</f>
        <v/>
      </c>
      <c r="B94" s="751"/>
      <c r="C94" s="751"/>
      <c r="D94" s="751"/>
    </row>
    <row r="95" spans="1:4" x14ac:dyDescent="0.3">
      <c r="A95" s="123" t="str">
        <f ca="1">Exceedance!U95</f>
        <v/>
      </c>
      <c r="B95" s="751"/>
      <c r="C95" s="751"/>
      <c r="D95" s="751"/>
    </row>
    <row r="96" spans="1:4" x14ac:dyDescent="0.3">
      <c r="A96" s="123" t="str">
        <f ca="1">Exceedance!U96</f>
        <v/>
      </c>
      <c r="B96" s="751"/>
      <c r="C96" s="751"/>
      <c r="D96" s="751"/>
    </row>
    <row r="97" spans="1:4" x14ac:dyDescent="0.3">
      <c r="A97" s="123" t="str">
        <f ca="1">Exceedance!U97</f>
        <v/>
      </c>
      <c r="B97" s="751"/>
      <c r="C97" s="751"/>
      <c r="D97" s="751"/>
    </row>
    <row r="98" spans="1:4" x14ac:dyDescent="0.3">
      <c r="A98" s="123" t="str">
        <f ca="1">Exceedance!U98</f>
        <v/>
      </c>
      <c r="B98" s="751"/>
      <c r="C98" s="751"/>
      <c r="D98" s="751"/>
    </row>
    <row r="99" spans="1:4" x14ac:dyDescent="0.3">
      <c r="A99" s="123" t="str">
        <f ca="1">Exceedance!U99</f>
        <v/>
      </c>
      <c r="B99" s="751"/>
      <c r="C99" s="751"/>
      <c r="D99" s="751"/>
    </row>
    <row r="100" spans="1:4" x14ac:dyDescent="0.3">
      <c r="A100" s="123" t="str">
        <f ca="1">Exceedance!U100</f>
        <v/>
      </c>
      <c r="B100" s="751"/>
      <c r="C100" s="751"/>
      <c r="D100" s="751"/>
    </row>
    <row r="101" spans="1:4" x14ac:dyDescent="0.3">
      <c r="B101" s="751"/>
      <c r="C101" s="751"/>
      <c r="D101" s="751"/>
    </row>
    <row r="102" spans="1:4" x14ac:dyDescent="0.3">
      <c r="B102" s="751"/>
      <c r="C102" s="751"/>
      <c r="D102" s="751"/>
    </row>
    <row r="103" spans="1:4" x14ac:dyDescent="0.3">
      <c r="B103" s="751"/>
      <c r="C103" s="751"/>
      <c r="D103" s="751"/>
    </row>
    <row r="104" spans="1:4" x14ac:dyDescent="0.3">
      <c r="B104" s="751"/>
      <c r="C104" s="751"/>
      <c r="D104" s="751"/>
    </row>
    <row r="105" spans="1:4" x14ac:dyDescent="0.3">
      <c r="B105" s="751"/>
      <c r="C105" s="751"/>
      <c r="D105" s="751"/>
    </row>
    <row r="106" spans="1:4" x14ac:dyDescent="0.3">
      <c r="B106" s="751"/>
      <c r="C106" s="751"/>
      <c r="D106" s="751"/>
    </row>
    <row r="107" spans="1:4" x14ac:dyDescent="0.3">
      <c r="B107" s="751"/>
      <c r="C107" s="751"/>
      <c r="D107" s="751"/>
    </row>
    <row r="108" spans="1:4" x14ac:dyDescent="0.3">
      <c r="B108" s="751"/>
      <c r="C108" s="751"/>
      <c r="D108" s="751"/>
    </row>
    <row r="109" spans="1:4" x14ac:dyDescent="0.3">
      <c r="B109" s="751"/>
      <c r="C109" s="751"/>
      <c r="D109" s="751"/>
    </row>
    <row r="110" spans="1:4" x14ac:dyDescent="0.3">
      <c r="B110" s="751"/>
      <c r="C110" s="751"/>
      <c r="D110" s="751"/>
    </row>
    <row r="111" spans="1:4" x14ac:dyDescent="0.3">
      <c r="B111" s="751"/>
      <c r="C111" s="751"/>
      <c r="D111" s="751"/>
    </row>
    <row r="112" spans="1:4" x14ac:dyDescent="0.3">
      <c r="B112" s="751"/>
      <c r="C112" s="751"/>
      <c r="D112" s="751"/>
    </row>
    <row r="113" spans="2:4" x14ac:dyDescent="0.3">
      <c r="B113" s="751"/>
      <c r="C113" s="751"/>
      <c r="D113" s="751"/>
    </row>
    <row r="114" spans="2:4" x14ac:dyDescent="0.3">
      <c r="B114" s="751"/>
      <c r="C114" s="751"/>
      <c r="D114" s="751"/>
    </row>
    <row r="115" spans="2:4" x14ac:dyDescent="0.3">
      <c r="B115" s="751"/>
      <c r="C115" s="751"/>
      <c r="D115" s="751"/>
    </row>
    <row r="116" spans="2:4" x14ac:dyDescent="0.3">
      <c r="B116" s="751"/>
      <c r="C116" s="751"/>
      <c r="D116" s="751"/>
    </row>
    <row r="117" spans="2:4" x14ac:dyDescent="0.3">
      <c r="B117" s="751"/>
      <c r="C117" s="751"/>
      <c r="D117" s="751"/>
    </row>
    <row r="118" spans="2:4" x14ac:dyDescent="0.3">
      <c r="B118" s="751"/>
      <c r="C118" s="751"/>
      <c r="D118" s="751"/>
    </row>
    <row r="119" spans="2:4" x14ac:dyDescent="0.3">
      <c r="B119" s="751"/>
      <c r="C119" s="751"/>
      <c r="D119" s="751"/>
    </row>
    <row r="120" spans="2:4" x14ac:dyDescent="0.3">
      <c r="B120" s="751"/>
      <c r="C120" s="751"/>
      <c r="D120" s="751"/>
    </row>
    <row r="121" spans="2:4" x14ac:dyDescent="0.3">
      <c r="B121" s="751"/>
      <c r="C121" s="751"/>
      <c r="D121" s="751"/>
    </row>
    <row r="122" spans="2:4" x14ac:dyDescent="0.3">
      <c r="B122" s="751"/>
      <c r="C122" s="751"/>
      <c r="D122" s="751"/>
    </row>
    <row r="123" spans="2:4" x14ac:dyDescent="0.3">
      <c r="B123" s="751"/>
      <c r="C123" s="751"/>
      <c r="D123" s="751"/>
    </row>
    <row r="124" spans="2:4" x14ac:dyDescent="0.3">
      <c r="B124" s="751"/>
      <c r="C124" s="751"/>
      <c r="D124" s="751"/>
    </row>
    <row r="125" spans="2:4" x14ac:dyDescent="0.3">
      <c r="B125" s="751"/>
      <c r="C125" s="751"/>
      <c r="D125" s="751"/>
    </row>
    <row r="126" spans="2:4" x14ac:dyDescent="0.3">
      <c r="B126" s="751"/>
      <c r="C126" s="751"/>
      <c r="D126" s="751"/>
    </row>
    <row r="127" spans="2:4" x14ac:dyDescent="0.3">
      <c r="B127" s="751"/>
      <c r="C127" s="751"/>
      <c r="D127" s="751"/>
    </row>
    <row r="128" spans="2:4" x14ac:dyDescent="0.3">
      <c r="B128" s="751"/>
      <c r="C128" s="751"/>
      <c r="D128" s="751"/>
    </row>
    <row r="129" spans="2:4" x14ac:dyDescent="0.3">
      <c r="B129" s="751"/>
      <c r="C129" s="751"/>
      <c r="D129" s="751"/>
    </row>
    <row r="130" spans="2:4" x14ac:dyDescent="0.3">
      <c r="B130" s="751"/>
      <c r="C130" s="751"/>
      <c r="D130" s="751"/>
    </row>
    <row r="131" spans="2:4" x14ac:dyDescent="0.3">
      <c r="B131" s="751"/>
      <c r="C131" s="751"/>
      <c r="D131" s="751"/>
    </row>
    <row r="132" spans="2:4" x14ac:dyDescent="0.3">
      <c r="B132" s="751"/>
      <c r="C132" s="751"/>
      <c r="D132" s="751"/>
    </row>
    <row r="133" spans="2:4" x14ac:dyDescent="0.3">
      <c r="B133" s="751"/>
      <c r="C133" s="751"/>
      <c r="D133" s="751"/>
    </row>
    <row r="134" spans="2:4" x14ac:dyDescent="0.3">
      <c r="B134" s="751"/>
      <c r="C134" s="751"/>
      <c r="D134" s="751"/>
    </row>
    <row r="135" spans="2:4" x14ac:dyDescent="0.3">
      <c r="B135" s="751"/>
      <c r="C135" s="751"/>
      <c r="D135" s="751"/>
    </row>
    <row r="136" spans="2:4" x14ac:dyDescent="0.3">
      <c r="B136" s="751"/>
      <c r="C136" s="751"/>
      <c r="D136" s="751"/>
    </row>
    <row r="137" spans="2:4" x14ac:dyDescent="0.3">
      <c r="B137" s="751"/>
      <c r="C137" s="751"/>
      <c r="D137" s="751"/>
    </row>
    <row r="138" spans="2:4" x14ac:dyDescent="0.3">
      <c r="B138" s="751"/>
      <c r="C138" s="751"/>
      <c r="D138" s="751"/>
    </row>
    <row r="139" spans="2:4" x14ac:dyDescent="0.3">
      <c r="B139" s="751"/>
      <c r="C139" s="751"/>
      <c r="D139" s="751"/>
    </row>
    <row r="140" spans="2:4" x14ac:dyDescent="0.3">
      <c r="B140" s="751"/>
      <c r="C140" s="751"/>
      <c r="D140" s="751"/>
    </row>
    <row r="141" spans="2:4" x14ac:dyDescent="0.3">
      <c r="B141" s="751"/>
      <c r="C141" s="751"/>
      <c r="D141" s="751"/>
    </row>
    <row r="142" spans="2:4" x14ac:dyDescent="0.3">
      <c r="B142" s="751"/>
      <c r="C142" s="751"/>
      <c r="D142" s="751"/>
    </row>
    <row r="143" spans="2:4" x14ac:dyDescent="0.3">
      <c r="B143" s="751"/>
      <c r="C143" s="751"/>
      <c r="D143" s="751"/>
    </row>
    <row r="144" spans="2:4" x14ac:dyDescent="0.3">
      <c r="B144" s="751"/>
      <c r="C144" s="751"/>
      <c r="D144" s="751"/>
    </row>
    <row r="145" spans="2:4" x14ac:dyDescent="0.3">
      <c r="B145" s="751"/>
      <c r="C145" s="751"/>
      <c r="D145" s="751"/>
    </row>
    <row r="146" spans="2:4" x14ac:dyDescent="0.3">
      <c r="B146" s="751"/>
      <c r="C146" s="751"/>
      <c r="D146" s="751"/>
    </row>
    <row r="147" spans="2:4" x14ac:dyDescent="0.3">
      <c r="B147" s="751"/>
      <c r="C147" s="751"/>
      <c r="D147" s="751"/>
    </row>
    <row r="148" spans="2:4" x14ac:dyDescent="0.3">
      <c r="B148" s="751"/>
      <c r="C148" s="751"/>
      <c r="D148" s="751"/>
    </row>
    <row r="149" spans="2:4" x14ac:dyDescent="0.3">
      <c r="B149" s="751"/>
      <c r="C149" s="751"/>
      <c r="D149" s="751"/>
    </row>
    <row r="150" spans="2:4" x14ac:dyDescent="0.3">
      <c r="B150" s="751"/>
      <c r="C150" s="751"/>
      <c r="D150" s="751"/>
    </row>
    <row r="151" spans="2:4" x14ac:dyDescent="0.3">
      <c r="B151" s="751"/>
      <c r="C151" s="751"/>
      <c r="D151" s="751"/>
    </row>
    <row r="152" spans="2:4" x14ac:dyDescent="0.3">
      <c r="B152" s="751"/>
      <c r="C152" s="751"/>
      <c r="D152" s="751"/>
    </row>
    <row r="153" spans="2:4" x14ac:dyDescent="0.3">
      <c r="B153" s="751"/>
      <c r="C153" s="751"/>
      <c r="D153" s="751"/>
    </row>
    <row r="154" spans="2:4" x14ac:dyDescent="0.3">
      <c r="B154" s="751"/>
      <c r="C154" s="751"/>
      <c r="D154" s="751"/>
    </row>
    <row r="155" spans="2:4" x14ac:dyDescent="0.3">
      <c r="B155" s="751"/>
      <c r="C155" s="751"/>
      <c r="D155" s="751"/>
    </row>
    <row r="156" spans="2:4" x14ac:dyDescent="0.3">
      <c r="B156" s="751"/>
      <c r="C156" s="751"/>
      <c r="D156" s="751"/>
    </row>
    <row r="157" spans="2:4" x14ac:dyDescent="0.3">
      <c r="B157" s="751"/>
      <c r="C157" s="751"/>
      <c r="D157" s="751"/>
    </row>
    <row r="158" spans="2:4" x14ac:dyDescent="0.3">
      <c r="B158" s="751"/>
      <c r="C158" s="751"/>
      <c r="D158" s="751"/>
    </row>
    <row r="159" spans="2:4" x14ac:dyDescent="0.3">
      <c r="B159" s="751"/>
      <c r="C159" s="751"/>
      <c r="D159" s="751"/>
    </row>
    <row r="160" spans="2:4" x14ac:dyDescent="0.3">
      <c r="B160" s="751"/>
      <c r="C160" s="751"/>
      <c r="D160" s="751"/>
    </row>
    <row r="161" spans="2:4" x14ac:dyDescent="0.3">
      <c r="B161" s="751"/>
      <c r="C161" s="751"/>
      <c r="D161" s="751"/>
    </row>
    <row r="162" spans="2:4" x14ac:dyDescent="0.3">
      <c r="B162" s="751"/>
      <c r="C162" s="751"/>
      <c r="D162" s="751"/>
    </row>
    <row r="163" spans="2:4" x14ac:dyDescent="0.3">
      <c r="B163" s="751"/>
      <c r="C163" s="751"/>
      <c r="D163" s="751"/>
    </row>
    <row r="164" spans="2:4" x14ac:dyDescent="0.3">
      <c r="B164" s="751"/>
      <c r="C164" s="751"/>
      <c r="D164" s="751"/>
    </row>
    <row r="165" spans="2:4" x14ac:dyDescent="0.3">
      <c r="B165" s="751"/>
      <c r="C165" s="751"/>
      <c r="D165" s="751"/>
    </row>
    <row r="166" spans="2:4" x14ac:dyDescent="0.3">
      <c r="B166" s="751"/>
      <c r="C166" s="751"/>
      <c r="D166" s="751"/>
    </row>
    <row r="167" spans="2:4" x14ac:dyDescent="0.3">
      <c r="B167" s="751"/>
      <c r="C167" s="751"/>
      <c r="D167" s="751"/>
    </row>
    <row r="168" spans="2:4" x14ac:dyDescent="0.3">
      <c r="B168" s="751"/>
      <c r="C168" s="751"/>
      <c r="D168" s="751"/>
    </row>
    <row r="169" spans="2:4" x14ac:dyDescent="0.3">
      <c r="B169" s="751"/>
      <c r="C169" s="751"/>
      <c r="D169" s="751"/>
    </row>
    <row r="170" spans="2:4" x14ac:dyDescent="0.3">
      <c r="B170" s="751"/>
      <c r="C170" s="751"/>
      <c r="D170" s="751"/>
    </row>
    <row r="171" spans="2:4" x14ac:dyDescent="0.3">
      <c r="B171" s="751"/>
      <c r="C171" s="751"/>
      <c r="D171" s="751"/>
    </row>
    <row r="172" spans="2:4" x14ac:dyDescent="0.3">
      <c r="B172" s="751"/>
      <c r="C172" s="751"/>
      <c r="D172" s="751"/>
    </row>
    <row r="173" spans="2:4" x14ac:dyDescent="0.3">
      <c r="B173" s="751"/>
      <c r="C173" s="751"/>
      <c r="D173" s="751"/>
    </row>
    <row r="174" spans="2:4" x14ac:dyDescent="0.3">
      <c r="B174" s="751"/>
      <c r="C174" s="751"/>
      <c r="D174" s="751"/>
    </row>
    <row r="175" spans="2:4" x14ac:dyDescent="0.3">
      <c r="B175" s="751"/>
      <c r="C175" s="751"/>
      <c r="D175" s="751"/>
    </row>
  </sheetData>
  <mergeCells count="1">
    <mergeCell ref="B1:AH1"/>
  </mergeCells>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500-000000000000}">
  <sheetPr codeName="Sheet61">
    <tabColor rgb="FF9966FF"/>
  </sheetPr>
  <dimension ref="A1:AH175"/>
  <sheetViews>
    <sheetView workbookViewId="0">
      <selection activeCell="B4" sqref="B4:AQ175"/>
    </sheetView>
  </sheetViews>
  <sheetFormatPr defaultRowHeight="14.4" x14ac:dyDescent="0.3"/>
  <cols>
    <col min="1" max="1" width="8.5546875" style="115"/>
    <col min="2" max="4" width="9.44140625" style="185"/>
  </cols>
  <sheetData>
    <row r="1" spans="1:34" s="115" customFormat="1" x14ac:dyDescent="0.3">
      <c r="A1" s="114"/>
      <c r="B1" s="876" t="s">
        <v>172</v>
      </c>
      <c r="C1" s="877"/>
      <c r="D1" s="877"/>
      <c r="E1" s="877"/>
      <c r="F1" s="877"/>
      <c r="G1" s="877"/>
      <c r="H1" s="877"/>
      <c r="I1" s="877"/>
      <c r="J1" s="877"/>
      <c r="K1" s="877"/>
      <c r="L1" s="877"/>
      <c r="M1" s="877"/>
      <c r="N1" s="877"/>
      <c r="O1" s="877"/>
      <c r="P1" s="877"/>
      <c r="Q1" s="877"/>
      <c r="R1" s="877"/>
      <c r="S1" s="877"/>
      <c r="T1" s="877"/>
      <c r="U1" s="877"/>
      <c r="V1" s="877"/>
      <c r="W1" s="877"/>
      <c r="X1" s="877"/>
      <c r="Y1" s="877"/>
      <c r="Z1" s="877"/>
      <c r="AA1" s="877"/>
      <c r="AB1" s="877"/>
      <c r="AC1" s="877"/>
      <c r="AD1" s="877"/>
      <c r="AE1" s="877"/>
      <c r="AF1" s="877"/>
      <c r="AG1" s="877"/>
      <c r="AH1" s="877"/>
    </row>
    <row r="2" spans="1:34" s="115" customFormat="1" x14ac:dyDescent="0.3">
      <c r="A2" s="114"/>
      <c r="B2" s="115" t="s">
        <v>288</v>
      </c>
      <c r="C2" s="115" t="s">
        <v>287</v>
      </c>
      <c r="D2" s="115" t="s">
        <v>289</v>
      </c>
      <c r="E2" s="115">
        <v>1991</v>
      </c>
      <c r="F2" s="115">
        <v>1992</v>
      </c>
      <c r="G2" s="115">
        <v>1993</v>
      </c>
      <c r="H2" s="115">
        <v>1994</v>
      </c>
      <c r="I2" s="115">
        <v>1995</v>
      </c>
      <c r="J2" s="115">
        <v>1996</v>
      </c>
      <c r="K2" s="115">
        <v>1997</v>
      </c>
      <c r="L2" s="115">
        <v>1998</v>
      </c>
      <c r="M2" s="115">
        <v>1999</v>
      </c>
      <c r="N2" s="115">
        <v>2000</v>
      </c>
      <c r="O2" s="115">
        <v>2001</v>
      </c>
      <c r="P2" s="115">
        <v>2002</v>
      </c>
      <c r="Q2" s="115">
        <v>2003</v>
      </c>
      <c r="R2" s="115">
        <v>2004</v>
      </c>
      <c r="S2" s="115">
        <v>2005</v>
      </c>
      <c r="T2" s="115">
        <v>2006</v>
      </c>
      <c r="U2" s="115">
        <v>2007</v>
      </c>
      <c r="V2" s="115">
        <v>2008</v>
      </c>
      <c r="W2" s="115">
        <v>2009</v>
      </c>
      <c r="X2" s="115">
        <v>2010</v>
      </c>
      <c r="Y2" s="115">
        <v>2011</v>
      </c>
      <c r="Z2" s="115">
        <v>2012</v>
      </c>
      <c r="AA2" s="115">
        <v>2013</v>
      </c>
      <c r="AB2" s="115">
        <v>2014</v>
      </c>
      <c r="AC2" s="115">
        <v>2015</v>
      </c>
      <c r="AD2" s="115">
        <v>2016</v>
      </c>
      <c r="AE2" s="120">
        <v>2017</v>
      </c>
      <c r="AF2" s="120">
        <v>2018</v>
      </c>
      <c r="AG2" s="120">
        <v>2019</v>
      </c>
      <c r="AH2" s="115">
        <v>2020</v>
      </c>
    </row>
    <row r="3" spans="1:34" s="117" customFormat="1" x14ac:dyDescent="0.3">
      <c r="A3" s="116"/>
      <c r="B3" s="117" t="s">
        <v>323</v>
      </c>
      <c r="C3" s="117" t="s">
        <v>324</v>
      </c>
      <c r="D3" s="117" t="s">
        <v>325</v>
      </c>
      <c r="E3" s="117" t="s">
        <v>326</v>
      </c>
      <c r="F3" s="117" t="s">
        <v>327</v>
      </c>
      <c r="G3" s="117" t="s">
        <v>328</v>
      </c>
      <c r="H3" s="117" t="s">
        <v>329</v>
      </c>
      <c r="I3" s="117" t="s">
        <v>330</v>
      </c>
      <c r="J3" s="117" t="s">
        <v>331</v>
      </c>
      <c r="K3" s="117" t="s">
        <v>332</v>
      </c>
      <c r="L3" s="117" t="s">
        <v>333</v>
      </c>
      <c r="M3" s="117" t="s">
        <v>334</v>
      </c>
      <c r="N3" s="117" t="s">
        <v>335</v>
      </c>
      <c r="O3" s="117" t="s">
        <v>336</v>
      </c>
      <c r="P3" s="117" t="s">
        <v>337</v>
      </c>
      <c r="Q3" s="117" t="s">
        <v>338</v>
      </c>
      <c r="R3" s="117" t="s">
        <v>339</v>
      </c>
      <c r="S3" s="117" t="s">
        <v>340</v>
      </c>
      <c r="T3" s="117" t="s">
        <v>341</v>
      </c>
      <c r="U3" s="117" t="s">
        <v>342</v>
      </c>
      <c r="V3" s="117" t="s">
        <v>343</v>
      </c>
      <c r="W3" s="117" t="s">
        <v>344</v>
      </c>
      <c r="X3" s="117" t="s">
        <v>345</v>
      </c>
      <c r="Y3" s="117" t="s">
        <v>346</v>
      </c>
      <c r="Z3" s="117" t="s">
        <v>347</v>
      </c>
      <c r="AA3" s="117" t="s">
        <v>348</v>
      </c>
      <c r="AB3" s="117" t="s">
        <v>349</v>
      </c>
      <c r="AC3" s="117" t="s">
        <v>350</v>
      </c>
      <c r="AD3" s="117" t="s">
        <v>351</v>
      </c>
      <c r="AE3" s="117" t="s">
        <v>352</v>
      </c>
      <c r="AF3" s="117" t="s">
        <v>353</v>
      </c>
      <c r="AG3" s="117" t="s">
        <v>354</v>
      </c>
      <c r="AH3" s="117" t="s">
        <v>355</v>
      </c>
    </row>
    <row r="4" spans="1:34" x14ac:dyDescent="0.3">
      <c r="A4" s="118">
        <f ca="1">Exceedance!U4</f>
        <v>46143</v>
      </c>
      <c r="B4" s="1">
        <v>77.108461359807762</v>
      </c>
      <c r="C4" s="1">
        <v>94.763178868456009</v>
      </c>
      <c r="D4" s="1">
        <v>80.670237418642344</v>
      </c>
      <c r="E4">
        <v>83.880333146660874</v>
      </c>
      <c r="F4">
        <v>78.79686408308585</v>
      </c>
      <c r="G4">
        <v>78.711205462364674</v>
      </c>
      <c r="H4">
        <v>80.019519000923324</v>
      </c>
      <c r="I4">
        <v>81.384117578386594</v>
      </c>
      <c r="J4">
        <v>80.251575226223167</v>
      </c>
      <c r="K4">
        <v>82.442023605778871</v>
      </c>
      <c r="L4">
        <v>82.473178868455975</v>
      </c>
      <c r="M4">
        <v>78.059779619342919</v>
      </c>
      <c r="N4">
        <v>78.601517721158714</v>
      </c>
      <c r="O4">
        <v>76.065754577218868</v>
      </c>
      <c r="P4">
        <v>81.556138852321126</v>
      </c>
      <c r="Q4">
        <v>81.322735893735896</v>
      </c>
      <c r="R4">
        <v>81.123522387637394</v>
      </c>
      <c r="S4">
        <v>80.994105221249924</v>
      </c>
      <c r="T4">
        <v>80.972922512343516</v>
      </c>
      <c r="U4">
        <v>78.433278388544466</v>
      </c>
      <c r="V4">
        <v>81.312136508725615</v>
      </c>
      <c r="W4">
        <v>79.865523023735889</v>
      </c>
      <c r="X4">
        <v>83.749976493546797</v>
      </c>
      <c r="Y4">
        <v>79.182238436913408</v>
      </c>
      <c r="Z4">
        <v>80.369081875188471</v>
      </c>
      <c r="AA4">
        <v>82.455311172006972</v>
      </c>
      <c r="AB4">
        <v>80.735959738494913</v>
      </c>
      <c r="AC4">
        <v>80.33305032542917</v>
      </c>
      <c r="AD4">
        <v>82.569301693234735</v>
      </c>
      <c r="AE4">
        <v>81.580437589106452</v>
      </c>
      <c r="AF4">
        <v>80.062891129324669</v>
      </c>
      <c r="AG4">
        <v>83.595210681966634</v>
      </c>
      <c r="AH4">
        <v>81.523220912516052</v>
      </c>
    </row>
    <row r="5" spans="1:34" x14ac:dyDescent="0.3">
      <c r="A5" s="118">
        <f ca="1">Exceedance!U5</f>
        <v>46174</v>
      </c>
      <c r="B5" s="1">
        <v>76.87410666800983</v>
      </c>
      <c r="C5" s="1">
        <v>91.52699922999328</v>
      </c>
      <c r="D5" s="1">
        <v>78.87410666800983</v>
      </c>
      <c r="E5">
        <v>78.123106668009825</v>
      </c>
      <c r="F5">
        <v>72.520106668009831</v>
      </c>
      <c r="G5">
        <v>77.558106668009813</v>
      </c>
      <c r="H5">
        <v>79.605106668009796</v>
      </c>
      <c r="I5">
        <v>66.247106668009863</v>
      </c>
      <c r="J5">
        <v>84.354999229993282</v>
      </c>
      <c r="K5">
        <v>76.063106668009837</v>
      </c>
      <c r="L5">
        <v>79.954106668009828</v>
      </c>
      <c r="M5">
        <v>73.297106668009832</v>
      </c>
      <c r="N5">
        <v>79.823106668009814</v>
      </c>
      <c r="O5">
        <v>78.966106668009843</v>
      </c>
      <c r="P5">
        <v>80.580106668009833</v>
      </c>
      <c r="Q5">
        <v>79.316106668009837</v>
      </c>
      <c r="R5">
        <v>83.204999229993263</v>
      </c>
      <c r="S5">
        <v>80.177106668009841</v>
      </c>
      <c r="T5">
        <v>80.737106668009815</v>
      </c>
      <c r="U5">
        <v>77.683106668009827</v>
      </c>
      <c r="V5">
        <v>76.193106668009818</v>
      </c>
      <c r="W5">
        <v>79.647106668009812</v>
      </c>
      <c r="X5">
        <v>78.782106668009803</v>
      </c>
      <c r="Y5">
        <v>72.681106668009804</v>
      </c>
      <c r="Z5">
        <v>81.041106668009832</v>
      </c>
      <c r="AA5">
        <v>79.964106668009833</v>
      </c>
      <c r="AB5">
        <v>76.549106668009827</v>
      </c>
      <c r="AC5">
        <v>63.278106668009812</v>
      </c>
      <c r="AD5">
        <v>76.776106668009817</v>
      </c>
      <c r="AE5">
        <v>75.632106668009854</v>
      </c>
      <c r="AF5">
        <v>80.998106668009825</v>
      </c>
      <c r="AG5">
        <v>71.862106668009815</v>
      </c>
      <c r="AH5">
        <v>79.827106668009833</v>
      </c>
    </row>
    <row r="6" spans="1:34" x14ac:dyDescent="0.3">
      <c r="A6" s="118">
        <f ca="1">Exceedance!U6</f>
        <v>46204</v>
      </c>
      <c r="B6" s="1">
        <v>95.613885449551873</v>
      </c>
      <c r="C6" s="1">
        <v>114.61388544955187</v>
      </c>
      <c r="D6" s="1">
        <v>105.61388544955187</v>
      </c>
      <c r="E6">
        <v>107.10488544955187</v>
      </c>
      <c r="F6">
        <v>104.23988544955189</v>
      </c>
      <c r="G6">
        <v>106.66188544955187</v>
      </c>
      <c r="H6">
        <v>105.40088544955188</v>
      </c>
      <c r="I6">
        <v>84.630885449551869</v>
      </c>
      <c r="J6">
        <v>109.36188544955188</v>
      </c>
      <c r="K6">
        <v>108.1218854495519</v>
      </c>
      <c r="L6">
        <v>109.34988544955189</v>
      </c>
      <c r="M6">
        <v>102.37488544955187</v>
      </c>
      <c r="N6">
        <v>109.14288544955187</v>
      </c>
      <c r="O6">
        <v>108.85388544955188</v>
      </c>
      <c r="P6">
        <v>107.61488544955188</v>
      </c>
      <c r="Q6">
        <v>107.54388544955188</v>
      </c>
      <c r="R6">
        <v>107.95688544955189</v>
      </c>
      <c r="S6">
        <v>108.94788544955188</v>
      </c>
      <c r="T6">
        <v>107.93988544955189</v>
      </c>
      <c r="U6">
        <v>108.65288544955187</v>
      </c>
      <c r="V6">
        <v>108.46788544955186</v>
      </c>
      <c r="W6">
        <v>104.74488544955187</v>
      </c>
      <c r="X6">
        <v>106.19288544955188</v>
      </c>
      <c r="Y6">
        <v>103.57888544955188</v>
      </c>
      <c r="Z6">
        <v>100.57188544955187</v>
      </c>
      <c r="AA6">
        <v>96.730885449551877</v>
      </c>
      <c r="AB6">
        <v>96.149885449551888</v>
      </c>
      <c r="AC6">
        <v>88.172885449551899</v>
      </c>
      <c r="AD6">
        <v>101.00988544955189</v>
      </c>
      <c r="AE6">
        <v>104.26688544955188</v>
      </c>
      <c r="AF6">
        <v>104.51388544955189</v>
      </c>
      <c r="AG6">
        <v>103.79988544955189</v>
      </c>
      <c r="AH6">
        <v>104.68988544955188</v>
      </c>
    </row>
    <row r="7" spans="1:34" x14ac:dyDescent="0.3">
      <c r="A7" s="118">
        <f ca="1">Exceedance!U7</f>
        <v>46235</v>
      </c>
      <c r="B7" s="1">
        <v>81.560178372084238</v>
      </c>
      <c r="C7" s="1">
        <v>92.763484157208154</v>
      </c>
      <c r="D7" s="1">
        <v>91.763484157208154</v>
      </c>
      <c r="E7">
        <v>94.242484157208139</v>
      </c>
      <c r="F7">
        <v>88.360484157208148</v>
      </c>
      <c r="G7">
        <v>92.216484157208143</v>
      </c>
      <c r="H7">
        <v>93.593484157208138</v>
      </c>
      <c r="I7">
        <v>87.946484157208133</v>
      </c>
      <c r="J7">
        <v>97.602484157208139</v>
      </c>
      <c r="K7">
        <v>95.801484157208151</v>
      </c>
      <c r="L7">
        <v>96.53048415720815</v>
      </c>
      <c r="M7">
        <v>82.384484157208149</v>
      </c>
      <c r="N7">
        <v>94.712484157208124</v>
      </c>
      <c r="O7">
        <v>94.141484157208154</v>
      </c>
      <c r="P7">
        <v>93.861484157208153</v>
      </c>
      <c r="Q7">
        <v>93.602484157208153</v>
      </c>
      <c r="R7">
        <v>93.495484157208139</v>
      </c>
      <c r="S7">
        <v>95.472484157208143</v>
      </c>
      <c r="T7">
        <v>92.580484157208133</v>
      </c>
      <c r="U7">
        <v>93.841484157208143</v>
      </c>
      <c r="V7">
        <v>93.616484157208134</v>
      </c>
      <c r="W7">
        <v>91.972484157208143</v>
      </c>
      <c r="X7">
        <v>90.550484157208132</v>
      </c>
      <c r="Y7">
        <v>87.015484157208135</v>
      </c>
      <c r="Z7">
        <v>90.609484157208158</v>
      </c>
      <c r="AA7">
        <v>83.034178372084227</v>
      </c>
      <c r="AB7">
        <v>82.762178372084222</v>
      </c>
      <c r="AC7">
        <v>83.035178372084218</v>
      </c>
      <c r="AD7">
        <v>83.374178372084216</v>
      </c>
      <c r="AE7">
        <v>89.343484157208138</v>
      </c>
      <c r="AF7">
        <v>84.620484157208139</v>
      </c>
      <c r="AG7">
        <v>89.572484157208152</v>
      </c>
      <c r="AH7">
        <v>89.532484157208131</v>
      </c>
    </row>
    <row r="8" spans="1:34" x14ac:dyDescent="0.3">
      <c r="A8" s="118">
        <f ca="1">Exceedance!U8</f>
        <v>46266</v>
      </c>
      <c r="B8" s="1">
        <v>70.85983709100222</v>
      </c>
      <c r="C8" s="1">
        <v>47.494169554935496</v>
      </c>
      <c r="D8" s="1">
        <v>72.85983709100222</v>
      </c>
      <c r="E8">
        <v>75.10806849596085</v>
      </c>
      <c r="F8">
        <v>72.021837091002226</v>
      </c>
      <c r="G8">
        <v>72.824837091002237</v>
      </c>
      <c r="H8">
        <v>72.791837091002222</v>
      </c>
      <c r="I8">
        <v>71.663837091002222</v>
      </c>
      <c r="J8">
        <v>73.196837091002223</v>
      </c>
      <c r="K8">
        <v>70.319837091002213</v>
      </c>
      <c r="L8">
        <v>73.600837091002234</v>
      </c>
      <c r="M8">
        <v>71.602837091002229</v>
      </c>
      <c r="N8">
        <v>73.102837091002215</v>
      </c>
      <c r="O8">
        <v>72.907837091002236</v>
      </c>
      <c r="P8">
        <v>72.934068495960844</v>
      </c>
      <c r="Q8">
        <v>67.108837091002229</v>
      </c>
      <c r="R8">
        <v>70.779837091002221</v>
      </c>
      <c r="S8">
        <v>73.358837091002215</v>
      </c>
      <c r="T8">
        <v>72.185837091002227</v>
      </c>
      <c r="U8">
        <v>68.967837091002224</v>
      </c>
      <c r="V8">
        <v>73.146837091002226</v>
      </c>
      <c r="W8">
        <v>73.469837091002219</v>
      </c>
      <c r="X8">
        <v>73.368837091002234</v>
      </c>
      <c r="Y8">
        <v>73.239837091002229</v>
      </c>
      <c r="Z8">
        <v>73.48783709100222</v>
      </c>
      <c r="AA8">
        <v>68.399837091002226</v>
      </c>
      <c r="AB8">
        <v>69.817837091002218</v>
      </c>
      <c r="AC8">
        <v>72.685837091002242</v>
      </c>
      <c r="AD8">
        <v>72.927837091002218</v>
      </c>
      <c r="AE8">
        <v>73.261837091002235</v>
      </c>
      <c r="AF8">
        <v>73.636837091002221</v>
      </c>
      <c r="AG8">
        <v>73.408837091002226</v>
      </c>
      <c r="AH8">
        <v>72.926837091002227</v>
      </c>
    </row>
    <row r="9" spans="1:34" x14ac:dyDescent="0.3">
      <c r="A9" s="118">
        <f ca="1">Exceedance!U9</f>
        <v>46296</v>
      </c>
      <c r="B9" s="1">
        <v>46.282829637207733</v>
      </c>
      <c r="C9" s="1">
        <v>44.134749824378943</v>
      </c>
      <c r="D9" s="1">
        <v>48.282829637207733</v>
      </c>
      <c r="E9">
        <v>50.271829637207738</v>
      </c>
      <c r="F9">
        <v>49.763829637207721</v>
      </c>
      <c r="G9">
        <v>48.981829637207746</v>
      </c>
      <c r="H9">
        <v>45.899829637207731</v>
      </c>
      <c r="I9">
        <v>47.34082963720774</v>
      </c>
      <c r="J9">
        <v>40.373085642658936</v>
      </c>
      <c r="K9">
        <v>42.925829637207734</v>
      </c>
      <c r="L9">
        <v>46.489829637207734</v>
      </c>
      <c r="M9">
        <v>49.211829637207721</v>
      </c>
      <c r="N9">
        <v>48.335829637207731</v>
      </c>
      <c r="O9">
        <v>49.504829637207735</v>
      </c>
      <c r="P9">
        <v>45.231829637207731</v>
      </c>
      <c r="Q9">
        <v>48.477829637207734</v>
      </c>
      <c r="R9">
        <v>46.536829637207731</v>
      </c>
      <c r="S9">
        <v>46.13482963720773</v>
      </c>
      <c r="T9">
        <v>35.657829637207733</v>
      </c>
      <c r="U9">
        <v>42.379829637207735</v>
      </c>
      <c r="V9">
        <v>49.597829637207731</v>
      </c>
      <c r="W9">
        <v>49.173829637207724</v>
      </c>
      <c r="X9">
        <v>48.905829637207724</v>
      </c>
      <c r="Y9">
        <v>48.242829637207727</v>
      </c>
      <c r="Z9">
        <v>50.364829637207734</v>
      </c>
      <c r="AA9">
        <v>43.438829637207732</v>
      </c>
      <c r="AB9">
        <v>42.858829637207734</v>
      </c>
      <c r="AC9">
        <v>48.740829637207732</v>
      </c>
      <c r="AD9">
        <v>49.785829637207733</v>
      </c>
      <c r="AE9">
        <v>49.463829637207731</v>
      </c>
      <c r="AF9">
        <v>49.432829637207732</v>
      </c>
      <c r="AG9">
        <v>50.188829637207725</v>
      </c>
      <c r="AH9">
        <v>48.566829637207746</v>
      </c>
    </row>
    <row r="10" spans="1:34" x14ac:dyDescent="0.3">
      <c r="A10" s="118">
        <f ca="1">Exceedance!U10</f>
        <v>46327</v>
      </c>
      <c r="B10" s="1">
        <v>16.196008027148348</v>
      </c>
      <c r="C10" s="1">
        <v>14.189219365378509</v>
      </c>
      <c r="D10" s="1">
        <v>17.196008027148348</v>
      </c>
      <c r="E10">
        <v>17.88900802714835</v>
      </c>
      <c r="F10">
        <v>18.183008027148354</v>
      </c>
      <c r="G10">
        <v>17.95900802714835</v>
      </c>
      <c r="H10">
        <v>16.064008027148351</v>
      </c>
      <c r="I10">
        <v>17.186008027148354</v>
      </c>
      <c r="J10">
        <v>12.926219365378481</v>
      </c>
      <c r="K10">
        <v>14.99200802714835</v>
      </c>
      <c r="L10">
        <v>15.573008027148351</v>
      </c>
      <c r="M10">
        <v>18.085008027148351</v>
      </c>
      <c r="N10">
        <v>17.04600802714835</v>
      </c>
      <c r="O10">
        <v>18.170008027148352</v>
      </c>
      <c r="P10">
        <v>16.608008027148351</v>
      </c>
      <c r="Q10">
        <v>17.836008027148349</v>
      </c>
      <c r="R10">
        <v>15.943008027148352</v>
      </c>
      <c r="S10">
        <v>15.510008027148356</v>
      </c>
      <c r="T10">
        <v>12.579008027148349</v>
      </c>
      <c r="U10">
        <v>14.245008027148351</v>
      </c>
      <c r="V10">
        <v>17.791008027148351</v>
      </c>
      <c r="W10">
        <v>17.31900802714835</v>
      </c>
      <c r="X10">
        <v>16.955008027148352</v>
      </c>
      <c r="Y10">
        <v>17.391008027148349</v>
      </c>
      <c r="Z10">
        <v>18.750008027148358</v>
      </c>
      <c r="AA10">
        <v>15.810008027148353</v>
      </c>
      <c r="AB10">
        <v>16.325008027148353</v>
      </c>
      <c r="AC10">
        <v>16.891008027148352</v>
      </c>
      <c r="AD10">
        <v>18.435008027148349</v>
      </c>
      <c r="AE10">
        <v>17.899008027148348</v>
      </c>
      <c r="AF10">
        <v>17.742008027148348</v>
      </c>
      <c r="AG10">
        <v>18.423008027148349</v>
      </c>
      <c r="AH10">
        <v>15.985008027148353</v>
      </c>
    </row>
    <row r="11" spans="1:34" x14ac:dyDescent="0.3">
      <c r="A11" s="118">
        <f ca="1">Exceedance!U11</f>
        <v>46357</v>
      </c>
      <c r="B11" s="1">
        <v>17.901443933713747</v>
      </c>
      <c r="C11" s="1">
        <v>17.901443933713747</v>
      </c>
      <c r="D11" s="1">
        <v>16.901443933713743</v>
      </c>
      <c r="E11">
        <v>18.931443933713748</v>
      </c>
      <c r="F11">
        <v>19.041443933713751</v>
      </c>
      <c r="G11">
        <v>19.104443933713746</v>
      </c>
      <c r="H11">
        <v>18.628443933713747</v>
      </c>
      <c r="I11">
        <v>17.844443933713745</v>
      </c>
      <c r="J11">
        <v>18.29344393371375</v>
      </c>
      <c r="K11">
        <v>18.159443933713746</v>
      </c>
      <c r="L11">
        <v>17.457443933713748</v>
      </c>
      <c r="M11">
        <v>18.967443933713746</v>
      </c>
      <c r="N11">
        <v>18.653443933713749</v>
      </c>
      <c r="O11">
        <v>19.211443933713745</v>
      </c>
      <c r="P11">
        <v>18.478443933713745</v>
      </c>
      <c r="Q11">
        <v>18.602443933713744</v>
      </c>
      <c r="R11">
        <v>18.449443933713745</v>
      </c>
      <c r="S11">
        <v>18.475443933713745</v>
      </c>
      <c r="T11">
        <v>16.202443933713742</v>
      </c>
      <c r="U11">
        <v>17.621443933713746</v>
      </c>
      <c r="V11">
        <v>18.783443933713748</v>
      </c>
      <c r="W11">
        <v>19.019443933713745</v>
      </c>
      <c r="X11">
        <v>18.438443933713742</v>
      </c>
      <c r="Y11">
        <v>18.72744393371374</v>
      </c>
      <c r="Z11">
        <v>19.515443933713744</v>
      </c>
      <c r="AA11">
        <v>18.227443933713744</v>
      </c>
      <c r="AB11">
        <v>17.928443933713748</v>
      </c>
      <c r="AC11">
        <v>18.247443933713743</v>
      </c>
      <c r="AD11">
        <v>18.973443933713742</v>
      </c>
      <c r="AE11">
        <v>18.806443933713744</v>
      </c>
      <c r="AF11">
        <v>19.234443933713749</v>
      </c>
      <c r="AG11">
        <v>18.948443933713744</v>
      </c>
      <c r="AH11">
        <v>18.202443933713745</v>
      </c>
    </row>
    <row r="12" spans="1:34" x14ac:dyDescent="0.3">
      <c r="A12" s="118">
        <f ca="1">Exceedance!U12</f>
        <v>46388</v>
      </c>
      <c r="B12" s="1">
        <v>26.568766276640648</v>
      </c>
      <c r="C12" s="1">
        <v>17.527443962591089</v>
      </c>
      <c r="D12" s="1">
        <v>25.568766276640641</v>
      </c>
      <c r="E12">
        <v>19.167485284905069</v>
      </c>
      <c r="F12">
        <v>33.428766276640644</v>
      </c>
      <c r="G12">
        <v>19.446485284905066</v>
      </c>
      <c r="H12">
        <v>35.560766276640642</v>
      </c>
      <c r="I12">
        <v>33.96776627664066</v>
      </c>
      <c r="J12">
        <v>33.226766276640653</v>
      </c>
      <c r="K12">
        <v>18.290443962591084</v>
      </c>
      <c r="L12">
        <v>34.43976627664064</v>
      </c>
      <c r="M12">
        <v>18.285443962591089</v>
      </c>
      <c r="N12">
        <v>19.663485284905061</v>
      </c>
      <c r="O12">
        <v>19.18848528490507</v>
      </c>
      <c r="P12">
        <v>18.453443962591081</v>
      </c>
      <c r="Q12">
        <v>18.765443962591085</v>
      </c>
      <c r="R12">
        <v>26.356766276640641</v>
      </c>
      <c r="S12">
        <v>18.777443962591086</v>
      </c>
      <c r="T12">
        <v>16.861443962591085</v>
      </c>
      <c r="U12">
        <v>32.479766276640653</v>
      </c>
      <c r="V12">
        <v>37.246766276640649</v>
      </c>
      <c r="W12">
        <v>20.016485284905063</v>
      </c>
      <c r="X12">
        <v>33.349766276640644</v>
      </c>
      <c r="Y12">
        <v>18.310443962591084</v>
      </c>
      <c r="Z12">
        <v>17.299655298055111</v>
      </c>
      <c r="AA12">
        <v>35.39876627664065</v>
      </c>
      <c r="AB12">
        <v>34.244766276640647</v>
      </c>
      <c r="AC12">
        <v>34.543766276640646</v>
      </c>
      <c r="AD12">
        <v>32.183766276640647</v>
      </c>
      <c r="AE12">
        <v>19.784485284905067</v>
      </c>
      <c r="AF12">
        <v>30.815586326875948</v>
      </c>
      <c r="AG12">
        <v>18.919443962591085</v>
      </c>
      <c r="AH12">
        <v>19.119485284905078</v>
      </c>
    </row>
    <row r="13" spans="1:34" x14ac:dyDescent="0.3">
      <c r="A13" s="118">
        <f ca="1">Exceedance!U13</f>
        <v>46419</v>
      </c>
      <c r="B13" s="1">
        <v>24.321507818984362</v>
      </c>
      <c r="C13" s="1">
        <v>16.445474761133148</v>
      </c>
      <c r="D13" s="1">
        <v>24.321507818984362</v>
      </c>
      <c r="E13">
        <v>18.542350794190941</v>
      </c>
      <c r="F13">
        <v>31.514507818984367</v>
      </c>
      <c r="G13">
        <v>19.49435079419094</v>
      </c>
      <c r="H13">
        <v>31.264507818984367</v>
      </c>
      <c r="I13">
        <v>24.598507818984363</v>
      </c>
      <c r="J13">
        <v>16.065233637783923</v>
      </c>
      <c r="K13">
        <v>16.599474761133148</v>
      </c>
      <c r="L13">
        <v>28.058427854260092</v>
      </c>
      <c r="M13">
        <v>16.03647476113315</v>
      </c>
      <c r="N13">
        <v>18.772350794190942</v>
      </c>
      <c r="O13">
        <v>20.348350794190942</v>
      </c>
      <c r="P13">
        <v>16.82035079419094</v>
      </c>
      <c r="Q13">
        <v>18.859350794190945</v>
      </c>
      <c r="R13">
        <v>29.964507818984362</v>
      </c>
      <c r="S13">
        <v>18.944350794190939</v>
      </c>
      <c r="T13">
        <v>13.335474761133149</v>
      </c>
      <c r="U13">
        <v>31.717507818984366</v>
      </c>
      <c r="V13">
        <v>33.532507818984371</v>
      </c>
      <c r="W13">
        <v>20.717350794190935</v>
      </c>
      <c r="X13">
        <v>33.904507818984371</v>
      </c>
      <c r="Y13">
        <v>17.838350794190934</v>
      </c>
      <c r="Z13">
        <v>14.610103782101618</v>
      </c>
      <c r="AA13">
        <v>29.133507818984366</v>
      </c>
      <c r="AB13">
        <v>27.102507818984371</v>
      </c>
      <c r="AC13">
        <v>30.568507818984369</v>
      </c>
      <c r="AD13">
        <v>26.016507818984369</v>
      </c>
      <c r="AE13">
        <v>18.36135079419094</v>
      </c>
      <c r="AF13">
        <v>14.503103782101617</v>
      </c>
      <c r="AG13">
        <v>18.87535079419094</v>
      </c>
      <c r="AH13">
        <v>17.78835079419094</v>
      </c>
    </row>
    <row r="14" spans="1:34" x14ac:dyDescent="0.3">
      <c r="A14" s="118">
        <f ca="1">Exceedance!U14</f>
        <v>46447</v>
      </c>
      <c r="B14" s="1">
        <v>19.537175617185934</v>
      </c>
      <c r="C14" s="1">
        <v>21.537175617185941</v>
      </c>
      <c r="D14" s="1">
        <v>20.537175617185941</v>
      </c>
      <c r="E14">
        <v>19.523175617185942</v>
      </c>
      <c r="F14">
        <v>20.803175617185939</v>
      </c>
      <c r="G14">
        <v>21.58317561718594</v>
      </c>
      <c r="H14">
        <v>16.293175617185934</v>
      </c>
      <c r="I14">
        <v>22.559497931235502</v>
      </c>
      <c r="J14">
        <v>14.400729276942045</v>
      </c>
      <c r="K14">
        <v>20.795175617185933</v>
      </c>
      <c r="L14">
        <v>14.571729276942051</v>
      </c>
      <c r="M14">
        <v>21.880175617185937</v>
      </c>
      <c r="N14">
        <v>22.250175617185938</v>
      </c>
      <c r="O14">
        <v>23.409175617185937</v>
      </c>
      <c r="P14">
        <v>18.605175617185935</v>
      </c>
      <c r="Q14">
        <v>17.257175617185936</v>
      </c>
      <c r="R14">
        <v>29.776497931235497</v>
      </c>
      <c r="S14">
        <v>22.715175617185935</v>
      </c>
      <c r="T14">
        <v>5.5631756171859372</v>
      </c>
      <c r="U14">
        <v>34.784497931235499</v>
      </c>
      <c r="V14">
        <v>25.393497931235487</v>
      </c>
      <c r="W14">
        <v>26.141721071731332</v>
      </c>
      <c r="X14">
        <v>28.969497931235502</v>
      </c>
      <c r="Y14">
        <v>19.213175617185939</v>
      </c>
      <c r="Z14">
        <v>20.421729276942049</v>
      </c>
      <c r="AA14">
        <v>31.402497931235501</v>
      </c>
      <c r="AB14">
        <v>19.502497931235503</v>
      </c>
      <c r="AC14">
        <v>30.106497931235499</v>
      </c>
      <c r="AD14">
        <v>13.630175617185936</v>
      </c>
      <c r="AE14">
        <v>23.277721071731325</v>
      </c>
      <c r="AF14">
        <v>21.823886388721625</v>
      </c>
      <c r="AG14">
        <v>21.925175617185939</v>
      </c>
      <c r="AH14">
        <v>21.162175617185937</v>
      </c>
    </row>
    <row r="15" spans="1:34" x14ac:dyDescent="0.3">
      <c r="A15" s="118">
        <f ca="1">Exceedance!U15</f>
        <v>46478</v>
      </c>
      <c r="B15" s="1">
        <v>50.853273085615839</v>
      </c>
      <c r="C15" s="1">
        <v>52.853273085615832</v>
      </c>
      <c r="D15" s="1">
        <v>51.853273085615847</v>
      </c>
      <c r="E15">
        <v>46.190273085615829</v>
      </c>
      <c r="F15">
        <v>43.90327308561583</v>
      </c>
      <c r="G15">
        <v>51.323273085615831</v>
      </c>
      <c r="H15">
        <v>50.340273085615834</v>
      </c>
      <c r="I15">
        <v>45.589273085615837</v>
      </c>
      <c r="J15">
        <v>42.460273085615832</v>
      </c>
      <c r="K15">
        <v>47.409273085615837</v>
      </c>
      <c r="L15">
        <v>50.516273085615829</v>
      </c>
      <c r="M15">
        <v>50.485273085615823</v>
      </c>
      <c r="N15">
        <v>51.138826804624095</v>
      </c>
      <c r="O15">
        <v>56.55227308561583</v>
      </c>
      <c r="P15">
        <v>46.600273085615832</v>
      </c>
      <c r="Q15">
        <v>32.703273085615834</v>
      </c>
      <c r="R15">
        <v>50.880273085615826</v>
      </c>
      <c r="S15">
        <v>47.179826804624099</v>
      </c>
      <c r="T15">
        <v>33.778826804624089</v>
      </c>
      <c r="U15">
        <v>44.498273085615843</v>
      </c>
      <c r="V15">
        <v>50.251273085615829</v>
      </c>
      <c r="W15">
        <v>53.888273085615829</v>
      </c>
      <c r="X15">
        <v>40.114273085615835</v>
      </c>
      <c r="Y15">
        <v>43.782273085615834</v>
      </c>
      <c r="Z15">
        <v>41.397945352871972</v>
      </c>
      <c r="AA15">
        <v>50.456273085615834</v>
      </c>
      <c r="AB15">
        <v>48.309273085615821</v>
      </c>
      <c r="AC15">
        <v>47.04227308561584</v>
      </c>
      <c r="AD15">
        <v>42.777273085615832</v>
      </c>
      <c r="AE15">
        <v>52.789273085615839</v>
      </c>
      <c r="AF15">
        <v>35.455109383196437</v>
      </c>
      <c r="AG15">
        <v>55.364273085615835</v>
      </c>
      <c r="AH15">
        <v>53.475826804624099</v>
      </c>
    </row>
    <row r="16" spans="1:34" x14ac:dyDescent="0.3">
      <c r="A16" s="118">
        <f ca="1">Exceedance!U16</f>
        <v>46508</v>
      </c>
      <c r="B16" s="1">
        <v>177.97272837580618</v>
      </c>
      <c r="C16" s="1">
        <v>91.370311141108346</v>
      </c>
      <c r="D16" s="1">
        <v>144.70832153699021</v>
      </c>
      <c r="E16">
        <v>83.982607860596218</v>
      </c>
      <c r="F16">
        <v>139.69586641490028</v>
      </c>
      <c r="G16">
        <v>89.394053856006948</v>
      </c>
      <c r="H16">
        <v>224.51880856351525</v>
      </c>
      <c r="I16">
        <v>187.925906405923</v>
      </c>
      <c r="J16">
        <v>210.07186641490026</v>
      </c>
      <c r="K16">
        <v>84.055150114785746</v>
      </c>
      <c r="L16">
        <v>151.75105621799597</v>
      </c>
      <c r="M16">
        <v>84.814917017727126</v>
      </c>
      <c r="N16">
        <v>83.892360249068176</v>
      </c>
      <c r="O16">
        <v>79.060835094027297</v>
      </c>
      <c r="P16">
        <v>95.276720760401545</v>
      </c>
      <c r="Q16">
        <v>82.830681758035041</v>
      </c>
      <c r="R16">
        <v>149.80386383247975</v>
      </c>
      <c r="S16">
        <v>98.527532358102832</v>
      </c>
      <c r="T16">
        <v>76.912496023892885</v>
      </c>
      <c r="U16">
        <v>210.64286641490037</v>
      </c>
      <c r="V16">
        <v>128.43026536826636</v>
      </c>
      <c r="W16">
        <v>88.741754216891209</v>
      </c>
      <c r="X16">
        <v>169.45652206046532</v>
      </c>
      <c r="Y16">
        <v>65.983349744842442</v>
      </c>
      <c r="Z16">
        <v>66.391419455919987</v>
      </c>
      <c r="AA16">
        <v>161.48963988815512</v>
      </c>
      <c r="AB16">
        <v>140.33705960521417</v>
      </c>
      <c r="AC16">
        <v>119.9817409396197</v>
      </c>
      <c r="AD16">
        <v>220.59934076572986</v>
      </c>
      <c r="AE16">
        <v>68.515978973696733</v>
      </c>
      <c r="AF16">
        <v>219.27186641490024</v>
      </c>
      <c r="AG16">
        <v>79.02866970249876</v>
      </c>
      <c r="AH16">
        <v>111.58994217571313</v>
      </c>
    </row>
    <row r="17" spans="1:34" x14ac:dyDescent="0.3">
      <c r="A17" s="118">
        <f ca="1">Exceedance!U17</f>
        <v>46539</v>
      </c>
      <c r="B17" s="1">
        <v>46.616072763539705</v>
      </c>
      <c r="C17" s="1">
        <v>64.874106667930192</v>
      </c>
      <c r="D17" s="1">
        <v>53.874106667930178</v>
      </c>
      <c r="E17">
        <v>58.385106667930152</v>
      </c>
      <c r="F17">
        <v>114.83274303106226</v>
      </c>
      <c r="G17">
        <v>60.252106667930171</v>
      </c>
      <c r="H17">
        <v>334.35358600606668</v>
      </c>
      <c r="I17">
        <v>59.186795869145314</v>
      </c>
      <c r="J17">
        <v>118.93074303106233</v>
      </c>
      <c r="K17">
        <v>53.387106667930169</v>
      </c>
      <c r="L17">
        <v>29.517349452376919</v>
      </c>
      <c r="M17">
        <v>64.125106667930169</v>
      </c>
      <c r="N17">
        <v>55.132106667930167</v>
      </c>
      <c r="O17">
        <v>78.832106667930177</v>
      </c>
      <c r="P17">
        <v>60.656106667930182</v>
      </c>
      <c r="Q17">
        <v>64.971106667930201</v>
      </c>
      <c r="R17">
        <v>46.839106667930174</v>
      </c>
      <c r="S17">
        <v>62.073106667930162</v>
      </c>
      <c r="T17">
        <v>49.435106667930178</v>
      </c>
      <c r="U17">
        <v>94.209743031062288</v>
      </c>
      <c r="V17">
        <v>52.454106667930176</v>
      </c>
      <c r="W17">
        <v>38.9441066679302</v>
      </c>
      <c r="X17">
        <v>29.489853640388919</v>
      </c>
      <c r="Y17">
        <v>76.057106667930185</v>
      </c>
      <c r="Z17">
        <v>68.098106667930168</v>
      </c>
      <c r="AA17">
        <v>39.777413009291102</v>
      </c>
      <c r="AB17">
        <v>35.236106667930166</v>
      </c>
      <c r="AC17">
        <v>35.572106667930171</v>
      </c>
      <c r="AD17">
        <v>36.656829977408449</v>
      </c>
      <c r="AE17">
        <v>77.872106667930169</v>
      </c>
      <c r="AF17">
        <v>112.11774303106219</v>
      </c>
      <c r="AG17">
        <v>60.645106667930193</v>
      </c>
      <c r="AH17">
        <v>48.017106667930143</v>
      </c>
    </row>
    <row r="18" spans="1:34" x14ac:dyDescent="0.3">
      <c r="A18" s="118">
        <f ca="1">Exceedance!U18</f>
        <v>46569</v>
      </c>
      <c r="B18" s="1">
        <v>81.920809825953341</v>
      </c>
      <c r="C18" s="1">
        <v>97.613885449536582</v>
      </c>
      <c r="D18" s="1">
        <v>100.28330693713974</v>
      </c>
      <c r="E18">
        <v>88.216885449536548</v>
      </c>
      <c r="F18">
        <v>76.752563135486994</v>
      </c>
      <c r="G18">
        <v>97.090885449536572</v>
      </c>
      <c r="H18">
        <v>41.216563135487014</v>
      </c>
      <c r="I18">
        <v>119.76930693713973</v>
      </c>
      <c r="J18">
        <v>75.627306937139778</v>
      </c>
      <c r="K18">
        <v>75.761563135487009</v>
      </c>
      <c r="L18">
        <v>56.250563135486999</v>
      </c>
      <c r="M18">
        <v>106.15188544953654</v>
      </c>
      <c r="N18">
        <v>100.95588544953657</v>
      </c>
      <c r="O18">
        <v>66.752023057154389</v>
      </c>
      <c r="P18">
        <v>96.948885449536562</v>
      </c>
      <c r="Q18">
        <v>100.03688544953657</v>
      </c>
      <c r="R18">
        <v>87.728306937139777</v>
      </c>
      <c r="S18">
        <v>94.805885449536561</v>
      </c>
      <c r="T18">
        <v>92.112885449536563</v>
      </c>
      <c r="U18">
        <v>68.774563135487014</v>
      </c>
      <c r="V18">
        <v>84.110306937139768</v>
      </c>
      <c r="W18">
        <v>82.958885449536567</v>
      </c>
      <c r="X18">
        <v>64.993563135487022</v>
      </c>
      <c r="Y18">
        <v>96.5908854495366</v>
      </c>
      <c r="Z18">
        <v>87.66588544953656</v>
      </c>
      <c r="AA18">
        <v>89.161306937139784</v>
      </c>
      <c r="AB18">
        <v>90.398306937139736</v>
      </c>
      <c r="AC18">
        <v>93.544306937139751</v>
      </c>
      <c r="AD18">
        <v>102.25930693713977</v>
      </c>
      <c r="AE18">
        <v>103.49688544953656</v>
      </c>
      <c r="AF18">
        <v>53.41656313548701</v>
      </c>
      <c r="AG18">
        <v>98.780885449536569</v>
      </c>
      <c r="AH18">
        <v>74.986563135487003</v>
      </c>
    </row>
    <row r="19" spans="1:34" x14ac:dyDescent="0.3">
      <c r="A19" s="118">
        <f ca="1">Exceedance!U19</f>
        <v>46600</v>
      </c>
      <c r="B19" s="1">
        <v>111.64880624617115</v>
      </c>
      <c r="C19" s="1">
        <v>81.601500686112871</v>
      </c>
      <c r="D19" s="1">
        <v>79.560178372063305</v>
      </c>
      <c r="E19">
        <v>91.112500686112895</v>
      </c>
      <c r="F19">
        <v>109.10092217371606</v>
      </c>
      <c r="G19">
        <v>101.39150068611288</v>
      </c>
      <c r="H19">
        <v>113.47195245091902</v>
      </c>
      <c r="I19">
        <v>103.89250068611287</v>
      </c>
      <c r="J19">
        <v>111.01792217371606</v>
      </c>
      <c r="K19">
        <v>98.828500686112861</v>
      </c>
      <c r="L19">
        <v>78.880178372063313</v>
      </c>
      <c r="M19">
        <v>104.05150068611286</v>
      </c>
      <c r="N19">
        <v>101.38150068611287</v>
      </c>
      <c r="O19">
        <v>82.250029499178382</v>
      </c>
      <c r="P19">
        <v>103.29550068611286</v>
      </c>
      <c r="Q19">
        <v>100.39450068611288</v>
      </c>
      <c r="R19">
        <v>93.790500686112878</v>
      </c>
      <c r="S19">
        <v>99.445500686112879</v>
      </c>
      <c r="T19">
        <v>97.514500686112882</v>
      </c>
      <c r="U19">
        <v>109.42992217371607</v>
      </c>
      <c r="V19">
        <v>94.230500686112848</v>
      </c>
      <c r="W19">
        <v>88.08250068611288</v>
      </c>
      <c r="X19">
        <v>83.280178372063318</v>
      </c>
      <c r="Y19">
        <v>89.141484157187236</v>
      </c>
      <c r="Z19">
        <v>84.283178372063304</v>
      </c>
      <c r="AA19">
        <v>82.286178372063318</v>
      </c>
      <c r="AB19">
        <v>84.547178372063314</v>
      </c>
      <c r="AC19">
        <v>83.907178372063314</v>
      </c>
      <c r="AD19">
        <v>88.833500686112885</v>
      </c>
      <c r="AE19">
        <v>57.379677229138949</v>
      </c>
      <c r="AF19">
        <v>104.34192217371607</v>
      </c>
      <c r="AG19">
        <v>97.43850068611286</v>
      </c>
      <c r="AH19">
        <v>101.43950068611288</v>
      </c>
    </row>
    <row r="20" spans="1:34" x14ac:dyDescent="0.3">
      <c r="A20" s="118">
        <f ca="1">Exceedance!U20</f>
        <v>46631</v>
      </c>
      <c r="B20" s="1">
        <v>109.82010866854826</v>
      </c>
      <c r="C20" s="1">
        <v>71.859837091002291</v>
      </c>
      <c r="D20" s="1">
        <v>69.859837091002262</v>
      </c>
      <c r="E20">
        <v>73.181837091002294</v>
      </c>
      <c r="F20">
        <v>89.98771452372948</v>
      </c>
      <c r="G20">
        <v>73.383837091002292</v>
      </c>
      <c r="H20">
        <v>111.95410866854826</v>
      </c>
      <c r="I20">
        <v>88.394074861881975</v>
      </c>
      <c r="J20">
        <v>69.22583709100229</v>
      </c>
      <c r="K20">
        <v>73.874837091002277</v>
      </c>
      <c r="L20">
        <v>71.430837091002289</v>
      </c>
      <c r="M20">
        <v>74.204837091002304</v>
      </c>
      <c r="N20">
        <v>73.859837091002291</v>
      </c>
      <c r="O20">
        <v>50.811541075390288</v>
      </c>
      <c r="P20">
        <v>68.125837091002296</v>
      </c>
      <c r="Q20">
        <v>70.392837091002292</v>
      </c>
      <c r="R20">
        <v>74.250837091002282</v>
      </c>
      <c r="S20">
        <v>72.823837091002289</v>
      </c>
      <c r="T20">
        <v>68.731837091002291</v>
      </c>
      <c r="U20">
        <v>73.154837091002307</v>
      </c>
      <c r="V20">
        <v>73.895837091002292</v>
      </c>
      <c r="W20">
        <v>73.9718370910023</v>
      </c>
      <c r="X20">
        <v>73.481837091002291</v>
      </c>
      <c r="Y20">
        <v>37.032454978774801</v>
      </c>
      <c r="Z20">
        <v>70.419837091002279</v>
      </c>
      <c r="AA20">
        <v>70.292837091002312</v>
      </c>
      <c r="AB20">
        <v>74.306837091002294</v>
      </c>
      <c r="AC20">
        <v>73.406837091002274</v>
      </c>
      <c r="AD20">
        <v>73.615837091002291</v>
      </c>
      <c r="AE20">
        <v>71.587460482759909</v>
      </c>
      <c r="AF20">
        <v>73.674837091002274</v>
      </c>
      <c r="AG20">
        <v>74.161837091002283</v>
      </c>
      <c r="AH20">
        <v>73.812837091002294</v>
      </c>
    </row>
    <row r="21" spans="1:34" x14ac:dyDescent="0.3">
      <c r="A21" s="118">
        <f ca="1">Exceedance!U21</f>
        <v>46661</v>
      </c>
      <c r="B21" s="1">
        <v>113.77558738672816</v>
      </c>
      <c r="C21" s="1">
        <v>65.664829637207689</v>
      </c>
      <c r="D21" s="1">
        <v>64.664829637207703</v>
      </c>
      <c r="E21">
        <v>67.180829637207708</v>
      </c>
      <c r="F21">
        <v>65.269829637207692</v>
      </c>
      <c r="G21">
        <v>62.506829637207694</v>
      </c>
      <c r="H21">
        <v>111.96758738672818</v>
      </c>
      <c r="I21">
        <v>60.435081094865403</v>
      </c>
      <c r="J21">
        <v>57.566829637207697</v>
      </c>
      <c r="K21">
        <v>61.531829637207693</v>
      </c>
      <c r="L21">
        <v>66.213829637207695</v>
      </c>
      <c r="M21">
        <v>65.44782963720769</v>
      </c>
      <c r="N21">
        <v>66.872829637207687</v>
      </c>
      <c r="O21">
        <v>30.672292223335798</v>
      </c>
      <c r="P21">
        <v>65.696829637207699</v>
      </c>
      <c r="Q21">
        <v>62.767829637207704</v>
      </c>
      <c r="R21">
        <v>61.6508296372077</v>
      </c>
      <c r="S21">
        <v>50.82582963720769</v>
      </c>
      <c r="T21">
        <v>57.867829637207691</v>
      </c>
      <c r="U21">
        <v>65.301829637207703</v>
      </c>
      <c r="V21">
        <v>65.744829637207701</v>
      </c>
      <c r="W21">
        <v>65.898829637207683</v>
      </c>
      <c r="X21">
        <v>64.08782963720769</v>
      </c>
      <c r="Y21">
        <v>65.001749824378905</v>
      </c>
      <c r="Z21">
        <v>60.802829637207694</v>
      </c>
      <c r="AA21">
        <v>58.657829637207705</v>
      </c>
      <c r="AB21">
        <v>66.33482963720769</v>
      </c>
      <c r="AC21">
        <v>66.692829637207709</v>
      </c>
      <c r="AD21">
        <v>66.123829637207692</v>
      </c>
      <c r="AE21">
        <v>56.229558525603458</v>
      </c>
      <c r="AF21">
        <v>66.329829637207709</v>
      </c>
      <c r="AG21">
        <v>66.051829637207703</v>
      </c>
      <c r="AH21">
        <v>67.501829637207706</v>
      </c>
    </row>
    <row r="22" spans="1:34" x14ac:dyDescent="0.3">
      <c r="A22" s="118">
        <f ca="1">Exceedance!U22</f>
        <v>46692</v>
      </c>
      <c r="B22" s="1">
        <v>66.285147515307202</v>
      </c>
      <c r="C22" s="1">
        <v>16.196008027148352</v>
      </c>
      <c r="D22" s="1">
        <v>16.196008027148348</v>
      </c>
      <c r="E22">
        <v>17.376008027148352</v>
      </c>
      <c r="F22">
        <v>45.672098827058882</v>
      </c>
      <c r="G22">
        <v>15.098008027148353</v>
      </c>
      <c r="H22">
        <v>64.116853711942682</v>
      </c>
      <c r="I22">
        <v>53.129306810585618</v>
      </c>
      <c r="J22">
        <v>12.910008027148351</v>
      </c>
      <c r="K22">
        <v>13.508008027148353</v>
      </c>
      <c r="L22">
        <v>17.820900589131806</v>
      </c>
      <c r="M22">
        <v>16.118008027148353</v>
      </c>
      <c r="N22">
        <v>17.333008027148352</v>
      </c>
      <c r="O22">
        <v>13.856219365378481</v>
      </c>
      <c r="P22">
        <v>16.931008027148348</v>
      </c>
      <c r="Q22">
        <v>14.389008027148348</v>
      </c>
      <c r="R22">
        <v>13.967008027148353</v>
      </c>
      <c r="S22">
        <v>11.14100802714835</v>
      </c>
      <c r="T22">
        <v>12.495008027148348</v>
      </c>
      <c r="U22">
        <v>15.411008027148357</v>
      </c>
      <c r="V22">
        <v>15.573008027148351</v>
      </c>
      <c r="W22">
        <v>15.543008027148348</v>
      </c>
      <c r="X22">
        <v>15.504008027148354</v>
      </c>
      <c r="Y22">
        <v>15.166219365378506</v>
      </c>
      <c r="Z22">
        <v>15.340008027148349</v>
      </c>
      <c r="AA22">
        <v>15.167008027148343</v>
      </c>
      <c r="AB22">
        <v>16.943900589131797</v>
      </c>
      <c r="AC22">
        <v>18.432900589131805</v>
      </c>
      <c r="AD22">
        <v>16.332008027148351</v>
      </c>
      <c r="AE22">
        <v>14.431219365378505</v>
      </c>
      <c r="AF22">
        <v>16.341008027148352</v>
      </c>
      <c r="AG22">
        <v>15.140008027148355</v>
      </c>
      <c r="AH22">
        <v>16.71500802714835</v>
      </c>
    </row>
    <row r="23" spans="1:34" x14ac:dyDescent="0.3">
      <c r="A23" s="118">
        <f ca="1">Exceedance!U23</f>
        <v>46722</v>
      </c>
      <c r="B23" s="1">
        <v>67.086707000602104</v>
      </c>
      <c r="C23" s="1">
        <v>16.901443933713743</v>
      </c>
      <c r="D23" s="1">
        <v>19.942766247763306</v>
      </c>
      <c r="E23">
        <v>18.312443933713745</v>
      </c>
      <c r="F23">
        <v>70.840136841750578</v>
      </c>
      <c r="G23">
        <v>17.946443933713745</v>
      </c>
      <c r="H23">
        <v>80.719136752674999</v>
      </c>
      <c r="I23">
        <v>71.617136752689575</v>
      </c>
      <c r="J23">
        <v>64.336700900683496</v>
      </c>
      <c r="K23">
        <v>15.865443933713747</v>
      </c>
      <c r="L23">
        <v>29.92876624776331</v>
      </c>
      <c r="M23">
        <v>17.981443933713745</v>
      </c>
      <c r="N23">
        <v>18.460443933713741</v>
      </c>
      <c r="O23">
        <v>15.627276554448635</v>
      </c>
      <c r="P23">
        <v>17.789443933713745</v>
      </c>
      <c r="Q23">
        <v>17.321443933713741</v>
      </c>
      <c r="R23">
        <v>22.097766247763314</v>
      </c>
      <c r="S23">
        <v>15.362443933713744</v>
      </c>
      <c r="T23">
        <v>16.176443933713745</v>
      </c>
      <c r="U23">
        <v>44.763802322255025</v>
      </c>
      <c r="V23">
        <v>28.900766247763325</v>
      </c>
      <c r="W23">
        <v>17.445443933713744</v>
      </c>
      <c r="X23">
        <v>25.015766247763317</v>
      </c>
      <c r="Y23">
        <v>15.881276554448633</v>
      </c>
      <c r="Z23">
        <v>17.888443933713745</v>
      </c>
      <c r="AA23">
        <v>24.354766247763305</v>
      </c>
      <c r="AB23">
        <v>28.654766247763305</v>
      </c>
      <c r="AC23">
        <v>27.302766247763309</v>
      </c>
      <c r="AD23">
        <v>28.148766247763309</v>
      </c>
      <c r="AE23">
        <v>15.884276554448634</v>
      </c>
      <c r="AF23">
        <v>24.198766247763313</v>
      </c>
      <c r="AG23">
        <v>17.641443933713749</v>
      </c>
      <c r="AH23">
        <v>17.95044393371375</v>
      </c>
    </row>
    <row r="24" spans="1:34" x14ac:dyDescent="0.3">
      <c r="A24" s="118">
        <f ca="1">Exceedance!U24</f>
        <v>46753</v>
      </c>
      <c r="B24" s="1">
        <v>48.634918205328979</v>
      </c>
      <c r="C24" s="1">
        <v>25.568766276640641</v>
      </c>
      <c r="D24" s="1">
        <v>25.568766276640641</v>
      </c>
      <c r="E24">
        <v>29.616766276640636</v>
      </c>
      <c r="F24">
        <v>51.607347957406695</v>
      </c>
      <c r="G24">
        <v>32.022766276640645</v>
      </c>
      <c r="H24">
        <v>57.977347957395097</v>
      </c>
      <c r="I24">
        <v>50.462347957395089</v>
      </c>
      <c r="J24">
        <v>53.614347957410835</v>
      </c>
      <c r="K24">
        <v>27.316766276640646</v>
      </c>
      <c r="L24">
        <v>31.667766276640648</v>
      </c>
      <c r="M24">
        <v>35.962766276640643</v>
      </c>
      <c r="N24">
        <v>18.384443962591089</v>
      </c>
      <c r="O24">
        <v>15.581043795260046</v>
      </c>
      <c r="P24">
        <v>18.061443962591088</v>
      </c>
      <c r="Q24">
        <v>20.88776627664064</v>
      </c>
      <c r="R24">
        <v>26.678766276640648</v>
      </c>
      <c r="S24">
        <v>26.533766276640652</v>
      </c>
      <c r="T24">
        <v>27.397766276640642</v>
      </c>
      <c r="U24">
        <v>51.771347957430052</v>
      </c>
      <c r="V24">
        <v>18.04844396259109</v>
      </c>
      <c r="W24">
        <v>28.881766276640654</v>
      </c>
      <c r="X24">
        <v>29.987561060034984</v>
      </c>
      <c r="Y24">
        <v>15.718043795260046</v>
      </c>
      <c r="Z24">
        <v>33.694766276640642</v>
      </c>
      <c r="AA24">
        <v>29.858766276640647</v>
      </c>
      <c r="AB24">
        <v>33.01476627664065</v>
      </c>
      <c r="AC24">
        <v>27.24476627664065</v>
      </c>
      <c r="AD24">
        <v>17.387443962591085</v>
      </c>
      <c r="AE24">
        <v>15.759043795260045</v>
      </c>
      <c r="AF24">
        <v>17.140443962591089</v>
      </c>
      <c r="AG24">
        <v>36.15476627664065</v>
      </c>
      <c r="AH24">
        <v>18.102443962591089</v>
      </c>
    </row>
    <row r="25" spans="1:34" x14ac:dyDescent="0.3">
      <c r="A25" s="118">
        <f ca="1">Exceedance!U25</f>
        <v>46784</v>
      </c>
      <c r="B25" s="1">
        <v>40.544485127776518</v>
      </c>
      <c r="C25" s="1">
        <v>26.40441881251953</v>
      </c>
      <c r="D25" s="1">
        <v>26.40441881251953</v>
      </c>
      <c r="E25">
        <v>29.270418812519523</v>
      </c>
      <c r="F25">
        <v>40.671625623644282</v>
      </c>
      <c r="G25">
        <v>28.778418812519529</v>
      </c>
      <c r="H25">
        <v>50.631625623644275</v>
      </c>
      <c r="I25">
        <v>38.935625623644277</v>
      </c>
      <c r="J25">
        <v>42.826625623644276</v>
      </c>
      <c r="K25">
        <v>26.552418812519523</v>
      </c>
      <c r="L25">
        <v>29.473418812519522</v>
      </c>
      <c r="M25">
        <v>34.856418812519514</v>
      </c>
      <c r="N25">
        <v>19.306220465412043</v>
      </c>
      <c r="O25">
        <v>13.588428917176769</v>
      </c>
      <c r="P25">
        <v>17.094956002602192</v>
      </c>
      <c r="Q25">
        <v>26.543418812519523</v>
      </c>
      <c r="R25">
        <v>30.036418812519521</v>
      </c>
      <c r="S25">
        <v>22.868418812519533</v>
      </c>
      <c r="T25">
        <v>28.065418812519518</v>
      </c>
      <c r="U25">
        <v>42.086625623644281</v>
      </c>
      <c r="V25">
        <v>17.64022046541205</v>
      </c>
      <c r="W25">
        <v>31.410418812519527</v>
      </c>
      <c r="X25">
        <v>39.406625659032315</v>
      </c>
      <c r="Y25">
        <v>14.714428917176768</v>
      </c>
      <c r="Z25">
        <v>28.16041881251952</v>
      </c>
      <c r="AA25">
        <v>34.996539739266417</v>
      </c>
      <c r="AB25">
        <v>30.137418812519527</v>
      </c>
      <c r="AC25">
        <v>22.077418812519532</v>
      </c>
      <c r="AD25">
        <v>28.846246670751544</v>
      </c>
      <c r="AE25">
        <v>14.830428917176766</v>
      </c>
      <c r="AF25">
        <v>15.933956002602191</v>
      </c>
      <c r="AG25">
        <v>34.42741881251952</v>
      </c>
      <c r="AH25">
        <v>16.728956002602192</v>
      </c>
    </row>
    <row r="26" spans="1:34" x14ac:dyDescent="0.3">
      <c r="A26" s="118">
        <f ca="1">Exceedance!U26</f>
        <v>46813</v>
      </c>
      <c r="B26" s="1">
        <v>45.596625434565489</v>
      </c>
      <c r="C26" s="1">
        <v>20.537175682809217</v>
      </c>
      <c r="D26" s="1">
        <v>20.537175682809217</v>
      </c>
      <c r="E26">
        <v>19.328175682809213</v>
      </c>
      <c r="F26">
        <v>49.473625434565491</v>
      </c>
      <c r="G26">
        <v>15.10217568280922</v>
      </c>
      <c r="H26">
        <v>49.869625434565492</v>
      </c>
      <c r="I26">
        <v>52.769625434565491</v>
      </c>
      <c r="J26">
        <v>50.333625434565484</v>
      </c>
      <c r="K26">
        <v>15.269175682809207</v>
      </c>
      <c r="L26">
        <v>27.216497996858774</v>
      </c>
      <c r="M26">
        <v>28.376497996858774</v>
      </c>
      <c r="N26">
        <v>22.678175682809215</v>
      </c>
      <c r="O26">
        <v>15.596445312269285</v>
      </c>
      <c r="P26">
        <v>15.827175682809214</v>
      </c>
      <c r="Q26">
        <v>23.142497996858772</v>
      </c>
      <c r="R26">
        <v>28.29149799685878</v>
      </c>
      <c r="S26">
        <v>6.2655145257844316</v>
      </c>
      <c r="T26">
        <v>29.698497996858777</v>
      </c>
      <c r="U26">
        <v>51.50162543456549</v>
      </c>
      <c r="V26">
        <v>22.708175682809216</v>
      </c>
      <c r="W26">
        <v>23.408497996858777</v>
      </c>
      <c r="X26">
        <v>47.177625434565485</v>
      </c>
      <c r="Y26">
        <v>19.81844531226929</v>
      </c>
      <c r="Z26">
        <v>29.326497996858777</v>
      </c>
      <c r="AA26">
        <v>61.217625475127669</v>
      </c>
      <c r="AB26">
        <v>28.285497996858776</v>
      </c>
      <c r="AC26">
        <v>14.253494157179048</v>
      </c>
      <c r="AD26">
        <v>36.839625406618254</v>
      </c>
      <c r="AE26">
        <v>17.913445312269285</v>
      </c>
      <c r="AF26">
        <v>38.73240917233376</v>
      </c>
      <c r="AG26">
        <v>33.515497996858777</v>
      </c>
      <c r="AH26">
        <v>17.618175682809223</v>
      </c>
    </row>
    <row r="27" spans="1:34" x14ac:dyDescent="0.3">
      <c r="A27" s="118">
        <f ca="1">Exceedance!U27</f>
        <v>46844</v>
      </c>
      <c r="B27" s="1">
        <v>51.853273085615854</v>
      </c>
      <c r="C27" s="1">
        <v>51.853273085615854</v>
      </c>
      <c r="D27" s="1">
        <v>51.853273085615854</v>
      </c>
      <c r="E27">
        <v>41.029273085615856</v>
      </c>
      <c r="F27">
        <v>47.738273085615845</v>
      </c>
      <c r="G27">
        <v>48.075273085615848</v>
      </c>
      <c r="H27">
        <v>54.094193865558161</v>
      </c>
      <c r="I27">
        <v>39.429193865558162</v>
      </c>
      <c r="J27">
        <v>42.889273085615841</v>
      </c>
      <c r="K27">
        <v>46.398273085615848</v>
      </c>
      <c r="L27">
        <v>48.043273085615837</v>
      </c>
      <c r="M27">
        <v>48.594273085615846</v>
      </c>
      <c r="N27">
        <v>55.168273085615837</v>
      </c>
      <c r="O27">
        <v>43.592109383203592</v>
      </c>
      <c r="P27">
        <v>30.049826804624097</v>
      </c>
      <c r="Q27">
        <v>48.422273085615835</v>
      </c>
      <c r="R27">
        <v>43.81027308561584</v>
      </c>
      <c r="S27">
        <v>29.869273085615827</v>
      </c>
      <c r="T27">
        <v>40.989273085615835</v>
      </c>
      <c r="U27">
        <v>45.822273085615834</v>
      </c>
      <c r="V27">
        <v>51.433826804624097</v>
      </c>
      <c r="W27">
        <v>37.558273085615845</v>
      </c>
      <c r="X27">
        <v>41.531193865569449</v>
      </c>
      <c r="Y27">
        <v>51.797109383203619</v>
      </c>
      <c r="Z27">
        <v>49.442273085615852</v>
      </c>
      <c r="AA27">
        <v>46.373273085615843</v>
      </c>
      <c r="AB27">
        <v>45.969273085615839</v>
      </c>
      <c r="AC27">
        <v>68.937193866455388</v>
      </c>
      <c r="AD27">
        <v>49.683273085615845</v>
      </c>
      <c r="AE27">
        <v>31.874109383203628</v>
      </c>
      <c r="AF27">
        <v>52.898273085615848</v>
      </c>
      <c r="AG27">
        <v>52.472273085615839</v>
      </c>
      <c r="AH27">
        <v>43.083826804624103</v>
      </c>
    </row>
    <row r="28" spans="1:34" x14ac:dyDescent="0.3">
      <c r="A28" s="118">
        <f ca="1">Exceedance!U28</f>
        <v>46874</v>
      </c>
      <c r="B28" s="1">
        <v>164.78108603172223</v>
      </c>
      <c r="C28" s="1">
        <v>144.70832153699021</v>
      </c>
      <c r="D28" s="1">
        <v>144.70832153699021</v>
      </c>
      <c r="E28">
        <v>128.54816183047708</v>
      </c>
      <c r="F28">
        <v>166.02223648517682</v>
      </c>
      <c r="G28">
        <v>204.50680856351525</v>
      </c>
      <c r="H28">
        <v>333.69386112013086</v>
      </c>
      <c r="I28">
        <v>305.81286112013089</v>
      </c>
      <c r="J28">
        <v>145.02140361448104</v>
      </c>
      <c r="K28">
        <v>196.6157810732779</v>
      </c>
      <c r="L28">
        <v>173.49127366279737</v>
      </c>
      <c r="M28">
        <v>93.915431436884006</v>
      </c>
      <c r="N28">
        <v>77.604886231348729</v>
      </c>
      <c r="O28">
        <v>55.584419455944001</v>
      </c>
      <c r="P28">
        <v>92.214037445232066</v>
      </c>
      <c r="Q28">
        <v>153.5479162158409</v>
      </c>
      <c r="R28">
        <v>112.42123163432349</v>
      </c>
      <c r="S28">
        <v>89.808902062632512</v>
      </c>
      <c r="T28">
        <v>194.67186641490025</v>
      </c>
      <c r="U28">
        <v>255.10490784891101</v>
      </c>
      <c r="V28">
        <v>102.67384217516009</v>
      </c>
      <c r="W28">
        <v>243.23886641490029</v>
      </c>
      <c r="X28">
        <v>106.02586112011915</v>
      </c>
      <c r="Y28">
        <v>64.368419455944007</v>
      </c>
      <c r="Z28">
        <v>172.21923239972892</v>
      </c>
      <c r="AA28">
        <v>161.20172966024867</v>
      </c>
      <c r="AB28">
        <v>132.81310203382122</v>
      </c>
      <c r="AC28">
        <v>300.45386641490029</v>
      </c>
      <c r="AD28">
        <v>77.760035085185891</v>
      </c>
      <c r="AE28">
        <v>33.678419455943981</v>
      </c>
      <c r="AF28">
        <v>101.5090013547689</v>
      </c>
      <c r="AG28">
        <v>122.79985330173119</v>
      </c>
      <c r="AH28">
        <v>94.312768787669498</v>
      </c>
    </row>
    <row r="29" spans="1:34" x14ac:dyDescent="0.3">
      <c r="A29" s="118">
        <f ca="1">Exceedance!U29</f>
        <v>46905</v>
      </c>
      <c r="B29" s="1">
        <v>57.102973835374357</v>
      </c>
      <c r="C29" s="1">
        <v>53.874106667930178</v>
      </c>
      <c r="D29" s="1">
        <v>53.874106667930178</v>
      </c>
      <c r="E29">
        <v>116.89574303106225</v>
      </c>
      <c r="F29">
        <v>59.968106667930158</v>
      </c>
      <c r="G29">
        <v>322.04358600606668</v>
      </c>
      <c r="H29">
        <v>283.94674303106217</v>
      </c>
      <c r="I29">
        <v>299.97697383349509</v>
      </c>
      <c r="J29">
        <v>52.420106667930177</v>
      </c>
      <c r="K29">
        <v>31.947070027421336</v>
      </c>
      <c r="L29">
        <v>63.143106667930148</v>
      </c>
      <c r="M29">
        <v>55.762106667930148</v>
      </c>
      <c r="N29">
        <v>79.008106667930207</v>
      </c>
      <c r="O29">
        <v>62.084106667930179</v>
      </c>
      <c r="P29">
        <v>64.232106667930168</v>
      </c>
      <c r="Q29">
        <v>46.701353976667129</v>
      </c>
      <c r="R29">
        <v>61.762106667930155</v>
      </c>
      <c r="S29">
        <v>49.586106667930167</v>
      </c>
      <c r="T29">
        <v>138.28167221039078</v>
      </c>
      <c r="U29">
        <v>62.730973836931909</v>
      </c>
      <c r="V29">
        <v>37.936106667930183</v>
      </c>
      <c r="W29">
        <v>60.616743031062185</v>
      </c>
      <c r="X29">
        <v>75.204106667930191</v>
      </c>
      <c r="Y29">
        <v>64.538093309810407</v>
      </c>
      <c r="Z29">
        <v>45.116925695939436</v>
      </c>
      <c r="AA29">
        <v>116.37649351258135</v>
      </c>
      <c r="AB29">
        <v>34.896106667930141</v>
      </c>
      <c r="AC29">
        <v>205.60974303106218</v>
      </c>
      <c r="AD29">
        <v>77.930106667930175</v>
      </c>
      <c r="AE29">
        <v>107.65574303106223</v>
      </c>
      <c r="AF29">
        <v>59.298106667930192</v>
      </c>
      <c r="AG29">
        <v>46.86610666793019</v>
      </c>
      <c r="AH29">
        <v>57.864106667930187</v>
      </c>
    </row>
    <row r="30" spans="1:34" x14ac:dyDescent="0.3">
      <c r="A30" s="118">
        <f ca="1">Exceedance!U30</f>
        <v>46935</v>
      </c>
      <c r="B30" s="1">
        <v>100.28330693713974</v>
      </c>
      <c r="C30" s="1">
        <v>100.28330693713974</v>
      </c>
      <c r="D30" s="1">
        <v>100.28330693713974</v>
      </c>
      <c r="E30">
        <v>77.505563135487023</v>
      </c>
      <c r="F30">
        <v>122.54730693713974</v>
      </c>
      <c r="G30">
        <v>189.43922040853872</v>
      </c>
      <c r="H30">
        <v>118.26630693713976</v>
      </c>
      <c r="I30">
        <v>171.50814831629171</v>
      </c>
      <c r="J30">
        <v>81.573306937139762</v>
      </c>
      <c r="K30">
        <v>117.40324785668784</v>
      </c>
      <c r="L30">
        <v>133.27530693713973</v>
      </c>
      <c r="M30">
        <v>128.60630693713975</v>
      </c>
      <c r="N30">
        <v>106.10288544953659</v>
      </c>
      <c r="O30">
        <v>97.708885449536581</v>
      </c>
      <c r="P30">
        <v>99.238885449536568</v>
      </c>
      <c r="Q30">
        <v>89.242306937139773</v>
      </c>
      <c r="R30">
        <v>120.94930693713978</v>
      </c>
      <c r="S30">
        <v>120.39130693713977</v>
      </c>
      <c r="T30">
        <v>217.69114835078145</v>
      </c>
      <c r="U30">
        <v>134.73214831627806</v>
      </c>
      <c r="V30">
        <v>82.852885449536601</v>
      </c>
      <c r="W30">
        <v>66.221563135486988</v>
      </c>
      <c r="X30">
        <v>94.709885449536571</v>
      </c>
      <c r="Y30">
        <v>87.498885449536573</v>
      </c>
      <c r="Z30">
        <v>89.86030693713974</v>
      </c>
      <c r="AA30">
        <v>121.32214832531632</v>
      </c>
      <c r="AB30">
        <v>92.944306937139743</v>
      </c>
      <c r="AC30">
        <v>102.36430693713976</v>
      </c>
      <c r="AD30">
        <v>102.95488544953658</v>
      </c>
      <c r="AE30">
        <v>55.561563135486999</v>
      </c>
      <c r="AF30">
        <v>96.725885449536577</v>
      </c>
      <c r="AG30">
        <v>93.514306937139779</v>
      </c>
      <c r="AH30">
        <v>87.732885449536582</v>
      </c>
    </row>
    <row r="31" spans="1:34" x14ac:dyDescent="0.3">
      <c r="A31" s="118">
        <f ca="1">Exceedance!U31</f>
        <v>46966</v>
      </c>
      <c r="B31" s="1">
        <v>112.64880624617119</v>
      </c>
      <c r="C31" s="1">
        <v>79.560178372063305</v>
      </c>
      <c r="D31" s="1">
        <v>79.560178372063305</v>
      </c>
      <c r="E31">
        <v>116.91280624617116</v>
      </c>
      <c r="F31">
        <v>99.654500686112868</v>
      </c>
      <c r="G31">
        <v>114.15080624617116</v>
      </c>
      <c r="H31">
        <v>117.64880624617115</v>
      </c>
      <c r="I31">
        <v>114.66880624617117</v>
      </c>
      <c r="J31">
        <v>116.9188062461712</v>
      </c>
      <c r="K31">
        <v>112.1298062461712</v>
      </c>
      <c r="L31">
        <v>103.76450068611288</v>
      </c>
      <c r="M31">
        <v>100.87550068611287</v>
      </c>
      <c r="N31">
        <v>94.470484157187229</v>
      </c>
      <c r="O31">
        <v>103.33250068611285</v>
      </c>
      <c r="P31">
        <v>99.673500686112845</v>
      </c>
      <c r="Q31">
        <v>93.179500686112874</v>
      </c>
      <c r="R31">
        <v>98.058500686112865</v>
      </c>
      <c r="S31">
        <v>97.268500686112844</v>
      </c>
      <c r="T31">
        <v>115.97480624617117</v>
      </c>
      <c r="U31">
        <v>117.09480624617119</v>
      </c>
      <c r="V31">
        <v>86.735500686112857</v>
      </c>
      <c r="W31">
        <v>108.28692217371605</v>
      </c>
      <c r="X31">
        <v>87.574484157187243</v>
      </c>
      <c r="Y31">
        <v>78.656851254885709</v>
      </c>
      <c r="Z31">
        <v>82.285178372063328</v>
      </c>
      <c r="AA31">
        <v>117.56580624617115</v>
      </c>
      <c r="AB31">
        <v>105.30161477007957</v>
      </c>
      <c r="AC31">
        <v>115.60892217371604</v>
      </c>
      <c r="AD31">
        <v>85.148178372063327</v>
      </c>
      <c r="AE31">
        <v>105.60592217371607</v>
      </c>
      <c r="AF31">
        <v>96.046500686112878</v>
      </c>
      <c r="AG31">
        <v>101.59950068611286</v>
      </c>
      <c r="AH31">
        <v>90.121500686112881</v>
      </c>
    </row>
    <row r="32" spans="1:34" x14ac:dyDescent="0.3">
      <c r="A32" s="118">
        <f ca="1">Exceedance!U32</f>
        <v>46997</v>
      </c>
      <c r="B32" s="1">
        <v>109.82010866854823</v>
      </c>
      <c r="C32" s="1">
        <v>69.859837091002262</v>
      </c>
      <c r="D32" s="1">
        <v>88.027627935546221</v>
      </c>
      <c r="E32">
        <v>113.20210866854826</v>
      </c>
      <c r="F32">
        <v>73.06583709100228</v>
      </c>
      <c r="G32">
        <v>111.57910866854829</v>
      </c>
      <c r="H32">
        <v>73.178837091002279</v>
      </c>
      <c r="I32">
        <v>109.06610866854824</v>
      </c>
      <c r="J32">
        <v>113.76410866854823</v>
      </c>
      <c r="K32">
        <v>111.36310866854826</v>
      </c>
      <c r="L32">
        <v>74.072837091002285</v>
      </c>
      <c r="M32">
        <v>73.808837091002289</v>
      </c>
      <c r="N32">
        <v>71.117572410522087</v>
      </c>
      <c r="O32">
        <v>68.19983709100228</v>
      </c>
      <c r="P32">
        <v>70.271837091002297</v>
      </c>
      <c r="Q32">
        <v>74.084837091002299</v>
      </c>
      <c r="R32">
        <v>72.539837091002283</v>
      </c>
      <c r="S32">
        <v>68.442837091002275</v>
      </c>
      <c r="T32">
        <v>113.03310866854825</v>
      </c>
      <c r="U32">
        <v>113.78010866854825</v>
      </c>
      <c r="V32">
        <v>73.852837091002272</v>
      </c>
      <c r="W32">
        <v>73.467837091002266</v>
      </c>
      <c r="X32">
        <v>74.175837091002293</v>
      </c>
      <c r="Y32">
        <v>66.96746048275989</v>
      </c>
      <c r="Z32">
        <v>69.844837091002276</v>
      </c>
      <c r="AA32">
        <v>114.20810866854825</v>
      </c>
      <c r="AB32">
        <v>113.33510866854826</v>
      </c>
      <c r="AC32">
        <v>113.50710866854828</v>
      </c>
      <c r="AD32">
        <v>74.504837091002273</v>
      </c>
      <c r="AE32">
        <v>85.946018653522913</v>
      </c>
      <c r="AF32">
        <v>73.941837091002299</v>
      </c>
      <c r="AG32">
        <v>77.46972965298572</v>
      </c>
      <c r="AH32">
        <v>73.154837091002278</v>
      </c>
    </row>
    <row r="33" spans="1:34" x14ac:dyDescent="0.3">
      <c r="A33" s="118">
        <f ca="1">Exceedance!U33</f>
        <v>47027</v>
      </c>
      <c r="B33" s="1">
        <v>99.820840115043239</v>
      </c>
      <c r="C33" s="1">
        <v>65.664829637207689</v>
      </c>
      <c r="D33" s="1">
        <v>64.664829637207703</v>
      </c>
      <c r="E33">
        <v>87.640085254877761</v>
      </c>
      <c r="F33">
        <v>62.084829637207697</v>
      </c>
      <c r="G33">
        <v>112.47958738672816</v>
      </c>
      <c r="H33">
        <v>59.395829637207704</v>
      </c>
      <c r="I33">
        <v>106.55458738672819</v>
      </c>
      <c r="J33">
        <v>80.064801119004187</v>
      </c>
      <c r="K33">
        <v>115.22858738672818</v>
      </c>
      <c r="L33">
        <v>65.121829637207696</v>
      </c>
      <c r="M33">
        <v>66.765829637207702</v>
      </c>
      <c r="N33">
        <v>60.391749824378905</v>
      </c>
      <c r="O33">
        <v>65.885829637207706</v>
      </c>
      <c r="P33">
        <v>62.615829637207696</v>
      </c>
      <c r="Q33">
        <v>61.371829637207696</v>
      </c>
      <c r="R33">
        <v>50.478829637207703</v>
      </c>
      <c r="S33">
        <v>57.893829637207702</v>
      </c>
      <c r="T33">
        <v>114.24358738672819</v>
      </c>
      <c r="U33">
        <v>100.49747887508022</v>
      </c>
      <c r="V33">
        <v>65.559829637207685</v>
      </c>
      <c r="W33">
        <v>63.977829637207691</v>
      </c>
      <c r="X33">
        <v>67.707829637207709</v>
      </c>
      <c r="Y33">
        <v>57.783749824378916</v>
      </c>
      <c r="Z33">
        <v>59.021829637207695</v>
      </c>
      <c r="AA33">
        <v>96.039905853801613</v>
      </c>
      <c r="AB33">
        <v>66.617829637207677</v>
      </c>
      <c r="AC33">
        <v>66.074829637207685</v>
      </c>
      <c r="AD33">
        <v>67.033829637207688</v>
      </c>
      <c r="AE33">
        <v>66.34082963720769</v>
      </c>
      <c r="AF33">
        <v>65.4558296372077</v>
      </c>
      <c r="AG33">
        <v>67.427829637207694</v>
      </c>
      <c r="AH33">
        <v>67.044829637207684</v>
      </c>
    </row>
    <row r="34" spans="1:34" x14ac:dyDescent="0.3">
      <c r="A34" s="118">
        <f ca="1">Exceedance!U34</f>
        <v>47058</v>
      </c>
      <c r="B34" s="1">
        <v>48.223306810174698</v>
      </c>
      <c r="C34" s="1">
        <v>16.196008027148352</v>
      </c>
      <c r="D34" s="1">
        <v>32.624326425498836</v>
      </c>
      <c r="E34">
        <v>51.434306810320052</v>
      </c>
      <c r="F34">
        <v>33.032476805801949</v>
      </c>
      <c r="G34">
        <v>110.28045549693246</v>
      </c>
      <c r="H34">
        <v>13.99100802714835</v>
      </c>
      <c r="I34">
        <v>107.78345549693246</v>
      </c>
      <c r="J34">
        <v>51.565306810387781</v>
      </c>
      <c r="K34">
        <v>83.042869708159017</v>
      </c>
      <c r="L34">
        <v>18.510900589131793</v>
      </c>
      <c r="M34">
        <v>19.723900589131802</v>
      </c>
      <c r="N34">
        <v>13.735219365378507</v>
      </c>
      <c r="O34">
        <v>17.003008027148358</v>
      </c>
      <c r="P34">
        <v>14.263008027148352</v>
      </c>
      <c r="Q34">
        <v>49.659748846629917</v>
      </c>
      <c r="R34">
        <v>11.256008027148351</v>
      </c>
      <c r="S34">
        <v>12.684008027148352</v>
      </c>
      <c r="T34">
        <v>74.339728345503545</v>
      </c>
      <c r="U34">
        <v>50.025306810154632</v>
      </c>
      <c r="V34">
        <v>15.463008027148355</v>
      </c>
      <c r="W34">
        <v>15.522008027148351</v>
      </c>
      <c r="X34">
        <v>17.751008027148352</v>
      </c>
      <c r="Y34">
        <v>12.32921936537848</v>
      </c>
      <c r="Z34">
        <v>15.253008027148349</v>
      </c>
      <c r="AA34">
        <v>45.541306810140831</v>
      </c>
      <c r="AB34">
        <v>33.07137734272515</v>
      </c>
      <c r="AC34">
        <v>46.69327614513378</v>
      </c>
      <c r="AD34">
        <v>17.201008027148355</v>
      </c>
      <c r="AE34">
        <v>33.979312215451557</v>
      </c>
      <c r="AF34">
        <v>33.95805724162242</v>
      </c>
      <c r="AG34">
        <v>17.852900589131789</v>
      </c>
      <c r="AH34">
        <v>17.233008027148355</v>
      </c>
    </row>
    <row r="35" spans="1:34" x14ac:dyDescent="0.3">
      <c r="A35" s="118">
        <f ca="1">Exceedance!U35</f>
        <v>47088</v>
      </c>
      <c r="B35" s="1">
        <v>67.086707000611355</v>
      </c>
      <c r="C35" s="1">
        <v>19.942766247763306</v>
      </c>
      <c r="D35" s="1">
        <v>67.08670698057756</v>
      </c>
      <c r="E35">
        <v>71.19313675268954</v>
      </c>
      <c r="F35">
        <v>66.888136718914041</v>
      </c>
      <c r="G35">
        <v>114.38580208039342</v>
      </c>
      <c r="H35">
        <v>38.562798612580032</v>
      </c>
      <c r="I35">
        <v>97.623231712252718</v>
      </c>
      <c r="J35">
        <v>73.219136752677485</v>
      </c>
      <c r="K35">
        <v>67.373136752634437</v>
      </c>
      <c r="L35">
        <v>30.976766247763308</v>
      </c>
      <c r="M35">
        <v>31.098766247763312</v>
      </c>
      <c r="N35">
        <v>15.486276554448631</v>
      </c>
      <c r="O35">
        <v>17.868443933713749</v>
      </c>
      <c r="P35">
        <v>17.224443933713744</v>
      </c>
      <c r="Q35">
        <v>69.108707000625159</v>
      </c>
      <c r="R35">
        <v>38.880481216922682</v>
      </c>
      <c r="S35">
        <v>64.315847452843229</v>
      </c>
      <c r="T35">
        <v>71.640136752653333</v>
      </c>
      <c r="U35">
        <v>68.636136752677487</v>
      </c>
      <c r="V35">
        <v>17.249443933713746</v>
      </c>
      <c r="W35">
        <v>50.445362642719125</v>
      </c>
      <c r="X35">
        <v>18.581443933713739</v>
      </c>
      <c r="Y35">
        <v>17.852443933713744</v>
      </c>
      <c r="Z35">
        <v>24.203766247763308</v>
      </c>
      <c r="AA35">
        <v>67.377707000623445</v>
      </c>
      <c r="AB35">
        <v>65.166707050623742</v>
      </c>
      <c r="AC35">
        <v>72.161136752679099</v>
      </c>
      <c r="AD35">
        <v>18.724443933713744</v>
      </c>
      <c r="AE35">
        <v>70.104136733342344</v>
      </c>
      <c r="AF35">
        <v>70.807136752699819</v>
      </c>
      <c r="AG35">
        <v>29.076766247763306</v>
      </c>
      <c r="AH35">
        <v>18.188443933713746</v>
      </c>
    </row>
    <row r="36" spans="1:34" x14ac:dyDescent="0.3">
      <c r="A36" s="118">
        <f ca="1">Exceedance!U36</f>
        <v>47119</v>
      </c>
      <c r="B36" s="1">
        <v>48.634918205328979</v>
      </c>
      <c r="C36" s="1">
        <v>25.568766276640641</v>
      </c>
      <c r="D36" s="1">
        <v>48.634918205328979</v>
      </c>
      <c r="E36">
        <v>51.943347957395098</v>
      </c>
      <c r="F36">
        <v>48.087918205328975</v>
      </c>
      <c r="G36">
        <v>86.474691896385636</v>
      </c>
      <c r="H36">
        <v>53.130348004614653</v>
      </c>
      <c r="I36">
        <v>55.265347957385387</v>
      </c>
      <c r="J36">
        <v>52.666918205340579</v>
      </c>
      <c r="K36">
        <v>50.819347957406698</v>
      </c>
      <c r="L36">
        <v>35.126766276640652</v>
      </c>
      <c r="M36">
        <v>18.309443962591086</v>
      </c>
      <c r="N36">
        <v>15.363043795260044</v>
      </c>
      <c r="O36">
        <v>18.123443962591089</v>
      </c>
      <c r="P36">
        <v>20.187766276640644</v>
      </c>
      <c r="Q36">
        <v>49.451918205328987</v>
      </c>
      <c r="R36">
        <v>49.839918309908391</v>
      </c>
      <c r="S36">
        <v>45.612918205341153</v>
      </c>
      <c r="T36">
        <v>52.356347957395094</v>
      </c>
      <c r="U36">
        <v>49.021918205328973</v>
      </c>
      <c r="V36">
        <v>28.259766276640651</v>
      </c>
      <c r="W36">
        <v>50.919347957414793</v>
      </c>
      <c r="X36">
        <v>18.450443962591084</v>
      </c>
      <c r="Y36">
        <v>29.045918968166891</v>
      </c>
      <c r="Z36">
        <v>29.539766276640641</v>
      </c>
      <c r="AA36">
        <v>49.06891820532897</v>
      </c>
      <c r="AB36">
        <v>47.307918205340584</v>
      </c>
      <c r="AC36">
        <v>51.732347957406695</v>
      </c>
      <c r="AD36">
        <v>36.997766276640633</v>
      </c>
      <c r="AE36">
        <v>51.010347957395091</v>
      </c>
      <c r="AF36">
        <v>48.684918205340587</v>
      </c>
      <c r="AG36">
        <v>18.035443962591085</v>
      </c>
      <c r="AH36">
        <v>28.939766276640643</v>
      </c>
    </row>
    <row r="37" spans="1:34" x14ac:dyDescent="0.3">
      <c r="A37" s="118">
        <f ca="1">Exceedance!U37</f>
        <v>47150</v>
      </c>
      <c r="B37" s="1">
        <v>40.545201315015319</v>
      </c>
      <c r="C37" s="1">
        <v>24.321507818984362</v>
      </c>
      <c r="D37" s="1">
        <v>40.545201315015319</v>
      </c>
      <c r="E37">
        <v>40.138341810883098</v>
      </c>
      <c r="F37">
        <v>42.804771562949206</v>
      </c>
      <c r="G37">
        <v>50.050341810858086</v>
      </c>
      <c r="H37">
        <v>40.354341810883099</v>
      </c>
      <c r="I37">
        <v>43.327341810883098</v>
      </c>
      <c r="J37">
        <v>43.288051067081568</v>
      </c>
      <c r="K37">
        <v>43.213341810883094</v>
      </c>
      <c r="L37">
        <v>32.94450781898437</v>
      </c>
      <c r="M37">
        <v>18.305350794190936</v>
      </c>
      <c r="N37">
        <v>13.005103782101617</v>
      </c>
      <c r="O37">
        <v>16.546474761133148</v>
      </c>
      <c r="P37">
        <v>25.022507818984366</v>
      </c>
      <c r="Q37">
        <v>37.061051067081571</v>
      </c>
      <c r="R37">
        <v>40.249051067081581</v>
      </c>
      <c r="S37">
        <v>33.813051067081574</v>
      </c>
      <c r="T37">
        <v>41.458341810883091</v>
      </c>
      <c r="U37">
        <v>37.27877156294921</v>
      </c>
      <c r="V37">
        <v>29.581507818984367</v>
      </c>
      <c r="W37">
        <v>38.982341810883106</v>
      </c>
      <c r="X37">
        <v>16.696474761133146</v>
      </c>
      <c r="Y37">
        <v>11.94810378210162</v>
      </c>
      <c r="Z37">
        <v>21.936507818984367</v>
      </c>
      <c r="AA37">
        <v>39.39105106708157</v>
      </c>
      <c r="AB37">
        <v>44.232051067081571</v>
      </c>
      <c r="AC37">
        <v>45.238341810883092</v>
      </c>
      <c r="AD37">
        <v>35.403507818984366</v>
      </c>
      <c r="AE37">
        <v>40.307341810883088</v>
      </c>
      <c r="AF37">
        <v>39.29505106708158</v>
      </c>
      <c r="AG37">
        <v>16.099474761133148</v>
      </c>
      <c r="AH37">
        <v>27.600507818984362</v>
      </c>
    </row>
    <row r="38" spans="1:34" x14ac:dyDescent="0.3">
      <c r="A38" s="118">
        <f ca="1">Exceedance!U38</f>
        <v>47178</v>
      </c>
      <c r="B38" s="1">
        <v>45.595909399238224</v>
      </c>
      <c r="C38" s="1">
        <v>20.537175617185941</v>
      </c>
      <c r="D38" s="1">
        <v>45.595909399238224</v>
      </c>
      <c r="E38">
        <v>49.85090939923824</v>
      </c>
      <c r="F38">
        <v>56.201909399238239</v>
      </c>
      <c r="G38">
        <v>50.414909399238212</v>
      </c>
      <c r="H38">
        <v>54.369909399238246</v>
      </c>
      <c r="I38">
        <v>52.103909399238233</v>
      </c>
      <c r="J38">
        <v>46.099629895105892</v>
      </c>
      <c r="K38">
        <v>39.68590939923822</v>
      </c>
      <c r="L38">
        <v>28.530497931235505</v>
      </c>
      <c r="M38">
        <v>22.602175617185939</v>
      </c>
      <c r="N38">
        <v>15.461729276942044</v>
      </c>
      <c r="O38">
        <v>15.960175617185929</v>
      </c>
      <c r="P38">
        <v>23.573497931235501</v>
      </c>
      <c r="Q38">
        <v>35.947059647171997</v>
      </c>
      <c r="R38">
        <v>64.43562989510589</v>
      </c>
      <c r="S38">
        <v>29.365497931235502</v>
      </c>
      <c r="T38">
        <v>51.83890939923824</v>
      </c>
      <c r="U38">
        <v>31.828909399238238</v>
      </c>
      <c r="V38">
        <v>22.482497931235489</v>
      </c>
      <c r="W38">
        <v>47.696909399238237</v>
      </c>
      <c r="X38">
        <v>22.742175617185939</v>
      </c>
      <c r="Y38">
        <v>29.350497931235502</v>
      </c>
      <c r="Z38">
        <v>14.875175617185938</v>
      </c>
      <c r="AA38">
        <v>46.189059647171987</v>
      </c>
      <c r="AB38">
        <v>67.501059647171999</v>
      </c>
      <c r="AC38">
        <v>37.858909399238257</v>
      </c>
      <c r="AD38">
        <v>32.237497931235502</v>
      </c>
      <c r="AE38">
        <v>43.811909399238239</v>
      </c>
      <c r="AF38">
        <v>36.498629895105893</v>
      </c>
      <c r="AG38">
        <v>17.574175617185929</v>
      </c>
      <c r="AH38">
        <v>19.192175617185939</v>
      </c>
    </row>
    <row r="39" spans="1:34" x14ac:dyDescent="0.3">
      <c r="A39" s="118">
        <f ca="1">Exceedance!U39</f>
        <v>47209</v>
      </c>
      <c r="B39" s="1">
        <v>51.853273085615847</v>
      </c>
      <c r="C39" s="1">
        <v>51.853273085615847</v>
      </c>
      <c r="D39" s="1">
        <v>51.853273085615847</v>
      </c>
      <c r="E39">
        <v>47.69127308561584</v>
      </c>
      <c r="F39">
        <v>47.746273085615833</v>
      </c>
      <c r="G39">
        <v>54.800193865562278</v>
      </c>
      <c r="H39">
        <v>40.489193865551002</v>
      </c>
      <c r="I39">
        <v>42.888273085615836</v>
      </c>
      <c r="J39">
        <v>46.135273085615836</v>
      </c>
      <c r="K39">
        <v>47.920273085615833</v>
      </c>
      <c r="L39">
        <v>49.136273085615834</v>
      </c>
      <c r="M39">
        <v>55.103273085615825</v>
      </c>
      <c r="N39">
        <v>46.413273085615835</v>
      </c>
      <c r="O39">
        <v>30.324826804624109</v>
      </c>
      <c r="P39">
        <v>48.660273085615842</v>
      </c>
      <c r="Q39">
        <v>50.403193865562287</v>
      </c>
      <c r="R39">
        <v>56.951193865551005</v>
      </c>
      <c r="S39">
        <v>41.082273085615839</v>
      </c>
      <c r="T39">
        <v>46.247273085615831</v>
      </c>
      <c r="U39">
        <v>51.007826804624095</v>
      </c>
      <c r="V39">
        <v>37.245273085615842</v>
      </c>
      <c r="W39">
        <v>42.229193865551004</v>
      </c>
      <c r="X39">
        <v>54.703273085615834</v>
      </c>
      <c r="Y39">
        <v>49.387273085615831</v>
      </c>
      <c r="Z39">
        <v>46.405273085615839</v>
      </c>
      <c r="AA39">
        <v>45.765273085615831</v>
      </c>
      <c r="AB39">
        <v>70.688193865551</v>
      </c>
      <c r="AC39">
        <v>49.568273085615829</v>
      </c>
      <c r="AD39">
        <v>34.383273085615841</v>
      </c>
      <c r="AE39">
        <v>52.857273085615837</v>
      </c>
      <c r="AF39">
        <v>52.005273085615841</v>
      </c>
      <c r="AG39">
        <v>42.975826804624106</v>
      </c>
      <c r="AH39">
        <v>40.808273085615831</v>
      </c>
    </row>
    <row r="40" spans="1:34" x14ac:dyDescent="0.3">
      <c r="A40" s="118">
        <f ca="1">Exceedance!U40</f>
        <v>47239</v>
      </c>
      <c r="B40" s="1">
        <v>164.78108603169815</v>
      </c>
      <c r="C40" s="1">
        <v>144.70832153699021</v>
      </c>
      <c r="D40" s="1">
        <v>164.78108603169815</v>
      </c>
      <c r="E40">
        <v>166.51981355438727</v>
      </c>
      <c r="F40">
        <v>198.90280856351529</v>
      </c>
      <c r="G40">
        <v>333.12486112009515</v>
      </c>
      <c r="H40">
        <v>302.17086112009508</v>
      </c>
      <c r="I40">
        <v>148.73175910096256</v>
      </c>
      <c r="J40">
        <v>197.20302389534257</v>
      </c>
      <c r="K40">
        <v>210.71707910070023</v>
      </c>
      <c r="L40">
        <v>144.67468909897977</v>
      </c>
      <c r="M40">
        <v>77.57360059464375</v>
      </c>
      <c r="N40">
        <v>94.892293137713992</v>
      </c>
      <c r="O40">
        <v>91.871945547798958</v>
      </c>
      <c r="P40">
        <v>154.79001386990475</v>
      </c>
      <c r="Q40">
        <v>205.14686112009514</v>
      </c>
      <c r="R40">
        <v>197.45886112009509</v>
      </c>
      <c r="S40">
        <v>194.37286641490033</v>
      </c>
      <c r="T40">
        <v>245.82022786055876</v>
      </c>
      <c r="U40">
        <v>103.64178677181584</v>
      </c>
      <c r="V40">
        <v>241.86686641490024</v>
      </c>
      <c r="W40">
        <v>106.3878611200951</v>
      </c>
      <c r="X40">
        <v>75.030717585482108</v>
      </c>
      <c r="Y40">
        <v>171.30788021405147</v>
      </c>
      <c r="Z40">
        <v>161.04476488038225</v>
      </c>
      <c r="AA40">
        <v>133.58843558334252</v>
      </c>
      <c r="AB40">
        <v>306.24686641490035</v>
      </c>
      <c r="AC40">
        <v>79.740931497691165</v>
      </c>
      <c r="AD40">
        <v>217.98786641490034</v>
      </c>
      <c r="AE40">
        <v>101.23986117964469</v>
      </c>
      <c r="AF40">
        <v>124.27905583779899</v>
      </c>
      <c r="AG40">
        <v>94.620408038839258</v>
      </c>
      <c r="AH40">
        <v>152.34415080042214</v>
      </c>
    </row>
    <row r="41" spans="1:34" x14ac:dyDescent="0.3">
      <c r="A41" s="118">
        <f ca="1">Exceedance!U41</f>
        <v>47270</v>
      </c>
      <c r="B41" s="1">
        <v>57.102973835362299</v>
      </c>
      <c r="C41" s="1">
        <v>53.874106667930178</v>
      </c>
      <c r="D41" s="1">
        <v>57.102973835362299</v>
      </c>
      <c r="E41">
        <v>59.968106667930186</v>
      </c>
      <c r="F41">
        <v>390.71458642162906</v>
      </c>
      <c r="G41">
        <v>283.81874303106224</v>
      </c>
      <c r="H41">
        <v>303.27497383350726</v>
      </c>
      <c r="I41">
        <v>52.490106667930164</v>
      </c>
      <c r="J41">
        <v>100.19489120085331</v>
      </c>
      <c r="K41">
        <v>63.094106667930184</v>
      </c>
      <c r="L41">
        <v>54.579106667930205</v>
      </c>
      <c r="M41">
        <v>78.988106667930182</v>
      </c>
      <c r="N41">
        <v>62.03310666793017</v>
      </c>
      <c r="O41">
        <v>64.27010666793015</v>
      </c>
      <c r="P41">
        <v>45.996405487235265</v>
      </c>
      <c r="Q41">
        <v>61.734106667930185</v>
      </c>
      <c r="R41">
        <v>49.621106667930192</v>
      </c>
      <c r="S41">
        <v>278.6567974806278</v>
      </c>
      <c r="T41">
        <v>64.357973837395022</v>
      </c>
      <c r="U41">
        <v>37.817106667930176</v>
      </c>
      <c r="V41">
        <v>92.136206328328782</v>
      </c>
      <c r="W41">
        <v>75.181106667930152</v>
      </c>
      <c r="X41">
        <v>67.156106667930175</v>
      </c>
      <c r="Y41">
        <v>45.00072078775753</v>
      </c>
      <c r="Z41">
        <v>98.354148260455048</v>
      </c>
      <c r="AA41">
        <v>67.889290064224738</v>
      </c>
      <c r="AB41">
        <v>203.28374303106222</v>
      </c>
      <c r="AC41">
        <v>77.915106667930189</v>
      </c>
      <c r="AD41">
        <v>106.4017430310622</v>
      </c>
      <c r="AE41">
        <v>59.310106667930171</v>
      </c>
      <c r="AF41">
        <v>46.603106667930184</v>
      </c>
      <c r="AG41">
        <v>57.853106667930192</v>
      </c>
      <c r="AH41">
        <v>215.14297384895173</v>
      </c>
    </row>
    <row r="42" spans="1:34" x14ac:dyDescent="0.3">
      <c r="A42" s="118">
        <f ca="1">Exceedance!U42</f>
        <v>47300</v>
      </c>
      <c r="B42" s="1">
        <v>100.28330693713974</v>
      </c>
      <c r="C42" s="1">
        <v>100.28330693713974</v>
      </c>
      <c r="D42" s="1">
        <v>100.28330693713974</v>
      </c>
      <c r="E42">
        <v>122.47430693713976</v>
      </c>
      <c r="F42">
        <v>439.74314831808516</v>
      </c>
      <c r="G42">
        <v>118.29430693713977</v>
      </c>
      <c r="H42">
        <v>178.19214831627804</v>
      </c>
      <c r="I42">
        <v>81.725306937139777</v>
      </c>
      <c r="J42">
        <v>221.2441483252407</v>
      </c>
      <c r="K42">
        <v>133.06830693713974</v>
      </c>
      <c r="L42">
        <v>128.04030693713977</v>
      </c>
      <c r="M42">
        <v>106.02588544953656</v>
      </c>
      <c r="N42">
        <v>97.710885449536562</v>
      </c>
      <c r="O42">
        <v>99.323885449536576</v>
      </c>
      <c r="P42">
        <v>86.182306937139785</v>
      </c>
      <c r="Q42">
        <v>120.88230693713977</v>
      </c>
      <c r="R42">
        <v>120.21930693713976</v>
      </c>
      <c r="S42">
        <v>217.63614831989869</v>
      </c>
      <c r="T42">
        <v>139.1751483162781</v>
      </c>
      <c r="U42">
        <v>82.346885449536572</v>
      </c>
      <c r="V42">
        <v>227.71914835206107</v>
      </c>
      <c r="W42">
        <v>94.642885449536564</v>
      </c>
      <c r="X42">
        <v>86.29588544953657</v>
      </c>
      <c r="Y42">
        <v>89.988306937139768</v>
      </c>
      <c r="Z42">
        <v>120.9331483296549</v>
      </c>
      <c r="AA42">
        <v>96.329664850581437</v>
      </c>
      <c r="AB42">
        <v>100.55930693713977</v>
      </c>
      <c r="AC42">
        <v>102.82288544953657</v>
      </c>
      <c r="AD42">
        <v>151.50969648192131</v>
      </c>
      <c r="AE42">
        <v>96.867885449536587</v>
      </c>
      <c r="AF42">
        <v>89.881306937139769</v>
      </c>
      <c r="AG42">
        <v>87.979885449536596</v>
      </c>
      <c r="AH42">
        <v>184.13414831627813</v>
      </c>
    </row>
    <row r="43" spans="1:34" x14ac:dyDescent="0.3">
      <c r="A43" s="118">
        <f ca="1">Exceedance!U43</f>
        <v>47331</v>
      </c>
      <c r="B43" s="1">
        <v>112.64880624617119</v>
      </c>
      <c r="C43" s="1">
        <v>80.310212770347448</v>
      </c>
      <c r="D43" s="1">
        <v>112.64880624617119</v>
      </c>
      <c r="E43">
        <v>99.674500686112879</v>
      </c>
      <c r="F43">
        <v>114.15780624617115</v>
      </c>
      <c r="G43">
        <v>117.65380624617116</v>
      </c>
      <c r="H43">
        <v>114.46080624617117</v>
      </c>
      <c r="I43">
        <v>116.92680624617118</v>
      </c>
      <c r="J43">
        <v>112.12480624617116</v>
      </c>
      <c r="K43">
        <v>103.68250068611286</v>
      </c>
      <c r="L43">
        <v>100.71650068611287</v>
      </c>
      <c r="M43">
        <v>94.461484157187243</v>
      </c>
      <c r="N43">
        <v>103.33750068611286</v>
      </c>
      <c r="O43">
        <v>99.840500686112861</v>
      </c>
      <c r="P43">
        <v>114.36606129181385</v>
      </c>
      <c r="Q43">
        <v>98.058500686112879</v>
      </c>
      <c r="R43">
        <v>97.209500686112861</v>
      </c>
      <c r="S43">
        <v>115.99080624617116</v>
      </c>
      <c r="T43">
        <v>117.02580624617116</v>
      </c>
      <c r="U43">
        <v>115.48680624617118</v>
      </c>
      <c r="V43">
        <v>116.39180624617116</v>
      </c>
      <c r="W43">
        <v>87.556484157187242</v>
      </c>
      <c r="X43">
        <v>84.089178372063316</v>
      </c>
      <c r="Y43">
        <v>82.290178372063309</v>
      </c>
      <c r="Z43">
        <v>117.5678062461712</v>
      </c>
      <c r="AA43">
        <v>116.95980624617118</v>
      </c>
      <c r="AB43">
        <v>115.25892217371606</v>
      </c>
      <c r="AC43">
        <v>85.149178372063304</v>
      </c>
      <c r="AD43">
        <v>114.73180624617116</v>
      </c>
      <c r="AE43">
        <v>96.20250068611287</v>
      </c>
      <c r="AF43">
        <v>117.15780624617115</v>
      </c>
      <c r="AG43">
        <v>90.475500686112866</v>
      </c>
      <c r="AH43">
        <v>116.91480624617115</v>
      </c>
    </row>
    <row r="44" spans="1:34" x14ac:dyDescent="0.3">
      <c r="A44" s="118">
        <f ca="1">Exceedance!U44</f>
        <v>47362</v>
      </c>
      <c r="B44" s="1">
        <v>109.82010866854823</v>
      </c>
      <c r="C44" s="1">
        <v>109.82010866854823</v>
      </c>
      <c r="D44" s="1">
        <v>109.82010866854823</v>
      </c>
      <c r="E44">
        <v>73.060837091002298</v>
      </c>
      <c r="F44">
        <v>111.54710866854826</v>
      </c>
      <c r="G44">
        <v>73.18583709100227</v>
      </c>
      <c r="H44">
        <v>109.06910866854824</v>
      </c>
      <c r="I44">
        <v>113.76710866854826</v>
      </c>
      <c r="J44">
        <v>111.35810866854828</v>
      </c>
      <c r="K44">
        <v>74.070837091002289</v>
      </c>
      <c r="L44">
        <v>73.773837091002292</v>
      </c>
      <c r="M44">
        <v>74.147837091002287</v>
      </c>
      <c r="N44">
        <v>68.191837091002284</v>
      </c>
      <c r="O44">
        <v>70.300837091002279</v>
      </c>
      <c r="P44">
        <v>114.09210866854826</v>
      </c>
      <c r="Q44">
        <v>72.521837091002297</v>
      </c>
      <c r="R44">
        <v>68.453837091002285</v>
      </c>
      <c r="S44">
        <v>113.03710866854824</v>
      </c>
      <c r="T44">
        <v>113.75910866854829</v>
      </c>
      <c r="U44">
        <v>113.80710866854825</v>
      </c>
      <c r="V44">
        <v>113.42810866854826</v>
      </c>
      <c r="W44">
        <v>74.180837091002275</v>
      </c>
      <c r="X44">
        <v>70.160837091002278</v>
      </c>
      <c r="Y44">
        <v>69.844837091002276</v>
      </c>
      <c r="Z44">
        <v>114.20810866854823</v>
      </c>
      <c r="AA44">
        <v>113.33510866854824</v>
      </c>
      <c r="AB44">
        <v>113.54310866854826</v>
      </c>
      <c r="AC44">
        <v>74.503837091002296</v>
      </c>
      <c r="AD44">
        <v>113.65910866854827</v>
      </c>
      <c r="AE44">
        <v>73.946837091002294</v>
      </c>
      <c r="AF44">
        <v>113.70010866854822</v>
      </c>
      <c r="AG44">
        <v>73.151837091002292</v>
      </c>
      <c r="AH44">
        <v>113.19710866854824</v>
      </c>
    </row>
    <row r="45" spans="1:34" x14ac:dyDescent="0.3">
      <c r="A45" s="118">
        <f ca="1">Exceedance!U45</f>
        <v>47392</v>
      </c>
      <c r="B45" s="1">
        <v>99.820840115055816</v>
      </c>
      <c r="C45" s="1">
        <v>65.664829637207689</v>
      </c>
      <c r="D45" s="1">
        <v>94.82084011505583</v>
      </c>
      <c r="E45">
        <v>62.074829637207692</v>
      </c>
      <c r="F45">
        <v>112.44658738672817</v>
      </c>
      <c r="G45">
        <v>59.405829637207688</v>
      </c>
      <c r="H45">
        <v>106.5265873867282</v>
      </c>
      <c r="I45">
        <v>81.813063417134344</v>
      </c>
      <c r="J45">
        <v>115.18958738672819</v>
      </c>
      <c r="K45">
        <v>65.095829637207686</v>
      </c>
      <c r="L45">
        <v>66.7178296372077</v>
      </c>
      <c r="M45">
        <v>63.514829637207697</v>
      </c>
      <c r="N45">
        <v>65.868829637207682</v>
      </c>
      <c r="O45">
        <v>62.64882963720769</v>
      </c>
      <c r="P45">
        <v>79.257427917038569</v>
      </c>
      <c r="Q45">
        <v>55.185139982753128</v>
      </c>
      <c r="R45">
        <v>57.903829637207686</v>
      </c>
      <c r="S45">
        <v>114.25358738672814</v>
      </c>
      <c r="T45">
        <v>102.09396066707428</v>
      </c>
      <c r="U45">
        <v>65.444829637207675</v>
      </c>
      <c r="V45">
        <v>113.08258738672818</v>
      </c>
      <c r="W45">
        <v>67.70082963720769</v>
      </c>
      <c r="X45">
        <v>60.499829637207704</v>
      </c>
      <c r="Y45">
        <v>59.021829637207688</v>
      </c>
      <c r="Z45">
        <v>96.116801403609855</v>
      </c>
      <c r="AA45">
        <v>91.585194814078832</v>
      </c>
      <c r="AB45">
        <v>65.992829637207691</v>
      </c>
      <c r="AC45">
        <v>67.009829637207687</v>
      </c>
      <c r="AD45">
        <v>115.43858738672817</v>
      </c>
      <c r="AE45">
        <v>65.4588296372077</v>
      </c>
      <c r="AF45">
        <v>78.92507772780516</v>
      </c>
      <c r="AG45">
        <v>67.041829637207684</v>
      </c>
      <c r="AH45">
        <v>114.25258738672815</v>
      </c>
    </row>
    <row r="46" spans="1:34" x14ac:dyDescent="0.3">
      <c r="A46" s="118">
        <f ca="1">Exceedance!U46</f>
        <v>47423</v>
      </c>
      <c r="B46" s="1">
        <v>48.223306810162633</v>
      </c>
      <c r="C46" s="1">
        <v>41.001282021425276</v>
      </c>
      <c r="D46" s="1">
        <v>46.223306810162647</v>
      </c>
      <c r="E46">
        <v>32.331069302906947</v>
      </c>
      <c r="F46">
        <v>110.24645549693247</v>
      </c>
      <c r="G46">
        <v>13.990008027148351</v>
      </c>
      <c r="H46">
        <v>107.58545549693247</v>
      </c>
      <c r="I46">
        <v>52.142306810371963</v>
      </c>
      <c r="J46">
        <v>85.945794548196048</v>
      </c>
      <c r="K46">
        <v>18.07490058913179</v>
      </c>
      <c r="L46">
        <v>19.026900589131792</v>
      </c>
      <c r="M46">
        <v>16.713008027148348</v>
      </c>
      <c r="N46">
        <v>16.983008027148351</v>
      </c>
      <c r="O46">
        <v>14.287008027148355</v>
      </c>
      <c r="P46">
        <v>54.574306810474638</v>
      </c>
      <c r="Q46">
        <v>59.20330681081564</v>
      </c>
      <c r="R46">
        <v>29.068000549866714</v>
      </c>
      <c r="S46">
        <v>74.944281832889629</v>
      </c>
      <c r="T46">
        <v>50.346306810138515</v>
      </c>
      <c r="U46">
        <v>32.322377067884027</v>
      </c>
      <c r="V46">
        <v>57.460470027123527</v>
      </c>
      <c r="W46">
        <v>17.741008027148354</v>
      </c>
      <c r="X46">
        <v>15.129008027148352</v>
      </c>
      <c r="Y46">
        <v>15.247008027148352</v>
      </c>
      <c r="Z46">
        <v>45.613306810140536</v>
      </c>
      <c r="AA46">
        <v>41.892306810158047</v>
      </c>
      <c r="AB46">
        <v>44.543599359158925</v>
      </c>
      <c r="AC46">
        <v>17.172008027148351</v>
      </c>
      <c r="AD46">
        <v>70.288298427336329</v>
      </c>
      <c r="AE46">
        <v>32.061374356918101</v>
      </c>
      <c r="AF46">
        <v>42.921306810262337</v>
      </c>
      <c r="AG46">
        <v>17.225008027148352</v>
      </c>
      <c r="AH46">
        <v>72.232022109025934</v>
      </c>
    </row>
    <row r="47" spans="1:34" x14ac:dyDescent="0.3">
      <c r="A47" s="118">
        <f ca="1">Exceedance!U47</f>
        <v>47453</v>
      </c>
      <c r="B47" s="1">
        <v>67.086707000611355</v>
      </c>
      <c r="C47" s="1">
        <v>67.086707000625111</v>
      </c>
      <c r="D47" s="1">
        <v>67.086707000611355</v>
      </c>
      <c r="E47">
        <v>66.942136708179262</v>
      </c>
      <c r="F47">
        <v>114.35180208039338</v>
      </c>
      <c r="G47">
        <v>38.193391944947834</v>
      </c>
      <c r="H47">
        <v>104.64002216308769</v>
      </c>
      <c r="I47">
        <v>73.739136752677467</v>
      </c>
      <c r="J47">
        <v>67.945136752633303</v>
      </c>
      <c r="K47">
        <v>30.559766247763314</v>
      </c>
      <c r="L47">
        <v>36.95225191228824</v>
      </c>
      <c r="M47">
        <v>18.561443933713743</v>
      </c>
      <c r="N47">
        <v>17.850443933713745</v>
      </c>
      <c r="O47">
        <v>17.242443933713741</v>
      </c>
      <c r="P47">
        <v>69.466707000611365</v>
      </c>
      <c r="Q47">
        <v>70.783136752677464</v>
      </c>
      <c r="R47">
        <v>65.810707000634153</v>
      </c>
      <c r="S47">
        <v>71.781136752653111</v>
      </c>
      <c r="T47">
        <v>68.93413675267746</v>
      </c>
      <c r="U47">
        <v>66.332136732285605</v>
      </c>
      <c r="V47">
        <v>69.113136752672645</v>
      </c>
      <c r="W47">
        <v>18.572443933713743</v>
      </c>
      <c r="X47">
        <v>17.708443933713742</v>
      </c>
      <c r="Y47">
        <v>24.198766247763306</v>
      </c>
      <c r="Z47">
        <v>67.413707000611339</v>
      </c>
      <c r="AA47">
        <v>65.405707000611358</v>
      </c>
      <c r="AB47">
        <v>72.548136843407718</v>
      </c>
      <c r="AC47">
        <v>18.699443933713745</v>
      </c>
      <c r="AD47">
        <v>70.557136752654102</v>
      </c>
      <c r="AE47">
        <v>70.745136752712611</v>
      </c>
      <c r="AF47">
        <v>65.745707000611333</v>
      </c>
      <c r="AG47">
        <v>18.180443933713743</v>
      </c>
      <c r="AH47">
        <v>71.347136752654961</v>
      </c>
    </row>
    <row r="48" spans="1:34" x14ac:dyDescent="0.3">
      <c r="A48" s="118">
        <f ca="1">Exceedance!U48</f>
        <v>47484</v>
      </c>
      <c r="B48" s="1">
        <v>48.634918205340576</v>
      </c>
      <c r="C48" s="1">
        <v>48.634918205328979</v>
      </c>
      <c r="D48" s="1">
        <v>48.634918205340576</v>
      </c>
      <c r="E48">
        <v>48.134918205328987</v>
      </c>
      <c r="F48">
        <v>89.548489929979738</v>
      </c>
      <c r="G48">
        <v>53.22834799826466</v>
      </c>
      <c r="H48">
        <v>55.883347957371065</v>
      </c>
      <c r="I48">
        <v>53.042918205340577</v>
      </c>
      <c r="J48">
        <v>51.359347957406698</v>
      </c>
      <c r="K48">
        <v>34.742766276640658</v>
      </c>
      <c r="L48">
        <v>45.590918205364602</v>
      </c>
      <c r="M48">
        <v>18.439443962591085</v>
      </c>
      <c r="N48">
        <v>18.10644396259109</v>
      </c>
      <c r="O48">
        <v>20.243766276640642</v>
      </c>
      <c r="P48">
        <v>49.663918205328976</v>
      </c>
      <c r="Q48">
        <v>49.981918205340591</v>
      </c>
      <c r="R48">
        <v>45.796918205340575</v>
      </c>
      <c r="S48">
        <v>52.488347957395099</v>
      </c>
      <c r="T48">
        <v>49.217347957406709</v>
      </c>
      <c r="U48">
        <v>48.15891820532898</v>
      </c>
      <c r="V48">
        <v>51.163347957395096</v>
      </c>
      <c r="W48">
        <v>18.441443962591084</v>
      </c>
      <c r="X48">
        <v>32.881766276640647</v>
      </c>
      <c r="Y48">
        <v>29.534766276640642</v>
      </c>
      <c r="Z48">
        <v>49.102918205340586</v>
      </c>
      <c r="AA48">
        <v>47.525918205340588</v>
      </c>
      <c r="AB48">
        <v>51.886347957406699</v>
      </c>
      <c r="AC48">
        <v>36.713766276640655</v>
      </c>
      <c r="AD48">
        <v>51.427347957406717</v>
      </c>
      <c r="AE48">
        <v>48.620918205328977</v>
      </c>
      <c r="AF48">
        <v>47.152918205328994</v>
      </c>
      <c r="AG48">
        <v>28.949766276640648</v>
      </c>
      <c r="AH48">
        <v>52.084347957395096</v>
      </c>
    </row>
    <row r="49" spans="1:34" x14ac:dyDescent="0.3">
      <c r="A49" s="118">
        <f ca="1">Exceedance!U49</f>
        <v>47515</v>
      </c>
      <c r="B49" s="1">
        <v>40.545201315015319</v>
      </c>
      <c r="C49" s="1">
        <v>40.545201315015319</v>
      </c>
      <c r="D49" s="1">
        <v>40.545201315015319</v>
      </c>
      <c r="E49">
        <v>42.849771562949208</v>
      </c>
      <c r="F49">
        <v>50.395341810856792</v>
      </c>
      <c r="G49">
        <v>40.434341810883105</v>
      </c>
      <c r="H49">
        <v>43.763341810883098</v>
      </c>
      <c r="I49">
        <v>43.619051067081571</v>
      </c>
      <c r="J49">
        <v>43.682341810883095</v>
      </c>
      <c r="K49">
        <v>32.614507818984364</v>
      </c>
      <c r="L49">
        <v>34.365051067081573</v>
      </c>
      <c r="M49">
        <v>16.898350794190939</v>
      </c>
      <c r="N49">
        <v>16.531474761133147</v>
      </c>
      <c r="O49">
        <v>25.064507818984364</v>
      </c>
      <c r="P49">
        <v>37.181051067081569</v>
      </c>
      <c r="Q49">
        <v>40.375051067081571</v>
      </c>
      <c r="R49">
        <v>33.96705106708157</v>
      </c>
      <c r="S49">
        <v>41.569341810883095</v>
      </c>
      <c r="T49">
        <v>37.432341810883088</v>
      </c>
      <c r="U49">
        <v>36.373051067081569</v>
      </c>
      <c r="V49">
        <v>39.185341810894691</v>
      </c>
      <c r="W49">
        <v>16.689474761133148</v>
      </c>
      <c r="X49">
        <v>26.63050781898437</v>
      </c>
      <c r="Y49">
        <v>21.937507818984358</v>
      </c>
      <c r="Z49">
        <v>39.421051067081571</v>
      </c>
      <c r="AA49">
        <v>44.433051067081571</v>
      </c>
      <c r="AB49">
        <v>45.291341810883104</v>
      </c>
      <c r="AC49">
        <v>35.165507818984366</v>
      </c>
      <c r="AD49">
        <v>40.661341810883094</v>
      </c>
      <c r="AE49">
        <v>39.239051067081576</v>
      </c>
      <c r="AF49">
        <v>37.222051067081573</v>
      </c>
      <c r="AG49">
        <v>27.612507818984362</v>
      </c>
      <c r="AH49">
        <v>40.255341810883095</v>
      </c>
    </row>
    <row r="50" spans="1:34" x14ac:dyDescent="0.3">
      <c r="A50" s="118">
        <f ca="1">Exceedance!U50</f>
        <v>47543</v>
      </c>
      <c r="B50" s="1">
        <v>45.595909399238224</v>
      </c>
      <c r="C50" s="1">
        <v>45.595909399238224</v>
      </c>
      <c r="D50" s="1">
        <v>45.595909399238224</v>
      </c>
      <c r="E50">
        <v>56.255909399238242</v>
      </c>
      <c r="F50">
        <v>50.821909399238251</v>
      </c>
      <c r="G50">
        <v>54.472909399238247</v>
      </c>
      <c r="H50">
        <v>51.753909399238239</v>
      </c>
      <c r="I50">
        <v>46.739629895105871</v>
      </c>
      <c r="J50">
        <v>40.210909399238233</v>
      </c>
      <c r="K50">
        <v>28.127497931235496</v>
      </c>
      <c r="L50">
        <v>28.325309647174738</v>
      </c>
      <c r="M50">
        <v>18.565175617185943</v>
      </c>
      <c r="N50">
        <v>15.933175617185938</v>
      </c>
      <c r="O50">
        <v>23.624497931235499</v>
      </c>
      <c r="P50">
        <v>35.858059647183296</v>
      </c>
      <c r="Q50">
        <v>64.67162989510588</v>
      </c>
      <c r="R50">
        <v>29.058497931235497</v>
      </c>
      <c r="S50">
        <v>51.973909399238245</v>
      </c>
      <c r="T50">
        <v>31.365909399238255</v>
      </c>
      <c r="U50">
        <v>39.166629895105899</v>
      </c>
      <c r="V50">
        <v>47.96690939923824</v>
      </c>
      <c r="W50">
        <v>22.735175617185938</v>
      </c>
      <c r="X50">
        <v>28.385497931235498</v>
      </c>
      <c r="Y50">
        <v>14.861175617185939</v>
      </c>
      <c r="Z50">
        <v>46.267059647172012</v>
      </c>
      <c r="AA50">
        <v>68.153059647172</v>
      </c>
      <c r="AB50">
        <v>37.774909399238247</v>
      </c>
      <c r="AC50">
        <v>31.893497931235494</v>
      </c>
      <c r="AD50">
        <v>44.253909399238232</v>
      </c>
      <c r="AE50">
        <v>36.463629895105889</v>
      </c>
      <c r="AF50">
        <v>40.669059647171991</v>
      </c>
      <c r="AG50">
        <v>19.185175617185937</v>
      </c>
      <c r="AH50">
        <v>49.986909399238243</v>
      </c>
    </row>
    <row r="51" spans="1:34" x14ac:dyDescent="0.3">
      <c r="A51" s="118">
        <f ca="1">Exceedance!U51</f>
        <v>47574</v>
      </c>
      <c r="B51" s="1">
        <v>51.853273085615847</v>
      </c>
      <c r="C51" s="1">
        <v>51.853273085615847</v>
      </c>
      <c r="D51" s="1">
        <v>51.853273085615847</v>
      </c>
      <c r="E51">
        <v>47.731273085615832</v>
      </c>
      <c r="F51">
        <v>55.429193865550999</v>
      </c>
      <c r="G51">
        <v>40.612193865550985</v>
      </c>
      <c r="H51">
        <v>43.572273085615834</v>
      </c>
      <c r="I51">
        <v>46.131273085615838</v>
      </c>
      <c r="J51">
        <v>47.884273085615831</v>
      </c>
      <c r="K51">
        <v>49.10627308561584</v>
      </c>
      <c r="L51">
        <v>55.129273085615829</v>
      </c>
      <c r="M51">
        <v>46.372273085615831</v>
      </c>
      <c r="N51">
        <v>30.278826804624089</v>
      </c>
      <c r="O51">
        <v>48.679273085615833</v>
      </c>
      <c r="P51">
        <v>48.405193865550999</v>
      </c>
      <c r="Q51">
        <v>57.148193865551001</v>
      </c>
      <c r="R51">
        <v>41.103273085615832</v>
      </c>
      <c r="S51">
        <v>46.246273085615826</v>
      </c>
      <c r="T51">
        <v>51.264826804624093</v>
      </c>
      <c r="U51">
        <v>37.093273085615834</v>
      </c>
      <c r="V51">
        <v>42.534193865551003</v>
      </c>
      <c r="W51">
        <v>54.695273085615831</v>
      </c>
      <c r="X51">
        <v>49.422273085615828</v>
      </c>
      <c r="Y51">
        <v>46.393273085615832</v>
      </c>
      <c r="Z51">
        <v>45.757273085615822</v>
      </c>
      <c r="AA51">
        <v>71.210193865550991</v>
      </c>
      <c r="AB51">
        <v>50.196273085615829</v>
      </c>
      <c r="AC51">
        <v>34.342273085615822</v>
      </c>
      <c r="AD51">
        <v>52.836273085615829</v>
      </c>
      <c r="AE51">
        <v>52.005273085615833</v>
      </c>
      <c r="AF51">
        <v>43.605826804624101</v>
      </c>
      <c r="AG51">
        <v>40.79827308561584</v>
      </c>
      <c r="AH51">
        <v>47.675273085615828</v>
      </c>
    </row>
    <row r="52" spans="1:34" x14ac:dyDescent="0.3">
      <c r="A52" s="118">
        <f ca="1">Exceedance!U52</f>
        <v>47604</v>
      </c>
      <c r="B52" s="1">
        <v>164.78108603168658</v>
      </c>
      <c r="C52" s="1">
        <v>164.78108603168658</v>
      </c>
      <c r="D52" s="1">
        <v>164.78108603168658</v>
      </c>
      <c r="E52">
        <v>198.76580856351526</v>
      </c>
      <c r="F52">
        <v>333.78186112009513</v>
      </c>
      <c r="G52">
        <v>302.2808611200951</v>
      </c>
      <c r="H52">
        <v>139.77442832784303</v>
      </c>
      <c r="I52">
        <v>197.45361418489099</v>
      </c>
      <c r="J52">
        <v>212.26148464167858</v>
      </c>
      <c r="K52">
        <v>151.16683266703296</v>
      </c>
      <c r="L52">
        <v>78.082930010882492</v>
      </c>
      <c r="M52">
        <v>95.006411654278821</v>
      </c>
      <c r="N52">
        <v>91.984062561032275</v>
      </c>
      <c r="O52">
        <v>154.71948005670777</v>
      </c>
      <c r="P52">
        <v>201.46486112009512</v>
      </c>
      <c r="Q52">
        <v>197.62686112009513</v>
      </c>
      <c r="R52">
        <v>193.53186641490029</v>
      </c>
      <c r="S52">
        <v>246.26710013643259</v>
      </c>
      <c r="T52">
        <v>105.19755164071647</v>
      </c>
      <c r="U52">
        <v>241.02186641490033</v>
      </c>
      <c r="V52">
        <v>106.6208611200951</v>
      </c>
      <c r="W52">
        <v>75.023689278451528</v>
      </c>
      <c r="X52">
        <v>179.11283974708383</v>
      </c>
      <c r="Y52">
        <v>160.94670632525384</v>
      </c>
      <c r="Z52">
        <v>133.61491167358295</v>
      </c>
      <c r="AA52">
        <v>305.95986641490032</v>
      </c>
      <c r="AB52">
        <v>75.376876945872041</v>
      </c>
      <c r="AC52">
        <v>217.25786641490035</v>
      </c>
      <c r="AD52">
        <v>102.40445308542813</v>
      </c>
      <c r="AE52">
        <v>124.23986958873277</v>
      </c>
      <c r="AF52">
        <v>158.35117161445393</v>
      </c>
      <c r="AG52">
        <v>198.98095930623768</v>
      </c>
      <c r="AH52">
        <v>166.97865168919765</v>
      </c>
    </row>
    <row r="53" spans="1:34" x14ac:dyDescent="0.3">
      <c r="A53" s="118">
        <f ca="1">Exceedance!U53</f>
        <v>47635</v>
      </c>
      <c r="B53" s="1">
        <v>57.102973835374385</v>
      </c>
      <c r="C53" s="1">
        <v>57.102973835374378</v>
      </c>
      <c r="D53" s="1">
        <v>57.102973835374378</v>
      </c>
      <c r="E53">
        <v>391.08535856645574</v>
      </c>
      <c r="F53">
        <v>283.52674303106221</v>
      </c>
      <c r="G53">
        <v>303.31497383350722</v>
      </c>
      <c r="H53">
        <v>51.864106667930173</v>
      </c>
      <c r="I53">
        <v>101.47974978935969</v>
      </c>
      <c r="J53">
        <v>63.079106667930198</v>
      </c>
      <c r="K53">
        <v>54.567106667930155</v>
      </c>
      <c r="L53">
        <v>78.571106667930167</v>
      </c>
      <c r="M53">
        <v>62.026106667930179</v>
      </c>
      <c r="N53">
        <v>64.265106667930169</v>
      </c>
      <c r="O53">
        <v>46.006440141032968</v>
      </c>
      <c r="P53">
        <v>61.066106667930192</v>
      </c>
      <c r="Q53">
        <v>49.613106667930175</v>
      </c>
      <c r="R53">
        <v>281.59191347025364</v>
      </c>
      <c r="S53">
        <v>64.462973837368835</v>
      </c>
      <c r="T53">
        <v>36.222106667930149</v>
      </c>
      <c r="U53">
        <v>113.5825043392893</v>
      </c>
      <c r="V53">
        <v>75.178106667930166</v>
      </c>
      <c r="W53">
        <v>67.151106667930179</v>
      </c>
      <c r="X53">
        <v>43.663503714816457</v>
      </c>
      <c r="Y53">
        <v>74.605650637228536</v>
      </c>
      <c r="Z53">
        <v>67.999692936278478</v>
      </c>
      <c r="AA53">
        <v>203.14474303106229</v>
      </c>
      <c r="AB53">
        <v>77.496106667930192</v>
      </c>
      <c r="AC53">
        <v>106.1587430310622</v>
      </c>
      <c r="AD53">
        <v>59.299106667930182</v>
      </c>
      <c r="AE53">
        <v>46.604106667930154</v>
      </c>
      <c r="AF53">
        <v>56.78610666793017</v>
      </c>
      <c r="AG53">
        <v>215.36197384178104</v>
      </c>
      <c r="AH53">
        <v>59.962106667930151</v>
      </c>
    </row>
    <row r="54" spans="1:34" x14ac:dyDescent="0.3">
      <c r="A54" s="118">
        <f ca="1">Exceedance!U54</f>
        <v>47665</v>
      </c>
      <c r="B54" s="1">
        <v>100.28330693713974</v>
      </c>
      <c r="C54" s="1">
        <v>100.28330693713974</v>
      </c>
      <c r="D54" s="1">
        <v>100.28330693713974</v>
      </c>
      <c r="E54">
        <v>439.76214831803662</v>
      </c>
      <c r="F54">
        <v>118.14730693713975</v>
      </c>
      <c r="G54">
        <v>178.2301483162781</v>
      </c>
      <c r="H54">
        <v>77.378306937139769</v>
      </c>
      <c r="I54">
        <v>221.47314832495718</v>
      </c>
      <c r="J54">
        <v>132.98930693713973</v>
      </c>
      <c r="K54">
        <v>127.95530693713975</v>
      </c>
      <c r="L54">
        <v>105.94288544953656</v>
      </c>
      <c r="M54">
        <v>97.70188544953659</v>
      </c>
      <c r="N54">
        <v>99.320885449536561</v>
      </c>
      <c r="O54">
        <v>86.189306937139719</v>
      </c>
      <c r="P54">
        <v>120.56130693713976</v>
      </c>
      <c r="Q54">
        <v>120.18230693713977</v>
      </c>
      <c r="R54">
        <v>217.77614831936452</v>
      </c>
      <c r="S54">
        <v>139.24314831629167</v>
      </c>
      <c r="T54">
        <v>82.039563135487029</v>
      </c>
      <c r="U54">
        <v>228.09314834647807</v>
      </c>
      <c r="V54">
        <v>94.620885449536573</v>
      </c>
      <c r="W54">
        <v>86.223885449536567</v>
      </c>
      <c r="X54">
        <v>88.087306937139758</v>
      </c>
      <c r="Y54">
        <v>120.87214833540996</v>
      </c>
      <c r="Z54">
        <v>96.383664850572018</v>
      </c>
      <c r="AA54">
        <v>100.45730693713978</v>
      </c>
      <c r="AB54">
        <v>102.66288544953656</v>
      </c>
      <c r="AC54">
        <v>157.76083643865707</v>
      </c>
      <c r="AD54">
        <v>96.791885449536565</v>
      </c>
      <c r="AE54">
        <v>89.91730693713977</v>
      </c>
      <c r="AF54">
        <v>86.630885449536578</v>
      </c>
      <c r="AG54">
        <v>184.20614831629169</v>
      </c>
      <c r="AH54">
        <v>122.57330693713975</v>
      </c>
    </row>
    <row r="55" spans="1:34" x14ac:dyDescent="0.3">
      <c r="A55" s="118">
        <f ca="1">Exceedance!U55</f>
        <v>47696</v>
      </c>
      <c r="B55" s="1">
        <v>112.64880624617119</v>
      </c>
      <c r="C55" s="1">
        <v>112.64880624617119</v>
      </c>
      <c r="D55" s="1">
        <v>112.64880624617119</v>
      </c>
      <c r="E55">
        <v>114.15280624617115</v>
      </c>
      <c r="F55">
        <v>117.65380624617116</v>
      </c>
      <c r="G55">
        <v>114.46080624617117</v>
      </c>
      <c r="H55">
        <v>116.85280624617121</v>
      </c>
      <c r="I55">
        <v>112.12280624617115</v>
      </c>
      <c r="J55">
        <v>103.63350068611288</v>
      </c>
      <c r="K55">
        <v>100.51350068611288</v>
      </c>
      <c r="L55">
        <v>94.367484157187235</v>
      </c>
      <c r="M55">
        <v>103.3365006861129</v>
      </c>
      <c r="N55">
        <v>99.835500686112866</v>
      </c>
      <c r="O55">
        <v>92.859500686112895</v>
      </c>
      <c r="P55">
        <v>97.56950068611286</v>
      </c>
      <c r="Q55">
        <v>97.140500686112873</v>
      </c>
      <c r="R55">
        <v>115.99080624617116</v>
      </c>
      <c r="S55">
        <v>117.02580624617114</v>
      </c>
      <c r="T55">
        <v>115.43380624617116</v>
      </c>
      <c r="U55">
        <v>116.38680624617116</v>
      </c>
      <c r="V55">
        <v>87.535484157187241</v>
      </c>
      <c r="W55">
        <v>84.089178372063316</v>
      </c>
      <c r="X55">
        <v>115.26780624617113</v>
      </c>
      <c r="Y55">
        <v>117.56580624617114</v>
      </c>
      <c r="Z55">
        <v>116.9598062461712</v>
      </c>
      <c r="AA55">
        <v>115.16392217371607</v>
      </c>
      <c r="AB55">
        <v>85.142178372063313</v>
      </c>
      <c r="AC55">
        <v>114.72880624617115</v>
      </c>
      <c r="AD55">
        <v>96.139500686112868</v>
      </c>
      <c r="AE55">
        <v>117.15780624617119</v>
      </c>
      <c r="AF55">
        <v>89.891500686112877</v>
      </c>
      <c r="AG55">
        <v>116.91480624617115</v>
      </c>
      <c r="AH55">
        <v>99.537500686112864</v>
      </c>
    </row>
    <row r="56" spans="1:34" x14ac:dyDescent="0.3">
      <c r="A56" s="118">
        <f ca="1">Exceedance!U56</f>
        <v>47727</v>
      </c>
      <c r="B56" s="1">
        <v>109.82010866854823</v>
      </c>
      <c r="C56" s="1">
        <v>109.82010866854823</v>
      </c>
      <c r="D56" s="1">
        <v>109.82010866854823</v>
      </c>
      <c r="E56">
        <v>111.54110866854826</v>
      </c>
      <c r="F56">
        <v>73.182837091002298</v>
      </c>
      <c r="G56">
        <v>109.06910866854822</v>
      </c>
      <c r="H56">
        <v>113.75610866854826</v>
      </c>
      <c r="I56">
        <v>111.35810866854827</v>
      </c>
      <c r="J56">
        <v>74.069837091002285</v>
      </c>
      <c r="K56">
        <v>73.771837091002283</v>
      </c>
      <c r="L56">
        <v>74.250837091002282</v>
      </c>
      <c r="M56">
        <v>68.186837091002275</v>
      </c>
      <c r="N56">
        <v>70.298837091002298</v>
      </c>
      <c r="O56">
        <v>98.436710899265123</v>
      </c>
      <c r="P56">
        <v>72.651837091002292</v>
      </c>
      <c r="Q56">
        <v>68.450837091002285</v>
      </c>
      <c r="R56">
        <v>113.03710866854824</v>
      </c>
      <c r="S56">
        <v>113.75910866854827</v>
      </c>
      <c r="T56">
        <v>113.78810866854826</v>
      </c>
      <c r="U56">
        <v>113.42110866854827</v>
      </c>
      <c r="V56">
        <v>74.180837091002275</v>
      </c>
      <c r="W56">
        <v>70.157837091002264</v>
      </c>
      <c r="X56">
        <v>110.13110866854826</v>
      </c>
      <c r="Y56">
        <v>114.20710866854827</v>
      </c>
      <c r="Z56">
        <v>113.33510866854824</v>
      </c>
      <c r="AA56">
        <v>113.54210866854829</v>
      </c>
      <c r="AB56">
        <v>74.501837091002272</v>
      </c>
      <c r="AC56">
        <v>113.65710866854828</v>
      </c>
      <c r="AD56">
        <v>73.945837091002304</v>
      </c>
      <c r="AE56">
        <v>113.70110866854824</v>
      </c>
      <c r="AF56">
        <v>79.751435870007072</v>
      </c>
      <c r="AG56">
        <v>113.19710866854824</v>
      </c>
      <c r="AH56">
        <v>73.059837091002265</v>
      </c>
    </row>
    <row r="57" spans="1:34" x14ac:dyDescent="0.3">
      <c r="A57" s="118">
        <f ca="1">Exceedance!U57</f>
        <v>47757</v>
      </c>
      <c r="B57" s="1">
        <v>99.820840115043239</v>
      </c>
      <c r="C57" s="1">
        <v>90.820840115043254</v>
      </c>
      <c r="D57" s="1">
        <v>94.820840115043254</v>
      </c>
      <c r="E57">
        <v>112.44058738672818</v>
      </c>
      <c r="F57">
        <v>59.393829637207702</v>
      </c>
      <c r="G57">
        <v>106.5265873867282</v>
      </c>
      <c r="H57">
        <v>97.193875737432677</v>
      </c>
      <c r="I57">
        <v>115.18858738672816</v>
      </c>
      <c r="J57">
        <v>65.082829637207681</v>
      </c>
      <c r="K57">
        <v>66.710829637207681</v>
      </c>
      <c r="L57">
        <v>63.348829637207686</v>
      </c>
      <c r="M57">
        <v>65.863829637207701</v>
      </c>
      <c r="N57">
        <v>62.644829637207692</v>
      </c>
      <c r="O57">
        <v>63.793661424326146</v>
      </c>
      <c r="P57">
        <v>62.011165871488501</v>
      </c>
      <c r="Q57">
        <v>57.898829637207697</v>
      </c>
      <c r="R57">
        <v>114.25458738672815</v>
      </c>
      <c r="S57">
        <v>102.24786736242694</v>
      </c>
      <c r="T57">
        <v>65.488829637207701</v>
      </c>
      <c r="U57">
        <v>113.05958738672818</v>
      </c>
      <c r="V57">
        <v>67.69782963720769</v>
      </c>
      <c r="W57">
        <v>60.495829637207692</v>
      </c>
      <c r="X57">
        <v>107.64458738672816</v>
      </c>
      <c r="Y57">
        <v>95.974885871791045</v>
      </c>
      <c r="Z57">
        <v>91.647156718866853</v>
      </c>
      <c r="AA57">
        <v>65.989829637207691</v>
      </c>
      <c r="AB57">
        <v>67.067829637207694</v>
      </c>
      <c r="AC57">
        <v>115.43558738672816</v>
      </c>
      <c r="AD57">
        <v>65.452829637207699</v>
      </c>
      <c r="AE57">
        <v>78.588188541626494</v>
      </c>
      <c r="AF57">
        <v>66.980829637207691</v>
      </c>
      <c r="AG57">
        <v>114.25158738672816</v>
      </c>
      <c r="AH57">
        <v>62.069829637207697</v>
      </c>
    </row>
    <row r="58" spans="1:34" x14ac:dyDescent="0.3">
      <c r="A58" s="118">
        <f ca="1">Exceedance!U58</f>
        <v>47788</v>
      </c>
      <c r="B58" s="1">
        <v>48.223306810174698</v>
      </c>
      <c r="C58" s="1">
        <v>44.223306810174705</v>
      </c>
      <c r="D58" s="1">
        <v>46.223306810174712</v>
      </c>
      <c r="E58">
        <v>110.24045549693246</v>
      </c>
      <c r="F58">
        <v>13.980008027148353</v>
      </c>
      <c r="G58">
        <v>107.58545549693247</v>
      </c>
      <c r="H58">
        <v>52.696306810229579</v>
      </c>
      <c r="I58">
        <v>86.607311191013295</v>
      </c>
      <c r="J58">
        <v>17.923900589131794</v>
      </c>
      <c r="K58">
        <v>18.88790058913181</v>
      </c>
      <c r="L58">
        <v>16.604008027148353</v>
      </c>
      <c r="M58">
        <v>16.979008027148353</v>
      </c>
      <c r="N58">
        <v>14.283008027148355</v>
      </c>
      <c r="O58">
        <v>52.151425157707209</v>
      </c>
      <c r="P58">
        <v>60.267306810759585</v>
      </c>
      <c r="Q58">
        <v>29.635189370207836</v>
      </c>
      <c r="R58">
        <v>75.189111717781316</v>
      </c>
      <c r="S58">
        <v>50.389306810138187</v>
      </c>
      <c r="T58">
        <v>33.082232441222722</v>
      </c>
      <c r="U58">
        <v>58.506752475467749</v>
      </c>
      <c r="V58">
        <v>17.73800802714835</v>
      </c>
      <c r="W58">
        <v>15.125008027148354</v>
      </c>
      <c r="X58">
        <v>80.479873866534234</v>
      </c>
      <c r="Y58">
        <v>45.572306810128737</v>
      </c>
      <c r="Z58">
        <v>41.909306810145736</v>
      </c>
      <c r="AA58">
        <v>46.612490992816056</v>
      </c>
      <c r="AB58">
        <v>17.086008027148353</v>
      </c>
      <c r="AC58">
        <v>70.631059384914295</v>
      </c>
      <c r="AD58">
        <v>33.451257881541132</v>
      </c>
      <c r="AE58">
        <v>42.898306810263286</v>
      </c>
      <c r="AF58">
        <v>17.195008027148354</v>
      </c>
      <c r="AG58">
        <v>72.382915865820593</v>
      </c>
      <c r="AH58">
        <v>32.737442401864918</v>
      </c>
    </row>
    <row r="59" spans="1:34" x14ac:dyDescent="0.3">
      <c r="A59" s="118">
        <f ca="1">Exceedance!U59</f>
        <v>47818</v>
      </c>
      <c r="B59" s="1">
        <v>67.086707000611355</v>
      </c>
      <c r="C59" s="1">
        <v>67.086707000611355</v>
      </c>
      <c r="D59" s="1">
        <v>67.086707000611355</v>
      </c>
      <c r="E59">
        <v>114.34780208039339</v>
      </c>
      <c r="F59">
        <v>39.834777429525595</v>
      </c>
      <c r="G59">
        <v>104.78891590933894</v>
      </c>
      <c r="H59">
        <v>74.365136752677472</v>
      </c>
      <c r="I59">
        <v>68.079136752633033</v>
      </c>
      <c r="J59">
        <v>30.412766247763308</v>
      </c>
      <c r="K59">
        <v>38.424966760518124</v>
      </c>
      <c r="L59">
        <v>18.501443933713745</v>
      </c>
      <c r="M59">
        <v>17.846443933713743</v>
      </c>
      <c r="N59">
        <v>17.240443933713745</v>
      </c>
      <c r="O59">
        <v>69.431707000623447</v>
      </c>
      <c r="P59">
        <v>71.265136752677449</v>
      </c>
      <c r="Q59">
        <v>65.859707000633989</v>
      </c>
      <c r="R59">
        <v>71.832136752653</v>
      </c>
      <c r="S59">
        <v>68.975136752677471</v>
      </c>
      <c r="T59">
        <v>66.507136737779661</v>
      </c>
      <c r="U59">
        <v>69.324136752660237</v>
      </c>
      <c r="V59">
        <v>18.56944393371375</v>
      </c>
      <c r="W59">
        <v>17.704443933713744</v>
      </c>
      <c r="X59">
        <v>71.142136752639729</v>
      </c>
      <c r="Y59">
        <v>67.379707000623455</v>
      </c>
      <c r="Z59">
        <v>65.420707000623452</v>
      </c>
      <c r="AA59">
        <v>72.633136752691371</v>
      </c>
      <c r="AB59">
        <v>18.674443933713743</v>
      </c>
      <c r="AC59">
        <v>70.625136752653944</v>
      </c>
      <c r="AD59">
        <v>70.895136752712077</v>
      </c>
      <c r="AE59">
        <v>65.721707000611346</v>
      </c>
      <c r="AF59">
        <v>62.790585879843448</v>
      </c>
      <c r="AG59">
        <v>71.376136752654887</v>
      </c>
      <c r="AH59">
        <v>66.980136713182972</v>
      </c>
    </row>
    <row r="60" spans="1:34" x14ac:dyDescent="0.3">
      <c r="A60" s="118">
        <f ca="1">Exceedance!U60</f>
        <v>47849</v>
      </c>
      <c r="B60" s="1">
        <v>48.634918205340576</v>
      </c>
      <c r="C60" s="1">
        <v>48.634918205340576</v>
      </c>
      <c r="D60" s="1">
        <v>48.634918205340576</v>
      </c>
      <c r="E60">
        <v>89.611442127214971</v>
      </c>
      <c r="F60">
        <v>53.340348018234955</v>
      </c>
      <c r="G60">
        <v>55.906347957371004</v>
      </c>
      <c r="H60">
        <v>53.293918205340574</v>
      </c>
      <c r="I60">
        <v>51.487347957395087</v>
      </c>
      <c r="J60">
        <v>34.607766276640653</v>
      </c>
      <c r="K60">
        <v>45.686918205352249</v>
      </c>
      <c r="L60">
        <v>18.479443962591084</v>
      </c>
      <c r="M60">
        <v>18.102443962591089</v>
      </c>
      <c r="N60">
        <v>20.237766276640645</v>
      </c>
      <c r="O60">
        <v>49.630918205328975</v>
      </c>
      <c r="P60">
        <v>50.18791820534058</v>
      </c>
      <c r="Q60">
        <v>45.841918205340576</v>
      </c>
      <c r="R60">
        <v>52.535347957395096</v>
      </c>
      <c r="S60">
        <v>49.255347957395088</v>
      </c>
      <c r="T60">
        <v>48.380918205328967</v>
      </c>
      <c r="U60">
        <v>51.362347957406705</v>
      </c>
      <c r="V60">
        <v>18.439443962591085</v>
      </c>
      <c r="W60">
        <v>32.828766276640643</v>
      </c>
      <c r="X60">
        <v>50.736347957406693</v>
      </c>
      <c r="Y60">
        <v>49.070918205328979</v>
      </c>
      <c r="Z60">
        <v>47.538918205328969</v>
      </c>
      <c r="AA60">
        <v>51.962347957395096</v>
      </c>
      <c r="AB60">
        <v>36.697766276640664</v>
      </c>
      <c r="AC60">
        <v>51.490347957406698</v>
      </c>
      <c r="AD60">
        <v>48.735918205328986</v>
      </c>
      <c r="AE60">
        <v>47.130918205340571</v>
      </c>
      <c r="AF60">
        <v>45.470918205329106</v>
      </c>
      <c r="AG60">
        <v>52.111347957395111</v>
      </c>
      <c r="AH60">
        <v>48.163918205328983</v>
      </c>
    </row>
    <row r="61" spans="1:34" x14ac:dyDescent="0.3">
      <c r="A61" s="118">
        <f ca="1">Exceedance!U61</f>
        <v>47880</v>
      </c>
      <c r="B61" s="1">
        <v>40.545201315015319</v>
      </c>
      <c r="C61" s="1">
        <v>40.545201315015319</v>
      </c>
      <c r="D61" s="1">
        <v>40.545201315015319</v>
      </c>
      <c r="E61">
        <v>50.399341810856754</v>
      </c>
      <c r="F61">
        <v>40.527341810883087</v>
      </c>
      <c r="G61">
        <v>43.782341810894685</v>
      </c>
      <c r="H61">
        <v>43.77205106708157</v>
      </c>
      <c r="I61">
        <v>43.796341810883085</v>
      </c>
      <c r="J61">
        <v>32.498507818984365</v>
      </c>
      <c r="K61">
        <v>34.447051067081574</v>
      </c>
      <c r="L61">
        <v>16.760350794190938</v>
      </c>
      <c r="M61">
        <v>16.528474761133147</v>
      </c>
      <c r="N61">
        <v>25.061507818984357</v>
      </c>
      <c r="O61">
        <v>37.154051067081568</v>
      </c>
      <c r="P61">
        <v>40.415051067081571</v>
      </c>
      <c r="Q61">
        <v>34.006051067081572</v>
      </c>
      <c r="R61">
        <v>41.610341810894695</v>
      </c>
      <c r="S61">
        <v>37.464341810894688</v>
      </c>
      <c r="T61">
        <v>36.424051067081571</v>
      </c>
      <c r="U61">
        <v>39.352341810883097</v>
      </c>
      <c r="V61">
        <v>16.686474761133145</v>
      </c>
      <c r="W61">
        <v>26.580507818984362</v>
      </c>
      <c r="X61">
        <v>47.913341810883104</v>
      </c>
      <c r="Y61">
        <v>39.394051067081563</v>
      </c>
      <c r="Z61">
        <v>44.447051067081574</v>
      </c>
      <c r="AA61">
        <v>45.358341810883097</v>
      </c>
      <c r="AB61">
        <v>35.18050781898436</v>
      </c>
      <c r="AC61">
        <v>40.714341810883099</v>
      </c>
      <c r="AD61">
        <v>39.340051067081568</v>
      </c>
      <c r="AE61">
        <v>37.203051067081567</v>
      </c>
      <c r="AF61">
        <v>35.730051067081561</v>
      </c>
      <c r="AG61">
        <v>40.277341810894683</v>
      </c>
      <c r="AH61">
        <v>42.8837715629492</v>
      </c>
    </row>
    <row r="62" spans="1:34" x14ac:dyDescent="0.3">
      <c r="A62" s="118">
        <f ca="1">Exceedance!U62</f>
        <v>47908</v>
      </c>
      <c r="B62" s="1">
        <v>45.595909399238224</v>
      </c>
      <c r="C62" s="1">
        <v>45.595909399238224</v>
      </c>
      <c r="D62" s="1">
        <v>45.595909399238224</v>
      </c>
      <c r="E62">
        <v>50.824909399238223</v>
      </c>
      <c r="F62">
        <v>54.609909399238241</v>
      </c>
      <c r="G62">
        <v>51.77490939923824</v>
      </c>
      <c r="H62">
        <v>46.323629895105888</v>
      </c>
      <c r="I62">
        <v>40.335909399238254</v>
      </c>
      <c r="J62">
        <v>27.991497931235497</v>
      </c>
      <c r="K62">
        <v>28.420309647174726</v>
      </c>
      <c r="L62">
        <v>18.684175617185943</v>
      </c>
      <c r="M62">
        <v>15.928175617185934</v>
      </c>
      <c r="N62">
        <v>23.6194979312355</v>
      </c>
      <c r="O62">
        <v>35.811059647172002</v>
      </c>
      <c r="P62">
        <v>64.274629895105889</v>
      </c>
      <c r="Q62">
        <v>29.011497931235503</v>
      </c>
      <c r="R62">
        <v>52.024909399238211</v>
      </c>
      <c r="S62">
        <v>31.398909399238249</v>
      </c>
      <c r="T62">
        <v>38.817629895105902</v>
      </c>
      <c r="U62">
        <v>48.194909399238249</v>
      </c>
      <c r="V62">
        <v>22.732175617185938</v>
      </c>
      <c r="W62">
        <v>28.331497931235507</v>
      </c>
      <c r="X62">
        <v>59.613909399238217</v>
      </c>
      <c r="Y62">
        <v>46.217059647172007</v>
      </c>
      <c r="Z62">
        <v>68.185059647172025</v>
      </c>
      <c r="AA62">
        <v>37.845909399238245</v>
      </c>
      <c r="AB62">
        <v>32.484497931235502</v>
      </c>
      <c r="AC62">
        <v>44.316909399238249</v>
      </c>
      <c r="AD62">
        <v>36.629629895105879</v>
      </c>
      <c r="AE62">
        <v>40.65205964717201</v>
      </c>
      <c r="AF62">
        <v>39.324309647174736</v>
      </c>
      <c r="AG62">
        <v>50.014909399238213</v>
      </c>
      <c r="AH62">
        <v>56.288909399238243</v>
      </c>
    </row>
    <row r="63" spans="1:34" x14ac:dyDescent="0.3">
      <c r="A63" s="118">
        <f ca="1">Exceedance!U63</f>
        <v>47939</v>
      </c>
      <c r="B63" s="1">
        <v>51.853273085615847</v>
      </c>
      <c r="C63" s="1">
        <v>51.853273085615847</v>
      </c>
      <c r="D63" s="1">
        <v>51.853273085615847</v>
      </c>
      <c r="E63">
        <v>55.438193865551007</v>
      </c>
      <c r="F63">
        <v>40.782193865551001</v>
      </c>
      <c r="G63">
        <v>43.572273085615834</v>
      </c>
      <c r="H63">
        <v>47.049273085615837</v>
      </c>
      <c r="I63">
        <v>47.882273085615836</v>
      </c>
      <c r="J63">
        <v>49.098273085615837</v>
      </c>
      <c r="K63">
        <v>55.123273085615835</v>
      </c>
      <c r="L63">
        <v>46.652273085615839</v>
      </c>
      <c r="M63">
        <v>30.270826804624086</v>
      </c>
      <c r="N63">
        <v>48.675273085615821</v>
      </c>
      <c r="O63">
        <v>48.351193865550989</v>
      </c>
      <c r="P63">
        <v>52.041193865550987</v>
      </c>
      <c r="Q63">
        <v>41.096273085615842</v>
      </c>
      <c r="R63">
        <v>46.248273085615821</v>
      </c>
      <c r="S63">
        <v>51.2648268046241</v>
      </c>
      <c r="T63">
        <v>37.714273085615829</v>
      </c>
      <c r="U63">
        <v>42.745193865551009</v>
      </c>
      <c r="V63">
        <v>54.692273085615831</v>
      </c>
      <c r="W63">
        <v>49.418273085615823</v>
      </c>
      <c r="X63">
        <v>46.277273085615825</v>
      </c>
      <c r="Y63">
        <v>45.755273085615848</v>
      </c>
      <c r="Z63">
        <v>71.234193865551021</v>
      </c>
      <c r="AA63">
        <v>50.194273085615826</v>
      </c>
      <c r="AB63">
        <v>36.931273085615835</v>
      </c>
      <c r="AC63">
        <v>52.833273085615829</v>
      </c>
      <c r="AD63">
        <v>52.000273085615831</v>
      </c>
      <c r="AE63">
        <v>43.604826804624096</v>
      </c>
      <c r="AF63">
        <v>41.31627308561584</v>
      </c>
      <c r="AG63">
        <v>47.673273085615826</v>
      </c>
      <c r="AH63">
        <v>47.719273085615839</v>
      </c>
    </row>
    <row r="64" spans="1:34" x14ac:dyDescent="0.3">
      <c r="A64" s="118">
        <f ca="1">Exceedance!U64</f>
        <v>47969</v>
      </c>
      <c r="B64" s="1">
        <v>164.78108603168658</v>
      </c>
      <c r="C64" s="1">
        <v>164.78108603168658</v>
      </c>
      <c r="D64" s="1">
        <v>164.78108603168658</v>
      </c>
      <c r="E64">
        <v>333.78186112010684</v>
      </c>
      <c r="F64">
        <v>302.2808611200951</v>
      </c>
      <c r="G64">
        <v>139.8024073588962</v>
      </c>
      <c r="H64">
        <v>197.00294492727807</v>
      </c>
      <c r="I64">
        <v>212.45135500732346</v>
      </c>
      <c r="J64">
        <v>154.39844344241118</v>
      </c>
      <c r="K64">
        <v>78.084222739636587</v>
      </c>
      <c r="L64">
        <v>94.77699501480663</v>
      </c>
      <c r="M64">
        <v>91.997623344737718</v>
      </c>
      <c r="N64">
        <v>154.72873135482374</v>
      </c>
      <c r="O64">
        <v>201.46486112010686</v>
      </c>
      <c r="P64">
        <v>197.62686112010684</v>
      </c>
      <c r="Q64">
        <v>193.53186641490029</v>
      </c>
      <c r="R64">
        <v>246.340045359474</v>
      </c>
      <c r="S64">
        <v>105.20604973183856</v>
      </c>
      <c r="T64">
        <v>241.02186641490033</v>
      </c>
      <c r="U64">
        <v>106.62086112009511</v>
      </c>
      <c r="V64">
        <v>75.02486655552066</v>
      </c>
      <c r="W64">
        <v>179.11814894540643</v>
      </c>
      <c r="X64">
        <v>161.12361380147036</v>
      </c>
      <c r="Y64">
        <v>133.60502412432507</v>
      </c>
      <c r="Z64">
        <v>305.95986641490032</v>
      </c>
      <c r="AA64">
        <v>75.469809085230025</v>
      </c>
      <c r="AB64">
        <v>217.25786641490035</v>
      </c>
      <c r="AC64">
        <v>102.48739260003188</v>
      </c>
      <c r="AD64">
        <v>124.26929630571979</v>
      </c>
      <c r="AE64">
        <v>158.32119391897047</v>
      </c>
      <c r="AF64">
        <v>237.77509543418404</v>
      </c>
      <c r="AG64">
        <v>167.01862192992456</v>
      </c>
      <c r="AH64">
        <v>151.77705408312383</v>
      </c>
    </row>
    <row r="65" spans="1:34" x14ac:dyDescent="0.3">
      <c r="A65" s="118">
        <f ca="1">Exceedance!U65</f>
        <v>48000</v>
      </c>
      <c r="B65" s="1">
        <v>57.102973835362327</v>
      </c>
      <c r="C65" s="1">
        <v>57.102973835362327</v>
      </c>
      <c r="D65" s="1">
        <v>57.102973835362327</v>
      </c>
      <c r="E65">
        <v>283.52674303106232</v>
      </c>
      <c r="F65">
        <v>303.31497383350722</v>
      </c>
      <c r="G65">
        <v>51.86410666793018</v>
      </c>
      <c r="H65">
        <v>98.158719710218605</v>
      </c>
      <c r="I65">
        <v>63.079106667930198</v>
      </c>
      <c r="J65">
        <v>54.567106667930155</v>
      </c>
      <c r="K65">
        <v>78.571106667930167</v>
      </c>
      <c r="L65">
        <v>62.026106667930172</v>
      </c>
      <c r="M65">
        <v>64.265106667930169</v>
      </c>
      <c r="N65">
        <v>46.006533623175102</v>
      </c>
      <c r="O65">
        <v>61.066106667930185</v>
      </c>
      <c r="P65">
        <v>49.613106667930175</v>
      </c>
      <c r="Q65">
        <v>281.79056394071461</v>
      </c>
      <c r="R65">
        <v>64.462973837362725</v>
      </c>
      <c r="S65">
        <v>36.222106667930149</v>
      </c>
      <c r="T65">
        <v>111.54920216733241</v>
      </c>
      <c r="U65">
        <v>75.178106667930166</v>
      </c>
      <c r="V65">
        <v>67.151106667930193</v>
      </c>
      <c r="W65">
        <v>43.664099433605976</v>
      </c>
      <c r="X65">
        <v>116.73012693894027</v>
      </c>
      <c r="Y65">
        <v>67.960652239583425</v>
      </c>
      <c r="Z65">
        <v>203.14474303106229</v>
      </c>
      <c r="AA65">
        <v>77.496106667930192</v>
      </c>
      <c r="AB65">
        <v>106.1587430310622</v>
      </c>
      <c r="AC65">
        <v>59.299106667930175</v>
      </c>
      <c r="AD65">
        <v>46.604106667930154</v>
      </c>
      <c r="AE65">
        <v>56.786106667930177</v>
      </c>
      <c r="AF65">
        <v>215.36197383602638</v>
      </c>
      <c r="AG65">
        <v>59.962106667930151</v>
      </c>
      <c r="AH65">
        <v>59.962106667930158</v>
      </c>
    </row>
    <row r="66" spans="1:34" x14ac:dyDescent="0.3">
      <c r="A66" s="118">
        <f ca="1">Exceedance!U66</f>
        <v>48030</v>
      </c>
      <c r="B66" s="1">
        <v>100.28330693713974</v>
      </c>
      <c r="C66" s="1">
        <v>100.28330693713974</v>
      </c>
      <c r="D66" s="1">
        <v>100.28330693713974</v>
      </c>
      <c r="E66">
        <v>118.14730693713975</v>
      </c>
      <c r="F66">
        <v>178.23014831627813</v>
      </c>
      <c r="G66">
        <v>77.378306937139769</v>
      </c>
      <c r="H66">
        <v>221.4731483258162</v>
      </c>
      <c r="I66">
        <v>132.98930693713973</v>
      </c>
      <c r="J66">
        <v>127.95530693713975</v>
      </c>
      <c r="K66">
        <v>105.94288544953656</v>
      </c>
      <c r="L66">
        <v>97.70188544953659</v>
      </c>
      <c r="M66">
        <v>99.320885449536561</v>
      </c>
      <c r="N66">
        <v>86.189306937139719</v>
      </c>
      <c r="O66">
        <v>120.56130693713976</v>
      </c>
      <c r="P66">
        <v>120.18230693713977</v>
      </c>
      <c r="Q66">
        <v>217.77614831931487</v>
      </c>
      <c r="R66">
        <v>139.24314831629167</v>
      </c>
      <c r="S66">
        <v>82.039563135487029</v>
      </c>
      <c r="T66">
        <v>228.09314834702744</v>
      </c>
      <c r="U66">
        <v>94.620885449536573</v>
      </c>
      <c r="V66">
        <v>86.223885449536567</v>
      </c>
      <c r="W66">
        <v>88.087306937139758</v>
      </c>
      <c r="X66">
        <v>120.87214832509508</v>
      </c>
      <c r="Y66">
        <v>96.383664850576466</v>
      </c>
      <c r="Z66">
        <v>100.45730693713978</v>
      </c>
      <c r="AA66">
        <v>102.66288544953656</v>
      </c>
      <c r="AB66">
        <v>152.84708743127305</v>
      </c>
      <c r="AC66">
        <v>96.791885449536565</v>
      </c>
      <c r="AD66">
        <v>89.91730693713977</v>
      </c>
      <c r="AE66">
        <v>86.630885449536578</v>
      </c>
      <c r="AF66">
        <v>184.2061483162781</v>
      </c>
      <c r="AG66">
        <v>122.57330693713975</v>
      </c>
      <c r="AH66">
        <v>122.57330693713975</v>
      </c>
    </row>
    <row r="67" spans="1:34" x14ac:dyDescent="0.3">
      <c r="A67" s="118">
        <f ca="1">Exceedance!U67</f>
        <v>48061</v>
      </c>
      <c r="B67" s="1">
        <v>112.64880624617119</v>
      </c>
      <c r="C67" s="1">
        <v>112.64880624617119</v>
      </c>
      <c r="D67" s="1">
        <v>112.64880624617119</v>
      </c>
      <c r="E67">
        <v>117.65380624617116</v>
      </c>
      <c r="F67">
        <v>114.46080624617117</v>
      </c>
      <c r="G67">
        <v>116.85280624617121</v>
      </c>
      <c r="H67">
        <v>112.12280624617115</v>
      </c>
      <c r="I67">
        <v>103.63350068611288</v>
      </c>
      <c r="J67">
        <v>100.51350068611288</v>
      </c>
      <c r="K67">
        <v>94.367484157187235</v>
      </c>
      <c r="L67">
        <v>103.3365006861129</v>
      </c>
      <c r="M67">
        <v>99.835500686112866</v>
      </c>
      <c r="N67">
        <v>99.463299460991678</v>
      </c>
      <c r="O67">
        <v>97.56950068611286</v>
      </c>
      <c r="P67">
        <v>97.140500686112873</v>
      </c>
      <c r="Q67">
        <v>115.99080624617116</v>
      </c>
      <c r="R67">
        <v>117.02580624617114</v>
      </c>
      <c r="S67">
        <v>115.43380624617116</v>
      </c>
      <c r="T67">
        <v>116.38680624617116</v>
      </c>
      <c r="U67">
        <v>87.535484157187241</v>
      </c>
      <c r="V67">
        <v>84.089178372063316</v>
      </c>
      <c r="W67">
        <v>115.26780624617113</v>
      </c>
      <c r="X67">
        <v>117.56580624617114</v>
      </c>
      <c r="Y67">
        <v>116.9598062461712</v>
      </c>
      <c r="Z67">
        <v>115.16392217371607</v>
      </c>
      <c r="AA67">
        <v>85.142178372063313</v>
      </c>
      <c r="AB67">
        <v>114.72880624617115</v>
      </c>
      <c r="AC67">
        <v>96.139500686112868</v>
      </c>
      <c r="AD67">
        <v>117.15780624617119</v>
      </c>
      <c r="AE67">
        <v>89.891500686112877</v>
      </c>
      <c r="AF67">
        <v>116.91480624617115</v>
      </c>
      <c r="AG67">
        <v>99.537500686112864</v>
      </c>
      <c r="AH67">
        <v>99.537500686112864</v>
      </c>
    </row>
    <row r="68" spans="1:34" x14ac:dyDescent="0.3">
      <c r="A68" s="118">
        <f ca="1">Exceedance!U68</f>
        <v>48092</v>
      </c>
      <c r="B68" s="1">
        <v>109.82010866854823</v>
      </c>
      <c r="C68" s="1">
        <v>109.82010866854823</v>
      </c>
      <c r="D68" s="1">
        <v>109.82010866854823</v>
      </c>
      <c r="E68">
        <v>73.182837091002298</v>
      </c>
      <c r="F68">
        <v>109.06910866854822</v>
      </c>
      <c r="G68">
        <v>113.75610866854826</v>
      </c>
      <c r="H68">
        <v>111.35810866854827</v>
      </c>
      <c r="I68">
        <v>74.069837091002285</v>
      </c>
      <c r="J68">
        <v>73.771837091002283</v>
      </c>
      <c r="K68">
        <v>74.250837091002282</v>
      </c>
      <c r="L68">
        <v>68.186837091002275</v>
      </c>
      <c r="M68">
        <v>70.298837091002298</v>
      </c>
      <c r="N68">
        <v>114.09310866854824</v>
      </c>
      <c r="O68">
        <v>72.651837091002292</v>
      </c>
      <c r="P68">
        <v>68.450837091002285</v>
      </c>
      <c r="Q68">
        <v>113.03710866854824</v>
      </c>
      <c r="R68">
        <v>113.75910866854827</v>
      </c>
      <c r="S68">
        <v>113.78810866854826</v>
      </c>
      <c r="T68">
        <v>113.42110866854827</v>
      </c>
      <c r="U68">
        <v>74.180837091002275</v>
      </c>
      <c r="V68">
        <v>70.157837091002264</v>
      </c>
      <c r="W68">
        <v>110.13110866854826</v>
      </c>
      <c r="X68">
        <v>114.20710866854827</v>
      </c>
      <c r="Y68">
        <v>113.33510866854824</v>
      </c>
      <c r="Z68">
        <v>113.54210866854829</v>
      </c>
      <c r="AA68">
        <v>74.501837091002272</v>
      </c>
      <c r="AB68">
        <v>113.65710866854828</v>
      </c>
      <c r="AC68">
        <v>73.945837091002304</v>
      </c>
      <c r="AD68">
        <v>113.70110866854824</v>
      </c>
      <c r="AE68">
        <v>79.751435870007072</v>
      </c>
      <c r="AF68">
        <v>113.19710866854824</v>
      </c>
      <c r="AG68">
        <v>73.059837091002265</v>
      </c>
      <c r="AH68">
        <v>73.059837091002265</v>
      </c>
    </row>
    <row r="69" spans="1:34" x14ac:dyDescent="0.3">
      <c r="A69" s="118" t="str">
        <f ca="1">Exceedance!U69</f>
        <v/>
      </c>
      <c r="B69" s="1"/>
      <c r="C69" s="1"/>
      <c r="D69" s="1"/>
    </row>
    <row r="70" spans="1:34" x14ac:dyDescent="0.3">
      <c r="A70" s="118" t="str">
        <f ca="1">Exceedance!U70</f>
        <v/>
      </c>
      <c r="B70" s="1"/>
      <c r="C70" s="1"/>
      <c r="D70" s="1"/>
    </row>
    <row r="71" spans="1:34" x14ac:dyDescent="0.3">
      <c r="A71" s="118" t="str">
        <f ca="1">Exceedance!U71</f>
        <v/>
      </c>
      <c r="B71" s="1"/>
      <c r="C71" s="1"/>
      <c r="D71" s="1"/>
    </row>
    <row r="72" spans="1:34" x14ac:dyDescent="0.3">
      <c r="A72" s="118" t="str">
        <f ca="1">Exceedance!U72</f>
        <v/>
      </c>
      <c r="B72" s="1"/>
      <c r="C72" s="1"/>
      <c r="D72" s="1"/>
    </row>
    <row r="73" spans="1:34" x14ac:dyDescent="0.3">
      <c r="A73" s="118" t="str">
        <f ca="1">Exceedance!U73</f>
        <v/>
      </c>
      <c r="B73" s="1"/>
      <c r="C73" s="1"/>
      <c r="D73" s="1"/>
    </row>
    <row r="74" spans="1:34" x14ac:dyDescent="0.3">
      <c r="A74" s="118" t="str">
        <f ca="1">Exceedance!U74</f>
        <v/>
      </c>
      <c r="B74" s="1"/>
      <c r="C74" s="1"/>
      <c r="D74" s="1"/>
    </row>
    <row r="75" spans="1:34" x14ac:dyDescent="0.3">
      <c r="A75" s="118" t="str">
        <f ca="1">Exceedance!U75</f>
        <v/>
      </c>
      <c r="B75" s="1"/>
      <c r="C75" s="1"/>
      <c r="D75" s="1"/>
    </row>
    <row r="76" spans="1:34" x14ac:dyDescent="0.3">
      <c r="A76" s="118" t="str">
        <f ca="1">Exceedance!U76</f>
        <v/>
      </c>
      <c r="B76" s="1"/>
      <c r="C76" s="1"/>
      <c r="D76" s="1"/>
    </row>
    <row r="77" spans="1:34" x14ac:dyDescent="0.3">
      <c r="A77" s="118" t="str">
        <f ca="1">Exceedance!U77</f>
        <v/>
      </c>
      <c r="B77" s="1"/>
      <c r="C77" s="1"/>
      <c r="D77" s="1"/>
    </row>
    <row r="78" spans="1:34" x14ac:dyDescent="0.3">
      <c r="A78" s="118" t="str">
        <f ca="1">Exceedance!U78</f>
        <v/>
      </c>
      <c r="B78" s="1"/>
      <c r="C78" s="1"/>
      <c r="D78" s="1"/>
    </row>
    <row r="79" spans="1:34" x14ac:dyDescent="0.3">
      <c r="A79" s="118" t="str">
        <f ca="1">Exceedance!U79</f>
        <v/>
      </c>
      <c r="B79" s="1"/>
      <c r="C79" s="1"/>
      <c r="D79" s="1"/>
    </row>
    <row r="80" spans="1:34" x14ac:dyDescent="0.3">
      <c r="A80" s="118" t="str">
        <f ca="1">Exceedance!U80</f>
        <v/>
      </c>
      <c r="B80" s="1"/>
      <c r="C80" s="1"/>
      <c r="D80" s="1"/>
    </row>
    <row r="81" spans="1:4" x14ac:dyDescent="0.3">
      <c r="A81" s="118" t="str">
        <f ca="1">Exceedance!U81</f>
        <v/>
      </c>
      <c r="B81" s="1"/>
      <c r="C81" s="1"/>
      <c r="D81" s="1"/>
    </row>
    <row r="82" spans="1:4" x14ac:dyDescent="0.3">
      <c r="A82" s="118" t="str">
        <f ca="1">Exceedance!U82</f>
        <v/>
      </c>
      <c r="B82" s="1"/>
      <c r="C82" s="1"/>
      <c r="D82" s="1"/>
    </row>
    <row r="83" spans="1:4" x14ac:dyDescent="0.3">
      <c r="A83" s="118" t="str">
        <f ca="1">Exceedance!U83</f>
        <v/>
      </c>
      <c r="B83" s="1"/>
      <c r="C83" s="1"/>
      <c r="D83" s="1"/>
    </row>
    <row r="84" spans="1:4" x14ac:dyDescent="0.3">
      <c r="A84" s="118" t="str">
        <f ca="1">Exceedance!U84</f>
        <v/>
      </c>
      <c r="B84" s="1"/>
      <c r="C84" s="1"/>
      <c r="D84" s="1"/>
    </row>
    <row r="85" spans="1:4" x14ac:dyDescent="0.3">
      <c r="A85" s="118" t="str">
        <f ca="1">Exceedance!U85</f>
        <v/>
      </c>
      <c r="B85" s="1"/>
      <c r="C85" s="1"/>
      <c r="D85" s="1"/>
    </row>
    <row r="86" spans="1:4" x14ac:dyDescent="0.3">
      <c r="A86" s="118" t="str">
        <f ca="1">Exceedance!U86</f>
        <v/>
      </c>
      <c r="B86" s="1"/>
      <c r="C86" s="1"/>
      <c r="D86" s="1"/>
    </row>
    <row r="87" spans="1:4" x14ac:dyDescent="0.3">
      <c r="A87" s="118" t="str">
        <f ca="1">Exceedance!U87</f>
        <v/>
      </c>
      <c r="B87" s="1"/>
      <c r="C87" s="1"/>
      <c r="D87" s="1"/>
    </row>
    <row r="88" spans="1:4" x14ac:dyDescent="0.3">
      <c r="A88" s="118" t="str">
        <f ca="1">Exceedance!U88</f>
        <v/>
      </c>
      <c r="B88" s="1"/>
      <c r="C88" s="1"/>
      <c r="D88" s="1"/>
    </row>
    <row r="89" spans="1:4" x14ac:dyDescent="0.3">
      <c r="A89" s="118" t="str">
        <f ca="1">Exceedance!U89</f>
        <v/>
      </c>
      <c r="B89" s="1"/>
      <c r="C89" s="1"/>
      <c r="D89" s="1"/>
    </row>
    <row r="90" spans="1:4" x14ac:dyDescent="0.3">
      <c r="A90" s="118" t="str">
        <f ca="1">Exceedance!U90</f>
        <v/>
      </c>
      <c r="B90" s="1"/>
      <c r="C90" s="1"/>
      <c r="D90" s="1"/>
    </row>
    <row r="91" spans="1:4" x14ac:dyDescent="0.3">
      <c r="A91" s="118" t="str">
        <f ca="1">Exceedance!U91</f>
        <v/>
      </c>
      <c r="B91" s="1"/>
      <c r="C91" s="1"/>
      <c r="D91" s="1"/>
    </row>
    <row r="92" spans="1:4" x14ac:dyDescent="0.3">
      <c r="A92" s="118" t="str">
        <f ca="1">Exceedance!U92</f>
        <v/>
      </c>
      <c r="B92" s="1"/>
      <c r="C92" s="1"/>
      <c r="D92" s="1"/>
    </row>
    <row r="93" spans="1:4" x14ac:dyDescent="0.3">
      <c r="A93" s="118" t="str">
        <f ca="1">Exceedance!U93</f>
        <v/>
      </c>
      <c r="B93" s="1"/>
      <c r="C93" s="1"/>
      <c r="D93" s="1"/>
    </row>
    <row r="94" spans="1:4" x14ac:dyDescent="0.3">
      <c r="A94" s="118" t="str">
        <f ca="1">Exceedance!U94</f>
        <v/>
      </c>
      <c r="B94" s="1"/>
      <c r="C94" s="1"/>
      <c r="D94" s="1"/>
    </row>
    <row r="95" spans="1:4" x14ac:dyDescent="0.3">
      <c r="A95" s="118" t="str">
        <f ca="1">Exceedance!U95</f>
        <v/>
      </c>
      <c r="B95" s="1"/>
      <c r="C95" s="1"/>
      <c r="D95" s="1"/>
    </row>
    <row r="96" spans="1:4" x14ac:dyDescent="0.3">
      <c r="A96" s="118" t="str">
        <f ca="1">Exceedance!U96</f>
        <v/>
      </c>
      <c r="B96" s="1"/>
      <c r="C96" s="1"/>
      <c r="D96" s="1"/>
    </row>
    <row r="97" spans="1:4" x14ac:dyDescent="0.3">
      <c r="A97" s="118" t="str">
        <f ca="1">Exceedance!U97</f>
        <v/>
      </c>
      <c r="B97" s="1"/>
      <c r="C97" s="1"/>
      <c r="D97" s="1"/>
    </row>
    <row r="98" spans="1:4" x14ac:dyDescent="0.3">
      <c r="A98" s="118" t="str">
        <f ca="1">Exceedance!U98</f>
        <v/>
      </c>
      <c r="B98" s="1"/>
      <c r="C98" s="1"/>
      <c r="D98" s="1"/>
    </row>
    <row r="99" spans="1:4" x14ac:dyDescent="0.3">
      <c r="A99" s="118" t="str">
        <f ca="1">Exceedance!U99</f>
        <v/>
      </c>
      <c r="B99" s="1"/>
      <c r="C99" s="1"/>
      <c r="D99" s="1"/>
    </row>
    <row r="100" spans="1:4" x14ac:dyDescent="0.3">
      <c r="A100" s="118"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B1:AH1"/>
  </mergeCells>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600-000000000000}">
  <sheetPr codeName="Sheet59">
    <tabColor rgb="FF9966FF"/>
  </sheetPr>
  <dimension ref="A1:AH175"/>
  <sheetViews>
    <sheetView workbookViewId="0">
      <selection activeCell="B4" sqref="B4:AQ175"/>
    </sheetView>
  </sheetViews>
  <sheetFormatPr defaultRowHeight="14.4" x14ac:dyDescent="0.3"/>
  <cols>
    <col min="1" max="1" width="8.5546875" style="120"/>
    <col min="2" max="4" width="9.44140625" style="186"/>
  </cols>
  <sheetData>
    <row r="1" spans="1:34" s="120" customFormat="1" x14ac:dyDescent="0.3">
      <c r="A1" s="119"/>
      <c r="B1" s="874" t="s">
        <v>175</v>
      </c>
      <c r="C1" s="875"/>
      <c r="D1" s="875"/>
      <c r="E1" s="875"/>
      <c r="F1" s="875"/>
      <c r="G1" s="875"/>
      <c r="H1" s="875"/>
      <c r="I1" s="875"/>
      <c r="J1" s="875"/>
      <c r="K1" s="875"/>
      <c r="L1" s="875"/>
      <c r="M1" s="875"/>
      <c r="N1" s="875"/>
      <c r="O1" s="875"/>
      <c r="P1" s="875"/>
      <c r="Q1" s="875"/>
      <c r="R1" s="875"/>
      <c r="S1" s="875"/>
      <c r="T1" s="875"/>
      <c r="U1" s="875"/>
      <c r="V1" s="875"/>
      <c r="W1" s="875"/>
      <c r="X1" s="875"/>
      <c r="Y1" s="875"/>
      <c r="Z1" s="875"/>
      <c r="AA1" s="875"/>
      <c r="AB1" s="875"/>
      <c r="AC1" s="875"/>
      <c r="AD1" s="875"/>
      <c r="AE1" s="875"/>
      <c r="AF1" s="875"/>
      <c r="AG1" s="875"/>
      <c r="AH1" s="875"/>
    </row>
    <row r="2" spans="1:34" s="120" customFormat="1" x14ac:dyDescent="0.3">
      <c r="A2" s="119"/>
      <c r="B2" s="120" t="s">
        <v>288</v>
      </c>
      <c r="C2" s="120" t="s">
        <v>287</v>
      </c>
      <c r="D2" s="120" t="s">
        <v>289</v>
      </c>
      <c r="E2" s="120">
        <v>1991</v>
      </c>
      <c r="F2" s="120">
        <v>1992</v>
      </c>
      <c r="G2" s="120">
        <v>1993</v>
      </c>
      <c r="H2" s="120">
        <v>1994</v>
      </c>
      <c r="I2" s="120">
        <v>1995</v>
      </c>
      <c r="J2" s="120">
        <v>1996</v>
      </c>
      <c r="K2" s="120">
        <v>1997</v>
      </c>
      <c r="L2" s="120">
        <v>1998</v>
      </c>
      <c r="M2" s="120">
        <v>1999</v>
      </c>
      <c r="N2" s="120">
        <v>2000</v>
      </c>
      <c r="O2" s="120">
        <v>2001</v>
      </c>
      <c r="P2" s="120">
        <v>2002</v>
      </c>
      <c r="Q2" s="120">
        <v>2003</v>
      </c>
      <c r="R2" s="120">
        <v>2004</v>
      </c>
      <c r="S2" s="120">
        <v>2005</v>
      </c>
      <c r="T2" s="120">
        <v>2006</v>
      </c>
      <c r="U2" s="120">
        <v>2007</v>
      </c>
      <c r="V2" s="120">
        <v>2008</v>
      </c>
      <c r="W2" s="120">
        <v>2009</v>
      </c>
      <c r="X2" s="120">
        <v>2010</v>
      </c>
      <c r="Y2" s="120">
        <v>2011</v>
      </c>
      <c r="Z2" s="120">
        <v>2012</v>
      </c>
      <c r="AA2" s="120">
        <v>2013</v>
      </c>
      <c r="AB2" s="120">
        <v>2014</v>
      </c>
      <c r="AC2" s="120">
        <v>2015</v>
      </c>
      <c r="AD2" s="120">
        <v>2016</v>
      </c>
      <c r="AE2" s="120">
        <v>2017</v>
      </c>
      <c r="AF2" s="120">
        <v>2018</v>
      </c>
      <c r="AG2" s="120">
        <v>2019</v>
      </c>
      <c r="AH2" s="120">
        <v>2020</v>
      </c>
    </row>
    <row r="3" spans="1:34" s="122" customFormat="1" x14ac:dyDescent="0.3">
      <c r="A3" s="121"/>
      <c r="B3" s="122" t="s">
        <v>323</v>
      </c>
      <c r="C3" s="122" t="s">
        <v>324</v>
      </c>
      <c r="D3" s="122" t="s">
        <v>325</v>
      </c>
      <c r="E3" s="122" t="s">
        <v>326</v>
      </c>
      <c r="F3" s="122" t="s">
        <v>327</v>
      </c>
      <c r="G3" s="122" t="s">
        <v>328</v>
      </c>
      <c r="H3" s="122" t="s">
        <v>329</v>
      </c>
      <c r="I3" s="122" t="s">
        <v>330</v>
      </c>
      <c r="J3" s="122" t="s">
        <v>331</v>
      </c>
      <c r="K3" s="122" t="s">
        <v>332</v>
      </c>
      <c r="L3" s="122" t="s">
        <v>333</v>
      </c>
      <c r="M3" s="122" t="s">
        <v>334</v>
      </c>
      <c r="N3" s="122" t="s">
        <v>335</v>
      </c>
      <c r="O3" s="122" t="s">
        <v>336</v>
      </c>
      <c r="P3" s="122" t="s">
        <v>337</v>
      </c>
      <c r="Q3" s="122" t="s">
        <v>338</v>
      </c>
      <c r="R3" s="122" t="s">
        <v>339</v>
      </c>
      <c r="S3" s="122" t="s">
        <v>340</v>
      </c>
      <c r="T3" s="122" t="s">
        <v>341</v>
      </c>
      <c r="U3" s="122" t="s">
        <v>342</v>
      </c>
      <c r="V3" s="122" t="s">
        <v>343</v>
      </c>
      <c r="W3" s="122" t="s">
        <v>344</v>
      </c>
      <c r="X3" s="122" t="s">
        <v>345</v>
      </c>
      <c r="Y3" s="122" t="s">
        <v>346</v>
      </c>
      <c r="Z3" s="122" t="s">
        <v>347</v>
      </c>
      <c r="AA3" s="122" t="s">
        <v>348</v>
      </c>
      <c r="AB3" s="122" t="s">
        <v>349</v>
      </c>
      <c r="AC3" s="122" t="s">
        <v>350</v>
      </c>
      <c r="AD3" s="122" t="s">
        <v>351</v>
      </c>
      <c r="AE3" s="122" t="s">
        <v>352</v>
      </c>
      <c r="AF3" s="122" t="s">
        <v>353</v>
      </c>
      <c r="AG3" s="122" t="s">
        <v>354</v>
      </c>
      <c r="AH3" s="122" t="s">
        <v>355</v>
      </c>
    </row>
    <row r="4" spans="1:34" x14ac:dyDescent="0.3">
      <c r="A4" s="123">
        <f ca="1">Exceedance!U4</f>
        <v>46143</v>
      </c>
      <c r="B4" s="751">
        <v>112.00115999990622</v>
      </c>
      <c r="C4" s="751">
        <v>112.00115999990622</v>
      </c>
      <c r="D4" s="751">
        <v>112.00115999990622</v>
      </c>
      <c r="E4">
        <v>112.00115999990622</v>
      </c>
      <c r="F4">
        <v>112.00115999990622</v>
      </c>
      <c r="G4">
        <v>112.00115999990622</v>
      </c>
      <c r="H4">
        <v>112.00115999990622</v>
      </c>
      <c r="I4">
        <v>112.00115999990621</v>
      </c>
      <c r="J4">
        <v>112.00115999990622</v>
      </c>
      <c r="K4">
        <v>112.00115999990622</v>
      </c>
      <c r="L4">
        <v>112.00115999990622</v>
      </c>
      <c r="M4">
        <v>112.00115999990622</v>
      </c>
      <c r="N4">
        <v>112.00115999990622</v>
      </c>
      <c r="O4">
        <v>112.00115999990622</v>
      </c>
      <c r="P4">
        <v>112.00115999990621</v>
      </c>
      <c r="Q4">
        <v>112.00115999990622</v>
      </c>
      <c r="R4">
        <v>112.00115999990621</v>
      </c>
      <c r="S4">
        <v>112.00115999990622</v>
      </c>
      <c r="T4">
        <v>112.00115999990622</v>
      </c>
      <c r="U4">
        <v>112.00115999990622</v>
      </c>
      <c r="V4">
        <v>112.00115999990621</v>
      </c>
      <c r="W4">
        <v>112.00115999990622</v>
      </c>
      <c r="X4">
        <v>112.00115999990621</v>
      </c>
      <c r="Y4">
        <v>112.00115999990621</v>
      </c>
      <c r="Z4">
        <v>112.00115999990622</v>
      </c>
      <c r="AA4">
        <v>112.00115999990622</v>
      </c>
      <c r="AB4">
        <v>112.00115999990621</v>
      </c>
      <c r="AC4">
        <v>112.00115999990621</v>
      </c>
      <c r="AD4">
        <v>112.00115999990622</v>
      </c>
      <c r="AE4">
        <v>112.00115999990622</v>
      </c>
      <c r="AF4">
        <v>112.00115999990621</v>
      </c>
      <c r="AG4">
        <v>112.00115999990621</v>
      </c>
      <c r="AH4">
        <v>112.00115999990621</v>
      </c>
    </row>
    <row r="5" spans="1:34" x14ac:dyDescent="0.3">
      <c r="A5" s="123">
        <f ca="1">Exceedance!U5</f>
        <v>46174</v>
      </c>
      <c r="B5" s="751">
        <v>111.99689025595799</v>
      </c>
      <c r="C5" s="751">
        <v>111.99689025595799</v>
      </c>
      <c r="D5" s="751">
        <v>111.99689025595799</v>
      </c>
      <c r="E5">
        <v>111.99689025595799</v>
      </c>
      <c r="F5">
        <v>111.99689025595799</v>
      </c>
      <c r="G5">
        <v>111.99689025595799</v>
      </c>
      <c r="H5">
        <v>111.99689025595799</v>
      </c>
      <c r="I5">
        <v>111.99689025595799</v>
      </c>
      <c r="J5">
        <v>111.99689025595799</v>
      </c>
      <c r="K5">
        <v>111.99689025595799</v>
      </c>
      <c r="L5">
        <v>111.99689025595799</v>
      </c>
      <c r="M5">
        <v>111.99689025595799</v>
      </c>
      <c r="N5">
        <v>111.99689025595799</v>
      </c>
      <c r="O5">
        <v>111.99689025595799</v>
      </c>
      <c r="P5">
        <v>111.99689025595799</v>
      </c>
      <c r="Q5">
        <v>111.99689025595799</v>
      </c>
      <c r="R5">
        <v>111.99689025595799</v>
      </c>
      <c r="S5">
        <v>111.99689025595799</v>
      </c>
      <c r="T5">
        <v>111.99689025595799</v>
      </c>
      <c r="U5">
        <v>111.99689025595799</v>
      </c>
      <c r="V5">
        <v>111.99689025595799</v>
      </c>
      <c r="W5">
        <v>111.99689025595799</v>
      </c>
      <c r="X5">
        <v>111.99689025595799</v>
      </c>
      <c r="Y5">
        <v>111.99689025595799</v>
      </c>
      <c r="Z5">
        <v>111.99689025595799</v>
      </c>
      <c r="AA5">
        <v>111.99689025595799</v>
      </c>
      <c r="AB5">
        <v>111.99689025595799</v>
      </c>
      <c r="AC5">
        <v>111.99689025595799</v>
      </c>
      <c r="AD5">
        <v>111.99689025595799</v>
      </c>
      <c r="AE5">
        <v>111.99689025595799</v>
      </c>
      <c r="AF5">
        <v>111.99689025595799</v>
      </c>
      <c r="AG5">
        <v>111.99689025595799</v>
      </c>
      <c r="AH5">
        <v>111.99689025595799</v>
      </c>
    </row>
    <row r="6" spans="1:34" x14ac:dyDescent="0.3">
      <c r="A6" s="123">
        <f ca="1">Exceedance!U6</f>
        <v>46204</v>
      </c>
      <c r="B6" s="751">
        <v>112.0011599999339</v>
      </c>
      <c r="C6" s="751">
        <v>112.00115999993388</v>
      </c>
      <c r="D6" s="751">
        <v>112.0011599999339</v>
      </c>
      <c r="E6">
        <v>112.0011599999339</v>
      </c>
      <c r="F6">
        <v>112.0011599999339</v>
      </c>
      <c r="G6">
        <v>112.0011599999339</v>
      </c>
      <c r="H6">
        <v>112.0011599999339</v>
      </c>
      <c r="I6">
        <v>112.0011599999339</v>
      </c>
      <c r="J6">
        <v>112.00115999993388</v>
      </c>
      <c r="K6">
        <v>112.0011599999339</v>
      </c>
      <c r="L6">
        <v>112.0011599999339</v>
      </c>
      <c r="M6">
        <v>112.0011599999339</v>
      </c>
      <c r="N6">
        <v>112.0011599999339</v>
      </c>
      <c r="O6">
        <v>112.00115999993388</v>
      </c>
      <c r="P6">
        <v>112.0011599999339</v>
      </c>
      <c r="Q6">
        <v>112.0011599999339</v>
      </c>
      <c r="R6">
        <v>112.0011599999339</v>
      </c>
      <c r="S6">
        <v>112.00115999993388</v>
      </c>
      <c r="T6">
        <v>112.0011599999339</v>
      </c>
      <c r="U6">
        <v>112.0011599999339</v>
      </c>
      <c r="V6">
        <v>112.0011599999339</v>
      </c>
      <c r="W6">
        <v>112.0011599999339</v>
      </c>
      <c r="X6">
        <v>112.0011599999339</v>
      </c>
      <c r="Y6">
        <v>112.0011599999339</v>
      </c>
      <c r="Z6">
        <v>112.0011599999339</v>
      </c>
      <c r="AA6">
        <v>112.0011599999339</v>
      </c>
      <c r="AB6">
        <v>112.0011599999339</v>
      </c>
      <c r="AC6">
        <v>112.0011599999339</v>
      </c>
      <c r="AD6">
        <v>112.0011599999339</v>
      </c>
      <c r="AE6">
        <v>112.0011599999339</v>
      </c>
      <c r="AF6">
        <v>112.0011599999339</v>
      </c>
      <c r="AG6">
        <v>112.0011599999339</v>
      </c>
      <c r="AH6">
        <v>112.0011599999339</v>
      </c>
    </row>
    <row r="7" spans="1:34" x14ac:dyDescent="0.3">
      <c r="A7" s="123">
        <f ca="1">Exceedance!U7</f>
        <v>46235</v>
      </c>
      <c r="B7" s="751">
        <v>112.00115999933465</v>
      </c>
      <c r="C7" s="751">
        <v>112.00115999933465</v>
      </c>
      <c r="D7" s="751">
        <v>112.00115999933465</v>
      </c>
      <c r="E7">
        <v>112.00115999933465</v>
      </c>
      <c r="F7">
        <v>112.00115999933465</v>
      </c>
      <c r="G7">
        <v>112.00115999933465</v>
      </c>
      <c r="H7">
        <v>112.00115999933465</v>
      </c>
      <c r="I7">
        <v>112.00115999933465</v>
      </c>
      <c r="J7">
        <v>112.00115999933465</v>
      </c>
      <c r="K7">
        <v>112.00115999933465</v>
      </c>
      <c r="L7">
        <v>112.00115999933465</v>
      </c>
      <c r="M7">
        <v>112.00115999933465</v>
      </c>
      <c r="N7">
        <v>112.00115999933465</v>
      </c>
      <c r="O7">
        <v>112.00115999933465</v>
      </c>
      <c r="P7">
        <v>112.00115999933465</v>
      </c>
      <c r="Q7">
        <v>112.00115999933465</v>
      </c>
      <c r="R7">
        <v>112.00115999933465</v>
      </c>
      <c r="S7">
        <v>112.00115999933465</v>
      </c>
      <c r="T7">
        <v>112.00115999933465</v>
      </c>
      <c r="U7">
        <v>112.00115999933465</v>
      </c>
      <c r="V7">
        <v>112.00115999933465</v>
      </c>
      <c r="W7">
        <v>112.00115999933465</v>
      </c>
      <c r="X7">
        <v>112.00115999933465</v>
      </c>
      <c r="Y7">
        <v>112.00115999933465</v>
      </c>
      <c r="Z7">
        <v>112.00115999933465</v>
      </c>
      <c r="AA7">
        <v>112.00115999933465</v>
      </c>
      <c r="AB7">
        <v>112.00115999933465</v>
      </c>
      <c r="AC7">
        <v>112.00115999933465</v>
      </c>
      <c r="AD7">
        <v>112.00115999933465</v>
      </c>
      <c r="AE7">
        <v>112.00115999933465</v>
      </c>
      <c r="AF7">
        <v>112.00115999933465</v>
      </c>
      <c r="AG7">
        <v>112.00115999933465</v>
      </c>
      <c r="AH7">
        <v>112.00115999933465</v>
      </c>
    </row>
    <row r="8" spans="1:34" x14ac:dyDescent="0.3">
      <c r="A8" s="123">
        <f ca="1">Exceedance!U8</f>
        <v>46266</v>
      </c>
      <c r="B8" s="751">
        <v>111.99816824463365</v>
      </c>
      <c r="C8" s="751">
        <v>111.99816824463365</v>
      </c>
      <c r="D8" s="751">
        <v>111.99816824463365</v>
      </c>
      <c r="E8">
        <v>111.99816824463365</v>
      </c>
      <c r="F8">
        <v>111.99816824463365</v>
      </c>
      <c r="G8">
        <v>111.99816824463365</v>
      </c>
      <c r="H8">
        <v>111.99816824463365</v>
      </c>
      <c r="I8">
        <v>111.99816824463365</v>
      </c>
      <c r="J8">
        <v>111.99816824463365</v>
      </c>
      <c r="K8">
        <v>111.99816824463365</v>
      </c>
      <c r="L8">
        <v>111.99816824463365</v>
      </c>
      <c r="M8">
        <v>111.99816824463365</v>
      </c>
      <c r="N8">
        <v>111.99816824463365</v>
      </c>
      <c r="O8">
        <v>111.99816824463365</v>
      </c>
      <c r="P8">
        <v>111.99816824463365</v>
      </c>
      <c r="Q8">
        <v>111.99816824463365</v>
      </c>
      <c r="R8">
        <v>111.99816824463365</v>
      </c>
      <c r="S8">
        <v>111.99816824463365</v>
      </c>
      <c r="T8">
        <v>111.99816824463365</v>
      </c>
      <c r="U8">
        <v>111.99816824463365</v>
      </c>
      <c r="V8">
        <v>111.99816824463365</v>
      </c>
      <c r="W8">
        <v>111.99816824463365</v>
      </c>
      <c r="X8">
        <v>111.99816824463365</v>
      </c>
      <c r="Y8">
        <v>111.99816824463365</v>
      </c>
      <c r="Z8">
        <v>111.99816824463365</v>
      </c>
      <c r="AA8">
        <v>111.99816824463365</v>
      </c>
      <c r="AB8">
        <v>111.99816824463365</v>
      </c>
      <c r="AC8">
        <v>111.99816824463365</v>
      </c>
      <c r="AD8">
        <v>111.99816824463365</v>
      </c>
      <c r="AE8">
        <v>111.99816824463365</v>
      </c>
      <c r="AF8">
        <v>111.99816824463365</v>
      </c>
      <c r="AG8">
        <v>111.99816824463365</v>
      </c>
      <c r="AH8">
        <v>111.99816824463365</v>
      </c>
    </row>
    <row r="9" spans="1:34" x14ac:dyDescent="0.3">
      <c r="A9" s="123">
        <f ca="1">Exceedance!U9</f>
        <v>46296</v>
      </c>
      <c r="B9" s="751">
        <v>112.00116000004155</v>
      </c>
      <c r="C9" s="751">
        <v>112.00116000004158</v>
      </c>
      <c r="D9" s="751">
        <v>112.00116000004155</v>
      </c>
      <c r="E9">
        <v>112.00116000004155</v>
      </c>
      <c r="F9">
        <v>112.00116000004155</v>
      </c>
      <c r="G9">
        <v>112.00116000004155</v>
      </c>
      <c r="H9">
        <v>112.00116000004155</v>
      </c>
      <c r="I9">
        <v>112.00116000004155</v>
      </c>
      <c r="J9">
        <v>112.00116000004155</v>
      </c>
      <c r="K9">
        <v>112.00116000004155</v>
      </c>
      <c r="L9">
        <v>112.00116000004155</v>
      </c>
      <c r="M9">
        <v>112.00116000004155</v>
      </c>
      <c r="N9">
        <v>112.00116000004158</v>
      </c>
      <c r="O9">
        <v>112.00116000004155</v>
      </c>
      <c r="P9">
        <v>112.00116000004155</v>
      </c>
      <c r="Q9">
        <v>112.00116000004155</v>
      </c>
      <c r="R9">
        <v>112.00116000004158</v>
      </c>
      <c r="S9">
        <v>112.00116000004155</v>
      </c>
      <c r="T9">
        <v>112.00116000004155</v>
      </c>
      <c r="U9">
        <v>112.00116000004155</v>
      </c>
      <c r="V9">
        <v>112.00116000004155</v>
      </c>
      <c r="W9">
        <v>112.00116000004155</v>
      </c>
      <c r="X9">
        <v>112.00116000004155</v>
      </c>
      <c r="Y9">
        <v>112.00116000004155</v>
      </c>
      <c r="Z9">
        <v>112.00116000004158</v>
      </c>
      <c r="AA9">
        <v>112.00116000004158</v>
      </c>
      <c r="AB9">
        <v>112.00116000004155</v>
      </c>
      <c r="AC9">
        <v>112.00116000004155</v>
      </c>
      <c r="AD9">
        <v>112.00116000004155</v>
      </c>
      <c r="AE9">
        <v>112.00116000004155</v>
      </c>
      <c r="AF9">
        <v>112.00116000004155</v>
      </c>
      <c r="AG9">
        <v>112.00116000004155</v>
      </c>
      <c r="AH9">
        <v>112.00116000004158</v>
      </c>
    </row>
    <row r="10" spans="1:34" x14ac:dyDescent="0.3">
      <c r="A10" s="123">
        <f ca="1">Exceedance!U10</f>
        <v>46327</v>
      </c>
      <c r="B10" s="751">
        <v>112.0003927146018</v>
      </c>
      <c r="C10" s="751">
        <v>112.0003927146018</v>
      </c>
      <c r="D10" s="751">
        <v>112.0003927146018</v>
      </c>
      <c r="E10">
        <v>112.0003927146018</v>
      </c>
      <c r="F10">
        <v>112.0003927146018</v>
      </c>
      <c r="G10">
        <v>112.0003927146018</v>
      </c>
      <c r="H10">
        <v>112.0003927146018</v>
      </c>
      <c r="I10">
        <v>112.0003927146018</v>
      </c>
      <c r="J10">
        <v>112.0003927146018</v>
      </c>
      <c r="K10">
        <v>112.0003927146018</v>
      </c>
      <c r="L10">
        <v>112.0003927146018</v>
      </c>
      <c r="M10">
        <v>112.0003927146018</v>
      </c>
      <c r="N10">
        <v>112.0003927146018</v>
      </c>
      <c r="O10">
        <v>112.0003927146018</v>
      </c>
      <c r="P10">
        <v>112.0003927146018</v>
      </c>
      <c r="Q10">
        <v>112.0003927146018</v>
      </c>
      <c r="R10">
        <v>112.0003927146018</v>
      </c>
      <c r="S10">
        <v>112.0003927146018</v>
      </c>
      <c r="T10">
        <v>112.0003927146018</v>
      </c>
      <c r="U10">
        <v>112.0003927146018</v>
      </c>
      <c r="V10">
        <v>112.0003927146018</v>
      </c>
      <c r="W10">
        <v>112.0003927146018</v>
      </c>
      <c r="X10">
        <v>112.0003927146018</v>
      </c>
      <c r="Y10">
        <v>112.0003927146018</v>
      </c>
      <c r="Z10">
        <v>112.0003927146018</v>
      </c>
      <c r="AA10">
        <v>112.0003927146018</v>
      </c>
      <c r="AB10">
        <v>112.0003927146018</v>
      </c>
      <c r="AC10">
        <v>112.0003927146018</v>
      </c>
      <c r="AD10">
        <v>112.0003927146018</v>
      </c>
      <c r="AE10">
        <v>112.0003927146018</v>
      </c>
      <c r="AF10">
        <v>112.0003927146018</v>
      </c>
      <c r="AG10">
        <v>112.0003927146018</v>
      </c>
      <c r="AH10">
        <v>112.0003927146018</v>
      </c>
    </row>
    <row r="11" spans="1:34" x14ac:dyDescent="0.3">
      <c r="A11" s="123">
        <f ca="1">Exceedance!U11</f>
        <v>46357</v>
      </c>
      <c r="B11" s="751">
        <v>112.00115999997786</v>
      </c>
      <c r="C11" s="751">
        <v>112.00115999997786</v>
      </c>
      <c r="D11" s="751">
        <v>112.00115999997786</v>
      </c>
      <c r="E11">
        <v>112.00115999997786</v>
      </c>
      <c r="F11">
        <v>112.00115999997786</v>
      </c>
      <c r="G11">
        <v>112.00115999997786</v>
      </c>
      <c r="H11">
        <v>112.00115999997786</v>
      </c>
      <c r="I11">
        <v>112.00115999997786</v>
      </c>
      <c r="J11">
        <v>112.00115999997786</v>
      </c>
      <c r="K11">
        <v>112.00115999997786</v>
      </c>
      <c r="L11">
        <v>112.00115999997786</v>
      </c>
      <c r="M11">
        <v>112.00115999997786</v>
      </c>
      <c r="N11">
        <v>112.00115999997786</v>
      </c>
      <c r="O11">
        <v>112.00115999997786</v>
      </c>
      <c r="P11">
        <v>112.00115999997786</v>
      </c>
      <c r="Q11">
        <v>112.00115999997786</v>
      </c>
      <c r="R11">
        <v>112.00115999997786</v>
      </c>
      <c r="S11">
        <v>112.00115999997786</v>
      </c>
      <c r="T11">
        <v>112.00115999997786</v>
      </c>
      <c r="U11">
        <v>112.00115999997786</v>
      </c>
      <c r="V11">
        <v>112.00115999997786</v>
      </c>
      <c r="W11">
        <v>112.00115999997786</v>
      </c>
      <c r="X11">
        <v>112.00115999997786</v>
      </c>
      <c r="Y11">
        <v>112.00115999997786</v>
      </c>
      <c r="Z11">
        <v>112.00115999997786</v>
      </c>
      <c r="AA11">
        <v>112.00115999997786</v>
      </c>
      <c r="AB11">
        <v>112.00115999997786</v>
      </c>
      <c r="AC11">
        <v>112.00115999997786</v>
      </c>
      <c r="AD11">
        <v>112.00115999997786</v>
      </c>
      <c r="AE11">
        <v>112.00115999997786</v>
      </c>
      <c r="AF11">
        <v>112.00115999997786</v>
      </c>
      <c r="AG11">
        <v>112.00115999997786</v>
      </c>
      <c r="AH11">
        <v>112.00115999997786</v>
      </c>
    </row>
    <row r="12" spans="1:34" x14ac:dyDescent="0.3">
      <c r="A12" s="123">
        <f ca="1">Exceedance!U12</f>
        <v>46388</v>
      </c>
      <c r="B12" s="751">
        <v>112.00115999997448</v>
      </c>
      <c r="C12" s="751">
        <v>112.00115999997448</v>
      </c>
      <c r="D12" s="751">
        <v>112.00115999997448</v>
      </c>
      <c r="E12">
        <v>112.00115999997448</v>
      </c>
      <c r="F12">
        <v>112.00115999997448</v>
      </c>
      <c r="G12">
        <v>112.00115999997448</v>
      </c>
      <c r="H12">
        <v>112.00115999997448</v>
      </c>
      <c r="I12">
        <v>112.00115999997448</v>
      </c>
      <c r="J12">
        <v>112.00115999997448</v>
      </c>
      <c r="K12">
        <v>112.00115999997448</v>
      </c>
      <c r="L12">
        <v>112.00115999997448</v>
      </c>
      <c r="M12">
        <v>112.00115999997448</v>
      </c>
      <c r="N12">
        <v>112.00115999997448</v>
      </c>
      <c r="O12">
        <v>112.00115999997448</v>
      </c>
      <c r="P12">
        <v>112.00115999997448</v>
      </c>
      <c r="Q12">
        <v>112.00115999997448</v>
      </c>
      <c r="R12">
        <v>112.00115999997448</v>
      </c>
      <c r="S12">
        <v>112.00115999997448</v>
      </c>
      <c r="T12">
        <v>112.00115999997448</v>
      </c>
      <c r="U12">
        <v>112.00115999997448</v>
      </c>
      <c r="V12">
        <v>112.00115999997448</v>
      </c>
      <c r="W12">
        <v>112.00115999997448</v>
      </c>
      <c r="X12">
        <v>112.00115999997448</v>
      </c>
      <c r="Y12">
        <v>112.00115999997448</v>
      </c>
      <c r="Z12">
        <v>112.00115999997448</v>
      </c>
      <c r="AA12">
        <v>112.00115999997448</v>
      </c>
      <c r="AB12">
        <v>112.00115999997448</v>
      </c>
      <c r="AC12">
        <v>112.00115999997448</v>
      </c>
      <c r="AD12">
        <v>112.00115999997448</v>
      </c>
      <c r="AE12">
        <v>112.00115999997448</v>
      </c>
      <c r="AF12">
        <v>112.00115999997448</v>
      </c>
      <c r="AG12">
        <v>112.00115999997448</v>
      </c>
      <c r="AH12">
        <v>112.00115999997448</v>
      </c>
    </row>
    <row r="13" spans="1:34" x14ac:dyDescent="0.3">
      <c r="A13" s="123">
        <f ca="1">Exceedance!U13</f>
        <v>46419</v>
      </c>
      <c r="B13" s="751">
        <v>111.99901159017919</v>
      </c>
      <c r="C13" s="751">
        <v>111.99901159017919</v>
      </c>
      <c r="D13" s="751">
        <v>111.99901159017919</v>
      </c>
      <c r="E13">
        <v>111.99901159017919</v>
      </c>
      <c r="F13">
        <v>111.99901159017919</v>
      </c>
      <c r="G13">
        <v>111.99901159017919</v>
      </c>
      <c r="H13">
        <v>111.99901159017919</v>
      </c>
      <c r="I13">
        <v>111.99901159017919</v>
      </c>
      <c r="J13">
        <v>111.99901159017919</v>
      </c>
      <c r="K13">
        <v>111.99901159017919</v>
      </c>
      <c r="L13">
        <v>111.99901159017919</v>
      </c>
      <c r="M13">
        <v>111.99901159017919</v>
      </c>
      <c r="N13">
        <v>111.99901159017919</v>
      </c>
      <c r="O13">
        <v>111.99901159017919</v>
      </c>
      <c r="P13">
        <v>111.99901159017919</v>
      </c>
      <c r="Q13">
        <v>111.99901159017919</v>
      </c>
      <c r="R13">
        <v>111.99901159017919</v>
      </c>
      <c r="S13">
        <v>111.99901159017919</v>
      </c>
      <c r="T13">
        <v>111.99901159017919</v>
      </c>
      <c r="U13">
        <v>111.99901159017919</v>
      </c>
      <c r="V13">
        <v>111.99901159017915</v>
      </c>
      <c r="W13">
        <v>111.99901159017919</v>
      </c>
      <c r="X13">
        <v>111.99901159017919</v>
      </c>
      <c r="Y13">
        <v>111.99901159017919</v>
      </c>
      <c r="Z13">
        <v>111.99901159017919</v>
      </c>
      <c r="AA13">
        <v>111.99901159017919</v>
      </c>
      <c r="AB13">
        <v>111.99901159017919</v>
      </c>
      <c r="AC13">
        <v>111.99901159017919</v>
      </c>
      <c r="AD13">
        <v>111.99901159017919</v>
      </c>
      <c r="AE13">
        <v>111.99901159017919</v>
      </c>
      <c r="AF13">
        <v>111.99901159017919</v>
      </c>
      <c r="AG13">
        <v>111.99901159017919</v>
      </c>
      <c r="AH13">
        <v>111.99901159017919</v>
      </c>
    </row>
    <row r="14" spans="1:34" x14ac:dyDescent="0.3">
      <c r="A14" s="123">
        <f ca="1">Exceedance!U14</f>
        <v>46447</v>
      </c>
      <c r="B14" s="751">
        <v>112.00115999995558</v>
      </c>
      <c r="C14" s="751">
        <v>112.00115999995558</v>
      </c>
      <c r="D14" s="751">
        <v>112.00115999995558</v>
      </c>
      <c r="E14">
        <v>112.00115999995558</v>
      </c>
      <c r="F14">
        <v>112.00115999995558</v>
      </c>
      <c r="G14">
        <v>112.00115999995558</v>
      </c>
      <c r="H14">
        <v>112.00115999995558</v>
      </c>
      <c r="I14">
        <v>112.00115999995558</v>
      </c>
      <c r="J14">
        <v>112.00115999995558</v>
      </c>
      <c r="K14">
        <v>112.00115999995558</v>
      </c>
      <c r="L14">
        <v>112.00115999995558</v>
      </c>
      <c r="M14">
        <v>112.00115999995558</v>
      </c>
      <c r="N14">
        <v>112.00115999995558</v>
      </c>
      <c r="O14">
        <v>112.00115999995558</v>
      </c>
      <c r="P14">
        <v>112.00115999995558</v>
      </c>
      <c r="Q14">
        <v>112.00115999995558</v>
      </c>
      <c r="R14">
        <v>112.00115999995558</v>
      </c>
      <c r="S14">
        <v>112.00115999995558</v>
      </c>
      <c r="T14">
        <v>112.00115999995558</v>
      </c>
      <c r="U14">
        <v>112.00115999995558</v>
      </c>
      <c r="V14">
        <v>112.00115999995558</v>
      </c>
      <c r="W14">
        <v>112.00115999995558</v>
      </c>
      <c r="X14">
        <v>112.00115999995558</v>
      </c>
      <c r="Y14">
        <v>112.00115999995558</v>
      </c>
      <c r="Z14">
        <v>112.00115999995558</v>
      </c>
      <c r="AA14">
        <v>112.00115999995558</v>
      </c>
      <c r="AB14">
        <v>112.00115999995558</v>
      </c>
      <c r="AC14">
        <v>112.00115999995558</v>
      </c>
      <c r="AD14">
        <v>112.00115999995558</v>
      </c>
      <c r="AE14">
        <v>112.00115999995558</v>
      </c>
      <c r="AF14">
        <v>112.00115999995558</v>
      </c>
      <c r="AG14">
        <v>112.00115999995558</v>
      </c>
      <c r="AH14">
        <v>112.00115999995558</v>
      </c>
    </row>
    <row r="15" spans="1:34" x14ac:dyDescent="0.3">
      <c r="A15" s="123">
        <f ca="1">Exceedance!U15</f>
        <v>46478</v>
      </c>
      <c r="B15" s="751">
        <v>111.99875622776052</v>
      </c>
      <c r="C15" s="751">
        <v>111.9987562277605</v>
      </c>
      <c r="D15" s="751">
        <v>111.9987562277605</v>
      </c>
      <c r="E15">
        <v>111.99875622776052</v>
      </c>
      <c r="F15">
        <v>111.99875622776052</v>
      </c>
      <c r="G15">
        <v>111.99875622776052</v>
      </c>
      <c r="H15">
        <v>111.99875622776052</v>
      </c>
      <c r="I15">
        <v>111.99875622776052</v>
      </c>
      <c r="J15">
        <v>111.99875622776052</v>
      </c>
      <c r="K15">
        <v>111.99875622776052</v>
      </c>
      <c r="L15">
        <v>111.9987562277605</v>
      </c>
      <c r="M15">
        <v>111.99875622776052</v>
      </c>
      <c r="N15">
        <v>111.99875622776052</v>
      </c>
      <c r="O15">
        <v>111.99875622776052</v>
      </c>
      <c r="P15">
        <v>111.99875622776052</v>
      </c>
      <c r="Q15">
        <v>111.9987562277605</v>
      </c>
      <c r="R15">
        <v>111.9987562277605</v>
      </c>
      <c r="S15">
        <v>111.99875622776052</v>
      </c>
      <c r="T15">
        <v>111.9987562277605</v>
      </c>
      <c r="U15">
        <v>111.99875622776052</v>
      </c>
      <c r="V15">
        <v>111.9987562277605</v>
      </c>
      <c r="W15">
        <v>111.9987562277605</v>
      </c>
      <c r="X15">
        <v>111.9987562277605</v>
      </c>
      <c r="Y15">
        <v>111.99875622776052</v>
      </c>
      <c r="Z15">
        <v>111.99875622776052</v>
      </c>
      <c r="AA15">
        <v>111.9987562277605</v>
      </c>
      <c r="AB15">
        <v>111.99875622776052</v>
      </c>
      <c r="AC15">
        <v>111.99875622776052</v>
      </c>
      <c r="AD15">
        <v>111.9987562277605</v>
      </c>
      <c r="AE15">
        <v>111.99875622776052</v>
      </c>
      <c r="AF15">
        <v>111.9987562277605</v>
      </c>
      <c r="AG15">
        <v>111.99875622776052</v>
      </c>
      <c r="AH15">
        <v>111.99875622776052</v>
      </c>
    </row>
    <row r="16" spans="1:34" x14ac:dyDescent="0.3">
      <c r="A16" s="123">
        <f ca="1">Exceedance!U16</f>
        <v>46508</v>
      </c>
      <c r="B16" s="751">
        <v>112.00115999989754</v>
      </c>
      <c r="C16" s="751">
        <v>112.00115999989754</v>
      </c>
      <c r="D16" s="751">
        <v>112.00115999989752</v>
      </c>
      <c r="E16">
        <v>112.00115999989752</v>
      </c>
      <c r="F16">
        <v>112.00115999989752</v>
      </c>
      <c r="G16">
        <v>112.00115999989754</v>
      </c>
      <c r="H16">
        <v>112.00115999989752</v>
      </c>
      <c r="I16">
        <v>112.00115999989752</v>
      </c>
      <c r="J16">
        <v>112.00115999989752</v>
      </c>
      <c r="K16">
        <v>112.00115999989752</v>
      </c>
      <c r="L16">
        <v>112.00115999989754</v>
      </c>
      <c r="M16">
        <v>112.00115999989754</v>
      </c>
      <c r="N16">
        <v>112.00115999989752</v>
      </c>
      <c r="O16">
        <v>112.00115999989754</v>
      </c>
      <c r="P16">
        <v>112.00115999989754</v>
      </c>
      <c r="Q16">
        <v>112.00115999989754</v>
      </c>
      <c r="R16">
        <v>112.00115999989754</v>
      </c>
      <c r="S16">
        <v>112.00115999989752</v>
      </c>
      <c r="T16">
        <v>112.00115999989754</v>
      </c>
      <c r="U16">
        <v>112.00115999989752</v>
      </c>
      <c r="V16">
        <v>112.00115999989754</v>
      </c>
      <c r="W16">
        <v>112.00115999989754</v>
      </c>
      <c r="X16">
        <v>112.00115999989752</v>
      </c>
      <c r="Y16">
        <v>112.00115999989754</v>
      </c>
      <c r="Z16">
        <v>112.00115999989752</v>
      </c>
      <c r="AA16">
        <v>112.00115999989752</v>
      </c>
      <c r="AB16">
        <v>112.00115999989752</v>
      </c>
      <c r="AC16">
        <v>112.00115999989752</v>
      </c>
      <c r="AD16">
        <v>112.00115999989754</v>
      </c>
      <c r="AE16">
        <v>112.00115999989754</v>
      </c>
      <c r="AF16">
        <v>112.00115999989754</v>
      </c>
      <c r="AG16">
        <v>112.00115999989754</v>
      </c>
      <c r="AH16">
        <v>112.00115999989752</v>
      </c>
    </row>
    <row r="17" spans="1:34" x14ac:dyDescent="0.3">
      <c r="A17" s="123">
        <f ca="1">Exceedance!U17</f>
        <v>46539</v>
      </c>
      <c r="B17" s="751">
        <v>111.99689025570652</v>
      </c>
      <c r="C17" s="751">
        <v>111.99689025570652</v>
      </c>
      <c r="D17" s="751">
        <v>111.99689025570652</v>
      </c>
      <c r="E17">
        <v>111.99689025570652</v>
      </c>
      <c r="F17">
        <v>111.99689025570652</v>
      </c>
      <c r="G17">
        <v>111.99689025570652</v>
      </c>
      <c r="H17">
        <v>111.99689025570652</v>
      </c>
      <c r="I17">
        <v>111.99689025570652</v>
      </c>
      <c r="J17">
        <v>111.9968902557065</v>
      </c>
      <c r="K17">
        <v>111.99689025570652</v>
      </c>
      <c r="L17">
        <v>111.99689025570652</v>
      </c>
      <c r="M17">
        <v>111.99689025570652</v>
      </c>
      <c r="N17">
        <v>111.99689025570652</v>
      </c>
      <c r="O17">
        <v>111.99689025570652</v>
      </c>
      <c r="P17">
        <v>111.99689025570652</v>
      </c>
      <c r="Q17">
        <v>111.99689025570652</v>
      </c>
      <c r="R17">
        <v>111.99689025570652</v>
      </c>
      <c r="S17">
        <v>111.99689025570652</v>
      </c>
      <c r="T17">
        <v>111.9968902557065</v>
      </c>
      <c r="U17">
        <v>111.99689025570652</v>
      </c>
      <c r="V17">
        <v>111.99689025570652</v>
      </c>
      <c r="W17">
        <v>111.99689025570652</v>
      </c>
      <c r="X17">
        <v>111.99689025570652</v>
      </c>
      <c r="Y17">
        <v>111.99689025570652</v>
      </c>
      <c r="Z17">
        <v>111.99689025570652</v>
      </c>
      <c r="AA17">
        <v>111.99689025570652</v>
      </c>
      <c r="AB17">
        <v>111.99689025570652</v>
      </c>
      <c r="AC17">
        <v>111.99689025570652</v>
      </c>
      <c r="AD17">
        <v>111.99689025570652</v>
      </c>
      <c r="AE17">
        <v>111.99689025570652</v>
      </c>
      <c r="AF17">
        <v>111.99689025570652</v>
      </c>
      <c r="AG17">
        <v>111.99689025570652</v>
      </c>
      <c r="AH17">
        <v>111.99689025570652</v>
      </c>
    </row>
    <row r="18" spans="1:34" x14ac:dyDescent="0.3">
      <c r="A18" s="123">
        <f ca="1">Exceedance!U18</f>
        <v>46569</v>
      </c>
      <c r="B18" s="751">
        <v>112.0011599999339</v>
      </c>
      <c r="C18" s="751">
        <v>112.00115999993393</v>
      </c>
      <c r="D18" s="751">
        <v>112.00115999993393</v>
      </c>
      <c r="E18">
        <v>112.00115999993393</v>
      </c>
      <c r="F18">
        <v>112.00115999993393</v>
      </c>
      <c r="G18">
        <v>112.00115999993393</v>
      </c>
      <c r="H18">
        <v>112.00115999993393</v>
      </c>
      <c r="I18">
        <v>112.0011599999339</v>
      </c>
      <c r="J18">
        <v>112.0011599999339</v>
      </c>
      <c r="K18">
        <v>112.00115999993393</v>
      </c>
      <c r="L18">
        <v>112.00115999993393</v>
      </c>
      <c r="M18">
        <v>112.00115999993393</v>
      </c>
      <c r="N18">
        <v>112.00115999993393</v>
      </c>
      <c r="O18">
        <v>112.00115999993393</v>
      </c>
      <c r="P18">
        <v>112.00115999993393</v>
      </c>
      <c r="Q18">
        <v>112.00115999993393</v>
      </c>
      <c r="R18">
        <v>112.00115999993393</v>
      </c>
      <c r="S18">
        <v>112.00115999993393</v>
      </c>
      <c r="T18">
        <v>112.0011599999339</v>
      </c>
      <c r="U18">
        <v>112.00115999993393</v>
      </c>
      <c r="V18">
        <v>112.00115999993393</v>
      </c>
      <c r="W18">
        <v>112.00115999993393</v>
      </c>
      <c r="X18">
        <v>112.00115999993393</v>
      </c>
      <c r="Y18">
        <v>112.0011599999339</v>
      </c>
      <c r="Z18">
        <v>112.00115999993393</v>
      </c>
      <c r="AA18">
        <v>112.0011599999339</v>
      </c>
      <c r="AB18">
        <v>112.0011599999339</v>
      </c>
      <c r="AC18">
        <v>112.0011599999339</v>
      </c>
      <c r="AD18">
        <v>112.00115999993393</v>
      </c>
      <c r="AE18">
        <v>112.00115999993393</v>
      </c>
      <c r="AF18">
        <v>112.0011599999339</v>
      </c>
      <c r="AG18">
        <v>112.00115999993393</v>
      </c>
      <c r="AH18">
        <v>112.00115999993393</v>
      </c>
    </row>
    <row r="19" spans="1:34" x14ac:dyDescent="0.3">
      <c r="A19" s="123">
        <f ca="1">Exceedance!U19</f>
        <v>46600</v>
      </c>
      <c r="B19" s="751">
        <v>112.00115999933466</v>
      </c>
      <c r="C19" s="751">
        <v>112.00115999933465</v>
      </c>
      <c r="D19" s="751">
        <v>112.00115999933465</v>
      </c>
      <c r="E19">
        <v>112.00115999933465</v>
      </c>
      <c r="F19">
        <v>112.00115999933465</v>
      </c>
      <c r="G19">
        <v>112.00115999933465</v>
      </c>
      <c r="H19">
        <v>112.00115999933465</v>
      </c>
      <c r="I19">
        <v>112.00115999933465</v>
      </c>
      <c r="J19">
        <v>112.00115999933466</v>
      </c>
      <c r="K19">
        <v>112.00115999933465</v>
      </c>
      <c r="L19">
        <v>112.00115999933465</v>
      </c>
      <c r="M19">
        <v>112.00115999933465</v>
      </c>
      <c r="N19">
        <v>112.00115999933465</v>
      </c>
      <c r="O19">
        <v>112.00115999933465</v>
      </c>
      <c r="P19">
        <v>112.00115999933465</v>
      </c>
      <c r="Q19">
        <v>112.00115999933465</v>
      </c>
      <c r="R19">
        <v>112.00115999933465</v>
      </c>
      <c r="S19">
        <v>112.00115999933465</v>
      </c>
      <c r="T19">
        <v>112.00115999933465</v>
      </c>
      <c r="U19">
        <v>112.00115999933466</v>
      </c>
      <c r="V19">
        <v>112.00115999933465</v>
      </c>
      <c r="W19">
        <v>112.00115999933465</v>
      </c>
      <c r="X19">
        <v>112.00115999933465</v>
      </c>
      <c r="Y19">
        <v>112.00115999933465</v>
      </c>
      <c r="Z19">
        <v>112.00115999933465</v>
      </c>
      <c r="AA19">
        <v>112.00115999933465</v>
      </c>
      <c r="AB19">
        <v>112.00115999933465</v>
      </c>
      <c r="AC19">
        <v>112.00115999933465</v>
      </c>
      <c r="AD19">
        <v>112.00115999933465</v>
      </c>
      <c r="AE19">
        <v>112.00115999933465</v>
      </c>
      <c r="AF19">
        <v>112.00115999933465</v>
      </c>
      <c r="AG19">
        <v>112.00115999933465</v>
      </c>
      <c r="AH19">
        <v>112.00115999933465</v>
      </c>
    </row>
    <row r="20" spans="1:34" x14ac:dyDescent="0.3">
      <c r="A20" s="123">
        <f ca="1">Exceedance!U20</f>
        <v>46631</v>
      </c>
      <c r="B20" s="751">
        <v>111.99816824463362</v>
      </c>
      <c r="C20" s="751">
        <v>111.99816824463365</v>
      </c>
      <c r="D20" s="751">
        <v>111.99816824463365</v>
      </c>
      <c r="E20">
        <v>111.99816824463365</v>
      </c>
      <c r="F20">
        <v>111.99816824463365</v>
      </c>
      <c r="G20">
        <v>111.99816824463365</v>
      </c>
      <c r="H20">
        <v>111.99816824463365</v>
      </c>
      <c r="I20">
        <v>111.99816824463365</v>
      </c>
      <c r="J20">
        <v>111.99816824463365</v>
      </c>
      <c r="K20">
        <v>111.99816824463365</v>
      </c>
      <c r="L20">
        <v>111.99816824463365</v>
      </c>
      <c r="M20">
        <v>111.99816824463365</v>
      </c>
      <c r="N20">
        <v>111.99816824463365</v>
      </c>
      <c r="O20">
        <v>111.99816824463365</v>
      </c>
      <c r="P20">
        <v>111.99816824463365</v>
      </c>
      <c r="Q20">
        <v>111.99816824463365</v>
      </c>
      <c r="R20">
        <v>111.99816824463365</v>
      </c>
      <c r="S20">
        <v>111.99816824463365</v>
      </c>
      <c r="T20">
        <v>111.99816824463365</v>
      </c>
      <c r="U20">
        <v>111.99816824463365</v>
      </c>
      <c r="V20">
        <v>111.99816824463365</v>
      </c>
      <c r="W20">
        <v>111.99816824463365</v>
      </c>
      <c r="X20">
        <v>111.99816824463365</v>
      </c>
      <c r="Y20">
        <v>111.99816824463365</v>
      </c>
      <c r="Z20">
        <v>111.99816824463365</v>
      </c>
      <c r="AA20">
        <v>111.99816824463365</v>
      </c>
      <c r="AB20">
        <v>111.99816824463365</v>
      </c>
      <c r="AC20">
        <v>111.99816824463365</v>
      </c>
      <c r="AD20">
        <v>111.99816824463365</v>
      </c>
      <c r="AE20">
        <v>111.99816824463365</v>
      </c>
      <c r="AF20">
        <v>111.99816824463365</v>
      </c>
      <c r="AG20">
        <v>111.99816824463365</v>
      </c>
      <c r="AH20">
        <v>111.99816824463365</v>
      </c>
    </row>
    <row r="21" spans="1:34" x14ac:dyDescent="0.3">
      <c r="A21" s="123">
        <f ca="1">Exceedance!U21</f>
        <v>46661</v>
      </c>
      <c r="B21" s="751">
        <v>112.00116000004155</v>
      </c>
      <c r="C21" s="751">
        <v>112.00116000004158</v>
      </c>
      <c r="D21" s="751">
        <v>112.00116000004158</v>
      </c>
      <c r="E21">
        <v>112.00116000004158</v>
      </c>
      <c r="F21">
        <v>112.00116000004158</v>
      </c>
      <c r="G21">
        <v>112.00116000004158</v>
      </c>
      <c r="H21">
        <v>112.00116000004158</v>
      </c>
      <c r="I21">
        <v>112.00116000004155</v>
      </c>
      <c r="J21">
        <v>112.00116000004158</v>
      </c>
      <c r="K21">
        <v>112.00116000004155</v>
      </c>
      <c r="L21">
        <v>112.00116000004158</v>
      </c>
      <c r="M21">
        <v>112.00116000004155</v>
      </c>
      <c r="N21">
        <v>112.00116000004158</v>
      </c>
      <c r="O21">
        <v>112.00116000004155</v>
      </c>
      <c r="P21">
        <v>112.00116000004155</v>
      </c>
      <c r="Q21">
        <v>112.00116000004158</v>
      </c>
      <c r="R21">
        <v>112.00116000004158</v>
      </c>
      <c r="S21">
        <v>112.00116000004155</v>
      </c>
      <c r="T21">
        <v>112.00116000004155</v>
      </c>
      <c r="U21">
        <v>112.00116000004155</v>
      </c>
      <c r="V21">
        <v>112.00116000004155</v>
      </c>
      <c r="W21">
        <v>112.00116000004155</v>
      </c>
      <c r="X21">
        <v>112.00116000004155</v>
      </c>
      <c r="Y21">
        <v>112.00116000004158</v>
      </c>
      <c r="Z21">
        <v>112.00116000004155</v>
      </c>
      <c r="AA21">
        <v>112.00116000004158</v>
      </c>
      <c r="AB21">
        <v>112.00116000004155</v>
      </c>
      <c r="AC21">
        <v>112.00116000004155</v>
      </c>
      <c r="AD21">
        <v>112.00116000004155</v>
      </c>
      <c r="AE21">
        <v>112.00116000004158</v>
      </c>
      <c r="AF21">
        <v>112.00116000004155</v>
      </c>
      <c r="AG21">
        <v>112.00116000004155</v>
      </c>
      <c r="AH21">
        <v>112.00116000004158</v>
      </c>
    </row>
    <row r="22" spans="1:34" x14ac:dyDescent="0.3">
      <c r="A22" s="123">
        <f ca="1">Exceedance!U22</f>
        <v>46692</v>
      </c>
      <c r="B22" s="751">
        <v>112.0003927146018</v>
      </c>
      <c r="C22" s="751">
        <v>112.0003927146018</v>
      </c>
      <c r="D22" s="751">
        <v>112.0003927146018</v>
      </c>
      <c r="E22">
        <v>112.0003927146018</v>
      </c>
      <c r="F22">
        <v>112.0003927146018</v>
      </c>
      <c r="G22">
        <v>112.0003927146018</v>
      </c>
      <c r="H22">
        <v>112.0003927146018</v>
      </c>
      <c r="I22">
        <v>112.0003927146018</v>
      </c>
      <c r="J22">
        <v>112.0003927146018</v>
      </c>
      <c r="K22">
        <v>112.0003927146018</v>
      </c>
      <c r="L22">
        <v>112.0003927146018</v>
      </c>
      <c r="M22">
        <v>112.0003927146018</v>
      </c>
      <c r="N22">
        <v>112.0003927146018</v>
      </c>
      <c r="O22">
        <v>112.0003927146018</v>
      </c>
      <c r="P22">
        <v>112.0003927146018</v>
      </c>
      <c r="Q22">
        <v>112.0003927146018</v>
      </c>
      <c r="R22">
        <v>112.0003927146018</v>
      </c>
      <c r="S22">
        <v>112.0003927146018</v>
      </c>
      <c r="T22">
        <v>112.0003927146018</v>
      </c>
      <c r="U22">
        <v>112.0003927146018</v>
      </c>
      <c r="V22">
        <v>112.0003927146018</v>
      </c>
      <c r="W22">
        <v>112.0003927146018</v>
      </c>
      <c r="X22">
        <v>112.0003927146018</v>
      </c>
      <c r="Y22">
        <v>112.0003927146018</v>
      </c>
      <c r="Z22">
        <v>112.0003927146018</v>
      </c>
      <c r="AA22">
        <v>112.0003927146018</v>
      </c>
      <c r="AB22">
        <v>112.0003927146018</v>
      </c>
      <c r="AC22">
        <v>112.0003927146018</v>
      </c>
      <c r="AD22">
        <v>112.0003927146018</v>
      </c>
      <c r="AE22">
        <v>112.0003927146018</v>
      </c>
      <c r="AF22">
        <v>112.0003927146018</v>
      </c>
      <c r="AG22">
        <v>112.0003927146018</v>
      </c>
      <c r="AH22">
        <v>112.0003927146018</v>
      </c>
    </row>
    <row r="23" spans="1:34" x14ac:dyDescent="0.3">
      <c r="A23" s="123">
        <f ca="1">Exceedance!U23</f>
        <v>46722</v>
      </c>
      <c r="B23" s="751">
        <v>112.00115999997786</v>
      </c>
      <c r="C23" s="751">
        <v>112.00115999997786</v>
      </c>
      <c r="D23" s="751">
        <v>112.00115999997786</v>
      </c>
      <c r="E23">
        <v>112.00115999997786</v>
      </c>
      <c r="F23">
        <v>112.00115999997786</v>
      </c>
      <c r="G23">
        <v>112.00115999997786</v>
      </c>
      <c r="H23">
        <v>112.00115999997786</v>
      </c>
      <c r="I23">
        <v>112.00115999997786</v>
      </c>
      <c r="J23">
        <v>112.00115999997786</v>
      </c>
      <c r="K23">
        <v>112.00115999997786</v>
      </c>
      <c r="L23">
        <v>112.00115999997786</v>
      </c>
      <c r="M23">
        <v>112.00115999997786</v>
      </c>
      <c r="N23">
        <v>112.00115999997786</v>
      </c>
      <c r="O23">
        <v>112.00115999997786</v>
      </c>
      <c r="P23">
        <v>112.00115999997786</v>
      </c>
      <c r="Q23">
        <v>112.00115999997786</v>
      </c>
      <c r="R23">
        <v>112.00115999997786</v>
      </c>
      <c r="S23">
        <v>112.00115999997786</v>
      </c>
      <c r="T23">
        <v>112.00115999997786</v>
      </c>
      <c r="U23">
        <v>112.00115999997786</v>
      </c>
      <c r="V23">
        <v>112.00115999997786</v>
      </c>
      <c r="W23">
        <v>112.00115999997786</v>
      </c>
      <c r="X23">
        <v>112.00115999997786</v>
      </c>
      <c r="Y23">
        <v>112.00115999997786</v>
      </c>
      <c r="Z23">
        <v>112.00115999997786</v>
      </c>
      <c r="AA23">
        <v>112.00115999997786</v>
      </c>
      <c r="AB23">
        <v>112.00115999997786</v>
      </c>
      <c r="AC23">
        <v>112.00115999997786</v>
      </c>
      <c r="AD23">
        <v>112.00115999997786</v>
      </c>
      <c r="AE23">
        <v>112.00115999997786</v>
      </c>
      <c r="AF23">
        <v>112.00115999997786</v>
      </c>
      <c r="AG23">
        <v>112.00115999997786</v>
      </c>
      <c r="AH23">
        <v>112.00115999997786</v>
      </c>
    </row>
    <row r="24" spans="1:34" x14ac:dyDescent="0.3">
      <c r="A24" s="123">
        <f ca="1">Exceedance!U24</f>
        <v>46753</v>
      </c>
      <c r="B24" s="751">
        <v>112.00115999997448</v>
      </c>
      <c r="C24" s="751">
        <v>112.00115999997448</v>
      </c>
      <c r="D24" s="751">
        <v>112.00115999997448</v>
      </c>
      <c r="E24">
        <v>112.00115999997448</v>
      </c>
      <c r="F24">
        <v>112.00115999997448</v>
      </c>
      <c r="G24">
        <v>112.00115999997448</v>
      </c>
      <c r="H24">
        <v>112.00115999997448</v>
      </c>
      <c r="I24">
        <v>112.00115999997448</v>
      </c>
      <c r="J24">
        <v>112.00115999997448</v>
      </c>
      <c r="K24">
        <v>112.00115999997448</v>
      </c>
      <c r="L24">
        <v>112.00115999997448</v>
      </c>
      <c r="M24">
        <v>112.00115999997448</v>
      </c>
      <c r="N24">
        <v>112.00115999997448</v>
      </c>
      <c r="O24">
        <v>112.00115999997448</v>
      </c>
      <c r="P24">
        <v>112.00115999997448</v>
      </c>
      <c r="Q24">
        <v>112.00115999997448</v>
      </c>
      <c r="R24">
        <v>112.00115999997448</v>
      </c>
      <c r="S24">
        <v>112.00115999997448</v>
      </c>
      <c r="T24">
        <v>112.00115999997448</v>
      </c>
      <c r="U24">
        <v>112.00115999997448</v>
      </c>
      <c r="V24">
        <v>112.00115999997448</v>
      </c>
      <c r="W24">
        <v>112.00115999997448</v>
      </c>
      <c r="X24">
        <v>112.00115999997448</v>
      </c>
      <c r="Y24">
        <v>112.00115999997448</v>
      </c>
      <c r="Z24">
        <v>112.00115999997448</v>
      </c>
      <c r="AA24">
        <v>112.00115999997448</v>
      </c>
      <c r="AB24">
        <v>112.00115999997448</v>
      </c>
      <c r="AC24">
        <v>112.00115999997448</v>
      </c>
      <c r="AD24">
        <v>112.00115999997448</v>
      </c>
      <c r="AE24">
        <v>112.00115999997448</v>
      </c>
      <c r="AF24">
        <v>112.00115999997448</v>
      </c>
      <c r="AG24">
        <v>112.00115999997448</v>
      </c>
      <c r="AH24">
        <v>112.00115999997448</v>
      </c>
    </row>
    <row r="25" spans="1:34" x14ac:dyDescent="0.3">
      <c r="A25" s="123">
        <f ca="1">Exceedance!U25</f>
        <v>46784</v>
      </c>
      <c r="B25" s="751">
        <v>111.99972772677846</v>
      </c>
      <c r="C25" s="751">
        <v>111.99972772677846</v>
      </c>
      <c r="D25" s="751">
        <v>111.99972772677846</v>
      </c>
      <c r="E25">
        <v>111.99972772677846</v>
      </c>
      <c r="F25">
        <v>111.99972772677846</v>
      </c>
      <c r="G25">
        <v>111.99972772677846</v>
      </c>
      <c r="H25">
        <v>111.99972772677846</v>
      </c>
      <c r="I25">
        <v>111.99972772677846</v>
      </c>
      <c r="J25">
        <v>111.99972772677846</v>
      </c>
      <c r="K25">
        <v>111.99972772677846</v>
      </c>
      <c r="L25">
        <v>111.99972772677846</v>
      </c>
      <c r="M25">
        <v>111.99972772677846</v>
      </c>
      <c r="N25">
        <v>111.99972772677846</v>
      </c>
      <c r="O25">
        <v>111.99972772677846</v>
      </c>
      <c r="P25">
        <v>111.99972772677846</v>
      </c>
      <c r="Q25">
        <v>111.99972772677846</v>
      </c>
      <c r="R25">
        <v>111.99972772677846</v>
      </c>
      <c r="S25">
        <v>111.99972772677846</v>
      </c>
      <c r="T25">
        <v>111.99972772677846</v>
      </c>
      <c r="U25">
        <v>111.99972772677846</v>
      </c>
      <c r="V25">
        <v>111.99972772677846</v>
      </c>
      <c r="W25">
        <v>111.99972772677846</v>
      </c>
      <c r="X25">
        <v>111.99972772677846</v>
      </c>
      <c r="Y25">
        <v>111.99972772677846</v>
      </c>
      <c r="Z25">
        <v>111.99972772677846</v>
      </c>
      <c r="AA25">
        <v>111.99972772677846</v>
      </c>
      <c r="AB25">
        <v>111.99972772677846</v>
      </c>
      <c r="AC25">
        <v>111.99972772677846</v>
      </c>
      <c r="AD25">
        <v>111.99972772677846</v>
      </c>
      <c r="AE25">
        <v>111.99972772677846</v>
      </c>
      <c r="AF25">
        <v>111.99972772677846</v>
      </c>
      <c r="AG25">
        <v>111.99972772677846</v>
      </c>
      <c r="AH25">
        <v>111.99972772677846</v>
      </c>
    </row>
    <row r="26" spans="1:34" x14ac:dyDescent="0.3">
      <c r="A26" s="123">
        <f ca="1">Exceedance!U26</f>
        <v>46813</v>
      </c>
      <c r="B26" s="751">
        <v>112.00115999996274</v>
      </c>
      <c r="C26" s="751">
        <v>112.00115999996277</v>
      </c>
      <c r="D26" s="751">
        <v>112.00115999996277</v>
      </c>
      <c r="E26">
        <v>112.00115999996274</v>
      </c>
      <c r="F26">
        <v>112.00115999996274</v>
      </c>
      <c r="G26">
        <v>112.00115999996274</v>
      </c>
      <c r="H26">
        <v>112.00115999996274</v>
      </c>
      <c r="I26">
        <v>112.00115999996274</v>
      </c>
      <c r="J26">
        <v>112.00115999996274</v>
      </c>
      <c r="K26">
        <v>112.00115999996277</v>
      </c>
      <c r="L26">
        <v>112.00115999996274</v>
      </c>
      <c r="M26">
        <v>112.00115999996274</v>
      </c>
      <c r="N26">
        <v>112.00115999996277</v>
      </c>
      <c r="O26">
        <v>112.00115999996274</v>
      </c>
      <c r="P26">
        <v>112.00115999996277</v>
      </c>
      <c r="Q26">
        <v>112.00115999996277</v>
      </c>
      <c r="R26">
        <v>112.00115999996274</v>
      </c>
      <c r="S26">
        <v>112.00115999996274</v>
      </c>
      <c r="T26">
        <v>112.00115999996274</v>
      </c>
      <c r="U26">
        <v>112.00115999996277</v>
      </c>
      <c r="V26">
        <v>112.00115999996274</v>
      </c>
      <c r="W26">
        <v>112.00115999996277</v>
      </c>
      <c r="X26">
        <v>112.00115999996274</v>
      </c>
      <c r="Y26">
        <v>112.00115999996277</v>
      </c>
      <c r="Z26">
        <v>112.00115999996274</v>
      </c>
      <c r="AA26">
        <v>112.00115999996274</v>
      </c>
      <c r="AB26">
        <v>112.00115999996274</v>
      </c>
      <c r="AC26">
        <v>112.00115999996277</v>
      </c>
      <c r="AD26">
        <v>112.00115999996274</v>
      </c>
      <c r="AE26">
        <v>112.00115999996277</v>
      </c>
      <c r="AF26">
        <v>112.00115999996274</v>
      </c>
      <c r="AG26">
        <v>112.00115999996274</v>
      </c>
      <c r="AH26">
        <v>112.00115999996277</v>
      </c>
    </row>
    <row r="27" spans="1:34" x14ac:dyDescent="0.3">
      <c r="A27" s="123">
        <f ca="1">Exceedance!U27</f>
        <v>46844</v>
      </c>
      <c r="B27" s="751">
        <v>111.99875622778455</v>
      </c>
      <c r="C27" s="751">
        <v>111.99875622778455</v>
      </c>
      <c r="D27" s="751">
        <v>111.99875622778455</v>
      </c>
      <c r="E27">
        <v>111.99875622778453</v>
      </c>
      <c r="F27">
        <v>111.99875622778453</v>
      </c>
      <c r="G27">
        <v>111.99875622778455</v>
      </c>
      <c r="H27">
        <v>111.99875622778453</v>
      </c>
      <c r="I27">
        <v>111.99875622778453</v>
      </c>
      <c r="J27">
        <v>111.99875622778455</v>
      </c>
      <c r="K27">
        <v>111.99875622778455</v>
      </c>
      <c r="L27">
        <v>111.99875622778453</v>
      </c>
      <c r="M27">
        <v>111.99875622778455</v>
      </c>
      <c r="N27">
        <v>111.99875622778455</v>
      </c>
      <c r="O27">
        <v>111.99875622778455</v>
      </c>
      <c r="P27">
        <v>111.99875622778455</v>
      </c>
      <c r="Q27">
        <v>111.99875622778455</v>
      </c>
      <c r="R27">
        <v>111.99875622778455</v>
      </c>
      <c r="S27">
        <v>111.99875622778455</v>
      </c>
      <c r="T27">
        <v>111.99875622778455</v>
      </c>
      <c r="U27">
        <v>111.99875622778455</v>
      </c>
      <c r="V27">
        <v>111.99875622778453</v>
      </c>
      <c r="W27">
        <v>111.99875622778455</v>
      </c>
      <c r="X27">
        <v>111.99875622778455</v>
      </c>
      <c r="Y27">
        <v>111.99875622778455</v>
      </c>
      <c r="Z27">
        <v>111.99875622778453</v>
      </c>
      <c r="AA27">
        <v>111.99875622778453</v>
      </c>
      <c r="AB27">
        <v>111.99875622778453</v>
      </c>
      <c r="AC27">
        <v>111.99875622778453</v>
      </c>
      <c r="AD27">
        <v>111.99875622778455</v>
      </c>
      <c r="AE27">
        <v>111.99875622778453</v>
      </c>
      <c r="AF27">
        <v>111.99875622778455</v>
      </c>
      <c r="AG27">
        <v>111.99875622778453</v>
      </c>
      <c r="AH27">
        <v>111.99875622778455</v>
      </c>
    </row>
    <row r="28" spans="1:34" x14ac:dyDescent="0.3">
      <c r="A28" s="123">
        <f ca="1">Exceedance!U28</f>
        <v>46874</v>
      </c>
      <c r="B28" s="751">
        <v>112.00115999989752</v>
      </c>
      <c r="C28" s="751">
        <v>112.00115999989752</v>
      </c>
      <c r="D28" s="751">
        <v>112.00115999989752</v>
      </c>
      <c r="E28">
        <v>112.00115999989752</v>
      </c>
      <c r="F28">
        <v>112.00115999989752</v>
      </c>
      <c r="G28">
        <v>112.00115999989754</v>
      </c>
      <c r="H28">
        <v>112.0011599998975</v>
      </c>
      <c r="I28">
        <v>112.00115999989752</v>
      </c>
      <c r="J28">
        <v>112.00115999989752</v>
      </c>
      <c r="K28">
        <v>112.00115999989752</v>
      </c>
      <c r="L28">
        <v>112.00115999989754</v>
      </c>
      <c r="M28">
        <v>112.00115999989752</v>
      </c>
      <c r="N28">
        <v>112.00115999989752</v>
      </c>
      <c r="O28">
        <v>112.00115999989754</v>
      </c>
      <c r="P28">
        <v>112.00115999989754</v>
      </c>
      <c r="Q28">
        <v>112.00115999989752</v>
      </c>
      <c r="R28">
        <v>112.00115999989752</v>
      </c>
      <c r="S28">
        <v>112.00115999989754</v>
      </c>
      <c r="T28">
        <v>112.00115999989752</v>
      </c>
      <c r="U28">
        <v>112.00115999989754</v>
      </c>
      <c r="V28">
        <v>112.00115999989754</v>
      </c>
      <c r="W28">
        <v>112.00115999989754</v>
      </c>
      <c r="X28">
        <v>112.00115999989752</v>
      </c>
      <c r="Y28">
        <v>112.00115999989754</v>
      </c>
      <c r="Z28">
        <v>112.00115999989752</v>
      </c>
      <c r="AA28">
        <v>112.00115999989752</v>
      </c>
      <c r="AB28">
        <v>112.00115999989754</v>
      </c>
      <c r="AC28">
        <v>112.00115999989752</v>
      </c>
      <c r="AD28">
        <v>112.00115999989754</v>
      </c>
      <c r="AE28">
        <v>112.00115999989752</v>
      </c>
      <c r="AF28">
        <v>112.00115999989754</v>
      </c>
      <c r="AG28">
        <v>112.00115999989752</v>
      </c>
      <c r="AH28">
        <v>112.00115999989754</v>
      </c>
    </row>
    <row r="29" spans="1:34" x14ac:dyDescent="0.3">
      <c r="A29" s="123">
        <f ca="1">Exceedance!U29</f>
        <v>46905</v>
      </c>
      <c r="B29" s="751">
        <v>111.99689025570652</v>
      </c>
      <c r="C29" s="751">
        <v>111.99689025570652</v>
      </c>
      <c r="D29" s="751">
        <v>111.99689025570652</v>
      </c>
      <c r="E29">
        <v>111.99689025570652</v>
      </c>
      <c r="F29">
        <v>111.99689025570652</v>
      </c>
      <c r="G29">
        <v>111.9968902557065</v>
      </c>
      <c r="H29">
        <v>111.9968902557065</v>
      </c>
      <c r="I29">
        <v>111.99689025570652</v>
      </c>
      <c r="J29">
        <v>111.99689025570652</v>
      </c>
      <c r="K29">
        <v>111.99689025570652</v>
      </c>
      <c r="L29">
        <v>111.99689025570652</v>
      </c>
      <c r="M29">
        <v>111.99689025570652</v>
      </c>
      <c r="N29">
        <v>111.99689025570652</v>
      </c>
      <c r="O29">
        <v>111.99689025570652</v>
      </c>
      <c r="P29">
        <v>111.99689025570652</v>
      </c>
      <c r="Q29">
        <v>111.99689025570652</v>
      </c>
      <c r="R29">
        <v>111.99689025570652</v>
      </c>
      <c r="S29">
        <v>111.99689025570652</v>
      </c>
      <c r="T29">
        <v>111.99689025570652</v>
      </c>
      <c r="U29">
        <v>111.99689025570652</v>
      </c>
      <c r="V29">
        <v>111.99689025570652</v>
      </c>
      <c r="W29">
        <v>111.99689025570652</v>
      </c>
      <c r="X29">
        <v>111.99689025570652</v>
      </c>
      <c r="Y29">
        <v>111.99689025570652</v>
      </c>
      <c r="Z29">
        <v>111.99689025570652</v>
      </c>
      <c r="AA29">
        <v>111.99689025570652</v>
      </c>
      <c r="AB29">
        <v>111.99689025570652</v>
      </c>
      <c r="AC29">
        <v>111.99689025570652</v>
      </c>
      <c r="AD29">
        <v>111.99689025570652</v>
      </c>
      <c r="AE29">
        <v>111.99689025570652</v>
      </c>
      <c r="AF29">
        <v>111.99689025570652</v>
      </c>
      <c r="AG29">
        <v>111.99689025570652</v>
      </c>
      <c r="AH29">
        <v>111.99689025570652</v>
      </c>
    </row>
    <row r="30" spans="1:34" x14ac:dyDescent="0.3">
      <c r="A30" s="123">
        <f ca="1">Exceedance!U30</f>
        <v>46935</v>
      </c>
      <c r="B30" s="751">
        <v>112.00115999993393</v>
      </c>
      <c r="C30" s="751">
        <v>112.00115999993393</v>
      </c>
      <c r="D30" s="751">
        <v>112.00115999993393</v>
      </c>
      <c r="E30">
        <v>112.0011599999339</v>
      </c>
      <c r="F30">
        <v>112.00115999993393</v>
      </c>
      <c r="G30">
        <v>112.0011599999339</v>
      </c>
      <c r="H30">
        <v>112.0011599999339</v>
      </c>
      <c r="I30">
        <v>112.0011599999339</v>
      </c>
      <c r="J30">
        <v>112.00115999993393</v>
      </c>
      <c r="K30">
        <v>112.00115999993393</v>
      </c>
      <c r="L30">
        <v>112.00115999993393</v>
      </c>
      <c r="M30">
        <v>112.0011599999339</v>
      </c>
      <c r="N30">
        <v>112.0011599999339</v>
      </c>
      <c r="O30">
        <v>112.00115999993393</v>
      </c>
      <c r="P30">
        <v>112.00115999993393</v>
      </c>
      <c r="Q30">
        <v>112.00115999993393</v>
      </c>
      <c r="R30">
        <v>112.00115999993393</v>
      </c>
      <c r="S30">
        <v>112.00115999993393</v>
      </c>
      <c r="T30">
        <v>112.0011599999339</v>
      </c>
      <c r="U30">
        <v>112.0011599999339</v>
      </c>
      <c r="V30">
        <v>112.0011599999339</v>
      </c>
      <c r="W30">
        <v>112.00115999993393</v>
      </c>
      <c r="X30">
        <v>112.0011599999339</v>
      </c>
      <c r="Y30">
        <v>112.00115999993393</v>
      </c>
      <c r="Z30">
        <v>112.0011599999339</v>
      </c>
      <c r="AA30">
        <v>112.0011599999339</v>
      </c>
      <c r="AB30">
        <v>112.0011599999339</v>
      </c>
      <c r="AC30">
        <v>112.00115999993393</v>
      </c>
      <c r="AD30">
        <v>112.00115999993393</v>
      </c>
      <c r="AE30">
        <v>112.0011599999339</v>
      </c>
      <c r="AF30">
        <v>112.00115999993393</v>
      </c>
      <c r="AG30">
        <v>112.00115999993393</v>
      </c>
      <c r="AH30">
        <v>112.00115999993393</v>
      </c>
    </row>
    <row r="31" spans="1:34" x14ac:dyDescent="0.3">
      <c r="A31" s="123">
        <f ca="1">Exceedance!U31</f>
        <v>46966</v>
      </c>
      <c r="B31" s="751">
        <v>112.00115999933465</v>
      </c>
      <c r="C31" s="751">
        <v>112.00115999933465</v>
      </c>
      <c r="D31" s="751">
        <v>112.00115999933465</v>
      </c>
      <c r="E31">
        <v>112.00115999933465</v>
      </c>
      <c r="F31">
        <v>112.00115999933465</v>
      </c>
      <c r="G31">
        <v>112.00115999933466</v>
      </c>
      <c r="H31">
        <v>112.00115999933465</v>
      </c>
      <c r="I31">
        <v>112.00115999933465</v>
      </c>
      <c r="J31">
        <v>112.00115999933465</v>
      </c>
      <c r="K31">
        <v>112.00115999933465</v>
      </c>
      <c r="L31">
        <v>112.00115999933465</v>
      </c>
      <c r="M31">
        <v>112.00115999933465</v>
      </c>
      <c r="N31">
        <v>112.00115999933465</v>
      </c>
      <c r="O31">
        <v>112.00115999933465</v>
      </c>
      <c r="P31">
        <v>112.00115999933465</v>
      </c>
      <c r="Q31">
        <v>112.00115999933465</v>
      </c>
      <c r="R31">
        <v>112.00115999933465</v>
      </c>
      <c r="S31">
        <v>112.00115999933465</v>
      </c>
      <c r="T31">
        <v>112.00115999933465</v>
      </c>
      <c r="U31">
        <v>112.00115999933465</v>
      </c>
      <c r="V31">
        <v>112.00115999933465</v>
      </c>
      <c r="W31">
        <v>112.00115999933465</v>
      </c>
      <c r="X31">
        <v>112.00115999933465</v>
      </c>
      <c r="Y31">
        <v>112.00115999933465</v>
      </c>
      <c r="Z31">
        <v>112.00115999933465</v>
      </c>
      <c r="AA31">
        <v>112.00115999933465</v>
      </c>
      <c r="AB31">
        <v>112.00115999933465</v>
      </c>
      <c r="AC31">
        <v>112.00115999933466</v>
      </c>
      <c r="AD31">
        <v>112.00115999933465</v>
      </c>
      <c r="AE31">
        <v>112.00115999933465</v>
      </c>
      <c r="AF31">
        <v>112.00115999933465</v>
      </c>
      <c r="AG31">
        <v>112.00115999933465</v>
      </c>
      <c r="AH31">
        <v>112.00115999933465</v>
      </c>
    </row>
    <row r="32" spans="1:34" x14ac:dyDescent="0.3">
      <c r="A32" s="123">
        <f ca="1">Exceedance!U32</f>
        <v>46997</v>
      </c>
      <c r="B32" s="751">
        <v>111.99816824463365</v>
      </c>
      <c r="C32" s="751">
        <v>111.99816824463365</v>
      </c>
      <c r="D32" s="751">
        <v>111.99816824463365</v>
      </c>
      <c r="E32">
        <v>111.99816824463365</v>
      </c>
      <c r="F32">
        <v>111.99816824463365</v>
      </c>
      <c r="G32">
        <v>111.99816824463365</v>
      </c>
      <c r="H32">
        <v>111.99816824463365</v>
      </c>
      <c r="I32">
        <v>111.99816824463365</v>
      </c>
      <c r="J32">
        <v>111.99816824463365</v>
      </c>
      <c r="K32">
        <v>111.99816824463365</v>
      </c>
      <c r="L32">
        <v>111.99816824463365</v>
      </c>
      <c r="M32">
        <v>111.99816824463365</v>
      </c>
      <c r="N32">
        <v>111.99816824463365</v>
      </c>
      <c r="O32">
        <v>111.99816824463365</v>
      </c>
      <c r="P32">
        <v>111.99816824463365</v>
      </c>
      <c r="Q32">
        <v>111.99816824463365</v>
      </c>
      <c r="R32">
        <v>111.99816824463365</v>
      </c>
      <c r="S32">
        <v>111.99816824463365</v>
      </c>
      <c r="T32">
        <v>111.99816824463365</v>
      </c>
      <c r="U32">
        <v>111.99816824463362</v>
      </c>
      <c r="V32">
        <v>111.99816824463365</v>
      </c>
      <c r="W32">
        <v>111.99816824463365</v>
      </c>
      <c r="X32">
        <v>111.99816824463365</v>
      </c>
      <c r="Y32">
        <v>111.99816824463365</v>
      </c>
      <c r="Z32">
        <v>111.99816824463365</v>
      </c>
      <c r="AA32">
        <v>111.99816824463365</v>
      </c>
      <c r="AB32">
        <v>111.99816824463362</v>
      </c>
      <c r="AC32">
        <v>111.99816824463365</v>
      </c>
      <c r="AD32">
        <v>111.99816824463365</v>
      </c>
      <c r="AE32">
        <v>111.99816824463365</v>
      </c>
      <c r="AF32">
        <v>111.99816824463365</v>
      </c>
      <c r="AG32">
        <v>111.99816824463365</v>
      </c>
      <c r="AH32">
        <v>111.99816824463365</v>
      </c>
    </row>
    <row r="33" spans="1:34" x14ac:dyDescent="0.3">
      <c r="A33" s="123">
        <f ca="1">Exceedance!U33</f>
        <v>47027</v>
      </c>
      <c r="B33" s="751">
        <v>112.00116000004158</v>
      </c>
      <c r="C33" s="751">
        <v>112.00116000004158</v>
      </c>
      <c r="D33" s="751">
        <v>112.00116000004158</v>
      </c>
      <c r="E33">
        <v>112.00116000004158</v>
      </c>
      <c r="F33">
        <v>112.00116000004158</v>
      </c>
      <c r="G33">
        <v>112.00116000004158</v>
      </c>
      <c r="H33">
        <v>112.00116000004155</v>
      </c>
      <c r="I33">
        <v>112.00116000004158</v>
      </c>
      <c r="J33">
        <v>112.00116000004158</v>
      </c>
      <c r="K33">
        <v>112.00116000004158</v>
      </c>
      <c r="L33">
        <v>112.00116000004158</v>
      </c>
      <c r="M33">
        <v>112.00116000004155</v>
      </c>
      <c r="N33">
        <v>112.00116000004158</v>
      </c>
      <c r="O33">
        <v>112.00116000004158</v>
      </c>
      <c r="P33">
        <v>112.00116000004155</v>
      </c>
      <c r="Q33">
        <v>112.00116000004158</v>
      </c>
      <c r="R33">
        <v>112.00116000004155</v>
      </c>
      <c r="S33">
        <v>112.00116000004155</v>
      </c>
      <c r="T33">
        <v>112.00116000004155</v>
      </c>
      <c r="U33">
        <v>112.00116000004155</v>
      </c>
      <c r="V33">
        <v>112.00116000004155</v>
      </c>
      <c r="W33">
        <v>112.00116000004155</v>
      </c>
      <c r="X33">
        <v>112.00116000004155</v>
      </c>
      <c r="Y33">
        <v>112.00116000004155</v>
      </c>
      <c r="Z33">
        <v>112.00116000004155</v>
      </c>
      <c r="AA33">
        <v>112.00116000004158</v>
      </c>
      <c r="AB33">
        <v>112.00116000004158</v>
      </c>
      <c r="AC33">
        <v>112.00116000004158</v>
      </c>
      <c r="AD33">
        <v>112.00116000004155</v>
      </c>
      <c r="AE33">
        <v>112.00116000004158</v>
      </c>
      <c r="AF33">
        <v>112.00116000004158</v>
      </c>
      <c r="AG33">
        <v>112.00116000004155</v>
      </c>
      <c r="AH33">
        <v>112.00116000004155</v>
      </c>
    </row>
    <row r="34" spans="1:34" x14ac:dyDescent="0.3">
      <c r="A34" s="123">
        <f ca="1">Exceedance!U34</f>
        <v>47058</v>
      </c>
      <c r="B34" s="751">
        <v>112.0003927146018</v>
      </c>
      <c r="C34" s="751">
        <v>112.0003927146018</v>
      </c>
      <c r="D34" s="751">
        <v>112.0003927146018</v>
      </c>
      <c r="E34">
        <v>112.00039271460179</v>
      </c>
      <c r="F34">
        <v>112.0003927146018</v>
      </c>
      <c r="G34">
        <v>112.00039271460183</v>
      </c>
      <c r="H34">
        <v>112.0003927146018</v>
      </c>
      <c r="I34">
        <v>112.0003927146018</v>
      </c>
      <c r="J34">
        <v>112.0003927146018</v>
      </c>
      <c r="K34">
        <v>112.00039271460183</v>
      </c>
      <c r="L34">
        <v>112.0003927146018</v>
      </c>
      <c r="M34">
        <v>112.0003927146018</v>
      </c>
      <c r="N34">
        <v>112.0003927146018</v>
      </c>
      <c r="O34">
        <v>112.0003927146018</v>
      </c>
      <c r="P34">
        <v>112.0003927146018</v>
      </c>
      <c r="Q34">
        <v>112.0003927146018</v>
      </c>
      <c r="R34">
        <v>112.0003927146018</v>
      </c>
      <c r="S34">
        <v>112.0003927146018</v>
      </c>
      <c r="T34">
        <v>112.0003927146018</v>
      </c>
      <c r="U34">
        <v>112.0003927146018</v>
      </c>
      <c r="V34">
        <v>112.0003927146018</v>
      </c>
      <c r="W34">
        <v>112.0003927146018</v>
      </c>
      <c r="X34">
        <v>112.0003927146018</v>
      </c>
      <c r="Y34">
        <v>112.0003927146018</v>
      </c>
      <c r="Z34">
        <v>112.0003927146018</v>
      </c>
      <c r="AA34">
        <v>112.0003927146018</v>
      </c>
      <c r="AB34">
        <v>112.0003927146018</v>
      </c>
      <c r="AC34">
        <v>112.0003927146018</v>
      </c>
      <c r="AD34">
        <v>112.0003927146018</v>
      </c>
      <c r="AE34">
        <v>112.0003927146018</v>
      </c>
      <c r="AF34">
        <v>112.0003927146018</v>
      </c>
      <c r="AG34">
        <v>112.0003927146018</v>
      </c>
      <c r="AH34">
        <v>112.0003927146018</v>
      </c>
    </row>
    <row r="35" spans="1:34" x14ac:dyDescent="0.3">
      <c r="A35" s="123">
        <f ca="1">Exceedance!U35</f>
        <v>47088</v>
      </c>
      <c r="B35" s="751">
        <v>112.00115999997786</v>
      </c>
      <c r="C35" s="751">
        <v>112.00115999997786</v>
      </c>
      <c r="D35" s="751">
        <v>112.00115999997786</v>
      </c>
      <c r="E35">
        <v>112.00115999997786</v>
      </c>
      <c r="F35">
        <v>112.00115999997786</v>
      </c>
      <c r="G35">
        <v>112.00115999997784</v>
      </c>
      <c r="H35">
        <v>112.00115999997786</v>
      </c>
      <c r="I35">
        <v>112.00115999997786</v>
      </c>
      <c r="J35">
        <v>112.00115999997786</v>
      </c>
      <c r="K35">
        <v>112.00115999997786</v>
      </c>
      <c r="L35">
        <v>112.00115999997786</v>
      </c>
      <c r="M35">
        <v>112.00115999997786</v>
      </c>
      <c r="N35">
        <v>112.00115999997786</v>
      </c>
      <c r="O35">
        <v>112.00115999997786</v>
      </c>
      <c r="P35">
        <v>112.00115999997786</v>
      </c>
      <c r="Q35">
        <v>112.00115999997786</v>
      </c>
      <c r="R35">
        <v>112.00115999997786</v>
      </c>
      <c r="S35">
        <v>112.00115999997786</v>
      </c>
      <c r="T35">
        <v>112.00115999997786</v>
      </c>
      <c r="U35">
        <v>112.00115999997786</v>
      </c>
      <c r="V35">
        <v>112.00115999997786</v>
      </c>
      <c r="W35">
        <v>112.00115999997786</v>
      </c>
      <c r="X35">
        <v>112.00115999997786</v>
      </c>
      <c r="Y35">
        <v>112.00115999997786</v>
      </c>
      <c r="Z35">
        <v>112.00115999997786</v>
      </c>
      <c r="AA35">
        <v>112.00115999997786</v>
      </c>
      <c r="AB35">
        <v>112.00115999997786</v>
      </c>
      <c r="AC35">
        <v>112.00115999997786</v>
      </c>
      <c r="AD35">
        <v>112.00115999997786</v>
      </c>
      <c r="AE35">
        <v>112.00115999997786</v>
      </c>
      <c r="AF35">
        <v>112.00115999997786</v>
      </c>
      <c r="AG35">
        <v>112.00115999997786</v>
      </c>
      <c r="AH35">
        <v>112.00115999997786</v>
      </c>
    </row>
    <row r="36" spans="1:34" x14ac:dyDescent="0.3">
      <c r="A36" s="123">
        <f ca="1">Exceedance!U36</f>
        <v>47119</v>
      </c>
      <c r="B36" s="751">
        <v>112.00115999997448</v>
      </c>
      <c r="C36" s="751">
        <v>112.00115999997448</v>
      </c>
      <c r="D36" s="751">
        <v>112.00115999997448</v>
      </c>
      <c r="E36">
        <v>112.00115999997448</v>
      </c>
      <c r="F36">
        <v>112.00115999997448</v>
      </c>
      <c r="G36">
        <v>112.00115999997448</v>
      </c>
      <c r="H36">
        <v>112.00115999997448</v>
      </c>
      <c r="I36">
        <v>112.00115999997448</v>
      </c>
      <c r="J36">
        <v>112.00115999997448</v>
      </c>
      <c r="K36">
        <v>112.00115999997448</v>
      </c>
      <c r="L36">
        <v>112.00115999997448</v>
      </c>
      <c r="M36">
        <v>112.00115999997448</v>
      </c>
      <c r="N36">
        <v>112.00115999997448</v>
      </c>
      <c r="O36">
        <v>112.00115999997448</v>
      </c>
      <c r="P36">
        <v>112.00115999997448</v>
      </c>
      <c r="Q36">
        <v>112.00115999997448</v>
      </c>
      <c r="R36">
        <v>112.00115999997448</v>
      </c>
      <c r="S36">
        <v>112.00115999997448</v>
      </c>
      <c r="T36">
        <v>112.00115999997448</v>
      </c>
      <c r="U36">
        <v>112.00115999997448</v>
      </c>
      <c r="V36">
        <v>112.00115999997448</v>
      </c>
      <c r="W36">
        <v>112.00115999997448</v>
      </c>
      <c r="X36">
        <v>112.00115999997448</v>
      </c>
      <c r="Y36">
        <v>112.00115999997448</v>
      </c>
      <c r="Z36">
        <v>112.00115999997448</v>
      </c>
      <c r="AA36">
        <v>112.00115999997448</v>
      </c>
      <c r="AB36">
        <v>112.00115999997448</v>
      </c>
      <c r="AC36">
        <v>112.00115999997448</v>
      </c>
      <c r="AD36">
        <v>112.00115999997448</v>
      </c>
      <c r="AE36">
        <v>112.00115999997448</v>
      </c>
      <c r="AF36">
        <v>112.00115999997448</v>
      </c>
      <c r="AG36">
        <v>112.00115999997448</v>
      </c>
      <c r="AH36">
        <v>112.00115999997448</v>
      </c>
    </row>
    <row r="37" spans="1:34" x14ac:dyDescent="0.3">
      <c r="A37" s="123">
        <f ca="1">Exceedance!U37</f>
        <v>47150</v>
      </c>
      <c r="B37" s="751">
        <v>111.99901159017915</v>
      </c>
      <c r="C37" s="751">
        <v>111.99901159017919</v>
      </c>
      <c r="D37" s="751">
        <v>111.99901159017915</v>
      </c>
      <c r="E37">
        <v>111.99901159017919</v>
      </c>
      <c r="F37">
        <v>111.99901159017919</v>
      </c>
      <c r="G37">
        <v>111.99901159017915</v>
      </c>
      <c r="H37">
        <v>111.99901159017919</v>
      </c>
      <c r="I37">
        <v>111.99901159017919</v>
      </c>
      <c r="J37">
        <v>111.99901159017919</v>
      </c>
      <c r="K37">
        <v>111.99901159017915</v>
      </c>
      <c r="L37">
        <v>111.99901159017919</v>
      </c>
      <c r="M37">
        <v>111.99901159017919</v>
      </c>
      <c r="N37">
        <v>111.99901159017919</v>
      </c>
      <c r="O37">
        <v>111.99901159017919</v>
      </c>
      <c r="P37">
        <v>111.99901159017919</v>
      </c>
      <c r="Q37">
        <v>111.99901159017919</v>
      </c>
      <c r="R37">
        <v>111.99901159017919</v>
      </c>
      <c r="S37">
        <v>111.99901159017919</v>
      </c>
      <c r="T37">
        <v>111.99901159017919</v>
      </c>
      <c r="U37">
        <v>111.99901159017919</v>
      </c>
      <c r="V37">
        <v>111.99901159017919</v>
      </c>
      <c r="W37">
        <v>111.99901159017919</v>
      </c>
      <c r="X37">
        <v>111.99901159017919</v>
      </c>
      <c r="Y37">
        <v>111.99901159017919</v>
      </c>
      <c r="Z37">
        <v>111.99901159017919</v>
      </c>
      <c r="AA37">
        <v>111.99901159017919</v>
      </c>
      <c r="AB37">
        <v>111.99901159017919</v>
      </c>
      <c r="AC37">
        <v>111.99901159017919</v>
      </c>
      <c r="AD37">
        <v>111.99901159017919</v>
      </c>
      <c r="AE37">
        <v>111.99901159017919</v>
      </c>
      <c r="AF37">
        <v>111.99901159017919</v>
      </c>
      <c r="AG37">
        <v>111.99901159017919</v>
      </c>
      <c r="AH37">
        <v>111.99901159017919</v>
      </c>
    </row>
    <row r="38" spans="1:34" x14ac:dyDescent="0.3">
      <c r="A38" s="123">
        <f ca="1">Exceedance!U38</f>
        <v>47178</v>
      </c>
      <c r="B38" s="751">
        <v>112.00115999995558</v>
      </c>
      <c r="C38" s="751">
        <v>112.00115999995558</v>
      </c>
      <c r="D38" s="751">
        <v>112.00115999995558</v>
      </c>
      <c r="E38">
        <v>112.00115999995558</v>
      </c>
      <c r="F38">
        <v>112.00115999995558</v>
      </c>
      <c r="G38">
        <v>112.00115999995558</v>
      </c>
      <c r="H38">
        <v>112.00115999995558</v>
      </c>
      <c r="I38">
        <v>112.00115999995558</v>
      </c>
      <c r="J38">
        <v>112.00115999995558</v>
      </c>
      <c r="K38">
        <v>112.00115999995558</v>
      </c>
      <c r="L38">
        <v>112.00115999995558</v>
      </c>
      <c r="M38">
        <v>112.00115999995558</v>
      </c>
      <c r="N38">
        <v>112.00115999995558</v>
      </c>
      <c r="O38">
        <v>112.00115999995558</v>
      </c>
      <c r="P38">
        <v>112.00115999995558</v>
      </c>
      <c r="Q38">
        <v>112.00115999995558</v>
      </c>
      <c r="R38">
        <v>112.00115999995558</v>
      </c>
      <c r="S38">
        <v>112.00115999995558</v>
      </c>
      <c r="T38">
        <v>112.00115999995558</v>
      </c>
      <c r="U38">
        <v>112.00115999995558</v>
      </c>
      <c r="V38">
        <v>112.00115999995558</v>
      </c>
      <c r="W38">
        <v>112.00115999995558</v>
      </c>
      <c r="X38">
        <v>112.00115999995558</v>
      </c>
      <c r="Y38">
        <v>112.00115999995558</v>
      </c>
      <c r="Z38">
        <v>112.00115999995558</v>
      </c>
      <c r="AA38">
        <v>112.00115999995558</v>
      </c>
      <c r="AB38">
        <v>112.00115999995558</v>
      </c>
      <c r="AC38">
        <v>112.00115999995558</v>
      </c>
      <c r="AD38">
        <v>112.00115999995558</v>
      </c>
      <c r="AE38">
        <v>112.00115999995558</v>
      </c>
      <c r="AF38">
        <v>112.00115999995558</v>
      </c>
      <c r="AG38">
        <v>112.00115999995558</v>
      </c>
      <c r="AH38">
        <v>112.00115999995558</v>
      </c>
    </row>
    <row r="39" spans="1:34" x14ac:dyDescent="0.3">
      <c r="A39" s="123">
        <f ca="1">Exceedance!U39</f>
        <v>47209</v>
      </c>
      <c r="B39" s="751">
        <v>111.9987562277605</v>
      </c>
      <c r="C39" s="751">
        <v>111.9987562277605</v>
      </c>
      <c r="D39" s="751">
        <v>111.9987562277605</v>
      </c>
      <c r="E39">
        <v>111.99875622776052</v>
      </c>
      <c r="F39">
        <v>111.99875622776052</v>
      </c>
      <c r="G39">
        <v>111.99875622776052</v>
      </c>
      <c r="H39">
        <v>111.99875622776052</v>
      </c>
      <c r="I39">
        <v>111.99875622776052</v>
      </c>
      <c r="J39">
        <v>111.99875622776052</v>
      </c>
      <c r="K39">
        <v>111.9987562277605</v>
      </c>
      <c r="L39">
        <v>111.99875622776052</v>
      </c>
      <c r="M39">
        <v>111.99875622776052</v>
      </c>
      <c r="N39">
        <v>111.9987562277605</v>
      </c>
      <c r="O39">
        <v>111.99875622776052</v>
      </c>
      <c r="P39">
        <v>111.9987562277605</v>
      </c>
      <c r="Q39">
        <v>111.99875622776052</v>
      </c>
      <c r="R39">
        <v>111.99875622776052</v>
      </c>
      <c r="S39">
        <v>111.99875622776052</v>
      </c>
      <c r="T39">
        <v>111.99875622776052</v>
      </c>
      <c r="U39">
        <v>111.99875622776052</v>
      </c>
      <c r="V39">
        <v>111.99875622776052</v>
      </c>
      <c r="W39">
        <v>111.9987562277605</v>
      </c>
      <c r="X39">
        <v>111.99875622776052</v>
      </c>
      <c r="Y39">
        <v>111.99875622776052</v>
      </c>
      <c r="Z39">
        <v>111.9987562277605</v>
      </c>
      <c r="AA39">
        <v>111.99875622776052</v>
      </c>
      <c r="AB39">
        <v>111.99875622776052</v>
      </c>
      <c r="AC39">
        <v>111.99875622776052</v>
      </c>
      <c r="AD39">
        <v>111.9987562277605</v>
      </c>
      <c r="AE39">
        <v>111.9987562277605</v>
      </c>
      <c r="AF39">
        <v>111.99875622776052</v>
      </c>
      <c r="AG39">
        <v>111.99875622776052</v>
      </c>
      <c r="AH39">
        <v>111.9987562277605</v>
      </c>
    </row>
    <row r="40" spans="1:34" x14ac:dyDescent="0.3">
      <c r="A40" s="123">
        <f ca="1">Exceedance!U40</f>
        <v>47239</v>
      </c>
      <c r="B40" s="751">
        <v>112.00115999989752</v>
      </c>
      <c r="C40" s="751">
        <v>112.00115999989752</v>
      </c>
      <c r="D40" s="751">
        <v>112.00115999989752</v>
      </c>
      <c r="E40">
        <v>112.00115999989752</v>
      </c>
      <c r="F40">
        <v>112.00115999989752</v>
      </c>
      <c r="G40">
        <v>112.0011599998976</v>
      </c>
      <c r="H40">
        <v>112.00115999989757</v>
      </c>
      <c r="I40">
        <v>112.00115999989752</v>
      </c>
      <c r="J40">
        <v>112.00115999989754</v>
      </c>
      <c r="K40">
        <v>112.00115999989754</v>
      </c>
      <c r="L40">
        <v>112.00115999989754</v>
      </c>
      <c r="M40">
        <v>112.00115999989752</v>
      </c>
      <c r="N40">
        <v>112.00115999989754</v>
      </c>
      <c r="O40">
        <v>112.00115999989754</v>
      </c>
      <c r="P40">
        <v>112.00115999989754</v>
      </c>
      <c r="Q40">
        <v>112.00115999989754</v>
      </c>
      <c r="R40">
        <v>112.00115999989752</v>
      </c>
      <c r="S40">
        <v>112.00115999989752</v>
      </c>
      <c r="T40">
        <v>112.00115999989752</v>
      </c>
      <c r="U40">
        <v>112.00115999989754</v>
      </c>
      <c r="V40">
        <v>112.00115999989752</v>
      </c>
      <c r="W40">
        <v>112.00115999989754</v>
      </c>
      <c r="X40">
        <v>112.00115999989754</v>
      </c>
      <c r="Y40">
        <v>112.00115999989752</v>
      </c>
      <c r="Z40">
        <v>112.00115999989754</v>
      </c>
      <c r="AA40">
        <v>112.00115999989752</v>
      </c>
      <c r="AB40">
        <v>112.00115999989757</v>
      </c>
      <c r="AC40">
        <v>112.00115999989752</v>
      </c>
      <c r="AD40">
        <v>112.00115999989754</v>
      </c>
      <c r="AE40">
        <v>112.00115999989754</v>
      </c>
      <c r="AF40">
        <v>112.00115999989752</v>
      </c>
      <c r="AG40">
        <v>112.00115999989754</v>
      </c>
      <c r="AH40">
        <v>112.00115999989754</v>
      </c>
    </row>
    <row r="41" spans="1:34" x14ac:dyDescent="0.3">
      <c r="A41" s="123">
        <f ca="1">Exceedance!U41</f>
        <v>47270</v>
      </c>
      <c r="B41" s="751">
        <v>111.99689025570652</v>
      </c>
      <c r="C41" s="751">
        <v>111.99689025570652</v>
      </c>
      <c r="D41" s="751">
        <v>111.99689025570652</v>
      </c>
      <c r="E41">
        <v>111.99689025570652</v>
      </c>
      <c r="F41">
        <v>111.99689025570652</v>
      </c>
      <c r="G41">
        <v>111.99689025570655</v>
      </c>
      <c r="H41">
        <v>111.99689025570648</v>
      </c>
      <c r="I41">
        <v>111.99689025570652</v>
      </c>
      <c r="J41">
        <v>111.99689025570652</v>
      </c>
      <c r="K41">
        <v>111.99689025570652</v>
      </c>
      <c r="L41">
        <v>111.99689025570652</v>
      </c>
      <c r="M41">
        <v>111.99689025570652</v>
      </c>
      <c r="N41">
        <v>111.99689025570652</v>
      </c>
      <c r="O41">
        <v>111.99689025570652</v>
      </c>
      <c r="P41">
        <v>111.9968902557065</v>
      </c>
      <c r="Q41">
        <v>111.99689025570652</v>
      </c>
      <c r="R41">
        <v>111.99689025570652</v>
      </c>
      <c r="S41">
        <v>111.99689025570652</v>
      </c>
      <c r="T41">
        <v>111.99689025570652</v>
      </c>
      <c r="U41">
        <v>111.99689025570652</v>
      </c>
      <c r="V41">
        <v>111.99689025570652</v>
      </c>
      <c r="W41">
        <v>111.99689025570652</v>
      </c>
      <c r="X41">
        <v>111.99689025570652</v>
      </c>
      <c r="Y41">
        <v>111.99689025570652</v>
      </c>
      <c r="Z41">
        <v>111.99689025570652</v>
      </c>
      <c r="AA41">
        <v>111.99689025570652</v>
      </c>
      <c r="AB41">
        <v>111.99689025570652</v>
      </c>
      <c r="AC41">
        <v>111.99689025570652</v>
      </c>
      <c r="AD41">
        <v>111.99689025570652</v>
      </c>
      <c r="AE41">
        <v>111.99689025570652</v>
      </c>
      <c r="AF41">
        <v>111.99689025570652</v>
      </c>
      <c r="AG41">
        <v>111.99689025570652</v>
      </c>
      <c r="AH41">
        <v>111.99689025570652</v>
      </c>
    </row>
    <row r="42" spans="1:34" x14ac:dyDescent="0.3">
      <c r="A42" s="123">
        <f ca="1">Exceedance!U42</f>
        <v>47300</v>
      </c>
      <c r="B42" s="751">
        <v>112.00115999993393</v>
      </c>
      <c r="C42" s="751">
        <v>112.00115999993393</v>
      </c>
      <c r="D42" s="751">
        <v>112.00115999993393</v>
      </c>
      <c r="E42">
        <v>112.0011599999339</v>
      </c>
      <c r="F42">
        <v>112.00115999993388</v>
      </c>
      <c r="G42">
        <v>112.0011599999339</v>
      </c>
      <c r="H42">
        <v>112.0011599999339</v>
      </c>
      <c r="I42">
        <v>112.00115999993393</v>
      </c>
      <c r="J42">
        <v>112.0011599999339</v>
      </c>
      <c r="K42">
        <v>112.0011599999339</v>
      </c>
      <c r="L42">
        <v>112.0011599999339</v>
      </c>
      <c r="M42">
        <v>112.0011599999339</v>
      </c>
      <c r="N42">
        <v>112.00115999993393</v>
      </c>
      <c r="O42">
        <v>112.0011599999339</v>
      </c>
      <c r="P42">
        <v>112.0011599999339</v>
      </c>
      <c r="Q42">
        <v>112.00115999993393</v>
      </c>
      <c r="R42">
        <v>112.0011599999339</v>
      </c>
      <c r="S42">
        <v>112.0011599999339</v>
      </c>
      <c r="T42">
        <v>112.0011599999339</v>
      </c>
      <c r="U42">
        <v>112.00115999993393</v>
      </c>
      <c r="V42">
        <v>112.0011599999339</v>
      </c>
      <c r="W42">
        <v>112.00115999993393</v>
      </c>
      <c r="X42">
        <v>112.00115999993393</v>
      </c>
      <c r="Y42">
        <v>112.00115999993393</v>
      </c>
      <c r="Z42">
        <v>112.00115999993393</v>
      </c>
      <c r="AA42">
        <v>112.00115999993393</v>
      </c>
      <c r="AB42">
        <v>112.00115999993393</v>
      </c>
      <c r="AC42">
        <v>112.00115999993393</v>
      </c>
      <c r="AD42">
        <v>112.0011599999339</v>
      </c>
      <c r="AE42">
        <v>112.0011599999339</v>
      </c>
      <c r="AF42">
        <v>112.0011599999339</v>
      </c>
      <c r="AG42">
        <v>112.00115999993393</v>
      </c>
      <c r="AH42">
        <v>112.0011599999339</v>
      </c>
    </row>
    <row r="43" spans="1:34" x14ac:dyDescent="0.3">
      <c r="A43" s="123">
        <f ca="1">Exceedance!U43</f>
        <v>47331</v>
      </c>
      <c r="B43" s="751">
        <v>112.00115999933465</v>
      </c>
      <c r="C43" s="751">
        <v>112.00115999933465</v>
      </c>
      <c r="D43" s="751">
        <v>112.00115999933465</v>
      </c>
      <c r="E43">
        <v>112.00115999933465</v>
      </c>
      <c r="F43">
        <v>112.00115999933465</v>
      </c>
      <c r="G43">
        <v>112.00115999933465</v>
      </c>
      <c r="H43">
        <v>112.00115999933465</v>
      </c>
      <c r="I43">
        <v>112.00115999933465</v>
      </c>
      <c r="J43">
        <v>112.00115999933466</v>
      </c>
      <c r="K43">
        <v>112.00115999933465</v>
      </c>
      <c r="L43">
        <v>112.00115999933465</v>
      </c>
      <c r="M43">
        <v>112.00115999933465</v>
      </c>
      <c r="N43">
        <v>112.00115999933465</v>
      </c>
      <c r="O43">
        <v>112.00115999933465</v>
      </c>
      <c r="P43">
        <v>112.00115999933465</v>
      </c>
      <c r="Q43">
        <v>112.00115999933465</v>
      </c>
      <c r="R43">
        <v>112.00115999933465</v>
      </c>
      <c r="S43">
        <v>112.00115999933465</v>
      </c>
      <c r="T43">
        <v>112.00115999933466</v>
      </c>
      <c r="U43">
        <v>112.00115999933465</v>
      </c>
      <c r="V43">
        <v>112.00115999933465</v>
      </c>
      <c r="W43">
        <v>112.00115999933465</v>
      </c>
      <c r="X43">
        <v>112.00115999933465</v>
      </c>
      <c r="Y43">
        <v>112.00115999933465</v>
      </c>
      <c r="Z43">
        <v>112.00115999933465</v>
      </c>
      <c r="AA43">
        <v>112.00115999933465</v>
      </c>
      <c r="AB43">
        <v>112.00115999933465</v>
      </c>
      <c r="AC43">
        <v>112.00115999933465</v>
      </c>
      <c r="AD43">
        <v>112.00115999933465</v>
      </c>
      <c r="AE43">
        <v>112.00115999933465</v>
      </c>
      <c r="AF43">
        <v>112.00115999933465</v>
      </c>
      <c r="AG43">
        <v>112.00115999933465</v>
      </c>
      <c r="AH43">
        <v>112.00115999933465</v>
      </c>
    </row>
    <row r="44" spans="1:34" x14ac:dyDescent="0.3">
      <c r="A44" s="123">
        <f ca="1">Exceedance!U44</f>
        <v>47362</v>
      </c>
      <c r="B44" s="751">
        <v>111.99816824463365</v>
      </c>
      <c r="C44" s="751">
        <v>111.99816824463365</v>
      </c>
      <c r="D44" s="751">
        <v>111.99816824463365</v>
      </c>
      <c r="E44">
        <v>111.99816824463365</v>
      </c>
      <c r="F44">
        <v>111.99816824463365</v>
      </c>
      <c r="G44">
        <v>111.99816824463365</v>
      </c>
      <c r="H44">
        <v>111.99816824463365</v>
      </c>
      <c r="I44">
        <v>111.99816824463362</v>
      </c>
      <c r="J44">
        <v>111.99816824463365</v>
      </c>
      <c r="K44">
        <v>111.99816824463365</v>
      </c>
      <c r="L44">
        <v>111.99816824463365</v>
      </c>
      <c r="M44">
        <v>111.99816824463365</v>
      </c>
      <c r="N44">
        <v>111.99816824463365</v>
      </c>
      <c r="O44">
        <v>111.99816824463365</v>
      </c>
      <c r="P44">
        <v>111.99816824463365</v>
      </c>
      <c r="Q44">
        <v>111.99816824463365</v>
      </c>
      <c r="R44">
        <v>111.99816824463365</v>
      </c>
      <c r="S44">
        <v>111.99816824463362</v>
      </c>
      <c r="T44">
        <v>111.99816824463362</v>
      </c>
      <c r="U44">
        <v>111.99816824463362</v>
      </c>
      <c r="V44">
        <v>111.99816824463365</v>
      </c>
      <c r="W44">
        <v>111.99816824463365</v>
      </c>
      <c r="X44">
        <v>111.99816824463365</v>
      </c>
      <c r="Y44">
        <v>111.99816824463365</v>
      </c>
      <c r="Z44">
        <v>111.99816824463365</v>
      </c>
      <c r="AA44">
        <v>111.99816824463365</v>
      </c>
      <c r="AB44">
        <v>111.99816824463362</v>
      </c>
      <c r="AC44">
        <v>111.99816824463365</v>
      </c>
      <c r="AD44">
        <v>111.99816824463362</v>
      </c>
      <c r="AE44">
        <v>111.99816824463365</v>
      </c>
      <c r="AF44">
        <v>111.99816824463362</v>
      </c>
      <c r="AG44">
        <v>111.99816824463365</v>
      </c>
      <c r="AH44">
        <v>111.99816824463362</v>
      </c>
    </row>
    <row r="45" spans="1:34" x14ac:dyDescent="0.3">
      <c r="A45" s="123">
        <f ca="1">Exceedance!U45</f>
        <v>47392</v>
      </c>
      <c r="B45" s="751">
        <v>112.00116000004158</v>
      </c>
      <c r="C45" s="751">
        <v>112.00116000004158</v>
      </c>
      <c r="D45" s="751">
        <v>112.00116000004158</v>
      </c>
      <c r="E45">
        <v>112.00116000004158</v>
      </c>
      <c r="F45">
        <v>112.00116000004155</v>
      </c>
      <c r="G45">
        <v>112.00116000004155</v>
      </c>
      <c r="H45">
        <v>112.00116000004158</v>
      </c>
      <c r="I45">
        <v>112.00116000004158</v>
      </c>
      <c r="J45">
        <v>112.00116000004158</v>
      </c>
      <c r="K45">
        <v>112.00116000004158</v>
      </c>
      <c r="L45">
        <v>112.00116000004158</v>
      </c>
      <c r="M45">
        <v>112.00116000004158</v>
      </c>
      <c r="N45">
        <v>112.00116000004155</v>
      </c>
      <c r="O45">
        <v>112.00116000004155</v>
      </c>
      <c r="P45">
        <v>112.00116000004158</v>
      </c>
      <c r="Q45">
        <v>112.00116000004155</v>
      </c>
      <c r="R45">
        <v>112.00116000004155</v>
      </c>
      <c r="S45">
        <v>112.00116000004158</v>
      </c>
      <c r="T45">
        <v>112.00116000004155</v>
      </c>
      <c r="U45">
        <v>112.00116000004158</v>
      </c>
      <c r="V45">
        <v>112.00116000004158</v>
      </c>
      <c r="W45">
        <v>112.00116000004155</v>
      </c>
      <c r="X45">
        <v>112.00116000004158</v>
      </c>
      <c r="Y45">
        <v>112.00116000004155</v>
      </c>
      <c r="Z45">
        <v>112.00116000004158</v>
      </c>
      <c r="AA45">
        <v>112.00116000004158</v>
      </c>
      <c r="AB45">
        <v>112.00116000004158</v>
      </c>
      <c r="AC45">
        <v>112.00116000004158</v>
      </c>
      <c r="AD45">
        <v>112.00116000004155</v>
      </c>
      <c r="AE45">
        <v>112.00116000004155</v>
      </c>
      <c r="AF45">
        <v>112.00116000004155</v>
      </c>
      <c r="AG45">
        <v>112.00116000004155</v>
      </c>
      <c r="AH45">
        <v>112.00116000004155</v>
      </c>
    </row>
    <row r="46" spans="1:34" x14ac:dyDescent="0.3">
      <c r="A46" s="123">
        <f ca="1">Exceedance!U46</f>
        <v>47423</v>
      </c>
      <c r="B46" s="751">
        <v>112.0003927146018</v>
      </c>
      <c r="C46" s="751">
        <v>112.0003927146018</v>
      </c>
      <c r="D46" s="751">
        <v>112.0003927146018</v>
      </c>
      <c r="E46">
        <v>112.0003927146018</v>
      </c>
      <c r="F46">
        <v>112.0003927146018</v>
      </c>
      <c r="G46">
        <v>112.0003927146018</v>
      </c>
      <c r="H46">
        <v>112.00039271460183</v>
      </c>
      <c r="I46">
        <v>112.0003927146018</v>
      </c>
      <c r="J46">
        <v>112.00039271460183</v>
      </c>
      <c r="K46">
        <v>112.0003927146018</v>
      </c>
      <c r="L46">
        <v>112.0003927146018</v>
      </c>
      <c r="M46">
        <v>112.0003927146018</v>
      </c>
      <c r="N46">
        <v>112.0003927146018</v>
      </c>
      <c r="O46">
        <v>112.0003927146018</v>
      </c>
      <c r="P46">
        <v>112.0003927146018</v>
      </c>
      <c r="Q46">
        <v>112.0003927146018</v>
      </c>
      <c r="R46">
        <v>112.0003927146018</v>
      </c>
      <c r="S46">
        <v>112.0003927146018</v>
      </c>
      <c r="T46">
        <v>112.0003927146018</v>
      </c>
      <c r="U46">
        <v>112.0003927146018</v>
      </c>
      <c r="V46">
        <v>112.0003927146018</v>
      </c>
      <c r="W46">
        <v>112.0003927146018</v>
      </c>
      <c r="X46">
        <v>112.0003927146018</v>
      </c>
      <c r="Y46">
        <v>112.0003927146018</v>
      </c>
      <c r="Z46">
        <v>112.00039271460179</v>
      </c>
      <c r="AA46">
        <v>112.0003927146018</v>
      </c>
      <c r="AB46">
        <v>112.0003927146018</v>
      </c>
      <c r="AC46">
        <v>112.0003927146018</v>
      </c>
      <c r="AD46">
        <v>112.0003927146018</v>
      </c>
      <c r="AE46">
        <v>112.0003927146018</v>
      </c>
      <c r="AF46">
        <v>112.00039271460179</v>
      </c>
      <c r="AG46">
        <v>112.0003927146018</v>
      </c>
      <c r="AH46">
        <v>112.0003927146018</v>
      </c>
    </row>
    <row r="47" spans="1:34" x14ac:dyDescent="0.3">
      <c r="A47" s="123">
        <f ca="1">Exceedance!U47</f>
        <v>47453</v>
      </c>
      <c r="B47" s="751">
        <v>112.00115999997786</v>
      </c>
      <c r="C47" s="751">
        <v>112.00115999997786</v>
      </c>
      <c r="D47" s="751">
        <v>112.00115999997786</v>
      </c>
      <c r="E47">
        <v>112.00115999997786</v>
      </c>
      <c r="F47">
        <v>112.00115999997784</v>
      </c>
      <c r="G47">
        <v>112.00115999997786</v>
      </c>
      <c r="H47">
        <v>112.00115999997786</v>
      </c>
      <c r="I47">
        <v>112.00115999997786</v>
      </c>
      <c r="J47">
        <v>112.00115999997786</v>
      </c>
      <c r="K47">
        <v>112.00115999997786</v>
      </c>
      <c r="L47">
        <v>112.00115999997786</v>
      </c>
      <c r="M47">
        <v>112.00115999997786</v>
      </c>
      <c r="N47">
        <v>112.00115999997786</v>
      </c>
      <c r="O47">
        <v>112.00115999997786</v>
      </c>
      <c r="P47">
        <v>112.00115999997786</v>
      </c>
      <c r="Q47">
        <v>112.00115999997786</v>
      </c>
      <c r="R47">
        <v>112.00115999997786</v>
      </c>
      <c r="S47">
        <v>112.00115999997786</v>
      </c>
      <c r="T47">
        <v>112.00115999997786</v>
      </c>
      <c r="U47">
        <v>112.00115999997786</v>
      </c>
      <c r="V47">
        <v>112.00115999997786</v>
      </c>
      <c r="W47">
        <v>112.00115999997786</v>
      </c>
      <c r="X47">
        <v>112.00115999997786</v>
      </c>
      <c r="Y47">
        <v>112.00115999997786</v>
      </c>
      <c r="Z47">
        <v>112.00115999997786</v>
      </c>
      <c r="AA47">
        <v>112.00115999997786</v>
      </c>
      <c r="AB47">
        <v>112.00115999997786</v>
      </c>
      <c r="AC47">
        <v>112.00115999997786</v>
      </c>
      <c r="AD47">
        <v>112.00115999997786</v>
      </c>
      <c r="AE47">
        <v>112.00115999997786</v>
      </c>
      <c r="AF47">
        <v>112.00115999997786</v>
      </c>
      <c r="AG47">
        <v>112.00115999997786</v>
      </c>
      <c r="AH47">
        <v>112.00115999997786</v>
      </c>
    </row>
    <row r="48" spans="1:34" x14ac:dyDescent="0.3">
      <c r="A48" s="123">
        <f ca="1">Exceedance!U48</f>
        <v>47484</v>
      </c>
      <c r="B48" s="751">
        <v>112.00115999997448</v>
      </c>
      <c r="C48" s="751">
        <v>112.00115999997448</v>
      </c>
      <c r="D48" s="751">
        <v>112.00115999997448</v>
      </c>
      <c r="E48">
        <v>112.00115999997448</v>
      </c>
      <c r="F48">
        <v>112.00115999997448</v>
      </c>
      <c r="G48">
        <v>112.00115999997448</v>
      </c>
      <c r="H48">
        <v>112.00115999997448</v>
      </c>
      <c r="I48">
        <v>112.00115999997448</v>
      </c>
      <c r="J48">
        <v>112.00115999997448</v>
      </c>
      <c r="K48">
        <v>112.00115999997448</v>
      </c>
      <c r="L48">
        <v>112.00115999997448</v>
      </c>
      <c r="M48">
        <v>112.00115999997448</v>
      </c>
      <c r="N48">
        <v>112.00115999997448</v>
      </c>
      <c r="O48">
        <v>112.00115999997448</v>
      </c>
      <c r="P48">
        <v>112.00115999997448</v>
      </c>
      <c r="Q48">
        <v>112.00115999997448</v>
      </c>
      <c r="R48">
        <v>112.00115999997448</v>
      </c>
      <c r="S48">
        <v>112.00115999997448</v>
      </c>
      <c r="T48">
        <v>112.00115999997448</v>
      </c>
      <c r="U48">
        <v>112.00115999997448</v>
      </c>
      <c r="V48">
        <v>112.00115999997448</v>
      </c>
      <c r="W48">
        <v>112.00115999997448</v>
      </c>
      <c r="X48">
        <v>112.00115999997448</v>
      </c>
      <c r="Y48">
        <v>112.00115999997448</v>
      </c>
      <c r="Z48">
        <v>112.00115999997448</v>
      </c>
      <c r="AA48">
        <v>112.00115999997448</v>
      </c>
      <c r="AB48">
        <v>112.00115999997448</v>
      </c>
      <c r="AC48">
        <v>112.00115999997448</v>
      </c>
      <c r="AD48">
        <v>112.00115999997448</v>
      </c>
      <c r="AE48">
        <v>112.00115999997448</v>
      </c>
      <c r="AF48">
        <v>112.00115999997448</v>
      </c>
      <c r="AG48">
        <v>112.00115999997448</v>
      </c>
      <c r="AH48">
        <v>112.00115999997448</v>
      </c>
    </row>
    <row r="49" spans="1:34" x14ac:dyDescent="0.3">
      <c r="A49" s="123">
        <f ca="1">Exceedance!U49</f>
        <v>47515</v>
      </c>
      <c r="B49" s="751">
        <v>111.99901159017915</v>
      </c>
      <c r="C49" s="751">
        <v>111.99901159017915</v>
      </c>
      <c r="D49" s="751">
        <v>111.99901159017915</v>
      </c>
      <c r="E49">
        <v>111.99901159017919</v>
      </c>
      <c r="F49">
        <v>111.99901159017919</v>
      </c>
      <c r="G49">
        <v>111.99901159017919</v>
      </c>
      <c r="H49">
        <v>111.99901159017919</v>
      </c>
      <c r="I49">
        <v>111.99901159017919</v>
      </c>
      <c r="J49">
        <v>111.99901159017919</v>
      </c>
      <c r="K49">
        <v>111.99901159017919</v>
      </c>
      <c r="L49">
        <v>111.99901159017919</v>
      </c>
      <c r="M49">
        <v>111.99901159017919</v>
      </c>
      <c r="N49">
        <v>111.99901159017919</v>
      </c>
      <c r="O49">
        <v>111.99901159017919</v>
      </c>
      <c r="P49">
        <v>111.99901159017919</v>
      </c>
      <c r="Q49">
        <v>111.99901159017919</v>
      </c>
      <c r="R49">
        <v>111.99901159017919</v>
      </c>
      <c r="S49">
        <v>111.99901159017919</v>
      </c>
      <c r="T49">
        <v>111.99901159017919</v>
      </c>
      <c r="U49">
        <v>111.99901159017919</v>
      </c>
      <c r="V49">
        <v>111.99901159017919</v>
      </c>
      <c r="W49">
        <v>111.99901159017919</v>
      </c>
      <c r="X49">
        <v>111.99901159017919</v>
      </c>
      <c r="Y49">
        <v>111.99901159017919</v>
      </c>
      <c r="Z49">
        <v>111.99901159017919</v>
      </c>
      <c r="AA49">
        <v>111.99901159017919</v>
      </c>
      <c r="AB49">
        <v>111.99901159017919</v>
      </c>
      <c r="AC49">
        <v>111.99901159017919</v>
      </c>
      <c r="AD49">
        <v>111.99901159017919</v>
      </c>
      <c r="AE49">
        <v>111.99901159017919</v>
      </c>
      <c r="AF49">
        <v>111.99901159017919</v>
      </c>
      <c r="AG49">
        <v>111.99901159017919</v>
      </c>
      <c r="AH49">
        <v>111.99901159017919</v>
      </c>
    </row>
    <row r="50" spans="1:34" x14ac:dyDescent="0.3">
      <c r="A50" s="123">
        <f ca="1">Exceedance!U50</f>
        <v>47543</v>
      </c>
      <c r="B50" s="751">
        <v>112.00115999995558</v>
      </c>
      <c r="C50" s="751">
        <v>112.00115999995558</v>
      </c>
      <c r="D50" s="751">
        <v>112.00115999995558</v>
      </c>
      <c r="E50">
        <v>112.00115999995558</v>
      </c>
      <c r="F50">
        <v>112.00115999995558</v>
      </c>
      <c r="G50">
        <v>112.00115999995558</v>
      </c>
      <c r="H50">
        <v>112.00115999995558</v>
      </c>
      <c r="I50">
        <v>112.00115999995558</v>
      </c>
      <c r="J50">
        <v>112.00115999995558</v>
      </c>
      <c r="K50">
        <v>112.00115999995558</v>
      </c>
      <c r="L50">
        <v>112.00115999995558</v>
      </c>
      <c r="M50">
        <v>112.00115999995558</v>
      </c>
      <c r="N50">
        <v>112.00115999995558</v>
      </c>
      <c r="O50">
        <v>112.00115999995558</v>
      </c>
      <c r="P50">
        <v>112.00115999995558</v>
      </c>
      <c r="Q50">
        <v>112.00115999995558</v>
      </c>
      <c r="R50">
        <v>112.00115999995558</v>
      </c>
      <c r="S50">
        <v>112.00115999995558</v>
      </c>
      <c r="T50">
        <v>112.00115999995558</v>
      </c>
      <c r="U50">
        <v>112.00115999995558</v>
      </c>
      <c r="V50">
        <v>112.00115999995558</v>
      </c>
      <c r="W50">
        <v>112.00115999995558</v>
      </c>
      <c r="X50">
        <v>112.00115999995558</v>
      </c>
      <c r="Y50">
        <v>112.00115999995558</v>
      </c>
      <c r="Z50">
        <v>112.00115999995558</v>
      </c>
      <c r="AA50">
        <v>112.00115999995558</v>
      </c>
      <c r="AB50">
        <v>112.00115999995558</v>
      </c>
      <c r="AC50">
        <v>112.00115999995558</v>
      </c>
      <c r="AD50">
        <v>112.00115999995558</v>
      </c>
      <c r="AE50">
        <v>112.00115999995558</v>
      </c>
      <c r="AF50">
        <v>112.00115999995558</v>
      </c>
      <c r="AG50">
        <v>112.00115999995558</v>
      </c>
      <c r="AH50">
        <v>112.00115999995558</v>
      </c>
    </row>
    <row r="51" spans="1:34" x14ac:dyDescent="0.3">
      <c r="A51" s="123">
        <f ca="1">Exceedance!U51</f>
        <v>47574</v>
      </c>
      <c r="B51" s="751">
        <v>111.9987562277605</v>
      </c>
      <c r="C51" s="751">
        <v>111.9987562277605</v>
      </c>
      <c r="D51" s="751">
        <v>111.9987562277605</v>
      </c>
      <c r="E51">
        <v>111.9987562277605</v>
      </c>
      <c r="F51">
        <v>111.99875622776052</v>
      </c>
      <c r="G51">
        <v>111.9987562277605</v>
      </c>
      <c r="H51">
        <v>111.99875622776052</v>
      </c>
      <c r="I51">
        <v>111.99875622776052</v>
      </c>
      <c r="J51">
        <v>111.99875622776052</v>
      </c>
      <c r="K51">
        <v>111.99875622776052</v>
      </c>
      <c r="L51">
        <v>111.99875622776052</v>
      </c>
      <c r="M51">
        <v>111.99875622776052</v>
      </c>
      <c r="N51">
        <v>111.9987562277605</v>
      </c>
      <c r="O51">
        <v>111.99875622776052</v>
      </c>
      <c r="P51">
        <v>111.99875622776052</v>
      </c>
      <c r="Q51">
        <v>111.99875622776052</v>
      </c>
      <c r="R51">
        <v>111.99875622776052</v>
      </c>
      <c r="S51">
        <v>111.9987562277605</v>
      </c>
      <c r="T51">
        <v>111.99875622776052</v>
      </c>
      <c r="U51">
        <v>111.99875622776052</v>
      </c>
      <c r="V51">
        <v>111.9987562277605</v>
      </c>
      <c r="W51">
        <v>111.99875622776052</v>
      </c>
      <c r="X51">
        <v>111.99875622776052</v>
      </c>
      <c r="Y51">
        <v>111.9987562277605</v>
      </c>
      <c r="Z51">
        <v>111.9987562277605</v>
      </c>
      <c r="AA51">
        <v>111.99875622776052</v>
      </c>
      <c r="AB51">
        <v>111.9987562277605</v>
      </c>
      <c r="AC51">
        <v>111.99875622776052</v>
      </c>
      <c r="AD51">
        <v>111.99875622776052</v>
      </c>
      <c r="AE51">
        <v>111.99875622776052</v>
      </c>
      <c r="AF51">
        <v>111.99875622776052</v>
      </c>
      <c r="AG51">
        <v>111.99875622776052</v>
      </c>
      <c r="AH51">
        <v>111.99875622776052</v>
      </c>
    </row>
    <row r="52" spans="1:34" x14ac:dyDescent="0.3">
      <c r="A52" s="123">
        <f ca="1">Exceedance!U52</f>
        <v>47604</v>
      </c>
      <c r="B52" s="751">
        <v>112.00115999989754</v>
      </c>
      <c r="C52" s="751">
        <v>112.00115999989754</v>
      </c>
      <c r="D52" s="751">
        <v>112.00115999989754</v>
      </c>
      <c r="E52">
        <v>112.00115999989754</v>
      </c>
      <c r="F52">
        <v>112.0011599998976</v>
      </c>
      <c r="G52">
        <v>112.00115999989754</v>
      </c>
      <c r="H52">
        <v>112.00115999989752</v>
      </c>
      <c r="I52">
        <v>112.00115999989752</v>
      </c>
      <c r="J52">
        <v>112.00115999989752</v>
      </c>
      <c r="K52">
        <v>112.00115999989752</v>
      </c>
      <c r="L52">
        <v>112.00115999989752</v>
      </c>
      <c r="M52">
        <v>112.00115999989754</v>
      </c>
      <c r="N52">
        <v>112.00115999989754</v>
      </c>
      <c r="O52">
        <v>112.00115999989752</v>
      </c>
      <c r="P52">
        <v>112.00115999989754</v>
      </c>
      <c r="Q52">
        <v>112.00115999989752</v>
      </c>
      <c r="R52">
        <v>112.00115999989752</v>
      </c>
      <c r="S52">
        <v>112.00115999989754</v>
      </c>
      <c r="T52">
        <v>112.00115999989752</v>
      </c>
      <c r="U52">
        <v>112.00115999989752</v>
      </c>
      <c r="V52">
        <v>112.00115999989754</v>
      </c>
      <c r="W52">
        <v>112.00115999989752</v>
      </c>
      <c r="X52">
        <v>112.00115999989754</v>
      </c>
      <c r="Y52">
        <v>112.00115999989754</v>
      </c>
      <c r="Z52">
        <v>112.00115999989754</v>
      </c>
      <c r="AA52">
        <v>112.00115999989757</v>
      </c>
      <c r="AB52">
        <v>112.00115999989754</v>
      </c>
      <c r="AC52">
        <v>112.00115999989754</v>
      </c>
      <c r="AD52">
        <v>112.00115999989754</v>
      </c>
      <c r="AE52">
        <v>112.00115999989752</v>
      </c>
      <c r="AF52">
        <v>112.00115999989752</v>
      </c>
      <c r="AG52">
        <v>112.00115999989752</v>
      </c>
      <c r="AH52">
        <v>112.00115999989752</v>
      </c>
    </row>
    <row r="53" spans="1:34" x14ac:dyDescent="0.3">
      <c r="A53" s="123">
        <f ca="1">Exceedance!U53</f>
        <v>47635</v>
      </c>
      <c r="B53" s="751">
        <v>111.99689025570652</v>
      </c>
      <c r="C53" s="751">
        <v>111.99689025570652</v>
      </c>
      <c r="D53" s="751">
        <v>111.99689025570652</v>
      </c>
      <c r="E53">
        <v>111.99689025570648</v>
      </c>
      <c r="F53">
        <v>111.99689025570655</v>
      </c>
      <c r="G53">
        <v>111.9968902557065</v>
      </c>
      <c r="H53">
        <v>111.99689025570652</v>
      </c>
      <c r="I53">
        <v>111.99689025570652</v>
      </c>
      <c r="J53">
        <v>111.99689025570652</v>
      </c>
      <c r="K53">
        <v>111.99689025570652</v>
      </c>
      <c r="L53">
        <v>111.99689025570652</v>
      </c>
      <c r="M53">
        <v>111.99689025570652</v>
      </c>
      <c r="N53">
        <v>111.99689025570652</v>
      </c>
      <c r="O53">
        <v>111.99689025570652</v>
      </c>
      <c r="P53">
        <v>111.99689025570652</v>
      </c>
      <c r="Q53">
        <v>111.99689025570652</v>
      </c>
      <c r="R53">
        <v>111.99689025570652</v>
      </c>
      <c r="S53">
        <v>111.99689025570652</v>
      </c>
      <c r="T53">
        <v>111.99689025570652</v>
      </c>
      <c r="U53">
        <v>111.99689025570652</v>
      </c>
      <c r="V53">
        <v>111.99689025570652</v>
      </c>
      <c r="W53">
        <v>111.99689025570652</v>
      </c>
      <c r="X53">
        <v>111.99689025570652</v>
      </c>
      <c r="Y53">
        <v>111.99689025570652</v>
      </c>
      <c r="Z53">
        <v>111.99689025570652</v>
      </c>
      <c r="AA53">
        <v>111.9968902557065</v>
      </c>
      <c r="AB53">
        <v>111.99689025570652</v>
      </c>
      <c r="AC53">
        <v>111.99689025570652</v>
      </c>
      <c r="AD53">
        <v>111.99689025570652</v>
      </c>
      <c r="AE53">
        <v>111.99689025570652</v>
      </c>
      <c r="AF53">
        <v>111.99689025570652</v>
      </c>
      <c r="AG53">
        <v>111.99689025570652</v>
      </c>
      <c r="AH53">
        <v>111.99689025570652</v>
      </c>
    </row>
    <row r="54" spans="1:34" x14ac:dyDescent="0.3">
      <c r="A54" s="123">
        <f ca="1">Exceedance!U54</f>
        <v>47665</v>
      </c>
      <c r="B54" s="751">
        <v>112.00115999993393</v>
      </c>
      <c r="C54" s="751">
        <v>112.00115999993393</v>
      </c>
      <c r="D54" s="751">
        <v>112.00115999993393</v>
      </c>
      <c r="E54">
        <v>112.00115999993388</v>
      </c>
      <c r="F54">
        <v>112.0011599999339</v>
      </c>
      <c r="G54">
        <v>112.0011599999339</v>
      </c>
      <c r="H54">
        <v>112.00115999993393</v>
      </c>
      <c r="I54">
        <v>112.0011599999339</v>
      </c>
      <c r="J54">
        <v>112.0011599999339</v>
      </c>
      <c r="K54">
        <v>112.00115999993393</v>
      </c>
      <c r="L54">
        <v>112.00115999993393</v>
      </c>
      <c r="M54">
        <v>112.0011599999339</v>
      </c>
      <c r="N54">
        <v>112.00115999993393</v>
      </c>
      <c r="O54">
        <v>112.0011599999339</v>
      </c>
      <c r="P54">
        <v>112.0011599999339</v>
      </c>
      <c r="Q54">
        <v>112.00115999993393</v>
      </c>
      <c r="R54">
        <v>112.0011599999339</v>
      </c>
      <c r="S54">
        <v>112.0011599999339</v>
      </c>
      <c r="T54">
        <v>112.0011599999339</v>
      </c>
      <c r="U54">
        <v>112.0011599999339</v>
      </c>
      <c r="V54">
        <v>112.00115999993393</v>
      </c>
      <c r="W54">
        <v>112.0011599999339</v>
      </c>
      <c r="X54">
        <v>112.0011599999339</v>
      </c>
      <c r="Y54">
        <v>112.0011599999339</v>
      </c>
      <c r="Z54">
        <v>112.00115999993393</v>
      </c>
      <c r="AA54">
        <v>112.0011599999339</v>
      </c>
      <c r="AB54">
        <v>112.00115999993393</v>
      </c>
      <c r="AC54">
        <v>112.0011599999339</v>
      </c>
      <c r="AD54">
        <v>112.00115999993393</v>
      </c>
      <c r="AE54">
        <v>112.00115999993393</v>
      </c>
      <c r="AF54">
        <v>112.0011599999339</v>
      </c>
      <c r="AG54">
        <v>112.0011599999339</v>
      </c>
      <c r="AH54">
        <v>112.00115999993393</v>
      </c>
    </row>
    <row r="55" spans="1:34" x14ac:dyDescent="0.3">
      <c r="A55" s="123">
        <f ca="1">Exceedance!U55</f>
        <v>47696</v>
      </c>
      <c r="B55" s="751">
        <v>112.00115999933465</v>
      </c>
      <c r="C55" s="751">
        <v>112.00115999933465</v>
      </c>
      <c r="D55" s="751">
        <v>112.00115999933465</v>
      </c>
      <c r="E55">
        <v>112.00115999933465</v>
      </c>
      <c r="F55">
        <v>112.00115999933465</v>
      </c>
      <c r="G55">
        <v>112.00115999933465</v>
      </c>
      <c r="H55">
        <v>112.00115999933465</v>
      </c>
      <c r="I55">
        <v>112.00115999933466</v>
      </c>
      <c r="J55">
        <v>112.00115999933465</v>
      </c>
      <c r="K55">
        <v>112.00115999933465</v>
      </c>
      <c r="L55">
        <v>112.00115999933465</v>
      </c>
      <c r="M55">
        <v>112.00115999933465</v>
      </c>
      <c r="N55">
        <v>112.00115999933465</v>
      </c>
      <c r="O55">
        <v>112.00115999933465</v>
      </c>
      <c r="P55">
        <v>112.00115999933465</v>
      </c>
      <c r="Q55">
        <v>112.00115999933465</v>
      </c>
      <c r="R55">
        <v>112.00115999933465</v>
      </c>
      <c r="S55">
        <v>112.00115999933465</v>
      </c>
      <c r="T55">
        <v>112.00115999933465</v>
      </c>
      <c r="U55">
        <v>112.00115999933466</v>
      </c>
      <c r="V55">
        <v>112.00115999933465</v>
      </c>
      <c r="W55">
        <v>112.00115999933465</v>
      </c>
      <c r="X55">
        <v>112.00115999933466</v>
      </c>
      <c r="Y55">
        <v>112.00115999933466</v>
      </c>
      <c r="Z55">
        <v>112.00115999933465</v>
      </c>
      <c r="AA55">
        <v>112.00115999933466</v>
      </c>
      <c r="AB55">
        <v>112.00115999933465</v>
      </c>
      <c r="AC55">
        <v>112.00115999933465</v>
      </c>
      <c r="AD55">
        <v>112.00115999933465</v>
      </c>
      <c r="AE55">
        <v>112.00115999933465</v>
      </c>
      <c r="AF55">
        <v>112.00115999933465</v>
      </c>
      <c r="AG55">
        <v>112.00115999933465</v>
      </c>
      <c r="AH55">
        <v>112.00115999933465</v>
      </c>
    </row>
    <row r="56" spans="1:34" x14ac:dyDescent="0.3">
      <c r="A56" s="123">
        <f ca="1">Exceedance!U56</f>
        <v>47727</v>
      </c>
      <c r="B56" s="751">
        <v>111.99816824463365</v>
      </c>
      <c r="C56" s="751">
        <v>111.99816824463365</v>
      </c>
      <c r="D56" s="751">
        <v>111.99816824463365</v>
      </c>
      <c r="E56">
        <v>111.99816824463365</v>
      </c>
      <c r="F56">
        <v>111.99816824463365</v>
      </c>
      <c r="G56">
        <v>111.99816824463365</v>
      </c>
      <c r="H56">
        <v>111.99816824463362</v>
      </c>
      <c r="I56">
        <v>111.99816824463362</v>
      </c>
      <c r="J56">
        <v>111.99816824463365</v>
      </c>
      <c r="K56">
        <v>111.99816824463365</v>
      </c>
      <c r="L56">
        <v>111.99816824463365</v>
      </c>
      <c r="M56">
        <v>111.99816824463365</v>
      </c>
      <c r="N56">
        <v>111.99816824463365</v>
      </c>
      <c r="O56">
        <v>111.99816824463365</v>
      </c>
      <c r="P56">
        <v>111.99816824463365</v>
      </c>
      <c r="Q56">
        <v>111.99816824463365</v>
      </c>
      <c r="R56">
        <v>111.99816824463362</v>
      </c>
      <c r="S56">
        <v>111.99816824463362</v>
      </c>
      <c r="T56">
        <v>111.99816824463365</v>
      </c>
      <c r="U56">
        <v>111.99816824463365</v>
      </c>
      <c r="V56">
        <v>111.99816824463365</v>
      </c>
      <c r="W56">
        <v>111.99816824463365</v>
      </c>
      <c r="X56">
        <v>111.99816824463362</v>
      </c>
      <c r="Y56">
        <v>111.99816824463362</v>
      </c>
      <c r="Z56">
        <v>111.99816824463365</v>
      </c>
      <c r="AA56">
        <v>111.99816824463362</v>
      </c>
      <c r="AB56">
        <v>111.99816824463365</v>
      </c>
      <c r="AC56">
        <v>111.99816824463362</v>
      </c>
      <c r="AD56">
        <v>111.99816824463365</v>
      </c>
      <c r="AE56">
        <v>111.99816824463362</v>
      </c>
      <c r="AF56">
        <v>111.99816824463365</v>
      </c>
      <c r="AG56">
        <v>111.99816824463362</v>
      </c>
      <c r="AH56">
        <v>111.99816824463365</v>
      </c>
    </row>
    <row r="57" spans="1:34" x14ac:dyDescent="0.3">
      <c r="A57" s="123">
        <f ca="1">Exceedance!U57</f>
        <v>47757</v>
      </c>
      <c r="B57" s="751">
        <v>112.00116000004158</v>
      </c>
      <c r="C57" s="751">
        <v>112.00116000004158</v>
      </c>
      <c r="D57" s="751">
        <v>112.00116000004158</v>
      </c>
      <c r="E57">
        <v>112.00116000004155</v>
      </c>
      <c r="F57">
        <v>112.00116000004155</v>
      </c>
      <c r="G57">
        <v>112.00116000004158</v>
      </c>
      <c r="H57">
        <v>112.00116000004155</v>
      </c>
      <c r="I57">
        <v>112.00116000004155</v>
      </c>
      <c r="J57">
        <v>112.00116000004158</v>
      </c>
      <c r="K57">
        <v>112.00116000004155</v>
      </c>
      <c r="L57">
        <v>112.00116000004155</v>
      </c>
      <c r="M57">
        <v>112.00116000004155</v>
      </c>
      <c r="N57">
        <v>112.00116000004155</v>
      </c>
      <c r="O57">
        <v>112.00116000004158</v>
      </c>
      <c r="P57">
        <v>112.00116000004155</v>
      </c>
      <c r="Q57">
        <v>112.00116000004155</v>
      </c>
      <c r="R57">
        <v>112.00116000004155</v>
      </c>
      <c r="S57">
        <v>112.00116000004155</v>
      </c>
      <c r="T57">
        <v>112.00116000004155</v>
      </c>
      <c r="U57">
        <v>112.00116000004158</v>
      </c>
      <c r="V57">
        <v>112.00116000004155</v>
      </c>
      <c r="W57">
        <v>112.00116000004155</v>
      </c>
      <c r="X57">
        <v>112.00116000004155</v>
      </c>
      <c r="Y57">
        <v>112.00116000004155</v>
      </c>
      <c r="Z57">
        <v>112.00116000004158</v>
      </c>
      <c r="AA57">
        <v>112.00116000004158</v>
      </c>
      <c r="AB57">
        <v>112.00116000004158</v>
      </c>
      <c r="AC57">
        <v>112.00116000004155</v>
      </c>
      <c r="AD57">
        <v>112.00116000004158</v>
      </c>
      <c r="AE57">
        <v>112.00116000004158</v>
      </c>
      <c r="AF57">
        <v>112.00116000004155</v>
      </c>
      <c r="AG57">
        <v>112.00116000004155</v>
      </c>
      <c r="AH57">
        <v>112.00116000004155</v>
      </c>
    </row>
    <row r="58" spans="1:34" x14ac:dyDescent="0.3">
      <c r="A58" s="123">
        <f ca="1">Exceedance!U58</f>
        <v>47788</v>
      </c>
      <c r="B58" s="751">
        <v>112.0003927146018</v>
      </c>
      <c r="C58" s="751">
        <v>112.0003927146018</v>
      </c>
      <c r="D58" s="751">
        <v>112.0003927146018</v>
      </c>
      <c r="E58">
        <v>112.0003927146018</v>
      </c>
      <c r="F58">
        <v>112.0003927146018</v>
      </c>
      <c r="G58">
        <v>112.00039271460183</v>
      </c>
      <c r="H58">
        <v>112.0003927146018</v>
      </c>
      <c r="I58">
        <v>112.0003927146018</v>
      </c>
      <c r="J58">
        <v>112.0003927146018</v>
      </c>
      <c r="K58">
        <v>112.0003927146018</v>
      </c>
      <c r="L58">
        <v>112.0003927146018</v>
      </c>
      <c r="M58">
        <v>112.0003927146018</v>
      </c>
      <c r="N58">
        <v>112.0003927146018</v>
      </c>
      <c r="O58">
        <v>112.0003927146018</v>
      </c>
      <c r="P58">
        <v>112.0003927146018</v>
      </c>
      <c r="Q58">
        <v>112.0003927146018</v>
      </c>
      <c r="R58">
        <v>112.00039271460179</v>
      </c>
      <c r="S58">
        <v>112.0003927146018</v>
      </c>
      <c r="T58">
        <v>112.0003927146018</v>
      </c>
      <c r="U58">
        <v>112.0003927146018</v>
      </c>
      <c r="V58">
        <v>112.0003927146018</v>
      </c>
      <c r="W58">
        <v>112.0003927146018</v>
      </c>
      <c r="X58">
        <v>112.0003927146018</v>
      </c>
      <c r="Y58">
        <v>112.0003927146018</v>
      </c>
      <c r="Z58">
        <v>112.0003927146018</v>
      </c>
      <c r="AA58">
        <v>112.0003927146018</v>
      </c>
      <c r="AB58">
        <v>112.0003927146018</v>
      </c>
      <c r="AC58">
        <v>112.00039271460179</v>
      </c>
      <c r="AD58">
        <v>112.0003927146018</v>
      </c>
      <c r="AE58">
        <v>112.0003927146018</v>
      </c>
      <c r="AF58">
        <v>112.0003927146018</v>
      </c>
      <c r="AG58">
        <v>112.0003927146018</v>
      </c>
      <c r="AH58">
        <v>112.0003927146018</v>
      </c>
    </row>
    <row r="59" spans="1:34" x14ac:dyDescent="0.3">
      <c r="A59" s="123">
        <f ca="1">Exceedance!U59</f>
        <v>47818</v>
      </c>
      <c r="B59" s="751">
        <v>112.00115999997786</v>
      </c>
      <c r="C59" s="751">
        <v>112.00115999997786</v>
      </c>
      <c r="D59" s="751">
        <v>112.00115999997786</v>
      </c>
      <c r="E59">
        <v>112.00115999997786</v>
      </c>
      <c r="F59">
        <v>112.00115999997786</v>
      </c>
      <c r="G59">
        <v>112.00115999997786</v>
      </c>
      <c r="H59">
        <v>112.00115999997786</v>
      </c>
      <c r="I59">
        <v>112.00115999997786</v>
      </c>
      <c r="J59">
        <v>112.00115999997786</v>
      </c>
      <c r="K59">
        <v>112.00115999997786</v>
      </c>
      <c r="L59">
        <v>112.00115999997786</v>
      </c>
      <c r="M59">
        <v>112.00115999997786</v>
      </c>
      <c r="N59">
        <v>112.00115999997786</v>
      </c>
      <c r="O59">
        <v>112.00115999997786</v>
      </c>
      <c r="P59">
        <v>112.00115999997786</v>
      </c>
      <c r="Q59">
        <v>112.00115999997786</v>
      </c>
      <c r="R59">
        <v>112.00115999997786</v>
      </c>
      <c r="S59">
        <v>112.00115999997786</v>
      </c>
      <c r="T59">
        <v>112.00115999997786</v>
      </c>
      <c r="U59">
        <v>112.00115999997786</v>
      </c>
      <c r="V59">
        <v>112.00115999997786</v>
      </c>
      <c r="W59">
        <v>112.00115999997786</v>
      </c>
      <c r="X59">
        <v>112.00115999997786</v>
      </c>
      <c r="Y59">
        <v>112.00115999997786</v>
      </c>
      <c r="Z59">
        <v>112.00115999997786</v>
      </c>
      <c r="AA59">
        <v>112.00115999997786</v>
      </c>
      <c r="AB59">
        <v>112.00115999997786</v>
      </c>
      <c r="AC59">
        <v>112.00115999997786</v>
      </c>
      <c r="AD59">
        <v>112.00115999997786</v>
      </c>
      <c r="AE59">
        <v>112.00115999997786</v>
      </c>
      <c r="AF59">
        <v>112.00115999997786</v>
      </c>
      <c r="AG59">
        <v>112.00115999997786</v>
      </c>
      <c r="AH59">
        <v>112.00115999997786</v>
      </c>
    </row>
    <row r="60" spans="1:34" x14ac:dyDescent="0.3">
      <c r="A60" s="123">
        <f ca="1">Exceedance!U60</f>
        <v>47849</v>
      </c>
      <c r="B60" s="751">
        <v>112.00115999997448</v>
      </c>
      <c r="C60" s="751">
        <v>112.00115999997448</v>
      </c>
      <c r="D60" s="751">
        <v>112.00115999997448</v>
      </c>
      <c r="E60">
        <v>112.00115999997448</v>
      </c>
      <c r="F60">
        <v>112.00115999997448</v>
      </c>
      <c r="G60">
        <v>112.00115999997448</v>
      </c>
      <c r="H60">
        <v>112.00115999997448</v>
      </c>
      <c r="I60">
        <v>112.00115999997448</v>
      </c>
      <c r="J60">
        <v>112.00115999997448</v>
      </c>
      <c r="K60">
        <v>112.00115999997448</v>
      </c>
      <c r="L60">
        <v>112.00115999997448</v>
      </c>
      <c r="M60">
        <v>112.00115999997448</v>
      </c>
      <c r="N60">
        <v>112.00115999997448</v>
      </c>
      <c r="O60">
        <v>112.00115999997448</v>
      </c>
      <c r="P60">
        <v>112.00115999997448</v>
      </c>
      <c r="Q60">
        <v>112.00115999997448</v>
      </c>
      <c r="R60">
        <v>112.00115999997448</v>
      </c>
      <c r="S60">
        <v>112.00115999997448</v>
      </c>
      <c r="T60">
        <v>112.00115999997448</v>
      </c>
      <c r="U60">
        <v>112.00115999997448</v>
      </c>
      <c r="V60">
        <v>112.00115999997448</v>
      </c>
      <c r="W60">
        <v>112.00115999997448</v>
      </c>
      <c r="X60">
        <v>112.00115999997448</v>
      </c>
      <c r="Y60">
        <v>112.00115999997448</v>
      </c>
      <c r="Z60">
        <v>112.00115999997448</v>
      </c>
      <c r="AA60">
        <v>112.00115999997448</v>
      </c>
      <c r="AB60">
        <v>112.00115999997448</v>
      </c>
      <c r="AC60">
        <v>112.00115999997448</v>
      </c>
      <c r="AD60">
        <v>112.00115999997448</v>
      </c>
      <c r="AE60">
        <v>112.00115999997448</v>
      </c>
      <c r="AF60">
        <v>112.00115999997448</v>
      </c>
      <c r="AG60">
        <v>112.00115999997448</v>
      </c>
      <c r="AH60">
        <v>112.00115999997448</v>
      </c>
    </row>
    <row r="61" spans="1:34" x14ac:dyDescent="0.3">
      <c r="A61" s="123">
        <f ca="1">Exceedance!U61</f>
        <v>47880</v>
      </c>
      <c r="B61" s="751">
        <v>111.99901159017915</v>
      </c>
      <c r="C61" s="751">
        <v>111.99901159017915</v>
      </c>
      <c r="D61" s="751">
        <v>111.99901159017915</v>
      </c>
      <c r="E61">
        <v>111.99901159017915</v>
      </c>
      <c r="F61">
        <v>111.99901159017919</v>
      </c>
      <c r="G61">
        <v>111.99901159017919</v>
      </c>
      <c r="H61">
        <v>111.99901159017919</v>
      </c>
      <c r="I61">
        <v>111.99901159017919</v>
      </c>
      <c r="J61">
        <v>111.99901159017919</v>
      </c>
      <c r="K61">
        <v>111.99901159017919</v>
      </c>
      <c r="L61">
        <v>111.99901159017919</v>
      </c>
      <c r="M61">
        <v>111.99901159017919</v>
      </c>
      <c r="N61">
        <v>111.99901159017919</v>
      </c>
      <c r="O61">
        <v>111.99901159017919</v>
      </c>
      <c r="P61">
        <v>111.99901159017919</v>
      </c>
      <c r="Q61">
        <v>111.99901159017919</v>
      </c>
      <c r="R61">
        <v>111.99901159017915</v>
      </c>
      <c r="S61">
        <v>111.99901159017919</v>
      </c>
      <c r="T61">
        <v>111.99901159017919</v>
      </c>
      <c r="U61">
        <v>111.99901159017919</v>
      </c>
      <c r="V61">
        <v>111.99901159017919</v>
      </c>
      <c r="W61">
        <v>111.99901159017919</v>
      </c>
      <c r="X61">
        <v>111.99901159017915</v>
      </c>
      <c r="Y61">
        <v>111.99901159017919</v>
      </c>
      <c r="Z61">
        <v>111.99901159017919</v>
      </c>
      <c r="AA61">
        <v>111.99901159017919</v>
      </c>
      <c r="AB61">
        <v>111.99901159017919</v>
      </c>
      <c r="AC61">
        <v>111.99901159017919</v>
      </c>
      <c r="AD61">
        <v>111.99901159017919</v>
      </c>
      <c r="AE61">
        <v>111.99901159017919</v>
      </c>
      <c r="AF61">
        <v>111.99901159017919</v>
      </c>
      <c r="AG61">
        <v>111.99901159017915</v>
      </c>
      <c r="AH61">
        <v>111.99901159017919</v>
      </c>
    </row>
    <row r="62" spans="1:34" x14ac:dyDescent="0.3">
      <c r="A62" s="123">
        <f ca="1">Exceedance!U62</f>
        <v>47908</v>
      </c>
      <c r="B62" s="751">
        <v>112.00115999995558</v>
      </c>
      <c r="C62" s="751">
        <v>112.00115999995558</v>
      </c>
      <c r="D62" s="751">
        <v>112.00115999995558</v>
      </c>
      <c r="E62">
        <v>112.00115999995558</v>
      </c>
      <c r="F62">
        <v>112.00115999995558</v>
      </c>
      <c r="G62">
        <v>112.00115999995558</v>
      </c>
      <c r="H62">
        <v>112.00115999995558</v>
      </c>
      <c r="I62">
        <v>112.00115999995558</v>
      </c>
      <c r="J62">
        <v>112.00115999995558</v>
      </c>
      <c r="K62">
        <v>112.00115999995558</v>
      </c>
      <c r="L62">
        <v>112.00115999995558</v>
      </c>
      <c r="M62">
        <v>112.00115999995558</v>
      </c>
      <c r="N62">
        <v>112.00115999995558</v>
      </c>
      <c r="O62">
        <v>112.00115999995558</v>
      </c>
      <c r="P62">
        <v>112.00115999995558</v>
      </c>
      <c r="Q62">
        <v>112.00115999995558</v>
      </c>
      <c r="R62">
        <v>112.00115999995558</v>
      </c>
      <c r="S62">
        <v>112.00115999995558</v>
      </c>
      <c r="T62">
        <v>112.00115999995558</v>
      </c>
      <c r="U62">
        <v>112.00115999995558</v>
      </c>
      <c r="V62">
        <v>112.00115999995558</v>
      </c>
      <c r="W62">
        <v>112.00115999995558</v>
      </c>
      <c r="X62">
        <v>112.00115999995558</v>
      </c>
      <c r="Y62">
        <v>112.00115999995558</v>
      </c>
      <c r="Z62">
        <v>112.00115999995558</v>
      </c>
      <c r="AA62">
        <v>112.00115999995558</v>
      </c>
      <c r="AB62">
        <v>112.00115999995558</v>
      </c>
      <c r="AC62">
        <v>112.00115999995558</v>
      </c>
      <c r="AD62">
        <v>112.00115999995558</v>
      </c>
      <c r="AE62">
        <v>112.00115999995558</v>
      </c>
      <c r="AF62">
        <v>112.00115999995558</v>
      </c>
      <c r="AG62">
        <v>112.00115999995558</v>
      </c>
      <c r="AH62">
        <v>112.00115999995558</v>
      </c>
    </row>
    <row r="63" spans="1:34" x14ac:dyDescent="0.3">
      <c r="A63" s="123">
        <f ca="1">Exceedance!U63</f>
        <v>47939</v>
      </c>
      <c r="B63" s="751">
        <v>111.9987562277605</v>
      </c>
      <c r="C63" s="751">
        <v>111.9987562277605</v>
      </c>
      <c r="D63" s="751">
        <v>111.9987562277605</v>
      </c>
      <c r="E63">
        <v>111.99875622776052</v>
      </c>
      <c r="F63">
        <v>111.99875622776052</v>
      </c>
      <c r="G63">
        <v>111.99875622776052</v>
      </c>
      <c r="H63">
        <v>111.99875622776052</v>
      </c>
      <c r="I63">
        <v>111.9987562277605</v>
      </c>
      <c r="J63">
        <v>111.99875622776052</v>
      </c>
      <c r="K63">
        <v>111.99875622776052</v>
      </c>
      <c r="L63">
        <v>111.99875622776052</v>
      </c>
      <c r="M63">
        <v>111.99875622776052</v>
      </c>
      <c r="N63">
        <v>111.99875622776052</v>
      </c>
      <c r="O63">
        <v>111.99875622776052</v>
      </c>
      <c r="P63">
        <v>111.9987562277605</v>
      </c>
      <c r="Q63">
        <v>111.9987562277605</v>
      </c>
      <c r="R63">
        <v>111.99875622776052</v>
      </c>
      <c r="S63">
        <v>111.99875622776052</v>
      </c>
      <c r="T63">
        <v>111.99875622776052</v>
      </c>
      <c r="U63">
        <v>111.99875622776052</v>
      </c>
      <c r="V63">
        <v>111.99875622776052</v>
      </c>
      <c r="W63">
        <v>111.99875622776052</v>
      </c>
      <c r="X63">
        <v>111.9987562277605</v>
      </c>
      <c r="Y63">
        <v>111.99875622776052</v>
      </c>
      <c r="Z63">
        <v>111.99875622776052</v>
      </c>
      <c r="AA63">
        <v>111.99875622776052</v>
      </c>
      <c r="AB63">
        <v>111.99875622776052</v>
      </c>
      <c r="AC63">
        <v>111.99875622776052</v>
      </c>
      <c r="AD63">
        <v>111.99875622776052</v>
      </c>
      <c r="AE63">
        <v>111.9987562277605</v>
      </c>
      <c r="AF63">
        <v>111.99875622776052</v>
      </c>
      <c r="AG63">
        <v>111.9987562277605</v>
      </c>
      <c r="AH63">
        <v>111.99875622776052</v>
      </c>
    </row>
    <row r="64" spans="1:34" x14ac:dyDescent="0.3">
      <c r="A64" s="123">
        <f ca="1">Exceedance!U64</f>
        <v>47969</v>
      </c>
      <c r="B64" s="751">
        <v>112.00115999989754</v>
      </c>
      <c r="C64" s="751">
        <v>112.00115999989754</v>
      </c>
      <c r="D64" s="751">
        <v>112.00115999989754</v>
      </c>
      <c r="E64">
        <v>112.00115999989754</v>
      </c>
      <c r="F64">
        <v>112.00115999989757</v>
      </c>
      <c r="G64">
        <v>112.00115999989754</v>
      </c>
      <c r="H64">
        <v>112.00115999989752</v>
      </c>
      <c r="I64">
        <v>112.00115999989752</v>
      </c>
      <c r="J64">
        <v>112.00115999989752</v>
      </c>
      <c r="K64">
        <v>112.00115999989752</v>
      </c>
      <c r="L64">
        <v>112.00115999989752</v>
      </c>
      <c r="M64">
        <v>112.00115999989754</v>
      </c>
      <c r="N64">
        <v>112.00115999989754</v>
      </c>
      <c r="O64">
        <v>112.00115999989752</v>
      </c>
      <c r="P64">
        <v>112.00115999989752</v>
      </c>
      <c r="Q64">
        <v>112.00115999989752</v>
      </c>
      <c r="R64">
        <v>112.00115999989752</v>
      </c>
      <c r="S64">
        <v>112.00115999989752</v>
      </c>
      <c r="T64">
        <v>112.00115999989752</v>
      </c>
      <c r="U64">
        <v>112.00115999989754</v>
      </c>
      <c r="V64">
        <v>112.00115999989754</v>
      </c>
      <c r="W64">
        <v>112.00115999989752</v>
      </c>
      <c r="X64">
        <v>112.00115999989754</v>
      </c>
      <c r="Y64">
        <v>112.00115999989752</v>
      </c>
      <c r="Z64">
        <v>112.00115999989757</v>
      </c>
      <c r="AA64">
        <v>112.00115999989754</v>
      </c>
      <c r="AB64">
        <v>112.00115999989754</v>
      </c>
      <c r="AC64">
        <v>112.00115999989752</v>
      </c>
      <c r="AD64">
        <v>112.00115999989752</v>
      </c>
      <c r="AE64">
        <v>112.00115999989754</v>
      </c>
      <c r="AF64">
        <v>112.00115999989752</v>
      </c>
      <c r="AG64">
        <v>112.00115999989752</v>
      </c>
      <c r="AH64">
        <v>112.00115999989754</v>
      </c>
    </row>
    <row r="65" spans="1:34" x14ac:dyDescent="0.3">
      <c r="A65" s="123">
        <f ca="1">Exceedance!U65</f>
        <v>48000</v>
      </c>
      <c r="B65" s="751">
        <v>111.99689025570652</v>
      </c>
      <c r="C65" s="751">
        <v>111.99689025570652</v>
      </c>
      <c r="D65" s="751">
        <v>111.99689025570652</v>
      </c>
      <c r="E65">
        <v>111.9968902557065</v>
      </c>
      <c r="F65">
        <v>111.99689025570652</v>
      </c>
      <c r="G65">
        <v>111.99689025570652</v>
      </c>
      <c r="H65">
        <v>111.99689025570652</v>
      </c>
      <c r="I65">
        <v>111.99689025570652</v>
      </c>
      <c r="J65">
        <v>111.99689025570652</v>
      </c>
      <c r="K65">
        <v>111.99689025570652</v>
      </c>
      <c r="L65">
        <v>111.99689025570652</v>
      </c>
      <c r="M65">
        <v>111.99689025570652</v>
      </c>
      <c r="N65">
        <v>111.9968902557065</v>
      </c>
      <c r="O65">
        <v>111.99689025570652</v>
      </c>
      <c r="P65">
        <v>111.99689025570652</v>
      </c>
      <c r="Q65">
        <v>111.99689025570652</v>
      </c>
      <c r="R65">
        <v>111.99689025570652</v>
      </c>
      <c r="S65">
        <v>111.99689025570652</v>
      </c>
      <c r="T65">
        <v>111.99689025570652</v>
      </c>
      <c r="U65">
        <v>111.99689025570652</v>
      </c>
      <c r="V65">
        <v>111.99689025570652</v>
      </c>
      <c r="W65">
        <v>111.99689025570652</v>
      </c>
      <c r="X65">
        <v>111.99689025570652</v>
      </c>
      <c r="Y65">
        <v>111.99689025570652</v>
      </c>
      <c r="Z65">
        <v>111.9968902557065</v>
      </c>
      <c r="AA65">
        <v>111.99689025570652</v>
      </c>
      <c r="AB65">
        <v>111.99689025570652</v>
      </c>
      <c r="AC65">
        <v>111.99689025570652</v>
      </c>
      <c r="AD65">
        <v>111.99689025570652</v>
      </c>
      <c r="AE65">
        <v>111.99689025570652</v>
      </c>
      <c r="AF65">
        <v>111.99689025570655</v>
      </c>
      <c r="AG65">
        <v>111.99689025570652</v>
      </c>
      <c r="AH65">
        <v>111.99689025570652</v>
      </c>
    </row>
    <row r="66" spans="1:34" x14ac:dyDescent="0.3">
      <c r="A66" s="123">
        <f ca="1">Exceedance!U66</f>
        <v>48030</v>
      </c>
      <c r="B66" s="751">
        <v>112.00115999993393</v>
      </c>
      <c r="C66" s="751">
        <v>112.00115999993393</v>
      </c>
      <c r="D66" s="751">
        <v>112.00115999993393</v>
      </c>
      <c r="E66">
        <v>112.0011599999339</v>
      </c>
      <c r="F66">
        <v>112.0011599999339</v>
      </c>
      <c r="G66">
        <v>112.00115999993393</v>
      </c>
      <c r="H66">
        <v>112.0011599999339</v>
      </c>
      <c r="I66">
        <v>112.0011599999339</v>
      </c>
      <c r="J66">
        <v>112.00115999993393</v>
      </c>
      <c r="K66">
        <v>112.00115999993393</v>
      </c>
      <c r="L66">
        <v>112.0011599999339</v>
      </c>
      <c r="M66">
        <v>112.00115999993393</v>
      </c>
      <c r="N66">
        <v>112.0011599999339</v>
      </c>
      <c r="O66">
        <v>112.0011599999339</v>
      </c>
      <c r="P66">
        <v>112.00115999993393</v>
      </c>
      <c r="Q66">
        <v>112.0011599999339</v>
      </c>
      <c r="R66">
        <v>112.0011599999339</v>
      </c>
      <c r="S66">
        <v>112.0011599999339</v>
      </c>
      <c r="T66">
        <v>112.0011599999339</v>
      </c>
      <c r="U66">
        <v>112.00115999993393</v>
      </c>
      <c r="V66">
        <v>112.0011599999339</v>
      </c>
      <c r="W66">
        <v>112.0011599999339</v>
      </c>
      <c r="X66">
        <v>112.0011599999339</v>
      </c>
      <c r="Y66">
        <v>112.00115999993393</v>
      </c>
      <c r="Z66">
        <v>112.0011599999339</v>
      </c>
      <c r="AA66">
        <v>112.00115999993393</v>
      </c>
      <c r="AB66">
        <v>112.0011599999339</v>
      </c>
      <c r="AC66">
        <v>112.00115999993393</v>
      </c>
      <c r="AD66">
        <v>112.00115999993393</v>
      </c>
      <c r="AE66">
        <v>112.0011599999339</v>
      </c>
      <c r="AF66">
        <v>112.0011599999339</v>
      </c>
      <c r="AG66">
        <v>112.00115999993393</v>
      </c>
      <c r="AH66">
        <v>112.00115999993393</v>
      </c>
    </row>
    <row r="67" spans="1:34" x14ac:dyDescent="0.3">
      <c r="A67" s="123">
        <f ca="1">Exceedance!U67</f>
        <v>48061</v>
      </c>
      <c r="B67" s="751">
        <v>112.00115999933465</v>
      </c>
      <c r="C67" s="751">
        <v>112.00115999933465</v>
      </c>
      <c r="D67" s="751">
        <v>112.00115999933465</v>
      </c>
      <c r="E67">
        <v>112.00115999933465</v>
      </c>
      <c r="F67">
        <v>112.00115999933465</v>
      </c>
      <c r="G67">
        <v>112.00115999933465</v>
      </c>
      <c r="H67">
        <v>112.00115999933466</v>
      </c>
      <c r="I67">
        <v>112.00115999933465</v>
      </c>
      <c r="J67">
        <v>112.00115999933465</v>
      </c>
      <c r="K67">
        <v>112.00115999933465</v>
      </c>
      <c r="L67">
        <v>112.00115999933465</v>
      </c>
      <c r="M67">
        <v>112.00115999933465</v>
      </c>
      <c r="N67">
        <v>112.00115999933465</v>
      </c>
      <c r="O67">
        <v>112.00115999933465</v>
      </c>
      <c r="P67">
        <v>112.00115999933465</v>
      </c>
      <c r="Q67">
        <v>112.00115999933465</v>
      </c>
      <c r="R67">
        <v>112.00115999933465</v>
      </c>
      <c r="S67">
        <v>112.00115999933465</v>
      </c>
      <c r="T67">
        <v>112.00115999933466</v>
      </c>
      <c r="U67">
        <v>112.00115999933465</v>
      </c>
      <c r="V67">
        <v>112.00115999933465</v>
      </c>
      <c r="W67">
        <v>112.00115999933466</v>
      </c>
      <c r="X67">
        <v>112.00115999933466</v>
      </c>
      <c r="Y67">
        <v>112.00115999933465</v>
      </c>
      <c r="Z67">
        <v>112.00115999933466</v>
      </c>
      <c r="AA67">
        <v>112.00115999933465</v>
      </c>
      <c r="AB67">
        <v>112.00115999933465</v>
      </c>
      <c r="AC67">
        <v>112.00115999933465</v>
      </c>
      <c r="AD67">
        <v>112.00115999933465</v>
      </c>
      <c r="AE67">
        <v>112.00115999933465</v>
      </c>
      <c r="AF67">
        <v>112.00115999933465</v>
      </c>
      <c r="AG67">
        <v>112.00115999933465</v>
      </c>
      <c r="AH67">
        <v>112.00115999933465</v>
      </c>
    </row>
    <row r="68" spans="1:34" x14ac:dyDescent="0.3">
      <c r="A68" s="123">
        <f ca="1">Exceedance!U68</f>
        <v>48092</v>
      </c>
      <c r="B68" s="751">
        <v>111.99816824463365</v>
      </c>
      <c r="C68" s="751">
        <v>111.99816824463365</v>
      </c>
      <c r="D68" s="751">
        <v>111.99816824463365</v>
      </c>
      <c r="E68">
        <v>111.99816824463365</v>
      </c>
      <c r="F68">
        <v>111.99816824463365</v>
      </c>
      <c r="G68">
        <v>111.99816824463362</v>
      </c>
      <c r="H68">
        <v>111.99816824463362</v>
      </c>
      <c r="I68">
        <v>111.99816824463365</v>
      </c>
      <c r="J68">
        <v>111.99816824463365</v>
      </c>
      <c r="K68">
        <v>111.99816824463365</v>
      </c>
      <c r="L68">
        <v>111.99816824463365</v>
      </c>
      <c r="M68">
        <v>111.99816824463365</v>
      </c>
      <c r="N68">
        <v>111.99816824463365</v>
      </c>
      <c r="O68">
        <v>111.99816824463365</v>
      </c>
      <c r="P68">
        <v>111.99816824463365</v>
      </c>
      <c r="Q68">
        <v>111.99816824463362</v>
      </c>
      <c r="R68">
        <v>111.99816824463362</v>
      </c>
      <c r="S68">
        <v>111.99816824463365</v>
      </c>
      <c r="T68">
        <v>111.99816824463365</v>
      </c>
      <c r="U68">
        <v>111.99816824463365</v>
      </c>
      <c r="V68">
        <v>111.99816824463365</v>
      </c>
      <c r="W68">
        <v>111.99816824463362</v>
      </c>
      <c r="X68">
        <v>111.99816824463362</v>
      </c>
      <c r="Y68">
        <v>111.99816824463365</v>
      </c>
      <c r="Z68">
        <v>111.99816824463362</v>
      </c>
      <c r="AA68">
        <v>111.99816824463365</v>
      </c>
      <c r="AB68">
        <v>111.99816824463362</v>
      </c>
      <c r="AC68">
        <v>111.99816824463365</v>
      </c>
      <c r="AD68">
        <v>111.99816824463362</v>
      </c>
      <c r="AE68">
        <v>111.99816824463365</v>
      </c>
      <c r="AF68">
        <v>111.99816824463362</v>
      </c>
      <c r="AG68">
        <v>111.99816824463365</v>
      </c>
      <c r="AH68">
        <v>111.99816824463365</v>
      </c>
    </row>
    <row r="69" spans="1:34" x14ac:dyDescent="0.3">
      <c r="A69" s="123" t="str">
        <f ca="1">Exceedance!U69</f>
        <v/>
      </c>
      <c r="B69" s="751"/>
      <c r="C69" s="751"/>
      <c r="D69" s="751"/>
    </row>
    <row r="70" spans="1:34" x14ac:dyDescent="0.3">
      <c r="A70" s="123" t="str">
        <f ca="1">Exceedance!U70</f>
        <v/>
      </c>
      <c r="B70" s="751"/>
      <c r="C70" s="751"/>
      <c r="D70" s="751"/>
    </row>
    <row r="71" spans="1:34" x14ac:dyDescent="0.3">
      <c r="A71" s="123" t="str">
        <f ca="1">Exceedance!U71</f>
        <v/>
      </c>
      <c r="B71" s="751"/>
      <c r="C71" s="751"/>
      <c r="D71" s="751"/>
    </row>
    <row r="72" spans="1:34" x14ac:dyDescent="0.3">
      <c r="A72" s="123" t="str">
        <f ca="1">Exceedance!U72</f>
        <v/>
      </c>
      <c r="B72" s="751"/>
      <c r="C72" s="751"/>
      <c r="D72" s="751"/>
    </row>
    <row r="73" spans="1:34" x14ac:dyDescent="0.3">
      <c r="A73" s="123" t="str">
        <f ca="1">Exceedance!U73</f>
        <v/>
      </c>
      <c r="B73" s="751"/>
      <c r="C73" s="751"/>
      <c r="D73" s="751"/>
    </row>
    <row r="74" spans="1:34" x14ac:dyDescent="0.3">
      <c r="A74" s="123" t="str">
        <f ca="1">Exceedance!U74</f>
        <v/>
      </c>
      <c r="B74" s="751"/>
      <c r="C74" s="751"/>
      <c r="D74" s="751"/>
    </row>
    <row r="75" spans="1:34" x14ac:dyDescent="0.3">
      <c r="A75" s="123" t="str">
        <f ca="1">Exceedance!U75</f>
        <v/>
      </c>
      <c r="B75" s="751"/>
      <c r="C75" s="751"/>
      <c r="D75" s="751"/>
    </row>
    <row r="76" spans="1:34" x14ac:dyDescent="0.3">
      <c r="A76" s="123" t="str">
        <f ca="1">Exceedance!U76</f>
        <v/>
      </c>
      <c r="B76" s="751"/>
      <c r="C76" s="751"/>
      <c r="D76" s="751"/>
    </row>
    <row r="77" spans="1:34" x14ac:dyDescent="0.3">
      <c r="A77" s="123" t="str">
        <f ca="1">Exceedance!U77</f>
        <v/>
      </c>
      <c r="B77" s="751"/>
      <c r="C77" s="751"/>
      <c r="D77" s="751"/>
    </row>
    <row r="78" spans="1:34" x14ac:dyDescent="0.3">
      <c r="A78" s="123" t="str">
        <f ca="1">Exceedance!U78</f>
        <v/>
      </c>
      <c r="B78" s="751"/>
      <c r="C78" s="751"/>
      <c r="D78" s="751"/>
    </row>
    <row r="79" spans="1:34" x14ac:dyDescent="0.3">
      <c r="A79" s="123" t="str">
        <f ca="1">Exceedance!U79</f>
        <v/>
      </c>
      <c r="B79" s="751"/>
      <c r="C79" s="751"/>
      <c r="D79" s="751"/>
    </row>
    <row r="80" spans="1:34" x14ac:dyDescent="0.3">
      <c r="A80" s="123" t="str">
        <f ca="1">Exceedance!U80</f>
        <v/>
      </c>
      <c r="B80" s="751"/>
      <c r="C80" s="751"/>
      <c r="D80" s="751"/>
    </row>
    <row r="81" spans="1:4" x14ac:dyDescent="0.3">
      <c r="A81" s="123" t="str">
        <f ca="1">Exceedance!U81</f>
        <v/>
      </c>
      <c r="B81" s="751"/>
      <c r="C81" s="751"/>
      <c r="D81" s="751"/>
    </row>
    <row r="82" spans="1:4" x14ac:dyDescent="0.3">
      <c r="A82" s="123" t="str">
        <f ca="1">Exceedance!U82</f>
        <v/>
      </c>
      <c r="B82" s="751"/>
      <c r="C82" s="751"/>
      <c r="D82" s="751"/>
    </row>
    <row r="83" spans="1:4" x14ac:dyDescent="0.3">
      <c r="A83" s="123" t="str">
        <f ca="1">Exceedance!U83</f>
        <v/>
      </c>
      <c r="B83" s="751"/>
      <c r="C83" s="751"/>
      <c r="D83" s="751"/>
    </row>
    <row r="84" spans="1:4" x14ac:dyDescent="0.3">
      <c r="A84" s="123" t="str">
        <f ca="1">Exceedance!U84</f>
        <v/>
      </c>
      <c r="B84" s="751"/>
      <c r="C84" s="751"/>
      <c r="D84" s="751"/>
    </row>
    <row r="85" spans="1:4" x14ac:dyDescent="0.3">
      <c r="A85" s="123" t="str">
        <f ca="1">Exceedance!U85</f>
        <v/>
      </c>
      <c r="B85" s="751"/>
      <c r="C85" s="751"/>
      <c r="D85" s="751"/>
    </row>
    <row r="86" spans="1:4" x14ac:dyDescent="0.3">
      <c r="A86" s="123" t="str">
        <f ca="1">Exceedance!U86</f>
        <v/>
      </c>
      <c r="B86" s="751"/>
      <c r="C86" s="751"/>
      <c r="D86" s="751"/>
    </row>
    <row r="87" spans="1:4" x14ac:dyDescent="0.3">
      <c r="A87" s="123" t="str">
        <f ca="1">Exceedance!U87</f>
        <v/>
      </c>
      <c r="B87" s="751"/>
      <c r="C87" s="751"/>
      <c r="D87" s="751"/>
    </row>
    <row r="88" spans="1:4" x14ac:dyDescent="0.3">
      <c r="A88" s="123" t="str">
        <f ca="1">Exceedance!U88</f>
        <v/>
      </c>
      <c r="B88" s="751"/>
      <c r="C88" s="751"/>
      <c r="D88" s="751"/>
    </row>
    <row r="89" spans="1:4" x14ac:dyDescent="0.3">
      <c r="A89" s="123" t="str">
        <f ca="1">Exceedance!U89</f>
        <v/>
      </c>
      <c r="B89" s="751"/>
      <c r="C89" s="751"/>
      <c r="D89" s="751"/>
    </row>
    <row r="90" spans="1:4" x14ac:dyDescent="0.3">
      <c r="A90" s="123" t="str">
        <f ca="1">Exceedance!U90</f>
        <v/>
      </c>
      <c r="B90" s="751"/>
      <c r="C90" s="751"/>
      <c r="D90" s="751"/>
    </row>
    <row r="91" spans="1:4" x14ac:dyDescent="0.3">
      <c r="A91" s="123" t="str">
        <f ca="1">Exceedance!U91</f>
        <v/>
      </c>
      <c r="B91" s="751"/>
      <c r="C91" s="751"/>
      <c r="D91" s="751"/>
    </row>
    <row r="92" spans="1:4" x14ac:dyDescent="0.3">
      <c r="A92" s="123" t="str">
        <f ca="1">Exceedance!U92</f>
        <v/>
      </c>
      <c r="B92" s="751"/>
      <c r="C92" s="751"/>
      <c r="D92" s="751"/>
    </row>
    <row r="93" spans="1:4" x14ac:dyDescent="0.3">
      <c r="A93" s="123" t="str">
        <f ca="1">Exceedance!U93</f>
        <v/>
      </c>
      <c r="B93" s="751"/>
      <c r="C93" s="751"/>
      <c r="D93" s="751"/>
    </row>
    <row r="94" spans="1:4" x14ac:dyDescent="0.3">
      <c r="A94" s="123" t="str">
        <f ca="1">Exceedance!U94</f>
        <v/>
      </c>
      <c r="B94" s="751"/>
      <c r="C94" s="751"/>
      <c r="D94" s="751"/>
    </row>
    <row r="95" spans="1:4" x14ac:dyDescent="0.3">
      <c r="A95" s="123" t="str">
        <f ca="1">Exceedance!U95</f>
        <v/>
      </c>
      <c r="B95" s="751"/>
      <c r="C95" s="751"/>
      <c r="D95" s="751"/>
    </row>
    <row r="96" spans="1:4" x14ac:dyDescent="0.3">
      <c r="A96" s="123" t="str">
        <f ca="1">Exceedance!U96</f>
        <v/>
      </c>
      <c r="B96" s="751"/>
      <c r="C96" s="751"/>
      <c r="D96" s="751"/>
    </row>
    <row r="97" spans="1:4" x14ac:dyDescent="0.3">
      <c r="A97" s="123" t="str">
        <f ca="1">Exceedance!U97</f>
        <v/>
      </c>
      <c r="B97" s="751"/>
      <c r="C97" s="751"/>
      <c r="D97" s="751"/>
    </row>
    <row r="98" spans="1:4" x14ac:dyDescent="0.3">
      <c r="A98" s="123" t="str">
        <f ca="1">Exceedance!U98</f>
        <v/>
      </c>
      <c r="B98" s="751"/>
      <c r="C98" s="751"/>
      <c r="D98" s="751"/>
    </row>
    <row r="99" spans="1:4" x14ac:dyDescent="0.3">
      <c r="A99" s="123" t="str">
        <f ca="1">Exceedance!U99</f>
        <v/>
      </c>
      <c r="B99" s="751"/>
      <c r="C99" s="751"/>
      <c r="D99" s="751"/>
    </row>
    <row r="100" spans="1:4" x14ac:dyDescent="0.3">
      <c r="A100" s="123" t="str">
        <f ca="1">Exceedance!U100</f>
        <v/>
      </c>
      <c r="B100" s="751"/>
      <c r="C100" s="751"/>
      <c r="D100" s="751"/>
    </row>
    <row r="101" spans="1:4" x14ac:dyDescent="0.3">
      <c r="B101" s="751"/>
      <c r="C101" s="751"/>
      <c r="D101" s="751"/>
    </row>
    <row r="102" spans="1:4" x14ac:dyDescent="0.3">
      <c r="B102" s="751"/>
      <c r="C102" s="751"/>
      <c r="D102" s="751"/>
    </row>
    <row r="103" spans="1:4" x14ac:dyDescent="0.3">
      <c r="B103" s="751"/>
      <c r="C103" s="751"/>
      <c r="D103" s="751"/>
    </row>
    <row r="104" spans="1:4" x14ac:dyDescent="0.3">
      <c r="B104" s="751"/>
      <c r="C104" s="751"/>
      <c r="D104" s="751"/>
    </row>
    <row r="105" spans="1:4" x14ac:dyDescent="0.3">
      <c r="B105" s="751"/>
      <c r="C105" s="751"/>
      <c r="D105" s="751"/>
    </row>
    <row r="106" spans="1:4" x14ac:dyDescent="0.3">
      <c r="B106" s="751"/>
      <c r="C106" s="751"/>
      <c r="D106" s="751"/>
    </row>
    <row r="107" spans="1:4" x14ac:dyDescent="0.3">
      <c r="B107" s="751"/>
      <c r="C107" s="751"/>
      <c r="D107" s="751"/>
    </row>
    <row r="108" spans="1:4" x14ac:dyDescent="0.3">
      <c r="B108" s="751"/>
      <c r="C108" s="751"/>
      <c r="D108" s="751"/>
    </row>
    <row r="109" spans="1:4" x14ac:dyDescent="0.3">
      <c r="B109" s="751"/>
      <c r="C109" s="751"/>
      <c r="D109" s="751"/>
    </row>
    <row r="110" spans="1:4" x14ac:dyDescent="0.3">
      <c r="B110" s="751"/>
      <c r="C110" s="751"/>
      <c r="D110" s="751"/>
    </row>
    <row r="111" spans="1:4" x14ac:dyDescent="0.3">
      <c r="B111" s="751"/>
      <c r="C111" s="751"/>
      <c r="D111" s="751"/>
    </row>
    <row r="112" spans="1:4" x14ac:dyDescent="0.3">
      <c r="B112" s="751"/>
      <c r="C112" s="751"/>
      <c r="D112" s="751"/>
    </row>
    <row r="113" spans="2:4" x14ac:dyDescent="0.3">
      <c r="B113" s="751"/>
      <c r="C113" s="751"/>
      <c r="D113" s="751"/>
    </row>
    <row r="114" spans="2:4" x14ac:dyDescent="0.3">
      <c r="B114" s="751"/>
      <c r="C114" s="751"/>
      <c r="D114" s="751"/>
    </row>
    <row r="115" spans="2:4" x14ac:dyDescent="0.3">
      <c r="B115" s="751"/>
      <c r="C115" s="751"/>
      <c r="D115" s="751"/>
    </row>
    <row r="116" spans="2:4" x14ac:dyDescent="0.3">
      <c r="B116" s="751"/>
      <c r="C116" s="751"/>
      <c r="D116" s="751"/>
    </row>
    <row r="117" spans="2:4" x14ac:dyDescent="0.3">
      <c r="B117" s="751"/>
      <c r="C117" s="751"/>
      <c r="D117" s="751"/>
    </row>
    <row r="118" spans="2:4" x14ac:dyDescent="0.3">
      <c r="B118" s="751"/>
      <c r="C118" s="751"/>
      <c r="D118" s="751"/>
    </row>
    <row r="119" spans="2:4" x14ac:dyDescent="0.3">
      <c r="B119" s="751"/>
      <c r="C119" s="751"/>
      <c r="D119" s="751"/>
    </row>
    <row r="120" spans="2:4" x14ac:dyDescent="0.3">
      <c r="B120" s="751"/>
      <c r="C120" s="751"/>
      <c r="D120" s="751"/>
    </row>
    <row r="121" spans="2:4" x14ac:dyDescent="0.3">
      <c r="B121" s="751"/>
      <c r="C121" s="751"/>
      <c r="D121" s="751"/>
    </row>
    <row r="122" spans="2:4" x14ac:dyDescent="0.3">
      <c r="B122" s="751"/>
      <c r="C122" s="751"/>
      <c r="D122" s="751"/>
    </row>
    <row r="123" spans="2:4" x14ac:dyDescent="0.3">
      <c r="B123" s="751"/>
      <c r="C123" s="751"/>
      <c r="D123" s="751"/>
    </row>
    <row r="124" spans="2:4" x14ac:dyDescent="0.3">
      <c r="B124" s="751"/>
      <c r="C124" s="751"/>
      <c r="D124" s="751"/>
    </row>
    <row r="125" spans="2:4" x14ac:dyDescent="0.3">
      <c r="B125" s="751"/>
      <c r="C125" s="751"/>
      <c r="D125" s="751"/>
    </row>
    <row r="126" spans="2:4" x14ac:dyDescent="0.3">
      <c r="B126" s="751"/>
      <c r="C126" s="751"/>
      <c r="D126" s="751"/>
    </row>
    <row r="127" spans="2:4" x14ac:dyDescent="0.3">
      <c r="B127" s="751"/>
      <c r="C127" s="751"/>
      <c r="D127" s="751"/>
    </row>
    <row r="128" spans="2:4" x14ac:dyDescent="0.3">
      <c r="B128" s="751"/>
      <c r="C128" s="751"/>
      <c r="D128" s="751"/>
    </row>
    <row r="129" spans="2:4" x14ac:dyDescent="0.3">
      <c r="B129" s="751"/>
      <c r="C129" s="751"/>
      <c r="D129" s="751"/>
    </row>
    <row r="130" spans="2:4" x14ac:dyDescent="0.3">
      <c r="B130" s="751"/>
      <c r="C130" s="751"/>
      <c r="D130" s="751"/>
    </row>
    <row r="131" spans="2:4" x14ac:dyDescent="0.3">
      <c r="B131" s="751"/>
      <c r="C131" s="751"/>
      <c r="D131" s="751"/>
    </row>
    <row r="132" spans="2:4" x14ac:dyDescent="0.3">
      <c r="B132" s="751"/>
      <c r="C132" s="751"/>
      <c r="D132" s="751"/>
    </row>
    <row r="133" spans="2:4" x14ac:dyDescent="0.3">
      <c r="B133" s="751"/>
      <c r="C133" s="751"/>
      <c r="D133" s="751"/>
    </row>
    <row r="134" spans="2:4" x14ac:dyDescent="0.3">
      <c r="B134" s="751"/>
      <c r="C134" s="751"/>
      <c r="D134" s="751"/>
    </row>
    <row r="135" spans="2:4" x14ac:dyDescent="0.3">
      <c r="B135" s="751"/>
      <c r="C135" s="751"/>
      <c r="D135" s="751"/>
    </row>
    <row r="136" spans="2:4" x14ac:dyDescent="0.3">
      <c r="B136" s="751"/>
      <c r="C136" s="751"/>
      <c r="D136" s="751"/>
    </row>
    <row r="137" spans="2:4" x14ac:dyDescent="0.3">
      <c r="B137" s="751"/>
      <c r="C137" s="751"/>
      <c r="D137" s="751"/>
    </row>
    <row r="138" spans="2:4" x14ac:dyDescent="0.3">
      <c r="B138" s="751"/>
      <c r="C138" s="751"/>
      <c r="D138" s="751"/>
    </row>
    <row r="139" spans="2:4" x14ac:dyDescent="0.3">
      <c r="B139" s="751"/>
      <c r="C139" s="751"/>
      <c r="D139" s="751"/>
    </row>
    <row r="140" spans="2:4" x14ac:dyDescent="0.3">
      <c r="B140" s="751"/>
      <c r="C140" s="751"/>
      <c r="D140" s="751"/>
    </row>
    <row r="141" spans="2:4" x14ac:dyDescent="0.3">
      <c r="B141" s="751"/>
      <c r="C141" s="751"/>
      <c r="D141" s="751"/>
    </row>
    <row r="142" spans="2:4" x14ac:dyDescent="0.3">
      <c r="B142" s="751"/>
      <c r="C142" s="751"/>
      <c r="D142" s="751"/>
    </row>
    <row r="143" spans="2:4" x14ac:dyDescent="0.3">
      <c r="B143" s="751"/>
      <c r="C143" s="751"/>
      <c r="D143" s="751"/>
    </row>
    <row r="144" spans="2:4" x14ac:dyDescent="0.3">
      <c r="B144" s="751"/>
      <c r="C144" s="751"/>
      <c r="D144" s="751"/>
    </row>
    <row r="145" spans="2:4" x14ac:dyDescent="0.3">
      <c r="B145" s="751"/>
      <c r="C145" s="751"/>
      <c r="D145" s="751"/>
    </row>
    <row r="146" spans="2:4" x14ac:dyDescent="0.3">
      <c r="B146" s="751"/>
      <c r="C146" s="751"/>
      <c r="D146" s="751"/>
    </row>
    <row r="147" spans="2:4" x14ac:dyDescent="0.3">
      <c r="B147" s="751"/>
      <c r="C147" s="751"/>
      <c r="D147" s="751"/>
    </row>
    <row r="148" spans="2:4" x14ac:dyDescent="0.3">
      <c r="B148" s="751"/>
      <c r="C148" s="751"/>
      <c r="D148" s="751"/>
    </row>
    <row r="149" spans="2:4" x14ac:dyDescent="0.3">
      <c r="B149" s="751"/>
      <c r="C149" s="751"/>
      <c r="D149" s="751"/>
    </row>
    <row r="150" spans="2:4" x14ac:dyDescent="0.3">
      <c r="B150" s="751"/>
      <c r="C150" s="751"/>
      <c r="D150" s="751"/>
    </row>
    <row r="151" spans="2:4" x14ac:dyDescent="0.3">
      <c r="B151" s="751"/>
      <c r="C151" s="751"/>
      <c r="D151" s="751"/>
    </row>
    <row r="152" spans="2:4" x14ac:dyDescent="0.3">
      <c r="B152" s="751"/>
      <c r="C152" s="751"/>
      <c r="D152" s="751"/>
    </row>
    <row r="153" spans="2:4" x14ac:dyDescent="0.3">
      <c r="B153" s="751"/>
      <c r="C153" s="751"/>
      <c r="D153" s="751"/>
    </row>
    <row r="154" spans="2:4" x14ac:dyDescent="0.3">
      <c r="B154" s="751"/>
      <c r="C154" s="751"/>
      <c r="D154" s="751"/>
    </row>
    <row r="155" spans="2:4" x14ac:dyDescent="0.3">
      <c r="B155" s="751"/>
      <c r="C155" s="751"/>
      <c r="D155" s="751"/>
    </row>
    <row r="156" spans="2:4" x14ac:dyDescent="0.3">
      <c r="B156" s="751"/>
      <c r="C156" s="751"/>
      <c r="D156" s="751"/>
    </row>
    <row r="157" spans="2:4" x14ac:dyDescent="0.3">
      <c r="B157" s="751"/>
      <c r="C157" s="751"/>
      <c r="D157" s="751"/>
    </row>
    <row r="158" spans="2:4" x14ac:dyDescent="0.3">
      <c r="B158" s="751"/>
      <c r="C158" s="751"/>
      <c r="D158" s="751"/>
    </row>
    <row r="159" spans="2:4" x14ac:dyDescent="0.3">
      <c r="B159" s="751"/>
      <c r="C159" s="751"/>
      <c r="D159" s="751"/>
    </row>
    <row r="160" spans="2:4" x14ac:dyDescent="0.3">
      <c r="B160" s="751"/>
      <c r="C160" s="751"/>
      <c r="D160" s="751"/>
    </row>
    <row r="161" spans="2:4" x14ac:dyDescent="0.3">
      <c r="B161" s="751"/>
      <c r="C161" s="751"/>
      <c r="D161" s="751"/>
    </row>
    <row r="162" spans="2:4" x14ac:dyDescent="0.3">
      <c r="B162" s="751"/>
      <c r="C162" s="751"/>
      <c r="D162" s="751"/>
    </row>
    <row r="163" spans="2:4" x14ac:dyDescent="0.3">
      <c r="B163" s="751"/>
      <c r="C163" s="751"/>
      <c r="D163" s="751"/>
    </row>
    <row r="164" spans="2:4" x14ac:dyDescent="0.3">
      <c r="B164" s="751"/>
      <c r="C164" s="751"/>
      <c r="D164" s="751"/>
    </row>
    <row r="165" spans="2:4" x14ac:dyDescent="0.3">
      <c r="B165" s="751"/>
      <c r="C165" s="751"/>
      <c r="D165" s="751"/>
    </row>
    <row r="166" spans="2:4" x14ac:dyDescent="0.3">
      <c r="B166" s="751"/>
      <c r="C166" s="751"/>
      <c r="D166" s="751"/>
    </row>
    <row r="167" spans="2:4" x14ac:dyDescent="0.3">
      <c r="B167" s="751"/>
      <c r="C167" s="751"/>
      <c r="D167" s="751"/>
    </row>
    <row r="168" spans="2:4" x14ac:dyDescent="0.3">
      <c r="B168" s="751"/>
      <c r="C168" s="751"/>
      <c r="D168" s="751"/>
    </row>
    <row r="169" spans="2:4" x14ac:dyDescent="0.3">
      <c r="B169" s="751"/>
      <c r="C169" s="751"/>
      <c r="D169" s="751"/>
    </row>
    <row r="170" spans="2:4" x14ac:dyDescent="0.3">
      <c r="B170" s="751"/>
      <c r="C170" s="751"/>
      <c r="D170" s="751"/>
    </row>
    <row r="171" spans="2:4" x14ac:dyDescent="0.3">
      <c r="B171" s="751"/>
      <c r="C171" s="751"/>
      <c r="D171" s="751"/>
    </row>
    <row r="172" spans="2:4" x14ac:dyDescent="0.3">
      <c r="B172" s="751"/>
      <c r="C172" s="751"/>
      <c r="D172" s="751"/>
    </row>
    <row r="173" spans="2:4" x14ac:dyDescent="0.3">
      <c r="B173" s="751"/>
      <c r="C173" s="751"/>
      <c r="D173" s="751"/>
    </row>
    <row r="174" spans="2:4" x14ac:dyDescent="0.3">
      <c r="B174" s="751"/>
      <c r="C174" s="751"/>
      <c r="D174" s="751"/>
    </row>
    <row r="175" spans="2:4" x14ac:dyDescent="0.3">
      <c r="B175" s="751"/>
      <c r="C175" s="751"/>
      <c r="D175" s="751"/>
    </row>
  </sheetData>
  <mergeCells count="1">
    <mergeCell ref="B1:AH1"/>
  </mergeCells>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700-000000000000}">
  <sheetPr codeName="Sheet60">
    <tabColor rgb="FF9966FF"/>
  </sheetPr>
  <dimension ref="A1:AH175"/>
  <sheetViews>
    <sheetView workbookViewId="0">
      <selection activeCell="B4" sqref="B4:AQ175"/>
    </sheetView>
  </sheetViews>
  <sheetFormatPr defaultRowHeight="14.4" x14ac:dyDescent="0.3"/>
  <cols>
    <col min="1" max="1" width="8.5546875" style="120"/>
    <col min="2" max="4" width="9.44140625" style="186"/>
  </cols>
  <sheetData>
    <row r="1" spans="1:34" s="120" customFormat="1" x14ac:dyDescent="0.3">
      <c r="A1" s="119"/>
      <c r="B1" s="874" t="s">
        <v>173</v>
      </c>
      <c r="C1" s="875"/>
      <c r="D1" s="875"/>
      <c r="E1" s="875"/>
      <c r="F1" s="875"/>
      <c r="G1" s="875"/>
      <c r="H1" s="875"/>
      <c r="I1" s="875"/>
      <c r="J1" s="875"/>
      <c r="K1" s="875"/>
      <c r="L1" s="875"/>
      <c r="M1" s="875"/>
      <c r="N1" s="875"/>
      <c r="O1" s="875"/>
      <c r="P1" s="875"/>
      <c r="Q1" s="875"/>
      <c r="R1" s="875"/>
      <c r="S1" s="875"/>
      <c r="T1" s="875"/>
      <c r="U1" s="875"/>
      <c r="V1" s="875"/>
      <c r="W1" s="875"/>
      <c r="X1" s="875"/>
      <c r="Y1" s="875"/>
      <c r="Z1" s="875"/>
      <c r="AA1" s="875"/>
      <c r="AB1" s="875"/>
      <c r="AC1" s="875"/>
      <c r="AD1" s="875"/>
      <c r="AE1" s="875"/>
      <c r="AF1" s="875"/>
      <c r="AG1" s="875"/>
      <c r="AH1" s="875"/>
    </row>
    <row r="2" spans="1:34" s="120" customFormat="1" x14ac:dyDescent="0.3">
      <c r="A2" s="119"/>
      <c r="B2" s="120" t="s">
        <v>288</v>
      </c>
      <c r="C2" s="120" t="s">
        <v>287</v>
      </c>
      <c r="D2" s="120" t="s">
        <v>289</v>
      </c>
      <c r="E2" s="120">
        <v>1991</v>
      </c>
      <c r="F2" s="120">
        <v>1992</v>
      </c>
      <c r="G2" s="120">
        <v>1993</v>
      </c>
      <c r="H2" s="120">
        <v>1994</v>
      </c>
      <c r="I2" s="120">
        <v>1995</v>
      </c>
      <c r="J2" s="120">
        <v>1996</v>
      </c>
      <c r="K2" s="120">
        <v>1997</v>
      </c>
      <c r="L2" s="120">
        <v>1998</v>
      </c>
      <c r="M2" s="120">
        <v>1999</v>
      </c>
      <c r="N2" s="120">
        <v>2000</v>
      </c>
      <c r="O2" s="120">
        <v>2001</v>
      </c>
      <c r="P2" s="120">
        <v>2002</v>
      </c>
      <c r="Q2" s="120">
        <v>2003</v>
      </c>
      <c r="R2" s="120">
        <v>2004</v>
      </c>
      <c r="S2" s="120">
        <v>2005</v>
      </c>
      <c r="T2" s="120">
        <v>2006</v>
      </c>
      <c r="U2" s="120">
        <v>2007</v>
      </c>
      <c r="V2" s="120">
        <v>2008</v>
      </c>
      <c r="W2" s="120">
        <v>2009</v>
      </c>
      <c r="X2" s="120">
        <v>2010</v>
      </c>
      <c r="Y2" s="120">
        <v>2011</v>
      </c>
      <c r="Z2" s="120">
        <v>2012</v>
      </c>
      <c r="AA2" s="120">
        <v>2013</v>
      </c>
      <c r="AB2" s="120">
        <v>2014</v>
      </c>
      <c r="AC2" s="120">
        <v>2015</v>
      </c>
      <c r="AD2" s="120">
        <v>2016</v>
      </c>
      <c r="AE2" s="120">
        <v>2017</v>
      </c>
      <c r="AF2" s="120">
        <v>2018</v>
      </c>
      <c r="AG2" s="120">
        <v>2019</v>
      </c>
      <c r="AH2" s="120">
        <v>2020</v>
      </c>
    </row>
    <row r="3" spans="1:34" s="122" customFormat="1" x14ac:dyDescent="0.3">
      <c r="A3" s="121"/>
      <c r="B3" s="122" t="s">
        <v>323</v>
      </c>
      <c r="C3" s="122" t="s">
        <v>324</v>
      </c>
      <c r="D3" s="122" t="s">
        <v>325</v>
      </c>
      <c r="E3" s="122" t="s">
        <v>326</v>
      </c>
      <c r="F3" s="122" t="s">
        <v>327</v>
      </c>
      <c r="G3" s="122" t="s">
        <v>328</v>
      </c>
      <c r="H3" s="122" t="s">
        <v>329</v>
      </c>
      <c r="I3" s="122" t="s">
        <v>330</v>
      </c>
      <c r="J3" s="122" t="s">
        <v>331</v>
      </c>
      <c r="K3" s="122" t="s">
        <v>332</v>
      </c>
      <c r="L3" s="122" t="s">
        <v>333</v>
      </c>
      <c r="M3" s="122" t="s">
        <v>334</v>
      </c>
      <c r="N3" s="122" t="s">
        <v>335</v>
      </c>
      <c r="O3" s="122" t="s">
        <v>336</v>
      </c>
      <c r="P3" s="122" t="s">
        <v>337</v>
      </c>
      <c r="Q3" s="122" t="s">
        <v>338</v>
      </c>
      <c r="R3" s="122" t="s">
        <v>339</v>
      </c>
      <c r="S3" s="122" t="s">
        <v>340</v>
      </c>
      <c r="T3" s="122" t="s">
        <v>341</v>
      </c>
      <c r="U3" s="122" t="s">
        <v>342</v>
      </c>
      <c r="V3" s="122" t="s">
        <v>343</v>
      </c>
      <c r="W3" s="122" t="s">
        <v>344</v>
      </c>
      <c r="X3" s="122" t="s">
        <v>345</v>
      </c>
      <c r="Y3" s="122" t="s">
        <v>346</v>
      </c>
      <c r="Z3" s="122" t="s">
        <v>347</v>
      </c>
      <c r="AA3" s="122" t="s">
        <v>348</v>
      </c>
      <c r="AB3" s="122" t="s">
        <v>349</v>
      </c>
      <c r="AC3" s="122" t="s">
        <v>350</v>
      </c>
      <c r="AD3" s="122" t="s">
        <v>351</v>
      </c>
      <c r="AE3" s="122" t="s">
        <v>352</v>
      </c>
      <c r="AF3" s="122" t="s">
        <v>353</v>
      </c>
      <c r="AG3" s="122" t="s">
        <v>354</v>
      </c>
      <c r="AH3" s="122" t="s">
        <v>355</v>
      </c>
    </row>
    <row r="4" spans="1:34" x14ac:dyDescent="0.3">
      <c r="A4" s="123">
        <f ca="1">Exceedance!U4</f>
        <v>46143</v>
      </c>
      <c r="B4" s="751">
        <v>7153.7299999999095</v>
      </c>
      <c r="C4" s="751">
        <v>7153.7299999999095</v>
      </c>
      <c r="D4" s="751">
        <v>7153.7299999999095</v>
      </c>
      <c r="E4">
        <v>7153.7299999999095</v>
      </c>
      <c r="F4">
        <v>7153.7299999999095</v>
      </c>
      <c r="G4">
        <v>7153.7299999999095</v>
      </c>
      <c r="H4">
        <v>7153.7299999999095</v>
      </c>
      <c r="I4">
        <v>7153.7299999999095</v>
      </c>
      <c r="J4">
        <v>7153.7299999999095</v>
      </c>
      <c r="K4">
        <v>7153.7299999999095</v>
      </c>
      <c r="L4">
        <v>7153.7299999999095</v>
      </c>
      <c r="M4">
        <v>7153.7299999999095</v>
      </c>
      <c r="N4">
        <v>7153.7299999999095</v>
      </c>
      <c r="O4">
        <v>7153.7299999999095</v>
      </c>
      <c r="P4">
        <v>7153.7299999999095</v>
      </c>
      <c r="Q4">
        <v>7153.7299999999095</v>
      </c>
      <c r="R4">
        <v>7153.7299999999095</v>
      </c>
      <c r="S4">
        <v>7153.7299999999095</v>
      </c>
      <c r="T4">
        <v>7153.7299999999095</v>
      </c>
      <c r="U4">
        <v>7153.7299999999095</v>
      </c>
      <c r="V4">
        <v>7153.7299999999095</v>
      </c>
      <c r="W4">
        <v>7153.7299999999095</v>
      </c>
      <c r="X4">
        <v>7153.7299999999095</v>
      </c>
      <c r="Y4">
        <v>7153.7299999999095</v>
      </c>
      <c r="Z4">
        <v>7153.7299999999095</v>
      </c>
      <c r="AA4">
        <v>7153.7299999999095</v>
      </c>
      <c r="AB4">
        <v>7153.7299999999095</v>
      </c>
      <c r="AC4">
        <v>7153.7299999999095</v>
      </c>
      <c r="AD4">
        <v>7153.7299999999095</v>
      </c>
      <c r="AE4">
        <v>7153.7299999999095</v>
      </c>
      <c r="AF4">
        <v>7153.7299999999095</v>
      </c>
      <c r="AG4">
        <v>7153.7299999999095</v>
      </c>
      <c r="AH4">
        <v>7153.7299999999095</v>
      </c>
    </row>
    <row r="5" spans="1:34" x14ac:dyDescent="0.3">
      <c r="A5" s="123">
        <f ca="1">Exceedance!U5</f>
        <v>46174</v>
      </c>
      <c r="B5" s="751">
        <v>7153.7246089090586</v>
      </c>
      <c r="C5" s="751">
        <v>7153.7246089090586</v>
      </c>
      <c r="D5" s="751">
        <v>7153.7246089090586</v>
      </c>
      <c r="E5">
        <v>7153.7246089090586</v>
      </c>
      <c r="F5">
        <v>7153.7246089090586</v>
      </c>
      <c r="G5">
        <v>7153.7246089090586</v>
      </c>
      <c r="H5">
        <v>7153.7246089090586</v>
      </c>
      <c r="I5">
        <v>7153.7246089090586</v>
      </c>
      <c r="J5">
        <v>7153.7246089090586</v>
      </c>
      <c r="K5">
        <v>7153.7246089090586</v>
      </c>
      <c r="L5">
        <v>7153.7246089090586</v>
      </c>
      <c r="M5">
        <v>7153.7246089090586</v>
      </c>
      <c r="N5">
        <v>7153.7246089090586</v>
      </c>
      <c r="O5">
        <v>7153.7246089090586</v>
      </c>
      <c r="P5">
        <v>7153.7246089090586</v>
      </c>
      <c r="Q5">
        <v>7153.7246089090586</v>
      </c>
      <c r="R5">
        <v>7153.7246089090586</v>
      </c>
      <c r="S5">
        <v>7153.7246089090586</v>
      </c>
      <c r="T5">
        <v>7153.7246089090586</v>
      </c>
      <c r="U5">
        <v>7153.7246089090586</v>
      </c>
      <c r="V5">
        <v>7153.7246089090586</v>
      </c>
      <c r="W5">
        <v>7153.7246089090586</v>
      </c>
      <c r="X5">
        <v>7153.7246089090586</v>
      </c>
      <c r="Y5">
        <v>7153.7246089090586</v>
      </c>
      <c r="Z5">
        <v>7153.7246089090586</v>
      </c>
      <c r="AA5">
        <v>7153.7246089090586</v>
      </c>
      <c r="AB5">
        <v>7153.7246089090586</v>
      </c>
      <c r="AC5">
        <v>7153.7246089090586</v>
      </c>
      <c r="AD5">
        <v>7153.7246089090586</v>
      </c>
      <c r="AE5">
        <v>7153.7246089090586</v>
      </c>
      <c r="AF5">
        <v>7153.7246089090586</v>
      </c>
      <c r="AG5">
        <v>7153.7246089090586</v>
      </c>
      <c r="AH5">
        <v>7153.7246089090586</v>
      </c>
    </row>
    <row r="6" spans="1:34" x14ac:dyDescent="0.3">
      <c r="A6" s="123">
        <f ca="1">Exceedance!U6</f>
        <v>46204</v>
      </c>
      <c r="B6" s="751">
        <v>7153.7299999999432</v>
      </c>
      <c r="C6" s="751">
        <v>7153.7299999999432</v>
      </c>
      <c r="D6" s="751">
        <v>7153.7299999999432</v>
      </c>
      <c r="E6">
        <v>7153.7299999999432</v>
      </c>
      <c r="F6">
        <v>7153.7299999999432</v>
      </c>
      <c r="G6">
        <v>7153.7299999999432</v>
      </c>
      <c r="H6">
        <v>7153.7299999999432</v>
      </c>
      <c r="I6">
        <v>7153.7299999999432</v>
      </c>
      <c r="J6">
        <v>7153.7299999999432</v>
      </c>
      <c r="K6">
        <v>7153.7299999999432</v>
      </c>
      <c r="L6">
        <v>7153.7299999999432</v>
      </c>
      <c r="M6">
        <v>7153.7299999999432</v>
      </c>
      <c r="N6">
        <v>7153.7299999999432</v>
      </c>
      <c r="O6">
        <v>7153.7299999999432</v>
      </c>
      <c r="P6">
        <v>7153.7299999999432</v>
      </c>
      <c r="Q6">
        <v>7153.7299999999432</v>
      </c>
      <c r="R6">
        <v>7153.7299999999432</v>
      </c>
      <c r="S6">
        <v>7153.7299999999432</v>
      </c>
      <c r="T6">
        <v>7153.7299999999432</v>
      </c>
      <c r="U6">
        <v>7153.7299999999432</v>
      </c>
      <c r="V6">
        <v>7153.7299999999432</v>
      </c>
      <c r="W6">
        <v>7153.7299999999432</v>
      </c>
      <c r="X6">
        <v>7153.7299999999432</v>
      </c>
      <c r="Y6">
        <v>7153.7299999999432</v>
      </c>
      <c r="Z6">
        <v>7153.7299999999432</v>
      </c>
      <c r="AA6">
        <v>7153.7299999999432</v>
      </c>
      <c r="AB6">
        <v>7153.7299999999432</v>
      </c>
      <c r="AC6">
        <v>7153.7299999999432</v>
      </c>
      <c r="AD6">
        <v>7153.7299999999432</v>
      </c>
      <c r="AE6">
        <v>7153.7299999999432</v>
      </c>
      <c r="AF6">
        <v>7153.7299999999432</v>
      </c>
      <c r="AG6">
        <v>7153.7299999999432</v>
      </c>
      <c r="AH6">
        <v>7153.7299999999432</v>
      </c>
    </row>
    <row r="7" spans="1:34" x14ac:dyDescent="0.3">
      <c r="A7" s="123">
        <f ca="1">Exceedance!U7</f>
        <v>46235</v>
      </c>
      <c r="B7" s="751">
        <v>7153.7299999991874</v>
      </c>
      <c r="C7" s="751">
        <v>7153.7299999991874</v>
      </c>
      <c r="D7" s="751">
        <v>7153.7299999991874</v>
      </c>
      <c r="E7">
        <v>7153.7299999991874</v>
      </c>
      <c r="F7">
        <v>7153.7299999991874</v>
      </c>
      <c r="G7">
        <v>7153.7299999991874</v>
      </c>
      <c r="H7">
        <v>7153.7299999991874</v>
      </c>
      <c r="I7">
        <v>7153.7299999991874</v>
      </c>
      <c r="J7">
        <v>7153.7299999991874</v>
      </c>
      <c r="K7">
        <v>7153.7299999991874</v>
      </c>
      <c r="L7">
        <v>7153.7299999991874</v>
      </c>
      <c r="M7">
        <v>7153.7299999991874</v>
      </c>
      <c r="N7">
        <v>7153.7299999991874</v>
      </c>
      <c r="O7">
        <v>7153.7299999991874</v>
      </c>
      <c r="P7">
        <v>7153.7299999991874</v>
      </c>
      <c r="Q7">
        <v>7153.7299999991874</v>
      </c>
      <c r="R7">
        <v>7153.7299999991874</v>
      </c>
      <c r="S7">
        <v>7153.7299999991874</v>
      </c>
      <c r="T7">
        <v>7153.7299999991874</v>
      </c>
      <c r="U7">
        <v>7153.7299999991874</v>
      </c>
      <c r="V7">
        <v>7153.7299999991874</v>
      </c>
      <c r="W7">
        <v>7153.7299999991874</v>
      </c>
      <c r="X7">
        <v>7153.7299999991874</v>
      </c>
      <c r="Y7">
        <v>7153.7299999991874</v>
      </c>
      <c r="Z7">
        <v>7153.7299999991874</v>
      </c>
      <c r="AA7">
        <v>7153.7299999991874</v>
      </c>
      <c r="AB7">
        <v>7153.7299999991874</v>
      </c>
      <c r="AC7">
        <v>7153.7299999991874</v>
      </c>
      <c r="AD7">
        <v>7153.7299999991874</v>
      </c>
      <c r="AE7">
        <v>7153.7299999991874</v>
      </c>
      <c r="AF7">
        <v>7153.7299999991874</v>
      </c>
      <c r="AG7">
        <v>7153.7299999991874</v>
      </c>
      <c r="AH7">
        <v>7153.7299999991874</v>
      </c>
    </row>
    <row r="8" spans="1:34" x14ac:dyDescent="0.3">
      <c r="A8" s="123">
        <f ca="1">Exceedance!U8</f>
        <v>46266</v>
      </c>
      <c r="B8" s="751">
        <v>7153.7262225311251</v>
      </c>
      <c r="C8" s="751">
        <v>7153.7262225311251</v>
      </c>
      <c r="D8" s="751">
        <v>7153.7262225311251</v>
      </c>
      <c r="E8">
        <v>7153.7262225311251</v>
      </c>
      <c r="F8">
        <v>7153.7262225311251</v>
      </c>
      <c r="G8">
        <v>7153.7262225311251</v>
      </c>
      <c r="H8">
        <v>7153.7262225311251</v>
      </c>
      <c r="I8">
        <v>7153.7262225311251</v>
      </c>
      <c r="J8">
        <v>7153.7262225311251</v>
      </c>
      <c r="K8">
        <v>7153.7262225311251</v>
      </c>
      <c r="L8">
        <v>7153.7262225311251</v>
      </c>
      <c r="M8">
        <v>7153.7262225311251</v>
      </c>
      <c r="N8">
        <v>7153.7262225311251</v>
      </c>
      <c r="O8">
        <v>7153.7262225311251</v>
      </c>
      <c r="P8">
        <v>7153.7262225311251</v>
      </c>
      <c r="Q8">
        <v>7153.7262225311251</v>
      </c>
      <c r="R8">
        <v>7153.7262225311251</v>
      </c>
      <c r="S8">
        <v>7153.7262225311251</v>
      </c>
      <c r="T8">
        <v>7153.7262225311251</v>
      </c>
      <c r="U8">
        <v>7153.7262225311251</v>
      </c>
      <c r="V8">
        <v>7153.7262225311251</v>
      </c>
      <c r="W8">
        <v>7153.7262225311251</v>
      </c>
      <c r="X8">
        <v>7153.7262225311251</v>
      </c>
      <c r="Y8">
        <v>7153.7262225311251</v>
      </c>
      <c r="Z8">
        <v>7153.7262225311251</v>
      </c>
      <c r="AA8">
        <v>7153.7262225311251</v>
      </c>
      <c r="AB8">
        <v>7153.7262225311251</v>
      </c>
      <c r="AC8">
        <v>7153.7262225311251</v>
      </c>
      <c r="AD8">
        <v>7153.7262225311251</v>
      </c>
      <c r="AE8">
        <v>7153.7262225311251</v>
      </c>
      <c r="AF8">
        <v>7153.7262225311251</v>
      </c>
      <c r="AG8">
        <v>7153.7262225311251</v>
      </c>
      <c r="AH8">
        <v>7153.7262225311251</v>
      </c>
    </row>
    <row r="9" spans="1:34" x14ac:dyDescent="0.3">
      <c r="A9" s="123">
        <f ca="1">Exceedance!U9</f>
        <v>46296</v>
      </c>
      <c r="B9" s="751">
        <v>7153.7300000000805</v>
      </c>
      <c r="C9" s="751">
        <v>7153.7300000000805</v>
      </c>
      <c r="D9" s="751">
        <v>7153.7300000000805</v>
      </c>
      <c r="E9">
        <v>7153.7300000000805</v>
      </c>
      <c r="F9">
        <v>7153.7300000000805</v>
      </c>
      <c r="G9">
        <v>7153.7300000000805</v>
      </c>
      <c r="H9">
        <v>7153.7300000000805</v>
      </c>
      <c r="I9">
        <v>7153.7300000000805</v>
      </c>
      <c r="J9">
        <v>7153.7300000000805</v>
      </c>
      <c r="K9">
        <v>7153.7300000000805</v>
      </c>
      <c r="L9">
        <v>7153.7300000000805</v>
      </c>
      <c r="M9">
        <v>7153.7300000000805</v>
      </c>
      <c r="N9">
        <v>7153.7300000000805</v>
      </c>
      <c r="O9">
        <v>7153.7300000000805</v>
      </c>
      <c r="P9">
        <v>7153.7300000000805</v>
      </c>
      <c r="Q9">
        <v>7153.7300000000805</v>
      </c>
      <c r="R9">
        <v>7153.7300000000805</v>
      </c>
      <c r="S9">
        <v>7153.7300000000805</v>
      </c>
      <c r="T9">
        <v>7153.7300000000805</v>
      </c>
      <c r="U9">
        <v>7153.7300000000805</v>
      </c>
      <c r="V9">
        <v>7153.7300000000805</v>
      </c>
      <c r="W9">
        <v>7153.7300000000805</v>
      </c>
      <c r="X9">
        <v>7153.7300000000805</v>
      </c>
      <c r="Y9">
        <v>7153.7300000000805</v>
      </c>
      <c r="Z9">
        <v>7153.7300000000805</v>
      </c>
      <c r="AA9">
        <v>7153.7300000000805</v>
      </c>
      <c r="AB9">
        <v>7153.7300000000805</v>
      </c>
      <c r="AC9">
        <v>7153.7300000000805</v>
      </c>
      <c r="AD9">
        <v>7153.7300000000805</v>
      </c>
      <c r="AE9">
        <v>7153.7300000000805</v>
      </c>
      <c r="AF9">
        <v>7153.7300000000805</v>
      </c>
      <c r="AG9">
        <v>7153.7300000000805</v>
      </c>
      <c r="AH9">
        <v>7153.7300000000805</v>
      </c>
    </row>
    <row r="10" spans="1:34" x14ac:dyDescent="0.3">
      <c r="A10" s="123">
        <f ca="1">Exceedance!U10</f>
        <v>46327</v>
      </c>
      <c r="B10" s="751">
        <v>7153.7290312053328</v>
      </c>
      <c r="C10" s="751">
        <v>7153.7290312053328</v>
      </c>
      <c r="D10" s="751">
        <v>7153.7290312053328</v>
      </c>
      <c r="E10">
        <v>7153.7290312053328</v>
      </c>
      <c r="F10">
        <v>7153.7290312053328</v>
      </c>
      <c r="G10">
        <v>7153.7290312053328</v>
      </c>
      <c r="H10">
        <v>7153.7290312053328</v>
      </c>
      <c r="I10">
        <v>7153.7290312053328</v>
      </c>
      <c r="J10">
        <v>7153.7290312053328</v>
      </c>
      <c r="K10">
        <v>7153.7290312053328</v>
      </c>
      <c r="L10">
        <v>7153.7290312053328</v>
      </c>
      <c r="M10">
        <v>7153.7290312053328</v>
      </c>
      <c r="N10">
        <v>7153.7290312053328</v>
      </c>
      <c r="O10">
        <v>7153.7290312053328</v>
      </c>
      <c r="P10">
        <v>7153.7290312053328</v>
      </c>
      <c r="Q10">
        <v>7153.7290312053328</v>
      </c>
      <c r="R10">
        <v>7153.7290312053328</v>
      </c>
      <c r="S10">
        <v>7153.7290312053328</v>
      </c>
      <c r="T10">
        <v>7153.7290312053328</v>
      </c>
      <c r="U10">
        <v>7153.7290312053328</v>
      </c>
      <c r="V10">
        <v>7153.7290312053328</v>
      </c>
      <c r="W10">
        <v>7153.7290312053328</v>
      </c>
      <c r="X10">
        <v>7153.7290312053328</v>
      </c>
      <c r="Y10">
        <v>7153.7290312053328</v>
      </c>
      <c r="Z10">
        <v>7153.7290312053328</v>
      </c>
      <c r="AA10">
        <v>7153.7290312053328</v>
      </c>
      <c r="AB10">
        <v>7153.7290312053328</v>
      </c>
      <c r="AC10">
        <v>7153.7290312053328</v>
      </c>
      <c r="AD10">
        <v>7153.7290312053328</v>
      </c>
      <c r="AE10">
        <v>7153.7290312053328</v>
      </c>
      <c r="AF10">
        <v>7153.7290312053328</v>
      </c>
      <c r="AG10">
        <v>7153.7290312053328</v>
      </c>
      <c r="AH10">
        <v>7153.7290312053328</v>
      </c>
    </row>
    <row r="11" spans="1:34" x14ac:dyDescent="0.3">
      <c r="A11" s="123">
        <f ca="1">Exceedance!U11</f>
        <v>46357</v>
      </c>
      <c r="B11" s="751">
        <v>7153.7300000000005</v>
      </c>
      <c r="C11" s="751">
        <v>7153.7300000000005</v>
      </c>
      <c r="D11" s="751">
        <v>7153.7300000000005</v>
      </c>
      <c r="E11">
        <v>7153.7300000000005</v>
      </c>
      <c r="F11">
        <v>7153.7300000000005</v>
      </c>
      <c r="G11">
        <v>7153.7300000000005</v>
      </c>
      <c r="H11">
        <v>7153.7300000000005</v>
      </c>
      <c r="I11">
        <v>7153.7300000000005</v>
      </c>
      <c r="J11">
        <v>7153.7300000000005</v>
      </c>
      <c r="K11">
        <v>7153.7300000000005</v>
      </c>
      <c r="L11">
        <v>7153.7300000000005</v>
      </c>
      <c r="M11">
        <v>7153.7300000000005</v>
      </c>
      <c r="N11">
        <v>7153.7300000000005</v>
      </c>
      <c r="O11">
        <v>7153.7300000000005</v>
      </c>
      <c r="P11">
        <v>7153.7300000000005</v>
      </c>
      <c r="Q11">
        <v>7153.7300000000005</v>
      </c>
      <c r="R11">
        <v>7153.7300000000005</v>
      </c>
      <c r="S11">
        <v>7153.7300000000005</v>
      </c>
      <c r="T11">
        <v>7153.7300000000005</v>
      </c>
      <c r="U11">
        <v>7153.7300000000005</v>
      </c>
      <c r="V11">
        <v>7153.7300000000005</v>
      </c>
      <c r="W11">
        <v>7153.7300000000005</v>
      </c>
      <c r="X11">
        <v>7153.7300000000005</v>
      </c>
      <c r="Y11">
        <v>7153.7300000000005</v>
      </c>
      <c r="Z11">
        <v>7153.7300000000005</v>
      </c>
      <c r="AA11">
        <v>7153.7300000000005</v>
      </c>
      <c r="AB11">
        <v>7153.7300000000005</v>
      </c>
      <c r="AC11">
        <v>7153.7300000000005</v>
      </c>
      <c r="AD11">
        <v>7153.7300000000005</v>
      </c>
      <c r="AE11">
        <v>7153.7300000000005</v>
      </c>
      <c r="AF11">
        <v>7153.7300000000005</v>
      </c>
      <c r="AG11">
        <v>7153.7300000000005</v>
      </c>
      <c r="AH11">
        <v>7153.7300000000005</v>
      </c>
    </row>
    <row r="12" spans="1:34" x14ac:dyDescent="0.3">
      <c r="A12" s="123">
        <f ca="1">Exceedance!U12</f>
        <v>46388</v>
      </c>
      <c r="B12" s="751">
        <v>7153.7299999999959</v>
      </c>
      <c r="C12" s="751">
        <v>7153.7299999999959</v>
      </c>
      <c r="D12" s="751">
        <v>7153.7299999999959</v>
      </c>
      <c r="E12">
        <v>7153.7299999999959</v>
      </c>
      <c r="F12">
        <v>7153.7299999999959</v>
      </c>
      <c r="G12">
        <v>7153.7299999999959</v>
      </c>
      <c r="H12">
        <v>7153.7299999999959</v>
      </c>
      <c r="I12">
        <v>7153.7299999999959</v>
      </c>
      <c r="J12">
        <v>7153.7299999999959</v>
      </c>
      <c r="K12">
        <v>7153.7299999999959</v>
      </c>
      <c r="L12">
        <v>7153.7299999999959</v>
      </c>
      <c r="M12">
        <v>7153.7299999999959</v>
      </c>
      <c r="N12">
        <v>7153.7299999999959</v>
      </c>
      <c r="O12">
        <v>7153.7299999999959</v>
      </c>
      <c r="P12">
        <v>7153.7299999999959</v>
      </c>
      <c r="Q12">
        <v>7153.7299999999959</v>
      </c>
      <c r="R12">
        <v>7153.7299999999959</v>
      </c>
      <c r="S12">
        <v>7153.7299999999959</v>
      </c>
      <c r="T12">
        <v>7153.7299999999959</v>
      </c>
      <c r="U12">
        <v>7153.7299999999959</v>
      </c>
      <c r="V12">
        <v>7153.7299999999959</v>
      </c>
      <c r="W12">
        <v>7153.7299999999959</v>
      </c>
      <c r="X12">
        <v>7153.7299999999959</v>
      </c>
      <c r="Y12">
        <v>7153.7299999999959</v>
      </c>
      <c r="Z12">
        <v>7153.7299999999959</v>
      </c>
      <c r="AA12">
        <v>7153.7299999999959</v>
      </c>
      <c r="AB12">
        <v>7153.7299999999959</v>
      </c>
      <c r="AC12">
        <v>7153.7299999999959</v>
      </c>
      <c r="AD12">
        <v>7153.7299999999959</v>
      </c>
      <c r="AE12">
        <v>7153.7299999999959</v>
      </c>
      <c r="AF12">
        <v>7153.7299999999959</v>
      </c>
      <c r="AG12">
        <v>7153.7299999999959</v>
      </c>
      <c r="AH12">
        <v>7153.7299999999959</v>
      </c>
    </row>
    <row r="13" spans="1:34" x14ac:dyDescent="0.3">
      <c r="A13" s="123">
        <f ca="1">Exceedance!U13</f>
        <v>46419</v>
      </c>
      <c r="B13" s="751">
        <v>7153.727287361362</v>
      </c>
      <c r="C13" s="751">
        <v>7153.727287361362</v>
      </c>
      <c r="D13" s="751">
        <v>7153.727287361362</v>
      </c>
      <c r="E13">
        <v>7153.727287361362</v>
      </c>
      <c r="F13">
        <v>7153.727287361362</v>
      </c>
      <c r="G13">
        <v>7153.727287361362</v>
      </c>
      <c r="H13">
        <v>7153.727287361362</v>
      </c>
      <c r="I13">
        <v>7153.727287361362</v>
      </c>
      <c r="J13">
        <v>7153.727287361362</v>
      </c>
      <c r="K13">
        <v>7153.727287361362</v>
      </c>
      <c r="L13">
        <v>7153.727287361362</v>
      </c>
      <c r="M13">
        <v>7153.727287361362</v>
      </c>
      <c r="N13">
        <v>7153.727287361362</v>
      </c>
      <c r="O13">
        <v>7153.727287361362</v>
      </c>
      <c r="P13">
        <v>7153.727287361362</v>
      </c>
      <c r="Q13">
        <v>7153.727287361362</v>
      </c>
      <c r="R13">
        <v>7153.727287361362</v>
      </c>
      <c r="S13">
        <v>7153.727287361362</v>
      </c>
      <c r="T13">
        <v>7153.727287361362</v>
      </c>
      <c r="U13">
        <v>7153.727287361362</v>
      </c>
      <c r="V13">
        <v>7153.727287361362</v>
      </c>
      <c r="W13">
        <v>7153.727287361362</v>
      </c>
      <c r="X13">
        <v>7153.727287361362</v>
      </c>
      <c r="Y13">
        <v>7153.727287361362</v>
      </c>
      <c r="Z13">
        <v>7153.727287361362</v>
      </c>
      <c r="AA13">
        <v>7153.727287361362</v>
      </c>
      <c r="AB13">
        <v>7153.727287361362</v>
      </c>
      <c r="AC13">
        <v>7153.727287361362</v>
      </c>
      <c r="AD13">
        <v>7153.727287361362</v>
      </c>
      <c r="AE13">
        <v>7153.727287361362</v>
      </c>
      <c r="AF13">
        <v>7153.727287361362</v>
      </c>
      <c r="AG13">
        <v>7153.727287361362</v>
      </c>
      <c r="AH13">
        <v>7153.727287361362</v>
      </c>
    </row>
    <row r="14" spans="1:34" x14ac:dyDescent="0.3">
      <c r="A14" s="123">
        <f ca="1">Exceedance!U14</f>
        <v>46447</v>
      </c>
      <c r="B14" s="751">
        <v>7153.7299999999723</v>
      </c>
      <c r="C14" s="751">
        <v>7153.7299999999723</v>
      </c>
      <c r="D14" s="751">
        <v>7153.7299999999723</v>
      </c>
      <c r="E14">
        <v>7153.7299999999723</v>
      </c>
      <c r="F14">
        <v>7153.7299999999723</v>
      </c>
      <c r="G14">
        <v>7153.7299999999723</v>
      </c>
      <c r="H14">
        <v>7153.7299999999723</v>
      </c>
      <c r="I14">
        <v>7153.7299999999723</v>
      </c>
      <c r="J14">
        <v>7153.7299999999723</v>
      </c>
      <c r="K14">
        <v>7153.7299999999723</v>
      </c>
      <c r="L14">
        <v>7153.7299999999723</v>
      </c>
      <c r="M14">
        <v>7153.7299999999723</v>
      </c>
      <c r="N14">
        <v>7153.7299999999723</v>
      </c>
      <c r="O14">
        <v>7153.7299999999723</v>
      </c>
      <c r="P14">
        <v>7153.7299999999723</v>
      </c>
      <c r="Q14">
        <v>7153.7299999999723</v>
      </c>
      <c r="R14">
        <v>7153.7299999999723</v>
      </c>
      <c r="S14">
        <v>7153.7299999999723</v>
      </c>
      <c r="T14">
        <v>7153.7299999999723</v>
      </c>
      <c r="U14">
        <v>7153.7299999999723</v>
      </c>
      <c r="V14">
        <v>7153.7299999999723</v>
      </c>
      <c r="W14">
        <v>7153.7299999999723</v>
      </c>
      <c r="X14">
        <v>7153.7299999999723</v>
      </c>
      <c r="Y14">
        <v>7153.7299999999723</v>
      </c>
      <c r="Z14">
        <v>7153.7299999999723</v>
      </c>
      <c r="AA14">
        <v>7153.7299999999723</v>
      </c>
      <c r="AB14">
        <v>7153.7299999999723</v>
      </c>
      <c r="AC14">
        <v>7153.7299999999723</v>
      </c>
      <c r="AD14">
        <v>7153.7299999999723</v>
      </c>
      <c r="AE14">
        <v>7153.7299999999723</v>
      </c>
      <c r="AF14">
        <v>7153.7299999999723</v>
      </c>
      <c r="AG14">
        <v>7153.7299999999723</v>
      </c>
      <c r="AH14">
        <v>7153.7299999999723</v>
      </c>
    </row>
    <row r="15" spans="1:34" x14ac:dyDescent="0.3">
      <c r="A15" s="123">
        <f ca="1">Exceedance!U15</f>
        <v>46478</v>
      </c>
      <c r="B15" s="751">
        <v>7153.7269649340651</v>
      </c>
      <c r="C15" s="751">
        <v>7153.7269649340651</v>
      </c>
      <c r="D15" s="751">
        <v>7153.7269649340651</v>
      </c>
      <c r="E15">
        <v>7153.7269649340651</v>
      </c>
      <c r="F15">
        <v>7153.7269649340651</v>
      </c>
      <c r="G15">
        <v>7153.7269649340651</v>
      </c>
      <c r="H15">
        <v>7153.7269649340651</v>
      </c>
      <c r="I15">
        <v>7153.7269649340651</v>
      </c>
      <c r="J15">
        <v>7153.7269649340651</v>
      </c>
      <c r="K15">
        <v>7153.7269649340651</v>
      </c>
      <c r="L15">
        <v>7153.7269649340651</v>
      </c>
      <c r="M15">
        <v>7153.7269649340651</v>
      </c>
      <c r="N15">
        <v>7153.7269649340651</v>
      </c>
      <c r="O15">
        <v>7153.7269649340651</v>
      </c>
      <c r="P15">
        <v>7153.7269649340651</v>
      </c>
      <c r="Q15">
        <v>7153.7269649340651</v>
      </c>
      <c r="R15">
        <v>7153.7269649340651</v>
      </c>
      <c r="S15">
        <v>7153.7269649340651</v>
      </c>
      <c r="T15">
        <v>7153.7269649340651</v>
      </c>
      <c r="U15">
        <v>7153.7269649340651</v>
      </c>
      <c r="V15">
        <v>7153.7269649340651</v>
      </c>
      <c r="W15">
        <v>7153.7269649340651</v>
      </c>
      <c r="X15">
        <v>7153.7269649340651</v>
      </c>
      <c r="Y15">
        <v>7153.7269649340651</v>
      </c>
      <c r="Z15">
        <v>7153.7269649340651</v>
      </c>
      <c r="AA15">
        <v>7153.7269649340651</v>
      </c>
      <c r="AB15">
        <v>7153.7269649340651</v>
      </c>
      <c r="AC15">
        <v>7153.7269649340651</v>
      </c>
      <c r="AD15">
        <v>7153.7269649340651</v>
      </c>
      <c r="AE15">
        <v>7153.7269649340651</v>
      </c>
      <c r="AF15">
        <v>7153.7269649340651</v>
      </c>
      <c r="AG15">
        <v>7153.7269649340651</v>
      </c>
      <c r="AH15">
        <v>7153.7269649340651</v>
      </c>
    </row>
    <row r="16" spans="1:34" x14ac:dyDescent="0.3">
      <c r="A16" s="123">
        <f ca="1">Exceedance!U16</f>
        <v>46508</v>
      </c>
      <c r="B16" s="751">
        <v>7153.7299999998986</v>
      </c>
      <c r="C16" s="751">
        <v>7153.7299999998986</v>
      </c>
      <c r="D16" s="751">
        <v>7153.7299999998986</v>
      </c>
      <c r="E16">
        <v>7153.7299999998986</v>
      </c>
      <c r="F16">
        <v>7153.7299999998986</v>
      </c>
      <c r="G16">
        <v>7153.7299999998986</v>
      </c>
      <c r="H16">
        <v>7153.7299999998986</v>
      </c>
      <c r="I16">
        <v>7153.7299999998986</v>
      </c>
      <c r="J16">
        <v>7153.7299999998986</v>
      </c>
      <c r="K16">
        <v>7153.7299999998986</v>
      </c>
      <c r="L16">
        <v>7153.7299999998986</v>
      </c>
      <c r="M16">
        <v>7153.7299999998986</v>
      </c>
      <c r="N16">
        <v>7153.7299999998986</v>
      </c>
      <c r="O16">
        <v>7153.7299999998986</v>
      </c>
      <c r="P16">
        <v>7153.7299999998986</v>
      </c>
      <c r="Q16">
        <v>7153.7299999998986</v>
      </c>
      <c r="R16">
        <v>7153.7299999998986</v>
      </c>
      <c r="S16">
        <v>7153.7299999998986</v>
      </c>
      <c r="T16">
        <v>7153.7299999998986</v>
      </c>
      <c r="U16">
        <v>7153.7299999998986</v>
      </c>
      <c r="V16">
        <v>7153.7299999998986</v>
      </c>
      <c r="W16">
        <v>7153.7299999998986</v>
      </c>
      <c r="X16">
        <v>7153.7299999998986</v>
      </c>
      <c r="Y16">
        <v>7153.7299999998986</v>
      </c>
      <c r="Z16">
        <v>7153.7299999998986</v>
      </c>
      <c r="AA16">
        <v>7153.7299999998986</v>
      </c>
      <c r="AB16">
        <v>7153.7299999998986</v>
      </c>
      <c r="AC16">
        <v>7153.7299999998986</v>
      </c>
      <c r="AD16">
        <v>7153.7299999998986</v>
      </c>
      <c r="AE16">
        <v>7153.7299999998986</v>
      </c>
      <c r="AF16">
        <v>7153.7299999998986</v>
      </c>
      <c r="AG16">
        <v>7153.7299999998986</v>
      </c>
      <c r="AH16">
        <v>7153.7299999998986</v>
      </c>
    </row>
    <row r="17" spans="1:34" x14ac:dyDescent="0.3">
      <c r="A17" s="123">
        <f ca="1">Exceedance!U17</f>
        <v>46539</v>
      </c>
      <c r="B17" s="751">
        <v>7153.7246089087412</v>
      </c>
      <c r="C17" s="751">
        <v>7153.7246089087412</v>
      </c>
      <c r="D17" s="751">
        <v>7153.7246089087412</v>
      </c>
      <c r="E17">
        <v>7153.7246089087412</v>
      </c>
      <c r="F17">
        <v>7153.7246089087412</v>
      </c>
      <c r="G17">
        <v>7153.7246089087412</v>
      </c>
      <c r="H17">
        <v>7153.7246089087412</v>
      </c>
      <c r="I17">
        <v>7153.7246089087412</v>
      </c>
      <c r="J17">
        <v>7153.7246089087412</v>
      </c>
      <c r="K17">
        <v>7153.7246089087412</v>
      </c>
      <c r="L17">
        <v>7153.7246089087412</v>
      </c>
      <c r="M17">
        <v>7153.7246089087412</v>
      </c>
      <c r="N17">
        <v>7153.7246089087412</v>
      </c>
      <c r="O17">
        <v>7153.7246089087412</v>
      </c>
      <c r="P17">
        <v>7153.7246089087412</v>
      </c>
      <c r="Q17">
        <v>7153.7246089087412</v>
      </c>
      <c r="R17">
        <v>7153.7246089087412</v>
      </c>
      <c r="S17">
        <v>7153.7246089087412</v>
      </c>
      <c r="T17">
        <v>7153.7246089087412</v>
      </c>
      <c r="U17">
        <v>7153.7246089087412</v>
      </c>
      <c r="V17">
        <v>7153.7246089087412</v>
      </c>
      <c r="W17">
        <v>7153.7246089087412</v>
      </c>
      <c r="X17">
        <v>7153.7246089087412</v>
      </c>
      <c r="Y17">
        <v>7153.7246089087412</v>
      </c>
      <c r="Z17">
        <v>7153.7246089087412</v>
      </c>
      <c r="AA17">
        <v>7153.7246089087412</v>
      </c>
      <c r="AB17">
        <v>7153.7246089087412</v>
      </c>
      <c r="AC17">
        <v>7153.7246089087412</v>
      </c>
      <c r="AD17">
        <v>7153.7246089087412</v>
      </c>
      <c r="AE17">
        <v>7153.7246089087412</v>
      </c>
      <c r="AF17">
        <v>7153.7246089087412</v>
      </c>
      <c r="AG17">
        <v>7153.7246089087412</v>
      </c>
      <c r="AH17">
        <v>7153.7246089087412</v>
      </c>
    </row>
    <row r="18" spans="1:34" x14ac:dyDescent="0.3">
      <c r="A18" s="123">
        <f ca="1">Exceedance!U18</f>
        <v>46569</v>
      </c>
      <c r="B18" s="751">
        <v>7153.7299999999432</v>
      </c>
      <c r="C18" s="751">
        <v>7153.729999999945</v>
      </c>
      <c r="D18" s="751">
        <v>7153.729999999945</v>
      </c>
      <c r="E18">
        <v>7153.729999999945</v>
      </c>
      <c r="F18">
        <v>7153.729999999945</v>
      </c>
      <c r="G18">
        <v>7153.729999999945</v>
      </c>
      <c r="H18">
        <v>7153.729999999945</v>
      </c>
      <c r="I18">
        <v>7153.7299999999432</v>
      </c>
      <c r="J18">
        <v>7153.7299999999432</v>
      </c>
      <c r="K18">
        <v>7153.729999999945</v>
      </c>
      <c r="L18">
        <v>7153.729999999945</v>
      </c>
      <c r="M18">
        <v>7153.729999999945</v>
      </c>
      <c r="N18">
        <v>7153.729999999945</v>
      </c>
      <c r="O18">
        <v>7153.729999999945</v>
      </c>
      <c r="P18">
        <v>7153.729999999945</v>
      </c>
      <c r="Q18">
        <v>7153.729999999945</v>
      </c>
      <c r="R18">
        <v>7153.729999999945</v>
      </c>
      <c r="S18">
        <v>7153.729999999945</v>
      </c>
      <c r="T18">
        <v>7153.7299999999432</v>
      </c>
      <c r="U18">
        <v>7153.729999999945</v>
      </c>
      <c r="V18">
        <v>7153.729999999945</v>
      </c>
      <c r="W18">
        <v>7153.729999999945</v>
      </c>
      <c r="X18">
        <v>7153.729999999945</v>
      </c>
      <c r="Y18">
        <v>7153.7299999999432</v>
      </c>
      <c r="Z18">
        <v>7153.729999999945</v>
      </c>
      <c r="AA18">
        <v>7153.7299999999432</v>
      </c>
      <c r="AB18">
        <v>7153.7299999999432</v>
      </c>
      <c r="AC18">
        <v>7153.7299999999432</v>
      </c>
      <c r="AD18">
        <v>7153.729999999945</v>
      </c>
      <c r="AE18">
        <v>7153.729999999945</v>
      </c>
      <c r="AF18">
        <v>7153.7299999999432</v>
      </c>
      <c r="AG18">
        <v>7153.729999999945</v>
      </c>
      <c r="AH18">
        <v>7153.729999999945</v>
      </c>
    </row>
    <row r="19" spans="1:34" x14ac:dyDescent="0.3">
      <c r="A19" s="123">
        <f ca="1">Exceedance!U19</f>
        <v>46600</v>
      </c>
      <c r="B19" s="751">
        <v>7153.7299999991874</v>
      </c>
      <c r="C19" s="751">
        <v>7153.7299999991874</v>
      </c>
      <c r="D19" s="751">
        <v>7153.7299999991874</v>
      </c>
      <c r="E19">
        <v>7153.7299999991874</v>
      </c>
      <c r="F19">
        <v>7153.7299999991874</v>
      </c>
      <c r="G19">
        <v>7153.7299999991874</v>
      </c>
      <c r="H19">
        <v>7153.7299999991874</v>
      </c>
      <c r="I19">
        <v>7153.7299999991874</v>
      </c>
      <c r="J19">
        <v>7153.7299999991874</v>
      </c>
      <c r="K19">
        <v>7153.7299999991874</v>
      </c>
      <c r="L19">
        <v>7153.7299999991874</v>
      </c>
      <c r="M19">
        <v>7153.7299999991874</v>
      </c>
      <c r="N19">
        <v>7153.7299999991874</v>
      </c>
      <c r="O19">
        <v>7153.7299999991874</v>
      </c>
      <c r="P19">
        <v>7153.7299999991874</v>
      </c>
      <c r="Q19">
        <v>7153.7299999991874</v>
      </c>
      <c r="R19">
        <v>7153.7299999991874</v>
      </c>
      <c r="S19">
        <v>7153.7299999991874</v>
      </c>
      <c r="T19">
        <v>7153.7299999991874</v>
      </c>
      <c r="U19">
        <v>7153.7299999991874</v>
      </c>
      <c r="V19">
        <v>7153.7299999991874</v>
      </c>
      <c r="W19">
        <v>7153.7299999991874</v>
      </c>
      <c r="X19">
        <v>7153.7299999991874</v>
      </c>
      <c r="Y19">
        <v>7153.7299999991874</v>
      </c>
      <c r="Z19">
        <v>7153.7299999991874</v>
      </c>
      <c r="AA19">
        <v>7153.7299999991874</v>
      </c>
      <c r="AB19">
        <v>7153.7299999991874</v>
      </c>
      <c r="AC19">
        <v>7153.7299999991874</v>
      </c>
      <c r="AD19">
        <v>7153.7299999991874</v>
      </c>
      <c r="AE19">
        <v>7153.7299999991874</v>
      </c>
      <c r="AF19">
        <v>7153.7299999991874</v>
      </c>
      <c r="AG19">
        <v>7153.7299999991874</v>
      </c>
      <c r="AH19">
        <v>7153.7299999991874</v>
      </c>
    </row>
    <row r="20" spans="1:34" x14ac:dyDescent="0.3">
      <c r="A20" s="123">
        <f ca="1">Exceedance!U20</f>
        <v>46631</v>
      </c>
      <c r="B20" s="751">
        <v>7153.7262225311251</v>
      </c>
      <c r="C20" s="751">
        <v>7153.7262225311251</v>
      </c>
      <c r="D20" s="751">
        <v>7153.7262225311251</v>
      </c>
      <c r="E20">
        <v>7153.7262225311251</v>
      </c>
      <c r="F20">
        <v>7153.7262225311251</v>
      </c>
      <c r="G20">
        <v>7153.7262225311251</v>
      </c>
      <c r="H20">
        <v>7153.7262225311251</v>
      </c>
      <c r="I20">
        <v>7153.7262225311251</v>
      </c>
      <c r="J20">
        <v>7153.7262225311251</v>
      </c>
      <c r="K20">
        <v>7153.7262225311251</v>
      </c>
      <c r="L20">
        <v>7153.7262225311251</v>
      </c>
      <c r="M20">
        <v>7153.7262225311251</v>
      </c>
      <c r="N20">
        <v>7153.7262225311251</v>
      </c>
      <c r="O20">
        <v>7153.7262225311251</v>
      </c>
      <c r="P20">
        <v>7153.7262225311251</v>
      </c>
      <c r="Q20">
        <v>7153.7262225311251</v>
      </c>
      <c r="R20">
        <v>7153.7262225311251</v>
      </c>
      <c r="S20">
        <v>7153.7262225311251</v>
      </c>
      <c r="T20">
        <v>7153.7262225311251</v>
      </c>
      <c r="U20">
        <v>7153.7262225311251</v>
      </c>
      <c r="V20">
        <v>7153.7262225311251</v>
      </c>
      <c r="W20">
        <v>7153.7262225311251</v>
      </c>
      <c r="X20">
        <v>7153.7262225311251</v>
      </c>
      <c r="Y20">
        <v>7153.7262225311251</v>
      </c>
      <c r="Z20">
        <v>7153.7262225311251</v>
      </c>
      <c r="AA20">
        <v>7153.7262225311251</v>
      </c>
      <c r="AB20">
        <v>7153.7262225311251</v>
      </c>
      <c r="AC20">
        <v>7153.7262225311251</v>
      </c>
      <c r="AD20">
        <v>7153.7262225311251</v>
      </c>
      <c r="AE20">
        <v>7153.7262225311251</v>
      </c>
      <c r="AF20">
        <v>7153.7262225311251</v>
      </c>
      <c r="AG20">
        <v>7153.7262225311251</v>
      </c>
      <c r="AH20">
        <v>7153.7262225311251</v>
      </c>
    </row>
    <row r="21" spans="1:34" x14ac:dyDescent="0.3">
      <c r="A21" s="123">
        <f ca="1">Exceedance!U21</f>
        <v>46661</v>
      </c>
      <c r="B21" s="751">
        <v>7153.7300000000805</v>
      </c>
      <c r="C21" s="751">
        <v>7153.7300000000805</v>
      </c>
      <c r="D21" s="751">
        <v>7153.7300000000805</v>
      </c>
      <c r="E21">
        <v>7153.7300000000805</v>
      </c>
      <c r="F21">
        <v>7153.7300000000805</v>
      </c>
      <c r="G21">
        <v>7153.7300000000805</v>
      </c>
      <c r="H21">
        <v>7153.7300000000805</v>
      </c>
      <c r="I21">
        <v>7153.7300000000805</v>
      </c>
      <c r="J21">
        <v>7153.7300000000805</v>
      </c>
      <c r="K21">
        <v>7153.7300000000805</v>
      </c>
      <c r="L21">
        <v>7153.7300000000805</v>
      </c>
      <c r="M21">
        <v>7153.7300000000805</v>
      </c>
      <c r="N21">
        <v>7153.7300000000805</v>
      </c>
      <c r="O21">
        <v>7153.7300000000805</v>
      </c>
      <c r="P21">
        <v>7153.7300000000805</v>
      </c>
      <c r="Q21">
        <v>7153.7300000000805</v>
      </c>
      <c r="R21">
        <v>7153.7300000000805</v>
      </c>
      <c r="S21">
        <v>7153.7300000000805</v>
      </c>
      <c r="T21">
        <v>7153.7300000000805</v>
      </c>
      <c r="U21">
        <v>7153.7300000000805</v>
      </c>
      <c r="V21">
        <v>7153.7300000000805</v>
      </c>
      <c r="W21">
        <v>7153.7300000000805</v>
      </c>
      <c r="X21">
        <v>7153.7300000000805</v>
      </c>
      <c r="Y21">
        <v>7153.7300000000805</v>
      </c>
      <c r="Z21">
        <v>7153.7300000000805</v>
      </c>
      <c r="AA21">
        <v>7153.7300000000805</v>
      </c>
      <c r="AB21">
        <v>7153.7300000000805</v>
      </c>
      <c r="AC21">
        <v>7153.7300000000805</v>
      </c>
      <c r="AD21">
        <v>7153.7300000000805</v>
      </c>
      <c r="AE21">
        <v>7153.7300000000805</v>
      </c>
      <c r="AF21">
        <v>7153.7300000000805</v>
      </c>
      <c r="AG21">
        <v>7153.7300000000805</v>
      </c>
      <c r="AH21">
        <v>7153.7300000000805</v>
      </c>
    </row>
    <row r="22" spans="1:34" x14ac:dyDescent="0.3">
      <c r="A22" s="123">
        <f ca="1">Exceedance!U22</f>
        <v>46692</v>
      </c>
      <c r="B22" s="751">
        <v>7153.7290312053328</v>
      </c>
      <c r="C22" s="751">
        <v>7153.7290312053328</v>
      </c>
      <c r="D22" s="751">
        <v>7153.7290312053328</v>
      </c>
      <c r="E22">
        <v>7153.7290312053328</v>
      </c>
      <c r="F22">
        <v>7153.7290312053328</v>
      </c>
      <c r="G22">
        <v>7153.7290312053328</v>
      </c>
      <c r="H22">
        <v>7153.7290312053328</v>
      </c>
      <c r="I22">
        <v>7153.7290312053328</v>
      </c>
      <c r="J22">
        <v>7153.7290312053328</v>
      </c>
      <c r="K22">
        <v>7153.7290312053328</v>
      </c>
      <c r="L22">
        <v>7153.7290312053328</v>
      </c>
      <c r="M22">
        <v>7153.7290312053328</v>
      </c>
      <c r="N22">
        <v>7153.7290312053328</v>
      </c>
      <c r="O22">
        <v>7153.7290312053328</v>
      </c>
      <c r="P22">
        <v>7153.7290312053328</v>
      </c>
      <c r="Q22">
        <v>7153.7290312053328</v>
      </c>
      <c r="R22">
        <v>7153.7290312053328</v>
      </c>
      <c r="S22">
        <v>7153.7290312053328</v>
      </c>
      <c r="T22">
        <v>7153.7290312053328</v>
      </c>
      <c r="U22">
        <v>7153.7290312053328</v>
      </c>
      <c r="V22">
        <v>7153.7290312053328</v>
      </c>
      <c r="W22">
        <v>7153.7290312053328</v>
      </c>
      <c r="X22">
        <v>7153.7290312053328</v>
      </c>
      <c r="Y22">
        <v>7153.7290312053328</v>
      </c>
      <c r="Z22">
        <v>7153.7290312053328</v>
      </c>
      <c r="AA22">
        <v>7153.7290312053328</v>
      </c>
      <c r="AB22">
        <v>7153.7290312053328</v>
      </c>
      <c r="AC22">
        <v>7153.7290312053328</v>
      </c>
      <c r="AD22">
        <v>7153.7290312053328</v>
      </c>
      <c r="AE22">
        <v>7153.7290312053328</v>
      </c>
      <c r="AF22">
        <v>7153.7290312053328</v>
      </c>
      <c r="AG22">
        <v>7153.7290312053328</v>
      </c>
      <c r="AH22">
        <v>7153.7290312053328</v>
      </c>
    </row>
    <row r="23" spans="1:34" x14ac:dyDescent="0.3">
      <c r="A23" s="123">
        <f ca="1">Exceedance!U23</f>
        <v>46722</v>
      </c>
      <c r="B23" s="751">
        <v>7153.7300000000005</v>
      </c>
      <c r="C23" s="751">
        <v>7153.7300000000005</v>
      </c>
      <c r="D23" s="751">
        <v>7153.7300000000005</v>
      </c>
      <c r="E23">
        <v>7153.7300000000005</v>
      </c>
      <c r="F23">
        <v>7153.7300000000005</v>
      </c>
      <c r="G23">
        <v>7153.7300000000005</v>
      </c>
      <c r="H23">
        <v>7153.7300000000005</v>
      </c>
      <c r="I23">
        <v>7153.7300000000005</v>
      </c>
      <c r="J23">
        <v>7153.7300000000005</v>
      </c>
      <c r="K23">
        <v>7153.7300000000005</v>
      </c>
      <c r="L23">
        <v>7153.7300000000005</v>
      </c>
      <c r="M23">
        <v>7153.7300000000005</v>
      </c>
      <c r="N23">
        <v>7153.7300000000005</v>
      </c>
      <c r="O23">
        <v>7153.7300000000005</v>
      </c>
      <c r="P23">
        <v>7153.7300000000005</v>
      </c>
      <c r="Q23">
        <v>7153.7300000000005</v>
      </c>
      <c r="R23">
        <v>7153.7300000000005</v>
      </c>
      <c r="S23">
        <v>7153.7300000000005</v>
      </c>
      <c r="T23">
        <v>7153.7300000000005</v>
      </c>
      <c r="U23">
        <v>7153.7300000000005</v>
      </c>
      <c r="V23">
        <v>7153.7300000000005</v>
      </c>
      <c r="W23">
        <v>7153.7300000000005</v>
      </c>
      <c r="X23">
        <v>7153.7300000000005</v>
      </c>
      <c r="Y23">
        <v>7153.7300000000005</v>
      </c>
      <c r="Z23">
        <v>7153.7300000000005</v>
      </c>
      <c r="AA23">
        <v>7153.7300000000005</v>
      </c>
      <c r="AB23">
        <v>7153.7300000000005</v>
      </c>
      <c r="AC23">
        <v>7153.7300000000005</v>
      </c>
      <c r="AD23">
        <v>7153.7300000000005</v>
      </c>
      <c r="AE23">
        <v>7153.7300000000005</v>
      </c>
      <c r="AF23">
        <v>7153.7300000000005</v>
      </c>
      <c r="AG23">
        <v>7153.7300000000005</v>
      </c>
      <c r="AH23">
        <v>7153.7300000000005</v>
      </c>
    </row>
    <row r="24" spans="1:34" x14ac:dyDescent="0.3">
      <c r="A24" s="123">
        <f ca="1">Exceedance!U24</f>
        <v>46753</v>
      </c>
      <c r="B24" s="751">
        <v>7153.7299999999959</v>
      </c>
      <c r="C24" s="751">
        <v>7153.7299999999959</v>
      </c>
      <c r="D24" s="751">
        <v>7153.7299999999959</v>
      </c>
      <c r="E24">
        <v>7153.7299999999959</v>
      </c>
      <c r="F24">
        <v>7153.7299999999959</v>
      </c>
      <c r="G24">
        <v>7153.7299999999959</v>
      </c>
      <c r="H24">
        <v>7153.7299999999959</v>
      </c>
      <c r="I24">
        <v>7153.7299999999959</v>
      </c>
      <c r="J24">
        <v>7153.7299999999959</v>
      </c>
      <c r="K24">
        <v>7153.7299999999959</v>
      </c>
      <c r="L24">
        <v>7153.7299999999959</v>
      </c>
      <c r="M24">
        <v>7153.7299999999959</v>
      </c>
      <c r="N24">
        <v>7153.7299999999959</v>
      </c>
      <c r="O24">
        <v>7153.7299999999959</v>
      </c>
      <c r="P24">
        <v>7153.7299999999959</v>
      </c>
      <c r="Q24">
        <v>7153.7299999999959</v>
      </c>
      <c r="R24">
        <v>7153.7299999999959</v>
      </c>
      <c r="S24">
        <v>7153.7299999999959</v>
      </c>
      <c r="T24">
        <v>7153.7299999999959</v>
      </c>
      <c r="U24">
        <v>7153.7299999999959</v>
      </c>
      <c r="V24">
        <v>7153.7299999999959</v>
      </c>
      <c r="W24">
        <v>7153.7299999999959</v>
      </c>
      <c r="X24">
        <v>7153.7299999999959</v>
      </c>
      <c r="Y24">
        <v>7153.7299999999959</v>
      </c>
      <c r="Z24">
        <v>7153.7299999999959</v>
      </c>
      <c r="AA24">
        <v>7153.7299999999959</v>
      </c>
      <c r="AB24">
        <v>7153.7299999999959</v>
      </c>
      <c r="AC24">
        <v>7153.7299999999959</v>
      </c>
      <c r="AD24">
        <v>7153.7299999999959</v>
      </c>
      <c r="AE24">
        <v>7153.7299999999959</v>
      </c>
      <c r="AF24">
        <v>7153.7299999999959</v>
      </c>
      <c r="AG24">
        <v>7153.7299999999959</v>
      </c>
      <c r="AH24">
        <v>7153.7299999999959</v>
      </c>
    </row>
    <row r="25" spans="1:34" x14ac:dyDescent="0.3">
      <c r="A25" s="123">
        <f ca="1">Exceedance!U25</f>
        <v>46784</v>
      </c>
      <c r="B25" s="751">
        <v>7153.7281915742406</v>
      </c>
      <c r="C25" s="751">
        <v>7153.7281915742406</v>
      </c>
      <c r="D25" s="751">
        <v>7153.7281915742406</v>
      </c>
      <c r="E25">
        <v>7153.7281915742406</v>
      </c>
      <c r="F25">
        <v>7153.7281915742406</v>
      </c>
      <c r="G25">
        <v>7153.7281915742406</v>
      </c>
      <c r="H25">
        <v>7153.7281915742406</v>
      </c>
      <c r="I25">
        <v>7153.7281915742406</v>
      </c>
      <c r="J25">
        <v>7153.7281915742406</v>
      </c>
      <c r="K25">
        <v>7153.7281915742406</v>
      </c>
      <c r="L25">
        <v>7153.7281915742406</v>
      </c>
      <c r="M25">
        <v>7153.7281915742406</v>
      </c>
      <c r="N25">
        <v>7153.7281915742406</v>
      </c>
      <c r="O25">
        <v>7153.7281915742406</v>
      </c>
      <c r="P25">
        <v>7153.7281915742406</v>
      </c>
      <c r="Q25">
        <v>7153.7281915742406</v>
      </c>
      <c r="R25">
        <v>7153.7281915742406</v>
      </c>
      <c r="S25">
        <v>7153.7281915742406</v>
      </c>
      <c r="T25">
        <v>7153.7281915742406</v>
      </c>
      <c r="U25">
        <v>7153.7281915742406</v>
      </c>
      <c r="V25">
        <v>7153.7281915742406</v>
      </c>
      <c r="W25">
        <v>7153.7281915742406</v>
      </c>
      <c r="X25">
        <v>7153.7281915742406</v>
      </c>
      <c r="Y25">
        <v>7153.7281915742406</v>
      </c>
      <c r="Z25">
        <v>7153.7281915742406</v>
      </c>
      <c r="AA25">
        <v>7153.7281915742406</v>
      </c>
      <c r="AB25">
        <v>7153.7281915742406</v>
      </c>
      <c r="AC25">
        <v>7153.7281915742406</v>
      </c>
      <c r="AD25">
        <v>7153.7281915742406</v>
      </c>
      <c r="AE25">
        <v>7153.7281915742406</v>
      </c>
      <c r="AF25">
        <v>7153.7281915742406</v>
      </c>
      <c r="AG25">
        <v>7153.7281915742406</v>
      </c>
      <c r="AH25">
        <v>7153.7281915742406</v>
      </c>
    </row>
    <row r="26" spans="1:34" x14ac:dyDescent="0.3">
      <c r="A26" s="123">
        <f ca="1">Exceedance!U26</f>
        <v>46813</v>
      </c>
      <c r="B26" s="751">
        <v>7153.7299999999814</v>
      </c>
      <c r="C26" s="751">
        <v>7153.7299999999814</v>
      </c>
      <c r="D26" s="751">
        <v>7153.7299999999814</v>
      </c>
      <c r="E26">
        <v>7153.7299999999814</v>
      </c>
      <c r="F26">
        <v>7153.7299999999814</v>
      </c>
      <c r="G26">
        <v>7153.7299999999814</v>
      </c>
      <c r="H26">
        <v>7153.7299999999814</v>
      </c>
      <c r="I26">
        <v>7153.7299999999814</v>
      </c>
      <c r="J26">
        <v>7153.7299999999814</v>
      </c>
      <c r="K26">
        <v>7153.7299999999814</v>
      </c>
      <c r="L26">
        <v>7153.7299999999814</v>
      </c>
      <c r="M26">
        <v>7153.7299999999814</v>
      </c>
      <c r="N26">
        <v>7153.7299999999814</v>
      </c>
      <c r="O26">
        <v>7153.7299999999814</v>
      </c>
      <c r="P26">
        <v>7153.7299999999814</v>
      </c>
      <c r="Q26">
        <v>7153.7299999999814</v>
      </c>
      <c r="R26">
        <v>7153.7299999999814</v>
      </c>
      <c r="S26">
        <v>7153.7299999999814</v>
      </c>
      <c r="T26">
        <v>7153.7299999999814</v>
      </c>
      <c r="U26">
        <v>7153.7299999999814</v>
      </c>
      <c r="V26">
        <v>7153.7299999999814</v>
      </c>
      <c r="W26">
        <v>7153.7299999999814</v>
      </c>
      <c r="X26">
        <v>7153.7299999999814</v>
      </c>
      <c r="Y26">
        <v>7153.7299999999814</v>
      </c>
      <c r="Z26">
        <v>7153.7299999999814</v>
      </c>
      <c r="AA26">
        <v>7153.7299999999814</v>
      </c>
      <c r="AB26">
        <v>7153.7299999999814</v>
      </c>
      <c r="AC26">
        <v>7153.7299999999814</v>
      </c>
      <c r="AD26">
        <v>7153.7299999999814</v>
      </c>
      <c r="AE26">
        <v>7153.7299999999814</v>
      </c>
      <c r="AF26">
        <v>7153.7299999999814</v>
      </c>
      <c r="AG26">
        <v>7153.7299999999814</v>
      </c>
      <c r="AH26">
        <v>7153.7299999999814</v>
      </c>
    </row>
    <row r="27" spans="1:34" x14ac:dyDescent="0.3">
      <c r="A27" s="123">
        <f ca="1">Exceedance!U27</f>
        <v>46844</v>
      </c>
      <c r="B27" s="751">
        <v>7153.7269649340951</v>
      </c>
      <c r="C27" s="751">
        <v>7153.7269649340951</v>
      </c>
      <c r="D27" s="751">
        <v>7153.7269649340951</v>
      </c>
      <c r="E27">
        <v>7153.7269649340951</v>
      </c>
      <c r="F27">
        <v>7153.7269649340951</v>
      </c>
      <c r="G27">
        <v>7153.7269649340951</v>
      </c>
      <c r="H27">
        <v>7153.7269649340951</v>
      </c>
      <c r="I27">
        <v>7153.7269649340951</v>
      </c>
      <c r="J27">
        <v>7153.7269649340951</v>
      </c>
      <c r="K27">
        <v>7153.7269649340951</v>
      </c>
      <c r="L27">
        <v>7153.7269649340951</v>
      </c>
      <c r="M27">
        <v>7153.7269649340951</v>
      </c>
      <c r="N27">
        <v>7153.7269649340951</v>
      </c>
      <c r="O27">
        <v>7153.7269649340951</v>
      </c>
      <c r="P27">
        <v>7153.7269649340951</v>
      </c>
      <c r="Q27">
        <v>7153.7269649340951</v>
      </c>
      <c r="R27">
        <v>7153.7269649340951</v>
      </c>
      <c r="S27">
        <v>7153.7269649340951</v>
      </c>
      <c r="T27">
        <v>7153.7269649340951</v>
      </c>
      <c r="U27">
        <v>7153.7269649340951</v>
      </c>
      <c r="V27">
        <v>7153.7269649340951</v>
      </c>
      <c r="W27">
        <v>7153.7269649340951</v>
      </c>
      <c r="X27">
        <v>7153.7269649340951</v>
      </c>
      <c r="Y27">
        <v>7153.7269649340951</v>
      </c>
      <c r="Z27">
        <v>7153.7269649340951</v>
      </c>
      <c r="AA27">
        <v>7153.7269649340951</v>
      </c>
      <c r="AB27">
        <v>7153.7269649340951</v>
      </c>
      <c r="AC27">
        <v>7153.7269649340951</v>
      </c>
      <c r="AD27">
        <v>7153.7269649340951</v>
      </c>
      <c r="AE27">
        <v>7153.7269649340951</v>
      </c>
      <c r="AF27">
        <v>7153.7269649340951</v>
      </c>
      <c r="AG27">
        <v>7153.7269649340951</v>
      </c>
      <c r="AH27">
        <v>7153.7269649340951</v>
      </c>
    </row>
    <row r="28" spans="1:34" x14ac:dyDescent="0.3">
      <c r="A28" s="123">
        <f ca="1">Exceedance!U28</f>
        <v>46874</v>
      </c>
      <c r="B28" s="751">
        <v>7153.7299999998986</v>
      </c>
      <c r="C28" s="751">
        <v>7153.7299999998986</v>
      </c>
      <c r="D28" s="751">
        <v>7153.7299999998986</v>
      </c>
      <c r="E28">
        <v>7153.7299999998986</v>
      </c>
      <c r="F28">
        <v>7153.7299999998986</v>
      </c>
      <c r="G28">
        <v>7153.7299999998986</v>
      </c>
      <c r="H28">
        <v>7153.7299999998986</v>
      </c>
      <c r="I28">
        <v>7153.7299999998986</v>
      </c>
      <c r="J28">
        <v>7153.7299999998986</v>
      </c>
      <c r="K28">
        <v>7153.7299999998986</v>
      </c>
      <c r="L28">
        <v>7153.7299999998986</v>
      </c>
      <c r="M28">
        <v>7153.7299999998986</v>
      </c>
      <c r="N28">
        <v>7153.7299999998986</v>
      </c>
      <c r="O28">
        <v>7153.7299999998986</v>
      </c>
      <c r="P28">
        <v>7153.7299999998986</v>
      </c>
      <c r="Q28">
        <v>7153.7299999998986</v>
      </c>
      <c r="R28">
        <v>7153.7299999998986</v>
      </c>
      <c r="S28">
        <v>7153.7299999998986</v>
      </c>
      <c r="T28">
        <v>7153.7299999998986</v>
      </c>
      <c r="U28">
        <v>7153.7299999998986</v>
      </c>
      <c r="V28">
        <v>7153.7299999998986</v>
      </c>
      <c r="W28">
        <v>7153.7299999998986</v>
      </c>
      <c r="X28">
        <v>7153.7299999998986</v>
      </c>
      <c r="Y28">
        <v>7153.7299999998986</v>
      </c>
      <c r="Z28">
        <v>7153.7299999998986</v>
      </c>
      <c r="AA28">
        <v>7153.7299999998986</v>
      </c>
      <c r="AB28">
        <v>7153.7299999998986</v>
      </c>
      <c r="AC28">
        <v>7153.7299999998986</v>
      </c>
      <c r="AD28">
        <v>7153.7299999998986</v>
      </c>
      <c r="AE28">
        <v>7153.7299999998986</v>
      </c>
      <c r="AF28">
        <v>7153.7299999998986</v>
      </c>
      <c r="AG28">
        <v>7153.7299999998986</v>
      </c>
      <c r="AH28">
        <v>7153.7299999998986</v>
      </c>
    </row>
    <row r="29" spans="1:34" x14ac:dyDescent="0.3">
      <c r="A29" s="123">
        <f ca="1">Exceedance!U29</f>
        <v>46905</v>
      </c>
      <c r="B29" s="751">
        <v>7153.7246089087412</v>
      </c>
      <c r="C29" s="751">
        <v>7153.7246089087412</v>
      </c>
      <c r="D29" s="751">
        <v>7153.7246089087412</v>
      </c>
      <c r="E29">
        <v>7153.7246089087412</v>
      </c>
      <c r="F29">
        <v>7153.7246089087412</v>
      </c>
      <c r="G29">
        <v>7153.7246089087412</v>
      </c>
      <c r="H29">
        <v>7153.7246089087412</v>
      </c>
      <c r="I29">
        <v>7153.7246089087412</v>
      </c>
      <c r="J29">
        <v>7153.7246089087412</v>
      </c>
      <c r="K29">
        <v>7153.7246089087412</v>
      </c>
      <c r="L29">
        <v>7153.7246089087412</v>
      </c>
      <c r="M29">
        <v>7153.7246089087412</v>
      </c>
      <c r="N29">
        <v>7153.7246089087412</v>
      </c>
      <c r="O29">
        <v>7153.7246089087412</v>
      </c>
      <c r="P29">
        <v>7153.7246089087412</v>
      </c>
      <c r="Q29">
        <v>7153.7246089087412</v>
      </c>
      <c r="R29">
        <v>7153.7246089087412</v>
      </c>
      <c r="S29">
        <v>7153.7246089087412</v>
      </c>
      <c r="T29">
        <v>7153.7246089087412</v>
      </c>
      <c r="U29">
        <v>7153.7246089087412</v>
      </c>
      <c r="V29">
        <v>7153.7246089087412</v>
      </c>
      <c r="W29">
        <v>7153.7246089087412</v>
      </c>
      <c r="X29">
        <v>7153.7246089087412</v>
      </c>
      <c r="Y29">
        <v>7153.7246089087412</v>
      </c>
      <c r="Z29">
        <v>7153.7246089087412</v>
      </c>
      <c r="AA29">
        <v>7153.7246089087412</v>
      </c>
      <c r="AB29">
        <v>7153.7246089087412</v>
      </c>
      <c r="AC29">
        <v>7153.7246089087412</v>
      </c>
      <c r="AD29">
        <v>7153.7246089087412</v>
      </c>
      <c r="AE29">
        <v>7153.7246089087412</v>
      </c>
      <c r="AF29">
        <v>7153.7246089087412</v>
      </c>
      <c r="AG29">
        <v>7153.7246089087412</v>
      </c>
      <c r="AH29">
        <v>7153.7246089087412</v>
      </c>
    </row>
    <row r="30" spans="1:34" x14ac:dyDescent="0.3">
      <c r="A30" s="123">
        <f ca="1">Exceedance!U30</f>
        <v>46935</v>
      </c>
      <c r="B30" s="751">
        <v>7153.729999999945</v>
      </c>
      <c r="C30" s="751">
        <v>7153.729999999945</v>
      </c>
      <c r="D30" s="751">
        <v>7153.729999999945</v>
      </c>
      <c r="E30">
        <v>7153.7299999999432</v>
      </c>
      <c r="F30">
        <v>7153.729999999945</v>
      </c>
      <c r="G30">
        <v>7153.7299999999432</v>
      </c>
      <c r="H30">
        <v>7153.7299999999432</v>
      </c>
      <c r="I30">
        <v>7153.7299999999432</v>
      </c>
      <c r="J30">
        <v>7153.729999999945</v>
      </c>
      <c r="K30">
        <v>7153.729999999945</v>
      </c>
      <c r="L30">
        <v>7153.729999999945</v>
      </c>
      <c r="M30">
        <v>7153.7299999999432</v>
      </c>
      <c r="N30">
        <v>7153.7299999999432</v>
      </c>
      <c r="O30">
        <v>7153.729999999945</v>
      </c>
      <c r="P30">
        <v>7153.729999999945</v>
      </c>
      <c r="Q30">
        <v>7153.729999999945</v>
      </c>
      <c r="R30">
        <v>7153.729999999945</v>
      </c>
      <c r="S30">
        <v>7153.729999999945</v>
      </c>
      <c r="T30">
        <v>7153.7299999999432</v>
      </c>
      <c r="U30">
        <v>7153.7299999999432</v>
      </c>
      <c r="V30">
        <v>7153.7299999999432</v>
      </c>
      <c r="W30">
        <v>7153.729999999945</v>
      </c>
      <c r="X30">
        <v>7153.7299999999432</v>
      </c>
      <c r="Y30">
        <v>7153.729999999945</v>
      </c>
      <c r="Z30">
        <v>7153.7299999999432</v>
      </c>
      <c r="AA30">
        <v>7153.7299999999432</v>
      </c>
      <c r="AB30">
        <v>7153.7299999999432</v>
      </c>
      <c r="AC30">
        <v>7153.729999999945</v>
      </c>
      <c r="AD30">
        <v>7153.729999999945</v>
      </c>
      <c r="AE30">
        <v>7153.7299999999432</v>
      </c>
      <c r="AF30">
        <v>7153.729999999945</v>
      </c>
      <c r="AG30">
        <v>7153.729999999945</v>
      </c>
      <c r="AH30">
        <v>7153.729999999945</v>
      </c>
    </row>
    <row r="31" spans="1:34" x14ac:dyDescent="0.3">
      <c r="A31" s="123">
        <f ca="1">Exceedance!U31</f>
        <v>46966</v>
      </c>
      <c r="B31" s="751">
        <v>7153.7299999991874</v>
      </c>
      <c r="C31" s="751">
        <v>7153.7299999991874</v>
      </c>
      <c r="D31" s="751">
        <v>7153.7299999991874</v>
      </c>
      <c r="E31">
        <v>7153.7299999991874</v>
      </c>
      <c r="F31">
        <v>7153.7299999991874</v>
      </c>
      <c r="G31">
        <v>7153.7299999991874</v>
      </c>
      <c r="H31">
        <v>7153.7299999991874</v>
      </c>
      <c r="I31">
        <v>7153.7299999991874</v>
      </c>
      <c r="J31">
        <v>7153.7299999991874</v>
      </c>
      <c r="K31">
        <v>7153.7299999991874</v>
      </c>
      <c r="L31">
        <v>7153.7299999991874</v>
      </c>
      <c r="M31">
        <v>7153.7299999991874</v>
      </c>
      <c r="N31">
        <v>7153.7299999991874</v>
      </c>
      <c r="O31">
        <v>7153.7299999991874</v>
      </c>
      <c r="P31">
        <v>7153.7299999991874</v>
      </c>
      <c r="Q31">
        <v>7153.7299999991874</v>
      </c>
      <c r="R31">
        <v>7153.7299999991874</v>
      </c>
      <c r="S31">
        <v>7153.7299999991874</v>
      </c>
      <c r="T31">
        <v>7153.7299999991874</v>
      </c>
      <c r="U31">
        <v>7153.7299999991874</v>
      </c>
      <c r="V31">
        <v>7153.7299999991874</v>
      </c>
      <c r="W31">
        <v>7153.7299999991874</v>
      </c>
      <c r="X31">
        <v>7153.7299999991874</v>
      </c>
      <c r="Y31">
        <v>7153.7299999991874</v>
      </c>
      <c r="Z31">
        <v>7153.7299999991874</v>
      </c>
      <c r="AA31">
        <v>7153.7299999991874</v>
      </c>
      <c r="AB31">
        <v>7153.7299999991874</v>
      </c>
      <c r="AC31">
        <v>7153.7299999991874</v>
      </c>
      <c r="AD31">
        <v>7153.7299999991874</v>
      </c>
      <c r="AE31">
        <v>7153.7299999991874</v>
      </c>
      <c r="AF31">
        <v>7153.7299999991874</v>
      </c>
      <c r="AG31">
        <v>7153.7299999991874</v>
      </c>
      <c r="AH31">
        <v>7153.7299999991874</v>
      </c>
    </row>
    <row r="32" spans="1:34" x14ac:dyDescent="0.3">
      <c r="A32" s="123">
        <f ca="1">Exceedance!U32</f>
        <v>46997</v>
      </c>
      <c r="B32" s="751">
        <v>7153.7262225311251</v>
      </c>
      <c r="C32" s="751">
        <v>7153.7262225311251</v>
      </c>
      <c r="D32" s="751">
        <v>7153.7262225311251</v>
      </c>
      <c r="E32">
        <v>7153.7262225311251</v>
      </c>
      <c r="F32">
        <v>7153.7262225311251</v>
      </c>
      <c r="G32">
        <v>7153.7262225311251</v>
      </c>
      <c r="H32">
        <v>7153.7262225311251</v>
      </c>
      <c r="I32">
        <v>7153.7262225311251</v>
      </c>
      <c r="J32">
        <v>7153.7262225311251</v>
      </c>
      <c r="K32">
        <v>7153.7262225311251</v>
      </c>
      <c r="L32">
        <v>7153.7262225311251</v>
      </c>
      <c r="M32">
        <v>7153.7262225311251</v>
      </c>
      <c r="N32">
        <v>7153.7262225311251</v>
      </c>
      <c r="O32">
        <v>7153.7262225311251</v>
      </c>
      <c r="P32">
        <v>7153.7262225311251</v>
      </c>
      <c r="Q32">
        <v>7153.7262225311251</v>
      </c>
      <c r="R32">
        <v>7153.7262225311251</v>
      </c>
      <c r="S32">
        <v>7153.7262225311251</v>
      </c>
      <c r="T32">
        <v>7153.7262225311251</v>
      </c>
      <c r="U32">
        <v>7153.7262225311251</v>
      </c>
      <c r="V32">
        <v>7153.7262225311251</v>
      </c>
      <c r="W32">
        <v>7153.7262225311251</v>
      </c>
      <c r="X32">
        <v>7153.7262225311251</v>
      </c>
      <c r="Y32">
        <v>7153.7262225311251</v>
      </c>
      <c r="Z32">
        <v>7153.7262225311251</v>
      </c>
      <c r="AA32">
        <v>7153.7262225311251</v>
      </c>
      <c r="AB32">
        <v>7153.7262225311251</v>
      </c>
      <c r="AC32">
        <v>7153.7262225311251</v>
      </c>
      <c r="AD32">
        <v>7153.7262225311251</v>
      </c>
      <c r="AE32">
        <v>7153.7262225311251</v>
      </c>
      <c r="AF32">
        <v>7153.7262225311251</v>
      </c>
      <c r="AG32">
        <v>7153.7262225311251</v>
      </c>
      <c r="AH32">
        <v>7153.7262225311251</v>
      </c>
    </row>
    <row r="33" spans="1:34" x14ac:dyDescent="0.3">
      <c r="A33" s="123">
        <f ca="1">Exceedance!U33</f>
        <v>47027</v>
      </c>
      <c r="B33" s="751">
        <v>7153.7300000000805</v>
      </c>
      <c r="C33" s="751">
        <v>7153.7300000000805</v>
      </c>
      <c r="D33" s="751">
        <v>7153.7300000000805</v>
      </c>
      <c r="E33">
        <v>7153.7300000000805</v>
      </c>
      <c r="F33">
        <v>7153.7300000000805</v>
      </c>
      <c r="G33">
        <v>7153.7300000000805</v>
      </c>
      <c r="H33">
        <v>7153.7300000000805</v>
      </c>
      <c r="I33">
        <v>7153.7300000000805</v>
      </c>
      <c r="J33">
        <v>7153.7300000000805</v>
      </c>
      <c r="K33">
        <v>7153.7300000000805</v>
      </c>
      <c r="L33">
        <v>7153.7300000000805</v>
      </c>
      <c r="M33">
        <v>7153.7300000000805</v>
      </c>
      <c r="N33">
        <v>7153.7300000000805</v>
      </c>
      <c r="O33">
        <v>7153.7300000000805</v>
      </c>
      <c r="P33">
        <v>7153.7300000000805</v>
      </c>
      <c r="Q33">
        <v>7153.7300000000805</v>
      </c>
      <c r="R33">
        <v>7153.7300000000805</v>
      </c>
      <c r="S33">
        <v>7153.7300000000805</v>
      </c>
      <c r="T33">
        <v>7153.7300000000805</v>
      </c>
      <c r="U33">
        <v>7153.7300000000805</v>
      </c>
      <c r="V33">
        <v>7153.7300000000805</v>
      </c>
      <c r="W33">
        <v>7153.7300000000805</v>
      </c>
      <c r="X33">
        <v>7153.7300000000805</v>
      </c>
      <c r="Y33">
        <v>7153.7300000000805</v>
      </c>
      <c r="Z33">
        <v>7153.7300000000805</v>
      </c>
      <c r="AA33">
        <v>7153.7300000000805</v>
      </c>
      <c r="AB33">
        <v>7153.7300000000805</v>
      </c>
      <c r="AC33">
        <v>7153.7300000000805</v>
      </c>
      <c r="AD33">
        <v>7153.7300000000805</v>
      </c>
      <c r="AE33">
        <v>7153.7300000000805</v>
      </c>
      <c r="AF33">
        <v>7153.7300000000805</v>
      </c>
      <c r="AG33">
        <v>7153.7300000000805</v>
      </c>
      <c r="AH33">
        <v>7153.7300000000805</v>
      </c>
    </row>
    <row r="34" spans="1:34" x14ac:dyDescent="0.3">
      <c r="A34" s="123">
        <f ca="1">Exceedance!U34</f>
        <v>47058</v>
      </c>
      <c r="B34" s="751">
        <v>7153.7290312053328</v>
      </c>
      <c r="C34" s="751">
        <v>7153.7290312053328</v>
      </c>
      <c r="D34" s="751">
        <v>7153.7290312053328</v>
      </c>
      <c r="E34">
        <v>7153.7290312053328</v>
      </c>
      <c r="F34">
        <v>7153.7290312053328</v>
      </c>
      <c r="G34">
        <v>7153.7290312053328</v>
      </c>
      <c r="H34">
        <v>7153.7290312053328</v>
      </c>
      <c r="I34">
        <v>7153.7290312053328</v>
      </c>
      <c r="J34">
        <v>7153.7290312053328</v>
      </c>
      <c r="K34">
        <v>7153.7290312053328</v>
      </c>
      <c r="L34">
        <v>7153.7290312053328</v>
      </c>
      <c r="M34">
        <v>7153.7290312053328</v>
      </c>
      <c r="N34">
        <v>7153.7290312053328</v>
      </c>
      <c r="O34">
        <v>7153.7290312053328</v>
      </c>
      <c r="P34">
        <v>7153.7290312053328</v>
      </c>
      <c r="Q34">
        <v>7153.7290312053328</v>
      </c>
      <c r="R34">
        <v>7153.7290312053328</v>
      </c>
      <c r="S34">
        <v>7153.7290312053328</v>
      </c>
      <c r="T34">
        <v>7153.7290312053328</v>
      </c>
      <c r="U34">
        <v>7153.7290312053328</v>
      </c>
      <c r="V34">
        <v>7153.7290312053328</v>
      </c>
      <c r="W34">
        <v>7153.7290312053328</v>
      </c>
      <c r="X34">
        <v>7153.7290312053328</v>
      </c>
      <c r="Y34">
        <v>7153.7290312053328</v>
      </c>
      <c r="Z34">
        <v>7153.7290312053328</v>
      </c>
      <c r="AA34">
        <v>7153.7290312053328</v>
      </c>
      <c r="AB34">
        <v>7153.7290312053328</v>
      </c>
      <c r="AC34">
        <v>7153.7290312053328</v>
      </c>
      <c r="AD34">
        <v>7153.7290312053328</v>
      </c>
      <c r="AE34">
        <v>7153.7290312053328</v>
      </c>
      <c r="AF34">
        <v>7153.7290312053328</v>
      </c>
      <c r="AG34">
        <v>7153.7290312053328</v>
      </c>
      <c r="AH34">
        <v>7153.7290312053328</v>
      </c>
    </row>
    <row r="35" spans="1:34" x14ac:dyDescent="0.3">
      <c r="A35" s="123">
        <f ca="1">Exceedance!U35</f>
        <v>47088</v>
      </c>
      <c r="B35" s="751">
        <v>7153.7300000000005</v>
      </c>
      <c r="C35" s="751">
        <v>7153.7300000000005</v>
      </c>
      <c r="D35" s="751">
        <v>7153.7300000000005</v>
      </c>
      <c r="E35">
        <v>7153.7300000000005</v>
      </c>
      <c r="F35">
        <v>7153.7300000000005</v>
      </c>
      <c r="G35">
        <v>7153.7300000000005</v>
      </c>
      <c r="H35">
        <v>7153.7300000000005</v>
      </c>
      <c r="I35">
        <v>7153.7300000000005</v>
      </c>
      <c r="J35">
        <v>7153.7300000000005</v>
      </c>
      <c r="K35">
        <v>7153.7300000000005</v>
      </c>
      <c r="L35">
        <v>7153.7300000000005</v>
      </c>
      <c r="M35">
        <v>7153.7300000000005</v>
      </c>
      <c r="N35">
        <v>7153.7300000000005</v>
      </c>
      <c r="O35">
        <v>7153.7300000000005</v>
      </c>
      <c r="P35">
        <v>7153.7300000000005</v>
      </c>
      <c r="Q35">
        <v>7153.7300000000005</v>
      </c>
      <c r="R35">
        <v>7153.7300000000005</v>
      </c>
      <c r="S35">
        <v>7153.7300000000005</v>
      </c>
      <c r="T35">
        <v>7153.7300000000005</v>
      </c>
      <c r="U35">
        <v>7153.7300000000005</v>
      </c>
      <c r="V35">
        <v>7153.7300000000005</v>
      </c>
      <c r="W35">
        <v>7153.7300000000005</v>
      </c>
      <c r="X35">
        <v>7153.7300000000005</v>
      </c>
      <c r="Y35">
        <v>7153.7300000000005</v>
      </c>
      <c r="Z35">
        <v>7153.7300000000005</v>
      </c>
      <c r="AA35">
        <v>7153.7300000000005</v>
      </c>
      <c r="AB35">
        <v>7153.7300000000005</v>
      </c>
      <c r="AC35">
        <v>7153.7300000000005</v>
      </c>
      <c r="AD35">
        <v>7153.7300000000005</v>
      </c>
      <c r="AE35">
        <v>7153.7300000000005</v>
      </c>
      <c r="AF35">
        <v>7153.7300000000005</v>
      </c>
      <c r="AG35">
        <v>7153.7300000000005</v>
      </c>
      <c r="AH35">
        <v>7153.7300000000005</v>
      </c>
    </row>
    <row r="36" spans="1:34" x14ac:dyDescent="0.3">
      <c r="A36" s="123">
        <f ca="1">Exceedance!U36</f>
        <v>47119</v>
      </c>
      <c r="B36" s="751">
        <v>7153.7299999999959</v>
      </c>
      <c r="C36" s="751">
        <v>7153.7299999999959</v>
      </c>
      <c r="D36" s="751">
        <v>7153.7299999999959</v>
      </c>
      <c r="E36">
        <v>7153.7299999999959</v>
      </c>
      <c r="F36">
        <v>7153.7299999999959</v>
      </c>
      <c r="G36">
        <v>7153.7299999999959</v>
      </c>
      <c r="H36">
        <v>7153.7299999999959</v>
      </c>
      <c r="I36">
        <v>7153.7299999999959</v>
      </c>
      <c r="J36">
        <v>7153.7299999999959</v>
      </c>
      <c r="K36">
        <v>7153.7299999999959</v>
      </c>
      <c r="L36">
        <v>7153.7299999999959</v>
      </c>
      <c r="M36">
        <v>7153.7299999999959</v>
      </c>
      <c r="N36">
        <v>7153.7299999999959</v>
      </c>
      <c r="O36">
        <v>7153.7299999999959</v>
      </c>
      <c r="P36">
        <v>7153.7299999999959</v>
      </c>
      <c r="Q36">
        <v>7153.7299999999959</v>
      </c>
      <c r="R36">
        <v>7153.7299999999959</v>
      </c>
      <c r="S36">
        <v>7153.7299999999959</v>
      </c>
      <c r="T36">
        <v>7153.7299999999959</v>
      </c>
      <c r="U36">
        <v>7153.7299999999959</v>
      </c>
      <c r="V36">
        <v>7153.7299999999959</v>
      </c>
      <c r="W36">
        <v>7153.7299999999959</v>
      </c>
      <c r="X36">
        <v>7153.7299999999959</v>
      </c>
      <c r="Y36">
        <v>7153.7299999999959</v>
      </c>
      <c r="Z36">
        <v>7153.7299999999959</v>
      </c>
      <c r="AA36">
        <v>7153.7299999999959</v>
      </c>
      <c r="AB36">
        <v>7153.7299999999959</v>
      </c>
      <c r="AC36">
        <v>7153.7299999999959</v>
      </c>
      <c r="AD36">
        <v>7153.7299999999959</v>
      </c>
      <c r="AE36">
        <v>7153.7299999999959</v>
      </c>
      <c r="AF36">
        <v>7153.7299999999959</v>
      </c>
      <c r="AG36">
        <v>7153.7299999999959</v>
      </c>
      <c r="AH36">
        <v>7153.7299999999959</v>
      </c>
    </row>
    <row r="37" spans="1:34" x14ac:dyDescent="0.3">
      <c r="A37" s="123">
        <f ca="1">Exceedance!U37</f>
        <v>47150</v>
      </c>
      <c r="B37" s="751">
        <v>7153.727287361362</v>
      </c>
      <c r="C37" s="751">
        <v>7153.727287361362</v>
      </c>
      <c r="D37" s="751">
        <v>7153.727287361362</v>
      </c>
      <c r="E37">
        <v>7153.727287361362</v>
      </c>
      <c r="F37">
        <v>7153.727287361362</v>
      </c>
      <c r="G37">
        <v>7153.727287361362</v>
      </c>
      <c r="H37">
        <v>7153.727287361362</v>
      </c>
      <c r="I37">
        <v>7153.727287361362</v>
      </c>
      <c r="J37">
        <v>7153.727287361362</v>
      </c>
      <c r="K37">
        <v>7153.727287361362</v>
      </c>
      <c r="L37">
        <v>7153.727287361362</v>
      </c>
      <c r="M37">
        <v>7153.727287361362</v>
      </c>
      <c r="N37">
        <v>7153.727287361362</v>
      </c>
      <c r="O37">
        <v>7153.727287361362</v>
      </c>
      <c r="P37">
        <v>7153.727287361362</v>
      </c>
      <c r="Q37">
        <v>7153.727287361362</v>
      </c>
      <c r="R37">
        <v>7153.727287361362</v>
      </c>
      <c r="S37">
        <v>7153.727287361362</v>
      </c>
      <c r="T37">
        <v>7153.727287361362</v>
      </c>
      <c r="U37">
        <v>7153.727287361362</v>
      </c>
      <c r="V37">
        <v>7153.727287361362</v>
      </c>
      <c r="W37">
        <v>7153.727287361362</v>
      </c>
      <c r="X37">
        <v>7153.727287361362</v>
      </c>
      <c r="Y37">
        <v>7153.727287361362</v>
      </c>
      <c r="Z37">
        <v>7153.727287361362</v>
      </c>
      <c r="AA37">
        <v>7153.727287361362</v>
      </c>
      <c r="AB37">
        <v>7153.727287361362</v>
      </c>
      <c r="AC37">
        <v>7153.727287361362</v>
      </c>
      <c r="AD37">
        <v>7153.727287361362</v>
      </c>
      <c r="AE37">
        <v>7153.727287361362</v>
      </c>
      <c r="AF37">
        <v>7153.727287361362</v>
      </c>
      <c r="AG37">
        <v>7153.727287361362</v>
      </c>
      <c r="AH37">
        <v>7153.727287361362</v>
      </c>
    </row>
    <row r="38" spans="1:34" x14ac:dyDescent="0.3">
      <c r="A38" s="123">
        <f ca="1">Exceedance!U38</f>
        <v>47178</v>
      </c>
      <c r="B38" s="751">
        <v>7153.7299999999723</v>
      </c>
      <c r="C38" s="751">
        <v>7153.7299999999723</v>
      </c>
      <c r="D38" s="751">
        <v>7153.7299999999723</v>
      </c>
      <c r="E38">
        <v>7153.7299999999723</v>
      </c>
      <c r="F38">
        <v>7153.7299999999723</v>
      </c>
      <c r="G38">
        <v>7153.7299999999723</v>
      </c>
      <c r="H38">
        <v>7153.7299999999723</v>
      </c>
      <c r="I38">
        <v>7153.7299999999723</v>
      </c>
      <c r="J38">
        <v>7153.7299999999723</v>
      </c>
      <c r="K38">
        <v>7153.7299999999723</v>
      </c>
      <c r="L38">
        <v>7153.7299999999723</v>
      </c>
      <c r="M38">
        <v>7153.7299999999723</v>
      </c>
      <c r="N38">
        <v>7153.7299999999723</v>
      </c>
      <c r="O38">
        <v>7153.7299999999723</v>
      </c>
      <c r="P38">
        <v>7153.7299999999723</v>
      </c>
      <c r="Q38">
        <v>7153.7299999999723</v>
      </c>
      <c r="R38">
        <v>7153.7299999999723</v>
      </c>
      <c r="S38">
        <v>7153.7299999999723</v>
      </c>
      <c r="T38">
        <v>7153.7299999999723</v>
      </c>
      <c r="U38">
        <v>7153.7299999999723</v>
      </c>
      <c r="V38">
        <v>7153.7299999999723</v>
      </c>
      <c r="W38">
        <v>7153.7299999999723</v>
      </c>
      <c r="X38">
        <v>7153.7299999999723</v>
      </c>
      <c r="Y38">
        <v>7153.7299999999723</v>
      </c>
      <c r="Z38">
        <v>7153.7299999999723</v>
      </c>
      <c r="AA38">
        <v>7153.7299999999723</v>
      </c>
      <c r="AB38">
        <v>7153.7299999999723</v>
      </c>
      <c r="AC38">
        <v>7153.7299999999723</v>
      </c>
      <c r="AD38">
        <v>7153.7299999999723</v>
      </c>
      <c r="AE38">
        <v>7153.7299999999723</v>
      </c>
      <c r="AF38">
        <v>7153.7299999999723</v>
      </c>
      <c r="AG38">
        <v>7153.7299999999723</v>
      </c>
      <c r="AH38">
        <v>7153.7299999999723</v>
      </c>
    </row>
    <row r="39" spans="1:34" x14ac:dyDescent="0.3">
      <c r="A39" s="123">
        <f ca="1">Exceedance!U39</f>
        <v>47209</v>
      </c>
      <c r="B39" s="751">
        <v>7153.7269649340651</v>
      </c>
      <c r="C39" s="751">
        <v>7153.7269649340651</v>
      </c>
      <c r="D39" s="751">
        <v>7153.7269649340651</v>
      </c>
      <c r="E39">
        <v>7153.7269649340651</v>
      </c>
      <c r="F39">
        <v>7153.7269649340651</v>
      </c>
      <c r="G39">
        <v>7153.7269649340651</v>
      </c>
      <c r="H39">
        <v>7153.7269649340651</v>
      </c>
      <c r="I39">
        <v>7153.7269649340651</v>
      </c>
      <c r="J39">
        <v>7153.7269649340651</v>
      </c>
      <c r="K39">
        <v>7153.7269649340651</v>
      </c>
      <c r="L39">
        <v>7153.7269649340651</v>
      </c>
      <c r="M39">
        <v>7153.7269649340651</v>
      </c>
      <c r="N39">
        <v>7153.7269649340651</v>
      </c>
      <c r="O39">
        <v>7153.7269649340651</v>
      </c>
      <c r="P39">
        <v>7153.7269649340651</v>
      </c>
      <c r="Q39">
        <v>7153.7269649340651</v>
      </c>
      <c r="R39">
        <v>7153.7269649340651</v>
      </c>
      <c r="S39">
        <v>7153.7269649340651</v>
      </c>
      <c r="T39">
        <v>7153.7269649340651</v>
      </c>
      <c r="U39">
        <v>7153.7269649340651</v>
      </c>
      <c r="V39">
        <v>7153.7269649340651</v>
      </c>
      <c r="W39">
        <v>7153.7269649340651</v>
      </c>
      <c r="X39">
        <v>7153.7269649340651</v>
      </c>
      <c r="Y39">
        <v>7153.7269649340651</v>
      </c>
      <c r="Z39">
        <v>7153.7269649340651</v>
      </c>
      <c r="AA39">
        <v>7153.7269649340651</v>
      </c>
      <c r="AB39">
        <v>7153.7269649340651</v>
      </c>
      <c r="AC39">
        <v>7153.7269649340651</v>
      </c>
      <c r="AD39">
        <v>7153.7269649340651</v>
      </c>
      <c r="AE39">
        <v>7153.7269649340651</v>
      </c>
      <c r="AF39">
        <v>7153.7269649340651</v>
      </c>
      <c r="AG39">
        <v>7153.7269649340651</v>
      </c>
      <c r="AH39">
        <v>7153.7269649340651</v>
      </c>
    </row>
    <row r="40" spans="1:34" x14ac:dyDescent="0.3">
      <c r="A40" s="123">
        <f ca="1">Exceedance!U40</f>
        <v>47239</v>
      </c>
      <c r="B40" s="751">
        <v>7153.7299999998986</v>
      </c>
      <c r="C40" s="751">
        <v>7153.7299999998986</v>
      </c>
      <c r="D40" s="751">
        <v>7153.7299999998986</v>
      </c>
      <c r="E40">
        <v>7153.7299999998986</v>
      </c>
      <c r="F40">
        <v>7153.7299999998986</v>
      </c>
      <c r="G40">
        <v>7153.7299999998986</v>
      </c>
      <c r="H40">
        <v>7153.7299999998986</v>
      </c>
      <c r="I40">
        <v>7153.7299999998986</v>
      </c>
      <c r="J40">
        <v>7153.7299999998986</v>
      </c>
      <c r="K40">
        <v>7153.7299999998986</v>
      </c>
      <c r="L40">
        <v>7153.7299999998986</v>
      </c>
      <c r="M40">
        <v>7153.7299999998986</v>
      </c>
      <c r="N40">
        <v>7153.7299999998986</v>
      </c>
      <c r="O40">
        <v>7153.7299999998986</v>
      </c>
      <c r="P40">
        <v>7153.7299999998986</v>
      </c>
      <c r="Q40">
        <v>7153.7299999998986</v>
      </c>
      <c r="R40">
        <v>7153.7299999998986</v>
      </c>
      <c r="S40">
        <v>7153.7299999998986</v>
      </c>
      <c r="T40">
        <v>7153.7299999998986</v>
      </c>
      <c r="U40">
        <v>7153.7299999998986</v>
      </c>
      <c r="V40">
        <v>7153.7299999998986</v>
      </c>
      <c r="W40">
        <v>7153.7299999998986</v>
      </c>
      <c r="X40">
        <v>7153.7299999998986</v>
      </c>
      <c r="Y40">
        <v>7153.7299999998986</v>
      </c>
      <c r="Z40">
        <v>7153.7299999998986</v>
      </c>
      <c r="AA40">
        <v>7153.7299999998986</v>
      </c>
      <c r="AB40">
        <v>7153.7299999998986</v>
      </c>
      <c r="AC40">
        <v>7153.7299999998986</v>
      </c>
      <c r="AD40">
        <v>7153.7299999998986</v>
      </c>
      <c r="AE40">
        <v>7153.7299999998986</v>
      </c>
      <c r="AF40">
        <v>7153.7299999998986</v>
      </c>
      <c r="AG40">
        <v>7153.7299999998986</v>
      </c>
      <c r="AH40">
        <v>7153.7299999998986</v>
      </c>
    </row>
    <row r="41" spans="1:34" x14ac:dyDescent="0.3">
      <c r="A41" s="123">
        <f ca="1">Exceedance!U41</f>
        <v>47270</v>
      </c>
      <c r="B41" s="751">
        <v>7153.7246089087412</v>
      </c>
      <c r="C41" s="751">
        <v>7153.7246089087412</v>
      </c>
      <c r="D41" s="751">
        <v>7153.7246089087412</v>
      </c>
      <c r="E41">
        <v>7153.7246089087412</v>
      </c>
      <c r="F41">
        <v>7153.7246089087412</v>
      </c>
      <c r="G41">
        <v>7153.7246089087412</v>
      </c>
      <c r="H41">
        <v>7153.7246089087412</v>
      </c>
      <c r="I41">
        <v>7153.7246089087412</v>
      </c>
      <c r="J41">
        <v>7153.7246089087412</v>
      </c>
      <c r="K41">
        <v>7153.7246089087412</v>
      </c>
      <c r="L41">
        <v>7153.7246089087412</v>
      </c>
      <c r="M41">
        <v>7153.7246089087412</v>
      </c>
      <c r="N41">
        <v>7153.7246089087412</v>
      </c>
      <c r="O41">
        <v>7153.7246089087412</v>
      </c>
      <c r="P41">
        <v>7153.7246089087412</v>
      </c>
      <c r="Q41">
        <v>7153.7246089087412</v>
      </c>
      <c r="R41">
        <v>7153.7246089087412</v>
      </c>
      <c r="S41">
        <v>7153.7246089087412</v>
      </c>
      <c r="T41">
        <v>7153.7246089087412</v>
      </c>
      <c r="U41">
        <v>7153.7246089087412</v>
      </c>
      <c r="V41">
        <v>7153.7246089087412</v>
      </c>
      <c r="W41">
        <v>7153.7246089087412</v>
      </c>
      <c r="X41">
        <v>7153.7246089087412</v>
      </c>
      <c r="Y41">
        <v>7153.7246089087412</v>
      </c>
      <c r="Z41">
        <v>7153.7246089087412</v>
      </c>
      <c r="AA41">
        <v>7153.7246089087412</v>
      </c>
      <c r="AB41">
        <v>7153.7246089087412</v>
      </c>
      <c r="AC41">
        <v>7153.7246089087412</v>
      </c>
      <c r="AD41">
        <v>7153.7246089087412</v>
      </c>
      <c r="AE41">
        <v>7153.7246089087412</v>
      </c>
      <c r="AF41">
        <v>7153.7246089087412</v>
      </c>
      <c r="AG41">
        <v>7153.7246089087412</v>
      </c>
      <c r="AH41">
        <v>7153.7246089087412</v>
      </c>
    </row>
    <row r="42" spans="1:34" x14ac:dyDescent="0.3">
      <c r="A42" s="123">
        <f ca="1">Exceedance!U42</f>
        <v>47300</v>
      </c>
      <c r="B42" s="751">
        <v>7153.729999999945</v>
      </c>
      <c r="C42" s="751">
        <v>7153.729999999945</v>
      </c>
      <c r="D42" s="751">
        <v>7153.729999999945</v>
      </c>
      <c r="E42">
        <v>7153.7299999999432</v>
      </c>
      <c r="F42">
        <v>7153.7299999999432</v>
      </c>
      <c r="G42">
        <v>7153.7299999999432</v>
      </c>
      <c r="H42">
        <v>7153.7299999999432</v>
      </c>
      <c r="I42">
        <v>7153.729999999945</v>
      </c>
      <c r="J42">
        <v>7153.7299999999432</v>
      </c>
      <c r="K42">
        <v>7153.7299999999432</v>
      </c>
      <c r="L42">
        <v>7153.7299999999432</v>
      </c>
      <c r="M42">
        <v>7153.7299999999432</v>
      </c>
      <c r="N42">
        <v>7153.729999999945</v>
      </c>
      <c r="O42">
        <v>7153.7299999999432</v>
      </c>
      <c r="P42">
        <v>7153.7299999999432</v>
      </c>
      <c r="Q42">
        <v>7153.729999999945</v>
      </c>
      <c r="R42">
        <v>7153.7299999999432</v>
      </c>
      <c r="S42">
        <v>7153.7299999999432</v>
      </c>
      <c r="T42">
        <v>7153.7299999999432</v>
      </c>
      <c r="U42">
        <v>7153.729999999945</v>
      </c>
      <c r="V42">
        <v>7153.7299999999432</v>
      </c>
      <c r="W42">
        <v>7153.729999999945</v>
      </c>
      <c r="X42">
        <v>7153.729999999945</v>
      </c>
      <c r="Y42">
        <v>7153.729999999945</v>
      </c>
      <c r="Z42">
        <v>7153.729999999945</v>
      </c>
      <c r="AA42">
        <v>7153.729999999945</v>
      </c>
      <c r="AB42">
        <v>7153.729999999945</v>
      </c>
      <c r="AC42">
        <v>7153.729999999945</v>
      </c>
      <c r="AD42">
        <v>7153.7299999999432</v>
      </c>
      <c r="AE42">
        <v>7153.7299999999432</v>
      </c>
      <c r="AF42">
        <v>7153.7299999999432</v>
      </c>
      <c r="AG42">
        <v>7153.729999999945</v>
      </c>
      <c r="AH42">
        <v>7153.7299999999432</v>
      </c>
    </row>
    <row r="43" spans="1:34" x14ac:dyDescent="0.3">
      <c r="A43" s="123">
        <f ca="1">Exceedance!U43</f>
        <v>47331</v>
      </c>
      <c r="B43" s="751">
        <v>7153.7299999991874</v>
      </c>
      <c r="C43" s="751">
        <v>7153.7299999991874</v>
      </c>
      <c r="D43" s="751">
        <v>7153.7299999991874</v>
      </c>
      <c r="E43">
        <v>7153.7299999991874</v>
      </c>
      <c r="F43">
        <v>7153.7299999991874</v>
      </c>
      <c r="G43">
        <v>7153.7299999991874</v>
      </c>
      <c r="H43">
        <v>7153.7299999991874</v>
      </c>
      <c r="I43">
        <v>7153.7299999991874</v>
      </c>
      <c r="J43">
        <v>7153.7299999991874</v>
      </c>
      <c r="K43">
        <v>7153.7299999991874</v>
      </c>
      <c r="L43">
        <v>7153.7299999991874</v>
      </c>
      <c r="M43">
        <v>7153.7299999991874</v>
      </c>
      <c r="N43">
        <v>7153.7299999991874</v>
      </c>
      <c r="O43">
        <v>7153.7299999991874</v>
      </c>
      <c r="P43">
        <v>7153.7299999991874</v>
      </c>
      <c r="Q43">
        <v>7153.7299999991874</v>
      </c>
      <c r="R43">
        <v>7153.7299999991874</v>
      </c>
      <c r="S43">
        <v>7153.7299999991874</v>
      </c>
      <c r="T43">
        <v>7153.7299999991874</v>
      </c>
      <c r="U43">
        <v>7153.7299999991874</v>
      </c>
      <c r="V43">
        <v>7153.7299999991874</v>
      </c>
      <c r="W43">
        <v>7153.7299999991874</v>
      </c>
      <c r="X43">
        <v>7153.7299999991874</v>
      </c>
      <c r="Y43">
        <v>7153.7299999991874</v>
      </c>
      <c r="Z43">
        <v>7153.7299999991874</v>
      </c>
      <c r="AA43">
        <v>7153.7299999991874</v>
      </c>
      <c r="AB43">
        <v>7153.7299999991874</v>
      </c>
      <c r="AC43">
        <v>7153.7299999991874</v>
      </c>
      <c r="AD43">
        <v>7153.7299999991874</v>
      </c>
      <c r="AE43">
        <v>7153.7299999991874</v>
      </c>
      <c r="AF43">
        <v>7153.7299999991874</v>
      </c>
      <c r="AG43">
        <v>7153.7299999991874</v>
      </c>
      <c r="AH43">
        <v>7153.7299999991874</v>
      </c>
    </row>
    <row r="44" spans="1:34" x14ac:dyDescent="0.3">
      <c r="A44" s="123">
        <f ca="1">Exceedance!U44</f>
        <v>47362</v>
      </c>
      <c r="B44" s="751">
        <v>7153.7262225311251</v>
      </c>
      <c r="C44" s="751">
        <v>7153.7262225311251</v>
      </c>
      <c r="D44" s="751">
        <v>7153.7262225311251</v>
      </c>
      <c r="E44">
        <v>7153.7262225311251</v>
      </c>
      <c r="F44">
        <v>7153.7262225311251</v>
      </c>
      <c r="G44">
        <v>7153.7262225311251</v>
      </c>
      <c r="H44">
        <v>7153.7262225311251</v>
      </c>
      <c r="I44">
        <v>7153.7262225311251</v>
      </c>
      <c r="J44">
        <v>7153.7262225311251</v>
      </c>
      <c r="K44">
        <v>7153.7262225311251</v>
      </c>
      <c r="L44">
        <v>7153.7262225311251</v>
      </c>
      <c r="M44">
        <v>7153.7262225311251</v>
      </c>
      <c r="N44">
        <v>7153.7262225311251</v>
      </c>
      <c r="O44">
        <v>7153.7262225311251</v>
      </c>
      <c r="P44">
        <v>7153.7262225311251</v>
      </c>
      <c r="Q44">
        <v>7153.7262225311251</v>
      </c>
      <c r="R44">
        <v>7153.7262225311251</v>
      </c>
      <c r="S44">
        <v>7153.7262225311251</v>
      </c>
      <c r="T44">
        <v>7153.7262225311251</v>
      </c>
      <c r="U44">
        <v>7153.7262225311251</v>
      </c>
      <c r="V44">
        <v>7153.7262225311251</v>
      </c>
      <c r="W44">
        <v>7153.7262225311251</v>
      </c>
      <c r="X44">
        <v>7153.7262225311251</v>
      </c>
      <c r="Y44">
        <v>7153.7262225311251</v>
      </c>
      <c r="Z44">
        <v>7153.7262225311251</v>
      </c>
      <c r="AA44">
        <v>7153.7262225311251</v>
      </c>
      <c r="AB44">
        <v>7153.7262225311251</v>
      </c>
      <c r="AC44">
        <v>7153.7262225311251</v>
      </c>
      <c r="AD44">
        <v>7153.7262225311251</v>
      </c>
      <c r="AE44">
        <v>7153.7262225311251</v>
      </c>
      <c r="AF44">
        <v>7153.7262225311251</v>
      </c>
      <c r="AG44">
        <v>7153.7262225311251</v>
      </c>
      <c r="AH44">
        <v>7153.7262225311251</v>
      </c>
    </row>
    <row r="45" spans="1:34" x14ac:dyDescent="0.3">
      <c r="A45" s="123">
        <f ca="1">Exceedance!U45</f>
        <v>47392</v>
      </c>
      <c r="B45" s="751">
        <v>7153.7300000000805</v>
      </c>
      <c r="C45" s="751">
        <v>7153.7300000000805</v>
      </c>
      <c r="D45" s="751">
        <v>7153.7300000000805</v>
      </c>
      <c r="E45">
        <v>7153.7300000000805</v>
      </c>
      <c r="F45">
        <v>7153.7300000000805</v>
      </c>
      <c r="G45">
        <v>7153.7300000000805</v>
      </c>
      <c r="H45">
        <v>7153.7300000000805</v>
      </c>
      <c r="I45">
        <v>7153.7300000000805</v>
      </c>
      <c r="J45">
        <v>7153.7300000000805</v>
      </c>
      <c r="K45">
        <v>7153.7300000000805</v>
      </c>
      <c r="L45">
        <v>7153.7300000000805</v>
      </c>
      <c r="M45">
        <v>7153.7300000000805</v>
      </c>
      <c r="N45">
        <v>7153.7300000000805</v>
      </c>
      <c r="O45">
        <v>7153.7300000000805</v>
      </c>
      <c r="P45">
        <v>7153.7300000000805</v>
      </c>
      <c r="Q45">
        <v>7153.7300000000805</v>
      </c>
      <c r="R45">
        <v>7153.7300000000805</v>
      </c>
      <c r="S45">
        <v>7153.7300000000805</v>
      </c>
      <c r="T45">
        <v>7153.7300000000805</v>
      </c>
      <c r="U45">
        <v>7153.7300000000805</v>
      </c>
      <c r="V45">
        <v>7153.7300000000805</v>
      </c>
      <c r="W45">
        <v>7153.7300000000805</v>
      </c>
      <c r="X45">
        <v>7153.7300000000805</v>
      </c>
      <c r="Y45">
        <v>7153.7300000000805</v>
      </c>
      <c r="Z45">
        <v>7153.7300000000805</v>
      </c>
      <c r="AA45">
        <v>7153.7300000000805</v>
      </c>
      <c r="AB45">
        <v>7153.7300000000805</v>
      </c>
      <c r="AC45">
        <v>7153.7300000000805</v>
      </c>
      <c r="AD45">
        <v>7153.7300000000805</v>
      </c>
      <c r="AE45">
        <v>7153.7300000000805</v>
      </c>
      <c r="AF45">
        <v>7153.7300000000805</v>
      </c>
      <c r="AG45">
        <v>7153.7300000000805</v>
      </c>
      <c r="AH45">
        <v>7153.7300000000805</v>
      </c>
    </row>
    <row r="46" spans="1:34" x14ac:dyDescent="0.3">
      <c r="A46" s="123">
        <f ca="1">Exceedance!U46</f>
        <v>47423</v>
      </c>
      <c r="B46" s="751">
        <v>7153.7290312053328</v>
      </c>
      <c r="C46" s="751">
        <v>7153.7290312053328</v>
      </c>
      <c r="D46" s="751">
        <v>7153.7290312053328</v>
      </c>
      <c r="E46">
        <v>7153.7290312053328</v>
      </c>
      <c r="F46">
        <v>7153.7290312053328</v>
      </c>
      <c r="G46">
        <v>7153.7290312053328</v>
      </c>
      <c r="H46">
        <v>7153.7290312053328</v>
      </c>
      <c r="I46">
        <v>7153.7290312053328</v>
      </c>
      <c r="J46">
        <v>7153.7290312053328</v>
      </c>
      <c r="K46">
        <v>7153.7290312053328</v>
      </c>
      <c r="L46">
        <v>7153.7290312053328</v>
      </c>
      <c r="M46">
        <v>7153.7290312053328</v>
      </c>
      <c r="N46">
        <v>7153.7290312053328</v>
      </c>
      <c r="O46">
        <v>7153.7290312053328</v>
      </c>
      <c r="P46">
        <v>7153.7290312053328</v>
      </c>
      <c r="Q46">
        <v>7153.7290312053328</v>
      </c>
      <c r="R46">
        <v>7153.7290312053328</v>
      </c>
      <c r="S46">
        <v>7153.7290312053328</v>
      </c>
      <c r="T46">
        <v>7153.7290312053328</v>
      </c>
      <c r="U46">
        <v>7153.7290312053328</v>
      </c>
      <c r="V46">
        <v>7153.7290312053328</v>
      </c>
      <c r="W46">
        <v>7153.7290312053328</v>
      </c>
      <c r="X46">
        <v>7153.7290312053328</v>
      </c>
      <c r="Y46">
        <v>7153.7290312053328</v>
      </c>
      <c r="Z46">
        <v>7153.7290312053328</v>
      </c>
      <c r="AA46">
        <v>7153.7290312053328</v>
      </c>
      <c r="AB46">
        <v>7153.7290312053328</v>
      </c>
      <c r="AC46">
        <v>7153.7290312053328</v>
      </c>
      <c r="AD46">
        <v>7153.7290312053328</v>
      </c>
      <c r="AE46">
        <v>7153.7290312053328</v>
      </c>
      <c r="AF46">
        <v>7153.7290312053328</v>
      </c>
      <c r="AG46">
        <v>7153.7290312053328</v>
      </c>
      <c r="AH46">
        <v>7153.7290312053328</v>
      </c>
    </row>
    <row r="47" spans="1:34" x14ac:dyDescent="0.3">
      <c r="A47" s="123">
        <f ca="1">Exceedance!U47</f>
        <v>47453</v>
      </c>
      <c r="B47" s="751">
        <v>7153.7300000000005</v>
      </c>
      <c r="C47" s="751">
        <v>7153.7300000000005</v>
      </c>
      <c r="D47" s="751">
        <v>7153.7300000000005</v>
      </c>
      <c r="E47">
        <v>7153.7300000000005</v>
      </c>
      <c r="F47">
        <v>7153.7300000000005</v>
      </c>
      <c r="G47">
        <v>7153.7300000000005</v>
      </c>
      <c r="H47">
        <v>7153.7300000000005</v>
      </c>
      <c r="I47">
        <v>7153.7300000000005</v>
      </c>
      <c r="J47">
        <v>7153.7300000000005</v>
      </c>
      <c r="K47">
        <v>7153.7300000000005</v>
      </c>
      <c r="L47">
        <v>7153.7300000000005</v>
      </c>
      <c r="M47">
        <v>7153.7300000000005</v>
      </c>
      <c r="N47">
        <v>7153.7300000000005</v>
      </c>
      <c r="O47">
        <v>7153.7300000000005</v>
      </c>
      <c r="P47">
        <v>7153.7300000000005</v>
      </c>
      <c r="Q47">
        <v>7153.7300000000005</v>
      </c>
      <c r="R47">
        <v>7153.7300000000005</v>
      </c>
      <c r="S47">
        <v>7153.7300000000005</v>
      </c>
      <c r="T47">
        <v>7153.7300000000005</v>
      </c>
      <c r="U47">
        <v>7153.7300000000005</v>
      </c>
      <c r="V47">
        <v>7153.7300000000005</v>
      </c>
      <c r="W47">
        <v>7153.7300000000005</v>
      </c>
      <c r="X47">
        <v>7153.7300000000005</v>
      </c>
      <c r="Y47">
        <v>7153.7300000000005</v>
      </c>
      <c r="Z47">
        <v>7153.7300000000005</v>
      </c>
      <c r="AA47">
        <v>7153.7300000000005</v>
      </c>
      <c r="AB47">
        <v>7153.7300000000005</v>
      </c>
      <c r="AC47">
        <v>7153.7300000000005</v>
      </c>
      <c r="AD47">
        <v>7153.7300000000005</v>
      </c>
      <c r="AE47">
        <v>7153.7300000000005</v>
      </c>
      <c r="AF47">
        <v>7153.7300000000005</v>
      </c>
      <c r="AG47">
        <v>7153.7300000000005</v>
      </c>
      <c r="AH47">
        <v>7153.7300000000005</v>
      </c>
    </row>
    <row r="48" spans="1:34" x14ac:dyDescent="0.3">
      <c r="A48" s="123">
        <f ca="1">Exceedance!U48</f>
        <v>47484</v>
      </c>
      <c r="B48" s="751">
        <v>7153.7299999999959</v>
      </c>
      <c r="C48" s="751">
        <v>7153.7299999999959</v>
      </c>
      <c r="D48" s="751">
        <v>7153.7299999999959</v>
      </c>
      <c r="E48">
        <v>7153.7299999999959</v>
      </c>
      <c r="F48">
        <v>7153.7299999999959</v>
      </c>
      <c r="G48">
        <v>7153.7299999999959</v>
      </c>
      <c r="H48">
        <v>7153.7299999999959</v>
      </c>
      <c r="I48">
        <v>7153.7299999999959</v>
      </c>
      <c r="J48">
        <v>7153.7299999999959</v>
      </c>
      <c r="K48">
        <v>7153.7299999999959</v>
      </c>
      <c r="L48">
        <v>7153.7299999999959</v>
      </c>
      <c r="M48">
        <v>7153.7299999999959</v>
      </c>
      <c r="N48">
        <v>7153.7299999999959</v>
      </c>
      <c r="O48">
        <v>7153.7299999999959</v>
      </c>
      <c r="P48">
        <v>7153.7299999999959</v>
      </c>
      <c r="Q48">
        <v>7153.7299999999959</v>
      </c>
      <c r="R48">
        <v>7153.7299999999959</v>
      </c>
      <c r="S48">
        <v>7153.7299999999959</v>
      </c>
      <c r="T48">
        <v>7153.7299999999959</v>
      </c>
      <c r="U48">
        <v>7153.7299999999959</v>
      </c>
      <c r="V48">
        <v>7153.7299999999959</v>
      </c>
      <c r="W48">
        <v>7153.7299999999959</v>
      </c>
      <c r="X48">
        <v>7153.7299999999959</v>
      </c>
      <c r="Y48">
        <v>7153.7299999999959</v>
      </c>
      <c r="Z48">
        <v>7153.7299999999959</v>
      </c>
      <c r="AA48">
        <v>7153.7299999999959</v>
      </c>
      <c r="AB48">
        <v>7153.7299999999959</v>
      </c>
      <c r="AC48">
        <v>7153.7299999999959</v>
      </c>
      <c r="AD48">
        <v>7153.7299999999959</v>
      </c>
      <c r="AE48">
        <v>7153.7299999999959</v>
      </c>
      <c r="AF48">
        <v>7153.7299999999959</v>
      </c>
      <c r="AG48">
        <v>7153.7299999999959</v>
      </c>
      <c r="AH48">
        <v>7153.7299999999959</v>
      </c>
    </row>
    <row r="49" spans="1:34" x14ac:dyDescent="0.3">
      <c r="A49" s="123">
        <f ca="1">Exceedance!U49</f>
        <v>47515</v>
      </c>
      <c r="B49" s="751">
        <v>7153.727287361362</v>
      </c>
      <c r="C49" s="751">
        <v>7153.727287361362</v>
      </c>
      <c r="D49" s="751">
        <v>7153.727287361362</v>
      </c>
      <c r="E49">
        <v>7153.727287361362</v>
      </c>
      <c r="F49">
        <v>7153.727287361362</v>
      </c>
      <c r="G49">
        <v>7153.727287361362</v>
      </c>
      <c r="H49">
        <v>7153.727287361362</v>
      </c>
      <c r="I49">
        <v>7153.727287361362</v>
      </c>
      <c r="J49">
        <v>7153.727287361362</v>
      </c>
      <c r="K49">
        <v>7153.727287361362</v>
      </c>
      <c r="L49">
        <v>7153.727287361362</v>
      </c>
      <c r="M49">
        <v>7153.727287361362</v>
      </c>
      <c r="N49">
        <v>7153.727287361362</v>
      </c>
      <c r="O49">
        <v>7153.727287361362</v>
      </c>
      <c r="P49">
        <v>7153.727287361362</v>
      </c>
      <c r="Q49">
        <v>7153.727287361362</v>
      </c>
      <c r="R49">
        <v>7153.727287361362</v>
      </c>
      <c r="S49">
        <v>7153.727287361362</v>
      </c>
      <c r="T49">
        <v>7153.727287361362</v>
      </c>
      <c r="U49">
        <v>7153.727287361362</v>
      </c>
      <c r="V49">
        <v>7153.727287361362</v>
      </c>
      <c r="W49">
        <v>7153.727287361362</v>
      </c>
      <c r="X49">
        <v>7153.727287361362</v>
      </c>
      <c r="Y49">
        <v>7153.727287361362</v>
      </c>
      <c r="Z49">
        <v>7153.727287361362</v>
      </c>
      <c r="AA49">
        <v>7153.727287361362</v>
      </c>
      <c r="AB49">
        <v>7153.727287361362</v>
      </c>
      <c r="AC49">
        <v>7153.727287361362</v>
      </c>
      <c r="AD49">
        <v>7153.727287361362</v>
      </c>
      <c r="AE49">
        <v>7153.727287361362</v>
      </c>
      <c r="AF49">
        <v>7153.727287361362</v>
      </c>
      <c r="AG49">
        <v>7153.727287361362</v>
      </c>
      <c r="AH49">
        <v>7153.727287361362</v>
      </c>
    </row>
    <row r="50" spans="1:34" x14ac:dyDescent="0.3">
      <c r="A50" s="123">
        <f ca="1">Exceedance!U50</f>
        <v>47543</v>
      </c>
      <c r="B50" s="751">
        <v>7153.7299999999723</v>
      </c>
      <c r="C50" s="751">
        <v>7153.7299999999723</v>
      </c>
      <c r="D50" s="751">
        <v>7153.7299999999723</v>
      </c>
      <c r="E50">
        <v>7153.7299999999723</v>
      </c>
      <c r="F50">
        <v>7153.7299999999723</v>
      </c>
      <c r="G50">
        <v>7153.7299999999723</v>
      </c>
      <c r="H50">
        <v>7153.7299999999723</v>
      </c>
      <c r="I50">
        <v>7153.7299999999723</v>
      </c>
      <c r="J50">
        <v>7153.7299999999723</v>
      </c>
      <c r="K50">
        <v>7153.7299999999723</v>
      </c>
      <c r="L50">
        <v>7153.7299999999723</v>
      </c>
      <c r="M50">
        <v>7153.7299999999723</v>
      </c>
      <c r="N50">
        <v>7153.7299999999723</v>
      </c>
      <c r="O50">
        <v>7153.7299999999723</v>
      </c>
      <c r="P50">
        <v>7153.7299999999723</v>
      </c>
      <c r="Q50">
        <v>7153.7299999999723</v>
      </c>
      <c r="R50">
        <v>7153.7299999999723</v>
      </c>
      <c r="S50">
        <v>7153.7299999999723</v>
      </c>
      <c r="T50">
        <v>7153.7299999999723</v>
      </c>
      <c r="U50">
        <v>7153.7299999999723</v>
      </c>
      <c r="V50">
        <v>7153.7299999999723</v>
      </c>
      <c r="W50">
        <v>7153.7299999999723</v>
      </c>
      <c r="X50">
        <v>7153.7299999999723</v>
      </c>
      <c r="Y50">
        <v>7153.7299999999723</v>
      </c>
      <c r="Z50">
        <v>7153.7299999999723</v>
      </c>
      <c r="AA50">
        <v>7153.7299999999723</v>
      </c>
      <c r="AB50">
        <v>7153.7299999999723</v>
      </c>
      <c r="AC50">
        <v>7153.7299999999723</v>
      </c>
      <c r="AD50">
        <v>7153.7299999999723</v>
      </c>
      <c r="AE50">
        <v>7153.7299999999723</v>
      </c>
      <c r="AF50">
        <v>7153.7299999999723</v>
      </c>
      <c r="AG50">
        <v>7153.7299999999723</v>
      </c>
      <c r="AH50">
        <v>7153.7299999999723</v>
      </c>
    </row>
    <row r="51" spans="1:34" x14ac:dyDescent="0.3">
      <c r="A51" s="123">
        <f ca="1">Exceedance!U51</f>
        <v>47574</v>
      </c>
      <c r="B51" s="751">
        <v>7153.7269649340651</v>
      </c>
      <c r="C51" s="751">
        <v>7153.7269649340651</v>
      </c>
      <c r="D51" s="751">
        <v>7153.7269649340651</v>
      </c>
      <c r="E51">
        <v>7153.7269649340651</v>
      </c>
      <c r="F51">
        <v>7153.7269649340651</v>
      </c>
      <c r="G51">
        <v>7153.7269649340651</v>
      </c>
      <c r="H51">
        <v>7153.7269649340651</v>
      </c>
      <c r="I51">
        <v>7153.7269649340651</v>
      </c>
      <c r="J51">
        <v>7153.7269649340651</v>
      </c>
      <c r="K51">
        <v>7153.7269649340651</v>
      </c>
      <c r="L51">
        <v>7153.7269649340651</v>
      </c>
      <c r="M51">
        <v>7153.7269649340651</v>
      </c>
      <c r="N51">
        <v>7153.7269649340651</v>
      </c>
      <c r="O51">
        <v>7153.7269649340651</v>
      </c>
      <c r="P51">
        <v>7153.7269649340651</v>
      </c>
      <c r="Q51">
        <v>7153.7269649340651</v>
      </c>
      <c r="R51">
        <v>7153.7269649340651</v>
      </c>
      <c r="S51">
        <v>7153.7269649340651</v>
      </c>
      <c r="T51">
        <v>7153.7269649340651</v>
      </c>
      <c r="U51">
        <v>7153.7269649340651</v>
      </c>
      <c r="V51">
        <v>7153.7269649340651</v>
      </c>
      <c r="W51">
        <v>7153.7269649340651</v>
      </c>
      <c r="X51">
        <v>7153.7269649340651</v>
      </c>
      <c r="Y51">
        <v>7153.7269649340651</v>
      </c>
      <c r="Z51">
        <v>7153.7269649340651</v>
      </c>
      <c r="AA51">
        <v>7153.7269649340651</v>
      </c>
      <c r="AB51">
        <v>7153.7269649340651</v>
      </c>
      <c r="AC51">
        <v>7153.7269649340651</v>
      </c>
      <c r="AD51">
        <v>7153.7269649340651</v>
      </c>
      <c r="AE51">
        <v>7153.7269649340651</v>
      </c>
      <c r="AF51">
        <v>7153.7269649340651</v>
      </c>
      <c r="AG51">
        <v>7153.7269649340651</v>
      </c>
      <c r="AH51">
        <v>7153.7269649340651</v>
      </c>
    </row>
    <row r="52" spans="1:34" x14ac:dyDescent="0.3">
      <c r="A52" s="123">
        <f ca="1">Exceedance!U52</f>
        <v>47604</v>
      </c>
      <c r="B52" s="751">
        <v>7153.7299999998986</v>
      </c>
      <c r="C52" s="751">
        <v>7153.7299999998986</v>
      </c>
      <c r="D52" s="751">
        <v>7153.7299999998986</v>
      </c>
      <c r="E52">
        <v>7153.7299999998986</v>
      </c>
      <c r="F52">
        <v>7153.7299999998986</v>
      </c>
      <c r="G52">
        <v>7153.7299999998986</v>
      </c>
      <c r="H52">
        <v>7153.7299999998986</v>
      </c>
      <c r="I52">
        <v>7153.7299999998986</v>
      </c>
      <c r="J52">
        <v>7153.7299999998986</v>
      </c>
      <c r="K52">
        <v>7153.7299999998986</v>
      </c>
      <c r="L52">
        <v>7153.7299999998986</v>
      </c>
      <c r="M52">
        <v>7153.7299999998986</v>
      </c>
      <c r="N52">
        <v>7153.7299999998986</v>
      </c>
      <c r="O52">
        <v>7153.7299999998986</v>
      </c>
      <c r="P52">
        <v>7153.7299999998986</v>
      </c>
      <c r="Q52">
        <v>7153.7299999998986</v>
      </c>
      <c r="R52">
        <v>7153.7299999998986</v>
      </c>
      <c r="S52">
        <v>7153.7299999998986</v>
      </c>
      <c r="T52">
        <v>7153.7299999998986</v>
      </c>
      <c r="U52">
        <v>7153.7299999998986</v>
      </c>
      <c r="V52">
        <v>7153.7299999998986</v>
      </c>
      <c r="W52">
        <v>7153.7299999998986</v>
      </c>
      <c r="X52">
        <v>7153.7299999998986</v>
      </c>
      <c r="Y52">
        <v>7153.7299999998986</v>
      </c>
      <c r="Z52">
        <v>7153.7299999998986</v>
      </c>
      <c r="AA52">
        <v>7153.7299999998986</v>
      </c>
      <c r="AB52">
        <v>7153.7299999998986</v>
      </c>
      <c r="AC52">
        <v>7153.7299999998986</v>
      </c>
      <c r="AD52">
        <v>7153.7299999998986</v>
      </c>
      <c r="AE52">
        <v>7153.7299999998986</v>
      </c>
      <c r="AF52">
        <v>7153.7299999998986</v>
      </c>
      <c r="AG52">
        <v>7153.7299999998986</v>
      </c>
      <c r="AH52">
        <v>7153.7299999998986</v>
      </c>
    </row>
    <row r="53" spans="1:34" x14ac:dyDescent="0.3">
      <c r="A53" s="123">
        <f ca="1">Exceedance!U53</f>
        <v>47635</v>
      </c>
      <c r="B53" s="751">
        <v>7153.7246089087412</v>
      </c>
      <c r="C53" s="751">
        <v>7153.7246089087412</v>
      </c>
      <c r="D53" s="751">
        <v>7153.7246089087412</v>
      </c>
      <c r="E53">
        <v>7153.7246089087412</v>
      </c>
      <c r="F53">
        <v>7153.7246089087412</v>
      </c>
      <c r="G53">
        <v>7153.7246089087412</v>
      </c>
      <c r="H53">
        <v>7153.7246089087412</v>
      </c>
      <c r="I53">
        <v>7153.7246089087412</v>
      </c>
      <c r="J53">
        <v>7153.7246089087412</v>
      </c>
      <c r="K53">
        <v>7153.7246089087412</v>
      </c>
      <c r="L53">
        <v>7153.7246089087412</v>
      </c>
      <c r="M53">
        <v>7153.7246089087412</v>
      </c>
      <c r="N53">
        <v>7153.7246089087412</v>
      </c>
      <c r="O53">
        <v>7153.7246089087412</v>
      </c>
      <c r="P53">
        <v>7153.7246089087412</v>
      </c>
      <c r="Q53">
        <v>7153.7246089087412</v>
      </c>
      <c r="R53">
        <v>7153.7246089087412</v>
      </c>
      <c r="S53">
        <v>7153.7246089087412</v>
      </c>
      <c r="T53">
        <v>7153.7246089087412</v>
      </c>
      <c r="U53">
        <v>7153.7246089087412</v>
      </c>
      <c r="V53">
        <v>7153.7246089087412</v>
      </c>
      <c r="W53">
        <v>7153.7246089087412</v>
      </c>
      <c r="X53">
        <v>7153.7246089087412</v>
      </c>
      <c r="Y53">
        <v>7153.7246089087412</v>
      </c>
      <c r="Z53">
        <v>7153.7246089087412</v>
      </c>
      <c r="AA53">
        <v>7153.7246089087412</v>
      </c>
      <c r="AB53">
        <v>7153.7246089087412</v>
      </c>
      <c r="AC53">
        <v>7153.7246089087412</v>
      </c>
      <c r="AD53">
        <v>7153.7246089087412</v>
      </c>
      <c r="AE53">
        <v>7153.7246089087412</v>
      </c>
      <c r="AF53">
        <v>7153.7246089087412</v>
      </c>
      <c r="AG53">
        <v>7153.7246089087412</v>
      </c>
      <c r="AH53">
        <v>7153.7246089087412</v>
      </c>
    </row>
    <row r="54" spans="1:34" x14ac:dyDescent="0.3">
      <c r="A54" s="123">
        <f ca="1">Exceedance!U54</f>
        <v>47665</v>
      </c>
      <c r="B54" s="751">
        <v>7153.729999999945</v>
      </c>
      <c r="C54" s="751">
        <v>7153.729999999945</v>
      </c>
      <c r="D54" s="751">
        <v>7153.729999999945</v>
      </c>
      <c r="E54">
        <v>7153.7299999999432</v>
      </c>
      <c r="F54">
        <v>7153.7299999999432</v>
      </c>
      <c r="G54">
        <v>7153.7299999999432</v>
      </c>
      <c r="H54">
        <v>7153.729999999945</v>
      </c>
      <c r="I54">
        <v>7153.7299999999432</v>
      </c>
      <c r="J54">
        <v>7153.7299999999432</v>
      </c>
      <c r="K54">
        <v>7153.729999999945</v>
      </c>
      <c r="L54">
        <v>7153.729999999945</v>
      </c>
      <c r="M54">
        <v>7153.7299999999432</v>
      </c>
      <c r="N54">
        <v>7153.729999999945</v>
      </c>
      <c r="O54">
        <v>7153.7299999999432</v>
      </c>
      <c r="P54">
        <v>7153.7299999999432</v>
      </c>
      <c r="Q54">
        <v>7153.729999999945</v>
      </c>
      <c r="R54">
        <v>7153.7299999999432</v>
      </c>
      <c r="S54">
        <v>7153.7299999999432</v>
      </c>
      <c r="T54">
        <v>7153.7299999999432</v>
      </c>
      <c r="U54">
        <v>7153.7299999999432</v>
      </c>
      <c r="V54">
        <v>7153.729999999945</v>
      </c>
      <c r="W54">
        <v>7153.7299999999432</v>
      </c>
      <c r="X54">
        <v>7153.7299999999432</v>
      </c>
      <c r="Y54">
        <v>7153.7299999999432</v>
      </c>
      <c r="Z54">
        <v>7153.729999999945</v>
      </c>
      <c r="AA54">
        <v>7153.7299999999432</v>
      </c>
      <c r="AB54">
        <v>7153.729999999945</v>
      </c>
      <c r="AC54">
        <v>7153.7299999999432</v>
      </c>
      <c r="AD54">
        <v>7153.729999999945</v>
      </c>
      <c r="AE54">
        <v>7153.729999999945</v>
      </c>
      <c r="AF54">
        <v>7153.7299999999432</v>
      </c>
      <c r="AG54">
        <v>7153.7299999999432</v>
      </c>
      <c r="AH54">
        <v>7153.729999999945</v>
      </c>
    </row>
    <row r="55" spans="1:34" x14ac:dyDescent="0.3">
      <c r="A55" s="123">
        <f ca="1">Exceedance!U55</f>
        <v>47696</v>
      </c>
      <c r="B55" s="751">
        <v>7153.7299999991874</v>
      </c>
      <c r="C55" s="751">
        <v>7153.7299999991874</v>
      </c>
      <c r="D55" s="751">
        <v>7153.7299999991874</v>
      </c>
      <c r="E55">
        <v>7153.7299999991874</v>
      </c>
      <c r="F55">
        <v>7153.7299999991874</v>
      </c>
      <c r="G55">
        <v>7153.7299999991874</v>
      </c>
      <c r="H55">
        <v>7153.7299999991874</v>
      </c>
      <c r="I55">
        <v>7153.7299999991874</v>
      </c>
      <c r="J55">
        <v>7153.7299999991874</v>
      </c>
      <c r="K55">
        <v>7153.7299999991874</v>
      </c>
      <c r="L55">
        <v>7153.7299999991874</v>
      </c>
      <c r="M55">
        <v>7153.7299999991874</v>
      </c>
      <c r="N55">
        <v>7153.7299999991874</v>
      </c>
      <c r="O55">
        <v>7153.7299999991874</v>
      </c>
      <c r="P55">
        <v>7153.7299999991874</v>
      </c>
      <c r="Q55">
        <v>7153.7299999991874</v>
      </c>
      <c r="R55">
        <v>7153.7299999991874</v>
      </c>
      <c r="S55">
        <v>7153.7299999991874</v>
      </c>
      <c r="T55">
        <v>7153.7299999991874</v>
      </c>
      <c r="U55">
        <v>7153.7299999991874</v>
      </c>
      <c r="V55">
        <v>7153.7299999991874</v>
      </c>
      <c r="W55">
        <v>7153.7299999991874</v>
      </c>
      <c r="X55">
        <v>7153.7299999991874</v>
      </c>
      <c r="Y55">
        <v>7153.7299999991874</v>
      </c>
      <c r="Z55">
        <v>7153.7299999991874</v>
      </c>
      <c r="AA55">
        <v>7153.7299999991874</v>
      </c>
      <c r="AB55">
        <v>7153.7299999991874</v>
      </c>
      <c r="AC55">
        <v>7153.7299999991874</v>
      </c>
      <c r="AD55">
        <v>7153.7299999991874</v>
      </c>
      <c r="AE55">
        <v>7153.7299999991874</v>
      </c>
      <c r="AF55">
        <v>7153.7299999991874</v>
      </c>
      <c r="AG55">
        <v>7153.7299999991874</v>
      </c>
      <c r="AH55">
        <v>7153.7299999991874</v>
      </c>
    </row>
    <row r="56" spans="1:34" x14ac:dyDescent="0.3">
      <c r="A56" s="123">
        <f ca="1">Exceedance!U56</f>
        <v>47727</v>
      </c>
      <c r="B56" s="751">
        <v>7153.7262225311251</v>
      </c>
      <c r="C56" s="751">
        <v>7153.7262225311251</v>
      </c>
      <c r="D56" s="751">
        <v>7153.7262225311251</v>
      </c>
      <c r="E56">
        <v>7153.7262225311251</v>
      </c>
      <c r="F56">
        <v>7153.7262225311251</v>
      </c>
      <c r="G56">
        <v>7153.7262225311251</v>
      </c>
      <c r="H56">
        <v>7153.7262225311251</v>
      </c>
      <c r="I56">
        <v>7153.7262225311251</v>
      </c>
      <c r="J56">
        <v>7153.7262225311251</v>
      </c>
      <c r="K56">
        <v>7153.7262225311251</v>
      </c>
      <c r="L56">
        <v>7153.7262225311251</v>
      </c>
      <c r="M56">
        <v>7153.7262225311251</v>
      </c>
      <c r="N56">
        <v>7153.7262225311251</v>
      </c>
      <c r="O56">
        <v>7153.7262225311251</v>
      </c>
      <c r="P56">
        <v>7153.7262225311251</v>
      </c>
      <c r="Q56">
        <v>7153.7262225311251</v>
      </c>
      <c r="R56">
        <v>7153.7262225311251</v>
      </c>
      <c r="S56">
        <v>7153.7262225311251</v>
      </c>
      <c r="T56">
        <v>7153.7262225311251</v>
      </c>
      <c r="U56">
        <v>7153.7262225311251</v>
      </c>
      <c r="V56">
        <v>7153.7262225311251</v>
      </c>
      <c r="W56">
        <v>7153.7262225311251</v>
      </c>
      <c r="X56">
        <v>7153.7262225311251</v>
      </c>
      <c r="Y56">
        <v>7153.7262225311251</v>
      </c>
      <c r="Z56">
        <v>7153.7262225311251</v>
      </c>
      <c r="AA56">
        <v>7153.7262225311251</v>
      </c>
      <c r="AB56">
        <v>7153.7262225311251</v>
      </c>
      <c r="AC56">
        <v>7153.7262225311251</v>
      </c>
      <c r="AD56">
        <v>7153.7262225311251</v>
      </c>
      <c r="AE56">
        <v>7153.7262225311251</v>
      </c>
      <c r="AF56">
        <v>7153.7262225311251</v>
      </c>
      <c r="AG56">
        <v>7153.7262225311251</v>
      </c>
      <c r="AH56">
        <v>7153.7262225311251</v>
      </c>
    </row>
    <row r="57" spans="1:34" x14ac:dyDescent="0.3">
      <c r="A57" s="123">
        <f ca="1">Exceedance!U57</f>
        <v>47757</v>
      </c>
      <c r="B57" s="751">
        <v>7153.7300000000805</v>
      </c>
      <c r="C57" s="751">
        <v>7153.7300000000805</v>
      </c>
      <c r="D57" s="751">
        <v>7153.7300000000805</v>
      </c>
      <c r="E57">
        <v>7153.7300000000805</v>
      </c>
      <c r="F57">
        <v>7153.7300000000805</v>
      </c>
      <c r="G57">
        <v>7153.7300000000805</v>
      </c>
      <c r="H57">
        <v>7153.7300000000805</v>
      </c>
      <c r="I57">
        <v>7153.7300000000805</v>
      </c>
      <c r="J57">
        <v>7153.7300000000805</v>
      </c>
      <c r="K57">
        <v>7153.7300000000805</v>
      </c>
      <c r="L57">
        <v>7153.7300000000805</v>
      </c>
      <c r="M57">
        <v>7153.7300000000805</v>
      </c>
      <c r="N57">
        <v>7153.7300000000805</v>
      </c>
      <c r="O57">
        <v>7153.7300000000805</v>
      </c>
      <c r="P57">
        <v>7153.7300000000805</v>
      </c>
      <c r="Q57">
        <v>7153.7300000000805</v>
      </c>
      <c r="R57">
        <v>7153.7300000000805</v>
      </c>
      <c r="S57">
        <v>7153.7300000000805</v>
      </c>
      <c r="T57">
        <v>7153.7300000000805</v>
      </c>
      <c r="U57">
        <v>7153.7300000000805</v>
      </c>
      <c r="V57">
        <v>7153.7300000000805</v>
      </c>
      <c r="W57">
        <v>7153.7300000000805</v>
      </c>
      <c r="X57">
        <v>7153.7300000000805</v>
      </c>
      <c r="Y57">
        <v>7153.7300000000805</v>
      </c>
      <c r="Z57">
        <v>7153.7300000000805</v>
      </c>
      <c r="AA57">
        <v>7153.7300000000805</v>
      </c>
      <c r="AB57">
        <v>7153.7300000000805</v>
      </c>
      <c r="AC57">
        <v>7153.7300000000805</v>
      </c>
      <c r="AD57">
        <v>7153.7300000000805</v>
      </c>
      <c r="AE57">
        <v>7153.7300000000805</v>
      </c>
      <c r="AF57">
        <v>7153.7300000000805</v>
      </c>
      <c r="AG57">
        <v>7153.7300000000805</v>
      </c>
      <c r="AH57">
        <v>7153.7300000000805</v>
      </c>
    </row>
    <row r="58" spans="1:34" x14ac:dyDescent="0.3">
      <c r="A58" s="123">
        <f ca="1">Exceedance!U58</f>
        <v>47788</v>
      </c>
      <c r="B58" s="751">
        <v>7153.7290312053328</v>
      </c>
      <c r="C58" s="751">
        <v>7153.7290312053328</v>
      </c>
      <c r="D58" s="751">
        <v>7153.7290312053328</v>
      </c>
      <c r="E58">
        <v>7153.7290312053328</v>
      </c>
      <c r="F58">
        <v>7153.7290312053328</v>
      </c>
      <c r="G58">
        <v>7153.7290312053328</v>
      </c>
      <c r="H58">
        <v>7153.7290312053328</v>
      </c>
      <c r="I58">
        <v>7153.7290312053328</v>
      </c>
      <c r="J58">
        <v>7153.7290312053328</v>
      </c>
      <c r="K58">
        <v>7153.7290312053328</v>
      </c>
      <c r="L58">
        <v>7153.7290312053328</v>
      </c>
      <c r="M58">
        <v>7153.7290312053328</v>
      </c>
      <c r="N58">
        <v>7153.7290312053328</v>
      </c>
      <c r="O58">
        <v>7153.7290312053328</v>
      </c>
      <c r="P58">
        <v>7153.7290312053328</v>
      </c>
      <c r="Q58">
        <v>7153.7290312053328</v>
      </c>
      <c r="R58">
        <v>7153.7290312053328</v>
      </c>
      <c r="S58">
        <v>7153.7290312053328</v>
      </c>
      <c r="T58">
        <v>7153.7290312053328</v>
      </c>
      <c r="U58">
        <v>7153.7290312053328</v>
      </c>
      <c r="V58">
        <v>7153.7290312053328</v>
      </c>
      <c r="W58">
        <v>7153.7290312053328</v>
      </c>
      <c r="X58">
        <v>7153.7290312053328</v>
      </c>
      <c r="Y58">
        <v>7153.7290312053328</v>
      </c>
      <c r="Z58">
        <v>7153.7290312053328</v>
      </c>
      <c r="AA58">
        <v>7153.7290312053328</v>
      </c>
      <c r="AB58">
        <v>7153.7290312053328</v>
      </c>
      <c r="AC58">
        <v>7153.7290312053328</v>
      </c>
      <c r="AD58">
        <v>7153.7290312053328</v>
      </c>
      <c r="AE58">
        <v>7153.7290312053328</v>
      </c>
      <c r="AF58">
        <v>7153.7290312053328</v>
      </c>
      <c r="AG58">
        <v>7153.7290312053328</v>
      </c>
      <c r="AH58">
        <v>7153.7290312053328</v>
      </c>
    </row>
    <row r="59" spans="1:34" x14ac:dyDescent="0.3">
      <c r="A59" s="123">
        <f ca="1">Exceedance!U59</f>
        <v>47818</v>
      </c>
      <c r="B59" s="751">
        <v>7153.7300000000005</v>
      </c>
      <c r="C59" s="751">
        <v>7153.7300000000005</v>
      </c>
      <c r="D59" s="751">
        <v>7153.7300000000005</v>
      </c>
      <c r="E59">
        <v>7153.7300000000005</v>
      </c>
      <c r="F59">
        <v>7153.7300000000005</v>
      </c>
      <c r="G59">
        <v>7153.7300000000005</v>
      </c>
      <c r="H59">
        <v>7153.7300000000005</v>
      </c>
      <c r="I59">
        <v>7153.7300000000005</v>
      </c>
      <c r="J59">
        <v>7153.7300000000005</v>
      </c>
      <c r="K59">
        <v>7153.7300000000005</v>
      </c>
      <c r="L59">
        <v>7153.7300000000005</v>
      </c>
      <c r="M59">
        <v>7153.7300000000005</v>
      </c>
      <c r="N59">
        <v>7153.7300000000005</v>
      </c>
      <c r="O59">
        <v>7153.7300000000005</v>
      </c>
      <c r="P59">
        <v>7153.7300000000005</v>
      </c>
      <c r="Q59">
        <v>7153.7300000000005</v>
      </c>
      <c r="R59">
        <v>7153.7300000000005</v>
      </c>
      <c r="S59">
        <v>7153.7300000000005</v>
      </c>
      <c r="T59">
        <v>7153.7300000000005</v>
      </c>
      <c r="U59">
        <v>7153.7300000000005</v>
      </c>
      <c r="V59">
        <v>7153.7300000000005</v>
      </c>
      <c r="W59">
        <v>7153.7300000000005</v>
      </c>
      <c r="X59">
        <v>7153.7300000000005</v>
      </c>
      <c r="Y59">
        <v>7153.7300000000005</v>
      </c>
      <c r="Z59">
        <v>7153.7300000000005</v>
      </c>
      <c r="AA59">
        <v>7153.7300000000005</v>
      </c>
      <c r="AB59">
        <v>7153.7300000000005</v>
      </c>
      <c r="AC59">
        <v>7153.7300000000005</v>
      </c>
      <c r="AD59">
        <v>7153.7300000000005</v>
      </c>
      <c r="AE59">
        <v>7153.7300000000005</v>
      </c>
      <c r="AF59">
        <v>7153.7300000000005</v>
      </c>
      <c r="AG59">
        <v>7153.7300000000005</v>
      </c>
      <c r="AH59">
        <v>7153.7300000000005</v>
      </c>
    </row>
    <row r="60" spans="1:34" x14ac:dyDescent="0.3">
      <c r="A60" s="123">
        <f ca="1">Exceedance!U60</f>
        <v>47849</v>
      </c>
      <c r="B60" s="751">
        <v>7153.7299999999959</v>
      </c>
      <c r="C60" s="751">
        <v>7153.7299999999959</v>
      </c>
      <c r="D60" s="751">
        <v>7153.7299999999959</v>
      </c>
      <c r="E60">
        <v>7153.7299999999959</v>
      </c>
      <c r="F60">
        <v>7153.7299999999959</v>
      </c>
      <c r="G60">
        <v>7153.7299999999959</v>
      </c>
      <c r="H60">
        <v>7153.7299999999959</v>
      </c>
      <c r="I60">
        <v>7153.7299999999959</v>
      </c>
      <c r="J60">
        <v>7153.7299999999959</v>
      </c>
      <c r="K60">
        <v>7153.7299999999959</v>
      </c>
      <c r="L60">
        <v>7153.7299999999959</v>
      </c>
      <c r="M60">
        <v>7153.7299999999959</v>
      </c>
      <c r="N60">
        <v>7153.7299999999959</v>
      </c>
      <c r="O60">
        <v>7153.7299999999959</v>
      </c>
      <c r="P60">
        <v>7153.7299999999959</v>
      </c>
      <c r="Q60">
        <v>7153.7299999999959</v>
      </c>
      <c r="R60">
        <v>7153.7299999999959</v>
      </c>
      <c r="S60">
        <v>7153.7299999999959</v>
      </c>
      <c r="T60">
        <v>7153.7299999999959</v>
      </c>
      <c r="U60">
        <v>7153.7299999999959</v>
      </c>
      <c r="V60">
        <v>7153.7299999999959</v>
      </c>
      <c r="W60">
        <v>7153.7299999999959</v>
      </c>
      <c r="X60">
        <v>7153.7299999999959</v>
      </c>
      <c r="Y60">
        <v>7153.7299999999959</v>
      </c>
      <c r="Z60">
        <v>7153.7299999999959</v>
      </c>
      <c r="AA60">
        <v>7153.7299999999959</v>
      </c>
      <c r="AB60">
        <v>7153.7299999999959</v>
      </c>
      <c r="AC60">
        <v>7153.7299999999959</v>
      </c>
      <c r="AD60">
        <v>7153.7299999999959</v>
      </c>
      <c r="AE60">
        <v>7153.7299999999959</v>
      </c>
      <c r="AF60">
        <v>7153.7299999999959</v>
      </c>
      <c r="AG60">
        <v>7153.7299999999959</v>
      </c>
      <c r="AH60">
        <v>7153.7299999999959</v>
      </c>
    </row>
    <row r="61" spans="1:34" x14ac:dyDescent="0.3">
      <c r="A61" s="123">
        <f ca="1">Exceedance!U61</f>
        <v>47880</v>
      </c>
      <c r="B61" s="751">
        <v>7153.727287361362</v>
      </c>
      <c r="C61" s="751">
        <v>7153.727287361362</v>
      </c>
      <c r="D61" s="751">
        <v>7153.727287361362</v>
      </c>
      <c r="E61">
        <v>7153.727287361362</v>
      </c>
      <c r="F61">
        <v>7153.727287361362</v>
      </c>
      <c r="G61">
        <v>7153.727287361362</v>
      </c>
      <c r="H61">
        <v>7153.727287361362</v>
      </c>
      <c r="I61">
        <v>7153.727287361362</v>
      </c>
      <c r="J61">
        <v>7153.727287361362</v>
      </c>
      <c r="K61">
        <v>7153.727287361362</v>
      </c>
      <c r="L61">
        <v>7153.727287361362</v>
      </c>
      <c r="M61">
        <v>7153.727287361362</v>
      </c>
      <c r="N61">
        <v>7153.727287361362</v>
      </c>
      <c r="O61">
        <v>7153.727287361362</v>
      </c>
      <c r="P61">
        <v>7153.727287361362</v>
      </c>
      <c r="Q61">
        <v>7153.727287361362</v>
      </c>
      <c r="R61">
        <v>7153.727287361362</v>
      </c>
      <c r="S61">
        <v>7153.727287361362</v>
      </c>
      <c r="T61">
        <v>7153.727287361362</v>
      </c>
      <c r="U61">
        <v>7153.727287361362</v>
      </c>
      <c r="V61">
        <v>7153.727287361362</v>
      </c>
      <c r="W61">
        <v>7153.727287361362</v>
      </c>
      <c r="X61">
        <v>7153.727287361362</v>
      </c>
      <c r="Y61">
        <v>7153.727287361362</v>
      </c>
      <c r="Z61">
        <v>7153.727287361362</v>
      </c>
      <c r="AA61">
        <v>7153.727287361362</v>
      </c>
      <c r="AB61">
        <v>7153.727287361362</v>
      </c>
      <c r="AC61">
        <v>7153.727287361362</v>
      </c>
      <c r="AD61">
        <v>7153.727287361362</v>
      </c>
      <c r="AE61">
        <v>7153.727287361362</v>
      </c>
      <c r="AF61">
        <v>7153.727287361362</v>
      </c>
      <c r="AG61">
        <v>7153.727287361362</v>
      </c>
      <c r="AH61">
        <v>7153.727287361362</v>
      </c>
    </row>
    <row r="62" spans="1:34" x14ac:dyDescent="0.3">
      <c r="A62" s="123">
        <f ca="1">Exceedance!U62</f>
        <v>47908</v>
      </c>
      <c r="B62" s="751">
        <v>7153.7299999999723</v>
      </c>
      <c r="C62" s="751">
        <v>7153.7299999999723</v>
      </c>
      <c r="D62" s="751">
        <v>7153.7299999999723</v>
      </c>
      <c r="E62">
        <v>7153.7299999999723</v>
      </c>
      <c r="F62">
        <v>7153.7299999999723</v>
      </c>
      <c r="G62">
        <v>7153.7299999999723</v>
      </c>
      <c r="H62">
        <v>7153.7299999999723</v>
      </c>
      <c r="I62">
        <v>7153.7299999999723</v>
      </c>
      <c r="J62">
        <v>7153.7299999999723</v>
      </c>
      <c r="K62">
        <v>7153.7299999999723</v>
      </c>
      <c r="L62">
        <v>7153.7299999999723</v>
      </c>
      <c r="M62">
        <v>7153.7299999999723</v>
      </c>
      <c r="N62">
        <v>7153.7299999999723</v>
      </c>
      <c r="O62">
        <v>7153.7299999999723</v>
      </c>
      <c r="P62">
        <v>7153.7299999999723</v>
      </c>
      <c r="Q62">
        <v>7153.7299999999723</v>
      </c>
      <c r="R62">
        <v>7153.7299999999723</v>
      </c>
      <c r="S62">
        <v>7153.7299999999723</v>
      </c>
      <c r="T62">
        <v>7153.7299999999723</v>
      </c>
      <c r="U62">
        <v>7153.7299999999723</v>
      </c>
      <c r="V62">
        <v>7153.7299999999723</v>
      </c>
      <c r="W62">
        <v>7153.7299999999723</v>
      </c>
      <c r="X62">
        <v>7153.7299999999723</v>
      </c>
      <c r="Y62">
        <v>7153.7299999999723</v>
      </c>
      <c r="Z62">
        <v>7153.7299999999723</v>
      </c>
      <c r="AA62">
        <v>7153.7299999999723</v>
      </c>
      <c r="AB62">
        <v>7153.7299999999723</v>
      </c>
      <c r="AC62">
        <v>7153.7299999999723</v>
      </c>
      <c r="AD62">
        <v>7153.7299999999723</v>
      </c>
      <c r="AE62">
        <v>7153.7299999999723</v>
      </c>
      <c r="AF62">
        <v>7153.7299999999723</v>
      </c>
      <c r="AG62">
        <v>7153.7299999999723</v>
      </c>
      <c r="AH62">
        <v>7153.7299999999723</v>
      </c>
    </row>
    <row r="63" spans="1:34" x14ac:dyDescent="0.3">
      <c r="A63" s="123">
        <f ca="1">Exceedance!U63</f>
        <v>47939</v>
      </c>
      <c r="B63" s="751">
        <v>7153.7269649340651</v>
      </c>
      <c r="C63" s="751">
        <v>7153.7269649340651</v>
      </c>
      <c r="D63" s="751">
        <v>7153.7269649340651</v>
      </c>
      <c r="E63">
        <v>7153.7269649340651</v>
      </c>
      <c r="F63">
        <v>7153.7269649340651</v>
      </c>
      <c r="G63">
        <v>7153.7269649340651</v>
      </c>
      <c r="H63">
        <v>7153.7269649340651</v>
      </c>
      <c r="I63">
        <v>7153.7269649340651</v>
      </c>
      <c r="J63">
        <v>7153.7269649340651</v>
      </c>
      <c r="K63">
        <v>7153.7269649340651</v>
      </c>
      <c r="L63">
        <v>7153.7269649340651</v>
      </c>
      <c r="M63">
        <v>7153.7269649340651</v>
      </c>
      <c r="N63">
        <v>7153.7269649340651</v>
      </c>
      <c r="O63">
        <v>7153.7269649340651</v>
      </c>
      <c r="P63">
        <v>7153.7269649340651</v>
      </c>
      <c r="Q63">
        <v>7153.7269649340651</v>
      </c>
      <c r="R63">
        <v>7153.7269649340651</v>
      </c>
      <c r="S63">
        <v>7153.7269649340651</v>
      </c>
      <c r="T63">
        <v>7153.7269649340651</v>
      </c>
      <c r="U63">
        <v>7153.7269649340651</v>
      </c>
      <c r="V63">
        <v>7153.7269649340651</v>
      </c>
      <c r="W63">
        <v>7153.7269649340651</v>
      </c>
      <c r="X63">
        <v>7153.7269649340651</v>
      </c>
      <c r="Y63">
        <v>7153.7269649340651</v>
      </c>
      <c r="Z63">
        <v>7153.7269649340651</v>
      </c>
      <c r="AA63">
        <v>7153.7269649340651</v>
      </c>
      <c r="AB63">
        <v>7153.7269649340651</v>
      </c>
      <c r="AC63">
        <v>7153.7269649340651</v>
      </c>
      <c r="AD63">
        <v>7153.7269649340651</v>
      </c>
      <c r="AE63">
        <v>7153.7269649340651</v>
      </c>
      <c r="AF63">
        <v>7153.7269649340651</v>
      </c>
      <c r="AG63">
        <v>7153.7269649340651</v>
      </c>
      <c r="AH63">
        <v>7153.7269649340651</v>
      </c>
    </row>
    <row r="64" spans="1:34" x14ac:dyDescent="0.3">
      <c r="A64" s="123">
        <f ca="1">Exceedance!U64</f>
        <v>47969</v>
      </c>
      <c r="B64" s="751">
        <v>7153.7299999998986</v>
      </c>
      <c r="C64" s="751">
        <v>7153.7299999998986</v>
      </c>
      <c r="D64" s="751">
        <v>7153.7299999998986</v>
      </c>
      <c r="E64">
        <v>7153.7299999998986</v>
      </c>
      <c r="F64">
        <v>7153.7299999998986</v>
      </c>
      <c r="G64">
        <v>7153.7299999998986</v>
      </c>
      <c r="H64">
        <v>7153.7299999998986</v>
      </c>
      <c r="I64">
        <v>7153.7299999998986</v>
      </c>
      <c r="J64">
        <v>7153.7299999998986</v>
      </c>
      <c r="K64">
        <v>7153.7299999998986</v>
      </c>
      <c r="L64">
        <v>7153.7299999998986</v>
      </c>
      <c r="M64">
        <v>7153.7299999998986</v>
      </c>
      <c r="N64">
        <v>7153.7299999998986</v>
      </c>
      <c r="O64">
        <v>7153.7299999998986</v>
      </c>
      <c r="P64">
        <v>7153.7299999998986</v>
      </c>
      <c r="Q64">
        <v>7153.7299999998986</v>
      </c>
      <c r="R64">
        <v>7153.7299999998986</v>
      </c>
      <c r="S64">
        <v>7153.7299999998986</v>
      </c>
      <c r="T64">
        <v>7153.7299999998986</v>
      </c>
      <c r="U64">
        <v>7153.7299999998986</v>
      </c>
      <c r="V64">
        <v>7153.7299999998986</v>
      </c>
      <c r="W64">
        <v>7153.7299999998986</v>
      </c>
      <c r="X64">
        <v>7153.7299999998986</v>
      </c>
      <c r="Y64">
        <v>7153.7299999998986</v>
      </c>
      <c r="Z64">
        <v>7153.7299999998986</v>
      </c>
      <c r="AA64">
        <v>7153.7299999998986</v>
      </c>
      <c r="AB64">
        <v>7153.7299999998986</v>
      </c>
      <c r="AC64">
        <v>7153.7299999998986</v>
      </c>
      <c r="AD64">
        <v>7153.7299999998986</v>
      </c>
      <c r="AE64">
        <v>7153.7299999998986</v>
      </c>
      <c r="AF64">
        <v>7153.7299999998986</v>
      </c>
      <c r="AG64">
        <v>7153.7299999998986</v>
      </c>
      <c r="AH64">
        <v>7153.7299999998986</v>
      </c>
    </row>
    <row r="65" spans="1:34" x14ac:dyDescent="0.3">
      <c r="A65" s="123">
        <f ca="1">Exceedance!U65</f>
        <v>48000</v>
      </c>
      <c r="B65" s="751">
        <v>7153.7246089087412</v>
      </c>
      <c r="C65" s="751">
        <v>7153.7246089087412</v>
      </c>
      <c r="D65" s="751">
        <v>7153.7246089087412</v>
      </c>
      <c r="E65">
        <v>7153.7246089087412</v>
      </c>
      <c r="F65">
        <v>7153.7246089087412</v>
      </c>
      <c r="G65">
        <v>7153.7246089087412</v>
      </c>
      <c r="H65">
        <v>7153.7246089087412</v>
      </c>
      <c r="I65">
        <v>7153.7246089087412</v>
      </c>
      <c r="J65">
        <v>7153.7246089087412</v>
      </c>
      <c r="K65">
        <v>7153.7246089087412</v>
      </c>
      <c r="L65">
        <v>7153.7246089087412</v>
      </c>
      <c r="M65">
        <v>7153.7246089087412</v>
      </c>
      <c r="N65">
        <v>7153.7246089087412</v>
      </c>
      <c r="O65">
        <v>7153.7246089087412</v>
      </c>
      <c r="P65">
        <v>7153.7246089087412</v>
      </c>
      <c r="Q65">
        <v>7153.7246089087412</v>
      </c>
      <c r="R65">
        <v>7153.7246089087412</v>
      </c>
      <c r="S65">
        <v>7153.7246089087412</v>
      </c>
      <c r="T65">
        <v>7153.7246089087412</v>
      </c>
      <c r="U65">
        <v>7153.7246089087412</v>
      </c>
      <c r="V65">
        <v>7153.7246089087412</v>
      </c>
      <c r="W65">
        <v>7153.7246089087412</v>
      </c>
      <c r="X65">
        <v>7153.7246089087412</v>
      </c>
      <c r="Y65">
        <v>7153.7246089087412</v>
      </c>
      <c r="Z65">
        <v>7153.7246089087412</v>
      </c>
      <c r="AA65">
        <v>7153.7246089087412</v>
      </c>
      <c r="AB65">
        <v>7153.7246089087412</v>
      </c>
      <c r="AC65">
        <v>7153.7246089087412</v>
      </c>
      <c r="AD65">
        <v>7153.7246089087412</v>
      </c>
      <c r="AE65">
        <v>7153.7246089087412</v>
      </c>
      <c r="AF65">
        <v>7153.7246089087412</v>
      </c>
      <c r="AG65">
        <v>7153.7246089087412</v>
      </c>
      <c r="AH65">
        <v>7153.7246089087412</v>
      </c>
    </row>
    <row r="66" spans="1:34" x14ac:dyDescent="0.3">
      <c r="A66" s="123">
        <f ca="1">Exceedance!U66</f>
        <v>48030</v>
      </c>
      <c r="B66" s="751">
        <v>7153.729999999945</v>
      </c>
      <c r="C66" s="751">
        <v>7153.729999999945</v>
      </c>
      <c r="D66" s="751">
        <v>7153.729999999945</v>
      </c>
      <c r="E66">
        <v>7153.7299999999432</v>
      </c>
      <c r="F66">
        <v>7153.7299999999432</v>
      </c>
      <c r="G66">
        <v>7153.729999999945</v>
      </c>
      <c r="H66">
        <v>7153.7299999999432</v>
      </c>
      <c r="I66">
        <v>7153.7299999999432</v>
      </c>
      <c r="J66">
        <v>7153.729999999945</v>
      </c>
      <c r="K66">
        <v>7153.729999999945</v>
      </c>
      <c r="L66">
        <v>7153.7299999999432</v>
      </c>
      <c r="M66">
        <v>7153.729999999945</v>
      </c>
      <c r="N66">
        <v>7153.7299999999432</v>
      </c>
      <c r="O66">
        <v>7153.7299999999432</v>
      </c>
      <c r="P66">
        <v>7153.729999999945</v>
      </c>
      <c r="Q66">
        <v>7153.7299999999432</v>
      </c>
      <c r="R66">
        <v>7153.7299999999432</v>
      </c>
      <c r="S66">
        <v>7153.7299999999432</v>
      </c>
      <c r="T66">
        <v>7153.7299999999432</v>
      </c>
      <c r="U66">
        <v>7153.729999999945</v>
      </c>
      <c r="V66">
        <v>7153.7299999999432</v>
      </c>
      <c r="W66">
        <v>7153.7299999999432</v>
      </c>
      <c r="X66">
        <v>7153.7299999999432</v>
      </c>
      <c r="Y66">
        <v>7153.729999999945</v>
      </c>
      <c r="Z66">
        <v>7153.7299999999432</v>
      </c>
      <c r="AA66">
        <v>7153.729999999945</v>
      </c>
      <c r="AB66">
        <v>7153.7299999999432</v>
      </c>
      <c r="AC66">
        <v>7153.729999999945</v>
      </c>
      <c r="AD66">
        <v>7153.729999999945</v>
      </c>
      <c r="AE66">
        <v>7153.7299999999432</v>
      </c>
      <c r="AF66">
        <v>7153.7299999999432</v>
      </c>
      <c r="AG66">
        <v>7153.729999999945</v>
      </c>
      <c r="AH66">
        <v>7153.729999999945</v>
      </c>
    </row>
    <row r="67" spans="1:34" x14ac:dyDescent="0.3">
      <c r="A67" s="123">
        <f ca="1">Exceedance!U67</f>
        <v>48061</v>
      </c>
      <c r="B67" s="751">
        <v>7153.7299999991874</v>
      </c>
      <c r="C67" s="751">
        <v>7153.7299999991874</v>
      </c>
      <c r="D67" s="751">
        <v>7153.7299999991874</v>
      </c>
      <c r="E67">
        <v>7153.7299999991874</v>
      </c>
      <c r="F67">
        <v>7153.7299999991874</v>
      </c>
      <c r="G67">
        <v>7153.7299999991874</v>
      </c>
      <c r="H67">
        <v>7153.7299999991874</v>
      </c>
      <c r="I67">
        <v>7153.7299999991874</v>
      </c>
      <c r="J67">
        <v>7153.7299999991874</v>
      </c>
      <c r="K67">
        <v>7153.7299999991874</v>
      </c>
      <c r="L67">
        <v>7153.7299999991874</v>
      </c>
      <c r="M67">
        <v>7153.7299999991874</v>
      </c>
      <c r="N67">
        <v>7153.7299999991874</v>
      </c>
      <c r="O67">
        <v>7153.7299999991874</v>
      </c>
      <c r="P67">
        <v>7153.7299999991874</v>
      </c>
      <c r="Q67">
        <v>7153.7299999991874</v>
      </c>
      <c r="R67">
        <v>7153.7299999991874</v>
      </c>
      <c r="S67">
        <v>7153.7299999991874</v>
      </c>
      <c r="T67">
        <v>7153.7299999991874</v>
      </c>
      <c r="U67">
        <v>7153.7299999991874</v>
      </c>
      <c r="V67">
        <v>7153.7299999991874</v>
      </c>
      <c r="W67">
        <v>7153.7299999991874</v>
      </c>
      <c r="X67">
        <v>7153.7299999991874</v>
      </c>
      <c r="Y67">
        <v>7153.7299999991874</v>
      </c>
      <c r="Z67">
        <v>7153.7299999991874</v>
      </c>
      <c r="AA67">
        <v>7153.7299999991874</v>
      </c>
      <c r="AB67">
        <v>7153.7299999991874</v>
      </c>
      <c r="AC67">
        <v>7153.7299999991874</v>
      </c>
      <c r="AD67">
        <v>7153.7299999991874</v>
      </c>
      <c r="AE67">
        <v>7153.7299999991874</v>
      </c>
      <c r="AF67">
        <v>7153.7299999991874</v>
      </c>
      <c r="AG67">
        <v>7153.7299999991874</v>
      </c>
      <c r="AH67">
        <v>7153.7299999991874</v>
      </c>
    </row>
    <row r="68" spans="1:34" x14ac:dyDescent="0.3">
      <c r="A68" s="123">
        <f ca="1">Exceedance!U68</f>
        <v>48092</v>
      </c>
      <c r="B68" s="751">
        <v>7153.7262225311251</v>
      </c>
      <c r="C68" s="751">
        <v>7153.7262225311251</v>
      </c>
      <c r="D68" s="751">
        <v>7153.7262225311251</v>
      </c>
      <c r="E68">
        <v>7153.7262225311251</v>
      </c>
      <c r="F68">
        <v>7153.7262225311251</v>
      </c>
      <c r="G68">
        <v>7153.7262225311251</v>
      </c>
      <c r="H68">
        <v>7153.7262225311251</v>
      </c>
      <c r="I68">
        <v>7153.7262225311251</v>
      </c>
      <c r="J68">
        <v>7153.7262225311251</v>
      </c>
      <c r="K68">
        <v>7153.7262225311251</v>
      </c>
      <c r="L68">
        <v>7153.7262225311251</v>
      </c>
      <c r="M68">
        <v>7153.7262225311251</v>
      </c>
      <c r="N68">
        <v>7153.7262225311251</v>
      </c>
      <c r="O68">
        <v>7153.7262225311251</v>
      </c>
      <c r="P68">
        <v>7153.7262225311251</v>
      </c>
      <c r="Q68">
        <v>7153.7262225311251</v>
      </c>
      <c r="R68">
        <v>7153.7262225311251</v>
      </c>
      <c r="S68">
        <v>7153.7262225311251</v>
      </c>
      <c r="T68">
        <v>7153.7262225311251</v>
      </c>
      <c r="U68">
        <v>7153.7262225311251</v>
      </c>
      <c r="V68">
        <v>7153.7262225311251</v>
      </c>
      <c r="W68">
        <v>7153.7262225311251</v>
      </c>
      <c r="X68">
        <v>7153.7262225311251</v>
      </c>
      <c r="Y68">
        <v>7153.7262225311251</v>
      </c>
      <c r="Z68">
        <v>7153.7262225311251</v>
      </c>
      <c r="AA68">
        <v>7153.7262225311251</v>
      </c>
      <c r="AB68">
        <v>7153.7262225311251</v>
      </c>
      <c r="AC68">
        <v>7153.7262225311251</v>
      </c>
      <c r="AD68">
        <v>7153.7262225311251</v>
      </c>
      <c r="AE68">
        <v>7153.7262225311251</v>
      </c>
      <c r="AF68">
        <v>7153.7262225311251</v>
      </c>
      <c r="AG68">
        <v>7153.7262225311251</v>
      </c>
      <c r="AH68">
        <v>7153.7262225311251</v>
      </c>
    </row>
    <row r="69" spans="1:34" x14ac:dyDescent="0.3">
      <c r="A69" s="123" t="str">
        <f ca="1">Exceedance!U69</f>
        <v/>
      </c>
      <c r="B69" s="751"/>
      <c r="C69" s="751"/>
      <c r="D69" s="751"/>
    </row>
    <row r="70" spans="1:34" x14ac:dyDescent="0.3">
      <c r="A70" s="123" t="str">
        <f ca="1">Exceedance!U70</f>
        <v/>
      </c>
      <c r="B70" s="751"/>
      <c r="C70" s="751"/>
      <c r="D70" s="751"/>
    </row>
    <row r="71" spans="1:34" x14ac:dyDescent="0.3">
      <c r="A71" s="123" t="str">
        <f ca="1">Exceedance!U71</f>
        <v/>
      </c>
      <c r="B71" s="751"/>
      <c r="C71" s="751"/>
      <c r="D71" s="751"/>
    </row>
    <row r="72" spans="1:34" x14ac:dyDescent="0.3">
      <c r="A72" s="123" t="str">
        <f ca="1">Exceedance!U72</f>
        <v/>
      </c>
      <c r="B72" s="751"/>
      <c r="C72" s="751"/>
      <c r="D72" s="751"/>
    </row>
    <row r="73" spans="1:34" x14ac:dyDescent="0.3">
      <c r="A73" s="123" t="str">
        <f ca="1">Exceedance!U73</f>
        <v/>
      </c>
      <c r="B73" s="751"/>
      <c r="C73" s="751"/>
      <c r="D73" s="751"/>
    </row>
    <row r="74" spans="1:34" x14ac:dyDescent="0.3">
      <c r="A74" s="123" t="str">
        <f ca="1">Exceedance!U74</f>
        <v/>
      </c>
      <c r="B74" s="751"/>
      <c r="C74" s="751"/>
      <c r="D74" s="751"/>
    </row>
    <row r="75" spans="1:34" x14ac:dyDescent="0.3">
      <c r="A75" s="123" t="str">
        <f ca="1">Exceedance!U75</f>
        <v/>
      </c>
      <c r="B75" s="751"/>
      <c r="C75" s="751"/>
      <c r="D75" s="751"/>
    </row>
    <row r="76" spans="1:34" x14ac:dyDescent="0.3">
      <c r="A76" s="123" t="str">
        <f ca="1">Exceedance!U76</f>
        <v/>
      </c>
      <c r="B76" s="751"/>
      <c r="C76" s="751"/>
      <c r="D76" s="751"/>
    </row>
    <row r="77" spans="1:34" x14ac:dyDescent="0.3">
      <c r="A77" s="123" t="str">
        <f ca="1">Exceedance!U77</f>
        <v/>
      </c>
      <c r="B77" s="751"/>
      <c r="C77" s="751"/>
      <c r="D77" s="751"/>
    </row>
    <row r="78" spans="1:34" x14ac:dyDescent="0.3">
      <c r="A78" s="123" t="str">
        <f ca="1">Exceedance!U78</f>
        <v/>
      </c>
      <c r="B78" s="751"/>
      <c r="C78" s="751"/>
      <c r="D78" s="751"/>
    </row>
    <row r="79" spans="1:34" x14ac:dyDescent="0.3">
      <c r="A79" s="123" t="str">
        <f ca="1">Exceedance!U79</f>
        <v/>
      </c>
      <c r="B79" s="751"/>
      <c r="C79" s="751"/>
      <c r="D79" s="751"/>
    </row>
    <row r="80" spans="1:34" x14ac:dyDescent="0.3">
      <c r="A80" s="123" t="str">
        <f ca="1">Exceedance!U80</f>
        <v/>
      </c>
      <c r="B80" s="751"/>
      <c r="C80" s="751"/>
      <c r="D80" s="751"/>
    </row>
    <row r="81" spans="1:4" x14ac:dyDescent="0.3">
      <c r="A81" s="123" t="str">
        <f ca="1">Exceedance!U81</f>
        <v/>
      </c>
      <c r="B81" s="751"/>
      <c r="C81" s="751"/>
      <c r="D81" s="751"/>
    </row>
    <row r="82" spans="1:4" x14ac:dyDescent="0.3">
      <c r="A82" s="123" t="str">
        <f ca="1">Exceedance!U82</f>
        <v/>
      </c>
      <c r="B82" s="751"/>
      <c r="C82" s="751"/>
      <c r="D82" s="751"/>
    </row>
    <row r="83" spans="1:4" x14ac:dyDescent="0.3">
      <c r="A83" s="123" t="str">
        <f ca="1">Exceedance!U83</f>
        <v/>
      </c>
      <c r="B83" s="751"/>
      <c r="C83" s="751"/>
      <c r="D83" s="751"/>
    </row>
    <row r="84" spans="1:4" x14ac:dyDescent="0.3">
      <c r="A84" s="123" t="str">
        <f ca="1">Exceedance!U84</f>
        <v/>
      </c>
      <c r="B84" s="751"/>
      <c r="C84" s="751"/>
      <c r="D84" s="751"/>
    </row>
    <row r="85" spans="1:4" x14ac:dyDescent="0.3">
      <c r="A85" s="123" t="str">
        <f ca="1">Exceedance!U85</f>
        <v/>
      </c>
      <c r="B85" s="751"/>
      <c r="C85" s="751"/>
      <c r="D85" s="751"/>
    </row>
    <row r="86" spans="1:4" x14ac:dyDescent="0.3">
      <c r="A86" s="123" t="str">
        <f ca="1">Exceedance!U86</f>
        <v/>
      </c>
      <c r="B86" s="751"/>
      <c r="C86" s="751"/>
      <c r="D86" s="751"/>
    </row>
    <row r="87" spans="1:4" x14ac:dyDescent="0.3">
      <c r="A87" s="123" t="str">
        <f ca="1">Exceedance!U87</f>
        <v/>
      </c>
      <c r="B87" s="751"/>
      <c r="C87" s="751"/>
      <c r="D87" s="751"/>
    </row>
    <row r="88" spans="1:4" x14ac:dyDescent="0.3">
      <c r="A88" s="123" t="str">
        <f ca="1">Exceedance!U88</f>
        <v/>
      </c>
      <c r="B88" s="751"/>
      <c r="C88" s="751"/>
      <c r="D88" s="751"/>
    </row>
    <row r="89" spans="1:4" x14ac:dyDescent="0.3">
      <c r="A89" s="123" t="str">
        <f ca="1">Exceedance!U89</f>
        <v/>
      </c>
      <c r="B89" s="751"/>
      <c r="C89" s="751"/>
      <c r="D89" s="751"/>
    </row>
    <row r="90" spans="1:4" x14ac:dyDescent="0.3">
      <c r="A90" s="123" t="str">
        <f ca="1">Exceedance!U90</f>
        <v/>
      </c>
      <c r="B90" s="751"/>
      <c r="C90" s="751"/>
      <c r="D90" s="751"/>
    </row>
    <row r="91" spans="1:4" x14ac:dyDescent="0.3">
      <c r="A91" s="123" t="str">
        <f ca="1">Exceedance!U91</f>
        <v/>
      </c>
      <c r="B91" s="751"/>
      <c r="C91" s="751"/>
      <c r="D91" s="751"/>
    </row>
    <row r="92" spans="1:4" x14ac:dyDescent="0.3">
      <c r="A92" s="123" t="str">
        <f ca="1">Exceedance!U92</f>
        <v/>
      </c>
      <c r="B92" s="751"/>
      <c r="C92" s="751"/>
      <c r="D92" s="751"/>
    </row>
    <row r="93" spans="1:4" x14ac:dyDescent="0.3">
      <c r="A93" s="123" t="str">
        <f ca="1">Exceedance!U93</f>
        <v/>
      </c>
      <c r="B93" s="751"/>
      <c r="C93" s="751"/>
      <c r="D93" s="751"/>
    </row>
    <row r="94" spans="1:4" x14ac:dyDescent="0.3">
      <c r="A94" s="123" t="str">
        <f ca="1">Exceedance!U94</f>
        <v/>
      </c>
      <c r="B94" s="751"/>
      <c r="C94" s="751"/>
      <c r="D94" s="751"/>
    </row>
    <row r="95" spans="1:4" x14ac:dyDescent="0.3">
      <c r="A95" s="123" t="str">
        <f ca="1">Exceedance!U95</f>
        <v/>
      </c>
      <c r="B95" s="751"/>
      <c r="C95" s="751"/>
      <c r="D95" s="751"/>
    </row>
    <row r="96" spans="1:4" x14ac:dyDescent="0.3">
      <c r="A96" s="123" t="str">
        <f ca="1">Exceedance!U96</f>
        <v/>
      </c>
      <c r="B96" s="751"/>
      <c r="C96" s="751"/>
      <c r="D96" s="751"/>
    </row>
    <row r="97" spans="1:4" x14ac:dyDescent="0.3">
      <c r="A97" s="123" t="str">
        <f ca="1">Exceedance!U97</f>
        <v/>
      </c>
      <c r="B97" s="751"/>
      <c r="C97" s="751"/>
      <c r="D97" s="751"/>
    </row>
    <row r="98" spans="1:4" x14ac:dyDescent="0.3">
      <c r="A98" s="123" t="str">
        <f ca="1">Exceedance!U98</f>
        <v/>
      </c>
      <c r="B98" s="751"/>
      <c r="C98" s="751"/>
      <c r="D98" s="751"/>
    </row>
    <row r="99" spans="1:4" x14ac:dyDescent="0.3">
      <c r="A99" s="123" t="str">
        <f ca="1">Exceedance!U99</f>
        <v/>
      </c>
      <c r="B99" s="751"/>
      <c r="C99" s="751"/>
      <c r="D99" s="751"/>
    </row>
    <row r="100" spans="1:4" x14ac:dyDescent="0.3">
      <c r="A100" s="123" t="str">
        <f ca="1">Exceedance!U100</f>
        <v/>
      </c>
      <c r="B100" s="751"/>
      <c r="C100" s="751"/>
      <c r="D100" s="751"/>
    </row>
    <row r="101" spans="1:4" x14ac:dyDescent="0.3">
      <c r="B101" s="751"/>
      <c r="C101" s="751"/>
      <c r="D101" s="751"/>
    </row>
    <row r="102" spans="1:4" x14ac:dyDescent="0.3">
      <c r="B102" s="751"/>
      <c r="C102" s="751"/>
      <c r="D102" s="751"/>
    </row>
    <row r="103" spans="1:4" x14ac:dyDescent="0.3">
      <c r="B103" s="751"/>
      <c r="C103" s="751"/>
      <c r="D103" s="751"/>
    </row>
    <row r="104" spans="1:4" x14ac:dyDescent="0.3">
      <c r="B104" s="751"/>
      <c r="C104" s="751"/>
      <c r="D104" s="751"/>
    </row>
    <row r="105" spans="1:4" x14ac:dyDescent="0.3">
      <c r="B105" s="751"/>
      <c r="C105" s="751"/>
      <c r="D105" s="751"/>
    </row>
    <row r="106" spans="1:4" x14ac:dyDescent="0.3">
      <c r="B106" s="751"/>
      <c r="C106" s="751"/>
      <c r="D106" s="751"/>
    </row>
    <row r="107" spans="1:4" x14ac:dyDescent="0.3">
      <c r="B107" s="751"/>
      <c r="C107" s="751"/>
      <c r="D107" s="751"/>
    </row>
    <row r="108" spans="1:4" x14ac:dyDescent="0.3">
      <c r="B108" s="751"/>
      <c r="C108" s="751"/>
      <c r="D108" s="751"/>
    </row>
    <row r="109" spans="1:4" x14ac:dyDescent="0.3">
      <c r="B109" s="751"/>
      <c r="C109" s="751"/>
      <c r="D109" s="751"/>
    </row>
    <row r="110" spans="1:4" x14ac:dyDescent="0.3">
      <c r="B110" s="751"/>
      <c r="C110" s="751"/>
      <c r="D110" s="751"/>
    </row>
    <row r="111" spans="1:4" x14ac:dyDescent="0.3">
      <c r="B111" s="751"/>
      <c r="C111" s="751"/>
      <c r="D111" s="751"/>
    </row>
    <row r="112" spans="1:4" x14ac:dyDescent="0.3">
      <c r="B112" s="751"/>
      <c r="C112" s="751"/>
      <c r="D112" s="751"/>
    </row>
    <row r="113" spans="2:4" x14ac:dyDescent="0.3">
      <c r="B113" s="751"/>
      <c r="C113" s="751"/>
      <c r="D113" s="751"/>
    </row>
    <row r="114" spans="2:4" x14ac:dyDescent="0.3">
      <c r="B114" s="751"/>
      <c r="C114" s="751"/>
      <c r="D114" s="751"/>
    </row>
    <row r="115" spans="2:4" x14ac:dyDescent="0.3">
      <c r="B115" s="751"/>
      <c r="C115" s="751"/>
      <c r="D115" s="751"/>
    </row>
    <row r="116" spans="2:4" x14ac:dyDescent="0.3">
      <c r="B116" s="751"/>
      <c r="C116" s="751"/>
      <c r="D116" s="751"/>
    </row>
    <row r="117" spans="2:4" x14ac:dyDescent="0.3">
      <c r="B117" s="751"/>
      <c r="C117" s="751"/>
      <c r="D117" s="751"/>
    </row>
    <row r="118" spans="2:4" x14ac:dyDescent="0.3">
      <c r="B118" s="751"/>
      <c r="C118" s="751"/>
      <c r="D118" s="751"/>
    </row>
    <row r="119" spans="2:4" x14ac:dyDescent="0.3">
      <c r="B119" s="751"/>
      <c r="C119" s="751"/>
      <c r="D119" s="751"/>
    </row>
    <row r="120" spans="2:4" x14ac:dyDescent="0.3">
      <c r="B120" s="751"/>
      <c r="C120" s="751"/>
      <c r="D120" s="751"/>
    </row>
    <row r="121" spans="2:4" x14ac:dyDescent="0.3">
      <c r="B121" s="751"/>
      <c r="C121" s="751"/>
      <c r="D121" s="751"/>
    </row>
    <row r="122" spans="2:4" x14ac:dyDescent="0.3">
      <c r="B122" s="751"/>
      <c r="C122" s="751"/>
      <c r="D122" s="751"/>
    </row>
    <row r="123" spans="2:4" x14ac:dyDescent="0.3">
      <c r="B123" s="751"/>
      <c r="C123" s="751"/>
      <c r="D123" s="751"/>
    </row>
    <row r="124" spans="2:4" x14ac:dyDescent="0.3">
      <c r="B124" s="751"/>
      <c r="C124" s="751"/>
      <c r="D124" s="751"/>
    </row>
    <row r="125" spans="2:4" x14ac:dyDescent="0.3">
      <c r="B125" s="751"/>
      <c r="C125" s="751"/>
      <c r="D125" s="751"/>
    </row>
    <row r="126" spans="2:4" x14ac:dyDescent="0.3">
      <c r="B126" s="751"/>
      <c r="C126" s="751"/>
      <c r="D126" s="751"/>
    </row>
    <row r="127" spans="2:4" x14ac:dyDescent="0.3">
      <c r="B127" s="751"/>
      <c r="C127" s="751"/>
      <c r="D127" s="751"/>
    </row>
    <row r="128" spans="2:4" x14ac:dyDescent="0.3">
      <c r="B128" s="751"/>
      <c r="C128" s="751"/>
      <c r="D128" s="751"/>
    </row>
    <row r="129" spans="2:4" x14ac:dyDescent="0.3">
      <c r="B129" s="751"/>
      <c r="C129" s="751"/>
      <c r="D129" s="751"/>
    </row>
    <row r="130" spans="2:4" x14ac:dyDescent="0.3">
      <c r="B130" s="751"/>
      <c r="C130" s="751"/>
      <c r="D130" s="751"/>
    </row>
    <row r="131" spans="2:4" x14ac:dyDescent="0.3">
      <c r="B131" s="751"/>
      <c r="C131" s="751"/>
      <c r="D131" s="751"/>
    </row>
    <row r="132" spans="2:4" x14ac:dyDescent="0.3">
      <c r="B132" s="751"/>
      <c r="C132" s="751"/>
      <c r="D132" s="751"/>
    </row>
    <row r="133" spans="2:4" x14ac:dyDescent="0.3">
      <c r="B133" s="751"/>
      <c r="C133" s="751"/>
      <c r="D133" s="751"/>
    </row>
    <row r="134" spans="2:4" x14ac:dyDescent="0.3">
      <c r="B134" s="751"/>
      <c r="C134" s="751"/>
      <c r="D134" s="751"/>
    </row>
    <row r="135" spans="2:4" x14ac:dyDescent="0.3">
      <c r="B135" s="751"/>
      <c r="C135" s="751"/>
      <c r="D135" s="751"/>
    </row>
    <row r="136" spans="2:4" x14ac:dyDescent="0.3">
      <c r="B136" s="751"/>
      <c r="C136" s="751"/>
      <c r="D136" s="751"/>
    </row>
    <row r="137" spans="2:4" x14ac:dyDescent="0.3">
      <c r="B137" s="751"/>
      <c r="C137" s="751"/>
      <c r="D137" s="751"/>
    </row>
    <row r="138" spans="2:4" x14ac:dyDescent="0.3">
      <c r="B138" s="751"/>
      <c r="C138" s="751"/>
      <c r="D138" s="751"/>
    </row>
    <row r="139" spans="2:4" x14ac:dyDescent="0.3">
      <c r="B139" s="751"/>
      <c r="C139" s="751"/>
      <c r="D139" s="751"/>
    </row>
    <row r="140" spans="2:4" x14ac:dyDescent="0.3">
      <c r="B140" s="751"/>
      <c r="C140" s="751"/>
      <c r="D140" s="751"/>
    </row>
    <row r="141" spans="2:4" x14ac:dyDescent="0.3">
      <c r="B141" s="751"/>
      <c r="C141" s="751"/>
      <c r="D141" s="751"/>
    </row>
    <row r="142" spans="2:4" x14ac:dyDescent="0.3">
      <c r="B142" s="751"/>
      <c r="C142" s="751"/>
      <c r="D142" s="751"/>
    </row>
    <row r="143" spans="2:4" x14ac:dyDescent="0.3">
      <c r="B143" s="751"/>
      <c r="C143" s="751"/>
      <c r="D143" s="751"/>
    </row>
    <row r="144" spans="2:4" x14ac:dyDescent="0.3">
      <c r="B144" s="751"/>
      <c r="C144" s="751"/>
      <c r="D144" s="751"/>
    </row>
    <row r="145" spans="2:4" x14ac:dyDescent="0.3">
      <c r="B145" s="751"/>
      <c r="C145" s="751"/>
      <c r="D145" s="751"/>
    </row>
    <row r="146" spans="2:4" x14ac:dyDescent="0.3">
      <c r="B146" s="751"/>
      <c r="C146" s="751"/>
      <c r="D146" s="751"/>
    </row>
    <row r="147" spans="2:4" x14ac:dyDescent="0.3">
      <c r="B147" s="751"/>
      <c r="C147" s="751"/>
      <c r="D147" s="751"/>
    </row>
    <row r="148" spans="2:4" x14ac:dyDescent="0.3">
      <c r="B148" s="751"/>
      <c r="C148" s="751"/>
      <c r="D148" s="751"/>
    </row>
    <row r="149" spans="2:4" x14ac:dyDescent="0.3">
      <c r="B149" s="751"/>
      <c r="C149" s="751"/>
      <c r="D149" s="751"/>
    </row>
    <row r="150" spans="2:4" x14ac:dyDescent="0.3">
      <c r="B150" s="751"/>
      <c r="C150" s="751"/>
      <c r="D150" s="751"/>
    </row>
    <row r="151" spans="2:4" x14ac:dyDescent="0.3">
      <c r="B151" s="751"/>
      <c r="C151" s="751"/>
      <c r="D151" s="751"/>
    </row>
    <row r="152" spans="2:4" x14ac:dyDescent="0.3">
      <c r="B152" s="751"/>
      <c r="C152" s="751"/>
      <c r="D152" s="751"/>
    </row>
    <row r="153" spans="2:4" x14ac:dyDescent="0.3">
      <c r="B153" s="751"/>
      <c r="C153" s="751"/>
      <c r="D153" s="751"/>
    </row>
    <row r="154" spans="2:4" x14ac:dyDescent="0.3">
      <c r="B154" s="751"/>
      <c r="C154" s="751"/>
      <c r="D154" s="751"/>
    </row>
    <row r="155" spans="2:4" x14ac:dyDescent="0.3">
      <c r="B155" s="751"/>
      <c r="C155" s="751"/>
      <c r="D155" s="751"/>
    </row>
    <row r="156" spans="2:4" x14ac:dyDescent="0.3">
      <c r="B156" s="751"/>
      <c r="C156" s="751"/>
      <c r="D156" s="751"/>
    </row>
    <row r="157" spans="2:4" x14ac:dyDescent="0.3">
      <c r="B157" s="751"/>
      <c r="C157" s="751"/>
      <c r="D157" s="751"/>
    </row>
    <row r="158" spans="2:4" x14ac:dyDescent="0.3">
      <c r="B158" s="751"/>
      <c r="C158" s="751"/>
      <c r="D158" s="751"/>
    </row>
    <row r="159" spans="2:4" x14ac:dyDescent="0.3">
      <c r="B159" s="751"/>
      <c r="C159" s="751"/>
      <c r="D159" s="751"/>
    </row>
    <row r="160" spans="2:4" x14ac:dyDescent="0.3">
      <c r="B160" s="751"/>
      <c r="C160" s="751"/>
      <c r="D160" s="751"/>
    </row>
    <row r="161" spans="2:4" x14ac:dyDescent="0.3">
      <c r="B161" s="751"/>
      <c r="C161" s="751"/>
      <c r="D161" s="751"/>
    </row>
    <row r="162" spans="2:4" x14ac:dyDescent="0.3">
      <c r="B162" s="751"/>
      <c r="C162" s="751"/>
      <c r="D162" s="751"/>
    </row>
    <row r="163" spans="2:4" x14ac:dyDescent="0.3">
      <c r="B163" s="751"/>
      <c r="C163" s="751"/>
      <c r="D163" s="751"/>
    </row>
    <row r="164" spans="2:4" x14ac:dyDescent="0.3">
      <c r="B164" s="751"/>
      <c r="C164" s="751"/>
      <c r="D164" s="751"/>
    </row>
    <row r="165" spans="2:4" x14ac:dyDescent="0.3">
      <c r="B165" s="751"/>
      <c r="C165" s="751"/>
      <c r="D165" s="751"/>
    </row>
    <row r="166" spans="2:4" x14ac:dyDescent="0.3">
      <c r="B166" s="751"/>
      <c r="C166" s="751"/>
      <c r="D166" s="751"/>
    </row>
    <row r="167" spans="2:4" x14ac:dyDescent="0.3">
      <c r="B167" s="751"/>
      <c r="C167" s="751"/>
      <c r="D167" s="751"/>
    </row>
    <row r="168" spans="2:4" x14ac:dyDescent="0.3">
      <c r="B168" s="751"/>
      <c r="C168" s="751"/>
      <c r="D168" s="751"/>
    </row>
    <row r="169" spans="2:4" x14ac:dyDescent="0.3">
      <c r="B169" s="751"/>
      <c r="C169" s="751"/>
      <c r="D169" s="751"/>
    </row>
    <row r="170" spans="2:4" x14ac:dyDescent="0.3">
      <c r="B170" s="751"/>
      <c r="C170" s="751"/>
      <c r="D170" s="751"/>
    </row>
    <row r="171" spans="2:4" x14ac:dyDescent="0.3">
      <c r="B171" s="751"/>
      <c r="C171" s="751"/>
      <c r="D171" s="751"/>
    </row>
    <row r="172" spans="2:4" x14ac:dyDescent="0.3">
      <c r="B172" s="751"/>
      <c r="C172" s="751"/>
      <c r="D172" s="751"/>
    </row>
    <row r="173" spans="2:4" x14ac:dyDescent="0.3">
      <c r="B173" s="751"/>
      <c r="C173" s="751"/>
      <c r="D173" s="751"/>
    </row>
    <row r="174" spans="2:4" x14ac:dyDescent="0.3">
      <c r="B174" s="751"/>
      <c r="C174" s="751"/>
      <c r="D174" s="751"/>
    </row>
    <row r="175" spans="2:4" x14ac:dyDescent="0.3">
      <c r="B175" s="751"/>
      <c r="C175" s="751"/>
      <c r="D175" s="751"/>
    </row>
  </sheetData>
  <mergeCells count="1">
    <mergeCell ref="B1:AH1"/>
  </mergeCells>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800-000000000000}">
  <sheetPr codeName="Sheet68">
    <tabColor rgb="FF9966FF"/>
  </sheetPr>
  <dimension ref="A1:AH175"/>
  <sheetViews>
    <sheetView workbookViewId="0">
      <selection activeCell="B4" sqref="B4:AQ175"/>
    </sheetView>
  </sheetViews>
  <sheetFormatPr defaultRowHeight="14.4" x14ac:dyDescent="0.3"/>
  <cols>
    <col min="1" max="1" width="8.5546875" style="115"/>
    <col min="2" max="4" width="9.44140625" style="185"/>
  </cols>
  <sheetData>
    <row r="1" spans="1:34" s="115" customFormat="1" x14ac:dyDescent="0.3">
      <c r="A1" s="114"/>
      <c r="B1" s="876" t="s">
        <v>174</v>
      </c>
      <c r="C1" s="877"/>
      <c r="D1" s="877"/>
      <c r="E1" s="877"/>
      <c r="F1" s="877"/>
      <c r="G1" s="877"/>
      <c r="H1" s="877"/>
      <c r="I1" s="877"/>
      <c r="J1" s="877"/>
      <c r="K1" s="877"/>
      <c r="L1" s="877"/>
      <c r="M1" s="877"/>
      <c r="N1" s="877"/>
      <c r="O1" s="877"/>
      <c r="P1" s="877"/>
      <c r="Q1" s="877"/>
      <c r="R1" s="877"/>
      <c r="S1" s="877"/>
      <c r="T1" s="877"/>
      <c r="U1" s="877"/>
      <c r="V1" s="877"/>
      <c r="W1" s="877"/>
      <c r="X1" s="877"/>
      <c r="Y1" s="877"/>
      <c r="Z1" s="877"/>
      <c r="AA1" s="877"/>
      <c r="AB1" s="877"/>
      <c r="AC1" s="877"/>
      <c r="AD1" s="877"/>
      <c r="AE1" s="877"/>
      <c r="AF1" s="877"/>
      <c r="AG1" s="877"/>
      <c r="AH1" s="877"/>
    </row>
    <row r="2" spans="1:34" s="115" customFormat="1" x14ac:dyDescent="0.3">
      <c r="A2" s="114"/>
      <c r="B2" s="115" t="s">
        <v>288</v>
      </c>
      <c r="C2" s="115" t="s">
        <v>287</v>
      </c>
      <c r="D2" s="115" t="s">
        <v>289</v>
      </c>
      <c r="E2" s="115">
        <v>1991</v>
      </c>
      <c r="F2" s="115">
        <v>1992</v>
      </c>
      <c r="G2" s="115">
        <v>1993</v>
      </c>
      <c r="H2" s="115">
        <v>1994</v>
      </c>
      <c r="I2" s="115">
        <v>1995</v>
      </c>
      <c r="J2" s="115">
        <v>1996</v>
      </c>
      <c r="K2" s="115">
        <v>1997</v>
      </c>
      <c r="L2" s="115">
        <v>1998</v>
      </c>
      <c r="M2" s="115">
        <v>1999</v>
      </c>
      <c r="N2" s="115">
        <v>2000</v>
      </c>
      <c r="O2" s="115">
        <v>2001</v>
      </c>
      <c r="P2" s="115">
        <v>2002</v>
      </c>
      <c r="Q2" s="115">
        <v>2003</v>
      </c>
      <c r="R2" s="115">
        <v>2004</v>
      </c>
      <c r="S2" s="115">
        <v>2005</v>
      </c>
      <c r="T2" s="115">
        <v>2006</v>
      </c>
      <c r="U2" s="115">
        <v>2007</v>
      </c>
      <c r="V2" s="115">
        <v>2008</v>
      </c>
      <c r="W2" s="115">
        <v>2009</v>
      </c>
      <c r="X2" s="115">
        <v>2010</v>
      </c>
      <c r="Y2" s="115">
        <v>2011</v>
      </c>
      <c r="Z2" s="115">
        <v>2012</v>
      </c>
      <c r="AA2" s="115">
        <v>2013</v>
      </c>
      <c r="AB2" s="115">
        <v>2014</v>
      </c>
      <c r="AC2" s="115">
        <v>2015</v>
      </c>
      <c r="AD2" s="115">
        <v>2016</v>
      </c>
      <c r="AE2" s="120">
        <v>2017</v>
      </c>
      <c r="AF2" s="120">
        <v>2018</v>
      </c>
      <c r="AG2" s="120">
        <v>2019</v>
      </c>
      <c r="AH2" s="115">
        <v>2020</v>
      </c>
    </row>
    <row r="3" spans="1:34" s="117" customFormat="1" x14ac:dyDescent="0.3">
      <c r="A3" s="116"/>
      <c r="B3" s="117" t="s">
        <v>323</v>
      </c>
      <c r="C3" s="117" t="s">
        <v>324</v>
      </c>
      <c r="D3" s="117" t="s">
        <v>325</v>
      </c>
      <c r="E3" s="117" t="s">
        <v>326</v>
      </c>
      <c r="F3" s="117" t="s">
        <v>327</v>
      </c>
      <c r="G3" s="117" t="s">
        <v>328</v>
      </c>
      <c r="H3" s="117" t="s">
        <v>329</v>
      </c>
      <c r="I3" s="117" t="s">
        <v>330</v>
      </c>
      <c r="J3" s="117" t="s">
        <v>331</v>
      </c>
      <c r="K3" s="117" t="s">
        <v>332</v>
      </c>
      <c r="L3" s="117" t="s">
        <v>333</v>
      </c>
      <c r="M3" s="117" t="s">
        <v>334</v>
      </c>
      <c r="N3" s="117" t="s">
        <v>335</v>
      </c>
      <c r="O3" s="117" t="s">
        <v>336</v>
      </c>
      <c r="P3" s="117" t="s">
        <v>337</v>
      </c>
      <c r="Q3" s="117" t="s">
        <v>338</v>
      </c>
      <c r="R3" s="117" t="s">
        <v>339</v>
      </c>
      <c r="S3" s="117" t="s">
        <v>340</v>
      </c>
      <c r="T3" s="117" t="s">
        <v>341</v>
      </c>
      <c r="U3" s="117" t="s">
        <v>342</v>
      </c>
      <c r="V3" s="117" t="s">
        <v>343</v>
      </c>
      <c r="W3" s="117" t="s">
        <v>344</v>
      </c>
      <c r="X3" s="117" t="s">
        <v>345</v>
      </c>
      <c r="Y3" s="117" t="s">
        <v>346</v>
      </c>
      <c r="Z3" s="117" t="s">
        <v>347</v>
      </c>
      <c r="AA3" s="117" t="s">
        <v>348</v>
      </c>
      <c r="AB3" s="117" t="s">
        <v>349</v>
      </c>
      <c r="AC3" s="117" t="s">
        <v>350</v>
      </c>
      <c r="AD3" s="117" t="s">
        <v>351</v>
      </c>
      <c r="AE3" s="117" t="s">
        <v>352</v>
      </c>
      <c r="AF3" s="117" t="s">
        <v>353</v>
      </c>
      <c r="AG3" s="117" t="s">
        <v>354</v>
      </c>
      <c r="AH3" s="117" t="s">
        <v>355</v>
      </c>
    </row>
    <row r="4" spans="1:34" x14ac:dyDescent="0.3">
      <c r="A4" s="118">
        <f ca="1">Exceedance!U4</f>
        <v>46143</v>
      </c>
      <c r="B4" s="1">
        <v>27.859264804772923</v>
      </c>
      <c r="C4" s="1">
        <v>34.237909138392901</v>
      </c>
      <c r="D4" s="1">
        <v>29.14613346546825</v>
      </c>
      <c r="E4">
        <v>30.305940124276184</v>
      </c>
      <c r="F4">
        <v>28.46928422074097</v>
      </c>
      <c r="G4">
        <v>28.438335785829942</v>
      </c>
      <c r="H4">
        <v>28.911029089205513</v>
      </c>
      <c r="I4">
        <v>29.404058160870818</v>
      </c>
      <c r="J4">
        <v>28.99487093634156</v>
      </c>
      <c r="K4">
        <v>29.786279302830323</v>
      </c>
      <c r="L4">
        <v>29.797535690231626</v>
      </c>
      <c r="M4">
        <v>28.202975817009783</v>
      </c>
      <c r="N4">
        <v>28.398705636632247</v>
      </c>
      <c r="O4">
        <v>27.48253514556826</v>
      </c>
      <c r="P4">
        <v>29.466209397428813</v>
      </c>
      <c r="Q4">
        <v>29.381880975945968</v>
      </c>
      <c r="R4">
        <v>29.309905193765751</v>
      </c>
      <c r="S4">
        <v>29.263146808951817</v>
      </c>
      <c r="T4">
        <v>29.255493502345789</v>
      </c>
      <c r="U4">
        <v>28.337920814380283</v>
      </c>
      <c r="V4">
        <v>29.378051421205008</v>
      </c>
      <c r="W4">
        <v>28.855390387152895</v>
      </c>
      <c r="X4">
        <v>30.258842303179442</v>
      </c>
      <c r="Y4">
        <v>28.608519863404773</v>
      </c>
      <c r="Z4">
        <v>29.037326054653018</v>
      </c>
      <c r="AA4">
        <v>29.791080096668402</v>
      </c>
      <c r="AB4">
        <v>29.169878920637085</v>
      </c>
      <c r="AC4">
        <v>29.024307866138194</v>
      </c>
      <c r="AD4">
        <v>29.83226483904447</v>
      </c>
      <c r="AE4">
        <v>29.47498852400696</v>
      </c>
      <c r="AF4">
        <v>28.926699426662275</v>
      </c>
      <c r="AG4">
        <v>30.202925460183213</v>
      </c>
      <c r="AH4">
        <v>29.454316155290606</v>
      </c>
    </row>
    <row r="5" spans="1:34" x14ac:dyDescent="0.3">
      <c r="A5" s="118">
        <f ca="1">Exceedance!U5</f>
        <v>46174</v>
      </c>
      <c r="B5" s="1">
        <v>27.702144825218319</v>
      </c>
      <c r="C5" s="1">
        <v>32.982421493842637</v>
      </c>
      <c r="D5" s="1">
        <v>28.42285940717381</v>
      </c>
      <c r="E5">
        <v>28.152231081649525</v>
      </c>
      <c r="F5">
        <v>26.13314918030121</v>
      </c>
      <c r="G5">
        <v>27.948629212247091</v>
      </c>
      <c r="H5">
        <v>28.686280586878528</v>
      </c>
      <c r="I5">
        <v>23.872627893997816</v>
      </c>
      <c r="J5">
        <v>30.397939002950242</v>
      </c>
      <c r="K5">
        <v>27.409895062235368</v>
      </c>
      <c r="L5">
        <v>28.812045281429771</v>
      </c>
      <c r="M5">
        <v>26.413146795390915</v>
      </c>
      <c r="N5">
        <v>28.764838476311684</v>
      </c>
      <c r="O5">
        <v>28.456012277943767</v>
      </c>
      <c r="P5">
        <v>29.037628945581844</v>
      </c>
      <c r="Q5">
        <v>28.582137329785972</v>
      </c>
      <c r="R5">
        <v>29.983528118325832</v>
      </c>
      <c r="S5">
        <v>28.892404957317815</v>
      </c>
      <c r="T5">
        <v>29.09420504026534</v>
      </c>
      <c r="U5">
        <v>27.993673873619311</v>
      </c>
      <c r="V5">
        <v>27.456741510062471</v>
      </c>
      <c r="W5">
        <v>28.7014155930996</v>
      </c>
      <c r="X5">
        <v>28.38970653640385</v>
      </c>
      <c r="Y5">
        <v>26.191166704148618</v>
      </c>
      <c r="Z5">
        <v>29.203753656722586</v>
      </c>
      <c r="AA5">
        <v>28.815648854339557</v>
      </c>
      <c r="AB5">
        <v>27.585028705650547</v>
      </c>
      <c r="AC5">
        <v>22.80272709708488</v>
      </c>
      <c r="AD5">
        <v>27.666829810702495</v>
      </c>
      <c r="AE5">
        <v>27.254581069823963</v>
      </c>
      <c r="AF5">
        <v>29.188258293210541</v>
      </c>
      <c r="AG5">
        <v>25.896034082837847</v>
      </c>
      <c r="AH5">
        <v>28.766279905475603</v>
      </c>
    </row>
    <row r="6" spans="1:34" x14ac:dyDescent="0.3">
      <c r="A6" s="118">
        <f ca="1">Exceedance!U6</f>
        <v>46204</v>
      </c>
      <c r="B6" s="1">
        <v>34.455160740458382</v>
      </c>
      <c r="C6" s="1">
        <v>41.301949269035816</v>
      </c>
      <c r="D6" s="1">
        <v>38.058733650235979</v>
      </c>
      <c r="E6">
        <v>38.596026371083816</v>
      </c>
      <c r="F6">
        <v>37.563602732432543</v>
      </c>
      <c r="G6">
        <v>38.436388091180667</v>
      </c>
      <c r="H6">
        <v>37.981977547257713</v>
      </c>
      <c r="I6">
        <v>30.497356613649643</v>
      </c>
      <c r="J6">
        <v>39.409352776820626</v>
      </c>
      <c r="K6">
        <v>38.962509736008208</v>
      </c>
      <c r="L6">
        <v>39.405028489328899</v>
      </c>
      <c r="M6">
        <v>36.891536384759014</v>
      </c>
      <c r="N6">
        <v>39.33043453009649</v>
      </c>
      <c r="O6">
        <v>39.226291273003923</v>
      </c>
      <c r="P6">
        <v>38.779808589482471</v>
      </c>
      <c r="Q6">
        <v>38.754223221823047</v>
      </c>
      <c r="R6">
        <v>38.903050782996878</v>
      </c>
      <c r="S6">
        <v>39.260164858355836</v>
      </c>
      <c r="T6">
        <v>38.896924709050253</v>
      </c>
      <c r="U6">
        <v>39.153859457517392</v>
      </c>
      <c r="V6">
        <v>39.087193358686498</v>
      </c>
      <c r="W6">
        <v>37.745583164376306</v>
      </c>
      <c r="X6">
        <v>38.267380521712099</v>
      </c>
      <c r="Y6">
        <v>37.325406563096244</v>
      </c>
      <c r="Z6">
        <v>36.241812189126122</v>
      </c>
      <c r="AA6">
        <v>34.857679834480535</v>
      </c>
      <c r="AB6">
        <v>34.648312248422464</v>
      </c>
      <c r="AC6">
        <v>31.773742138292878</v>
      </c>
      <c r="AD6">
        <v>36.399648682574373</v>
      </c>
      <c r="AE6">
        <v>37.573332379288935</v>
      </c>
      <c r="AF6">
        <v>37.66234063016045</v>
      </c>
      <c r="AG6">
        <v>37.405045524402325</v>
      </c>
      <c r="AH6">
        <v>37.725763513372534</v>
      </c>
    </row>
    <row r="7" spans="1:34" x14ac:dyDescent="0.3">
      <c r="A7" s="118">
        <f ca="1">Exceedance!U7</f>
        <v>46235</v>
      </c>
      <c r="B7" s="1">
        <v>29.390974008398928</v>
      </c>
      <c r="C7" s="1">
        <v>33.42819015616822</v>
      </c>
      <c r="D7" s="1">
        <v>33.067830792137471</v>
      </c>
      <c r="E7">
        <v>33.961161655569697</v>
      </c>
      <c r="F7">
        <v>31.841527876340827</v>
      </c>
      <c r="G7">
        <v>33.231073584043401</v>
      </c>
      <c r="H7">
        <v>33.727288428313742</v>
      </c>
      <c r="I7">
        <v>31.692339099632083</v>
      </c>
      <c r="J7">
        <v>35.171969118713022</v>
      </c>
      <c r="K7">
        <v>34.522961904093641</v>
      </c>
      <c r="L7">
        <v>34.785663880472065</v>
      </c>
      <c r="M7">
        <v>29.688020316893045</v>
      </c>
      <c r="N7">
        <v>34.130530556664148</v>
      </c>
      <c r="O7">
        <v>33.924765359802592</v>
      </c>
      <c r="P7">
        <v>33.823864737873983</v>
      </c>
      <c r="Q7">
        <v>33.730531662590018</v>
      </c>
      <c r="R7">
        <v>33.691973210638722</v>
      </c>
      <c r="S7">
        <v>34.404403673327522</v>
      </c>
      <c r="T7">
        <v>33.362244392550586</v>
      </c>
      <c r="U7">
        <v>33.816657550593369</v>
      </c>
      <c r="V7">
        <v>33.735576693686454</v>
      </c>
      <c r="W7">
        <v>33.143145899219896</v>
      </c>
      <c r="X7">
        <v>32.63071488356816</v>
      </c>
      <c r="Y7">
        <v>31.356844531719457</v>
      </c>
      <c r="Z7">
        <v>32.651976086045991</v>
      </c>
      <c r="AA7">
        <v>29.922143710980254</v>
      </c>
      <c r="AB7">
        <v>29.82412596396389</v>
      </c>
      <c r="AC7">
        <v>29.922504070344285</v>
      </c>
      <c r="AD7">
        <v>30.044665894750704</v>
      </c>
      <c r="AE7">
        <v>32.195761131183048</v>
      </c>
      <c r="AF7">
        <v>30.493783854865804</v>
      </c>
      <c r="AG7">
        <v>32.278283425546093</v>
      </c>
      <c r="AH7">
        <v>32.263869050984859</v>
      </c>
    </row>
    <row r="8" spans="1:34" x14ac:dyDescent="0.3">
      <c r="A8" s="118">
        <f ca="1">Exceedance!U8</f>
        <v>46266</v>
      </c>
      <c r="B8" s="1">
        <v>25.613159933647928</v>
      </c>
      <c r="C8" s="1">
        <v>17.167351925521473</v>
      </c>
      <c r="D8" s="1">
        <v>26.336084540453157</v>
      </c>
      <c r="E8">
        <v>27.148735442671612</v>
      </c>
      <c r="F8">
        <v>26.033179130201763</v>
      </c>
      <c r="G8">
        <v>26.32343335983407</v>
      </c>
      <c r="H8">
        <v>26.311505103821776</v>
      </c>
      <c r="I8">
        <v>25.903775625583624</v>
      </c>
      <c r="J8">
        <v>26.45789733669984</v>
      </c>
      <c r="K8">
        <v>25.417970289810512</v>
      </c>
      <c r="L8">
        <v>26.603928107274498</v>
      </c>
      <c r="M8">
        <v>25.881726425076071</v>
      </c>
      <c r="N8">
        <v>26.423919880179994</v>
      </c>
      <c r="O8">
        <v>26.353434731016485</v>
      </c>
      <c r="P8">
        <v>26.362916395074318</v>
      </c>
      <c r="Q8">
        <v>24.257314833584704</v>
      </c>
      <c r="R8">
        <v>25.584242949375717</v>
      </c>
      <c r="S8">
        <v>26.51645422985106</v>
      </c>
      <c r="T8">
        <v>26.092458947959798</v>
      </c>
      <c r="U8">
        <v>24.92927325561017</v>
      </c>
      <c r="V8">
        <v>26.439824221529715</v>
      </c>
      <c r="W8">
        <v>26.556576545528763</v>
      </c>
      <c r="X8">
        <v>26.520068852885093</v>
      </c>
      <c r="Y8">
        <v>26.473440215746155</v>
      </c>
      <c r="Z8">
        <v>26.563082866990005</v>
      </c>
      <c r="AA8">
        <v>24.723962667277483</v>
      </c>
      <c r="AB8">
        <v>25.236516213502398</v>
      </c>
      <c r="AC8">
        <v>26.273190099661107</v>
      </c>
      <c r="AD8">
        <v>26.360663977084535</v>
      </c>
      <c r="AE8">
        <v>26.481392386421017</v>
      </c>
      <c r="AF8">
        <v>26.616940750196996</v>
      </c>
      <c r="AG8">
        <v>26.534527345021196</v>
      </c>
      <c r="AH8">
        <v>26.360302514781132</v>
      </c>
    </row>
    <row r="9" spans="1:34" x14ac:dyDescent="0.3">
      <c r="A9" s="118">
        <f ca="1">Exceedance!U9</f>
        <v>46296</v>
      </c>
      <c r="B9" s="1">
        <v>16.67838382502562</v>
      </c>
      <c r="C9" s="1">
        <v>15.904306270001928</v>
      </c>
      <c r="D9" s="1">
        <v>17.399099647967329</v>
      </c>
      <c r="E9">
        <v>18.115851533882864</v>
      </c>
      <c r="F9">
        <v>17.932789714855662</v>
      </c>
      <c r="G9">
        <v>17.650989828085461</v>
      </c>
      <c r="H9">
        <v>16.540366744932278</v>
      </c>
      <c r="I9">
        <v>17.059642495361782</v>
      </c>
      <c r="J9">
        <v>14.548760821822581</v>
      </c>
      <c r="K9">
        <v>15.468662316217955</v>
      </c>
      <c r="L9">
        <v>16.752977912700089</v>
      </c>
      <c r="M9">
        <v>17.733872147723755</v>
      </c>
      <c r="N9">
        <v>17.418198617275287</v>
      </c>
      <c r="O9">
        <v>17.839457015784713</v>
      </c>
      <c r="P9">
        <v>16.299647660069745</v>
      </c>
      <c r="Q9">
        <v>17.469369440704146</v>
      </c>
      <c r="R9">
        <v>16.769914734539217</v>
      </c>
      <c r="S9">
        <v>16.625050854127931</v>
      </c>
      <c r="T9">
        <v>12.849581015647772</v>
      </c>
      <c r="U9">
        <v>15.271906896554867</v>
      </c>
      <c r="V9">
        <v>17.872970301551504</v>
      </c>
      <c r="W9">
        <v>17.720178547087858</v>
      </c>
      <c r="X9">
        <v>17.623602626813671</v>
      </c>
      <c r="Y9">
        <v>17.384685331508496</v>
      </c>
      <c r="Z9">
        <v>18.149364819649652</v>
      </c>
      <c r="AA9">
        <v>15.653525924802503</v>
      </c>
      <c r="AB9">
        <v>15.444518336149404</v>
      </c>
      <c r="AC9">
        <v>17.564143571420981</v>
      </c>
      <c r="AD9">
        <v>17.940717588908026</v>
      </c>
      <c r="AE9">
        <v>17.824682341414409</v>
      </c>
      <c r="AF9">
        <v>17.813511246158811</v>
      </c>
      <c r="AG9">
        <v>18.085941827230776</v>
      </c>
      <c r="AH9">
        <v>17.501441294825053</v>
      </c>
    </row>
    <row r="10" spans="1:34" x14ac:dyDescent="0.3">
      <c r="A10" s="118">
        <f ca="1">Exceedance!U10</f>
        <v>46327</v>
      </c>
      <c r="B10" s="1">
        <v>5.8363771189683078</v>
      </c>
      <c r="C10" s="1">
        <v>5.1132127806618675</v>
      </c>
      <c r="D10" s="1">
        <v>6.1967361104670253</v>
      </c>
      <c r="E10">
        <v>6.4464648915756362</v>
      </c>
      <c r="F10">
        <v>6.5524104350762604</v>
      </c>
      <c r="G10">
        <v>6.4716900209805459</v>
      </c>
      <c r="H10">
        <v>5.7888097320904777</v>
      </c>
      <c r="I10">
        <v>6.1931325205520391</v>
      </c>
      <c r="J10">
        <v>4.6580793743989783</v>
      </c>
      <c r="K10">
        <v>5.4025048932038526</v>
      </c>
      <c r="L10">
        <v>5.6118734672646076</v>
      </c>
      <c r="M10">
        <v>6.5170952539093863</v>
      </c>
      <c r="N10">
        <v>6.1426822617422161</v>
      </c>
      <c r="O10">
        <v>6.5477257681867771</v>
      </c>
      <c r="P10">
        <v>5.9848450234657786</v>
      </c>
      <c r="Q10">
        <v>6.4273658650262044</v>
      </c>
      <c r="R10">
        <v>5.745206294119134</v>
      </c>
      <c r="S10">
        <v>5.5891708508001896</v>
      </c>
      <c r="T10">
        <v>4.5329586467174465</v>
      </c>
      <c r="U10">
        <v>5.1333167265543116</v>
      </c>
      <c r="V10">
        <v>6.4111497104087611</v>
      </c>
      <c r="W10">
        <v>6.2410602664213668</v>
      </c>
      <c r="X10">
        <v>6.1098895935158337</v>
      </c>
      <c r="Y10">
        <v>6.2670061138092752</v>
      </c>
      <c r="Z10">
        <v>6.7567339832560336</v>
      </c>
      <c r="AA10">
        <v>5.6972785482498036</v>
      </c>
      <c r="AB10">
        <v>5.8828634288716435</v>
      </c>
      <c r="AC10">
        <v>6.0868266180599164</v>
      </c>
      <c r="AD10">
        <v>6.6432209009339349</v>
      </c>
      <c r="AE10">
        <v>6.4500684814906233</v>
      </c>
      <c r="AF10">
        <v>6.3934921198253241</v>
      </c>
      <c r="AG10">
        <v>6.6388965930359509</v>
      </c>
      <c r="AH10">
        <v>5.7603413717620793</v>
      </c>
    </row>
    <row r="11" spans="1:34" x14ac:dyDescent="0.3">
      <c r="A11" s="118">
        <f ca="1">Exceedance!U11</f>
        <v>46357</v>
      </c>
      <c r="B11" s="1">
        <v>6.4509462823233363</v>
      </c>
      <c r="C11" s="1">
        <v>6.4509462823233363</v>
      </c>
      <c r="D11" s="1">
        <v>6.0905872908246508</v>
      </c>
      <c r="E11">
        <v>6.8221160435669814</v>
      </c>
      <c r="F11">
        <v>6.8617555326318387</v>
      </c>
      <c r="G11">
        <v>6.884458149096254</v>
      </c>
      <c r="H11">
        <v>6.7129272691428801</v>
      </c>
      <c r="I11">
        <v>6.4304058198079099</v>
      </c>
      <c r="J11">
        <v>6.5922070069908205</v>
      </c>
      <c r="K11">
        <v>6.5439189021299971</v>
      </c>
      <c r="L11">
        <v>6.2909468900979189</v>
      </c>
      <c r="M11">
        <v>6.8350889672609343</v>
      </c>
      <c r="N11">
        <v>6.7219362439303483</v>
      </c>
      <c r="O11">
        <v>6.9230165611866123</v>
      </c>
      <c r="P11">
        <v>6.6588734204180771</v>
      </c>
      <c r="Q11">
        <v>6.7035579353639143</v>
      </c>
      <c r="R11">
        <v>6.6484230096646142</v>
      </c>
      <c r="S11">
        <v>6.6577923434435808</v>
      </c>
      <c r="T11">
        <v>5.8386963557670688</v>
      </c>
      <c r="U11">
        <v>6.3500457647037027</v>
      </c>
      <c r="V11">
        <v>6.7687829128251771</v>
      </c>
      <c r="W11">
        <v>6.8538276348188649</v>
      </c>
      <c r="X11">
        <v>6.6444590607581286</v>
      </c>
      <c r="Y11">
        <v>6.7486028093012473</v>
      </c>
      <c r="Z11">
        <v>7.0325656946022139</v>
      </c>
      <c r="AA11">
        <v>6.5684233135519055</v>
      </c>
      <c r="AB11">
        <v>6.4606759750937997</v>
      </c>
      <c r="AC11">
        <v>6.5756304933818823</v>
      </c>
      <c r="AD11">
        <v>6.8372511212099241</v>
      </c>
      <c r="AE11">
        <v>6.7770711696296448</v>
      </c>
      <c r="AF11">
        <v>6.9313048179910837</v>
      </c>
      <c r="AG11">
        <v>6.8282421464224594</v>
      </c>
      <c r="AH11">
        <v>6.5594143387644399</v>
      </c>
    </row>
    <row r="12" spans="1:34" x14ac:dyDescent="0.3">
      <c r="A12" s="118">
        <f ca="1">Exceedance!U12</f>
        <v>46388</v>
      </c>
      <c r="B12" s="1">
        <v>9.5785302503168204</v>
      </c>
      <c r="C12" s="1">
        <v>6.318966807051881</v>
      </c>
      <c r="D12" s="1">
        <v>9.2180118073231654</v>
      </c>
      <c r="E12">
        <v>6.9102319510177743</v>
      </c>
      <c r="F12">
        <v>12.051686769253292</v>
      </c>
      <c r="G12">
        <v>7.0108165966130036</v>
      </c>
      <c r="H12">
        <v>12.82031208971577</v>
      </c>
      <c r="I12">
        <v>12.246006210026881</v>
      </c>
      <c r="J12">
        <v>11.978862043768578</v>
      </c>
      <c r="K12">
        <v>6.5940423790560407</v>
      </c>
      <c r="L12">
        <v>12.416170915119881</v>
      </c>
      <c r="M12">
        <v>6.5922397868410743</v>
      </c>
      <c r="N12">
        <v>7.0890490987426249</v>
      </c>
      <c r="O12">
        <v>6.9178028383206422</v>
      </c>
      <c r="P12">
        <v>6.6528068852640043</v>
      </c>
      <c r="Q12">
        <v>6.7652886394780269</v>
      </c>
      <c r="R12">
        <v>9.5021003404021673</v>
      </c>
      <c r="S12">
        <v>6.7696148607939506</v>
      </c>
      <c r="T12">
        <v>6.0788615240181079</v>
      </c>
      <c r="U12">
        <v>11.709554766852319</v>
      </c>
      <c r="V12">
        <v>13.428146184603074</v>
      </c>
      <c r="W12">
        <v>7.2163121091193858</v>
      </c>
      <c r="X12">
        <v>12.023205812256796</v>
      </c>
      <c r="Y12">
        <v>6.6012527479159129</v>
      </c>
      <c r="Z12">
        <v>6.2368447923817687</v>
      </c>
      <c r="AA12">
        <v>12.7619081019508</v>
      </c>
      <c r="AB12">
        <v>12.345869818736119</v>
      </c>
      <c r="AC12">
        <v>12.453664833191221</v>
      </c>
      <c r="AD12">
        <v>11.602841307726198</v>
      </c>
      <c r="AE12">
        <v>7.132671830344858</v>
      </c>
      <c r="AF12">
        <v>11.109587202501892</v>
      </c>
      <c r="AG12">
        <v>6.8208084796990489</v>
      </c>
      <c r="AH12">
        <v>6.8929270657540815</v>
      </c>
    </row>
    <row r="13" spans="1:34" x14ac:dyDescent="0.3">
      <c r="A13" s="118">
        <f ca="1">Exceedance!U13</f>
        <v>46419</v>
      </c>
      <c r="B13" s="1">
        <v>8.7988115768015671</v>
      </c>
      <c r="C13" s="1">
        <v>5.9494927202378873</v>
      </c>
      <c r="D13" s="1">
        <v>8.7988115768015671</v>
      </c>
      <c r="E13">
        <v>6.7080812605579645</v>
      </c>
      <c r="F13">
        <v>11.401029010974471</v>
      </c>
      <c r="G13">
        <v>7.0524870713924699</v>
      </c>
      <c r="H13">
        <v>11.310586308549443</v>
      </c>
      <c r="I13">
        <v>8.899022091088499</v>
      </c>
      <c r="J13">
        <v>5.8119325811625586</v>
      </c>
      <c r="K13">
        <v>6.0052054249317051</v>
      </c>
      <c r="L13">
        <v>10.150720163747836</v>
      </c>
      <c r="M13">
        <v>5.8015284590705427</v>
      </c>
      <c r="N13">
        <v>6.7912885467889881</v>
      </c>
      <c r="O13">
        <v>7.3614393428763654</v>
      </c>
      <c r="P13">
        <v>6.0851119262543714</v>
      </c>
      <c r="Q13">
        <v>6.8227626072329004</v>
      </c>
      <c r="R13">
        <v>10.840284255939295</v>
      </c>
      <c r="S13">
        <v>6.8535131260574076</v>
      </c>
      <c r="T13">
        <v>4.8243855020705411</v>
      </c>
      <c r="U13">
        <v>11.474468485343595</v>
      </c>
      <c r="V13">
        <v>12.131082504949298</v>
      </c>
      <c r="W13">
        <v>7.494932771655705</v>
      </c>
      <c r="X13">
        <v>12.265661246157741</v>
      </c>
      <c r="Y13">
        <v>6.4533946105290827</v>
      </c>
      <c r="Z13">
        <v>5.2855090750535636</v>
      </c>
      <c r="AA13">
        <v>10.539652713078503</v>
      </c>
      <c r="AB13">
        <v>9.8048961985775804</v>
      </c>
      <c r="AC13">
        <v>11.058793824998169</v>
      </c>
      <c r="AD13">
        <v>9.4120130992432589</v>
      </c>
      <c r="AE13">
        <v>6.6426007440022445</v>
      </c>
      <c r="AF13">
        <v>5.2467995984156532</v>
      </c>
      <c r="AG13">
        <v>6.8285509401881015</v>
      </c>
      <c r="AH13">
        <v>6.4353060700440796</v>
      </c>
    </row>
    <row r="14" spans="1:34" x14ac:dyDescent="0.3">
      <c r="A14" s="118">
        <f ca="1">Exceedance!U14</f>
        <v>46447</v>
      </c>
      <c r="B14" s="1">
        <v>7.0431954844109486</v>
      </c>
      <c r="C14" s="1">
        <v>7.7641999553146555</v>
      </c>
      <c r="D14" s="1">
        <v>7.4036977198628033</v>
      </c>
      <c r="E14">
        <v>7.0381484531146254</v>
      </c>
      <c r="F14">
        <v>7.4995913144929949</v>
      </c>
      <c r="G14">
        <v>7.7807830581454391</v>
      </c>
      <c r="H14">
        <v>5.8737262326051409</v>
      </c>
      <c r="I14">
        <v>8.1327494348818323</v>
      </c>
      <c r="J14">
        <v>5.191495096474541</v>
      </c>
      <c r="K14">
        <v>7.4967072966093777</v>
      </c>
      <c r="L14">
        <v>5.25314097873681</v>
      </c>
      <c r="M14">
        <v>7.8878522220746383</v>
      </c>
      <c r="N14">
        <v>8.0212380491918243</v>
      </c>
      <c r="O14">
        <v>8.439060140080521</v>
      </c>
      <c r="P14">
        <v>6.707207400969823</v>
      </c>
      <c r="Q14">
        <v>6.2212503875807279</v>
      </c>
      <c r="R14">
        <v>10.734494068137847</v>
      </c>
      <c r="S14">
        <v>8.1888715886769337</v>
      </c>
      <c r="T14">
        <v>2.0055372462067678</v>
      </c>
      <c r="U14">
        <v>12.539889263280722</v>
      </c>
      <c r="V14">
        <v>9.1544127701523763</v>
      </c>
      <c r="W14">
        <v>9.4241488849179333</v>
      </c>
      <c r="X14">
        <v>10.443568764128203</v>
      </c>
      <c r="Y14">
        <v>6.926392760124549</v>
      </c>
      <c r="Z14">
        <v>7.3620790561301455</v>
      </c>
      <c r="AA14">
        <v>11.320670702982561</v>
      </c>
      <c r="AB14">
        <v>7.03069410110552</v>
      </c>
      <c r="AC14">
        <v>10.853459805836959</v>
      </c>
      <c r="AD14">
        <v>4.913708779596857</v>
      </c>
      <c r="AE14">
        <v>8.3916704825838266</v>
      </c>
      <c r="AF14">
        <v>7.8675598293813955</v>
      </c>
      <c r="AG14">
        <v>7.9040748226699726</v>
      </c>
      <c r="AH14">
        <v>7.6290116170202085</v>
      </c>
    </row>
    <row r="15" spans="1:34" x14ac:dyDescent="0.3">
      <c r="A15" s="118">
        <f ca="1">Exceedance!U15</f>
        <v>46478</v>
      </c>
      <c r="B15" s="1">
        <v>18.32539379812264</v>
      </c>
      <c r="C15" s="1">
        <v>19.04611019202202</v>
      </c>
      <c r="D15" s="1">
        <v>18.685751995072334</v>
      </c>
      <c r="E15">
        <v>16.645043525746246</v>
      </c>
      <c r="F15">
        <v>15.820904329322305</v>
      </c>
      <c r="G15">
        <v>18.494762150688995</v>
      </c>
      <c r="H15">
        <v>18.140530043087452</v>
      </c>
      <c r="I15">
        <v>16.428468249379485</v>
      </c>
      <c r="J15">
        <v>15.300907451123905</v>
      </c>
      <c r="K15">
        <v>17.084320167827915</v>
      </c>
      <c r="L15">
        <v>18.203953085750598</v>
      </c>
      <c r="M15">
        <v>18.192781981645151</v>
      </c>
      <c r="N15">
        <v>18.428295421436736</v>
      </c>
      <c r="O15">
        <v>20.379075162538918</v>
      </c>
      <c r="P15">
        <v>16.792790386495618</v>
      </c>
      <c r="Q15">
        <v>11.784892523485796</v>
      </c>
      <c r="R15">
        <v>18.33512346944028</v>
      </c>
      <c r="S15">
        <v>17.001637319712923</v>
      </c>
      <c r="T15">
        <v>12.172477122390145</v>
      </c>
      <c r="U15">
        <v>16.035317456507379</v>
      </c>
      <c r="V15">
        <v>18.108458163558932</v>
      </c>
      <c r="W15">
        <v>19.419080925864947</v>
      </c>
      <c r="X15">
        <v>14.455507121079938</v>
      </c>
      <c r="Y15">
        <v>15.777300987491397</v>
      </c>
      <c r="Z15">
        <v>14.91808894478268</v>
      </c>
      <c r="AA15">
        <v>18.182331593933618</v>
      </c>
      <c r="AB15">
        <v>17.408642545082632</v>
      </c>
      <c r="AC15">
        <v>16.952068709547383</v>
      </c>
      <c r="AD15">
        <v>15.415140999556959</v>
      </c>
      <c r="AE15">
        <v>19.02304726741724</v>
      </c>
      <c r="AF15">
        <v>12.776539289982651</v>
      </c>
      <c r="AG15">
        <v>19.950969624562688</v>
      </c>
      <c r="AH15">
        <v>19.270452527708155</v>
      </c>
    </row>
    <row r="16" spans="1:34" x14ac:dyDescent="0.3">
      <c r="A16" s="118">
        <f ca="1">Exceedance!U16</f>
        <v>46508</v>
      </c>
      <c r="B16" s="1">
        <v>64.133931503717037</v>
      </c>
      <c r="C16" s="1">
        <v>32.926040577539197</v>
      </c>
      <c r="D16" s="1">
        <v>52.146829832681384</v>
      </c>
      <c r="E16">
        <v>30.26382114377477</v>
      </c>
      <c r="F16">
        <v>50.340550542593988</v>
      </c>
      <c r="G16">
        <v>32.213880065571438</v>
      </c>
      <c r="H16">
        <v>80.907193035234158</v>
      </c>
      <c r="I16">
        <v>67.720640792568901</v>
      </c>
      <c r="J16">
        <v>75.701119011123197</v>
      </c>
      <c r="K16">
        <v>30.289962339697173</v>
      </c>
      <c r="L16">
        <v>54.684737003923452</v>
      </c>
      <c r="M16">
        <v>30.563750570943146</v>
      </c>
      <c r="N16">
        <v>30.231299677205509</v>
      </c>
      <c r="O16">
        <v>28.490219983818047</v>
      </c>
      <c r="P16">
        <v>34.333747304494501</v>
      </c>
      <c r="Q16">
        <v>29.848715130436577</v>
      </c>
      <c r="R16">
        <v>53.983050266764735</v>
      </c>
      <c r="S16">
        <v>35.505203910465184</v>
      </c>
      <c r="T16">
        <v>27.716048390067908</v>
      </c>
      <c r="U16">
        <v>75.906883541581507</v>
      </c>
      <c r="V16">
        <v>46.280898861874782</v>
      </c>
      <c r="W16">
        <v>31.978818543748769</v>
      </c>
      <c r="X16">
        <v>61.065046751069509</v>
      </c>
      <c r="Y16">
        <v>23.777640942750207</v>
      </c>
      <c r="Z16">
        <v>23.924692208063881</v>
      </c>
      <c r="AA16">
        <v>58.194115456145425</v>
      </c>
      <c r="AB16">
        <v>50.571609764551887</v>
      </c>
      <c r="AC16">
        <v>43.236403831882519</v>
      </c>
      <c r="AD16">
        <v>79.494780686621965</v>
      </c>
      <c r="AE16">
        <v>24.690294645202147</v>
      </c>
      <c r="AF16">
        <v>79.016414423060084</v>
      </c>
      <c r="AG16">
        <v>28.478628921322649</v>
      </c>
      <c r="AH16">
        <v>40.212350360156762</v>
      </c>
    </row>
    <row r="17" spans="1:34" x14ac:dyDescent="0.3">
      <c r="A17" s="118">
        <f ca="1">Exceedance!U17</f>
        <v>46539</v>
      </c>
      <c r="B17" s="1">
        <v>16.798441697084748</v>
      </c>
      <c r="C17" s="1">
        <v>23.377857333448436</v>
      </c>
      <c r="D17" s="1">
        <v>19.413927132694617</v>
      </c>
      <c r="E17">
        <v>21.039498872294647</v>
      </c>
      <c r="F17">
        <v>41.38081619420268</v>
      </c>
      <c r="G17">
        <v>21.712285934549868</v>
      </c>
      <c r="H17">
        <v>106.78263354041823</v>
      </c>
      <c r="I17">
        <v>21.328393421050553</v>
      </c>
      <c r="J17">
        <v>42.857560372628996</v>
      </c>
      <c r="K17">
        <v>19.238433131988511</v>
      </c>
      <c r="L17">
        <v>10.636792085498261</v>
      </c>
      <c r="M17">
        <v>23.107949722506188</v>
      </c>
      <c r="N17">
        <v>19.867256604744458</v>
      </c>
      <c r="O17">
        <v>28.407724400914031</v>
      </c>
      <c r="P17">
        <v>21.857870280104827</v>
      </c>
      <c r="Q17">
        <v>23.412811990673262</v>
      </c>
      <c r="R17">
        <v>16.878813590667061</v>
      </c>
      <c r="S17">
        <v>22.368496561420105</v>
      </c>
      <c r="T17">
        <v>17.81430111804497</v>
      </c>
      <c r="U17">
        <v>33.949167782371248</v>
      </c>
      <c r="V17">
        <v>18.902219779506392</v>
      </c>
      <c r="W17">
        <v>14.033792778398768</v>
      </c>
      <c r="X17">
        <v>10.626883769177033</v>
      </c>
      <c r="Y17">
        <v>27.407732918451149</v>
      </c>
      <c r="Z17">
        <v>24.539649239560269</v>
      </c>
      <c r="AA17">
        <v>14.334080794126052</v>
      </c>
      <c r="AB17">
        <v>12.697587943453742</v>
      </c>
      <c r="AC17">
        <v>12.818667993222224</v>
      </c>
      <c r="AD17">
        <v>13.209555946486097</v>
      </c>
      <c r="AE17">
        <v>28.061781401575519</v>
      </c>
      <c r="AF17">
        <v>40.402446149198418</v>
      </c>
      <c r="AG17">
        <v>21.853906349904079</v>
      </c>
      <c r="AH17">
        <v>17.303314479438683</v>
      </c>
    </row>
    <row r="18" spans="1:34" x14ac:dyDescent="0.3">
      <c r="A18" s="118">
        <f ca="1">Exceedance!U18</f>
        <v>46569</v>
      </c>
      <c r="B18" s="1">
        <v>29.520761103574703</v>
      </c>
      <c r="C18" s="1">
        <v>35.175875322396458</v>
      </c>
      <c r="D18" s="1">
        <v>36.137820818146629</v>
      </c>
      <c r="E18">
        <v>31.789597859079585</v>
      </c>
      <c r="F18">
        <v>27.658345727094197</v>
      </c>
      <c r="G18">
        <v>34.987408459215146</v>
      </c>
      <c r="H18">
        <v>14.852689034912872</v>
      </c>
      <c r="I18">
        <v>43.159742990136735</v>
      </c>
      <c r="J18">
        <v>27.252851451801913</v>
      </c>
      <c r="K18">
        <v>27.301231651735367</v>
      </c>
      <c r="L18">
        <v>20.270300547470672</v>
      </c>
      <c r="M18">
        <v>38.25260587276351</v>
      </c>
      <c r="N18">
        <v>36.380189388843718</v>
      </c>
      <c r="O18">
        <v>24.054578196152974</v>
      </c>
      <c r="P18">
        <v>34.936237723896326</v>
      </c>
      <c r="Q18">
        <v>36.049021038435271</v>
      </c>
      <c r="R18">
        <v>31.613535029922399</v>
      </c>
      <c r="S18">
        <v>34.163992049331242</v>
      </c>
      <c r="T18">
        <v>33.193549864728368</v>
      </c>
      <c r="U18">
        <v>24.783415259674605</v>
      </c>
      <c r="V18">
        <v>30.309762351165304</v>
      </c>
      <c r="W18">
        <v>29.89483922311917</v>
      </c>
      <c r="X18">
        <v>23.420904342488164</v>
      </c>
      <c r="Y18">
        <v>34.807229813726224</v>
      </c>
      <c r="Z18">
        <v>31.591040991750909</v>
      </c>
      <c r="AA18">
        <v>32.129927027893253</v>
      </c>
      <c r="AB18">
        <v>32.575688996832568</v>
      </c>
      <c r="AC18">
        <v>33.709373034248223</v>
      </c>
      <c r="AD18">
        <v>36.849886825118439</v>
      </c>
      <c r="AE18">
        <v>37.295857265217897</v>
      </c>
      <c r="AF18">
        <v>19.249047984839994</v>
      </c>
      <c r="AG18">
        <v>35.59641228096735</v>
      </c>
      <c r="AH18">
        <v>27.021954751227696</v>
      </c>
    </row>
    <row r="19" spans="1:34" x14ac:dyDescent="0.3">
      <c r="A19" s="118">
        <f ca="1">Exceedance!U19</f>
        <v>46600</v>
      </c>
      <c r="B19" s="1">
        <v>40.233692813662834</v>
      </c>
      <c r="C19" s="1">
        <v>29.405864891202651</v>
      </c>
      <c r="D19" s="1">
        <v>28.670255280329975</v>
      </c>
      <c r="E19">
        <v>32.833242802499157</v>
      </c>
      <c r="F19">
        <v>39.315538929688955</v>
      </c>
      <c r="G19">
        <v>36.537376705371251</v>
      </c>
      <c r="H19">
        <v>40.890680620540984</v>
      </c>
      <c r="I19">
        <v>37.438635474812045</v>
      </c>
      <c r="J19">
        <v>40.006347830535788</v>
      </c>
      <c r="K19">
        <v>35.613775655360435</v>
      </c>
      <c r="L19">
        <v>28.425210912789062</v>
      </c>
      <c r="M19">
        <v>37.49593261369305</v>
      </c>
      <c r="N19">
        <v>36.533773111730945</v>
      </c>
      <c r="O19">
        <v>29.639568321834567</v>
      </c>
      <c r="P19">
        <v>37.223500934485799</v>
      </c>
      <c r="Q19">
        <v>36.178098419432594</v>
      </c>
      <c r="R19">
        <v>33.798285179373501</v>
      </c>
      <c r="S19">
        <v>35.836117382967416</v>
      </c>
      <c r="T19">
        <v>35.140263451023912</v>
      </c>
      <c r="U19">
        <v>39.434097160455075</v>
      </c>
      <c r="V19">
        <v>33.956843299547032</v>
      </c>
      <c r="W19">
        <v>31.741353929485967</v>
      </c>
      <c r="X19">
        <v>30.010792114524374</v>
      </c>
      <c r="Y19">
        <v>32.122968539641306</v>
      </c>
      <c r="Z19">
        <v>30.372232556647219</v>
      </c>
      <c r="AA19">
        <v>29.652594906677717</v>
      </c>
      <c r="AB19">
        <v>30.467367428751242</v>
      </c>
      <c r="AC19">
        <v>30.236737435771559</v>
      </c>
      <c r="AD19">
        <v>32.011983811873066</v>
      </c>
      <c r="AE19">
        <v>20.677303994582374</v>
      </c>
      <c r="AF19">
        <v>37.600588716266486</v>
      </c>
      <c r="AG19">
        <v>35.112876139357688</v>
      </c>
      <c r="AH19">
        <v>36.554673954844731</v>
      </c>
    </row>
    <row r="20" spans="1:34" x14ac:dyDescent="0.3">
      <c r="A20" s="118">
        <f ca="1">Exceedance!U20</f>
        <v>46631</v>
      </c>
      <c r="B20" s="1">
        <v>39.695829439259263</v>
      </c>
      <c r="C20" s="1">
        <v>25.974622237050564</v>
      </c>
      <c r="D20" s="1">
        <v>25.251697630245324</v>
      </c>
      <c r="E20">
        <v>26.452475402148831</v>
      </c>
      <c r="F20">
        <v>32.527166569684475</v>
      </c>
      <c r="G20">
        <v>26.525490787436155</v>
      </c>
      <c r="H20">
        <v>40.467189994720442</v>
      </c>
      <c r="I20">
        <v>31.951125906719305</v>
      </c>
      <c r="J20">
        <v>25.022530529888069</v>
      </c>
      <c r="K20">
        <v>26.702968778406838</v>
      </c>
      <c r="L20">
        <v>25.819554908890844</v>
      </c>
      <c r="M20">
        <v>26.822251338529707</v>
      </c>
      <c r="N20">
        <v>26.6975468438558</v>
      </c>
      <c r="O20">
        <v>18.366456676547308</v>
      </c>
      <c r="P20">
        <v>24.62492199614519</v>
      </c>
      <c r="Q20">
        <v>25.44435703795893</v>
      </c>
      <c r="R20">
        <v>26.838878604486226</v>
      </c>
      <c r="S20">
        <v>26.323071897530689</v>
      </c>
      <c r="T20">
        <v>24.843968152007175</v>
      </c>
      <c r="U20">
        <v>26.442715919956967</v>
      </c>
      <c r="V20">
        <v>26.710559486778298</v>
      </c>
      <c r="W20">
        <v>26.738030621836895</v>
      </c>
      <c r="X20">
        <v>26.560914093169618</v>
      </c>
      <c r="Y20">
        <v>13.385836477281687</v>
      </c>
      <c r="Z20">
        <v>25.454116520150791</v>
      </c>
      <c r="AA20">
        <v>25.408210807618673</v>
      </c>
      <c r="AB20">
        <v>26.859120493476773</v>
      </c>
      <c r="AC20">
        <v>26.533804420414413</v>
      </c>
      <c r="AD20">
        <v>26.609350041825564</v>
      </c>
      <c r="AE20">
        <v>25.876168360842286</v>
      </c>
      <c r="AF20">
        <v>26.630676317726309</v>
      </c>
      <c r="AG20">
        <v>26.806708459483389</v>
      </c>
      <c r="AH20">
        <v>26.680558115595879</v>
      </c>
    </row>
    <row r="21" spans="1:34" x14ac:dyDescent="0.3">
      <c r="A21" s="118">
        <f ca="1">Exceedance!U21</f>
        <v>46661</v>
      </c>
      <c r="B21" s="1">
        <v>40.999933047051236</v>
      </c>
      <c r="C21" s="1">
        <v>23.662840865153736</v>
      </c>
      <c r="D21" s="1">
        <v>23.30248295368288</v>
      </c>
      <c r="E21">
        <v>24.209143458943558</v>
      </c>
      <c r="F21">
        <v>23.520499490122749</v>
      </c>
      <c r="G21">
        <v>22.524830580728768</v>
      </c>
      <c r="H21">
        <v>40.348405943111928</v>
      </c>
      <c r="I21">
        <v>21.778259602917515</v>
      </c>
      <c r="J21">
        <v>20.744662498062741</v>
      </c>
      <c r="K21">
        <v>22.17348161704469</v>
      </c>
      <c r="L21">
        <v>23.860677358551239</v>
      </c>
      <c r="M21">
        <v>23.58464319836456</v>
      </c>
      <c r="N21">
        <v>24.098153222210527</v>
      </c>
      <c r="O21">
        <v>11.053003165625071</v>
      </c>
      <c r="P21">
        <v>23.674372318320803</v>
      </c>
      <c r="Q21">
        <v>22.618883995622667</v>
      </c>
      <c r="R21">
        <v>22.216364208509724</v>
      </c>
      <c r="S21">
        <v>18.315489816837701</v>
      </c>
      <c r="T21">
        <v>20.85313022941547</v>
      </c>
      <c r="U21">
        <v>23.532030943289818</v>
      </c>
      <c r="V21">
        <v>23.691669498071406</v>
      </c>
      <c r="W21">
        <v>23.747164616437914</v>
      </c>
      <c r="X21">
        <v>23.094556438764197</v>
      </c>
      <c r="Y21">
        <v>23.423894808664269</v>
      </c>
      <c r="Z21">
        <v>21.910780699582435</v>
      </c>
      <c r="AA21">
        <v>21.137812979477449</v>
      </c>
      <c r="AB21">
        <v>23.904280665839213</v>
      </c>
      <c r="AC21">
        <v>24.033288798145779</v>
      </c>
      <c r="AD21">
        <v>23.82824514651886</v>
      </c>
      <c r="AE21">
        <v>20.262766273214726</v>
      </c>
      <c r="AF21">
        <v>23.902478876281855</v>
      </c>
      <c r="AG21">
        <v>23.802299376892961</v>
      </c>
      <c r="AH21">
        <v>24.324818348525696</v>
      </c>
    </row>
    <row r="22" spans="1:34" x14ac:dyDescent="0.3">
      <c r="A22" s="118">
        <f ca="1">Exceedance!U22</f>
        <v>46692</v>
      </c>
      <c r="B22" s="1">
        <v>23.886448909959803</v>
      </c>
      <c r="C22" s="1">
        <v>5.8363771189683096</v>
      </c>
      <c r="D22" s="1">
        <v>5.8363771189683078</v>
      </c>
      <c r="E22">
        <v>6.261600728936795</v>
      </c>
      <c r="F22">
        <v>16.458351472948682</v>
      </c>
      <c r="G22">
        <v>5.4407029463027188</v>
      </c>
      <c r="H22">
        <v>23.105084741706445</v>
      </c>
      <c r="I22">
        <v>19.145623421288558</v>
      </c>
      <c r="J22">
        <v>4.6522374729035239</v>
      </c>
      <c r="K22">
        <v>4.8677321498197568</v>
      </c>
      <c r="L22">
        <v>6.4219217638984318</v>
      </c>
      <c r="M22">
        <v>5.8082691176314079</v>
      </c>
      <c r="N22">
        <v>6.2461052923023495</v>
      </c>
      <c r="O22">
        <v>4.9932132364927853</v>
      </c>
      <c r="P22">
        <v>6.101240977719864</v>
      </c>
      <c r="Q22">
        <v>5.1852084213301257</v>
      </c>
      <c r="R22">
        <v>5.0331369269176687</v>
      </c>
      <c r="S22">
        <v>4.0147624169422933</v>
      </c>
      <c r="T22">
        <v>4.502688491431555</v>
      </c>
      <c r="U22">
        <v>5.553495310641817</v>
      </c>
      <c r="V22">
        <v>5.6118734672646076</v>
      </c>
      <c r="W22">
        <v>5.6010626975196445</v>
      </c>
      <c r="X22">
        <v>5.5870086968511972</v>
      </c>
      <c r="Y22">
        <v>5.4652835153561119</v>
      </c>
      <c r="Z22">
        <v>5.5279098222454062</v>
      </c>
      <c r="AA22">
        <v>5.4655677167161256</v>
      </c>
      <c r="AB22">
        <v>6.1058869283540567</v>
      </c>
      <c r="AC22">
        <v>6.6424614666956456</v>
      </c>
      <c r="AD22">
        <v>5.8853859418121344</v>
      </c>
      <c r="AE22">
        <v>5.2004196566045557</v>
      </c>
      <c r="AF22">
        <v>5.888629172735623</v>
      </c>
      <c r="AG22">
        <v>5.4558380239456641</v>
      </c>
      <c r="AH22">
        <v>6.0234034355561423</v>
      </c>
    </row>
    <row r="23" spans="1:34" x14ac:dyDescent="0.3">
      <c r="A23" s="118">
        <f ca="1">Exceedance!U23</f>
        <v>46722</v>
      </c>
      <c r="B23" s="1">
        <v>24.175298077704742</v>
      </c>
      <c r="C23" s="1">
        <v>6.0905872908246508</v>
      </c>
      <c r="D23" s="1">
        <v>7.186555132737996</v>
      </c>
      <c r="E23">
        <v>6.5990538278292945</v>
      </c>
      <c r="F23">
        <v>25.527880269922072</v>
      </c>
      <c r="G23">
        <v>6.4671624369407761</v>
      </c>
      <c r="H23">
        <v>29.087866714838395</v>
      </c>
      <c r="I23">
        <v>25.80787917422262</v>
      </c>
      <c r="J23">
        <v>23.184308652922834</v>
      </c>
      <c r="K23">
        <v>5.7172553756320141</v>
      </c>
      <c r="L23">
        <v>10.785100021843864</v>
      </c>
      <c r="M23">
        <v>6.4797750016432305</v>
      </c>
      <c r="N23">
        <v>6.6523869585710997</v>
      </c>
      <c r="O23">
        <v>5.6314296190321542</v>
      </c>
      <c r="P23">
        <v>6.4105860752754831</v>
      </c>
      <c r="Q23">
        <v>6.2419380672540976</v>
      </c>
      <c r="R23">
        <v>7.9631287594176641</v>
      </c>
      <c r="S23">
        <v>5.5359948029081734</v>
      </c>
      <c r="T23">
        <v>5.8293270219881057</v>
      </c>
      <c r="U23">
        <v>16.131038660494308</v>
      </c>
      <c r="V23">
        <v>10.414650978583223</v>
      </c>
      <c r="W23">
        <v>6.2866225821999349</v>
      </c>
      <c r="X23">
        <v>9.0146562966108288</v>
      </c>
      <c r="Y23">
        <v>5.7229608028728176</v>
      </c>
      <c r="Z23">
        <v>6.446261615433853</v>
      </c>
      <c r="AA23">
        <v>8.7764590032301957</v>
      </c>
      <c r="AB23">
        <v>10.326002666674542</v>
      </c>
      <c r="AC23">
        <v>9.838797310168319</v>
      </c>
      <c r="AD23">
        <v>10.143661016976205</v>
      </c>
      <c r="AE23">
        <v>5.7240418798473156</v>
      </c>
      <c r="AF23">
        <v>8.7202430005564029</v>
      </c>
      <c r="AG23">
        <v>6.3572529445336787</v>
      </c>
      <c r="AH23">
        <v>6.4686038729067725</v>
      </c>
    </row>
    <row r="24" spans="1:34" x14ac:dyDescent="0.3">
      <c r="A24" s="118">
        <f ca="1">Exceedance!U24</f>
        <v>46753</v>
      </c>
      <c r="B24" s="1">
        <v>17.545247125578744</v>
      </c>
      <c r="C24" s="1">
        <v>9.2240377813706118</v>
      </c>
      <c r="D24" s="1">
        <v>9.2240377813706118</v>
      </c>
      <c r="E24">
        <v>10.684370459725164</v>
      </c>
      <c r="F24">
        <v>18.617563405487935</v>
      </c>
      <c r="G24">
        <v>11.552344872798551</v>
      </c>
      <c r="H24">
        <v>20.915567150819349</v>
      </c>
      <c r="I24">
        <v>18.204499937915575</v>
      </c>
      <c r="J24">
        <v>19.341596924624209</v>
      </c>
      <c r="K24">
        <v>9.854635983387352</v>
      </c>
      <c r="L24">
        <v>11.42427716014641</v>
      </c>
      <c r="M24">
        <v>12.973716106177243</v>
      </c>
      <c r="N24">
        <v>6.6322639061140958</v>
      </c>
      <c r="O24">
        <v>5.6209257453289814</v>
      </c>
      <c r="P24">
        <v>6.5157403253066564</v>
      </c>
      <c r="Q24">
        <v>7.5353477449630839</v>
      </c>
      <c r="R24">
        <v>9.6244748547336449</v>
      </c>
      <c r="S24">
        <v>9.5721655073123486</v>
      </c>
      <c r="T24">
        <v>9.8838570671192478</v>
      </c>
      <c r="U24">
        <v>18.676727081200447</v>
      </c>
      <c r="V24">
        <v>6.5110505217447461</v>
      </c>
      <c r="W24">
        <v>10.419216181417216</v>
      </c>
      <c r="X24">
        <v>10.818136205563642</v>
      </c>
      <c r="Y24">
        <v>5.6703490597891033</v>
      </c>
      <c r="Z24">
        <v>12.155525761684128</v>
      </c>
      <c r="AA24">
        <v>10.77167295680071</v>
      </c>
      <c r="AB24">
        <v>11.910212959984253</v>
      </c>
      <c r="AC24">
        <v>9.8286616867367815</v>
      </c>
      <c r="AD24">
        <v>6.2725920483276587</v>
      </c>
      <c r="AE24">
        <v>5.6851399787151244</v>
      </c>
      <c r="AF24">
        <v>6.1834857806513819</v>
      </c>
      <c r="AG24">
        <v>13.042980897245444</v>
      </c>
      <c r="AH24">
        <v>6.5305312442326766</v>
      </c>
    </row>
    <row r="25" spans="1:34" x14ac:dyDescent="0.3">
      <c r="A25" s="118">
        <f ca="1">Exceedance!U25</f>
        <v>46784</v>
      </c>
      <c r="B25" s="1">
        <v>14.650929192457745</v>
      </c>
      <c r="C25" s="1">
        <v>9.5413536309824103</v>
      </c>
      <c r="D25" s="1">
        <v>9.5413536309824103</v>
      </c>
      <c r="E25">
        <v>10.576995418842168</v>
      </c>
      <c r="F25">
        <v>14.696871973493982</v>
      </c>
      <c r="G25">
        <v>10.39920904074482</v>
      </c>
      <c r="H25">
        <v>18.295962066684218</v>
      </c>
      <c r="I25">
        <v>14.069560688174883</v>
      </c>
      <c r="J25">
        <v>15.475590763737452</v>
      </c>
      <c r="K25">
        <v>9.5948340861824235</v>
      </c>
      <c r="L25">
        <v>10.650350367528672</v>
      </c>
      <c r="M25">
        <v>12.595521248215723</v>
      </c>
      <c r="N25">
        <v>6.9763882343384527</v>
      </c>
      <c r="O25">
        <v>4.9102389455653173</v>
      </c>
      <c r="P25">
        <v>6.1773380313743393</v>
      </c>
      <c r="Q25">
        <v>9.5915818963391786</v>
      </c>
      <c r="R25">
        <v>10.85379290994495</v>
      </c>
      <c r="S25">
        <v>8.2636043770144756</v>
      </c>
      <c r="T25">
        <v>10.141563334274471</v>
      </c>
      <c r="U25">
        <v>15.20818848773737</v>
      </c>
      <c r="V25">
        <v>6.3743717589112521</v>
      </c>
      <c r="W25">
        <v>11.350293892680231</v>
      </c>
      <c r="X25">
        <v>14.239758636092287</v>
      </c>
      <c r="Y25">
        <v>5.317124030397868</v>
      </c>
      <c r="Z25">
        <v>10.175892004842051</v>
      </c>
      <c r="AA25">
        <v>12.646154565414855</v>
      </c>
      <c r="AB25">
        <v>10.890289707074691</v>
      </c>
      <c r="AC25">
        <v>7.9777730252360124</v>
      </c>
      <c r="AD25">
        <v>10.423718937592726</v>
      </c>
      <c r="AE25">
        <v>5.3590411439330135</v>
      </c>
      <c r="AF25">
        <v>5.7578055415958387</v>
      </c>
      <c r="AG25">
        <v>12.440500199021086</v>
      </c>
      <c r="AH25">
        <v>6.0450823110824086</v>
      </c>
    </row>
    <row r="26" spans="1:34" x14ac:dyDescent="0.3">
      <c r="A26" s="118">
        <f ca="1">Exceedance!U26</f>
        <v>46813</v>
      </c>
      <c r="B26" s="1">
        <v>16.431139235772665</v>
      </c>
      <c r="C26" s="1">
        <v>7.4007492865459357</v>
      </c>
      <c r="D26" s="1">
        <v>7.4007492865459357</v>
      </c>
      <c r="E26">
        <v>6.9650756561682376</v>
      </c>
      <c r="F26">
        <v>17.828249794064085</v>
      </c>
      <c r="G26">
        <v>5.4421999225237858</v>
      </c>
      <c r="H26">
        <v>17.970951826842882</v>
      </c>
      <c r="I26">
        <v>19.01599196587954</v>
      </c>
      <c r="J26">
        <v>18.13815824908875</v>
      </c>
      <c r="K26">
        <v>5.5023798201855474</v>
      </c>
      <c r="L26">
        <v>9.8077009830097293</v>
      </c>
      <c r="M26">
        <v>10.225717038624389</v>
      </c>
      <c r="N26">
        <v>8.1722771960898939</v>
      </c>
      <c r="O26">
        <v>5.6203142681419029</v>
      </c>
      <c r="P26">
        <v>5.7034599572829494</v>
      </c>
      <c r="Q26">
        <v>8.339599766997539</v>
      </c>
      <c r="R26">
        <v>10.19508655179056</v>
      </c>
      <c r="S26">
        <v>2.2578324728144694</v>
      </c>
      <c r="T26">
        <v>10.702111198557658</v>
      </c>
      <c r="U26">
        <v>18.559057174052477</v>
      </c>
      <c r="V26">
        <v>8.1830879561488956</v>
      </c>
      <c r="W26">
        <v>8.4354551728540059</v>
      </c>
      <c r="X26">
        <v>17.000866290881959</v>
      </c>
      <c r="Y26">
        <v>7.1417485671118266</v>
      </c>
      <c r="Z26">
        <v>10.568057773826057</v>
      </c>
      <c r="AA26">
        <v>22.060302013110853</v>
      </c>
      <c r="AB26">
        <v>10.192924399778759</v>
      </c>
      <c r="AC26">
        <v>5.1363701778539932</v>
      </c>
      <c r="AD26">
        <v>13.275478364479561</v>
      </c>
      <c r="AE26">
        <v>6.4552653033653318</v>
      </c>
      <c r="AF26">
        <v>13.957559402303582</v>
      </c>
      <c r="AG26">
        <v>12.077600236731078</v>
      </c>
      <c r="AH26">
        <v>6.3488623328052443</v>
      </c>
    </row>
    <row r="27" spans="1:34" x14ac:dyDescent="0.3">
      <c r="A27" s="118">
        <f ca="1">Exceedance!U27</f>
        <v>46844</v>
      </c>
      <c r="B27" s="1">
        <v>18.685751995073115</v>
      </c>
      <c r="C27" s="1">
        <v>18.685751995073115</v>
      </c>
      <c r="D27" s="1">
        <v>18.685751995073115</v>
      </c>
      <c r="E27">
        <v>14.785234871289525</v>
      </c>
      <c r="F27">
        <v>17.202878014625082</v>
      </c>
      <c r="G27">
        <v>17.324318726997134</v>
      </c>
      <c r="H27">
        <v>19.493286166840253</v>
      </c>
      <c r="I27">
        <v>14.20863320857285</v>
      </c>
      <c r="J27">
        <v>15.455501117615968</v>
      </c>
      <c r="K27">
        <v>16.719998030712482</v>
      </c>
      <c r="L27">
        <v>17.312787264694741</v>
      </c>
      <c r="M27">
        <v>17.511344631214033</v>
      </c>
      <c r="N27">
        <v>19.88033941796138</v>
      </c>
      <c r="O27">
        <v>15.708773938565496</v>
      </c>
      <c r="P27">
        <v>10.828701405965209</v>
      </c>
      <c r="Q27">
        <v>17.449363021338677</v>
      </c>
      <c r="R27">
        <v>15.787391017006646</v>
      </c>
      <c r="S27">
        <v>10.763637393330825</v>
      </c>
      <c r="T27">
        <v>14.770820543411533</v>
      </c>
      <c r="U27">
        <v>16.51243170926945</v>
      </c>
      <c r="V27">
        <v>18.534601089537666</v>
      </c>
      <c r="W27">
        <v>13.534431569677102</v>
      </c>
      <c r="X27">
        <v>14.966106138565191</v>
      </c>
      <c r="Y27">
        <v>18.665512944537824</v>
      </c>
      <c r="Z27">
        <v>17.816928382227381</v>
      </c>
      <c r="AA27">
        <v>16.710989075788738</v>
      </c>
      <c r="AB27">
        <v>16.565404364221056</v>
      </c>
      <c r="AC27">
        <v>24.842082884488025</v>
      </c>
      <c r="AD27">
        <v>17.903774707692257</v>
      </c>
      <c r="AE27">
        <v>11.486096586708884</v>
      </c>
      <c r="AF27">
        <v>19.062326310885549</v>
      </c>
      <c r="AG27">
        <v>18.90881371898498</v>
      </c>
      <c r="AH27">
        <v>15.525610145007645</v>
      </c>
    </row>
    <row r="28" spans="1:34" x14ac:dyDescent="0.3">
      <c r="A28" s="118">
        <f ca="1">Exceedance!U28</f>
        <v>46874</v>
      </c>
      <c r="B28" s="1">
        <v>59.380215053800079</v>
      </c>
      <c r="C28" s="1">
        <v>52.146829832683061</v>
      </c>
      <c r="D28" s="1">
        <v>52.146829832683061</v>
      </c>
      <c r="E28">
        <v>46.323383818425278</v>
      </c>
      <c r="F28">
        <v>59.827473793350237</v>
      </c>
      <c r="G28">
        <v>73.695704797879941</v>
      </c>
      <c r="H28">
        <v>110.34253514140843</v>
      </c>
      <c r="I28">
        <v>110.20217123727056</v>
      </c>
      <c r="J28">
        <v>52.259651525624918</v>
      </c>
      <c r="K28">
        <v>70.852108359417713</v>
      </c>
      <c r="L28">
        <v>62.519002563627652</v>
      </c>
      <c r="M28">
        <v>33.843195538345995</v>
      </c>
      <c r="N28">
        <v>27.965556876813196</v>
      </c>
      <c r="O28">
        <v>20.030301173638208</v>
      </c>
      <c r="P28">
        <v>33.230084267213293</v>
      </c>
      <c r="Q28">
        <v>55.332250232919613</v>
      </c>
      <c r="R28">
        <v>40.511912330606144</v>
      </c>
      <c r="S28">
        <v>32.363374017319856</v>
      </c>
      <c r="T28">
        <v>70.151602778100695</v>
      </c>
      <c r="U28">
        <v>91.929144625445588</v>
      </c>
      <c r="V28">
        <v>36.999360640135798</v>
      </c>
      <c r="W28">
        <v>87.653119329355391</v>
      </c>
      <c r="X28">
        <v>38.207288143282383</v>
      </c>
      <c r="Y28">
        <v>23.195687575644119</v>
      </c>
      <c r="Z28">
        <v>62.060612067622721</v>
      </c>
      <c r="AA28">
        <v>58.090364645535544</v>
      </c>
      <c r="AB28">
        <v>47.860289980200534</v>
      </c>
      <c r="AC28">
        <v>108.27101356783085</v>
      </c>
      <c r="AD28">
        <v>28.02146603804076</v>
      </c>
      <c r="AE28">
        <v>12.136294511258699</v>
      </c>
      <c r="AF28">
        <v>36.579600702366257</v>
      </c>
      <c r="AG28">
        <v>44.25193372149598</v>
      </c>
      <c r="AH28">
        <v>33.98637930965581</v>
      </c>
    </row>
    <row r="29" spans="1:34" x14ac:dyDescent="0.3">
      <c r="A29" s="118">
        <f ca="1">Exceedance!U29</f>
        <v>46905</v>
      </c>
      <c r="B29" s="1">
        <v>20.577472958081376</v>
      </c>
      <c r="C29" s="1">
        <v>19.413927132694617</v>
      </c>
      <c r="D29" s="1">
        <v>19.413927132694617</v>
      </c>
      <c r="E29">
        <v>42.124233285489517</v>
      </c>
      <c r="F29">
        <v>21.609944463912221</v>
      </c>
      <c r="G29">
        <v>106.78263354041823</v>
      </c>
      <c r="H29">
        <v>102.32227910059177</v>
      </c>
      <c r="I29">
        <v>106.78263354041823</v>
      </c>
      <c r="J29">
        <v>18.889967631613157</v>
      </c>
      <c r="K29">
        <v>11.512359609753851</v>
      </c>
      <c r="L29">
        <v>22.754078862766161</v>
      </c>
      <c r="M29">
        <v>20.09428169806035</v>
      </c>
      <c r="N29">
        <v>28.471147284126104</v>
      </c>
      <c r="O29">
        <v>22.372460491620867</v>
      </c>
      <c r="P29">
        <v>23.146507952640789</v>
      </c>
      <c r="Q29">
        <v>16.829173404018636</v>
      </c>
      <c r="R29">
        <v>22.256425443926066</v>
      </c>
      <c r="S29">
        <v>17.868715068982578</v>
      </c>
      <c r="T29">
        <v>49.830808789591551</v>
      </c>
      <c r="U29">
        <v>22.605563792264693</v>
      </c>
      <c r="V29">
        <v>13.670552629093319</v>
      </c>
      <c r="W29">
        <v>21.843685306560051</v>
      </c>
      <c r="X29">
        <v>27.100348149247239</v>
      </c>
      <c r="Y29">
        <v>23.256772469984092</v>
      </c>
      <c r="Z29">
        <v>16.258213121027275</v>
      </c>
      <c r="AA29">
        <v>41.937117935668297</v>
      </c>
      <c r="AB29">
        <v>12.575066464521342</v>
      </c>
      <c r="AC29">
        <v>74.092969997278004</v>
      </c>
      <c r="AD29">
        <v>28.082682124452223</v>
      </c>
      <c r="AE29">
        <v>38.7945319168563</v>
      </c>
      <c r="AF29">
        <v>21.368505078957224</v>
      </c>
      <c r="AG29">
        <v>16.888543237523464</v>
      </c>
      <c r="AH29">
        <v>20.851752723695316</v>
      </c>
    </row>
    <row r="30" spans="1:34" x14ac:dyDescent="0.3">
      <c r="A30" s="118">
        <f ca="1">Exceedance!U30</f>
        <v>46935</v>
      </c>
      <c r="B30" s="1">
        <v>36.137820818146629</v>
      </c>
      <c r="C30" s="1">
        <v>36.137820818146629</v>
      </c>
      <c r="D30" s="1">
        <v>36.137820818146629</v>
      </c>
      <c r="E30">
        <v>27.929694767200282</v>
      </c>
      <c r="F30">
        <v>44.160815544472747</v>
      </c>
      <c r="G30">
        <v>68.265804271336421</v>
      </c>
      <c r="H30">
        <v>42.618125981797355</v>
      </c>
      <c r="I30">
        <v>61.804211707849589</v>
      </c>
      <c r="J30">
        <v>29.395535903955029</v>
      </c>
      <c r="K30">
        <v>42.30711634961218</v>
      </c>
      <c r="L30">
        <v>48.026728562080841</v>
      </c>
      <c r="M30">
        <v>46.344220370506122</v>
      </c>
      <c r="N30">
        <v>38.234948365505502</v>
      </c>
      <c r="O30">
        <v>35.210109265039328</v>
      </c>
      <c r="P30">
        <v>35.761455920235107</v>
      </c>
      <c r="Q30">
        <v>32.159115968462544</v>
      </c>
      <c r="R30">
        <v>43.584964593490497</v>
      </c>
      <c r="S30">
        <v>43.383885225124978</v>
      </c>
      <c r="T30">
        <v>78.446592489498414</v>
      </c>
      <c r="U30">
        <v>48.551711974851109</v>
      </c>
      <c r="V30">
        <v>29.856641350275453</v>
      </c>
      <c r="W30">
        <v>23.863423095808692</v>
      </c>
      <c r="X30">
        <v>34.129397749397285</v>
      </c>
      <c r="Y30">
        <v>31.530861324157645</v>
      </c>
      <c r="Z30">
        <v>32.381816774286605</v>
      </c>
      <c r="AA30">
        <v>43.719320706098003</v>
      </c>
      <c r="AB30">
        <v>33.493158659661631</v>
      </c>
      <c r="AC30">
        <v>36.887724340671092</v>
      </c>
      <c r="AD30">
        <v>37.100543613508016</v>
      </c>
      <c r="AE30">
        <v>20.022014373987016</v>
      </c>
      <c r="AF30">
        <v>34.855878048008314</v>
      </c>
      <c r="AG30">
        <v>33.698562315519005</v>
      </c>
      <c r="AH30">
        <v>31.615184930246411</v>
      </c>
    </row>
    <row r="31" spans="1:34" x14ac:dyDescent="0.3">
      <c r="A31" s="118">
        <f ca="1">Exceedance!U31</f>
        <v>46966</v>
      </c>
      <c r="B31" s="1">
        <v>40.594052177693726</v>
      </c>
      <c r="C31" s="1">
        <v>28.670255280329975</v>
      </c>
      <c r="D31" s="1">
        <v>28.670255280329975</v>
      </c>
      <c r="E31">
        <v>42.130624505920707</v>
      </c>
      <c r="F31">
        <v>35.911432490049833</v>
      </c>
      <c r="G31">
        <v>41.135311942467773</v>
      </c>
      <c r="H31">
        <v>42.395848997847345</v>
      </c>
      <c r="I31">
        <v>41.321978093035717</v>
      </c>
      <c r="J31">
        <v>42.132786662105048</v>
      </c>
      <c r="K31">
        <v>40.407025667761765</v>
      </c>
      <c r="L31">
        <v>37.392509476216233</v>
      </c>
      <c r="M31">
        <v>36.351431273531269</v>
      </c>
      <c r="N31">
        <v>34.043323590561172</v>
      </c>
      <c r="O31">
        <v>37.236834230954933</v>
      </c>
      <c r="P31">
        <v>35.918279317966416</v>
      </c>
      <c r="Q31">
        <v>33.578105607950711</v>
      </c>
      <c r="R31">
        <v>35.336298945056754</v>
      </c>
      <c r="S31">
        <v>35.051615047472453</v>
      </c>
      <c r="T31">
        <v>41.792607422459866</v>
      </c>
      <c r="U31">
        <v>42.196209910174318</v>
      </c>
      <c r="V31">
        <v>31.255949866136447</v>
      </c>
      <c r="W31">
        <v>39.022206407367918</v>
      </c>
      <c r="X31">
        <v>31.55828541620512</v>
      </c>
      <c r="Y31">
        <v>28.34473289487212</v>
      </c>
      <c r="Z31">
        <v>29.652234547313686</v>
      </c>
      <c r="AA31">
        <v>42.365939170632785</v>
      </c>
      <c r="AB31">
        <v>37.946422929957066</v>
      </c>
      <c r="AC31">
        <v>41.660757670801082</v>
      </c>
      <c r="AD31">
        <v>30.683943406533825</v>
      </c>
      <c r="AE31">
        <v>38.056082952401368</v>
      </c>
      <c r="AF31">
        <v>34.61125590462688</v>
      </c>
      <c r="AG31">
        <v>36.612331453089638</v>
      </c>
      <c r="AH31">
        <v>32.476126672744677</v>
      </c>
    </row>
    <row r="32" spans="1:34" x14ac:dyDescent="0.3">
      <c r="A32" s="118">
        <f ca="1">Exceedance!U32</f>
        <v>46997</v>
      </c>
      <c r="B32" s="1">
        <v>39.574544997262834</v>
      </c>
      <c r="C32" s="1">
        <v>25.174544989783865</v>
      </c>
      <c r="D32" s="1">
        <v>31.721452154556829</v>
      </c>
      <c r="E32">
        <v>40.793275453856111</v>
      </c>
      <c r="F32">
        <v>26.329852453958331</v>
      </c>
      <c r="G32">
        <v>40.208414563539485</v>
      </c>
      <c r="H32">
        <v>26.370572897954503</v>
      </c>
      <c r="I32">
        <v>39.302835132014067</v>
      </c>
      <c r="J32">
        <v>40.995796600102544</v>
      </c>
      <c r="K32">
        <v>40.130577254661844</v>
      </c>
      <c r="L32">
        <v>26.692732870809138</v>
      </c>
      <c r="M32">
        <v>26.597598382180927</v>
      </c>
      <c r="N32">
        <v>25.627779862708721</v>
      </c>
      <c r="O32">
        <v>24.576350856742813</v>
      </c>
      <c r="P32">
        <v>25.323012449309722</v>
      </c>
      <c r="Q32">
        <v>26.697057165746788</v>
      </c>
      <c r="R32">
        <v>26.140304192524841</v>
      </c>
      <c r="S32">
        <v>24.663917829230154</v>
      </c>
      <c r="T32">
        <v>40.732374966817602</v>
      </c>
      <c r="U32">
        <v>41.00156232668607</v>
      </c>
      <c r="V32">
        <v>26.613454130285628</v>
      </c>
      <c r="W32">
        <v>26.474716334369468</v>
      </c>
      <c r="X32">
        <v>26.729849735690607</v>
      </c>
      <c r="Y32">
        <v>24.132254196051477</v>
      </c>
      <c r="Z32">
        <v>25.16913962111181</v>
      </c>
      <c r="AA32">
        <v>41.15579551279545</v>
      </c>
      <c r="AB32">
        <v>40.841203056081696</v>
      </c>
      <c r="AC32">
        <v>40.903184616854631</v>
      </c>
      <c r="AD32">
        <v>26.848407488564405</v>
      </c>
      <c r="AE32">
        <v>30.971327781189277</v>
      </c>
      <c r="AF32">
        <v>26.645525984406504</v>
      </c>
      <c r="AG32">
        <v>27.916829979935212</v>
      </c>
      <c r="AH32">
        <v>26.361924308079207</v>
      </c>
    </row>
    <row r="33" spans="1:34" x14ac:dyDescent="0.3">
      <c r="A33" s="118">
        <f ca="1">Exceedance!U33</f>
        <v>47027</v>
      </c>
      <c r="B33" s="1">
        <v>35.97122946512323</v>
      </c>
      <c r="C33" s="1">
        <v>23.662840865153736</v>
      </c>
      <c r="D33" s="1">
        <v>23.30248295368288</v>
      </c>
      <c r="E33">
        <v>31.581798083575524</v>
      </c>
      <c r="F33">
        <v>22.372759542088069</v>
      </c>
      <c r="G33">
        <v>40.532909193785009</v>
      </c>
      <c r="H33">
        <v>21.403757118142941</v>
      </c>
      <c r="I33">
        <v>38.397788568320195</v>
      </c>
      <c r="J33">
        <v>28.851984513573804</v>
      </c>
      <c r="K33">
        <v>41.523533092418397</v>
      </c>
      <c r="L33">
        <v>23.467166519225064</v>
      </c>
      <c r="M33">
        <v>24.059594925683154</v>
      </c>
      <c r="N33">
        <v>21.762644836783622</v>
      </c>
      <c r="O33">
        <v>23.742479963588799</v>
      </c>
      <c r="P33">
        <v>22.564109593079099</v>
      </c>
      <c r="Q33">
        <v>22.115824351209351</v>
      </c>
      <c r="R33">
        <v>18.190445621557316</v>
      </c>
      <c r="S33">
        <v>20.862499535113713</v>
      </c>
      <c r="T33">
        <v>41.168580549619605</v>
      </c>
      <c r="U33">
        <v>36.215061595510385</v>
      </c>
      <c r="V33">
        <v>23.625003284449296</v>
      </c>
      <c r="W33">
        <v>23.054917068502402</v>
      </c>
      <c r="X33">
        <v>24.399052078288697</v>
      </c>
      <c r="Y33">
        <v>20.822831403667632</v>
      </c>
      <c r="Z33">
        <v>21.268983259252845</v>
      </c>
      <c r="AA33">
        <v>34.608739891333592</v>
      </c>
      <c r="AB33">
        <v>24.006261954785455</v>
      </c>
      <c r="AC33">
        <v>23.810587608856782</v>
      </c>
      <c r="AD33">
        <v>24.156170845957337</v>
      </c>
      <c r="AE33">
        <v>23.906442813308029</v>
      </c>
      <c r="AF33">
        <v>23.58752606165633</v>
      </c>
      <c r="AG33">
        <v>24.298151863076857</v>
      </c>
      <c r="AH33">
        <v>24.160134782983519</v>
      </c>
    </row>
    <row r="34" spans="1:34" x14ac:dyDescent="0.3">
      <c r="A34" s="118">
        <f ca="1">Exceedance!U34</f>
        <v>47058</v>
      </c>
      <c r="B34" s="1">
        <v>17.377702208847776</v>
      </c>
      <c r="C34" s="1">
        <v>5.8363771189683096</v>
      </c>
      <c r="D34" s="1">
        <v>11.756469369017708</v>
      </c>
      <c r="E34">
        <v>18.534814930602536</v>
      </c>
      <c r="F34">
        <v>11.903550028443554</v>
      </c>
      <c r="G34">
        <v>39.740553724893751</v>
      </c>
      <c r="H34">
        <v>5.0417855427136358</v>
      </c>
      <c r="I34">
        <v>38.840737323121459</v>
      </c>
      <c r="J34">
        <v>18.582021958513277</v>
      </c>
      <c r="K34">
        <v>29.925244779191559</v>
      </c>
      <c r="L34">
        <v>6.6705694680325438</v>
      </c>
      <c r="M34">
        <v>7.1076849247204894</v>
      </c>
      <c r="N34">
        <v>4.9496097985214496</v>
      </c>
      <c r="O34">
        <v>6.1271868251077741</v>
      </c>
      <c r="P34">
        <v>5.1398031884012871</v>
      </c>
      <c r="Q34">
        <v>17.895337012451144</v>
      </c>
      <c r="R34">
        <v>4.0562037009646454</v>
      </c>
      <c r="S34">
        <v>4.5707963408248133</v>
      </c>
      <c r="T34">
        <v>26.788989534874261</v>
      </c>
      <c r="U34">
        <v>18.027069111521232</v>
      </c>
      <c r="V34">
        <v>5.5722339781997503</v>
      </c>
      <c r="W34">
        <v>5.5934951586981727</v>
      </c>
      <c r="X34">
        <v>6.3967353507488145</v>
      </c>
      <c r="Y34">
        <v>4.442945056474243</v>
      </c>
      <c r="Z34">
        <v>5.4965585899850167</v>
      </c>
      <c r="AA34">
        <v>16.41121939363601</v>
      </c>
      <c r="AB34">
        <v>11.917568186697959</v>
      </c>
      <c r="AC34">
        <v>16.826341901431519</v>
      </c>
      <c r="AD34">
        <v>6.1985379054245193</v>
      </c>
      <c r="AE34">
        <v>12.244750681780165</v>
      </c>
      <c r="AF34">
        <v>12.237091260846764</v>
      </c>
      <c r="AG34">
        <v>6.4334532516263856</v>
      </c>
      <c r="AH34">
        <v>6.2100693931524775</v>
      </c>
    </row>
    <row r="35" spans="1:34" x14ac:dyDescent="0.3">
      <c r="A35" s="118">
        <f ca="1">Exceedance!U35</f>
        <v>47088</v>
      </c>
      <c r="B35" s="1">
        <v>24.175298077708074</v>
      </c>
      <c r="C35" s="1">
        <v>7.186555132737996</v>
      </c>
      <c r="D35" s="1">
        <v>24.175298070488711</v>
      </c>
      <c r="E35">
        <v>25.655086961827159</v>
      </c>
      <c r="F35">
        <v>24.10374149125402</v>
      </c>
      <c r="G35">
        <v>41.219952279458752</v>
      </c>
      <c r="H35">
        <v>13.896451217396224</v>
      </c>
      <c r="I35">
        <v>35.17940932666982</v>
      </c>
      <c r="J35">
        <v>26.385174278599155</v>
      </c>
      <c r="K35">
        <v>24.27851561428233</v>
      </c>
      <c r="L35">
        <v>11.162756244934489</v>
      </c>
      <c r="M35">
        <v>11.206720041897329</v>
      </c>
      <c r="N35">
        <v>5.5806190012308381</v>
      </c>
      <c r="O35">
        <v>6.4390544356038788</v>
      </c>
      <c r="P35">
        <v>6.2069832450787255</v>
      </c>
      <c r="Q35">
        <v>24.903943958523392</v>
      </c>
      <c r="R35">
        <v>14.010931000313818</v>
      </c>
      <c r="S35">
        <v>23.17679392548985</v>
      </c>
      <c r="T35">
        <v>25.816167431014023</v>
      </c>
      <c r="U35">
        <v>24.733649020560676</v>
      </c>
      <c r="V35">
        <v>6.2159922198661928</v>
      </c>
      <c r="W35">
        <v>18.178440007715697</v>
      </c>
      <c r="X35">
        <v>6.695990396542439</v>
      </c>
      <c r="Y35">
        <v>6.433288691739901</v>
      </c>
      <c r="Z35">
        <v>8.7220447955138933</v>
      </c>
      <c r="AA35">
        <v>24.280162544238546</v>
      </c>
      <c r="AB35">
        <v>23.483408832053009</v>
      </c>
      <c r="AC35">
        <v>26.003914465594121</v>
      </c>
      <c r="AD35">
        <v>6.7475217323267529</v>
      </c>
      <c r="AE35">
        <v>25.262656013113155</v>
      </c>
      <c r="AF35">
        <v>25.515988391112373</v>
      </c>
      <c r="AG35">
        <v>10.478074161086985</v>
      </c>
      <c r="AH35">
        <v>6.5543693128834581</v>
      </c>
    </row>
    <row r="36" spans="1:34" x14ac:dyDescent="0.3">
      <c r="A36" s="118">
        <f ca="1">Exceedance!U36</f>
        <v>47119</v>
      </c>
      <c r="B36" s="1">
        <v>17.53378498650898</v>
      </c>
      <c r="C36" s="1">
        <v>9.2180118073231654</v>
      </c>
      <c r="D36" s="1">
        <v>17.53378498650898</v>
      </c>
      <c r="E36">
        <v>18.726534929477747</v>
      </c>
      <c r="F36">
        <v>17.336581398191456</v>
      </c>
      <c r="G36">
        <v>31.175721280841003</v>
      </c>
      <c r="H36">
        <v>19.154470338334733</v>
      </c>
      <c r="I36">
        <v>19.924177197099166</v>
      </c>
      <c r="J36">
        <v>18.987395348663583</v>
      </c>
      <c r="K36">
        <v>18.32131219955706</v>
      </c>
      <c r="L36">
        <v>12.663847085456524</v>
      </c>
      <c r="M36">
        <v>6.6008922294729215</v>
      </c>
      <c r="N36">
        <v>5.5386606287104883</v>
      </c>
      <c r="O36">
        <v>6.533835799076102</v>
      </c>
      <c r="P36">
        <v>7.2780620655743071</v>
      </c>
      <c r="Q36">
        <v>17.828328554434801</v>
      </c>
      <c r="R36">
        <v>17.968209748019145</v>
      </c>
      <c r="S36">
        <v>16.444298251786545</v>
      </c>
      <c r="T36">
        <v>18.875429046434125</v>
      </c>
      <c r="U36">
        <v>17.673305623947524</v>
      </c>
      <c r="V36">
        <v>10.188166937419096</v>
      </c>
      <c r="W36">
        <v>18.357364043859345</v>
      </c>
      <c r="X36">
        <v>6.6517253299350259</v>
      </c>
      <c r="Y36">
        <v>10.471589481723406</v>
      </c>
      <c r="Z36">
        <v>10.64963054445097</v>
      </c>
      <c r="AA36">
        <v>17.690249990768226</v>
      </c>
      <c r="AB36">
        <v>17.055377012660585</v>
      </c>
      <c r="AC36">
        <v>18.650465538010263</v>
      </c>
      <c r="AD36">
        <v>13.33837709229765</v>
      </c>
      <c r="AE36">
        <v>18.390171222164664</v>
      </c>
      <c r="AF36">
        <v>17.551810908662855</v>
      </c>
      <c r="AG36">
        <v>6.5021101760926587</v>
      </c>
      <c r="AH36">
        <v>10.433319478654777</v>
      </c>
    </row>
    <row r="37" spans="1:34" x14ac:dyDescent="0.3">
      <c r="A37" s="118">
        <f ca="1">Exceedance!U37</f>
        <v>47150</v>
      </c>
      <c r="B37" s="1">
        <v>14.668070309187122</v>
      </c>
      <c r="C37" s="1">
        <v>8.7988115768015671</v>
      </c>
      <c r="D37" s="1">
        <v>14.668070309187122</v>
      </c>
      <c r="E37">
        <v>14.520880416943019</v>
      </c>
      <c r="F37">
        <v>15.485516867356447</v>
      </c>
      <c r="G37">
        <v>18.106752682681474</v>
      </c>
      <c r="H37">
        <v>14.599022911838244</v>
      </c>
      <c r="I37">
        <v>15.674567529076675</v>
      </c>
      <c r="J37">
        <v>15.660353284877882</v>
      </c>
      <c r="K37">
        <v>15.633325656770863</v>
      </c>
      <c r="L37">
        <v>11.918361268845633</v>
      </c>
      <c r="M37">
        <v>6.6223415786590349</v>
      </c>
      <c r="N37">
        <v>4.7048669254848861</v>
      </c>
      <c r="O37">
        <v>5.9860315720175983</v>
      </c>
      <c r="P37">
        <v>9.0524129144013461</v>
      </c>
      <c r="Q37">
        <v>13.407606452875283</v>
      </c>
      <c r="R37">
        <v>14.560931794199242</v>
      </c>
      <c r="S37">
        <v>12.232574862969324</v>
      </c>
      <c r="T37">
        <v>14.998417885747164</v>
      </c>
      <c r="U37">
        <v>13.486371372953629</v>
      </c>
      <c r="V37">
        <v>10.701726035824157</v>
      </c>
      <c r="W37">
        <v>14.102673360929694</v>
      </c>
      <c r="X37">
        <v>6.0402971934726164</v>
      </c>
      <c r="Y37">
        <v>4.3224751796318683</v>
      </c>
      <c r="Z37">
        <v>7.9359881956668037</v>
      </c>
      <c r="AA37">
        <v>14.250532439476546</v>
      </c>
      <c r="AB37">
        <v>16.001864929234785</v>
      </c>
      <c r="AC37">
        <v>16.365911546413589</v>
      </c>
      <c r="AD37">
        <v>12.807955689898204</v>
      </c>
      <c r="AE37">
        <v>14.582019683782336</v>
      </c>
      <c r="AF37">
        <v>14.215802441745335</v>
      </c>
      <c r="AG37">
        <v>5.8243200200816494</v>
      </c>
      <c r="AH37">
        <v>9.9850580618082354</v>
      </c>
    </row>
    <row r="38" spans="1:34" x14ac:dyDescent="0.3">
      <c r="A38" s="118">
        <f ca="1">Exceedance!U38</f>
        <v>47178</v>
      </c>
      <c r="B38" s="1">
        <v>16.437427265885496</v>
      </c>
      <c r="C38" s="1">
        <v>7.4036977198628033</v>
      </c>
      <c r="D38" s="1">
        <v>16.437427265885496</v>
      </c>
      <c r="E38">
        <v>17.971364277733137</v>
      </c>
      <c r="F38">
        <v>20.260913975087842</v>
      </c>
      <c r="G38">
        <v>18.174687538527962</v>
      </c>
      <c r="H38">
        <v>19.600473879740054</v>
      </c>
      <c r="I38">
        <v>18.783575814206152</v>
      </c>
      <c r="J38">
        <v>16.619019630688705</v>
      </c>
      <c r="K38">
        <v>14.30685905436505</v>
      </c>
      <c r="L38">
        <v>10.285308282764843</v>
      </c>
      <c r="M38">
        <v>8.1481348360708772</v>
      </c>
      <c r="N38">
        <v>5.5739879682889573</v>
      </c>
      <c r="O38">
        <v>5.7536789881996713</v>
      </c>
      <c r="P38">
        <v>8.4982987016300093</v>
      </c>
      <c r="Q38">
        <v>12.958995360726572</v>
      </c>
      <c r="R38">
        <v>23.229188619933865</v>
      </c>
      <c r="S38">
        <v>10.586327649367139</v>
      </c>
      <c r="T38">
        <v>18.688042721811417</v>
      </c>
      <c r="U38">
        <v>11.474392990419853</v>
      </c>
      <c r="V38">
        <v>8.1049907627520348</v>
      </c>
      <c r="W38">
        <v>17.194842462569842</v>
      </c>
      <c r="X38">
        <v>8.1986051490341367</v>
      </c>
      <c r="Y38">
        <v>10.580920115835362</v>
      </c>
      <c r="Z38">
        <v>5.3625340627344151</v>
      </c>
      <c r="AA38">
        <v>16.651259256224439</v>
      </c>
      <c r="AB38">
        <v>24.334282898174319</v>
      </c>
      <c r="AC38">
        <v>13.648221470194526</v>
      </c>
      <c r="AD38">
        <v>11.621690069584858</v>
      </c>
      <c r="AE38">
        <v>15.794291277839399</v>
      </c>
      <c r="AF38">
        <v>13.157837668115473</v>
      </c>
      <c r="AG38">
        <v>6.3355295962189624</v>
      </c>
      <c r="AH38">
        <v>6.9188222131800607</v>
      </c>
    </row>
    <row r="39" spans="1:34" x14ac:dyDescent="0.3">
      <c r="A39" s="118">
        <f ca="1">Exceedance!U39</f>
        <v>47209</v>
      </c>
      <c r="B39" s="1">
        <v>18.685751995072334</v>
      </c>
      <c r="C39" s="1">
        <v>18.685751995072334</v>
      </c>
      <c r="D39" s="1">
        <v>18.685751995072334</v>
      </c>
      <c r="E39">
        <v>17.185941179367724</v>
      </c>
      <c r="F39">
        <v>17.205760880199961</v>
      </c>
      <c r="G39">
        <v>19.747699053887398</v>
      </c>
      <c r="H39">
        <v>14.590612897336346</v>
      </c>
      <c r="I39">
        <v>15.455140759418375</v>
      </c>
      <c r="J39">
        <v>16.625223824914009</v>
      </c>
      <c r="K39">
        <v>17.268463206469207</v>
      </c>
      <c r="L39">
        <v>17.706658773960026</v>
      </c>
      <c r="M39">
        <v>19.856916135158816</v>
      </c>
      <c r="N39">
        <v>16.725403403666029</v>
      </c>
      <c r="O39">
        <v>10.927799910125927</v>
      </c>
      <c r="P39">
        <v>17.535128272211981</v>
      </c>
      <c r="Q39">
        <v>18.163204061899627</v>
      </c>
      <c r="R39">
        <v>20.522829535522117</v>
      </c>
      <c r="S39">
        <v>14.804333855727236</v>
      </c>
      <c r="T39">
        <v>16.665583942972376</v>
      </c>
      <c r="U39">
        <v>18.381088497636327</v>
      </c>
      <c r="V39">
        <v>13.421639454031283</v>
      </c>
      <c r="W39">
        <v>15.217636160028805</v>
      </c>
      <c r="X39">
        <v>19.712772856378944</v>
      </c>
      <c r="Y39">
        <v>17.797108681394395</v>
      </c>
      <c r="Z39">
        <v>16.722520538090436</v>
      </c>
      <c r="AA39">
        <v>16.491891292042627</v>
      </c>
      <c r="AB39">
        <v>25.473070087019984</v>
      </c>
      <c r="AC39">
        <v>17.862333515042295</v>
      </c>
      <c r="AD39">
        <v>12.390294294361272</v>
      </c>
      <c r="AE39">
        <v>19.047551624809817</v>
      </c>
      <c r="AF39">
        <v>18.740526441008686</v>
      </c>
      <c r="AG39">
        <v>15.486691459736434</v>
      </c>
      <c r="AH39">
        <v>14.705595709763024</v>
      </c>
    </row>
    <row r="40" spans="1:34" x14ac:dyDescent="0.3">
      <c r="A40" s="118">
        <f ca="1">Exceedance!U40</f>
        <v>47239</v>
      </c>
      <c r="B40" s="1">
        <v>59.380215053789492</v>
      </c>
      <c r="C40" s="1">
        <v>52.146829832681384</v>
      </c>
      <c r="D40" s="1">
        <v>59.380215053789492</v>
      </c>
      <c r="E40">
        <v>60.006779768852489</v>
      </c>
      <c r="F40">
        <v>71.676257462171691</v>
      </c>
      <c r="G40">
        <v>110.34253514140234</v>
      </c>
      <c r="H40">
        <v>108.88974668396348</v>
      </c>
      <c r="I40">
        <v>53.59670853877401</v>
      </c>
      <c r="J40">
        <v>71.063726123946296</v>
      </c>
      <c r="K40">
        <v>75.933626691227147</v>
      </c>
      <c r="L40">
        <v>52.134710107960927</v>
      </c>
      <c r="M40">
        <v>27.954282841178866</v>
      </c>
      <c r="N40">
        <v>34.195215659525175</v>
      </c>
      <c r="O40">
        <v>33.106808647862145</v>
      </c>
      <c r="P40">
        <v>55.779850303971699</v>
      </c>
      <c r="Q40">
        <v>73.926352983119713</v>
      </c>
      <c r="R40">
        <v>71.15591916497074</v>
      </c>
      <c r="S40">
        <v>70.043855677210544</v>
      </c>
      <c r="T40">
        <v>88.583334085585463</v>
      </c>
      <c r="U40">
        <v>37.348167409732639</v>
      </c>
      <c r="V40">
        <v>87.158707883137637</v>
      </c>
      <c r="W40">
        <v>38.337737810568264</v>
      </c>
      <c r="X40">
        <v>27.037934104943453</v>
      </c>
      <c r="Y40">
        <v>61.73219883720386</v>
      </c>
      <c r="Z40">
        <v>58.03380110047641</v>
      </c>
      <c r="AA40">
        <v>48.139687780139056</v>
      </c>
      <c r="AB40">
        <v>110.34253514140234</v>
      </c>
      <c r="AC40">
        <v>28.735298297594312</v>
      </c>
      <c r="AD40">
        <v>78.553714498176745</v>
      </c>
      <c r="AE40">
        <v>36.482613834130603</v>
      </c>
      <c r="AF40">
        <v>44.784976480315315</v>
      </c>
      <c r="AG40">
        <v>34.097239635517198</v>
      </c>
      <c r="AH40">
        <v>54.898463498267169</v>
      </c>
    </row>
    <row r="41" spans="1:34" x14ac:dyDescent="0.3">
      <c r="A41" s="118">
        <f ca="1">Exceedance!U41</f>
        <v>47270</v>
      </c>
      <c r="B41" s="1">
        <v>20.577472958077028</v>
      </c>
      <c r="C41" s="1">
        <v>19.413927132694617</v>
      </c>
      <c r="D41" s="1">
        <v>20.577472958077028</v>
      </c>
      <c r="E41">
        <v>21.609944463912235</v>
      </c>
      <c r="F41">
        <v>106.78263354041823</v>
      </c>
      <c r="G41">
        <v>102.27615336734665</v>
      </c>
      <c r="H41">
        <v>106.78263354041823</v>
      </c>
      <c r="I41">
        <v>18.915192641981584</v>
      </c>
      <c r="J41">
        <v>36.105959562936796</v>
      </c>
      <c r="K41">
        <v>22.73642135550827</v>
      </c>
      <c r="L41">
        <v>19.667979022833844</v>
      </c>
      <c r="M41">
        <v>28.463940138306555</v>
      </c>
      <c r="N41">
        <v>22.354082269781006</v>
      </c>
      <c r="O41">
        <v>23.160201529697932</v>
      </c>
      <c r="P41">
        <v>16.575140076088204</v>
      </c>
      <c r="Q41">
        <v>22.246335439778701</v>
      </c>
      <c r="R41">
        <v>17.881327574166804</v>
      </c>
      <c r="S41">
        <v>100.41600865261812</v>
      </c>
      <c r="T41">
        <v>23.191865104852162</v>
      </c>
      <c r="U41">
        <v>13.62767011146698</v>
      </c>
      <c r="V41">
        <v>33.201953713431543</v>
      </c>
      <c r="W41">
        <v>27.09205993155474</v>
      </c>
      <c r="X41">
        <v>24.200192671459352</v>
      </c>
      <c r="Y41">
        <v>16.216337835116541</v>
      </c>
      <c r="Z41">
        <v>35.442634423548704</v>
      </c>
      <c r="AA41">
        <v>24.464400653937833</v>
      </c>
      <c r="AB41">
        <v>73.254778938464071</v>
      </c>
      <c r="AC41">
        <v>28.077276765087561</v>
      </c>
      <c r="AD41">
        <v>38.342643873970353</v>
      </c>
      <c r="AE41">
        <v>21.372829366448951</v>
      </c>
      <c r="AF41">
        <v>16.79376926999635</v>
      </c>
      <c r="AG41">
        <v>20.847788793494569</v>
      </c>
      <c r="AH41">
        <v>77.528339229077019</v>
      </c>
    </row>
    <row r="42" spans="1:34" x14ac:dyDescent="0.3">
      <c r="A42" s="118">
        <f ca="1">Exceedance!U42</f>
        <v>47300</v>
      </c>
      <c r="B42" s="1">
        <v>36.137820818146629</v>
      </c>
      <c r="C42" s="1">
        <v>36.137820818146629</v>
      </c>
      <c r="D42" s="1">
        <v>36.137820818146629</v>
      </c>
      <c r="E42">
        <v>44.134509462231257</v>
      </c>
      <c r="F42">
        <v>110.34205465844133</v>
      </c>
      <c r="G42">
        <v>42.628215985944735</v>
      </c>
      <c r="H42">
        <v>64.212839840739193</v>
      </c>
      <c r="I42">
        <v>29.450310212183638</v>
      </c>
      <c r="J42">
        <v>79.726941935138171</v>
      </c>
      <c r="K42">
        <v>47.952134602848332</v>
      </c>
      <c r="L42">
        <v>46.140258143812773</v>
      </c>
      <c r="M42">
        <v>38.207200854100222</v>
      </c>
      <c r="N42">
        <v>35.210829979621273</v>
      </c>
      <c r="O42">
        <v>35.792086289968097</v>
      </c>
      <c r="P42">
        <v>31.056422658070868</v>
      </c>
      <c r="Q42">
        <v>43.560820654994998</v>
      </c>
      <c r="R42">
        <v>43.32190377107667</v>
      </c>
      <c r="S42">
        <v>78.426772827365795</v>
      </c>
      <c r="T42">
        <v>50.152779418664757</v>
      </c>
      <c r="U42">
        <v>29.674300561040852</v>
      </c>
      <c r="V42">
        <v>82.060255403883261</v>
      </c>
      <c r="W42">
        <v>34.105253810901885</v>
      </c>
      <c r="X42">
        <v>31.097351503111547</v>
      </c>
      <c r="Y42">
        <v>32.427942507531853</v>
      </c>
      <c r="Z42">
        <v>43.579141721471281</v>
      </c>
      <c r="AA42">
        <v>34.713097066339294</v>
      </c>
      <c r="AB42">
        <v>36.237279430456468</v>
      </c>
      <c r="AC42">
        <v>37.052976451098964</v>
      </c>
      <c r="AD42">
        <v>54.59762378106911</v>
      </c>
      <c r="AE42">
        <v>34.907048783327028</v>
      </c>
      <c r="AF42">
        <v>32.389384277397149</v>
      </c>
      <c r="AG42">
        <v>31.704193181117898</v>
      </c>
      <c r="AH42">
        <v>66.354082863728337</v>
      </c>
    </row>
    <row r="43" spans="1:34" x14ac:dyDescent="0.3">
      <c r="A43" s="118">
        <f ca="1">Exceedance!U43</f>
        <v>47331</v>
      </c>
      <c r="B43" s="1">
        <v>40.594052177693726</v>
      </c>
      <c r="C43" s="1">
        <v>28.940537199096838</v>
      </c>
      <c r="D43" s="1">
        <v>40.594052177693726</v>
      </c>
      <c r="E43">
        <v>35.91863967733034</v>
      </c>
      <c r="F43">
        <v>41.137834458015988</v>
      </c>
      <c r="G43">
        <v>42.397650794667506</v>
      </c>
      <c r="H43">
        <v>41.247023345317309</v>
      </c>
      <c r="I43">
        <v>42.135669537017286</v>
      </c>
      <c r="J43">
        <v>40.405223870941469</v>
      </c>
      <c r="K43">
        <v>37.36296000836559</v>
      </c>
      <c r="L43">
        <v>36.294134134650385</v>
      </c>
      <c r="M43">
        <v>34.040080356284903</v>
      </c>
      <c r="N43">
        <v>37.238636027775087</v>
      </c>
      <c r="O43">
        <v>35.978459331759431</v>
      </c>
      <c r="P43">
        <v>41.212881113819989</v>
      </c>
      <c r="Q43">
        <v>35.336298945056761</v>
      </c>
      <c r="R43">
        <v>35.030353844994536</v>
      </c>
      <c r="S43">
        <v>41.798373172284357</v>
      </c>
      <c r="T43">
        <v>42.17134511405618</v>
      </c>
      <c r="U43">
        <v>41.616752052812998</v>
      </c>
      <c r="V43">
        <v>41.942877277260692</v>
      </c>
      <c r="W43">
        <v>31.551798947652664</v>
      </c>
      <c r="X43">
        <v>30.302322840025248</v>
      </c>
      <c r="Y43">
        <v>29.654036344133928</v>
      </c>
      <c r="Z43">
        <v>42.366659889361003</v>
      </c>
      <c r="AA43">
        <v>42.147561396030298</v>
      </c>
      <c r="AB43">
        <v>41.534631893390333</v>
      </c>
      <c r="AC43">
        <v>30.684303765897852</v>
      </c>
      <c r="AD43">
        <v>41.34468073296965</v>
      </c>
      <c r="AE43">
        <v>34.667471965415572</v>
      </c>
      <c r="AF43">
        <v>42.218912550108243</v>
      </c>
      <c r="AG43">
        <v>32.603693887611549</v>
      </c>
      <c r="AH43">
        <v>42.131345224648776</v>
      </c>
    </row>
    <row r="44" spans="1:34" x14ac:dyDescent="0.3">
      <c r="A44" s="118">
        <f ca="1">Exceedance!U44</f>
        <v>47362</v>
      </c>
      <c r="B44" s="1">
        <v>39.695829439259242</v>
      </c>
      <c r="C44" s="1">
        <v>39.695829439259242</v>
      </c>
      <c r="D44" s="1">
        <v>39.695829439259242</v>
      </c>
      <c r="E44">
        <v>26.408738463437114</v>
      </c>
      <c r="F44">
        <v>40.32007483723558</v>
      </c>
      <c r="G44">
        <v>26.453921251362427</v>
      </c>
      <c r="H44">
        <v>39.424371249403883</v>
      </c>
      <c r="I44">
        <v>41.122521150789389</v>
      </c>
      <c r="J44">
        <v>40.2517584618925</v>
      </c>
      <c r="K44">
        <v>26.773815389873757</v>
      </c>
      <c r="L44">
        <v>26.666461085763181</v>
      </c>
      <c r="M44">
        <v>26.801647987235761</v>
      </c>
      <c r="N44">
        <v>24.648778508169762</v>
      </c>
      <c r="O44">
        <v>25.411102506045882</v>
      </c>
      <c r="P44">
        <v>41.239996399395238</v>
      </c>
      <c r="Q44">
        <v>26.213910281903104</v>
      </c>
      <c r="R44">
        <v>24.74348163166125</v>
      </c>
      <c r="S44">
        <v>40.85865366930549</v>
      </c>
      <c r="T44">
        <v>41.119629452362176</v>
      </c>
      <c r="U44">
        <v>41.136979642925496</v>
      </c>
      <c r="V44">
        <v>40.999985429935904</v>
      </c>
      <c r="W44">
        <v>26.81357624324804</v>
      </c>
      <c r="X44">
        <v>25.360497783569517</v>
      </c>
      <c r="Y44">
        <v>25.246275695694287</v>
      </c>
      <c r="Z44">
        <v>41.281926026589936</v>
      </c>
      <c r="AA44">
        <v>40.966369435719464</v>
      </c>
      <c r="AB44">
        <v>41.041553594827207</v>
      </c>
      <c r="AC44">
        <v>26.930328567247084</v>
      </c>
      <c r="AD44">
        <v>41.083483222021918</v>
      </c>
      <c r="AE44">
        <v>26.728994064251832</v>
      </c>
      <c r="AF44">
        <v>41.098303176461414</v>
      </c>
      <c r="AG44">
        <v>26.441631533046753</v>
      </c>
      <c r="AH44">
        <v>40.916487637849897</v>
      </c>
    </row>
    <row r="45" spans="1:34" x14ac:dyDescent="0.3">
      <c r="A45" s="118">
        <f ca="1">Exceedance!U45</f>
        <v>47392</v>
      </c>
      <c r="B45" s="1">
        <v>35.971229465127763</v>
      </c>
      <c r="C45" s="1">
        <v>23.662840865153736</v>
      </c>
      <c r="D45" s="1">
        <v>34.169439907773494</v>
      </c>
      <c r="E45">
        <v>22.369155962973363</v>
      </c>
      <c r="F45">
        <v>40.521017382706475</v>
      </c>
      <c r="G45">
        <v>21.407360697257644</v>
      </c>
      <c r="H45">
        <v>38.387698546799008</v>
      </c>
      <c r="I45">
        <v>29.481984664031227</v>
      </c>
      <c r="J45">
        <v>41.509479133871025</v>
      </c>
      <c r="K45">
        <v>23.457797213526817</v>
      </c>
      <c r="L45">
        <v>24.042297745932547</v>
      </c>
      <c r="M45">
        <v>22.888071355491398</v>
      </c>
      <c r="N45">
        <v>23.736353879093794</v>
      </c>
      <c r="O45">
        <v>22.576001404157633</v>
      </c>
      <c r="P45">
        <v>28.561041192735942</v>
      </c>
      <c r="Q45">
        <v>19.886401788411753</v>
      </c>
      <c r="R45">
        <v>20.866103114228423</v>
      </c>
      <c r="S45">
        <v>41.172184128734301</v>
      </c>
      <c r="T45">
        <v>36.790366439774616</v>
      </c>
      <c r="U45">
        <v>23.583562124630145</v>
      </c>
      <c r="V45">
        <v>40.750205014401935</v>
      </c>
      <c r="W45">
        <v>24.396529572908396</v>
      </c>
      <c r="X45">
        <v>21.801592252406763</v>
      </c>
      <c r="Y45">
        <v>21.268983259252842</v>
      </c>
      <c r="Z45">
        <v>34.636449811063898</v>
      </c>
      <c r="AA45">
        <v>33.003449524852918</v>
      </c>
      <c r="AB45">
        <v>23.781038260116176</v>
      </c>
      <c r="AC45">
        <v>24.147522256082038</v>
      </c>
      <c r="AD45">
        <v>41.599208253827271</v>
      </c>
      <c r="AE45">
        <v>23.588607135390738</v>
      </c>
      <c r="AF45">
        <v>28.441276172666839</v>
      </c>
      <c r="AG45">
        <v>24.159053709249104</v>
      </c>
      <c r="AH45">
        <v>41.171823770822833</v>
      </c>
    </row>
    <row r="46" spans="1:34" x14ac:dyDescent="0.3">
      <c r="A46" s="118">
        <f ca="1">Exceedance!U46</f>
        <v>47423</v>
      </c>
      <c r="B46" s="1">
        <v>17.377702208843431</v>
      </c>
      <c r="C46" s="1">
        <v>14.775180639395302</v>
      </c>
      <c r="D46" s="1">
        <v>16.656984225845999</v>
      </c>
      <c r="E46">
        <v>11.650791528070682</v>
      </c>
      <c r="F46">
        <v>39.728301519182786</v>
      </c>
      <c r="G46">
        <v>5.0414251837221382</v>
      </c>
      <c r="H46">
        <v>38.7693862428047</v>
      </c>
      <c r="I46">
        <v>18.789949096602335</v>
      </c>
      <c r="J46">
        <v>30.971339846943874</v>
      </c>
      <c r="K46">
        <v>6.5134529477391014</v>
      </c>
      <c r="L46">
        <v>6.8565147076458812</v>
      </c>
      <c r="M46">
        <v>6.0226827175731446</v>
      </c>
      <c r="N46">
        <v>6.1199796452777981</v>
      </c>
      <c r="O46">
        <v>5.1484518041972587</v>
      </c>
      <c r="P46">
        <v>19.66634216396422</v>
      </c>
      <c r="Q46">
        <v>21.334443935734662</v>
      </c>
      <c r="R46">
        <v>10.474915363034125</v>
      </c>
      <c r="S46">
        <v>27.006845819895737</v>
      </c>
      <c r="T46">
        <v>18.142744347786515</v>
      </c>
      <c r="U46">
        <v>11.647659203023952</v>
      </c>
      <c r="V46">
        <v>20.706397030016504</v>
      </c>
      <c r="W46">
        <v>6.3931317608338274</v>
      </c>
      <c r="X46">
        <v>5.4518740750391776</v>
      </c>
      <c r="Y46">
        <v>5.494396436036026</v>
      </c>
      <c r="Z46">
        <v>16.437165241023813</v>
      </c>
      <c r="AA46">
        <v>15.096269433663396</v>
      </c>
      <c r="AB46">
        <v>16.051686542789419</v>
      </c>
      <c r="AC46">
        <v>6.1880874946710565</v>
      </c>
      <c r="AD46">
        <v>25.329020335435793</v>
      </c>
      <c r="AE46">
        <v>11.553604529321841</v>
      </c>
      <c r="AF46">
        <v>15.46707883595316</v>
      </c>
      <c r="AG46">
        <v>6.2071865212204882</v>
      </c>
      <c r="AH46">
        <v>26.029458641121625</v>
      </c>
    </row>
    <row r="47" spans="1:34" x14ac:dyDescent="0.3">
      <c r="A47" s="118">
        <f ca="1">Exceedance!U47</f>
        <v>47453</v>
      </c>
      <c r="B47" s="1">
        <v>24.175298077708074</v>
      </c>
      <c r="C47" s="1">
        <v>24.175298077713034</v>
      </c>
      <c r="D47" s="1">
        <v>24.175298077708074</v>
      </c>
      <c r="E47">
        <v>24.123200872926571</v>
      </c>
      <c r="F47">
        <v>41.20770007374778</v>
      </c>
      <c r="G47">
        <v>13.763332203195395</v>
      </c>
      <c r="H47">
        <v>37.707972857090311</v>
      </c>
      <c r="I47">
        <v>26.572560954178464</v>
      </c>
      <c r="J47">
        <v>24.484640957419167</v>
      </c>
      <c r="K47">
        <v>11.012486545479538</v>
      </c>
      <c r="L47">
        <v>13.316076232717538</v>
      </c>
      <c r="M47">
        <v>6.6887832167124674</v>
      </c>
      <c r="N47">
        <v>6.4325679737569033</v>
      </c>
      <c r="O47">
        <v>6.213469706925701</v>
      </c>
      <c r="P47">
        <v>25.032952477474947</v>
      </c>
      <c r="Q47">
        <v>25.507339775308353</v>
      </c>
      <c r="R47">
        <v>23.715480004563968</v>
      </c>
      <c r="S47">
        <v>25.866978048815263</v>
      </c>
      <c r="T47">
        <v>24.84103600002728</v>
      </c>
      <c r="U47">
        <v>23.90338189679931</v>
      </c>
      <c r="V47">
        <v>24.905540259503805</v>
      </c>
      <c r="W47">
        <v>6.6927471656189521</v>
      </c>
      <c r="X47">
        <v>6.3813969969640887</v>
      </c>
      <c r="Y47">
        <v>8.7202430005564011</v>
      </c>
      <c r="Z47">
        <v>24.293135467928131</v>
      </c>
      <c r="AA47">
        <v>23.569534612998787</v>
      </c>
      <c r="AB47">
        <v>26.143373427998988</v>
      </c>
      <c r="AC47">
        <v>6.7385127575392865</v>
      </c>
      <c r="AD47">
        <v>25.425898643221224</v>
      </c>
      <c r="AE47">
        <v>25.493646133644067</v>
      </c>
      <c r="AF47">
        <v>23.692056670108329</v>
      </c>
      <c r="AG47">
        <v>6.5514864409514679</v>
      </c>
      <c r="AH47">
        <v>25.710582246505496</v>
      </c>
    </row>
    <row r="48" spans="1:34" x14ac:dyDescent="0.3">
      <c r="A48" s="118">
        <f ca="1">Exceedance!U48</f>
        <v>47484</v>
      </c>
      <c r="B48" s="1">
        <v>17.533784986513165</v>
      </c>
      <c r="C48" s="1">
        <v>17.53378498650898</v>
      </c>
      <c r="D48" s="1">
        <v>17.533784986513165</v>
      </c>
      <c r="E48">
        <v>17.353525765012161</v>
      </c>
      <c r="F48">
        <v>32.283882161989311</v>
      </c>
      <c r="G48">
        <v>19.189801143458823</v>
      </c>
      <c r="H48">
        <v>20.146977594864083</v>
      </c>
      <c r="I48">
        <v>19.122950283229194</v>
      </c>
      <c r="J48">
        <v>18.515992158773631</v>
      </c>
      <c r="K48">
        <v>12.525408003346964</v>
      </c>
      <c r="L48">
        <v>16.436366846049136</v>
      </c>
      <c r="M48">
        <v>6.6477596270620953</v>
      </c>
      <c r="N48">
        <v>6.5277069855452083</v>
      </c>
      <c r="O48">
        <v>7.2982510983819511</v>
      </c>
      <c r="P48">
        <v>17.904758464349456</v>
      </c>
      <c r="Q48">
        <v>18.019403329225618</v>
      </c>
      <c r="R48">
        <v>16.510633645297169</v>
      </c>
      <c r="S48">
        <v>18.923017480909287</v>
      </c>
      <c r="T48">
        <v>17.743761653881226</v>
      </c>
      <c r="U48">
        <v>17.362178207644007</v>
      </c>
      <c r="V48">
        <v>18.445330543942696</v>
      </c>
      <c r="W48">
        <v>6.6484806639480816</v>
      </c>
      <c r="X48">
        <v>11.854483180935768</v>
      </c>
      <c r="Y48">
        <v>10.647827952236003</v>
      </c>
      <c r="Z48">
        <v>17.7025076178342</v>
      </c>
      <c r="AA48">
        <v>17.133970033233208</v>
      </c>
      <c r="AB48">
        <v>18.70598537823129</v>
      </c>
      <c r="AC48">
        <v>13.23598985448746</v>
      </c>
      <c r="AD48">
        <v>18.54050741289721</v>
      </c>
      <c r="AE48">
        <v>17.528737728307071</v>
      </c>
      <c r="AF48">
        <v>16.999496653992392</v>
      </c>
      <c r="AG48">
        <v>10.436924663084717</v>
      </c>
      <c r="AH48">
        <v>18.777368029939851</v>
      </c>
    </row>
    <row r="49" spans="1:34" x14ac:dyDescent="0.3">
      <c r="A49" s="118">
        <f ca="1">Exceedance!U49</f>
        <v>47515</v>
      </c>
      <c r="B49" s="1">
        <v>14.668070309187122</v>
      </c>
      <c r="C49" s="1">
        <v>14.668070309187122</v>
      </c>
      <c r="D49" s="1">
        <v>14.668070309187122</v>
      </c>
      <c r="E49">
        <v>15.501796553792948</v>
      </c>
      <c r="F49">
        <v>18.231563612027546</v>
      </c>
      <c r="G49">
        <v>14.627964576614255</v>
      </c>
      <c r="H49">
        <v>15.832299602105925</v>
      </c>
      <c r="I49">
        <v>15.780099422888616</v>
      </c>
      <c r="J49">
        <v>15.802996166520215</v>
      </c>
      <c r="K49">
        <v>11.798976901644593</v>
      </c>
      <c r="L49">
        <v>12.432272349923783</v>
      </c>
      <c r="M49">
        <v>6.1133300494109797</v>
      </c>
      <c r="N49">
        <v>5.9806050098720975</v>
      </c>
      <c r="O49">
        <v>9.06760728840875</v>
      </c>
      <c r="P49">
        <v>13.451018950039295</v>
      </c>
      <c r="Q49">
        <v>14.606514916221455</v>
      </c>
      <c r="R49">
        <v>12.288287567663142</v>
      </c>
      <c r="S49">
        <v>15.03857444562388</v>
      </c>
      <c r="T49">
        <v>13.541928605894517</v>
      </c>
      <c r="U49">
        <v>13.158708135801605</v>
      </c>
      <c r="V49">
        <v>14.176112835303009</v>
      </c>
      <c r="W49">
        <v>6.0377647978047149</v>
      </c>
      <c r="X49">
        <v>9.6341403763991273</v>
      </c>
      <c r="Y49">
        <v>7.9363499664765005</v>
      </c>
      <c r="Z49">
        <v>14.261385563767549</v>
      </c>
      <c r="AA49">
        <v>16.074580861984504</v>
      </c>
      <c r="AB49">
        <v>16.385085399327693</v>
      </c>
      <c r="AC49">
        <v>12.72185423718958</v>
      </c>
      <c r="AD49">
        <v>14.710086550416179</v>
      </c>
      <c r="AE49">
        <v>14.19554327640213</v>
      </c>
      <c r="AF49">
        <v>13.465851553237002</v>
      </c>
      <c r="AG49">
        <v>9.989399311524636</v>
      </c>
      <c r="AH49">
        <v>14.563207601677933</v>
      </c>
    </row>
    <row r="50" spans="1:34" x14ac:dyDescent="0.3">
      <c r="A50" s="118">
        <f ca="1">Exceedance!U50</f>
        <v>47543</v>
      </c>
      <c r="B50" s="1">
        <v>16.437427265885496</v>
      </c>
      <c r="C50" s="1">
        <v>16.437427265885496</v>
      </c>
      <c r="D50" s="1">
        <v>16.437427265885496</v>
      </c>
      <c r="E50">
        <v>20.280381095802248</v>
      </c>
      <c r="F50">
        <v>18.321411948356882</v>
      </c>
      <c r="G50">
        <v>19.637605609991592</v>
      </c>
      <c r="H50">
        <v>18.657400031798005</v>
      </c>
      <c r="I50">
        <v>16.849741061377884</v>
      </c>
      <c r="J50">
        <v>14.496122727977278</v>
      </c>
      <c r="K50">
        <v>10.140025881877742</v>
      </c>
      <c r="L50">
        <v>10.211337447672404</v>
      </c>
      <c r="M50">
        <v>6.6927873115517498</v>
      </c>
      <c r="N50">
        <v>5.7439454278424735</v>
      </c>
      <c r="O50">
        <v>8.5166843156380523</v>
      </c>
      <c r="P50">
        <v>12.926910661775432</v>
      </c>
      <c r="Q50">
        <v>23.314267147500498</v>
      </c>
      <c r="R50">
        <v>10.475653463083418</v>
      </c>
      <c r="S50">
        <v>18.73671052359742</v>
      </c>
      <c r="T50">
        <v>11.307480455405654</v>
      </c>
      <c r="U50">
        <v>14.119657632301017</v>
      </c>
      <c r="V50">
        <v>17.292178066141844</v>
      </c>
      <c r="W50">
        <v>8.1960816333859725</v>
      </c>
      <c r="X50">
        <v>10.233035458624322</v>
      </c>
      <c r="Y50">
        <v>5.3574870314380894</v>
      </c>
      <c r="Z50">
        <v>16.679378430589693</v>
      </c>
      <c r="AA50">
        <v>24.569330355688926</v>
      </c>
      <c r="AB50">
        <v>13.61793928241657</v>
      </c>
      <c r="AC50">
        <v>11.497677300589418</v>
      </c>
      <c r="AD50">
        <v>15.953633265909113</v>
      </c>
      <c r="AE50">
        <v>13.145220089874661</v>
      </c>
      <c r="AF50">
        <v>14.661286916530219</v>
      </c>
      <c r="AG50">
        <v>6.9162986975318974</v>
      </c>
      <c r="AH50">
        <v>18.020392581754585</v>
      </c>
    </row>
    <row r="51" spans="1:34" x14ac:dyDescent="0.3">
      <c r="A51" s="118">
        <f ca="1">Exceedance!U51</f>
        <v>47574</v>
      </c>
      <c r="B51" s="1">
        <v>18.685751995072334</v>
      </c>
      <c r="C51" s="1">
        <v>18.685751995072334</v>
      </c>
      <c r="D51" s="1">
        <v>18.685751995072334</v>
      </c>
      <c r="E51">
        <v>17.200355507245717</v>
      </c>
      <c r="F51">
        <v>19.974364359764689</v>
      </c>
      <c r="G51">
        <v>14.634936955561148</v>
      </c>
      <c r="H51">
        <v>15.701625766131961</v>
      </c>
      <c r="I51">
        <v>16.623782392126213</v>
      </c>
      <c r="J51">
        <v>17.255490311379017</v>
      </c>
      <c r="K51">
        <v>17.695848028051536</v>
      </c>
      <c r="L51">
        <v>19.866285448279509</v>
      </c>
      <c r="M51">
        <v>16.710628717591085</v>
      </c>
      <c r="N51">
        <v>10.911223433066233</v>
      </c>
      <c r="O51">
        <v>17.541975077954017</v>
      </c>
      <c r="P51">
        <v>17.443208384390079</v>
      </c>
      <c r="Q51">
        <v>20.59382010032121</v>
      </c>
      <c r="R51">
        <v>14.81190137786318</v>
      </c>
      <c r="S51">
        <v>16.665223584775426</v>
      </c>
      <c r="T51">
        <v>18.473700554252396</v>
      </c>
      <c r="U51">
        <v>13.366865008094932</v>
      </c>
      <c r="V51">
        <v>15.327545410098457</v>
      </c>
      <c r="W51">
        <v>19.709889990803344</v>
      </c>
      <c r="X51">
        <v>17.809721218287635</v>
      </c>
      <c r="Y51">
        <v>16.718196239727032</v>
      </c>
      <c r="Z51">
        <v>16.489008426467027</v>
      </c>
      <c r="AA51">
        <v>25.661177065827726</v>
      </c>
      <c r="AB51">
        <v>18.088638462726696</v>
      </c>
      <c r="AC51">
        <v>12.375519608286332</v>
      </c>
      <c r="AD51">
        <v>19.039984102673877</v>
      </c>
      <c r="AE51">
        <v>18.740526441008683</v>
      </c>
      <c r="AF51">
        <v>15.713717123814737</v>
      </c>
      <c r="AG51">
        <v>14.701992127793526</v>
      </c>
      <c r="AH51">
        <v>17.180175448216531</v>
      </c>
    </row>
    <row r="52" spans="1:34" x14ac:dyDescent="0.3">
      <c r="A52" s="118">
        <f ca="1">Exceedance!U52</f>
        <v>47604</v>
      </c>
      <c r="B52" s="1">
        <v>59.380215053785307</v>
      </c>
      <c r="C52" s="1">
        <v>59.380215053785307</v>
      </c>
      <c r="D52" s="1">
        <v>59.380215053785307</v>
      </c>
      <c r="E52">
        <v>71.626888389189574</v>
      </c>
      <c r="F52">
        <v>110.34253514140234</v>
      </c>
      <c r="G52">
        <v>108.92938608562793</v>
      </c>
      <c r="H52">
        <v>50.368860971890939</v>
      </c>
      <c r="I52">
        <v>71.154028388861065</v>
      </c>
      <c r="J52">
        <v>76.490165887333148</v>
      </c>
      <c r="K52">
        <v>54.474207258482899</v>
      </c>
      <c r="L52">
        <v>28.137823871268083</v>
      </c>
      <c r="M52">
        <v>34.23633920239304</v>
      </c>
      <c r="N52">
        <v>33.147210932598284</v>
      </c>
      <c r="O52">
        <v>55.754432866224043</v>
      </c>
      <c r="P52">
        <v>72.599514101951058</v>
      </c>
      <c r="Q52">
        <v>71.216459342058272</v>
      </c>
      <c r="R52">
        <v>69.740794433575871</v>
      </c>
      <c r="S52">
        <v>88.744368173186132</v>
      </c>
      <c r="T52">
        <v>37.908800032767296</v>
      </c>
      <c r="U52">
        <v>86.854205206715193</v>
      </c>
      <c r="V52">
        <v>38.42170127045754</v>
      </c>
      <c r="W52">
        <v>27.035401396894304</v>
      </c>
      <c r="X52">
        <v>64.544779981792459</v>
      </c>
      <c r="Y52">
        <v>57.998464896354854</v>
      </c>
      <c r="Z52">
        <v>48.149228656280371</v>
      </c>
      <c r="AA52">
        <v>110.2551458002322</v>
      </c>
      <c r="AB52">
        <v>27.162675467910809</v>
      </c>
      <c r="AC52">
        <v>78.290653014403503</v>
      </c>
      <c r="AD52">
        <v>36.902284073480892</v>
      </c>
      <c r="AE52">
        <v>44.7708553942566</v>
      </c>
      <c r="AF52">
        <v>57.063142687850736</v>
      </c>
      <c r="AG52">
        <v>71.704419722909407</v>
      </c>
      <c r="AH52">
        <v>60.172125851804509</v>
      </c>
    </row>
    <row r="53" spans="1:34" x14ac:dyDescent="0.3">
      <c r="A53" s="118">
        <f ca="1">Exceedance!U53</f>
        <v>47635</v>
      </c>
      <c r="B53" s="1">
        <v>20.577472958081387</v>
      </c>
      <c r="C53" s="1">
        <v>20.577472958081387</v>
      </c>
      <c r="D53" s="1">
        <v>20.577472958081387</v>
      </c>
      <c r="E53">
        <v>106.78263354041823</v>
      </c>
      <c r="F53">
        <v>102.17092903838117</v>
      </c>
      <c r="G53">
        <v>106.78263354041823</v>
      </c>
      <c r="H53">
        <v>18.689608977829597</v>
      </c>
      <c r="I53">
        <v>36.568967723180293</v>
      </c>
      <c r="J53">
        <v>22.731015996143608</v>
      </c>
      <c r="K53">
        <v>19.663654735342096</v>
      </c>
      <c r="L53">
        <v>28.313671147968876</v>
      </c>
      <c r="M53">
        <v>22.351559768744167</v>
      </c>
      <c r="N53">
        <v>23.158399743243052</v>
      </c>
      <c r="O53">
        <v>16.578756136746645</v>
      </c>
      <c r="P53">
        <v>22.005616769405652</v>
      </c>
      <c r="Q53">
        <v>17.878444715838977</v>
      </c>
      <c r="R53">
        <v>101.47369909934477</v>
      </c>
      <c r="S53">
        <v>23.229702620395383</v>
      </c>
      <c r="T53">
        <v>13.052900232357667</v>
      </c>
      <c r="U53">
        <v>40.930283566159986</v>
      </c>
      <c r="V53">
        <v>27.090978859681815</v>
      </c>
      <c r="W53">
        <v>24.198390885004461</v>
      </c>
      <c r="X53">
        <v>15.734461913262475</v>
      </c>
      <c r="Y53">
        <v>26.884690155254372</v>
      </c>
      <c r="Z53">
        <v>24.50418513382726</v>
      </c>
      <c r="AA53">
        <v>73.204689275018197</v>
      </c>
      <c r="AB53">
        <v>27.92628706016794</v>
      </c>
      <c r="AC53">
        <v>38.255077052262791</v>
      </c>
      <c r="AD53">
        <v>21.368865436248196</v>
      </c>
      <c r="AE53">
        <v>16.794129627287312</v>
      </c>
      <c r="AF53">
        <v>20.463287564021442</v>
      </c>
      <c r="AG53">
        <v>77.607257473217118</v>
      </c>
      <c r="AH53">
        <v>21.607782320166354</v>
      </c>
    </row>
    <row r="54" spans="1:34" x14ac:dyDescent="0.3">
      <c r="A54" s="118">
        <f ca="1">Exceedance!U54</f>
        <v>47665</v>
      </c>
      <c r="B54" s="1">
        <v>36.137820818146629</v>
      </c>
      <c r="C54" s="1">
        <v>36.137820818146629</v>
      </c>
      <c r="D54" s="1">
        <v>36.137820818146629</v>
      </c>
      <c r="E54">
        <v>110.34205465844133</v>
      </c>
      <c r="F54">
        <v>42.57524346417101</v>
      </c>
      <c r="G54">
        <v>64.226533417796347</v>
      </c>
      <c r="H54">
        <v>27.883837068303841</v>
      </c>
      <c r="I54">
        <v>79.809463754669864</v>
      </c>
      <c r="J54">
        <v>47.9236663768611</v>
      </c>
      <c r="K54">
        <v>46.109627774079819</v>
      </c>
      <c r="L54">
        <v>38.177291198949192</v>
      </c>
      <c r="M54">
        <v>35.207586764002379</v>
      </c>
      <c r="N54">
        <v>35.791005218095279</v>
      </c>
      <c r="O54">
        <v>31.058945159107687</v>
      </c>
      <c r="P54">
        <v>43.445145964591035</v>
      </c>
      <c r="Q54">
        <v>43.308570551310645</v>
      </c>
      <c r="R54">
        <v>78.477222847910198</v>
      </c>
      <c r="S54">
        <v>50.177283714456131</v>
      </c>
      <c r="T54">
        <v>29.563554724492885</v>
      </c>
      <c r="U54">
        <v>82.19502902869705</v>
      </c>
      <c r="V54">
        <v>34.097325950500384</v>
      </c>
      <c r="W54">
        <v>31.071405778161058</v>
      </c>
      <c r="X54">
        <v>31.742903297383258</v>
      </c>
      <c r="Y54">
        <v>43.557159928795386</v>
      </c>
      <c r="Z54">
        <v>34.732556360048704</v>
      </c>
      <c r="AA54">
        <v>36.200522986776633</v>
      </c>
      <c r="AB54">
        <v>36.995319284542539</v>
      </c>
      <c r="AC54">
        <v>56.850267641400485</v>
      </c>
      <c r="AD54">
        <v>34.879661629212833</v>
      </c>
      <c r="AE54">
        <v>32.402357139872443</v>
      </c>
      <c r="AF54">
        <v>31.218071195588966</v>
      </c>
      <c r="AG54">
        <v>66.380028588683601</v>
      </c>
      <c r="AH54">
        <v>44.170184834038167</v>
      </c>
    </row>
    <row r="55" spans="1:34" x14ac:dyDescent="0.3">
      <c r="A55" s="118">
        <f ca="1">Exceedance!U55</f>
        <v>47696</v>
      </c>
      <c r="B55" s="1">
        <v>40.594052177693726</v>
      </c>
      <c r="C55" s="1">
        <v>40.594052177693726</v>
      </c>
      <c r="D55" s="1">
        <v>40.594052177693726</v>
      </c>
      <c r="E55">
        <v>41.136032661195834</v>
      </c>
      <c r="F55">
        <v>42.397650794667506</v>
      </c>
      <c r="G55">
        <v>41.247023345317309</v>
      </c>
      <c r="H55">
        <v>42.109002944079009</v>
      </c>
      <c r="I55">
        <v>40.404503152213401</v>
      </c>
      <c r="J55">
        <v>37.345302399528087</v>
      </c>
      <c r="K55">
        <v>36.220981183752251</v>
      </c>
      <c r="L55">
        <v>34.006206576066106</v>
      </c>
      <c r="M55">
        <v>37.238275668410964</v>
      </c>
      <c r="N55">
        <v>35.976657534939399</v>
      </c>
      <c r="O55">
        <v>33.462790611460775</v>
      </c>
      <c r="P55">
        <v>35.160083216045599</v>
      </c>
      <c r="Q55">
        <v>35.005489048876527</v>
      </c>
      <c r="R55">
        <v>41.798373172284357</v>
      </c>
      <c r="S55">
        <v>42.17134511405618</v>
      </c>
      <c r="T55">
        <v>41.597653006519238</v>
      </c>
      <c r="U55">
        <v>41.941075480440531</v>
      </c>
      <c r="V55">
        <v>31.544231401008016</v>
      </c>
      <c r="W55">
        <v>30.302322840025155</v>
      </c>
      <c r="X55">
        <v>41.537833352090111</v>
      </c>
      <c r="Y55">
        <v>42.365939170632778</v>
      </c>
      <c r="Z55">
        <v>42.147561396030305</v>
      </c>
      <c r="AA55">
        <v>41.500397753807285</v>
      </c>
      <c r="AB55">
        <v>30.681781250349641</v>
      </c>
      <c r="AC55">
        <v>41.343599654877544</v>
      </c>
      <c r="AD55">
        <v>34.644769325481739</v>
      </c>
      <c r="AE55">
        <v>42.218912550108392</v>
      </c>
      <c r="AF55">
        <v>32.393244019017502</v>
      </c>
      <c r="AG55">
        <v>42.131345224648776</v>
      </c>
      <c r="AH55">
        <v>35.869270444458238</v>
      </c>
    </row>
    <row r="56" spans="1:34" x14ac:dyDescent="0.3">
      <c r="A56" s="118">
        <f ca="1">Exceedance!U56</f>
        <v>47727</v>
      </c>
      <c r="B56" s="1">
        <v>39.695829439259242</v>
      </c>
      <c r="C56" s="1">
        <v>39.695829439259242</v>
      </c>
      <c r="D56" s="1">
        <v>39.695829439259242</v>
      </c>
      <c r="E56">
        <v>40.317906063415172</v>
      </c>
      <c r="F56">
        <v>26.45283686445223</v>
      </c>
      <c r="G56">
        <v>39.424371249403876</v>
      </c>
      <c r="H56">
        <v>41.118545065451976</v>
      </c>
      <c r="I56">
        <v>40.2517584618925</v>
      </c>
      <c r="J56">
        <v>26.773453927570351</v>
      </c>
      <c r="K56">
        <v>26.665738161156369</v>
      </c>
      <c r="L56">
        <v>26.838878604486226</v>
      </c>
      <c r="M56">
        <v>24.646971196652746</v>
      </c>
      <c r="N56">
        <v>25.410379581439084</v>
      </c>
      <c r="O56">
        <v>35.581160261025957</v>
      </c>
      <c r="P56">
        <v>26.260900381345436</v>
      </c>
      <c r="Q56">
        <v>24.742397244751036</v>
      </c>
      <c r="R56">
        <v>40.85865366930549</v>
      </c>
      <c r="S56">
        <v>41.119629452362169</v>
      </c>
      <c r="T56">
        <v>41.130111859160849</v>
      </c>
      <c r="U56">
        <v>40.997455193812094</v>
      </c>
      <c r="V56">
        <v>26.81357624324804</v>
      </c>
      <c r="W56">
        <v>25.359413396659296</v>
      </c>
      <c r="X56">
        <v>39.808244215617478</v>
      </c>
      <c r="Y56">
        <v>41.281564564286555</v>
      </c>
      <c r="Z56">
        <v>40.966369435719464</v>
      </c>
      <c r="AA56">
        <v>41.041192132523818</v>
      </c>
      <c r="AB56">
        <v>26.929605642640279</v>
      </c>
      <c r="AC56">
        <v>41.082760297415106</v>
      </c>
      <c r="AD56">
        <v>26.72863260194843</v>
      </c>
      <c r="AE56">
        <v>41.098664638764824</v>
      </c>
      <c r="AF56">
        <v>28.827137709238922</v>
      </c>
      <c r="AG56">
        <v>40.916487637849897</v>
      </c>
      <c r="AH56">
        <v>26.408377001133694</v>
      </c>
    </row>
    <row r="57" spans="1:34" x14ac:dyDescent="0.3">
      <c r="A57" s="118">
        <f ca="1">Exceedance!U57</f>
        <v>47757</v>
      </c>
      <c r="B57" s="1">
        <v>35.97122946512323</v>
      </c>
      <c r="C57" s="1">
        <v>32.728008261885535</v>
      </c>
      <c r="D57" s="1">
        <v>34.169439907768954</v>
      </c>
      <c r="E57">
        <v>40.518855235237659</v>
      </c>
      <c r="F57">
        <v>21.403036402319998</v>
      </c>
      <c r="G57">
        <v>38.387698546799008</v>
      </c>
      <c r="H57">
        <v>35.02458206849915</v>
      </c>
      <c r="I57">
        <v>41.509118775959557</v>
      </c>
      <c r="J57">
        <v>23.453112560677695</v>
      </c>
      <c r="K57">
        <v>24.039775240552252</v>
      </c>
      <c r="L57">
        <v>22.828251942187233</v>
      </c>
      <c r="M57">
        <v>23.734552089536436</v>
      </c>
      <c r="N57">
        <v>22.57455997251175</v>
      </c>
      <c r="O57">
        <v>22.988550595949089</v>
      </c>
      <c r="P57">
        <v>22.34621422132243</v>
      </c>
      <c r="Q57">
        <v>20.864301324671072</v>
      </c>
      <c r="R57">
        <v>41.172544486645769</v>
      </c>
      <c r="S57">
        <v>36.845827935073288</v>
      </c>
      <c r="T57">
        <v>23.599417872734868</v>
      </c>
      <c r="U57">
        <v>40.741916782438111</v>
      </c>
      <c r="V57">
        <v>24.395448499173987</v>
      </c>
      <c r="W57">
        <v>21.800150820760884</v>
      </c>
      <c r="X57">
        <v>38.79057869182342</v>
      </c>
      <c r="Y57">
        <v>34.585309426412394</v>
      </c>
      <c r="Z57">
        <v>33.02577798745309</v>
      </c>
      <c r="AA57">
        <v>23.779957186381758</v>
      </c>
      <c r="AB57">
        <v>24.168423014947344</v>
      </c>
      <c r="AC57">
        <v>41.598127180092852</v>
      </c>
      <c r="AD57">
        <v>23.586444987921915</v>
      </c>
      <c r="AE57">
        <v>28.319875489138383</v>
      </c>
      <c r="AF57">
        <v>24.137071876649379</v>
      </c>
      <c r="AG57">
        <v>41.171463412911372</v>
      </c>
      <c r="AH57">
        <v>22.367354173416011</v>
      </c>
    </row>
    <row r="58" spans="1:34" x14ac:dyDescent="0.3">
      <c r="A58" s="118">
        <f ca="1">Exceedance!U58</f>
        <v>47788</v>
      </c>
      <c r="B58" s="1">
        <v>17.377702208847776</v>
      </c>
      <c r="C58" s="1">
        <v>15.936266242852911</v>
      </c>
      <c r="D58" s="1">
        <v>16.656984225850344</v>
      </c>
      <c r="E58">
        <v>39.726139365233792</v>
      </c>
      <c r="F58">
        <v>5.037821593807152</v>
      </c>
      <c r="G58">
        <v>38.7693862428047</v>
      </c>
      <c r="H58">
        <v>18.989587977841314</v>
      </c>
      <c r="I58">
        <v>31.209723317209114</v>
      </c>
      <c r="J58">
        <v>6.4590387400227964</v>
      </c>
      <c r="K58">
        <v>6.8064248078275655</v>
      </c>
      <c r="L58">
        <v>5.9834035874997857</v>
      </c>
      <c r="M58">
        <v>6.1185382093118053</v>
      </c>
      <c r="N58">
        <v>5.147010368231264</v>
      </c>
      <c r="O58">
        <v>18.793234975052197</v>
      </c>
      <c r="P58">
        <v>21.717865902669097</v>
      </c>
      <c r="Q58">
        <v>10.6793069543216</v>
      </c>
      <c r="R58">
        <v>27.095072470304057</v>
      </c>
      <c r="S58">
        <v>18.158239784420843</v>
      </c>
      <c r="T58">
        <v>11.921479919045167</v>
      </c>
      <c r="U58">
        <v>21.083434317924635</v>
      </c>
      <c r="V58">
        <v>6.3920506838593294</v>
      </c>
      <c r="W58">
        <v>5.4504326390731839</v>
      </c>
      <c r="X58">
        <v>29.001646182488244</v>
      </c>
      <c r="Y58">
        <v>16.422390522368115</v>
      </c>
      <c r="Z58">
        <v>15.10239553651444</v>
      </c>
      <c r="AA58">
        <v>16.797230245414234</v>
      </c>
      <c r="AB58">
        <v>6.1570966214021672</v>
      </c>
      <c r="AC58">
        <v>25.452537328433724</v>
      </c>
      <c r="AD58">
        <v>12.054461554555678</v>
      </c>
      <c r="AE58">
        <v>15.458790579149028</v>
      </c>
      <c r="AF58">
        <v>6.196375751475526</v>
      </c>
      <c r="AG58">
        <v>26.083834563143608</v>
      </c>
      <c r="AH58">
        <v>11.797231728183382</v>
      </c>
    </row>
    <row r="59" spans="1:34" x14ac:dyDescent="0.3">
      <c r="A59" s="118">
        <f ca="1">Exceedance!U59</f>
        <v>47818</v>
      </c>
      <c r="B59" s="1">
        <v>24.175298077708074</v>
      </c>
      <c r="C59" s="1">
        <v>24.175298077708074</v>
      </c>
      <c r="D59" s="1">
        <v>24.175298077708074</v>
      </c>
      <c r="E59">
        <v>41.206258637781787</v>
      </c>
      <c r="F59">
        <v>14.354820221078416</v>
      </c>
      <c r="G59">
        <v>37.761628057329872</v>
      </c>
      <c r="H59">
        <v>26.798145682856642</v>
      </c>
      <c r="I59">
        <v>24.532929062279891</v>
      </c>
      <c r="J59">
        <v>10.959513773729229</v>
      </c>
      <c r="K59">
        <v>13.846782270190799</v>
      </c>
      <c r="L59">
        <v>6.6671616772225466</v>
      </c>
      <c r="M59">
        <v>6.4311265377909068</v>
      </c>
      <c r="N59">
        <v>6.212748988942705</v>
      </c>
      <c r="O59">
        <v>25.020339912776844</v>
      </c>
      <c r="P59">
        <v>25.681032809210713</v>
      </c>
      <c r="Q59">
        <v>23.733137595147344</v>
      </c>
      <c r="R59">
        <v>25.885356357381649</v>
      </c>
      <c r="S59">
        <v>24.855810718678725</v>
      </c>
      <c r="T59">
        <v>23.966444722291406</v>
      </c>
      <c r="U59">
        <v>24.981576006705563</v>
      </c>
      <c r="V59">
        <v>6.6916660886444577</v>
      </c>
      <c r="W59">
        <v>6.379955560998094</v>
      </c>
      <c r="X59">
        <v>25.636708653242774</v>
      </c>
      <c r="Y59">
        <v>24.280883262221547</v>
      </c>
      <c r="Z59">
        <v>23.574939997875624</v>
      </c>
      <c r="AA59">
        <v>26.174003909585927</v>
      </c>
      <c r="AB59">
        <v>6.7295037827518192</v>
      </c>
      <c r="AC59">
        <v>25.450403054643079</v>
      </c>
      <c r="AD59">
        <v>25.547699982368677</v>
      </c>
      <c r="AE59">
        <v>23.683408054312363</v>
      </c>
      <c r="AF59">
        <v>22.627152203271944</v>
      </c>
      <c r="AG59">
        <v>25.721032657258938</v>
      </c>
      <c r="AH59">
        <v>24.136894516406652</v>
      </c>
    </row>
    <row r="60" spans="1:34" x14ac:dyDescent="0.3">
      <c r="A60" s="118">
        <f ca="1">Exceedance!U60</f>
        <v>47849</v>
      </c>
      <c r="B60" s="1">
        <v>17.533784986513165</v>
      </c>
      <c r="C60" s="1">
        <v>17.533784986513165</v>
      </c>
      <c r="D60" s="1">
        <v>17.533784986513165</v>
      </c>
      <c r="E60">
        <v>32.306577590119588</v>
      </c>
      <c r="F60">
        <v>19.230179216273768</v>
      </c>
      <c r="G60">
        <v>20.155269519052911</v>
      </c>
      <c r="H60">
        <v>19.213440412420606</v>
      </c>
      <c r="I60">
        <v>18.562138519472636</v>
      </c>
      <c r="J60">
        <v>12.476738013542818</v>
      </c>
      <c r="K60">
        <v>16.470976616572077</v>
      </c>
      <c r="L60">
        <v>6.6621803647818414</v>
      </c>
      <c r="M60">
        <v>6.5262649117732332</v>
      </c>
      <c r="N60">
        <v>7.2960879877239906</v>
      </c>
      <c r="O60">
        <v>17.892861355730659</v>
      </c>
      <c r="P60">
        <v>18.093670128482312</v>
      </c>
      <c r="Q60">
        <v>16.526856975231883</v>
      </c>
      <c r="R60">
        <v>18.93996184772999</v>
      </c>
      <c r="S60">
        <v>17.757461354710799</v>
      </c>
      <c r="T60">
        <v>17.442213301988595</v>
      </c>
      <c r="U60">
        <v>18.517073714102615</v>
      </c>
      <c r="V60">
        <v>6.6477596270620953</v>
      </c>
      <c r="W60">
        <v>11.835375703457105</v>
      </c>
      <c r="X60">
        <v>18.29138916878858</v>
      </c>
      <c r="Y60">
        <v>17.690971027654218</v>
      </c>
      <c r="Z60">
        <v>17.138656772987936</v>
      </c>
      <c r="AA60">
        <v>18.733384779894628</v>
      </c>
      <c r="AB60">
        <v>13.230221559399563</v>
      </c>
      <c r="AC60">
        <v>18.563220074805798</v>
      </c>
      <c r="AD60">
        <v>17.570197349251345</v>
      </c>
      <c r="AE60">
        <v>16.991565248250705</v>
      </c>
      <c r="AF60">
        <v>16.393104632877101</v>
      </c>
      <c r="AG60">
        <v>18.787102027900687</v>
      </c>
      <c r="AH60">
        <v>17.363980799858975</v>
      </c>
    </row>
    <row r="61" spans="1:34" x14ac:dyDescent="0.3">
      <c r="A61" s="118">
        <f ca="1">Exceedance!U61</f>
        <v>47880</v>
      </c>
      <c r="B61" s="1">
        <v>14.668070309187122</v>
      </c>
      <c r="C61" s="1">
        <v>14.668070309187122</v>
      </c>
      <c r="D61" s="1">
        <v>14.668070309187122</v>
      </c>
      <c r="E61">
        <v>18.233010695266337</v>
      </c>
      <c r="F61">
        <v>14.661609261916361</v>
      </c>
      <c r="G61">
        <v>15.839173247494418</v>
      </c>
      <c r="H61">
        <v>15.83545035677273</v>
      </c>
      <c r="I61">
        <v>15.844238038826022</v>
      </c>
      <c r="J61">
        <v>11.757011487719382</v>
      </c>
      <c r="K61">
        <v>12.461937556319194</v>
      </c>
      <c r="L61">
        <v>6.0634056776723648</v>
      </c>
      <c r="M61">
        <v>5.9795196974429965</v>
      </c>
      <c r="N61">
        <v>9.0665219759796472</v>
      </c>
      <c r="O61">
        <v>13.441251138177392</v>
      </c>
      <c r="P61">
        <v>14.620985748609458</v>
      </c>
      <c r="Q61">
        <v>12.302396629241443</v>
      </c>
      <c r="R61">
        <v>15.053407048825781</v>
      </c>
      <c r="S61">
        <v>13.553505271809113</v>
      </c>
      <c r="T61">
        <v>13.177158447096312</v>
      </c>
      <c r="U61">
        <v>14.236528560518732</v>
      </c>
      <c r="V61">
        <v>6.0366794853756138</v>
      </c>
      <c r="W61">
        <v>9.6160518359141189</v>
      </c>
      <c r="X61">
        <v>17.333648462361392</v>
      </c>
      <c r="Y61">
        <v>14.251617751905641</v>
      </c>
      <c r="Z61">
        <v>16.079645653320309</v>
      </c>
      <c r="AA61">
        <v>16.409324043577598</v>
      </c>
      <c r="AB61">
        <v>12.72728079933508</v>
      </c>
      <c r="AC61">
        <v>14.729260403330281</v>
      </c>
      <c r="AD61">
        <v>14.232082128181839</v>
      </c>
      <c r="AE61">
        <v>13.458977907852697</v>
      </c>
      <c r="AF61">
        <v>12.926089505164436</v>
      </c>
      <c r="AG61">
        <v>14.571166559495531</v>
      </c>
      <c r="AH61">
        <v>15.514096761322751</v>
      </c>
    </row>
    <row r="62" spans="1:34" x14ac:dyDescent="0.3">
      <c r="A62" s="118">
        <f ca="1">Exceedance!U62</f>
        <v>47908</v>
      </c>
      <c r="B62" s="1">
        <v>16.437427265885496</v>
      </c>
      <c r="C62" s="1">
        <v>16.437427265885496</v>
      </c>
      <c r="D62" s="1">
        <v>16.437427265885496</v>
      </c>
      <c r="E62">
        <v>18.322493455063231</v>
      </c>
      <c r="F62">
        <v>19.686994416248499</v>
      </c>
      <c r="G62">
        <v>18.664970578742498</v>
      </c>
      <c r="H62">
        <v>16.699772131429917</v>
      </c>
      <c r="I62">
        <v>14.541185507408764</v>
      </c>
      <c r="J62">
        <v>10.090997577856289</v>
      </c>
      <c r="K62">
        <v>10.245585160040328</v>
      </c>
      <c r="L62">
        <v>6.7356870775705202</v>
      </c>
      <c r="M62">
        <v>5.7421429166652143</v>
      </c>
      <c r="N62">
        <v>8.5148818044607957</v>
      </c>
      <c r="O62">
        <v>12.909967056705121</v>
      </c>
      <c r="P62">
        <v>23.171147760026116</v>
      </c>
      <c r="Q62">
        <v>10.458709858017183</v>
      </c>
      <c r="R62">
        <v>18.755096137605449</v>
      </c>
      <c r="S62">
        <v>11.319377029175561</v>
      </c>
      <c r="T62">
        <v>13.99384235212832</v>
      </c>
      <c r="U62">
        <v>17.374372575824868</v>
      </c>
      <c r="V62">
        <v>8.19500012667962</v>
      </c>
      <c r="W62">
        <v>10.213568337909924</v>
      </c>
      <c r="X62">
        <v>21.490947602449552</v>
      </c>
      <c r="Y62">
        <v>16.661353318817095</v>
      </c>
      <c r="Z62">
        <v>24.580866427223391</v>
      </c>
      <c r="AA62">
        <v>13.643534941133652</v>
      </c>
      <c r="AB62">
        <v>11.710734121741467</v>
      </c>
      <c r="AC62">
        <v>15.976344906742582</v>
      </c>
      <c r="AD62">
        <v>13.205063460959662</v>
      </c>
      <c r="AE62">
        <v>14.655158378527544</v>
      </c>
      <c r="AF62">
        <v>14.176501535407324</v>
      </c>
      <c r="AG62">
        <v>18.030486644347228</v>
      </c>
      <c r="AH62">
        <v>20.292277669572155</v>
      </c>
    </row>
    <row r="63" spans="1:34" x14ac:dyDescent="0.3">
      <c r="A63" s="118">
        <f ca="1">Exceedance!U63</f>
        <v>47939</v>
      </c>
      <c r="B63" s="1">
        <v>18.685751995072334</v>
      </c>
      <c r="C63" s="1">
        <v>18.685751995072334</v>
      </c>
      <c r="D63" s="1">
        <v>18.685751995072334</v>
      </c>
      <c r="E63">
        <v>19.977607583537239</v>
      </c>
      <c r="F63">
        <v>14.696197849042605</v>
      </c>
      <c r="G63">
        <v>15.701625766131961</v>
      </c>
      <c r="H63">
        <v>16.954591216926026</v>
      </c>
      <c r="I63">
        <v>17.25476959498512</v>
      </c>
      <c r="J63">
        <v>17.692965162475939</v>
      </c>
      <c r="K63">
        <v>19.864123299097812</v>
      </c>
      <c r="L63">
        <v>16.811529012737005</v>
      </c>
      <c r="M63">
        <v>10.908340567490637</v>
      </c>
      <c r="N63">
        <v>17.540533645166217</v>
      </c>
      <c r="O63">
        <v>17.423749041754792</v>
      </c>
      <c r="P63">
        <v>18.753470788499143</v>
      </c>
      <c r="Q63">
        <v>14.809378870484538</v>
      </c>
      <c r="R63">
        <v>16.665944301169322</v>
      </c>
      <c r="S63">
        <v>18.4737005542524</v>
      </c>
      <c r="T63">
        <v>13.590647448400684</v>
      </c>
      <c r="U63">
        <v>15.403580989654845</v>
      </c>
      <c r="V63">
        <v>19.708808916212497</v>
      </c>
      <c r="W63">
        <v>17.808279785499835</v>
      </c>
      <c r="X63">
        <v>16.676394688880869</v>
      </c>
      <c r="Y63">
        <v>16.488287710073134</v>
      </c>
      <c r="Z63">
        <v>25.669825662554523</v>
      </c>
      <c r="AA63">
        <v>18.087917746332792</v>
      </c>
      <c r="AB63">
        <v>13.308486980189084</v>
      </c>
      <c r="AC63">
        <v>19.038903028083027</v>
      </c>
      <c r="AD63">
        <v>18.738724650023936</v>
      </c>
      <c r="AE63">
        <v>15.713356765617787</v>
      </c>
      <c r="AF63">
        <v>14.888657673813464</v>
      </c>
      <c r="AG63">
        <v>17.179454731822631</v>
      </c>
      <c r="AH63">
        <v>17.196031208882321</v>
      </c>
    </row>
    <row r="64" spans="1:34" x14ac:dyDescent="0.3">
      <c r="A64" s="118">
        <f ca="1">Exceedance!U64</f>
        <v>47969</v>
      </c>
      <c r="B64" s="1">
        <v>59.380215053785307</v>
      </c>
      <c r="C64" s="1">
        <v>59.380215053785307</v>
      </c>
      <c r="D64" s="1">
        <v>59.380215053785307</v>
      </c>
      <c r="E64">
        <v>110.34253514140234</v>
      </c>
      <c r="F64">
        <v>108.92938608562793</v>
      </c>
      <c r="G64">
        <v>50.378943445073659</v>
      </c>
      <c r="H64">
        <v>70.991626027767026</v>
      </c>
      <c r="I64">
        <v>76.558587229951129</v>
      </c>
      <c r="J64">
        <v>55.638744690741298</v>
      </c>
      <c r="K64">
        <v>28.138289716671057</v>
      </c>
      <c r="L64">
        <v>34.153667035842595</v>
      </c>
      <c r="M64">
        <v>33.152097672163606</v>
      </c>
      <c r="N64">
        <v>55.757766647332545</v>
      </c>
      <c r="O64">
        <v>72.599514101955293</v>
      </c>
      <c r="P64">
        <v>71.216459342062493</v>
      </c>
      <c r="Q64">
        <v>69.740794433575871</v>
      </c>
      <c r="R64">
        <v>88.770654582237412</v>
      </c>
      <c r="S64">
        <v>37.91186238956157</v>
      </c>
      <c r="T64">
        <v>86.854205206715193</v>
      </c>
      <c r="U64">
        <v>38.421701270457547</v>
      </c>
      <c r="V64">
        <v>27.035825638336245</v>
      </c>
      <c r="W64">
        <v>64.546693194927244</v>
      </c>
      <c r="X64">
        <v>58.062214955511145</v>
      </c>
      <c r="Y64">
        <v>48.145665596857576</v>
      </c>
      <c r="Z64">
        <v>110.2551458002322</v>
      </c>
      <c r="AA64">
        <v>27.196164326088532</v>
      </c>
      <c r="AB64">
        <v>78.290653014403503</v>
      </c>
      <c r="AC64">
        <v>36.932172007419382</v>
      </c>
      <c r="AD64">
        <v>44.781459552932183</v>
      </c>
      <c r="AE64">
        <v>57.052339979557615</v>
      </c>
      <c r="AF64">
        <v>85.684204670195811</v>
      </c>
      <c r="AG64">
        <v>60.186529455684493</v>
      </c>
      <c r="AH64">
        <v>54.694105547725464</v>
      </c>
    </row>
    <row r="65" spans="1:34" x14ac:dyDescent="0.3">
      <c r="A65" s="118">
        <f ca="1">Exceedance!U65</f>
        <v>48000</v>
      </c>
      <c r="B65" s="1">
        <v>20.577472958077042</v>
      </c>
      <c r="C65" s="1">
        <v>20.577472958077042</v>
      </c>
      <c r="D65" s="1">
        <v>20.577472958077042</v>
      </c>
      <c r="E65">
        <v>102.1709290383812</v>
      </c>
      <c r="F65">
        <v>106.78263354041823</v>
      </c>
      <c r="G65">
        <v>18.6896089778296</v>
      </c>
      <c r="H65">
        <v>35.372210320605809</v>
      </c>
      <c r="I65">
        <v>22.731015996143608</v>
      </c>
      <c r="J65">
        <v>19.663654735342096</v>
      </c>
      <c r="K65">
        <v>28.313671147968876</v>
      </c>
      <c r="L65">
        <v>22.351559768744167</v>
      </c>
      <c r="M65">
        <v>23.158399743243052</v>
      </c>
      <c r="N65">
        <v>16.578789823718132</v>
      </c>
      <c r="O65">
        <v>22.005616769405652</v>
      </c>
      <c r="P65">
        <v>17.878444715838977</v>
      </c>
      <c r="Q65">
        <v>101.54528424473152</v>
      </c>
      <c r="R65">
        <v>23.22970262039318</v>
      </c>
      <c r="S65">
        <v>13.052900232357667</v>
      </c>
      <c r="T65">
        <v>40.197568303734691</v>
      </c>
      <c r="U65">
        <v>27.090978859681815</v>
      </c>
      <c r="V65">
        <v>24.198390885004468</v>
      </c>
      <c r="W65">
        <v>15.73467658487165</v>
      </c>
      <c r="X65">
        <v>42.064552319190142</v>
      </c>
      <c r="Y65">
        <v>24.490116534128354</v>
      </c>
      <c r="Z65">
        <v>73.204689275018197</v>
      </c>
      <c r="AA65">
        <v>27.92628706016794</v>
      </c>
      <c r="AB65">
        <v>38.255077052262791</v>
      </c>
      <c r="AC65">
        <v>21.368865436248196</v>
      </c>
      <c r="AD65">
        <v>16.794129627287312</v>
      </c>
      <c r="AE65">
        <v>20.463287564021446</v>
      </c>
      <c r="AF65">
        <v>77.60725747114337</v>
      </c>
      <c r="AG65">
        <v>21.607782320166354</v>
      </c>
      <c r="AH65">
        <v>21.607782320166358</v>
      </c>
    </row>
    <row r="66" spans="1:34" x14ac:dyDescent="0.3">
      <c r="A66" s="118">
        <f ca="1">Exceedance!U66</f>
        <v>48030</v>
      </c>
      <c r="B66" s="1">
        <v>36.137820818146629</v>
      </c>
      <c r="C66" s="1">
        <v>36.137820818146629</v>
      </c>
      <c r="D66" s="1">
        <v>36.137820818146629</v>
      </c>
      <c r="E66">
        <v>42.57524346417101</v>
      </c>
      <c r="F66">
        <v>64.226533417796375</v>
      </c>
      <c r="G66">
        <v>27.883837068303841</v>
      </c>
      <c r="H66">
        <v>79.809463754979433</v>
      </c>
      <c r="I66">
        <v>47.9236663768611</v>
      </c>
      <c r="J66">
        <v>46.109627774079819</v>
      </c>
      <c r="K66">
        <v>38.177291198949192</v>
      </c>
      <c r="L66">
        <v>35.207586764002379</v>
      </c>
      <c r="M66">
        <v>35.791005218095279</v>
      </c>
      <c r="N66">
        <v>31.058945159107687</v>
      </c>
      <c r="O66">
        <v>43.445145964591035</v>
      </c>
      <c r="P66">
        <v>43.308570551310645</v>
      </c>
      <c r="Q66">
        <v>78.477222847892307</v>
      </c>
      <c r="R66">
        <v>50.177283714456131</v>
      </c>
      <c r="S66">
        <v>29.563554724492885</v>
      </c>
      <c r="T66">
        <v>82.195029028894979</v>
      </c>
      <c r="U66">
        <v>34.097325950500384</v>
      </c>
      <c r="V66">
        <v>31.071405778161058</v>
      </c>
      <c r="W66">
        <v>31.742903297383258</v>
      </c>
      <c r="X66">
        <v>43.557159925078338</v>
      </c>
      <c r="Y66">
        <v>34.732556360050296</v>
      </c>
      <c r="Z66">
        <v>36.200522986776633</v>
      </c>
      <c r="AA66">
        <v>36.995319284542539</v>
      </c>
      <c r="AB66">
        <v>55.079562360555521</v>
      </c>
      <c r="AC66">
        <v>34.879661629212833</v>
      </c>
      <c r="AD66">
        <v>32.402357139872443</v>
      </c>
      <c r="AE66">
        <v>31.218071195588966</v>
      </c>
      <c r="AF66">
        <v>66.380028588678712</v>
      </c>
      <c r="AG66">
        <v>44.170184834038167</v>
      </c>
      <c r="AH66">
        <v>44.170184834038167</v>
      </c>
    </row>
    <row r="67" spans="1:34" x14ac:dyDescent="0.3">
      <c r="A67" s="118">
        <f ca="1">Exceedance!U67</f>
        <v>48061</v>
      </c>
      <c r="B67" s="1">
        <v>40.594052177693726</v>
      </c>
      <c r="C67" s="1">
        <v>40.594052177693726</v>
      </c>
      <c r="D67" s="1">
        <v>40.594052177693726</v>
      </c>
      <c r="E67">
        <v>42.397650794667506</v>
      </c>
      <c r="F67">
        <v>41.247023345317309</v>
      </c>
      <c r="G67">
        <v>42.109002944079009</v>
      </c>
      <c r="H67">
        <v>40.404503152213401</v>
      </c>
      <c r="I67">
        <v>37.345302399528087</v>
      </c>
      <c r="J67">
        <v>36.220981183752251</v>
      </c>
      <c r="K67">
        <v>34.006206576066106</v>
      </c>
      <c r="L67">
        <v>37.238275668410964</v>
      </c>
      <c r="M67">
        <v>35.976657534939399</v>
      </c>
      <c r="N67">
        <v>35.842531338163155</v>
      </c>
      <c r="O67">
        <v>35.160083216045599</v>
      </c>
      <c r="P67">
        <v>35.005489048876527</v>
      </c>
      <c r="Q67">
        <v>41.798373172284357</v>
      </c>
      <c r="R67">
        <v>42.17134511405618</v>
      </c>
      <c r="S67">
        <v>41.597653006519238</v>
      </c>
      <c r="T67">
        <v>41.941075480440531</v>
      </c>
      <c r="U67">
        <v>31.544231401008016</v>
      </c>
      <c r="V67">
        <v>30.302322840025155</v>
      </c>
      <c r="W67">
        <v>41.537833352090111</v>
      </c>
      <c r="X67">
        <v>42.365939170632778</v>
      </c>
      <c r="Y67">
        <v>42.147561396030305</v>
      </c>
      <c r="Z67">
        <v>41.500397753807285</v>
      </c>
      <c r="AA67">
        <v>30.681781250349641</v>
      </c>
      <c r="AB67">
        <v>41.343599654877544</v>
      </c>
      <c r="AC67">
        <v>34.644769325481739</v>
      </c>
      <c r="AD67">
        <v>42.218912550108392</v>
      </c>
      <c r="AE67">
        <v>32.393244019017502</v>
      </c>
      <c r="AF67">
        <v>42.131345224648776</v>
      </c>
      <c r="AG67">
        <v>35.869270444458238</v>
      </c>
      <c r="AH67">
        <v>35.869270444458238</v>
      </c>
    </row>
    <row r="68" spans="1:34" x14ac:dyDescent="0.3">
      <c r="A68" s="118">
        <f ca="1">Exceedance!U68</f>
        <v>48092</v>
      </c>
      <c r="B68" s="1">
        <v>39.695829439259242</v>
      </c>
      <c r="C68" s="1">
        <v>39.695829439259242</v>
      </c>
      <c r="D68" s="1">
        <v>39.695829439259242</v>
      </c>
      <c r="E68">
        <v>26.45283686445223</v>
      </c>
      <c r="F68">
        <v>39.424371249403876</v>
      </c>
      <c r="G68">
        <v>41.118545065451976</v>
      </c>
      <c r="H68">
        <v>40.2517584618925</v>
      </c>
      <c r="I68">
        <v>26.773453927570351</v>
      </c>
      <c r="J68">
        <v>26.665738161156369</v>
      </c>
      <c r="K68">
        <v>26.838878604486226</v>
      </c>
      <c r="L68">
        <v>24.646971196652746</v>
      </c>
      <c r="M68">
        <v>25.410379581439084</v>
      </c>
      <c r="N68">
        <v>41.240357861698641</v>
      </c>
      <c r="O68">
        <v>26.260900381345436</v>
      </c>
      <c r="P68">
        <v>24.742397244751036</v>
      </c>
      <c r="Q68">
        <v>40.85865366930549</v>
      </c>
      <c r="R68">
        <v>41.119629452362169</v>
      </c>
      <c r="S68">
        <v>41.130111859160849</v>
      </c>
      <c r="T68">
        <v>40.997455193812094</v>
      </c>
      <c r="U68">
        <v>26.81357624324804</v>
      </c>
      <c r="V68">
        <v>25.359413396659296</v>
      </c>
      <c r="W68">
        <v>39.808244215617478</v>
      </c>
      <c r="X68">
        <v>41.281564564286555</v>
      </c>
      <c r="Y68">
        <v>40.966369435719464</v>
      </c>
      <c r="Z68">
        <v>41.041192132523818</v>
      </c>
      <c r="AA68">
        <v>26.929605642640279</v>
      </c>
      <c r="AB68">
        <v>41.082760297415106</v>
      </c>
      <c r="AC68">
        <v>26.72863260194843</v>
      </c>
      <c r="AD68">
        <v>41.098664638764824</v>
      </c>
      <c r="AE68">
        <v>28.827137709238922</v>
      </c>
      <c r="AF68">
        <v>40.916487637849897</v>
      </c>
      <c r="AG68">
        <v>26.408377001133694</v>
      </c>
      <c r="AH68">
        <v>26.408377001133694</v>
      </c>
    </row>
    <row r="69" spans="1:34" x14ac:dyDescent="0.3">
      <c r="A69" s="118" t="str">
        <f ca="1">Exceedance!U69</f>
        <v/>
      </c>
      <c r="B69" s="1"/>
      <c r="C69" s="1"/>
      <c r="D69" s="1"/>
    </row>
    <row r="70" spans="1:34" x14ac:dyDescent="0.3">
      <c r="A70" s="118" t="str">
        <f ca="1">Exceedance!U70</f>
        <v/>
      </c>
      <c r="B70" s="1"/>
      <c r="C70" s="1"/>
      <c r="D70" s="1"/>
    </row>
    <row r="71" spans="1:34" x14ac:dyDescent="0.3">
      <c r="A71" s="118" t="str">
        <f ca="1">Exceedance!U71</f>
        <v/>
      </c>
      <c r="B71" s="1"/>
      <c r="C71" s="1"/>
      <c r="D71" s="1"/>
    </row>
    <row r="72" spans="1:34" x14ac:dyDescent="0.3">
      <c r="A72" s="118" t="str">
        <f ca="1">Exceedance!U72</f>
        <v/>
      </c>
      <c r="B72" s="1"/>
      <c r="C72" s="1"/>
      <c r="D72" s="1"/>
    </row>
    <row r="73" spans="1:34" x14ac:dyDescent="0.3">
      <c r="A73" s="118" t="str">
        <f ca="1">Exceedance!U73</f>
        <v/>
      </c>
      <c r="B73" s="1"/>
      <c r="C73" s="1"/>
      <c r="D73" s="1"/>
    </row>
    <row r="74" spans="1:34" x14ac:dyDescent="0.3">
      <c r="A74" s="118" t="str">
        <f ca="1">Exceedance!U74</f>
        <v/>
      </c>
      <c r="B74" s="1"/>
      <c r="C74" s="1"/>
      <c r="D74" s="1"/>
    </row>
    <row r="75" spans="1:34" x14ac:dyDescent="0.3">
      <c r="A75" s="118" t="str">
        <f ca="1">Exceedance!U75</f>
        <v/>
      </c>
      <c r="B75" s="1"/>
      <c r="C75" s="1"/>
      <c r="D75" s="1"/>
    </row>
    <row r="76" spans="1:34" x14ac:dyDescent="0.3">
      <c r="A76" s="118" t="str">
        <f ca="1">Exceedance!U76</f>
        <v/>
      </c>
      <c r="B76" s="1"/>
      <c r="C76" s="1"/>
      <c r="D76" s="1"/>
    </row>
    <row r="77" spans="1:34" x14ac:dyDescent="0.3">
      <c r="A77" s="118" t="str">
        <f ca="1">Exceedance!U77</f>
        <v/>
      </c>
      <c r="B77" s="1"/>
      <c r="C77" s="1"/>
      <c r="D77" s="1"/>
    </row>
    <row r="78" spans="1:34" x14ac:dyDescent="0.3">
      <c r="A78" s="118" t="str">
        <f ca="1">Exceedance!U78</f>
        <v/>
      </c>
      <c r="B78" s="1"/>
      <c r="C78" s="1"/>
      <c r="D78" s="1"/>
    </row>
    <row r="79" spans="1:34" x14ac:dyDescent="0.3">
      <c r="A79" s="118" t="str">
        <f ca="1">Exceedance!U79</f>
        <v/>
      </c>
      <c r="B79" s="1"/>
      <c r="C79" s="1"/>
      <c r="D79" s="1"/>
    </row>
    <row r="80" spans="1:34" x14ac:dyDescent="0.3">
      <c r="A80" s="118" t="str">
        <f ca="1">Exceedance!U80</f>
        <v/>
      </c>
      <c r="B80" s="1"/>
      <c r="C80" s="1"/>
      <c r="D80" s="1"/>
    </row>
    <row r="81" spans="1:4" x14ac:dyDescent="0.3">
      <c r="A81" s="118" t="str">
        <f ca="1">Exceedance!U81</f>
        <v/>
      </c>
      <c r="B81" s="1"/>
      <c r="C81" s="1"/>
      <c r="D81" s="1"/>
    </row>
    <row r="82" spans="1:4" x14ac:dyDescent="0.3">
      <c r="A82" s="118" t="str">
        <f ca="1">Exceedance!U82</f>
        <v/>
      </c>
      <c r="B82" s="1"/>
      <c r="C82" s="1"/>
      <c r="D82" s="1"/>
    </row>
    <row r="83" spans="1:4" x14ac:dyDescent="0.3">
      <c r="A83" s="118" t="str">
        <f ca="1">Exceedance!U83</f>
        <v/>
      </c>
      <c r="B83" s="1"/>
      <c r="C83" s="1"/>
      <c r="D83" s="1"/>
    </row>
    <row r="84" spans="1:4" x14ac:dyDescent="0.3">
      <c r="A84" s="118" t="str">
        <f ca="1">Exceedance!U84</f>
        <v/>
      </c>
      <c r="B84" s="1"/>
      <c r="C84" s="1"/>
      <c r="D84" s="1"/>
    </row>
    <row r="85" spans="1:4" x14ac:dyDescent="0.3">
      <c r="A85" s="118" t="str">
        <f ca="1">Exceedance!U85</f>
        <v/>
      </c>
      <c r="B85" s="1"/>
      <c r="C85" s="1"/>
      <c r="D85" s="1"/>
    </row>
    <row r="86" spans="1:4" x14ac:dyDescent="0.3">
      <c r="A86" s="118" t="str">
        <f ca="1">Exceedance!U86</f>
        <v/>
      </c>
      <c r="B86" s="1"/>
      <c r="C86" s="1"/>
      <c r="D86" s="1"/>
    </row>
    <row r="87" spans="1:4" x14ac:dyDescent="0.3">
      <c r="A87" s="118" t="str">
        <f ca="1">Exceedance!U87</f>
        <v/>
      </c>
      <c r="B87" s="1"/>
      <c r="C87" s="1"/>
      <c r="D87" s="1"/>
    </row>
    <row r="88" spans="1:4" x14ac:dyDescent="0.3">
      <c r="A88" s="118" t="str">
        <f ca="1">Exceedance!U88</f>
        <v/>
      </c>
      <c r="B88" s="1"/>
      <c r="C88" s="1"/>
      <c r="D88" s="1"/>
    </row>
    <row r="89" spans="1:4" x14ac:dyDescent="0.3">
      <c r="A89" s="118" t="str">
        <f ca="1">Exceedance!U89</f>
        <v/>
      </c>
      <c r="B89" s="1"/>
      <c r="C89" s="1"/>
      <c r="D89" s="1"/>
    </row>
    <row r="90" spans="1:4" x14ac:dyDescent="0.3">
      <c r="A90" s="118" t="str">
        <f ca="1">Exceedance!U90</f>
        <v/>
      </c>
      <c r="B90" s="1"/>
      <c r="C90" s="1"/>
      <c r="D90" s="1"/>
    </row>
    <row r="91" spans="1:4" x14ac:dyDescent="0.3">
      <c r="A91" s="118" t="str">
        <f ca="1">Exceedance!U91</f>
        <v/>
      </c>
      <c r="B91" s="1"/>
      <c r="C91" s="1"/>
      <c r="D91" s="1"/>
    </row>
    <row r="92" spans="1:4" x14ac:dyDescent="0.3">
      <c r="A92" s="118" t="str">
        <f ca="1">Exceedance!U92</f>
        <v/>
      </c>
      <c r="B92" s="1"/>
      <c r="C92" s="1"/>
      <c r="D92" s="1"/>
    </row>
    <row r="93" spans="1:4" x14ac:dyDescent="0.3">
      <c r="A93" s="118" t="str">
        <f ca="1">Exceedance!U93</f>
        <v/>
      </c>
      <c r="B93" s="1"/>
      <c r="C93" s="1"/>
      <c r="D93" s="1"/>
    </row>
    <row r="94" spans="1:4" x14ac:dyDescent="0.3">
      <c r="A94" s="118" t="str">
        <f ca="1">Exceedance!U94</f>
        <v/>
      </c>
      <c r="B94" s="1"/>
      <c r="C94" s="1"/>
      <c r="D94" s="1"/>
    </row>
    <row r="95" spans="1:4" x14ac:dyDescent="0.3">
      <c r="A95" s="118" t="str">
        <f ca="1">Exceedance!U95</f>
        <v/>
      </c>
      <c r="B95" s="1"/>
      <c r="C95" s="1"/>
      <c r="D95" s="1"/>
    </row>
    <row r="96" spans="1:4" x14ac:dyDescent="0.3">
      <c r="A96" s="118" t="str">
        <f ca="1">Exceedance!U96</f>
        <v/>
      </c>
      <c r="B96" s="1"/>
      <c r="C96" s="1"/>
      <c r="D96" s="1"/>
    </row>
    <row r="97" spans="1:4" x14ac:dyDescent="0.3">
      <c r="A97" s="118" t="str">
        <f ca="1">Exceedance!U97</f>
        <v/>
      </c>
      <c r="B97" s="1"/>
      <c r="C97" s="1"/>
      <c r="D97" s="1"/>
    </row>
    <row r="98" spans="1:4" x14ac:dyDescent="0.3">
      <c r="A98" s="118" t="str">
        <f ca="1">Exceedance!U98</f>
        <v/>
      </c>
      <c r="B98" s="1"/>
      <c r="C98" s="1"/>
      <c r="D98" s="1"/>
    </row>
    <row r="99" spans="1:4" x14ac:dyDescent="0.3">
      <c r="A99" s="118" t="str">
        <f ca="1">Exceedance!U99</f>
        <v/>
      </c>
      <c r="B99" s="1"/>
      <c r="C99" s="1"/>
      <c r="D99" s="1"/>
    </row>
    <row r="100" spans="1:4" x14ac:dyDescent="0.3">
      <c r="A100" s="118"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B1:AH1"/>
  </mergeCells>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900-000000000000}">
  <sheetPr codeName="Sheet37">
    <tabColor rgb="FFFF66CC"/>
  </sheetPr>
  <dimension ref="A1:AH175"/>
  <sheetViews>
    <sheetView workbookViewId="0">
      <selection activeCell="B4" sqref="B4:AQ175"/>
    </sheetView>
  </sheetViews>
  <sheetFormatPr defaultColWidth="8.5546875" defaultRowHeight="14.4" x14ac:dyDescent="0.3"/>
  <cols>
    <col min="1" max="1" width="8.5546875" style="37"/>
    <col min="2" max="4" width="8.5546875" style="185"/>
  </cols>
  <sheetData>
    <row r="1" spans="1:34" s="37" customFormat="1" x14ac:dyDescent="0.3">
      <c r="A1" s="24"/>
      <c r="B1" s="878" t="s">
        <v>116</v>
      </c>
      <c r="C1" s="879"/>
      <c r="D1" s="879"/>
      <c r="E1" s="879"/>
      <c r="F1" s="879"/>
      <c r="G1" s="879"/>
      <c r="H1" s="879"/>
      <c r="I1" s="879"/>
      <c r="J1" s="879"/>
      <c r="K1" s="879"/>
      <c r="L1" s="879"/>
      <c r="M1" s="879"/>
      <c r="N1" s="879"/>
      <c r="O1" s="879"/>
      <c r="P1" s="879"/>
      <c r="Q1" s="879"/>
      <c r="R1" s="879"/>
      <c r="S1" s="879"/>
      <c r="T1" s="879"/>
      <c r="U1" s="879"/>
      <c r="V1" s="879"/>
      <c r="W1" s="879"/>
      <c r="X1" s="879"/>
      <c r="Y1" s="879"/>
      <c r="Z1" s="879"/>
      <c r="AA1" s="879"/>
      <c r="AB1" s="879"/>
      <c r="AC1" s="879"/>
      <c r="AD1" s="879"/>
      <c r="AE1" s="879"/>
      <c r="AF1" s="879"/>
      <c r="AG1" s="879"/>
      <c r="AH1" s="879"/>
    </row>
    <row r="2" spans="1:34" s="37" customFormat="1" x14ac:dyDescent="0.3">
      <c r="A2" s="24"/>
      <c r="B2" s="37" t="s">
        <v>288</v>
      </c>
      <c r="C2" s="37" t="s">
        <v>287</v>
      </c>
      <c r="D2" s="37" t="s">
        <v>289</v>
      </c>
      <c r="E2" s="37">
        <v>1991</v>
      </c>
      <c r="F2" s="37">
        <v>1992</v>
      </c>
      <c r="G2" s="37">
        <v>1993</v>
      </c>
      <c r="H2" s="37">
        <v>1994</v>
      </c>
      <c r="I2" s="37">
        <v>1995</v>
      </c>
      <c r="J2" s="37">
        <v>1996</v>
      </c>
      <c r="K2" s="37">
        <v>1997</v>
      </c>
      <c r="L2" s="37">
        <v>1998</v>
      </c>
      <c r="M2" s="37">
        <v>1999</v>
      </c>
      <c r="N2" s="37">
        <v>2000</v>
      </c>
      <c r="O2" s="37">
        <v>2001</v>
      </c>
      <c r="P2" s="37">
        <v>2002</v>
      </c>
      <c r="Q2" s="37">
        <v>2003</v>
      </c>
      <c r="R2" s="37">
        <v>2004</v>
      </c>
      <c r="S2" s="37">
        <v>2005</v>
      </c>
      <c r="T2" s="37">
        <v>2006</v>
      </c>
      <c r="U2" s="37">
        <v>2007</v>
      </c>
      <c r="V2" s="37">
        <v>2008</v>
      </c>
      <c r="W2" s="37">
        <v>2009</v>
      </c>
      <c r="X2" s="37">
        <v>2010</v>
      </c>
      <c r="Y2" s="37">
        <v>2011</v>
      </c>
      <c r="Z2" s="37">
        <v>2012</v>
      </c>
      <c r="AA2" s="37">
        <v>2013</v>
      </c>
      <c r="AB2" s="37">
        <v>2014</v>
      </c>
      <c r="AC2" s="37">
        <v>2015</v>
      </c>
      <c r="AD2" s="37">
        <v>2016</v>
      </c>
      <c r="AE2" s="37">
        <v>2017</v>
      </c>
      <c r="AF2" s="37">
        <v>2018</v>
      </c>
      <c r="AG2" s="37">
        <v>2019</v>
      </c>
      <c r="AH2" s="37">
        <v>2020</v>
      </c>
    </row>
    <row r="3" spans="1:34" s="27" customFormat="1" x14ac:dyDescent="0.3">
      <c r="A3" s="25"/>
      <c r="B3" s="27" t="s">
        <v>323</v>
      </c>
      <c r="C3" s="27" t="s">
        <v>324</v>
      </c>
      <c r="D3" s="27" t="s">
        <v>325</v>
      </c>
      <c r="E3" s="27" t="s">
        <v>326</v>
      </c>
      <c r="F3" s="27" t="s">
        <v>327</v>
      </c>
      <c r="G3" s="27" t="s">
        <v>328</v>
      </c>
      <c r="H3" s="27" t="s">
        <v>329</v>
      </c>
      <c r="I3" s="27" t="s">
        <v>330</v>
      </c>
      <c r="J3" s="27" t="s">
        <v>331</v>
      </c>
      <c r="K3" s="27" t="s">
        <v>332</v>
      </c>
      <c r="L3" s="27" t="s">
        <v>333</v>
      </c>
      <c r="M3" s="27" t="s">
        <v>334</v>
      </c>
      <c r="N3" s="27" t="s">
        <v>335</v>
      </c>
      <c r="O3" s="27" t="s">
        <v>336</v>
      </c>
      <c r="P3" s="27" t="s">
        <v>337</v>
      </c>
      <c r="Q3" s="27" t="s">
        <v>338</v>
      </c>
      <c r="R3" s="27" t="s">
        <v>339</v>
      </c>
      <c r="S3" s="27" t="s">
        <v>340</v>
      </c>
      <c r="T3" s="27" t="s">
        <v>341</v>
      </c>
      <c r="U3" s="27" t="s">
        <v>342</v>
      </c>
      <c r="V3" s="27" t="s">
        <v>343</v>
      </c>
      <c r="W3" s="27" t="s">
        <v>344</v>
      </c>
      <c r="X3" s="27" t="s">
        <v>345</v>
      </c>
      <c r="Y3" s="27" t="s">
        <v>346</v>
      </c>
      <c r="Z3" s="27" t="s">
        <v>347</v>
      </c>
      <c r="AA3" s="27" t="s">
        <v>348</v>
      </c>
      <c r="AB3" s="27" t="s">
        <v>349</v>
      </c>
      <c r="AC3" s="27" t="s">
        <v>350</v>
      </c>
      <c r="AD3" s="27" t="s">
        <v>351</v>
      </c>
      <c r="AE3" s="27" t="s">
        <v>352</v>
      </c>
      <c r="AF3" s="27" t="s">
        <v>353</v>
      </c>
      <c r="AG3" s="27" t="s">
        <v>354</v>
      </c>
      <c r="AH3" s="27" t="s">
        <v>355</v>
      </c>
    </row>
    <row r="4" spans="1:34" x14ac:dyDescent="0.3">
      <c r="A4" s="26">
        <f ca="1">Exceedance!U4</f>
        <v>46143</v>
      </c>
      <c r="B4" s="1">
        <v>19.807355848776506</v>
      </c>
      <c r="C4" s="1">
        <v>19.807355848776506</v>
      </c>
      <c r="D4" s="1">
        <v>19.807355848776506</v>
      </c>
      <c r="E4">
        <v>19.807355848776506</v>
      </c>
      <c r="F4">
        <v>19.807355848776506</v>
      </c>
      <c r="G4">
        <v>19.807355848776506</v>
      </c>
      <c r="H4">
        <v>19.807355848776506</v>
      </c>
      <c r="I4">
        <v>19.807355848776506</v>
      </c>
      <c r="J4">
        <v>19.807355848776506</v>
      </c>
      <c r="K4">
        <v>19.807355848776506</v>
      </c>
      <c r="L4">
        <v>19.807355848776506</v>
      </c>
      <c r="M4">
        <v>19.807355848776506</v>
      </c>
      <c r="N4">
        <v>19.807355848776506</v>
      </c>
      <c r="O4">
        <v>19.807355848776506</v>
      </c>
      <c r="P4">
        <v>19.807355848776506</v>
      </c>
      <c r="Q4">
        <v>19.807355848776506</v>
      </c>
      <c r="R4">
        <v>19.807355848776506</v>
      </c>
      <c r="S4">
        <v>19.807355848776506</v>
      </c>
      <c r="T4">
        <v>19.807355848776506</v>
      </c>
      <c r="U4">
        <v>19.807355848776506</v>
      </c>
      <c r="V4">
        <v>19.807355848776506</v>
      </c>
      <c r="W4">
        <v>19.807355848776506</v>
      </c>
      <c r="X4">
        <v>19.807355848776506</v>
      </c>
      <c r="Y4">
        <v>19.807355848776506</v>
      </c>
      <c r="Z4">
        <v>19.807355848776506</v>
      </c>
      <c r="AA4">
        <v>19.807355848776506</v>
      </c>
      <c r="AB4">
        <v>19.807355848776506</v>
      </c>
      <c r="AC4">
        <v>19.807355848776506</v>
      </c>
      <c r="AD4">
        <v>19.807355848776506</v>
      </c>
      <c r="AE4">
        <v>19.807355848776506</v>
      </c>
      <c r="AF4">
        <v>19.807355848776506</v>
      </c>
      <c r="AG4">
        <v>19.807355848776506</v>
      </c>
      <c r="AH4">
        <v>19.807355848776506</v>
      </c>
    </row>
    <row r="5" spans="1:34" x14ac:dyDescent="0.3">
      <c r="A5" s="26">
        <f ca="1">Exceedance!U5</f>
        <v>46174</v>
      </c>
      <c r="B5" s="1">
        <v>22.314355848779861</v>
      </c>
      <c r="C5" s="1">
        <v>22.314355848779861</v>
      </c>
      <c r="D5" s="1">
        <v>22.314355848779861</v>
      </c>
      <c r="E5">
        <v>22.314355848779861</v>
      </c>
      <c r="F5">
        <v>22.314355848779861</v>
      </c>
      <c r="G5">
        <v>22.314355848779861</v>
      </c>
      <c r="H5">
        <v>22.314355848779861</v>
      </c>
      <c r="I5">
        <v>22.314355848779861</v>
      </c>
      <c r="J5">
        <v>22.314355848779861</v>
      </c>
      <c r="K5">
        <v>22.314355848779861</v>
      </c>
      <c r="L5">
        <v>22.314355848779861</v>
      </c>
      <c r="M5">
        <v>22.314355848779861</v>
      </c>
      <c r="N5">
        <v>22.314355848779861</v>
      </c>
      <c r="O5">
        <v>22.314355848779861</v>
      </c>
      <c r="P5">
        <v>22.314355848779861</v>
      </c>
      <c r="Q5">
        <v>22.314355848779861</v>
      </c>
      <c r="R5">
        <v>22.314355848779861</v>
      </c>
      <c r="S5">
        <v>22.314355848779861</v>
      </c>
      <c r="T5">
        <v>22.314355848779861</v>
      </c>
      <c r="U5">
        <v>22.314355848779861</v>
      </c>
      <c r="V5">
        <v>22.314355848779861</v>
      </c>
      <c r="W5">
        <v>22.314355848779861</v>
      </c>
      <c r="X5">
        <v>22.314355848779861</v>
      </c>
      <c r="Y5">
        <v>22.314355848779861</v>
      </c>
      <c r="Z5">
        <v>22.314355848779861</v>
      </c>
      <c r="AA5">
        <v>22.314355848779861</v>
      </c>
      <c r="AB5">
        <v>22.314355848779861</v>
      </c>
      <c r="AC5">
        <v>22.314355848779861</v>
      </c>
      <c r="AD5">
        <v>22.314355848779861</v>
      </c>
      <c r="AE5">
        <v>22.314355848779861</v>
      </c>
      <c r="AF5">
        <v>22.314355848779861</v>
      </c>
      <c r="AG5">
        <v>22.314355848779861</v>
      </c>
      <c r="AH5">
        <v>22.314355848779861</v>
      </c>
    </row>
    <row r="6" spans="1:34" x14ac:dyDescent="0.3">
      <c r="A6" s="26">
        <f ca="1">Exceedance!U6</f>
        <v>46204</v>
      </c>
      <c r="B6" s="1">
        <v>25.614355848784275</v>
      </c>
      <c r="C6" s="1">
        <v>25.614355848784275</v>
      </c>
      <c r="D6" s="1">
        <v>25.614355848784275</v>
      </c>
      <c r="E6">
        <v>25.614355848784275</v>
      </c>
      <c r="F6">
        <v>25.614355848784275</v>
      </c>
      <c r="G6">
        <v>25.614355848784275</v>
      </c>
      <c r="H6">
        <v>25.614355848784275</v>
      </c>
      <c r="I6">
        <v>25.614355848784275</v>
      </c>
      <c r="J6">
        <v>25.614355848784275</v>
      </c>
      <c r="K6">
        <v>25.614355848784275</v>
      </c>
      <c r="L6">
        <v>25.614355848784275</v>
      </c>
      <c r="M6">
        <v>25.614355848784275</v>
      </c>
      <c r="N6">
        <v>25.614355848784275</v>
      </c>
      <c r="O6">
        <v>25.614355848784275</v>
      </c>
      <c r="P6">
        <v>25.614355848784275</v>
      </c>
      <c r="Q6">
        <v>25.614355848784275</v>
      </c>
      <c r="R6">
        <v>25.614355848784275</v>
      </c>
      <c r="S6">
        <v>25.614355848784275</v>
      </c>
      <c r="T6">
        <v>25.614355848784275</v>
      </c>
      <c r="U6">
        <v>25.614355848784275</v>
      </c>
      <c r="V6">
        <v>25.614355848784275</v>
      </c>
      <c r="W6">
        <v>25.614355848784275</v>
      </c>
      <c r="X6">
        <v>25.614355848784275</v>
      </c>
      <c r="Y6">
        <v>25.614355848784275</v>
      </c>
      <c r="Z6">
        <v>25.614355848784275</v>
      </c>
      <c r="AA6">
        <v>25.614355848784275</v>
      </c>
      <c r="AB6">
        <v>25.614355848784275</v>
      </c>
      <c r="AC6">
        <v>25.614355848784275</v>
      </c>
      <c r="AD6">
        <v>25.614355848784275</v>
      </c>
      <c r="AE6">
        <v>25.614355848784275</v>
      </c>
      <c r="AF6">
        <v>25.614355848784275</v>
      </c>
      <c r="AG6">
        <v>25.614355848784275</v>
      </c>
      <c r="AH6">
        <v>25.614355848784275</v>
      </c>
    </row>
    <row r="7" spans="1:34" x14ac:dyDescent="0.3">
      <c r="A7" s="26">
        <f ca="1">Exceedance!U7</f>
        <v>46235</v>
      </c>
      <c r="B7" s="1">
        <v>24.601355848782919</v>
      </c>
      <c r="C7" s="1">
        <v>24.601355848782919</v>
      </c>
      <c r="D7" s="1">
        <v>24.601355848782919</v>
      </c>
      <c r="E7">
        <v>24.601355848782919</v>
      </c>
      <c r="F7">
        <v>24.601355848782919</v>
      </c>
      <c r="G7">
        <v>24.601355848782919</v>
      </c>
      <c r="H7">
        <v>24.601355848782919</v>
      </c>
      <c r="I7">
        <v>24.601355848782919</v>
      </c>
      <c r="J7">
        <v>24.601355848782919</v>
      </c>
      <c r="K7">
        <v>24.601355848782919</v>
      </c>
      <c r="L7">
        <v>24.601355848782919</v>
      </c>
      <c r="M7">
        <v>24.601355848782919</v>
      </c>
      <c r="N7">
        <v>24.601355848782919</v>
      </c>
      <c r="O7">
        <v>24.601355848782919</v>
      </c>
      <c r="P7">
        <v>24.601355848782919</v>
      </c>
      <c r="Q7">
        <v>24.601355848782919</v>
      </c>
      <c r="R7">
        <v>24.601355848782919</v>
      </c>
      <c r="S7">
        <v>24.601355848782919</v>
      </c>
      <c r="T7">
        <v>24.601355848782919</v>
      </c>
      <c r="U7">
        <v>24.601355848782919</v>
      </c>
      <c r="V7">
        <v>24.601355848782919</v>
      </c>
      <c r="W7">
        <v>24.601355848782919</v>
      </c>
      <c r="X7">
        <v>24.601355848782919</v>
      </c>
      <c r="Y7">
        <v>24.601355848782919</v>
      </c>
      <c r="Z7">
        <v>24.601355848782919</v>
      </c>
      <c r="AA7">
        <v>24.601355848782919</v>
      </c>
      <c r="AB7">
        <v>24.601355848782919</v>
      </c>
      <c r="AC7">
        <v>24.601355848782919</v>
      </c>
      <c r="AD7">
        <v>24.601355848782919</v>
      </c>
      <c r="AE7">
        <v>24.601355848782919</v>
      </c>
      <c r="AF7">
        <v>24.601355848782919</v>
      </c>
      <c r="AG7">
        <v>24.601355848782919</v>
      </c>
      <c r="AH7">
        <v>24.601355848782919</v>
      </c>
    </row>
    <row r="8" spans="1:34" x14ac:dyDescent="0.3">
      <c r="A8" s="26">
        <f ca="1">Exceedance!U8</f>
        <v>46266</v>
      </c>
      <c r="B8" s="1">
        <v>17.101355848772887</v>
      </c>
      <c r="C8" s="1">
        <v>17.101355848772887</v>
      </c>
      <c r="D8" s="1">
        <v>17.101355848772887</v>
      </c>
      <c r="E8">
        <v>17.101355848772887</v>
      </c>
      <c r="F8">
        <v>17.101355848772887</v>
      </c>
      <c r="G8">
        <v>17.101355848772887</v>
      </c>
      <c r="H8">
        <v>17.101355848772887</v>
      </c>
      <c r="I8">
        <v>17.101355848772887</v>
      </c>
      <c r="J8">
        <v>17.101355848772887</v>
      </c>
      <c r="K8">
        <v>17.101355848772887</v>
      </c>
      <c r="L8">
        <v>17.101355848772887</v>
      </c>
      <c r="M8">
        <v>17.101355848772887</v>
      </c>
      <c r="N8">
        <v>17.101355848772887</v>
      </c>
      <c r="O8">
        <v>17.101355848772887</v>
      </c>
      <c r="P8">
        <v>17.101355848772887</v>
      </c>
      <c r="Q8">
        <v>17.101355848772887</v>
      </c>
      <c r="R8">
        <v>17.101355848772887</v>
      </c>
      <c r="S8">
        <v>17.101355848772887</v>
      </c>
      <c r="T8">
        <v>17.101355848772887</v>
      </c>
      <c r="U8">
        <v>17.101355848772887</v>
      </c>
      <c r="V8">
        <v>17.101355848772887</v>
      </c>
      <c r="W8">
        <v>17.101355848772887</v>
      </c>
      <c r="X8">
        <v>17.101355848772887</v>
      </c>
      <c r="Y8">
        <v>17.101355848772887</v>
      </c>
      <c r="Z8">
        <v>17.101355848772887</v>
      </c>
      <c r="AA8">
        <v>17.101355848772887</v>
      </c>
      <c r="AB8">
        <v>17.101355848772887</v>
      </c>
      <c r="AC8">
        <v>17.101355848772887</v>
      </c>
      <c r="AD8">
        <v>17.101355848772887</v>
      </c>
      <c r="AE8">
        <v>17.101355848772887</v>
      </c>
      <c r="AF8">
        <v>17.101355848772887</v>
      </c>
      <c r="AG8">
        <v>17.101355848772887</v>
      </c>
      <c r="AH8">
        <v>17.101355848772887</v>
      </c>
    </row>
    <row r="9" spans="1:34" x14ac:dyDescent="0.3">
      <c r="A9" s="26">
        <f ca="1">Exceedance!U9</f>
        <v>46296</v>
      </c>
      <c r="B9" s="1">
        <v>17.22335584877305</v>
      </c>
      <c r="C9" s="1">
        <v>17.22335584877305</v>
      </c>
      <c r="D9" s="1">
        <v>17.22335584877305</v>
      </c>
      <c r="E9">
        <v>17.22335584877305</v>
      </c>
      <c r="F9">
        <v>17.22335584877305</v>
      </c>
      <c r="G9">
        <v>17.22335584877305</v>
      </c>
      <c r="H9">
        <v>17.22335584877305</v>
      </c>
      <c r="I9">
        <v>17.22335584877305</v>
      </c>
      <c r="J9">
        <v>17.22335584877305</v>
      </c>
      <c r="K9">
        <v>17.22335584877305</v>
      </c>
      <c r="L9">
        <v>17.22335584877305</v>
      </c>
      <c r="M9">
        <v>17.22335584877305</v>
      </c>
      <c r="N9">
        <v>17.22335584877305</v>
      </c>
      <c r="O9">
        <v>17.22335584877305</v>
      </c>
      <c r="P9">
        <v>17.22335584877305</v>
      </c>
      <c r="Q9">
        <v>17.22335584877305</v>
      </c>
      <c r="R9">
        <v>17.22335584877305</v>
      </c>
      <c r="S9">
        <v>17.22335584877305</v>
      </c>
      <c r="T9">
        <v>17.22335584877305</v>
      </c>
      <c r="U9">
        <v>17.22335584877305</v>
      </c>
      <c r="V9">
        <v>17.22335584877305</v>
      </c>
      <c r="W9">
        <v>17.22335584877305</v>
      </c>
      <c r="X9">
        <v>17.22335584877305</v>
      </c>
      <c r="Y9">
        <v>17.22335584877305</v>
      </c>
      <c r="Z9">
        <v>17.22335584877305</v>
      </c>
      <c r="AA9">
        <v>17.22335584877305</v>
      </c>
      <c r="AB9">
        <v>17.22335584877305</v>
      </c>
      <c r="AC9">
        <v>17.22335584877305</v>
      </c>
      <c r="AD9">
        <v>17.22335584877305</v>
      </c>
      <c r="AE9">
        <v>17.22335584877305</v>
      </c>
      <c r="AF9">
        <v>17.22335584877305</v>
      </c>
      <c r="AG9">
        <v>17.22335584877305</v>
      </c>
      <c r="AH9">
        <v>17.22335584877305</v>
      </c>
    </row>
    <row r="10" spans="1:34" x14ac:dyDescent="0.3">
      <c r="A10" s="26">
        <f ca="1">Exceedance!U10</f>
        <v>46327</v>
      </c>
      <c r="B10" s="1">
        <v>10.306355848763797</v>
      </c>
      <c r="C10" s="1">
        <v>10.306355848763797</v>
      </c>
      <c r="D10" s="1">
        <v>10.306355848763797</v>
      </c>
      <c r="E10">
        <v>10.306355848763797</v>
      </c>
      <c r="F10">
        <v>10.306355848763797</v>
      </c>
      <c r="G10">
        <v>10.306355848763797</v>
      </c>
      <c r="H10">
        <v>10.306355848763797</v>
      </c>
      <c r="I10">
        <v>10.306355848763797</v>
      </c>
      <c r="J10">
        <v>10.306355848763797</v>
      </c>
      <c r="K10">
        <v>10.306355848763797</v>
      </c>
      <c r="L10">
        <v>10.306355848763797</v>
      </c>
      <c r="M10">
        <v>10.306355848763797</v>
      </c>
      <c r="N10">
        <v>10.306355848763797</v>
      </c>
      <c r="O10">
        <v>10.306355848763797</v>
      </c>
      <c r="P10">
        <v>10.306355848763797</v>
      </c>
      <c r="Q10">
        <v>10.306355848763797</v>
      </c>
      <c r="R10">
        <v>10.306355848763797</v>
      </c>
      <c r="S10">
        <v>10.306355848763797</v>
      </c>
      <c r="T10">
        <v>10.306355848763797</v>
      </c>
      <c r="U10">
        <v>10.306355848763797</v>
      </c>
      <c r="V10">
        <v>10.306355848763797</v>
      </c>
      <c r="W10">
        <v>10.306355848763797</v>
      </c>
      <c r="X10">
        <v>10.306355848763797</v>
      </c>
      <c r="Y10">
        <v>10.306355848763797</v>
      </c>
      <c r="Z10">
        <v>10.306355848763797</v>
      </c>
      <c r="AA10">
        <v>10.306355848763797</v>
      </c>
      <c r="AB10">
        <v>10.306355848763797</v>
      </c>
      <c r="AC10">
        <v>10.306355848763797</v>
      </c>
      <c r="AD10">
        <v>10.306355848763797</v>
      </c>
      <c r="AE10">
        <v>10.306355848763797</v>
      </c>
      <c r="AF10">
        <v>10.306355848763797</v>
      </c>
      <c r="AG10">
        <v>10.306355848763797</v>
      </c>
      <c r="AH10">
        <v>10.306355848763797</v>
      </c>
    </row>
    <row r="11" spans="1:34" x14ac:dyDescent="0.3">
      <c r="A11" s="26">
        <f ca="1">Exceedance!U11</f>
        <v>46357</v>
      </c>
      <c r="B11" s="1">
        <v>7.4863558487600246</v>
      </c>
      <c r="C11" s="1">
        <v>7.4863558487600246</v>
      </c>
      <c r="D11" s="1">
        <v>7.4863558487600246</v>
      </c>
      <c r="E11">
        <v>7.4863558487600246</v>
      </c>
      <c r="F11">
        <v>7.4863558487600246</v>
      </c>
      <c r="G11">
        <v>7.4863558487600246</v>
      </c>
      <c r="H11">
        <v>7.4863558487600246</v>
      </c>
      <c r="I11">
        <v>7.4863558487600246</v>
      </c>
      <c r="J11">
        <v>7.4863558487600246</v>
      </c>
      <c r="K11">
        <v>7.4863558487600246</v>
      </c>
      <c r="L11">
        <v>7.4863558487600246</v>
      </c>
      <c r="M11">
        <v>7.4863558487600246</v>
      </c>
      <c r="N11">
        <v>7.4863558487600246</v>
      </c>
      <c r="O11">
        <v>7.4863558487600246</v>
      </c>
      <c r="P11">
        <v>7.4863558487600246</v>
      </c>
      <c r="Q11">
        <v>7.4863558487600246</v>
      </c>
      <c r="R11">
        <v>7.4863558487600246</v>
      </c>
      <c r="S11">
        <v>7.4863558487600246</v>
      </c>
      <c r="T11">
        <v>7.4863558487600246</v>
      </c>
      <c r="U11">
        <v>7.4863558487600246</v>
      </c>
      <c r="V11">
        <v>7.4863558487600246</v>
      </c>
      <c r="W11">
        <v>7.4863558487600246</v>
      </c>
      <c r="X11">
        <v>7.4863558487600246</v>
      </c>
      <c r="Y11">
        <v>7.4863558487600246</v>
      </c>
      <c r="Z11">
        <v>7.4863558487600246</v>
      </c>
      <c r="AA11">
        <v>7.4863558487600246</v>
      </c>
      <c r="AB11">
        <v>7.4863558487600246</v>
      </c>
      <c r="AC11">
        <v>7.4863558487600246</v>
      </c>
      <c r="AD11">
        <v>7.4863558487600246</v>
      </c>
      <c r="AE11">
        <v>7.4863558487600246</v>
      </c>
      <c r="AF11">
        <v>7.4863558487600246</v>
      </c>
      <c r="AG11">
        <v>7.4863558487600246</v>
      </c>
      <c r="AH11">
        <v>7.4863558487600246</v>
      </c>
    </row>
    <row r="12" spans="1:34" x14ac:dyDescent="0.3">
      <c r="A12" s="26">
        <f ca="1">Exceedance!U12</f>
        <v>46388</v>
      </c>
      <c r="B12" s="1">
        <v>9.9836765846712208</v>
      </c>
      <c r="C12" s="1">
        <v>9.9836765846701994</v>
      </c>
      <c r="D12" s="1">
        <v>9.9836765846701994</v>
      </c>
      <c r="E12">
        <v>8.6023387540776017</v>
      </c>
      <c r="F12">
        <v>12.624454104110942</v>
      </c>
      <c r="G12">
        <v>8.6023387540776017</v>
      </c>
      <c r="H12">
        <v>12.624454104110026</v>
      </c>
      <c r="I12">
        <v>12.715730445074158</v>
      </c>
      <c r="J12">
        <v>12.624454104110026</v>
      </c>
      <c r="K12">
        <v>12.624454104110026</v>
      </c>
      <c r="L12">
        <v>12.624454104110026</v>
      </c>
      <c r="M12">
        <v>12.624454104110026</v>
      </c>
      <c r="N12">
        <v>10.618858499617501</v>
      </c>
      <c r="O12">
        <v>10.618858499617501</v>
      </c>
      <c r="P12">
        <v>12.624454104110026</v>
      </c>
      <c r="Q12">
        <v>12.624454104110026</v>
      </c>
      <c r="R12">
        <v>12.624454104110942</v>
      </c>
      <c r="S12">
        <v>12.624454104110026</v>
      </c>
      <c r="T12">
        <v>10.618858499617501</v>
      </c>
      <c r="U12">
        <v>8.6023387540776017</v>
      </c>
      <c r="V12">
        <v>10.618858499617501</v>
      </c>
      <c r="W12">
        <v>12.624454104110026</v>
      </c>
      <c r="X12">
        <v>12.624454104110942</v>
      </c>
      <c r="Y12">
        <v>12.624454104110026</v>
      </c>
      <c r="Z12">
        <v>10.618858499617501</v>
      </c>
      <c r="AA12">
        <v>8.6023387540776017</v>
      </c>
      <c r="AB12">
        <v>8.6023387540776017</v>
      </c>
      <c r="AC12">
        <v>12.624454104110026</v>
      </c>
      <c r="AD12">
        <v>12.624454104110942</v>
      </c>
      <c r="AE12">
        <v>12.624454104110026</v>
      </c>
      <c r="AF12">
        <v>12.624454104110026</v>
      </c>
      <c r="AG12">
        <v>10.618858499617501</v>
      </c>
      <c r="AH12">
        <v>8.6023387540776017</v>
      </c>
    </row>
    <row r="13" spans="1:34" x14ac:dyDescent="0.3">
      <c r="A13" s="26">
        <f ca="1">Exceedance!U13</f>
        <v>46419</v>
      </c>
      <c r="B13" s="1">
        <v>8.9644578486654289</v>
      </c>
      <c r="C13" s="1">
        <v>8.9644578486645123</v>
      </c>
      <c r="D13" s="1">
        <v>8.9644578486645123</v>
      </c>
      <c r="E13">
        <v>7.7241387485719795</v>
      </c>
      <c r="F13">
        <v>11.335642307611947</v>
      </c>
      <c r="G13">
        <v>7.7241387485719795</v>
      </c>
      <c r="H13">
        <v>11.335642307611126</v>
      </c>
      <c r="I13">
        <v>11.417600382295724</v>
      </c>
      <c r="J13">
        <v>11.335642307611126</v>
      </c>
      <c r="K13">
        <v>11.335642307611126</v>
      </c>
      <c r="L13">
        <v>11.335642307611126</v>
      </c>
      <c r="M13">
        <v>11.335642307611126</v>
      </c>
      <c r="N13">
        <v>9.5347949839361288</v>
      </c>
      <c r="O13">
        <v>9.5347949839361288</v>
      </c>
      <c r="P13">
        <v>11.335642307611126</v>
      </c>
      <c r="Q13">
        <v>11.335642307611126</v>
      </c>
      <c r="R13">
        <v>11.335642307611947</v>
      </c>
      <c r="S13">
        <v>11.335642307611126</v>
      </c>
      <c r="T13">
        <v>9.5347949839361288</v>
      </c>
      <c r="U13">
        <v>7.7241387485719795</v>
      </c>
      <c r="V13">
        <v>9.5347949839361288</v>
      </c>
      <c r="W13">
        <v>11.335642307611126</v>
      </c>
      <c r="X13">
        <v>11.335642307611947</v>
      </c>
      <c r="Y13">
        <v>11.335642307611126</v>
      </c>
      <c r="Z13">
        <v>9.5347949839361288</v>
      </c>
      <c r="AA13">
        <v>7.7241387485719795</v>
      </c>
      <c r="AB13">
        <v>7.7241387485719795</v>
      </c>
      <c r="AC13">
        <v>11.335642307611126</v>
      </c>
      <c r="AD13">
        <v>11.335642307611947</v>
      </c>
      <c r="AE13">
        <v>11.335642307611126</v>
      </c>
      <c r="AF13">
        <v>11.335642307611126</v>
      </c>
      <c r="AG13">
        <v>9.5347949839361288</v>
      </c>
      <c r="AH13">
        <v>7.7241387485719795</v>
      </c>
    </row>
    <row r="14" spans="1:34" x14ac:dyDescent="0.3">
      <c r="A14" s="26">
        <f ca="1">Exceedance!U14</f>
        <v>46447</v>
      </c>
      <c r="B14" s="1">
        <v>13.565244343840764</v>
      </c>
      <c r="C14" s="1">
        <v>13.565244343839378</v>
      </c>
      <c r="D14" s="1">
        <v>13.565244343839378</v>
      </c>
      <c r="E14">
        <v>11.688362111681554</v>
      </c>
      <c r="F14">
        <v>17.153380638632534</v>
      </c>
      <c r="G14">
        <v>11.688362111681554</v>
      </c>
      <c r="H14">
        <v>17.15338063863129</v>
      </c>
      <c r="I14">
        <v>17.277401670110944</v>
      </c>
      <c r="J14">
        <v>17.15338063863129</v>
      </c>
      <c r="K14">
        <v>17.15338063863129</v>
      </c>
      <c r="L14">
        <v>17.15338063863129</v>
      </c>
      <c r="M14">
        <v>17.15338063863129</v>
      </c>
      <c r="N14">
        <v>14.428292921782932</v>
      </c>
      <c r="O14">
        <v>14.428292921782932</v>
      </c>
      <c r="P14">
        <v>17.15338063863129</v>
      </c>
      <c r="Q14">
        <v>17.15338063863129</v>
      </c>
      <c r="R14">
        <v>17.153380638632534</v>
      </c>
      <c r="S14">
        <v>17.15338063863129</v>
      </c>
      <c r="T14">
        <v>14.428292921782932</v>
      </c>
      <c r="U14">
        <v>11.688362111681554</v>
      </c>
      <c r="V14">
        <v>14.428292921782932</v>
      </c>
      <c r="W14">
        <v>17.15338063863129</v>
      </c>
      <c r="X14">
        <v>17.153380638632534</v>
      </c>
      <c r="Y14">
        <v>17.15338063863129</v>
      </c>
      <c r="Z14">
        <v>14.428292921782932</v>
      </c>
      <c r="AA14">
        <v>11.688362111681554</v>
      </c>
      <c r="AB14">
        <v>11.688362111681554</v>
      </c>
      <c r="AC14">
        <v>17.15338063863129</v>
      </c>
      <c r="AD14">
        <v>17.153380638632534</v>
      </c>
      <c r="AE14">
        <v>17.15338063863129</v>
      </c>
      <c r="AF14">
        <v>17.15338063863129</v>
      </c>
      <c r="AG14">
        <v>14.428292921782932</v>
      </c>
      <c r="AH14">
        <v>11.688362111681554</v>
      </c>
    </row>
    <row r="15" spans="1:34" x14ac:dyDescent="0.3">
      <c r="A15" s="26">
        <f ca="1">Exceedance!U15</f>
        <v>46478</v>
      </c>
      <c r="B15" s="1">
        <v>17.834822387138296</v>
      </c>
      <c r="C15" s="1">
        <v>17.834822387136477</v>
      </c>
      <c r="D15" s="1">
        <v>17.834822387136477</v>
      </c>
      <c r="E15">
        <v>15.367202902839521</v>
      </c>
      <c r="F15">
        <v>22.552302728545619</v>
      </c>
      <c r="G15">
        <v>15.367202902839521</v>
      </c>
      <c r="H15">
        <v>22.552302728543982</v>
      </c>
      <c r="I15">
        <v>22.715358624379249</v>
      </c>
      <c r="J15">
        <v>22.552302728543982</v>
      </c>
      <c r="K15">
        <v>22.552302728543982</v>
      </c>
      <c r="L15">
        <v>22.552302728543982</v>
      </c>
      <c r="M15">
        <v>22.552302728543982</v>
      </c>
      <c r="N15">
        <v>18.969510248920866</v>
      </c>
      <c r="O15">
        <v>18.969510248920866</v>
      </c>
      <c r="P15">
        <v>22.552302728543982</v>
      </c>
      <c r="Q15">
        <v>22.552302728543982</v>
      </c>
      <c r="R15">
        <v>22.552302728545619</v>
      </c>
      <c r="S15">
        <v>22.552302728543982</v>
      </c>
      <c r="T15">
        <v>18.969510248920866</v>
      </c>
      <c r="U15">
        <v>15.367202902839521</v>
      </c>
      <c r="V15">
        <v>18.969510248920866</v>
      </c>
      <c r="W15">
        <v>22.552302728543982</v>
      </c>
      <c r="X15">
        <v>22.552302728545619</v>
      </c>
      <c r="Y15">
        <v>22.552302728543982</v>
      </c>
      <c r="Z15">
        <v>18.969510248920866</v>
      </c>
      <c r="AA15">
        <v>15.367202902839521</v>
      </c>
      <c r="AB15">
        <v>15.367202902839521</v>
      </c>
      <c r="AC15">
        <v>22.552302728543982</v>
      </c>
      <c r="AD15">
        <v>22.552302728545619</v>
      </c>
      <c r="AE15">
        <v>22.552302728543982</v>
      </c>
      <c r="AF15">
        <v>22.552302728543982</v>
      </c>
      <c r="AG15">
        <v>18.969510248920866</v>
      </c>
      <c r="AH15">
        <v>15.367202902839521</v>
      </c>
    </row>
    <row r="16" spans="1:34" x14ac:dyDescent="0.3">
      <c r="A16" s="26">
        <f ca="1">Exceedance!U16</f>
        <v>46508</v>
      </c>
      <c r="B16" s="1">
        <v>22.501097826207655</v>
      </c>
      <c r="C16" s="1">
        <v>22.501097826205349</v>
      </c>
      <c r="D16" s="1">
        <v>22.501097826205349</v>
      </c>
      <c r="E16">
        <v>19.387854183584984</v>
      </c>
      <c r="F16">
        <v>28.452852452694273</v>
      </c>
      <c r="G16">
        <v>19.387854183584984</v>
      </c>
      <c r="H16">
        <v>28.452852452692216</v>
      </c>
      <c r="I16">
        <v>28.658570041782149</v>
      </c>
      <c r="J16">
        <v>28.452852452692216</v>
      </c>
      <c r="K16">
        <v>28.452852452692216</v>
      </c>
      <c r="L16">
        <v>28.452852452692216</v>
      </c>
      <c r="M16">
        <v>28.452852452692216</v>
      </c>
      <c r="N16">
        <v>23.932663671157833</v>
      </c>
      <c r="O16">
        <v>23.932663671157833</v>
      </c>
      <c r="P16">
        <v>28.452852452692216</v>
      </c>
      <c r="Q16">
        <v>28.452852452692216</v>
      </c>
      <c r="R16">
        <v>28.452852452694273</v>
      </c>
      <c r="S16">
        <v>28.452852452692216</v>
      </c>
      <c r="T16">
        <v>23.932663671157833</v>
      </c>
      <c r="U16">
        <v>19.387854183584984</v>
      </c>
      <c r="V16">
        <v>23.932663671157833</v>
      </c>
      <c r="W16">
        <v>28.452852452692216</v>
      </c>
      <c r="X16">
        <v>28.452852452694273</v>
      </c>
      <c r="Y16">
        <v>28.452852452692216</v>
      </c>
      <c r="Z16">
        <v>23.932663671157833</v>
      </c>
      <c r="AA16">
        <v>19.387854183584984</v>
      </c>
      <c r="AB16">
        <v>19.387854183584984</v>
      </c>
      <c r="AC16">
        <v>28.452852452692216</v>
      </c>
      <c r="AD16">
        <v>28.452852452694273</v>
      </c>
      <c r="AE16">
        <v>28.452852452692216</v>
      </c>
      <c r="AF16">
        <v>28.452852452692216</v>
      </c>
      <c r="AG16">
        <v>23.932663671157833</v>
      </c>
      <c r="AH16">
        <v>19.387854183584984</v>
      </c>
    </row>
    <row r="17" spans="1:34" x14ac:dyDescent="0.3">
      <c r="A17" s="26">
        <f ca="1">Exceedance!U17</f>
        <v>46539</v>
      </c>
      <c r="B17" s="1">
        <v>24.608787974520965</v>
      </c>
      <c r="C17" s="1">
        <v>24.608787974518446</v>
      </c>
      <c r="D17" s="1">
        <v>24.608787974518446</v>
      </c>
      <c r="E17">
        <v>21.203925096004291</v>
      </c>
      <c r="F17">
        <v>31.118046714287484</v>
      </c>
      <c r="G17">
        <v>21.203925096004291</v>
      </c>
      <c r="H17">
        <v>31.118046714285232</v>
      </c>
      <c r="I17">
        <v>31.343033982535204</v>
      </c>
      <c r="J17">
        <v>31.118046714285232</v>
      </c>
      <c r="K17">
        <v>31.118046714285232</v>
      </c>
      <c r="L17">
        <v>31.118046714285232</v>
      </c>
      <c r="M17">
        <v>31.118046714285232</v>
      </c>
      <c r="N17">
        <v>26.174449375668811</v>
      </c>
      <c r="O17">
        <v>26.174449375668811</v>
      </c>
      <c r="P17">
        <v>31.118046714285232</v>
      </c>
      <c r="Q17">
        <v>31.118046714285232</v>
      </c>
      <c r="R17">
        <v>31.118046714287484</v>
      </c>
      <c r="S17">
        <v>31.118046714285232</v>
      </c>
      <c r="T17">
        <v>26.174449375668811</v>
      </c>
      <c r="U17">
        <v>21.203925096004291</v>
      </c>
      <c r="V17">
        <v>26.174449375668811</v>
      </c>
      <c r="W17">
        <v>31.118046714285232</v>
      </c>
      <c r="X17">
        <v>31.118046714287484</v>
      </c>
      <c r="Y17">
        <v>31.118046714285232</v>
      </c>
      <c r="Z17">
        <v>26.174449375668811</v>
      </c>
      <c r="AA17">
        <v>21.203925096004291</v>
      </c>
      <c r="AB17">
        <v>21.203925096004291</v>
      </c>
      <c r="AC17">
        <v>31.118046714285232</v>
      </c>
      <c r="AD17">
        <v>31.118046714287484</v>
      </c>
      <c r="AE17">
        <v>31.118046714285232</v>
      </c>
      <c r="AF17">
        <v>31.118046714285232</v>
      </c>
      <c r="AG17">
        <v>26.174449375668811</v>
      </c>
      <c r="AH17">
        <v>21.203925096004291</v>
      </c>
    </row>
    <row r="18" spans="1:34" x14ac:dyDescent="0.3">
      <c r="A18" s="26">
        <f ca="1">Exceedance!U18</f>
        <v>46569</v>
      </c>
      <c r="B18" s="1">
        <v>27.86667474662811</v>
      </c>
      <c r="C18" s="1">
        <v>27.866674746625254</v>
      </c>
      <c r="D18" s="1">
        <v>27.866674746625254</v>
      </c>
      <c r="E18">
        <v>24.011051849200999</v>
      </c>
      <c r="F18">
        <v>35.237675558635836</v>
      </c>
      <c r="G18">
        <v>24.011051849200999</v>
      </c>
      <c r="H18">
        <v>35.237675558633278</v>
      </c>
      <c r="I18">
        <v>35.492448245242052</v>
      </c>
      <c r="J18">
        <v>35.237675558633278</v>
      </c>
      <c r="K18">
        <v>35.237675558633278</v>
      </c>
      <c r="L18">
        <v>35.237675558633278</v>
      </c>
      <c r="M18">
        <v>35.237675558633278</v>
      </c>
      <c r="N18">
        <v>29.639609564641482</v>
      </c>
      <c r="O18">
        <v>29.639609564641482</v>
      </c>
      <c r="P18">
        <v>35.237675558633278</v>
      </c>
      <c r="Q18">
        <v>35.237675558633278</v>
      </c>
      <c r="R18">
        <v>35.237675558635836</v>
      </c>
      <c r="S18">
        <v>35.237675558633278</v>
      </c>
      <c r="T18">
        <v>29.639609564641482</v>
      </c>
      <c r="U18">
        <v>24.011051849200999</v>
      </c>
      <c r="V18">
        <v>29.639609564641482</v>
      </c>
      <c r="W18">
        <v>35.237675558633278</v>
      </c>
      <c r="X18">
        <v>35.237675558635836</v>
      </c>
      <c r="Y18">
        <v>35.237675558633278</v>
      </c>
      <c r="Z18">
        <v>29.639609564641482</v>
      </c>
      <c r="AA18">
        <v>24.011051849200999</v>
      </c>
      <c r="AB18">
        <v>24.011051849200999</v>
      </c>
      <c r="AC18">
        <v>35.237675558633278</v>
      </c>
      <c r="AD18">
        <v>35.237675558635836</v>
      </c>
      <c r="AE18">
        <v>35.237675558633278</v>
      </c>
      <c r="AF18">
        <v>35.237675558633278</v>
      </c>
      <c r="AG18">
        <v>29.639609564641482</v>
      </c>
      <c r="AH18">
        <v>24.011051849200999</v>
      </c>
    </row>
    <row r="19" spans="1:34" x14ac:dyDescent="0.3">
      <c r="A19" s="26">
        <f ca="1">Exceedance!U19</f>
        <v>46600</v>
      </c>
      <c r="B19" s="1">
        <v>27.119197490458422</v>
      </c>
      <c r="C19" s="1">
        <v>27.11919749045564</v>
      </c>
      <c r="D19" s="1">
        <v>27.11919749045564</v>
      </c>
      <c r="E19">
        <v>23.366995272046573</v>
      </c>
      <c r="F19">
        <v>34.292483450863664</v>
      </c>
      <c r="G19">
        <v>23.366995272046573</v>
      </c>
      <c r="H19">
        <v>34.292483450861184</v>
      </c>
      <c r="I19">
        <v>34.54042228339641</v>
      </c>
      <c r="J19">
        <v>34.292483450861184</v>
      </c>
      <c r="K19">
        <v>34.292483450861184</v>
      </c>
      <c r="L19">
        <v>34.292483450861184</v>
      </c>
      <c r="M19">
        <v>34.292483450861184</v>
      </c>
      <c r="N19">
        <v>28.844576277291694</v>
      </c>
      <c r="O19">
        <v>28.844576277291694</v>
      </c>
      <c r="P19">
        <v>34.292483450861184</v>
      </c>
      <c r="Q19">
        <v>34.292483450861184</v>
      </c>
      <c r="R19">
        <v>34.292483450863664</v>
      </c>
      <c r="S19">
        <v>34.292483450861184</v>
      </c>
      <c r="T19">
        <v>28.844576277291694</v>
      </c>
      <c r="U19">
        <v>23.366995272046573</v>
      </c>
      <c r="V19">
        <v>28.844576277291694</v>
      </c>
      <c r="W19">
        <v>34.292483450861184</v>
      </c>
      <c r="X19">
        <v>34.292483450863664</v>
      </c>
      <c r="Y19">
        <v>34.292483450861184</v>
      </c>
      <c r="Z19">
        <v>28.844576277291694</v>
      </c>
      <c r="AA19">
        <v>23.366995272046573</v>
      </c>
      <c r="AB19">
        <v>23.366995272046573</v>
      </c>
      <c r="AC19">
        <v>34.292483450861184</v>
      </c>
      <c r="AD19">
        <v>34.292483450863664</v>
      </c>
      <c r="AE19">
        <v>34.292483450861184</v>
      </c>
      <c r="AF19">
        <v>34.292483450861184</v>
      </c>
      <c r="AG19">
        <v>28.844576277291694</v>
      </c>
      <c r="AH19">
        <v>23.366995272046573</v>
      </c>
    </row>
    <row r="20" spans="1:34" x14ac:dyDescent="0.3">
      <c r="A20" s="26">
        <f ca="1">Exceedance!U20</f>
        <v>46631</v>
      </c>
      <c r="B20" s="1">
        <v>20.175111198247606</v>
      </c>
      <c r="C20" s="1">
        <v>20.175111198245546</v>
      </c>
      <c r="D20" s="1">
        <v>20.175111198245546</v>
      </c>
      <c r="E20">
        <v>17.383690212379388</v>
      </c>
      <c r="F20">
        <v>25.511620214007497</v>
      </c>
      <c r="G20">
        <v>17.383690212379388</v>
      </c>
      <c r="H20">
        <v>25.511620214005649</v>
      </c>
      <c r="I20">
        <v>25.696072335736833</v>
      </c>
      <c r="J20">
        <v>25.511620214005649</v>
      </c>
      <c r="K20">
        <v>25.511620214005649</v>
      </c>
      <c r="L20">
        <v>25.511620214005649</v>
      </c>
      <c r="M20">
        <v>25.511620214005649</v>
      </c>
      <c r="N20">
        <v>21.458693018679657</v>
      </c>
      <c r="O20">
        <v>21.458693018679657</v>
      </c>
      <c r="P20">
        <v>25.511620214005649</v>
      </c>
      <c r="Q20">
        <v>25.511620214005649</v>
      </c>
      <c r="R20">
        <v>25.511620214007497</v>
      </c>
      <c r="S20">
        <v>25.511620214005649</v>
      </c>
      <c r="T20">
        <v>21.458693018679657</v>
      </c>
      <c r="U20">
        <v>17.383690212379388</v>
      </c>
      <c r="V20">
        <v>21.458693018679657</v>
      </c>
      <c r="W20">
        <v>25.511620214005649</v>
      </c>
      <c r="X20">
        <v>25.511620214007497</v>
      </c>
      <c r="Y20">
        <v>25.511620214005649</v>
      </c>
      <c r="Z20">
        <v>21.458693018679657</v>
      </c>
      <c r="AA20">
        <v>17.383690212379388</v>
      </c>
      <c r="AB20">
        <v>17.383690212379388</v>
      </c>
      <c r="AC20">
        <v>25.511620214005649</v>
      </c>
      <c r="AD20">
        <v>25.511620214007497</v>
      </c>
      <c r="AE20">
        <v>25.511620214005649</v>
      </c>
      <c r="AF20">
        <v>25.511620214005649</v>
      </c>
      <c r="AG20">
        <v>21.458693018679657</v>
      </c>
      <c r="AH20">
        <v>17.383690212379388</v>
      </c>
    </row>
    <row r="21" spans="1:34" x14ac:dyDescent="0.3">
      <c r="A21" s="26">
        <f ca="1">Exceedance!U21</f>
        <v>46661</v>
      </c>
      <c r="B21" s="1">
        <v>20.436314227342148</v>
      </c>
      <c r="C21" s="1">
        <v>20.436314227340056</v>
      </c>
      <c r="D21" s="1">
        <v>20.436314227340056</v>
      </c>
      <c r="E21">
        <v>17.608753286168497</v>
      </c>
      <c r="F21">
        <v>25.841913931426362</v>
      </c>
      <c r="G21">
        <v>17.608753286168497</v>
      </c>
      <c r="H21">
        <v>25.841913931424489</v>
      </c>
      <c r="I21">
        <v>26.028754116965864</v>
      </c>
      <c r="J21">
        <v>25.841913931424489</v>
      </c>
      <c r="K21">
        <v>25.841913931424489</v>
      </c>
      <c r="L21">
        <v>25.841913931424489</v>
      </c>
      <c r="M21">
        <v>25.841913931424489</v>
      </c>
      <c r="N21">
        <v>21.736514318488691</v>
      </c>
      <c r="O21">
        <v>21.736514318488691</v>
      </c>
      <c r="P21">
        <v>25.841913931424489</v>
      </c>
      <c r="Q21">
        <v>25.841913931424489</v>
      </c>
      <c r="R21">
        <v>25.841913931426362</v>
      </c>
      <c r="S21">
        <v>25.841913931424489</v>
      </c>
      <c r="T21">
        <v>21.736514318488691</v>
      </c>
      <c r="U21">
        <v>17.608753286168497</v>
      </c>
      <c r="V21">
        <v>21.736514318488691</v>
      </c>
      <c r="W21">
        <v>25.841913931424489</v>
      </c>
      <c r="X21">
        <v>25.841913931426362</v>
      </c>
      <c r="Y21">
        <v>25.841913931424489</v>
      </c>
      <c r="Z21">
        <v>21.736514318488691</v>
      </c>
      <c r="AA21">
        <v>17.608753286168497</v>
      </c>
      <c r="AB21">
        <v>17.608753286168497</v>
      </c>
      <c r="AC21">
        <v>25.841913931424489</v>
      </c>
      <c r="AD21">
        <v>25.841913931426362</v>
      </c>
      <c r="AE21">
        <v>25.841913931424489</v>
      </c>
      <c r="AF21">
        <v>25.841913931424489</v>
      </c>
      <c r="AG21">
        <v>21.736514318488691</v>
      </c>
      <c r="AH21">
        <v>17.608753286168497</v>
      </c>
    </row>
    <row r="22" spans="1:34" x14ac:dyDescent="0.3">
      <c r="A22" s="26">
        <f ca="1">Exceedance!U22</f>
        <v>46692</v>
      </c>
      <c r="B22" s="1">
        <v>14.085392162585226</v>
      </c>
      <c r="C22" s="1">
        <v>14.085392162583785</v>
      </c>
      <c r="D22" s="1">
        <v>14.085392162583785</v>
      </c>
      <c r="E22">
        <v>12.13654246899646</v>
      </c>
      <c r="F22">
        <v>17.811112508189996</v>
      </c>
      <c r="G22">
        <v>12.13654246899646</v>
      </c>
      <c r="H22">
        <v>17.811112508188703</v>
      </c>
      <c r="I22">
        <v>17.939889021203921</v>
      </c>
      <c r="J22">
        <v>17.811112508188703</v>
      </c>
      <c r="K22">
        <v>17.811112508188703</v>
      </c>
      <c r="L22">
        <v>17.811112508188703</v>
      </c>
      <c r="M22">
        <v>17.811112508188703</v>
      </c>
      <c r="N22">
        <v>14.981533608146172</v>
      </c>
      <c r="O22">
        <v>14.981533608146172</v>
      </c>
      <c r="P22">
        <v>17.811112508188703</v>
      </c>
      <c r="Q22">
        <v>17.811112508188703</v>
      </c>
      <c r="R22">
        <v>17.811112508189996</v>
      </c>
      <c r="S22">
        <v>17.811112508188703</v>
      </c>
      <c r="T22">
        <v>14.981533608146172</v>
      </c>
      <c r="U22">
        <v>12.13654246899646</v>
      </c>
      <c r="V22">
        <v>14.981533608146172</v>
      </c>
      <c r="W22">
        <v>17.811112508188703</v>
      </c>
      <c r="X22">
        <v>17.811112508189996</v>
      </c>
      <c r="Y22">
        <v>17.811112508188703</v>
      </c>
      <c r="Z22">
        <v>14.981533608146172</v>
      </c>
      <c r="AA22">
        <v>12.13654246899646</v>
      </c>
      <c r="AB22">
        <v>12.13654246899646</v>
      </c>
      <c r="AC22">
        <v>17.811112508188703</v>
      </c>
      <c r="AD22">
        <v>17.811112508189996</v>
      </c>
      <c r="AE22">
        <v>17.811112508188703</v>
      </c>
      <c r="AF22">
        <v>17.811112508188703</v>
      </c>
      <c r="AG22">
        <v>14.981533608146172</v>
      </c>
      <c r="AH22">
        <v>12.13654246899646</v>
      </c>
    </row>
    <row r="23" spans="1:34" x14ac:dyDescent="0.3">
      <c r="A23" s="26">
        <f ca="1">Exceedance!U23</f>
        <v>46722</v>
      </c>
      <c r="B23" s="1">
        <v>11.616383703132497</v>
      </c>
      <c r="C23" s="1">
        <v>11.616383703131309</v>
      </c>
      <c r="D23" s="1">
        <v>11.616383703131309</v>
      </c>
      <c r="E23">
        <v>10.009145114448131</v>
      </c>
      <c r="F23">
        <v>14.68902780175225</v>
      </c>
      <c r="G23">
        <v>10.009145114448131</v>
      </c>
      <c r="H23">
        <v>14.689027801751184</v>
      </c>
      <c r="I23">
        <v>14.795231262036074</v>
      </c>
      <c r="J23">
        <v>14.689027801751184</v>
      </c>
      <c r="K23">
        <v>14.689027801751184</v>
      </c>
      <c r="L23">
        <v>14.689027801751184</v>
      </c>
      <c r="M23">
        <v>14.689027801751184</v>
      </c>
      <c r="N23">
        <v>12.355441782861895</v>
      </c>
      <c r="O23">
        <v>12.355441782861895</v>
      </c>
      <c r="P23">
        <v>14.689027801751184</v>
      </c>
      <c r="Q23">
        <v>14.689027801751184</v>
      </c>
      <c r="R23">
        <v>14.68902780175225</v>
      </c>
      <c r="S23">
        <v>14.689027801751184</v>
      </c>
      <c r="T23">
        <v>12.355441782861895</v>
      </c>
      <c r="U23">
        <v>10.009145114448131</v>
      </c>
      <c r="V23">
        <v>12.355441782861895</v>
      </c>
      <c r="W23">
        <v>14.689027801751184</v>
      </c>
      <c r="X23">
        <v>14.68902780175225</v>
      </c>
      <c r="Y23">
        <v>14.689027801751184</v>
      </c>
      <c r="Z23">
        <v>12.355441782861895</v>
      </c>
      <c r="AA23">
        <v>10.009145114448131</v>
      </c>
      <c r="AB23">
        <v>10.009145114448131</v>
      </c>
      <c r="AC23">
        <v>14.689027801751184</v>
      </c>
      <c r="AD23">
        <v>14.68902780175225</v>
      </c>
      <c r="AE23">
        <v>14.689027801751184</v>
      </c>
      <c r="AF23">
        <v>14.689027801751184</v>
      </c>
      <c r="AG23">
        <v>12.355441782861895</v>
      </c>
      <c r="AH23">
        <v>10.009145114448131</v>
      </c>
    </row>
    <row r="24" spans="1:34" x14ac:dyDescent="0.3">
      <c r="A24" s="26">
        <f ca="1">Exceedance!U24</f>
        <v>46753</v>
      </c>
      <c r="B24" s="1">
        <v>13.009105729968562</v>
      </c>
      <c r="C24" s="1">
        <v>8.6023387540776017</v>
      </c>
      <c r="D24" s="1">
        <v>12.91782938900443</v>
      </c>
      <c r="E24">
        <v>8.6023387540776017</v>
      </c>
      <c r="F24">
        <v>8.6023387540776017</v>
      </c>
      <c r="G24">
        <v>8.6023387540776017</v>
      </c>
      <c r="H24">
        <v>12.190381291886091</v>
      </c>
      <c r="I24">
        <v>11.272546974421312</v>
      </c>
      <c r="J24">
        <v>12.190381291886091</v>
      </c>
      <c r="K24">
        <v>11.272546974422339</v>
      </c>
      <c r="L24">
        <v>11.272546974421321</v>
      </c>
      <c r="M24">
        <v>8.6023387540776017</v>
      </c>
      <c r="N24">
        <v>8.6023387540776017</v>
      </c>
      <c r="O24">
        <v>8.6023387540776017</v>
      </c>
      <c r="P24">
        <v>8.6023387540776017</v>
      </c>
      <c r="Q24">
        <v>8.6023387540776017</v>
      </c>
      <c r="R24">
        <v>12.190381291886093</v>
      </c>
      <c r="S24">
        <v>8.6023387540776017</v>
      </c>
      <c r="T24">
        <v>8.6023387540776017</v>
      </c>
      <c r="U24">
        <v>8.6023387540776017</v>
      </c>
      <c r="V24">
        <v>8.6023387540776017</v>
      </c>
      <c r="W24">
        <v>8.6023387540776017</v>
      </c>
      <c r="X24">
        <v>12.190381291886093</v>
      </c>
      <c r="Y24">
        <v>8.6023387540776017</v>
      </c>
      <c r="Z24">
        <v>8.6023387540776017</v>
      </c>
      <c r="AA24">
        <v>8.6023387540776017</v>
      </c>
      <c r="AB24">
        <v>8.6023387540776017</v>
      </c>
      <c r="AC24">
        <v>11.272546974421312</v>
      </c>
      <c r="AD24">
        <v>11.27254697442234</v>
      </c>
      <c r="AE24">
        <v>8.6023387540776017</v>
      </c>
      <c r="AF24">
        <v>10.570601486968833</v>
      </c>
      <c r="AG24">
        <v>8.6023387540776017</v>
      </c>
      <c r="AH24">
        <v>8.6023387540776017</v>
      </c>
    </row>
    <row r="25" spans="1:34" x14ac:dyDescent="0.3">
      <c r="A25" s="26">
        <f ca="1">Exceedance!U25</f>
        <v>46784</v>
      </c>
      <c r="B25" s="1">
        <v>11.681025419452284</v>
      </c>
      <c r="C25" s="1">
        <v>7.7241387485719804</v>
      </c>
      <c r="D25" s="1">
        <v>11.599067344767684</v>
      </c>
      <c r="E25">
        <v>7.7241387485719812</v>
      </c>
      <c r="F25">
        <v>7.7241387485719804</v>
      </c>
      <c r="G25">
        <v>7.7241387485719812</v>
      </c>
      <c r="H25">
        <v>10.945883345025372</v>
      </c>
      <c r="I25">
        <v>10.121749371815081</v>
      </c>
      <c r="J25">
        <v>10.945883345025372</v>
      </c>
      <c r="K25">
        <v>10.121749371816003</v>
      </c>
      <c r="L25">
        <v>10.121749371815088</v>
      </c>
      <c r="M25">
        <v>7.7241387485719804</v>
      </c>
      <c r="N25">
        <v>7.7241387485719804</v>
      </c>
      <c r="O25">
        <v>7.7241387485719812</v>
      </c>
      <c r="P25">
        <v>7.7241387485719804</v>
      </c>
      <c r="Q25">
        <v>7.7241387485719804</v>
      </c>
      <c r="R25">
        <v>10.945883345025374</v>
      </c>
      <c r="S25">
        <v>7.7241387485719804</v>
      </c>
      <c r="T25">
        <v>7.7241387485719804</v>
      </c>
      <c r="U25">
        <v>7.7241387485719804</v>
      </c>
      <c r="V25">
        <v>7.7241387485719812</v>
      </c>
      <c r="W25">
        <v>7.7241387485719804</v>
      </c>
      <c r="X25">
        <v>10.945883345025374</v>
      </c>
      <c r="Y25">
        <v>7.7241387485719804</v>
      </c>
      <c r="Z25">
        <v>7.7241387485719804</v>
      </c>
      <c r="AA25">
        <v>7.7241387485719804</v>
      </c>
      <c r="AB25">
        <v>7.7241387485719812</v>
      </c>
      <c r="AC25">
        <v>10.121749371815081</v>
      </c>
      <c r="AD25">
        <v>10.121749371816007</v>
      </c>
      <c r="AE25">
        <v>7.7241387485719804</v>
      </c>
      <c r="AF25">
        <v>9.4914644581400793</v>
      </c>
      <c r="AG25">
        <v>7.7241387485719804</v>
      </c>
      <c r="AH25">
        <v>7.7241387485719804</v>
      </c>
    </row>
    <row r="26" spans="1:34" x14ac:dyDescent="0.3">
      <c r="A26" s="26">
        <f ca="1">Exceedance!U26</f>
        <v>46813</v>
      </c>
      <c r="B26" s="1">
        <v>17.67602309882858</v>
      </c>
      <c r="C26" s="1">
        <v>11.688362111681554</v>
      </c>
      <c r="D26" s="1">
        <v>17.552002067348926</v>
      </c>
      <c r="E26">
        <v>11.688362111681556</v>
      </c>
      <c r="F26">
        <v>11.688362111681554</v>
      </c>
      <c r="G26">
        <v>11.688362111681556</v>
      </c>
      <c r="H26">
        <v>16.56358751874231</v>
      </c>
      <c r="I26">
        <v>15.316487146652076</v>
      </c>
      <c r="J26">
        <v>16.56358751874231</v>
      </c>
      <c r="K26">
        <v>15.31648714665347</v>
      </c>
      <c r="L26">
        <v>15.316487146652086</v>
      </c>
      <c r="M26">
        <v>11.688362111681554</v>
      </c>
      <c r="N26">
        <v>11.688362111681554</v>
      </c>
      <c r="O26">
        <v>11.688362111681556</v>
      </c>
      <c r="P26">
        <v>11.688362111681554</v>
      </c>
      <c r="Q26">
        <v>11.688362111681554</v>
      </c>
      <c r="R26">
        <v>16.563587518742313</v>
      </c>
      <c r="S26">
        <v>11.688362111681554</v>
      </c>
      <c r="T26">
        <v>11.688362111681554</v>
      </c>
      <c r="U26">
        <v>11.688362111681554</v>
      </c>
      <c r="V26">
        <v>11.688362111681556</v>
      </c>
      <c r="W26">
        <v>11.688362111681554</v>
      </c>
      <c r="X26">
        <v>16.563587518742313</v>
      </c>
      <c r="Y26">
        <v>11.688362111681554</v>
      </c>
      <c r="Z26">
        <v>11.688362111681554</v>
      </c>
      <c r="AA26">
        <v>11.688362111681554</v>
      </c>
      <c r="AB26">
        <v>11.688362111681556</v>
      </c>
      <c r="AC26">
        <v>15.316487146652076</v>
      </c>
      <c r="AD26">
        <v>15.316487146653474</v>
      </c>
      <c r="AE26">
        <v>11.688362111681554</v>
      </c>
      <c r="AF26">
        <v>14.362724074241525</v>
      </c>
      <c r="AG26">
        <v>11.688362111681554</v>
      </c>
      <c r="AH26">
        <v>11.688362111681554</v>
      </c>
    </row>
    <row r="27" spans="1:34" x14ac:dyDescent="0.3">
      <c r="A27" s="26">
        <f ca="1">Exceedance!U27</f>
        <v>46844</v>
      </c>
      <c r="B27" s="1">
        <v>23.239443720134595</v>
      </c>
      <c r="C27" s="1">
        <v>15.367202902839521</v>
      </c>
      <c r="D27" s="1">
        <v>23.076387824299324</v>
      </c>
      <c r="E27">
        <v>15.367202902839525</v>
      </c>
      <c r="F27">
        <v>15.367202902839521</v>
      </c>
      <c r="G27">
        <v>15.367202902839525</v>
      </c>
      <c r="H27">
        <v>21.776875816079105</v>
      </c>
      <c r="I27">
        <v>20.137258196860749</v>
      </c>
      <c r="J27">
        <v>21.776875816079105</v>
      </c>
      <c r="K27">
        <v>20.137258196862586</v>
      </c>
      <c r="L27">
        <v>20.137258196860763</v>
      </c>
      <c r="M27">
        <v>15.367202902839521</v>
      </c>
      <c r="N27">
        <v>15.367202902839521</v>
      </c>
      <c r="O27">
        <v>15.367202902839525</v>
      </c>
      <c r="P27">
        <v>15.367202902839521</v>
      </c>
      <c r="Q27">
        <v>15.367202902839521</v>
      </c>
      <c r="R27">
        <v>21.776875816079109</v>
      </c>
      <c r="S27">
        <v>15.367202902839521</v>
      </c>
      <c r="T27">
        <v>15.367202902839521</v>
      </c>
      <c r="U27">
        <v>15.367202902839521</v>
      </c>
      <c r="V27">
        <v>15.367202902839525</v>
      </c>
      <c r="W27">
        <v>15.367202902839521</v>
      </c>
      <c r="X27">
        <v>21.776875816079109</v>
      </c>
      <c r="Y27">
        <v>15.367202902839521</v>
      </c>
      <c r="Z27">
        <v>15.367202902839521</v>
      </c>
      <c r="AA27">
        <v>15.367202902839521</v>
      </c>
      <c r="AB27">
        <v>15.367202902839525</v>
      </c>
      <c r="AC27">
        <v>20.137258196860749</v>
      </c>
      <c r="AD27">
        <v>20.137258196862589</v>
      </c>
      <c r="AE27">
        <v>15.367202902839521</v>
      </c>
      <c r="AF27">
        <v>18.883304005937763</v>
      </c>
      <c r="AG27">
        <v>15.367202902839521</v>
      </c>
      <c r="AH27">
        <v>15.367202902839521</v>
      </c>
    </row>
    <row r="28" spans="1:34" x14ac:dyDescent="0.3">
      <c r="A28" s="26">
        <f ca="1">Exceedance!U28</f>
        <v>46874</v>
      </c>
      <c r="B28" s="1">
        <v>29.31977595417478</v>
      </c>
      <c r="C28" s="1">
        <v>19.387854183584984</v>
      </c>
      <c r="D28" s="1">
        <v>29.114058365084848</v>
      </c>
      <c r="E28">
        <v>19.387854183584984</v>
      </c>
      <c r="F28">
        <v>19.387854183584984</v>
      </c>
      <c r="G28">
        <v>19.387854183584984</v>
      </c>
      <c r="H28">
        <v>27.474544038080289</v>
      </c>
      <c r="I28">
        <v>25.405939392249248</v>
      </c>
      <c r="J28">
        <v>27.474544038080289</v>
      </c>
      <c r="K28">
        <v>25.405939392251561</v>
      </c>
      <c r="L28">
        <v>25.405939392249262</v>
      </c>
      <c r="M28">
        <v>19.387854183584984</v>
      </c>
      <c r="N28">
        <v>19.387854183584984</v>
      </c>
      <c r="O28">
        <v>19.387854183584984</v>
      </c>
      <c r="P28">
        <v>19.387854183584984</v>
      </c>
      <c r="Q28">
        <v>19.387854183584984</v>
      </c>
      <c r="R28">
        <v>27.474544038080296</v>
      </c>
      <c r="S28">
        <v>19.387854183584984</v>
      </c>
      <c r="T28">
        <v>19.387854183584984</v>
      </c>
      <c r="U28">
        <v>19.387854183584984</v>
      </c>
      <c r="V28">
        <v>19.387854183584984</v>
      </c>
      <c r="W28">
        <v>19.387854183584984</v>
      </c>
      <c r="X28">
        <v>27.474544038080296</v>
      </c>
      <c r="Y28">
        <v>19.387854183584984</v>
      </c>
      <c r="Z28">
        <v>19.387854183584984</v>
      </c>
      <c r="AA28">
        <v>19.387854183584984</v>
      </c>
      <c r="AB28">
        <v>19.387854183584984</v>
      </c>
      <c r="AC28">
        <v>25.405939392249248</v>
      </c>
      <c r="AD28">
        <v>25.405939392251568</v>
      </c>
      <c r="AE28">
        <v>19.387854183584984</v>
      </c>
      <c r="AF28">
        <v>23.823902559637506</v>
      </c>
      <c r="AG28">
        <v>19.387854183584984</v>
      </c>
      <c r="AH28">
        <v>19.387854183584984</v>
      </c>
    </row>
    <row r="29" spans="1:34" x14ac:dyDescent="0.3">
      <c r="A29" s="26">
        <f ca="1">Exceedance!U29</f>
        <v>46905</v>
      </c>
      <c r="B29" s="1">
        <v>32.066175414622045</v>
      </c>
      <c r="C29" s="1">
        <v>21.203925096004291</v>
      </c>
      <c r="D29" s="1">
        <v>31.841188146372076</v>
      </c>
      <c r="E29">
        <v>21.203925096004294</v>
      </c>
      <c r="F29">
        <v>21.203925096004291</v>
      </c>
      <c r="G29">
        <v>21.203925096004294</v>
      </c>
      <c r="H29">
        <v>30.048099615044865</v>
      </c>
      <c r="I29">
        <v>27.785727639884001</v>
      </c>
      <c r="J29">
        <v>30.048099615044865</v>
      </c>
      <c r="K29">
        <v>27.785727639886531</v>
      </c>
      <c r="L29">
        <v>27.785727639884026</v>
      </c>
      <c r="M29">
        <v>21.203925096004291</v>
      </c>
      <c r="N29">
        <v>21.203925096004291</v>
      </c>
      <c r="O29">
        <v>21.203925096004294</v>
      </c>
      <c r="P29">
        <v>21.203925096004291</v>
      </c>
      <c r="Q29">
        <v>21.203925096004291</v>
      </c>
      <c r="R29">
        <v>30.048099615044872</v>
      </c>
      <c r="S29">
        <v>21.203925096004291</v>
      </c>
      <c r="T29">
        <v>21.203925096004291</v>
      </c>
      <c r="U29">
        <v>21.203925096004291</v>
      </c>
      <c r="V29">
        <v>21.203925096004294</v>
      </c>
      <c r="W29">
        <v>21.203925096004291</v>
      </c>
      <c r="X29">
        <v>30.048099615044872</v>
      </c>
      <c r="Y29">
        <v>21.203925096004291</v>
      </c>
      <c r="Z29">
        <v>21.203925096004291</v>
      </c>
      <c r="AA29">
        <v>21.203925096004291</v>
      </c>
      <c r="AB29">
        <v>21.203925096004294</v>
      </c>
      <c r="AC29">
        <v>27.785727639884001</v>
      </c>
      <c r="AD29">
        <v>27.785727639886534</v>
      </c>
      <c r="AE29">
        <v>21.203925096004291</v>
      </c>
      <c r="AF29">
        <v>26.055500551307023</v>
      </c>
      <c r="AG29">
        <v>21.203925096004291</v>
      </c>
      <c r="AH29">
        <v>21.203925096004291</v>
      </c>
    </row>
    <row r="30" spans="1:34" x14ac:dyDescent="0.3">
      <c r="A30" s="26">
        <f ca="1">Exceedance!U30</f>
        <v>46935</v>
      </c>
      <c r="B30" s="1">
        <v>36.311324294913376</v>
      </c>
      <c r="C30" s="1">
        <v>24.011051849200999</v>
      </c>
      <c r="D30" s="1">
        <v>36.056551608304602</v>
      </c>
      <c r="E30">
        <v>24.011051849201003</v>
      </c>
      <c r="F30">
        <v>24.011051849200999</v>
      </c>
      <c r="G30">
        <v>24.011051849201003</v>
      </c>
      <c r="H30">
        <v>34.026081235438674</v>
      </c>
      <c r="I30">
        <v>31.464200331228</v>
      </c>
      <c r="J30">
        <v>34.026081235438674</v>
      </c>
      <c r="K30">
        <v>31.464200331230867</v>
      </c>
      <c r="L30">
        <v>31.464200331228021</v>
      </c>
      <c r="M30">
        <v>24.011051849200999</v>
      </c>
      <c r="N30">
        <v>24.011051849200999</v>
      </c>
      <c r="O30">
        <v>24.011051849201003</v>
      </c>
      <c r="P30">
        <v>24.011051849200999</v>
      </c>
      <c r="Q30">
        <v>24.011051849200999</v>
      </c>
      <c r="R30">
        <v>34.026081235438674</v>
      </c>
      <c r="S30">
        <v>24.011051849200999</v>
      </c>
      <c r="T30">
        <v>24.011051849200999</v>
      </c>
      <c r="U30">
        <v>24.011051849200999</v>
      </c>
      <c r="V30">
        <v>24.011051849201003</v>
      </c>
      <c r="W30">
        <v>24.011051849200999</v>
      </c>
      <c r="X30">
        <v>34.026081235438674</v>
      </c>
      <c r="Y30">
        <v>24.011051849200999</v>
      </c>
      <c r="Z30">
        <v>24.011051849200999</v>
      </c>
      <c r="AA30">
        <v>24.011051849200999</v>
      </c>
      <c r="AB30">
        <v>24.011051849201003</v>
      </c>
      <c r="AC30">
        <v>31.464200331228</v>
      </c>
      <c r="AD30">
        <v>31.464200331230874</v>
      </c>
      <c r="AE30">
        <v>24.011051849200999</v>
      </c>
      <c r="AF30">
        <v>29.504913447001901</v>
      </c>
      <c r="AG30">
        <v>24.011051849200999</v>
      </c>
      <c r="AH30">
        <v>24.011051849200999</v>
      </c>
    </row>
    <row r="31" spans="1:34" x14ac:dyDescent="0.3">
      <c r="A31" s="26">
        <f ca="1">Exceedance!U31</f>
        <v>46966</v>
      </c>
      <c r="B31" s="1">
        <v>35.337333343404751</v>
      </c>
      <c r="C31" s="1">
        <v>23.366995272046573</v>
      </c>
      <c r="D31" s="1">
        <v>35.089394510869525</v>
      </c>
      <c r="E31">
        <v>23.366995272046577</v>
      </c>
      <c r="F31">
        <v>23.366995272046573</v>
      </c>
      <c r="G31">
        <v>23.366995272046577</v>
      </c>
      <c r="H31">
        <v>33.113388132608016</v>
      </c>
      <c r="I31">
        <v>30.62022542769181</v>
      </c>
      <c r="J31">
        <v>33.113388132608016</v>
      </c>
      <c r="K31">
        <v>30.620225427694599</v>
      </c>
      <c r="L31">
        <v>30.620225427691832</v>
      </c>
      <c r="M31">
        <v>23.366995272046573</v>
      </c>
      <c r="N31">
        <v>23.366995272046573</v>
      </c>
      <c r="O31">
        <v>23.366995272046577</v>
      </c>
      <c r="P31">
        <v>23.366995272046573</v>
      </c>
      <c r="Q31">
        <v>23.366995272046573</v>
      </c>
      <c r="R31">
        <v>33.113388132608023</v>
      </c>
      <c r="S31">
        <v>23.366995272046573</v>
      </c>
      <c r="T31">
        <v>23.366995272046573</v>
      </c>
      <c r="U31">
        <v>23.366995272046573</v>
      </c>
      <c r="V31">
        <v>23.366995272046577</v>
      </c>
      <c r="W31">
        <v>23.366995272046573</v>
      </c>
      <c r="X31">
        <v>33.113388132608023</v>
      </c>
      <c r="Y31">
        <v>23.366995272046573</v>
      </c>
      <c r="Z31">
        <v>23.366995272046573</v>
      </c>
      <c r="AA31">
        <v>23.366995272046573</v>
      </c>
      <c r="AB31">
        <v>23.366995272046577</v>
      </c>
      <c r="AC31">
        <v>30.62022542769181</v>
      </c>
      <c r="AD31">
        <v>30.620225427694606</v>
      </c>
      <c r="AE31">
        <v>23.366995272046573</v>
      </c>
      <c r="AF31">
        <v>28.713493159241956</v>
      </c>
      <c r="AG31">
        <v>23.366995272046573</v>
      </c>
      <c r="AH31">
        <v>23.366995272046573</v>
      </c>
    </row>
    <row r="32" spans="1:34" x14ac:dyDescent="0.3">
      <c r="A32" s="26">
        <f ca="1">Exceedance!U32</f>
        <v>46997</v>
      </c>
      <c r="B32" s="1">
        <v>26.288927978181206</v>
      </c>
      <c r="C32" s="1">
        <v>17.383690212379388</v>
      </c>
      <c r="D32" s="1">
        <v>26.104475856450026</v>
      </c>
      <c r="E32">
        <v>17.383690212379392</v>
      </c>
      <c r="F32">
        <v>17.383690212379388</v>
      </c>
      <c r="G32">
        <v>17.383690212379392</v>
      </c>
      <c r="H32">
        <v>24.634441633501545</v>
      </c>
      <c r="I32">
        <v>22.779673076109471</v>
      </c>
      <c r="J32">
        <v>24.634441633501545</v>
      </c>
      <c r="K32">
        <v>22.779673076111553</v>
      </c>
      <c r="L32">
        <v>22.779673076109493</v>
      </c>
      <c r="M32">
        <v>17.383690212379388</v>
      </c>
      <c r="N32">
        <v>17.383690212379388</v>
      </c>
      <c r="O32">
        <v>17.383690212379392</v>
      </c>
      <c r="P32">
        <v>17.383690212379388</v>
      </c>
      <c r="Q32">
        <v>17.383690212379388</v>
      </c>
      <c r="R32">
        <v>24.634441633501549</v>
      </c>
      <c r="S32">
        <v>17.383690212379388</v>
      </c>
      <c r="T32">
        <v>17.383690212379388</v>
      </c>
      <c r="U32">
        <v>17.383690212379388</v>
      </c>
      <c r="V32">
        <v>17.383690212379392</v>
      </c>
      <c r="W32">
        <v>17.383690212379388</v>
      </c>
      <c r="X32">
        <v>24.634441633501549</v>
      </c>
      <c r="Y32">
        <v>17.383690212379388</v>
      </c>
      <c r="Z32">
        <v>17.383690212379388</v>
      </c>
      <c r="AA32">
        <v>17.383690212379388</v>
      </c>
      <c r="AB32">
        <v>17.383690212379392</v>
      </c>
      <c r="AC32">
        <v>22.779673076109471</v>
      </c>
      <c r="AD32">
        <v>22.779673076111553</v>
      </c>
      <c r="AE32">
        <v>17.383690212379388</v>
      </c>
      <c r="AF32">
        <v>21.361174775973662</v>
      </c>
      <c r="AG32">
        <v>17.383690212379388</v>
      </c>
      <c r="AH32">
        <v>17.383690212379388</v>
      </c>
    </row>
    <row r="33" spans="1:34" x14ac:dyDescent="0.3">
      <c r="A33" s="26">
        <f ca="1">Exceedance!U33</f>
        <v>47027</v>
      </c>
      <c r="B33" s="1">
        <v>26.629285339886632</v>
      </c>
      <c r="C33" s="1">
        <v>17.608753286168497</v>
      </c>
      <c r="D33" s="1">
        <v>26.442445154345261</v>
      </c>
      <c r="E33">
        <v>17.608753286168501</v>
      </c>
      <c r="F33">
        <v>17.608753286168497</v>
      </c>
      <c r="G33">
        <v>17.608753286168501</v>
      </c>
      <c r="H33">
        <v>24.953378699646791</v>
      </c>
      <c r="I33">
        <v>23.074596833941349</v>
      </c>
      <c r="J33">
        <v>24.953378699646791</v>
      </c>
      <c r="K33">
        <v>23.074596833943453</v>
      </c>
      <c r="L33">
        <v>23.074596833941367</v>
      </c>
      <c r="M33">
        <v>17.608753286168497</v>
      </c>
      <c r="N33">
        <v>17.608753286168497</v>
      </c>
      <c r="O33">
        <v>17.608753286168501</v>
      </c>
      <c r="P33">
        <v>17.608753286168497</v>
      </c>
      <c r="Q33">
        <v>17.608753286168497</v>
      </c>
      <c r="R33">
        <v>24.953378699646802</v>
      </c>
      <c r="S33">
        <v>17.608753286168497</v>
      </c>
      <c r="T33">
        <v>17.608753286168497</v>
      </c>
      <c r="U33">
        <v>17.608753286168497</v>
      </c>
      <c r="V33">
        <v>17.608753286168501</v>
      </c>
      <c r="W33">
        <v>17.608753286168497</v>
      </c>
      <c r="X33">
        <v>24.953378699646802</v>
      </c>
      <c r="Y33">
        <v>17.608753286168497</v>
      </c>
      <c r="Z33">
        <v>17.608753286168497</v>
      </c>
      <c r="AA33">
        <v>17.608753286168497</v>
      </c>
      <c r="AB33">
        <v>17.608753286168501</v>
      </c>
      <c r="AC33">
        <v>23.074596833941349</v>
      </c>
      <c r="AD33">
        <v>23.074596833943456</v>
      </c>
      <c r="AE33">
        <v>17.608753286168497</v>
      </c>
      <c r="AF33">
        <v>21.637733527084126</v>
      </c>
      <c r="AG33">
        <v>17.608753286168497</v>
      </c>
      <c r="AH33">
        <v>17.608753286168497</v>
      </c>
    </row>
    <row r="34" spans="1:34" x14ac:dyDescent="0.3">
      <c r="A34" s="26">
        <f ca="1">Exceedance!U34</f>
        <v>47058</v>
      </c>
      <c r="B34" s="1">
        <v>18.353795251388956</v>
      </c>
      <c r="C34" s="1">
        <v>12.13654246899646</v>
      </c>
      <c r="D34" s="1">
        <v>18.225018738373738</v>
      </c>
      <c r="E34">
        <v>12.136542468996462</v>
      </c>
      <c r="F34">
        <v>12.13654246899646</v>
      </c>
      <c r="G34">
        <v>12.136542468996462</v>
      </c>
      <c r="H34">
        <v>17.198704270057494</v>
      </c>
      <c r="I34">
        <v>15.903784889193361</v>
      </c>
      <c r="J34">
        <v>17.198704270057494</v>
      </c>
      <c r="K34">
        <v>15.903784889194808</v>
      </c>
      <c r="L34">
        <v>15.903784889193371</v>
      </c>
      <c r="M34">
        <v>12.13654246899646</v>
      </c>
      <c r="N34">
        <v>12.13654246899646</v>
      </c>
      <c r="O34">
        <v>12.136542468996462</v>
      </c>
      <c r="P34">
        <v>12.13654246899646</v>
      </c>
      <c r="Q34">
        <v>12.13654246899646</v>
      </c>
      <c r="R34">
        <v>17.198704270057497</v>
      </c>
      <c r="S34">
        <v>12.13654246899646</v>
      </c>
      <c r="T34">
        <v>12.13654246899646</v>
      </c>
      <c r="U34">
        <v>12.13654246899646</v>
      </c>
      <c r="V34">
        <v>12.136542468996462</v>
      </c>
      <c r="W34">
        <v>12.13654246899646</v>
      </c>
      <c r="X34">
        <v>17.198704270057497</v>
      </c>
      <c r="Y34">
        <v>12.13654246899646</v>
      </c>
      <c r="Z34">
        <v>12.13654246899646</v>
      </c>
      <c r="AA34">
        <v>12.13654246899646</v>
      </c>
      <c r="AB34">
        <v>12.136542468996462</v>
      </c>
      <c r="AC34">
        <v>15.903784889193361</v>
      </c>
      <c r="AD34">
        <v>15.903784889194812</v>
      </c>
      <c r="AE34">
        <v>12.13654246899646</v>
      </c>
      <c r="AF34">
        <v>14.913450578614249</v>
      </c>
      <c r="AG34">
        <v>12.13654246899646</v>
      </c>
      <c r="AH34">
        <v>12.13654246899646</v>
      </c>
    </row>
    <row r="35" spans="1:34" x14ac:dyDescent="0.3">
      <c r="A35" s="26">
        <f ca="1">Exceedance!U35</f>
        <v>47088</v>
      </c>
      <c r="B35" s="1">
        <v>15.13658445486503</v>
      </c>
      <c r="C35" s="1">
        <v>10.009145114448131</v>
      </c>
      <c r="D35" s="1">
        <v>15.03038099458014</v>
      </c>
      <c r="E35">
        <v>10.009145114448133</v>
      </c>
      <c r="F35">
        <v>10.009145114448131</v>
      </c>
      <c r="G35">
        <v>10.009145114448133</v>
      </c>
      <c r="H35">
        <v>14.18396773704186</v>
      </c>
      <c r="I35">
        <v>13.116032941964086</v>
      </c>
      <c r="J35">
        <v>14.18396773704186</v>
      </c>
      <c r="K35">
        <v>13.116032941965285</v>
      </c>
      <c r="L35">
        <v>13.116032941964098</v>
      </c>
      <c r="M35">
        <v>10.009145114448131</v>
      </c>
      <c r="N35">
        <v>10.009145114448131</v>
      </c>
      <c r="O35">
        <v>10.009145114448133</v>
      </c>
      <c r="P35">
        <v>10.009145114448131</v>
      </c>
      <c r="Q35">
        <v>10.009145114448131</v>
      </c>
      <c r="R35">
        <v>14.183967737041863</v>
      </c>
      <c r="S35">
        <v>10.009145114448131</v>
      </c>
      <c r="T35">
        <v>10.009145114448131</v>
      </c>
      <c r="U35">
        <v>10.009145114448131</v>
      </c>
      <c r="V35">
        <v>10.009145114448133</v>
      </c>
      <c r="W35">
        <v>10.009145114448131</v>
      </c>
      <c r="X35">
        <v>14.183967737041863</v>
      </c>
      <c r="Y35">
        <v>10.009145114448131</v>
      </c>
      <c r="Z35">
        <v>10.009145114448131</v>
      </c>
      <c r="AA35">
        <v>10.009145114448131</v>
      </c>
      <c r="AB35">
        <v>10.009145114448133</v>
      </c>
      <c r="AC35">
        <v>13.116032941964086</v>
      </c>
      <c r="AD35">
        <v>13.116032941965287</v>
      </c>
      <c r="AE35">
        <v>10.009145114448131</v>
      </c>
      <c r="AF35">
        <v>12.299292931229967</v>
      </c>
      <c r="AG35">
        <v>10.009145114448131</v>
      </c>
      <c r="AH35">
        <v>10.009145114448131</v>
      </c>
    </row>
    <row r="36" spans="1:34" x14ac:dyDescent="0.3">
      <c r="A36" s="26">
        <f ca="1">Exceedance!U36</f>
        <v>47119</v>
      </c>
      <c r="B36" s="1">
        <v>8.6936150950408102</v>
      </c>
      <c r="C36" s="1">
        <v>8.6936150950408102</v>
      </c>
      <c r="D36" s="1">
        <v>8.6936150950408102</v>
      </c>
      <c r="E36">
        <v>8.6936150950408102</v>
      </c>
      <c r="F36">
        <v>11.369204412370804</v>
      </c>
      <c r="G36">
        <v>9.876103714287817</v>
      </c>
      <c r="H36">
        <v>9.9345993728019835</v>
      </c>
      <c r="I36">
        <v>9.8331812161751806</v>
      </c>
      <c r="J36">
        <v>9.8331812161761896</v>
      </c>
      <c r="K36">
        <v>9.8331812161751806</v>
      </c>
      <c r="L36">
        <v>8.6936150950408102</v>
      </c>
      <c r="M36">
        <v>8.6936150950408102</v>
      </c>
      <c r="N36">
        <v>8.6936150950408102</v>
      </c>
      <c r="O36">
        <v>8.6936150950408102</v>
      </c>
      <c r="P36">
        <v>8.6936150950408102</v>
      </c>
      <c r="Q36">
        <v>9.8761037142878187</v>
      </c>
      <c r="R36">
        <v>8.6936150950408102</v>
      </c>
      <c r="S36">
        <v>8.6936150950408102</v>
      </c>
      <c r="T36">
        <v>8.6936150950408102</v>
      </c>
      <c r="U36">
        <v>8.6936150950408155</v>
      </c>
      <c r="V36">
        <v>9.8193566335768399</v>
      </c>
      <c r="W36">
        <v>9.876103714287817</v>
      </c>
      <c r="X36">
        <v>8.6936150950408102</v>
      </c>
      <c r="Y36">
        <v>8.6936150950408102</v>
      </c>
      <c r="Z36">
        <v>8.6936150950408102</v>
      </c>
      <c r="AA36">
        <v>13.257432143201244</v>
      </c>
      <c r="AB36">
        <v>8.6936150950408102</v>
      </c>
      <c r="AC36">
        <v>9.9345993728019835</v>
      </c>
      <c r="AD36">
        <v>9.8331812161751717</v>
      </c>
      <c r="AE36">
        <v>8.6936150950408102</v>
      </c>
      <c r="AF36">
        <v>8.6936150950408102</v>
      </c>
      <c r="AG36">
        <v>8.6936150950408102</v>
      </c>
      <c r="AH36">
        <v>8.6936150950408102</v>
      </c>
    </row>
    <row r="37" spans="1:34" x14ac:dyDescent="0.3">
      <c r="A37" s="26">
        <f ca="1">Exceedance!U37</f>
        <v>47150</v>
      </c>
      <c r="B37" s="1">
        <v>7.8060968232557526</v>
      </c>
      <c r="C37" s="1">
        <v>7.8060968232557526</v>
      </c>
      <c r="D37" s="1">
        <v>7.8060968232557526</v>
      </c>
      <c r="E37">
        <v>7.8060968232557526</v>
      </c>
      <c r="F37">
        <v>10.208539195274367</v>
      </c>
      <c r="G37">
        <v>8.8678669330810269</v>
      </c>
      <c r="H37">
        <v>8.9203908565708243</v>
      </c>
      <c r="I37">
        <v>8.8293263291435018</v>
      </c>
      <c r="J37">
        <v>8.8293263291444077</v>
      </c>
      <c r="K37">
        <v>8.8293263291435018</v>
      </c>
      <c r="L37">
        <v>7.8060968232557526</v>
      </c>
      <c r="M37">
        <v>7.8060968232557526</v>
      </c>
      <c r="N37">
        <v>7.8060968232557526</v>
      </c>
      <c r="O37">
        <v>7.8060968232557526</v>
      </c>
      <c r="P37">
        <v>7.8060968232557526</v>
      </c>
      <c r="Q37">
        <v>8.8678669330810287</v>
      </c>
      <c r="R37">
        <v>7.8060968232557526</v>
      </c>
      <c r="S37">
        <v>7.8060968232557526</v>
      </c>
      <c r="T37">
        <v>7.8060968232557526</v>
      </c>
      <c r="U37">
        <v>7.8060968232557544</v>
      </c>
      <c r="V37">
        <v>8.8169130776797555</v>
      </c>
      <c r="W37">
        <v>8.8678669330810269</v>
      </c>
      <c r="X37">
        <v>7.8060968232557526</v>
      </c>
      <c r="Y37">
        <v>7.8060968232557526</v>
      </c>
      <c r="Z37">
        <v>7.8060968232557526</v>
      </c>
      <c r="AA37">
        <v>11.90400055744429</v>
      </c>
      <c r="AB37">
        <v>7.8060968232557517</v>
      </c>
      <c r="AC37">
        <v>8.9203908565708243</v>
      </c>
      <c r="AD37">
        <v>8.8293263291434929</v>
      </c>
      <c r="AE37">
        <v>7.8060968232557526</v>
      </c>
      <c r="AF37">
        <v>7.8060968232557526</v>
      </c>
      <c r="AG37">
        <v>7.8060968232557526</v>
      </c>
      <c r="AH37">
        <v>7.8060968232557526</v>
      </c>
    </row>
    <row r="38" spans="1:34" x14ac:dyDescent="0.3">
      <c r="A38" s="26">
        <f ca="1">Exceedance!U38</f>
        <v>47178</v>
      </c>
      <c r="B38" s="1">
        <v>11.81238314315995</v>
      </c>
      <c r="C38" s="1">
        <v>11.81238314315995</v>
      </c>
      <c r="D38" s="1">
        <v>11.81238314315995</v>
      </c>
      <c r="E38">
        <v>11.81238314315995</v>
      </c>
      <c r="F38">
        <v>15.447819702581185</v>
      </c>
      <c r="G38">
        <v>13.4190805274207</v>
      </c>
      <c r="H38">
        <v>13.49856105686983</v>
      </c>
      <c r="I38">
        <v>13.360759910781342</v>
      </c>
      <c r="J38">
        <v>13.360759910782711</v>
      </c>
      <c r="K38">
        <v>13.360759910781342</v>
      </c>
      <c r="L38">
        <v>11.81238314315995</v>
      </c>
      <c r="M38">
        <v>11.81238314315995</v>
      </c>
      <c r="N38">
        <v>11.81238314315995</v>
      </c>
      <c r="O38">
        <v>11.81238314315995</v>
      </c>
      <c r="P38">
        <v>11.81238314315995</v>
      </c>
      <c r="Q38">
        <v>13.419080527420704</v>
      </c>
      <c r="R38">
        <v>11.81238314315995</v>
      </c>
      <c r="S38">
        <v>11.81238314315995</v>
      </c>
      <c r="T38">
        <v>11.81238314315995</v>
      </c>
      <c r="U38">
        <v>11.812383143159956</v>
      </c>
      <c r="V38">
        <v>13.341975864712975</v>
      </c>
      <c r="W38">
        <v>13.4190805274207</v>
      </c>
      <c r="X38">
        <v>11.81238314315995</v>
      </c>
      <c r="Y38">
        <v>11.81238314315995</v>
      </c>
      <c r="Z38">
        <v>11.81238314315995</v>
      </c>
      <c r="AA38">
        <v>18.013434717079818</v>
      </c>
      <c r="AB38">
        <v>11.81238314315995</v>
      </c>
      <c r="AC38">
        <v>13.49856105686983</v>
      </c>
      <c r="AD38">
        <v>13.360759910781328</v>
      </c>
      <c r="AE38">
        <v>11.81238314315995</v>
      </c>
      <c r="AF38">
        <v>11.81238314315995</v>
      </c>
      <c r="AG38">
        <v>11.81238314315995</v>
      </c>
      <c r="AH38">
        <v>11.81238314315995</v>
      </c>
    </row>
    <row r="39" spans="1:34" x14ac:dyDescent="0.3">
      <c r="A39" s="26">
        <f ca="1">Exceedance!U39</f>
        <v>47209</v>
      </c>
      <c r="B39" s="1">
        <v>15.530258798673142</v>
      </c>
      <c r="C39" s="1">
        <v>15.530258798673142</v>
      </c>
      <c r="D39" s="1">
        <v>15.530258798673142</v>
      </c>
      <c r="E39">
        <v>15.530258798673142</v>
      </c>
      <c r="F39">
        <v>20.309926874937897</v>
      </c>
      <c r="G39">
        <v>17.642654399654766</v>
      </c>
      <c r="H39">
        <v>17.74715094170228</v>
      </c>
      <c r="I39">
        <v>17.565977724107558</v>
      </c>
      <c r="J39">
        <v>17.565977724109356</v>
      </c>
      <c r="K39">
        <v>17.565977724107558</v>
      </c>
      <c r="L39">
        <v>15.530258798673142</v>
      </c>
      <c r="M39">
        <v>15.530258798673142</v>
      </c>
      <c r="N39">
        <v>15.530258798673142</v>
      </c>
      <c r="O39">
        <v>15.530258798673142</v>
      </c>
      <c r="P39">
        <v>15.530258798673142</v>
      </c>
      <c r="Q39">
        <v>17.64265439965477</v>
      </c>
      <c r="R39">
        <v>15.530258798673142</v>
      </c>
      <c r="S39">
        <v>15.530258798673142</v>
      </c>
      <c r="T39">
        <v>15.530258798673142</v>
      </c>
      <c r="U39">
        <v>15.530258798673145</v>
      </c>
      <c r="V39">
        <v>17.541281513936209</v>
      </c>
      <c r="W39">
        <v>17.642654399654766</v>
      </c>
      <c r="X39">
        <v>15.530258798673142</v>
      </c>
      <c r="Y39">
        <v>15.530258798673142</v>
      </c>
      <c r="Z39">
        <v>15.530258798673142</v>
      </c>
      <c r="AA39">
        <v>23.683053590354138</v>
      </c>
      <c r="AB39">
        <v>15.530258798673138</v>
      </c>
      <c r="AC39">
        <v>17.74715094170228</v>
      </c>
      <c r="AD39">
        <v>17.56597772410754</v>
      </c>
      <c r="AE39">
        <v>15.530258798673142</v>
      </c>
      <c r="AF39">
        <v>15.530258798673142</v>
      </c>
      <c r="AG39">
        <v>15.530258798673142</v>
      </c>
      <c r="AH39">
        <v>15.530258798673142</v>
      </c>
    </row>
    <row r="40" spans="1:34" x14ac:dyDescent="0.3">
      <c r="A40" s="26">
        <f ca="1">Exceedance!U40</f>
        <v>47239</v>
      </c>
      <c r="B40" s="1">
        <v>19.593571772672835</v>
      </c>
      <c r="C40" s="1">
        <v>19.593571772672835</v>
      </c>
      <c r="D40" s="1">
        <v>19.593571772672835</v>
      </c>
      <c r="E40">
        <v>19.593571772672835</v>
      </c>
      <c r="F40">
        <v>25.623784837109849</v>
      </c>
      <c r="G40">
        <v>22.258651302683511</v>
      </c>
      <c r="H40">
        <v>22.390488158923084</v>
      </c>
      <c r="I40">
        <v>22.161913059934285</v>
      </c>
      <c r="J40">
        <v>22.161913059936555</v>
      </c>
      <c r="K40">
        <v>22.161913059934285</v>
      </c>
      <c r="L40">
        <v>19.593571772672835</v>
      </c>
      <c r="M40">
        <v>19.593571772672835</v>
      </c>
      <c r="N40">
        <v>19.593571772672835</v>
      </c>
      <c r="O40">
        <v>19.593571772672835</v>
      </c>
      <c r="P40">
        <v>19.593571772672835</v>
      </c>
      <c r="Q40">
        <v>22.258651302683514</v>
      </c>
      <c r="R40">
        <v>19.593571772672835</v>
      </c>
      <c r="S40">
        <v>19.593571772672835</v>
      </c>
      <c r="T40">
        <v>19.593571772672835</v>
      </c>
      <c r="U40">
        <v>19.593571772672842</v>
      </c>
      <c r="V40">
        <v>22.130755371400042</v>
      </c>
      <c r="W40">
        <v>22.258651302683511</v>
      </c>
      <c r="X40">
        <v>19.593571772672835</v>
      </c>
      <c r="Y40">
        <v>19.593571772672835</v>
      </c>
      <c r="Z40">
        <v>19.593571772672835</v>
      </c>
      <c r="AA40">
        <v>29.879451227065626</v>
      </c>
      <c r="AB40">
        <v>19.593571772672835</v>
      </c>
      <c r="AC40">
        <v>22.39048815892308</v>
      </c>
      <c r="AD40">
        <v>22.16191305993426</v>
      </c>
      <c r="AE40">
        <v>19.593571772672835</v>
      </c>
      <c r="AF40">
        <v>19.593571772672835</v>
      </c>
      <c r="AG40">
        <v>19.593571772672835</v>
      </c>
      <c r="AH40">
        <v>19.593571772672835</v>
      </c>
    </row>
    <row r="41" spans="1:34" x14ac:dyDescent="0.3">
      <c r="A41" s="26">
        <f ca="1">Exceedance!U41</f>
        <v>47270</v>
      </c>
      <c r="B41" s="1">
        <v>21.428912364251993</v>
      </c>
      <c r="C41" s="1">
        <v>21.428912364251993</v>
      </c>
      <c r="D41" s="1">
        <v>21.428912364251993</v>
      </c>
      <c r="E41">
        <v>21.428912364251993</v>
      </c>
      <c r="F41">
        <v>28.023978786792302</v>
      </c>
      <c r="G41">
        <v>24.343631352446454</v>
      </c>
      <c r="H41">
        <v>24.487817439164772</v>
      </c>
      <c r="I41">
        <v>24.237831585553714</v>
      </c>
      <c r="J41">
        <v>24.237831585556204</v>
      </c>
      <c r="K41">
        <v>24.237831585553721</v>
      </c>
      <c r="L41">
        <v>21.428912364251993</v>
      </c>
      <c r="M41">
        <v>21.428912364251993</v>
      </c>
      <c r="N41">
        <v>21.428912364251993</v>
      </c>
      <c r="O41">
        <v>21.428912364251993</v>
      </c>
      <c r="P41">
        <v>21.428912364251993</v>
      </c>
      <c r="Q41">
        <v>24.343631352446462</v>
      </c>
      <c r="R41">
        <v>21.428912364251993</v>
      </c>
      <c r="S41">
        <v>21.428912364251993</v>
      </c>
      <c r="T41">
        <v>21.428912364251993</v>
      </c>
      <c r="U41">
        <v>21.428912364251996</v>
      </c>
      <c r="V41">
        <v>24.203755339281756</v>
      </c>
      <c r="W41">
        <v>24.343631352446454</v>
      </c>
      <c r="X41">
        <v>21.428912364251993</v>
      </c>
      <c r="Y41">
        <v>21.428912364251993</v>
      </c>
      <c r="Z41">
        <v>21.428912364251993</v>
      </c>
      <c r="AA41">
        <v>32.678275776636887</v>
      </c>
      <c r="AB41">
        <v>21.428912364251993</v>
      </c>
      <c r="AC41">
        <v>24.487817439164772</v>
      </c>
      <c r="AD41">
        <v>24.237831585553689</v>
      </c>
      <c r="AE41">
        <v>21.428912364251993</v>
      </c>
      <c r="AF41">
        <v>21.428912364251993</v>
      </c>
      <c r="AG41">
        <v>21.428912364251993</v>
      </c>
      <c r="AH41">
        <v>21.428912364251993</v>
      </c>
    </row>
    <row r="42" spans="1:34" x14ac:dyDescent="0.3">
      <c r="A42" s="26">
        <f ca="1">Exceedance!U42</f>
        <v>47300</v>
      </c>
      <c r="B42" s="1">
        <v>24.265824535807194</v>
      </c>
      <c r="C42" s="1">
        <v>24.265824535807194</v>
      </c>
      <c r="D42" s="1">
        <v>24.265824535807194</v>
      </c>
      <c r="E42">
        <v>24.265824535807194</v>
      </c>
      <c r="F42">
        <v>31.733992863301449</v>
      </c>
      <c r="G42">
        <v>27.56641480079432</v>
      </c>
      <c r="H42">
        <v>27.729689269481224</v>
      </c>
      <c r="I42">
        <v>27.44660850658261</v>
      </c>
      <c r="J42">
        <v>27.446608506585431</v>
      </c>
      <c r="K42">
        <v>27.44660850658261</v>
      </c>
      <c r="L42">
        <v>24.265824535807194</v>
      </c>
      <c r="M42">
        <v>24.265824535807194</v>
      </c>
      <c r="N42">
        <v>24.265824535807194</v>
      </c>
      <c r="O42">
        <v>24.265824535807194</v>
      </c>
      <c r="P42">
        <v>24.265824535807194</v>
      </c>
      <c r="Q42">
        <v>27.566414800794323</v>
      </c>
      <c r="R42">
        <v>24.265824535807194</v>
      </c>
      <c r="S42">
        <v>24.265824535807194</v>
      </c>
      <c r="T42">
        <v>24.265824535807194</v>
      </c>
      <c r="U42">
        <v>24.265824535807202</v>
      </c>
      <c r="V42">
        <v>27.408021003921778</v>
      </c>
      <c r="W42">
        <v>27.56641480079432</v>
      </c>
      <c r="X42">
        <v>24.265824535807194</v>
      </c>
      <c r="Y42">
        <v>24.265824535807194</v>
      </c>
      <c r="Z42">
        <v>24.265824535807194</v>
      </c>
      <c r="AA42">
        <v>37.004458866117012</v>
      </c>
      <c r="AB42">
        <v>24.265824535807191</v>
      </c>
      <c r="AC42">
        <v>27.729689269481224</v>
      </c>
      <c r="AD42">
        <v>27.446608506582585</v>
      </c>
      <c r="AE42">
        <v>24.265824535807194</v>
      </c>
      <c r="AF42">
        <v>24.265824535807194</v>
      </c>
      <c r="AG42">
        <v>24.265824535807194</v>
      </c>
      <c r="AH42">
        <v>24.265824535807194</v>
      </c>
    </row>
    <row r="43" spans="1:34" x14ac:dyDescent="0.3">
      <c r="A43" s="26">
        <f ca="1">Exceedance!U43</f>
        <v>47331</v>
      </c>
      <c r="B43" s="1">
        <v>23.614934104579294</v>
      </c>
      <c r="C43" s="1">
        <v>23.614934104579294</v>
      </c>
      <c r="D43" s="1">
        <v>23.614934104579294</v>
      </c>
      <c r="E43">
        <v>23.614934104579294</v>
      </c>
      <c r="F43">
        <v>30.882781223289065</v>
      </c>
      <c r="G43">
        <v>26.826991518860524</v>
      </c>
      <c r="H43">
        <v>26.985886421166928</v>
      </c>
      <c r="I43">
        <v>26.710398829461141</v>
      </c>
      <c r="J43">
        <v>26.71039882946388</v>
      </c>
      <c r="K43">
        <v>26.710398829461141</v>
      </c>
      <c r="L43">
        <v>23.614934104579294</v>
      </c>
      <c r="M43">
        <v>23.614934104579294</v>
      </c>
      <c r="N43">
        <v>23.614934104579294</v>
      </c>
      <c r="O43">
        <v>23.614934104579294</v>
      </c>
      <c r="P43">
        <v>23.614934104579294</v>
      </c>
      <c r="Q43">
        <v>26.826991518860531</v>
      </c>
      <c r="R43">
        <v>23.614934104579294</v>
      </c>
      <c r="S43">
        <v>23.614934104579294</v>
      </c>
      <c r="T43">
        <v>23.614934104579294</v>
      </c>
      <c r="U43">
        <v>23.614934104579298</v>
      </c>
      <c r="V43">
        <v>26.672846372455151</v>
      </c>
      <c r="W43">
        <v>26.826991518860524</v>
      </c>
      <c r="X43">
        <v>23.614934104579294</v>
      </c>
      <c r="Y43">
        <v>23.614934104579294</v>
      </c>
      <c r="Z43">
        <v>23.614934104579294</v>
      </c>
      <c r="AA43">
        <v>36.011875731215483</v>
      </c>
      <c r="AB43">
        <v>23.614934104579291</v>
      </c>
      <c r="AC43">
        <v>26.985886421166928</v>
      </c>
      <c r="AD43">
        <v>26.710398829461116</v>
      </c>
      <c r="AE43">
        <v>23.614934104579294</v>
      </c>
      <c r="AF43">
        <v>23.614934104579294</v>
      </c>
      <c r="AG43">
        <v>23.614934104579294</v>
      </c>
      <c r="AH43">
        <v>23.614934104579294</v>
      </c>
    </row>
    <row r="44" spans="1:34" x14ac:dyDescent="0.3">
      <c r="A44" s="26">
        <f ca="1">Exceedance!U44</f>
        <v>47362</v>
      </c>
      <c r="B44" s="1">
        <v>17.568142334108703</v>
      </c>
      <c r="C44" s="1">
        <v>17.568142334108703</v>
      </c>
      <c r="D44" s="1">
        <v>17.568142334108703</v>
      </c>
      <c r="E44">
        <v>17.568142334108703</v>
      </c>
      <c r="F44">
        <v>22.974999371210298</v>
      </c>
      <c r="G44">
        <v>19.95772689062369</v>
      </c>
      <c r="H44">
        <v>20.075935488942072</v>
      </c>
      <c r="I44">
        <v>19.870988687018556</v>
      </c>
      <c r="J44">
        <v>19.870988687020599</v>
      </c>
      <c r="K44">
        <v>19.870988687018556</v>
      </c>
      <c r="L44">
        <v>17.568142334108703</v>
      </c>
      <c r="M44">
        <v>17.568142334108703</v>
      </c>
      <c r="N44">
        <v>17.568142334108703</v>
      </c>
      <c r="O44">
        <v>17.568142334108703</v>
      </c>
      <c r="P44">
        <v>17.568142334108703</v>
      </c>
      <c r="Q44">
        <v>19.957726890623693</v>
      </c>
      <c r="R44">
        <v>17.568142334108703</v>
      </c>
      <c r="S44">
        <v>17.568142334108703</v>
      </c>
      <c r="T44">
        <v>17.568142334108703</v>
      </c>
      <c r="U44">
        <v>17.56814233410871</v>
      </c>
      <c r="V44">
        <v>19.843051835416301</v>
      </c>
      <c r="W44">
        <v>19.95772689062369</v>
      </c>
      <c r="X44">
        <v>17.568142334108703</v>
      </c>
      <c r="Y44">
        <v>17.568142334108703</v>
      </c>
      <c r="Z44">
        <v>17.568142334108703</v>
      </c>
      <c r="AA44">
        <v>26.790748420574499</v>
      </c>
      <c r="AB44">
        <v>17.5681423341087</v>
      </c>
      <c r="AC44">
        <v>20.075935488942072</v>
      </c>
      <c r="AD44">
        <v>19.870988687018535</v>
      </c>
      <c r="AE44">
        <v>17.568142334108703</v>
      </c>
      <c r="AF44">
        <v>17.568142334108703</v>
      </c>
      <c r="AG44">
        <v>17.568142334108703</v>
      </c>
      <c r="AH44">
        <v>17.568142334108703</v>
      </c>
    </row>
    <row r="45" spans="1:34" x14ac:dyDescent="0.3">
      <c r="A45" s="26">
        <f ca="1">Exceedance!U45</f>
        <v>47392</v>
      </c>
      <c r="B45" s="1">
        <v>17.795593471707981</v>
      </c>
      <c r="C45" s="1">
        <v>17.795593471707981</v>
      </c>
      <c r="D45" s="1">
        <v>17.795593471707981</v>
      </c>
      <c r="E45">
        <v>17.795593471707981</v>
      </c>
      <c r="F45">
        <v>23.272451978545948</v>
      </c>
      <c r="G45">
        <v>20.216115489647891</v>
      </c>
      <c r="H45">
        <v>20.335854510457743</v>
      </c>
      <c r="I45">
        <v>20.128254304300686</v>
      </c>
      <c r="J45">
        <v>20.128254304302747</v>
      </c>
      <c r="K45">
        <v>20.128254304300686</v>
      </c>
      <c r="L45">
        <v>17.795593471707981</v>
      </c>
      <c r="M45">
        <v>17.795593471707981</v>
      </c>
      <c r="N45">
        <v>17.795593471707981</v>
      </c>
      <c r="O45">
        <v>17.795593471707981</v>
      </c>
      <c r="P45">
        <v>17.795593471707981</v>
      </c>
      <c r="Q45">
        <v>20.216115489647891</v>
      </c>
      <c r="R45">
        <v>17.795593471707981</v>
      </c>
      <c r="S45">
        <v>17.795593471707981</v>
      </c>
      <c r="T45">
        <v>17.795593471707981</v>
      </c>
      <c r="U45">
        <v>17.795593471707988</v>
      </c>
      <c r="V45">
        <v>20.099955760007358</v>
      </c>
      <c r="W45">
        <v>20.216115489647891</v>
      </c>
      <c r="X45">
        <v>17.795593471707981</v>
      </c>
      <c r="Y45">
        <v>17.795593471707981</v>
      </c>
      <c r="Z45">
        <v>17.795593471707981</v>
      </c>
      <c r="AA45">
        <v>27.137602748682085</v>
      </c>
      <c r="AB45">
        <v>17.795593471707981</v>
      </c>
      <c r="AC45">
        <v>20.335854510457743</v>
      </c>
      <c r="AD45">
        <v>20.128254304300665</v>
      </c>
      <c r="AE45">
        <v>17.795593471707981</v>
      </c>
      <c r="AF45">
        <v>17.795593471707981</v>
      </c>
      <c r="AG45">
        <v>17.795593471707981</v>
      </c>
      <c r="AH45">
        <v>17.795593471707981</v>
      </c>
    </row>
    <row r="46" spans="1:34" x14ac:dyDescent="0.3">
      <c r="A46" s="26">
        <f ca="1">Exceedance!U46</f>
        <v>47423</v>
      </c>
      <c r="B46" s="1">
        <v>12.265318982010374</v>
      </c>
      <c r="C46" s="1">
        <v>12.265318982010374</v>
      </c>
      <c r="D46" s="1">
        <v>12.265318982010374</v>
      </c>
      <c r="E46">
        <v>12.265318982010374</v>
      </c>
      <c r="F46">
        <v>16.04015328087781</v>
      </c>
      <c r="G46">
        <v>13.933623818272906</v>
      </c>
      <c r="H46">
        <v>14.016151961386615</v>
      </c>
      <c r="I46">
        <v>13.873066946925272</v>
      </c>
      <c r="J46">
        <v>13.873066946926699</v>
      </c>
      <c r="K46">
        <v>13.873066946925272</v>
      </c>
      <c r="L46">
        <v>12.265318982010374</v>
      </c>
      <c r="M46">
        <v>12.265318982010374</v>
      </c>
      <c r="N46">
        <v>12.265318982010374</v>
      </c>
      <c r="O46">
        <v>12.265318982010374</v>
      </c>
      <c r="P46">
        <v>12.265318982010374</v>
      </c>
      <c r="Q46">
        <v>13.933623818272908</v>
      </c>
      <c r="R46">
        <v>12.265318982010374</v>
      </c>
      <c r="S46">
        <v>12.265318982010374</v>
      </c>
      <c r="T46">
        <v>12.265318982010374</v>
      </c>
      <c r="U46">
        <v>12.265318982010378</v>
      </c>
      <c r="V46">
        <v>13.853562642500924</v>
      </c>
      <c r="W46">
        <v>13.933623818272906</v>
      </c>
      <c r="X46">
        <v>12.265318982010374</v>
      </c>
      <c r="Y46">
        <v>12.265318982010374</v>
      </c>
      <c r="Z46">
        <v>12.265318982010374</v>
      </c>
      <c r="AA46">
        <v>18.704144632706143</v>
      </c>
      <c r="AB46">
        <v>12.265318982010374</v>
      </c>
      <c r="AC46">
        <v>14.016151961386615</v>
      </c>
      <c r="AD46">
        <v>13.873066946925261</v>
      </c>
      <c r="AE46">
        <v>12.265318982010374</v>
      </c>
      <c r="AF46">
        <v>12.265318982010374</v>
      </c>
      <c r="AG46">
        <v>12.265318982010374</v>
      </c>
      <c r="AH46">
        <v>12.265318982010374</v>
      </c>
    </row>
    <row r="47" spans="1:34" x14ac:dyDescent="0.3">
      <c r="A47" s="26">
        <f ca="1">Exceedance!U47</f>
        <v>47453</v>
      </c>
      <c r="B47" s="1">
        <v>10.115348574731946</v>
      </c>
      <c r="C47" s="1">
        <v>10.115348574731946</v>
      </c>
      <c r="D47" s="1">
        <v>10.115348574731946</v>
      </c>
      <c r="E47">
        <v>10.115348574731946</v>
      </c>
      <c r="F47">
        <v>13.22849751124981</v>
      </c>
      <c r="G47">
        <v>11.491218617122041</v>
      </c>
      <c r="H47">
        <v>11.559280518817781</v>
      </c>
      <c r="I47">
        <v>11.441276674056803</v>
      </c>
      <c r="J47">
        <v>11.441276674057979</v>
      </c>
      <c r="K47">
        <v>11.441276674056803</v>
      </c>
      <c r="L47">
        <v>10.115348574731946</v>
      </c>
      <c r="M47">
        <v>10.115348574731946</v>
      </c>
      <c r="N47">
        <v>10.115348574731946</v>
      </c>
      <c r="O47">
        <v>10.115348574731946</v>
      </c>
      <c r="P47">
        <v>10.115348574731946</v>
      </c>
      <c r="Q47">
        <v>11.491218617122044</v>
      </c>
      <c r="R47">
        <v>10.115348574731946</v>
      </c>
      <c r="S47">
        <v>10.115348574731946</v>
      </c>
      <c r="T47">
        <v>10.115348574731946</v>
      </c>
      <c r="U47">
        <v>10.115348574731948</v>
      </c>
      <c r="V47">
        <v>11.42519125155378</v>
      </c>
      <c r="W47">
        <v>11.491218617122041</v>
      </c>
      <c r="X47">
        <v>10.115348574731946</v>
      </c>
      <c r="Y47">
        <v>10.115348574731946</v>
      </c>
      <c r="Z47">
        <v>10.115348574731946</v>
      </c>
      <c r="AA47">
        <v>15.425521588922688</v>
      </c>
      <c r="AB47">
        <v>10.115348574731946</v>
      </c>
      <c r="AC47">
        <v>11.559280518817781</v>
      </c>
      <c r="AD47">
        <v>11.441276674056793</v>
      </c>
      <c r="AE47">
        <v>10.115348574731946</v>
      </c>
      <c r="AF47">
        <v>10.115348574731946</v>
      </c>
      <c r="AG47">
        <v>10.115348574731946</v>
      </c>
      <c r="AH47">
        <v>10.115348574731946</v>
      </c>
    </row>
    <row r="48" spans="1:34" x14ac:dyDescent="0.3">
      <c r="A48" s="26">
        <f ca="1">Exceedance!U48</f>
        <v>47484</v>
      </c>
      <c r="B48" s="1">
        <v>8.6936150950408102</v>
      </c>
      <c r="C48" s="1">
        <v>8.6936150950408102</v>
      </c>
      <c r="D48" s="1">
        <v>8.6936150950408102</v>
      </c>
      <c r="E48">
        <v>9.8330009977174448</v>
      </c>
      <c r="F48">
        <v>9.9345993728019888</v>
      </c>
      <c r="G48">
        <v>9.8193566335778577</v>
      </c>
      <c r="H48">
        <v>11.344311749900148</v>
      </c>
      <c r="I48">
        <v>10.314917460148694</v>
      </c>
      <c r="J48">
        <v>10.751015533639951</v>
      </c>
      <c r="K48">
        <v>8.6936150950408102</v>
      </c>
      <c r="L48">
        <v>8.6936150950408102</v>
      </c>
      <c r="M48">
        <v>8.6936150950408102</v>
      </c>
      <c r="N48">
        <v>8.6936150950408102</v>
      </c>
      <c r="O48">
        <v>8.6936150950408102</v>
      </c>
      <c r="P48">
        <v>9.8193566335778577</v>
      </c>
      <c r="Q48">
        <v>8.6936150950408102</v>
      </c>
      <c r="R48">
        <v>8.6936150950408102</v>
      </c>
      <c r="S48">
        <v>8.6936150950408102</v>
      </c>
      <c r="T48">
        <v>9.9313729875654282</v>
      </c>
      <c r="U48">
        <v>8.6936150950408102</v>
      </c>
      <c r="V48">
        <v>9.8686585349685032</v>
      </c>
      <c r="W48">
        <v>8.6936150950408102</v>
      </c>
      <c r="X48">
        <v>8.6936150950408102</v>
      </c>
      <c r="Y48">
        <v>8.6936150950408102</v>
      </c>
      <c r="Z48">
        <v>8.6936150950408102</v>
      </c>
      <c r="AA48">
        <v>9.8193566335768416</v>
      </c>
      <c r="AB48">
        <v>9.8193566335778577</v>
      </c>
      <c r="AC48">
        <v>10.213499303521884</v>
      </c>
      <c r="AD48">
        <v>8.693615095040812</v>
      </c>
      <c r="AE48">
        <v>8.6936150950408102</v>
      </c>
      <c r="AF48">
        <v>8.6936150950408102</v>
      </c>
      <c r="AG48">
        <v>8.6936150950408102</v>
      </c>
      <c r="AH48">
        <v>8.6936150950408102</v>
      </c>
    </row>
    <row r="49" spans="1:34" x14ac:dyDescent="0.3">
      <c r="A49" s="26">
        <f ca="1">Exceedance!U49</f>
        <v>47515</v>
      </c>
      <c r="B49" s="1">
        <v>7.8060968232557526</v>
      </c>
      <c r="C49" s="1">
        <v>7.8060968232557526</v>
      </c>
      <c r="D49" s="1">
        <v>7.8060968232557526</v>
      </c>
      <c r="E49">
        <v>8.8291645089208401</v>
      </c>
      <c r="F49">
        <v>8.9203908565708296</v>
      </c>
      <c r="G49">
        <v>8.8169130776806703</v>
      </c>
      <c r="H49">
        <v>10.186187787797701</v>
      </c>
      <c r="I49">
        <v>9.2618828344198771</v>
      </c>
      <c r="J49">
        <v>9.6534603023537802</v>
      </c>
      <c r="K49">
        <v>7.8060968232557526</v>
      </c>
      <c r="L49">
        <v>7.8060968232557526</v>
      </c>
      <c r="M49">
        <v>7.8060968232557526</v>
      </c>
      <c r="N49">
        <v>7.8060968232557526</v>
      </c>
      <c r="O49">
        <v>7.8060968232557526</v>
      </c>
      <c r="P49">
        <v>8.8169130776806703</v>
      </c>
      <c r="Q49">
        <v>7.8060968232557526</v>
      </c>
      <c r="R49">
        <v>7.8060968232557526</v>
      </c>
      <c r="S49">
        <v>7.8060968232557526</v>
      </c>
      <c r="T49">
        <v>8.9174938482181041</v>
      </c>
      <c r="U49">
        <v>7.8060968232557526</v>
      </c>
      <c r="V49">
        <v>8.8611818210766753</v>
      </c>
      <c r="W49">
        <v>7.8060968232557526</v>
      </c>
      <c r="X49">
        <v>7.8060968232557526</v>
      </c>
      <c r="Y49">
        <v>7.8060968232557526</v>
      </c>
      <c r="Z49">
        <v>7.8060968232557526</v>
      </c>
      <c r="AA49">
        <v>8.8169130776797573</v>
      </c>
      <c r="AB49">
        <v>8.8169130776806703</v>
      </c>
      <c r="AC49">
        <v>9.170818306992544</v>
      </c>
      <c r="AD49">
        <v>7.8060968232557526</v>
      </c>
      <c r="AE49">
        <v>7.8060968232557526</v>
      </c>
      <c r="AF49">
        <v>7.8060968232557526</v>
      </c>
      <c r="AG49">
        <v>7.8060968232557526</v>
      </c>
      <c r="AH49">
        <v>7.8060968232557526</v>
      </c>
    </row>
    <row r="50" spans="1:34" x14ac:dyDescent="0.3">
      <c r="A50" s="26">
        <f ca="1">Exceedance!U50</f>
        <v>47543</v>
      </c>
      <c r="B50" s="1">
        <v>11.81238314315995</v>
      </c>
      <c r="C50" s="1">
        <v>11.81238314315995</v>
      </c>
      <c r="D50" s="1">
        <v>11.81238314315995</v>
      </c>
      <c r="E50">
        <v>13.360515040327684</v>
      </c>
      <c r="F50">
        <v>13.498561056869836</v>
      </c>
      <c r="G50">
        <v>13.341975864714358</v>
      </c>
      <c r="H50">
        <v>15.413996987480248</v>
      </c>
      <c r="I50">
        <v>14.015315354696495</v>
      </c>
      <c r="J50">
        <v>14.607860282871563</v>
      </c>
      <c r="K50">
        <v>11.81238314315995</v>
      </c>
      <c r="L50">
        <v>11.81238314315995</v>
      </c>
      <c r="M50">
        <v>11.81238314315995</v>
      </c>
      <c r="N50">
        <v>11.81238314315995</v>
      </c>
      <c r="O50">
        <v>11.81238314315995</v>
      </c>
      <c r="P50">
        <v>13.34197586471436</v>
      </c>
      <c r="Q50">
        <v>11.81238314315995</v>
      </c>
      <c r="R50">
        <v>11.81238314315995</v>
      </c>
      <c r="S50">
        <v>11.81238314315995</v>
      </c>
      <c r="T50">
        <v>13.494177230559949</v>
      </c>
      <c r="U50">
        <v>11.81238314315995</v>
      </c>
      <c r="V50">
        <v>13.408964446857226</v>
      </c>
      <c r="W50">
        <v>11.81238314315995</v>
      </c>
      <c r="X50">
        <v>11.81238314315995</v>
      </c>
      <c r="Y50">
        <v>11.81238314315995</v>
      </c>
      <c r="Z50">
        <v>11.81238314315995</v>
      </c>
      <c r="AA50">
        <v>13.341975864712982</v>
      </c>
      <c r="AB50">
        <v>13.341975864714358</v>
      </c>
      <c r="AC50">
        <v>13.877514208607993</v>
      </c>
      <c r="AD50">
        <v>11.812383143159954</v>
      </c>
      <c r="AE50">
        <v>11.81238314315995</v>
      </c>
      <c r="AF50">
        <v>11.81238314315995</v>
      </c>
      <c r="AG50">
        <v>11.81238314315995</v>
      </c>
      <c r="AH50">
        <v>11.81238314315995</v>
      </c>
    </row>
    <row r="51" spans="1:34" x14ac:dyDescent="0.3">
      <c r="A51" s="26">
        <f ca="1">Exceedance!U51</f>
        <v>47574</v>
      </c>
      <c r="B51" s="1">
        <v>15.530258798673142</v>
      </c>
      <c r="C51" s="1">
        <v>15.530258798673142</v>
      </c>
      <c r="D51" s="1">
        <v>15.530258798673142</v>
      </c>
      <c r="E51">
        <v>17.565655782169902</v>
      </c>
      <c r="F51">
        <v>17.747150941702291</v>
      </c>
      <c r="G51">
        <v>17.541281513938031</v>
      </c>
      <c r="H51">
        <v>20.265458666243244</v>
      </c>
      <c r="I51">
        <v>18.42655050767571</v>
      </c>
      <c r="J51">
        <v>19.205595343325889</v>
      </c>
      <c r="K51">
        <v>15.530258798673142</v>
      </c>
      <c r="L51">
        <v>15.530258798673142</v>
      </c>
      <c r="M51">
        <v>15.530258798673142</v>
      </c>
      <c r="N51">
        <v>15.530258798673142</v>
      </c>
      <c r="O51">
        <v>15.530258798673142</v>
      </c>
      <c r="P51">
        <v>17.541281513938031</v>
      </c>
      <c r="Q51">
        <v>15.530258798673142</v>
      </c>
      <c r="R51">
        <v>15.530258798673142</v>
      </c>
      <c r="S51">
        <v>15.530258798673142</v>
      </c>
      <c r="T51">
        <v>17.741387332759381</v>
      </c>
      <c r="U51">
        <v>15.530258798673142</v>
      </c>
      <c r="V51">
        <v>17.629354344342058</v>
      </c>
      <c r="W51">
        <v>15.530258798673142</v>
      </c>
      <c r="X51">
        <v>15.530258798673142</v>
      </c>
      <c r="Y51">
        <v>15.530258798673142</v>
      </c>
      <c r="Z51">
        <v>15.530258798673142</v>
      </c>
      <c r="AA51">
        <v>17.541281513936216</v>
      </c>
      <c r="AB51">
        <v>17.541281513938031</v>
      </c>
      <c r="AC51">
        <v>18.245377290080967</v>
      </c>
      <c r="AD51">
        <v>15.530258798673142</v>
      </c>
      <c r="AE51">
        <v>15.530258798673142</v>
      </c>
      <c r="AF51">
        <v>15.530258798673142</v>
      </c>
      <c r="AG51">
        <v>15.530258798673142</v>
      </c>
      <c r="AH51">
        <v>15.530258798673142</v>
      </c>
    </row>
    <row r="52" spans="1:34" x14ac:dyDescent="0.3">
      <c r="A52" s="26">
        <f ca="1">Exceedance!U52</f>
        <v>47604</v>
      </c>
      <c r="B52" s="1">
        <v>19.593571772672835</v>
      </c>
      <c r="C52" s="1">
        <v>19.593571772672835</v>
      </c>
      <c r="D52" s="1">
        <v>19.593571772672835</v>
      </c>
      <c r="E52">
        <v>22.1615068856043</v>
      </c>
      <c r="F52">
        <v>22.390488158923091</v>
      </c>
      <c r="G52">
        <v>22.130755371402341</v>
      </c>
      <c r="H52">
        <v>25.567682034834888</v>
      </c>
      <c r="I52">
        <v>23.247644780122499</v>
      </c>
      <c r="J52">
        <v>24.230517705765308</v>
      </c>
      <c r="K52">
        <v>19.593571772672835</v>
      </c>
      <c r="L52">
        <v>19.593571772672835</v>
      </c>
      <c r="M52">
        <v>19.593571772672835</v>
      </c>
      <c r="N52">
        <v>19.593571772672835</v>
      </c>
      <c r="O52">
        <v>19.593571772672835</v>
      </c>
      <c r="P52">
        <v>22.130755371402341</v>
      </c>
      <c r="Q52">
        <v>19.593571772672835</v>
      </c>
      <c r="R52">
        <v>19.593571772672835</v>
      </c>
      <c r="S52">
        <v>19.593571772672835</v>
      </c>
      <c r="T52">
        <v>22.383216568220291</v>
      </c>
      <c r="U52">
        <v>19.593571772672835</v>
      </c>
      <c r="V52">
        <v>22.241871441399265</v>
      </c>
      <c r="W52">
        <v>19.593571772672835</v>
      </c>
      <c r="X52">
        <v>19.593571772672835</v>
      </c>
      <c r="Y52">
        <v>19.593571772672835</v>
      </c>
      <c r="Z52">
        <v>19.593571772672835</v>
      </c>
      <c r="AA52">
        <v>22.130755371400053</v>
      </c>
      <c r="AB52">
        <v>22.130755371402341</v>
      </c>
      <c r="AC52">
        <v>23.019069681133679</v>
      </c>
      <c r="AD52">
        <v>19.593571772672835</v>
      </c>
      <c r="AE52">
        <v>19.593571772672835</v>
      </c>
      <c r="AF52">
        <v>19.593571772672835</v>
      </c>
      <c r="AG52">
        <v>19.593571772672835</v>
      </c>
      <c r="AH52">
        <v>19.593571772672835</v>
      </c>
    </row>
    <row r="53" spans="1:34" x14ac:dyDescent="0.3">
      <c r="A53" s="26">
        <f ca="1">Exceedance!U53</f>
        <v>47635</v>
      </c>
      <c r="B53" s="1">
        <v>21.428912364251993</v>
      </c>
      <c r="C53" s="1">
        <v>21.428912364251993</v>
      </c>
      <c r="D53" s="1">
        <v>21.428912364251993</v>
      </c>
      <c r="E53">
        <v>24.237387364651937</v>
      </c>
      <c r="F53">
        <v>24.487817439164793</v>
      </c>
      <c r="G53">
        <v>24.203755339284267</v>
      </c>
      <c r="H53">
        <v>27.962620804322974</v>
      </c>
      <c r="I53">
        <v>25.425264390196865</v>
      </c>
      <c r="J53">
        <v>26.500203560714564</v>
      </c>
      <c r="K53">
        <v>21.428912364251993</v>
      </c>
      <c r="L53">
        <v>21.428912364251993</v>
      </c>
      <c r="M53">
        <v>21.428912364251993</v>
      </c>
      <c r="N53">
        <v>21.428912364251993</v>
      </c>
      <c r="O53">
        <v>21.428912364251993</v>
      </c>
      <c r="P53">
        <v>24.203755339284267</v>
      </c>
      <c r="Q53">
        <v>21.428912364251993</v>
      </c>
      <c r="R53">
        <v>21.428912364251993</v>
      </c>
      <c r="S53">
        <v>21.428912364251993</v>
      </c>
      <c r="T53">
        <v>24.479864714581087</v>
      </c>
      <c r="U53">
        <v>21.428912364251993</v>
      </c>
      <c r="V53">
        <v>24.325279712372033</v>
      </c>
      <c r="W53">
        <v>21.428912364251993</v>
      </c>
      <c r="X53">
        <v>21.428912364251993</v>
      </c>
      <c r="Y53">
        <v>21.428912364251993</v>
      </c>
      <c r="Z53">
        <v>21.428912364251993</v>
      </c>
      <c r="AA53">
        <v>24.203755339281766</v>
      </c>
      <c r="AB53">
        <v>24.203755339284267</v>
      </c>
      <c r="AC53">
        <v>25.175278536585783</v>
      </c>
      <c r="AD53">
        <v>21.428912364251996</v>
      </c>
      <c r="AE53">
        <v>21.428912364251993</v>
      </c>
      <c r="AF53">
        <v>21.428912364251993</v>
      </c>
      <c r="AG53">
        <v>21.428912364251993</v>
      </c>
      <c r="AH53">
        <v>21.428912364251993</v>
      </c>
    </row>
    <row r="54" spans="1:34" x14ac:dyDescent="0.3">
      <c r="A54" s="26">
        <f ca="1">Exceedance!U54</f>
        <v>47665</v>
      </c>
      <c r="B54" s="1">
        <v>24.265824535807194</v>
      </c>
      <c r="C54" s="1">
        <v>24.265824535807194</v>
      </c>
      <c r="D54" s="1">
        <v>24.265824535807194</v>
      </c>
      <c r="E54">
        <v>27.446105476551296</v>
      </c>
      <c r="F54">
        <v>27.729689269481234</v>
      </c>
      <c r="G54">
        <v>27.408021003924624</v>
      </c>
      <c r="H54">
        <v>31.664511873731698</v>
      </c>
      <c r="I54">
        <v>28.791242130340397</v>
      </c>
      <c r="J54">
        <v>30.00848941079326</v>
      </c>
      <c r="K54">
        <v>24.265824535807194</v>
      </c>
      <c r="L54">
        <v>24.265824535807194</v>
      </c>
      <c r="M54">
        <v>24.265824535807194</v>
      </c>
      <c r="N54">
        <v>24.265824535807194</v>
      </c>
      <c r="O54">
        <v>24.265824535807194</v>
      </c>
      <c r="P54">
        <v>27.408021003924624</v>
      </c>
      <c r="Q54">
        <v>24.265824535807194</v>
      </c>
      <c r="R54">
        <v>24.265824535807194</v>
      </c>
      <c r="S54">
        <v>24.265824535807194</v>
      </c>
      <c r="T54">
        <v>27.720683706527346</v>
      </c>
      <c r="U54">
        <v>24.265824535807194</v>
      </c>
      <c r="V54">
        <v>27.545633639789944</v>
      </c>
      <c r="W54">
        <v>24.265824535807194</v>
      </c>
      <c r="X54">
        <v>24.265824535807194</v>
      </c>
      <c r="Y54">
        <v>24.265824535807194</v>
      </c>
      <c r="Z54">
        <v>24.265824535807194</v>
      </c>
      <c r="AA54">
        <v>27.408021003921792</v>
      </c>
      <c r="AB54">
        <v>27.408021003924624</v>
      </c>
      <c r="AC54">
        <v>28.508161367441758</v>
      </c>
      <c r="AD54">
        <v>24.265824535807198</v>
      </c>
      <c r="AE54">
        <v>24.265824535807194</v>
      </c>
      <c r="AF54">
        <v>24.265824535807194</v>
      </c>
      <c r="AG54">
        <v>24.265824535807194</v>
      </c>
      <c r="AH54">
        <v>24.265824535807194</v>
      </c>
    </row>
    <row r="55" spans="1:34" x14ac:dyDescent="0.3">
      <c r="A55" s="26">
        <f ca="1">Exceedance!U55</f>
        <v>47696</v>
      </c>
      <c r="B55" s="1">
        <v>23.614934104579294</v>
      </c>
      <c r="C55" s="1">
        <v>23.614934104579294</v>
      </c>
      <c r="D55" s="1">
        <v>23.614934104579294</v>
      </c>
      <c r="E55">
        <v>26.70990929237475</v>
      </c>
      <c r="F55">
        <v>26.985886421166938</v>
      </c>
      <c r="G55">
        <v>26.672846372457915</v>
      </c>
      <c r="H55">
        <v>30.815163945838233</v>
      </c>
      <c r="I55">
        <v>28.018964890053301</v>
      </c>
      <c r="J55">
        <v>29.203561534377318</v>
      </c>
      <c r="K55">
        <v>23.614934104579294</v>
      </c>
      <c r="L55">
        <v>23.614934104579294</v>
      </c>
      <c r="M55">
        <v>23.614934104579294</v>
      </c>
      <c r="N55">
        <v>23.614934104579294</v>
      </c>
      <c r="O55">
        <v>23.614934104579294</v>
      </c>
      <c r="P55">
        <v>26.672846372457915</v>
      </c>
      <c r="Q55">
        <v>23.614934104579294</v>
      </c>
      <c r="R55">
        <v>23.614934104579294</v>
      </c>
      <c r="S55">
        <v>23.614934104579294</v>
      </c>
      <c r="T55">
        <v>26.977122417478672</v>
      </c>
      <c r="U55">
        <v>23.614934104579298</v>
      </c>
      <c r="V55">
        <v>26.806767777977093</v>
      </c>
      <c r="W55">
        <v>23.614934104579294</v>
      </c>
      <c r="X55">
        <v>23.614934104579294</v>
      </c>
      <c r="Y55">
        <v>23.614934104579294</v>
      </c>
      <c r="Z55">
        <v>23.614934104579294</v>
      </c>
      <c r="AA55">
        <v>26.672846372455162</v>
      </c>
      <c r="AB55">
        <v>26.672846372457915</v>
      </c>
      <c r="AC55">
        <v>27.743477298347482</v>
      </c>
      <c r="AD55">
        <v>23.614934104579298</v>
      </c>
      <c r="AE55">
        <v>23.614934104579294</v>
      </c>
      <c r="AF55">
        <v>23.614934104579294</v>
      </c>
      <c r="AG55">
        <v>23.614934104579294</v>
      </c>
      <c r="AH55">
        <v>23.614934104579294</v>
      </c>
    </row>
    <row r="56" spans="1:34" x14ac:dyDescent="0.3">
      <c r="A56" s="26">
        <f ca="1">Exceedance!U56</f>
        <v>47727</v>
      </c>
      <c r="B56" s="1">
        <v>17.568142334108703</v>
      </c>
      <c r="C56" s="1">
        <v>17.568142334108703</v>
      </c>
      <c r="D56" s="1">
        <v>17.568142334108703</v>
      </c>
      <c r="E56">
        <v>19.870624499798151</v>
      </c>
      <c r="F56">
        <v>20.075935488942083</v>
      </c>
      <c r="G56">
        <v>19.843051835418358</v>
      </c>
      <c r="H56">
        <v>22.924696035649827</v>
      </c>
      <c r="I56">
        <v>20.844485996147572</v>
      </c>
      <c r="J56">
        <v>21.725757244410605</v>
      </c>
      <c r="K56">
        <v>17.568142334108703</v>
      </c>
      <c r="L56">
        <v>17.568142334108703</v>
      </c>
      <c r="M56">
        <v>17.568142334108703</v>
      </c>
      <c r="N56">
        <v>17.568142334108703</v>
      </c>
      <c r="O56">
        <v>17.568142334108703</v>
      </c>
      <c r="P56">
        <v>19.843051835418354</v>
      </c>
      <c r="Q56">
        <v>17.568142334108703</v>
      </c>
      <c r="R56">
        <v>17.568142334108703</v>
      </c>
      <c r="S56">
        <v>17.568142334108703</v>
      </c>
      <c r="T56">
        <v>20.069415578129277</v>
      </c>
      <c r="U56">
        <v>17.568142334108703</v>
      </c>
      <c r="V56">
        <v>19.942681599504322</v>
      </c>
      <c r="W56">
        <v>17.568142334108703</v>
      </c>
      <c r="X56">
        <v>17.568142334108703</v>
      </c>
      <c r="Y56">
        <v>17.568142334108703</v>
      </c>
      <c r="Z56">
        <v>17.568142334108703</v>
      </c>
      <c r="AA56">
        <v>19.843051835416308</v>
      </c>
      <c r="AB56">
        <v>19.843051835418358</v>
      </c>
      <c r="AC56">
        <v>20.639539194224032</v>
      </c>
      <c r="AD56">
        <v>17.568142334108707</v>
      </c>
      <c r="AE56">
        <v>17.568142334108703</v>
      </c>
      <c r="AF56">
        <v>17.568142334108703</v>
      </c>
      <c r="AG56">
        <v>17.568142334108703</v>
      </c>
      <c r="AH56">
        <v>17.568142334108703</v>
      </c>
    </row>
    <row r="57" spans="1:34" x14ac:dyDescent="0.3">
      <c r="A57" s="26">
        <f ca="1">Exceedance!U57</f>
        <v>47757</v>
      </c>
      <c r="B57" s="1">
        <v>17.795593471707981</v>
      </c>
      <c r="C57" s="1">
        <v>17.795593471707981</v>
      </c>
      <c r="D57" s="1">
        <v>17.795593471707981</v>
      </c>
      <c r="E57">
        <v>20.12788540202299</v>
      </c>
      <c r="F57">
        <v>20.335854510457757</v>
      </c>
      <c r="G57">
        <v>20.099955760009443</v>
      </c>
      <c r="H57">
        <v>23.221497376011392</v>
      </c>
      <c r="I57">
        <v>21.114355283538934</v>
      </c>
      <c r="J57">
        <v>22.007036170006106</v>
      </c>
      <c r="K57">
        <v>17.795593471707981</v>
      </c>
      <c r="L57">
        <v>17.795593471707981</v>
      </c>
      <c r="M57">
        <v>17.795593471707981</v>
      </c>
      <c r="N57">
        <v>17.795593471707981</v>
      </c>
      <c r="O57">
        <v>17.795593471707981</v>
      </c>
      <c r="P57">
        <v>20.099955760009443</v>
      </c>
      <c r="Q57">
        <v>17.795593471707981</v>
      </c>
      <c r="R57">
        <v>17.795593471707981</v>
      </c>
      <c r="S57">
        <v>17.795593471707981</v>
      </c>
      <c r="T57">
        <v>20.329250187696136</v>
      </c>
      <c r="U57">
        <v>17.795593471707985</v>
      </c>
      <c r="V57">
        <v>20.200875410228452</v>
      </c>
      <c r="W57">
        <v>17.795593471707981</v>
      </c>
      <c r="X57">
        <v>17.795593471707981</v>
      </c>
      <c r="Y57">
        <v>17.795593471707981</v>
      </c>
      <c r="Z57">
        <v>17.795593471707981</v>
      </c>
      <c r="AA57">
        <v>20.099955760007365</v>
      </c>
      <c r="AB57">
        <v>20.099955760009443</v>
      </c>
      <c r="AC57">
        <v>20.906755077381856</v>
      </c>
      <c r="AD57">
        <v>17.795593471707981</v>
      </c>
      <c r="AE57">
        <v>17.795593471707981</v>
      </c>
      <c r="AF57">
        <v>17.795593471707981</v>
      </c>
      <c r="AG57">
        <v>17.795593471707981</v>
      </c>
      <c r="AH57">
        <v>17.795593471707981</v>
      </c>
    </row>
    <row r="58" spans="1:34" x14ac:dyDescent="0.3">
      <c r="A58" s="26">
        <f ca="1">Exceedance!U58</f>
        <v>47788</v>
      </c>
      <c r="B58" s="1">
        <v>12.265318982010374</v>
      </c>
      <c r="C58" s="1">
        <v>12.265318982010374</v>
      </c>
      <c r="D58" s="1">
        <v>12.265318982010374</v>
      </c>
      <c r="E58">
        <v>13.872812687121222</v>
      </c>
      <c r="F58">
        <v>14.016151961386621</v>
      </c>
      <c r="G58">
        <v>13.853562642502359</v>
      </c>
      <c r="H58">
        <v>16.00503366237891</v>
      </c>
      <c r="I58">
        <v>14.552720765611273</v>
      </c>
      <c r="J58">
        <v>15.167986327789391</v>
      </c>
      <c r="K58">
        <v>12.265318982010374</v>
      </c>
      <c r="L58">
        <v>12.265318982010374</v>
      </c>
      <c r="M58">
        <v>12.265318982010374</v>
      </c>
      <c r="N58">
        <v>12.265318982010374</v>
      </c>
      <c r="O58">
        <v>12.265318982010374</v>
      </c>
      <c r="P58">
        <v>13.853562642502359</v>
      </c>
      <c r="Q58">
        <v>12.265318982010374</v>
      </c>
      <c r="R58">
        <v>12.265318982010374</v>
      </c>
      <c r="S58">
        <v>12.265318982010374</v>
      </c>
      <c r="T58">
        <v>14.01160004096541</v>
      </c>
      <c r="U58">
        <v>12.265318982010374</v>
      </c>
      <c r="V58">
        <v>13.923119845158002</v>
      </c>
      <c r="W58">
        <v>12.265318982010374</v>
      </c>
      <c r="X58">
        <v>12.265318982010374</v>
      </c>
      <c r="Y58">
        <v>12.265318982010374</v>
      </c>
      <c r="Z58">
        <v>12.265318982010374</v>
      </c>
      <c r="AA58">
        <v>13.853562642500927</v>
      </c>
      <c r="AB58">
        <v>13.853562642502359</v>
      </c>
      <c r="AC58">
        <v>14.409635751149915</v>
      </c>
      <c r="AD58">
        <v>12.265318982010376</v>
      </c>
      <c r="AE58">
        <v>12.265318982010374</v>
      </c>
      <c r="AF58">
        <v>12.265318982010374</v>
      </c>
      <c r="AG58">
        <v>12.265318982010374</v>
      </c>
      <c r="AH58">
        <v>12.265318982010374</v>
      </c>
    </row>
    <row r="59" spans="1:34" x14ac:dyDescent="0.3">
      <c r="A59" s="26">
        <f ca="1">Exceedance!U59</f>
        <v>47818</v>
      </c>
      <c r="B59" s="1">
        <v>10.115348574731946</v>
      </c>
      <c r="C59" s="1">
        <v>10.115348574731946</v>
      </c>
      <c r="D59" s="1">
        <v>10.115348574731946</v>
      </c>
      <c r="E59">
        <v>11.441066983093993</v>
      </c>
      <c r="F59">
        <v>11.559280518817788</v>
      </c>
      <c r="G59">
        <v>11.425191251554965</v>
      </c>
      <c r="H59">
        <v>13.199533960978595</v>
      </c>
      <c r="I59">
        <v>12.001794936667018</v>
      </c>
      <c r="J59">
        <v>12.509211469134565</v>
      </c>
      <c r="K59">
        <v>10.115348574731946</v>
      </c>
      <c r="L59">
        <v>10.115348574731946</v>
      </c>
      <c r="M59">
        <v>10.115348574731946</v>
      </c>
      <c r="N59">
        <v>10.115348574731946</v>
      </c>
      <c r="O59">
        <v>10.115348574731946</v>
      </c>
      <c r="P59">
        <v>11.425191251554967</v>
      </c>
      <c r="Q59">
        <v>10.115348574731946</v>
      </c>
      <c r="R59">
        <v>10.115348574731946</v>
      </c>
      <c r="S59">
        <v>10.115348574731946</v>
      </c>
      <c r="T59">
        <v>11.555526498085628</v>
      </c>
      <c r="U59">
        <v>10.115348574731945</v>
      </c>
      <c r="V59">
        <v>11.482555870589909</v>
      </c>
      <c r="W59">
        <v>10.115348574731946</v>
      </c>
      <c r="X59">
        <v>10.115348574731946</v>
      </c>
      <c r="Y59">
        <v>10.115348574731946</v>
      </c>
      <c r="Z59">
        <v>10.115348574731946</v>
      </c>
      <c r="AA59">
        <v>11.425191251553782</v>
      </c>
      <c r="AB59">
        <v>11.425191251554965</v>
      </c>
      <c r="AC59">
        <v>11.88379109190603</v>
      </c>
      <c r="AD59">
        <v>10.115348574731946</v>
      </c>
      <c r="AE59">
        <v>10.115348574731946</v>
      </c>
      <c r="AF59">
        <v>10.115348574731946</v>
      </c>
      <c r="AG59">
        <v>10.115348574731946</v>
      </c>
      <c r="AH59">
        <v>10.115348574731946</v>
      </c>
    </row>
    <row r="60" spans="1:34" x14ac:dyDescent="0.3">
      <c r="A60" s="26">
        <f ca="1">Exceedance!U60</f>
        <v>47849</v>
      </c>
      <c r="B60" s="1">
        <v>8.693615095040812</v>
      </c>
      <c r="C60" s="1">
        <v>8.693615095040812</v>
      </c>
      <c r="D60" s="1">
        <v>8.693615095040812</v>
      </c>
      <c r="E60">
        <v>8.693615095040812</v>
      </c>
      <c r="F60">
        <v>8.693615095040812</v>
      </c>
      <c r="G60">
        <v>8.693615095040812</v>
      </c>
      <c r="H60">
        <v>8.693615095040812</v>
      </c>
      <c r="I60">
        <v>8.693615095040812</v>
      </c>
      <c r="J60">
        <v>8.693615095040812</v>
      </c>
      <c r="K60">
        <v>8.693615095040812</v>
      </c>
      <c r="L60">
        <v>8.693615095040812</v>
      </c>
      <c r="M60">
        <v>8.693615095040812</v>
      </c>
      <c r="N60">
        <v>8.693615095040812</v>
      </c>
      <c r="O60">
        <v>8.693615095040812</v>
      </c>
      <c r="P60">
        <v>8.693615095040812</v>
      </c>
      <c r="Q60">
        <v>8.693615095040812</v>
      </c>
      <c r="R60">
        <v>8.693615095040812</v>
      </c>
      <c r="S60">
        <v>8.693615095040812</v>
      </c>
      <c r="T60">
        <v>8.693615095040812</v>
      </c>
      <c r="U60">
        <v>8.693615095040812</v>
      </c>
      <c r="V60">
        <v>8.693615095040812</v>
      </c>
      <c r="W60">
        <v>8.693615095040812</v>
      </c>
      <c r="X60">
        <v>8.693615095040812</v>
      </c>
      <c r="Y60">
        <v>8.693615095040812</v>
      </c>
      <c r="Z60">
        <v>8.693615095040812</v>
      </c>
      <c r="AA60">
        <v>8.693615095040812</v>
      </c>
      <c r="AB60">
        <v>8.693615095040812</v>
      </c>
      <c r="AC60">
        <v>8.693615095040812</v>
      </c>
      <c r="AD60">
        <v>8.693615095040812</v>
      </c>
      <c r="AE60">
        <v>8.693615095040812</v>
      </c>
      <c r="AF60">
        <v>8.693615095040812</v>
      </c>
      <c r="AG60">
        <v>8.693615095040812</v>
      </c>
      <c r="AH60">
        <v>8.693615095040812</v>
      </c>
    </row>
    <row r="61" spans="1:34" x14ac:dyDescent="0.3">
      <c r="A61" s="26">
        <f ca="1">Exceedance!U61</f>
        <v>47880</v>
      </c>
      <c r="B61" s="1">
        <v>7.8060968232557526</v>
      </c>
      <c r="C61" s="1">
        <v>7.8060968232557526</v>
      </c>
      <c r="D61" s="1">
        <v>7.8060968232557526</v>
      </c>
      <c r="E61">
        <v>7.8060968232557526</v>
      </c>
      <c r="F61">
        <v>7.8060968232557526</v>
      </c>
      <c r="G61">
        <v>7.8060968232557526</v>
      </c>
      <c r="H61">
        <v>7.8060968232557526</v>
      </c>
      <c r="I61">
        <v>7.8060968232557526</v>
      </c>
      <c r="J61">
        <v>7.8060968232557526</v>
      </c>
      <c r="K61">
        <v>7.8060968232557526</v>
      </c>
      <c r="L61">
        <v>7.8060968232557526</v>
      </c>
      <c r="M61">
        <v>7.8060968232557526</v>
      </c>
      <c r="N61">
        <v>7.8060968232557526</v>
      </c>
      <c r="O61">
        <v>7.8060968232557526</v>
      </c>
      <c r="P61">
        <v>7.8060968232557526</v>
      </c>
      <c r="Q61">
        <v>7.8060968232557526</v>
      </c>
      <c r="R61">
        <v>7.8060968232557526</v>
      </c>
      <c r="S61">
        <v>7.8060968232557526</v>
      </c>
      <c r="T61">
        <v>7.8060968232557526</v>
      </c>
      <c r="U61">
        <v>7.8060968232557526</v>
      </c>
      <c r="V61">
        <v>7.8060968232557526</v>
      </c>
      <c r="W61">
        <v>7.8060968232557526</v>
      </c>
      <c r="X61">
        <v>7.8060968232557526</v>
      </c>
      <c r="Y61">
        <v>7.8060968232557526</v>
      </c>
      <c r="Z61">
        <v>7.8060968232557526</v>
      </c>
      <c r="AA61">
        <v>7.8060968232557526</v>
      </c>
      <c r="AB61">
        <v>7.8060968232557526</v>
      </c>
      <c r="AC61">
        <v>7.8060968232557526</v>
      </c>
      <c r="AD61">
        <v>7.8060968232557526</v>
      </c>
      <c r="AE61">
        <v>7.8060968232557526</v>
      </c>
      <c r="AF61">
        <v>7.8060968232557526</v>
      </c>
      <c r="AG61">
        <v>7.8060968232557526</v>
      </c>
      <c r="AH61">
        <v>7.8060968232557526</v>
      </c>
    </row>
    <row r="62" spans="1:34" x14ac:dyDescent="0.3">
      <c r="A62" s="26">
        <f ca="1">Exceedance!U62</f>
        <v>47908</v>
      </c>
      <c r="B62" s="1">
        <v>11.812383143159954</v>
      </c>
      <c r="C62" s="1">
        <v>11.812383143159954</v>
      </c>
      <c r="D62" s="1">
        <v>11.812383143159954</v>
      </c>
      <c r="E62">
        <v>11.812383143159954</v>
      </c>
      <c r="F62">
        <v>11.812383143159954</v>
      </c>
      <c r="G62">
        <v>11.812383143159954</v>
      </c>
      <c r="H62">
        <v>11.812383143159954</v>
      </c>
      <c r="I62">
        <v>11.812383143159954</v>
      </c>
      <c r="J62">
        <v>11.812383143159954</v>
      </c>
      <c r="K62">
        <v>11.812383143159954</v>
      </c>
      <c r="L62">
        <v>11.812383143159954</v>
      </c>
      <c r="M62">
        <v>11.812383143159954</v>
      </c>
      <c r="N62">
        <v>11.812383143159954</v>
      </c>
      <c r="O62">
        <v>11.812383143159954</v>
      </c>
      <c r="P62">
        <v>11.812383143159954</v>
      </c>
      <c r="Q62">
        <v>11.812383143159954</v>
      </c>
      <c r="R62">
        <v>11.812383143159954</v>
      </c>
      <c r="S62">
        <v>11.812383143159954</v>
      </c>
      <c r="T62">
        <v>11.812383143159954</v>
      </c>
      <c r="U62">
        <v>11.812383143159954</v>
      </c>
      <c r="V62">
        <v>11.812383143159954</v>
      </c>
      <c r="W62">
        <v>11.812383143159954</v>
      </c>
      <c r="X62">
        <v>11.812383143159954</v>
      </c>
      <c r="Y62">
        <v>11.812383143159954</v>
      </c>
      <c r="Z62">
        <v>11.812383143159954</v>
      </c>
      <c r="AA62">
        <v>11.812383143159954</v>
      </c>
      <c r="AB62">
        <v>11.812383143159954</v>
      </c>
      <c r="AC62">
        <v>11.812383143159954</v>
      </c>
      <c r="AD62">
        <v>11.812383143159954</v>
      </c>
      <c r="AE62">
        <v>11.812383143159954</v>
      </c>
      <c r="AF62">
        <v>11.812383143159954</v>
      </c>
      <c r="AG62">
        <v>11.812383143159954</v>
      </c>
      <c r="AH62">
        <v>11.812383143159954</v>
      </c>
    </row>
    <row r="63" spans="1:34" x14ac:dyDescent="0.3">
      <c r="A63" s="26">
        <f ca="1">Exceedance!U63</f>
        <v>47939</v>
      </c>
      <c r="B63" s="1">
        <v>15.530258798673142</v>
      </c>
      <c r="C63" s="1">
        <v>15.530258798673142</v>
      </c>
      <c r="D63" s="1">
        <v>15.530258798673142</v>
      </c>
      <c r="E63">
        <v>15.530258798673142</v>
      </c>
      <c r="F63">
        <v>15.530258798673142</v>
      </c>
      <c r="G63">
        <v>15.530258798673142</v>
      </c>
      <c r="H63">
        <v>15.530258798673142</v>
      </c>
      <c r="I63">
        <v>15.530258798673142</v>
      </c>
      <c r="J63">
        <v>15.530258798673142</v>
      </c>
      <c r="K63">
        <v>15.530258798673142</v>
      </c>
      <c r="L63">
        <v>15.530258798673142</v>
      </c>
      <c r="M63">
        <v>15.530258798673142</v>
      </c>
      <c r="N63">
        <v>15.530258798673142</v>
      </c>
      <c r="O63">
        <v>15.530258798673142</v>
      </c>
      <c r="P63">
        <v>15.530258798673142</v>
      </c>
      <c r="Q63">
        <v>15.530258798673142</v>
      </c>
      <c r="R63">
        <v>15.530258798673142</v>
      </c>
      <c r="S63">
        <v>15.530258798673142</v>
      </c>
      <c r="T63">
        <v>15.530258798673142</v>
      </c>
      <c r="U63">
        <v>15.530258798673142</v>
      </c>
      <c r="V63">
        <v>15.530258798673142</v>
      </c>
      <c r="W63">
        <v>15.530258798673142</v>
      </c>
      <c r="X63">
        <v>15.530258798673142</v>
      </c>
      <c r="Y63">
        <v>15.530258798673142</v>
      </c>
      <c r="Z63">
        <v>15.530258798673142</v>
      </c>
      <c r="AA63">
        <v>15.530258798673142</v>
      </c>
      <c r="AB63">
        <v>15.530258798673142</v>
      </c>
      <c r="AC63">
        <v>15.530258798673142</v>
      </c>
      <c r="AD63">
        <v>15.530258798673142</v>
      </c>
      <c r="AE63">
        <v>15.530258798673142</v>
      </c>
      <c r="AF63">
        <v>15.530258798673142</v>
      </c>
      <c r="AG63">
        <v>15.530258798673142</v>
      </c>
      <c r="AH63">
        <v>15.530258798673142</v>
      </c>
    </row>
    <row r="64" spans="1:34" x14ac:dyDescent="0.3">
      <c r="A64" s="26">
        <f ca="1">Exceedance!U64</f>
        <v>47969</v>
      </c>
      <c r="B64" s="1">
        <v>19.593571772672838</v>
      </c>
      <c r="C64" s="1">
        <v>19.593571772672838</v>
      </c>
      <c r="D64" s="1">
        <v>19.593571772672838</v>
      </c>
      <c r="E64">
        <v>19.593571772672838</v>
      </c>
      <c r="F64">
        <v>19.593571772672838</v>
      </c>
      <c r="G64">
        <v>19.593571772672838</v>
      </c>
      <c r="H64">
        <v>19.593571772672838</v>
      </c>
      <c r="I64">
        <v>19.593571772672838</v>
      </c>
      <c r="J64">
        <v>19.593571772672838</v>
      </c>
      <c r="K64">
        <v>19.593571772672838</v>
      </c>
      <c r="L64">
        <v>19.593571772672838</v>
      </c>
      <c r="M64">
        <v>19.593571772672838</v>
      </c>
      <c r="N64">
        <v>19.593571772672838</v>
      </c>
      <c r="O64">
        <v>19.593571772672838</v>
      </c>
      <c r="P64">
        <v>19.593571772672838</v>
      </c>
      <c r="Q64">
        <v>19.593571772672838</v>
      </c>
      <c r="R64">
        <v>19.593571772672838</v>
      </c>
      <c r="S64">
        <v>19.593571772672838</v>
      </c>
      <c r="T64">
        <v>19.593571772672838</v>
      </c>
      <c r="U64">
        <v>19.593571772672838</v>
      </c>
      <c r="V64">
        <v>19.593571772672838</v>
      </c>
      <c r="W64">
        <v>19.593571772672838</v>
      </c>
      <c r="X64">
        <v>19.593571772672838</v>
      </c>
      <c r="Y64">
        <v>19.593571772672838</v>
      </c>
      <c r="Z64">
        <v>19.593571772672838</v>
      </c>
      <c r="AA64">
        <v>19.593571772672838</v>
      </c>
      <c r="AB64">
        <v>19.593571772672838</v>
      </c>
      <c r="AC64">
        <v>19.593571772672838</v>
      </c>
      <c r="AD64">
        <v>19.593571772672838</v>
      </c>
      <c r="AE64">
        <v>19.593571772672838</v>
      </c>
      <c r="AF64">
        <v>19.593571772672838</v>
      </c>
      <c r="AG64">
        <v>19.593571772672838</v>
      </c>
      <c r="AH64">
        <v>19.593571772672838</v>
      </c>
    </row>
    <row r="65" spans="1:34" x14ac:dyDescent="0.3">
      <c r="A65" s="26">
        <f ca="1">Exceedance!U65</f>
        <v>48000</v>
      </c>
      <c r="B65" s="1">
        <v>21.428912364251993</v>
      </c>
      <c r="C65" s="1">
        <v>21.428912364251993</v>
      </c>
      <c r="D65" s="1">
        <v>21.428912364251993</v>
      </c>
      <c r="E65">
        <v>21.428912364251993</v>
      </c>
      <c r="F65">
        <v>21.428912364251993</v>
      </c>
      <c r="G65">
        <v>21.428912364251993</v>
      </c>
      <c r="H65">
        <v>21.428912364251993</v>
      </c>
      <c r="I65">
        <v>21.428912364251993</v>
      </c>
      <c r="J65">
        <v>21.428912364251993</v>
      </c>
      <c r="K65">
        <v>21.428912364251993</v>
      </c>
      <c r="L65">
        <v>21.428912364251993</v>
      </c>
      <c r="M65">
        <v>21.428912364251993</v>
      </c>
      <c r="N65">
        <v>21.428912364251993</v>
      </c>
      <c r="O65">
        <v>21.428912364251993</v>
      </c>
      <c r="P65">
        <v>21.428912364251993</v>
      </c>
      <c r="Q65">
        <v>21.428912364251993</v>
      </c>
      <c r="R65">
        <v>21.428912364251993</v>
      </c>
      <c r="S65">
        <v>21.428912364251993</v>
      </c>
      <c r="T65">
        <v>21.428912364251993</v>
      </c>
      <c r="U65">
        <v>21.428912364251993</v>
      </c>
      <c r="V65">
        <v>21.428912364251993</v>
      </c>
      <c r="W65">
        <v>21.428912364251993</v>
      </c>
      <c r="X65">
        <v>21.428912364251993</v>
      </c>
      <c r="Y65">
        <v>21.428912364251993</v>
      </c>
      <c r="Z65">
        <v>21.428912364251993</v>
      </c>
      <c r="AA65">
        <v>21.428912364251993</v>
      </c>
      <c r="AB65">
        <v>21.428912364251993</v>
      </c>
      <c r="AC65">
        <v>21.428912364251993</v>
      </c>
      <c r="AD65">
        <v>21.428912364251993</v>
      </c>
      <c r="AE65">
        <v>21.428912364251993</v>
      </c>
      <c r="AF65">
        <v>21.428912364251993</v>
      </c>
      <c r="AG65">
        <v>21.428912364251993</v>
      </c>
      <c r="AH65">
        <v>21.428912364251993</v>
      </c>
    </row>
    <row r="66" spans="1:34" x14ac:dyDescent="0.3">
      <c r="A66" s="26">
        <f ca="1">Exceedance!U66</f>
        <v>48030</v>
      </c>
      <c r="B66" s="1">
        <v>24.265824535807198</v>
      </c>
      <c r="C66" s="1">
        <v>24.265824535807198</v>
      </c>
      <c r="D66" s="1">
        <v>24.265824535807198</v>
      </c>
      <c r="E66">
        <v>24.265824535807198</v>
      </c>
      <c r="F66">
        <v>24.265824535807198</v>
      </c>
      <c r="G66">
        <v>24.265824535807198</v>
      </c>
      <c r="H66">
        <v>24.265824535807198</v>
      </c>
      <c r="I66">
        <v>24.265824535807198</v>
      </c>
      <c r="J66">
        <v>24.265824535807198</v>
      </c>
      <c r="K66">
        <v>24.265824535807198</v>
      </c>
      <c r="L66">
        <v>24.265824535807198</v>
      </c>
      <c r="M66">
        <v>24.265824535807198</v>
      </c>
      <c r="N66">
        <v>24.265824535807198</v>
      </c>
      <c r="O66">
        <v>24.265824535807198</v>
      </c>
      <c r="P66">
        <v>24.265824535807198</v>
      </c>
      <c r="Q66">
        <v>24.265824535807198</v>
      </c>
      <c r="R66">
        <v>24.265824535807198</v>
      </c>
      <c r="S66">
        <v>24.265824535807198</v>
      </c>
      <c r="T66">
        <v>24.265824535807198</v>
      </c>
      <c r="U66">
        <v>24.265824535807198</v>
      </c>
      <c r="V66">
        <v>24.265824535807198</v>
      </c>
      <c r="W66">
        <v>24.265824535807198</v>
      </c>
      <c r="X66">
        <v>24.265824535807198</v>
      </c>
      <c r="Y66">
        <v>24.265824535807198</v>
      </c>
      <c r="Z66">
        <v>24.265824535807198</v>
      </c>
      <c r="AA66">
        <v>24.265824535807198</v>
      </c>
      <c r="AB66">
        <v>24.265824535807198</v>
      </c>
      <c r="AC66">
        <v>24.265824535807198</v>
      </c>
      <c r="AD66">
        <v>24.265824535807198</v>
      </c>
      <c r="AE66">
        <v>24.265824535807198</v>
      </c>
      <c r="AF66">
        <v>24.265824535807198</v>
      </c>
      <c r="AG66">
        <v>24.265824535807198</v>
      </c>
      <c r="AH66">
        <v>24.265824535807198</v>
      </c>
    </row>
    <row r="67" spans="1:34" x14ac:dyDescent="0.3">
      <c r="A67" s="26">
        <f ca="1">Exceedance!U67</f>
        <v>48061</v>
      </c>
      <c r="B67" s="1">
        <v>23.614934104579298</v>
      </c>
      <c r="C67" s="1">
        <v>23.614934104579298</v>
      </c>
      <c r="D67" s="1">
        <v>23.614934104579298</v>
      </c>
      <c r="E67">
        <v>23.614934104579298</v>
      </c>
      <c r="F67">
        <v>23.614934104579298</v>
      </c>
      <c r="G67">
        <v>23.614934104579298</v>
      </c>
      <c r="H67">
        <v>23.614934104579298</v>
      </c>
      <c r="I67">
        <v>23.614934104579298</v>
      </c>
      <c r="J67">
        <v>23.614934104579298</v>
      </c>
      <c r="K67">
        <v>23.614934104579298</v>
      </c>
      <c r="L67">
        <v>23.614934104579298</v>
      </c>
      <c r="M67">
        <v>23.614934104579298</v>
      </c>
      <c r="N67">
        <v>23.614934104579298</v>
      </c>
      <c r="O67">
        <v>23.614934104579298</v>
      </c>
      <c r="P67">
        <v>23.614934104579298</v>
      </c>
      <c r="Q67">
        <v>23.614934104579298</v>
      </c>
      <c r="R67">
        <v>23.614934104579298</v>
      </c>
      <c r="S67">
        <v>23.614934104579298</v>
      </c>
      <c r="T67">
        <v>23.614934104579298</v>
      </c>
      <c r="U67">
        <v>23.614934104579298</v>
      </c>
      <c r="V67">
        <v>23.614934104579298</v>
      </c>
      <c r="W67">
        <v>23.614934104579298</v>
      </c>
      <c r="X67">
        <v>23.614934104579298</v>
      </c>
      <c r="Y67">
        <v>23.614934104579298</v>
      </c>
      <c r="Z67">
        <v>23.614934104579298</v>
      </c>
      <c r="AA67">
        <v>23.614934104579298</v>
      </c>
      <c r="AB67">
        <v>23.614934104579298</v>
      </c>
      <c r="AC67">
        <v>23.614934104579298</v>
      </c>
      <c r="AD67">
        <v>23.614934104579298</v>
      </c>
      <c r="AE67">
        <v>23.614934104579298</v>
      </c>
      <c r="AF67">
        <v>23.614934104579298</v>
      </c>
      <c r="AG67">
        <v>23.614934104579298</v>
      </c>
      <c r="AH67">
        <v>23.614934104579298</v>
      </c>
    </row>
    <row r="68" spans="1:34" x14ac:dyDescent="0.3">
      <c r="A68" s="26">
        <f ca="1">Exceedance!U68</f>
        <v>48092</v>
      </c>
      <c r="B68" s="1">
        <v>17.568142334108707</v>
      </c>
      <c r="C68" s="1">
        <v>17.568142334108707</v>
      </c>
      <c r="D68" s="1">
        <v>17.568142334108707</v>
      </c>
      <c r="E68">
        <v>17.568142334108707</v>
      </c>
      <c r="F68">
        <v>17.568142334108707</v>
      </c>
      <c r="G68">
        <v>17.568142334108707</v>
      </c>
      <c r="H68">
        <v>17.568142334108707</v>
      </c>
      <c r="I68">
        <v>17.568142334108707</v>
      </c>
      <c r="J68">
        <v>17.568142334108707</v>
      </c>
      <c r="K68">
        <v>17.568142334108707</v>
      </c>
      <c r="L68">
        <v>17.568142334108707</v>
      </c>
      <c r="M68">
        <v>17.568142334108707</v>
      </c>
      <c r="N68">
        <v>17.568142334108707</v>
      </c>
      <c r="O68">
        <v>17.568142334108707</v>
      </c>
      <c r="P68">
        <v>17.568142334108707</v>
      </c>
      <c r="Q68">
        <v>17.568142334108707</v>
      </c>
      <c r="R68">
        <v>17.568142334108707</v>
      </c>
      <c r="S68">
        <v>17.568142334108707</v>
      </c>
      <c r="T68">
        <v>17.568142334108707</v>
      </c>
      <c r="U68">
        <v>17.568142334108707</v>
      </c>
      <c r="V68">
        <v>17.568142334108707</v>
      </c>
      <c r="W68">
        <v>17.568142334108707</v>
      </c>
      <c r="X68">
        <v>17.568142334108707</v>
      </c>
      <c r="Y68">
        <v>17.568142334108707</v>
      </c>
      <c r="Z68">
        <v>17.568142334108707</v>
      </c>
      <c r="AA68">
        <v>17.568142334108707</v>
      </c>
      <c r="AB68">
        <v>17.568142334108707</v>
      </c>
      <c r="AC68">
        <v>17.568142334108707</v>
      </c>
      <c r="AD68">
        <v>17.568142334108707</v>
      </c>
      <c r="AE68">
        <v>17.568142334108707</v>
      </c>
      <c r="AF68">
        <v>17.568142334108707</v>
      </c>
      <c r="AG68">
        <v>17.568142334108707</v>
      </c>
      <c r="AH68">
        <v>17.568142334108707</v>
      </c>
    </row>
    <row r="69" spans="1:34" x14ac:dyDescent="0.3">
      <c r="A69" s="26" t="str">
        <f ca="1">Exceedance!U69</f>
        <v/>
      </c>
      <c r="B69" s="1"/>
      <c r="C69" s="1"/>
      <c r="D69" s="1"/>
    </row>
    <row r="70" spans="1:34" x14ac:dyDescent="0.3">
      <c r="A70" s="26" t="str">
        <f ca="1">Exceedance!U70</f>
        <v/>
      </c>
      <c r="B70" s="1"/>
      <c r="C70" s="1"/>
      <c r="D70" s="1"/>
    </row>
    <row r="71" spans="1:34" x14ac:dyDescent="0.3">
      <c r="A71" s="26" t="str">
        <f ca="1">Exceedance!U71</f>
        <v/>
      </c>
      <c r="B71" s="1"/>
      <c r="C71" s="1"/>
      <c r="D71" s="1"/>
    </row>
    <row r="72" spans="1:34" x14ac:dyDescent="0.3">
      <c r="A72" s="26" t="str">
        <f ca="1">Exceedance!U72</f>
        <v/>
      </c>
      <c r="B72" s="1"/>
      <c r="C72" s="1"/>
      <c r="D72" s="1"/>
    </row>
    <row r="73" spans="1:34" x14ac:dyDescent="0.3">
      <c r="A73" s="26" t="str">
        <f ca="1">Exceedance!U73</f>
        <v/>
      </c>
      <c r="B73" s="1"/>
      <c r="C73" s="1"/>
      <c r="D73" s="1"/>
    </row>
    <row r="74" spans="1:34" x14ac:dyDescent="0.3">
      <c r="A74" s="26" t="str">
        <f ca="1">Exceedance!U74</f>
        <v/>
      </c>
      <c r="B74" s="1"/>
      <c r="C74" s="1"/>
      <c r="D74" s="1"/>
    </row>
    <row r="75" spans="1:34" x14ac:dyDescent="0.3">
      <c r="A75" s="26" t="str">
        <f ca="1">Exceedance!U75</f>
        <v/>
      </c>
      <c r="B75" s="1"/>
      <c r="C75" s="1"/>
      <c r="D75" s="1"/>
    </row>
    <row r="76" spans="1:34" x14ac:dyDescent="0.3">
      <c r="A76" s="26" t="str">
        <f ca="1">Exceedance!U76</f>
        <v/>
      </c>
      <c r="B76" s="1"/>
      <c r="C76" s="1"/>
      <c r="D76" s="1"/>
    </row>
    <row r="77" spans="1:34" x14ac:dyDescent="0.3">
      <c r="A77" s="26" t="str">
        <f ca="1">Exceedance!U77</f>
        <v/>
      </c>
      <c r="B77" s="1"/>
      <c r="C77" s="1"/>
      <c r="D77" s="1"/>
    </row>
    <row r="78" spans="1:34" x14ac:dyDescent="0.3">
      <c r="A78" s="26" t="str">
        <f ca="1">Exceedance!U78</f>
        <v/>
      </c>
      <c r="B78" s="1"/>
      <c r="C78" s="1"/>
      <c r="D78" s="1"/>
    </row>
    <row r="79" spans="1:34" x14ac:dyDescent="0.3">
      <c r="A79" s="26" t="str">
        <f ca="1">Exceedance!U79</f>
        <v/>
      </c>
      <c r="B79" s="1"/>
      <c r="C79" s="1"/>
      <c r="D79" s="1"/>
    </row>
    <row r="80" spans="1:34" x14ac:dyDescent="0.3">
      <c r="A80" s="26" t="str">
        <f ca="1">Exceedance!U80</f>
        <v/>
      </c>
      <c r="B80" s="1"/>
      <c r="C80" s="1"/>
      <c r="D80" s="1"/>
    </row>
    <row r="81" spans="1:4" x14ac:dyDescent="0.3">
      <c r="A81" s="26" t="str">
        <f ca="1">Exceedance!U81</f>
        <v/>
      </c>
      <c r="B81" s="1"/>
      <c r="C81" s="1"/>
      <c r="D81" s="1"/>
    </row>
    <row r="82" spans="1:4" x14ac:dyDescent="0.3">
      <c r="A82" s="26" t="str">
        <f ca="1">Exceedance!U82</f>
        <v/>
      </c>
      <c r="B82" s="1"/>
      <c r="C82" s="1"/>
      <c r="D82" s="1"/>
    </row>
    <row r="83" spans="1:4" x14ac:dyDescent="0.3">
      <c r="A83" s="26" t="str">
        <f ca="1">Exceedance!U83</f>
        <v/>
      </c>
      <c r="B83" s="1"/>
      <c r="C83" s="1"/>
      <c r="D83" s="1"/>
    </row>
    <row r="84" spans="1:4" x14ac:dyDescent="0.3">
      <c r="A84" s="26" t="str">
        <f ca="1">Exceedance!U84</f>
        <v/>
      </c>
      <c r="B84" s="1"/>
      <c r="C84" s="1"/>
      <c r="D84" s="1"/>
    </row>
    <row r="85" spans="1:4" x14ac:dyDescent="0.3">
      <c r="A85" s="26" t="str">
        <f ca="1">Exceedance!U85</f>
        <v/>
      </c>
      <c r="B85" s="1"/>
      <c r="C85" s="1"/>
      <c r="D85" s="1"/>
    </row>
    <row r="86" spans="1:4" x14ac:dyDescent="0.3">
      <c r="A86" s="26" t="str">
        <f ca="1">Exceedance!U86</f>
        <v/>
      </c>
      <c r="B86" s="1"/>
      <c r="C86" s="1"/>
      <c r="D86" s="1"/>
    </row>
    <row r="87" spans="1:4" x14ac:dyDescent="0.3">
      <c r="A87" s="26" t="str">
        <f ca="1">Exceedance!U87</f>
        <v/>
      </c>
      <c r="B87" s="1"/>
      <c r="C87" s="1"/>
      <c r="D87" s="1"/>
    </row>
    <row r="88" spans="1:4" x14ac:dyDescent="0.3">
      <c r="A88" s="26" t="str">
        <f ca="1">Exceedance!U88</f>
        <v/>
      </c>
      <c r="B88" s="1"/>
      <c r="C88" s="1"/>
      <c r="D88" s="1"/>
    </row>
    <row r="89" spans="1:4" x14ac:dyDescent="0.3">
      <c r="A89" s="26" t="str">
        <f ca="1">Exceedance!U89</f>
        <v/>
      </c>
      <c r="B89" s="1"/>
      <c r="C89" s="1"/>
      <c r="D89" s="1"/>
    </row>
    <row r="90" spans="1:4" x14ac:dyDescent="0.3">
      <c r="A90" s="26" t="str">
        <f ca="1">Exceedance!U90</f>
        <v/>
      </c>
      <c r="B90" s="1"/>
      <c r="C90" s="1"/>
      <c r="D90" s="1"/>
    </row>
    <row r="91" spans="1:4" x14ac:dyDescent="0.3">
      <c r="A91" s="26" t="str">
        <f ca="1">Exceedance!U91</f>
        <v/>
      </c>
      <c r="B91" s="1"/>
      <c r="C91" s="1"/>
      <c r="D91" s="1"/>
    </row>
    <row r="92" spans="1:4" x14ac:dyDescent="0.3">
      <c r="A92" s="26" t="str">
        <f ca="1">Exceedance!U92</f>
        <v/>
      </c>
      <c r="B92" s="1"/>
      <c r="C92" s="1"/>
      <c r="D92" s="1"/>
    </row>
    <row r="93" spans="1:4" x14ac:dyDescent="0.3">
      <c r="A93" s="26" t="str">
        <f ca="1">Exceedance!U93</f>
        <v/>
      </c>
      <c r="B93" s="1"/>
      <c r="C93" s="1"/>
      <c r="D93" s="1"/>
    </row>
    <row r="94" spans="1:4" x14ac:dyDescent="0.3">
      <c r="A94" s="26" t="str">
        <f ca="1">Exceedance!U94</f>
        <v/>
      </c>
      <c r="B94" s="1"/>
      <c r="C94" s="1"/>
      <c r="D94" s="1"/>
    </row>
    <row r="95" spans="1:4" x14ac:dyDescent="0.3">
      <c r="A95" s="26" t="str">
        <f ca="1">Exceedance!U95</f>
        <v/>
      </c>
      <c r="B95" s="1"/>
      <c r="C95" s="1"/>
      <c r="D95" s="1"/>
    </row>
    <row r="96" spans="1:4" x14ac:dyDescent="0.3">
      <c r="A96" s="26" t="str">
        <f ca="1">Exceedance!U96</f>
        <v/>
      </c>
      <c r="B96" s="1"/>
      <c r="C96" s="1"/>
      <c r="D96" s="1"/>
    </row>
    <row r="97" spans="1:4" x14ac:dyDescent="0.3">
      <c r="A97" s="26" t="str">
        <f ca="1">Exceedance!U97</f>
        <v/>
      </c>
      <c r="B97" s="1"/>
      <c r="C97" s="1"/>
      <c r="D97" s="1"/>
    </row>
    <row r="98" spans="1:4" x14ac:dyDescent="0.3">
      <c r="A98" s="26" t="str">
        <f ca="1">Exceedance!U98</f>
        <v/>
      </c>
      <c r="B98" s="1"/>
      <c r="C98" s="1"/>
      <c r="D98" s="1"/>
    </row>
    <row r="99" spans="1:4" x14ac:dyDescent="0.3">
      <c r="A99" s="26" t="str">
        <f ca="1">Exceedance!U99</f>
        <v/>
      </c>
      <c r="B99" s="1"/>
      <c r="C99" s="1"/>
      <c r="D99" s="1"/>
    </row>
    <row r="100" spans="1:4" x14ac:dyDescent="0.3">
      <c r="A100" s="26"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B1:AH1"/>
  </mergeCells>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A00-000000000000}">
  <sheetPr codeName="Sheet35">
    <tabColor rgb="FFFF66CC"/>
  </sheetPr>
  <dimension ref="A1:AH179"/>
  <sheetViews>
    <sheetView workbookViewId="0">
      <selection activeCell="B4" sqref="B4:AQ175"/>
    </sheetView>
  </sheetViews>
  <sheetFormatPr defaultColWidth="8.5546875" defaultRowHeight="14.4" x14ac:dyDescent="0.3"/>
  <cols>
    <col min="1" max="1" width="8.5546875" style="37"/>
    <col min="2" max="4" width="8.5546875" style="185"/>
  </cols>
  <sheetData>
    <row r="1" spans="1:34" s="37" customFormat="1" x14ac:dyDescent="0.3">
      <c r="A1" s="24"/>
      <c r="B1" s="878" t="s">
        <v>118</v>
      </c>
      <c r="C1" s="879"/>
      <c r="D1" s="879"/>
      <c r="E1" s="879"/>
      <c r="F1" s="879"/>
      <c r="G1" s="879"/>
      <c r="H1" s="879"/>
      <c r="I1" s="879"/>
      <c r="J1" s="879"/>
      <c r="K1" s="879"/>
      <c r="L1" s="879"/>
      <c r="M1" s="879"/>
      <c r="N1" s="879"/>
      <c r="O1" s="879"/>
      <c r="P1" s="879"/>
      <c r="Q1" s="879"/>
      <c r="R1" s="879"/>
      <c r="S1" s="879"/>
      <c r="T1" s="879"/>
      <c r="U1" s="879"/>
      <c r="V1" s="879"/>
      <c r="W1" s="879"/>
      <c r="X1" s="879"/>
      <c r="Y1" s="879"/>
      <c r="Z1" s="879"/>
      <c r="AA1" s="879"/>
      <c r="AB1" s="879"/>
      <c r="AC1" s="879"/>
      <c r="AD1" s="879"/>
      <c r="AE1" s="879"/>
      <c r="AF1" s="879"/>
      <c r="AG1" s="879"/>
      <c r="AH1" s="879"/>
    </row>
    <row r="2" spans="1:34" s="37" customFormat="1" x14ac:dyDescent="0.3">
      <c r="A2" s="24"/>
      <c r="B2" s="37" t="s">
        <v>288</v>
      </c>
      <c r="C2" s="37" t="s">
        <v>287</v>
      </c>
      <c r="D2" s="37" t="s">
        <v>289</v>
      </c>
      <c r="E2" s="37">
        <v>1991</v>
      </c>
      <c r="F2" s="37">
        <v>1992</v>
      </c>
      <c r="G2" s="37">
        <v>1993</v>
      </c>
      <c r="H2" s="37">
        <v>1994</v>
      </c>
      <c r="I2" s="37">
        <v>1995</v>
      </c>
      <c r="J2" s="37">
        <v>1996</v>
      </c>
      <c r="K2" s="37">
        <v>1997</v>
      </c>
      <c r="L2" s="37">
        <v>1998</v>
      </c>
      <c r="M2" s="37">
        <v>1999</v>
      </c>
      <c r="N2" s="37">
        <v>2000</v>
      </c>
      <c r="O2" s="37">
        <v>2001</v>
      </c>
      <c r="P2" s="37">
        <v>2002</v>
      </c>
      <c r="Q2" s="37">
        <v>2003</v>
      </c>
      <c r="R2" s="37">
        <v>2004</v>
      </c>
      <c r="S2" s="37">
        <v>2005</v>
      </c>
      <c r="T2" s="37">
        <v>2006</v>
      </c>
      <c r="U2" s="37">
        <v>2007</v>
      </c>
      <c r="V2" s="37">
        <v>2008</v>
      </c>
      <c r="W2" s="37">
        <v>2009</v>
      </c>
      <c r="X2" s="37">
        <v>2010</v>
      </c>
      <c r="Y2" s="37">
        <v>2011</v>
      </c>
      <c r="Z2" s="37">
        <v>2012</v>
      </c>
      <c r="AA2" s="37">
        <v>2013</v>
      </c>
      <c r="AB2" s="37">
        <v>2014</v>
      </c>
      <c r="AC2" s="37">
        <v>2015</v>
      </c>
      <c r="AD2" s="37">
        <v>2016</v>
      </c>
      <c r="AE2" s="37">
        <v>2017</v>
      </c>
      <c r="AF2" s="37">
        <v>2018</v>
      </c>
      <c r="AG2" s="37">
        <v>2019</v>
      </c>
      <c r="AH2" s="37">
        <v>2020</v>
      </c>
    </row>
    <row r="3" spans="1:34" s="27" customFormat="1" x14ac:dyDescent="0.3">
      <c r="A3" s="25"/>
      <c r="B3" s="27" t="s">
        <v>323</v>
      </c>
      <c r="C3" s="27" t="s">
        <v>324</v>
      </c>
      <c r="D3" s="27" t="s">
        <v>325</v>
      </c>
      <c r="E3" s="27" t="s">
        <v>326</v>
      </c>
      <c r="F3" s="27" t="s">
        <v>327</v>
      </c>
      <c r="G3" s="27" t="s">
        <v>328</v>
      </c>
      <c r="H3" s="27" t="s">
        <v>329</v>
      </c>
      <c r="I3" s="27" t="s">
        <v>330</v>
      </c>
      <c r="J3" s="27" t="s">
        <v>331</v>
      </c>
      <c r="K3" s="27" t="s">
        <v>332</v>
      </c>
      <c r="L3" s="27" t="s">
        <v>333</v>
      </c>
      <c r="M3" s="27" t="s">
        <v>334</v>
      </c>
      <c r="N3" s="27" t="s">
        <v>335</v>
      </c>
      <c r="O3" s="27" t="s">
        <v>336</v>
      </c>
      <c r="P3" s="27" t="s">
        <v>337</v>
      </c>
      <c r="Q3" s="27" t="s">
        <v>338</v>
      </c>
      <c r="R3" s="27" t="s">
        <v>339</v>
      </c>
      <c r="S3" s="27" t="s">
        <v>340</v>
      </c>
      <c r="T3" s="27" t="s">
        <v>341</v>
      </c>
      <c r="U3" s="27" t="s">
        <v>342</v>
      </c>
      <c r="V3" s="27" t="s">
        <v>343</v>
      </c>
      <c r="W3" s="27" t="s">
        <v>344</v>
      </c>
      <c r="X3" s="27" t="s">
        <v>345</v>
      </c>
      <c r="Y3" s="27" t="s">
        <v>346</v>
      </c>
      <c r="Z3" s="27" t="s">
        <v>347</v>
      </c>
      <c r="AA3" s="27" t="s">
        <v>348</v>
      </c>
      <c r="AB3" s="27" t="s">
        <v>349</v>
      </c>
      <c r="AC3" s="27" t="s">
        <v>350</v>
      </c>
      <c r="AD3" s="27" t="s">
        <v>351</v>
      </c>
      <c r="AE3" s="27" t="s">
        <v>352</v>
      </c>
      <c r="AF3" s="27" t="s">
        <v>353</v>
      </c>
      <c r="AG3" s="27" t="s">
        <v>354</v>
      </c>
      <c r="AH3" s="27" t="s">
        <v>355</v>
      </c>
    </row>
    <row r="4" spans="1:34" x14ac:dyDescent="0.3">
      <c r="A4" s="26">
        <f ca="1">Exceedance!U4</f>
        <v>46143</v>
      </c>
      <c r="B4" s="1">
        <v>85</v>
      </c>
      <c r="C4" s="1">
        <v>85</v>
      </c>
      <c r="D4" s="1">
        <v>85</v>
      </c>
      <c r="E4">
        <v>85</v>
      </c>
      <c r="F4">
        <v>85</v>
      </c>
      <c r="G4">
        <v>85</v>
      </c>
      <c r="H4">
        <v>85</v>
      </c>
      <c r="I4">
        <v>85</v>
      </c>
      <c r="J4">
        <v>85</v>
      </c>
      <c r="K4">
        <v>85</v>
      </c>
      <c r="L4">
        <v>85</v>
      </c>
      <c r="M4">
        <v>85</v>
      </c>
      <c r="N4">
        <v>85</v>
      </c>
      <c r="O4">
        <v>85</v>
      </c>
      <c r="P4">
        <v>85</v>
      </c>
      <c r="Q4">
        <v>85</v>
      </c>
      <c r="R4">
        <v>85</v>
      </c>
      <c r="S4">
        <v>85</v>
      </c>
      <c r="T4">
        <v>85</v>
      </c>
      <c r="U4">
        <v>85</v>
      </c>
      <c r="V4">
        <v>85</v>
      </c>
      <c r="W4">
        <v>85</v>
      </c>
      <c r="X4">
        <v>85</v>
      </c>
      <c r="Y4">
        <v>85</v>
      </c>
      <c r="Z4">
        <v>85</v>
      </c>
      <c r="AA4">
        <v>85</v>
      </c>
      <c r="AB4">
        <v>85</v>
      </c>
      <c r="AC4">
        <v>85</v>
      </c>
      <c r="AD4">
        <v>85</v>
      </c>
      <c r="AE4">
        <v>85</v>
      </c>
      <c r="AF4">
        <v>85</v>
      </c>
      <c r="AG4">
        <v>85</v>
      </c>
      <c r="AH4">
        <v>85</v>
      </c>
    </row>
    <row r="5" spans="1:34" x14ac:dyDescent="0.3">
      <c r="A5" s="26">
        <f ca="1">Exceedance!U5</f>
        <v>46174</v>
      </c>
      <c r="B5" s="1">
        <v>95.999999999999986</v>
      </c>
      <c r="C5" s="1">
        <v>95.999999999999986</v>
      </c>
      <c r="D5" s="1">
        <v>95.999999999999986</v>
      </c>
      <c r="E5">
        <v>95.999999999999986</v>
      </c>
      <c r="F5">
        <v>95.999999999999986</v>
      </c>
      <c r="G5">
        <v>95.999999999999986</v>
      </c>
      <c r="H5">
        <v>95.999999999999986</v>
      </c>
      <c r="I5">
        <v>95.999999999999986</v>
      </c>
      <c r="J5">
        <v>95.999999999999986</v>
      </c>
      <c r="K5">
        <v>95.999999999999986</v>
      </c>
      <c r="L5">
        <v>95.999999999999986</v>
      </c>
      <c r="M5">
        <v>95.999999999999986</v>
      </c>
      <c r="N5">
        <v>95.999999999999986</v>
      </c>
      <c r="O5">
        <v>95.999999999999986</v>
      </c>
      <c r="P5">
        <v>95.999999999999986</v>
      </c>
      <c r="Q5">
        <v>95.999999999999986</v>
      </c>
      <c r="R5">
        <v>95.999999999999986</v>
      </c>
      <c r="S5">
        <v>95.999999999999986</v>
      </c>
      <c r="T5">
        <v>95.999999999999986</v>
      </c>
      <c r="U5">
        <v>95.999999999999986</v>
      </c>
      <c r="V5">
        <v>95.999999999999986</v>
      </c>
      <c r="W5">
        <v>95.999999999999986</v>
      </c>
      <c r="X5">
        <v>95.999999999999986</v>
      </c>
      <c r="Y5">
        <v>95.999999999999986</v>
      </c>
      <c r="Z5">
        <v>95.999999999999986</v>
      </c>
      <c r="AA5">
        <v>95.999999999999986</v>
      </c>
      <c r="AB5">
        <v>95.999999999999986</v>
      </c>
      <c r="AC5">
        <v>95.999999999999986</v>
      </c>
      <c r="AD5">
        <v>95.999999999999986</v>
      </c>
      <c r="AE5">
        <v>95.999999999999986</v>
      </c>
      <c r="AF5">
        <v>95.999999999999986</v>
      </c>
      <c r="AG5">
        <v>95.999999999999986</v>
      </c>
      <c r="AH5">
        <v>95.999999999999986</v>
      </c>
    </row>
    <row r="6" spans="1:34" x14ac:dyDescent="0.3">
      <c r="A6" s="26">
        <f ca="1">Exceedance!U6</f>
        <v>46204</v>
      </c>
      <c r="B6" s="1">
        <v>97.999999999999986</v>
      </c>
      <c r="C6" s="1">
        <v>97.999999999999986</v>
      </c>
      <c r="D6" s="1">
        <v>97.999999999999986</v>
      </c>
      <c r="E6">
        <v>97.999999999999986</v>
      </c>
      <c r="F6">
        <v>97.999999999999986</v>
      </c>
      <c r="G6">
        <v>97.999999999999986</v>
      </c>
      <c r="H6">
        <v>97.999999999999986</v>
      </c>
      <c r="I6">
        <v>97.999999999999986</v>
      </c>
      <c r="J6">
        <v>97.999999999999986</v>
      </c>
      <c r="K6">
        <v>97.999999999999986</v>
      </c>
      <c r="L6">
        <v>97.999999999999986</v>
      </c>
      <c r="M6">
        <v>97.999999999999986</v>
      </c>
      <c r="N6">
        <v>97.999999999999986</v>
      </c>
      <c r="O6">
        <v>97.999999999999986</v>
      </c>
      <c r="P6">
        <v>97.999999999999986</v>
      </c>
      <c r="Q6">
        <v>97.999999999999986</v>
      </c>
      <c r="R6">
        <v>97.999999999999986</v>
      </c>
      <c r="S6">
        <v>97.999999999999986</v>
      </c>
      <c r="T6">
        <v>97.999999999999986</v>
      </c>
      <c r="U6">
        <v>97.999999999999986</v>
      </c>
      <c r="V6">
        <v>97.999999999999986</v>
      </c>
      <c r="W6">
        <v>97.999999999999986</v>
      </c>
      <c r="X6">
        <v>97.999999999999986</v>
      </c>
      <c r="Y6">
        <v>97.999999999999986</v>
      </c>
      <c r="Z6">
        <v>97.999999999999986</v>
      </c>
      <c r="AA6">
        <v>97.999999999999986</v>
      </c>
      <c r="AB6">
        <v>97.999999999999986</v>
      </c>
      <c r="AC6">
        <v>97.999999999999986</v>
      </c>
      <c r="AD6">
        <v>97.999999999999986</v>
      </c>
      <c r="AE6">
        <v>97.999999999999986</v>
      </c>
      <c r="AF6">
        <v>97.999999999999986</v>
      </c>
      <c r="AG6">
        <v>97.999999999999986</v>
      </c>
      <c r="AH6">
        <v>97.999999999999986</v>
      </c>
    </row>
    <row r="7" spans="1:34" x14ac:dyDescent="0.3">
      <c r="A7" s="26">
        <f ca="1">Exceedance!U7</f>
        <v>46235</v>
      </c>
      <c r="B7" s="1">
        <v>97.999999999999986</v>
      </c>
      <c r="C7" s="1">
        <v>97.999999999999986</v>
      </c>
      <c r="D7" s="1">
        <v>97.999999999999986</v>
      </c>
      <c r="E7">
        <v>97.999999999999986</v>
      </c>
      <c r="F7">
        <v>97.999999999999986</v>
      </c>
      <c r="G7">
        <v>97.999999999999986</v>
      </c>
      <c r="H7">
        <v>97.999999999999986</v>
      </c>
      <c r="I7">
        <v>97.999999999999986</v>
      </c>
      <c r="J7">
        <v>97.999999999999986</v>
      </c>
      <c r="K7">
        <v>97.999999999999986</v>
      </c>
      <c r="L7">
        <v>97.999999999999986</v>
      </c>
      <c r="M7">
        <v>97.999999999999986</v>
      </c>
      <c r="N7">
        <v>97.999999999999986</v>
      </c>
      <c r="O7">
        <v>97.999999999999986</v>
      </c>
      <c r="P7">
        <v>97.999999999999986</v>
      </c>
      <c r="Q7">
        <v>97.999999999999986</v>
      </c>
      <c r="R7">
        <v>97.999999999999986</v>
      </c>
      <c r="S7">
        <v>97.999999999999986</v>
      </c>
      <c r="T7">
        <v>97.999999999999986</v>
      </c>
      <c r="U7">
        <v>97.999999999999986</v>
      </c>
      <c r="V7">
        <v>97.999999999999986</v>
      </c>
      <c r="W7">
        <v>97.999999999999986</v>
      </c>
      <c r="X7">
        <v>97.999999999999986</v>
      </c>
      <c r="Y7">
        <v>97.999999999999986</v>
      </c>
      <c r="Z7">
        <v>97.999999999999986</v>
      </c>
      <c r="AA7">
        <v>97.999999999999986</v>
      </c>
      <c r="AB7">
        <v>97.999999999999986</v>
      </c>
      <c r="AC7">
        <v>97.999999999999986</v>
      </c>
      <c r="AD7">
        <v>97.999999999999986</v>
      </c>
      <c r="AE7">
        <v>97.999999999999986</v>
      </c>
      <c r="AF7">
        <v>97.999999999999986</v>
      </c>
      <c r="AG7">
        <v>97.999999999999986</v>
      </c>
      <c r="AH7">
        <v>97.999999999999986</v>
      </c>
    </row>
    <row r="8" spans="1:34" x14ac:dyDescent="0.3">
      <c r="A8" s="26">
        <f ca="1">Exceedance!U8</f>
        <v>46266</v>
      </c>
      <c r="B8" s="1">
        <v>95.999999999999986</v>
      </c>
      <c r="C8" s="1">
        <v>95.999999999999986</v>
      </c>
      <c r="D8" s="1">
        <v>95.999999999999986</v>
      </c>
      <c r="E8">
        <v>95.999999999999986</v>
      </c>
      <c r="F8">
        <v>95.999999999999986</v>
      </c>
      <c r="G8">
        <v>95.999999999999986</v>
      </c>
      <c r="H8">
        <v>95.999999999999986</v>
      </c>
      <c r="I8">
        <v>95.999999999999986</v>
      </c>
      <c r="J8">
        <v>95.999999999999986</v>
      </c>
      <c r="K8">
        <v>95.999999999999986</v>
      </c>
      <c r="L8">
        <v>95.999999999999986</v>
      </c>
      <c r="M8">
        <v>95.999999999999986</v>
      </c>
      <c r="N8">
        <v>95.999999999999986</v>
      </c>
      <c r="O8">
        <v>95.999999999999986</v>
      </c>
      <c r="P8">
        <v>95.999999999999986</v>
      </c>
      <c r="Q8">
        <v>95.999999999999986</v>
      </c>
      <c r="R8">
        <v>95.999999999999986</v>
      </c>
      <c r="S8">
        <v>95.999999999999986</v>
      </c>
      <c r="T8">
        <v>95.999999999999986</v>
      </c>
      <c r="U8">
        <v>95.999999999999986</v>
      </c>
      <c r="V8">
        <v>95.999999999999986</v>
      </c>
      <c r="W8">
        <v>95.999999999999986</v>
      </c>
      <c r="X8">
        <v>95.999999999999986</v>
      </c>
      <c r="Y8">
        <v>95.999999999999986</v>
      </c>
      <c r="Z8">
        <v>95.999999999999986</v>
      </c>
      <c r="AA8">
        <v>95.999999999999986</v>
      </c>
      <c r="AB8">
        <v>95.999999999999986</v>
      </c>
      <c r="AC8">
        <v>95.999999999999986</v>
      </c>
      <c r="AD8">
        <v>95.999999999999986</v>
      </c>
      <c r="AE8">
        <v>95.999999999999986</v>
      </c>
      <c r="AF8">
        <v>95.999999999999986</v>
      </c>
      <c r="AG8">
        <v>95.999999999999986</v>
      </c>
      <c r="AH8">
        <v>95.999999999999986</v>
      </c>
    </row>
    <row r="9" spans="1:34" x14ac:dyDescent="0.3">
      <c r="A9" s="26">
        <f ca="1">Exceedance!U9</f>
        <v>46296</v>
      </c>
      <c r="B9" s="1">
        <v>97.999999999999986</v>
      </c>
      <c r="C9" s="1">
        <v>97.999999999999986</v>
      </c>
      <c r="D9" s="1">
        <v>97.999999999999986</v>
      </c>
      <c r="E9">
        <v>97.999999999999986</v>
      </c>
      <c r="F9">
        <v>97.999999999999986</v>
      </c>
      <c r="G9">
        <v>97.999999999999986</v>
      </c>
      <c r="H9">
        <v>97.999999999999986</v>
      </c>
      <c r="I9">
        <v>97.999999999999986</v>
      </c>
      <c r="J9">
        <v>97.999999999999986</v>
      </c>
      <c r="K9">
        <v>97.999999999999986</v>
      </c>
      <c r="L9">
        <v>97.999999999999986</v>
      </c>
      <c r="M9">
        <v>97.999999999999986</v>
      </c>
      <c r="N9">
        <v>97.999999999999986</v>
      </c>
      <c r="O9">
        <v>97.999999999999986</v>
      </c>
      <c r="P9">
        <v>97.999999999999986</v>
      </c>
      <c r="Q9">
        <v>97.999999999999986</v>
      </c>
      <c r="R9">
        <v>97.999999999999986</v>
      </c>
      <c r="S9">
        <v>97.999999999999986</v>
      </c>
      <c r="T9">
        <v>97.999999999999986</v>
      </c>
      <c r="U9">
        <v>97.999999999999986</v>
      </c>
      <c r="V9">
        <v>97.999999999999986</v>
      </c>
      <c r="W9">
        <v>97.999999999999986</v>
      </c>
      <c r="X9">
        <v>97.999999999999986</v>
      </c>
      <c r="Y9">
        <v>97.999999999999986</v>
      </c>
      <c r="Z9">
        <v>97.999999999999986</v>
      </c>
      <c r="AA9">
        <v>97.999999999999986</v>
      </c>
      <c r="AB9">
        <v>97.999999999999986</v>
      </c>
      <c r="AC9">
        <v>97.999999999999986</v>
      </c>
      <c r="AD9">
        <v>97.999999999999986</v>
      </c>
      <c r="AE9">
        <v>97.999999999999986</v>
      </c>
      <c r="AF9">
        <v>97.999999999999986</v>
      </c>
      <c r="AG9">
        <v>97.999999999999986</v>
      </c>
      <c r="AH9">
        <v>97.999999999999986</v>
      </c>
    </row>
    <row r="10" spans="1:34" x14ac:dyDescent="0.3">
      <c r="A10" s="26">
        <f ca="1">Exceedance!U10</f>
        <v>46327</v>
      </c>
      <c r="B10" s="1">
        <v>95.349430669999947</v>
      </c>
      <c r="C10" s="1">
        <v>95.349430669999947</v>
      </c>
      <c r="D10" s="1">
        <v>95.349430669999947</v>
      </c>
      <c r="E10">
        <v>95.349430669999947</v>
      </c>
      <c r="F10">
        <v>95.349430669999947</v>
      </c>
      <c r="G10">
        <v>95.349430669999947</v>
      </c>
      <c r="H10">
        <v>95.349430669999947</v>
      </c>
      <c r="I10">
        <v>95.349430669999947</v>
      </c>
      <c r="J10">
        <v>95.349430669999947</v>
      </c>
      <c r="K10">
        <v>95.349430669999947</v>
      </c>
      <c r="L10">
        <v>95.349430669999947</v>
      </c>
      <c r="M10">
        <v>95.349430669999947</v>
      </c>
      <c r="N10">
        <v>95.349430669999947</v>
      </c>
      <c r="O10">
        <v>95.349430669999947</v>
      </c>
      <c r="P10">
        <v>95.349430669999947</v>
      </c>
      <c r="Q10">
        <v>95.349430669999947</v>
      </c>
      <c r="R10">
        <v>95.349430669999947</v>
      </c>
      <c r="S10">
        <v>95.349430669999947</v>
      </c>
      <c r="T10">
        <v>95.349430669999947</v>
      </c>
      <c r="U10">
        <v>95.349430669999947</v>
      </c>
      <c r="V10">
        <v>95.349430669999947</v>
      </c>
      <c r="W10">
        <v>95.349430669999947</v>
      </c>
      <c r="X10">
        <v>95.349430669999947</v>
      </c>
      <c r="Y10">
        <v>95.349430669999947</v>
      </c>
      <c r="Z10">
        <v>95.349430669999947</v>
      </c>
      <c r="AA10">
        <v>95.349430669999947</v>
      </c>
      <c r="AB10">
        <v>95.349430669999947</v>
      </c>
      <c r="AC10">
        <v>95.349430669999947</v>
      </c>
      <c r="AD10">
        <v>95.349430669999947</v>
      </c>
      <c r="AE10">
        <v>95.349430669999947</v>
      </c>
      <c r="AF10">
        <v>95.349430669999947</v>
      </c>
      <c r="AG10">
        <v>95.349430669999947</v>
      </c>
      <c r="AH10">
        <v>95.349430669999947</v>
      </c>
    </row>
    <row r="11" spans="1:34" x14ac:dyDescent="0.3">
      <c r="A11" s="26">
        <f ca="1">Exceedance!U11</f>
        <v>46357</v>
      </c>
      <c r="B11" s="1">
        <v>100.28043067</v>
      </c>
      <c r="C11" s="1">
        <v>100.28043067</v>
      </c>
      <c r="D11" s="1">
        <v>100.28043067</v>
      </c>
      <c r="E11">
        <v>100.28043067</v>
      </c>
      <c r="F11">
        <v>100.28043067</v>
      </c>
      <c r="G11">
        <v>100.28043067</v>
      </c>
      <c r="H11">
        <v>100.28043067</v>
      </c>
      <c r="I11">
        <v>100.28043067</v>
      </c>
      <c r="J11">
        <v>100.28043067</v>
      </c>
      <c r="K11">
        <v>100.28043067</v>
      </c>
      <c r="L11">
        <v>100.28043067</v>
      </c>
      <c r="M11">
        <v>100.28043067</v>
      </c>
      <c r="N11">
        <v>100.28043067</v>
      </c>
      <c r="O11">
        <v>100.28043067</v>
      </c>
      <c r="P11">
        <v>100.28043067</v>
      </c>
      <c r="Q11">
        <v>100.28043067</v>
      </c>
      <c r="R11">
        <v>100.28043067</v>
      </c>
      <c r="S11">
        <v>100.28043067</v>
      </c>
      <c r="T11">
        <v>100.28043067</v>
      </c>
      <c r="U11">
        <v>100.28043067</v>
      </c>
      <c r="V11">
        <v>100.28043067</v>
      </c>
      <c r="W11">
        <v>100.28043067</v>
      </c>
      <c r="X11">
        <v>100.28043067</v>
      </c>
      <c r="Y11">
        <v>100.28043067</v>
      </c>
      <c r="Z11">
        <v>100.28043067</v>
      </c>
      <c r="AA11">
        <v>100.28043067</v>
      </c>
      <c r="AB11">
        <v>100.28043067</v>
      </c>
      <c r="AC11">
        <v>100.28043067</v>
      </c>
      <c r="AD11">
        <v>100.28043067</v>
      </c>
      <c r="AE11">
        <v>100.28043067</v>
      </c>
      <c r="AF11">
        <v>100.28043067</v>
      </c>
      <c r="AG11">
        <v>100.28043067</v>
      </c>
      <c r="AH11">
        <v>100.28043067</v>
      </c>
    </row>
    <row r="12" spans="1:34" x14ac:dyDescent="0.3">
      <c r="A12" s="26">
        <f ca="1">Exceedance!U12</f>
        <v>46388</v>
      </c>
      <c r="B12" s="1">
        <v>81.25762659657542</v>
      </c>
      <c r="C12" s="1">
        <v>81.561312333989193</v>
      </c>
      <c r="D12" s="1">
        <v>81.561312333989193</v>
      </c>
      <c r="E12">
        <v>106.1645</v>
      </c>
      <c r="F12">
        <v>66.816655278546904</v>
      </c>
      <c r="G12">
        <v>87.312244354013984</v>
      </c>
      <c r="H12">
        <v>59.726757036198258</v>
      </c>
      <c r="I12">
        <v>106.1645</v>
      </c>
      <c r="J12">
        <v>59.726757036198258</v>
      </c>
      <c r="K12">
        <v>57.976050179848173</v>
      </c>
      <c r="L12">
        <v>76.391874369184151</v>
      </c>
      <c r="M12">
        <v>59.726757036198258</v>
      </c>
      <c r="N12">
        <v>80.420361739682974</v>
      </c>
      <c r="O12">
        <v>80.723843310151437</v>
      </c>
      <c r="P12">
        <v>50.87761981476082</v>
      </c>
      <c r="Q12">
        <v>63.382039283382099</v>
      </c>
      <c r="R12">
        <v>59.726757036198322</v>
      </c>
      <c r="S12">
        <v>59.726757036198258</v>
      </c>
      <c r="T12">
        <v>80.420361739682974</v>
      </c>
      <c r="U12">
        <v>89.091263753067793</v>
      </c>
      <c r="V12">
        <v>80.420361739682974</v>
      </c>
      <c r="W12">
        <v>63.382039283382099</v>
      </c>
      <c r="X12">
        <v>68.575894257635881</v>
      </c>
      <c r="Y12">
        <v>63.382039283382099</v>
      </c>
      <c r="Z12">
        <v>80.723843310151437</v>
      </c>
      <c r="AA12">
        <v>89.091263753067793</v>
      </c>
      <c r="AB12">
        <v>106.1645</v>
      </c>
      <c r="AC12">
        <v>63.078557712913728</v>
      </c>
      <c r="AD12">
        <v>68.575894257635881</v>
      </c>
      <c r="AE12">
        <v>63.382039283382099</v>
      </c>
      <c r="AF12">
        <v>59.726757036198258</v>
      </c>
      <c r="AG12">
        <v>80.420361739682974</v>
      </c>
      <c r="AH12">
        <v>85.36277588731204</v>
      </c>
    </row>
    <row r="13" spans="1:34" x14ac:dyDescent="0.3">
      <c r="A13" s="26">
        <f ca="1">Exceedance!U13</f>
        <v>46419</v>
      </c>
      <c r="B13" s="1">
        <v>0.22131289077140565</v>
      </c>
      <c r="C13" s="1">
        <v>0.22214000782180596</v>
      </c>
      <c r="D13" s="1">
        <v>0.22214000782180596</v>
      </c>
      <c r="E13">
        <v>68.925548589800073</v>
      </c>
      <c r="F13">
        <v>0.18852637931756919</v>
      </c>
      <c r="G13">
        <v>0.24635566131724909</v>
      </c>
      <c r="H13">
        <v>0.16507360597595211</v>
      </c>
      <c r="I13">
        <v>52.466933506892943</v>
      </c>
      <c r="J13">
        <v>0.16507360597595211</v>
      </c>
      <c r="K13">
        <v>0.16358219042804772</v>
      </c>
      <c r="L13">
        <v>5.1766158070271118</v>
      </c>
      <c r="M13">
        <v>0.16507360597595211</v>
      </c>
      <c r="N13">
        <v>0.22226686605827736</v>
      </c>
      <c r="O13">
        <v>0.22310563246165188</v>
      </c>
      <c r="P13">
        <v>0.14061624275374671</v>
      </c>
      <c r="Q13">
        <v>0.17517612369739521</v>
      </c>
      <c r="R13">
        <v>0.16507360597595208</v>
      </c>
      <c r="S13">
        <v>0.16507360597595211</v>
      </c>
      <c r="T13">
        <v>0.22226686605827736</v>
      </c>
      <c r="U13">
        <v>0.24623162044040564</v>
      </c>
      <c r="V13">
        <v>0.22226686605827736</v>
      </c>
      <c r="W13">
        <v>0.17517612369739521</v>
      </c>
      <c r="X13">
        <v>0.18953096919815751</v>
      </c>
      <c r="Y13">
        <v>0.17517612369739521</v>
      </c>
      <c r="Z13">
        <v>0.22310563246165188</v>
      </c>
      <c r="AA13">
        <v>0.24623162044040564</v>
      </c>
      <c r="AB13">
        <v>68.925548589800073</v>
      </c>
      <c r="AC13">
        <v>0.17433735729402072</v>
      </c>
      <c r="AD13">
        <v>0.18953096919815751</v>
      </c>
      <c r="AE13">
        <v>0.17517612369739521</v>
      </c>
      <c r="AF13">
        <v>0.16507360597595211</v>
      </c>
      <c r="AG13">
        <v>0.22226686605827736</v>
      </c>
      <c r="AH13">
        <v>0.23592677605609053</v>
      </c>
    </row>
    <row r="14" spans="1:34" x14ac:dyDescent="0.3">
      <c r="A14" s="26">
        <f ca="1">Exceedance!U14</f>
        <v>46447</v>
      </c>
      <c r="B14" s="1">
        <v>81.25762659657542</v>
      </c>
      <c r="C14" s="1">
        <v>81.561312333989193</v>
      </c>
      <c r="D14" s="1">
        <v>81.561312333989193</v>
      </c>
      <c r="E14">
        <v>105.8153369569266</v>
      </c>
      <c r="F14">
        <v>66.816655278546904</v>
      </c>
      <c r="G14">
        <v>87.312244354013771</v>
      </c>
      <c r="H14">
        <v>59.726757036198165</v>
      </c>
      <c r="I14">
        <v>103.75047834099257</v>
      </c>
      <c r="J14">
        <v>59.726757036198165</v>
      </c>
      <c r="K14">
        <v>57.976050179848173</v>
      </c>
      <c r="L14">
        <v>76.391874369183952</v>
      </c>
      <c r="M14">
        <v>59.726757036198165</v>
      </c>
      <c r="N14">
        <v>80.420361739682775</v>
      </c>
      <c r="O14">
        <v>80.723843310151267</v>
      </c>
      <c r="P14">
        <v>50.877619814760628</v>
      </c>
      <c r="Q14">
        <v>63.382039283381999</v>
      </c>
      <c r="R14">
        <v>59.726757036198165</v>
      </c>
      <c r="S14">
        <v>59.726757036198165</v>
      </c>
      <c r="T14">
        <v>80.420361739682775</v>
      </c>
      <c r="U14">
        <v>89.091263753067395</v>
      </c>
      <c r="V14">
        <v>80.420361739682775</v>
      </c>
      <c r="W14">
        <v>63.382039283381999</v>
      </c>
      <c r="X14">
        <v>68.575894257635696</v>
      </c>
      <c r="Y14">
        <v>63.382039283381999</v>
      </c>
      <c r="Z14">
        <v>80.723843310151267</v>
      </c>
      <c r="AA14">
        <v>89.091263753067395</v>
      </c>
      <c r="AB14">
        <v>105.8153369569266</v>
      </c>
      <c r="AC14">
        <v>63.078557712913543</v>
      </c>
      <c r="AD14">
        <v>68.575894257635696</v>
      </c>
      <c r="AE14">
        <v>63.382039283381999</v>
      </c>
      <c r="AF14">
        <v>59.726757036198165</v>
      </c>
      <c r="AG14">
        <v>80.420361739682775</v>
      </c>
      <c r="AH14">
        <v>85.36277588731204</v>
      </c>
    </row>
    <row r="15" spans="1:34" x14ac:dyDescent="0.3">
      <c r="A15" s="26">
        <f ca="1">Exceedance!U15</f>
        <v>46478</v>
      </c>
      <c r="B15" s="1">
        <v>81.25762659657542</v>
      </c>
      <c r="C15" s="1">
        <v>81.561312333989207</v>
      </c>
      <c r="D15" s="1">
        <v>81.561312333989207</v>
      </c>
      <c r="E15">
        <v>102.73983870967741</v>
      </c>
      <c r="F15">
        <v>66.816655278546918</v>
      </c>
      <c r="G15">
        <v>87.312244354013771</v>
      </c>
      <c r="H15">
        <v>59.726757036198144</v>
      </c>
      <c r="I15">
        <v>102.73983870967741</v>
      </c>
      <c r="J15">
        <v>59.726757036198144</v>
      </c>
      <c r="K15">
        <v>57.97605017984818</v>
      </c>
      <c r="L15">
        <v>76.391874369183952</v>
      </c>
      <c r="M15">
        <v>59.726757036198144</v>
      </c>
      <c r="N15">
        <v>80.420361739682775</v>
      </c>
      <c r="O15">
        <v>80.723843310151253</v>
      </c>
      <c r="P15">
        <v>50.877619814760621</v>
      </c>
      <c r="Q15">
        <v>63.382039283381985</v>
      </c>
      <c r="R15">
        <v>59.726757036198158</v>
      </c>
      <c r="S15">
        <v>59.726757036198144</v>
      </c>
      <c r="T15">
        <v>80.420361739682775</v>
      </c>
      <c r="U15">
        <v>89.091263753067395</v>
      </c>
      <c r="V15">
        <v>80.420361739682775</v>
      </c>
      <c r="W15">
        <v>63.382039283381985</v>
      </c>
      <c r="X15">
        <v>68.575894257635682</v>
      </c>
      <c r="Y15">
        <v>63.382039283381985</v>
      </c>
      <c r="Z15">
        <v>80.723843310151253</v>
      </c>
      <c r="AA15">
        <v>89.091263753067395</v>
      </c>
      <c r="AB15">
        <v>102.73983870967741</v>
      </c>
      <c r="AC15">
        <v>63.078557712913529</v>
      </c>
      <c r="AD15">
        <v>68.575894257635682</v>
      </c>
      <c r="AE15">
        <v>63.382039283381985</v>
      </c>
      <c r="AF15">
        <v>59.726757036198144</v>
      </c>
      <c r="AG15">
        <v>80.420361739682775</v>
      </c>
      <c r="AH15">
        <v>85.362775887311997</v>
      </c>
    </row>
    <row r="16" spans="1:34" x14ac:dyDescent="0.3">
      <c r="A16" s="26">
        <f ca="1">Exceedance!U16</f>
        <v>46508</v>
      </c>
      <c r="B16" s="1">
        <v>77.23375585527711</v>
      </c>
      <c r="C16" s="1">
        <v>77.522403100865446</v>
      </c>
      <c r="D16" s="1">
        <v>77.522403100865446</v>
      </c>
      <c r="E16">
        <v>101.38185961529962</v>
      </c>
      <c r="F16">
        <v>63.388902927318391</v>
      </c>
      <c r="G16">
        <v>82.833050511881964</v>
      </c>
      <c r="H16">
        <v>56.72541874572628</v>
      </c>
      <c r="I16">
        <v>98.536897380772828</v>
      </c>
      <c r="J16">
        <v>56.72541874572628</v>
      </c>
      <c r="K16">
        <v>55.001828535701847</v>
      </c>
      <c r="L16">
        <v>73.191188591109466</v>
      </c>
      <c r="M16">
        <v>56.72541874572628</v>
      </c>
      <c r="N16">
        <v>76.379145993168635</v>
      </c>
      <c r="O16">
        <v>76.667377265393924</v>
      </c>
      <c r="P16">
        <v>48.320960855601598</v>
      </c>
      <c r="Q16">
        <v>60.197018852520259</v>
      </c>
      <c r="R16">
        <v>56.72541874572628</v>
      </c>
      <c r="S16">
        <v>56.72541874572628</v>
      </c>
      <c r="T16">
        <v>76.379145993168635</v>
      </c>
      <c r="U16">
        <v>84.614325199605474</v>
      </c>
      <c r="V16">
        <v>76.379145993168635</v>
      </c>
      <c r="W16">
        <v>60.197018852520259</v>
      </c>
      <c r="X16">
        <v>65.129876635850991</v>
      </c>
      <c r="Y16">
        <v>60.197018852520259</v>
      </c>
      <c r="Z16">
        <v>76.667377265393924</v>
      </c>
      <c r="AA16">
        <v>84.614325199605474</v>
      </c>
      <c r="AB16">
        <v>101.38185961529962</v>
      </c>
      <c r="AC16">
        <v>59.90878758029497</v>
      </c>
      <c r="AD16">
        <v>65.129876635850991</v>
      </c>
      <c r="AE16">
        <v>60.197018852520259</v>
      </c>
      <c r="AF16">
        <v>56.72541874572628</v>
      </c>
      <c r="AG16">
        <v>76.379145993168635</v>
      </c>
      <c r="AH16">
        <v>81.073198140837647</v>
      </c>
    </row>
    <row r="17" spans="1:34" x14ac:dyDescent="0.3">
      <c r="A17" s="26">
        <f ca="1">Exceedance!U17</f>
        <v>46539</v>
      </c>
      <c r="B17" s="1">
        <v>88.299400393847378</v>
      </c>
      <c r="C17" s="1">
        <v>88.629403491955728</v>
      </c>
      <c r="D17" s="1">
        <v>88.629403491955728</v>
      </c>
      <c r="E17">
        <v>102.73983870967741</v>
      </c>
      <c r="F17">
        <v>72.815221893196821</v>
      </c>
      <c r="G17">
        <v>95.150833577744422</v>
      </c>
      <c r="H17">
        <v>64.979099044523892</v>
      </c>
      <c r="I17">
        <v>102.73983870967741</v>
      </c>
      <c r="J17">
        <v>64.979099044523892</v>
      </c>
      <c r="K17">
        <v>63.180938057104235</v>
      </c>
      <c r="L17">
        <v>81.993074480814244</v>
      </c>
      <c r="M17">
        <v>64.979099044523892</v>
      </c>
      <c r="N17">
        <v>87.492489296082482</v>
      </c>
      <c r="O17">
        <v>87.822658888476511</v>
      </c>
      <c r="P17">
        <v>55.351772993288911</v>
      </c>
      <c r="Q17">
        <v>68.955825037390014</v>
      </c>
      <c r="R17">
        <v>64.979099044523892</v>
      </c>
      <c r="S17">
        <v>64.979099044523892</v>
      </c>
      <c r="T17">
        <v>87.492489296082482</v>
      </c>
      <c r="U17">
        <v>96.925906221625738</v>
      </c>
      <c r="V17">
        <v>87.492489296082482</v>
      </c>
      <c r="W17">
        <v>68.955825037390014</v>
      </c>
      <c r="X17">
        <v>74.606425095758865</v>
      </c>
      <c r="Y17">
        <v>68.955825037390014</v>
      </c>
      <c r="Z17">
        <v>87.822658888476511</v>
      </c>
      <c r="AA17">
        <v>96.925906221625738</v>
      </c>
      <c r="AB17">
        <v>102.73983870967741</v>
      </c>
      <c r="AC17">
        <v>68.625655444995985</v>
      </c>
      <c r="AD17">
        <v>74.606425095758865</v>
      </c>
      <c r="AE17">
        <v>68.955825037390014</v>
      </c>
      <c r="AF17">
        <v>64.979099044523892</v>
      </c>
      <c r="AG17">
        <v>87.492489296082482</v>
      </c>
      <c r="AH17">
        <v>92.86953694364216</v>
      </c>
    </row>
    <row r="18" spans="1:34" x14ac:dyDescent="0.3">
      <c r="A18" s="26">
        <f ca="1">Exceedance!U18</f>
        <v>46569</v>
      </c>
      <c r="B18" s="1">
        <v>90.311335764496576</v>
      </c>
      <c r="C18" s="1">
        <v>90.648858108517629</v>
      </c>
      <c r="D18" s="1">
        <v>90.648858108517629</v>
      </c>
      <c r="E18" s="1">
        <v>106.1645</v>
      </c>
      <c r="F18" s="1">
        <v>74.529098068811123</v>
      </c>
      <c r="G18" s="1">
        <v>97.39043049881036</v>
      </c>
      <c r="H18" s="1">
        <v>66.479768189759838</v>
      </c>
      <c r="I18" s="1">
        <v>106.1645</v>
      </c>
      <c r="J18" s="1">
        <v>66.479768189759838</v>
      </c>
      <c r="K18" s="1">
        <v>64.668048879177405</v>
      </c>
      <c r="L18" s="1">
        <v>83.593417369851494</v>
      </c>
      <c r="M18" s="1">
        <v>66.479768189759838</v>
      </c>
      <c r="N18" s="1">
        <v>89.513097169339588</v>
      </c>
      <c r="O18" s="1">
        <v>89.850891910855211</v>
      </c>
      <c r="P18" s="1">
        <v>56.630102472868458</v>
      </c>
      <c r="Q18" s="1">
        <v>70.548335252820905</v>
      </c>
      <c r="R18" s="1">
        <v>66.479768189759838</v>
      </c>
      <c r="S18" s="1">
        <v>66.479768189759838</v>
      </c>
      <c r="T18" s="1">
        <v>89.513097169339588</v>
      </c>
      <c r="U18" s="1">
        <v>99.164375498356733</v>
      </c>
      <c r="V18" s="1">
        <v>89.513097169339588</v>
      </c>
      <c r="W18" s="1">
        <v>70.548335252820905</v>
      </c>
      <c r="X18" s="1">
        <v>76.329433906651232</v>
      </c>
      <c r="Y18" s="1">
        <v>70.548335252820905</v>
      </c>
      <c r="Z18" s="1">
        <v>89.850891910855211</v>
      </c>
      <c r="AA18" s="1">
        <v>99.164375498356733</v>
      </c>
      <c r="AB18" s="1">
        <v>106.1645</v>
      </c>
      <c r="AC18" s="1">
        <v>70.210540511305297</v>
      </c>
      <c r="AD18" s="1">
        <v>76.329433906651232</v>
      </c>
      <c r="AE18" s="1">
        <v>70.548335252820905</v>
      </c>
      <c r="AF18" s="1">
        <v>66.479768189759838</v>
      </c>
      <c r="AG18" s="1">
        <v>89.513097169339588</v>
      </c>
      <c r="AH18" s="1">
        <v>95.014325816879378</v>
      </c>
    </row>
    <row r="19" spans="1:34" x14ac:dyDescent="0.3">
      <c r="A19" s="26">
        <f ca="1">Exceedance!U19</f>
        <v>46600</v>
      </c>
      <c r="B19" s="1">
        <v>90.311335764496576</v>
      </c>
      <c r="C19" s="1">
        <v>90.648858108517629</v>
      </c>
      <c r="D19" s="1">
        <v>90.648858108517629</v>
      </c>
      <c r="E19">
        <v>106.1645</v>
      </c>
      <c r="F19">
        <v>74.529098068811123</v>
      </c>
      <c r="G19">
        <v>97.39043049881036</v>
      </c>
      <c r="H19">
        <v>66.479768189759838</v>
      </c>
      <c r="I19">
        <v>106.1645</v>
      </c>
      <c r="J19">
        <v>66.479768189759838</v>
      </c>
      <c r="K19">
        <v>64.668048879177405</v>
      </c>
      <c r="L19">
        <v>83.593417369851494</v>
      </c>
      <c r="M19">
        <v>66.479768189759838</v>
      </c>
      <c r="N19">
        <v>89.513097169339588</v>
      </c>
      <c r="O19">
        <v>89.850891910855211</v>
      </c>
      <c r="P19">
        <v>56.630102472868458</v>
      </c>
      <c r="Q19">
        <v>70.548335252820905</v>
      </c>
      <c r="R19">
        <v>66.479768189759838</v>
      </c>
      <c r="S19">
        <v>66.479768189759838</v>
      </c>
      <c r="T19">
        <v>89.513097169339588</v>
      </c>
      <c r="U19">
        <v>99.164375498356733</v>
      </c>
      <c r="V19">
        <v>89.513097169339588</v>
      </c>
      <c r="W19">
        <v>70.548335252820905</v>
      </c>
      <c r="X19">
        <v>76.329433906651232</v>
      </c>
      <c r="Y19">
        <v>70.548335252820905</v>
      </c>
      <c r="Z19">
        <v>89.850891910855211</v>
      </c>
      <c r="AA19">
        <v>99.164375498356733</v>
      </c>
      <c r="AB19">
        <v>106.1645</v>
      </c>
      <c r="AC19">
        <v>70.210540511305297</v>
      </c>
      <c r="AD19">
        <v>76.329433906651232</v>
      </c>
      <c r="AE19">
        <v>70.548335252820905</v>
      </c>
      <c r="AF19">
        <v>66.479768189759838</v>
      </c>
      <c r="AG19">
        <v>89.513097169339588</v>
      </c>
      <c r="AH19">
        <v>95.014325816879378</v>
      </c>
    </row>
    <row r="20" spans="1:34" x14ac:dyDescent="0.3">
      <c r="A20" s="26">
        <f ca="1">Exceedance!U20</f>
        <v>46631</v>
      </c>
      <c r="B20" s="1">
        <v>88.299400393847407</v>
      </c>
      <c r="C20" s="1">
        <v>88.629403491955756</v>
      </c>
      <c r="D20" s="1">
        <v>88.629403491955756</v>
      </c>
      <c r="E20">
        <v>102.73983870967741</v>
      </c>
      <c r="F20">
        <v>72.815221893196835</v>
      </c>
      <c r="G20">
        <v>95.150833577744436</v>
      </c>
      <c r="H20">
        <v>64.979099044523892</v>
      </c>
      <c r="I20">
        <v>102.73983870967741</v>
      </c>
      <c r="J20">
        <v>64.979099044523892</v>
      </c>
      <c r="K20">
        <v>63.180938057104242</v>
      </c>
      <c r="L20">
        <v>81.993074480814258</v>
      </c>
      <c r="M20">
        <v>64.979099044523892</v>
      </c>
      <c r="N20">
        <v>87.492489296082496</v>
      </c>
      <c r="O20">
        <v>87.822658888476525</v>
      </c>
      <c r="P20">
        <v>55.351772993288925</v>
      </c>
      <c r="Q20">
        <v>68.955825037390028</v>
      </c>
      <c r="R20">
        <v>64.979099044523892</v>
      </c>
      <c r="S20">
        <v>64.979099044523892</v>
      </c>
      <c r="T20">
        <v>87.492489296082496</v>
      </c>
      <c r="U20">
        <v>96.925906221625752</v>
      </c>
      <c r="V20">
        <v>87.492489296082496</v>
      </c>
      <c r="W20">
        <v>68.955825037390028</v>
      </c>
      <c r="X20">
        <v>74.606425095758865</v>
      </c>
      <c r="Y20">
        <v>68.955825037390028</v>
      </c>
      <c r="Z20">
        <v>87.822658888476525</v>
      </c>
      <c r="AA20">
        <v>96.925906221625752</v>
      </c>
      <c r="AB20">
        <v>102.73983870967741</v>
      </c>
      <c r="AC20">
        <v>68.625655444995999</v>
      </c>
      <c r="AD20">
        <v>74.606425095758865</v>
      </c>
      <c r="AE20">
        <v>68.955825037390028</v>
      </c>
      <c r="AF20">
        <v>64.979099044523892</v>
      </c>
      <c r="AG20">
        <v>87.492489296082496</v>
      </c>
      <c r="AH20">
        <v>92.86953694364216</v>
      </c>
    </row>
    <row r="21" spans="1:34" x14ac:dyDescent="0.3">
      <c r="A21" s="26">
        <f ca="1">Exceedance!U21</f>
        <v>46661</v>
      </c>
      <c r="B21" s="1">
        <v>90.311335764496576</v>
      </c>
      <c r="C21" s="1">
        <v>90.648858108517629</v>
      </c>
      <c r="D21" s="1">
        <v>90.648858108517629</v>
      </c>
      <c r="E21">
        <v>106.1645</v>
      </c>
      <c r="F21">
        <v>74.529098068811123</v>
      </c>
      <c r="G21">
        <v>97.39043049881036</v>
      </c>
      <c r="H21">
        <v>66.479768189759838</v>
      </c>
      <c r="I21">
        <v>106.1645</v>
      </c>
      <c r="J21">
        <v>66.479768189759838</v>
      </c>
      <c r="K21">
        <v>64.668048879177405</v>
      </c>
      <c r="L21">
        <v>83.593417369851494</v>
      </c>
      <c r="M21">
        <v>66.479768189759838</v>
      </c>
      <c r="N21">
        <v>89.513097169339588</v>
      </c>
      <c r="O21">
        <v>89.850891910855211</v>
      </c>
      <c r="P21">
        <v>56.630102472868458</v>
      </c>
      <c r="Q21">
        <v>70.548335252820905</v>
      </c>
      <c r="R21">
        <v>66.479768189759838</v>
      </c>
      <c r="S21">
        <v>66.479768189759838</v>
      </c>
      <c r="T21">
        <v>89.513097169339588</v>
      </c>
      <c r="U21">
        <v>99.164375498356733</v>
      </c>
      <c r="V21">
        <v>89.513097169339588</v>
      </c>
      <c r="W21">
        <v>70.548335252820905</v>
      </c>
      <c r="X21">
        <v>76.329433906651232</v>
      </c>
      <c r="Y21">
        <v>70.548335252820905</v>
      </c>
      <c r="Z21">
        <v>89.850891910855211</v>
      </c>
      <c r="AA21">
        <v>99.164375498356733</v>
      </c>
      <c r="AB21">
        <v>106.1645</v>
      </c>
      <c r="AC21">
        <v>70.210540511305297</v>
      </c>
      <c r="AD21">
        <v>76.329433906651232</v>
      </c>
      <c r="AE21">
        <v>70.548335252820905</v>
      </c>
      <c r="AF21">
        <v>66.479768189759838</v>
      </c>
      <c r="AG21">
        <v>89.513097169339588</v>
      </c>
      <c r="AH21">
        <v>95.014325816879378</v>
      </c>
    </row>
    <row r="22" spans="1:34" x14ac:dyDescent="0.3">
      <c r="A22" s="26">
        <f ca="1">Exceedance!U22</f>
        <v>46692</v>
      </c>
      <c r="B22" s="1">
        <v>81.389408363352942</v>
      </c>
      <c r="C22" s="1">
        <v>81.693586611374002</v>
      </c>
      <c r="D22" s="1">
        <v>81.693586611374002</v>
      </c>
      <c r="E22">
        <v>102.73983870967741</v>
      </c>
      <c r="F22">
        <v>66.928914168049658</v>
      </c>
      <c r="G22">
        <v>87.458937952343618</v>
      </c>
      <c r="H22">
        <v>59.825050865211104</v>
      </c>
      <c r="I22">
        <v>102.73983870967741</v>
      </c>
      <c r="J22">
        <v>59.825050865211104</v>
      </c>
      <c r="K22">
        <v>58.073455938693989</v>
      </c>
      <c r="L22">
        <v>76.496696828415892</v>
      </c>
      <c r="M22">
        <v>59.825050865211104</v>
      </c>
      <c r="N22">
        <v>80.552711555381123</v>
      </c>
      <c r="O22">
        <v>80.856692573117016</v>
      </c>
      <c r="P22">
        <v>50.96135039567308</v>
      </c>
      <c r="Q22">
        <v>63.486348702492712</v>
      </c>
      <c r="R22">
        <v>59.825050865211104</v>
      </c>
      <c r="S22">
        <v>59.825050865211104</v>
      </c>
      <c r="T22">
        <v>80.552711555381123</v>
      </c>
      <c r="U22">
        <v>89.237883490693264</v>
      </c>
      <c r="V22">
        <v>80.552711555381123</v>
      </c>
      <c r="W22">
        <v>63.486348702492712</v>
      </c>
      <c r="X22">
        <v>68.688751334749128</v>
      </c>
      <c r="Y22">
        <v>63.486348702492712</v>
      </c>
      <c r="Z22">
        <v>80.856692573117016</v>
      </c>
      <c r="AA22">
        <v>89.237883490693264</v>
      </c>
      <c r="AB22">
        <v>102.73983870967741</v>
      </c>
      <c r="AC22">
        <v>63.182367684756784</v>
      </c>
      <c r="AD22">
        <v>68.688751334749128</v>
      </c>
      <c r="AE22">
        <v>63.486348702492712</v>
      </c>
      <c r="AF22">
        <v>59.825050865211104</v>
      </c>
      <c r="AG22">
        <v>80.552711555381123</v>
      </c>
      <c r="AH22">
        <v>85.503259558509043</v>
      </c>
    </row>
    <row r="23" spans="1:34" x14ac:dyDescent="0.3">
      <c r="A23" s="26">
        <f ca="1">Exceedance!U23</f>
        <v>46722</v>
      </c>
      <c r="B23" s="1">
        <v>86.349835019688399</v>
      </c>
      <c r="C23" s="1">
        <v>86.672551968507307</v>
      </c>
      <c r="D23" s="1">
        <v>86.672551968507307</v>
      </c>
      <c r="E23">
        <v>106.1645</v>
      </c>
      <c r="F23">
        <v>71.154475879026634</v>
      </c>
      <c r="G23">
        <v>92.980664161231573</v>
      </c>
      <c r="H23">
        <v>63.52495064279028</v>
      </c>
      <c r="I23">
        <v>106.1645</v>
      </c>
      <c r="J23">
        <v>63.52495064279028</v>
      </c>
      <c r="K23">
        <v>61.739927670515357</v>
      </c>
      <c r="L23">
        <v>80.442342221337199</v>
      </c>
      <c r="M23">
        <v>63.52495064279028</v>
      </c>
      <c r="N23">
        <v>85.534520266896422</v>
      </c>
      <c r="O23">
        <v>85.857301089791633</v>
      </c>
      <c r="P23">
        <v>54.11307172757639</v>
      </c>
      <c r="Q23">
        <v>67.412682638637534</v>
      </c>
      <c r="R23">
        <v>63.52495064279028</v>
      </c>
      <c r="S23">
        <v>63.52495064279028</v>
      </c>
      <c r="T23">
        <v>85.534520266896422</v>
      </c>
      <c r="U23">
        <v>94.756829492473472</v>
      </c>
      <c r="V23">
        <v>85.534520266896422</v>
      </c>
      <c r="W23">
        <v>67.412682638637534</v>
      </c>
      <c r="X23">
        <v>72.93682955800422</v>
      </c>
      <c r="Y23">
        <v>67.412682638637534</v>
      </c>
      <c r="Z23">
        <v>85.857301089791633</v>
      </c>
      <c r="AA23">
        <v>94.756829492473472</v>
      </c>
      <c r="AB23">
        <v>106.1645</v>
      </c>
      <c r="AC23">
        <v>67.089901815742323</v>
      </c>
      <c r="AD23">
        <v>72.93682955800422</v>
      </c>
      <c r="AE23">
        <v>67.412682638637534</v>
      </c>
      <c r="AF23">
        <v>63.52495064279028</v>
      </c>
      <c r="AG23">
        <v>85.534520266896422</v>
      </c>
      <c r="AH23">
        <v>90.791236525475355</v>
      </c>
    </row>
    <row r="24" spans="1:34" x14ac:dyDescent="0.3">
      <c r="A24" s="26">
        <f ca="1">Exceedance!U24</f>
        <v>46753</v>
      </c>
      <c r="B24" s="1">
        <v>74.284286435513877</v>
      </c>
      <c r="C24" s="1">
        <v>76.403304190976939</v>
      </c>
      <c r="D24" s="1">
        <v>76.40330419097711</v>
      </c>
      <c r="E24">
        <v>44.605913572384807</v>
      </c>
      <c r="F24">
        <v>85.79629954939206</v>
      </c>
      <c r="G24">
        <v>46.343716827081209</v>
      </c>
      <c r="H24">
        <v>106.1645</v>
      </c>
      <c r="I24">
        <v>63.338594210562945</v>
      </c>
      <c r="J24">
        <v>106.1645</v>
      </c>
      <c r="K24">
        <v>62.981964688086258</v>
      </c>
      <c r="L24">
        <v>46.343716827081295</v>
      </c>
      <c r="M24">
        <v>81.027324880619688</v>
      </c>
      <c r="N24">
        <v>81.027324880619688</v>
      </c>
      <c r="O24">
        <v>46.343716827081209</v>
      </c>
      <c r="P24">
        <v>63.68552085385047</v>
      </c>
      <c r="Q24">
        <v>46.343716827081209</v>
      </c>
      <c r="R24">
        <v>106.1645</v>
      </c>
      <c r="S24">
        <v>81.027324880619688</v>
      </c>
      <c r="T24">
        <v>81.027324880619688</v>
      </c>
      <c r="U24">
        <v>80.723843310151423</v>
      </c>
      <c r="V24">
        <v>63.68552085385047</v>
      </c>
      <c r="W24">
        <v>46.343716827081209</v>
      </c>
      <c r="X24">
        <v>94.26481139163478</v>
      </c>
      <c r="Y24">
        <v>81.027324880619688</v>
      </c>
      <c r="Z24">
        <v>81.027324880619688</v>
      </c>
      <c r="AA24">
        <v>97.776719038643208</v>
      </c>
      <c r="AB24">
        <v>63.68552085385047</v>
      </c>
      <c r="AC24">
        <v>46.040235256612853</v>
      </c>
      <c r="AD24">
        <v>63.078557712913721</v>
      </c>
      <c r="AE24">
        <v>46.343716827081209</v>
      </c>
      <c r="AF24">
        <v>80.116880169214525</v>
      </c>
      <c r="AG24">
        <v>81.027324880619688</v>
      </c>
      <c r="AH24">
        <v>104.41114437418851</v>
      </c>
    </row>
    <row r="25" spans="1:34" x14ac:dyDescent="0.3">
      <c r="A25" s="26">
        <f ca="1">Exceedance!U25</f>
        <v>46784</v>
      </c>
      <c r="B25" s="1">
        <v>0.2165342424741617</v>
      </c>
      <c r="C25" s="1">
        <v>0.22271105222068618</v>
      </c>
      <c r="D25" s="1">
        <v>0.22182865082832556</v>
      </c>
      <c r="E25">
        <v>0.12585771237570678</v>
      </c>
      <c r="F25">
        <v>0.24207835075644388</v>
      </c>
      <c r="G25">
        <v>0.12808538133651309</v>
      </c>
      <c r="H25">
        <v>99.315177419354825</v>
      </c>
      <c r="I25">
        <v>0.17505604962694443</v>
      </c>
      <c r="J25">
        <v>97.118846513958346</v>
      </c>
      <c r="K25">
        <v>4.2679072434631937</v>
      </c>
      <c r="L25">
        <v>0.12808538133651309</v>
      </c>
      <c r="M25">
        <v>0.22394439886502635</v>
      </c>
      <c r="N25">
        <v>0.22394439886502635</v>
      </c>
      <c r="O25">
        <v>0.12808538133651309</v>
      </c>
      <c r="P25">
        <v>0.17601489010076971</v>
      </c>
      <c r="Q25">
        <v>0.12808538133651309</v>
      </c>
      <c r="R25">
        <v>99.315177419354825</v>
      </c>
      <c r="S25">
        <v>0.22394439886502635</v>
      </c>
      <c r="T25">
        <v>0.22394439886502635</v>
      </c>
      <c r="U25">
        <v>0.22142809965490284</v>
      </c>
      <c r="V25">
        <v>0.17601489010076971</v>
      </c>
      <c r="W25">
        <v>0.12808538133651309</v>
      </c>
      <c r="X25">
        <v>0.26053034025653543</v>
      </c>
      <c r="Y25">
        <v>0.22394439886502635</v>
      </c>
      <c r="Z25">
        <v>0.22394439886502635</v>
      </c>
      <c r="AA25">
        <v>66.154997762514554</v>
      </c>
      <c r="AB25">
        <v>0.17601489010076971</v>
      </c>
      <c r="AC25">
        <v>0.12640784852976411</v>
      </c>
      <c r="AD25">
        <v>0.17349859089064626</v>
      </c>
      <c r="AE25">
        <v>0.12808538133651309</v>
      </c>
      <c r="AF25">
        <v>0.2214280996549029</v>
      </c>
      <c r="AG25">
        <v>0.22394439886502635</v>
      </c>
      <c r="AH25">
        <v>6.6229245759281055</v>
      </c>
    </row>
    <row r="26" spans="1:34" x14ac:dyDescent="0.3">
      <c r="A26" s="26">
        <f ca="1">Exceedance!U26</f>
        <v>46813</v>
      </c>
      <c r="B26" s="1">
        <v>74.284286435513877</v>
      </c>
      <c r="C26" s="1">
        <v>76.403304190976939</v>
      </c>
      <c r="D26" s="1">
        <v>76.403304190976911</v>
      </c>
      <c r="E26">
        <v>44.605913572384722</v>
      </c>
      <c r="F26">
        <v>85.79629954939206</v>
      </c>
      <c r="G26">
        <v>46.343716827081209</v>
      </c>
      <c r="H26">
        <v>106.1645</v>
      </c>
      <c r="I26">
        <v>63.338594210562746</v>
      </c>
      <c r="J26">
        <v>106.1645</v>
      </c>
      <c r="K26">
        <v>62.981964688086109</v>
      </c>
      <c r="L26">
        <v>46.343716827081224</v>
      </c>
      <c r="M26">
        <v>81.027324880619688</v>
      </c>
      <c r="N26">
        <v>81.027324880619688</v>
      </c>
      <c r="O26">
        <v>46.343716827081209</v>
      </c>
      <c r="P26">
        <v>63.68552085385047</v>
      </c>
      <c r="Q26">
        <v>46.343716827081209</v>
      </c>
      <c r="R26">
        <v>106.1645</v>
      </c>
      <c r="S26">
        <v>81.027324880619688</v>
      </c>
      <c r="T26">
        <v>81.027324880619688</v>
      </c>
      <c r="U26">
        <v>80.723843310151253</v>
      </c>
      <c r="V26">
        <v>63.68552085385047</v>
      </c>
      <c r="W26">
        <v>46.343716827081209</v>
      </c>
      <c r="X26">
        <v>94.264811391634609</v>
      </c>
      <c r="Y26">
        <v>81.027324880619688</v>
      </c>
      <c r="Z26">
        <v>81.027324880619688</v>
      </c>
      <c r="AA26">
        <v>97.735207908240653</v>
      </c>
      <c r="AB26">
        <v>63.68552085385047</v>
      </c>
      <c r="AC26">
        <v>46.040235256612753</v>
      </c>
      <c r="AD26">
        <v>63.078557712913543</v>
      </c>
      <c r="AE26">
        <v>46.343716827081209</v>
      </c>
      <c r="AF26">
        <v>80.116880169214312</v>
      </c>
      <c r="AG26">
        <v>81.027324880619688</v>
      </c>
      <c r="AH26">
        <v>97.735207908240668</v>
      </c>
    </row>
    <row r="27" spans="1:34" x14ac:dyDescent="0.3">
      <c r="A27" s="26">
        <f ca="1">Exceedance!U27</f>
        <v>46844</v>
      </c>
      <c r="B27" s="1">
        <v>74.284286435513877</v>
      </c>
      <c r="C27" s="1">
        <v>76.403304190976939</v>
      </c>
      <c r="D27" s="1">
        <v>76.403304190976911</v>
      </c>
      <c r="E27">
        <v>44.605913572384715</v>
      </c>
      <c r="F27">
        <v>85.79629954939206</v>
      </c>
      <c r="G27">
        <v>46.343716827081202</v>
      </c>
      <c r="H27">
        <v>102.73983870967741</v>
      </c>
      <c r="I27">
        <v>63.338594210562739</v>
      </c>
      <c r="J27">
        <v>102.73983870967741</v>
      </c>
      <c r="K27">
        <v>62.981964688086116</v>
      </c>
      <c r="L27">
        <v>46.343716827081202</v>
      </c>
      <c r="M27">
        <v>81.027324880619688</v>
      </c>
      <c r="N27">
        <v>81.027324880619688</v>
      </c>
      <c r="O27">
        <v>46.343716827081202</v>
      </c>
      <c r="P27">
        <v>63.685520853850456</v>
      </c>
      <c r="Q27">
        <v>46.343716827081202</v>
      </c>
      <c r="R27">
        <v>102.73983870967741</v>
      </c>
      <c r="S27">
        <v>81.027324880619688</v>
      </c>
      <c r="T27">
        <v>81.027324880619688</v>
      </c>
      <c r="U27">
        <v>80.723843310151238</v>
      </c>
      <c r="V27">
        <v>63.685520853850456</v>
      </c>
      <c r="W27">
        <v>46.343716827081202</v>
      </c>
      <c r="X27">
        <v>94.264811391634581</v>
      </c>
      <c r="Y27">
        <v>81.027324880619688</v>
      </c>
      <c r="Z27">
        <v>81.027324880619688</v>
      </c>
      <c r="AA27">
        <v>94.62263132771902</v>
      </c>
      <c r="AB27">
        <v>63.685520853850456</v>
      </c>
      <c r="AC27">
        <v>46.040235256612753</v>
      </c>
      <c r="AD27">
        <v>63.078557712913529</v>
      </c>
      <c r="AE27">
        <v>46.343716827081202</v>
      </c>
      <c r="AF27">
        <v>80.116880169214298</v>
      </c>
      <c r="AG27">
        <v>81.027324880619688</v>
      </c>
      <c r="AH27">
        <v>97.735207908240682</v>
      </c>
    </row>
    <row r="28" spans="1:34" x14ac:dyDescent="0.3">
      <c r="A28" s="26">
        <f ca="1">Exceedance!U28</f>
        <v>46874</v>
      </c>
      <c r="B28" s="1">
        <v>70.347300208710905</v>
      </c>
      <c r="C28" s="1">
        <v>72.354012332418989</v>
      </c>
      <c r="D28" s="1">
        <v>72.354012332418961</v>
      </c>
      <c r="E28">
        <v>42.317591529190047</v>
      </c>
      <c r="F28">
        <v>81.394874990183979</v>
      </c>
      <c r="G28">
        <v>44.014891711871883</v>
      </c>
      <c r="H28">
        <v>106.1645</v>
      </c>
      <c r="I28">
        <v>60.155756944618304</v>
      </c>
      <c r="J28">
        <v>102.52912087031349</v>
      </c>
      <c r="K28">
        <v>60.343130645631142</v>
      </c>
      <c r="L28">
        <v>44.014891711871883</v>
      </c>
      <c r="M28">
        <v>76.955608537619227</v>
      </c>
      <c r="N28">
        <v>76.955608537619227</v>
      </c>
      <c r="O28">
        <v>44.014891711871883</v>
      </c>
      <c r="P28">
        <v>60.485250124745548</v>
      </c>
      <c r="Q28">
        <v>44.014891711871883</v>
      </c>
      <c r="R28">
        <v>106.1645</v>
      </c>
      <c r="S28">
        <v>76.955608537619227</v>
      </c>
      <c r="T28">
        <v>76.955608537619227</v>
      </c>
      <c r="U28">
        <v>76.66737726539391</v>
      </c>
      <c r="V28">
        <v>60.485250124745548</v>
      </c>
      <c r="W28">
        <v>44.014891711871883</v>
      </c>
      <c r="X28">
        <v>89.527896114243021</v>
      </c>
      <c r="Y28">
        <v>76.955608537619227</v>
      </c>
      <c r="Z28">
        <v>76.955608537619227</v>
      </c>
      <c r="AA28">
        <v>93.640273825889523</v>
      </c>
      <c r="AB28">
        <v>60.485250124745548</v>
      </c>
      <c r="AC28">
        <v>43.726660439646594</v>
      </c>
      <c r="AD28">
        <v>59.90878758029497</v>
      </c>
      <c r="AE28">
        <v>44.014891711871883</v>
      </c>
      <c r="AF28">
        <v>76.090914720943346</v>
      </c>
      <c r="AG28">
        <v>76.955608537619227</v>
      </c>
      <c r="AH28">
        <v>93.640273825889551</v>
      </c>
    </row>
    <row r="29" spans="1:34" x14ac:dyDescent="0.3">
      <c r="A29" s="26">
        <f ca="1">Exceedance!U29</f>
        <v>46905</v>
      </c>
      <c r="B29" s="1">
        <v>81.174012332418997</v>
      </c>
      <c r="C29" s="1">
        <v>83.489564943453303</v>
      </c>
      <c r="D29" s="1">
        <v>83.489564943453288</v>
      </c>
      <c r="E29">
        <v>48.610477147975374</v>
      </c>
      <c r="F29">
        <v>93.498792528006163</v>
      </c>
      <c r="G29">
        <v>50.419160778697517</v>
      </c>
      <c r="H29">
        <v>102.73983870967741</v>
      </c>
      <c r="I29">
        <v>68.908559425965521</v>
      </c>
      <c r="J29">
        <v>102.73983870967741</v>
      </c>
      <c r="K29">
        <v>67.599924262382288</v>
      </c>
      <c r="L29">
        <v>50.419160778697517</v>
      </c>
      <c r="M29">
        <v>88.152828480870525</v>
      </c>
      <c r="N29">
        <v>88.152828480870525</v>
      </c>
      <c r="O29">
        <v>50.419160778697517</v>
      </c>
      <c r="P29">
        <v>69.285994629784028</v>
      </c>
      <c r="Q29">
        <v>50.419160778697517</v>
      </c>
      <c r="R29">
        <v>102.73983870967741</v>
      </c>
      <c r="S29">
        <v>88.152828480870525</v>
      </c>
      <c r="T29">
        <v>88.152828480870525</v>
      </c>
      <c r="U29">
        <v>87.822658888476482</v>
      </c>
      <c r="V29">
        <v>69.285994629784028</v>
      </c>
      <c r="W29">
        <v>50.419160778697517</v>
      </c>
      <c r="X29">
        <v>102.55441312706976</v>
      </c>
      <c r="Y29">
        <v>88.152828480870525</v>
      </c>
      <c r="Z29">
        <v>88.152828480870525</v>
      </c>
      <c r="AA29">
        <v>94.62263132771902</v>
      </c>
      <c r="AB29">
        <v>69.285994629784028</v>
      </c>
      <c r="AC29">
        <v>50.08899118630351</v>
      </c>
      <c r="AD29">
        <v>68.625655444995985</v>
      </c>
      <c r="AE29">
        <v>50.419160778697517</v>
      </c>
      <c r="AF29">
        <v>87.162319703688468</v>
      </c>
      <c r="AG29">
        <v>88.152828480870525</v>
      </c>
      <c r="AH29">
        <v>102.73983870967741</v>
      </c>
    </row>
    <row r="30" spans="1:34" x14ac:dyDescent="0.3">
      <c r="A30" s="26">
        <f ca="1">Exceedance!U30</f>
        <v>46935</v>
      </c>
      <c r="B30" s="1">
        <v>83.142505445820476</v>
      </c>
      <c r="C30" s="1">
        <v>85.514210872732278</v>
      </c>
      <c r="D30" s="1">
        <v>85.514210872732249</v>
      </c>
      <c r="E30">
        <v>49.754638169572729</v>
      </c>
      <c r="F30">
        <v>95.699504807610225</v>
      </c>
      <c r="G30">
        <v>51.583573336302216</v>
      </c>
      <c r="H30">
        <v>106.1645</v>
      </c>
      <c r="I30">
        <v>70.499978058937756</v>
      </c>
      <c r="J30">
        <v>106.1645</v>
      </c>
      <c r="K30">
        <v>68.919341283609796</v>
      </c>
      <c r="L30">
        <v>51.583573336302216</v>
      </c>
      <c r="M30">
        <v>90.188686652370805</v>
      </c>
      <c r="N30">
        <v>90.188686652370805</v>
      </c>
      <c r="O30">
        <v>51.583573336302216</v>
      </c>
      <c r="P30">
        <v>70.8861299943365</v>
      </c>
      <c r="Q30">
        <v>51.583573336302216</v>
      </c>
      <c r="R30">
        <v>106.1645</v>
      </c>
      <c r="S30">
        <v>90.188686652370805</v>
      </c>
      <c r="T30">
        <v>90.188686652370805</v>
      </c>
      <c r="U30">
        <v>89.850891910855196</v>
      </c>
      <c r="V30">
        <v>70.8861299943365</v>
      </c>
      <c r="W30">
        <v>51.583573336302216</v>
      </c>
      <c r="X30">
        <v>104.92287076576561</v>
      </c>
      <c r="Y30">
        <v>90.188686652370805</v>
      </c>
      <c r="Z30">
        <v>90.188686652370805</v>
      </c>
      <c r="AA30">
        <v>97.776719038643009</v>
      </c>
      <c r="AB30">
        <v>70.8861299943365</v>
      </c>
      <c r="AC30">
        <v>51.245778594786614</v>
      </c>
      <c r="AD30">
        <v>70.210540511305283</v>
      </c>
      <c r="AE30">
        <v>51.583573336302216</v>
      </c>
      <c r="AF30">
        <v>89.175302427823993</v>
      </c>
      <c r="AG30">
        <v>90.188686652370805</v>
      </c>
      <c r="AH30">
        <v>106.1645</v>
      </c>
    </row>
    <row r="31" spans="1:34" x14ac:dyDescent="0.3">
      <c r="A31" s="26">
        <f ca="1">Exceedance!U31</f>
        <v>46966</v>
      </c>
      <c r="B31" s="1">
        <v>83.142505445820476</v>
      </c>
      <c r="C31" s="1">
        <v>85.514210872732278</v>
      </c>
      <c r="D31" s="1">
        <v>85.514210872732249</v>
      </c>
      <c r="E31">
        <v>49.754638169572729</v>
      </c>
      <c r="F31">
        <v>95.699504807610225</v>
      </c>
      <c r="G31">
        <v>51.583573336302216</v>
      </c>
      <c r="H31">
        <v>106.1645</v>
      </c>
      <c r="I31">
        <v>70.499978058937756</v>
      </c>
      <c r="J31">
        <v>106.1645</v>
      </c>
      <c r="K31">
        <v>68.919341283609796</v>
      </c>
      <c r="L31">
        <v>51.583573336302216</v>
      </c>
      <c r="M31">
        <v>90.188686652370805</v>
      </c>
      <c r="N31">
        <v>90.188686652370805</v>
      </c>
      <c r="O31">
        <v>51.583573336302216</v>
      </c>
      <c r="P31">
        <v>70.8861299943365</v>
      </c>
      <c r="Q31">
        <v>51.583573336302216</v>
      </c>
      <c r="R31">
        <v>106.1645</v>
      </c>
      <c r="S31">
        <v>90.188686652370805</v>
      </c>
      <c r="T31">
        <v>90.188686652370805</v>
      </c>
      <c r="U31">
        <v>89.850891910855196</v>
      </c>
      <c r="V31">
        <v>70.8861299943365</v>
      </c>
      <c r="W31">
        <v>51.583573336302216</v>
      </c>
      <c r="X31">
        <v>104.92287076576561</v>
      </c>
      <c r="Y31">
        <v>90.188686652370805</v>
      </c>
      <c r="Z31">
        <v>90.188686652370805</v>
      </c>
      <c r="AA31">
        <v>97.776719038643009</v>
      </c>
      <c r="AB31">
        <v>70.8861299943365</v>
      </c>
      <c r="AC31">
        <v>51.245778594786614</v>
      </c>
      <c r="AD31">
        <v>70.210540511305283</v>
      </c>
      <c r="AE31">
        <v>51.583573336302216</v>
      </c>
      <c r="AF31">
        <v>89.175302427823993</v>
      </c>
      <c r="AG31">
        <v>90.188686652370805</v>
      </c>
      <c r="AH31">
        <v>106.1645</v>
      </c>
    </row>
    <row r="32" spans="1:34" x14ac:dyDescent="0.3">
      <c r="A32" s="26">
        <f ca="1">Exceedance!U32</f>
        <v>46997</v>
      </c>
      <c r="B32" s="1">
        <v>81.174012332418997</v>
      </c>
      <c r="C32" s="1">
        <v>83.489564943453317</v>
      </c>
      <c r="D32" s="1">
        <v>83.489564943453288</v>
      </c>
      <c r="E32">
        <v>48.610477147975381</v>
      </c>
      <c r="F32">
        <v>93.498792528006177</v>
      </c>
      <c r="G32">
        <v>50.419160778697531</v>
      </c>
      <c r="H32">
        <v>102.73983870967741</v>
      </c>
      <c r="I32">
        <v>68.908559425965521</v>
      </c>
      <c r="J32">
        <v>102.73983870967741</v>
      </c>
      <c r="K32">
        <v>67.599924262382288</v>
      </c>
      <c r="L32">
        <v>50.419160778697531</v>
      </c>
      <c r="M32">
        <v>88.152828480870539</v>
      </c>
      <c r="N32">
        <v>88.152828480870539</v>
      </c>
      <c r="O32">
        <v>50.419160778697531</v>
      </c>
      <c r="P32">
        <v>69.285994629784028</v>
      </c>
      <c r="Q32">
        <v>50.419160778697531</v>
      </c>
      <c r="R32">
        <v>102.73983870967741</v>
      </c>
      <c r="S32">
        <v>88.152828480870539</v>
      </c>
      <c r="T32">
        <v>88.152828480870539</v>
      </c>
      <c r="U32">
        <v>87.822658888476482</v>
      </c>
      <c r="V32">
        <v>69.285994629784028</v>
      </c>
      <c r="W32">
        <v>50.419160778697531</v>
      </c>
      <c r="X32">
        <v>102.55441312706979</v>
      </c>
      <c r="Y32">
        <v>88.152828480870539</v>
      </c>
      <c r="Z32">
        <v>88.152828480870539</v>
      </c>
      <c r="AA32">
        <v>94.62263132771902</v>
      </c>
      <c r="AB32">
        <v>69.285994629784028</v>
      </c>
      <c r="AC32">
        <v>50.088991186303524</v>
      </c>
      <c r="AD32">
        <v>68.625655444995999</v>
      </c>
      <c r="AE32">
        <v>50.419160778697531</v>
      </c>
      <c r="AF32">
        <v>87.162319703688468</v>
      </c>
      <c r="AG32">
        <v>88.152828480870539</v>
      </c>
      <c r="AH32">
        <v>102.73983870967741</v>
      </c>
    </row>
    <row r="33" spans="1:34" x14ac:dyDescent="0.3">
      <c r="A33" s="26">
        <f ca="1">Exceedance!U33</f>
        <v>47027</v>
      </c>
      <c r="B33" s="1">
        <v>83.142505445820476</v>
      </c>
      <c r="C33" s="1">
        <v>85.514210872732278</v>
      </c>
      <c r="D33" s="1">
        <v>85.514210872732249</v>
      </c>
      <c r="E33">
        <v>49.754638169572729</v>
      </c>
      <c r="F33">
        <v>95.699504807610225</v>
      </c>
      <c r="G33">
        <v>51.583573336302216</v>
      </c>
      <c r="H33">
        <v>106.1645</v>
      </c>
      <c r="I33">
        <v>70.499978058937756</v>
      </c>
      <c r="J33">
        <v>106.1645</v>
      </c>
      <c r="K33">
        <v>68.919341283609796</v>
      </c>
      <c r="L33">
        <v>51.583573336302216</v>
      </c>
      <c r="M33">
        <v>90.188686652370805</v>
      </c>
      <c r="N33">
        <v>90.188686652370805</v>
      </c>
      <c r="O33">
        <v>51.583573336302216</v>
      </c>
      <c r="P33">
        <v>70.8861299943365</v>
      </c>
      <c r="Q33">
        <v>51.583573336302216</v>
      </c>
      <c r="R33">
        <v>106.1645</v>
      </c>
      <c r="S33">
        <v>90.188686652370805</v>
      </c>
      <c r="T33">
        <v>90.188686652370805</v>
      </c>
      <c r="U33">
        <v>89.850891910855196</v>
      </c>
      <c r="V33">
        <v>70.8861299943365</v>
      </c>
      <c r="W33">
        <v>51.583573336302216</v>
      </c>
      <c r="X33">
        <v>104.92287076576561</v>
      </c>
      <c r="Y33">
        <v>90.188686652370805</v>
      </c>
      <c r="Z33">
        <v>90.188686652370805</v>
      </c>
      <c r="AA33">
        <v>97.776719038643009</v>
      </c>
      <c r="AB33">
        <v>70.8861299943365</v>
      </c>
      <c r="AC33">
        <v>51.245778594786614</v>
      </c>
      <c r="AD33">
        <v>70.210540511305283</v>
      </c>
      <c r="AE33">
        <v>51.583573336302216</v>
      </c>
      <c r="AF33">
        <v>89.175302427823993</v>
      </c>
      <c r="AG33">
        <v>90.188686652370805</v>
      </c>
      <c r="AH33">
        <v>106.1645</v>
      </c>
    </row>
    <row r="34" spans="1:34" x14ac:dyDescent="0.3">
      <c r="A34" s="26">
        <f ca="1">Exceedance!U34</f>
        <v>47058</v>
      </c>
      <c r="B34" s="1">
        <v>74.413222734441646</v>
      </c>
      <c r="C34" s="1">
        <v>76.535918499344689</v>
      </c>
      <c r="D34" s="1">
        <v>76.535918499344675</v>
      </c>
      <c r="E34">
        <v>44.680856119299349</v>
      </c>
      <c r="F34">
        <v>85.940446203706131</v>
      </c>
      <c r="G34">
        <v>46.419985849604316</v>
      </c>
      <c r="H34">
        <v>102.73983870967741</v>
      </c>
      <c r="I34">
        <v>63.442832131022428</v>
      </c>
      <c r="J34">
        <v>102.73983870967741</v>
      </c>
      <c r="K34">
        <v>63.06838650297653</v>
      </c>
      <c r="L34">
        <v>46.419985849604302</v>
      </c>
      <c r="M34">
        <v>81.160673590852952</v>
      </c>
      <c r="N34">
        <v>81.160673590852952</v>
      </c>
      <c r="O34">
        <v>46.419985849604316</v>
      </c>
      <c r="P34">
        <v>63.790329720228641</v>
      </c>
      <c r="Q34">
        <v>46.419985849604316</v>
      </c>
      <c r="R34">
        <v>102.73983870967741</v>
      </c>
      <c r="S34">
        <v>81.160673590852952</v>
      </c>
      <c r="T34">
        <v>81.160673590852952</v>
      </c>
      <c r="U34">
        <v>80.856692573117016</v>
      </c>
      <c r="V34">
        <v>63.790329720228641</v>
      </c>
      <c r="W34">
        <v>46.419985849604316</v>
      </c>
      <c r="X34">
        <v>94.419945366969145</v>
      </c>
      <c r="Y34">
        <v>81.160673590852952</v>
      </c>
      <c r="Z34">
        <v>81.160673590852952</v>
      </c>
      <c r="AA34">
        <v>94.62263132771902</v>
      </c>
      <c r="AB34">
        <v>63.790329720228641</v>
      </c>
      <c r="AC34">
        <v>46.116004831868402</v>
      </c>
      <c r="AD34">
        <v>63.182367684756784</v>
      </c>
      <c r="AE34">
        <v>46.419985849604316</v>
      </c>
      <c r="AF34">
        <v>80.248730537645187</v>
      </c>
      <c r="AG34">
        <v>81.160673590852952</v>
      </c>
      <c r="AH34">
        <v>97.8693169994377</v>
      </c>
    </row>
    <row r="35" spans="1:34" x14ac:dyDescent="0.3">
      <c r="A35" s="26">
        <f ca="1">Exceedance!U35</f>
        <v>47088</v>
      </c>
      <c r="B35" s="1">
        <v>79.266542505532982</v>
      </c>
      <c r="C35" s="1">
        <v>81.527683037981987</v>
      </c>
      <c r="D35" s="1">
        <v>81.527683037981987</v>
      </c>
      <c r="E35">
        <v>47.501785118047572</v>
      </c>
      <c r="F35">
        <v>91.366302329069882</v>
      </c>
      <c r="G35">
        <v>49.290845010378618</v>
      </c>
      <c r="H35">
        <v>106.1645</v>
      </c>
      <c r="I35">
        <v>67.366474770615454</v>
      </c>
      <c r="J35">
        <v>106.1645</v>
      </c>
      <c r="K35">
        <v>66.321409168812878</v>
      </c>
      <c r="L35">
        <v>49.290845010378618</v>
      </c>
      <c r="M35">
        <v>86.18008191268683</v>
      </c>
      <c r="N35">
        <v>86.18008191268683</v>
      </c>
      <c r="O35">
        <v>49.290845010378618</v>
      </c>
      <c r="P35">
        <v>67.735463461532717</v>
      </c>
      <c r="Q35">
        <v>49.290845010378618</v>
      </c>
      <c r="R35">
        <v>106.1645</v>
      </c>
      <c r="S35">
        <v>86.18008191268683</v>
      </c>
      <c r="T35">
        <v>86.18008191268683</v>
      </c>
      <c r="U35">
        <v>85.857301089791591</v>
      </c>
      <c r="V35">
        <v>67.735463461532717</v>
      </c>
      <c r="W35">
        <v>49.290845010378618</v>
      </c>
      <c r="X35">
        <v>100.25937767517361</v>
      </c>
      <c r="Y35">
        <v>86.18008191268683</v>
      </c>
      <c r="Z35">
        <v>86.18008191268683</v>
      </c>
      <c r="AA35">
        <v>97.776719038643009</v>
      </c>
      <c r="AB35">
        <v>67.735463461532717</v>
      </c>
      <c r="AC35">
        <v>48.968064187483421</v>
      </c>
      <c r="AD35">
        <v>67.089901815742309</v>
      </c>
      <c r="AE35">
        <v>49.290845010378618</v>
      </c>
      <c r="AF35">
        <v>85.211739444001211</v>
      </c>
      <c r="AG35">
        <v>86.18008191268683</v>
      </c>
      <c r="AH35">
        <v>102.91734698945604</v>
      </c>
    </row>
    <row r="36" spans="1:34" x14ac:dyDescent="0.3">
      <c r="A36" s="26">
        <f ca="1">Exceedance!U36</f>
        <v>47119</v>
      </c>
      <c r="B36" s="1">
        <v>84.637358629386256</v>
      </c>
      <c r="C36" s="1">
        <v>84.637358629386256</v>
      </c>
      <c r="D36" s="1">
        <v>84.637358629386256</v>
      </c>
      <c r="E36">
        <v>89.758125981694107</v>
      </c>
      <c r="F36">
        <v>97.462968366170159</v>
      </c>
      <c r="G36">
        <v>46.821167207928639</v>
      </c>
      <c r="H36">
        <v>106.1645</v>
      </c>
      <c r="I36">
        <v>47.328839005386826</v>
      </c>
      <c r="J36">
        <v>86.163447461991495</v>
      </c>
      <c r="K36">
        <v>47.751510960047995</v>
      </c>
      <c r="L36">
        <v>84.646715171666358</v>
      </c>
      <c r="M36">
        <v>84.646715171666358</v>
      </c>
      <c r="N36">
        <v>49.004267149298649</v>
      </c>
      <c r="O36">
        <v>66.825491160482599</v>
      </c>
      <c r="P36">
        <v>49.004267149298649</v>
      </c>
      <c r="Q36">
        <v>80.341266427200694</v>
      </c>
      <c r="R36">
        <v>84.334843751470643</v>
      </c>
      <c r="S36">
        <v>84.646715171666358</v>
      </c>
      <c r="T36">
        <v>84.334843751470814</v>
      </c>
      <c r="U36">
        <v>66.825491160482713</v>
      </c>
      <c r="V36">
        <v>49.004267149298748</v>
      </c>
      <c r="W36">
        <v>64.642391219112582</v>
      </c>
      <c r="X36">
        <v>84.334843751470643</v>
      </c>
      <c r="Y36">
        <v>84.646715171666358</v>
      </c>
      <c r="Z36">
        <v>100.42778773870678</v>
      </c>
      <c r="AA36">
        <v>66.825491160482599</v>
      </c>
      <c r="AB36">
        <v>49.004267149298649</v>
      </c>
      <c r="AC36">
        <v>79.758441454058683</v>
      </c>
      <c r="AD36">
        <v>48.692395729103026</v>
      </c>
      <c r="AE36">
        <v>84.646715171666358</v>
      </c>
      <c r="AF36">
        <v>84.646715171666358</v>
      </c>
      <c r="AG36">
        <v>100.42778773870678</v>
      </c>
      <c r="AH36">
        <v>47.328839005386655</v>
      </c>
    </row>
    <row r="37" spans="1:34" x14ac:dyDescent="0.3">
      <c r="A37" s="26">
        <f ca="1">Exceedance!U37</f>
        <v>47150</v>
      </c>
      <c r="B37" s="1">
        <v>76.425570685306923</v>
      </c>
      <c r="C37" s="1">
        <v>76.425570685306909</v>
      </c>
      <c r="D37" s="1">
        <v>76.425570685306923</v>
      </c>
      <c r="E37">
        <v>80.85952450924492</v>
      </c>
      <c r="F37">
        <v>87.991684081067945</v>
      </c>
      <c r="G37">
        <v>42.271166396127761</v>
      </c>
      <c r="H37">
        <v>95.89051612903225</v>
      </c>
      <c r="I37">
        <v>42.636667997398604</v>
      </c>
      <c r="J37">
        <v>79.138988526595142</v>
      </c>
      <c r="K37">
        <v>43.130396996172372</v>
      </c>
      <c r="L37">
        <v>76.420892414258901</v>
      </c>
      <c r="M37">
        <v>76.420892414258901</v>
      </c>
      <c r="N37">
        <v>44.242116425442738</v>
      </c>
      <c r="O37">
        <v>60.331504419850816</v>
      </c>
      <c r="P37">
        <v>44.242116425442738</v>
      </c>
      <c r="Q37">
        <v>72.533839802368931</v>
      </c>
      <c r="R37">
        <v>76.139328124356751</v>
      </c>
      <c r="S37">
        <v>76.420892414258901</v>
      </c>
      <c r="T37">
        <v>76.139328124356751</v>
      </c>
      <c r="U37">
        <v>60.331504419850816</v>
      </c>
      <c r="V37">
        <v>44.242116425442745</v>
      </c>
      <c r="W37">
        <v>58.360554390535825</v>
      </c>
      <c r="X37">
        <v>76.139328124356751</v>
      </c>
      <c r="Y37">
        <v>76.420892414258901</v>
      </c>
      <c r="Z37">
        <v>92.240431130738713</v>
      </c>
      <c r="AA37">
        <v>60.331504419850816</v>
      </c>
      <c r="AB37">
        <v>44.242116425442738</v>
      </c>
      <c r="AC37">
        <v>72.007652761578441</v>
      </c>
      <c r="AD37">
        <v>43.960552135540603</v>
      </c>
      <c r="AE37">
        <v>76.420892414258901</v>
      </c>
      <c r="AF37">
        <v>76.420892414258887</v>
      </c>
      <c r="AG37">
        <v>92.240431130738713</v>
      </c>
      <c r="AH37">
        <v>42.636667997398611</v>
      </c>
    </row>
    <row r="38" spans="1:34" x14ac:dyDescent="0.3">
      <c r="A38" s="26">
        <f ca="1">Exceedance!U38</f>
        <v>47178</v>
      </c>
      <c r="B38" s="1">
        <v>84.637358629386256</v>
      </c>
      <c r="C38" s="1">
        <v>84.637358629386256</v>
      </c>
      <c r="D38" s="1">
        <v>84.637358629386256</v>
      </c>
      <c r="E38">
        <v>89.758125981693894</v>
      </c>
      <c r="F38">
        <v>97.462968366170159</v>
      </c>
      <c r="G38">
        <v>46.821167207928639</v>
      </c>
      <c r="H38">
        <v>106.1645</v>
      </c>
      <c r="I38">
        <v>47.328839005386534</v>
      </c>
      <c r="J38">
        <v>86.163447461991495</v>
      </c>
      <c r="K38">
        <v>47.751510960047995</v>
      </c>
      <c r="L38">
        <v>84.646715171666358</v>
      </c>
      <c r="M38">
        <v>84.646715171666358</v>
      </c>
      <c r="N38">
        <v>49.004267149298649</v>
      </c>
      <c r="O38">
        <v>66.8254911604825</v>
      </c>
      <c r="P38">
        <v>49.004267149298649</v>
      </c>
      <c r="Q38">
        <v>80.341266427200509</v>
      </c>
      <c r="R38">
        <v>84.334843751470643</v>
      </c>
      <c r="S38">
        <v>84.646715171666358</v>
      </c>
      <c r="T38">
        <v>84.334843751470629</v>
      </c>
      <c r="U38">
        <v>66.8254911604825</v>
      </c>
      <c r="V38">
        <v>49.004267149298649</v>
      </c>
      <c r="W38">
        <v>64.642391219112483</v>
      </c>
      <c r="X38">
        <v>84.334843751470643</v>
      </c>
      <c r="Y38">
        <v>84.646715171666358</v>
      </c>
      <c r="Z38">
        <v>100.42778773870678</v>
      </c>
      <c r="AA38">
        <v>66.8254911604825</v>
      </c>
      <c r="AB38">
        <v>49.004267149298649</v>
      </c>
      <c r="AC38">
        <v>79.758441454058683</v>
      </c>
      <c r="AD38">
        <v>48.692395729102934</v>
      </c>
      <c r="AE38">
        <v>84.646715171666358</v>
      </c>
      <c r="AF38">
        <v>84.646715171666358</v>
      </c>
      <c r="AG38">
        <v>100.42778773870678</v>
      </c>
      <c r="AH38">
        <v>47.328839005386548</v>
      </c>
    </row>
    <row r="39" spans="1:34" x14ac:dyDescent="0.3">
      <c r="A39" s="26">
        <f ca="1">Exceedance!U39</f>
        <v>47209</v>
      </c>
      <c r="B39" s="1">
        <v>76.425570685306909</v>
      </c>
      <c r="C39" s="1">
        <v>76.425570685306909</v>
      </c>
      <c r="D39" s="1">
        <v>76.425570685306909</v>
      </c>
      <c r="E39">
        <v>80.85952450924492</v>
      </c>
      <c r="F39">
        <v>87.991684081067902</v>
      </c>
      <c r="G39">
        <v>42.271166396127747</v>
      </c>
      <c r="H39">
        <v>98.323225056427802</v>
      </c>
      <c r="I39">
        <v>42.636667997398597</v>
      </c>
      <c r="J39">
        <v>79.138988526595156</v>
      </c>
      <c r="K39">
        <v>46.211139638756123</v>
      </c>
      <c r="L39">
        <v>76.420892414258844</v>
      </c>
      <c r="M39">
        <v>76.420892414258844</v>
      </c>
      <c r="N39">
        <v>44.242116425442731</v>
      </c>
      <c r="O39">
        <v>60.331504419850795</v>
      </c>
      <c r="P39">
        <v>44.242116425442731</v>
      </c>
      <c r="Q39">
        <v>72.533839802368902</v>
      </c>
      <c r="R39">
        <v>76.139328124356723</v>
      </c>
      <c r="S39">
        <v>76.420892414258844</v>
      </c>
      <c r="T39">
        <v>76.139328124356723</v>
      </c>
      <c r="U39">
        <v>60.331504419850795</v>
      </c>
      <c r="V39">
        <v>44.242116425442731</v>
      </c>
      <c r="W39">
        <v>58.360554390535796</v>
      </c>
      <c r="X39">
        <v>76.139328124356723</v>
      </c>
      <c r="Y39">
        <v>76.420892414258844</v>
      </c>
      <c r="Z39">
        <v>92.240431130738727</v>
      </c>
      <c r="AA39">
        <v>60.331504419850795</v>
      </c>
      <c r="AB39">
        <v>44.242116425442731</v>
      </c>
      <c r="AC39">
        <v>72.007652761578427</v>
      </c>
      <c r="AD39">
        <v>43.960552135540588</v>
      </c>
      <c r="AE39">
        <v>76.420892414258844</v>
      </c>
      <c r="AF39">
        <v>76.420892414258844</v>
      </c>
      <c r="AG39">
        <v>92.240431130738727</v>
      </c>
      <c r="AH39">
        <v>42.636667997398611</v>
      </c>
    </row>
    <row r="40" spans="1:34" x14ac:dyDescent="0.3">
      <c r="A40" s="26">
        <f ca="1">Exceedance!U40</f>
        <v>47239</v>
      </c>
      <c r="B40" s="1">
        <v>84.637358629386256</v>
      </c>
      <c r="C40" s="1">
        <v>84.637358629386256</v>
      </c>
      <c r="D40" s="1">
        <v>84.637358629386256</v>
      </c>
      <c r="E40">
        <v>89.758125981693894</v>
      </c>
      <c r="F40">
        <v>97.462968366170159</v>
      </c>
      <c r="G40">
        <v>46.821167207928639</v>
      </c>
      <c r="H40">
        <v>106.1645</v>
      </c>
      <c r="I40">
        <v>47.328839005386534</v>
      </c>
      <c r="J40">
        <v>86.163447461991495</v>
      </c>
      <c r="K40">
        <v>47.751510960047995</v>
      </c>
      <c r="L40">
        <v>84.646715171666358</v>
      </c>
      <c r="M40">
        <v>84.646715171666358</v>
      </c>
      <c r="N40">
        <v>49.004267149298649</v>
      </c>
      <c r="O40">
        <v>66.8254911604825</v>
      </c>
      <c r="P40">
        <v>49.004267149298649</v>
      </c>
      <c r="Q40">
        <v>80.341266427200509</v>
      </c>
      <c r="R40">
        <v>84.334843751470643</v>
      </c>
      <c r="S40">
        <v>84.646715171666358</v>
      </c>
      <c r="T40">
        <v>84.334843751470629</v>
      </c>
      <c r="U40">
        <v>66.8254911604825</v>
      </c>
      <c r="V40">
        <v>49.004267149298649</v>
      </c>
      <c r="W40">
        <v>64.642391219112483</v>
      </c>
      <c r="X40">
        <v>84.334843751470643</v>
      </c>
      <c r="Y40">
        <v>84.646715171666358</v>
      </c>
      <c r="Z40">
        <v>100.42778773870678</v>
      </c>
      <c r="AA40">
        <v>66.8254911604825</v>
      </c>
      <c r="AB40">
        <v>49.004267149298649</v>
      </c>
      <c r="AC40">
        <v>79.758441454058683</v>
      </c>
      <c r="AD40">
        <v>48.692395729102934</v>
      </c>
      <c r="AE40">
        <v>84.646715171666358</v>
      </c>
      <c r="AF40">
        <v>84.646715171666358</v>
      </c>
      <c r="AG40">
        <v>100.42778773870678</v>
      </c>
      <c r="AH40">
        <v>47.328839005386548</v>
      </c>
    </row>
    <row r="41" spans="1:34" x14ac:dyDescent="0.3">
      <c r="A41" s="26">
        <f ca="1">Exceedance!U41</f>
        <v>47270</v>
      </c>
      <c r="B41" s="1">
        <v>76.425570685306909</v>
      </c>
      <c r="C41" s="1">
        <v>76.425570685306909</v>
      </c>
      <c r="D41" s="1">
        <v>76.425570685306909</v>
      </c>
      <c r="E41">
        <v>80.85952450924492</v>
      </c>
      <c r="F41">
        <v>87.991684081067902</v>
      </c>
      <c r="G41">
        <v>42.271166396127747</v>
      </c>
      <c r="H41">
        <v>96.23926318291484</v>
      </c>
      <c r="I41">
        <v>42.636667997398597</v>
      </c>
      <c r="J41">
        <v>79.138988526595156</v>
      </c>
      <c r="K41">
        <v>46.211139638756123</v>
      </c>
      <c r="L41">
        <v>76.420892414258844</v>
      </c>
      <c r="M41">
        <v>76.420892414258844</v>
      </c>
      <c r="N41">
        <v>44.242116425442731</v>
      </c>
      <c r="O41">
        <v>60.331504419850795</v>
      </c>
      <c r="P41">
        <v>44.242116425442731</v>
      </c>
      <c r="Q41">
        <v>72.533839802368902</v>
      </c>
      <c r="R41">
        <v>76.139328124356723</v>
      </c>
      <c r="S41">
        <v>76.420892414258844</v>
      </c>
      <c r="T41">
        <v>76.139328124356723</v>
      </c>
      <c r="U41">
        <v>60.331504419850795</v>
      </c>
      <c r="V41">
        <v>44.242116425442731</v>
      </c>
      <c r="W41">
        <v>58.360554390535796</v>
      </c>
      <c r="X41">
        <v>76.139328124356723</v>
      </c>
      <c r="Y41">
        <v>76.420892414258844</v>
      </c>
      <c r="Z41">
        <v>92.240431130738727</v>
      </c>
      <c r="AA41">
        <v>60.331504419850795</v>
      </c>
      <c r="AB41">
        <v>44.242116425442731</v>
      </c>
      <c r="AC41">
        <v>72.007652761578427</v>
      </c>
      <c r="AD41">
        <v>43.960552135540588</v>
      </c>
      <c r="AE41">
        <v>76.420892414258844</v>
      </c>
      <c r="AF41">
        <v>76.420892414258844</v>
      </c>
      <c r="AG41">
        <v>92.240431130738727</v>
      </c>
      <c r="AH41">
        <v>42.636667997398611</v>
      </c>
    </row>
    <row r="42" spans="1:34" x14ac:dyDescent="0.3">
      <c r="A42" s="26">
        <f ca="1">Exceedance!U42</f>
        <v>47300</v>
      </c>
      <c r="B42" s="1">
        <v>84.637358629386256</v>
      </c>
      <c r="C42" s="1">
        <v>84.637358629386256</v>
      </c>
      <c r="D42" s="1">
        <v>84.637358629386256</v>
      </c>
      <c r="E42">
        <v>89.758125981693894</v>
      </c>
      <c r="F42">
        <v>97.462968366170159</v>
      </c>
      <c r="G42">
        <v>46.821167207928639</v>
      </c>
      <c r="H42">
        <v>106.1645</v>
      </c>
      <c r="I42">
        <v>47.328839005386534</v>
      </c>
      <c r="J42">
        <v>86.163447461991495</v>
      </c>
      <c r="K42">
        <v>47.751510960047995</v>
      </c>
      <c r="L42">
        <v>84.646715171666358</v>
      </c>
      <c r="M42">
        <v>84.646715171666358</v>
      </c>
      <c r="N42">
        <v>49.004267149298649</v>
      </c>
      <c r="O42">
        <v>66.8254911604825</v>
      </c>
      <c r="P42">
        <v>49.004267149298649</v>
      </c>
      <c r="Q42">
        <v>80.341266427200509</v>
      </c>
      <c r="R42">
        <v>84.334843751470643</v>
      </c>
      <c r="S42">
        <v>84.646715171666358</v>
      </c>
      <c r="T42">
        <v>84.334843751470629</v>
      </c>
      <c r="U42">
        <v>66.8254911604825</v>
      </c>
      <c r="V42">
        <v>49.004267149298649</v>
      </c>
      <c r="W42">
        <v>64.642391219112483</v>
      </c>
      <c r="X42">
        <v>84.334843751470643</v>
      </c>
      <c r="Y42">
        <v>84.646715171666358</v>
      </c>
      <c r="Z42">
        <v>100.42778773870678</v>
      </c>
      <c r="AA42">
        <v>66.8254911604825</v>
      </c>
      <c r="AB42">
        <v>49.004267149298649</v>
      </c>
      <c r="AC42">
        <v>79.758441454058683</v>
      </c>
      <c r="AD42">
        <v>48.692395729102934</v>
      </c>
      <c r="AE42">
        <v>84.646715171666358</v>
      </c>
      <c r="AF42">
        <v>84.646715171666358</v>
      </c>
      <c r="AG42">
        <v>100.42778773870678</v>
      </c>
      <c r="AH42">
        <v>47.328839005386548</v>
      </c>
    </row>
    <row r="43" spans="1:34" x14ac:dyDescent="0.3">
      <c r="A43" s="26">
        <f ca="1">Exceedance!U43</f>
        <v>47331</v>
      </c>
      <c r="B43" s="1">
        <v>76.425570685306909</v>
      </c>
      <c r="C43" s="1">
        <v>76.425570685306909</v>
      </c>
      <c r="D43" s="1">
        <v>76.425570685306909</v>
      </c>
      <c r="E43">
        <v>80.859524509244949</v>
      </c>
      <c r="F43">
        <v>87.99168408106793</v>
      </c>
      <c r="G43">
        <v>42.271166396127761</v>
      </c>
      <c r="H43">
        <v>96.239263182914883</v>
      </c>
      <c r="I43">
        <v>42.636667997398611</v>
      </c>
      <c r="J43">
        <v>79.138988526595156</v>
      </c>
      <c r="K43">
        <v>46.426814185089007</v>
      </c>
      <c r="L43">
        <v>76.420892414258901</v>
      </c>
      <c r="M43">
        <v>76.420892414258901</v>
      </c>
      <c r="N43">
        <v>44.242116425442738</v>
      </c>
      <c r="O43">
        <v>60.331504419850816</v>
      </c>
      <c r="P43">
        <v>44.242116425442738</v>
      </c>
      <c r="Q43">
        <v>72.533839802368917</v>
      </c>
      <c r="R43">
        <v>76.139328124356751</v>
      </c>
      <c r="S43">
        <v>76.420892414258901</v>
      </c>
      <c r="T43">
        <v>76.139328124356751</v>
      </c>
      <c r="U43">
        <v>60.331504419850816</v>
      </c>
      <c r="V43">
        <v>44.242116425442738</v>
      </c>
      <c r="W43">
        <v>58.360554390535825</v>
      </c>
      <c r="X43">
        <v>76.139328124356751</v>
      </c>
      <c r="Y43">
        <v>76.420892414258901</v>
      </c>
      <c r="Z43">
        <v>92.240431130738727</v>
      </c>
      <c r="AA43">
        <v>60.331504419850816</v>
      </c>
      <c r="AB43">
        <v>44.242116425442738</v>
      </c>
      <c r="AC43">
        <v>72.007652761578441</v>
      </c>
      <c r="AD43">
        <v>43.960552135540603</v>
      </c>
      <c r="AE43">
        <v>76.420892414258901</v>
      </c>
      <c r="AF43">
        <v>76.420892414258901</v>
      </c>
      <c r="AG43">
        <v>92.240431130738727</v>
      </c>
      <c r="AH43">
        <v>42.636667997398625</v>
      </c>
    </row>
    <row r="44" spans="1:34" x14ac:dyDescent="0.3">
      <c r="A44" s="26">
        <f ca="1">Exceedance!U44</f>
        <v>47362</v>
      </c>
      <c r="B44" s="1">
        <v>76.425570685306909</v>
      </c>
      <c r="C44" s="1">
        <v>76.425570685306909</v>
      </c>
      <c r="D44" s="1">
        <v>76.425570685306909</v>
      </c>
      <c r="E44">
        <v>80.859524509244935</v>
      </c>
      <c r="F44">
        <v>87.99168408106793</v>
      </c>
      <c r="G44">
        <v>42.271166396127754</v>
      </c>
      <c r="H44">
        <v>96.239263182914868</v>
      </c>
      <c r="I44">
        <v>42.636667997398604</v>
      </c>
      <c r="J44">
        <v>79.13898852659517</v>
      </c>
      <c r="K44">
        <v>44.242116425442731</v>
      </c>
      <c r="L44">
        <v>76.420892414258887</v>
      </c>
      <c r="M44">
        <v>76.420892414258887</v>
      </c>
      <c r="N44">
        <v>44.242116425442738</v>
      </c>
      <c r="O44">
        <v>60.331504419850809</v>
      </c>
      <c r="P44">
        <v>44.242116425442738</v>
      </c>
      <c r="Q44">
        <v>72.533839802368931</v>
      </c>
      <c r="R44">
        <v>76.139328124356737</v>
      </c>
      <c r="S44">
        <v>76.420892414258887</v>
      </c>
      <c r="T44">
        <v>76.139328124356737</v>
      </c>
      <c r="U44">
        <v>60.331504419850809</v>
      </c>
      <c r="V44">
        <v>44.242116425442738</v>
      </c>
      <c r="W44">
        <v>58.36055439053581</v>
      </c>
      <c r="X44">
        <v>76.139328124356737</v>
      </c>
      <c r="Y44">
        <v>76.420892414258887</v>
      </c>
      <c r="Z44">
        <v>92.240431130738727</v>
      </c>
      <c r="AA44">
        <v>60.331504419850809</v>
      </c>
      <c r="AB44">
        <v>44.242116425442738</v>
      </c>
      <c r="AC44">
        <v>72.007652761578427</v>
      </c>
      <c r="AD44">
        <v>43.960552135540595</v>
      </c>
      <c r="AE44">
        <v>76.420892414258887</v>
      </c>
      <c r="AF44">
        <v>76.420892414258844</v>
      </c>
      <c r="AG44">
        <v>92.240431130738727</v>
      </c>
      <c r="AH44">
        <v>42.636667997398611</v>
      </c>
    </row>
    <row r="45" spans="1:34" x14ac:dyDescent="0.3">
      <c r="A45" s="26">
        <f ca="1">Exceedance!U45</f>
        <v>47392</v>
      </c>
      <c r="B45" s="1">
        <v>76.425570685306909</v>
      </c>
      <c r="C45" s="1">
        <v>76.425570685306909</v>
      </c>
      <c r="D45" s="1">
        <v>76.425570685306909</v>
      </c>
      <c r="E45">
        <v>80.859524509244949</v>
      </c>
      <c r="F45">
        <v>87.99168408106793</v>
      </c>
      <c r="G45">
        <v>42.271166396127761</v>
      </c>
      <c r="H45">
        <v>96.239263182914883</v>
      </c>
      <c r="I45">
        <v>42.636667997398611</v>
      </c>
      <c r="J45">
        <v>79.138988526595156</v>
      </c>
      <c r="K45">
        <v>44.242116425442738</v>
      </c>
      <c r="L45">
        <v>76.420892414258901</v>
      </c>
      <c r="M45">
        <v>76.420892414258901</v>
      </c>
      <c r="N45">
        <v>44.242116425442738</v>
      </c>
      <c r="O45">
        <v>60.331504419850816</v>
      </c>
      <c r="P45">
        <v>44.242116425442738</v>
      </c>
      <c r="Q45">
        <v>72.533839802368917</v>
      </c>
      <c r="R45">
        <v>76.139328124356751</v>
      </c>
      <c r="S45">
        <v>76.420892414258901</v>
      </c>
      <c r="T45">
        <v>76.139328124356751</v>
      </c>
      <c r="U45">
        <v>60.331504419850816</v>
      </c>
      <c r="V45">
        <v>44.242116425442738</v>
      </c>
      <c r="W45">
        <v>58.360554390535825</v>
      </c>
      <c r="X45">
        <v>76.139328124356751</v>
      </c>
      <c r="Y45">
        <v>76.420892414258901</v>
      </c>
      <c r="Z45">
        <v>92.240431130738727</v>
      </c>
      <c r="AA45">
        <v>60.331504419850816</v>
      </c>
      <c r="AB45">
        <v>44.242116425442738</v>
      </c>
      <c r="AC45">
        <v>72.007652761578441</v>
      </c>
      <c r="AD45">
        <v>43.960552135540603</v>
      </c>
      <c r="AE45">
        <v>76.420892414258901</v>
      </c>
      <c r="AF45">
        <v>76.420892414258901</v>
      </c>
      <c r="AG45">
        <v>92.240431130738727</v>
      </c>
      <c r="AH45">
        <v>42.636667997398625</v>
      </c>
    </row>
    <row r="46" spans="1:34" x14ac:dyDescent="0.3">
      <c r="A46" s="26">
        <f ca="1">Exceedance!U46</f>
        <v>47423</v>
      </c>
      <c r="B46" s="1">
        <v>76.425570685306909</v>
      </c>
      <c r="C46" s="1">
        <v>76.425570685306909</v>
      </c>
      <c r="D46" s="1">
        <v>76.425570685306909</v>
      </c>
      <c r="E46">
        <v>80.859524509244935</v>
      </c>
      <c r="F46">
        <v>87.99168408106793</v>
      </c>
      <c r="G46">
        <v>42.271166396127754</v>
      </c>
      <c r="H46">
        <v>96.239263182914868</v>
      </c>
      <c r="I46">
        <v>42.636667997398604</v>
      </c>
      <c r="J46">
        <v>79.13898852659517</v>
      </c>
      <c r="K46">
        <v>44.242116425442731</v>
      </c>
      <c r="L46">
        <v>76.420892414258887</v>
      </c>
      <c r="M46">
        <v>76.420892414258887</v>
      </c>
      <c r="N46">
        <v>44.242116425442738</v>
      </c>
      <c r="O46">
        <v>60.331504419850809</v>
      </c>
      <c r="P46">
        <v>44.242116425442738</v>
      </c>
      <c r="Q46">
        <v>72.533839802368931</v>
      </c>
      <c r="R46">
        <v>76.139328124356737</v>
      </c>
      <c r="S46">
        <v>76.420892414258887</v>
      </c>
      <c r="T46">
        <v>76.139328124356737</v>
      </c>
      <c r="U46">
        <v>60.331504419850809</v>
      </c>
      <c r="V46">
        <v>44.242116425442738</v>
      </c>
      <c r="W46">
        <v>58.36055439053581</v>
      </c>
      <c r="X46">
        <v>76.139328124356737</v>
      </c>
      <c r="Y46">
        <v>76.420892414258887</v>
      </c>
      <c r="Z46">
        <v>92.240431130738727</v>
      </c>
      <c r="AA46">
        <v>60.331504419850809</v>
      </c>
      <c r="AB46">
        <v>44.242116425442738</v>
      </c>
      <c r="AC46">
        <v>72.007652761578427</v>
      </c>
      <c r="AD46">
        <v>43.960552135540595</v>
      </c>
      <c r="AE46">
        <v>76.420892414258887</v>
      </c>
      <c r="AF46">
        <v>76.420892414258844</v>
      </c>
      <c r="AG46">
        <v>92.240431130738727</v>
      </c>
      <c r="AH46">
        <v>42.636667997398611</v>
      </c>
    </row>
    <row r="47" spans="1:34" x14ac:dyDescent="0.3">
      <c r="A47" s="26">
        <f ca="1">Exceedance!U47</f>
        <v>47453</v>
      </c>
      <c r="B47" s="1">
        <v>76.425570685306909</v>
      </c>
      <c r="C47" s="1">
        <v>76.425570685306909</v>
      </c>
      <c r="D47" s="1">
        <v>76.425570685306909</v>
      </c>
      <c r="E47">
        <v>80.859524509244935</v>
      </c>
      <c r="F47">
        <v>87.99168408106793</v>
      </c>
      <c r="G47">
        <v>42.271166396127761</v>
      </c>
      <c r="H47">
        <v>96.239263182914883</v>
      </c>
      <c r="I47">
        <v>42.636667997398604</v>
      </c>
      <c r="J47">
        <v>79.138988526595156</v>
      </c>
      <c r="K47">
        <v>44.242116425442738</v>
      </c>
      <c r="L47">
        <v>76.420892414258901</v>
      </c>
      <c r="M47">
        <v>76.420892414258901</v>
      </c>
      <c r="N47">
        <v>44.242116425442738</v>
      </c>
      <c r="O47">
        <v>60.331504419850816</v>
      </c>
      <c r="P47">
        <v>44.242116425442738</v>
      </c>
      <c r="Q47">
        <v>72.533839802368917</v>
      </c>
      <c r="R47">
        <v>76.139328124356751</v>
      </c>
      <c r="S47">
        <v>76.420892414258901</v>
      </c>
      <c r="T47">
        <v>76.139328124356751</v>
      </c>
      <c r="U47">
        <v>60.331504419850816</v>
      </c>
      <c r="V47">
        <v>44.242116425442738</v>
      </c>
      <c r="W47">
        <v>58.360554390535825</v>
      </c>
      <c r="X47">
        <v>76.139328124356751</v>
      </c>
      <c r="Y47">
        <v>76.420892414258901</v>
      </c>
      <c r="Z47">
        <v>92.240431130738727</v>
      </c>
      <c r="AA47">
        <v>60.331504419850816</v>
      </c>
      <c r="AB47">
        <v>44.242116425442738</v>
      </c>
      <c r="AC47">
        <v>72.007652761578441</v>
      </c>
      <c r="AD47">
        <v>43.960552135540603</v>
      </c>
      <c r="AE47">
        <v>76.420892414258901</v>
      </c>
      <c r="AF47">
        <v>76.420892414258901</v>
      </c>
      <c r="AG47">
        <v>92.240431130738727</v>
      </c>
      <c r="AH47">
        <v>42.636667997398618</v>
      </c>
    </row>
    <row r="48" spans="1:34" x14ac:dyDescent="0.3">
      <c r="A48" s="26">
        <f ca="1">Exceedance!U48</f>
        <v>47484</v>
      </c>
      <c r="B48" s="1">
        <v>84.637358629386256</v>
      </c>
      <c r="C48" s="1">
        <v>84.637358629386256</v>
      </c>
      <c r="D48" s="1">
        <v>84.637358629386256</v>
      </c>
      <c r="E48">
        <v>48.068652888711505</v>
      </c>
      <c r="F48">
        <v>103.873200514953</v>
      </c>
      <c r="G48">
        <v>61.12389109446481</v>
      </c>
      <c r="H48">
        <v>106.1645</v>
      </c>
      <c r="I48">
        <v>106.1645</v>
      </c>
      <c r="J48">
        <v>106.1645</v>
      </c>
      <c r="K48">
        <v>84.646715171666557</v>
      </c>
      <c r="L48">
        <v>84.646715171666358</v>
      </c>
      <c r="M48">
        <v>49.004267149298649</v>
      </c>
      <c r="N48">
        <v>66.825491160482599</v>
      </c>
      <c r="O48">
        <v>49.004267149298649</v>
      </c>
      <c r="P48">
        <v>48.068652888711505</v>
      </c>
      <c r="Q48">
        <v>84.022972331275099</v>
      </c>
      <c r="R48">
        <v>84.646715171666358</v>
      </c>
      <c r="S48">
        <v>84.334843751470643</v>
      </c>
      <c r="T48">
        <v>66.201748320091241</v>
      </c>
      <c r="U48">
        <v>49.004267149298748</v>
      </c>
      <c r="V48">
        <v>64.642391219112582</v>
      </c>
      <c r="W48">
        <v>84.334843751470643</v>
      </c>
      <c r="X48">
        <v>84.646715171666358</v>
      </c>
      <c r="Y48">
        <v>100.42778773870678</v>
      </c>
      <c r="Z48">
        <v>66.825491160482599</v>
      </c>
      <c r="AA48">
        <v>49.004267149298649</v>
      </c>
      <c r="AB48">
        <v>66.201748320091241</v>
      </c>
      <c r="AC48">
        <v>53.446503091551797</v>
      </c>
      <c r="AD48">
        <v>82.463615230296327</v>
      </c>
      <c r="AE48">
        <v>84.646715171666358</v>
      </c>
      <c r="AF48">
        <v>100.80795354721448</v>
      </c>
      <c r="AG48">
        <v>47.328839005386655</v>
      </c>
      <c r="AH48">
        <v>89.758125981694107</v>
      </c>
    </row>
    <row r="49" spans="1:34" x14ac:dyDescent="0.3">
      <c r="A49" s="26">
        <f ca="1">Exceedance!U49</f>
        <v>47515</v>
      </c>
      <c r="B49" s="1">
        <v>76.425570685306909</v>
      </c>
      <c r="C49" s="1">
        <v>76.425570685306909</v>
      </c>
      <c r="D49" s="1">
        <v>76.425570685306909</v>
      </c>
      <c r="E49">
        <v>43.397423555736324</v>
      </c>
      <c r="F49">
        <v>93.820955303828498</v>
      </c>
      <c r="G49">
        <v>55.183976079848094</v>
      </c>
      <c r="H49">
        <v>95.89051612903225</v>
      </c>
      <c r="I49">
        <v>95.89051612903225</v>
      </c>
      <c r="J49">
        <v>95.89051612903225</v>
      </c>
      <c r="K49">
        <v>76.420892414258844</v>
      </c>
      <c r="L49">
        <v>76.420892414258901</v>
      </c>
      <c r="M49">
        <v>44.242116425442738</v>
      </c>
      <c r="N49">
        <v>60.331504419850816</v>
      </c>
      <c r="O49">
        <v>44.242116425442738</v>
      </c>
      <c r="P49">
        <v>43.39742355573631</v>
      </c>
      <c r="Q49">
        <v>75.857763834454602</v>
      </c>
      <c r="R49">
        <v>76.420892414258901</v>
      </c>
      <c r="S49">
        <v>76.13932812435678</v>
      </c>
      <c r="T49">
        <v>59.768375840046524</v>
      </c>
      <c r="U49">
        <v>44.242116425442745</v>
      </c>
      <c r="V49">
        <v>58.360554390535825</v>
      </c>
      <c r="W49">
        <v>76.139328124356751</v>
      </c>
      <c r="X49">
        <v>76.420892414258901</v>
      </c>
      <c r="Y49">
        <v>92.240431130738713</v>
      </c>
      <c r="Z49">
        <v>60.331504419850816</v>
      </c>
      <c r="AA49">
        <v>44.242116425442738</v>
      </c>
      <c r="AB49">
        <v>59.768375840046524</v>
      </c>
      <c r="AC49">
        <v>48.252663489592813</v>
      </c>
      <c r="AD49">
        <v>74.449942384943895</v>
      </c>
      <c r="AE49">
        <v>76.420892414258901</v>
      </c>
      <c r="AF49">
        <v>91.860265322231001</v>
      </c>
      <c r="AG49">
        <v>42.636667997398611</v>
      </c>
      <c r="AH49">
        <v>80.85952450924492</v>
      </c>
    </row>
    <row r="50" spans="1:34" x14ac:dyDescent="0.3">
      <c r="A50" s="26">
        <f ca="1">Exceedance!U50</f>
        <v>47543</v>
      </c>
      <c r="B50" s="1">
        <v>84.637358629386256</v>
      </c>
      <c r="C50" s="1">
        <v>84.637358629386256</v>
      </c>
      <c r="D50" s="1">
        <v>84.637358629386256</v>
      </c>
      <c r="E50">
        <v>48.068652888711505</v>
      </c>
      <c r="F50">
        <v>103.873200514953</v>
      </c>
      <c r="G50">
        <v>61.123891094464526</v>
      </c>
      <c r="H50">
        <v>106.1645</v>
      </c>
      <c r="I50">
        <v>106.1645</v>
      </c>
      <c r="J50">
        <v>106.1645</v>
      </c>
      <c r="K50">
        <v>84.646715171666344</v>
      </c>
      <c r="L50">
        <v>84.646715171666358</v>
      </c>
      <c r="M50">
        <v>49.004267149298649</v>
      </c>
      <c r="N50">
        <v>66.8254911604825</v>
      </c>
      <c r="O50">
        <v>49.004267149298649</v>
      </c>
      <c r="P50">
        <v>48.068652888711505</v>
      </c>
      <c r="Q50">
        <v>84.0229723312749</v>
      </c>
      <c r="R50">
        <v>84.646715171666358</v>
      </c>
      <c r="S50">
        <v>84.334843751470643</v>
      </c>
      <c r="T50">
        <v>66.201748320091056</v>
      </c>
      <c r="U50">
        <v>49.004267149298649</v>
      </c>
      <c r="V50">
        <v>64.642391219112483</v>
      </c>
      <c r="W50">
        <v>84.334843751470643</v>
      </c>
      <c r="X50">
        <v>84.646715171666358</v>
      </c>
      <c r="Y50">
        <v>100.42778773870678</v>
      </c>
      <c r="Z50">
        <v>66.8254911604825</v>
      </c>
      <c r="AA50">
        <v>49.004267149298649</v>
      </c>
      <c r="AB50">
        <v>66.201748320091056</v>
      </c>
      <c r="AC50">
        <v>53.446503091551698</v>
      </c>
      <c r="AD50">
        <v>82.463615230296327</v>
      </c>
      <c r="AE50">
        <v>84.646715171666358</v>
      </c>
      <c r="AF50">
        <v>100.42778773870677</v>
      </c>
      <c r="AG50">
        <v>47.328839005386548</v>
      </c>
      <c r="AH50">
        <v>89.758125981693894</v>
      </c>
    </row>
    <row r="51" spans="1:34" x14ac:dyDescent="0.3">
      <c r="A51" s="26">
        <f ca="1">Exceedance!U51</f>
        <v>47574</v>
      </c>
      <c r="B51" s="1">
        <v>76.425570685306909</v>
      </c>
      <c r="C51" s="1">
        <v>76.425570685306909</v>
      </c>
      <c r="D51" s="1">
        <v>76.425570685306909</v>
      </c>
      <c r="E51">
        <v>43.397423555736303</v>
      </c>
      <c r="F51">
        <v>100.52245211124483</v>
      </c>
      <c r="G51">
        <v>55.18397607984808</v>
      </c>
      <c r="H51">
        <v>101.49647173533472</v>
      </c>
      <c r="I51">
        <v>102.73983870967741</v>
      </c>
      <c r="J51">
        <v>102.73983870967743</v>
      </c>
      <c r="K51">
        <v>76.42089241425883</v>
      </c>
      <c r="L51">
        <v>76.420892414258844</v>
      </c>
      <c r="M51">
        <v>44.242116425442731</v>
      </c>
      <c r="N51">
        <v>60.331504419850795</v>
      </c>
      <c r="O51">
        <v>44.242116425442731</v>
      </c>
      <c r="P51">
        <v>43.397423555736303</v>
      </c>
      <c r="Q51">
        <v>75.857763834454573</v>
      </c>
      <c r="R51">
        <v>76.420892414258844</v>
      </c>
      <c r="S51">
        <v>76.139328124356737</v>
      </c>
      <c r="T51">
        <v>59.768375840046502</v>
      </c>
      <c r="U51">
        <v>44.242116425442731</v>
      </c>
      <c r="V51">
        <v>58.360554390535796</v>
      </c>
      <c r="W51">
        <v>76.139328124356723</v>
      </c>
      <c r="X51">
        <v>76.420892414258844</v>
      </c>
      <c r="Y51">
        <v>92.240431130738727</v>
      </c>
      <c r="Z51">
        <v>60.331504419850795</v>
      </c>
      <c r="AA51">
        <v>44.242116425442731</v>
      </c>
      <c r="AB51">
        <v>59.768375840046502</v>
      </c>
      <c r="AC51">
        <v>48.252663489592798</v>
      </c>
      <c r="AD51">
        <v>74.449942384943867</v>
      </c>
      <c r="AE51">
        <v>76.420892414258844</v>
      </c>
      <c r="AF51">
        <v>92.240431130738713</v>
      </c>
      <c r="AG51">
        <v>42.636667997398611</v>
      </c>
      <c r="AH51">
        <v>80.85952450924492</v>
      </c>
    </row>
    <row r="52" spans="1:34" x14ac:dyDescent="0.3">
      <c r="A52" s="26">
        <f ca="1">Exceedance!U52</f>
        <v>47604</v>
      </c>
      <c r="B52" s="1">
        <v>84.637358629386256</v>
      </c>
      <c r="C52" s="1">
        <v>84.637358629386256</v>
      </c>
      <c r="D52" s="1">
        <v>84.637358629386256</v>
      </c>
      <c r="E52">
        <v>48.068652888711505</v>
      </c>
      <c r="F52">
        <v>103.873200514953</v>
      </c>
      <c r="G52">
        <v>61.123891094464526</v>
      </c>
      <c r="H52">
        <v>106.1645</v>
      </c>
      <c r="I52">
        <v>106.1645</v>
      </c>
      <c r="J52">
        <v>106.1645</v>
      </c>
      <c r="K52">
        <v>84.646715171666344</v>
      </c>
      <c r="L52">
        <v>84.646715171666358</v>
      </c>
      <c r="M52">
        <v>49.004267149298649</v>
      </c>
      <c r="N52">
        <v>66.8254911604825</v>
      </c>
      <c r="O52">
        <v>49.004267149298649</v>
      </c>
      <c r="P52">
        <v>48.068652888711505</v>
      </c>
      <c r="Q52">
        <v>84.0229723312749</v>
      </c>
      <c r="R52">
        <v>84.646715171666358</v>
      </c>
      <c r="S52">
        <v>84.334843751470643</v>
      </c>
      <c r="T52">
        <v>66.201748320091056</v>
      </c>
      <c r="U52">
        <v>49.004267149298649</v>
      </c>
      <c r="V52">
        <v>64.642391219112483</v>
      </c>
      <c r="W52">
        <v>84.334843751470643</v>
      </c>
      <c r="X52">
        <v>84.646715171666358</v>
      </c>
      <c r="Y52">
        <v>100.42778773870678</v>
      </c>
      <c r="Z52">
        <v>66.8254911604825</v>
      </c>
      <c r="AA52">
        <v>49.004267149298649</v>
      </c>
      <c r="AB52">
        <v>66.201748320091056</v>
      </c>
      <c r="AC52">
        <v>53.446503091551698</v>
      </c>
      <c r="AD52">
        <v>82.463615230296327</v>
      </c>
      <c r="AE52">
        <v>84.646715171666358</v>
      </c>
      <c r="AF52">
        <v>100.42778773870677</v>
      </c>
      <c r="AG52">
        <v>47.328839005386548</v>
      </c>
      <c r="AH52">
        <v>89.758125981693894</v>
      </c>
    </row>
    <row r="53" spans="1:34" x14ac:dyDescent="0.3">
      <c r="A53" s="26">
        <f ca="1">Exceedance!U53</f>
        <v>47635</v>
      </c>
      <c r="B53" s="1">
        <v>76.425570685306909</v>
      </c>
      <c r="C53" s="1">
        <v>76.425570685306909</v>
      </c>
      <c r="D53" s="1">
        <v>76.425570685306909</v>
      </c>
      <c r="E53">
        <v>43.397423555736303</v>
      </c>
      <c r="F53">
        <v>100.52245211124483</v>
      </c>
      <c r="G53">
        <v>55.18397607984808</v>
      </c>
      <c r="H53">
        <v>96.587828989841597</v>
      </c>
      <c r="I53">
        <v>102.73983870967741</v>
      </c>
      <c r="J53">
        <v>102.73983870967743</v>
      </c>
      <c r="K53">
        <v>76.42089241425883</v>
      </c>
      <c r="L53">
        <v>76.420892414258844</v>
      </c>
      <c r="M53">
        <v>44.242116425442731</v>
      </c>
      <c r="N53">
        <v>60.331504419850795</v>
      </c>
      <c r="O53">
        <v>44.242116425442731</v>
      </c>
      <c r="P53">
        <v>43.397423555736303</v>
      </c>
      <c r="Q53">
        <v>75.857763834454573</v>
      </c>
      <c r="R53">
        <v>76.420892414258844</v>
      </c>
      <c r="S53">
        <v>76.139328124356737</v>
      </c>
      <c r="T53">
        <v>59.768375840046502</v>
      </c>
      <c r="U53">
        <v>44.242116425442731</v>
      </c>
      <c r="V53">
        <v>58.360554390535796</v>
      </c>
      <c r="W53">
        <v>76.139328124356723</v>
      </c>
      <c r="X53">
        <v>76.420892414258844</v>
      </c>
      <c r="Y53">
        <v>92.240431130738727</v>
      </c>
      <c r="Z53">
        <v>60.331504419850795</v>
      </c>
      <c r="AA53">
        <v>44.242116425442731</v>
      </c>
      <c r="AB53">
        <v>59.768375840046502</v>
      </c>
      <c r="AC53">
        <v>48.252663489592798</v>
      </c>
      <c r="AD53">
        <v>74.449942384943867</v>
      </c>
      <c r="AE53">
        <v>76.420892414258844</v>
      </c>
      <c r="AF53">
        <v>92.240431130738713</v>
      </c>
      <c r="AG53">
        <v>42.636667997398611</v>
      </c>
      <c r="AH53">
        <v>80.85952450924492</v>
      </c>
    </row>
    <row r="54" spans="1:34" x14ac:dyDescent="0.3">
      <c r="A54" s="26">
        <f ca="1">Exceedance!U54</f>
        <v>47665</v>
      </c>
      <c r="B54" s="1">
        <v>84.637358629386256</v>
      </c>
      <c r="C54" s="1">
        <v>84.637358629386256</v>
      </c>
      <c r="D54" s="1">
        <v>84.637358629386256</v>
      </c>
      <c r="E54">
        <v>48.068652888711505</v>
      </c>
      <c r="F54">
        <v>103.873200514953</v>
      </c>
      <c r="G54">
        <v>61.123891094464526</v>
      </c>
      <c r="H54">
        <v>106.1645</v>
      </c>
      <c r="I54">
        <v>106.1645</v>
      </c>
      <c r="J54">
        <v>106.1645</v>
      </c>
      <c r="K54">
        <v>84.646715171666344</v>
      </c>
      <c r="L54">
        <v>84.646715171666358</v>
      </c>
      <c r="M54">
        <v>49.004267149298649</v>
      </c>
      <c r="N54">
        <v>66.8254911604825</v>
      </c>
      <c r="O54">
        <v>49.004267149298649</v>
      </c>
      <c r="P54">
        <v>48.068652888711505</v>
      </c>
      <c r="Q54">
        <v>84.0229723312749</v>
      </c>
      <c r="R54">
        <v>84.646715171666358</v>
      </c>
      <c r="S54">
        <v>84.334843751470643</v>
      </c>
      <c r="T54">
        <v>66.201748320091056</v>
      </c>
      <c r="U54">
        <v>49.004267149298649</v>
      </c>
      <c r="V54">
        <v>64.642391219112483</v>
      </c>
      <c r="W54">
        <v>84.334843751470643</v>
      </c>
      <c r="X54">
        <v>84.646715171666358</v>
      </c>
      <c r="Y54">
        <v>100.42778773870678</v>
      </c>
      <c r="Z54">
        <v>66.8254911604825</v>
      </c>
      <c r="AA54">
        <v>49.004267149298649</v>
      </c>
      <c r="AB54">
        <v>66.201748320091056</v>
      </c>
      <c r="AC54">
        <v>53.446503091551698</v>
      </c>
      <c r="AD54">
        <v>82.463615230296327</v>
      </c>
      <c r="AE54">
        <v>84.646715171666358</v>
      </c>
      <c r="AF54">
        <v>100.42778773870677</v>
      </c>
      <c r="AG54">
        <v>47.328839005386548</v>
      </c>
      <c r="AH54">
        <v>89.758125981693894</v>
      </c>
    </row>
    <row r="55" spans="1:34" x14ac:dyDescent="0.3">
      <c r="A55" s="26">
        <f ca="1">Exceedance!U55</f>
        <v>47696</v>
      </c>
      <c r="B55" s="1">
        <v>76.425570685306909</v>
      </c>
      <c r="C55" s="1">
        <v>76.425570685306909</v>
      </c>
      <c r="D55" s="1">
        <v>76.425570685306909</v>
      </c>
      <c r="E55">
        <v>43.397423555736324</v>
      </c>
      <c r="F55">
        <v>100.99160596516018</v>
      </c>
      <c r="G55">
        <v>55.183976079848094</v>
      </c>
      <c r="H55">
        <v>96.587828989841626</v>
      </c>
      <c r="I55">
        <v>106.1645</v>
      </c>
      <c r="J55">
        <v>103.21934145029915</v>
      </c>
      <c r="K55">
        <v>76.420892414258844</v>
      </c>
      <c r="L55">
        <v>76.420892414258901</v>
      </c>
      <c r="M55">
        <v>44.242116425442738</v>
      </c>
      <c r="N55">
        <v>60.331504419850816</v>
      </c>
      <c r="O55">
        <v>44.242116425442738</v>
      </c>
      <c r="P55">
        <v>43.397423555736324</v>
      </c>
      <c r="Q55">
        <v>75.857763834454602</v>
      </c>
      <c r="R55">
        <v>76.420892414258901</v>
      </c>
      <c r="S55">
        <v>76.13932812435678</v>
      </c>
      <c r="T55">
        <v>59.768375840046531</v>
      </c>
      <c r="U55">
        <v>44.242116425442738</v>
      </c>
      <c r="V55">
        <v>58.360554390535825</v>
      </c>
      <c r="W55">
        <v>76.139328124356751</v>
      </c>
      <c r="X55">
        <v>76.420892414258901</v>
      </c>
      <c r="Y55">
        <v>92.240431130738727</v>
      </c>
      <c r="Z55">
        <v>60.331504419850816</v>
      </c>
      <c r="AA55">
        <v>44.242116425442738</v>
      </c>
      <c r="AB55">
        <v>59.768375840046531</v>
      </c>
      <c r="AC55">
        <v>48.25266348959282</v>
      </c>
      <c r="AD55">
        <v>74.449942384943895</v>
      </c>
      <c r="AE55">
        <v>76.420892414258901</v>
      </c>
      <c r="AF55">
        <v>92.240431130738727</v>
      </c>
      <c r="AG55">
        <v>42.636667997398625</v>
      </c>
      <c r="AH55">
        <v>80.859524509244949</v>
      </c>
    </row>
    <row r="56" spans="1:34" x14ac:dyDescent="0.3">
      <c r="A56" s="26">
        <f ca="1">Exceedance!U56</f>
        <v>47727</v>
      </c>
      <c r="B56" s="1">
        <v>76.425570685306909</v>
      </c>
      <c r="C56" s="1">
        <v>76.425570685306909</v>
      </c>
      <c r="D56" s="1">
        <v>76.425570685306909</v>
      </c>
      <c r="E56">
        <v>43.39742355573631</v>
      </c>
      <c r="F56">
        <v>96.239263182914954</v>
      </c>
      <c r="G56">
        <v>55.18397607984808</v>
      </c>
      <c r="H56">
        <v>96.587828989841611</v>
      </c>
      <c r="I56">
        <v>102.73983870967741</v>
      </c>
      <c r="J56">
        <v>98.362168543288234</v>
      </c>
      <c r="K56">
        <v>76.420892414258844</v>
      </c>
      <c r="L56">
        <v>76.420892414258887</v>
      </c>
      <c r="M56">
        <v>44.242116425442738</v>
      </c>
      <c r="N56">
        <v>60.331504419850809</v>
      </c>
      <c r="O56">
        <v>44.242116425442738</v>
      </c>
      <c r="P56">
        <v>43.39742355573631</v>
      </c>
      <c r="Q56">
        <v>75.857763834454587</v>
      </c>
      <c r="R56">
        <v>76.420892414258887</v>
      </c>
      <c r="S56">
        <v>76.139328124356751</v>
      </c>
      <c r="T56">
        <v>59.768375840046531</v>
      </c>
      <c r="U56">
        <v>44.242116425442738</v>
      </c>
      <c r="V56">
        <v>58.36055439053581</v>
      </c>
      <c r="W56">
        <v>76.139328124356737</v>
      </c>
      <c r="X56">
        <v>76.420892414258887</v>
      </c>
      <c r="Y56">
        <v>92.240431130738727</v>
      </c>
      <c r="Z56">
        <v>60.331504419850809</v>
      </c>
      <c r="AA56">
        <v>44.242116425442738</v>
      </c>
      <c r="AB56">
        <v>59.768375840046531</v>
      </c>
      <c r="AC56">
        <v>48.252663489592798</v>
      </c>
      <c r="AD56">
        <v>74.449942384943881</v>
      </c>
      <c r="AE56">
        <v>76.420892414258887</v>
      </c>
      <c r="AF56">
        <v>92.240431130738727</v>
      </c>
      <c r="AG56">
        <v>42.636667997398611</v>
      </c>
      <c r="AH56">
        <v>80.859524509244935</v>
      </c>
    </row>
    <row r="57" spans="1:34" x14ac:dyDescent="0.3">
      <c r="A57" s="26">
        <f ca="1">Exceedance!U57</f>
        <v>47757</v>
      </c>
      <c r="B57" s="1">
        <v>76.425570685306909</v>
      </c>
      <c r="C57" s="1">
        <v>76.425570685306909</v>
      </c>
      <c r="D57" s="1">
        <v>76.425570685306909</v>
      </c>
      <c r="E57">
        <v>43.397423555736324</v>
      </c>
      <c r="F57">
        <v>96.239263182914982</v>
      </c>
      <c r="G57">
        <v>55.183976079848094</v>
      </c>
      <c r="H57">
        <v>96.587828989841626</v>
      </c>
      <c r="I57">
        <v>106.1645</v>
      </c>
      <c r="J57">
        <v>98.362168543288249</v>
      </c>
      <c r="K57">
        <v>76.420892414258844</v>
      </c>
      <c r="L57">
        <v>76.420892414258901</v>
      </c>
      <c r="M57">
        <v>44.242116425442738</v>
      </c>
      <c r="N57">
        <v>60.331504419850816</v>
      </c>
      <c r="O57">
        <v>44.242116425442738</v>
      </c>
      <c r="P57">
        <v>43.397423555736324</v>
      </c>
      <c r="Q57">
        <v>75.857763834454602</v>
      </c>
      <c r="R57">
        <v>76.420892414258901</v>
      </c>
      <c r="S57">
        <v>76.13932812435678</v>
      </c>
      <c r="T57">
        <v>59.768375840046531</v>
      </c>
      <c r="U57">
        <v>44.242116425442738</v>
      </c>
      <c r="V57">
        <v>58.360554390535825</v>
      </c>
      <c r="W57">
        <v>76.139328124356751</v>
      </c>
      <c r="X57">
        <v>76.420892414258901</v>
      </c>
      <c r="Y57">
        <v>92.240431130738727</v>
      </c>
      <c r="Z57">
        <v>60.331504419850816</v>
      </c>
      <c r="AA57">
        <v>44.242116425442738</v>
      </c>
      <c r="AB57">
        <v>59.768375840046531</v>
      </c>
      <c r="AC57">
        <v>48.25266348959282</v>
      </c>
      <c r="AD57">
        <v>74.449942384943895</v>
      </c>
      <c r="AE57">
        <v>76.420892414258901</v>
      </c>
      <c r="AF57">
        <v>92.240431130738727</v>
      </c>
      <c r="AG57">
        <v>42.636667997398625</v>
      </c>
      <c r="AH57">
        <v>80.859524509244949</v>
      </c>
    </row>
    <row r="58" spans="1:34" x14ac:dyDescent="0.3">
      <c r="A58" s="26">
        <f ca="1">Exceedance!U58</f>
        <v>47788</v>
      </c>
      <c r="B58" s="1">
        <v>76.425570685306909</v>
      </c>
      <c r="C58" s="1">
        <v>76.425570685306909</v>
      </c>
      <c r="D58" s="1">
        <v>76.425570685306909</v>
      </c>
      <c r="E58">
        <v>43.39742355573631</v>
      </c>
      <c r="F58">
        <v>96.239263182914954</v>
      </c>
      <c r="G58">
        <v>55.18397607984808</v>
      </c>
      <c r="H58">
        <v>96.587828989841611</v>
      </c>
      <c r="I58">
        <v>102.73983870967741</v>
      </c>
      <c r="J58">
        <v>98.362168543288234</v>
      </c>
      <c r="K58">
        <v>76.420892414258844</v>
      </c>
      <c r="L58">
        <v>76.420892414258887</v>
      </c>
      <c r="M58">
        <v>44.242116425442738</v>
      </c>
      <c r="N58">
        <v>60.331504419850809</v>
      </c>
      <c r="O58">
        <v>44.242116425442738</v>
      </c>
      <c r="P58">
        <v>43.39742355573631</v>
      </c>
      <c r="Q58">
        <v>75.857763834454587</v>
      </c>
      <c r="R58">
        <v>76.420892414258887</v>
      </c>
      <c r="S58">
        <v>76.139328124356751</v>
      </c>
      <c r="T58">
        <v>59.768375840046531</v>
      </c>
      <c r="U58">
        <v>44.242116425442738</v>
      </c>
      <c r="V58">
        <v>58.36055439053581</v>
      </c>
      <c r="W58">
        <v>76.139328124356737</v>
      </c>
      <c r="X58">
        <v>76.420892414258887</v>
      </c>
      <c r="Y58">
        <v>92.240431130738727</v>
      </c>
      <c r="Z58">
        <v>60.331504419850809</v>
      </c>
      <c r="AA58">
        <v>44.242116425442738</v>
      </c>
      <c r="AB58">
        <v>59.768375840046531</v>
      </c>
      <c r="AC58">
        <v>48.252663489592798</v>
      </c>
      <c r="AD58">
        <v>74.449942384943881</v>
      </c>
      <c r="AE58">
        <v>76.420892414258887</v>
      </c>
      <c r="AF58">
        <v>92.240431130738727</v>
      </c>
      <c r="AG58">
        <v>42.636667997398611</v>
      </c>
      <c r="AH58">
        <v>80.859524509244935</v>
      </c>
    </row>
    <row r="59" spans="1:34" x14ac:dyDescent="0.3">
      <c r="A59" s="26">
        <f ca="1">Exceedance!U59</f>
        <v>47818</v>
      </c>
      <c r="B59" s="1">
        <v>76.425570685306909</v>
      </c>
      <c r="C59" s="1">
        <v>76.425570685306909</v>
      </c>
      <c r="D59" s="1">
        <v>76.425570685306909</v>
      </c>
      <c r="E59">
        <v>43.397423555736324</v>
      </c>
      <c r="F59">
        <v>96.239263182914982</v>
      </c>
      <c r="G59">
        <v>55.183976079848094</v>
      </c>
      <c r="H59">
        <v>96.587828989841611</v>
      </c>
      <c r="I59">
        <v>106.1645</v>
      </c>
      <c r="J59">
        <v>98.362168543288249</v>
      </c>
      <c r="K59">
        <v>76.420892414258844</v>
      </c>
      <c r="L59">
        <v>76.420892414258901</v>
      </c>
      <c r="M59">
        <v>44.242116425442738</v>
      </c>
      <c r="N59">
        <v>60.331504419850816</v>
      </c>
      <c r="O59">
        <v>44.242116425442738</v>
      </c>
      <c r="P59">
        <v>43.397423555736324</v>
      </c>
      <c r="Q59">
        <v>75.857763834454602</v>
      </c>
      <c r="R59">
        <v>76.420892414258901</v>
      </c>
      <c r="S59">
        <v>76.13932812435678</v>
      </c>
      <c r="T59">
        <v>59.768375840046531</v>
      </c>
      <c r="U59">
        <v>44.242116425442738</v>
      </c>
      <c r="V59">
        <v>58.360554390535825</v>
      </c>
      <c r="W59">
        <v>76.139328124356751</v>
      </c>
      <c r="X59">
        <v>76.420892414258901</v>
      </c>
      <c r="Y59">
        <v>92.240431130738727</v>
      </c>
      <c r="Z59">
        <v>60.331504419850816</v>
      </c>
      <c r="AA59">
        <v>44.242116425442738</v>
      </c>
      <c r="AB59">
        <v>59.768375840046531</v>
      </c>
      <c r="AC59">
        <v>48.25266348959282</v>
      </c>
      <c r="AD59">
        <v>74.449942384943895</v>
      </c>
      <c r="AE59">
        <v>76.420892414258901</v>
      </c>
      <c r="AF59">
        <v>92.240431130738727</v>
      </c>
      <c r="AG59">
        <v>42.636667997398618</v>
      </c>
      <c r="AH59">
        <v>80.859524509244935</v>
      </c>
    </row>
    <row r="60" spans="1:34" x14ac:dyDescent="0.3">
      <c r="A60" s="26">
        <f ca="1">Exceedance!U60</f>
        <v>47849</v>
      </c>
      <c r="B60" s="1">
        <v>82.454500000000039</v>
      </c>
      <c r="C60" s="1">
        <v>82.454500000000039</v>
      </c>
      <c r="D60" s="1">
        <v>82.454500000000039</v>
      </c>
      <c r="E60">
        <v>82.322916666728062</v>
      </c>
      <c r="F60">
        <v>80.694141666727973</v>
      </c>
      <c r="G60">
        <v>82.322916666728062</v>
      </c>
      <c r="H60">
        <v>98.12963333339475</v>
      </c>
      <c r="I60">
        <v>82.322916666728062</v>
      </c>
      <c r="J60">
        <v>82.322916666728062</v>
      </c>
      <c r="K60">
        <v>82.322916666728062</v>
      </c>
      <c r="L60">
        <v>82.322916666728062</v>
      </c>
      <c r="M60">
        <v>82.322916666728062</v>
      </c>
      <c r="N60">
        <v>82.322916666728062</v>
      </c>
      <c r="O60">
        <v>82.322916666728062</v>
      </c>
      <c r="P60">
        <v>82.322916666728062</v>
      </c>
      <c r="Q60">
        <v>82.322916666728062</v>
      </c>
      <c r="R60">
        <v>82.322916666728062</v>
      </c>
      <c r="S60">
        <v>82.322916666728062</v>
      </c>
      <c r="T60">
        <v>82.322916666728062</v>
      </c>
      <c r="U60">
        <v>82.322916666728062</v>
      </c>
      <c r="V60">
        <v>82.322916666728062</v>
      </c>
      <c r="W60">
        <v>82.322916666728062</v>
      </c>
      <c r="X60">
        <v>82.322916666728062</v>
      </c>
      <c r="Y60">
        <v>82.322916666728062</v>
      </c>
      <c r="Z60">
        <v>82.322916666728062</v>
      </c>
      <c r="AA60">
        <v>82.322916666728062</v>
      </c>
      <c r="AB60">
        <v>82.322916666728062</v>
      </c>
      <c r="AC60">
        <v>82.322916666728062</v>
      </c>
      <c r="AD60">
        <v>82.322916666728062</v>
      </c>
      <c r="AE60">
        <v>98.12963333339475</v>
      </c>
      <c r="AF60">
        <v>80.694141666727973</v>
      </c>
      <c r="AG60">
        <v>80.694141666727973</v>
      </c>
      <c r="AH60">
        <v>82.322916666728062</v>
      </c>
    </row>
    <row r="61" spans="1:34" x14ac:dyDescent="0.3">
      <c r="A61" s="26">
        <f ca="1">Exceedance!U61</f>
        <v>47880</v>
      </c>
      <c r="B61" s="1">
        <v>74.454500000000053</v>
      </c>
      <c r="C61" s="1">
        <v>74.454500000000053</v>
      </c>
      <c r="D61" s="1">
        <v>74.454500000000053</v>
      </c>
      <c r="E61">
        <v>74.322916666728062</v>
      </c>
      <c r="F61">
        <v>72.694141666727958</v>
      </c>
      <c r="G61">
        <v>74.322916666728062</v>
      </c>
      <c r="H61">
        <v>90.129633333394736</v>
      </c>
      <c r="I61">
        <v>74.322916666728062</v>
      </c>
      <c r="J61">
        <v>74.322916666728062</v>
      </c>
      <c r="K61">
        <v>74.322916666728062</v>
      </c>
      <c r="L61">
        <v>74.322916666728062</v>
      </c>
      <c r="M61">
        <v>74.322916666728062</v>
      </c>
      <c r="N61">
        <v>74.322916666728062</v>
      </c>
      <c r="O61">
        <v>74.322916666728062</v>
      </c>
      <c r="P61">
        <v>74.322916666728062</v>
      </c>
      <c r="Q61">
        <v>74.322916666728062</v>
      </c>
      <c r="R61">
        <v>74.322916666728062</v>
      </c>
      <c r="S61">
        <v>74.322916666728062</v>
      </c>
      <c r="T61">
        <v>74.322916666728062</v>
      </c>
      <c r="U61">
        <v>74.322916666728062</v>
      </c>
      <c r="V61">
        <v>74.322916666728062</v>
      </c>
      <c r="W61">
        <v>74.322916666728062</v>
      </c>
      <c r="X61">
        <v>74.322916666728062</v>
      </c>
      <c r="Y61">
        <v>74.322916666728062</v>
      </c>
      <c r="Z61">
        <v>74.322916666728062</v>
      </c>
      <c r="AA61">
        <v>74.322916666728062</v>
      </c>
      <c r="AB61">
        <v>74.322916666728062</v>
      </c>
      <c r="AC61">
        <v>74.322916666728062</v>
      </c>
      <c r="AD61">
        <v>74.322916666728062</v>
      </c>
      <c r="AE61">
        <v>90.129633333394736</v>
      </c>
      <c r="AF61">
        <v>72.694141666727958</v>
      </c>
      <c r="AG61">
        <v>72.694141666727958</v>
      </c>
      <c r="AH61">
        <v>74.322916666728062</v>
      </c>
    </row>
    <row r="62" spans="1:34" x14ac:dyDescent="0.3">
      <c r="A62" s="26">
        <f ca="1">Exceedance!U62</f>
        <v>47908</v>
      </c>
      <c r="B62" s="1">
        <v>82.454500000000039</v>
      </c>
      <c r="C62" s="1">
        <v>82.454500000000039</v>
      </c>
      <c r="D62" s="1">
        <v>82.454500000000039</v>
      </c>
      <c r="E62">
        <v>82.322916666728062</v>
      </c>
      <c r="F62">
        <v>80.694141666727973</v>
      </c>
      <c r="G62">
        <v>82.322916666728062</v>
      </c>
      <c r="H62">
        <v>98.12963333339475</v>
      </c>
      <c r="I62">
        <v>82.322916666728062</v>
      </c>
      <c r="J62">
        <v>82.322916666728062</v>
      </c>
      <c r="K62">
        <v>82.322916666728062</v>
      </c>
      <c r="L62">
        <v>82.322916666728062</v>
      </c>
      <c r="M62">
        <v>82.322916666728062</v>
      </c>
      <c r="N62">
        <v>82.322916666728062</v>
      </c>
      <c r="O62">
        <v>82.322916666728062</v>
      </c>
      <c r="P62">
        <v>82.322916666728062</v>
      </c>
      <c r="Q62">
        <v>82.322916666728062</v>
      </c>
      <c r="R62">
        <v>82.322916666728062</v>
      </c>
      <c r="S62">
        <v>82.322916666728062</v>
      </c>
      <c r="T62">
        <v>82.322916666728062</v>
      </c>
      <c r="U62">
        <v>82.322916666728062</v>
      </c>
      <c r="V62">
        <v>82.322916666728062</v>
      </c>
      <c r="W62">
        <v>82.322916666728062</v>
      </c>
      <c r="X62">
        <v>82.322916666728062</v>
      </c>
      <c r="Y62">
        <v>82.322916666728062</v>
      </c>
      <c r="Z62">
        <v>82.322916666728062</v>
      </c>
      <c r="AA62">
        <v>82.322916666728062</v>
      </c>
      <c r="AB62">
        <v>82.322916666728062</v>
      </c>
      <c r="AC62">
        <v>82.322916666728062</v>
      </c>
      <c r="AD62">
        <v>82.322916666728062</v>
      </c>
      <c r="AE62">
        <v>98.12963333339475</v>
      </c>
      <c r="AF62">
        <v>80.694141666727973</v>
      </c>
      <c r="AG62">
        <v>80.694141666727973</v>
      </c>
      <c r="AH62">
        <v>82.322916666728062</v>
      </c>
    </row>
    <row r="63" spans="1:34" x14ac:dyDescent="0.3">
      <c r="A63" s="26">
        <f ca="1">Exceedance!U63</f>
        <v>47939</v>
      </c>
      <c r="B63" s="1">
        <v>74.454500000000039</v>
      </c>
      <c r="C63" s="1">
        <v>74.454500000000039</v>
      </c>
      <c r="D63" s="1">
        <v>74.454500000000039</v>
      </c>
      <c r="E63">
        <v>74.322916666728048</v>
      </c>
      <c r="F63">
        <v>72.694141666727958</v>
      </c>
      <c r="G63">
        <v>74.322916666728048</v>
      </c>
      <c r="H63">
        <v>90.12963333339475</v>
      </c>
      <c r="I63">
        <v>74.322916666728048</v>
      </c>
      <c r="J63">
        <v>74.322916666728048</v>
      </c>
      <c r="K63">
        <v>74.322916666728048</v>
      </c>
      <c r="L63">
        <v>74.322916666728048</v>
      </c>
      <c r="M63">
        <v>74.322916666728048</v>
      </c>
      <c r="N63">
        <v>74.322916666728048</v>
      </c>
      <c r="O63">
        <v>74.322916666728048</v>
      </c>
      <c r="P63">
        <v>74.322916666728048</v>
      </c>
      <c r="Q63">
        <v>74.322916666728048</v>
      </c>
      <c r="R63">
        <v>74.322916666728048</v>
      </c>
      <c r="S63">
        <v>74.322916666728048</v>
      </c>
      <c r="T63">
        <v>74.322916666728048</v>
      </c>
      <c r="U63">
        <v>74.322916666728048</v>
      </c>
      <c r="V63">
        <v>74.322916666728048</v>
      </c>
      <c r="W63">
        <v>74.322916666728048</v>
      </c>
      <c r="X63">
        <v>74.322916666728048</v>
      </c>
      <c r="Y63">
        <v>74.322916666728048</v>
      </c>
      <c r="Z63">
        <v>74.322916666728048</v>
      </c>
      <c r="AA63">
        <v>74.322916666728048</v>
      </c>
      <c r="AB63">
        <v>74.322916666728048</v>
      </c>
      <c r="AC63">
        <v>74.322916666728048</v>
      </c>
      <c r="AD63">
        <v>74.322916666728048</v>
      </c>
      <c r="AE63">
        <v>90.12963333339475</v>
      </c>
      <c r="AF63">
        <v>72.694141666727958</v>
      </c>
      <c r="AG63">
        <v>72.694141666727958</v>
      </c>
      <c r="AH63">
        <v>74.322916666728048</v>
      </c>
    </row>
    <row r="64" spans="1:34" x14ac:dyDescent="0.3">
      <c r="A64" s="26">
        <f ca="1">Exceedance!U64</f>
        <v>47969</v>
      </c>
      <c r="B64" s="1">
        <v>82.454500000000039</v>
      </c>
      <c r="C64" s="1">
        <v>82.454500000000039</v>
      </c>
      <c r="D64" s="1">
        <v>82.454500000000039</v>
      </c>
      <c r="E64">
        <v>82.322916666728062</v>
      </c>
      <c r="F64">
        <v>80.694141666727973</v>
      </c>
      <c r="G64">
        <v>82.322916666728062</v>
      </c>
      <c r="H64">
        <v>98.12963333339475</v>
      </c>
      <c r="I64">
        <v>82.322916666728062</v>
      </c>
      <c r="J64">
        <v>82.322916666728062</v>
      </c>
      <c r="K64">
        <v>82.322916666728062</v>
      </c>
      <c r="L64">
        <v>82.322916666728062</v>
      </c>
      <c r="M64">
        <v>82.322916666728062</v>
      </c>
      <c r="N64">
        <v>82.322916666728062</v>
      </c>
      <c r="O64">
        <v>82.322916666728062</v>
      </c>
      <c r="P64">
        <v>82.322916666728062</v>
      </c>
      <c r="Q64">
        <v>82.322916666728062</v>
      </c>
      <c r="R64">
        <v>82.322916666728062</v>
      </c>
      <c r="S64">
        <v>82.322916666728062</v>
      </c>
      <c r="T64">
        <v>82.322916666728062</v>
      </c>
      <c r="U64">
        <v>82.322916666728062</v>
      </c>
      <c r="V64">
        <v>82.322916666728062</v>
      </c>
      <c r="W64">
        <v>82.322916666728062</v>
      </c>
      <c r="X64">
        <v>82.322916666728062</v>
      </c>
      <c r="Y64">
        <v>82.322916666728062</v>
      </c>
      <c r="Z64">
        <v>82.322916666728062</v>
      </c>
      <c r="AA64">
        <v>82.322916666728062</v>
      </c>
      <c r="AB64">
        <v>82.322916666728062</v>
      </c>
      <c r="AC64">
        <v>82.322916666728062</v>
      </c>
      <c r="AD64">
        <v>82.322916666728062</v>
      </c>
      <c r="AE64">
        <v>98.12963333339475</v>
      </c>
      <c r="AF64">
        <v>80.694141666727973</v>
      </c>
      <c r="AG64">
        <v>80.694141666727973</v>
      </c>
      <c r="AH64">
        <v>82.322916666728062</v>
      </c>
    </row>
    <row r="65" spans="1:34" x14ac:dyDescent="0.3">
      <c r="A65" s="26">
        <f ca="1">Exceedance!U65</f>
        <v>48000</v>
      </c>
      <c r="B65" s="1">
        <v>74.454500000000039</v>
      </c>
      <c r="C65" s="1">
        <v>74.454500000000039</v>
      </c>
      <c r="D65" s="1">
        <v>74.454500000000039</v>
      </c>
      <c r="E65">
        <v>74.322916666728048</v>
      </c>
      <c r="F65">
        <v>72.694141666727958</v>
      </c>
      <c r="G65">
        <v>74.322916666728048</v>
      </c>
      <c r="H65">
        <v>90.12963333339475</v>
      </c>
      <c r="I65">
        <v>74.322916666728048</v>
      </c>
      <c r="J65">
        <v>74.322916666728048</v>
      </c>
      <c r="K65">
        <v>74.322916666728048</v>
      </c>
      <c r="L65">
        <v>74.322916666728048</v>
      </c>
      <c r="M65">
        <v>74.322916666728048</v>
      </c>
      <c r="N65">
        <v>74.322916666728048</v>
      </c>
      <c r="O65">
        <v>74.322916666728048</v>
      </c>
      <c r="P65">
        <v>74.322916666728048</v>
      </c>
      <c r="Q65">
        <v>74.322916666728048</v>
      </c>
      <c r="R65">
        <v>74.322916666728048</v>
      </c>
      <c r="S65">
        <v>74.322916666728048</v>
      </c>
      <c r="T65">
        <v>74.322916666728048</v>
      </c>
      <c r="U65">
        <v>74.322916666728048</v>
      </c>
      <c r="V65">
        <v>74.322916666728048</v>
      </c>
      <c r="W65">
        <v>74.322916666728048</v>
      </c>
      <c r="X65">
        <v>74.322916666728048</v>
      </c>
      <c r="Y65">
        <v>74.322916666728048</v>
      </c>
      <c r="Z65">
        <v>74.322916666728048</v>
      </c>
      <c r="AA65">
        <v>74.322916666728048</v>
      </c>
      <c r="AB65">
        <v>74.322916666728048</v>
      </c>
      <c r="AC65">
        <v>74.322916666728048</v>
      </c>
      <c r="AD65">
        <v>74.322916666728048</v>
      </c>
      <c r="AE65">
        <v>90.12963333339475</v>
      </c>
      <c r="AF65">
        <v>72.694141666727958</v>
      </c>
      <c r="AG65">
        <v>72.694141666727958</v>
      </c>
      <c r="AH65">
        <v>74.322916666728048</v>
      </c>
    </row>
    <row r="66" spans="1:34" x14ac:dyDescent="0.3">
      <c r="A66" s="26">
        <f ca="1">Exceedance!U66</f>
        <v>48030</v>
      </c>
      <c r="B66" s="1">
        <v>82.454500000000039</v>
      </c>
      <c r="C66" s="1">
        <v>82.454500000000039</v>
      </c>
      <c r="D66" s="1">
        <v>82.454500000000039</v>
      </c>
      <c r="E66">
        <v>82.322916666728062</v>
      </c>
      <c r="F66">
        <v>80.694141666727973</v>
      </c>
      <c r="G66">
        <v>82.322916666728062</v>
      </c>
      <c r="H66">
        <v>98.12963333339475</v>
      </c>
      <c r="I66">
        <v>82.322916666728062</v>
      </c>
      <c r="J66">
        <v>82.322916666728062</v>
      </c>
      <c r="K66">
        <v>82.322916666728062</v>
      </c>
      <c r="L66">
        <v>82.322916666728062</v>
      </c>
      <c r="M66">
        <v>82.322916666728062</v>
      </c>
      <c r="N66">
        <v>82.322916666728062</v>
      </c>
      <c r="O66">
        <v>82.322916666728062</v>
      </c>
      <c r="P66">
        <v>82.322916666728062</v>
      </c>
      <c r="Q66">
        <v>82.322916666728062</v>
      </c>
      <c r="R66">
        <v>82.322916666728062</v>
      </c>
      <c r="S66">
        <v>82.322916666728062</v>
      </c>
      <c r="T66">
        <v>82.322916666728062</v>
      </c>
      <c r="U66">
        <v>82.322916666728062</v>
      </c>
      <c r="V66">
        <v>82.322916666728062</v>
      </c>
      <c r="W66">
        <v>82.322916666728062</v>
      </c>
      <c r="X66">
        <v>82.322916666728062</v>
      </c>
      <c r="Y66">
        <v>82.322916666728062</v>
      </c>
      <c r="Z66">
        <v>82.322916666728062</v>
      </c>
      <c r="AA66">
        <v>82.322916666728062</v>
      </c>
      <c r="AB66">
        <v>82.322916666728062</v>
      </c>
      <c r="AC66">
        <v>82.322916666728062</v>
      </c>
      <c r="AD66">
        <v>82.322916666728062</v>
      </c>
      <c r="AE66">
        <v>98.12963333339475</v>
      </c>
      <c r="AF66">
        <v>80.694141666727973</v>
      </c>
      <c r="AG66">
        <v>80.694141666727973</v>
      </c>
      <c r="AH66">
        <v>82.322916666728062</v>
      </c>
    </row>
    <row r="67" spans="1:34" x14ac:dyDescent="0.3">
      <c r="A67" s="26">
        <f ca="1">Exceedance!U67</f>
        <v>48061</v>
      </c>
      <c r="B67" s="1">
        <v>74.454500000000053</v>
      </c>
      <c r="C67" s="1">
        <v>74.454500000000053</v>
      </c>
      <c r="D67" s="1">
        <v>74.454500000000053</v>
      </c>
      <c r="E67">
        <v>74.322916666728077</v>
      </c>
      <c r="F67">
        <v>72.694141666727987</v>
      </c>
      <c r="G67">
        <v>74.322916666728077</v>
      </c>
      <c r="H67">
        <v>90.129633333394764</v>
      </c>
      <c r="I67">
        <v>74.322916666728077</v>
      </c>
      <c r="J67">
        <v>74.322916666728077</v>
      </c>
      <c r="K67">
        <v>74.322916666728077</v>
      </c>
      <c r="L67">
        <v>74.322916666728077</v>
      </c>
      <c r="M67">
        <v>74.322916666728077</v>
      </c>
      <c r="N67">
        <v>74.322916666728077</v>
      </c>
      <c r="O67">
        <v>74.322916666728077</v>
      </c>
      <c r="P67">
        <v>74.322916666728077</v>
      </c>
      <c r="Q67">
        <v>74.322916666728077</v>
      </c>
      <c r="R67">
        <v>74.322916666728077</v>
      </c>
      <c r="S67">
        <v>74.322916666728077</v>
      </c>
      <c r="T67">
        <v>74.322916666728077</v>
      </c>
      <c r="U67">
        <v>74.322916666728077</v>
      </c>
      <c r="V67">
        <v>74.322916666728077</v>
      </c>
      <c r="W67">
        <v>74.322916666728077</v>
      </c>
      <c r="X67">
        <v>74.322916666728077</v>
      </c>
      <c r="Y67">
        <v>74.322916666728077</v>
      </c>
      <c r="Z67">
        <v>74.322916666728077</v>
      </c>
      <c r="AA67">
        <v>74.322916666728077</v>
      </c>
      <c r="AB67">
        <v>74.322916666728077</v>
      </c>
      <c r="AC67">
        <v>74.322916666728077</v>
      </c>
      <c r="AD67">
        <v>74.322916666728077</v>
      </c>
      <c r="AE67">
        <v>90.129633333394764</v>
      </c>
      <c r="AF67">
        <v>72.694141666727987</v>
      </c>
      <c r="AG67">
        <v>72.694141666727987</v>
      </c>
      <c r="AH67">
        <v>74.322916666728077</v>
      </c>
    </row>
    <row r="68" spans="1:34" x14ac:dyDescent="0.3">
      <c r="A68" s="26">
        <f ca="1">Exceedance!U68</f>
        <v>48092</v>
      </c>
      <c r="B68" s="1">
        <v>74.454500000000053</v>
      </c>
      <c r="C68" s="1">
        <v>74.454500000000053</v>
      </c>
      <c r="D68" s="1">
        <v>74.454500000000053</v>
      </c>
      <c r="E68">
        <v>74.322916666728062</v>
      </c>
      <c r="F68">
        <v>72.694141666727973</v>
      </c>
      <c r="G68">
        <v>74.322916666728062</v>
      </c>
      <c r="H68">
        <v>90.129633333394764</v>
      </c>
      <c r="I68">
        <v>74.322916666728062</v>
      </c>
      <c r="J68">
        <v>74.322916666728062</v>
      </c>
      <c r="K68">
        <v>74.322916666728062</v>
      </c>
      <c r="L68">
        <v>74.322916666728062</v>
      </c>
      <c r="M68">
        <v>74.322916666728062</v>
      </c>
      <c r="N68">
        <v>74.322916666728062</v>
      </c>
      <c r="O68">
        <v>74.322916666728062</v>
      </c>
      <c r="P68">
        <v>74.322916666728062</v>
      </c>
      <c r="Q68">
        <v>74.322916666728062</v>
      </c>
      <c r="R68">
        <v>74.322916666728062</v>
      </c>
      <c r="S68">
        <v>74.322916666728062</v>
      </c>
      <c r="T68">
        <v>74.322916666728062</v>
      </c>
      <c r="U68">
        <v>74.322916666728062</v>
      </c>
      <c r="V68">
        <v>74.322916666728062</v>
      </c>
      <c r="W68">
        <v>74.322916666728062</v>
      </c>
      <c r="X68">
        <v>74.322916666728062</v>
      </c>
      <c r="Y68">
        <v>74.322916666728062</v>
      </c>
      <c r="Z68">
        <v>74.322916666728062</v>
      </c>
      <c r="AA68">
        <v>74.322916666728062</v>
      </c>
      <c r="AB68">
        <v>74.322916666728062</v>
      </c>
      <c r="AC68">
        <v>74.322916666728062</v>
      </c>
      <c r="AD68">
        <v>74.322916666728062</v>
      </c>
      <c r="AE68">
        <v>90.129633333394764</v>
      </c>
      <c r="AF68">
        <v>72.694141666727973</v>
      </c>
      <c r="AG68">
        <v>72.694141666727973</v>
      </c>
      <c r="AH68">
        <v>74.322916666728062</v>
      </c>
    </row>
    <row r="69" spans="1:34" x14ac:dyDescent="0.3">
      <c r="A69" s="26" t="str">
        <f ca="1">Exceedance!U69</f>
        <v/>
      </c>
      <c r="B69" s="1"/>
      <c r="C69" s="1"/>
      <c r="D69" s="1"/>
    </row>
    <row r="70" spans="1:34" x14ac:dyDescent="0.3">
      <c r="A70" s="26" t="str">
        <f ca="1">Exceedance!U70</f>
        <v/>
      </c>
      <c r="B70" s="1"/>
      <c r="C70" s="1"/>
      <c r="D70" s="1"/>
    </row>
    <row r="71" spans="1:34" x14ac:dyDescent="0.3">
      <c r="A71" s="26" t="str">
        <f ca="1">Exceedance!U71</f>
        <v/>
      </c>
      <c r="B71" s="1"/>
      <c r="C71" s="1"/>
      <c r="D71" s="1"/>
    </row>
    <row r="72" spans="1:34" x14ac:dyDescent="0.3">
      <c r="A72" s="26" t="str">
        <f ca="1">Exceedance!U72</f>
        <v/>
      </c>
      <c r="B72" s="1"/>
      <c r="C72" s="1"/>
      <c r="D72" s="1"/>
    </row>
    <row r="73" spans="1:34" x14ac:dyDescent="0.3">
      <c r="A73" s="26" t="str">
        <f ca="1">Exceedance!U73</f>
        <v/>
      </c>
      <c r="B73" s="1"/>
      <c r="C73" s="1"/>
      <c r="D73" s="1"/>
    </row>
    <row r="74" spans="1:34" x14ac:dyDescent="0.3">
      <c r="A74" s="26" t="str">
        <f ca="1">Exceedance!U74</f>
        <v/>
      </c>
      <c r="B74" s="1"/>
      <c r="C74" s="1"/>
      <c r="D74" s="1"/>
    </row>
    <row r="75" spans="1:34" x14ac:dyDescent="0.3">
      <c r="A75" s="26" t="str">
        <f ca="1">Exceedance!U75</f>
        <v/>
      </c>
      <c r="B75" s="1"/>
      <c r="C75" s="1"/>
      <c r="D75" s="1"/>
    </row>
    <row r="76" spans="1:34" x14ac:dyDescent="0.3">
      <c r="A76" s="26" t="str">
        <f ca="1">Exceedance!U76</f>
        <v/>
      </c>
      <c r="B76" s="1"/>
      <c r="C76" s="1"/>
      <c r="D76" s="1"/>
    </row>
    <row r="77" spans="1:34" x14ac:dyDescent="0.3">
      <c r="A77" s="26" t="str">
        <f ca="1">Exceedance!U77</f>
        <v/>
      </c>
      <c r="B77" s="1"/>
      <c r="C77" s="1"/>
      <c r="D77" s="1"/>
    </row>
    <row r="78" spans="1:34" x14ac:dyDescent="0.3">
      <c r="A78" s="26" t="str">
        <f ca="1">Exceedance!U78</f>
        <v/>
      </c>
      <c r="B78" s="1"/>
      <c r="C78" s="1"/>
      <c r="D78" s="1"/>
    </row>
    <row r="79" spans="1:34" x14ac:dyDescent="0.3">
      <c r="A79" s="26" t="str">
        <f ca="1">Exceedance!U79</f>
        <v/>
      </c>
      <c r="B79" s="1"/>
      <c r="C79" s="1"/>
      <c r="D79" s="1"/>
    </row>
    <row r="80" spans="1:34" x14ac:dyDescent="0.3">
      <c r="A80" s="26" t="str">
        <f ca="1">Exceedance!U80</f>
        <v/>
      </c>
      <c r="B80" s="1"/>
      <c r="C80" s="1"/>
      <c r="D80" s="1"/>
    </row>
    <row r="81" spans="1:4" x14ac:dyDescent="0.3">
      <c r="A81" s="26" t="str">
        <f ca="1">Exceedance!U81</f>
        <v/>
      </c>
      <c r="B81" s="1"/>
      <c r="C81" s="1"/>
      <c r="D81" s="1"/>
    </row>
    <row r="82" spans="1:4" x14ac:dyDescent="0.3">
      <c r="A82" s="26" t="str">
        <f ca="1">Exceedance!U82</f>
        <v/>
      </c>
      <c r="B82" s="1"/>
      <c r="C82" s="1"/>
      <c r="D82" s="1"/>
    </row>
    <row r="83" spans="1:4" x14ac:dyDescent="0.3">
      <c r="A83" s="26" t="str">
        <f ca="1">Exceedance!U83</f>
        <v/>
      </c>
      <c r="B83" s="1"/>
      <c r="C83" s="1"/>
      <c r="D83" s="1"/>
    </row>
    <row r="84" spans="1:4" x14ac:dyDescent="0.3">
      <c r="A84" s="26" t="str">
        <f ca="1">Exceedance!U84</f>
        <v/>
      </c>
      <c r="B84" s="1"/>
      <c r="C84" s="1"/>
      <c r="D84" s="1"/>
    </row>
    <row r="85" spans="1:4" x14ac:dyDescent="0.3">
      <c r="A85" s="26" t="str">
        <f ca="1">Exceedance!U85</f>
        <v/>
      </c>
      <c r="B85" s="1"/>
      <c r="C85" s="1"/>
      <c r="D85" s="1"/>
    </row>
    <row r="86" spans="1:4" x14ac:dyDescent="0.3">
      <c r="A86" s="26" t="str">
        <f ca="1">Exceedance!U86</f>
        <v/>
      </c>
      <c r="B86" s="1"/>
      <c r="C86" s="1"/>
      <c r="D86" s="1"/>
    </row>
    <row r="87" spans="1:4" x14ac:dyDescent="0.3">
      <c r="A87" s="26" t="str">
        <f ca="1">Exceedance!U87</f>
        <v/>
      </c>
      <c r="B87" s="1"/>
      <c r="C87" s="1"/>
      <c r="D87" s="1"/>
    </row>
    <row r="88" spans="1:4" x14ac:dyDescent="0.3">
      <c r="A88" s="26" t="str">
        <f ca="1">Exceedance!U88</f>
        <v/>
      </c>
      <c r="B88" s="1"/>
      <c r="C88" s="1"/>
      <c r="D88" s="1"/>
    </row>
    <row r="89" spans="1:4" x14ac:dyDescent="0.3">
      <c r="A89" s="26" t="str">
        <f ca="1">Exceedance!U89</f>
        <v/>
      </c>
      <c r="B89" s="1"/>
      <c r="C89" s="1"/>
      <c r="D89" s="1"/>
    </row>
    <row r="90" spans="1:4" x14ac:dyDescent="0.3">
      <c r="A90" s="26" t="str">
        <f ca="1">Exceedance!U90</f>
        <v/>
      </c>
      <c r="B90" s="1"/>
      <c r="C90" s="1"/>
      <c r="D90" s="1"/>
    </row>
    <row r="91" spans="1:4" x14ac:dyDescent="0.3">
      <c r="A91" s="26" t="str">
        <f ca="1">Exceedance!U91</f>
        <v/>
      </c>
      <c r="B91" s="1"/>
      <c r="C91" s="1"/>
      <c r="D91" s="1"/>
    </row>
    <row r="92" spans="1:4" x14ac:dyDescent="0.3">
      <c r="A92" s="26" t="str">
        <f ca="1">Exceedance!U92</f>
        <v/>
      </c>
      <c r="B92" s="1"/>
      <c r="C92" s="1"/>
      <c r="D92" s="1"/>
    </row>
    <row r="93" spans="1:4" x14ac:dyDescent="0.3">
      <c r="A93" s="26" t="str">
        <f ca="1">Exceedance!U93</f>
        <v/>
      </c>
      <c r="B93" s="1"/>
      <c r="C93" s="1"/>
      <c r="D93" s="1"/>
    </row>
    <row r="94" spans="1:4" x14ac:dyDescent="0.3">
      <c r="A94" s="26" t="str">
        <f ca="1">Exceedance!U94</f>
        <v/>
      </c>
      <c r="B94" s="1"/>
      <c r="C94" s="1"/>
      <c r="D94" s="1"/>
    </row>
    <row r="95" spans="1:4" x14ac:dyDescent="0.3">
      <c r="A95" s="26" t="str">
        <f ca="1">Exceedance!U95</f>
        <v/>
      </c>
      <c r="B95" s="1"/>
      <c r="C95" s="1"/>
      <c r="D95" s="1"/>
    </row>
    <row r="96" spans="1:4" x14ac:dyDescent="0.3">
      <c r="A96" s="26" t="str">
        <f ca="1">Exceedance!U96</f>
        <v/>
      </c>
      <c r="B96" s="1"/>
      <c r="C96" s="1"/>
      <c r="D96" s="1"/>
    </row>
    <row r="97" spans="1:4" x14ac:dyDescent="0.3">
      <c r="A97" s="26" t="str">
        <f ca="1">Exceedance!U97</f>
        <v/>
      </c>
      <c r="B97" s="1"/>
      <c r="C97" s="1"/>
      <c r="D97" s="1"/>
    </row>
    <row r="98" spans="1:4" x14ac:dyDescent="0.3">
      <c r="A98" s="26" t="str">
        <f ca="1">Exceedance!U98</f>
        <v/>
      </c>
      <c r="B98" s="1"/>
      <c r="C98" s="1"/>
      <c r="D98" s="1"/>
    </row>
    <row r="99" spans="1:4" x14ac:dyDescent="0.3">
      <c r="A99" s="26" t="str">
        <f ca="1">Exceedance!U99</f>
        <v/>
      </c>
      <c r="B99" s="1"/>
      <c r="C99" s="1"/>
      <c r="D99" s="1"/>
    </row>
    <row r="100" spans="1:4" x14ac:dyDescent="0.3">
      <c r="A100" s="26" t="str">
        <f ca="1">Exceedance!U100</f>
        <v/>
      </c>
      <c r="B100" s="1"/>
      <c r="C100" s="1"/>
      <c r="D100" s="1"/>
    </row>
    <row r="101" spans="1:4" x14ac:dyDescent="0.3">
      <c r="A101" s="26"/>
      <c r="B101" s="1"/>
      <c r="C101" s="1"/>
      <c r="D101" s="1"/>
    </row>
    <row r="102" spans="1:4" x14ac:dyDescent="0.3">
      <c r="A102" s="26"/>
      <c r="B102" s="1"/>
      <c r="C102" s="1"/>
      <c r="D102" s="1"/>
    </row>
    <row r="103" spans="1:4" x14ac:dyDescent="0.3">
      <c r="A103" s="26"/>
      <c r="B103" s="1"/>
      <c r="C103" s="1"/>
      <c r="D103" s="1"/>
    </row>
    <row r="104" spans="1:4" x14ac:dyDescent="0.3">
      <c r="A104" s="26"/>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row r="176" spans="2:4" x14ac:dyDescent="0.3">
      <c r="B176" s="1"/>
      <c r="C176" s="1"/>
      <c r="D176" s="1"/>
    </row>
    <row r="177" spans="2:4" x14ac:dyDescent="0.3">
      <c r="B177" s="1"/>
      <c r="C177" s="1"/>
      <c r="D177" s="1"/>
    </row>
    <row r="178" spans="2:4" x14ac:dyDescent="0.3">
      <c r="B178" s="1"/>
      <c r="C178" s="1"/>
      <c r="D178" s="1"/>
    </row>
    <row r="179" spans="2:4" x14ac:dyDescent="0.3">
      <c r="B179" s="1"/>
      <c r="C179" s="1"/>
      <c r="D179" s="1"/>
    </row>
  </sheetData>
  <mergeCells count="1">
    <mergeCell ref="B1:AH1"/>
  </mergeCells>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B00-000000000000}">
  <sheetPr codeName="Sheet36">
    <tabColor rgb="FFFF66CC"/>
  </sheetPr>
  <dimension ref="A1:AH175"/>
  <sheetViews>
    <sheetView workbookViewId="0">
      <selection activeCell="B4" sqref="B4:AQ175"/>
    </sheetView>
  </sheetViews>
  <sheetFormatPr defaultColWidth="8.5546875" defaultRowHeight="14.4" x14ac:dyDescent="0.3"/>
  <cols>
    <col min="1" max="1" width="8.5546875" style="37"/>
    <col min="2" max="4" width="8.5546875" style="185"/>
  </cols>
  <sheetData>
    <row r="1" spans="1:34" s="37" customFormat="1" x14ac:dyDescent="0.3">
      <c r="A1" s="24"/>
      <c r="B1" s="878" t="s">
        <v>117</v>
      </c>
      <c r="C1" s="879"/>
      <c r="D1" s="879"/>
      <c r="E1" s="879"/>
      <c r="F1" s="879"/>
      <c r="G1" s="879"/>
      <c r="H1" s="879"/>
      <c r="I1" s="879"/>
      <c r="J1" s="879"/>
      <c r="K1" s="879"/>
      <c r="L1" s="879"/>
      <c r="M1" s="879"/>
      <c r="N1" s="879"/>
      <c r="O1" s="879"/>
      <c r="P1" s="879"/>
      <c r="Q1" s="879"/>
      <c r="R1" s="879"/>
      <c r="S1" s="879"/>
      <c r="T1" s="879"/>
      <c r="U1" s="879"/>
      <c r="V1" s="879"/>
      <c r="W1" s="879"/>
      <c r="X1" s="879"/>
      <c r="Y1" s="879"/>
      <c r="Z1" s="879"/>
      <c r="AA1" s="879"/>
      <c r="AB1" s="879"/>
      <c r="AC1" s="879"/>
      <c r="AD1" s="879"/>
      <c r="AE1" s="879"/>
      <c r="AF1" s="879"/>
      <c r="AG1" s="879"/>
      <c r="AH1" s="879"/>
    </row>
    <row r="2" spans="1:34" s="37" customFormat="1" x14ac:dyDescent="0.3">
      <c r="A2" s="24"/>
      <c r="B2" s="37" t="s">
        <v>288</v>
      </c>
      <c r="C2" s="37" t="s">
        <v>287</v>
      </c>
      <c r="D2" s="37" t="s">
        <v>289</v>
      </c>
      <c r="E2" s="37">
        <v>1991</v>
      </c>
      <c r="F2" s="37">
        <v>1992</v>
      </c>
      <c r="G2" s="37">
        <v>1993</v>
      </c>
      <c r="H2" s="37">
        <v>1994</v>
      </c>
      <c r="I2" s="37">
        <v>1995</v>
      </c>
      <c r="J2" s="37">
        <v>1996</v>
      </c>
      <c r="K2" s="37">
        <v>1997</v>
      </c>
      <c r="L2" s="37">
        <v>1998</v>
      </c>
      <c r="M2" s="37">
        <v>1999</v>
      </c>
      <c r="N2" s="37">
        <v>2000</v>
      </c>
      <c r="O2" s="37">
        <v>2001</v>
      </c>
      <c r="P2" s="37">
        <v>2002</v>
      </c>
      <c r="Q2" s="37">
        <v>2003</v>
      </c>
      <c r="R2" s="37">
        <v>2004</v>
      </c>
      <c r="S2" s="37">
        <v>2005</v>
      </c>
      <c r="T2" s="37">
        <v>2006</v>
      </c>
      <c r="U2" s="37">
        <v>2007</v>
      </c>
      <c r="V2" s="37">
        <v>2008</v>
      </c>
      <c r="W2" s="37">
        <v>2009</v>
      </c>
      <c r="X2" s="37">
        <v>2010</v>
      </c>
      <c r="Y2" s="37">
        <v>2011</v>
      </c>
      <c r="Z2" s="37">
        <v>2012</v>
      </c>
      <c r="AA2" s="37">
        <v>2013</v>
      </c>
      <c r="AB2" s="37">
        <v>2014</v>
      </c>
      <c r="AC2" s="37">
        <v>2015</v>
      </c>
      <c r="AD2" s="37">
        <v>2016</v>
      </c>
      <c r="AE2" s="37">
        <v>2017</v>
      </c>
      <c r="AF2" s="37">
        <v>2018</v>
      </c>
      <c r="AG2" s="37">
        <v>2019</v>
      </c>
      <c r="AH2" s="37">
        <v>2020</v>
      </c>
    </row>
    <row r="3" spans="1:34" s="27" customFormat="1" x14ac:dyDescent="0.3">
      <c r="A3" s="25"/>
      <c r="B3" s="27" t="s">
        <v>323</v>
      </c>
      <c r="C3" s="27" t="s">
        <v>324</v>
      </c>
      <c r="D3" s="27" t="s">
        <v>325</v>
      </c>
      <c r="E3" s="27" t="s">
        <v>326</v>
      </c>
      <c r="F3" s="27" t="s">
        <v>327</v>
      </c>
      <c r="G3" s="27" t="s">
        <v>328</v>
      </c>
      <c r="H3" s="27" t="s">
        <v>329</v>
      </c>
      <c r="I3" s="27" t="s">
        <v>330</v>
      </c>
      <c r="J3" s="27" t="s">
        <v>331</v>
      </c>
      <c r="K3" s="27" t="s">
        <v>332</v>
      </c>
      <c r="L3" s="27" t="s">
        <v>333</v>
      </c>
      <c r="M3" s="27" t="s">
        <v>334</v>
      </c>
      <c r="N3" s="27" t="s">
        <v>335</v>
      </c>
      <c r="O3" s="27" t="s">
        <v>336</v>
      </c>
      <c r="P3" s="27" t="s">
        <v>337</v>
      </c>
      <c r="Q3" s="27" t="s">
        <v>338</v>
      </c>
      <c r="R3" s="27" t="s">
        <v>339</v>
      </c>
      <c r="S3" s="27" t="s">
        <v>340</v>
      </c>
      <c r="T3" s="27" t="s">
        <v>341</v>
      </c>
      <c r="U3" s="27" t="s">
        <v>342</v>
      </c>
      <c r="V3" s="27" t="s">
        <v>343</v>
      </c>
      <c r="W3" s="27" t="s">
        <v>344</v>
      </c>
      <c r="X3" s="27" t="s">
        <v>345</v>
      </c>
      <c r="Y3" s="27" t="s">
        <v>346</v>
      </c>
      <c r="Z3" s="27" t="s">
        <v>347</v>
      </c>
      <c r="AA3" s="27" t="s">
        <v>348</v>
      </c>
      <c r="AB3" s="27" t="s">
        <v>349</v>
      </c>
      <c r="AC3" s="27" t="s">
        <v>350</v>
      </c>
      <c r="AD3" s="27" t="s">
        <v>351</v>
      </c>
      <c r="AE3" s="27" t="s">
        <v>352</v>
      </c>
      <c r="AF3" s="27" t="s">
        <v>353</v>
      </c>
      <c r="AG3" s="27" t="s">
        <v>354</v>
      </c>
      <c r="AH3" s="27" t="s">
        <v>355</v>
      </c>
    </row>
    <row r="4" spans="1:34" x14ac:dyDescent="0.3">
      <c r="A4" s="26">
        <f ca="1">Exceedance!U4</f>
        <v>46143</v>
      </c>
      <c r="B4" s="1">
        <v>175.69899999999998</v>
      </c>
      <c r="C4" s="1">
        <v>175.69899999999998</v>
      </c>
      <c r="D4" s="1">
        <v>175.69899999999998</v>
      </c>
      <c r="E4">
        <v>175.69899999999998</v>
      </c>
      <c r="F4">
        <v>175.69899999999998</v>
      </c>
      <c r="G4">
        <v>175.69899999999998</v>
      </c>
      <c r="H4">
        <v>175.69899999999998</v>
      </c>
      <c r="I4">
        <v>175.69899999999998</v>
      </c>
      <c r="J4">
        <v>175.69899999999998</v>
      </c>
      <c r="K4">
        <v>175.69899999999998</v>
      </c>
      <c r="L4">
        <v>175.69899999999998</v>
      </c>
      <c r="M4">
        <v>175.69899999999998</v>
      </c>
      <c r="N4">
        <v>175.69899999999998</v>
      </c>
      <c r="O4">
        <v>175.69899999999998</v>
      </c>
      <c r="P4">
        <v>175.69899999999998</v>
      </c>
      <c r="Q4">
        <v>175.69899999999998</v>
      </c>
      <c r="R4">
        <v>175.69899999999998</v>
      </c>
      <c r="S4">
        <v>175.69899999999998</v>
      </c>
      <c r="T4">
        <v>175.69899999999998</v>
      </c>
      <c r="U4">
        <v>175.69899999999998</v>
      </c>
      <c r="V4">
        <v>175.69899999999998</v>
      </c>
      <c r="W4">
        <v>175.69899999999998</v>
      </c>
      <c r="X4">
        <v>175.69899999999998</v>
      </c>
      <c r="Y4">
        <v>175.69899999999998</v>
      </c>
      <c r="Z4">
        <v>175.69899999999998</v>
      </c>
      <c r="AA4">
        <v>175.69899999999998</v>
      </c>
      <c r="AB4">
        <v>175.69899999999998</v>
      </c>
      <c r="AC4">
        <v>175.69899999999998</v>
      </c>
      <c r="AD4">
        <v>175.69899999999998</v>
      </c>
      <c r="AE4">
        <v>175.69899999999998</v>
      </c>
      <c r="AF4">
        <v>175.69899999999998</v>
      </c>
      <c r="AG4">
        <v>175.69899999999998</v>
      </c>
      <c r="AH4">
        <v>175.69899999999998</v>
      </c>
    </row>
    <row r="5" spans="1:34" x14ac:dyDescent="0.3">
      <c r="A5" s="26">
        <f ca="1">Exceedance!U5</f>
        <v>46174</v>
      </c>
      <c r="B5" s="1">
        <v>105.60499999999999</v>
      </c>
      <c r="C5" s="1">
        <v>105.60499999999999</v>
      </c>
      <c r="D5" s="1">
        <v>105.60499999999999</v>
      </c>
      <c r="E5">
        <v>105.60499999999999</v>
      </c>
      <c r="F5">
        <v>105.60499999999999</v>
      </c>
      <c r="G5">
        <v>105.60499999999999</v>
      </c>
      <c r="H5">
        <v>105.60499999999999</v>
      </c>
      <c r="I5">
        <v>105.60499999999999</v>
      </c>
      <c r="J5">
        <v>105.60499999999999</v>
      </c>
      <c r="K5">
        <v>105.60499999999999</v>
      </c>
      <c r="L5">
        <v>105.60499999999999</v>
      </c>
      <c r="M5">
        <v>105.60499999999999</v>
      </c>
      <c r="N5">
        <v>105.60499999999999</v>
      </c>
      <c r="O5">
        <v>105.60499999999999</v>
      </c>
      <c r="P5">
        <v>105.60499999999999</v>
      </c>
      <c r="Q5">
        <v>105.60499999999999</v>
      </c>
      <c r="R5">
        <v>105.60499999999999</v>
      </c>
      <c r="S5">
        <v>105.60499999999999</v>
      </c>
      <c r="T5">
        <v>105.60499999999999</v>
      </c>
      <c r="U5">
        <v>105.60499999999999</v>
      </c>
      <c r="V5">
        <v>105.60499999999999</v>
      </c>
      <c r="W5">
        <v>105.60499999999999</v>
      </c>
      <c r="X5">
        <v>105.60499999999999</v>
      </c>
      <c r="Y5">
        <v>105.60499999999999</v>
      </c>
      <c r="Z5">
        <v>105.60499999999999</v>
      </c>
      <c r="AA5">
        <v>105.60499999999999</v>
      </c>
      <c r="AB5">
        <v>105.60499999999999</v>
      </c>
      <c r="AC5">
        <v>105.60499999999999</v>
      </c>
      <c r="AD5">
        <v>105.60499999999999</v>
      </c>
      <c r="AE5">
        <v>105.60499999999999</v>
      </c>
      <c r="AF5">
        <v>105.60499999999999</v>
      </c>
      <c r="AG5">
        <v>105.60499999999999</v>
      </c>
      <c r="AH5">
        <v>105.60499999999999</v>
      </c>
    </row>
    <row r="6" spans="1:34" x14ac:dyDescent="0.3">
      <c r="A6" s="26">
        <f ca="1">Exceedance!U6</f>
        <v>46204</v>
      </c>
      <c r="B6" s="1">
        <v>31</v>
      </c>
      <c r="C6" s="1">
        <v>31</v>
      </c>
      <c r="D6" s="1">
        <v>31</v>
      </c>
      <c r="E6">
        <v>31</v>
      </c>
      <c r="F6">
        <v>31</v>
      </c>
      <c r="G6">
        <v>31</v>
      </c>
      <c r="H6">
        <v>31</v>
      </c>
      <c r="I6">
        <v>31</v>
      </c>
      <c r="J6">
        <v>31</v>
      </c>
      <c r="K6">
        <v>31</v>
      </c>
      <c r="L6">
        <v>31</v>
      </c>
      <c r="M6">
        <v>31</v>
      </c>
      <c r="N6">
        <v>31</v>
      </c>
      <c r="O6">
        <v>31</v>
      </c>
      <c r="P6">
        <v>31</v>
      </c>
      <c r="Q6">
        <v>31</v>
      </c>
      <c r="R6">
        <v>31</v>
      </c>
      <c r="S6">
        <v>31</v>
      </c>
      <c r="T6">
        <v>31</v>
      </c>
      <c r="U6">
        <v>31</v>
      </c>
      <c r="V6">
        <v>31</v>
      </c>
      <c r="W6">
        <v>31</v>
      </c>
      <c r="X6">
        <v>31</v>
      </c>
      <c r="Y6">
        <v>31</v>
      </c>
      <c r="Z6">
        <v>31</v>
      </c>
      <c r="AA6">
        <v>31</v>
      </c>
      <c r="AB6">
        <v>31</v>
      </c>
      <c r="AC6">
        <v>31</v>
      </c>
      <c r="AD6">
        <v>31</v>
      </c>
      <c r="AE6">
        <v>31</v>
      </c>
      <c r="AF6">
        <v>31</v>
      </c>
      <c r="AG6">
        <v>31</v>
      </c>
      <c r="AH6">
        <v>31</v>
      </c>
    </row>
    <row r="7" spans="1:34" x14ac:dyDescent="0.3">
      <c r="A7" s="26">
        <f ca="1">Exceedance!U7</f>
        <v>46235</v>
      </c>
      <c r="B7" s="1">
        <v>22</v>
      </c>
      <c r="C7" s="1">
        <v>22</v>
      </c>
      <c r="D7" s="1">
        <v>22</v>
      </c>
      <c r="E7">
        <v>22</v>
      </c>
      <c r="F7">
        <v>22</v>
      </c>
      <c r="G7">
        <v>22</v>
      </c>
      <c r="H7">
        <v>22</v>
      </c>
      <c r="I7">
        <v>22</v>
      </c>
      <c r="J7">
        <v>22</v>
      </c>
      <c r="K7">
        <v>22</v>
      </c>
      <c r="L7">
        <v>22</v>
      </c>
      <c r="M7">
        <v>22</v>
      </c>
      <c r="N7">
        <v>22</v>
      </c>
      <c r="O7">
        <v>22</v>
      </c>
      <c r="P7">
        <v>22</v>
      </c>
      <c r="Q7">
        <v>22</v>
      </c>
      <c r="R7">
        <v>22</v>
      </c>
      <c r="S7">
        <v>22</v>
      </c>
      <c r="T7">
        <v>22</v>
      </c>
      <c r="U7">
        <v>22</v>
      </c>
      <c r="V7">
        <v>22</v>
      </c>
      <c r="W7">
        <v>22</v>
      </c>
      <c r="X7">
        <v>22</v>
      </c>
      <c r="Y7">
        <v>22</v>
      </c>
      <c r="Z7">
        <v>22</v>
      </c>
      <c r="AA7">
        <v>22</v>
      </c>
      <c r="AB7">
        <v>22</v>
      </c>
      <c r="AC7">
        <v>22</v>
      </c>
      <c r="AD7">
        <v>22</v>
      </c>
      <c r="AE7">
        <v>22</v>
      </c>
      <c r="AF7">
        <v>22</v>
      </c>
      <c r="AG7">
        <v>22</v>
      </c>
      <c r="AH7">
        <v>22</v>
      </c>
    </row>
    <row r="8" spans="1:34" x14ac:dyDescent="0.3">
      <c r="A8" s="26">
        <f ca="1">Exceedance!U8</f>
        <v>46266</v>
      </c>
      <c r="B8" s="1">
        <v>58.931999999999995</v>
      </c>
      <c r="C8" s="1">
        <v>58.931999999999995</v>
      </c>
      <c r="D8" s="1">
        <v>58.931999999999995</v>
      </c>
      <c r="E8">
        <v>58.931999999999995</v>
      </c>
      <c r="F8">
        <v>58.931999999999995</v>
      </c>
      <c r="G8">
        <v>58.931999999999995</v>
      </c>
      <c r="H8">
        <v>58.931999999999995</v>
      </c>
      <c r="I8">
        <v>58.931999999999995</v>
      </c>
      <c r="J8">
        <v>58.931999999999995</v>
      </c>
      <c r="K8">
        <v>58.931999999999995</v>
      </c>
      <c r="L8">
        <v>58.931999999999995</v>
      </c>
      <c r="M8">
        <v>58.931999999999995</v>
      </c>
      <c r="N8">
        <v>58.931999999999995</v>
      </c>
      <c r="O8">
        <v>58.931999999999995</v>
      </c>
      <c r="P8">
        <v>58.931999999999995</v>
      </c>
      <c r="Q8">
        <v>58.931999999999995</v>
      </c>
      <c r="R8">
        <v>58.931999999999995</v>
      </c>
      <c r="S8">
        <v>58.931999999999995</v>
      </c>
      <c r="T8">
        <v>58.931999999999995</v>
      </c>
      <c r="U8">
        <v>58.931999999999995</v>
      </c>
      <c r="V8">
        <v>58.931999999999995</v>
      </c>
      <c r="W8">
        <v>58.931999999999995</v>
      </c>
      <c r="X8">
        <v>58.931999999999995</v>
      </c>
      <c r="Y8">
        <v>58.931999999999995</v>
      </c>
      <c r="Z8">
        <v>58.931999999999995</v>
      </c>
      <c r="AA8">
        <v>58.931999999999995</v>
      </c>
      <c r="AB8">
        <v>58.931999999999995</v>
      </c>
      <c r="AC8">
        <v>58.931999999999995</v>
      </c>
      <c r="AD8">
        <v>58.931999999999995</v>
      </c>
      <c r="AE8">
        <v>58.931999999999995</v>
      </c>
      <c r="AF8">
        <v>58.931999999999995</v>
      </c>
      <c r="AG8">
        <v>58.931999999999995</v>
      </c>
      <c r="AH8">
        <v>58.931999999999995</v>
      </c>
    </row>
    <row r="9" spans="1:34" x14ac:dyDescent="0.3">
      <c r="A9" s="26">
        <f ca="1">Exceedance!U9</f>
        <v>46296</v>
      </c>
      <c r="B9" s="1">
        <v>47.431999999999995</v>
      </c>
      <c r="C9" s="1">
        <v>47.431999999999995</v>
      </c>
      <c r="D9" s="1">
        <v>47.431999999999995</v>
      </c>
      <c r="E9">
        <v>47.431999999999995</v>
      </c>
      <c r="F9">
        <v>47.431999999999995</v>
      </c>
      <c r="G9">
        <v>47.431999999999995</v>
      </c>
      <c r="H9">
        <v>47.431999999999995</v>
      </c>
      <c r="I9">
        <v>47.431999999999995</v>
      </c>
      <c r="J9">
        <v>47.431999999999995</v>
      </c>
      <c r="K9">
        <v>47.431999999999995</v>
      </c>
      <c r="L9">
        <v>47.431999999999995</v>
      </c>
      <c r="M9">
        <v>47.431999999999995</v>
      </c>
      <c r="N9">
        <v>47.431999999999995</v>
      </c>
      <c r="O9">
        <v>47.431999999999995</v>
      </c>
      <c r="P9">
        <v>47.431999999999995</v>
      </c>
      <c r="Q9">
        <v>47.431999999999995</v>
      </c>
      <c r="R9">
        <v>47.431999999999995</v>
      </c>
      <c r="S9">
        <v>47.431999999999995</v>
      </c>
      <c r="T9">
        <v>47.431999999999995</v>
      </c>
      <c r="U9">
        <v>47.431999999999995</v>
      </c>
      <c r="V9">
        <v>47.431999999999995</v>
      </c>
      <c r="W9">
        <v>47.431999999999995</v>
      </c>
      <c r="X9">
        <v>47.431999999999995</v>
      </c>
      <c r="Y9">
        <v>47.431999999999995</v>
      </c>
      <c r="Z9">
        <v>47.431999999999995</v>
      </c>
      <c r="AA9">
        <v>47.431999999999995</v>
      </c>
      <c r="AB9">
        <v>47.431999999999995</v>
      </c>
      <c r="AC9">
        <v>47.431999999999995</v>
      </c>
      <c r="AD9">
        <v>47.431999999999995</v>
      </c>
      <c r="AE9">
        <v>47.431999999999995</v>
      </c>
      <c r="AF9">
        <v>47.431999999999995</v>
      </c>
      <c r="AG9">
        <v>47.431999999999995</v>
      </c>
      <c r="AH9">
        <v>47.431999999999995</v>
      </c>
    </row>
    <row r="10" spans="1:34" x14ac:dyDescent="0.3">
      <c r="A10" s="26">
        <f ca="1">Exceedance!U10</f>
        <v>46327</v>
      </c>
      <c r="B10" s="1">
        <v>86.314279674779769</v>
      </c>
      <c r="C10" s="1">
        <v>86.314279674779769</v>
      </c>
      <c r="D10" s="1">
        <v>86.314279674779769</v>
      </c>
      <c r="E10">
        <v>86.314279674779769</v>
      </c>
      <c r="F10">
        <v>86.314279674779769</v>
      </c>
      <c r="G10">
        <v>86.314279674779769</v>
      </c>
      <c r="H10">
        <v>86.314279674779769</v>
      </c>
      <c r="I10">
        <v>86.314279674779769</v>
      </c>
      <c r="J10">
        <v>86.314279674779769</v>
      </c>
      <c r="K10">
        <v>86.314279674779769</v>
      </c>
      <c r="L10">
        <v>86.314279674779769</v>
      </c>
      <c r="M10">
        <v>86.314279674779769</v>
      </c>
      <c r="N10">
        <v>86.314279674779769</v>
      </c>
      <c r="O10">
        <v>86.314279674779769</v>
      </c>
      <c r="P10">
        <v>86.314279674779769</v>
      </c>
      <c r="Q10">
        <v>86.314279674779769</v>
      </c>
      <c r="R10">
        <v>86.314279674779769</v>
      </c>
      <c r="S10">
        <v>86.314279674779769</v>
      </c>
      <c r="T10">
        <v>86.314279674779769</v>
      </c>
      <c r="U10">
        <v>86.314279674779769</v>
      </c>
      <c r="V10">
        <v>86.314279674779769</v>
      </c>
      <c r="W10">
        <v>86.314279674779769</v>
      </c>
      <c r="X10">
        <v>86.314279674779769</v>
      </c>
      <c r="Y10">
        <v>86.314279674779769</v>
      </c>
      <c r="Z10">
        <v>86.314279674779769</v>
      </c>
      <c r="AA10">
        <v>86.314279674779769</v>
      </c>
      <c r="AB10">
        <v>86.314279674779769</v>
      </c>
      <c r="AC10">
        <v>86.314279674779769</v>
      </c>
      <c r="AD10">
        <v>86.314279674779769</v>
      </c>
      <c r="AE10">
        <v>86.314279674779769</v>
      </c>
      <c r="AF10">
        <v>86.314279674779769</v>
      </c>
      <c r="AG10">
        <v>86.314279674779769</v>
      </c>
      <c r="AH10">
        <v>86.314279674779769</v>
      </c>
    </row>
    <row r="11" spans="1:34" x14ac:dyDescent="0.3">
      <c r="A11" s="26">
        <f ca="1">Exceedance!U11</f>
        <v>46357</v>
      </c>
      <c r="B11" s="1">
        <v>43.89227967477985</v>
      </c>
      <c r="C11" s="1">
        <v>43.89227967477985</v>
      </c>
      <c r="D11" s="1">
        <v>43.89227967477985</v>
      </c>
      <c r="E11">
        <v>43.89227967477985</v>
      </c>
      <c r="F11">
        <v>43.89227967477985</v>
      </c>
      <c r="G11">
        <v>43.89227967477985</v>
      </c>
      <c r="H11">
        <v>43.89227967477985</v>
      </c>
      <c r="I11">
        <v>43.89227967477985</v>
      </c>
      <c r="J11">
        <v>43.89227967477985</v>
      </c>
      <c r="K11">
        <v>43.89227967477985</v>
      </c>
      <c r="L11">
        <v>43.89227967477985</v>
      </c>
      <c r="M11">
        <v>43.89227967477985</v>
      </c>
      <c r="N11">
        <v>43.89227967477985</v>
      </c>
      <c r="O11">
        <v>43.89227967477985</v>
      </c>
      <c r="P11">
        <v>43.89227967477985</v>
      </c>
      <c r="Q11">
        <v>43.89227967477985</v>
      </c>
      <c r="R11">
        <v>43.89227967477985</v>
      </c>
      <c r="S11">
        <v>43.89227967477985</v>
      </c>
      <c r="T11">
        <v>43.89227967477985</v>
      </c>
      <c r="U11">
        <v>43.89227967477985</v>
      </c>
      <c r="V11">
        <v>43.89227967477985</v>
      </c>
      <c r="W11">
        <v>43.89227967477985</v>
      </c>
      <c r="X11">
        <v>43.89227967477985</v>
      </c>
      <c r="Y11">
        <v>43.89227967477985</v>
      </c>
      <c r="Z11">
        <v>43.89227967477985</v>
      </c>
      <c r="AA11">
        <v>43.89227967477985</v>
      </c>
      <c r="AB11">
        <v>43.89227967477985</v>
      </c>
      <c r="AC11">
        <v>43.89227967477985</v>
      </c>
      <c r="AD11">
        <v>43.89227967477985</v>
      </c>
      <c r="AE11">
        <v>43.89227967477985</v>
      </c>
      <c r="AF11">
        <v>43.89227967477985</v>
      </c>
      <c r="AG11">
        <v>43.89227967477985</v>
      </c>
      <c r="AH11">
        <v>43.89227967477985</v>
      </c>
    </row>
    <row r="12" spans="1:34" x14ac:dyDescent="0.3">
      <c r="A12" s="26">
        <f ca="1">Exceedance!U12</f>
        <v>46388</v>
      </c>
      <c r="B12" s="1">
        <v>60.992120765276752</v>
      </c>
      <c r="C12" s="1">
        <v>60.992120765276752</v>
      </c>
      <c r="D12" s="1">
        <v>60.992120765276752</v>
      </c>
      <c r="E12">
        <v>68.903563492926224</v>
      </c>
      <c r="F12">
        <v>58.652872136233036</v>
      </c>
      <c r="G12">
        <v>58.652872136233036</v>
      </c>
      <c r="H12">
        <v>60.992120765276752</v>
      </c>
      <c r="I12">
        <v>64.102778134804893</v>
      </c>
      <c r="J12">
        <v>60.992120765276752</v>
      </c>
      <c r="K12">
        <v>58.652872136233036</v>
      </c>
      <c r="L12">
        <v>68.903563492926224</v>
      </c>
      <c r="M12">
        <v>60.992120765276752</v>
      </c>
      <c r="N12">
        <v>60.992120765276752</v>
      </c>
      <c r="O12">
        <v>60.992120765276752</v>
      </c>
      <c r="P12">
        <v>60.992120765276752</v>
      </c>
      <c r="Q12">
        <v>60.992120765276752</v>
      </c>
      <c r="R12">
        <v>60.992120765276752</v>
      </c>
      <c r="S12">
        <v>60.992120765276752</v>
      </c>
      <c r="T12">
        <v>60.992120765276752</v>
      </c>
      <c r="U12">
        <v>60.992120765276752</v>
      </c>
      <c r="V12">
        <v>60.992120765276752</v>
      </c>
      <c r="W12">
        <v>60.992120765276752</v>
      </c>
      <c r="X12">
        <v>60.992120765276752</v>
      </c>
      <c r="Y12">
        <v>60.992120765276752</v>
      </c>
      <c r="Z12">
        <v>60.992120765276752</v>
      </c>
      <c r="AA12">
        <v>60.992120765276752</v>
      </c>
      <c r="AB12">
        <v>68.903563492926224</v>
      </c>
      <c r="AC12">
        <v>60.992120765276752</v>
      </c>
      <c r="AD12">
        <v>60.992120765276752</v>
      </c>
      <c r="AE12">
        <v>60.992120765276752</v>
      </c>
      <c r="AF12">
        <v>60.992120765276752</v>
      </c>
      <c r="AG12">
        <v>60.992120765276752</v>
      </c>
      <c r="AH12">
        <v>60.992120765276752</v>
      </c>
    </row>
    <row r="13" spans="1:34" x14ac:dyDescent="0.3">
      <c r="A13" s="26">
        <f ca="1">Exceedance!U13</f>
        <v>46419</v>
      </c>
      <c r="B13" s="1">
        <v>57.53344841808061</v>
      </c>
      <c r="C13" s="1">
        <v>57.53344841808061</v>
      </c>
      <c r="D13" s="1">
        <v>57.53344841808061</v>
      </c>
      <c r="E13">
        <v>65.311480319485824</v>
      </c>
      <c r="F13">
        <v>55.237546457996949</v>
      </c>
      <c r="G13">
        <v>55.237546457996949</v>
      </c>
      <c r="H13">
        <v>57.53344841808061</v>
      </c>
      <c r="I13">
        <v>60.467710140259584</v>
      </c>
      <c r="J13">
        <v>57.53344841808061</v>
      </c>
      <c r="K13">
        <v>55.237546457996949</v>
      </c>
      <c r="L13">
        <v>65.311480319485824</v>
      </c>
      <c r="M13">
        <v>57.53344841808061</v>
      </c>
      <c r="N13">
        <v>57.53344841808061</v>
      </c>
      <c r="O13">
        <v>57.53344841808061</v>
      </c>
      <c r="P13">
        <v>57.53344841808061</v>
      </c>
      <c r="Q13">
        <v>57.53344841808061</v>
      </c>
      <c r="R13">
        <v>57.53344841808061</v>
      </c>
      <c r="S13">
        <v>57.53344841808061</v>
      </c>
      <c r="T13">
        <v>57.53344841808061</v>
      </c>
      <c r="U13">
        <v>57.53344841808061</v>
      </c>
      <c r="V13">
        <v>57.53344841808061</v>
      </c>
      <c r="W13">
        <v>57.53344841808061</v>
      </c>
      <c r="X13">
        <v>57.53344841808061</v>
      </c>
      <c r="Y13">
        <v>57.53344841808061</v>
      </c>
      <c r="Z13">
        <v>57.53344841808061</v>
      </c>
      <c r="AA13">
        <v>57.53344841808061</v>
      </c>
      <c r="AB13">
        <v>65.311480319485824</v>
      </c>
      <c r="AC13">
        <v>57.53344841808061</v>
      </c>
      <c r="AD13">
        <v>57.53344841808061</v>
      </c>
      <c r="AE13">
        <v>57.53344841808061</v>
      </c>
      <c r="AF13">
        <v>57.53344841808061</v>
      </c>
      <c r="AG13">
        <v>57.53344841808061</v>
      </c>
      <c r="AH13">
        <v>57.53344841808061</v>
      </c>
    </row>
    <row r="14" spans="1:34" x14ac:dyDescent="0.3">
      <c r="A14" s="26">
        <f ca="1">Exceedance!U14</f>
        <v>46447</v>
      </c>
      <c r="B14" s="1">
        <v>157.02249830425683</v>
      </c>
      <c r="C14" s="1">
        <v>157.02249830425683</v>
      </c>
      <c r="D14" s="1">
        <v>157.02249830425683</v>
      </c>
      <c r="E14">
        <v>168.63810573036568</v>
      </c>
      <c r="F14">
        <v>153.47972515266974</v>
      </c>
      <c r="G14">
        <v>153.47972515266974</v>
      </c>
      <c r="H14">
        <v>157.02249830425683</v>
      </c>
      <c r="I14">
        <v>165.03079815353715</v>
      </c>
      <c r="J14">
        <v>157.02249830425683</v>
      </c>
      <c r="K14">
        <v>153.47972515266974</v>
      </c>
      <c r="L14">
        <v>168.63810573036568</v>
      </c>
      <c r="M14">
        <v>157.02249830425683</v>
      </c>
      <c r="N14">
        <v>157.02249830425683</v>
      </c>
      <c r="O14">
        <v>157.02249830425683</v>
      </c>
      <c r="P14">
        <v>157.02249830425683</v>
      </c>
      <c r="Q14">
        <v>157.02249830425683</v>
      </c>
      <c r="R14">
        <v>157.02249830425683</v>
      </c>
      <c r="S14">
        <v>157.02249830425683</v>
      </c>
      <c r="T14">
        <v>157.02249830425683</v>
      </c>
      <c r="U14">
        <v>157.02249830425683</v>
      </c>
      <c r="V14">
        <v>157.02249830425683</v>
      </c>
      <c r="W14">
        <v>157.02249830425683</v>
      </c>
      <c r="X14">
        <v>157.02249830425683</v>
      </c>
      <c r="Y14">
        <v>157.02249830425683</v>
      </c>
      <c r="Z14">
        <v>157.02249830425683</v>
      </c>
      <c r="AA14">
        <v>157.02249830425683</v>
      </c>
      <c r="AB14">
        <v>168.63810573036568</v>
      </c>
      <c r="AC14">
        <v>157.02249830425683</v>
      </c>
      <c r="AD14">
        <v>157.02249830425683</v>
      </c>
      <c r="AE14">
        <v>157.02249830425683</v>
      </c>
      <c r="AF14">
        <v>157.02249830425683</v>
      </c>
      <c r="AG14">
        <v>157.02249830425683</v>
      </c>
      <c r="AH14">
        <v>157.02249830425683</v>
      </c>
    </row>
    <row r="15" spans="1:34" x14ac:dyDescent="0.3">
      <c r="A15" s="26">
        <f ca="1">Exceedance!U15</f>
        <v>46478</v>
      </c>
      <c r="B15" s="1">
        <v>178.07943427634294</v>
      </c>
      <c r="C15" s="1">
        <v>178.07943427634294</v>
      </c>
      <c r="D15" s="1">
        <v>178.07943427634294</v>
      </c>
      <c r="E15">
        <v>190.50726759267968</v>
      </c>
      <c r="F15">
        <v>174.27275985245538</v>
      </c>
      <c r="G15">
        <v>174.27275985245538</v>
      </c>
      <c r="H15">
        <v>178.07943427634294</v>
      </c>
      <c r="I15">
        <v>187.16165830204807</v>
      </c>
      <c r="J15">
        <v>178.07943427634294</v>
      </c>
      <c r="K15">
        <v>174.27275985245538</v>
      </c>
      <c r="L15">
        <v>190.50726759267968</v>
      </c>
      <c r="M15">
        <v>178.07943427634294</v>
      </c>
      <c r="N15">
        <v>178.07943427634294</v>
      </c>
      <c r="O15">
        <v>178.07943427634294</v>
      </c>
      <c r="P15">
        <v>178.07943427634294</v>
      </c>
      <c r="Q15">
        <v>178.07943427634294</v>
      </c>
      <c r="R15">
        <v>178.07943427634294</v>
      </c>
      <c r="S15">
        <v>178.07943427634294</v>
      </c>
      <c r="T15">
        <v>178.07943427634294</v>
      </c>
      <c r="U15">
        <v>178.07943427634294</v>
      </c>
      <c r="V15">
        <v>178.07943427634294</v>
      </c>
      <c r="W15">
        <v>178.07943427634294</v>
      </c>
      <c r="X15">
        <v>178.07943427634294</v>
      </c>
      <c r="Y15">
        <v>178.07943427634294</v>
      </c>
      <c r="Z15">
        <v>178.07943427634294</v>
      </c>
      <c r="AA15">
        <v>178.07943427634294</v>
      </c>
      <c r="AB15">
        <v>190.50726759267968</v>
      </c>
      <c r="AC15">
        <v>178.07943427634294</v>
      </c>
      <c r="AD15">
        <v>178.07943427634294</v>
      </c>
      <c r="AE15">
        <v>178.07943427634294</v>
      </c>
      <c r="AF15">
        <v>178.07943427634294</v>
      </c>
      <c r="AG15">
        <v>178.07943427634294</v>
      </c>
      <c r="AH15">
        <v>178.07943427634294</v>
      </c>
    </row>
    <row r="16" spans="1:34" x14ac:dyDescent="0.3">
      <c r="A16" s="26">
        <f ca="1">Exceedance!U16</f>
        <v>46508</v>
      </c>
      <c r="B16" s="1">
        <v>180.21624158368763</v>
      </c>
      <c r="C16" s="1">
        <v>180.21624158368763</v>
      </c>
      <c r="D16" s="1">
        <v>180.21624158368763</v>
      </c>
      <c r="E16">
        <v>192.72649763331066</v>
      </c>
      <c r="F16">
        <v>176.3827870922814</v>
      </c>
      <c r="G16">
        <v>176.3827870922814</v>
      </c>
      <c r="H16">
        <v>180.21624158368763</v>
      </c>
      <c r="I16">
        <v>189.40744485645706</v>
      </c>
      <c r="J16">
        <v>180.21624158368763</v>
      </c>
      <c r="K16">
        <v>176.3827870922814</v>
      </c>
      <c r="L16">
        <v>192.72649763331066</v>
      </c>
      <c r="M16">
        <v>180.21624158368763</v>
      </c>
      <c r="N16">
        <v>180.21624158368763</v>
      </c>
      <c r="O16">
        <v>180.21624158368763</v>
      </c>
      <c r="P16">
        <v>180.21624158368763</v>
      </c>
      <c r="Q16">
        <v>180.21624158368763</v>
      </c>
      <c r="R16">
        <v>180.21624158368763</v>
      </c>
      <c r="S16">
        <v>180.21624158368763</v>
      </c>
      <c r="T16">
        <v>180.21624158368763</v>
      </c>
      <c r="U16">
        <v>180.21624158368763</v>
      </c>
      <c r="V16">
        <v>180.21624158368763</v>
      </c>
      <c r="W16">
        <v>180.21624158368763</v>
      </c>
      <c r="X16">
        <v>180.21624158368763</v>
      </c>
      <c r="Y16">
        <v>180.21624158368763</v>
      </c>
      <c r="Z16">
        <v>180.21624158368763</v>
      </c>
      <c r="AA16">
        <v>180.21624158368763</v>
      </c>
      <c r="AB16">
        <v>192.72649763331066</v>
      </c>
      <c r="AC16">
        <v>180.21624158368763</v>
      </c>
      <c r="AD16">
        <v>180.21624158368763</v>
      </c>
      <c r="AE16">
        <v>180.21624158368763</v>
      </c>
      <c r="AF16">
        <v>180.21624158368763</v>
      </c>
      <c r="AG16">
        <v>180.21624158368763</v>
      </c>
      <c r="AH16">
        <v>180.21624158368763</v>
      </c>
    </row>
    <row r="17" spans="1:34" x14ac:dyDescent="0.3">
      <c r="A17" s="26">
        <f ca="1">Exceedance!U17</f>
        <v>46539</v>
      </c>
      <c r="B17" s="1">
        <v>76.658092051251799</v>
      </c>
      <c r="C17" s="1">
        <v>76.658092051251799</v>
      </c>
      <c r="D17" s="1">
        <v>76.658092051251799</v>
      </c>
      <c r="E17">
        <v>85.173815833414807</v>
      </c>
      <c r="F17">
        <v>74.122505751823752</v>
      </c>
      <c r="G17">
        <v>74.122505751823752</v>
      </c>
      <c r="H17">
        <v>76.658092051251799</v>
      </c>
      <c r="I17">
        <v>80.567729164722167</v>
      </c>
      <c r="J17">
        <v>76.658092051251799</v>
      </c>
      <c r="K17">
        <v>74.122505751823752</v>
      </c>
      <c r="L17">
        <v>85.173815833414807</v>
      </c>
      <c r="M17">
        <v>76.658092051251799</v>
      </c>
      <c r="N17">
        <v>76.658092051251799</v>
      </c>
      <c r="O17">
        <v>76.658092051251799</v>
      </c>
      <c r="P17">
        <v>76.658092051251799</v>
      </c>
      <c r="Q17">
        <v>76.658092051251799</v>
      </c>
      <c r="R17">
        <v>76.658092051251799</v>
      </c>
      <c r="S17">
        <v>76.658092051251799</v>
      </c>
      <c r="T17">
        <v>76.658092051251799</v>
      </c>
      <c r="U17">
        <v>76.658092051251799</v>
      </c>
      <c r="V17">
        <v>76.658092051251799</v>
      </c>
      <c r="W17">
        <v>76.658092051251799</v>
      </c>
      <c r="X17">
        <v>76.658092051251799</v>
      </c>
      <c r="Y17">
        <v>76.658092051251799</v>
      </c>
      <c r="Z17">
        <v>76.658092051251799</v>
      </c>
      <c r="AA17">
        <v>76.658092051251799</v>
      </c>
      <c r="AB17">
        <v>85.173815833414807</v>
      </c>
      <c r="AC17">
        <v>76.658092051251799</v>
      </c>
      <c r="AD17">
        <v>76.658092051251799</v>
      </c>
      <c r="AE17">
        <v>76.658092051251799</v>
      </c>
      <c r="AF17">
        <v>76.658092051251799</v>
      </c>
      <c r="AG17">
        <v>76.658092051251799</v>
      </c>
      <c r="AH17">
        <v>76.658092051251799</v>
      </c>
    </row>
    <row r="18" spans="1:34" x14ac:dyDescent="0.3">
      <c r="A18" s="26">
        <f ca="1">Exceedance!U18</f>
        <v>46569</v>
      </c>
      <c r="B18" s="1">
        <v>14.706891690630032</v>
      </c>
      <c r="C18" s="1">
        <v>14.706891690630032</v>
      </c>
      <c r="D18" s="1">
        <v>14.706891690630032</v>
      </c>
      <c r="E18">
        <v>20.832981533159181</v>
      </c>
      <c r="F18">
        <v>12.947724173943296</v>
      </c>
      <c r="G18">
        <v>12.947724173943296</v>
      </c>
      <c r="H18">
        <v>14.706891690630032</v>
      </c>
      <c r="I18">
        <v>15.456957444145445</v>
      </c>
      <c r="J18">
        <v>14.706891690630032</v>
      </c>
      <c r="K18">
        <v>12.947724173943296</v>
      </c>
      <c r="L18">
        <v>20.832981533159181</v>
      </c>
      <c r="M18">
        <v>14.706891690630032</v>
      </c>
      <c r="N18">
        <v>14.706891690630032</v>
      </c>
      <c r="O18">
        <v>14.706891690630032</v>
      </c>
      <c r="P18">
        <v>14.706891690630032</v>
      </c>
      <c r="Q18">
        <v>14.706891690630032</v>
      </c>
      <c r="R18">
        <v>14.706891690630032</v>
      </c>
      <c r="S18">
        <v>14.706891690630032</v>
      </c>
      <c r="T18">
        <v>14.706891690630032</v>
      </c>
      <c r="U18">
        <v>14.706891690630032</v>
      </c>
      <c r="V18">
        <v>14.706891690630032</v>
      </c>
      <c r="W18">
        <v>14.706891690630032</v>
      </c>
      <c r="X18">
        <v>14.706891690630032</v>
      </c>
      <c r="Y18">
        <v>14.706891690630032</v>
      </c>
      <c r="Z18">
        <v>14.706891690630032</v>
      </c>
      <c r="AA18">
        <v>14.706891690630032</v>
      </c>
      <c r="AB18">
        <v>20.832981533159181</v>
      </c>
      <c r="AC18">
        <v>14.706891690630032</v>
      </c>
      <c r="AD18">
        <v>14.706891690630032</v>
      </c>
      <c r="AE18">
        <v>14.706891690630032</v>
      </c>
      <c r="AF18">
        <v>14.706891690630032</v>
      </c>
      <c r="AG18">
        <v>14.706891690630032</v>
      </c>
      <c r="AH18">
        <v>14.706891690630032</v>
      </c>
    </row>
    <row r="19" spans="1:34" x14ac:dyDescent="0.3">
      <c r="A19" s="26">
        <f ca="1">Exceedance!U19</f>
        <v>46600</v>
      </c>
      <c r="B19" s="1">
        <v>22.539565572994945</v>
      </c>
      <c r="C19" s="1">
        <v>22.539565572994945</v>
      </c>
      <c r="D19" s="1">
        <v>22.539565572994945</v>
      </c>
      <c r="E19">
        <v>28.967783917287235</v>
      </c>
      <c r="F19">
        <v>20.682233128333362</v>
      </c>
      <c r="G19">
        <v>20.682233128333362</v>
      </c>
      <c r="H19">
        <v>22.539565572994945</v>
      </c>
      <c r="I19">
        <v>23.689105298387069</v>
      </c>
      <c r="J19">
        <v>22.539565572994945</v>
      </c>
      <c r="K19">
        <v>20.682233128333362</v>
      </c>
      <c r="L19">
        <v>28.967783917287235</v>
      </c>
      <c r="M19">
        <v>22.539565572994945</v>
      </c>
      <c r="N19">
        <v>22.539565572994945</v>
      </c>
      <c r="O19">
        <v>22.539565572994945</v>
      </c>
      <c r="P19">
        <v>22.539565572994945</v>
      </c>
      <c r="Q19">
        <v>22.539565572994945</v>
      </c>
      <c r="R19">
        <v>22.539565572994945</v>
      </c>
      <c r="S19">
        <v>22.539565572994945</v>
      </c>
      <c r="T19">
        <v>22.539565572994945</v>
      </c>
      <c r="U19">
        <v>22.539565572994945</v>
      </c>
      <c r="V19">
        <v>22.539565572994945</v>
      </c>
      <c r="W19">
        <v>22.539565572994945</v>
      </c>
      <c r="X19">
        <v>22.539565572994945</v>
      </c>
      <c r="Y19">
        <v>22.539565572994945</v>
      </c>
      <c r="Z19">
        <v>22.539565572994945</v>
      </c>
      <c r="AA19">
        <v>22.539565572994945</v>
      </c>
      <c r="AB19">
        <v>28.967783917287235</v>
      </c>
      <c r="AC19">
        <v>22.539565572994945</v>
      </c>
      <c r="AD19">
        <v>22.539565572994945</v>
      </c>
      <c r="AE19">
        <v>22.539565572994945</v>
      </c>
      <c r="AF19">
        <v>22.539565572994945</v>
      </c>
      <c r="AG19">
        <v>22.539565572994945</v>
      </c>
      <c r="AH19">
        <v>22.539565572994945</v>
      </c>
    </row>
    <row r="20" spans="1:34" x14ac:dyDescent="0.3">
      <c r="A20" s="26">
        <f ca="1">Exceedance!U20</f>
        <v>46631</v>
      </c>
      <c r="B20" s="1">
        <v>57.53344841808061</v>
      </c>
      <c r="C20" s="1">
        <v>57.53344841808061</v>
      </c>
      <c r="D20" s="1">
        <v>57.53344841808061</v>
      </c>
      <c r="E20">
        <v>65.311480319485838</v>
      </c>
      <c r="F20">
        <v>55.23754645799697</v>
      </c>
      <c r="G20">
        <v>55.23754645799697</v>
      </c>
      <c r="H20">
        <v>57.53344841808061</v>
      </c>
      <c r="I20">
        <v>60.467710140259584</v>
      </c>
      <c r="J20">
        <v>57.53344841808061</v>
      </c>
      <c r="K20">
        <v>55.23754645799697</v>
      </c>
      <c r="L20">
        <v>65.311480319485838</v>
      </c>
      <c r="M20">
        <v>57.53344841808061</v>
      </c>
      <c r="N20">
        <v>57.53344841808061</v>
      </c>
      <c r="O20">
        <v>57.53344841808061</v>
      </c>
      <c r="P20">
        <v>57.53344841808061</v>
      </c>
      <c r="Q20">
        <v>57.53344841808061</v>
      </c>
      <c r="R20">
        <v>57.53344841808061</v>
      </c>
      <c r="S20">
        <v>57.53344841808061</v>
      </c>
      <c r="T20">
        <v>57.53344841808061</v>
      </c>
      <c r="U20">
        <v>57.53344841808061</v>
      </c>
      <c r="V20">
        <v>57.53344841808061</v>
      </c>
      <c r="W20">
        <v>57.53344841808061</v>
      </c>
      <c r="X20">
        <v>57.53344841808061</v>
      </c>
      <c r="Y20">
        <v>57.53344841808061</v>
      </c>
      <c r="Z20">
        <v>57.53344841808061</v>
      </c>
      <c r="AA20">
        <v>57.53344841808061</v>
      </c>
      <c r="AB20">
        <v>65.311480319485838</v>
      </c>
      <c r="AC20">
        <v>57.53344841808061</v>
      </c>
      <c r="AD20">
        <v>57.53344841808061</v>
      </c>
      <c r="AE20">
        <v>57.53344841808061</v>
      </c>
      <c r="AF20">
        <v>57.53344841808061</v>
      </c>
      <c r="AG20">
        <v>57.53344841808061</v>
      </c>
      <c r="AH20">
        <v>57.53344841808061</v>
      </c>
    </row>
    <row r="21" spans="1:34" x14ac:dyDescent="0.3">
      <c r="A21" s="26">
        <f ca="1">Exceedance!U21</f>
        <v>46661</v>
      </c>
      <c r="B21" s="1">
        <v>58.245509680113784</v>
      </c>
      <c r="C21" s="1">
        <v>58.245509680113784</v>
      </c>
      <c r="D21" s="1">
        <v>58.245509680113784</v>
      </c>
      <c r="E21">
        <v>66.051007808952008</v>
      </c>
      <c r="F21">
        <v>55.940683635668776</v>
      </c>
      <c r="G21">
        <v>55.940683635668776</v>
      </c>
      <c r="H21">
        <v>58.245509680113784</v>
      </c>
      <c r="I21">
        <v>61.216087217917917</v>
      </c>
      <c r="J21">
        <v>58.245509680113784</v>
      </c>
      <c r="K21">
        <v>55.940683635668776</v>
      </c>
      <c r="L21">
        <v>66.051007808952008</v>
      </c>
      <c r="M21">
        <v>58.245509680113784</v>
      </c>
      <c r="N21">
        <v>58.245509680113784</v>
      </c>
      <c r="O21">
        <v>58.245509680113784</v>
      </c>
      <c r="P21">
        <v>58.245509680113784</v>
      </c>
      <c r="Q21">
        <v>58.245509680113784</v>
      </c>
      <c r="R21">
        <v>58.245509680113784</v>
      </c>
      <c r="S21">
        <v>58.245509680113784</v>
      </c>
      <c r="T21">
        <v>58.245509680113784</v>
      </c>
      <c r="U21">
        <v>58.245509680113784</v>
      </c>
      <c r="V21">
        <v>58.245509680113784</v>
      </c>
      <c r="W21">
        <v>58.245509680113784</v>
      </c>
      <c r="X21">
        <v>58.245509680113784</v>
      </c>
      <c r="Y21">
        <v>58.245509680113784</v>
      </c>
      <c r="Z21">
        <v>58.245509680113784</v>
      </c>
      <c r="AA21">
        <v>58.245509680113784</v>
      </c>
      <c r="AB21">
        <v>66.051007808952008</v>
      </c>
      <c r="AC21">
        <v>58.245509680113784</v>
      </c>
      <c r="AD21">
        <v>58.245509680113784</v>
      </c>
      <c r="AE21">
        <v>58.245509680113784</v>
      </c>
      <c r="AF21">
        <v>58.245509680113784</v>
      </c>
      <c r="AG21">
        <v>58.245509680113784</v>
      </c>
      <c r="AH21">
        <v>58.245509680113784</v>
      </c>
    </row>
    <row r="22" spans="1:34" x14ac:dyDescent="0.3">
      <c r="A22" s="26">
        <f ca="1">Exceedance!U22</f>
        <v>46692</v>
      </c>
      <c r="B22" s="1">
        <v>47.971126601495016</v>
      </c>
      <c r="C22" s="1">
        <v>47.971126601495016</v>
      </c>
      <c r="D22" s="1">
        <v>47.971126601495016</v>
      </c>
      <c r="E22">
        <v>55.380312562521354</v>
      </c>
      <c r="F22">
        <v>45.795066811083579</v>
      </c>
      <c r="G22">
        <v>45.795066811083579</v>
      </c>
      <c r="H22">
        <v>47.971126601495016</v>
      </c>
      <c r="I22">
        <v>50.4177006280283</v>
      </c>
      <c r="J22">
        <v>47.971126601495016</v>
      </c>
      <c r="K22">
        <v>45.795066811083579</v>
      </c>
      <c r="L22">
        <v>55.380312562521354</v>
      </c>
      <c r="M22">
        <v>47.971126601495016</v>
      </c>
      <c r="N22">
        <v>47.971126601495016</v>
      </c>
      <c r="O22">
        <v>47.971126601495016</v>
      </c>
      <c r="P22">
        <v>47.971126601495016</v>
      </c>
      <c r="Q22">
        <v>47.971126601495016</v>
      </c>
      <c r="R22">
        <v>47.971126601495016</v>
      </c>
      <c r="S22">
        <v>47.971126601495016</v>
      </c>
      <c r="T22">
        <v>47.971126601495016</v>
      </c>
      <c r="U22">
        <v>47.971126601495016</v>
      </c>
      <c r="V22">
        <v>47.971126601495016</v>
      </c>
      <c r="W22">
        <v>47.971126601495016</v>
      </c>
      <c r="X22">
        <v>47.971126601495016</v>
      </c>
      <c r="Y22">
        <v>47.971126601495016</v>
      </c>
      <c r="Z22">
        <v>47.971126601495016</v>
      </c>
      <c r="AA22">
        <v>47.971126601495016</v>
      </c>
      <c r="AB22">
        <v>55.380312562521354</v>
      </c>
      <c r="AC22">
        <v>47.971126601495016</v>
      </c>
      <c r="AD22">
        <v>47.971126601495016</v>
      </c>
      <c r="AE22">
        <v>47.971126601495016</v>
      </c>
      <c r="AF22">
        <v>47.971126601495016</v>
      </c>
      <c r="AG22">
        <v>47.971126601495016</v>
      </c>
      <c r="AH22">
        <v>47.971126601495016</v>
      </c>
    </row>
    <row r="23" spans="1:34" x14ac:dyDescent="0.3">
      <c r="A23" s="26">
        <f ca="1">Exceedance!U23</f>
        <v>46722</v>
      </c>
      <c r="B23" s="1">
        <v>29.660178193326686</v>
      </c>
      <c r="C23" s="1">
        <v>29.660178193326686</v>
      </c>
      <c r="D23" s="1">
        <v>29.660178193326686</v>
      </c>
      <c r="E23">
        <v>36.363058811949102</v>
      </c>
      <c r="F23">
        <v>27.713604905051611</v>
      </c>
      <c r="G23">
        <v>27.713604905051611</v>
      </c>
      <c r="H23">
        <v>29.660178193326686</v>
      </c>
      <c r="I23">
        <v>31.172876074970358</v>
      </c>
      <c r="J23">
        <v>29.660178193326686</v>
      </c>
      <c r="K23">
        <v>27.713604905051611</v>
      </c>
      <c r="L23">
        <v>36.363058811949102</v>
      </c>
      <c r="M23">
        <v>29.660178193326686</v>
      </c>
      <c r="N23">
        <v>29.660178193326686</v>
      </c>
      <c r="O23">
        <v>29.660178193326686</v>
      </c>
      <c r="P23">
        <v>29.660178193326686</v>
      </c>
      <c r="Q23">
        <v>29.660178193326686</v>
      </c>
      <c r="R23">
        <v>29.660178193326686</v>
      </c>
      <c r="S23">
        <v>29.660178193326686</v>
      </c>
      <c r="T23">
        <v>29.660178193326686</v>
      </c>
      <c r="U23">
        <v>29.660178193326686</v>
      </c>
      <c r="V23">
        <v>29.660178193326686</v>
      </c>
      <c r="W23">
        <v>29.660178193326686</v>
      </c>
      <c r="X23">
        <v>29.660178193326686</v>
      </c>
      <c r="Y23">
        <v>29.660178193326686</v>
      </c>
      <c r="Z23">
        <v>29.660178193326686</v>
      </c>
      <c r="AA23">
        <v>29.660178193326686</v>
      </c>
      <c r="AB23">
        <v>36.363058811949102</v>
      </c>
      <c r="AC23">
        <v>29.660178193326686</v>
      </c>
      <c r="AD23">
        <v>29.660178193326686</v>
      </c>
      <c r="AE23">
        <v>29.660178193326686</v>
      </c>
      <c r="AF23">
        <v>29.660178193326686</v>
      </c>
      <c r="AG23">
        <v>29.660178193326686</v>
      </c>
      <c r="AH23">
        <v>29.660178193326686</v>
      </c>
    </row>
    <row r="24" spans="1:34" x14ac:dyDescent="0.3">
      <c r="A24" s="26">
        <f ca="1">Exceedance!U24</f>
        <v>46753</v>
      </c>
      <c r="B24" s="1">
        <v>63.608074440977404</v>
      </c>
      <c r="C24" s="1">
        <v>50.477115232887869</v>
      </c>
      <c r="D24" s="1">
        <v>60.538876567615034</v>
      </c>
      <c r="E24">
        <v>48.209128460557594</v>
      </c>
      <c r="F24">
        <v>64.752080810103976</v>
      </c>
      <c r="G24">
        <v>50.477115232887869</v>
      </c>
      <c r="H24">
        <v>67.124863670882078</v>
      </c>
      <c r="I24">
        <v>60.538876567615034</v>
      </c>
      <c r="J24">
        <v>64.752080810103976</v>
      </c>
      <c r="K24">
        <v>68.425931188855486</v>
      </c>
      <c r="L24">
        <v>60.538876567615034</v>
      </c>
      <c r="M24">
        <v>50.477115232887869</v>
      </c>
      <c r="N24">
        <v>50.477115232887869</v>
      </c>
      <c r="O24">
        <v>50.477115232887869</v>
      </c>
      <c r="P24">
        <v>50.477115232887869</v>
      </c>
      <c r="Q24">
        <v>50.477115232887869</v>
      </c>
      <c r="R24">
        <v>67.124863670882078</v>
      </c>
      <c r="S24">
        <v>50.477115232887869</v>
      </c>
      <c r="T24">
        <v>50.477115232887869</v>
      </c>
      <c r="U24">
        <v>60.538876567615034</v>
      </c>
      <c r="V24">
        <v>50.477115232887869</v>
      </c>
      <c r="W24">
        <v>50.477115232887869</v>
      </c>
      <c r="X24">
        <v>67.124863670882078</v>
      </c>
      <c r="Y24">
        <v>50.477115232887869</v>
      </c>
      <c r="Z24">
        <v>50.477115232887869</v>
      </c>
      <c r="AA24">
        <v>58.169230768577179</v>
      </c>
      <c r="AB24">
        <v>50.477115232887869</v>
      </c>
      <c r="AC24">
        <v>60.538876567615034</v>
      </c>
      <c r="AD24">
        <v>60.538876567615034</v>
      </c>
      <c r="AE24">
        <v>50.477115232887869</v>
      </c>
      <c r="AF24">
        <v>60.538876567615048</v>
      </c>
      <c r="AG24">
        <v>50.477115232887869</v>
      </c>
      <c r="AH24">
        <v>58.169230768577165</v>
      </c>
    </row>
    <row r="25" spans="1:34" x14ac:dyDescent="0.3">
      <c r="A25" s="26">
        <f ca="1">Exceedance!U25</f>
        <v>46784</v>
      </c>
      <c r="B25" s="1">
        <v>59.782300692695848</v>
      </c>
      <c r="C25" s="1">
        <v>47.441116673834529</v>
      </c>
      <c r="D25" s="1">
        <v>56.897702915396557</v>
      </c>
      <c r="E25">
        <v>45.230605072438053</v>
      </c>
      <c r="F25">
        <v>60.75147774423246</v>
      </c>
      <c r="G25">
        <v>47.441116673834529</v>
      </c>
      <c r="H25">
        <v>63.087568979194302</v>
      </c>
      <c r="I25">
        <v>56.897702915396557</v>
      </c>
      <c r="J25">
        <v>60.75147774423246</v>
      </c>
      <c r="K25">
        <v>64.646523548058141</v>
      </c>
      <c r="L25">
        <v>56.897702915396557</v>
      </c>
      <c r="M25">
        <v>47.441116673834529</v>
      </c>
      <c r="N25">
        <v>47.441116673834529</v>
      </c>
      <c r="O25">
        <v>47.441116673834529</v>
      </c>
      <c r="P25">
        <v>47.441116673834529</v>
      </c>
      <c r="Q25">
        <v>47.441116673834529</v>
      </c>
      <c r="R25">
        <v>63.087568979194302</v>
      </c>
      <c r="S25">
        <v>47.441116673834529</v>
      </c>
      <c r="T25">
        <v>47.441116673834529</v>
      </c>
      <c r="U25">
        <v>56.897702915396557</v>
      </c>
      <c r="V25">
        <v>47.441116673834529</v>
      </c>
      <c r="W25">
        <v>47.441116673834529</v>
      </c>
      <c r="X25">
        <v>63.087568979194302</v>
      </c>
      <c r="Y25">
        <v>47.441116673834529</v>
      </c>
      <c r="Z25">
        <v>47.441116673834529</v>
      </c>
      <c r="AA25">
        <v>54.956337185597761</v>
      </c>
      <c r="AB25">
        <v>47.441116673834529</v>
      </c>
      <c r="AC25">
        <v>56.897702915396557</v>
      </c>
      <c r="AD25">
        <v>56.897702915396557</v>
      </c>
      <c r="AE25">
        <v>47.441116673834529</v>
      </c>
      <c r="AF25">
        <v>56.897702915396557</v>
      </c>
      <c r="AG25">
        <v>47.441116673834529</v>
      </c>
      <c r="AH25">
        <v>54.956337185597746</v>
      </c>
    </row>
    <row r="26" spans="1:34" x14ac:dyDescent="0.3">
      <c r="A26" s="26">
        <f ca="1">Exceedance!U26</f>
        <v>46813</v>
      </c>
      <c r="B26" s="1">
        <v>169.84200171173529</v>
      </c>
      <c r="C26" s="1">
        <v>134.78059770136105</v>
      </c>
      <c r="D26" s="1">
        <v>161.6468360029389</v>
      </c>
      <c r="E26">
        <v>130.91664275877545</v>
      </c>
      <c r="F26">
        <v>175.84066134361512</v>
      </c>
      <c r="G26">
        <v>134.78059770136105</v>
      </c>
      <c r="H26">
        <v>179.23229575309196</v>
      </c>
      <c r="I26">
        <v>161.6468360029389</v>
      </c>
      <c r="J26">
        <v>175.84066134361512</v>
      </c>
      <c r="K26">
        <v>173.37236630393659</v>
      </c>
      <c r="L26">
        <v>161.6468360029389</v>
      </c>
      <c r="M26">
        <v>134.78059770136105</v>
      </c>
      <c r="N26">
        <v>134.78059770136105</v>
      </c>
      <c r="O26">
        <v>134.78059770136105</v>
      </c>
      <c r="P26">
        <v>134.78059770136105</v>
      </c>
      <c r="Q26">
        <v>134.78059770136105</v>
      </c>
      <c r="R26">
        <v>179.23229575309196</v>
      </c>
      <c r="S26">
        <v>134.78059770136105</v>
      </c>
      <c r="T26">
        <v>134.78059770136105</v>
      </c>
      <c r="U26">
        <v>161.6468360029389</v>
      </c>
      <c r="V26">
        <v>134.78059770136105</v>
      </c>
      <c r="W26">
        <v>134.78059770136105</v>
      </c>
      <c r="X26">
        <v>179.23229575309196</v>
      </c>
      <c r="Y26">
        <v>134.78059770136105</v>
      </c>
      <c r="Z26">
        <v>134.78059770136105</v>
      </c>
      <c r="AA26">
        <v>147.38472694793978</v>
      </c>
      <c r="AB26">
        <v>134.78059770136105</v>
      </c>
      <c r="AC26">
        <v>161.6468360029389</v>
      </c>
      <c r="AD26">
        <v>161.6468360029389</v>
      </c>
      <c r="AE26">
        <v>134.78059770136105</v>
      </c>
      <c r="AF26">
        <v>161.64683600293893</v>
      </c>
      <c r="AG26">
        <v>134.78059770136105</v>
      </c>
      <c r="AH26">
        <v>147.38472694793973</v>
      </c>
    </row>
    <row r="27" spans="1:34" x14ac:dyDescent="0.3">
      <c r="A27" s="26">
        <f ca="1">Exceedance!U27</f>
        <v>46844</v>
      </c>
      <c r="B27" s="1">
        <v>193.13671297904966</v>
      </c>
      <c r="C27" s="1">
        <v>153.26645559426365</v>
      </c>
      <c r="D27" s="1">
        <v>183.817537796447</v>
      </c>
      <c r="E27">
        <v>149.05254072199224</v>
      </c>
      <c r="F27">
        <v>200.19988890025516</v>
      </c>
      <c r="G27">
        <v>153.26645559426365</v>
      </c>
      <c r="H27">
        <v>203.81493454247976</v>
      </c>
      <c r="I27">
        <v>183.817537796447</v>
      </c>
      <c r="J27">
        <v>200.19988890025516</v>
      </c>
      <c r="K27">
        <v>196.38475949456927</v>
      </c>
      <c r="L27">
        <v>183.817537796447</v>
      </c>
      <c r="M27">
        <v>153.26645559426365</v>
      </c>
      <c r="N27">
        <v>153.26645559426365</v>
      </c>
      <c r="O27">
        <v>153.26645559426365</v>
      </c>
      <c r="P27">
        <v>153.26645559426365</v>
      </c>
      <c r="Q27">
        <v>153.26645559426365</v>
      </c>
      <c r="R27">
        <v>203.81493454247976</v>
      </c>
      <c r="S27">
        <v>153.26645559426365</v>
      </c>
      <c r="T27">
        <v>153.26645559426365</v>
      </c>
      <c r="U27">
        <v>183.817537796447</v>
      </c>
      <c r="V27">
        <v>153.26645559426365</v>
      </c>
      <c r="W27">
        <v>153.26645559426365</v>
      </c>
      <c r="X27">
        <v>203.81493454247976</v>
      </c>
      <c r="Y27">
        <v>153.26645559426365</v>
      </c>
      <c r="Z27">
        <v>153.26645559426365</v>
      </c>
      <c r="AA27">
        <v>166.94767898652549</v>
      </c>
      <c r="AB27">
        <v>153.26645559426365</v>
      </c>
      <c r="AC27">
        <v>183.817537796447</v>
      </c>
      <c r="AD27">
        <v>183.817537796447</v>
      </c>
      <c r="AE27">
        <v>153.26645559426365</v>
      </c>
      <c r="AF27">
        <v>183.81753779644706</v>
      </c>
      <c r="AG27">
        <v>153.26645559426365</v>
      </c>
      <c r="AH27">
        <v>166.94767898652549</v>
      </c>
    </row>
    <row r="28" spans="1:34" x14ac:dyDescent="0.3">
      <c r="A28" s="26">
        <f ca="1">Exceedance!U28</f>
        <v>46874</v>
      </c>
      <c r="B28" s="1">
        <v>195.50005917393983</v>
      </c>
      <c r="C28" s="1">
        <v>155.14192343797859</v>
      </c>
      <c r="D28" s="1">
        <v>186.06684851425155</v>
      </c>
      <c r="E28">
        <v>150.89250366252571</v>
      </c>
      <c r="F28">
        <v>202.6712347390519</v>
      </c>
      <c r="G28">
        <v>155.14192343797859</v>
      </c>
      <c r="H28">
        <v>206.30894638819765</v>
      </c>
      <c r="I28">
        <v>186.06684851425155</v>
      </c>
      <c r="J28">
        <v>202.6712347390519</v>
      </c>
      <c r="K28">
        <v>198.71946333606786</v>
      </c>
      <c r="L28">
        <v>186.06684851425155</v>
      </c>
      <c r="M28">
        <v>155.14192343797859</v>
      </c>
      <c r="N28">
        <v>155.14192343797859</v>
      </c>
      <c r="O28">
        <v>155.14192343797859</v>
      </c>
      <c r="P28">
        <v>155.14192343797859</v>
      </c>
      <c r="Q28">
        <v>155.14192343797859</v>
      </c>
      <c r="R28">
        <v>206.30894638819765</v>
      </c>
      <c r="S28">
        <v>155.14192343797859</v>
      </c>
      <c r="T28">
        <v>155.14192343797859</v>
      </c>
      <c r="U28">
        <v>186.06684851425155</v>
      </c>
      <c r="V28">
        <v>155.14192343797859</v>
      </c>
      <c r="W28">
        <v>155.14192343797859</v>
      </c>
      <c r="X28">
        <v>206.30894638819765</v>
      </c>
      <c r="Y28">
        <v>155.14192343797859</v>
      </c>
      <c r="Z28">
        <v>155.14192343797859</v>
      </c>
      <c r="AA28">
        <v>168.93242255044694</v>
      </c>
      <c r="AB28">
        <v>155.14192343797859</v>
      </c>
      <c r="AC28">
        <v>186.06684851425155</v>
      </c>
      <c r="AD28">
        <v>186.06684851425155</v>
      </c>
      <c r="AE28">
        <v>155.14192343797859</v>
      </c>
      <c r="AF28">
        <v>186.06684851425157</v>
      </c>
      <c r="AG28">
        <v>155.14192343797859</v>
      </c>
      <c r="AH28">
        <v>168.93242255044692</v>
      </c>
    </row>
    <row r="29" spans="1:34" x14ac:dyDescent="0.3">
      <c r="A29" s="26">
        <f ca="1">Exceedance!U29</f>
        <v>46905</v>
      </c>
      <c r="B29" s="1">
        <v>80.939060187499393</v>
      </c>
      <c r="C29" s="1">
        <v>64.230371754408267</v>
      </c>
      <c r="D29" s="1">
        <v>77.033612748905227</v>
      </c>
      <c r="E29">
        <v>61.702018992405961</v>
      </c>
      <c r="F29">
        <v>82.875053906266615</v>
      </c>
      <c r="G29">
        <v>64.230371754408267</v>
      </c>
      <c r="H29">
        <v>85.414052044234964</v>
      </c>
      <c r="I29">
        <v>77.033612748905227</v>
      </c>
      <c r="J29">
        <v>82.875053906266615</v>
      </c>
      <c r="K29">
        <v>85.546875672929133</v>
      </c>
      <c r="L29">
        <v>77.033612748905227</v>
      </c>
      <c r="M29">
        <v>64.230371754408267</v>
      </c>
      <c r="N29">
        <v>64.230371754408267</v>
      </c>
      <c r="O29">
        <v>64.230371754408267</v>
      </c>
      <c r="P29">
        <v>64.230371754408267</v>
      </c>
      <c r="Q29">
        <v>64.230371754408267</v>
      </c>
      <c r="R29">
        <v>85.414052044234964</v>
      </c>
      <c r="S29">
        <v>64.230371754408267</v>
      </c>
      <c r="T29">
        <v>64.230371754408267</v>
      </c>
      <c r="U29">
        <v>77.033612748905227</v>
      </c>
      <c r="V29">
        <v>64.230371754408267</v>
      </c>
      <c r="W29">
        <v>64.230371754408267</v>
      </c>
      <c r="X29">
        <v>85.414052044234964</v>
      </c>
      <c r="Y29">
        <v>64.230371754408267</v>
      </c>
      <c r="Z29">
        <v>64.230371754408267</v>
      </c>
      <c r="AA29">
        <v>72.723832413987921</v>
      </c>
      <c r="AB29">
        <v>64.230371754408267</v>
      </c>
      <c r="AC29">
        <v>77.033612748905227</v>
      </c>
      <c r="AD29">
        <v>77.033612748905227</v>
      </c>
      <c r="AE29">
        <v>64.230371754408267</v>
      </c>
      <c r="AF29">
        <v>77.033612748905242</v>
      </c>
      <c r="AG29">
        <v>64.230371754408267</v>
      </c>
      <c r="AH29">
        <v>72.723832413987907</v>
      </c>
    </row>
    <row r="30" spans="1:34" x14ac:dyDescent="0.3">
      <c r="A30" s="26">
        <f ca="1">Exceedance!U30</f>
        <v>46935</v>
      </c>
      <c r="B30" s="1">
        <v>12.404656727757903</v>
      </c>
      <c r="C30" s="1">
        <v>9.8438962753457631</v>
      </c>
      <c r="D30" s="1">
        <v>11.806110923892193</v>
      </c>
      <c r="E30">
        <v>8.3451461016993456</v>
      </c>
      <c r="F30">
        <v>11.208781241325731</v>
      </c>
      <c r="G30">
        <v>9.8438962753457631</v>
      </c>
      <c r="H30">
        <v>13.090490461356039</v>
      </c>
      <c r="I30">
        <v>11.806110923892193</v>
      </c>
      <c r="J30">
        <v>11.208781241325731</v>
      </c>
      <c r="K30">
        <v>17.843068512461365</v>
      </c>
      <c r="L30">
        <v>11.806110923892193</v>
      </c>
      <c r="M30">
        <v>9.8438962753457631</v>
      </c>
      <c r="N30">
        <v>9.8438962753457631</v>
      </c>
      <c r="O30">
        <v>9.8438962753457631</v>
      </c>
      <c r="P30">
        <v>9.8438962753457631</v>
      </c>
      <c r="Q30">
        <v>9.8438962753457631</v>
      </c>
      <c r="R30">
        <v>13.090490461356039</v>
      </c>
      <c r="S30">
        <v>9.8438962753457631</v>
      </c>
      <c r="T30">
        <v>9.8438962753457631</v>
      </c>
      <c r="U30">
        <v>11.806110923892193</v>
      </c>
      <c r="V30">
        <v>9.8438962753457631</v>
      </c>
      <c r="W30">
        <v>9.8438962753457631</v>
      </c>
      <c r="X30">
        <v>13.090490461356039</v>
      </c>
      <c r="Y30">
        <v>9.8438962753457631</v>
      </c>
      <c r="Z30">
        <v>9.8438962753457631</v>
      </c>
      <c r="AA30">
        <v>15.168482940425713</v>
      </c>
      <c r="AB30">
        <v>9.8438962753457631</v>
      </c>
      <c r="AC30">
        <v>11.806110923892193</v>
      </c>
      <c r="AD30">
        <v>11.806110923892193</v>
      </c>
      <c r="AE30">
        <v>9.8438962753457631</v>
      </c>
      <c r="AF30">
        <v>11.806110923892193</v>
      </c>
      <c r="AG30">
        <v>9.8438962753457631</v>
      </c>
      <c r="AH30">
        <v>15.168482940425708</v>
      </c>
    </row>
    <row r="31" spans="1:34" x14ac:dyDescent="0.3">
      <c r="A31" s="26">
        <f ca="1">Exceedance!U31</f>
        <v>46966</v>
      </c>
      <c r="B31" s="1">
        <v>21.069820077009567</v>
      </c>
      <c r="C31" s="1">
        <v>16.720263037522066</v>
      </c>
      <c r="D31" s="1">
        <v>20.053165390622368</v>
      </c>
      <c r="E31">
        <v>15.091334819528081</v>
      </c>
      <c r="F31">
        <v>20.269923206886286</v>
      </c>
      <c r="G31">
        <v>16.720263037522066</v>
      </c>
      <c r="H31">
        <v>22.234736905164983</v>
      </c>
      <c r="I31">
        <v>20.053165390622368</v>
      </c>
      <c r="J31">
        <v>20.269923206886286</v>
      </c>
      <c r="K31">
        <v>26.403215224124313</v>
      </c>
      <c r="L31">
        <v>20.053165390622368</v>
      </c>
      <c r="M31">
        <v>16.720263037522066</v>
      </c>
      <c r="N31">
        <v>16.720263037522066</v>
      </c>
      <c r="O31">
        <v>16.720263037522066</v>
      </c>
      <c r="P31">
        <v>16.720263037522066</v>
      </c>
      <c r="Q31">
        <v>16.720263037522066</v>
      </c>
      <c r="R31">
        <v>22.234736905164983</v>
      </c>
      <c r="S31">
        <v>16.720263037522066</v>
      </c>
      <c r="T31">
        <v>16.720263037522066</v>
      </c>
      <c r="U31">
        <v>20.053165390622368</v>
      </c>
      <c r="V31">
        <v>16.720263037522066</v>
      </c>
      <c r="W31">
        <v>16.720263037522066</v>
      </c>
      <c r="X31">
        <v>22.234736905164983</v>
      </c>
      <c r="Y31">
        <v>16.720263037522066</v>
      </c>
      <c r="Z31">
        <v>16.720263037522066</v>
      </c>
      <c r="AA31">
        <v>22.445507028111024</v>
      </c>
      <c r="AB31">
        <v>16.720263037522066</v>
      </c>
      <c r="AC31">
        <v>20.053165390622368</v>
      </c>
      <c r="AD31">
        <v>20.053165390622368</v>
      </c>
      <c r="AE31">
        <v>16.720263037522066</v>
      </c>
      <c r="AF31">
        <v>20.053165390622372</v>
      </c>
      <c r="AG31">
        <v>16.720263037522066</v>
      </c>
      <c r="AH31">
        <v>22.44550702811102</v>
      </c>
    </row>
    <row r="32" spans="1:34" x14ac:dyDescent="0.3">
      <c r="A32" s="26">
        <f ca="1">Exceedance!U32</f>
        <v>46997</v>
      </c>
      <c r="B32" s="1">
        <v>59.782300692695856</v>
      </c>
      <c r="C32" s="1">
        <v>47.441116673834522</v>
      </c>
      <c r="D32" s="1">
        <v>56.897702915396543</v>
      </c>
      <c r="E32">
        <v>45.230605072438046</v>
      </c>
      <c r="F32">
        <v>60.751477744232453</v>
      </c>
      <c r="G32">
        <v>47.441116673834522</v>
      </c>
      <c r="H32">
        <v>63.087568979194309</v>
      </c>
      <c r="I32">
        <v>56.897702915396543</v>
      </c>
      <c r="J32">
        <v>60.751477744232453</v>
      </c>
      <c r="K32">
        <v>64.646523548058127</v>
      </c>
      <c r="L32">
        <v>56.897702915396543</v>
      </c>
      <c r="M32">
        <v>47.441116673834522</v>
      </c>
      <c r="N32">
        <v>47.441116673834522</v>
      </c>
      <c r="O32">
        <v>47.441116673834522</v>
      </c>
      <c r="P32">
        <v>47.441116673834522</v>
      </c>
      <c r="Q32">
        <v>47.441116673834522</v>
      </c>
      <c r="R32">
        <v>63.087568979194309</v>
      </c>
      <c r="S32">
        <v>47.441116673834522</v>
      </c>
      <c r="T32">
        <v>47.441116673834522</v>
      </c>
      <c r="U32">
        <v>56.897702915396543</v>
      </c>
      <c r="V32">
        <v>47.441116673834522</v>
      </c>
      <c r="W32">
        <v>47.441116673834522</v>
      </c>
      <c r="X32">
        <v>63.087568979194309</v>
      </c>
      <c r="Y32">
        <v>47.441116673834522</v>
      </c>
      <c r="Z32">
        <v>47.441116673834522</v>
      </c>
      <c r="AA32">
        <v>54.956337185597754</v>
      </c>
      <c r="AB32">
        <v>47.441116673834522</v>
      </c>
      <c r="AC32">
        <v>56.897702915396543</v>
      </c>
      <c r="AD32">
        <v>56.897702915396543</v>
      </c>
      <c r="AE32">
        <v>47.441116673834522</v>
      </c>
      <c r="AF32">
        <v>56.89770291539655</v>
      </c>
      <c r="AG32">
        <v>47.441116673834522</v>
      </c>
      <c r="AH32">
        <v>54.956337185597739</v>
      </c>
    </row>
    <row r="33" spans="1:34" x14ac:dyDescent="0.3">
      <c r="A33" s="26">
        <f ca="1">Exceedance!U33</f>
        <v>47027</v>
      </c>
      <c r="B33" s="1">
        <v>60.569863074986365</v>
      </c>
      <c r="C33" s="1">
        <v>48.066098289350236</v>
      </c>
      <c r="D33" s="1">
        <v>57.647264072054782</v>
      </c>
      <c r="E33">
        <v>45.843755020552237</v>
      </c>
      <c r="F33">
        <v>61.575029968817546</v>
      </c>
      <c r="G33">
        <v>48.066098289350236</v>
      </c>
      <c r="H33">
        <v>63.918674432521918</v>
      </c>
      <c r="I33">
        <v>57.647264072054782</v>
      </c>
      <c r="J33">
        <v>61.575029968817546</v>
      </c>
      <c r="K33">
        <v>65.424541141641754</v>
      </c>
      <c r="L33">
        <v>57.647264072054782</v>
      </c>
      <c r="M33">
        <v>48.066098289350236</v>
      </c>
      <c r="N33">
        <v>48.066098289350236</v>
      </c>
      <c r="O33">
        <v>48.066098289350236</v>
      </c>
      <c r="P33">
        <v>48.066098289350236</v>
      </c>
      <c r="Q33">
        <v>48.066098289350236</v>
      </c>
      <c r="R33">
        <v>63.918674432521918</v>
      </c>
      <c r="S33">
        <v>48.066098289350236</v>
      </c>
      <c r="T33">
        <v>48.066098289350236</v>
      </c>
      <c r="U33">
        <v>57.647264072054782</v>
      </c>
      <c r="V33">
        <v>48.066098289350236</v>
      </c>
      <c r="W33">
        <v>48.066098289350236</v>
      </c>
      <c r="X33">
        <v>63.918674432521918</v>
      </c>
      <c r="Y33">
        <v>48.066098289350236</v>
      </c>
      <c r="Z33">
        <v>48.066098289350236</v>
      </c>
      <c r="AA33">
        <v>55.617733883558209</v>
      </c>
      <c r="AB33">
        <v>48.066098289350236</v>
      </c>
      <c r="AC33">
        <v>57.647264072054782</v>
      </c>
      <c r="AD33">
        <v>57.647264072054782</v>
      </c>
      <c r="AE33">
        <v>48.066098289350236</v>
      </c>
      <c r="AF33">
        <v>57.647264072054796</v>
      </c>
      <c r="AG33">
        <v>48.066098289350236</v>
      </c>
      <c r="AH33">
        <v>55.617733883558202</v>
      </c>
    </row>
    <row r="34" spans="1:34" x14ac:dyDescent="0.3">
      <c r="A34" s="26">
        <f ca="1">Exceedance!U34</f>
        <v>47058</v>
      </c>
      <c r="B34" s="1">
        <v>49.20392094529408</v>
      </c>
      <c r="C34" s="1">
        <v>39.046489133547652</v>
      </c>
      <c r="D34" s="1">
        <v>46.829747998642212</v>
      </c>
      <c r="E34">
        <v>36.994898112454088</v>
      </c>
      <c r="F34">
        <v>49.68968966321539</v>
      </c>
      <c r="G34">
        <v>39.046489133547652</v>
      </c>
      <c r="H34">
        <v>51.924327446673978</v>
      </c>
      <c r="I34">
        <v>46.829747998642212</v>
      </c>
      <c r="J34">
        <v>49.68968966321539</v>
      </c>
      <c r="K34">
        <v>54.196347485622638</v>
      </c>
      <c r="L34">
        <v>46.829747998642212</v>
      </c>
      <c r="M34">
        <v>39.046489133547652</v>
      </c>
      <c r="N34">
        <v>39.046489133547652</v>
      </c>
      <c r="O34">
        <v>39.046489133547652</v>
      </c>
      <c r="P34">
        <v>39.046489133547652</v>
      </c>
      <c r="Q34">
        <v>39.046489133547652</v>
      </c>
      <c r="R34">
        <v>51.924327446673978</v>
      </c>
      <c r="S34">
        <v>39.046489133547652</v>
      </c>
      <c r="T34">
        <v>39.046489133547652</v>
      </c>
      <c r="U34">
        <v>46.829747998642212</v>
      </c>
      <c r="V34">
        <v>39.046489133547652</v>
      </c>
      <c r="W34">
        <v>39.046489133547652</v>
      </c>
      <c r="X34">
        <v>51.924327446673978</v>
      </c>
      <c r="Y34">
        <v>39.046489133547652</v>
      </c>
      <c r="Z34">
        <v>39.046489133547652</v>
      </c>
      <c r="AA34">
        <v>46.072589571402681</v>
      </c>
      <c r="AB34">
        <v>39.046489133547652</v>
      </c>
      <c r="AC34">
        <v>46.829747998642212</v>
      </c>
      <c r="AD34">
        <v>46.829747998642212</v>
      </c>
      <c r="AE34">
        <v>39.046489133547652</v>
      </c>
      <c r="AF34">
        <v>46.829747998642219</v>
      </c>
      <c r="AG34">
        <v>39.046489133547652</v>
      </c>
      <c r="AH34">
        <v>46.072589571402673</v>
      </c>
    </row>
    <row r="35" spans="1:34" x14ac:dyDescent="0.3">
      <c r="A35" s="26">
        <f ca="1">Exceedance!U35</f>
        <v>47088</v>
      </c>
      <c r="B35" s="1">
        <v>28.944784851896113</v>
      </c>
      <c r="C35" s="1">
        <v>22.969556195511473</v>
      </c>
      <c r="D35" s="1">
        <v>27.548149709374954</v>
      </c>
      <c r="E35">
        <v>21.222321204479073</v>
      </c>
      <c r="F35">
        <v>28.504756287695781</v>
      </c>
      <c r="G35">
        <v>22.969556195511473</v>
      </c>
      <c r="H35">
        <v>30.545095952706291</v>
      </c>
      <c r="I35">
        <v>27.548149709374954</v>
      </c>
      <c r="J35">
        <v>28.504756287695781</v>
      </c>
      <c r="K35">
        <v>34.182740099212587</v>
      </c>
      <c r="L35">
        <v>27.548149709374954</v>
      </c>
      <c r="M35">
        <v>22.969556195511473</v>
      </c>
      <c r="N35">
        <v>22.969556195511473</v>
      </c>
      <c r="O35">
        <v>22.969556195511473</v>
      </c>
      <c r="P35">
        <v>22.969556195511473</v>
      </c>
      <c r="Q35">
        <v>22.969556195511473</v>
      </c>
      <c r="R35">
        <v>30.545095952706291</v>
      </c>
      <c r="S35">
        <v>22.969556195511473</v>
      </c>
      <c r="T35">
        <v>22.969556195511473</v>
      </c>
      <c r="U35">
        <v>27.548149709374954</v>
      </c>
      <c r="V35">
        <v>22.969556195511473</v>
      </c>
      <c r="W35">
        <v>22.969556195511473</v>
      </c>
      <c r="X35">
        <v>30.545095952706291</v>
      </c>
      <c r="Y35">
        <v>22.969556195511473</v>
      </c>
      <c r="Z35">
        <v>22.969556195511473</v>
      </c>
      <c r="AA35">
        <v>29.058920537675359</v>
      </c>
      <c r="AB35">
        <v>22.969556195511473</v>
      </c>
      <c r="AC35">
        <v>27.548149709374954</v>
      </c>
      <c r="AD35">
        <v>27.548149709374954</v>
      </c>
      <c r="AE35">
        <v>22.969556195511473</v>
      </c>
      <c r="AF35">
        <v>27.548149709374965</v>
      </c>
      <c r="AG35">
        <v>22.969556195511473</v>
      </c>
      <c r="AH35">
        <v>29.058920537675352</v>
      </c>
    </row>
    <row r="36" spans="1:34" x14ac:dyDescent="0.3">
      <c r="A36" s="26">
        <f ca="1">Exceedance!U36</f>
        <v>47119</v>
      </c>
      <c r="B36" s="1">
        <v>60.718338541012955</v>
      </c>
      <c r="C36" s="1">
        <v>50.090065652873555</v>
      </c>
      <c r="D36" s="1">
        <v>60.718338541012955</v>
      </c>
      <c r="E36">
        <v>65.142795557635566</v>
      </c>
      <c r="F36">
        <v>63.820450830820725</v>
      </c>
      <c r="G36">
        <v>63.969553078398519</v>
      </c>
      <c r="H36">
        <v>63.820450830820725</v>
      </c>
      <c r="I36">
        <v>58.37836642520319</v>
      </c>
      <c r="J36">
        <v>68.632552859103384</v>
      </c>
      <c r="K36">
        <v>60.718338541012955</v>
      </c>
      <c r="L36">
        <v>50.090065652873555</v>
      </c>
      <c r="M36">
        <v>50.090065652873555</v>
      </c>
      <c r="N36">
        <v>50.090065652873555</v>
      </c>
      <c r="O36">
        <v>50.090065652873555</v>
      </c>
      <c r="P36">
        <v>50.090065652873555</v>
      </c>
      <c r="Q36">
        <v>63.969553078398519</v>
      </c>
      <c r="R36">
        <v>60.718338541012955</v>
      </c>
      <c r="S36">
        <v>50.090065652873555</v>
      </c>
      <c r="T36">
        <v>60.753576649098157</v>
      </c>
      <c r="U36">
        <v>50.090065652873555</v>
      </c>
      <c r="V36">
        <v>60.753576649098157</v>
      </c>
      <c r="W36">
        <v>63.969553078398519</v>
      </c>
      <c r="X36">
        <v>60.718338541012955</v>
      </c>
      <c r="Y36">
        <v>50.090065652873555</v>
      </c>
      <c r="Z36">
        <v>57.805987572940431</v>
      </c>
      <c r="AA36">
        <v>60.753576649098157</v>
      </c>
      <c r="AB36">
        <v>50.090065652873555</v>
      </c>
      <c r="AC36">
        <v>63.820450830820725</v>
      </c>
      <c r="AD36">
        <v>60.718338541012955</v>
      </c>
      <c r="AE36">
        <v>50.090065652873555</v>
      </c>
      <c r="AF36">
        <v>50.090065652873555</v>
      </c>
      <c r="AG36">
        <v>57.805987572940431</v>
      </c>
      <c r="AH36">
        <v>47.814573360367589</v>
      </c>
    </row>
    <row r="37" spans="1:34" x14ac:dyDescent="0.3">
      <c r="A37" s="26">
        <f ca="1">Exceedance!U37</f>
        <v>47150</v>
      </c>
      <c r="B37" s="1">
        <v>57.232533079126789</v>
      </c>
      <c r="C37" s="1">
        <v>47.214423324138153</v>
      </c>
      <c r="D37" s="1">
        <v>57.232533079126789</v>
      </c>
      <c r="E37">
        <v>61.301291400669271</v>
      </c>
      <c r="F37">
        <v>60.156554857516959</v>
      </c>
      <c r="G37">
        <v>60.297097229421681</v>
      </c>
      <c r="H37">
        <v>60.156554857516959</v>
      </c>
      <c r="I37">
        <v>54.935764133121594</v>
      </c>
      <c r="J37">
        <v>65.013886298910549</v>
      </c>
      <c r="K37">
        <v>57.232533079126789</v>
      </c>
      <c r="L37">
        <v>47.214423324138153</v>
      </c>
      <c r="M37">
        <v>47.214423324138153</v>
      </c>
      <c r="N37">
        <v>47.214423324138153</v>
      </c>
      <c r="O37">
        <v>47.214423324138153</v>
      </c>
      <c r="P37">
        <v>47.214423324138153</v>
      </c>
      <c r="Q37">
        <v>60.297097229421688</v>
      </c>
      <c r="R37">
        <v>57.232533079126789</v>
      </c>
      <c r="S37">
        <v>47.214423324138153</v>
      </c>
      <c r="T37">
        <v>57.265748187364146</v>
      </c>
      <c r="U37">
        <v>47.214423324138153</v>
      </c>
      <c r="V37">
        <v>57.265748187364146</v>
      </c>
      <c r="W37">
        <v>60.297097229421681</v>
      </c>
      <c r="X37">
        <v>57.232533079126789</v>
      </c>
      <c r="Y37">
        <v>47.214423324138153</v>
      </c>
      <c r="Z37">
        <v>54.758154066899174</v>
      </c>
      <c r="AA37">
        <v>57.265748187364146</v>
      </c>
      <c r="AB37">
        <v>47.21442332413816</v>
      </c>
      <c r="AC37">
        <v>60.156554857516959</v>
      </c>
      <c r="AD37">
        <v>57.232533079126789</v>
      </c>
      <c r="AE37">
        <v>47.21442332413816</v>
      </c>
      <c r="AF37">
        <v>47.214423324138153</v>
      </c>
      <c r="AG37">
        <v>54.758154066899174</v>
      </c>
      <c r="AH37">
        <v>44.994923378276951</v>
      </c>
    </row>
    <row r="38" spans="1:34" x14ac:dyDescent="0.3">
      <c r="A38" s="26">
        <f ca="1">Exceedance!U38</f>
        <v>47178</v>
      </c>
      <c r="B38" s="1">
        <v>157.50206967522467</v>
      </c>
      <c r="C38" s="1">
        <v>129.93255744582919</v>
      </c>
      <c r="D38" s="1">
        <v>157.50206967522467</v>
      </c>
      <c r="E38">
        <v>171.80253590860903</v>
      </c>
      <c r="F38">
        <v>165.54888251216769</v>
      </c>
      <c r="G38">
        <v>165.93565054882708</v>
      </c>
      <c r="H38">
        <v>165.54888251216769</v>
      </c>
      <c r="I38">
        <v>153.96255730502367</v>
      </c>
      <c r="J38">
        <v>169.10518544157708</v>
      </c>
      <c r="K38">
        <v>157.50206967522467</v>
      </c>
      <c r="L38">
        <v>129.93255744582916</v>
      </c>
      <c r="M38">
        <v>129.93255744582919</v>
      </c>
      <c r="N38">
        <v>129.93255744582919</v>
      </c>
      <c r="O38">
        <v>129.93255744582919</v>
      </c>
      <c r="P38">
        <v>129.93255744582919</v>
      </c>
      <c r="Q38">
        <v>165.93565054882708</v>
      </c>
      <c r="R38">
        <v>157.50206967522467</v>
      </c>
      <c r="S38">
        <v>129.93255744582919</v>
      </c>
      <c r="T38">
        <v>157.59347657284769</v>
      </c>
      <c r="U38">
        <v>129.93255744582919</v>
      </c>
      <c r="V38">
        <v>157.59347657284769</v>
      </c>
      <c r="W38">
        <v>165.93565054882708</v>
      </c>
      <c r="X38">
        <v>157.50206967522467</v>
      </c>
      <c r="Y38">
        <v>129.93255744582919</v>
      </c>
      <c r="Z38">
        <v>142.42938432180148</v>
      </c>
      <c r="AA38">
        <v>157.59347657284766</v>
      </c>
      <c r="AB38">
        <v>129.93255744582919</v>
      </c>
      <c r="AC38">
        <v>165.54888251216769</v>
      </c>
      <c r="AD38">
        <v>157.50206967522467</v>
      </c>
      <c r="AE38">
        <v>129.93255744582919</v>
      </c>
      <c r="AF38">
        <v>129.93255744582916</v>
      </c>
      <c r="AG38">
        <v>142.42938432180148</v>
      </c>
      <c r="AH38">
        <v>126.10243214741048</v>
      </c>
    </row>
    <row r="39" spans="1:34" x14ac:dyDescent="0.3">
      <c r="A39" s="26">
        <f ca="1">Exceedance!U39</f>
        <v>47209</v>
      </c>
      <c r="B39" s="1">
        <v>178.7241962757939</v>
      </c>
      <c r="C39" s="1">
        <v>147.43991585284618</v>
      </c>
      <c r="D39" s="1">
        <v>178.7241962757939</v>
      </c>
      <c r="E39">
        <v>195.19021156840864</v>
      </c>
      <c r="F39">
        <v>187.85525188560223</v>
      </c>
      <c r="G39">
        <v>188.29413377864438</v>
      </c>
      <c r="H39">
        <v>187.85525188560223</v>
      </c>
      <c r="I39">
        <v>174.92165627850261</v>
      </c>
      <c r="J39">
        <v>191.13619110306487</v>
      </c>
      <c r="K39">
        <v>178.7241962757939</v>
      </c>
      <c r="L39">
        <v>147.43991585284618</v>
      </c>
      <c r="M39">
        <v>147.43991585284618</v>
      </c>
      <c r="N39">
        <v>147.43991585284618</v>
      </c>
      <c r="O39">
        <v>147.43991585284618</v>
      </c>
      <c r="P39">
        <v>147.43991585284618</v>
      </c>
      <c r="Q39">
        <v>188.29413377864438</v>
      </c>
      <c r="R39">
        <v>178.7241962757939</v>
      </c>
      <c r="S39">
        <v>147.43991585284618</v>
      </c>
      <c r="T39">
        <v>178.8279195115928</v>
      </c>
      <c r="U39">
        <v>147.43991585284618</v>
      </c>
      <c r="V39">
        <v>178.8279195115928</v>
      </c>
      <c r="W39">
        <v>188.29413377864438</v>
      </c>
      <c r="X39">
        <v>178.7241962757939</v>
      </c>
      <c r="Y39">
        <v>147.43991585284618</v>
      </c>
      <c r="Z39">
        <v>160.98506943673192</v>
      </c>
      <c r="AA39">
        <v>178.8279195115928</v>
      </c>
      <c r="AB39">
        <v>147.43991585284621</v>
      </c>
      <c r="AC39">
        <v>187.85525188560223</v>
      </c>
      <c r="AD39">
        <v>178.7241962757939</v>
      </c>
      <c r="AE39">
        <v>147.43991585284621</v>
      </c>
      <c r="AF39">
        <v>147.43991585284618</v>
      </c>
      <c r="AG39">
        <v>160.98506943673192</v>
      </c>
      <c r="AH39">
        <v>143.26890042669356</v>
      </c>
    </row>
    <row r="40" spans="1:34" x14ac:dyDescent="0.3">
      <c r="A40" s="26">
        <f ca="1">Exceedance!U40</f>
        <v>47239</v>
      </c>
      <c r="B40" s="1">
        <v>180.87776673151475</v>
      </c>
      <c r="C40" s="1">
        <v>149.21652055098497</v>
      </c>
      <c r="D40" s="1">
        <v>180.87776673151475</v>
      </c>
      <c r="E40">
        <v>197.56353674344442</v>
      </c>
      <c r="F40">
        <v>190.11884869478047</v>
      </c>
      <c r="G40">
        <v>190.56301897684938</v>
      </c>
      <c r="H40">
        <v>190.11884869478047</v>
      </c>
      <c r="I40">
        <v>177.04853532212323</v>
      </c>
      <c r="J40">
        <v>193.37184466386901</v>
      </c>
      <c r="K40">
        <v>180.87776673151475</v>
      </c>
      <c r="L40">
        <v>149.21652055098497</v>
      </c>
      <c r="M40">
        <v>149.21652055098497</v>
      </c>
      <c r="N40">
        <v>149.21652055098497</v>
      </c>
      <c r="O40">
        <v>149.21652055098497</v>
      </c>
      <c r="P40">
        <v>149.21652055098497</v>
      </c>
      <c r="Q40">
        <v>190.56301897684938</v>
      </c>
      <c r="R40">
        <v>180.87776673151475</v>
      </c>
      <c r="S40">
        <v>149.21652055098497</v>
      </c>
      <c r="T40">
        <v>180.98273979974169</v>
      </c>
      <c r="U40">
        <v>149.21652055098497</v>
      </c>
      <c r="V40">
        <v>180.98273979974169</v>
      </c>
      <c r="W40">
        <v>190.56301897684938</v>
      </c>
      <c r="X40">
        <v>180.87776673151475</v>
      </c>
      <c r="Y40">
        <v>149.21652055098497</v>
      </c>
      <c r="Z40">
        <v>162.86805581228685</v>
      </c>
      <c r="AA40">
        <v>180.98273979974169</v>
      </c>
      <c r="AB40">
        <v>149.21652055098497</v>
      </c>
      <c r="AC40">
        <v>190.11884869478047</v>
      </c>
      <c r="AD40">
        <v>180.87776673151475</v>
      </c>
      <c r="AE40">
        <v>149.21652055098497</v>
      </c>
      <c r="AF40">
        <v>149.21652055098497</v>
      </c>
      <c r="AG40">
        <v>162.86805581228685</v>
      </c>
      <c r="AH40">
        <v>145.01091241310505</v>
      </c>
    </row>
    <row r="41" spans="1:34" x14ac:dyDescent="0.3">
      <c r="A41" s="26">
        <f ca="1">Exceedance!U41</f>
        <v>47270</v>
      </c>
      <c r="B41" s="1">
        <v>76.507208602287477</v>
      </c>
      <c r="C41" s="1">
        <v>63.11521681737274</v>
      </c>
      <c r="D41" s="1">
        <v>76.507208602287477</v>
      </c>
      <c r="E41">
        <v>82.542794105279015</v>
      </c>
      <c r="F41">
        <v>80.415977481128465</v>
      </c>
      <c r="G41">
        <v>80.60385147492687</v>
      </c>
      <c r="H41">
        <v>80.415977481128465</v>
      </c>
      <c r="I41">
        <v>73.971548791987104</v>
      </c>
      <c r="J41">
        <v>85.023213995725982</v>
      </c>
      <c r="K41">
        <v>76.507208602287477</v>
      </c>
      <c r="L41">
        <v>63.11521681737274</v>
      </c>
      <c r="M41">
        <v>63.11521681737274</v>
      </c>
      <c r="N41">
        <v>63.11521681737274</v>
      </c>
      <c r="O41">
        <v>63.11521681737274</v>
      </c>
      <c r="P41">
        <v>63.11521681737274</v>
      </c>
      <c r="Q41">
        <v>80.60385147492687</v>
      </c>
      <c r="R41">
        <v>76.507208602287477</v>
      </c>
      <c r="S41">
        <v>63.11521681737274</v>
      </c>
      <c r="T41">
        <v>76.551609838401703</v>
      </c>
      <c r="U41">
        <v>63.11521681737274</v>
      </c>
      <c r="V41">
        <v>76.551609838401703</v>
      </c>
      <c r="W41">
        <v>80.60385147492687</v>
      </c>
      <c r="X41">
        <v>76.507208602287477</v>
      </c>
      <c r="Y41">
        <v>63.11521681737274</v>
      </c>
      <c r="Z41">
        <v>71.611074437783884</v>
      </c>
      <c r="AA41">
        <v>76.551609838401703</v>
      </c>
      <c r="AB41">
        <v>63.11521681737274</v>
      </c>
      <c r="AC41">
        <v>80.415977481128465</v>
      </c>
      <c r="AD41">
        <v>76.507208602287477</v>
      </c>
      <c r="AE41">
        <v>63.11521681737274</v>
      </c>
      <c r="AF41">
        <v>63.11521681737274</v>
      </c>
      <c r="AG41">
        <v>71.611074437783884</v>
      </c>
      <c r="AH41">
        <v>60.586108568593218</v>
      </c>
    </row>
    <row r="42" spans="1:34" x14ac:dyDescent="0.3">
      <c r="A42" s="26">
        <f ca="1">Exceedance!U42</f>
        <v>47300</v>
      </c>
      <c r="B42" s="1">
        <v>14.070004117588926</v>
      </c>
      <c r="C42" s="1">
        <v>11.607159334740141</v>
      </c>
      <c r="D42" s="1">
        <v>14.070004117588926</v>
      </c>
      <c r="E42">
        <v>13.734369997887619</v>
      </c>
      <c r="F42">
        <v>14.788843495272769</v>
      </c>
      <c r="G42">
        <v>14.823394329300351</v>
      </c>
      <c r="H42">
        <v>14.788843495272765</v>
      </c>
      <c r="I42">
        <v>12.308192755507569</v>
      </c>
      <c r="J42">
        <v>20.206222212585349</v>
      </c>
      <c r="K42">
        <v>14.070004117588928</v>
      </c>
      <c r="L42">
        <v>11.607159334740139</v>
      </c>
      <c r="M42">
        <v>11.607159334740141</v>
      </c>
      <c r="N42">
        <v>11.607159334740141</v>
      </c>
      <c r="O42">
        <v>11.607159334740141</v>
      </c>
      <c r="P42">
        <v>11.607159334740141</v>
      </c>
      <c r="Q42">
        <v>14.823394329300354</v>
      </c>
      <c r="R42">
        <v>14.070004117588926</v>
      </c>
      <c r="S42">
        <v>11.607159334740141</v>
      </c>
      <c r="T42">
        <v>14.078169695530748</v>
      </c>
      <c r="U42">
        <v>11.607159334740141</v>
      </c>
      <c r="V42">
        <v>14.078169695530748</v>
      </c>
      <c r="W42">
        <v>14.823394329300351</v>
      </c>
      <c r="X42">
        <v>14.070004117588926</v>
      </c>
      <c r="Y42">
        <v>11.607159334740141</v>
      </c>
      <c r="Z42">
        <v>17.018755407724175</v>
      </c>
      <c r="AA42">
        <v>14.078169695530748</v>
      </c>
      <c r="AB42">
        <v>11.607159334740139</v>
      </c>
      <c r="AC42">
        <v>14.788843495272769</v>
      </c>
      <c r="AD42">
        <v>14.070004117588926</v>
      </c>
      <c r="AE42">
        <v>11.607159334740139</v>
      </c>
      <c r="AF42">
        <v>11.607159334740139</v>
      </c>
      <c r="AG42">
        <v>17.018755407724175</v>
      </c>
      <c r="AH42">
        <v>10.080977277700747</v>
      </c>
    </row>
    <row r="43" spans="1:34" x14ac:dyDescent="0.3">
      <c r="A43" s="26">
        <f ca="1">Exceedance!U43</f>
        <v>47331</v>
      </c>
      <c r="B43" s="1">
        <v>21.964124941856799</v>
      </c>
      <c r="C43" s="1">
        <v>18.119475710001378</v>
      </c>
      <c r="D43" s="1">
        <v>21.964124941856799</v>
      </c>
      <c r="E43">
        <v>22.434023003081517</v>
      </c>
      <c r="F43">
        <v>23.086276561189806</v>
      </c>
      <c r="G43">
        <v>23.140212496750657</v>
      </c>
      <c r="H43">
        <v>23.086276561189806</v>
      </c>
      <c r="I43">
        <v>20.104473626812613</v>
      </c>
      <c r="J43">
        <v>28.401226598585449</v>
      </c>
      <c r="K43">
        <v>21.964124941856799</v>
      </c>
      <c r="L43">
        <v>18.119475710001378</v>
      </c>
      <c r="M43">
        <v>18.119475710001378</v>
      </c>
      <c r="N43">
        <v>18.119475710001378</v>
      </c>
      <c r="O43">
        <v>18.119475710001378</v>
      </c>
      <c r="P43">
        <v>18.119475710001378</v>
      </c>
      <c r="Q43">
        <v>23.140212496750657</v>
      </c>
      <c r="R43">
        <v>21.964124941856799</v>
      </c>
      <c r="S43">
        <v>18.119475710001378</v>
      </c>
      <c r="T43">
        <v>21.976871901462339</v>
      </c>
      <c r="U43">
        <v>18.119475710001378</v>
      </c>
      <c r="V43">
        <v>21.976871901462339</v>
      </c>
      <c r="W43">
        <v>23.140212496750657</v>
      </c>
      <c r="X43">
        <v>21.964124941856799</v>
      </c>
      <c r="Y43">
        <v>18.119475710001378</v>
      </c>
      <c r="Z43">
        <v>23.921024112049082</v>
      </c>
      <c r="AA43">
        <v>21.976871901462339</v>
      </c>
      <c r="AB43">
        <v>18.119475710001378</v>
      </c>
      <c r="AC43">
        <v>23.086276561189806</v>
      </c>
      <c r="AD43">
        <v>21.964124941856799</v>
      </c>
      <c r="AE43">
        <v>18.119475710001378</v>
      </c>
      <c r="AF43">
        <v>18.119475710001378</v>
      </c>
      <c r="AG43">
        <v>23.921024112049082</v>
      </c>
      <c r="AH43">
        <v>16.466490721908915</v>
      </c>
    </row>
    <row r="44" spans="1:34" x14ac:dyDescent="0.3">
      <c r="A44" s="26">
        <f ca="1">Exceedance!U44</f>
        <v>47362</v>
      </c>
      <c r="B44" s="1">
        <v>57.232533079126817</v>
      </c>
      <c r="C44" s="1">
        <v>47.214423324138174</v>
      </c>
      <c r="D44" s="1">
        <v>57.232533079126817</v>
      </c>
      <c r="E44">
        <v>61.301291400669285</v>
      </c>
      <c r="F44">
        <v>60.15655485751698</v>
      </c>
      <c r="G44">
        <v>60.297097229421702</v>
      </c>
      <c r="H44">
        <v>60.15655485751698</v>
      </c>
      <c r="I44">
        <v>54.935764133121609</v>
      </c>
      <c r="J44">
        <v>65.013886298910549</v>
      </c>
      <c r="K44">
        <v>57.232533079126817</v>
      </c>
      <c r="L44">
        <v>47.214423324138174</v>
      </c>
      <c r="M44">
        <v>47.214423324138174</v>
      </c>
      <c r="N44">
        <v>47.214423324138174</v>
      </c>
      <c r="O44">
        <v>47.214423324138174</v>
      </c>
      <c r="P44">
        <v>47.214423324138174</v>
      </c>
      <c r="Q44">
        <v>60.297097229421702</v>
      </c>
      <c r="R44">
        <v>57.232533079126817</v>
      </c>
      <c r="S44">
        <v>47.214423324138174</v>
      </c>
      <c r="T44">
        <v>57.26574818736416</v>
      </c>
      <c r="U44">
        <v>47.214423324138174</v>
      </c>
      <c r="V44">
        <v>57.26574818736416</v>
      </c>
      <c r="W44">
        <v>60.297097229421702</v>
      </c>
      <c r="X44">
        <v>57.232533079126817</v>
      </c>
      <c r="Y44">
        <v>47.214423324138174</v>
      </c>
      <c r="Z44">
        <v>54.758154066899188</v>
      </c>
      <c r="AA44">
        <v>57.26574818736416</v>
      </c>
      <c r="AB44">
        <v>47.214423324138174</v>
      </c>
      <c r="AC44">
        <v>60.15655485751698</v>
      </c>
      <c r="AD44">
        <v>57.232533079126817</v>
      </c>
      <c r="AE44">
        <v>47.214423324138174</v>
      </c>
      <c r="AF44">
        <v>47.214423324138174</v>
      </c>
      <c r="AG44">
        <v>54.758154066899188</v>
      </c>
      <c r="AH44">
        <v>44.994923378276951</v>
      </c>
    </row>
    <row r="45" spans="1:34" x14ac:dyDescent="0.3">
      <c r="A45" s="26">
        <f ca="1">Exceedance!U45</f>
        <v>47392</v>
      </c>
      <c r="B45" s="1">
        <v>57.950180426787526</v>
      </c>
      <c r="C45" s="1">
        <v>47.806452085525557</v>
      </c>
      <c r="D45" s="1">
        <v>57.950180426787526</v>
      </c>
      <c r="E45">
        <v>62.092168946596004</v>
      </c>
      <c r="F45">
        <v>60.910866954418509</v>
      </c>
      <c r="G45">
        <v>61.053171608280806</v>
      </c>
      <c r="H45">
        <v>60.910866954418509</v>
      </c>
      <c r="I45">
        <v>55.644516939603875</v>
      </c>
      <c r="J45">
        <v>65.758886697637834</v>
      </c>
      <c r="K45">
        <v>57.950180426787526</v>
      </c>
      <c r="L45">
        <v>47.806452085525557</v>
      </c>
      <c r="M45">
        <v>47.806452085525557</v>
      </c>
      <c r="N45">
        <v>47.806452085525557</v>
      </c>
      <c r="O45">
        <v>47.806452085525557</v>
      </c>
      <c r="P45">
        <v>47.806452085525557</v>
      </c>
      <c r="Q45">
        <v>61.053171608280806</v>
      </c>
      <c r="R45">
        <v>57.950180426787526</v>
      </c>
      <c r="S45">
        <v>47.806452085525557</v>
      </c>
      <c r="T45">
        <v>57.98381202426701</v>
      </c>
      <c r="U45">
        <v>47.806452085525549</v>
      </c>
      <c r="V45">
        <v>57.98381202426701</v>
      </c>
      <c r="W45">
        <v>61.053171608280806</v>
      </c>
      <c r="X45">
        <v>57.950180426787526</v>
      </c>
      <c r="Y45">
        <v>47.806452085525557</v>
      </c>
      <c r="Z45">
        <v>55.385633040019627</v>
      </c>
      <c r="AA45">
        <v>57.98381202426701</v>
      </c>
      <c r="AB45">
        <v>47.806452085525549</v>
      </c>
      <c r="AC45">
        <v>60.910866954418509</v>
      </c>
      <c r="AD45">
        <v>57.950180426787526</v>
      </c>
      <c r="AE45">
        <v>47.806452085525549</v>
      </c>
      <c r="AF45">
        <v>47.806452085525557</v>
      </c>
      <c r="AG45">
        <v>55.385633040019627</v>
      </c>
      <c r="AH45">
        <v>45.575424600477689</v>
      </c>
    </row>
    <row r="46" spans="1:34" x14ac:dyDescent="0.3">
      <c r="A46" s="26">
        <f ca="1">Exceedance!U46</f>
        <v>47423</v>
      </c>
      <c r="B46" s="1">
        <v>47.595195317546491</v>
      </c>
      <c r="C46" s="1">
        <v>39.26402657752088</v>
      </c>
      <c r="D46" s="1">
        <v>47.595195317546491</v>
      </c>
      <c r="E46">
        <v>50.680540048364428</v>
      </c>
      <c r="F46">
        <v>50.026843545711245</v>
      </c>
      <c r="G46">
        <v>50.143720106669122</v>
      </c>
      <c r="H46">
        <v>50.026843545711245</v>
      </c>
      <c r="I46">
        <v>45.417871803688847</v>
      </c>
      <c r="J46">
        <v>55.00922245050284</v>
      </c>
      <c r="K46">
        <v>47.595195317546491</v>
      </c>
      <c r="L46">
        <v>39.26402657752088</v>
      </c>
      <c r="M46">
        <v>39.26402657752088</v>
      </c>
      <c r="N46">
        <v>39.26402657752088</v>
      </c>
      <c r="O46">
        <v>39.26402657752088</v>
      </c>
      <c r="P46">
        <v>39.26402657752088</v>
      </c>
      <c r="Q46">
        <v>50.143720106669122</v>
      </c>
      <c r="R46">
        <v>47.595195317546491</v>
      </c>
      <c r="S46">
        <v>39.26402657752088</v>
      </c>
      <c r="T46">
        <v>47.622817361845385</v>
      </c>
      <c r="U46">
        <v>39.26402657752088</v>
      </c>
      <c r="V46">
        <v>47.622817361845385</v>
      </c>
      <c r="W46">
        <v>50.143720106669122</v>
      </c>
      <c r="X46">
        <v>47.595195317546491</v>
      </c>
      <c r="Y46">
        <v>39.26402657752088</v>
      </c>
      <c r="Z46">
        <v>46.331693881456836</v>
      </c>
      <c r="AA46">
        <v>47.622817361845385</v>
      </c>
      <c r="AB46">
        <v>39.26402657752088</v>
      </c>
      <c r="AC46">
        <v>50.026843545711245</v>
      </c>
      <c r="AD46">
        <v>47.595195317546491</v>
      </c>
      <c r="AE46">
        <v>39.26402657752088</v>
      </c>
      <c r="AF46">
        <v>39.26402657752088</v>
      </c>
      <c r="AG46">
        <v>46.331693881456836</v>
      </c>
      <c r="AH46">
        <v>37.199330783118825</v>
      </c>
    </row>
    <row r="47" spans="1:34" x14ac:dyDescent="0.3">
      <c r="A47" s="26">
        <f ca="1">Exceedance!U47</f>
        <v>47453</v>
      </c>
      <c r="B47" s="1">
        <v>29.140598418463952</v>
      </c>
      <c r="C47" s="1">
        <v>24.039763323875221</v>
      </c>
      <c r="D47" s="1">
        <v>29.140598418463952</v>
      </c>
      <c r="E47">
        <v>30.342798462348703</v>
      </c>
      <c r="F47">
        <v>30.629397530205281</v>
      </c>
      <c r="G47">
        <v>30.700956285341839</v>
      </c>
      <c r="H47">
        <v>30.629397530205281</v>
      </c>
      <c r="I47">
        <v>27.19200169163539</v>
      </c>
      <c r="J47">
        <v>35.851230585858268</v>
      </c>
      <c r="K47">
        <v>29.140598418463949</v>
      </c>
      <c r="L47">
        <v>24.039763323875224</v>
      </c>
      <c r="M47">
        <v>24.039763323875221</v>
      </c>
      <c r="N47">
        <v>24.039763323875221</v>
      </c>
      <c r="O47">
        <v>24.039763323875221</v>
      </c>
      <c r="P47">
        <v>24.039763323875221</v>
      </c>
      <c r="Q47">
        <v>30.700956285341839</v>
      </c>
      <c r="R47">
        <v>29.140598418463952</v>
      </c>
      <c r="S47">
        <v>24.039763323875221</v>
      </c>
      <c r="T47">
        <v>29.157510270491048</v>
      </c>
      <c r="U47">
        <v>24.039763323875221</v>
      </c>
      <c r="V47">
        <v>29.157510270491048</v>
      </c>
      <c r="W47">
        <v>30.700956285341839</v>
      </c>
      <c r="X47">
        <v>29.140598418463952</v>
      </c>
      <c r="Y47">
        <v>24.039763323875221</v>
      </c>
      <c r="Z47">
        <v>30.195813843253546</v>
      </c>
      <c r="AA47">
        <v>29.157510270491048</v>
      </c>
      <c r="AB47">
        <v>24.039763323875221</v>
      </c>
      <c r="AC47">
        <v>30.629397530205281</v>
      </c>
      <c r="AD47">
        <v>29.140598418463952</v>
      </c>
      <c r="AE47">
        <v>24.039763323875221</v>
      </c>
      <c r="AF47">
        <v>24.039763323875224</v>
      </c>
      <c r="AG47">
        <v>30.195813843253546</v>
      </c>
      <c r="AH47">
        <v>22.271502943916342</v>
      </c>
    </row>
    <row r="48" spans="1:34" x14ac:dyDescent="0.3">
      <c r="A48" s="26">
        <f ca="1">Exceedance!U48</f>
        <v>47484</v>
      </c>
      <c r="B48" s="1">
        <v>50.090065652873548</v>
      </c>
      <c r="C48" s="1">
        <v>50.090065652873555</v>
      </c>
      <c r="D48" s="1">
        <v>59.748928450448027</v>
      </c>
      <c r="E48">
        <v>60.753576649098157</v>
      </c>
      <c r="F48">
        <v>63.820450830820725</v>
      </c>
      <c r="G48">
        <v>60.753576649098157</v>
      </c>
      <c r="H48">
        <v>85.549880096814348</v>
      </c>
      <c r="I48">
        <v>70.805045025898707</v>
      </c>
      <c r="J48">
        <v>67.374954496235858</v>
      </c>
      <c r="K48">
        <v>50.090065652873555</v>
      </c>
      <c r="L48">
        <v>50.090065652873555</v>
      </c>
      <c r="M48">
        <v>50.090065652873555</v>
      </c>
      <c r="N48">
        <v>50.090065652873555</v>
      </c>
      <c r="O48">
        <v>50.090065652873555</v>
      </c>
      <c r="P48">
        <v>60.753576649098143</v>
      </c>
      <c r="Q48">
        <v>60.753576649098157</v>
      </c>
      <c r="R48">
        <v>50.090065652873555</v>
      </c>
      <c r="S48">
        <v>60.753576649098157</v>
      </c>
      <c r="T48">
        <v>60.753576649098157</v>
      </c>
      <c r="U48">
        <v>50.090065652873548</v>
      </c>
      <c r="V48">
        <v>63.988530434980618</v>
      </c>
      <c r="W48">
        <v>60.753576649098157</v>
      </c>
      <c r="X48">
        <v>50.090065652873555</v>
      </c>
      <c r="Y48">
        <v>57.805987572940431</v>
      </c>
      <c r="Z48">
        <v>50.090065652873555</v>
      </c>
      <c r="AA48">
        <v>60.753576649098143</v>
      </c>
      <c r="AB48">
        <v>60.753576649098157</v>
      </c>
      <c r="AC48">
        <v>59.748928450448027</v>
      </c>
      <c r="AD48">
        <v>62.851040740255797</v>
      </c>
      <c r="AE48">
        <v>50.090065652873555</v>
      </c>
      <c r="AF48">
        <v>57.805987572940424</v>
      </c>
      <c r="AG48">
        <v>47.814573360367589</v>
      </c>
      <c r="AH48">
        <v>62.271071221182595</v>
      </c>
    </row>
    <row r="49" spans="1:34" x14ac:dyDescent="0.3">
      <c r="A49" s="26">
        <f ca="1">Exceedance!U49</f>
        <v>47515</v>
      </c>
      <c r="B49" s="1">
        <v>47.214423324138146</v>
      </c>
      <c r="C49" s="1">
        <v>47.214423324138153</v>
      </c>
      <c r="D49" s="1">
        <v>56.318776273379868</v>
      </c>
      <c r="E49">
        <v>57.265748187364146</v>
      </c>
      <c r="F49">
        <v>60.156554857516959</v>
      </c>
      <c r="G49">
        <v>57.265748187364146</v>
      </c>
      <c r="H49">
        <v>80.504959669211388</v>
      </c>
      <c r="I49">
        <v>67.071833334732773</v>
      </c>
      <c r="J49">
        <v>63.506996478598822</v>
      </c>
      <c r="K49">
        <v>47.214423324138153</v>
      </c>
      <c r="L49">
        <v>47.214423324138153</v>
      </c>
      <c r="M49">
        <v>47.214423324138153</v>
      </c>
      <c r="N49">
        <v>47.214423324138153</v>
      </c>
      <c r="O49">
        <v>47.214423324138153</v>
      </c>
      <c r="P49">
        <v>57.265748187364132</v>
      </c>
      <c r="Q49">
        <v>57.265748187364146</v>
      </c>
      <c r="R49">
        <v>47.214423324138153</v>
      </c>
      <c r="S49">
        <v>57.265748187364146</v>
      </c>
      <c r="T49">
        <v>57.265748187364146</v>
      </c>
      <c r="U49">
        <v>47.214423324138146</v>
      </c>
      <c r="V49">
        <v>60.314985106699574</v>
      </c>
      <c r="W49">
        <v>57.265748187364146</v>
      </c>
      <c r="X49">
        <v>47.214423324138153</v>
      </c>
      <c r="Y49">
        <v>54.758154066899174</v>
      </c>
      <c r="Z49">
        <v>47.214423324138153</v>
      </c>
      <c r="AA49">
        <v>57.265748187364132</v>
      </c>
      <c r="AB49">
        <v>57.265748187364146</v>
      </c>
      <c r="AC49">
        <v>56.318776273379868</v>
      </c>
      <c r="AD49">
        <v>59.242798051770031</v>
      </c>
      <c r="AE49">
        <v>47.214423324138153</v>
      </c>
      <c r="AF49">
        <v>54.758154066899159</v>
      </c>
      <c r="AG49">
        <v>44.994923378276951</v>
      </c>
      <c r="AH49">
        <v>58.598914125264457</v>
      </c>
    </row>
    <row r="50" spans="1:34" x14ac:dyDescent="0.3">
      <c r="A50" s="26">
        <f ca="1">Exceedance!U50</f>
        <v>47543</v>
      </c>
      <c r="B50" s="1">
        <v>129.93255744582916</v>
      </c>
      <c r="C50" s="1">
        <v>129.93255744582919</v>
      </c>
      <c r="D50" s="1">
        <v>154.98744066367996</v>
      </c>
      <c r="E50">
        <v>157.59347657284766</v>
      </c>
      <c r="F50">
        <v>165.54888251216769</v>
      </c>
      <c r="G50">
        <v>157.59347657284769</v>
      </c>
      <c r="H50">
        <v>225.62259143923686</v>
      </c>
      <c r="I50">
        <v>174.45803442404895</v>
      </c>
      <c r="J50">
        <v>174.76918888785852</v>
      </c>
      <c r="K50">
        <v>129.93255744582916</v>
      </c>
      <c r="L50">
        <v>129.93255744582919</v>
      </c>
      <c r="M50">
        <v>129.93255744582919</v>
      </c>
      <c r="N50">
        <v>129.93255744582919</v>
      </c>
      <c r="O50">
        <v>129.93255744582919</v>
      </c>
      <c r="P50">
        <v>157.59347657284766</v>
      </c>
      <c r="Q50">
        <v>157.59347657284769</v>
      </c>
      <c r="R50">
        <v>129.93255744582919</v>
      </c>
      <c r="S50">
        <v>157.59347657284769</v>
      </c>
      <c r="T50">
        <v>157.59347657284769</v>
      </c>
      <c r="U50">
        <v>129.93255744582916</v>
      </c>
      <c r="V50">
        <v>165.98487740533315</v>
      </c>
      <c r="W50">
        <v>157.59347657284769</v>
      </c>
      <c r="X50">
        <v>129.93255744582919</v>
      </c>
      <c r="Y50">
        <v>142.42938432180148</v>
      </c>
      <c r="Z50">
        <v>129.93255744582919</v>
      </c>
      <c r="AA50">
        <v>157.59347657284763</v>
      </c>
      <c r="AB50">
        <v>157.59347657284769</v>
      </c>
      <c r="AC50">
        <v>154.98744066367996</v>
      </c>
      <c r="AD50">
        <v>163.03425350062298</v>
      </c>
      <c r="AE50">
        <v>129.93255744582919</v>
      </c>
      <c r="AF50">
        <v>142.42938432180148</v>
      </c>
      <c r="AG50">
        <v>126.10243214741048</v>
      </c>
      <c r="AH50">
        <v>164.22887378358439</v>
      </c>
    </row>
    <row r="51" spans="1:34" x14ac:dyDescent="0.3">
      <c r="A51" s="26">
        <f ca="1">Exceedance!U51</f>
        <v>47574</v>
      </c>
      <c r="B51" s="1">
        <v>147.43991585284613</v>
      </c>
      <c r="C51" s="1">
        <v>147.43991585284618</v>
      </c>
      <c r="D51" s="1">
        <v>175.87074139772881</v>
      </c>
      <c r="E51">
        <v>178.82791951159282</v>
      </c>
      <c r="F51">
        <v>187.85525188560223</v>
      </c>
      <c r="G51">
        <v>178.8279195115928</v>
      </c>
      <c r="H51">
        <v>256.33685279863471</v>
      </c>
      <c r="I51">
        <v>197.18640868443561</v>
      </c>
      <c r="J51">
        <v>198.31791977187152</v>
      </c>
      <c r="K51">
        <v>147.43991585284618</v>
      </c>
      <c r="L51">
        <v>147.43991585284618</v>
      </c>
      <c r="M51">
        <v>147.43991585284618</v>
      </c>
      <c r="N51">
        <v>147.43991585284618</v>
      </c>
      <c r="O51">
        <v>147.43991585284618</v>
      </c>
      <c r="P51">
        <v>178.82791951159277</v>
      </c>
      <c r="Q51">
        <v>178.8279195115928</v>
      </c>
      <c r="R51">
        <v>147.43991585284618</v>
      </c>
      <c r="S51">
        <v>178.8279195115928</v>
      </c>
      <c r="T51">
        <v>178.8279195115928</v>
      </c>
      <c r="U51">
        <v>147.43991585284613</v>
      </c>
      <c r="V51">
        <v>188.34999355485152</v>
      </c>
      <c r="W51">
        <v>178.8279195115928</v>
      </c>
      <c r="X51">
        <v>147.43991585284618</v>
      </c>
      <c r="Y51">
        <v>160.98506943673192</v>
      </c>
      <c r="Z51">
        <v>147.43991585284618</v>
      </c>
      <c r="AA51">
        <v>178.82791951159274</v>
      </c>
      <c r="AB51">
        <v>178.8279195115928</v>
      </c>
      <c r="AC51">
        <v>175.87074139772881</v>
      </c>
      <c r="AD51">
        <v>185.00179700753714</v>
      </c>
      <c r="AE51">
        <v>147.43991585284618</v>
      </c>
      <c r="AF51">
        <v>160.98506943673192</v>
      </c>
      <c r="AG51">
        <v>143.26890042669356</v>
      </c>
      <c r="AH51">
        <v>186.58553815824669</v>
      </c>
    </row>
    <row r="52" spans="1:34" x14ac:dyDescent="0.3">
      <c r="A52" s="26">
        <f ca="1">Exceedance!U52</f>
        <v>47604</v>
      </c>
      <c r="B52" s="1">
        <v>149.21652055098494</v>
      </c>
      <c r="C52" s="1">
        <v>149.21652055098497</v>
      </c>
      <c r="D52" s="1">
        <v>177.98992861799422</v>
      </c>
      <c r="E52">
        <v>180.98273979974169</v>
      </c>
      <c r="F52">
        <v>190.11884869478047</v>
      </c>
      <c r="G52">
        <v>180.98273979974169</v>
      </c>
      <c r="H52">
        <v>259.45366230023836</v>
      </c>
      <c r="I52">
        <v>199.49282953636009</v>
      </c>
      <c r="J52">
        <v>200.70758844438666</v>
      </c>
      <c r="K52">
        <v>149.21652055098497</v>
      </c>
      <c r="L52">
        <v>149.21652055098497</v>
      </c>
      <c r="M52">
        <v>149.21652055098497</v>
      </c>
      <c r="N52">
        <v>149.21652055098497</v>
      </c>
      <c r="O52">
        <v>149.21652055098497</v>
      </c>
      <c r="P52">
        <v>180.98273979974167</v>
      </c>
      <c r="Q52">
        <v>180.98273979974169</v>
      </c>
      <c r="R52">
        <v>149.21652055098497</v>
      </c>
      <c r="S52">
        <v>180.98273979974169</v>
      </c>
      <c r="T52">
        <v>180.98273979974169</v>
      </c>
      <c r="U52">
        <v>149.21652055098494</v>
      </c>
      <c r="V52">
        <v>190.619551845823</v>
      </c>
      <c r="W52">
        <v>180.98273979974169</v>
      </c>
      <c r="X52">
        <v>149.21652055098497</v>
      </c>
      <c r="Y52">
        <v>162.86805581228685</v>
      </c>
      <c r="Z52">
        <v>149.21652055098497</v>
      </c>
      <c r="AA52">
        <v>180.98273979974167</v>
      </c>
      <c r="AB52">
        <v>180.98273979974169</v>
      </c>
      <c r="AC52">
        <v>177.98992861799422</v>
      </c>
      <c r="AD52">
        <v>187.23101058125988</v>
      </c>
      <c r="AE52">
        <v>149.21652055098497</v>
      </c>
      <c r="AF52">
        <v>162.86805581228683</v>
      </c>
      <c r="AG52">
        <v>145.01091241310505</v>
      </c>
      <c r="AH52">
        <v>188.85423878339751</v>
      </c>
    </row>
    <row r="53" spans="1:34" x14ac:dyDescent="0.3">
      <c r="A53" s="26">
        <f ca="1">Exceedance!U53</f>
        <v>47635</v>
      </c>
      <c r="B53" s="1">
        <v>63.115216817372726</v>
      </c>
      <c r="C53" s="1">
        <v>63.11521681737274</v>
      </c>
      <c r="D53" s="1">
        <v>75.285718327649661</v>
      </c>
      <c r="E53">
        <v>76.551609838401703</v>
      </c>
      <c r="F53">
        <v>80.415977481128465</v>
      </c>
      <c r="G53">
        <v>76.551609838401703</v>
      </c>
      <c r="H53">
        <v>108.40072302876406</v>
      </c>
      <c r="I53">
        <v>87.714535514549198</v>
      </c>
      <c r="J53">
        <v>84.894775154813516</v>
      </c>
      <c r="K53">
        <v>63.11521681737274</v>
      </c>
      <c r="L53">
        <v>63.11521681737274</v>
      </c>
      <c r="M53">
        <v>63.11521681737274</v>
      </c>
      <c r="N53">
        <v>63.11521681737274</v>
      </c>
      <c r="O53">
        <v>63.11521681737274</v>
      </c>
      <c r="P53">
        <v>76.551609838401689</v>
      </c>
      <c r="Q53">
        <v>76.551609838401703</v>
      </c>
      <c r="R53">
        <v>63.11521681737274</v>
      </c>
      <c r="S53">
        <v>76.551609838401703</v>
      </c>
      <c r="T53">
        <v>76.551609838401703</v>
      </c>
      <c r="U53">
        <v>63.115216817372726</v>
      </c>
      <c r="V53">
        <v>80.627763601207533</v>
      </c>
      <c r="W53">
        <v>76.551609838401703</v>
      </c>
      <c r="X53">
        <v>63.11521681737274</v>
      </c>
      <c r="Y53">
        <v>71.611074437783884</v>
      </c>
      <c r="Z53">
        <v>63.11521681737274</v>
      </c>
      <c r="AA53">
        <v>76.551609838401689</v>
      </c>
      <c r="AB53">
        <v>76.551609838401703</v>
      </c>
      <c r="AC53">
        <v>75.285718327649661</v>
      </c>
      <c r="AD53">
        <v>79.194487206490635</v>
      </c>
      <c r="AE53">
        <v>63.11521681737274</v>
      </c>
      <c r="AF53">
        <v>71.611074437783884</v>
      </c>
      <c r="AG53">
        <v>60.586108568593218</v>
      </c>
      <c r="AH53">
        <v>78.904016423083391</v>
      </c>
    </row>
    <row r="54" spans="1:34" x14ac:dyDescent="0.3">
      <c r="A54" s="26">
        <f ca="1">Exceedance!U54</f>
        <v>47665</v>
      </c>
      <c r="B54" s="1">
        <v>11.607159334740139</v>
      </c>
      <c r="C54" s="1">
        <v>11.607159334740141</v>
      </c>
      <c r="D54" s="1">
        <v>13.845366812062725</v>
      </c>
      <c r="E54">
        <v>14.078169695530748</v>
      </c>
      <c r="F54">
        <v>14.788843495272769</v>
      </c>
      <c r="G54">
        <v>14.078169695530748</v>
      </c>
      <c r="H54">
        <v>18.036894125690445</v>
      </c>
      <c r="I54">
        <v>20.845829186953409</v>
      </c>
      <c r="J54">
        <v>15.612513615537914</v>
      </c>
      <c r="K54">
        <v>11.607159334740139</v>
      </c>
      <c r="L54">
        <v>11.607159334740141</v>
      </c>
      <c r="M54">
        <v>11.607159334740141</v>
      </c>
      <c r="N54">
        <v>11.607159334740141</v>
      </c>
      <c r="O54">
        <v>11.607159334740141</v>
      </c>
      <c r="P54">
        <v>14.078169695530747</v>
      </c>
      <c r="Q54">
        <v>14.078169695530748</v>
      </c>
      <c r="R54">
        <v>11.607159334740141</v>
      </c>
      <c r="S54">
        <v>14.078169695530748</v>
      </c>
      <c r="T54">
        <v>14.078169695530748</v>
      </c>
      <c r="U54">
        <v>11.607159334740139</v>
      </c>
      <c r="V54">
        <v>14.827791871981312</v>
      </c>
      <c r="W54">
        <v>14.078169695530748</v>
      </c>
      <c r="X54">
        <v>11.607159334740141</v>
      </c>
      <c r="Y54">
        <v>17.018755407724175</v>
      </c>
      <c r="Z54">
        <v>11.607159334740141</v>
      </c>
      <c r="AA54">
        <v>14.078169695530747</v>
      </c>
      <c r="AB54">
        <v>14.078169695530748</v>
      </c>
      <c r="AC54">
        <v>13.845366812062725</v>
      </c>
      <c r="AD54">
        <v>14.564206189746567</v>
      </c>
      <c r="AE54">
        <v>11.607159334740141</v>
      </c>
      <c r="AF54">
        <v>17.018755407724175</v>
      </c>
      <c r="AG54">
        <v>10.080977277700747</v>
      </c>
      <c r="AH54">
        <v>13.128910495710018</v>
      </c>
    </row>
    <row r="55" spans="1:34" x14ac:dyDescent="0.3">
      <c r="A55" s="26">
        <f ca="1">Exceedance!U55</f>
        <v>47696</v>
      </c>
      <c r="B55" s="1">
        <v>18.119475710001375</v>
      </c>
      <c r="C55" s="1">
        <v>18.119475710001378</v>
      </c>
      <c r="D55" s="1">
        <v>21.613452560815237</v>
      </c>
      <c r="E55">
        <v>21.976871901462339</v>
      </c>
      <c r="F55">
        <v>23.086276561189806</v>
      </c>
      <c r="G55">
        <v>21.976871901462339</v>
      </c>
      <c r="H55">
        <v>29.461860848522353</v>
      </c>
      <c r="I55">
        <v>29.300237924005227</v>
      </c>
      <c r="J55">
        <v>24.372075291679302</v>
      </c>
      <c r="K55">
        <v>18.119475710001378</v>
      </c>
      <c r="L55">
        <v>18.119475710001378</v>
      </c>
      <c r="M55">
        <v>18.119475710001378</v>
      </c>
      <c r="N55">
        <v>18.119475710001378</v>
      </c>
      <c r="O55">
        <v>18.119475710001378</v>
      </c>
      <c r="P55">
        <v>21.976871901462335</v>
      </c>
      <c r="Q55">
        <v>21.976871901462339</v>
      </c>
      <c r="R55">
        <v>18.119475710001378</v>
      </c>
      <c r="S55">
        <v>21.976871901462339</v>
      </c>
      <c r="T55">
        <v>21.976871901462339</v>
      </c>
      <c r="U55">
        <v>18.119475710001375</v>
      </c>
      <c r="V55">
        <v>23.147077326076534</v>
      </c>
      <c r="W55">
        <v>21.976871901462339</v>
      </c>
      <c r="X55">
        <v>18.119475710001378</v>
      </c>
      <c r="Y55">
        <v>23.921024112049082</v>
      </c>
      <c r="Z55">
        <v>18.119475710001378</v>
      </c>
      <c r="AA55">
        <v>21.976871901462335</v>
      </c>
      <c r="AB55">
        <v>21.976871901462339</v>
      </c>
      <c r="AC55">
        <v>21.613452560815237</v>
      </c>
      <c r="AD55">
        <v>22.73560418014824</v>
      </c>
      <c r="AE55">
        <v>18.119475710001378</v>
      </c>
      <c r="AF55">
        <v>23.921024112049079</v>
      </c>
      <c r="AG55">
        <v>16.466490721908915</v>
      </c>
      <c r="AH55">
        <v>21.445052092775789</v>
      </c>
    </row>
    <row r="56" spans="1:34" x14ac:dyDescent="0.3">
      <c r="A56" s="26">
        <f ca="1">Exceedance!U56</f>
        <v>47727</v>
      </c>
      <c r="B56" s="1">
        <v>47.21442332413816</v>
      </c>
      <c r="C56" s="1">
        <v>47.214423324138174</v>
      </c>
      <c r="D56" s="1">
        <v>56.318776273379889</v>
      </c>
      <c r="E56">
        <v>57.26574818736416</v>
      </c>
      <c r="F56">
        <v>60.15655485751698</v>
      </c>
      <c r="G56">
        <v>57.26574818736416</v>
      </c>
      <c r="H56">
        <v>80.504959669211402</v>
      </c>
      <c r="I56">
        <v>67.071833334732787</v>
      </c>
      <c r="J56">
        <v>63.506996478598843</v>
      </c>
      <c r="K56">
        <v>47.214423324138174</v>
      </c>
      <c r="L56">
        <v>47.214423324138174</v>
      </c>
      <c r="M56">
        <v>47.214423324138174</v>
      </c>
      <c r="N56">
        <v>47.214423324138174</v>
      </c>
      <c r="O56">
        <v>47.214423324138174</v>
      </c>
      <c r="P56">
        <v>57.265748187364146</v>
      </c>
      <c r="Q56">
        <v>57.26574818736416</v>
      </c>
      <c r="R56">
        <v>47.214423324138174</v>
      </c>
      <c r="S56">
        <v>57.26574818736416</v>
      </c>
      <c r="T56">
        <v>57.26574818736416</v>
      </c>
      <c r="U56">
        <v>47.21442332413816</v>
      </c>
      <c r="V56">
        <v>60.314985106699595</v>
      </c>
      <c r="W56">
        <v>57.26574818736416</v>
      </c>
      <c r="X56">
        <v>47.214423324138174</v>
      </c>
      <c r="Y56">
        <v>54.758154066899188</v>
      </c>
      <c r="Z56">
        <v>47.214423324138174</v>
      </c>
      <c r="AA56">
        <v>57.265748187364146</v>
      </c>
      <c r="AB56">
        <v>57.26574818736416</v>
      </c>
      <c r="AC56">
        <v>56.318776273379889</v>
      </c>
      <c r="AD56">
        <v>59.242798051770052</v>
      </c>
      <c r="AE56">
        <v>47.214423324138174</v>
      </c>
      <c r="AF56">
        <v>54.758154066899174</v>
      </c>
      <c r="AG56">
        <v>44.994923378276951</v>
      </c>
      <c r="AH56">
        <v>58.598914125264457</v>
      </c>
    </row>
    <row r="57" spans="1:34" x14ac:dyDescent="0.3">
      <c r="A57" s="26">
        <f ca="1">Exceedance!U57</f>
        <v>47757</v>
      </c>
      <c r="B57" s="1">
        <v>47.806452085525549</v>
      </c>
      <c r="C57" s="1">
        <v>47.806452085525557</v>
      </c>
      <c r="D57" s="1">
        <v>57.024965886902834</v>
      </c>
      <c r="E57">
        <v>57.98381202426701</v>
      </c>
      <c r="F57">
        <v>60.910866954418509</v>
      </c>
      <c r="G57">
        <v>57.98381202426701</v>
      </c>
      <c r="H57">
        <v>81.543593007650642</v>
      </c>
      <c r="I57">
        <v>67.840415947192042</v>
      </c>
      <c r="J57">
        <v>64.303320267338961</v>
      </c>
      <c r="K57">
        <v>47.806452085525557</v>
      </c>
      <c r="L57">
        <v>47.806452085525557</v>
      </c>
      <c r="M57">
        <v>47.806452085525557</v>
      </c>
      <c r="N57">
        <v>47.806452085525557</v>
      </c>
      <c r="O57">
        <v>47.806452085525557</v>
      </c>
      <c r="P57">
        <v>57.983812024267003</v>
      </c>
      <c r="Q57">
        <v>57.98381202426701</v>
      </c>
      <c r="R57">
        <v>47.806452085525557</v>
      </c>
      <c r="S57">
        <v>57.98381202426701</v>
      </c>
      <c r="T57">
        <v>57.98381202426701</v>
      </c>
      <c r="U57">
        <v>47.806452085525549</v>
      </c>
      <c r="V57">
        <v>61.071283784344594</v>
      </c>
      <c r="W57">
        <v>57.98381202426701</v>
      </c>
      <c r="X57">
        <v>47.806452085525557</v>
      </c>
      <c r="Y57">
        <v>55.385633040019627</v>
      </c>
      <c r="Z57">
        <v>47.806452085525557</v>
      </c>
      <c r="AA57">
        <v>57.98381202426701</v>
      </c>
      <c r="AB57">
        <v>57.98381202426701</v>
      </c>
      <c r="AC57">
        <v>57.024965886902834</v>
      </c>
      <c r="AD57">
        <v>59.985652414533824</v>
      </c>
      <c r="AE57">
        <v>47.806452085525557</v>
      </c>
      <c r="AF57">
        <v>55.385633040019613</v>
      </c>
      <c r="AG57">
        <v>45.575424600477689</v>
      </c>
      <c r="AH57">
        <v>59.354926997724981</v>
      </c>
    </row>
    <row r="58" spans="1:34" x14ac:dyDescent="0.3">
      <c r="A58" s="26">
        <f ca="1">Exceedance!U58</f>
        <v>47788</v>
      </c>
      <c r="B58" s="1">
        <v>39.26402657752088</v>
      </c>
      <c r="C58" s="1">
        <v>39.26402657752088</v>
      </c>
      <c r="D58" s="1">
        <v>46.835305246244999</v>
      </c>
      <c r="E58">
        <v>47.622817361845385</v>
      </c>
      <c r="F58">
        <v>50.026843545711245</v>
      </c>
      <c r="G58">
        <v>47.622817361845385</v>
      </c>
      <c r="H58">
        <v>66.557077989435072</v>
      </c>
      <c r="I58">
        <v>56.750482244824596</v>
      </c>
      <c r="J58">
        <v>52.81310714049151</v>
      </c>
      <c r="K58">
        <v>39.26402657752088</v>
      </c>
      <c r="L58">
        <v>39.26402657752088</v>
      </c>
      <c r="M58">
        <v>39.26402657752088</v>
      </c>
      <c r="N58">
        <v>39.26402657752088</v>
      </c>
      <c r="O58">
        <v>39.26402657752088</v>
      </c>
      <c r="P58">
        <v>47.622817361845371</v>
      </c>
      <c r="Q58">
        <v>47.622817361845385</v>
      </c>
      <c r="R58">
        <v>39.26402657752088</v>
      </c>
      <c r="S58">
        <v>47.622817361845385</v>
      </c>
      <c r="T58">
        <v>47.622817361845385</v>
      </c>
      <c r="U58">
        <v>39.26402657752088</v>
      </c>
      <c r="V58">
        <v>50.158595859445605</v>
      </c>
      <c r="W58">
        <v>47.622817361845385</v>
      </c>
      <c r="X58">
        <v>39.26402657752088</v>
      </c>
      <c r="Y58">
        <v>46.331693881456836</v>
      </c>
      <c r="Z58">
        <v>39.26402657752088</v>
      </c>
      <c r="AA58">
        <v>47.622817361845378</v>
      </c>
      <c r="AB58">
        <v>47.622817361845385</v>
      </c>
      <c r="AC58">
        <v>46.835305246244999</v>
      </c>
      <c r="AD58">
        <v>49.266953474409753</v>
      </c>
      <c r="AE58">
        <v>39.26402657752088</v>
      </c>
      <c r="AF58">
        <v>46.331693881456829</v>
      </c>
      <c r="AG58">
        <v>37.199330783118825</v>
      </c>
      <c r="AH58">
        <v>48.446362976354997</v>
      </c>
    </row>
    <row r="59" spans="1:34" x14ac:dyDescent="0.3">
      <c r="A59" s="26">
        <f ca="1">Exceedance!U59</f>
        <v>47818</v>
      </c>
      <c r="B59" s="1">
        <v>24.039763323875221</v>
      </c>
      <c r="C59" s="1">
        <v>24.039763323875221</v>
      </c>
      <c r="D59" s="1">
        <v>28.675348696044786</v>
      </c>
      <c r="E59">
        <v>29.157510270491048</v>
      </c>
      <c r="F59">
        <v>30.629397530205281</v>
      </c>
      <c r="G59">
        <v>29.157510270491048</v>
      </c>
      <c r="H59">
        <v>39.848194232914999</v>
      </c>
      <c r="I59">
        <v>36.986064048597797</v>
      </c>
      <c r="J59">
        <v>32.335313179080551</v>
      </c>
      <c r="K59">
        <v>24.039763323875224</v>
      </c>
      <c r="L59">
        <v>24.039763323875221</v>
      </c>
      <c r="M59">
        <v>24.039763323875221</v>
      </c>
      <c r="N59">
        <v>24.039763323875221</v>
      </c>
      <c r="O59">
        <v>24.039763323875221</v>
      </c>
      <c r="P59">
        <v>29.157510270491045</v>
      </c>
      <c r="Q59">
        <v>29.157510270491048</v>
      </c>
      <c r="R59">
        <v>24.039763323875221</v>
      </c>
      <c r="S59">
        <v>29.157510270491048</v>
      </c>
      <c r="T59">
        <v>29.157510270491048</v>
      </c>
      <c r="U59">
        <v>24.039763323875221</v>
      </c>
      <c r="V59">
        <v>30.71006410252674</v>
      </c>
      <c r="W59">
        <v>29.157510270491048</v>
      </c>
      <c r="X59">
        <v>24.039763323875221</v>
      </c>
      <c r="Y59">
        <v>30.195813843253546</v>
      </c>
      <c r="Z59">
        <v>24.039763323875221</v>
      </c>
      <c r="AA59">
        <v>29.157510270491045</v>
      </c>
      <c r="AB59">
        <v>29.157510270491048</v>
      </c>
      <c r="AC59">
        <v>28.675348696044786</v>
      </c>
      <c r="AD59">
        <v>30.164147807786115</v>
      </c>
      <c r="AE59">
        <v>24.039763323875221</v>
      </c>
      <c r="AF59">
        <v>30.195813843253543</v>
      </c>
      <c r="AG59">
        <v>22.271502943916342</v>
      </c>
      <c r="AH59">
        <v>29.005180817381042</v>
      </c>
    </row>
    <row r="60" spans="1:34" x14ac:dyDescent="0.3">
      <c r="A60" s="26">
        <f ca="1">Exceedance!U60</f>
        <v>47849</v>
      </c>
      <c r="B60" s="1">
        <v>96.621750000000063</v>
      </c>
      <c r="C60" s="1">
        <v>96.621750000000063</v>
      </c>
      <c r="D60" s="1">
        <v>96.621750000000063</v>
      </c>
      <c r="E60">
        <v>96.621750000000063</v>
      </c>
      <c r="F60">
        <v>94.063958333333403</v>
      </c>
      <c r="G60">
        <v>96.621750000000063</v>
      </c>
      <c r="H60">
        <v>105.20581666666672</v>
      </c>
      <c r="I60">
        <v>96.621750000000063</v>
      </c>
      <c r="J60">
        <v>96.621750000000063</v>
      </c>
      <c r="K60">
        <v>96.621750000000063</v>
      </c>
      <c r="L60">
        <v>96.621750000000063</v>
      </c>
      <c r="M60">
        <v>96.621750000000063</v>
      </c>
      <c r="N60">
        <v>96.621750000000063</v>
      </c>
      <c r="O60">
        <v>96.621750000000063</v>
      </c>
      <c r="P60">
        <v>96.621750000000063</v>
      </c>
      <c r="Q60">
        <v>96.621750000000063</v>
      </c>
      <c r="R60">
        <v>96.621750000000063</v>
      </c>
      <c r="S60">
        <v>96.621750000000063</v>
      </c>
      <c r="T60">
        <v>96.621750000000063</v>
      </c>
      <c r="U60">
        <v>96.621750000000063</v>
      </c>
      <c r="V60">
        <v>96.621750000000063</v>
      </c>
      <c r="W60">
        <v>96.621750000000063</v>
      </c>
      <c r="X60">
        <v>96.621750000000063</v>
      </c>
      <c r="Y60">
        <v>96.621750000000063</v>
      </c>
      <c r="Z60">
        <v>96.621750000000063</v>
      </c>
      <c r="AA60">
        <v>96.621750000000063</v>
      </c>
      <c r="AB60">
        <v>96.621750000000063</v>
      </c>
      <c r="AC60">
        <v>96.621750000000063</v>
      </c>
      <c r="AD60">
        <v>96.621750000000063</v>
      </c>
      <c r="AE60">
        <v>105.20581666666672</v>
      </c>
      <c r="AF60">
        <v>94.063958333333403</v>
      </c>
      <c r="AG60">
        <v>94.063958333333403</v>
      </c>
      <c r="AH60">
        <v>96.621750000000063</v>
      </c>
    </row>
    <row r="61" spans="1:34" x14ac:dyDescent="0.3">
      <c r="A61" s="26">
        <f ca="1">Exceedance!U61</f>
        <v>47880</v>
      </c>
      <c r="B61" s="1">
        <v>91.074750000000037</v>
      </c>
      <c r="C61" s="1">
        <v>91.074750000000037</v>
      </c>
      <c r="D61" s="1">
        <v>91.074750000000037</v>
      </c>
      <c r="E61">
        <v>91.074750000000037</v>
      </c>
      <c r="F61">
        <v>88.516958333333406</v>
      </c>
      <c r="G61">
        <v>91.074750000000037</v>
      </c>
      <c r="H61">
        <v>99.658816666666723</v>
      </c>
      <c r="I61">
        <v>91.074750000000037</v>
      </c>
      <c r="J61">
        <v>91.074750000000037</v>
      </c>
      <c r="K61">
        <v>91.074750000000037</v>
      </c>
      <c r="L61">
        <v>91.074750000000037</v>
      </c>
      <c r="M61">
        <v>91.074750000000037</v>
      </c>
      <c r="N61">
        <v>91.074750000000037</v>
      </c>
      <c r="O61">
        <v>91.074750000000037</v>
      </c>
      <c r="P61">
        <v>91.074750000000037</v>
      </c>
      <c r="Q61">
        <v>91.074750000000037</v>
      </c>
      <c r="R61">
        <v>91.074750000000037</v>
      </c>
      <c r="S61">
        <v>91.074750000000037</v>
      </c>
      <c r="T61">
        <v>91.074750000000037</v>
      </c>
      <c r="U61">
        <v>91.074750000000037</v>
      </c>
      <c r="V61">
        <v>91.074750000000037</v>
      </c>
      <c r="W61">
        <v>91.074750000000037</v>
      </c>
      <c r="X61">
        <v>91.074750000000037</v>
      </c>
      <c r="Y61">
        <v>91.074750000000037</v>
      </c>
      <c r="Z61">
        <v>91.074750000000037</v>
      </c>
      <c r="AA61">
        <v>91.074750000000037</v>
      </c>
      <c r="AB61">
        <v>91.074750000000037</v>
      </c>
      <c r="AC61">
        <v>91.074750000000037</v>
      </c>
      <c r="AD61">
        <v>91.074750000000037</v>
      </c>
      <c r="AE61">
        <v>99.658816666666723</v>
      </c>
      <c r="AF61">
        <v>88.516958333333406</v>
      </c>
      <c r="AG61">
        <v>88.516958333333406</v>
      </c>
      <c r="AH61">
        <v>91.074750000000037</v>
      </c>
    </row>
    <row r="62" spans="1:34" x14ac:dyDescent="0.3">
      <c r="A62" s="26">
        <f ca="1">Exceedance!U62</f>
        <v>47908</v>
      </c>
      <c r="B62" s="1">
        <v>250.63475000000005</v>
      </c>
      <c r="C62" s="1">
        <v>250.63475000000005</v>
      </c>
      <c r="D62" s="1">
        <v>250.63475000000005</v>
      </c>
      <c r="E62">
        <v>250.63475000000005</v>
      </c>
      <c r="F62">
        <v>248.07695833333341</v>
      </c>
      <c r="G62">
        <v>250.63475000000005</v>
      </c>
      <c r="H62">
        <v>259.21881666666673</v>
      </c>
      <c r="I62">
        <v>250.63475000000005</v>
      </c>
      <c r="J62">
        <v>250.63475000000005</v>
      </c>
      <c r="K62">
        <v>250.63475000000005</v>
      </c>
      <c r="L62">
        <v>250.63475000000005</v>
      </c>
      <c r="M62">
        <v>250.63475000000005</v>
      </c>
      <c r="N62">
        <v>250.63475000000005</v>
      </c>
      <c r="O62">
        <v>250.63475000000005</v>
      </c>
      <c r="P62">
        <v>250.63475000000005</v>
      </c>
      <c r="Q62">
        <v>250.63475000000005</v>
      </c>
      <c r="R62">
        <v>250.63475000000005</v>
      </c>
      <c r="S62">
        <v>250.63475000000005</v>
      </c>
      <c r="T62">
        <v>250.63475000000005</v>
      </c>
      <c r="U62">
        <v>250.63475000000005</v>
      </c>
      <c r="V62">
        <v>250.63475000000005</v>
      </c>
      <c r="W62">
        <v>250.63475000000005</v>
      </c>
      <c r="X62">
        <v>250.63475000000005</v>
      </c>
      <c r="Y62">
        <v>250.63475000000005</v>
      </c>
      <c r="Z62">
        <v>250.63475000000005</v>
      </c>
      <c r="AA62">
        <v>250.63475000000005</v>
      </c>
      <c r="AB62">
        <v>250.63475000000005</v>
      </c>
      <c r="AC62">
        <v>250.63475000000005</v>
      </c>
      <c r="AD62">
        <v>250.63475000000005</v>
      </c>
      <c r="AE62">
        <v>259.21881666666673</v>
      </c>
      <c r="AF62">
        <v>248.07695833333341</v>
      </c>
      <c r="AG62">
        <v>248.07695833333341</v>
      </c>
      <c r="AH62">
        <v>250.63475000000005</v>
      </c>
    </row>
    <row r="63" spans="1:34" x14ac:dyDescent="0.3">
      <c r="A63" s="26">
        <f ca="1">Exceedance!U63</f>
        <v>47939</v>
      </c>
      <c r="B63" s="1">
        <v>284.40575000000007</v>
      </c>
      <c r="C63" s="1">
        <v>284.40575000000007</v>
      </c>
      <c r="D63" s="1">
        <v>284.40575000000007</v>
      </c>
      <c r="E63">
        <v>284.40575000000007</v>
      </c>
      <c r="F63">
        <v>281.84795833333339</v>
      </c>
      <c r="G63">
        <v>284.40575000000007</v>
      </c>
      <c r="H63">
        <v>292.98981666666668</v>
      </c>
      <c r="I63">
        <v>284.40575000000007</v>
      </c>
      <c r="J63">
        <v>284.40575000000007</v>
      </c>
      <c r="K63">
        <v>284.40575000000007</v>
      </c>
      <c r="L63">
        <v>284.40575000000007</v>
      </c>
      <c r="M63">
        <v>284.40575000000007</v>
      </c>
      <c r="N63">
        <v>284.40575000000007</v>
      </c>
      <c r="O63">
        <v>284.40575000000007</v>
      </c>
      <c r="P63">
        <v>284.40575000000007</v>
      </c>
      <c r="Q63">
        <v>284.40575000000007</v>
      </c>
      <c r="R63">
        <v>284.40575000000007</v>
      </c>
      <c r="S63">
        <v>284.40575000000007</v>
      </c>
      <c r="T63">
        <v>284.40575000000007</v>
      </c>
      <c r="U63">
        <v>284.40575000000007</v>
      </c>
      <c r="V63">
        <v>284.40575000000007</v>
      </c>
      <c r="W63">
        <v>284.40575000000007</v>
      </c>
      <c r="X63">
        <v>284.40575000000007</v>
      </c>
      <c r="Y63">
        <v>284.40575000000007</v>
      </c>
      <c r="Z63">
        <v>284.40575000000007</v>
      </c>
      <c r="AA63">
        <v>284.40575000000007</v>
      </c>
      <c r="AB63">
        <v>284.40575000000007</v>
      </c>
      <c r="AC63">
        <v>284.40575000000007</v>
      </c>
      <c r="AD63">
        <v>284.40575000000007</v>
      </c>
      <c r="AE63">
        <v>292.98981666666668</v>
      </c>
      <c r="AF63">
        <v>281.84795833333339</v>
      </c>
      <c r="AG63">
        <v>281.84795833333339</v>
      </c>
      <c r="AH63">
        <v>284.40575000000007</v>
      </c>
    </row>
    <row r="64" spans="1:34" x14ac:dyDescent="0.3">
      <c r="A64" s="26">
        <f ca="1">Exceedance!U64</f>
        <v>47969</v>
      </c>
      <c r="B64" s="1">
        <v>287.83274999999998</v>
      </c>
      <c r="C64" s="1">
        <v>287.83274999999998</v>
      </c>
      <c r="D64" s="1">
        <v>287.83274999999998</v>
      </c>
      <c r="E64">
        <v>287.83274999999998</v>
      </c>
      <c r="F64">
        <v>285.2749583333333</v>
      </c>
      <c r="G64">
        <v>287.83274999999998</v>
      </c>
      <c r="H64">
        <v>296.41681666666665</v>
      </c>
      <c r="I64">
        <v>287.83274999999998</v>
      </c>
      <c r="J64">
        <v>287.83274999999998</v>
      </c>
      <c r="K64">
        <v>287.83274999999998</v>
      </c>
      <c r="L64">
        <v>287.83274999999998</v>
      </c>
      <c r="M64">
        <v>287.83274999999998</v>
      </c>
      <c r="N64">
        <v>287.83274999999998</v>
      </c>
      <c r="O64">
        <v>287.83274999999998</v>
      </c>
      <c r="P64">
        <v>287.83274999999998</v>
      </c>
      <c r="Q64">
        <v>287.83274999999998</v>
      </c>
      <c r="R64">
        <v>287.83274999999998</v>
      </c>
      <c r="S64">
        <v>287.83274999999998</v>
      </c>
      <c r="T64">
        <v>287.83274999999998</v>
      </c>
      <c r="U64">
        <v>287.83274999999998</v>
      </c>
      <c r="V64">
        <v>287.83274999999998</v>
      </c>
      <c r="W64">
        <v>287.83274999999998</v>
      </c>
      <c r="X64">
        <v>287.83274999999998</v>
      </c>
      <c r="Y64">
        <v>287.83274999999998</v>
      </c>
      <c r="Z64">
        <v>287.83274999999998</v>
      </c>
      <c r="AA64">
        <v>287.83274999999998</v>
      </c>
      <c r="AB64">
        <v>287.83274999999998</v>
      </c>
      <c r="AC64">
        <v>287.83274999999998</v>
      </c>
      <c r="AD64">
        <v>287.83274999999998</v>
      </c>
      <c r="AE64">
        <v>296.41681666666665</v>
      </c>
      <c r="AF64">
        <v>285.2749583333333</v>
      </c>
      <c r="AG64">
        <v>285.2749583333333</v>
      </c>
      <c r="AH64">
        <v>287.83274999999998</v>
      </c>
    </row>
    <row r="65" spans="1:34" x14ac:dyDescent="0.3">
      <c r="A65" s="26">
        <f ca="1">Exceedance!U65</f>
        <v>48000</v>
      </c>
      <c r="B65" s="1">
        <v>121.74675000000008</v>
      </c>
      <c r="C65" s="1">
        <v>121.74675000000008</v>
      </c>
      <c r="D65" s="1">
        <v>121.74675000000008</v>
      </c>
      <c r="E65">
        <v>121.74675000000008</v>
      </c>
      <c r="F65">
        <v>119.18895833333342</v>
      </c>
      <c r="G65">
        <v>121.74675000000008</v>
      </c>
      <c r="H65">
        <v>130.33081666666675</v>
      </c>
      <c r="I65">
        <v>121.74675000000008</v>
      </c>
      <c r="J65">
        <v>121.74675000000008</v>
      </c>
      <c r="K65">
        <v>121.74675000000008</v>
      </c>
      <c r="L65">
        <v>121.74675000000008</v>
      </c>
      <c r="M65">
        <v>121.74675000000008</v>
      </c>
      <c r="N65">
        <v>121.74675000000008</v>
      </c>
      <c r="O65">
        <v>121.74675000000008</v>
      </c>
      <c r="P65">
        <v>121.74675000000008</v>
      </c>
      <c r="Q65">
        <v>121.74675000000008</v>
      </c>
      <c r="R65">
        <v>121.74675000000008</v>
      </c>
      <c r="S65">
        <v>121.74675000000008</v>
      </c>
      <c r="T65">
        <v>121.74675000000008</v>
      </c>
      <c r="U65">
        <v>121.74675000000008</v>
      </c>
      <c r="V65">
        <v>121.74675000000008</v>
      </c>
      <c r="W65">
        <v>121.74675000000008</v>
      </c>
      <c r="X65">
        <v>121.74675000000008</v>
      </c>
      <c r="Y65">
        <v>121.74675000000008</v>
      </c>
      <c r="Z65">
        <v>121.74675000000008</v>
      </c>
      <c r="AA65">
        <v>121.74675000000008</v>
      </c>
      <c r="AB65">
        <v>121.74675000000008</v>
      </c>
      <c r="AC65">
        <v>121.74675000000008</v>
      </c>
      <c r="AD65">
        <v>121.74675000000008</v>
      </c>
      <c r="AE65">
        <v>130.33081666666675</v>
      </c>
      <c r="AF65">
        <v>119.18895833333342</v>
      </c>
      <c r="AG65">
        <v>119.18895833333342</v>
      </c>
      <c r="AH65">
        <v>121.74675000000008</v>
      </c>
    </row>
    <row r="66" spans="1:34" x14ac:dyDescent="0.3">
      <c r="A66" s="26">
        <f ca="1">Exceedance!U66</f>
        <v>48030</v>
      </c>
      <c r="B66" s="1">
        <v>22.389750000000063</v>
      </c>
      <c r="C66" s="1">
        <v>22.389750000000063</v>
      </c>
      <c r="D66" s="1">
        <v>22.389750000000063</v>
      </c>
      <c r="E66">
        <v>22.389750000000063</v>
      </c>
      <c r="F66">
        <v>19.831958333333411</v>
      </c>
      <c r="G66">
        <v>22.389750000000063</v>
      </c>
      <c r="H66">
        <v>30.973816666666742</v>
      </c>
      <c r="I66">
        <v>22.389750000000063</v>
      </c>
      <c r="J66">
        <v>22.389750000000063</v>
      </c>
      <c r="K66">
        <v>22.389750000000063</v>
      </c>
      <c r="L66">
        <v>22.389750000000063</v>
      </c>
      <c r="M66">
        <v>22.389750000000063</v>
      </c>
      <c r="N66">
        <v>22.389750000000063</v>
      </c>
      <c r="O66">
        <v>22.389750000000063</v>
      </c>
      <c r="P66">
        <v>22.389750000000063</v>
      </c>
      <c r="Q66">
        <v>22.389750000000063</v>
      </c>
      <c r="R66">
        <v>22.389750000000063</v>
      </c>
      <c r="S66">
        <v>22.389750000000063</v>
      </c>
      <c r="T66">
        <v>22.389750000000063</v>
      </c>
      <c r="U66">
        <v>22.389750000000063</v>
      </c>
      <c r="V66">
        <v>22.389750000000063</v>
      </c>
      <c r="W66">
        <v>22.389750000000063</v>
      </c>
      <c r="X66">
        <v>22.389750000000063</v>
      </c>
      <c r="Y66">
        <v>22.389750000000063</v>
      </c>
      <c r="Z66">
        <v>22.389750000000063</v>
      </c>
      <c r="AA66">
        <v>22.389750000000063</v>
      </c>
      <c r="AB66">
        <v>22.389750000000063</v>
      </c>
      <c r="AC66">
        <v>22.389750000000063</v>
      </c>
      <c r="AD66">
        <v>22.389750000000063</v>
      </c>
      <c r="AE66">
        <v>30.973816666666742</v>
      </c>
      <c r="AF66">
        <v>19.831958333333411</v>
      </c>
      <c r="AG66">
        <v>19.831958333333411</v>
      </c>
      <c r="AH66">
        <v>22.389750000000063</v>
      </c>
    </row>
    <row r="67" spans="1:34" x14ac:dyDescent="0.3">
      <c r="A67" s="26">
        <f ca="1">Exceedance!U67</f>
        <v>48061</v>
      </c>
      <c r="B67" s="1">
        <v>34.951750000000061</v>
      </c>
      <c r="C67" s="1">
        <v>34.951750000000061</v>
      </c>
      <c r="D67" s="1">
        <v>34.951750000000061</v>
      </c>
      <c r="E67">
        <v>34.951750000000061</v>
      </c>
      <c r="F67">
        <v>32.393958333333408</v>
      </c>
      <c r="G67">
        <v>34.951750000000061</v>
      </c>
      <c r="H67">
        <v>43.535816666666733</v>
      </c>
      <c r="I67">
        <v>34.951750000000061</v>
      </c>
      <c r="J67">
        <v>34.951750000000061</v>
      </c>
      <c r="K67">
        <v>34.951750000000061</v>
      </c>
      <c r="L67">
        <v>34.951750000000061</v>
      </c>
      <c r="M67">
        <v>34.951750000000061</v>
      </c>
      <c r="N67">
        <v>34.951750000000061</v>
      </c>
      <c r="O67">
        <v>34.951750000000061</v>
      </c>
      <c r="P67">
        <v>34.951750000000061</v>
      </c>
      <c r="Q67">
        <v>34.951750000000061</v>
      </c>
      <c r="R67">
        <v>34.951750000000061</v>
      </c>
      <c r="S67">
        <v>34.951750000000061</v>
      </c>
      <c r="T67">
        <v>34.951750000000061</v>
      </c>
      <c r="U67">
        <v>34.951750000000061</v>
      </c>
      <c r="V67">
        <v>34.951750000000061</v>
      </c>
      <c r="W67">
        <v>34.951750000000061</v>
      </c>
      <c r="X67">
        <v>34.951750000000061</v>
      </c>
      <c r="Y67">
        <v>34.951750000000061</v>
      </c>
      <c r="Z67">
        <v>34.951750000000061</v>
      </c>
      <c r="AA67">
        <v>34.951750000000061</v>
      </c>
      <c r="AB67">
        <v>34.951750000000061</v>
      </c>
      <c r="AC67">
        <v>34.951750000000061</v>
      </c>
      <c r="AD67">
        <v>34.951750000000061</v>
      </c>
      <c r="AE67">
        <v>43.535816666666733</v>
      </c>
      <c r="AF67">
        <v>32.393958333333408</v>
      </c>
      <c r="AG67">
        <v>32.393958333333408</v>
      </c>
      <c r="AH67">
        <v>34.951750000000061</v>
      </c>
    </row>
    <row r="68" spans="1:34" x14ac:dyDescent="0.3">
      <c r="A68" s="26">
        <f ca="1">Exceedance!U68</f>
        <v>48092</v>
      </c>
      <c r="B68" s="1">
        <v>91.07475000000008</v>
      </c>
      <c r="C68" s="1">
        <v>91.07475000000008</v>
      </c>
      <c r="D68" s="1">
        <v>91.07475000000008</v>
      </c>
      <c r="E68">
        <v>91.07475000000008</v>
      </c>
      <c r="F68">
        <v>88.51695833333342</v>
      </c>
      <c r="G68">
        <v>91.07475000000008</v>
      </c>
      <c r="H68">
        <v>99.658816666666738</v>
      </c>
      <c r="I68">
        <v>91.07475000000008</v>
      </c>
      <c r="J68">
        <v>91.07475000000008</v>
      </c>
      <c r="K68">
        <v>91.07475000000008</v>
      </c>
      <c r="L68">
        <v>91.07475000000008</v>
      </c>
      <c r="M68">
        <v>91.07475000000008</v>
      </c>
      <c r="N68">
        <v>91.07475000000008</v>
      </c>
      <c r="O68">
        <v>91.07475000000008</v>
      </c>
      <c r="P68">
        <v>91.07475000000008</v>
      </c>
      <c r="Q68">
        <v>91.07475000000008</v>
      </c>
      <c r="R68">
        <v>91.07475000000008</v>
      </c>
      <c r="S68">
        <v>91.07475000000008</v>
      </c>
      <c r="T68">
        <v>91.07475000000008</v>
      </c>
      <c r="U68">
        <v>91.07475000000008</v>
      </c>
      <c r="V68">
        <v>91.07475000000008</v>
      </c>
      <c r="W68">
        <v>91.07475000000008</v>
      </c>
      <c r="X68">
        <v>91.07475000000008</v>
      </c>
      <c r="Y68">
        <v>91.07475000000008</v>
      </c>
      <c r="Z68">
        <v>91.07475000000008</v>
      </c>
      <c r="AA68">
        <v>91.07475000000008</v>
      </c>
      <c r="AB68">
        <v>91.07475000000008</v>
      </c>
      <c r="AC68">
        <v>91.07475000000008</v>
      </c>
      <c r="AD68">
        <v>91.07475000000008</v>
      </c>
      <c r="AE68">
        <v>99.658816666666738</v>
      </c>
      <c r="AF68">
        <v>88.51695833333342</v>
      </c>
      <c r="AG68">
        <v>88.51695833333342</v>
      </c>
      <c r="AH68">
        <v>91.07475000000008</v>
      </c>
    </row>
    <row r="69" spans="1:34" x14ac:dyDescent="0.3">
      <c r="A69" s="26" t="str">
        <f ca="1">Exceedance!U69</f>
        <v/>
      </c>
      <c r="B69" s="1"/>
      <c r="C69" s="1"/>
      <c r="D69" s="1"/>
    </row>
    <row r="70" spans="1:34" x14ac:dyDescent="0.3">
      <c r="A70" s="26" t="str">
        <f ca="1">Exceedance!U70</f>
        <v/>
      </c>
      <c r="B70" s="1"/>
      <c r="C70" s="1"/>
      <c r="D70" s="1"/>
    </row>
    <row r="71" spans="1:34" x14ac:dyDescent="0.3">
      <c r="A71" s="26" t="str">
        <f ca="1">Exceedance!U71</f>
        <v/>
      </c>
      <c r="B71" s="1"/>
      <c r="C71" s="1"/>
      <c r="D71" s="1"/>
    </row>
    <row r="72" spans="1:34" x14ac:dyDescent="0.3">
      <c r="A72" s="26" t="str">
        <f ca="1">Exceedance!U72</f>
        <v/>
      </c>
      <c r="B72" s="1"/>
      <c r="C72" s="1"/>
      <c r="D72" s="1"/>
    </row>
    <row r="73" spans="1:34" x14ac:dyDescent="0.3">
      <c r="A73" s="26" t="str">
        <f ca="1">Exceedance!U73</f>
        <v/>
      </c>
      <c r="B73" s="1"/>
      <c r="C73" s="1"/>
      <c r="D73" s="1"/>
    </row>
    <row r="74" spans="1:34" x14ac:dyDescent="0.3">
      <c r="A74" s="26" t="str">
        <f ca="1">Exceedance!U74</f>
        <v/>
      </c>
      <c r="B74" s="1"/>
      <c r="C74" s="1"/>
      <c r="D74" s="1"/>
    </row>
    <row r="75" spans="1:34" x14ac:dyDescent="0.3">
      <c r="A75" s="26" t="str">
        <f ca="1">Exceedance!U75</f>
        <v/>
      </c>
      <c r="B75" s="1"/>
      <c r="C75" s="1"/>
      <c r="D75" s="1"/>
    </row>
    <row r="76" spans="1:34" x14ac:dyDescent="0.3">
      <c r="A76" s="26" t="str">
        <f ca="1">Exceedance!U76</f>
        <v/>
      </c>
      <c r="B76" s="1"/>
      <c r="C76" s="1"/>
      <c r="D76" s="1"/>
    </row>
    <row r="77" spans="1:34" x14ac:dyDescent="0.3">
      <c r="A77" s="26" t="str">
        <f ca="1">Exceedance!U77</f>
        <v/>
      </c>
      <c r="B77" s="1"/>
      <c r="C77" s="1"/>
      <c r="D77" s="1"/>
    </row>
    <row r="78" spans="1:34" x14ac:dyDescent="0.3">
      <c r="A78" s="26" t="str">
        <f ca="1">Exceedance!U78</f>
        <v/>
      </c>
      <c r="B78" s="1"/>
      <c r="C78" s="1"/>
      <c r="D78" s="1"/>
    </row>
    <row r="79" spans="1:34" x14ac:dyDescent="0.3">
      <c r="A79" s="26" t="str">
        <f ca="1">Exceedance!U79</f>
        <v/>
      </c>
      <c r="B79" s="1"/>
      <c r="C79" s="1"/>
      <c r="D79" s="1"/>
    </row>
    <row r="80" spans="1:34" x14ac:dyDescent="0.3">
      <c r="A80" s="26" t="str">
        <f ca="1">Exceedance!U80</f>
        <v/>
      </c>
      <c r="B80" s="1"/>
      <c r="C80" s="1"/>
      <c r="D80" s="1"/>
    </row>
    <row r="81" spans="1:4" x14ac:dyDescent="0.3">
      <c r="A81" s="26" t="str">
        <f ca="1">Exceedance!U81</f>
        <v/>
      </c>
      <c r="B81" s="1"/>
      <c r="C81" s="1"/>
      <c r="D81" s="1"/>
    </row>
    <row r="82" spans="1:4" x14ac:dyDescent="0.3">
      <c r="A82" s="26" t="str">
        <f ca="1">Exceedance!U82</f>
        <v/>
      </c>
      <c r="B82" s="1"/>
      <c r="C82" s="1"/>
      <c r="D82" s="1"/>
    </row>
    <row r="83" spans="1:4" x14ac:dyDescent="0.3">
      <c r="A83" s="26" t="str">
        <f ca="1">Exceedance!U83</f>
        <v/>
      </c>
      <c r="B83" s="1"/>
      <c r="C83" s="1"/>
      <c r="D83" s="1"/>
    </row>
    <row r="84" spans="1:4" x14ac:dyDescent="0.3">
      <c r="A84" s="26" t="str">
        <f ca="1">Exceedance!U84</f>
        <v/>
      </c>
      <c r="B84" s="1"/>
      <c r="C84" s="1"/>
      <c r="D84" s="1"/>
    </row>
    <row r="85" spans="1:4" x14ac:dyDescent="0.3">
      <c r="A85" s="26" t="str">
        <f ca="1">Exceedance!U85</f>
        <v/>
      </c>
      <c r="B85" s="1"/>
      <c r="C85" s="1"/>
      <c r="D85" s="1"/>
    </row>
    <row r="86" spans="1:4" x14ac:dyDescent="0.3">
      <c r="A86" s="26" t="str">
        <f ca="1">Exceedance!U86</f>
        <v/>
      </c>
      <c r="B86" s="1"/>
      <c r="C86" s="1"/>
      <c r="D86" s="1"/>
    </row>
    <row r="87" spans="1:4" x14ac:dyDescent="0.3">
      <c r="A87" s="26" t="str">
        <f ca="1">Exceedance!U87</f>
        <v/>
      </c>
      <c r="B87" s="1"/>
      <c r="C87" s="1"/>
      <c r="D87" s="1"/>
    </row>
    <row r="88" spans="1:4" x14ac:dyDescent="0.3">
      <c r="A88" s="26" t="str">
        <f ca="1">Exceedance!U88</f>
        <v/>
      </c>
      <c r="B88" s="1"/>
      <c r="C88" s="1"/>
      <c r="D88" s="1"/>
    </row>
    <row r="89" spans="1:4" x14ac:dyDescent="0.3">
      <c r="A89" s="26" t="str">
        <f ca="1">Exceedance!U89</f>
        <v/>
      </c>
      <c r="B89" s="1"/>
      <c r="C89" s="1"/>
      <c r="D89" s="1"/>
    </row>
    <row r="90" spans="1:4" x14ac:dyDescent="0.3">
      <c r="A90" s="26" t="str">
        <f ca="1">Exceedance!U90</f>
        <v/>
      </c>
      <c r="B90" s="1"/>
      <c r="C90" s="1"/>
      <c r="D90" s="1"/>
    </row>
    <row r="91" spans="1:4" x14ac:dyDescent="0.3">
      <c r="A91" s="26" t="str">
        <f ca="1">Exceedance!U91</f>
        <v/>
      </c>
      <c r="B91" s="1"/>
      <c r="C91" s="1"/>
      <c r="D91" s="1"/>
    </row>
    <row r="92" spans="1:4" x14ac:dyDescent="0.3">
      <c r="A92" s="26" t="str">
        <f ca="1">Exceedance!U92</f>
        <v/>
      </c>
      <c r="B92" s="1"/>
      <c r="C92" s="1"/>
      <c r="D92" s="1"/>
    </row>
    <row r="93" spans="1:4" x14ac:dyDescent="0.3">
      <c r="A93" s="26" t="str">
        <f ca="1">Exceedance!U93</f>
        <v/>
      </c>
      <c r="B93" s="1"/>
      <c r="C93" s="1"/>
      <c r="D93" s="1"/>
    </row>
    <row r="94" spans="1:4" x14ac:dyDescent="0.3">
      <c r="A94" s="26" t="str">
        <f ca="1">Exceedance!U94</f>
        <v/>
      </c>
      <c r="B94" s="1"/>
      <c r="C94" s="1"/>
      <c r="D94" s="1"/>
    </row>
    <row r="95" spans="1:4" x14ac:dyDescent="0.3">
      <c r="A95" s="26" t="str">
        <f ca="1">Exceedance!U95</f>
        <v/>
      </c>
      <c r="B95" s="1"/>
      <c r="C95" s="1"/>
      <c r="D95" s="1"/>
    </row>
    <row r="96" spans="1:4" x14ac:dyDescent="0.3">
      <c r="A96" s="26" t="str">
        <f ca="1">Exceedance!U96</f>
        <v/>
      </c>
      <c r="B96" s="1"/>
      <c r="C96" s="1"/>
      <c r="D96" s="1"/>
    </row>
    <row r="97" spans="1:4" x14ac:dyDescent="0.3">
      <c r="A97" s="26" t="str">
        <f ca="1">Exceedance!U97</f>
        <v/>
      </c>
      <c r="B97" s="1"/>
      <c r="C97" s="1"/>
      <c r="D97" s="1"/>
    </row>
    <row r="98" spans="1:4" x14ac:dyDescent="0.3">
      <c r="A98" s="26" t="str">
        <f ca="1">Exceedance!U98</f>
        <v/>
      </c>
      <c r="B98" s="1"/>
      <c r="C98" s="1"/>
      <c r="D98" s="1"/>
    </row>
    <row r="99" spans="1:4" x14ac:dyDescent="0.3">
      <c r="A99" s="26" t="str">
        <f ca="1">Exceedance!U99</f>
        <v/>
      </c>
      <c r="B99" s="1"/>
      <c r="C99" s="1"/>
      <c r="D99" s="1"/>
    </row>
    <row r="100" spans="1:4" x14ac:dyDescent="0.3">
      <c r="A100" s="26"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B1:AH1"/>
  </mergeCells>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C00-000000000000}">
  <sheetPr codeName="Sheet43">
    <tabColor rgb="FFFF66CC"/>
  </sheetPr>
  <dimension ref="A1:AH175"/>
  <sheetViews>
    <sheetView workbookViewId="0">
      <selection activeCell="B4" sqref="B4:AQ175"/>
    </sheetView>
  </sheetViews>
  <sheetFormatPr defaultRowHeight="14.4" x14ac:dyDescent="0.3"/>
  <cols>
    <col min="1" max="1" width="8.5546875" style="37"/>
    <col min="2" max="4" width="9.44140625" style="185"/>
  </cols>
  <sheetData>
    <row r="1" spans="1:34" s="37" customFormat="1" x14ac:dyDescent="0.3">
      <c r="A1" s="24"/>
      <c r="B1" s="878" t="s">
        <v>245</v>
      </c>
      <c r="C1" s="879"/>
      <c r="D1" s="879"/>
      <c r="E1" s="879"/>
      <c r="F1" s="879"/>
      <c r="G1" s="879"/>
      <c r="H1" s="879"/>
      <c r="I1" s="879"/>
      <c r="J1" s="879"/>
      <c r="K1" s="879"/>
      <c r="L1" s="879"/>
      <c r="M1" s="879"/>
      <c r="N1" s="879"/>
      <c r="O1" s="879"/>
      <c r="P1" s="879"/>
      <c r="Q1" s="879"/>
      <c r="R1" s="879"/>
      <c r="S1" s="879"/>
      <c r="T1" s="879"/>
      <c r="U1" s="879"/>
      <c r="V1" s="879"/>
      <c r="W1" s="879"/>
      <c r="X1" s="879"/>
      <c r="Y1" s="879"/>
      <c r="Z1" s="879"/>
      <c r="AA1" s="879"/>
      <c r="AB1" s="879"/>
      <c r="AC1" s="879"/>
      <c r="AD1" s="879"/>
      <c r="AE1" s="879"/>
      <c r="AF1" s="879"/>
      <c r="AG1" s="879"/>
      <c r="AH1" s="879"/>
    </row>
    <row r="2" spans="1:34" s="37" customFormat="1" x14ac:dyDescent="0.3">
      <c r="A2" s="24"/>
      <c r="B2" s="37" t="s">
        <v>288</v>
      </c>
      <c r="C2" s="37" t="s">
        <v>287</v>
      </c>
      <c r="D2" s="37" t="s">
        <v>289</v>
      </c>
      <c r="E2" s="37">
        <v>1991</v>
      </c>
      <c r="F2" s="37">
        <v>1992</v>
      </c>
      <c r="G2" s="37">
        <v>1993</v>
      </c>
      <c r="H2" s="37">
        <v>1994</v>
      </c>
      <c r="I2" s="37">
        <v>1995</v>
      </c>
      <c r="J2" s="37">
        <v>1996</v>
      </c>
      <c r="K2" s="37">
        <v>1997</v>
      </c>
      <c r="L2" s="37">
        <v>1998</v>
      </c>
      <c r="M2" s="37">
        <v>1999</v>
      </c>
      <c r="N2" s="37">
        <v>2000</v>
      </c>
      <c r="O2" s="37">
        <v>2001</v>
      </c>
      <c r="P2" s="37">
        <v>2002</v>
      </c>
      <c r="Q2" s="37">
        <v>2003</v>
      </c>
      <c r="R2" s="37">
        <v>2004</v>
      </c>
      <c r="S2" s="37">
        <v>2005</v>
      </c>
      <c r="T2" s="37">
        <v>2006</v>
      </c>
      <c r="U2" s="37">
        <v>2007</v>
      </c>
      <c r="V2" s="37">
        <v>2008</v>
      </c>
      <c r="W2" s="37">
        <v>2009</v>
      </c>
      <c r="X2" s="37">
        <v>2010</v>
      </c>
      <c r="Y2" s="37">
        <v>2011</v>
      </c>
      <c r="Z2" s="37">
        <v>2012</v>
      </c>
      <c r="AA2" s="37">
        <v>2013</v>
      </c>
      <c r="AB2" s="37">
        <v>2014</v>
      </c>
      <c r="AC2" s="37">
        <v>2015</v>
      </c>
      <c r="AD2" s="37">
        <v>2016</v>
      </c>
      <c r="AE2" s="37">
        <v>2017</v>
      </c>
      <c r="AF2" s="37">
        <v>2018</v>
      </c>
      <c r="AG2" s="37">
        <v>2019</v>
      </c>
      <c r="AH2" s="37">
        <v>2020</v>
      </c>
    </row>
    <row r="3" spans="1:34" s="27" customFormat="1" x14ac:dyDescent="0.3">
      <c r="A3" s="25"/>
      <c r="B3" s="27" t="s">
        <v>323</v>
      </c>
      <c r="C3" s="27" t="s">
        <v>324</v>
      </c>
      <c r="D3" s="27" t="s">
        <v>325</v>
      </c>
      <c r="E3" s="27" t="s">
        <v>326</v>
      </c>
      <c r="F3" s="27" t="s">
        <v>327</v>
      </c>
      <c r="G3" s="27" t="s">
        <v>328</v>
      </c>
      <c r="H3" s="27" t="s">
        <v>329</v>
      </c>
      <c r="I3" s="27" t="s">
        <v>330</v>
      </c>
      <c r="J3" s="27" t="s">
        <v>331</v>
      </c>
      <c r="K3" s="27" t="s">
        <v>332</v>
      </c>
      <c r="L3" s="27" t="s">
        <v>333</v>
      </c>
      <c r="M3" s="27" t="s">
        <v>334</v>
      </c>
      <c r="N3" s="27" t="s">
        <v>335</v>
      </c>
      <c r="O3" s="27" t="s">
        <v>336</v>
      </c>
      <c r="P3" s="27" t="s">
        <v>337</v>
      </c>
      <c r="Q3" s="27" t="s">
        <v>338</v>
      </c>
      <c r="R3" s="27" t="s">
        <v>339</v>
      </c>
      <c r="S3" s="27" t="s">
        <v>340</v>
      </c>
      <c r="T3" s="27" t="s">
        <v>341</v>
      </c>
      <c r="U3" s="27" t="s">
        <v>342</v>
      </c>
      <c r="V3" s="27" t="s">
        <v>343</v>
      </c>
      <c r="W3" s="27" t="s">
        <v>344</v>
      </c>
      <c r="X3" s="27" t="s">
        <v>345</v>
      </c>
      <c r="Y3" s="27" t="s">
        <v>346</v>
      </c>
      <c r="Z3" s="27" t="s">
        <v>347</v>
      </c>
      <c r="AA3" s="27" t="s">
        <v>348</v>
      </c>
      <c r="AB3" s="27" t="s">
        <v>349</v>
      </c>
      <c r="AC3" s="27" t="s">
        <v>350</v>
      </c>
      <c r="AD3" s="27" t="s">
        <v>351</v>
      </c>
      <c r="AE3" s="27" t="s">
        <v>352</v>
      </c>
      <c r="AF3" s="27" t="s">
        <v>353</v>
      </c>
      <c r="AG3" s="27" t="s">
        <v>354</v>
      </c>
      <c r="AH3" s="27" t="s">
        <v>355</v>
      </c>
    </row>
    <row r="4" spans="1:34" x14ac:dyDescent="0.3">
      <c r="A4" s="26">
        <f ca="1">Exceedance!U4</f>
        <v>46143</v>
      </c>
      <c r="B4" s="1">
        <v>61.99999999999973</v>
      </c>
      <c r="C4" s="1">
        <v>61.99999999999973</v>
      </c>
      <c r="D4" s="1">
        <v>61.99999999999973</v>
      </c>
      <c r="E4">
        <v>61.99999999999973</v>
      </c>
      <c r="F4">
        <v>61.99999999999973</v>
      </c>
      <c r="G4">
        <v>61.99999999999973</v>
      </c>
      <c r="H4">
        <v>61.99999999999973</v>
      </c>
      <c r="I4">
        <v>61.99999999999973</v>
      </c>
      <c r="J4">
        <v>61.99999999999973</v>
      </c>
      <c r="K4">
        <v>61.99999999999973</v>
      </c>
      <c r="L4">
        <v>61.99999999999973</v>
      </c>
      <c r="M4">
        <v>61.99999999999973</v>
      </c>
      <c r="N4">
        <v>61.99999999999973</v>
      </c>
      <c r="O4">
        <v>61.99999999999973</v>
      </c>
      <c r="P4">
        <v>61.99999999999973</v>
      </c>
      <c r="Q4">
        <v>61.99999999999973</v>
      </c>
      <c r="R4">
        <v>61.99999999999973</v>
      </c>
      <c r="S4">
        <v>61.99999999999973</v>
      </c>
      <c r="T4">
        <v>61.99999999999973</v>
      </c>
      <c r="U4">
        <v>61.99999999999973</v>
      </c>
      <c r="V4">
        <v>61.99999999999973</v>
      </c>
      <c r="W4">
        <v>61.99999999999973</v>
      </c>
      <c r="X4">
        <v>61.99999999999973</v>
      </c>
      <c r="Y4">
        <v>61.99999999999973</v>
      </c>
      <c r="Z4">
        <v>61.99999999999973</v>
      </c>
      <c r="AA4">
        <v>61.99999999999973</v>
      </c>
      <c r="AB4">
        <v>61.99999999999973</v>
      </c>
      <c r="AC4">
        <v>61.99999999999973</v>
      </c>
      <c r="AD4">
        <v>61.99999999999973</v>
      </c>
      <c r="AE4">
        <v>61.99999999999973</v>
      </c>
      <c r="AF4">
        <v>61.99999999999973</v>
      </c>
      <c r="AG4">
        <v>61.99999999999973</v>
      </c>
      <c r="AH4">
        <v>61.99999999999973</v>
      </c>
    </row>
    <row r="5" spans="1:34" x14ac:dyDescent="0.3">
      <c r="A5" s="26">
        <f ca="1">Exceedance!U5</f>
        <v>46174</v>
      </c>
      <c r="B5" s="1">
        <v>61.000000000083922</v>
      </c>
      <c r="C5" s="1">
        <v>61.000000000083922</v>
      </c>
      <c r="D5" s="1">
        <v>61.000000000083922</v>
      </c>
      <c r="E5">
        <v>61.000000000083922</v>
      </c>
      <c r="F5">
        <v>61.000000000083922</v>
      </c>
      <c r="G5">
        <v>61.000000000083922</v>
      </c>
      <c r="H5">
        <v>61.000000000083922</v>
      </c>
      <c r="I5">
        <v>61.000000000083922</v>
      </c>
      <c r="J5">
        <v>61.000000000083922</v>
      </c>
      <c r="K5">
        <v>61.000000000083922</v>
      </c>
      <c r="L5">
        <v>61.000000000083922</v>
      </c>
      <c r="M5">
        <v>61.000000000083922</v>
      </c>
      <c r="N5">
        <v>61.000000000083922</v>
      </c>
      <c r="O5">
        <v>61.000000000083922</v>
      </c>
      <c r="P5">
        <v>61.000000000083922</v>
      </c>
      <c r="Q5">
        <v>61.000000000083922</v>
      </c>
      <c r="R5">
        <v>61.000000000083922</v>
      </c>
      <c r="S5">
        <v>61.000000000083922</v>
      </c>
      <c r="T5">
        <v>61.000000000083922</v>
      </c>
      <c r="U5">
        <v>61.000000000083922</v>
      </c>
      <c r="V5">
        <v>61.000000000083922</v>
      </c>
      <c r="W5">
        <v>61.000000000083922</v>
      </c>
      <c r="X5">
        <v>61.000000000083922</v>
      </c>
      <c r="Y5">
        <v>61.000000000083922</v>
      </c>
      <c r="Z5">
        <v>61.000000000083922</v>
      </c>
      <c r="AA5">
        <v>61.000000000083922</v>
      </c>
      <c r="AB5">
        <v>61.000000000083922</v>
      </c>
      <c r="AC5">
        <v>61.000000000083922</v>
      </c>
      <c r="AD5">
        <v>61.000000000083922</v>
      </c>
      <c r="AE5">
        <v>61.000000000083922</v>
      </c>
      <c r="AF5">
        <v>61.000000000083922</v>
      </c>
      <c r="AG5">
        <v>61.000000000083922</v>
      </c>
      <c r="AH5">
        <v>61.000000000083922</v>
      </c>
    </row>
    <row r="6" spans="1:34" x14ac:dyDescent="0.3">
      <c r="A6" s="26">
        <f ca="1">Exceedance!U6</f>
        <v>46204</v>
      </c>
      <c r="B6" s="1">
        <v>65.000000000020947</v>
      </c>
      <c r="C6" s="1">
        <v>65.000000000020947</v>
      </c>
      <c r="D6" s="1">
        <v>65.000000000020947</v>
      </c>
      <c r="E6">
        <v>65.000000000020947</v>
      </c>
      <c r="F6">
        <v>65.000000000020947</v>
      </c>
      <c r="G6">
        <v>65.000000000020947</v>
      </c>
      <c r="H6">
        <v>65.000000000020947</v>
      </c>
      <c r="I6">
        <v>65.000000000020947</v>
      </c>
      <c r="J6">
        <v>65.000000000020947</v>
      </c>
      <c r="K6">
        <v>65.000000000020947</v>
      </c>
      <c r="L6">
        <v>65.000000000020947</v>
      </c>
      <c r="M6">
        <v>65.000000000020947</v>
      </c>
      <c r="N6">
        <v>65.000000000020947</v>
      </c>
      <c r="O6">
        <v>65.000000000020947</v>
      </c>
      <c r="P6">
        <v>65.000000000020947</v>
      </c>
      <c r="Q6">
        <v>65.000000000020947</v>
      </c>
      <c r="R6">
        <v>65.000000000020947</v>
      </c>
      <c r="S6">
        <v>65.000000000020947</v>
      </c>
      <c r="T6">
        <v>65.000000000020947</v>
      </c>
      <c r="U6">
        <v>65.000000000020947</v>
      </c>
      <c r="V6">
        <v>65.000000000020947</v>
      </c>
      <c r="W6">
        <v>65.000000000020947</v>
      </c>
      <c r="X6">
        <v>65.000000000020947</v>
      </c>
      <c r="Y6">
        <v>65.000000000020947</v>
      </c>
      <c r="Z6">
        <v>65.000000000020947</v>
      </c>
      <c r="AA6">
        <v>65.000000000020947</v>
      </c>
      <c r="AB6">
        <v>65.000000000020947</v>
      </c>
      <c r="AC6">
        <v>65.000000000020947</v>
      </c>
      <c r="AD6">
        <v>65.000000000020947</v>
      </c>
      <c r="AE6">
        <v>65.000000000020947</v>
      </c>
      <c r="AF6">
        <v>65.000000000020947</v>
      </c>
      <c r="AG6">
        <v>65.000000000020947</v>
      </c>
      <c r="AH6">
        <v>65.000000000020947</v>
      </c>
    </row>
    <row r="7" spans="1:34" x14ac:dyDescent="0.3">
      <c r="A7" s="26">
        <f ca="1">Exceedance!U7</f>
        <v>46235</v>
      </c>
      <c r="B7" s="1">
        <v>65.000000000020947</v>
      </c>
      <c r="C7" s="1">
        <v>65.000000000020947</v>
      </c>
      <c r="D7" s="1">
        <v>65.000000000020947</v>
      </c>
      <c r="E7">
        <v>65.000000000020947</v>
      </c>
      <c r="F7">
        <v>65.000000000020947</v>
      </c>
      <c r="G7">
        <v>65.000000000020947</v>
      </c>
      <c r="H7">
        <v>65.000000000020947</v>
      </c>
      <c r="I7">
        <v>65.000000000020947</v>
      </c>
      <c r="J7">
        <v>65.000000000020947</v>
      </c>
      <c r="K7">
        <v>65.000000000020947</v>
      </c>
      <c r="L7">
        <v>65.000000000020947</v>
      </c>
      <c r="M7">
        <v>65.000000000020947</v>
      </c>
      <c r="N7">
        <v>65.000000000020947</v>
      </c>
      <c r="O7">
        <v>65.000000000020947</v>
      </c>
      <c r="P7">
        <v>65.000000000020947</v>
      </c>
      <c r="Q7">
        <v>65.000000000020947</v>
      </c>
      <c r="R7">
        <v>65.000000000020947</v>
      </c>
      <c r="S7">
        <v>65.000000000020947</v>
      </c>
      <c r="T7">
        <v>65.000000000020947</v>
      </c>
      <c r="U7">
        <v>65.000000000020947</v>
      </c>
      <c r="V7">
        <v>65.000000000020947</v>
      </c>
      <c r="W7">
        <v>65.000000000020947</v>
      </c>
      <c r="X7">
        <v>65.000000000020947</v>
      </c>
      <c r="Y7">
        <v>65.000000000020947</v>
      </c>
      <c r="Z7">
        <v>65.000000000020947</v>
      </c>
      <c r="AA7">
        <v>65.000000000020947</v>
      </c>
      <c r="AB7">
        <v>65.000000000020947</v>
      </c>
      <c r="AC7">
        <v>65.000000000020947</v>
      </c>
      <c r="AD7">
        <v>65.000000000020947</v>
      </c>
      <c r="AE7">
        <v>65.000000000020947</v>
      </c>
      <c r="AF7">
        <v>65.000000000020947</v>
      </c>
      <c r="AG7">
        <v>65.000000000020947</v>
      </c>
      <c r="AH7">
        <v>65.000000000020947</v>
      </c>
    </row>
    <row r="8" spans="1:34" x14ac:dyDescent="0.3">
      <c r="A8" s="26">
        <f ca="1">Exceedance!U8</f>
        <v>46266</v>
      </c>
      <c r="B8" s="1">
        <v>54.999999999999972</v>
      </c>
      <c r="C8" s="1">
        <v>54.999999999999972</v>
      </c>
      <c r="D8" s="1">
        <v>54.999999999999972</v>
      </c>
      <c r="E8">
        <v>54.999999999999972</v>
      </c>
      <c r="F8">
        <v>54.999999999999972</v>
      </c>
      <c r="G8">
        <v>54.999999999999972</v>
      </c>
      <c r="H8">
        <v>54.999999999999972</v>
      </c>
      <c r="I8">
        <v>54.999999999999972</v>
      </c>
      <c r="J8">
        <v>54.999999999999972</v>
      </c>
      <c r="K8">
        <v>54.999999999999972</v>
      </c>
      <c r="L8">
        <v>54.999999999999972</v>
      </c>
      <c r="M8">
        <v>54.999999999999972</v>
      </c>
      <c r="N8">
        <v>54.999999999999972</v>
      </c>
      <c r="O8">
        <v>54.999999999999972</v>
      </c>
      <c r="P8">
        <v>54.999999999999972</v>
      </c>
      <c r="Q8">
        <v>54.999999999999972</v>
      </c>
      <c r="R8">
        <v>54.999999999999972</v>
      </c>
      <c r="S8">
        <v>54.999999999999972</v>
      </c>
      <c r="T8">
        <v>54.999999999999972</v>
      </c>
      <c r="U8">
        <v>54.999999999999972</v>
      </c>
      <c r="V8">
        <v>54.999999999999972</v>
      </c>
      <c r="W8">
        <v>54.999999999999972</v>
      </c>
      <c r="X8">
        <v>54.999999999999972</v>
      </c>
      <c r="Y8">
        <v>54.999999999999972</v>
      </c>
      <c r="Z8">
        <v>54.999999999999972</v>
      </c>
      <c r="AA8">
        <v>54.999999999999972</v>
      </c>
      <c r="AB8">
        <v>54.999999999999972</v>
      </c>
      <c r="AC8">
        <v>54.999999999999972</v>
      </c>
      <c r="AD8">
        <v>54.999999999999972</v>
      </c>
      <c r="AE8">
        <v>54.999999999999972</v>
      </c>
      <c r="AF8">
        <v>54.999999999999972</v>
      </c>
      <c r="AG8">
        <v>54.999999999999972</v>
      </c>
      <c r="AH8">
        <v>54.999999999999972</v>
      </c>
    </row>
    <row r="9" spans="1:34" x14ac:dyDescent="0.3">
      <c r="A9" s="26">
        <f ca="1">Exceedance!U9</f>
        <v>46296</v>
      </c>
      <c r="B9" s="1">
        <v>30.743000000000002</v>
      </c>
      <c r="C9" s="1">
        <v>30.743000000000002</v>
      </c>
      <c r="D9" s="1">
        <v>30.743000000000002</v>
      </c>
      <c r="E9">
        <v>30.743000000000002</v>
      </c>
      <c r="F9">
        <v>30.743000000000002</v>
      </c>
      <c r="G9">
        <v>30.743000000000002</v>
      </c>
      <c r="H9">
        <v>30.743000000000002</v>
      </c>
      <c r="I9">
        <v>30.743000000000002</v>
      </c>
      <c r="J9">
        <v>30.743000000000002</v>
      </c>
      <c r="K9">
        <v>30.743000000000002</v>
      </c>
      <c r="L9">
        <v>30.743000000000002</v>
      </c>
      <c r="M9">
        <v>30.743000000000002</v>
      </c>
      <c r="N9">
        <v>30.743000000000002</v>
      </c>
      <c r="O9">
        <v>30.743000000000002</v>
      </c>
      <c r="P9">
        <v>30.743000000000002</v>
      </c>
      <c r="Q9">
        <v>30.743000000000002</v>
      </c>
      <c r="R9">
        <v>30.743000000000002</v>
      </c>
      <c r="S9">
        <v>30.743000000000002</v>
      </c>
      <c r="T9">
        <v>30.743000000000002</v>
      </c>
      <c r="U9">
        <v>30.743000000000002</v>
      </c>
      <c r="V9">
        <v>30.743000000000002</v>
      </c>
      <c r="W9">
        <v>30.743000000000002</v>
      </c>
      <c r="X9">
        <v>30.743000000000002</v>
      </c>
      <c r="Y9">
        <v>30.743000000000002</v>
      </c>
      <c r="Z9">
        <v>30.743000000000002</v>
      </c>
      <c r="AA9">
        <v>30.743000000000002</v>
      </c>
      <c r="AB9">
        <v>30.743000000000002</v>
      </c>
      <c r="AC9">
        <v>30.743000000000002</v>
      </c>
      <c r="AD9">
        <v>30.743000000000002</v>
      </c>
      <c r="AE9">
        <v>30.743000000000002</v>
      </c>
      <c r="AF9">
        <v>30.743000000000002</v>
      </c>
      <c r="AG9">
        <v>30.743000000000002</v>
      </c>
      <c r="AH9">
        <v>30.743000000000002</v>
      </c>
    </row>
    <row r="10" spans="1:34" x14ac:dyDescent="0.3">
      <c r="A10" s="26">
        <f ca="1">Exceedance!U10</f>
        <v>46327</v>
      </c>
      <c r="B10" s="1">
        <v>0.36099999999999982</v>
      </c>
      <c r="C10" s="1">
        <v>0.36099999999999982</v>
      </c>
      <c r="D10" s="1">
        <v>0.36099999999999982</v>
      </c>
      <c r="E10">
        <v>0.36099999999999982</v>
      </c>
      <c r="F10">
        <v>0.36099999999999982</v>
      </c>
      <c r="G10">
        <v>0.36099999999999982</v>
      </c>
      <c r="H10">
        <v>0.36099999999999982</v>
      </c>
      <c r="I10">
        <v>0.36099999999999982</v>
      </c>
      <c r="J10">
        <v>0.36099999999999982</v>
      </c>
      <c r="K10">
        <v>0.36099999999999982</v>
      </c>
      <c r="L10">
        <v>0.36099999999999982</v>
      </c>
      <c r="M10">
        <v>0.36099999999999982</v>
      </c>
      <c r="N10">
        <v>0.36099999999999982</v>
      </c>
      <c r="O10">
        <v>0.36099999999999982</v>
      </c>
      <c r="P10">
        <v>0.36099999999999982</v>
      </c>
      <c r="Q10">
        <v>0.36099999999999982</v>
      </c>
      <c r="R10">
        <v>0.36099999999999982</v>
      </c>
      <c r="S10">
        <v>0.36099999999999982</v>
      </c>
      <c r="T10">
        <v>0.36099999999999982</v>
      </c>
      <c r="U10">
        <v>0.36099999999999982</v>
      </c>
      <c r="V10">
        <v>0.36099999999999982</v>
      </c>
      <c r="W10">
        <v>0.36099999999999982</v>
      </c>
      <c r="X10">
        <v>0.36099999999999982</v>
      </c>
      <c r="Y10">
        <v>0.36099999999999982</v>
      </c>
      <c r="Z10">
        <v>0.36099999999999982</v>
      </c>
      <c r="AA10">
        <v>0.36099999999999982</v>
      </c>
      <c r="AB10">
        <v>0.36099999999999982</v>
      </c>
      <c r="AC10">
        <v>0.36099999999999982</v>
      </c>
      <c r="AD10">
        <v>0.36099999999999982</v>
      </c>
      <c r="AE10">
        <v>0.36099999999999982</v>
      </c>
      <c r="AF10">
        <v>0.36099999999999982</v>
      </c>
      <c r="AG10">
        <v>0.36099999999999982</v>
      </c>
      <c r="AH10">
        <v>0.36099999999999982</v>
      </c>
    </row>
    <row r="11" spans="1:34" x14ac:dyDescent="0.3">
      <c r="A11" s="26">
        <f ca="1">Exceedance!U11</f>
        <v>46357</v>
      </c>
      <c r="B11" s="1">
        <v>0.37400000000000017</v>
      </c>
      <c r="C11" s="1">
        <v>0.37400000000000017</v>
      </c>
      <c r="D11" s="1">
        <v>0.37400000000000017</v>
      </c>
      <c r="E11">
        <v>0.37400000000000017</v>
      </c>
      <c r="F11">
        <v>0.37400000000000017</v>
      </c>
      <c r="G11">
        <v>0.37400000000000017</v>
      </c>
      <c r="H11">
        <v>0.37400000000000017</v>
      </c>
      <c r="I11">
        <v>0.37400000000000017</v>
      </c>
      <c r="J11">
        <v>0.37400000000000017</v>
      </c>
      <c r="K11">
        <v>0.37400000000000017</v>
      </c>
      <c r="L11">
        <v>0.37400000000000017</v>
      </c>
      <c r="M11">
        <v>0.37400000000000017</v>
      </c>
      <c r="N11">
        <v>0.37400000000000017</v>
      </c>
      <c r="O11">
        <v>0.37400000000000017</v>
      </c>
      <c r="P11">
        <v>0.37400000000000017</v>
      </c>
      <c r="Q11">
        <v>0.37400000000000017</v>
      </c>
      <c r="R11">
        <v>0.37400000000000017</v>
      </c>
      <c r="S11">
        <v>0.37400000000000017</v>
      </c>
      <c r="T11">
        <v>0.37400000000000017</v>
      </c>
      <c r="U11">
        <v>0.37400000000000017</v>
      </c>
      <c r="V11">
        <v>0.37400000000000017</v>
      </c>
      <c r="W11">
        <v>0.37400000000000017</v>
      </c>
      <c r="X11">
        <v>0.37400000000000017</v>
      </c>
      <c r="Y11">
        <v>0.37400000000000017</v>
      </c>
      <c r="Z11">
        <v>0.37400000000000017</v>
      </c>
      <c r="AA11">
        <v>0.37400000000000017</v>
      </c>
      <c r="AB11">
        <v>0.37400000000000017</v>
      </c>
      <c r="AC11">
        <v>0.37400000000000017</v>
      </c>
      <c r="AD11">
        <v>0.37400000000000017</v>
      </c>
      <c r="AE11">
        <v>0.37400000000000017</v>
      </c>
      <c r="AF11">
        <v>0.37400000000000017</v>
      </c>
      <c r="AG11">
        <v>0.37400000000000017</v>
      </c>
      <c r="AH11">
        <v>0.37400000000000017</v>
      </c>
    </row>
    <row r="12" spans="1:34" x14ac:dyDescent="0.3">
      <c r="A12" s="26">
        <f ca="1">Exceedance!U12</f>
        <v>46388</v>
      </c>
      <c r="B12" s="1">
        <v>0</v>
      </c>
      <c r="C12" s="1">
        <v>0</v>
      </c>
      <c r="D12" s="1">
        <v>0</v>
      </c>
      <c r="E12">
        <v>0</v>
      </c>
      <c r="F12">
        <v>0</v>
      </c>
      <c r="G12">
        <v>0</v>
      </c>
      <c r="H12">
        <v>0</v>
      </c>
      <c r="I12">
        <v>0</v>
      </c>
      <c r="J12">
        <v>0</v>
      </c>
      <c r="K12">
        <v>0</v>
      </c>
      <c r="L12">
        <v>0</v>
      </c>
      <c r="M12">
        <v>0</v>
      </c>
      <c r="N12">
        <v>0</v>
      </c>
      <c r="O12">
        <v>0</v>
      </c>
      <c r="P12">
        <v>0</v>
      </c>
      <c r="Q12">
        <v>0</v>
      </c>
      <c r="R12">
        <v>0</v>
      </c>
      <c r="S12">
        <v>0</v>
      </c>
      <c r="T12">
        <v>0</v>
      </c>
      <c r="U12">
        <v>0</v>
      </c>
      <c r="V12">
        <v>0</v>
      </c>
      <c r="W12">
        <v>0</v>
      </c>
      <c r="X12">
        <v>0</v>
      </c>
      <c r="Y12">
        <v>0</v>
      </c>
      <c r="Z12">
        <v>0</v>
      </c>
      <c r="AA12">
        <v>0</v>
      </c>
      <c r="AB12">
        <v>0</v>
      </c>
      <c r="AC12">
        <v>0</v>
      </c>
      <c r="AD12">
        <v>0</v>
      </c>
      <c r="AE12">
        <v>0</v>
      </c>
      <c r="AF12">
        <v>0</v>
      </c>
      <c r="AG12">
        <v>0</v>
      </c>
      <c r="AH12">
        <v>0</v>
      </c>
    </row>
    <row r="13" spans="1:34" x14ac:dyDescent="0.3">
      <c r="A13" s="26">
        <f ca="1">Exceedance!U13</f>
        <v>46419</v>
      </c>
      <c r="B13" s="1">
        <v>0</v>
      </c>
      <c r="C13" s="1">
        <v>0</v>
      </c>
      <c r="D13" s="1">
        <v>0</v>
      </c>
      <c r="E13">
        <v>0</v>
      </c>
      <c r="F13">
        <v>0</v>
      </c>
      <c r="G13">
        <v>0</v>
      </c>
      <c r="H13">
        <v>0</v>
      </c>
      <c r="I13">
        <v>0</v>
      </c>
      <c r="J13">
        <v>0</v>
      </c>
      <c r="K13">
        <v>0</v>
      </c>
      <c r="L13">
        <v>0</v>
      </c>
      <c r="M13">
        <v>0</v>
      </c>
      <c r="N13">
        <v>0</v>
      </c>
      <c r="O13">
        <v>0</v>
      </c>
      <c r="P13">
        <v>0</v>
      </c>
      <c r="Q13">
        <v>0</v>
      </c>
      <c r="R13">
        <v>0</v>
      </c>
      <c r="S13">
        <v>0</v>
      </c>
      <c r="T13">
        <v>0</v>
      </c>
      <c r="U13">
        <v>0</v>
      </c>
      <c r="V13">
        <v>0</v>
      </c>
      <c r="W13">
        <v>0</v>
      </c>
      <c r="X13">
        <v>0</v>
      </c>
      <c r="Y13">
        <v>0</v>
      </c>
      <c r="Z13">
        <v>0</v>
      </c>
      <c r="AA13">
        <v>0</v>
      </c>
      <c r="AB13">
        <v>0</v>
      </c>
      <c r="AC13">
        <v>0</v>
      </c>
      <c r="AD13">
        <v>0</v>
      </c>
      <c r="AE13">
        <v>0</v>
      </c>
      <c r="AF13">
        <v>0</v>
      </c>
      <c r="AG13">
        <v>0</v>
      </c>
      <c r="AH13">
        <v>0</v>
      </c>
    </row>
    <row r="14" spans="1:34" x14ac:dyDescent="0.3">
      <c r="A14" s="26">
        <f ca="1">Exceedance!U14</f>
        <v>46447</v>
      </c>
      <c r="B14" s="1">
        <v>5.0000000000000027</v>
      </c>
      <c r="C14" s="1">
        <v>5.0000000000000027</v>
      </c>
      <c r="D14" s="1">
        <v>5.0000000000000027</v>
      </c>
      <c r="E14">
        <v>5.0000000000000027</v>
      </c>
      <c r="F14">
        <v>5.0000000000000027</v>
      </c>
      <c r="G14">
        <v>5.0000000000000027</v>
      </c>
      <c r="H14">
        <v>5.0000000000000027</v>
      </c>
      <c r="I14">
        <v>5.0000000000000027</v>
      </c>
      <c r="J14">
        <v>5.0000000000000027</v>
      </c>
      <c r="K14">
        <v>5.0000000000000027</v>
      </c>
      <c r="L14">
        <v>5.0000000000000027</v>
      </c>
      <c r="M14">
        <v>5.0000000000000027</v>
      </c>
      <c r="N14">
        <v>5.0000000000000027</v>
      </c>
      <c r="O14">
        <v>5.0000000000000027</v>
      </c>
      <c r="P14">
        <v>5.0000000000000027</v>
      </c>
      <c r="Q14">
        <v>5.0000000000000027</v>
      </c>
      <c r="R14">
        <v>5.0000000000000027</v>
      </c>
      <c r="S14">
        <v>5.0000000000000027</v>
      </c>
      <c r="T14">
        <v>5.0000000000000027</v>
      </c>
      <c r="U14">
        <v>5.0000000000000027</v>
      </c>
      <c r="V14">
        <v>5.0000000000000027</v>
      </c>
      <c r="W14">
        <v>5.0000000000000027</v>
      </c>
      <c r="X14">
        <v>5.0000000000000027</v>
      </c>
      <c r="Y14">
        <v>5.0000000000000027</v>
      </c>
      <c r="Z14">
        <v>5.0000000000000027</v>
      </c>
      <c r="AA14">
        <v>5.0000000000000027</v>
      </c>
      <c r="AB14">
        <v>5.0000000000000027</v>
      </c>
      <c r="AC14">
        <v>5.0000000000000027</v>
      </c>
      <c r="AD14">
        <v>5.0000000000000027</v>
      </c>
      <c r="AE14">
        <v>5.0000000000000027</v>
      </c>
      <c r="AF14">
        <v>5.0000000000000027</v>
      </c>
      <c r="AG14">
        <v>5.0000000000000027</v>
      </c>
      <c r="AH14">
        <v>5.0000000000000027</v>
      </c>
    </row>
    <row r="15" spans="1:34" x14ac:dyDescent="0.3">
      <c r="A15" s="26">
        <f ca="1">Exceedance!U15</f>
        <v>46478</v>
      </c>
      <c r="B15" s="1">
        <v>41.999999999999993</v>
      </c>
      <c r="C15" s="1">
        <v>41.999999999999993</v>
      </c>
      <c r="D15" s="1">
        <v>41.999999999999993</v>
      </c>
      <c r="E15">
        <v>41.999999999999993</v>
      </c>
      <c r="F15">
        <v>41.999999999999993</v>
      </c>
      <c r="G15">
        <v>41.999999999999993</v>
      </c>
      <c r="H15">
        <v>41.999999999999993</v>
      </c>
      <c r="I15">
        <v>41.999999999999993</v>
      </c>
      <c r="J15">
        <v>41.999999999999993</v>
      </c>
      <c r="K15">
        <v>41.999999999999993</v>
      </c>
      <c r="L15">
        <v>41.999999999999993</v>
      </c>
      <c r="M15">
        <v>41.999999999999993</v>
      </c>
      <c r="N15">
        <v>41.999999999999993</v>
      </c>
      <c r="O15">
        <v>41.999999999999993</v>
      </c>
      <c r="P15">
        <v>41.999999999999993</v>
      </c>
      <c r="Q15">
        <v>41.999999999999993</v>
      </c>
      <c r="R15">
        <v>41.999999999999993</v>
      </c>
      <c r="S15">
        <v>41.999999999999993</v>
      </c>
      <c r="T15">
        <v>41.999999999999993</v>
      </c>
      <c r="U15">
        <v>41.999999999999993</v>
      </c>
      <c r="V15">
        <v>41.999999999999993</v>
      </c>
      <c r="W15">
        <v>41.999999999999993</v>
      </c>
      <c r="X15">
        <v>41.999999999999993</v>
      </c>
      <c r="Y15">
        <v>41.999999999999993</v>
      </c>
      <c r="Z15">
        <v>41.999999999999993</v>
      </c>
      <c r="AA15">
        <v>41.999999999999993</v>
      </c>
      <c r="AB15">
        <v>41.999999999999993</v>
      </c>
      <c r="AC15">
        <v>41.999999999999993</v>
      </c>
      <c r="AD15">
        <v>41.999999999999993</v>
      </c>
      <c r="AE15">
        <v>41.999999999999993</v>
      </c>
      <c r="AF15">
        <v>41.999999999999993</v>
      </c>
      <c r="AG15">
        <v>41.999999999999993</v>
      </c>
      <c r="AH15">
        <v>41.999999999999993</v>
      </c>
    </row>
    <row r="16" spans="1:34" x14ac:dyDescent="0.3">
      <c r="A16" s="26">
        <f ca="1">Exceedance!U16</f>
        <v>46508</v>
      </c>
      <c r="B16" s="1">
        <v>61.99999999999973</v>
      </c>
      <c r="C16" s="1">
        <v>61.99999999999973</v>
      </c>
      <c r="D16" s="1">
        <v>61.99999999999973</v>
      </c>
      <c r="E16">
        <v>61.99999999999973</v>
      </c>
      <c r="F16">
        <v>61.99999999999973</v>
      </c>
      <c r="G16">
        <v>61.99999999999973</v>
      </c>
      <c r="H16">
        <v>61.99999999999973</v>
      </c>
      <c r="I16">
        <v>61.99999999999973</v>
      </c>
      <c r="J16">
        <v>61.99999999999973</v>
      </c>
      <c r="K16">
        <v>61.99999999999973</v>
      </c>
      <c r="L16">
        <v>61.99999999999973</v>
      </c>
      <c r="M16">
        <v>61.99999999999973</v>
      </c>
      <c r="N16">
        <v>61.99999999999973</v>
      </c>
      <c r="O16">
        <v>61.99999999999973</v>
      </c>
      <c r="P16">
        <v>61.99999999999973</v>
      </c>
      <c r="Q16">
        <v>61.99999999999973</v>
      </c>
      <c r="R16">
        <v>61.99999999999973</v>
      </c>
      <c r="S16">
        <v>61.99999999999973</v>
      </c>
      <c r="T16">
        <v>61.99999999999973</v>
      </c>
      <c r="U16">
        <v>61.99999999999973</v>
      </c>
      <c r="V16">
        <v>61.99999999999973</v>
      </c>
      <c r="W16">
        <v>61.99999999999973</v>
      </c>
      <c r="X16">
        <v>61.99999999999973</v>
      </c>
      <c r="Y16">
        <v>61.99999999999973</v>
      </c>
      <c r="Z16">
        <v>61.99999999999973</v>
      </c>
      <c r="AA16">
        <v>61.99999999999973</v>
      </c>
      <c r="AB16">
        <v>61.99999999999973</v>
      </c>
      <c r="AC16">
        <v>61.99999999999973</v>
      </c>
      <c r="AD16">
        <v>61.99999999999973</v>
      </c>
      <c r="AE16">
        <v>61.99999999999973</v>
      </c>
      <c r="AF16">
        <v>61.99999999999973</v>
      </c>
      <c r="AG16">
        <v>61.99999999999973</v>
      </c>
      <c r="AH16">
        <v>61.99999999999973</v>
      </c>
    </row>
    <row r="17" spans="1:34" x14ac:dyDescent="0.3">
      <c r="A17" s="26">
        <f ca="1">Exceedance!U17</f>
        <v>46539</v>
      </c>
      <c r="B17" s="1">
        <v>61.000000000000007</v>
      </c>
      <c r="C17" s="1">
        <v>61.000000000000007</v>
      </c>
      <c r="D17" s="1">
        <v>61.000000000000007</v>
      </c>
      <c r="E17">
        <v>61.000000000000007</v>
      </c>
      <c r="F17">
        <v>61.000000000000007</v>
      </c>
      <c r="G17">
        <v>61.000000000000007</v>
      </c>
      <c r="H17">
        <v>61.000000000000007</v>
      </c>
      <c r="I17">
        <v>61.000000000000007</v>
      </c>
      <c r="J17">
        <v>61.000000000000007</v>
      </c>
      <c r="K17">
        <v>61.000000000000007</v>
      </c>
      <c r="L17">
        <v>61.000000000000007</v>
      </c>
      <c r="M17">
        <v>61.000000000000007</v>
      </c>
      <c r="N17">
        <v>61.000000000000007</v>
      </c>
      <c r="O17">
        <v>61.000000000000007</v>
      </c>
      <c r="P17">
        <v>61.000000000000007</v>
      </c>
      <c r="Q17">
        <v>61.000000000000007</v>
      </c>
      <c r="R17">
        <v>61.000000000000007</v>
      </c>
      <c r="S17">
        <v>61.000000000000007</v>
      </c>
      <c r="T17">
        <v>61.000000000000007</v>
      </c>
      <c r="U17">
        <v>61.000000000000007</v>
      </c>
      <c r="V17">
        <v>61.000000000000007</v>
      </c>
      <c r="W17">
        <v>61.000000000000007</v>
      </c>
      <c r="X17">
        <v>61.000000000000007</v>
      </c>
      <c r="Y17">
        <v>61.000000000000007</v>
      </c>
      <c r="Z17">
        <v>61.000000000000007</v>
      </c>
      <c r="AA17">
        <v>61.000000000000007</v>
      </c>
      <c r="AB17">
        <v>61.000000000000007</v>
      </c>
      <c r="AC17">
        <v>61.000000000000007</v>
      </c>
      <c r="AD17">
        <v>61.000000000000007</v>
      </c>
      <c r="AE17">
        <v>61.000000000000007</v>
      </c>
      <c r="AF17">
        <v>61.000000000000007</v>
      </c>
      <c r="AG17">
        <v>61.000000000000007</v>
      </c>
      <c r="AH17">
        <v>61.000000000000007</v>
      </c>
    </row>
    <row r="18" spans="1:34" x14ac:dyDescent="0.3">
      <c r="A18" s="26">
        <f ca="1">Exceedance!U18</f>
        <v>46569</v>
      </c>
      <c r="B18" s="1">
        <v>65.000000000000028</v>
      </c>
      <c r="C18" s="1">
        <v>65.000000000000028</v>
      </c>
      <c r="D18" s="1">
        <v>65.000000000000028</v>
      </c>
      <c r="E18">
        <v>65.000000000000028</v>
      </c>
      <c r="F18">
        <v>65.000000000000028</v>
      </c>
      <c r="G18">
        <v>65.000000000000028</v>
      </c>
      <c r="H18">
        <v>65.000000000000028</v>
      </c>
      <c r="I18">
        <v>65.000000000000028</v>
      </c>
      <c r="J18">
        <v>65.000000000000028</v>
      </c>
      <c r="K18">
        <v>65.000000000000028</v>
      </c>
      <c r="L18">
        <v>65.000000000000028</v>
      </c>
      <c r="M18">
        <v>65.000000000000028</v>
      </c>
      <c r="N18">
        <v>65.000000000000028</v>
      </c>
      <c r="O18">
        <v>65.000000000000028</v>
      </c>
      <c r="P18">
        <v>65.000000000000028</v>
      </c>
      <c r="Q18">
        <v>65.000000000000028</v>
      </c>
      <c r="R18">
        <v>65.000000000000028</v>
      </c>
      <c r="S18">
        <v>65.000000000000028</v>
      </c>
      <c r="T18">
        <v>65.000000000000028</v>
      </c>
      <c r="U18">
        <v>65.000000000000028</v>
      </c>
      <c r="V18">
        <v>65.000000000000028</v>
      </c>
      <c r="W18">
        <v>65.000000000000028</v>
      </c>
      <c r="X18">
        <v>65.000000000000028</v>
      </c>
      <c r="Y18">
        <v>65.000000000000028</v>
      </c>
      <c r="Z18">
        <v>65.000000000000028</v>
      </c>
      <c r="AA18">
        <v>65.000000000000028</v>
      </c>
      <c r="AB18">
        <v>65.000000000000028</v>
      </c>
      <c r="AC18">
        <v>65.000000000000028</v>
      </c>
      <c r="AD18">
        <v>65.000000000000028</v>
      </c>
      <c r="AE18">
        <v>65.000000000000028</v>
      </c>
      <c r="AF18">
        <v>65.000000000000028</v>
      </c>
      <c r="AG18">
        <v>65.000000000000028</v>
      </c>
      <c r="AH18">
        <v>65.000000000000028</v>
      </c>
    </row>
    <row r="19" spans="1:34" x14ac:dyDescent="0.3">
      <c r="A19" s="26">
        <f ca="1">Exceedance!U19</f>
        <v>46600</v>
      </c>
      <c r="B19" s="1">
        <v>65.000000000000028</v>
      </c>
      <c r="C19" s="1">
        <v>65.000000000000028</v>
      </c>
      <c r="D19" s="1">
        <v>65.000000000000028</v>
      </c>
      <c r="E19">
        <v>65.000000000000028</v>
      </c>
      <c r="F19">
        <v>65.000000000000028</v>
      </c>
      <c r="G19">
        <v>65.000000000000028</v>
      </c>
      <c r="H19">
        <v>65.000000000000028</v>
      </c>
      <c r="I19">
        <v>65.000000000000028</v>
      </c>
      <c r="J19">
        <v>65.000000000000028</v>
      </c>
      <c r="K19">
        <v>65.000000000000028</v>
      </c>
      <c r="L19">
        <v>65.000000000000028</v>
      </c>
      <c r="M19">
        <v>65.000000000000028</v>
      </c>
      <c r="N19">
        <v>65.000000000000028</v>
      </c>
      <c r="O19">
        <v>65.000000000000028</v>
      </c>
      <c r="P19">
        <v>65.000000000000028</v>
      </c>
      <c r="Q19">
        <v>65.000000000000028</v>
      </c>
      <c r="R19">
        <v>65.000000000000028</v>
      </c>
      <c r="S19">
        <v>65.000000000000028</v>
      </c>
      <c r="T19">
        <v>65.000000000000028</v>
      </c>
      <c r="U19">
        <v>65.000000000000028</v>
      </c>
      <c r="V19">
        <v>65.000000000000028</v>
      </c>
      <c r="W19">
        <v>65.000000000000028</v>
      </c>
      <c r="X19">
        <v>65.000000000000028</v>
      </c>
      <c r="Y19">
        <v>65.000000000000028</v>
      </c>
      <c r="Z19">
        <v>65.000000000000028</v>
      </c>
      <c r="AA19">
        <v>65.000000000000028</v>
      </c>
      <c r="AB19">
        <v>65.000000000000028</v>
      </c>
      <c r="AC19">
        <v>65.000000000000028</v>
      </c>
      <c r="AD19">
        <v>65.000000000000028</v>
      </c>
      <c r="AE19">
        <v>65.000000000000028</v>
      </c>
      <c r="AF19">
        <v>65.000000000000028</v>
      </c>
      <c r="AG19">
        <v>65.000000000000028</v>
      </c>
      <c r="AH19">
        <v>65.000000000000028</v>
      </c>
    </row>
    <row r="20" spans="1:34" x14ac:dyDescent="0.3">
      <c r="A20" s="26">
        <f ca="1">Exceedance!U20</f>
        <v>46631</v>
      </c>
      <c r="B20" s="1">
        <v>55.000000000000028</v>
      </c>
      <c r="C20" s="1">
        <v>55.000000000000028</v>
      </c>
      <c r="D20" s="1">
        <v>55.000000000000028</v>
      </c>
      <c r="E20">
        <v>55.000000000000028</v>
      </c>
      <c r="F20">
        <v>55.000000000000028</v>
      </c>
      <c r="G20">
        <v>55.000000000000028</v>
      </c>
      <c r="H20">
        <v>55.000000000000028</v>
      </c>
      <c r="I20">
        <v>55.000000000000028</v>
      </c>
      <c r="J20">
        <v>55.000000000000028</v>
      </c>
      <c r="K20">
        <v>55.000000000000028</v>
      </c>
      <c r="L20">
        <v>55.000000000000028</v>
      </c>
      <c r="M20">
        <v>55.000000000000028</v>
      </c>
      <c r="N20">
        <v>55.000000000000028</v>
      </c>
      <c r="O20">
        <v>55.000000000000028</v>
      </c>
      <c r="P20">
        <v>55.000000000000028</v>
      </c>
      <c r="Q20">
        <v>55.000000000000028</v>
      </c>
      <c r="R20">
        <v>55.000000000000028</v>
      </c>
      <c r="S20">
        <v>55.000000000000028</v>
      </c>
      <c r="T20">
        <v>55.000000000000028</v>
      </c>
      <c r="U20">
        <v>55.000000000000028</v>
      </c>
      <c r="V20">
        <v>55.000000000000028</v>
      </c>
      <c r="W20">
        <v>55.000000000000028</v>
      </c>
      <c r="X20">
        <v>55.000000000000028</v>
      </c>
      <c r="Y20">
        <v>55.000000000000028</v>
      </c>
      <c r="Z20">
        <v>55.000000000000028</v>
      </c>
      <c r="AA20">
        <v>55.000000000000028</v>
      </c>
      <c r="AB20">
        <v>55.000000000000028</v>
      </c>
      <c r="AC20">
        <v>55.000000000000028</v>
      </c>
      <c r="AD20">
        <v>55.000000000000028</v>
      </c>
      <c r="AE20">
        <v>55.000000000000028</v>
      </c>
      <c r="AF20">
        <v>55.000000000000028</v>
      </c>
      <c r="AG20">
        <v>55.000000000000028</v>
      </c>
      <c r="AH20">
        <v>55.000000000000028</v>
      </c>
    </row>
    <row r="21" spans="1:34" x14ac:dyDescent="0.3">
      <c r="A21" s="26">
        <f ca="1">Exceedance!U21</f>
        <v>46661</v>
      </c>
      <c r="B21" s="1">
        <v>49.124999999999972</v>
      </c>
      <c r="C21" s="1">
        <v>49.124999999999972</v>
      </c>
      <c r="D21" s="1">
        <v>49.124999999999972</v>
      </c>
      <c r="E21">
        <v>49.124999999999972</v>
      </c>
      <c r="F21">
        <v>49.124999999999972</v>
      </c>
      <c r="G21">
        <v>49.124999999999972</v>
      </c>
      <c r="H21">
        <v>49.124999999999972</v>
      </c>
      <c r="I21">
        <v>49.124999999999972</v>
      </c>
      <c r="J21">
        <v>49.124999999999972</v>
      </c>
      <c r="K21">
        <v>49.124999999999972</v>
      </c>
      <c r="L21">
        <v>49.124999999999972</v>
      </c>
      <c r="M21">
        <v>49.124999999999972</v>
      </c>
      <c r="N21">
        <v>49.124999999999972</v>
      </c>
      <c r="O21">
        <v>49.124999999999972</v>
      </c>
      <c r="P21">
        <v>49.124999999999972</v>
      </c>
      <c r="Q21">
        <v>49.124999999999972</v>
      </c>
      <c r="R21">
        <v>49.124999999999972</v>
      </c>
      <c r="S21">
        <v>49.124999999999972</v>
      </c>
      <c r="T21">
        <v>49.124999999999972</v>
      </c>
      <c r="U21">
        <v>49.124999999999972</v>
      </c>
      <c r="V21">
        <v>49.124999999999972</v>
      </c>
      <c r="W21">
        <v>49.124999999999972</v>
      </c>
      <c r="X21">
        <v>49.124999999999972</v>
      </c>
      <c r="Y21">
        <v>49.124999999999972</v>
      </c>
      <c r="Z21">
        <v>49.124999999999972</v>
      </c>
      <c r="AA21">
        <v>49.124999999999972</v>
      </c>
      <c r="AB21">
        <v>49.124999999999972</v>
      </c>
      <c r="AC21">
        <v>49.124999999999972</v>
      </c>
      <c r="AD21">
        <v>49.124999999999972</v>
      </c>
      <c r="AE21">
        <v>49.124999999999972</v>
      </c>
      <c r="AF21">
        <v>49.124999999999972</v>
      </c>
      <c r="AG21">
        <v>49.124999999999972</v>
      </c>
      <c r="AH21">
        <v>49.124999999999972</v>
      </c>
    </row>
    <row r="22" spans="1:34" x14ac:dyDescent="0.3">
      <c r="A22" s="26">
        <f ca="1">Exceedance!U22</f>
        <v>46692</v>
      </c>
      <c r="B22" s="1">
        <v>0.36099999999999982</v>
      </c>
      <c r="C22" s="1">
        <v>0.36099999999999982</v>
      </c>
      <c r="D22" s="1">
        <v>0.36099999999999982</v>
      </c>
      <c r="E22">
        <v>0.36099999999999982</v>
      </c>
      <c r="F22">
        <v>0.36099999999999982</v>
      </c>
      <c r="G22">
        <v>0.36099999999999982</v>
      </c>
      <c r="H22">
        <v>0.36099999999999982</v>
      </c>
      <c r="I22">
        <v>0.36099999999999982</v>
      </c>
      <c r="J22">
        <v>0.36099999999999982</v>
      </c>
      <c r="K22">
        <v>0.36099999999999982</v>
      </c>
      <c r="L22">
        <v>0.36099999999999982</v>
      </c>
      <c r="M22">
        <v>0.36099999999999982</v>
      </c>
      <c r="N22">
        <v>0.36099999999999982</v>
      </c>
      <c r="O22">
        <v>0.36099999999999982</v>
      </c>
      <c r="P22">
        <v>0.36099999999999982</v>
      </c>
      <c r="Q22">
        <v>0.36099999999999982</v>
      </c>
      <c r="R22">
        <v>0.36099999999999982</v>
      </c>
      <c r="S22">
        <v>0.36099999999999982</v>
      </c>
      <c r="T22">
        <v>0.36099999999999982</v>
      </c>
      <c r="U22">
        <v>0.36099999999999982</v>
      </c>
      <c r="V22">
        <v>0.36099999999999982</v>
      </c>
      <c r="W22">
        <v>0.36099999999999982</v>
      </c>
      <c r="X22">
        <v>0.36099999999999982</v>
      </c>
      <c r="Y22">
        <v>0.36099999999999982</v>
      </c>
      <c r="Z22">
        <v>0.36099999999999982</v>
      </c>
      <c r="AA22">
        <v>0.36099999999999982</v>
      </c>
      <c r="AB22">
        <v>0.36099999999999982</v>
      </c>
      <c r="AC22">
        <v>0.36099999999999982</v>
      </c>
      <c r="AD22">
        <v>0.36099999999999982</v>
      </c>
      <c r="AE22">
        <v>0.36099999999999982</v>
      </c>
      <c r="AF22">
        <v>0.36099999999999982</v>
      </c>
      <c r="AG22">
        <v>0.36099999999999982</v>
      </c>
      <c r="AH22">
        <v>0.36099999999999982</v>
      </c>
    </row>
    <row r="23" spans="1:34" x14ac:dyDescent="0.3">
      <c r="A23" s="26">
        <f ca="1">Exceedance!U23</f>
        <v>46722</v>
      </c>
      <c r="B23" s="1">
        <v>0.37400000000000017</v>
      </c>
      <c r="C23" s="1">
        <v>0.37400000000000017</v>
      </c>
      <c r="D23" s="1">
        <v>0.37400000000000017</v>
      </c>
      <c r="E23">
        <v>0.37400000000000017</v>
      </c>
      <c r="F23">
        <v>0.37400000000000017</v>
      </c>
      <c r="G23">
        <v>0.37400000000000017</v>
      </c>
      <c r="H23">
        <v>0.37400000000000017</v>
      </c>
      <c r="I23">
        <v>0.37400000000000017</v>
      </c>
      <c r="J23">
        <v>0.37400000000000017</v>
      </c>
      <c r="K23">
        <v>0.37400000000000017</v>
      </c>
      <c r="L23">
        <v>0.37400000000000017</v>
      </c>
      <c r="M23">
        <v>0.37400000000000017</v>
      </c>
      <c r="N23">
        <v>0.37400000000000017</v>
      </c>
      <c r="O23">
        <v>0.37400000000000017</v>
      </c>
      <c r="P23">
        <v>0.37400000000000017</v>
      </c>
      <c r="Q23">
        <v>0.37400000000000017</v>
      </c>
      <c r="R23">
        <v>0.37400000000000017</v>
      </c>
      <c r="S23">
        <v>0.37400000000000017</v>
      </c>
      <c r="T23">
        <v>0.37400000000000017</v>
      </c>
      <c r="U23">
        <v>0.37400000000000017</v>
      </c>
      <c r="V23">
        <v>0.37400000000000017</v>
      </c>
      <c r="W23">
        <v>0.37400000000000017</v>
      </c>
      <c r="X23">
        <v>0.37400000000000017</v>
      </c>
      <c r="Y23">
        <v>0.37400000000000017</v>
      </c>
      <c r="Z23">
        <v>0.37400000000000017</v>
      </c>
      <c r="AA23">
        <v>0.37400000000000017</v>
      </c>
      <c r="AB23">
        <v>0.37400000000000017</v>
      </c>
      <c r="AC23">
        <v>0.37400000000000017</v>
      </c>
      <c r="AD23">
        <v>0.37400000000000017</v>
      </c>
      <c r="AE23">
        <v>0.37400000000000017</v>
      </c>
      <c r="AF23">
        <v>0.37400000000000017</v>
      </c>
      <c r="AG23">
        <v>0.37400000000000017</v>
      </c>
      <c r="AH23">
        <v>0.37400000000000017</v>
      </c>
    </row>
    <row r="24" spans="1:34" x14ac:dyDescent="0.3">
      <c r="A24" s="26">
        <f ca="1">Exceedance!U24</f>
        <v>46753</v>
      </c>
      <c r="B24" s="1">
        <v>0</v>
      </c>
      <c r="C24" s="1">
        <v>0</v>
      </c>
      <c r="D24" s="1">
        <v>0</v>
      </c>
      <c r="E24">
        <v>0</v>
      </c>
      <c r="F24">
        <v>0</v>
      </c>
      <c r="G24">
        <v>0</v>
      </c>
      <c r="H24">
        <v>0</v>
      </c>
      <c r="I24">
        <v>0</v>
      </c>
      <c r="J24">
        <v>0</v>
      </c>
      <c r="K24">
        <v>0</v>
      </c>
      <c r="L24">
        <v>0</v>
      </c>
      <c r="M24">
        <v>0</v>
      </c>
      <c r="N24">
        <v>0</v>
      </c>
      <c r="O24">
        <v>0</v>
      </c>
      <c r="P24">
        <v>0</v>
      </c>
      <c r="Q24">
        <v>0</v>
      </c>
      <c r="R24">
        <v>0</v>
      </c>
      <c r="S24">
        <v>0</v>
      </c>
      <c r="T24">
        <v>0</v>
      </c>
      <c r="U24">
        <v>0</v>
      </c>
      <c r="V24">
        <v>0</v>
      </c>
      <c r="W24">
        <v>0</v>
      </c>
      <c r="X24">
        <v>0</v>
      </c>
      <c r="Y24">
        <v>0</v>
      </c>
      <c r="Z24">
        <v>0</v>
      </c>
      <c r="AA24">
        <v>0</v>
      </c>
      <c r="AB24">
        <v>0</v>
      </c>
      <c r="AC24">
        <v>0</v>
      </c>
      <c r="AD24">
        <v>0</v>
      </c>
      <c r="AE24">
        <v>0</v>
      </c>
      <c r="AF24">
        <v>0</v>
      </c>
      <c r="AG24">
        <v>0</v>
      </c>
      <c r="AH24">
        <v>0</v>
      </c>
    </row>
    <row r="25" spans="1:34" x14ac:dyDescent="0.3">
      <c r="A25" s="26">
        <f ca="1">Exceedance!U25</f>
        <v>46784</v>
      </c>
      <c r="B25" s="1">
        <v>0</v>
      </c>
      <c r="C25" s="1">
        <v>0</v>
      </c>
      <c r="D25" s="1">
        <v>0</v>
      </c>
      <c r="E25">
        <v>0</v>
      </c>
      <c r="F25">
        <v>0</v>
      </c>
      <c r="G25">
        <v>0</v>
      </c>
      <c r="H25">
        <v>0</v>
      </c>
      <c r="I25">
        <v>0</v>
      </c>
      <c r="J25">
        <v>0</v>
      </c>
      <c r="K25">
        <v>0</v>
      </c>
      <c r="L25">
        <v>0</v>
      </c>
      <c r="M25">
        <v>0</v>
      </c>
      <c r="N25">
        <v>0</v>
      </c>
      <c r="O25">
        <v>0</v>
      </c>
      <c r="P25">
        <v>0</v>
      </c>
      <c r="Q25">
        <v>0</v>
      </c>
      <c r="R25">
        <v>0</v>
      </c>
      <c r="S25">
        <v>0</v>
      </c>
      <c r="T25">
        <v>0</v>
      </c>
      <c r="U25">
        <v>0</v>
      </c>
      <c r="V25">
        <v>0</v>
      </c>
      <c r="W25">
        <v>0</v>
      </c>
      <c r="X25">
        <v>0</v>
      </c>
      <c r="Y25">
        <v>0</v>
      </c>
      <c r="Z25">
        <v>0</v>
      </c>
      <c r="AA25">
        <v>0</v>
      </c>
      <c r="AB25">
        <v>0</v>
      </c>
      <c r="AC25">
        <v>0</v>
      </c>
      <c r="AD25">
        <v>0</v>
      </c>
      <c r="AE25">
        <v>0</v>
      </c>
      <c r="AF25">
        <v>0</v>
      </c>
      <c r="AG25">
        <v>0</v>
      </c>
      <c r="AH25">
        <v>0</v>
      </c>
    </row>
    <row r="26" spans="1:34" x14ac:dyDescent="0.3">
      <c r="A26" s="26">
        <f ca="1">Exceedance!U26</f>
        <v>46813</v>
      </c>
      <c r="B26" s="1">
        <v>5.0000000000000027</v>
      </c>
      <c r="C26" s="1">
        <v>5.0000000000000027</v>
      </c>
      <c r="D26" s="1">
        <v>5.0000000000000027</v>
      </c>
      <c r="E26">
        <v>5.0000000000000027</v>
      </c>
      <c r="F26">
        <v>5.0000000000000027</v>
      </c>
      <c r="G26">
        <v>5.0000000000000027</v>
      </c>
      <c r="H26">
        <v>5.0000000000000027</v>
      </c>
      <c r="I26">
        <v>5.0000000000000027</v>
      </c>
      <c r="J26">
        <v>5.0000000000000027</v>
      </c>
      <c r="K26">
        <v>5.0000000000000027</v>
      </c>
      <c r="L26">
        <v>5.0000000000000027</v>
      </c>
      <c r="M26">
        <v>5.0000000000000027</v>
      </c>
      <c r="N26">
        <v>5.0000000000000027</v>
      </c>
      <c r="O26">
        <v>5.0000000000000027</v>
      </c>
      <c r="P26">
        <v>5.0000000000000027</v>
      </c>
      <c r="Q26">
        <v>5.0000000000000027</v>
      </c>
      <c r="R26">
        <v>5.0000000000000027</v>
      </c>
      <c r="S26">
        <v>5.0000000000000027</v>
      </c>
      <c r="T26">
        <v>5.0000000000000027</v>
      </c>
      <c r="U26">
        <v>5.0000000000000027</v>
      </c>
      <c r="V26">
        <v>5.0000000000000027</v>
      </c>
      <c r="W26">
        <v>5.0000000000000027</v>
      </c>
      <c r="X26">
        <v>5.0000000000000027</v>
      </c>
      <c r="Y26">
        <v>5.0000000000000027</v>
      </c>
      <c r="Z26">
        <v>5.0000000000000027</v>
      </c>
      <c r="AA26">
        <v>5.0000000000000027</v>
      </c>
      <c r="AB26">
        <v>5.0000000000000027</v>
      </c>
      <c r="AC26">
        <v>5.0000000000000027</v>
      </c>
      <c r="AD26">
        <v>5.0000000000000027</v>
      </c>
      <c r="AE26">
        <v>5.0000000000000027</v>
      </c>
      <c r="AF26">
        <v>5.0000000000000027</v>
      </c>
      <c r="AG26">
        <v>5.0000000000000027</v>
      </c>
      <c r="AH26">
        <v>5.0000000000000027</v>
      </c>
    </row>
    <row r="27" spans="1:34" x14ac:dyDescent="0.3">
      <c r="A27" s="26">
        <f ca="1">Exceedance!U27</f>
        <v>46844</v>
      </c>
      <c r="B27" s="1">
        <v>41.999999999999993</v>
      </c>
      <c r="C27" s="1">
        <v>41.999999999999993</v>
      </c>
      <c r="D27" s="1">
        <v>41.999999999999993</v>
      </c>
      <c r="E27">
        <v>41.999999999999993</v>
      </c>
      <c r="F27">
        <v>41.999999999999993</v>
      </c>
      <c r="G27">
        <v>41.999999999999993</v>
      </c>
      <c r="H27">
        <v>41.999999999999993</v>
      </c>
      <c r="I27">
        <v>41.999999999999993</v>
      </c>
      <c r="J27">
        <v>41.999999999999993</v>
      </c>
      <c r="K27">
        <v>41.999999999999993</v>
      </c>
      <c r="L27">
        <v>41.999999999999993</v>
      </c>
      <c r="M27">
        <v>41.999999999999993</v>
      </c>
      <c r="N27">
        <v>41.999999999999993</v>
      </c>
      <c r="O27">
        <v>41.999999999999993</v>
      </c>
      <c r="P27">
        <v>41.999999999999993</v>
      </c>
      <c r="Q27">
        <v>41.999999999999993</v>
      </c>
      <c r="R27">
        <v>41.999999999999993</v>
      </c>
      <c r="S27">
        <v>41.999999999999993</v>
      </c>
      <c r="T27">
        <v>41.999999999999993</v>
      </c>
      <c r="U27">
        <v>41.999999999999993</v>
      </c>
      <c r="V27">
        <v>41.999999999999993</v>
      </c>
      <c r="W27">
        <v>41.999999999999993</v>
      </c>
      <c r="X27">
        <v>41.999999999999993</v>
      </c>
      <c r="Y27">
        <v>41.999999999999993</v>
      </c>
      <c r="Z27">
        <v>41.999999999999993</v>
      </c>
      <c r="AA27">
        <v>41.999999999999993</v>
      </c>
      <c r="AB27">
        <v>41.999999999999993</v>
      </c>
      <c r="AC27">
        <v>41.999999999999993</v>
      </c>
      <c r="AD27">
        <v>41.999999999999993</v>
      </c>
      <c r="AE27">
        <v>41.999999999999993</v>
      </c>
      <c r="AF27">
        <v>41.999999999999993</v>
      </c>
      <c r="AG27">
        <v>41.999999999999993</v>
      </c>
      <c r="AH27">
        <v>41.999999999999993</v>
      </c>
    </row>
    <row r="28" spans="1:34" x14ac:dyDescent="0.3">
      <c r="A28" s="26">
        <f ca="1">Exceedance!U28</f>
        <v>46874</v>
      </c>
      <c r="B28" s="1">
        <v>61.99999999999973</v>
      </c>
      <c r="C28" s="1">
        <v>61.99999999999973</v>
      </c>
      <c r="D28" s="1">
        <v>61.99999999999973</v>
      </c>
      <c r="E28">
        <v>61.99999999999973</v>
      </c>
      <c r="F28">
        <v>61.99999999999973</v>
      </c>
      <c r="G28">
        <v>61.99999999999973</v>
      </c>
      <c r="H28">
        <v>61.99999999999973</v>
      </c>
      <c r="I28">
        <v>61.99999999999973</v>
      </c>
      <c r="J28">
        <v>61.99999999999973</v>
      </c>
      <c r="K28">
        <v>61.99999999999973</v>
      </c>
      <c r="L28">
        <v>61.99999999999973</v>
      </c>
      <c r="M28">
        <v>61.99999999999973</v>
      </c>
      <c r="N28">
        <v>61.99999999999973</v>
      </c>
      <c r="O28">
        <v>61.99999999999973</v>
      </c>
      <c r="P28">
        <v>61.99999999999973</v>
      </c>
      <c r="Q28">
        <v>61.99999999999973</v>
      </c>
      <c r="R28">
        <v>61.99999999999973</v>
      </c>
      <c r="S28">
        <v>61.99999999999973</v>
      </c>
      <c r="T28">
        <v>61.99999999999973</v>
      </c>
      <c r="U28">
        <v>61.99999999999973</v>
      </c>
      <c r="V28">
        <v>61.99999999999973</v>
      </c>
      <c r="W28">
        <v>61.99999999999973</v>
      </c>
      <c r="X28">
        <v>61.99999999999973</v>
      </c>
      <c r="Y28">
        <v>61.99999999999973</v>
      </c>
      <c r="Z28">
        <v>61.99999999999973</v>
      </c>
      <c r="AA28">
        <v>61.99999999999973</v>
      </c>
      <c r="AB28">
        <v>61.99999999999973</v>
      </c>
      <c r="AC28">
        <v>61.99999999999973</v>
      </c>
      <c r="AD28">
        <v>61.99999999999973</v>
      </c>
      <c r="AE28">
        <v>61.99999999999973</v>
      </c>
      <c r="AF28">
        <v>61.99999999999973</v>
      </c>
      <c r="AG28">
        <v>61.99999999999973</v>
      </c>
      <c r="AH28">
        <v>61.99999999999973</v>
      </c>
    </row>
    <row r="29" spans="1:34" x14ac:dyDescent="0.3">
      <c r="A29" s="26">
        <f ca="1">Exceedance!U29</f>
        <v>46905</v>
      </c>
      <c r="B29" s="1">
        <v>61.000000000000007</v>
      </c>
      <c r="C29" s="1">
        <v>61.000000000000007</v>
      </c>
      <c r="D29" s="1">
        <v>61.000000000000007</v>
      </c>
      <c r="E29">
        <v>61.000000000000007</v>
      </c>
      <c r="F29">
        <v>61.000000000000007</v>
      </c>
      <c r="G29">
        <v>61.000000000000007</v>
      </c>
      <c r="H29">
        <v>61.000000000000007</v>
      </c>
      <c r="I29">
        <v>61.000000000000007</v>
      </c>
      <c r="J29">
        <v>61.000000000000007</v>
      </c>
      <c r="K29">
        <v>61.000000000000007</v>
      </c>
      <c r="L29">
        <v>61.000000000000007</v>
      </c>
      <c r="M29">
        <v>61.000000000000007</v>
      </c>
      <c r="N29">
        <v>61.000000000000007</v>
      </c>
      <c r="O29">
        <v>61.000000000000007</v>
      </c>
      <c r="P29">
        <v>61.000000000000007</v>
      </c>
      <c r="Q29">
        <v>61.000000000000007</v>
      </c>
      <c r="R29">
        <v>61.000000000000007</v>
      </c>
      <c r="S29">
        <v>61.000000000000007</v>
      </c>
      <c r="T29">
        <v>61.000000000000007</v>
      </c>
      <c r="U29">
        <v>61.000000000000007</v>
      </c>
      <c r="V29">
        <v>61.000000000000007</v>
      </c>
      <c r="W29">
        <v>61.000000000000007</v>
      </c>
      <c r="X29">
        <v>61.000000000000007</v>
      </c>
      <c r="Y29">
        <v>61.000000000000007</v>
      </c>
      <c r="Z29">
        <v>61.000000000000007</v>
      </c>
      <c r="AA29">
        <v>61.000000000000007</v>
      </c>
      <c r="AB29">
        <v>61.000000000000007</v>
      </c>
      <c r="AC29">
        <v>61.000000000000007</v>
      </c>
      <c r="AD29">
        <v>61.000000000000007</v>
      </c>
      <c r="AE29">
        <v>61.000000000000007</v>
      </c>
      <c r="AF29">
        <v>61.000000000000007</v>
      </c>
      <c r="AG29">
        <v>61.000000000000007</v>
      </c>
      <c r="AH29">
        <v>61.000000000000007</v>
      </c>
    </row>
    <row r="30" spans="1:34" x14ac:dyDescent="0.3">
      <c r="A30" s="26">
        <f ca="1">Exceedance!U30</f>
        <v>46935</v>
      </c>
      <c r="B30" s="1">
        <v>65.000000000000028</v>
      </c>
      <c r="C30" s="1">
        <v>65.000000000000028</v>
      </c>
      <c r="D30" s="1">
        <v>65.000000000000028</v>
      </c>
      <c r="E30">
        <v>65.000000000000028</v>
      </c>
      <c r="F30">
        <v>65.000000000000028</v>
      </c>
      <c r="G30">
        <v>65.000000000000028</v>
      </c>
      <c r="H30">
        <v>65.000000000000028</v>
      </c>
      <c r="I30">
        <v>65.000000000000028</v>
      </c>
      <c r="J30">
        <v>65.000000000000028</v>
      </c>
      <c r="K30">
        <v>65.000000000000028</v>
      </c>
      <c r="L30">
        <v>65.000000000000028</v>
      </c>
      <c r="M30">
        <v>65.000000000000028</v>
      </c>
      <c r="N30">
        <v>65.000000000000028</v>
      </c>
      <c r="O30">
        <v>65.000000000000028</v>
      </c>
      <c r="P30">
        <v>65.000000000000028</v>
      </c>
      <c r="Q30">
        <v>65.000000000000028</v>
      </c>
      <c r="R30">
        <v>65.000000000000028</v>
      </c>
      <c r="S30">
        <v>65.000000000000028</v>
      </c>
      <c r="T30">
        <v>65.000000000000028</v>
      </c>
      <c r="U30">
        <v>65.000000000000028</v>
      </c>
      <c r="V30">
        <v>65.000000000000028</v>
      </c>
      <c r="W30">
        <v>65.000000000000028</v>
      </c>
      <c r="X30">
        <v>65.000000000000028</v>
      </c>
      <c r="Y30">
        <v>65.000000000000028</v>
      </c>
      <c r="Z30">
        <v>65.000000000000028</v>
      </c>
      <c r="AA30">
        <v>65.000000000000028</v>
      </c>
      <c r="AB30">
        <v>65.000000000000028</v>
      </c>
      <c r="AC30">
        <v>65.000000000000028</v>
      </c>
      <c r="AD30">
        <v>65.000000000000028</v>
      </c>
      <c r="AE30">
        <v>65.000000000000028</v>
      </c>
      <c r="AF30">
        <v>65.000000000000028</v>
      </c>
      <c r="AG30">
        <v>65.000000000000028</v>
      </c>
      <c r="AH30">
        <v>65.000000000000028</v>
      </c>
    </row>
    <row r="31" spans="1:34" x14ac:dyDescent="0.3">
      <c r="A31" s="26">
        <f ca="1">Exceedance!U31</f>
        <v>46966</v>
      </c>
      <c r="B31" s="1">
        <v>65.000000000000028</v>
      </c>
      <c r="C31" s="1">
        <v>65.000000000000028</v>
      </c>
      <c r="D31" s="1">
        <v>65.000000000000028</v>
      </c>
      <c r="E31">
        <v>65.000000000000028</v>
      </c>
      <c r="F31">
        <v>65.000000000000028</v>
      </c>
      <c r="G31">
        <v>65.000000000000028</v>
      </c>
      <c r="H31">
        <v>65.000000000000028</v>
      </c>
      <c r="I31">
        <v>65.000000000000028</v>
      </c>
      <c r="J31">
        <v>65.000000000000028</v>
      </c>
      <c r="K31">
        <v>65.000000000000028</v>
      </c>
      <c r="L31">
        <v>65.000000000000028</v>
      </c>
      <c r="M31">
        <v>65.000000000000028</v>
      </c>
      <c r="N31">
        <v>65.000000000000028</v>
      </c>
      <c r="O31">
        <v>65.000000000000028</v>
      </c>
      <c r="P31">
        <v>65.000000000000028</v>
      </c>
      <c r="Q31">
        <v>65.000000000000028</v>
      </c>
      <c r="R31">
        <v>65.000000000000028</v>
      </c>
      <c r="S31">
        <v>65.000000000000028</v>
      </c>
      <c r="T31">
        <v>65.000000000000028</v>
      </c>
      <c r="U31">
        <v>65.000000000000028</v>
      </c>
      <c r="V31">
        <v>65.000000000000028</v>
      </c>
      <c r="W31">
        <v>65.000000000000028</v>
      </c>
      <c r="X31">
        <v>65.000000000000028</v>
      </c>
      <c r="Y31">
        <v>65.000000000000028</v>
      </c>
      <c r="Z31">
        <v>65.000000000000028</v>
      </c>
      <c r="AA31">
        <v>65.000000000000028</v>
      </c>
      <c r="AB31">
        <v>65.000000000000028</v>
      </c>
      <c r="AC31">
        <v>65.000000000000028</v>
      </c>
      <c r="AD31">
        <v>65.000000000000028</v>
      </c>
      <c r="AE31">
        <v>65.000000000000028</v>
      </c>
      <c r="AF31">
        <v>65.000000000000028</v>
      </c>
      <c r="AG31">
        <v>65.000000000000028</v>
      </c>
      <c r="AH31">
        <v>65.000000000000028</v>
      </c>
    </row>
    <row r="32" spans="1:34" x14ac:dyDescent="0.3">
      <c r="A32" s="26">
        <f ca="1">Exceedance!U32</f>
        <v>46997</v>
      </c>
      <c r="B32" s="1">
        <v>55.000000000000028</v>
      </c>
      <c r="C32" s="1">
        <v>55.000000000000028</v>
      </c>
      <c r="D32" s="1">
        <v>55.000000000000028</v>
      </c>
      <c r="E32">
        <v>55.000000000000028</v>
      </c>
      <c r="F32">
        <v>55.000000000000028</v>
      </c>
      <c r="G32">
        <v>55.000000000000028</v>
      </c>
      <c r="H32">
        <v>55.000000000000028</v>
      </c>
      <c r="I32">
        <v>55.000000000000028</v>
      </c>
      <c r="J32">
        <v>55.000000000000028</v>
      </c>
      <c r="K32">
        <v>55.000000000000028</v>
      </c>
      <c r="L32">
        <v>55.000000000000028</v>
      </c>
      <c r="M32">
        <v>55.000000000000028</v>
      </c>
      <c r="N32">
        <v>55.000000000000028</v>
      </c>
      <c r="O32">
        <v>55.000000000000028</v>
      </c>
      <c r="P32">
        <v>55.000000000000028</v>
      </c>
      <c r="Q32">
        <v>55.000000000000028</v>
      </c>
      <c r="R32">
        <v>55.000000000000028</v>
      </c>
      <c r="S32">
        <v>55.000000000000028</v>
      </c>
      <c r="T32">
        <v>55.000000000000028</v>
      </c>
      <c r="U32">
        <v>55.000000000000028</v>
      </c>
      <c r="V32">
        <v>55.000000000000028</v>
      </c>
      <c r="W32">
        <v>55.000000000000028</v>
      </c>
      <c r="X32">
        <v>55.000000000000028</v>
      </c>
      <c r="Y32">
        <v>55.000000000000028</v>
      </c>
      <c r="Z32">
        <v>55.000000000000028</v>
      </c>
      <c r="AA32">
        <v>55.000000000000028</v>
      </c>
      <c r="AB32">
        <v>55.000000000000028</v>
      </c>
      <c r="AC32">
        <v>55.000000000000028</v>
      </c>
      <c r="AD32">
        <v>55.000000000000028</v>
      </c>
      <c r="AE32">
        <v>55.000000000000028</v>
      </c>
      <c r="AF32">
        <v>55.000000000000028</v>
      </c>
      <c r="AG32">
        <v>55.000000000000028</v>
      </c>
      <c r="AH32">
        <v>55.000000000000028</v>
      </c>
    </row>
    <row r="33" spans="1:34" x14ac:dyDescent="0.3">
      <c r="A33" s="26">
        <f ca="1">Exceedance!U33</f>
        <v>47027</v>
      </c>
      <c r="B33" s="1">
        <v>49.124999999999972</v>
      </c>
      <c r="C33" s="1">
        <v>49.124999999999972</v>
      </c>
      <c r="D33" s="1">
        <v>49.124999999999972</v>
      </c>
      <c r="E33">
        <v>49.124999999999972</v>
      </c>
      <c r="F33">
        <v>49.124999999999972</v>
      </c>
      <c r="G33">
        <v>49.124999999999972</v>
      </c>
      <c r="H33">
        <v>49.124999999999972</v>
      </c>
      <c r="I33">
        <v>49.124999999999972</v>
      </c>
      <c r="J33">
        <v>49.124999999999972</v>
      </c>
      <c r="K33">
        <v>49.124999999999972</v>
      </c>
      <c r="L33">
        <v>49.124999999999972</v>
      </c>
      <c r="M33">
        <v>49.124999999999972</v>
      </c>
      <c r="N33">
        <v>49.124999999999972</v>
      </c>
      <c r="O33">
        <v>49.124999999999972</v>
      </c>
      <c r="P33">
        <v>49.124999999999972</v>
      </c>
      <c r="Q33">
        <v>49.124999999999972</v>
      </c>
      <c r="R33">
        <v>49.124999999999972</v>
      </c>
      <c r="S33">
        <v>49.124999999999972</v>
      </c>
      <c r="T33">
        <v>49.124999999999972</v>
      </c>
      <c r="U33">
        <v>49.124999999999972</v>
      </c>
      <c r="V33">
        <v>49.124999999999972</v>
      </c>
      <c r="W33">
        <v>49.124999999999972</v>
      </c>
      <c r="X33">
        <v>49.124999999999972</v>
      </c>
      <c r="Y33">
        <v>49.124999999999972</v>
      </c>
      <c r="Z33">
        <v>49.124999999999972</v>
      </c>
      <c r="AA33">
        <v>49.124999999999972</v>
      </c>
      <c r="AB33">
        <v>49.124999999999972</v>
      </c>
      <c r="AC33">
        <v>49.124999999999972</v>
      </c>
      <c r="AD33">
        <v>49.124999999999972</v>
      </c>
      <c r="AE33">
        <v>49.124999999999972</v>
      </c>
      <c r="AF33">
        <v>49.124999999999972</v>
      </c>
      <c r="AG33">
        <v>49.124999999999972</v>
      </c>
      <c r="AH33">
        <v>49.124999999999972</v>
      </c>
    </row>
    <row r="34" spans="1:34" x14ac:dyDescent="0.3">
      <c r="A34" s="26">
        <f ca="1">Exceedance!U34</f>
        <v>47058</v>
      </c>
      <c r="B34" s="1">
        <v>0.36099999999999982</v>
      </c>
      <c r="C34" s="1">
        <v>0.36099999999999982</v>
      </c>
      <c r="D34" s="1">
        <v>0.36099999999999982</v>
      </c>
      <c r="E34">
        <v>0.36099999999999982</v>
      </c>
      <c r="F34">
        <v>0.36099999999999982</v>
      </c>
      <c r="G34">
        <v>0.36099999999999982</v>
      </c>
      <c r="H34">
        <v>0.36099999999999982</v>
      </c>
      <c r="I34">
        <v>0.36099999999999982</v>
      </c>
      <c r="J34">
        <v>0.36099999999999982</v>
      </c>
      <c r="K34">
        <v>0.36099999999999982</v>
      </c>
      <c r="L34">
        <v>0.36099999999999982</v>
      </c>
      <c r="M34">
        <v>0.36099999999999982</v>
      </c>
      <c r="N34">
        <v>0.36099999999999982</v>
      </c>
      <c r="O34">
        <v>0.36099999999999982</v>
      </c>
      <c r="P34">
        <v>0.36099999999999982</v>
      </c>
      <c r="Q34">
        <v>0.36099999999999982</v>
      </c>
      <c r="R34">
        <v>0.36099999999999982</v>
      </c>
      <c r="S34">
        <v>0.36099999999999982</v>
      </c>
      <c r="T34">
        <v>0.36099999999999982</v>
      </c>
      <c r="U34">
        <v>0.36099999999999982</v>
      </c>
      <c r="V34">
        <v>0.36099999999999982</v>
      </c>
      <c r="W34">
        <v>0.36099999999999982</v>
      </c>
      <c r="X34">
        <v>0.36099999999999982</v>
      </c>
      <c r="Y34">
        <v>0.36099999999999982</v>
      </c>
      <c r="Z34">
        <v>0.36099999999999982</v>
      </c>
      <c r="AA34">
        <v>0.36099999999999982</v>
      </c>
      <c r="AB34">
        <v>0.36099999999999982</v>
      </c>
      <c r="AC34">
        <v>0.36099999999999982</v>
      </c>
      <c r="AD34">
        <v>0.36099999999999982</v>
      </c>
      <c r="AE34">
        <v>0.36099999999999982</v>
      </c>
      <c r="AF34">
        <v>0.36099999999999982</v>
      </c>
      <c r="AG34">
        <v>0.36099999999999982</v>
      </c>
      <c r="AH34">
        <v>0.36099999999999982</v>
      </c>
    </row>
    <row r="35" spans="1:34" x14ac:dyDescent="0.3">
      <c r="A35" s="26">
        <f ca="1">Exceedance!U35</f>
        <v>47088</v>
      </c>
      <c r="B35" s="1">
        <v>0.37400000000000017</v>
      </c>
      <c r="C35" s="1">
        <v>0.37400000000000017</v>
      </c>
      <c r="D35" s="1">
        <v>0.37400000000000017</v>
      </c>
      <c r="E35">
        <v>0.37400000000000017</v>
      </c>
      <c r="F35">
        <v>0.37400000000000017</v>
      </c>
      <c r="G35">
        <v>0.37400000000000017</v>
      </c>
      <c r="H35">
        <v>0.37400000000000017</v>
      </c>
      <c r="I35">
        <v>0.37400000000000017</v>
      </c>
      <c r="J35">
        <v>0.37400000000000017</v>
      </c>
      <c r="K35">
        <v>0.37400000000000017</v>
      </c>
      <c r="L35">
        <v>0.37400000000000017</v>
      </c>
      <c r="M35">
        <v>0.37400000000000017</v>
      </c>
      <c r="N35">
        <v>0.37400000000000017</v>
      </c>
      <c r="O35">
        <v>0.37400000000000017</v>
      </c>
      <c r="P35">
        <v>0.37400000000000017</v>
      </c>
      <c r="Q35">
        <v>0.37400000000000017</v>
      </c>
      <c r="R35">
        <v>0.37400000000000017</v>
      </c>
      <c r="S35">
        <v>0.37400000000000017</v>
      </c>
      <c r="T35">
        <v>0.37400000000000017</v>
      </c>
      <c r="U35">
        <v>0.37400000000000017</v>
      </c>
      <c r="V35">
        <v>0.37400000000000017</v>
      </c>
      <c r="W35">
        <v>0.37400000000000017</v>
      </c>
      <c r="X35">
        <v>0.37400000000000017</v>
      </c>
      <c r="Y35">
        <v>0.37400000000000017</v>
      </c>
      <c r="Z35">
        <v>0.37400000000000017</v>
      </c>
      <c r="AA35">
        <v>0.37400000000000017</v>
      </c>
      <c r="AB35">
        <v>0.37400000000000017</v>
      </c>
      <c r="AC35">
        <v>0.37400000000000017</v>
      </c>
      <c r="AD35">
        <v>0.37400000000000017</v>
      </c>
      <c r="AE35">
        <v>0.37400000000000017</v>
      </c>
      <c r="AF35">
        <v>0.37400000000000017</v>
      </c>
      <c r="AG35">
        <v>0.37400000000000017</v>
      </c>
      <c r="AH35">
        <v>0.37400000000000017</v>
      </c>
    </row>
    <row r="36" spans="1:34" x14ac:dyDescent="0.3">
      <c r="A36" s="26">
        <f ca="1">Exceedance!U36</f>
        <v>47119</v>
      </c>
      <c r="B36" s="1">
        <v>0</v>
      </c>
      <c r="C36" s="1">
        <v>0</v>
      </c>
      <c r="D36" s="1">
        <v>0</v>
      </c>
      <c r="E36">
        <v>0</v>
      </c>
      <c r="F36">
        <v>0</v>
      </c>
      <c r="G36">
        <v>0</v>
      </c>
      <c r="H36">
        <v>0</v>
      </c>
      <c r="I36">
        <v>0</v>
      </c>
      <c r="J36">
        <v>0</v>
      </c>
      <c r="K36">
        <v>0</v>
      </c>
      <c r="L36">
        <v>0</v>
      </c>
      <c r="M36">
        <v>0</v>
      </c>
      <c r="N36">
        <v>0</v>
      </c>
      <c r="O36">
        <v>0</v>
      </c>
      <c r="P36">
        <v>0</v>
      </c>
      <c r="Q36">
        <v>0</v>
      </c>
      <c r="R36">
        <v>0</v>
      </c>
      <c r="S36">
        <v>0</v>
      </c>
      <c r="T36">
        <v>0</v>
      </c>
      <c r="U36">
        <v>0</v>
      </c>
      <c r="V36">
        <v>0</v>
      </c>
      <c r="W36">
        <v>0</v>
      </c>
      <c r="X36">
        <v>0</v>
      </c>
      <c r="Y36">
        <v>0</v>
      </c>
      <c r="Z36">
        <v>0</v>
      </c>
      <c r="AA36">
        <v>0</v>
      </c>
      <c r="AB36">
        <v>0</v>
      </c>
      <c r="AC36">
        <v>0</v>
      </c>
      <c r="AD36">
        <v>0</v>
      </c>
      <c r="AE36">
        <v>0</v>
      </c>
      <c r="AF36">
        <v>0</v>
      </c>
      <c r="AG36">
        <v>0</v>
      </c>
      <c r="AH36">
        <v>0</v>
      </c>
    </row>
    <row r="37" spans="1:34" x14ac:dyDescent="0.3">
      <c r="A37" s="26">
        <f ca="1">Exceedance!U37</f>
        <v>47150</v>
      </c>
      <c r="B37" s="1">
        <v>0</v>
      </c>
      <c r="C37" s="1">
        <v>0</v>
      </c>
      <c r="D37" s="1">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c r="AB37">
        <v>0</v>
      </c>
      <c r="AC37">
        <v>0</v>
      </c>
      <c r="AD37">
        <v>0</v>
      </c>
      <c r="AE37">
        <v>0</v>
      </c>
      <c r="AF37">
        <v>0</v>
      </c>
      <c r="AG37">
        <v>0</v>
      </c>
      <c r="AH37">
        <v>0</v>
      </c>
    </row>
    <row r="38" spans="1:34" x14ac:dyDescent="0.3">
      <c r="A38" s="26">
        <f ca="1">Exceedance!U38</f>
        <v>47178</v>
      </c>
      <c r="B38" s="1">
        <v>5.0000000000000027</v>
      </c>
      <c r="C38" s="1">
        <v>5.0000000000000027</v>
      </c>
      <c r="D38" s="1">
        <v>5.0000000000000027</v>
      </c>
      <c r="E38">
        <v>5.0000000000000027</v>
      </c>
      <c r="F38">
        <v>5.0000000000000027</v>
      </c>
      <c r="G38">
        <v>5.0000000000000027</v>
      </c>
      <c r="H38">
        <v>5.0000000000000027</v>
      </c>
      <c r="I38">
        <v>5.0000000000000027</v>
      </c>
      <c r="J38">
        <v>5.0000000000000027</v>
      </c>
      <c r="K38">
        <v>5.0000000000000027</v>
      </c>
      <c r="L38">
        <v>5.0000000000000027</v>
      </c>
      <c r="M38">
        <v>5.0000000000000027</v>
      </c>
      <c r="N38">
        <v>5.0000000000000027</v>
      </c>
      <c r="O38">
        <v>5.0000000000000027</v>
      </c>
      <c r="P38">
        <v>5.0000000000000027</v>
      </c>
      <c r="Q38">
        <v>5.0000000000000027</v>
      </c>
      <c r="R38">
        <v>5.0000000000000027</v>
      </c>
      <c r="S38">
        <v>5.0000000000000027</v>
      </c>
      <c r="T38">
        <v>5.0000000000000027</v>
      </c>
      <c r="U38">
        <v>5.0000000000000027</v>
      </c>
      <c r="V38">
        <v>5.0000000000000027</v>
      </c>
      <c r="W38">
        <v>5.0000000000000027</v>
      </c>
      <c r="X38">
        <v>5.0000000000000027</v>
      </c>
      <c r="Y38">
        <v>5.0000000000000027</v>
      </c>
      <c r="Z38">
        <v>5.0000000000000027</v>
      </c>
      <c r="AA38">
        <v>5.0000000000000027</v>
      </c>
      <c r="AB38">
        <v>5.0000000000000027</v>
      </c>
      <c r="AC38">
        <v>5.0000000000000027</v>
      </c>
      <c r="AD38">
        <v>5.0000000000000027</v>
      </c>
      <c r="AE38">
        <v>5.0000000000000027</v>
      </c>
      <c r="AF38">
        <v>5.0000000000000027</v>
      </c>
      <c r="AG38">
        <v>5.0000000000000027</v>
      </c>
      <c r="AH38">
        <v>5.0000000000000027</v>
      </c>
    </row>
    <row r="39" spans="1:34" x14ac:dyDescent="0.3">
      <c r="A39" s="26">
        <f ca="1">Exceedance!U39</f>
        <v>47209</v>
      </c>
      <c r="B39" s="1">
        <v>41.999999999999993</v>
      </c>
      <c r="C39" s="1">
        <v>41.999999999999993</v>
      </c>
      <c r="D39" s="1">
        <v>41.999999999999993</v>
      </c>
      <c r="E39">
        <v>41.999999999999993</v>
      </c>
      <c r="F39">
        <v>41.999999999999993</v>
      </c>
      <c r="G39">
        <v>41.999999999999993</v>
      </c>
      <c r="H39">
        <v>41.999999999999993</v>
      </c>
      <c r="I39">
        <v>41.999999999999993</v>
      </c>
      <c r="J39">
        <v>41.999999999999993</v>
      </c>
      <c r="K39">
        <v>41.999999999999993</v>
      </c>
      <c r="L39">
        <v>41.999999999999993</v>
      </c>
      <c r="M39">
        <v>41.999999999999993</v>
      </c>
      <c r="N39">
        <v>41.999999999999993</v>
      </c>
      <c r="O39">
        <v>41.999999999999993</v>
      </c>
      <c r="P39">
        <v>41.999999999999993</v>
      </c>
      <c r="Q39">
        <v>41.999999999999993</v>
      </c>
      <c r="R39">
        <v>41.999999999999993</v>
      </c>
      <c r="S39">
        <v>41.999999999999993</v>
      </c>
      <c r="T39">
        <v>41.999999999999993</v>
      </c>
      <c r="U39">
        <v>41.999999999999993</v>
      </c>
      <c r="V39">
        <v>41.999999999999993</v>
      </c>
      <c r="W39">
        <v>41.999999999999993</v>
      </c>
      <c r="X39">
        <v>41.999999999999993</v>
      </c>
      <c r="Y39">
        <v>41.999999999999993</v>
      </c>
      <c r="Z39">
        <v>41.999999999999993</v>
      </c>
      <c r="AA39">
        <v>41.999999999999993</v>
      </c>
      <c r="AB39">
        <v>41.999999999999993</v>
      </c>
      <c r="AC39">
        <v>41.999999999999993</v>
      </c>
      <c r="AD39">
        <v>41.999999999999993</v>
      </c>
      <c r="AE39">
        <v>41.999999999999993</v>
      </c>
      <c r="AF39">
        <v>41.999999999999993</v>
      </c>
      <c r="AG39">
        <v>41.999999999999993</v>
      </c>
      <c r="AH39">
        <v>41.999999999999993</v>
      </c>
    </row>
    <row r="40" spans="1:34" x14ac:dyDescent="0.3">
      <c r="A40" s="26">
        <f ca="1">Exceedance!U40</f>
        <v>47239</v>
      </c>
      <c r="B40" s="1">
        <v>61.99999999999973</v>
      </c>
      <c r="C40" s="1">
        <v>61.99999999999973</v>
      </c>
      <c r="D40" s="1">
        <v>61.99999999999973</v>
      </c>
      <c r="E40">
        <v>61.99999999999973</v>
      </c>
      <c r="F40">
        <v>61.99999999999973</v>
      </c>
      <c r="G40">
        <v>61.99999999999973</v>
      </c>
      <c r="H40">
        <v>61.99999999999973</v>
      </c>
      <c r="I40">
        <v>61.99999999999973</v>
      </c>
      <c r="J40">
        <v>61.99999999999973</v>
      </c>
      <c r="K40">
        <v>61.99999999999973</v>
      </c>
      <c r="L40">
        <v>61.99999999999973</v>
      </c>
      <c r="M40">
        <v>61.99999999999973</v>
      </c>
      <c r="N40">
        <v>61.99999999999973</v>
      </c>
      <c r="O40">
        <v>61.99999999999973</v>
      </c>
      <c r="P40">
        <v>61.99999999999973</v>
      </c>
      <c r="Q40">
        <v>61.99999999999973</v>
      </c>
      <c r="R40">
        <v>61.99999999999973</v>
      </c>
      <c r="S40">
        <v>61.99999999999973</v>
      </c>
      <c r="T40">
        <v>61.99999999999973</v>
      </c>
      <c r="U40">
        <v>61.99999999999973</v>
      </c>
      <c r="V40">
        <v>61.99999999999973</v>
      </c>
      <c r="W40">
        <v>61.99999999999973</v>
      </c>
      <c r="X40">
        <v>61.99999999999973</v>
      </c>
      <c r="Y40">
        <v>61.99999999999973</v>
      </c>
      <c r="Z40">
        <v>61.99999999999973</v>
      </c>
      <c r="AA40">
        <v>61.99999999999973</v>
      </c>
      <c r="AB40">
        <v>61.99999999999973</v>
      </c>
      <c r="AC40">
        <v>61.99999999999973</v>
      </c>
      <c r="AD40">
        <v>61.99999999999973</v>
      </c>
      <c r="AE40">
        <v>61.99999999999973</v>
      </c>
      <c r="AF40">
        <v>61.99999999999973</v>
      </c>
      <c r="AG40">
        <v>61.99999999999973</v>
      </c>
      <c r="AH40">
        <v>61.99999999999973</v>
      </c>
    </row>
    <row r="41" spans="1:34" x14ac:dyDescent="0.3">
      <c r="A41" s="26">
        <f ca="1">Exceedance!U41</f>
        <v>47270</v>
      </c>
      <c r="B41" s="1">
        <v>61.000000000000007</v>
      </c>
      <c r="C41" s="1">
        <v>61.000000000000007</v>
      </c>
      <c r="D41" s="1">
        <v>61.000000000000007</v>
      </c>
      <c r="E41">
        <v>61.000000000000007</v>
      </c>
      <c r="F41">
        <v>61.000000000000007</v>
      </c>
      <c r="G41">
        <v>61.000000000000007</v>
      </c>
      <c r="H41">
        <v>61.000000000000007</v>
      </c>
      <c r="I41">
        <v>61.000000000000007</v>
      </c>
      <c r="J41">
        <v>61.000000000000007</v>
      </c>
      <c r="K41">
        <v>61.000000000000007</v>
      </c>
      <c r="L41">
        <v>61.000000000000007</v>
      </c>
      <c r="M41">
        <v>61.000000000000007</v>
      </c>
      <c r="N41">
        <v>61.000000000000007</v>
      </c>
      <c r="O41">
        <v>61.000000000000007</v>
      </c>
      <c r="P41">
        <v>61.000000000000007</v>
      </c>
      <c r="Q41">
        <v>61.000000000000007</v>
      </c>
      <c r="R41">
        <v>61.000000000000007</v>
      </c>
      <c r="S41">
        <v>61.000000000000007</v>
      </c>
      <c r="T41">
        <v>61.000000000000007</v>
      </c>
      <c r="U41">
        <v>61.000000000000007</v>
      </c>
      <c r="V41">
        <v>61.000000000000007</v>
      </c>
      <c r="W41">
        <v>61.000000000000007</v>
      </c>
      <c r="X41">
        <v>61.000000000000007</v>
      </c>
      <c r="Y41">
        <v>61.000000000000007</v>
      </c>
      <c r="Z41">
        <v>61.000000000000007</v>
      </c>
      <c r="AA41">
        <v>61.000000000000007</v>
      </c>
      <c r="AB41">
        <v>61.000000000000007</v>
      </c>
      <c r="AC41">
        <v>61.000000000000007</v>
      </c>
      <c r="AD41">
        <v>61.000000000000007</v>
      </c>
      <c r="AE41">
        <v>61.000000000000007</v>
      </c>
      <c r="AF41">
        <v>61.000000000000007</v>
      </c>
      <c r="AG41">
        <v>61.000000000000007</v>
      </c>
      <c r="AH41">
        <v>61.000000000000007</v>
      </c>
    </row>
    <row r="42" spans="1:34" x14ac:dyDescent="0.3">
      <c r="A42" s="26">
        <f ca="1">Exceedance!U42</f>
        <v>47300</v>
      </c>
      <c r="B42" s="1">
        <v>65.000000000000028</v>
      </c>
      <c r="C42" s="1">
        <v>65.000000000000028</v>
      </c>
      <c r="D42" s="1">
        <v>65.000000000000028</v>
      </c>
      <c r="E42">
        <v>65.000000000000028</v>
      </c>
      <c r="F42">
        <v>65.000000000000028</v>
      </c>
      <c r="G42">
        <v>65.000000000000028</v>
      </c>
      <c r="H42">
        <v>65.000000000000028</v>
      </c>
      <c r="I42">
        <v>65.000000000000028</v>
      </c>
      <c r="J42">
        <v>65.000000000000028</v>
      </c>
      <c r="K42">
        <v>65.000000000000028</v>
      </c>
      <c r="L42">
        <v>65.000000000000028</v>
      </c>
      <c r="M42">
        <v>65.000000000000028</v>
      </c>
      <c r="N42">
        <v>65.000000000000028</v>
      </c>
      <c r="O42">
        <v>65.000000000000028</v>
      </c>
      <c r="P42">
        <v>65.000000000000028</v>
      </c>
      <c r="Q42">
        <v>65.000000000000028</v>
      </c>
      <c r="R42">
        <v>65.000000000000028</v>
      </c>
      <c r="S42">
        <v>65.000000000000028</v>
      </c>
      <c r="T42">
        <v>65.000000000000028</v>
      </c>
      <c r="U42">
        <v>65.000000000000028</v>
      </c>
      <c r="V42">
        <v>65.000000000000028</v>
      </c>
      <c r="W42">
        <v>65.000000000000028</v>
      </c>
      <c r="X42">
        <v>65.000000000000028</v>
      </c>
      <c r="Y42">
        <v>65.000000000000028</v>
      </c>
      <c r="Z42">
        <v>65.000000000000028</v>
      </c>
      <c r="AA42">
        <v>65.000000000000028</v>
      </c>
      <c r="AB42">
        <v>65.000000000000028</v>
      </c>
      <c r="AC42">
        <v>65.000000000000028</v>
      </c>
      <c r="AD42">
        <v>65.000000000000028</v>
      </c>
      <c r="AE42">
        <v>65.000000000000028</v>
      </c>
      <c r="AF42">
        <v>65.000000000000028</v>
      </c>
      <c r="AG42">
        <v>65.000000000000028</v>
      </c>
      <c r="AH42">
        <v>65.000000000000028</v>
      </c>
    </row>
    <row r="43" spans="1:34" x14ac:dyDescent="0.3">
      <c r="A43" s="26">
        <f ca="1">Exceedance!U43</f>
        <v>47331</v>
      </c>
      <c r="B43" s="1">
        <v>65.000000000000028</v>
      </c>
      <c r="C43" s="1">
        <v>65.000000000000028</v>
      </c>
      <c r="D43" s="1">
        <v>65.000000000000028</v>
      </c>
      <c r="E43">
        <v>65.000000000000028</v>
      </c>
      <c r="F43">
        <v>65.000000000000028</v>
      </c>
      <c r="G43">
        <v>65.000000000000028</v>
      </c>
      <c r="H43">
        <v>65.000000000000028</v>
      </c>
      <c r="I43">
        <v>65.000000000000028</v>
      </c>
      <c r="J43">
        <v>65.000000000000028</v>
      </c>
      <c r="K43">
        <v>65.000000000000028</v>
      </c>
      <c r="L43">
        <v>65.000000000000028</v>
      </c>
      <c r="M43">
        <v>65.000000000000028</v>
      </c>
      <c r="N43">
        <v>65.000000000000028</v>
      </c>
      <c r="O43">
        <v>65.000000000000028</v>
      </c>
      <c r="P43">
        <v>65.000000000000028</v>
      </c>
      <c r="Q43">
        <v>65.000000000000028</v>
      </c>
      <c r="R43">
        <v>65.000000000000028</v>
      </c>
      <c r="S43">
        <v>65.000000000000028</v>
      </c>
      <c r="T43">
        <v>65.000000000000028</v>
      </c>
      <c r="U43">
        <v>65.000000000000028</v>
      </c>
      <c r="V43">
        <v>65.000000000000028</v>
      </c>
      <c r="W43">
        <v>65.000000000000028</v>
      </c>
      <c r="X43">
        <v>65.000000000000028</v>
      </c>
      <c r="Y43">
        <v>65.000000000000028</v>
      </c>
      <c r="Z43">
        <v>65.000000000000028</v>
      </c>
      <c r="AA43">
        <v>65.000000000000028</v>
      </c>
      <c r="AB43">
        <v>65.000000000000028</v>
      </c>
      <c r="AC43">
        <v>65.000000000000028</v>
      </c>
      <c r="AD43">
        <v>65.000000000000028</v>
      </c>
      <c r="AE43">
        <v>65.000000000000028</v>
      </c>
      <c r="AF43">
        <v>65.000000000000028</v>
      </c>
      <c r="AG43">
        <v>65.000000000000028</v>
      </c>
      <c r="AH43">
        <v>65.000000000000028</v>
      </c>
    </row>
    <row r="44" spans="1:34" x14ac:dyDescent="0.3">
      <c r="A44" s="26">
        <f ca="1">Exceedance!U44</f>
        <v>47362</v>
      </c>
      <c r="B44" s="1">
        <v>55.000000000000028</v>
      </c>
      <c r="C44" s="1">
        <v>55.000000000000028</v>
      </c>
      <c r="D44" s="1">
        <v>55.000000000000028</v>
      </c>
      <c r="E44">
        <v>55.000000000000028</v>
      </c>
      <c r="F44">
        <v>55.000000000000028</v>
      </c>
      <c r="G44">
        <v>55.000000000000028</v>
      </c>
      <c r="H44">
        <v>55.000000000000028</v>
      </c>
      <c r="I44">
        <v>55.000000000000028</v>
      </c>
      <c r="J44">
        <v>55.000000000000028</v>
      </c>
      <c r="K44">
        <v>55.000000000000028</v>
      </c>
      <c r="L44">
        <v>55.000000000000028</v>
      </c>
      <c r="M44">
        <v>55.000000000000028</v>
      </c>
      <c r="N44">
        <v>55.000000000000028</v>
      </c>
      <c r="O44">
        <v>55.000000000000028</v>
      </c>
      <c r="P44">
        <v>55.000000000000028</v>
      </c>
      <c r="Q44">
        <v>55.000000000000028</v>
      </c>
      <c r="R44">
        <v>55.000000000000028</v>
      </c>
      <c r="S44">
        <v>55.000000000000028</v>
      </c>
      <c r="T44">
        <v>55.000000000000028</v>
      </c>
      <c r="U44">
        <v>55.000000000000028</v>
      </c>
      <c r="V44">
        <v>55.000000000000028</v>
      </c>
      <c r="W44">
        <v>55.000000000000028</v>
      </c>
      <c r="X44">
        <v>55.000000000000028</v>
      </c>
      <c r="Y44">
        <v>55.000000000000028</v>
      </c>
      <c r="Z44">
        <v>55.000000000000028</v>
      </c>
      <c r="AA44">
        <v>55.000000000000028</v>
      </c>
      <c r="AB44">
        <v>55.000000000000028</v>
      </c>
      <c r="AC44">
        <v>55.000000000000028</v>
      </c>
      <c r="AD44">
        <v>55.000000000000028</v>
      </c>
      <c r="AE44">
        <v>55.000000000000028</v>
      </c>
      <c r="AF44">
        <v>55.000000000000028</v>
      </c>
      <c r="AG44">
        <v>55.000000000000028</v>
      </c>
      <c r="AH44">
        <v>55.000000000000028</v>
      </c>
    </row>
    <row r="45" spans="1:34" x14ac:dyDescent="0.3">
      <c r="A45" s="26">
        <f ca="1">Exceedance!U45</f>
        <v>47392</v>
      </c>
      <c r="B45" s="1">
        <v>49.124999999999972</v>
      </c>
      <c r="C45" s="1">
        <v>49.124999999999972</v>
      </c>
      <c r="D45" s="1">
        <v>49.124999999999972</v>
      </c>
      <c r="E45">
        <v>49.124999999999972</v>
      </c>
      <c r="F45">
        <v>49.124999999999972</v>
      </c>
      <c r="G45">
        <v>49.124999999999972</v>
      </c>
      <c r="H45">
        <v>49.124999999999972</v>
      </c>
      <c r="I45">
        <v>49.124999999999972</v>
      </c>
      <c r="J45">
        <v>49.124999999999972</v>
      </c>
      <c r="K45">
        <v>49.124999999999972</v>
      </c>
      <c r="L45">
        <v>49.124999999999972</v>
      </c>
      <c r="M45">
        <v>49.124999999999972</v>
      </c>
      <c r="N45">
        <v>49.124999999999972</v>
      </c>
      <c r="O45">
        <v>49.124999999999972</v>
      </c>
      <c r="P45">
        <v>49.124999999999972</v>
      </c>
      <c r="Q45">
        <v>49.124999999999972</v>
      </c>
      <c r="R45">
        <v>49.124999999999972</v>
      </c>
      <c r="S45">
        <v>49.124999999999972</v>
      </c>
      <c r="T45">
        <v>49.124999999999972</v>
      </c>
      <c r="U45">
        <v>49.124999999999972</v>
      </c>
      <c r="V45">
        <v>49.124999999999972</v>
      </c>
      <c r="W45">
        <v>49.124999999999972</v>
      </c>
      <c r="X45">
        <v>49.124999999999972</v>
      </c>
      <c r="Y45">
        <v>49.124999999999972</v>
      </c>
      <c r="Z45">
        <v>49.124999999999972</v>
      </c>
      <c r="AA45">
        <v>49.124999999999972</v>
      </c>
      <c r="AB45">
        <v>49.124999999999972</v>
      </c>
      <c r="AC45">
        <v>49.124999999999972</v>
      </c>
      <c r="AD45">
        <v>49.124999999999972</v>
      </c>
      <c r="AE45">
        <v>49.124999999999972</v>
      </c>
      <c r="AF45">
        <v>49.124999999999972</v>
      </c>
      <c r="AG45">
        <v>49.124999999999972</v>
      </c>
      <c r="AH45">
        <v>49.124999999999972</v>
      </c>
    </row>
    <row r="46" spans="1:34" x14ac:dyDescent="0.3">
      <c r="A46" s="26">
        <f ca="1">Exceedance!U46</f>
        <v>47423</v>
      </c>
      <c r="B46" s="1">
        <v>0.36099999999999982</v>
      </c>
      <c r="C46" s="1">
        <v>0.36099999999999982</v>
      </c>
      <c r="D46" s="1">
        <v>0.36099999999999982</v>
      </c>
      <c r="E46">
        <v>0.36099999999999982</v>
      </c>
      <c r="F46">
        <v>0.36099999999999982</v>
      </c>
      <c r="G46">
        <v>0.36099999999999982</v>
      </c>
      <c r="H46">
        <v>0.36099999999999982</v>
      </c>
      <c r="I46">
        <v>0.36099999999999982</v>
      </c>
      <c r="J46">
        <v>0.36099999999999982</v>
      </c>
      <c r="K46">
        <v>0.36099999999999982</v>
      </c>
      <c r="L46">
        <v>0.36099999999999982</v>
      </c>
      <c r="M46">
        <v>0.36099999999999982</v>
      </c>
      <c r="N46">
        <v>0.36099999999999982</v>
      </c>
      <c r="O46">
        <v>0.36099999999999982</v>
      </c>
      <c r="P46">
        <v>0.36099999999999982</v>
      </c>
      <c r="Q46">
        <v>0.36099999999999982</v>
      </c>
      <c r="R46">
        <v>0.36099999999999982</v>
      </c>
      <c r="S46">
        <v>0.36099999999999982</v>
      </c>
      <c r="T46">
        <v>0.36099999999999982</v>
      </c>
      <c r="U46">
        <v>0.36099999999999982</v>
      </c>
      <c r="V46">
        <v>0.36099999999999982</v>
      </c>
      <c r="W46">
        <v>0.36099999999999982</v>
      </c>
      <c r="X46">
        <v>0.36099999999999982</v>
      </c>
      <c r="Y46">
        <v>0.36099999999999982</v>
      </c>
      <c r="Z46">
        <v>0.36099999999999982</v>
      </c>
      <c r="AA46">
        <v>0.36099999999999982</v>
      </c>
      <c r="AB46">
        <v>0.36099999999999982</v>
      </c>
      <c r="AC46">
        <v>0.36099999999999982</v>
      </c>
      <c r="AD46">
        <v>0.36099999999999982</v>
      </c>
      <c r="AE46">
        <v>0.36099999999999982</v>
      </c>
      <c r="AF46">
        <v>0.36099999999999982</v>
      </c>
      <c r="AG46">
        <v>0.36099999999999982</v>
      </c>
      <c r="AH46">
        <v>0.36099999999999982</v>
      </c>
    </row>
    <row r="47" spans="1:34" x14ac:dyDescent="0.3">
      <c r="A47" s="26">
        <f ca="1">Exceedance!U47</f>
        <v>47453</v>
      </c>
      <c r="B47" s="1">
        <v>0.37400000000000017</v>
      </c>
      <c r="C47" s="1">
        <v>0.37400000000000017</v>
      </c>
      <c r="D47" s="1">
        <v>0.37400000000000017</v>
      </c>
      <c r="E47">
        <v>0.37400000000000017</v>
      </c>
      <c r="F47">
        <v>0.37400000000000017</v>
      </c>
      <c r="G47">
        <v>0.37400000000000017</v>
      </c>
      <c r="H47">
        <v>0.37400000000000017</v>
      </c>
      <c r="I47">
        <v>0.37400000000000017</v>
      </c>
      <c r="J47">
        <v>0.37400000000000017</v>
      </c>
      <c r="K47">
        <v>0.37400000000000017</v>
      </c>
      <c r="L47">
        <v>0.37400000000000017</v>
      </c>
      <c r="M47">
        <v>0.37400000000000017</v>
      </c>
      <c r="N47">
        <v>0.37400000000000017</v>
      </c>
      <c r="O47">
        <v>0.37400000000000017</v>
      </c>
      <c r="P47">
        <v>0.37400000000000017</v>
      </c>
      <c r="Q47">
        <v>0.37400000000000017</v>
      </c>
      <c r="R47">
        <v>0.37400000000000017</v>
      </c>
      <c r="S47">
        <v>0.37400000000000017</v>
      </c>
      <c r="T47">
        <v>0.37400000000000017</v>
      </c>
      <c r="U47">
        <v>0.37400000000000017</v>
      </c>
      <c r="V47">
        <v>0.37400000000000017</v>
      </c>
      <c r="W47">
        <v>0.37400000000000017</v>
      </c>
      <c r="X47">
        <v>0.37400000000000017</v>
      </c>
      <c r="Y47">
        <v>0.37400000000000017</v>
      </c>
      <c r="Z47">
        <v>0.37400000000000017</v>
      </c>
      <c r="AA47">
        <v>0.37400000000000017</v>
      </c>
      <c r="AB47">
        <v>0.37400000000000017</v>
      </c>
      <c r="AC47">
        <v>0.37400000000000017</v>
      </c>
      <c r="AD47">
        <v>0.37400000000000017</v>
      </c>
      <c r="AE47">
        <v>0.37400000000000017</v>
      </c>
      <c r="AF47">
        <v>0.37400000000000017</v>
      </c>
      <c r="AG47">
        <v>0.37400000000000017</v>
      </c>
      <c r="AH47">
        <v>0.37400000000000017</v>
      </c>
    </row>
    <row r="48" spans="1:34" x14ac:dyDescent="0.3">
      <c r="A48" s="26">
        <f ca="1">Exceedance!U48</f>
        <v>47484</v>
      </c>
      <c r="B48" s="1">
        <v>0</v>
      </c>
      <c r="C48" s="1">
        <v>0</v>
      </c>
      <c r="D48" s="1">
        <v>0</v>
      </c>
      <c r="E48">
        <v>0</v>
      </c>
      <c r="F48">
        <v>0</v>
      </c>
      <c r="G48">
        <v>0</v>
      </c>
      <c r="H48">
        <v>0</v>
      </c>
      <c r="I48">
        <v>0</v>
      </c>
      <c r="J48">
        <v>0</v>
      </c>
      <c r="K48">
        <v>0</v>
      </c>
      <c r="L48">
        <v>0</v>
      </c>
      <c r="M48">
        <v>0</v>
      </c>
      <c r="N48">
        <v>0</v>
      </c>
      <c r="O48">
        <v>0</v>
      </c>
      <c r="P48">
        <v>0</v>
      </c>
      <c r="Q48">
        <v>0</v>
      </c>
      <c r="R48">
        <v>0</v>
      </c>
      <c r="S48">
        <v>0</v>
      </c>
      <c r="T48">
        <v>0</v>
      </c>
      <c r="U48">
        <v>0</v>
      </c>
      <c r="V48">
        <v>0</v>
      </c>
      <c r="W48">
        <v>0</v>
      </c>
      <c r="X48">
        <v>0</v>
      </c>
      <c r="Y48">
        <v>0</v>
      </c>
      <c r="Z48">
        <v>0</v>
      </c>
      <c r="AA48">
        <v>0</v>
      </c>
      <c r="AB48">
        <v>0</v>
      </c>
      <c r="AC48">
        <v>0</v>
      </c>
      <c r="AD48">
        <v>0</v>
      </c>
      <c r="AE48">
        <v>0</v>
      </c>
      <c r="AF48">
        <v>0</v>
      </c>
      <c r="AG48">
        <v>0</v>
      </c>
      <c r="AH48">
        <v>0</v>
      </c>
    </row>
    <row r="49" spans="1:34" x14ac:dyDescent="0.3">
      <c r="A49" s="26">
        <f ca="1">Exceedance!U49</f>
        <v>47515</v>
      </c>
      <c r="B49" s="1">
        <v>0</v>
      </c>
      <c r="C49" s="1">
        <v>0</v>
      </c>
      <c r="D49" s="1">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c r="AB49">
        <v>0</v>
      </c>
      <c r="AC49">
        <v>0</v>
      </c>
      <c r="AD49">
        <v>0</v>
      </c>
      <c r="AE49">
        <v>0</v>
      </c>
      <c r="AF49">
        <v>0</v>
      </c>
      <c r="AG49">
        <v>0</v>
      </c>
      <c r="AH49">
        <v>0</v>
      </c>
    </row>
    <row r="50" spans="1:34" x14ac:dyDescent="0.3">
      <c r="A50" s="26">
        <f ca="1">Exceedance!U50</f>
        <v>47543</v>
      </c>
      <c r="B50" s="1">
        <v>5.0000000000000027</v>
      </c>
      <c r="C50" s="1">
        <v>5.0000000000000027</v>
      </c>
      <c r="D50" s="1">
        <v>5.0000000000000027</v>
      </c>
      <c r="E50">
        <v>5.0000000000000027</v>
      </c>
      <c r="F50">
        <v>5.0000000000000027</v>
      </c>
      <c r="G50">
        <v>5.0000000000000027</v>
      </c>
      <c r="H50">
        <v>5.0000000000000027</v>
      </c>
      <c r="I50">
        <v>5.0000000000000027</v>
      </c>
      <c r="J50">
        <v>5.0000000000000027</v>
      </c>
      <c r="K50">
        <v>5.0000000000000027</v>
      </c>
      <c r="L50">
        <v>5.0000000000000027</v>
      </c>
      <c r="M50">
        <v>5.0000000000000027</v>
      </c>
      <c r="N50">
        <v>5.0000000000000027</v>
      </c>
      <c r="O50">
        <v>5.0000000000000027</v>
      </c>
      <c r="P50">
        <v>5.0000000000000027</v>
      </c>
      <c r="Q50">
        <v>5.0000000000000027</v>
      </c>
      <c r="R50">
        <v>5.0000000000000027</v>
      </c>
      <c r="S50">
        <v>5.0000000000000027</v>
      </c>
      <c r="T50">
        <v>5.0000000000000027</v>
      </c>
      <c r="U50">
        <v>5.0000000000000027</v>
      </c>
      <c r="V50">
        <v>5.0000000000000027</v>
      </c>
      <c r="W50">
        <v>5.0000000000000027</v>
      </c>
      <c r="X50">
        <v>5.0000000000000027</v>
      </c>
      <c r="Y50">
        <v>5.0000000000000027</v>
      </c>
      <c r="Z50">
        <v>5.0000000000000027</v>
      </c>
      <c r="AA50">
        <v>5.0000000000000027</v>
      </c>
      <c r="AB50">
        <v>5.0000000000000027</v>
      </c>
      <c r="AC50">
        <v>5.0000000000000027</v>
      </c>
      <c r="AD50">
        <v>5.0000000000000027</v>
      </c>
      <c r="AE50">
        <v>5.0000000000000027</v>
      </c>
      <c r="AF50">
        <v>5.0000000000000027</v>
      </c>
      <c r="AG50">
        <v>5.0000000000000027</v>
      </c>
      <c r="AH50">
        <v>5.0000000000000027</v>
      </c>
    </row>
    <row r="51" spans="1:34" x14ac:dyDescent="0.3">
      <c r="A51" s="26">
        <f ca="1">Exceedance!U51</f>
        <v>47574</v>
      </c>
      <c r="B51" s="1">
        <v>41.999999999999993</v>
      </c>
      <c r="C51" s="1">
        <v>41.999999999999993</v>
      </c>
      <c r="D51" s="1">
        <v>41.999999999999993</v>
      </c>
      <c r="E51">
        <v>41.999999999999993</v>
      </c>
      <c r="F51">
        <v>41.999999999999993</v>
      </c>
      <c r="G51">
        <v>41.999999999999993</v>
      </c>
      <c r="H51">
        <v>41.999999999999993</v>
      </c>
      <c r="I51">
        <v>41.999999999999993</v>
      </c>
      <c r="J51">
        <v>41.999999999999993</v>
      </c>
      <c r="K51">
        <v>41.999999999999993</v>
      </c>
      <c r="L51">
        <v>41.999999999999993</v>
      </c>
      <c r="M51">
        <v>41.999999999999993</v>
      </c>
      <c r="N51">
        <v>41.999999999999993</v>
      </c>
      <c r="O51">
        <v>41.999999999999993</v>
      </c>
      <c r="P51">
        <v>41.999999999999993</v>
      </c>
      <c r="Q51">
        <v>41.999999999999993</v>
      </c>
      <c r="R51">
        <v>41.999999999999993</v>
      </c>
      <c r="S51">
        <v>41.999999999999993</v>
      </c>
      <c r="T51">
        <v>41.999999999999993</v>
      </c>
      <c r="U51">
        <v>41.999999999999993</v>
      </c>
      <c r="V51">
        <v>41.999999999999993</v>
      </c>
      <c r="W51">
        <v>41.999999999999993</v>
      </c>
      <c r="X51">
        <v>41.999999999999993</v>
      </c>
      <c r="Y51">
        <v>41.999999999999993</v>
      </c>
      <c r="Z51">
        <v>41.999999999999993</v>
      </c>
      <c r="AA51">
        <v>41.999999999999993</v>
      </c>
      <c r="AB51">
        <v>41.999999999999993</v>
      </c>
      <c r="AC51">
        <v>41.999999999999993</v>
      </c>
      <c r="AD51">
        <v>41.999999999999993</v>
      </c>
      <c r="AE51">
        <v>41.999999999999993</v>
      </c>
      <c r="AF51">
        <v>41.999999999999993</v>
      </c>
      <c r="AG51">
        <v>41.999999999999993</v>
      </c>
      <c r="AH51">
        <v>41.999999999999993</v>
      </c>
    </row>
    <row r="52" spans="1:34" x14ac:dyDescent="0.3">
      <c r="A52" s="26">
        <f ca="1">Exceedance!U52</f>
        <v>47604</v>
      </c>
      <c r="B52" s="1">
        <v>61.99999999999973</v>
      </c>
      <c r="C52" s="1">
        <v>61.99999999999973</v>
      </c>
      <c r="D52" s="1">
        <v>61.99999999999973</v>
      </c>
      <c r="E52">
        <v>61.99999999999973</v>
      </c>
      <c r="F52">
        <v>61.99999999999973</v>
      </c>
      <c r="G52">
        <v>61.99999999999973</v>
      </c>
      <c r="H52">
        <v>61.99999999999973</v>
      </c>
      <c r="I52">
        <v>61.99999999999973</v>
      </c>
      <c r="J52">
        <v>61.99999999999973</v>
      </c>
      <c r="K52">
        <v>61.99999999999973</v>
      </c>
      <c r="L52">
        <v>61.99999999999973</v>
      </c>
      <c r="M52">
        <v>61.99999999999973</v>
      </c>
      <c r="N52">
        <v>61.99999999999973</v>
      </c>
      <c r="O52">
        <v>61.99999999999973</v>
      </c>
      <c r="P52">
        <v>61.99999999999973</v>
      </c>
      <c r="Q52">
        <v>61.99999999999973</v>
      </c>
      <c r="R52">
        <v>61.99999999999973</v>
      </c>
      <c r="S52">
        <v>61.99999999999973</v>
      </c>
      <c r="T52">
        <v>61.99999999999973</v>
      </c>
      <c r="U52">
        <v>61.99999999999973</v>
      </c>
      <c r="V52">
        <v>61.99999999999973</v>
      </c>
      <c r="W52">
        <v>61.99999999999973</v>
      </c>
      <c r="X52">
        <v>61.99999999999973</v>
      </c>
      <c r="Y52">
        <v>61.99999999999973</v>
      </c>
      <c r="Z52">
        <v>61.99999999999973</v>
      </c>
      <c r="AA52">
        <v>61.99999999999973</v>
      </c>
      <c r="AB52">
        <v>61.99999999999973</v>
      </c>
      <c r="AC52">
        <v>61.99999999999973</v>
      </c>
      <c r="AD52">
        <v>61.99999999999973</v>
      </c>
      <c r="AE52">
        <v>61.99999999999973</v>
      </c>
      <c r="AF52">
        <v>61.99999999999973</v>
      </c>
      <c r="AG52">
        <v>61.99999999999973</v>
      </c>
      <c r="AH52">
        <v>61.99999999999973</v>
      </c>
    </row>
    <row r="53" spans="1:34" x14ac:dyDescent="0.3">
      <c r="A53" s="26">
        <f ca="1">Exceedance!U53</f>
        <v>47635</v>
      </c>
      <c r="B53" s="1">
        <v>61.000000000000007</v>
      </c>
      <c r="C53" s="1">
        <v>61.000000000000007</v>
      </c>
      <c r="D53" s="1">
        <v>61.000000000000007</v>
      </c>
      <c r="E53">
        <v>61.000000000000007</v>
      </c>
      <c r="F53">
        <v>61.000000000000007</v>
      </c>
      <c r="G53">
        <v>61.000000000000007</v>
      </c>
      <c r="H53">
        <v>61.000000000000007</v>
      </c>
      <c r="I53">
        <v>61.000000000000007</v>
      </c>
      <c r="J53">
        <v>61.000000000000007</v>
      </c>
      <c r="K53">
        <v>61.000000000000007</v>
      </c>
      <c r="L53">
        <v>61.000000000000007</v>
      </c>
      <c r="M53">
        <v>61.000000000000007</v>
      </c>
      <c r="N53">
        <v>61.000000000000007</v>
      </c>
      <c r="O53">
        <v>61.000000000000007</v>
      </c>
      <c r="P53">
        <v>61.000000000000007</v>
      </c>
      <c r="Q53">
        <v>61.000000000000007</v>
      </c>
      <c r="R53">
        <v>61.000000000000007</v>
      </c>
      <c r="S53">
        <v>61.000000000000007</v>
      </c>
      <c r="T53">
        <v>61.000000000000007</v>
      </c>
      <c r="U53">
        <v>61.000000000000007</v>
      </c>
      <c r="V53">
        <v>61.000000000000007</v>
      </c>
      <c r="W53">
        <v>61.000000000000007</v>
      </c>
      <c r="X53">
        <v>61.000000000000007</v>
      </c>
      <c r="Y53">
        <v>61.000000000000007</v>
      </c>
      <c r="Z53">
        <v>61.000000000000007</v>
      </c>
      <c r="AA53">
        <v>61.000000000000007</v>
      </c>
      <c r="AB53">
        <v>61.000000000000007</v>
      </c>
      <c r="AC53">
        <v>61.000000000000007</v>
      </c>
      <c r="AD53">
        <v>61.000000000000007</v>
      </c>
      <c r="AE53">
        <v>61.000000000000007</v>
      </c>
      <c r="AF53">
        <v>61.000000000000007</v>
      </c>
      <c r="AG53">
        <v>61.000000000000007</v>
      </c>
      <c r="AH53">
        <v>61.000000000000007</v>
      </c>
    </row>
    <row r="54" spans="1:34" x14ac:dyDescent="0.3">
      <c r="A54" s="26">
        <f ca="1">Exceedance!U54</f>
        <v>47665</v>
      </c>
      <c r="B54" s="1">
        <v>65.000000000000028</v>
      </c>
      <c r="C54" s="1">
        <v>65.000000000000028</v>
      </c>
      <c r="D54" s="1">
        <v>65.000000000000028</v>
      </c>
      <c r="E54">
        <v>65.000000000000028</v>
      </c>
      <c r="F54">
        <v>65.000000000000028</v>
      </c>
      <c r="G54">
        <v>65.000000000000028</v>
      </c>
      <c r="H54">
        <v>65.000000000000028</v>
      </c>
      <c r="I54">
        <v>65.000000000000028</v>
      </c>
      <c r="J54">
        <v>65.000000000000028</v>
      </c>
      <c r="K54">
        <v>65.000000000000028</v>
      </c>
      <c r="L54">
        <v>65.000000000000028</v>
      </c>
      <c r="M54">
        <v>65.000000000000028</v>
      </c>
      <c r="N54">
        <v>65.000000000000028</v>
      </c>
      <c r="O54">
        <v>65.000000000000028</v>
      </c>
      <c r="P54">
        <v>65.000000000000028</v>
      </c>
      <c r="Q54">
        <v>65.000000000000028</v>
      </c>
      <c r="R54">
        <v>65.000000000000028</v>
      </c>
      <c r="S54">
        <v>65.000000000000028</v>
      </c>
      <c r="T54">
        <v>65.000000000000028</v>
      </c>
      <c r="U54">
        <v>65.000000000000028</v>
      </c>
      <c r="V54">
        <v>65.000000000000028</v>
      </c>
      <c r="W54">
        <v>65.000000000000028</v>
      </c>
      <c r="X54">
        <v>65.000000000000028</v>
      </c>
      <c r="Y54">
        <v>65.000000000000028</v>
      </c>
      <c r="Z54">
        <v>65.000000000000028</v>
      </c>
      <c r="AA54">
        <v>65.000000000000028</v>
      </c>
      <c r="AB54">
        <v>65.000000000000028</v>
      </c>
      <c r="AC54">
        <v>65.000000000000028</v>
      </c>
      <c r="AD54">
        <v>65.000000000000028</v>
      </c>
      <c r="AE54">
        <v>65.000000000000028</v>
      </c>
      <c r="AF54">
        <v>65.000000000000028</v>
      </c>
      <c r="AG54">
        <v>65.000000000000028</v>
      </c>
      <c r="AH54">
        <v>65.000000000000028</v>
      </c>
    </row>
    <row r="55" spans="1:34" x14ac:dyDescent="0.3">
      <c r="A55" s="26">
        <f ca="1">Exceedance!U55</f>
        <v>47696</v>
      </c>
      <c r="B55" s="1">
        <v>65.000000000000028</v>
      </c>
      <c r="C55" s="1">
        <v>65.000000000000028</v>
      </c>
      <c r="D55" s="1">
        <v>65.000000000000028</v>
      </c>
      <c r="E55">
        <v>65.000000000000028</v>
      </c>
      <c r="F55">
        <v>65.000000000000028</v>
      </c>
      <c r="G55">
        <v>65.000000000000028</v>
      </c>
      <c r="H55">
        <v>65.000000000000028</v>
      </c>
      <c r="I55">
        <v>65.000000000000028</v>
      </c>
      <c r="J55">
        <v>65.000000000000028</v>
      </c>
      <c r="K55">
        <v>65.000000000000028</v>
      </c>
      <c r="L55">
        <v>65.000000000000028</v>
      </c>
      <c r="M55">
        <v>65.000000000000028</v>
      </c>
      <c r="N55">
        <v>65.000000000000028</v>
      </c>
      <c r="O55">
        <v>65.000000000000028</v>
      </c>
      <c r="P55">
        <v>65.000000000000028</v>
      </c>
      <c r="Q55">
        <v>65.000000000000028</v>
      </c>
      <c r="R55">
        <v>65.000000000000028</v>
      </c>
      <c r="S55">
        <v>65.000000000000028</v>
      </c>
      <c r="T55">
        <v>65.000000000000028</v>
      </c>
      <c r="U55">
        <v>65.000000000000028</v>
      </c>
      <c r="V55">
        <v>65.000000000000028</v>
      </c>
      <c r="W55">
        <v>65.000000000000028</v>
      </c>
      <c r="X55">
        <v>65.000000000000028</v>
      </c>
      <c r="Y55">
        <v>65.000000000000028</v>
      </c>
      <c r="Z55">
        <v>65.000000000000028</v>
      </c>
      <c r="AA55">
        <v>65.000000000000028</v>
      </c>
      <c r="AB55">
        <v>65.000000000000028</v>
      </c>
      <c r="AC55">
        <v>65.000000000000028</v>
      </c>
      <c r="AD55">
        <v>65.000000000000028</v>
      </c>
      <c r="AE55">
        <v>65.000000000000028</v>
      </c>
      <c r="AF55">
        <v>65.000000000000028</v>
      </c>
      <c r="AG55">
        <v>65.000000000000028</v>
      </c>
      <c r="AH55">
        <v>65.000000000000028</v>
      </c>
    </row>
    <row r="56" spans="1:34" x14ac:dyDescent="0.3">
      <c r="A56" s="26">
        <f ca="1">Exceedance!U56</f>
        <v>47727</v>
      </c>
      <c r="B56" s="1">
        <v>55.000000000000028</v>
      </c>
      <c r="C56" s="1">
        <v>55.000000000000028</v>
      </c>
      <c r="D56" s="1">
        <v>55.000000000000028</v>
      </c>
      <c r="E56">
        <v>55.000000000000028</v>
      </c>
      <c r="F56">
        <v>55.000000000000028</v>
      </c>
      <c r="G56">
        <v>55.000000000000028</v>
      </c>
      <c r="H56">
        <v>55.000000000000028</v>
      </c>
      <c r="I56">
        <v>55.000000000000028</v>
      </c>
      <c r="J56">
        <v>55.000000000000028</v>
      </c>
      <c r="K56">
        <v>55.000000000000028</v>
      </c>
      <c r="L56">
        <v>55.000000000000028</v>
      </c>
      <c r="M56">
        <v>55.000000000000028</v>
      </c>
      <c r="N56">
        <v>55.000000000000028</v>
      </c>
      <c r="O56">
        <v>55.000000000000028</v>
      </c>
      <c r="P56">
        <v>55.000000000000028</v>
      </c>
      <c r="Q56">
        <v>55.000000000000028</v>
      </c>
      <c r="R56">
        <v>55.000000000000028</v>
      </c>
      <c r="S56">
        <v>55.000000000000028</v>
      </c>
      <c r="T56">
        <v>55.000000000000028</v>
      </c>
      <c r="U56">
        <v>55.000000000000028</v>
      </c>
      <c r="V56">
        <v>55.000000000000028</v>
      </c>
      <c r="W56">
        <v>55.000000000000028</v>
      </c>
      <c r="X56">
        <v>55.000000000000028</v>
      </c>
      <c r="Y56">
        <v>55.000000000000028</v>
      </c>
      <c r="Z56">
        <v>55.000000000000028</v>
      </c>
      <c r="AA56">
        <v>55.000000000000028</v>
      </c>
      <c r="AB56">
        <v>55.000000000000028</v>
      </c>
      <c r="AC56">
        <v>55.000000000000028</v>
      </c>
      <c r="AD56">
        <v>55.000000000000028</v>
      </c>
      <c r="AE56">
        <v>55.000000000000028</v>
      </c>
      <c r="AF56">
        <v>55.000000000000028</v>
      </c>
      <c r="AG56">
        <v>55.000000000000028</v>
      </c>
      <c r="AH56">
        <v>55.000000000000028</v>
      </c>
    </row>
    <row r="57" spans="1:34" x14ac:dyDescent="0.3">
      <c r="A57" s="26">
        <f ca="1">Exceedance!U57</f>
        <v>47757</v>
      </c>
      <c r="B57" s="1">
        <v>49.124999999999972</v>
      </c>
      <c r="C57" s="1">
        <v>49.124999999999972</v>
      </c>
      <c r="D57" s="1">
        <v>49.124999999999972</v>
      </c>
      <c r="E57">
        <v>49.124999999999972</v>
      </c>
      <c r="F57">
        <v>49.124999999999972</v>
      </c>
      <c r="G57">
        <v>49.124999999999972</v>
      </c>
      <c r="H57">
        <v>49.124999999999972</v>
      </c>
      <c r="I57">
        <v>49.124999999999972</v>
      </c>
      <c r="J57">
        <v>49.124999999999972</v>
      </c>
      <c r="K57">
        <v>49.124999999999972</v>
      </c>
      <c r="L57">
        <v>49.124999999999972</v>
      </c>
      <c r="M57">
        <v>49.124999999999972</v>
      </c>
      <c r="N57">
        <v>49.124999999999972</v>
      </c>
      <c r="O57">
        <v>49.124999999999972</v>
      </c>
      <c r="P57">
        <v>49.124999999999972</v>
      </c>
      <c r="Q57">
        <v>49.124999999999972</v>
      </c>
      <c r="R57">
        <v>49.124999999999972</v>
      </c>
      <c r="S57">
        <v>49.124999999999972</v>
      </c>
      <c r="T57">
        <v>49.124999999999972</v>
      </c>
      <c r="U57">
        <v>49.124999999999972</v>
      </c>
      <c r="V57">
        <v>49.124999999999972</v>
      </c>
      <c r="W57">
        <v>49.124999999999972</v>
      </c>
      <c r="X57">
        <v>49.124999999999972</v>
      </c>
      <c r="Y57">
        <v>49.124999999999972</v>
      </c>
      <c r="Z57">
        <v>49.124999999999972</v>
      </c>
      <c r="AA57">
        <v>49.124999999999972</v>
      </c>
      <c r="AB57">
        <v>49.124999999999972</v>
      </c>
      <c r="AC57">
        <v>49.124999999999972</v>
      </c>
      <c r="AD57">
        <v>49.124999999999972</v>
      </c>
      <c r="AE57">
        <v>49.124999999999972</v>
      </c>
      <c r="AF57">
        <v>49.124999999999972</v>
      </c>
      <c r="AG57">
        <v>49.124999999999972</v>
      </c>
      <c r="AH57">
        <v>49.124999999999972</v>
      </c>
    </row>
    <row r="58" spans="1:34" x14ac:dyDescent="0.3">
      <c r="A58" s="26">
        <f ca="1">Exceedance!U58</f>
        <v>47788</v>
      </c>
      <c r="B58" s="1">
        <v>0.36099999999999982</v>
      </c>
      <c r="C58" s="1">
        <v>0.36099999999999982</v>
      </c>
      <c r="D58" s="1">
        <v>0.36099999999999982</v>
      </c>
      <c r="E58">
        <v>0.36099999999999982</v>
      </c>
      <c r="F58">
        <v>0.36099999999999982</v>
      </c>
      <c r="G58">
        <v>0.36099999999999982</v>
      </c>
      <c r="H58">
        <v>0.36099999999999982</v>
      </c>
      <c r="I58">
        <v>0.36099999999999982</v>
      </c>
      <c r="J58">
        <v>0.36099999999999982</v>
      </c>
      <c r="K58">
        <v>0.36099999999999982</v>
      </c>
      <c r="L58">
        <v>0.36099999999999982</v>
      </c>
      <c r="M58">
        <v>0.36099999999999982</v>
      </c>
      <c r="N58">
        <v>0.36099999999999982</v>
      </c>
      <c r="O58">
        <v>0.36099999999999982</v>
      </c>
      <c r="P58">
        <v>0.36099999999999982</v>
      </c>
      <c r="Q58">
        <v>0.36099999999999982</v>
      </c>
      <c r="R58">
        <v>0.36099999999999982</v>
      </c>
      <c r="S58">
        <v>0.36099999999999982</v>
      </c>
      <c r="T58">
        <v>0.36099999999999982</v>
      </c>
      <c r="U58">
        <v>0.36099999999999982</v>
      </c>
      <c r="V58">
        <v>0.36099999999999982</v>
      </c>
      <c r="W58">
        <v>0.36099999999999982</v>
      </c>
      <c r="X58">
        <v>0.36099999999999982</v>
      </c>
      <c r="Y58">
        <v>0.36099999999999982</v>
      </c>
      <c r="Z58">
        <v>0.36099999999999982</v>
      </c>
      <c r="AA58">
        <v>0.36099999999999982</v>
      </c>
      <c r="AB58">
        <v>0.36099999999999982</v>
      </c>
      <c r="AC58">
        <v>0.36099999999999982</v>
      </c>
      <c r="AD58">
        <v>0.36099999999999982</v>
      </c>
      <c r="AE58">
        <v>0.36099999999999982</v>
      </c>
      <c r="AF58">
        <v>0.36099999999999982</v>
      </c>
      <c r="AG58">
        <v>0.36099999999999982</v>
      </c>
      <c r="AH58">
        <v>0.36099999999999982</v>
      </c>
    </row>
    <row r="59" spans="1:34" x14ac:dyDescent="0.3">
      <c r="A59" s="26">
        <f ca="1">Exceedance!U59</f>
        <v>47818</v>
      </c>
      <c r="B59" s="1">
        <v>0.37400000000000017</v>
      </c>
      <c r="C59" s="1">
        <v>0.37400000000000017</v>
      </c>
      <c r="D59" s="1">
        <v>0.37400000000000017</v>
      </c>
      <c r="E59">
        <v>0.37400000000000017</v>
      </c>
      <c r="F59">
        <v>0.37400000000000017</v>
      </c>
      <c r="G59">
        <v>0.37400000000000017</v>
      </c>
      <c r="H59">
        <v>0.37400000000000017</v>
      </c>
      <c r="I59">
        <v>0.37400000000000017</v>
      </c>
      <c r="J59">
        <v>0.37400000000000017</v>
      </c>
      <c r="K59">
        <v>0.37400000000000017</v>
      </c>
      <c r="L59">
        <v>0.37400000000000017</v>
      </c>
      <c r="M59">
        <v>0.37400000000000017</v>
      </c>
      <c r="N59">
        <v>0.37400000000000017</v>
      </c>
      <c r="O59">
        <v>0.37400000000000017</v>
      </c>
      <c r="P59">
        <v>0.37400000000000017</v>
      </c>
      <c r="Q59">
        <v>0.37400000000000017</v>
      </c>
      <c r="R59">
        <v>0.37400000000000017</v>
      </c>
      <c r="S59">
        <v>0.37400000000000017</v>
      </c>
      <c r="T59">
        <v>0.37400000000000017</v>
      </c>
      <c r="U59">
        <v>0.37400000000000017</v>
      </c>
      <c r="V59">
        <v>0.37400000000000017</v>
      </c>
      <c r="W59">
        <v>0.37400000000000017</v>
      </c>
      <c r="X59">
        <v>0.37400000000000017</v>
      </c>
      <c r="Y59">
        <v>0.37400000000000017</v>
      </c>
      <c r="Z59">
        <v>0.37400000000000017</v>
      </c>
      <c r="AA59">
        <v>0.37400000000000017</v>
      </c>
      <c r="AB59">
        <v>0.37400000000000017</v>
      </c>
      <c r="AC59">
        <v>0.37400000000000017</v>
      </c>
      <c r="AD59">
        <v>0.37400000000000017</v>
      </c>
      <c r="AE59">
        <v>0.37400000000000017</v>
      </c>
      <c r="AF59">
        <v>0.37400000000000017</v>
      </c>
      <c r="AG59">
        <v>0.37400000000000017</v>
      </c>
      <c r="AH59">
        <v>0.37400000000000017</v>
      </c>
    </row>
    <row r="60" spans="1:34" x14ac:dyDescent="0.3">
      <c r="A60" s="26">
        <f ca="1">Exceedance!U60</f>
        <v>47849</v>
      </c>
      <c r="B60" s="1">
        <v>0</v>
      </c>
      <c r="C60" s="1">
        <v>0</v>
      </c>
      <c r="D60" s="1">
        <v>0</v>
      </c>
      <c r="E60">
        <v>0</v>
      </c>
      <c r="F60">
        <v>0</v>
      </c>
      <c r="G60">
        <v>0</v>
      </c>
      <c r="H60">
        <v>0</v>
      </c>
      <c r="I60">
        <v>0</v>
      </c>
      <c r="J60">
        <v>0</v>
      </c>
      <c r="K60">
        <v>0</v>
      </c>
      <c r="L60">
        <v>0</v>
      </c>
      <c r="M60">
        <v>0</v>
      </c>
      <c r="N60">
        <v>0</v>
      </c>
      <c r="O60">
        <v>0</v>
      </c>
      <c r="P60">
        <v>0</v>
      </c>
      <c r="Q60">
        <v>0</v>
      </c>
      <c r="R60">
        <v>0</v>
      </c>
      <c r="S60">
        <v>0</v>
      </c>
      <c r="T60">
        <v>0</v>
      </c>
      <c r="U60">
        <v>0</v>
      </c>
      <c r="V60">
        <v>0</v>
      </c>
      <c r="W60">
        <v>0</v>
      </c>
      <c r="X60">
        <v>0</v>
      </c>
      <c r="Y60">
        <v>0</v>
      </c>
      <c r="Z60">
        <v>0</v>
      </c>
      <c r="AA60">
        <v>0</v>
      </c>
      <c r="AB60">
        <v>0</v>
      </c>
      <c r="AC60">
        <v>0</v>
      </c>
      <c r="AD60">
        <v>0</v>
      </c>
      <c r="AE60">
        <v>0</v>
      </c>
      <c r="AF60">
        <v>0</v>
      </c>
      <c r="AG60">
        <v>0</v>
      </c>
      <c r="AH60">
        <v>0</v>
      </c>
    </row>
    <row r="61" spans="1:34" x14ac:dyDescent="0.3">
      <c r="A61" s="26">
        <f ca="1">Exceedance!U61</f>
        <v>47880</v>
      </c>
      <c r="B61" s="1">
        <v>0</v>
      </c>
      <c r="C61" s="1">
        <v>0</v>
      </c>
      <c r="D61" s="1">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c r="AB61">
        <v>0</v>
      </c>
      <c r="AC61">
        <v>0</v>
      </c>
      <c r="AD61">
        <v>0</v>
      </c>
      <c r="AE61">
        <v>0</v>
      </c>
      <c r="AF61">
        <v>0</v>
      </c>
      <c r="AG61">
        <v>0</v>
      </c>
      <c r="AH61">
        <v>0</v>
      </c>
    </row>
    <row r="62" spans="1:34" x14ac:dyDescent="0.3">
      <c r="A62" s="26">
        <f ca="1">Exceedance!U62</f>
        <v>47908</v>
      </c>
      <c r="B62" s="1">
        <v>5.0000000000000027</v>
      </c>
      <c r="C62" s="1">
        <v>5.0000000000000027</v>
      </c>
      <c r="D62" s="1">
        <v>5.0000000000000027</v>
      </c>
      <c r="E62">
        <v>5.0000000000000027</v>
      </c>
      <c r="F62">
        <v>5.0000000000000027</v>
      </c>
      <c r="G62">
        <v>5.0000000000000027</v>
      </c>
      <c r="H62">
        <v>5.0000000000000027</v>
      </c>
      <c r="I62">
        <v>5.0000000000000027</v>
      </c>
      <c r="J62">
        <v>5.0000000000000027</v>
      </c>
      <c r="K62">
        <v>5.0000000000000027</v>
      </c>
      <c r="L62">
        <v>5.0000000000000027</v>
      </c>
      <c r="M62">
        <v>5.0000000000000027</v>
      </c>
      <c r="N62">
        <v>5.0000000000000027</v>
      </c>
      <c r="O62">
        <v>5.0000000000000027</v>
      </c>
      <c r="P62">
        <v>5.0000000000000027</v>
      </c>
      <c r="Q62">
        <v>5.0000000000000027</v>
      </c>
      <c r="R62">
        <v>5.0000000000000027</v>
      </c>
      <c r="S62">
        <v>5.0000000000000027</v>
      </c>
      <c r="T62">
        <v>5.0000000000000027</v>
      </c>
      <c r="U62">
        <v>5.0000000000000027</v>
      </c>
      <c r="V62">
        <v>5.0000000000000027</v>
      </c>
      <c r="W62">
        <v>5.0000000000000027</v>
      </c>
      <c r="X62">
        <v>5.0000000000000027</v>
      </c>
      <c r="Y62">
        <v>5.0000000000000027</v>
      </c>
      <c r="Z62">
        <v>5.0000000000000027</v>
      </c>
      <c r="AA62">
        <v>5.0000000000000027</v>
      </c>
      <c r="AB62">
        <v>5.0000000000000027</v>
      </c>
      <c r="AC62">
        <v>5.0000000000000027</v>
      </c>
      <c r="AD62">
        <v>5.0000000000000027</v>
      </c>
      <c r="AE62">
        <v>5.0000000000000027</v>
      </c>
      <c r="AF62">
        <v>5.0000000000000027</v>
      </c>
      <c r="AG62">
        <v>5.0000000000000027</v>
      </c>
      <c r="AH62">
        <v>5.0000000000000027</v>
      </c>
    </row>
    <row r="63" spans="1:34" x14ac:dyDescent="0.3">
      <c r="A63" s="26">
        <f ca="1">Exceedance!U63</f>
        <v>47939</v>
      </c>
      <c r="B63" s="1">
        <v>41.999999999999993</v>
      </c>
      <c r="C63" s="1">
        <v>41.999999999999993</v>
      </c>
      <c r="D63" s="1">
        <v>41.999999999999993</v>
      </c>
      <c r="E63">
        <v>41.999999999999993</v>
      </c>
      <c r="F63">
        <v>41.999999999999993</v>
      </c>
      <c r="G63">
        <v>41.999999999999993</v>
      </c>
      <c r="H63">
        <v>41.999999999999993</v>
      </c>
      <c r="I63">
        <v>41.999999999999993</v>
      </c>
      <c r="J63">
        <v>41.999999999999993</v>
      </c>
      <c r="K63">
        <v>41.999999999999993</v>
      </c>
      <c r="L63">
        <v>41.999999999999993</v>
      </c>
      <c r="M63">
        <v>41.999999999999993</v>
      </c>
      <c r="N63">
        <v>41.999999999999993</v>
      </c>
      <c r="O63">
        <v>41.999999999999993</v>
      </c>
      <c r="P63">
        <v>41.999999999999993</v>
      </c>
      <c r="Q63">
        <v>41.999999999999993</v>
      </c>
      <c r="R63">
        <v>41.999999999999993</v>
      </c>
      <c r="S63">
        <v>41.999999999999993</v>
      </c>
      <c r="T63">
        <v>41.999999999999993</v>
      </c>
      <c r="U63">
        <v>41.999999999999993</v>
      </c>
      <c r="V63">
        <v>41.999999999999993</v>
      </c>
      <c r="W63">
        <v>41.999999999999993</v>
      </c>
      <c r="X63">
        <v>41.999999999999993</v>
      </c>
      <c r="Y63">
        <v>41.999999999999993</v>
      </c>
      <c r="Z63">
        <v>41.999999999999993</v>
      </c>
      <c r="AA63">
        <v>41.999999999999993</v>
      </c>
      <c r="AB63">
        <v>41.999999999999993</v>
      </c>
      <c r="AC63">
        <v>41.999999999999993</v>
      </c>
      <c r="AD63">
        <v>41.999999999999993</v>
      </c>
      <c r="AE63">
        <v>41.999999999999993</v>
      </c>
      <c r="AF63">
        <v>41.999999999999993</v>
      </c>
      <c r="AG63">
        <v>41.999999999999993</v>
      </c>
      <c r="AH63">
        <v>41.999999999999993</v>
      </c>
    </row>
    <row r="64" spans="1:34" x14ac:dyDescent="0.3">
      <c r="A64" s="26">
        <f ca="1">Exceedance!U64</f>
        <v>47969</v>
      </c>
      <c r="B64" s="1">
        <v>61.99999999999973</v>
      </c>
      <c r="C64" s="1">
        <v>61.99999999999973</v>
      </c>
      <c r="D64" s="1">
        <v>61.99999999999973</v>
      </c>
      <c r="E64">
        <v>61.99999999999973</v>
      </c>
      <c r="F64">
        <v>61.99999999999973</v>
      </c>
      <c r="G64">
        <v>61.99999999999973</v>
      </c>
      <c r="H64">
        <v>61.99999999999973</v>
      </c>
      <c r="I64">
        <v>61.99999999999973</v>
      </c>
      <c r="J64">
        <v>61.99999999999973</v>
      </c>
      <c r="K64">
        <v>61.99999999999973</v>
      </c>
      <c r="L64">
        <v>61.99999999999973</v>
      </c>
      <c r="M64">
        <v>61.99999999999973</v>
      </c>
      <c r="N64">
        <v>61.99999999999973</v>
      </c>
      <c r="O64">
        <v>61.99999999999973</v>
      </c>
      <c r="P64">
        <v>61.99999999999973</v>
      </c>
      <c r="Q64">
        <v>61.99999999999973</v>
      </c>
      <c r="R64">
        <v>61.99999999999973</v>
      </c>
      <c r="S64">
        <v>61.99999999999973</v>
      </c>
      <c r="T64">
        <v>61.99999999999973</v>
      </c>
      <c r="U64">
        <v>61.99999999999973</v>
      </c>
      <c r="V64">
        <v>61.99999999999973</v>
      </c>
      <c r="W64">
        <v>61.99999999999973</v>
      </c>
      <c r="X64">
        <v>61.99999999999973</v>
      </c>
      <c r="Y64">
        <v>61.99999999999973</v>
      </c>
      <c r="Z64">
        <v>61.99999999999973</v>
      </c>
      <c r="AA64">
        <v>61.99999999999973</v>
      </c>
      <c r="AB64">
        <v>61.99999999999973</v>
      </c>
      <c r="AC64">
        <v>61.99999999999973</v>
      </c>
      <c r="AD64">
        <v>61.99999999999973</v>
      </c>
      <c r="AE64">
        <v>61.99999999999973</v>
      </c>
      <c r="AF64">
        <v>61.99999999999973</v>
      </c>
      <c r="AG64">
        <v>61.99999999999973</v>
      </c>
      <c r="AH64">
        <v>61.99999999999973</v>
      </c>
    </row>
    <row r="65" spans="1:34" x14ac:dyDescent="0.3">
      <c r="A65" s="26">
        <f ca="1">Exceedance!U65</f>
        <v>48000</v>
      </c>
      <c r="B65" s="1">
        <v>61.000000000000007</v>
      </c>
      <c r="C65" s="1">
        <v>61.000000000000007</v>
      </c>
      <c r="D65" s="1">
        <v>61.000000000000007</v>
      </c>
      <c r="E65">
        <v>61.000000000000007</v>
      </c>
      <c r="F65">
        <v>61.000000000000007</v>
      </c>
      <c r="G65">
        <v>61.000000000000007</v>
      </c>
      <c r="H65">
        <v>61.000000000000007</v>
      </c>
      <c r="I65">
        <v>61.000000000000007</v>
      </c>
      <c r="J65">
        <v>61.000000000000007</v>
      </c>
      <c r="K65">
        <v>61.000000000000007</v>
      </c>
      <c r="L65">
        <v>61.000000000000007</v>
      </c>
      <c r="M65">
        <v>61.000000000000007</v>
      </c>
      <c r="N65">
        <v>61.000000000000007</v>
      </c>
      <c r="O65">
        <v>61.000000000000007</v>
      </c>
      <c r="P65">
        <v>61.000000000000007</v>
      </c>
      <c r="Q65">
        <v>61.000000000000007</v>
      </c>
      <c r="R65">
        <v>61.000000000000007</v>
      </c>
      <c r="S65">
        <v>61.000000000000007</v>
      </c>
      <c r="T65">
        <v>61.000000000000007</v>
      </c>
      <c r="U65">
        <v>61.000000000000007</v>
      </c>
      <c r="V65">
        <v>61.000000000000007</v>
      </c>
      <c r="W65">
        <v>61.000000000000007</v>
      </c>
      <c r="X65">
        <v>61.000000000000007</v>
      </c>
      <c r="Y65">
        <v>61.000000000000007</v>
      </c>
      <c r="Z65">
        <v>61.000000000000007</v>
      </c>
      <c r="AA65">
        <v>61.000000000000007</v>
      </c>
      <c r="AB65">
        <v>61.000000000000007</v>
      </c>
      <c r="AC65">
        <v>61.000000000000007</v>
      </c>
      <c r="AD65">
        <v>61.000000000000007</v>
      </c>
      <c r="AE65">
        <v>61.000000000000007</v>
      </c>
      <c r="AF65">
        <v>61.000000000000007</v>
      </c>
      <c r="AG65">
        <v>61.000000000000007</v>
      </c>
      <c r="AH65">
        <v>61.000000000000007</v>
      </c>
    </row>
    <row r="66" spans="1:34" x14ac:dyDescent="0.3">
      <c r="A66" s="26">
        <f ca="1">Exceedance!U66</f>
        <v>48030</v>
      </c>
      <c r="B66" s="1">
        <v>65.000000000000028</v>
      </c>
      <c r="C66" s="1">
        <v>65.000000000000028</v>
      </c>
      <c r="D66" s="1">
        <v>65.000000000000028</v>
      </c>
      <c r="E66">
        <v>65.000000000000028</v>
      </c>
      <c r="F66">
        <v>65.000000000000028</v>
      </c>
      <c r="G66">
        <v>65.000000000000028</v>
      </c>
      <c r="H66">
        <v>65.000000000000028</v>
      </c>
      <c r="I66">
        <v>65.000000000000028</v>
      </c>
      <c r="J66">
        <v>65.000000000000028</v>
      </c>
      <c r="K66">
        <v>65.000000000000028</v>
      </c>
      <c r="L66">
        <v>65.000000000000028</v>
      </c>
      <c r="M66">
        <v>65.000000000000028</v>
      </c>
      <c r="N66">
        <v>65.000000000000028</v>
      </c>
      <c r="O66">
        <v>65.000000000000028</v>
      </c>
      <c r="P66">
        <v>65.000000000000028</v>
      </c>
      <c r="Q66">
        <v>65.000000000000028</v>
      </c>
      <c r="R66">
        <v>65.000000000000028</v>
      </c>
      <c r="S66">
        <v>65.000000000000028</v>
      </c>
      <c r="T66">
        <v>65.000000000000028</v>
      </c>
      <c r="U66">
        <v>65.000000000000028</v>
      </c>
      <c r="V66">
        <v>65.000000000000028</v>
      </c>
      <c r="W66">
        <v>65.000000000000028</v>
      </c>
      <c r="X66">
        <v>65.000000000000028</v>
      </c>
      <c r="Y66">
        <v>65.000000000000028</v>
      </c>
      <c r="Z66">
        <v>65.000000000000028</v>
      </c>
      <c r="AA66">
        <v>65.000000000000028</v>
      </c>
      <c r="AB66">
        <v>65.000000000000028</v>
      </c>
      <c r="AC66">
        <v>65.000000000000028</v>
      </c>
      <c r="AD66">
        <v>65.000000000000028</v>
      </c>
      <c r="AE66">
        <v>65.000000000000028</v>
      </c>
      <c r="AF66">
        <v>65.000000000000028</v>
      </c>
      <c r="AG66">
        <v>65.000000000000028</v>
      </c>
      <c r="AH66">
        <v>65.000000000000028</v>
      </c>
    </row>
    <row r="67" spans="1:34" x14ac:dyDescent="0.3">
      <c r="A67" s="26">
        <f ca="1">Exceedance!U67</f>
        <v>48061</v>
      </c>
      <c r="B67" s="1">
        <v>65.000000000000028</v>
      </c>
      <c r="C67" s="1">
        <v>65.000000000000028</v>
      </c>
      <c r="D67" s="1">
        <v>65.000000000000028</v>
      </c>
      <c r="E67">
        <v>65.000000000000028</v>
      </c>
      <c r="F67">
        <v>65.000000000000028</v>
      </c>
      <c r="G67">
        <v>65.000000000000028</v>
      </c>
      <c r="H67">
        <v>65.000000000000028</v>
      </c>
      <c r="I67">
        <v>65.000000000000028</v>
      </c>
      <c r="J67">
        <v>65.000000000000028</v>
      </c>
      <c r="K67">
        <v>65.000000000000028</v>
      </c>
      <c r="L67">
        <v>65.000000000000028</v>
      </c>
      <c r="M67">
        <v>65.000000000000028</v>
      </c>
      <c r="N67">
        <v>65.000000000000028</v>
      </c>
      <c r="O67">
        <v>65.000000000000028</v>
      </c>
      <c r="P67">
        <v>65.000000000000028</v>
      </c>
      <c r="Q67">
        <v>65.000000000000028</v>
      </c>
      <c r="R67">
        <v>65.000000000000028</v>
      </c>
      <c r="S67">
        <v>65.000000000000028</v>
      </c>
      <c r="T67">
        <v>65.000000000000028</v>
      </c>
      <c r="U67">
        <v>65.000000000000028</v>
      </c>
      <c r="V67">
        <v>65.000000000000028</v>
      </c>
      <c r="W67">
        <v>65.000000000000028</v>
      </c>
      <c r="X67">
        <v>65.000000000000028</v>
      </c>
      <c r="Y67">
        <v>65.000000000000028</v>
      </c>
      <c r="Z67">
        <v>65.000000000000028</v>
      </c>
      <c r="AA67">
        <v>65.000000000000028</v>
      </c>
      <c r="AB67">
        <v>65.000000000000028</v>
      </c>
      <c r="AC67">
        <v>65.000000000000028</v>
      </c>
      <c r="AD67">
        <v>65.000000000000028</v>
      </c>
      <c r="AE67">
        <v>65.000000000000028</v>
      </c>
      <c r="AF67">
        <v>65.000000000000028</v>
      </c>
      <c r="AG67">
        <v>65.000000000000028</v>
      </c>
      <c r="AH67">
        <v>65.000000000000028</v>
      </c>
    </row>
    <row r="68" spans="1:34" x14ac:dyDescent="0.3">
      <c r="A68" s="26">
        <f ca="1">Exceedance!U68</f>
        <v>48092</v>
      </c>
      <c r="B68" s="1">
        <v>55.000000000000028</v>
      </c>
      <c r="C68" s="1">
        <v>55.000000000000028</v>
      </c>
      <c r="D68" s="1">
        <v>55.000000000000028</v>
      </c>
      <c r="E68">
        <v>55.000000000000028</v>
      </c>
      <c r="F68">
        <v>55.000000000000028</v>
      </c>
      <c r="G68">
        <v>55.000000000000028</v>
      </c>
      <c r="H68">
        <v>55.000000000000028</v>
      </c>
      <c r="I68">
        <v>55.000000000000028</v>
      </c>
      <c r="J68">
        <v>55.000000000000028</v>
      </c>
      <c r="K68">
        <v>55.000000000000028</v>
      </c>
      <c r="L68">
        <v>55.000000000000028</v>
      </c>
      <c r="M68">
        <v>55.000000000000028</v>
      </c>
      <c r="N68">
        <v>55.000000000000028</v>
      </c>
      <c r="O68">
        <v>55.000000000000028</v>
      </c>
      <c r="P68">
        <v>55.000000000000028</v>
      </c>
      <c r="Q68">
        <v>55.000000000000028</v>
      </c>
      <c r="R68">
        <v>55.000000000000028</v>
      </c>
      <c r="S68">
        <v>55.000000000000028</v>
      </c>
      <c r="T68">
        <v>55.000000000000028</v>
      </c>
      <c r="U68">
        <v>55.000000000000028</v>
      </c>
      <c r="V68">
        <v>55.000000000000028</v>
      </c>
      <c r="W68">
        <v>55.000000000000028</v>
      </c>
      <c r="X68">
        <v>55.000000000000028</v>
      </c>
      <c r="Y68">
        <v>55.000000000000028</v>
      </c>
      <c r="Z68">
        <v>55.000000000000028</v>
      </c>
      <c r="AA68">
        <v>55.000000000000028</v>
      </c>
      <c r="AB68">
        <v>55.000000000000028</v>
      </c>
      <c r="AC68">
        <v>55.000000000000028</v>
      </c>
      <c r="AD68">
        <v>55.000000000000028</v>
      </c>
      <c r="AE68">
        <v>55.000000000000028</v>
      </c>
      <c r="AF68">
        <v>55.000000000000028</v>
      </c>
      <c r="AG68">
        <v>55.000000000000028</v>
      </c>
      <c r="AH68">
        <v>55.000000000000028</v>
      </c>
    </row>
    <row r="69" spans="1:34" x14ac:dyDescent="0.3">
      <c r="A69" s="26" t="str">
        <f ca="1">Exceedance!U69</f>
        <v/>
      </c>
      <c r="B69" s="1"/>
      <c r="C69" s="1"/>
      <c r="D69" s="1"/>
    </row>
    <row r="70" spans="1:34" x14ac:dyDescent="0.3">
      <c r="A70" s="26" t="str">
        <f ca="1">Exceedance!U70</f>
        <v/>
      </c>
      <c r="B70" s="1"/>
      <c r="C70" s="1"/>
      <c r="D70" s="1"/>
    </row>
    <row r="71" spans="1:34" x14ac:dyDescent="0.3">
      <c r="A71" s="26" t="str">
        <f ca="1">Exceedance!U71</f>
        <v/>
      </c>
      <c r="B71" s="1"/>
      <c r="C71" s="1"/>
      <c r="D71" s="1"/>
    </row>
    <row r="72" spans="1:34" x14ac:dyDescent="0.3">
      <c r="A72" s="26" t="str">
        <f ca="1">Exceedance!U72</f>
        <v/>
      </c>
      <c r="B72" s="1"/>
      <c r="C72" s="1"/>
      <c r="D72" s="1"/>
    </row>
    <row r="73" spans="1:34" x14ac:dyDescent="0.3">
      <c r="A73" s="26" t="str">
        <f ca="1">Exceedance!U73</f>
        <v/>
      </c>
      <c r="B73" s="1"/>
      <c r="C73" s="1"/>
      <c r="D73" s="1"/>
    </row>
    <row r="74" spans="1:34" x14ac:dyDescent="0.3">
      <c r="A74" s="26" t="str">
        <f ca="1">Exceedance!U74</f>
        <v/>
      </c>
      <c r="B74" s="1"/>
      <c r="C74" s="1"/>
      <c r="D74" s="1"/>
    </row>
    <row r="75" spans="1:34" x14ac:dyDescent="0.3">
      <c r="A75" s="26" t="str">
        <f ca="1">Exceedance!U75</f>
        <v/>
      </c>
      <c r="B75" s="1"/>
      <c r="C75" s="1"/>
      <c r="D75" s="1"/>
    </row>
    <row r="76" spans="1:34" x14ac:dyDescent="0.3">
      <c r="A76" s="26" t="str">
        <f ca="1">Exceedance!U76</f>
        <v/>
      </c>
      <c r="B76" s="1"/>
      <c r="C76" s="1"/>
      <c r="D76" s="1"/>
    </row>
    <row r="77" spans="1:34" x14ac:dyDescent="0.3">
      <c r="A77" s="26" t="str">
        <f ca="1">Exceedance!U77</f>
        <v/>
      </c>
      <c r="B77" s="1"/>
      <c r="C77" s="1"/>
      <c r="D77" s="1"/>
    </row>
    <row r="78" spans="1:34" x14ac:dyDescent="0.3">
      <c r="A78" s="26" t="str">
        <f ca="1">Exceedance!U78</f>
        <v/>
      </c>
      <c r="B78" s="1"/>
      <c r="C78" s="1"/>
      <c r="D78" s="1"/>
    </row>
    <row r="79" spans="1:34" x14ac:dyDescent="0.3">
      <c r="A79" s="26" t="str">
        <f ca="1">Exceedance!U79</f>
        <v/>
      </c>
      <c r="B79" s="1"/>
      <c r="C79" s="1"/>
      <c r="D79" s="1"/>
    </row>
    <row r="80" spans="1:34" x14ac:dyDescent="0.3">
      <c r="A80" s="26" t="str">
        <f ca="1">Exceedance!U80</f>
        <v/>
      </c>
      <c r="B80" s="1"/>
      <c r="C80" s="1"/>
      <c r="D80" s="1"/>
    </row>
    <row r="81" spans="1:4" x14ac:dyDescent="0.3">
      <c r="A81" s="26" t="str">
        <f ca="1">Exceedance!U81</f>
        <v/>
      </c>
      <c r="B81" s="1"/>
      <c r="C81" s="1"/>
      <c r="D81" s="1"/>
    </row>
    <row r="82" spans="1:4" x14ac:dyDescent="0.3">
      <c r="A82" s="26" t="str">
        <f ca="1">Exceedance!U82</f>
        <v/>
      </c>
      <c r="B82" s="1"/>
      <c r="C82" s="1"/>
      <c r="D82" s="1"/>
    </row>
    <row r="83" spans="1:4" x14ac:dyDescent="0.3">
      <c r="A83" s="26" t="str">
        <f ca="1">Exceedance!U83</f>
        <v/>
      </c>
      <c r="B83" s="1"/>
      <c r="C83" s="1"/>
      <c r="D83" s="1"/>
    </row>
    <row r="84" spans="1:4" x14ac:dyDescent="0.3">
      <c r="A84" s="26" t="str">
        <f ca="1">Exceedance!U84</f>
        <v/>
      </c>
      <c r="B84" s="1"/>
      <c r="C84" s="1"/>
      <c r="D84" s="1"/>
    </row>
    <row r="85" spans="1:4" x14ac:dyDescent="0.3">
      <c r="A85" s="26" t="str">
        <f ca="1">Exceedance!U85</f>
        <v/>
      </c>
      <c r="B85" s="1"/>
      <c r="C85" s="1"/>
      <c r="D85" s="1"/>
    </row>
    <row r="86" spans="1:4" x14ac:dyDescent="0.3">
      <c r="A86" s="26" t="str">
        <f ca="1">Exceedance!U86</f>
        <v/>
      </c>
      <c r="B86" s="1"/>
      <c r="C86" s="1"/>
      <c r="D86" s="1"/>
    </row>
    <row r="87" spans="1:4" x14ac:dyDescent="0.3">
      <c r="A87" s="26" t="str">
        <f ca="1">Exceedance!U87</f>
        <v/>
      </c>
      <c r="B87" s="1"/>
      <c r="C87" s="1"/>
      <c r="D87" s="1"/>
    </row>
    <row r="88" spans="1:4" x14ac:dyDescent="0.3">
      <c r="A88" s="26" t="str">
        <f ca="1">Exceedance!U88</f>
        <v/>
      </c>
      <c r="B88" s="1"/>
      <c r="C88" s="1"/>
      <c r="D88" s="1"/>
    </row>
    <row r="89" spans="1:4" x14ac:dyDescent="0.3">
      <c r="A89" s="26" t="str">
        <f ca="1">Exceedance!U89</f>
        <v/>
      </c>
      <c r="B89" s="1"/>
      <c r="C89" s="1"/>
      <c r="D89" s="1"/>
    </row>
    <row r="90" spans="1:4" x14ac:dyDescent="0.3">
      <c r="A90" s="26" t="str">
        <f ca="1">Exceedance!U90</f>
        <v/>
      </c>
      <c r="B90" s="1"/>
      <c r="C90" s="1"/>
      <c r="D90" s="1"/>
    </row>
    <row r="91" spans="1:4" x14ac:dyDescent="0.3">
      <c r="A91" s="26" t="str">
        <f ca="1">Exceedance!U91</f>
        <v/>
      </c>
      <c r="B91" s="1"/>
      <c r="C91" s="1"/>
      <c r="D91" s="1"/>
    </row>
    <row r="92" spans="1:4" x14ac:dyDescent="0.3">
      <c r="A92" s="26" t="str">
        <f ca="1">Exceedance!U92</f>
        <v/>
      </c>
      <c r="B92" s="1"/>
      <c r="C92" s="1"/>
      <c r="D92" s="1"/>
    </row>
    <row r="93" spans="1:4" x14ac:dyDescent="0.3">
      <c r="A93" s="26" t="str">
        <f ca="1">Exceedance!U93</f>
        <v/>
      </c>
      <c r="B93" s="1"/>
      <c r="C93" s="1"/>
      <c r="D93" s="1"/>
    </row>
    <row r="94" spans="1:4" x14ac:dyDescent="0.3">
      <c r="A94" s="26" t="str">
        <f ca="1">Exceedance!U94</f>
        <v/>
      </c>
      <c r="B94" s="1"/>
      <c r="C94" s="1"/>
      <c r="D94" s="1"/>
    </row>
    <row r="95" spans="1:4" x14ac:dyDescent="0.3">
      <c r="A95" s="26" t="str">
        <f ca="1">Exceedance!U95</f>
        <v/>
      </c>
      <c r="B95" s="1"/>
      <c r="C95" s="1"/>
      <c r="D95" s="1"/>
    </row>
    <row r="96" spans="1:4" x14ac:dyDescent="0.3">
      <c r="A96" s="26" t="str">
        <f ca="1">Exceedance!U96</f>
        <v/>
      </c>
      <c r="B96" s="1"/>
      <c r="C96" s="1"/>
      <c r="D96" s="1"/>
    </row>
    <row r="97" spans="1:4" x14ac:dyDescent="0.3">
      <c r="A97" s="26" t="str">
        <f ca="1">Exceedance!U97</f>
        <v/>
      </c>
      <c r="B97" s="1"/>
      <c r="C97" s="1"/>
      <c r="D97" s="1"/>
    </row>
    <row r="98" spans="1:4" x14ac:dyDescent="0.3">
      <c r="A98" s="26" t="str">
        <f ca="1">Exceedance!U98</f>
        <v/>
      </c>
      <c r="B98" s="1"/>
      <c r="C98" s="1"/>
      <c r="D98" s="1"/>
    </row>
    <row r="99" spans="1:4" x14ac:dyDescent="0.3">
      <c r="A99" s="26" t="str">
        <f ca="1">Exceedance!U99</f>
        <v/>
      </c>
      <c r="B99" s="1"/>
      <c r="C99" s="1"/>
      <c r="D99" s="1"/>
    </row>
    <row r="100" spans="1:4" x14ac:dyDescent="0.3">
      <c r="A100" s="26"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B1:AH1"/>
  </mergeCells>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D00-000000000000}">
  <sheetPr codeName="Sheet45">
    <tabColor rgb="FFFF66CC"/>
  </sheetPr>
  <dimension ref="A1:AH175"/>
  <sheetViews>
    <sheetView workbookViewId="0">
      <selection activeCell="B4" sqref="B4:AQ175"/>
    </sheetView>
  </sheetViews>
  <sheetFormatPr defaultRowHeight="14.4" x14ac:dyDescent="0.3"/>
  <cols>
    <col min="1" max="1" width="8.5546875" style="37"/>
    <col min="2" max="4" width="9.44140625" style="185"/>
  </cols>
  <sheetData>
    <row r="1" spans="1:34" s="37" customFormat="1" x14ac:dyDescent="0.3">
      <c r="A1" s="24"/>
      <c r="B1" s="878" t="s">
        <v>178</v>
      </c>
      <c r="C1" s="879"/>
      <c r="D1" s="879"/>
      <c r="E1" s="879"/>
      <c r="F1" s="879"/>
      <c r="G1" s="879"/>
      <c r="H1" s="879"/>
      <c r="I1" s="879"/>
      <c r="J1" s="879"/>
      <c r="K1" s="879"/>
      <c r="L1" s="879"/>
      <c r="M1" s="879"/>
      <c r="N1" s="879"/>
      <c r="O1" s="879"/>
      <c r="P1" s="879"/>
      <c r="Q1" s="879"/>
      <c r="R1" s="879"/>
      <c r="S1" s="879"/>
      <c r="T1" s="879"/>
      <c r="U1" s="879"/>
      <c r="V1" s="879"/>
      <c r="W1" s="879"/>
      <c r="X1" s="879"/>
      <c r="Y1" s="879"/>
      <c r="Z1" s="879"/>
      <c r="AA1" s="879"/>
      <c r="AB1" s="879"/>
      <c r="AC1" s="879"/>
      <c r="AD1" s="879"/>
      <c r="AE1" s="879"/>
      <c r="AF1" s="879"/>
      <c r="AG1" s="879"/>
      <c r="AH1" s="879"/>
    </row>
    <row r="2" spans="1:34" s="37" customFormat="1" x14ac:dyDescent="0.3">
      <c r="A2" s="24"/>
      <c r="B2" s="37" t="s">
        <v>288</v>
      </c>
      <c r="C2" s="37" t="s">
        <v>287</v>
      </c>
      <c r="D2" s="37" t="s">
        <v>289</v>
      </c>
      <c r="E2" s="37">
        <v>1991</v>
      </c>
      <c r="F2" s="37">
        <v>1992</v>
      </c>
      <c r="G2" s="37">
        <v>1993</v>
      </c>
      <c r="H2" s="37">
        <v>1994</v>
      </c>
      <c r="I2" s="37">
        <v>1995</v>
      </c>
      <c r="J2" s="37">
        <v>1996</v>
      </c>
      <c r="K2" s="37">
        <v>1997</v>
      </c>
      <c r="L2" s="37">
        <v>1998</v>
      </c>
      <c r="M2" s="37">
        <v>1999</v>
      </c>
      <c r="N2" s="37">
        <v>2000</v>
      </c>
      <c r="O2" s="37">
        <v>2001</v>
      </c>
      <c r="P2" s="37">
        <v>2002</v>
      </c>
      <c r="Q2" s="37">
        <v>2003</v>
      </c>
      <c r="R2" s="37">
        <v>2004</v>
      </c>
      <c r="S2" s="37">
        <v>2005</v>
      </c>
      <c r="T2" s="37">
        <v>2006</v>
      </c>
      <c r="U2" s="37">
        <v>2007</v>
      </c>
      <c r="V2" s="37">
        <v>2008</v>
      </c>
      <c r="W2" s="37">
        <v>2009</v>
      </c>
      <c r="X2" s="37">
        <v>2010</v>
      </c>
      <c r="Y2" s="37">
        <v>2011</v>
      </c>
      <c r="Z2" s="37">
        <v>2012</v>
      </c>
      <c r="AA2" s="37">
        <v>2013</v>
      </c>
      <c r="AB2" s="37">
        <v>2014</v>
      </c>
      <c r="AC2" s="37">
        <v>2015</v>
      </c>
      <c r="AD2" s="37">
        <v>2016</v>
      </c>
      <c r="AE2" s="37">
        <v>2017</v>
      </c>
      <c r="AF2" s="37">
        <v>2018</v>
      </c>
      <c r="AG2" s="37">
        <v>2019</v>
      </c>
      <c r="AH2" s="37">
        <v>2020</v>
      </c>
    </row>
    <row r="3" spans="1:34" s="27" customFormat="1" x14ac:dyDescent="0.3">
      <c r="A3" s="25"/>
      <c r="B3" s="27" t="s">
        <v>323</v>
      </c>
      <c r="C3" s="27" t="s">
        <v>324</v>
      </c>
      <c r="D3" s="27" t="s">
        <v>325</v>
      </c>
      <c r="E3" s="27" t="s">
        <v>326</v>
      </c>
      <c r="F3" s="27" t="s">
        <v>327</v>
      </c>
      <c r="G3" s="27" t="s">
        <v>328</v>
      </c>
      <c r="H3" s="27" t="s">
        <v>329</v>
      </c>
      <c r="I3" s="27" t="s">
        <v>330</v>
      </c>
      <c r="J3" s="27" t="s">
        <v>331</v>
      </c>
      <c r="K3" s="27" t="s">
        <v>332</v>
      </c>
      <c r="L3" s="27" t="s">
        <v>333</v>
      </c>
      <c r="M3" s="27" t="s">
        <v>334</v>
      </c>
      <c r="N3" s="27" t="s">
        <v>335</v>
      </c>
      <c r="O3" s="27" t="s">
        <v>336</v>
      </c>
      <c r="P3" s="27" t="s">
        <v>337</v>
      </c>
      <c r="Q3" s="27" t="s">
        <v>338</v>
      </c>
      <c r="R3" s="27" t="s">
        <v>339</v>
      </c>
      <c r="S3" s="27" t="s">
        <v>340</v>
      </c>
      <c r="T3" s="27" t="s">
        <v>341</v>
      </c>
      <c r="U3" s="27" t="s">
        <v>342</v>
      </c>
      <c r="V3" s="27" t="s">
        <v>343</v>
      </c>
      <c r="W3" s="27" t="s">
        <v>344</v>
      </c>
      <c r="X3" s="27" t="s">
        <v>345</v>
      </c>
      <c r="Y3" s="27" t="s">
        <v>346</v>
      </c>
      <c r="Z3" s="27" t="s">
        <v>347</v>
      </c>
      <c r="AA3" s="27" t="s">
        <v>348</v>
      </c>
      <c r="AB3" s="27" t="s">
        <v>349</v>
      </c>
      <c r="AC3" s="27" t="s">
        <v>350</v>
      </c>
      <c r="AD3" s="27" t="s">
        <v>351</v>
      </c>
      <c r="AE3" s="27" t="s">
        <v>352</v>
      </c>
      <c r="AF3" s="27" t="s">
        <v>353</v>
      </c>
      <c r="AG3" s="27" t="s">
        <v>354</v>
      </c>
      <c r="AH3" s="27" t="s">
        <v>355</v>
      </c>
    </row>
    <row r="4" spans="1:34" x14ac:dyDescent="0.3">
      <c r="A4" s="26">
        <f ca="1">Exceedance!U4</f>
        <v>46143</v>
      </c>
      <c r="B4" s="1">
        <v>9.7168862148440311</v>
      </c>
      <c r="C4" s="1">
        <v>9.7168862148440311</v>
      </c>
      <c r="D4" s="1">
        <v>9.7168862148440311</v>
      </c>
      <c r="E4">
        <v>9.7168862148440311</v>
      </c>
      <c r="F4">
        <v>9.7168862148440311</v>
      </c>
      <c r="G4">
        <v>9.7168862148440311</v>
      </c>
      <c r="H4">
        <v>9.7168862148440311</v>
      </c>
      <c r="I4">
        <v>9.7168862148440311</v>
      </c>
      <c r="J4">
        <v>9.7168862148440311</v>
      </c>
      <c r="K4">
        <v>9.7168862148440311</v>
      </c>
      <c r="L4">
        <v>9.7168862148440311</v>
      </c>
      <c r="M4">
        <v>9.7168862148440311</v>
      </c>
      <c r="N4">
        <v>9.7168862148440311</v>
      </c>
      <c r="O4">
        <v>9.7168862148440311</v>
      </c>
      <c r="P4">
        <v>9.7168862148440311</v>
      </c>
      <c r="Q4">
        <v>9.7168862148440311</v>
      </c>
      <c r="R4">
        <v>9.7168862148440311</v>
      </c>
      <c r="S4">
        <v>9.7168862148440311</v>
      </c>
      <c r="T4">
        <v>9.7168862148440311</v>
      </c>
      <c r="U4">
        <v>9.7168862148440311</v>
      </c>
      <c r="V4">
        <v>9.7168862148440311</v>
      </c>
      <c r="W4">
        <v>9.7168862148440311</v>
      </c>
      <c r="X4">
        <v>9.7168862148440311</v>
      </c>
      <c r="Y4">
        <v>9.7168862148440311</v>
      </c>
      <c r="Z4">
        <v>9.7168862148440311</v>
      </c>
      <c r="AA4">
        <v>9.7168862148440311</v>
      </c>
      <c r="AB4">
        <v>9.7168862148440311</v>
      </c>
      <c r="AC4">
        <v>9.7168862148440311</v>
      </c>
      <c r="AD4">
        <v>9.7168862148440311</v>
      </c>
      <c r="AE4">
        <v>9.7168862148440311</v>
      </c>
      <c r="AF4">
        <v>9.7168862148440311</v>
      </c>
      <c r="AG4">
        <v>9.7168862148440311</v>
      </c>
      <c r="AH4">
        <v>9.7168862148440311</v>
      </c>
    </row>
    <row r="5" spans="1:34" x14ac:dyDescent="0.3">
      <c r="A5" s="26">
        <f ca="1">Exceedance!U5</f>
        <v>46174</v>
      </c>
      <c r="B5" s="1">
        <v>0.18730036637125802</v>
      </c>
      <c r="C5" s="1">
        <v>0.18730036637125802</v>
      </c>
      <c r="D5" s="1">
        <v>0.18730036637125802</v>
      </c>
      <c r="E5">
        <v>0.18730036637125802</v>
      </c>
      <c r="F5">
        <v>0.18730036637125802</v>
      </c>
      <c r="G5">
        <v>0.18730036637125802</v>
      </c>
      <c r="H5">
        <v>0.18730036637125802</v>
      </c>
      <c r="I5">
        <v>0.18730036637125802</v>
      </c>
      <c r="J5">
        <v>0.18730036637125802</v>
      </c>
      <c r="K5">
        <v>0.18730036637125802</v>
      </c>
      <c r="L5">
        <v>0.18730036637125802</v>
      </c>
      <c r="M5">
        <v>0.18730036637125802</v>
      </c>
      <c r="N5">
        <v>0.18730036637125802</v>
      </c>
      <c r="O5">
        <v>0.18730036637125802</v>
      </c>
      <c r="P5">
        <v>0.18730036637125802</v>
      </c>
      <c r="Q5">
        <v>0.18730036637125802</v>
      </c>
      <c r="R5">
        <v>0.18730036637125802</v>
      </c>
      <c r="S5">
        <v>0.18730036637125802</v>
      </c>
      <c r="T5">
        <v>0.18730036637125802</v>
      </c>
      <c r="U5">
        <v>0.18730036637125802</v>
      </c>
      <c r="V5">
        <v>0.18730036637125802</v>
      </c>
      <c r="W5">
        <v>0.18730036637125802</v>
      </c>
      <c r="X5">
        <v>0.18730036637125802</v>
      </c>
      <c r="Y5">
        <v>0.18730036637125802</v>
      </c>
      <c r="Z5">
        <v>0.18730036637125802</v>
      </c>
      <c r="AA5">
        <v>0.18730036637125802</v>
      </c>
      <c r="AB5">
        <v>0.18730036637125802</v>
      </c>
      <c r="AC5">
        <v>0.18730036637125802</v>
      </c>
      <c r="AD5">
        <v>0.18730036637125802</v>
      </c>
      <c r="AE5">
        <v>0.18730036637125802</v>
      </c>
      <c r="AF5">
        <v>0.18730036637125802</v>
      </c>
      <c r="AG5">
        <v>0.18730036637125802</v>
      </c>
      <c r="AH5">
        <v>0.18730036637125802</v>
      </c>
    </row>
    <row r="6" spans="1:34" x14ac:dyDescent="0.3">
      <c r="A6" s="26">
        <f ca="1">Exceedance!U6</f>
        <v>46204</v>
      </c>
      <c r="B6" s="1">
        <v>3.3775065426567292</v>
      </c>
      <c r="C6" s="1">
        <v>3.3775065426567292</v>
      </c>
      <c r="D6" s="1">
        <v>3.3775065426567292</v>
      </c>
      <c r="E6">
        <v>3.3775065426567292</v>
      </c>
      <c r="F6">
        <v>3.3775065426567292</v>
      </c>
      <c r="G6">
        <v>3.3775065426567292</v>
      </c>
      <c r="H6">
        <v>3.3775065426567292</v>
      </c>
      <c r="I6">
        <v>3.3775065426567292</v>
      </c>
      <c r="J6">
        <v>3.3775065426567292</v>
      </c>
      <c r="K6">
        <v>3.3775065426567292</v>
      </c>
      <c r="L6">
        <v>3.3775065426567292</v>
      </c>
      <c r="M6">
        <v>3.3775065426567292</v>
      </c>
      <c r="N6">
        <v>3.3775065426567292</v>
      </c>
      <c r="O6">
        <v>3.3775065426567292</v>
      </c>
      <c r="P6">
        <v>3.3775065426567292</v>
      </c>
      <c r="Q6">
        <v>3.3775065426567292</v>
      </c>
      <c r="R6">
        <v>3.3775065426567292</v>
      </c>
      <c r="S6">
        <v>3.3775065426567292</v>
      </c>
      <c r="T6">
        <v>3.3775065426567292</v>
      </c>
      <c r="U6">
        <v>3.3775065426567292</v>
      </c>
      <c r="V6">
        <v>3.3775065426567292</v>
      </c>
      <c r="W6">
        <v>3.3775065426567292</v>
      </c>
      <c r="X6">
        <v>3.3775065426567292</v>
      </c>
      <c r="Y6">
        <v>3.3775065426567292</v>
      </c>
      <c r="Z6">
        <v>3.3775065426567292</v>
      </c>
      <c r="AA6">
        <v>3.3775065426567292</v>
      </c>
      <c r="AB6">
        <v>3.3775065426567292</v>
      </c>
      <c r="AC6">
        <v>3.3775065426567292</v>
      </c>
      <c r="AD6">
        <v>3.3775065426567292</v>
      </c>
      <c r="AE6">
        <v>3.3775065426567292</v>
      </c>
      <c r="AF6">
        <v>3.3775065426567292</v>
      </c>
      <c r="AG6">
        <v>3.3775065426567292</v>
      </c>
      <c r="AH6">
        <v>3.3775065426567292</v>
      </c>
    </row>
    <row r="7" spans="1:34" x14ac:dyDescent="0.3">
      <c r="A7" s="26">
        <f ca="1">Exceedance!U7</f>
        <v>46235</v>
      </c>
      <c r="B7" s="1">
        <v>0</v>
      </c>
      <c r="C7" s="1">
        <v>0</v>
      </c>
      <c r="D7" s="1">
        <v>0</v>
      </c>
      <c r="E7">
        <v>0</v>
      </c>
      <c r="F7">
        <v>0</v>
      </c>
      <c r="G7">
        <v>0</v>
      </c>
      <c r="H7">
        <v>0</v>
      </c>
      <c r="I7">
        <v>0</v>
      </c>
      <c r="J7">
        <v>0</v>
      </c>
      <c r="K7">
        <v>0</v>
      </c>
      <c r="L7">
        <v>0</v>
      </c>
      <c r="M7">
        <v>0</v>
      </c>
      <c r="N7">
        <v>0</v>
      </c>
      <c r="O7">
        <v>0</v>
      </c>
      <c r="P7">
        <v>0</v>
      </c>
      <c r="Q7">
        <v>0</v>
      </c>
      <c r="R7">
        <v>0</v>
      </c>
      <c r="S7">
        <v>0</v>
      </c>
      <c r="T7">
        <v>0</v>
      </c>
      <c r="U7">
        <v>0</v>
      </c>
      <c r="V7">
        <v>0</v>
      </c>
      <c r="W7">
        <v>0</v>
      </c>
      <c r="X7">
        <v>0</v>
      </c>
      <c r="Y7">
        <v>0</v>
      </c>
      <c r="Z7">
        <v>0</v>
      </c>
      <c r="AA7">
        <v>0</v>
      </c>
      <c r="AB7">
        <v>0</v>
      </c>
      <c r="AC7">
        <v>0</v>
      </c>
      <c r="AD7">
        <v>0</v>
      </c>
      <c r="AE7">
        <v>0</v>
      </c>
      <c r="AF7">
        <v>0</v>
      </c>
      <c r="AG7">
        <v>0</v>
      </c>
      <c r="AH7">
        <v>0</v>
      </c>
    </row>
    <row r="8" spans="1:34" x14ac:dyDescent="0.3">
      <c r="A8" s="26">
        <f ca="1">Exceedance!U8</f>
        <v>46266</v>
      </c>
      <c r="B8" s="1">
        <v>0.78011902527904164</v>
      </c>
      <c r="C8" s="1">
        <v>0.78011902527904164</v>
      </c>
      <c r="D8" s="1">
        <v>0.78011902527904164</v>
      </c>
      <c r="E8">
        <v>0.78011902527904164</v>
      </c>
      <c r="F8">
        <v>0.78011902527904164</v>
      </c>
      <c r="G8">
        <v>0.78011902527904164</v>
      </c>
      <c r="H8">
        <v>0.78011902527904164</v>
      </c>
      <c r="I8">
        <v>0.78011902527904164</v>
      </c>
      <c r="J8">
        <v>0.78011902527904164</v>
      </c>
      <c r="K8">
        <v>0.78011902527904164</v>
      </c>
      <c r="L8">
        <v>0.78011902527904164</v>
      </c>
      <c r="M8">
        <v>0.78011902527904164</v>
      </c>
      <c r="N8">
        <v>0.78011902527904164</v>
      </c>
      <c r="O8">
        <v>0.78011902527904164</v>
      </c>
      <c r="P8">
        <v>0.78011902527904164</v>
      </c>
      <c r="Q8">
        <v>0.78011902527904164</v>
      </c>
      <c r="R8">
        <v>0.78011902527904164</v>
      </c>
      <c r="S8">
        <v>0.78011902527904164</v>
      </c>
      <c r="T8">
        <v>0.78011902527904164</v>
      </c>
      <c r="U8">
        <v>0.78011902527904164</v>
      </c>
      <c r="V8">
        <v>0.78011902527904164</v>
      </c>
      <c r="W8">
        <v>0.78011902527904164</v>
      </c>
      <c r="X8">
        <v>0.78011902527904164</v>
      </c>
      <c r="Y8">
        <v>0.78011902527904164</v>
      </c>
      <c r="Z8">
        <v>0.78011902527904164</v>
      </c>
      <c r="AA8">
        <v>0.78011902527904164</v>
      </c>
      <c r="AB8">
        <v>0.78011902527904164</v>
      </c>
      <c r="AC8">
        <v>0.78011902527904164</v>
      </c>
      <c r="AD8">
        <v>0.78011902527904164</v>
      </c>
      <c r="AE8">
        <v>0.78011902527904164</v>
      </c>
      <c r="AF8">
        <v>0.78011902527904164</v>
      </c>
      <c r="AG8">
        <v>0.78011902527904164</v>
      </c>
      <c r="AH8">
        <v>0.78011902527904164</v>
      </c>
    </row>
    <row r="9" spans="1:34" x14ac:dyDescent="0.3">
      <c r="A9" s="26">
        <f ca="1">Exceedance!U9</f>
        <v>46296</v>
      </c>
      <c r="B9" s="1">
        <v>1.0932455246923298</v>
      </c>
      <c r="C9" s="1">
        <v>1.0932455246923298</v>
      </c>
      <c r="D9" s="1">
        <v>1.0932455246923298</v>
      </c>
      <c r="E9">
        <v>1.0932455246923298</v>
      </c>
      <c r="F9">
        <v>1.0932455246923298</v>
      </c>
      <c r="G9">
        <v>1.0932455246923298</v>
      </c>
      <c r="H9">
        <v>1.0932455246923298</v>
      </c>
      <c r="I9">
        <v>1.0932455246923298</v>
      </c>
      <c r="J9">
        <v>1.0932455246923298</v>
      </c>
      <c r="K9">
        <v>1.0932455246923298</v>
      </c>
      <c r="L9">
        <v>1.0932455246923298</v>
      </c>
      <c r="M9">
        <v>1.0932455246923298</v>
      </c>
      <c r="N9">
        <v>1.0932455246923298</v>
      </c>
      <c r="O9">
        <v>1.0932455246923298</v>
      </c>
      <c r="P9">
        <v>1.0932455246923298</v>
      </c>
      <c r="Q9">
        <v>1.0932455246923298</v>
      </c>
      <c r="R9">
        <v>1.0932455246923298</v>
      </c>
      <c r="S9">
        <v>1.0932455246923298</v>
      </c>
      <c r="T9">
        <v>1.0932455246923298</v>
      </c>
      <c r="U9">
        <v>1.0932455246923298</v>
      </c>
      <c r="V9">
        <v>1.0932455246923298</v>
      </c>
      <c r="W9">
        <v>1.0932455246923298</v>
      </c>
      <c r="X9">
        <v>1.0932455246923298</v>
      </c>
      <c r="Y9">
        <v>1.0932455246923298</v>
      </c>
      <c r="Z9">
        <v>1.0932455246923298</v>
      </c>
      <c r="AA9">
        <v>1.0932455246923298</v>
      </c>
      <c r="AB9">
        <v>1.0932455246923298</v>
      </c>
      <c r="AC9">
        <v>1.0932455246923298</v>
      </c>
      <c r="AD9">
        <v>1.0932455246923298</v>
      </c>
      <c r="AE9">
        <v>1.0932455246923298</v>
      </c>
      <c r="AF9">
        <v>1.0932455246923298</v>
      </c>
      <c r="AG9">
        <v>1.0932455246923298</v>
      </c>
      <c r="AH9">
        <v>1.0932455246923298</v>
      </c>
    </row>
    <row r="10" spans="1:34" x14ac:dyDescent="0.3">
      <c r="A10" s="26">
        <f ca="1">Exceedance!U10</f>
        <v>46327</v>
      </c>
      <c r="B10" s="1">
        <v>0.61338441615532879</v>
      </c>
      <c r="C10" s="1">
        <v>0.61338441615532879</v>
      </c>
      <c r="D10" s="1">
        <v>0.61338441615532879</v>
      </c>
      <c r="E10">
        <v>0.61338441615532879</v>
      </c>
      <c r="F10">
        <v>0.61338441615532879</v>
      </c>
      <c r="G10">
        <v>0.61338441615532879</v>
      </c>
      <c r="H10">
        <v>0.61338441615532879</v>
      </c>
      <c r="I10">
        <v>0.61338441615532879</v>
      </c>
      <c r="J10">
        <v>0.61338441615532879</v>
      </c>
      <c r="K10">
        <v>0.61338441615532879</v>
      </c>
      <c r="L10">
        <v>0.61338441615532879</v>
      </c>
      <c r="M10">
        <v>0.61338441615532879</v>
      </c>
      <c r="N10">
        <v>0.61338441615532879</v>
      </c>
      <c r="O10">
        <v>0.61338441615532879</v>
      </c>
      <c r="P10">
        <v>0.61338441615532879</v>
      </c>
      <c r="Q10">
        <v>0.61338441615532879</v>
      </c>
      <c r="R10">
        <v>0.61338441615532879</v>
      </c>
      <c r="S10">
        <v>0.61338441615532879</v>
      </c>
      <c r="T10">
        <v>0.61338441615532879</v>
      </c>
      <c r="U10">
        <v>0.61338441615532879</v>
      </c>
      <c r="V10">
        <v>0.61338441615532879</v>
      </c>
      <c r="W10">
        <v>0.61338441615532879</v>
      </c>
      <c r="X10">
        <v>0.61338441615532879</v>
      </c>
      <c r="Y10">
        <v>0.61338441615532879</v>
      </c>
      <c r="Z10">
        <v>0.61338441615532879</v>
      </c>
      <c r="AA10">
        <v>0.61338441615532879</v>
      </c>
      <c r="AB10">
        <v>0.61338441615532879</v>
      </c>
      <c r="AC10">
        <v>0.61338441615532879</v>
      </c>
      <c r="AD10">
        <v>0.61338441615532879</v>
      </c>
      <c r="AE10">
        <v>0.61338441615532879</v>
      </c>
      <c r="AF10">
        <v>0.61338441615532879</v>
      </c>
      <c r="AG10">
        <v>0.61338441615532879</v>
      </c>
      <c r="AH10">
        <v>0.61338441615532879</v>
      </c>
    </row>
    <row r="11" spans="1:34" x14ac:dyDescent="0.3">
      <c r="A11" s="26">
        <f ca="1">Exceedance!U11</f>
        <v>46357</v>
      </c>
      <c r="B11" s="1">
        <v>0.33325806339678515</v>
      </c>
      <c r="C11" s="1">
        <v>0.33325806339678515</v>
      </c>
      <c r="D11" s="1">
        <v>0.33325806339678515</v>
      </c>
      <c r="E11">
        <v>0.33325806339678515</v>
      </c>
      <c r="F11">
        <v>0.33325806339678515</v>
      </c>
      <c r="G11">
        <v>0.33325806339678515</v>
      </c>
      <c r="H11">
        <v>0.33325806339678515</v>
      </c>
      <c r="I11">
        <v>0.33325806339678515</v>
      </c>
      <c r="J11">
        <v>0.33325806339678515</v>
      </c>
      <c r="K11">
        <v>0.33325806339678515</v>
      </c>
      <c r="L11">
        <v>0.33325806339678515</v>
      </c>
      <c r="M11">
        <v>0.33325806339678515</v>
      </c>
      <c r="N11">
        <v>0.33325806339678515</v>
      </c>
      <c r="O11">
        <v>0.33325806339678515</v>
      </c>
      <c r="P11">
        <v>0.33325806339678515</v>
      </c>
      <c r="Q11">
        <v>0.33325806339678515</v>
      </c>
      <c r="R11">
        <v>0.33325806339678515</v>
      </c>
      <c r="S11">
        <v>0.33325806339678515</v>
      </c>
      <c r="T11">
        <v>0.33325806339678515</v>
      </c>
      <c r="U11">
        <v>0.33325806339678515</v>
      </c>
      <c r="V11">
        <v>0.33325806339678515</v>
      </c>
      <c r="W11">
        <v>0.33325806339678515</v>
      </c>
      <c r="X11">
        <v>0.33325806339678515</v>
      </c>
      <c r="Y11">
        <v>0.33325806339678515</v>
      </c>
      <c r="Z11">
        <v>0.33325806339678515</v>
      </c>
      <c r="AA11">
        <v>0.33325806339678515</v>
      </c>
      <c r="AB11">
        <v>0.33325806339678515</v>
      </c>
      <c r="AC11">
        <v>0.33325806339678515</v>
      </c>
      <c r="AD11">
        <v>0.33325806339678515</v>
      </c>
      <c r="AE11">
        <v>0.33325806339678515</v>
      </c>
      <c r="AF11">
        <v>0.33325806339678515</v>
      </c>
      <c r="AG11">
        <v>0.33325806339678515</v>
      </c>
      <c r="AH11">
        <v>0.33325806339678515</v>
      </c>
    </row>
    <row r="12" spans="1:34" x14ac:dyDescent="0.3">
      <c r="A12" s="26">
        <f ca="1">Exceedance!U12</f>
        <v>46388</v>
      </c>
      <c r="B12" s="1">
        <v>9.3997832240722612E-2</v>
      </c>
      <c r="C12" s="1">
        <v>9.3997832240722612E-2</v>
      </c>
      <c r="D12" s="1">
        <v>9.3997832240722612E-2</v>
      </c>
      <c r="E12">
        <v>9.3997832240722612E-2</v>
      </c>
      <c r="F12">
        <v>9.3997832240722612E-2</v>
      </c>
      <c r="G12">
        <v>9.3997832240722612E-2</v>
      </c>
      <c r="H12">
        <v>9.3997832240722612E-2</v>
      </c>
      <c r="I12">
        <v>9.3997832240722612E-2</v>
      </c>
      <c r="J12">
        <v>9.3997832240722612E-2</v>
      </c>
      <c r="K12">
        <v>9.3997832240722612E-2</v>
      </c>
      <c r="L12">
        <v>9.3997832240722612E-2</v>
      </c>
      <c r="M12">
        <v>9.3997832240722612E-2</v>
      </c>
      <c r="N12">
        <v>9.3997832240722612E-2</v>
      </c>
      <c r="O12">
        <v>9.3997832240722612E-2</v>
      </c>
      <c r="P12">
        <v>9.3997832240722612E-2</v>
      </c>
      <c r="Q12">
        <v>9.3997832240722612E-2</v>
      </c>
      <c r="R12">
        <v>9.3997832240722612E-2</v>
      </c>
      <c r="S12">
        <v>9.3997832240722612E-2</v>
      </c>
      <c r="T12">
        <v>9.3997832240722612E-2</v>
      </c>
      <c r="U12">
        <v>9.3997832240722612E-2</v>
      </c>
      <c r="V12">
        <v>9.3997832240722612E-2</v>
      </c>
      <c r="W12">
        <v>9.3997832240722612E-2</v>
      </c>
      <c r="X12">
        <v>9.3997832240722612E-2</v>
      </c>
      <c r="Y12">
        <v>9.3997832240722612E-2</v>
      </c>
      <c r="Z12">
        <v>9.3997832240722612E-2</v>
      </c>
      <c r="AA12">
        <v>9.3997832240722612E-2</v>
      </c>
      <c r="AB12">
        <v>9.3997832240722612E-2</v>
      </c>
      <c r="AC12">
        <v>9.3997832240722612E-2</v>
      </c>
      <c r="AD12">
        <v>9.3997832240722612E-2</v>
      </c>
      <c r="AE12">
        <v>9.3997832240722612E-2</v>
      </c>
      <c r="AF12">
        <v>9.3997832240722612E-2</v>
      </c>
      <c r="AG12">
        <v>9.3997832240722612E-2</v>
      </c>
      <c r="AH12">
        <v>9.3997832240722612E-2</v>
      </c>
    </row>
    <row r="13" spans="1:34" x14ac:dyDescent="0.3">
      <c r="A13" s="26">
        <f ca="1">Exceedance!U13</f>
        <v>46419</v>
      </c>
      <c r="B13" s="1">
        <v>0.98178746481134183</v>
      </c>
      <c r="C13" s="1">
        <v>0.98178746481134183</v>
      </c>
      <c r="D13" s="1">
        <v>0.98178746481134183</v>
      </c>
      <c r="E13">
        <v>0.98178746481134183</v>
      </c>
      <c r="F13">
        <v>0.98178746481134183</v>
      </c>
      <c r="G13">
        <v>0.98178746481134183</v>
      </c>
      <c r="H13">
        <v>0.98178746481134183</v>
      </c>
      <c r="I13">
        <v>0.98178746481134183</v>
      </c>
      <c r="J13">
        <v>0.98178746481134183</v>
      </c>
      <c r="K13">
        <v>0.98178746481134183</v>
      </c>
      <c r="L13">
        <v>0.98178746481134183</v>
      </c>
      <c r="M13">
        <v>0.98178746481134183</v>
      </c>
      <c r="N13">
        <v>0.98178746481134183</v>
      </c>
      <c r="O13">
        <v>0.98178746481134183</v>
      </c>
      <c r="P13">
        <v>0.98178746481134183</v>
      </c>
      <c r="Q13">
        <v>0.98178746481134183</v>
      </c>
      <c r="R13">
        <v>0.98178746481134183</v>
      </c>
      <c r="S13">
        <v>0.98178746481134183</v>
      </c>
      <c r="T13">
        <v>0.98178746481134183</v>
      </c>
      <c r="U13">
        <v>0.98178746481134183</v>
      </c>
      <c r="V13">
        <v>0.98178746481134183</v>
      </c>
      <c r="W13">
        <v>0.98178746481134183</v>
      </c>
      <c r="X13">
        <v>0.98178746481134183</v>
      </c>
      <c r="Y13">
        <v>0.98178746481134183</v>
      </c>
      <c r="Z13">
        <v>0.98178746481134183</v>
      </c>
      <c r="AA13">
        <v>0.98178746481134183</v>
      </c>
      <c r="AB13">
        <v>0.98178746481134183</v>
      </c>
      <c r="AC13">
        <v>0.98178746481134183</v>
      </c>
      <c r="AD13">
        <v>0.98178746481134183</v>
      </c>
      <c r="AE13">
        <v>0.98178746481134183</v>
      </c>
      <c r="AF13">
        <v>0.98178746481134183</v>
      </c>
      <c r="AG13">
        <v>0.98178746481134183</v>
      </c>
      <c r="AH13">
        <v>0.98178746481134183</v>
      </c>
    </row>
    <row r="14" spans="1:34" x14ac:dyDescent="0.3">
      <c r="A14" s="26">
        <f ca="1">Exceedance!U14</f>
        <v>46447</v>
      </c>
      <c r="B14" s="1">
        <v>10.0195359129509</v>
      </c>
      <c r="C14" s="1">
        <v>10.0195359129509</v>
      </c>
      <c r="D14" s="1">
        <v>10.0195359129509</v>
      </c>
      <c r="E14">
        <v>10.0195359129509</v>
      </c>
      <c r="F14">
        <v>10.0195359129509</v>
      </c>
      <c r="G14">
        <v>10.0195359129509</v>
      </c>
      <c r="H14">
        <v>10.0195359129509</v>
      </c>
      <c r="I14">
        <v>10.0195359129509</v>
      </c>
      <c r="J14">
        <v>10.0195359129509</v>
      </c>
      <c r="K14">
        <v>10.0195359129509</v>
      </c>
      <c r="L14">
        <v>10.0195359129509</v>
      </c>
      <c r="M14">
        <v>10.0195359129509</v>
      </c>
      <c r="N14">
        <v>10.0195359129509</v>
      </c>
      <c r="O14">
        <v>10.0195359129509</v>
      </c>
      <c r="P14">
        <v>10.0195359129509</v>
      </c>
      <c r="Q14">
        <v>10.0195359129509</v>
      </c>
      <c r="R14">
        <v>10.0195359129509</v>
      </c>
      <c r="S14">
        <v>10.0195359129509</v>
      </c>
      <c r="T14">
        <v>10.0195359129509</v>
      </c>
      <c r="U14">
        <v>10.0195359129509</v>
      </c>
      <c r="V14">
        <v>10.0195359129509</v>
      </c>
      <c r="W14">
        <v>10.0195359129509</v>
      </c>
      <c r="X14">
        <v>10.0195359129509</v>
      </c>
      <c r="Y14">
        <v>10.0195359129509</v>
      </c>
      <c r="Z14">
        <v>10.0195359129509</v>
      </c>
      <c r="AA14">
        <v>10.0195359129509</v>
      </c>
      <c r="AB14">
        <v>10.0195359129509</v>
      </c>
      <c r="AC14">
        <v>10.0195359129509</v>
      </c>
      <c r="AD14">
        <v>10.0195359129509</v>
      </c>
      <c r="AE14">
        <v>10.0195359129509</v>
      </c>
      <c r="AF14">
        <v>10.0195359129509</v>
      </c>
      <c r="AG14">
        <v>10.0195359129509</v>
      </c>
      <c r="AH14">
        <v>10.0195359129509</v>
      </c>
    </row>
    <row r="15" spans="1:34" x14ac:dyDescent="0.3">
      <c r="A15" s="26">
        <f ca="1">Exceedance!U15</f>
        <v>46478</v>
      </c>
      <c r="B15" s="1">
        <v>18.468284875406521</v>
      </c>
      <c r="C15" s="1">
        <v>18.468284875406521</v>
      </c>
      <c r="D15" s="1">
        <v>18.468284875406521</v>
      </c>
      <c r="E15">
        <v>18.468284875406521</v>
      </c>
      <c r="F15">
        <v>18.468284875406521</v>
      </c>
      <c r="G15">
        <v>18.468284875406521</v>
      </c>
      <c r="H15">
        <v>18.468284875406521</v>
      </c>
      <c r="I15">
        <v>18.468284875406521</v>
      </c>
      <c r="J15">
        <v>18.468284875406521</v>
      </c>
      <c r="K15">
        <v>18.468284875406521</v>
      </c>
      <c r="L15">
        <v>18.468284875406521</v>
      </c>
      <c r="M15">
        <v>18.468284875406521</v>
      </c>
      <c r="N15">
        <v>18.468284875406521</v>
      </c>
      <c r="O15">
        <v>18.468284875406521</v>
      </c>
      <c r="P15">
        <v>18.468284875406521</v>
      </c>
      <c r="Q15">
        <v>18.468284875406521</v>
      </c>
      <c r="R15">
        <v>18.468284875406521</v>
      </c>
      <c r="S15">
        <v>18.468284875406521</v>
      </c>
      <c r="T15">
        <v>18.468284875406521</v>
      </c>
      <c r="U15">
        <v>18.468284875406521</v>
      </c>
      <c r="V15">
        <v>18.468284875406521</v>
      </c>
      <c r="W15">
        <v>18.468284875406521</v>
      </c>
      <c r="X15">
        <v>18.468284875406521</v>
      </c>
      <c r="Y15">
        <v>18.468284875406521</v>
      </c>
      <c r="Z15">
        <v>18.468284875406521</v>
      </c>
      <c r="AA15">
        <v>18.468284875406521</v>
      </c>
      <c r="AB15">
        <v>18.468284875406521</v>
      </c>
      <c r="AC15">
        <v>18.468284875406521</v>
      </c>
      <c r="AD15">
        <v>18.468284875406521</v>
      </c>
      <c r="AE15">
        <v>18.468284875406521</v>
      </c>
      <c r="AF15">
        <v>18.468284875406521</v>
      </c>
      <c r="AG15">
        <v>18.468284875406521</v>
      </c>
      <c r="AH15">
        <v>18.468284875406521</v>
      </c>
    </row>
    <row r="16" spans="1:34" x14ac:dyDescent="0.3">
      <c r="A16" s="26">
        <f ca="1">Exceedance!U16</f>
        <v>46508</v>
      </c>
      <c r="B16" s="1">
        <v>34.080186912451587</v>
      </c>
      <c r="C16" s="1">
        <v>34.080186912451587</v>
      </c>
      <c r="D16" s="1">
        <v>34.080186912451587</v>
      </c>
      <c r="E16">
        <v>34.080186912451587</v>
      </c>
      <c r="F16">
        <v>34.080186912451587</v>
      </c>
      <c r="G16">
        <v>34.080186912451587</v>
      </c>
      <c r="H16">
        <v>34.080186912451587</v>
      </c>
      <c r="I16">
        <v>34.080186912451587</v>
      </c>
      <c r="J16">
        <v>34.080186912451587</v>
      </c>
      <c r="K16">
        <v>34.080186912451587</v>
      </c>
      <c r="L16">
        <v>34.080186912451587</v>
      </c>
      <c r="M16">
        <v>34.080186912451587</v>
      </c>
      <c r="N16">
        <v>34.080186912451587</v>
      </c>
      <c r="O16">
        <v>34.080186912451587</v>
      </c>
      <c r="P16">
        <v>34.080186912451587</v>
      </c>
      <c r="Q16">
        <v>34.080186912451587</v>
      </c>
      <c r="R16">
        <v>34.080186912451587</v>
      </c>
      <c r="S16">
        <v>34.080186912451587</v>
      </c>
      <c r="T16">
        <v>34.080186912451587</v>
      </c>
      <c r="U16">
        <v>34.080186912451587</v>
      </c>
      <c r="V16">
        <v>34.080186912451587</v>
      </c>
      <c r="W16">
        <v>34.080186912451587</v>
      </c>
      <c r="X16">
        <v>34.080186912451587</v>
      </c>
      <c r="Y16">
        <v>34.080186912451587</v>
      </c>
      <c r="Z16">
        <v>34.080186912451587</v>
      </c>
      <c r="AA16">
        <v>34.080186912451587</v>
      </c>
      <c r="AB16">
        <v>34.080186912451587</v>
      </c>
      <c r="AC16">
        <v>34.080186912451587</v>
      </c>
      <c r="AD16">
        <v>34.080186912451587</v>
      </c>
      <c r="AE16">
        <v>34.080186912451587</v>
      </c>
      <c r="AF16">
        <v>34.080186912451587</v>
      </c>
      <c r="AG16">
        <v>34.080186912451587</v>
      </c>
      <c r="AH16">
        <v>34.080186912451587</v>
      </c>
    </row>
    <row r="17" spans="1:34" x14ac:dyDescent="0.3">
      <c r="A17" s="26">
        <f ca="1">Exceedance!U17</f>
        <v>46539</v>
      </c>
      <c r="B17" s="1">
        <v>24.521278837545019</v>
      </c>
      <c r="C17" s="1">
        <v>24.521278837545019</v>
      </c>
      <c r="D17" s="1">
        <v>24.521278837545019</v>
      </c>
      <c r="E17">
        <v>24.521278837545019</v>
      </c>
      <c r="F17">
        <v>24.521278837545019</v>
      </c>
      <c r="G17">
        <v>24.521278837545019</v>
      </c>
      <c r="H17">
        <v>24.521278837545019</v>
      </c>
      <c r="I17">
        <v>24.521278837545019</v>
      </c>
      <c r="J17">
        <v>24.521278837545019</v>
      </c>
      <c r="K17">
        <v>24.521278837545019</v>
      </c>
      <c r="L17">
        <v>24.521278837545019</v>
      </c>
      <c r="M17">
        <v>24.521278837545019</v>
      </c>
      <c r="N17">
        <v>24.521278837545019</v>
      </c>
      <c r="O17">
        <v>24.521278837545019</v>
      </c>
      <c r="P17">
        <v>24.521278837545019</v>
      </c>
      <c r="Q17">
        <v>24.521278837545019</v>
      </c>
      <c r="R17">
        <v>24.521278837545019</v>
      </c>
      <c r="S17">
        <v>24.521278837545019</v>
      </c>
      <c r="T17">
        <v>24.521278837545019</v>
      </c>
      <c r="U17">
        <v>24.521278837545019</v>
      </c>
      <c r="V17">
        <v>24.521278837545019</v>
      </c>
      <c r="W17">
        <v>24.521278837545019</v>
      </c>
      <c r="X17">
        <v>24.521278837545019</v>
      </c>
      <c r="Y17">
        <v>24.521278837545019</v>
      </c>
      <c r="Z17">
        <v>24.521278837545019</v>
      </c>
      <c r="AA17">
        <v>24.521278837545019</v>
      </c>
      <c r="AB17">
        <v>24.521278837545019</v>
      </c>
      <c r="AC17">
        <v>24.521278837545019</v>
      </c>
      <c r="AD17">
        <v>24.521278837545019</v>
      </c>
      <c r="AE17">
        <v>24.521278837545019</v>
      </c>
      <c r="AF17">
        <v>24.521278837545019</v>
      </c>
      <c r="AG17">
        <v>24.521278837545019</v>
      </c>
      <c r="AH17">
        <v>24.521278837545019</v>
      </c>
    </row>
    <row r="18" spans="1:34" x14ac:dyDescent="0.3">
      <c r="A18" s="26">
        <f ca="1">Exceedance!U18</f>
        <v>46569</v>
      </c>
      <c r="B18" s="1">
        <v>1.5178531944487026</v>
      </c>
      <c r="C18" s="1">
        <v>1.5178531944487026</v>
      </c>
      <c r="D18" s="1">
        <v>1.5178531944487026</v>
      </c>
      <c r="E18">
        <v>1.5178531944487026</v>
      </c>
      <c r="F18">
        <v>1.5178531944487026</v>
      </c>
      <c r="G18">
        <v>1.5178531944487026</v>
      </c>
      <c r="H18">
        <v>1.5178531944487026</v>
      </c>
      <c r="I18">
        <v>1.5178531944487026</v>
      </c>
      <c r="J18">
        <v>1.5178531944487026</v>
      </c>
      <c r="K18">
        <v>1.5178531944487026</v>
      </c>
      <c r="L18">
        <v>1.5178531944487026</v>
      </c>
      <c r="M18">
        <v>1.5178531944487026</v>
      </c>
      <c r="N18">
        <v>1.5178531944487026</v>
      </c>
      <c r="O18">
        <v>1.5178531944487026</v>
      </c>
      <c r="P18">
        <v>1.5178531944487026</v>
      </c>
      <c r="Q18">
        <v>1.5178531944487026</v>
      </c>
      <c r="R18">
        <v>1.5178531944487026</v>
      </c>
      <c r="S18">
        <v>1.5178531944487026</v>
      </c>
      <c r="T18">
        <v>1.5178531944487026</v>
      </c>
      <c r="U18">
        <v>1.5178531944487026</v>
      </c>
      <c r="V18">
        <v>1.5178531944487026</v>
      </c>
      <c r="W18">
        <v>1.5178531944487026</v>
      </c>
      <c r="X18">
        <v>1.5178531944487026</v>
      </c>
      <c r="Y18">
        <v>1.5178531944487026</v>
      </c>
      <c r="Z18">
        <v>1.5178531944487026</v>
      </c>
      <c r="AA18">
        <v>1.5178531944487026</v>
      </c>
      <c r="AB18">
        <v>1.5178531944487026</v>
      </c>
      <c r="AC18">
        <v>1.5178531944487026</v>
      </c>
      <c r="AD18">
        <v>1.5178531944487026</v>
      </c>
      <c r="AE18">
        <v>1.5178531944487026</v>
      </c>
      <c r="AF18">
        <v>1.5178531944487026</v>
      </c>
      <c r="AG18">
        <v>1.5178531944487026</v>
      </c>
      <c r="AH18">
        <v>1.5178531944487026</v>
      </c>
    </row>
    <row r="19" spans="1:34" x14ac:dyDescent="0.3">
      <c r="A19" s="26">
        <f ca="1">Exceedance!U19</f>
        <v>46600</v>
      </c>
      <c r="B19" s="1">
        <v>0.99691824917019389</v>
      </c>
      <c r="C19" s="1">
        <v>0.99691824917019389</v>
      </c>
      <c r="D19" s="1">
        <v>0.99691824917019389</v>
      </c>
      <c r="E19">
        <v>0.99691824917019389</v>
      </c>
      <c r="F19">
        <v>0.99691824917019389</v>
      </c>
      <c r="G19">
        <v>0.99691824917019389</v>
      </c>
      <c r="H19">
        <v>0.99691824917019389</v>
      </c>
      <c r="I19">
        <v>0.99691824917019389</v>
      </c>
      <c r="J19">
        <v>0.99691824917019389</v>
      </c>
      <c r="K19">
        <v>0.99691824917019389</v>
      </c>
      <c r="L19">
        <v>0.99691824917019389</v>
      </c>
      <c r="M19">
        <v>0.99691824917019389</v>
      </c>
      <c r="N19">
        <v>0.99691824917019389</v>
      </c>
      <c r="O19">
        <v>0.99691824917019389</v>
      </c>
      <c r="P19">
        <v>0.99691824917019389</v>
      </c>
      <c r="Q19">
        <v>0.99691824917019389</v>
      </c>
      <c r="R19">
        <v>0.99691824917019389</v>
      </c>
      <c r="S19">
        <v>0.99691824917019389</v>
      </c>
      <c r="T19">
        <v>0.99691824917019389</v>
      </c>
      <c r="U19">
        <v>0.99691824917019389</v>
      </c>
      <c r="V19">
        <v>0.99691824917019389</v>
      </c>
      <c r="W19">
        <v>0.99691824917019389</v>
      </c>
      <c r="X19">
        <v>0.99691824917019389</v>
      </c>
      <c r="Y19">
        <v>0.99691824917019389</v>
      </c>
      <c r="Z19">
        <v>0.99691824917019389</v>
      </c>
      <c r="AA19">
        <v>0.99691824917019389</v>
      </c>
      <c r="AB19">
        <v>0.99691824917019389</v>
      </c>
      <c r="AC19">
        <v>0.99691824917019389</v>
      </c>
      <c r="AD19">
        <v>0.99691824917019389</v>
      </c>
      <c r="AE19">
        <v>0.99691824917019389</v>
      </c>
      <c r="AF19">
        <v>0.99691824917019389</v>
      </c>
      <c r="AG19">
        <v>0.99691824917019389</v>
      </c>
      <c r="AH19">
        <v>0.99691824917019389</v>
      </c>
    </row>
    <row r="20" spans="1:34" x14ac:dyDescent="0.3">
      <c r="A20" s="26">
        <f ca="1">Exceedance!U20</f>
        <v>46631</v>
      </c>
      <c r="B20" s="1">
        <v>1.4568762422261501</v>
      </c>
      <c r="C20" s="1">
        <v>1.4568762422261501</v>
      </c>
      <c r="D20" s="1">
        <v>1.4568762422261501</v>
      </c>
      <c r="E20">
        <v>1.4568762422261501</v>
      </c>
      <c r="F20">
        <v>1.4568762422261501</v>
      </c>
      <c r="G20">
        <v>1.4568762422261501</v>
      </c>
      <c r="H20">
        <v>1.4568762422261501</v>
      </c>
      <c r="I20">
        <v>1.4568762422261501</v>
      </c>
      <c r="J20">
        <v>1.4568762422261501</v>
      </c>
      <c r="K20">
        <v>1.4568762422261501</v>
      </c>
      <c r="L20">
        <v>1.4568762422261501</v>
      </c>
      <c r="M20">
        <v>1.4568762422261501</v>
      </c>
      <c r="N20">
        <v>1.4568762422261501</v>
      </c>
      <c r="O20">
        <v>1.4568762422261501</v>
      </c>
      <c r="P20">
        <v>1.4568762422261501</v>
      </c>
      <c r="Q20">
        <v>1.4568762422261501</v>
      </c>
      <c r="R20">
        <v>1.4568762422261501</v>
      </c>
      <c r="S20">
        <v>1.4568762422261501</v>
      </c>
      <c r="T20">
        <v>1.4568762422261501</v>
      </c>
      <c r="U20">
        <v>1.4568762422261501</v>
      </c>
      <c r="V20">
        <v>1.4568762422261501</v>
      </c>
      <c r="W20">
        <v>1.4568762422261501</v>
      </c>
      <c r="X20">
        <v>1.4568762422261501</v>
      </c>
      <c r="Y20">
        <v>1.4568762422261501</v>
      </c>
      <c r="Z20">
        <v>1.4568762422261501</v>
      </c>
      <c r="AA20">
        <v>1.4568762422261501</v>
      </c>
      <c r="AB20">
        <v>1.4568762422261501</v>
      </c>
      <c r="AC20">
        <v>1.4568762422261501</v>
      </c>
      <c r="AD20">
        <v>1.4568762422261501</v>
      </c>
      <c r="AE20">
        <v>1.4568762422261501</v>
      </c>
      <c r="AF20">
        <v>1.4568762422261501</v>
      </c>
      <c r="AG20">
        <v>1.4568762422261501</v>
      </c>
      <c r="AH20">
        <v>1.4568762422261501</v>
      </c>
    </row>
    <row r="21" spans="1:34" x14ac:dyDescent="0.3">
      <c r="A21" s="26">
        <f ca="1">Exceedance!U21</f>
        <v>46661</v>
      </c>
      <c r="B21" s="1">
        <v>1.5976990319009208</v>
      </c>
      <c r="C21" s="1">
        <v>1.5976990319009208</v>
      </c>
      <c r="D21" s="1">
        <v>1.5976990319009208</v>
      </c>
      <c r="E21">
        <v>1.5976990319009208</v>
      </c>
      <c r="F21">
        <v>1.5976990319009208</v>
      </c>
      <c r="G21">
        <v>1.5976990319009208</v>
      </c>
      <c r="H21">
        <v>1.5976990319009208</v>
      </c>
      <c r="I21">
        <v>1.5976990319009208</v>
      </c>
      <c r="J21">
        <v>1.5976990319009208</v>
      </c>
      <c r="K21">
        <v>1.5976990319009208</v>
      </c>
      <c r="L21">
        <v>1.5976990319009208</v>
      </c>
      <c r="M21">
        <v>1.5976990319009208</v>
      </c>
      <c r="N21">
        <v>1.5976990319009208</v>
      </c>
      <c r="O21">
        <v>1.5976990319009208</v>
      </c>
      <c r="P21">
        <v>1.5976990319009208</v>
      </c>
      <c r="Q21">
        <v>1.5976990319009208</v>
      </c>
      <c r="R21">
        <v>1.5976990319009208</v>
      </c>
      <c r="S21">
        <v>1.5976990319009208</v>
      </c>
      <c r="T21">
        <v>1.5976990319009208</v>
      </c>
      <c r="U21">
        <v>1.5976990319009208</v>
      </c>
      <c r="V21">
        <v>1.5976990319009208</v>
      </c>
      <c r="W21">
        <v>1.5976990319009208</v>
      </c>
      <c r="X21">
        <v>1.5976990319009208</v>
      </c>
      <c r="Y21">
        <v>1.5976990319009208</v>
      </c>
      <c r="Z21">
        <v>1.5976990319009208</v>
      </c>
      <c r="AA21">
        <v>1.5976990319009208</v>
      </c>
      <c r="AB21">
        <v>1.5976990319009208</v>
      </c>
      <c r="AC21">
        <v>1.5976990319009208</v>
      </c>
      <c r="AD21">
        <v>1.5976990319009208</v>
      </c>
      <c r="AE21">
        <v>1.5976990319009208</v>
      </c>
      <c r="AF21">
        <v>1.5976990319009208</v>
      </c>
      <c r="AG21">
        <v>1.5976990319009208</v>
      </c>
      <c r="AH21">
        <v>1.5976990319009208</v>
      </c>
    </row>
    <row r="22" spans="1:34" x14ac:dyDescent="0.3">
      <c r="A22" s="26">
        <f ca="1">Exceedance!U22</f>
        <v>46692</v>
      </c>
      <c r="B22" s="1">
        <v>0.83348173284990457</v>
      </c>
      <c r="C22" s="1">
        <v>0.83348173284990457</v>
      </c>
      <c r="D22" s="1">
        <v>0.83348173284990457</v>
      </c>
      <c r="E22">
        <v>0.83348173284990457</v>
      </c>
      <c r="F22">
        <v>0.83348173284990457</v>
      </c>
      <c r="G22">
        <v>0.83348173284990457</v>
      </c>
      <c r="H22">
        <v>0.83348173284990457</v>
      </c>
      <c r="I22">
        <v>0.83348173284990457</v>
      </c>
      <c r="J22">
        <v>0.83348173284990457</v>
      </c>
      <c r="K22">
        <v>0.83348173284990457</v>
      </c>
      <c r="L22">
        <v>0.83348173284990457</v>
      </c>
      <c r="M22">
        <v>0.83348173284990457</v>
      </c>
      <c r="N22">
        <v>0.83348173284990457</v>
      </c>
      <c r="O22">
        <v>0.83348173284990457</v>
      </c>
      <c r="P22">
        <v>0.83348173284990457</v>
      </c>
      <c r="Q22">
        <v>0.83348173284990457</v>
      </c>
      <c r="R22">
        <v>0.83348173284990457</v>
      </c>
      <c r="S22">
        <v>0.83348173284990457</v>
      </c>
      <c r="T22">
        <v>0.83348173284990457</v>
      </c>
      <c r="U22">
        <v>0.83348173284990457</v>
      </c>
      <c r="V22">
        <v>0.83348173284990457</v>
      </c>
      <c r="W22">
        <v>0.83348173284990457</v>
      </c>
      <c r="X22">
        <v>0.83348173284990457</v>
      </c>
      <c r="Y22">
        <v>0.83348173284990457</v>
      </c>
      <c r="Z22">
        <v>0.83348173284990457</v>
      </c>
      <c r="AA22">
        <v>0.83348173284990457</v>
      </c>
      <c r="AB22">
        <v>0.83348173284990457</v>
      </c>
      <c r="AC22">
        <v>0.83348173284990457</v>
      </c>
      <c r="AD22">
        <v>0.83348173284990457</v>
      </c>
      <c r="AE22">
        <v>0.83348173284990457</v>
      </c>
      <c r="AF22">
        <v>0.83348173284990457</v>
      </c>
      <c r="AG22">
        <v>0.83348173284990457</v>
      </c>
      <c r="AH22">
        <v>0.83348173284990457</v>
      </c>
    </row>
    <row r="23" spans="1:34" x14ac:dyDescent="0.3">
      <c r="A23" s="26">
        <f ca="1">Exceedance!U23</f>
        <v>46722</v>
      </c>
      <c r="B23" s="1">
        <v>0.33325806339678515</v>
      </c>
      <c r="C23" s="1">
        <v>0.33325806339678515</v>
      </c>
      <c r="D23" s="1">
        <v>0.33325806339678515</v>
      </c>
      <c r="E23">
        <v>0.33325806339678515</v>
      </c>
      <c r="F23">
        <v>0.33325806339678515</v>
      </c>
      <c r="G23">
        <v>0.33325806339678515</v>
      </c>
      <c r="H23">
        <v>0.33325806339678515</v>
      </c>
      <c r="I23">
        <v>0.33325806339678515</v>
      </c>
      <c r="J23">
        <v>0.33325806339678515</v>
      </c>
      <c r="K23">
        <v>0.33325806339678515</v>
      </c>
      <c r="L23">
        <v>0.33325806339678515</v>
      </c>
      <c r="M23">
        <v>0.33325806339678515</v>
      </c>
      <c r="N23">
        <v>0.33325806339678515</v>
      </c>
      <c r="O23">
        <v>0.33325806339678515</v>
      </c>
      <c r="P23">
        <v>0.33325806339678515</v>
      </c>
      <c r="Q23">
        <v>0.33325806339678515</v>
      </c>
      <c r="R23">
        <v>0.33325806339678515</v>
      </c>
      <c r="S23">
        <v>0.33325806339678515</v>
      </c>
      <c r="T23">
        <v>0.33325806339678515</v>
      </c>
      <c r="U23">
        <v>0.33325806339678515</v>
      </c>
      <c r="V23">
        <v>0.33325806339678515</v>
      </c>
      <c r="W23">
        <v>0.33325806339678515</v>
      </c>
      <c r="X23">
        <v>0.33325806339678515</v>
      </c>
      <c r="Y23">
        <v>0.33325806339678515</v>
      </c>
      <c r="Z23">
        <v>0.33325806339678515</v>
      </c>
      <c r="AA23">
        <v>0.33325806339678515</v>
      </c>
      <c r="AB23">
        <v>0.33325806339678515</v>
      </c>
      <c r="AC23">
        <v>0.33325806339678515</v>
      </c>
      <c r="AD23">
        <v>0.33325806339678515</v>
      </c>
      <c r="AE23">
        <v>0.33325806339678515</v>
      </c>
      <c r="AF23">
        <v>0.33325806339678515</v>
      </c>
      <c r="AG23">
        <v>0.33325806339678515</v>
      </c>
      <c r="AH23">
        <v>0.33325806339678515</v>
      </c>
    </row>
    <row r="24" spans="1:34" x14ac:dyDescent="0.3">
      <c r="A24" s="26">
        <f ca="1">Exceedance!U24</f>
        <v>46753</v>
      </c>
      <c r="B24" s="1">
        <v>9.3997832240722612E-2</v>
      </c>
      <c r="C24" s="1">
        <v>9.3997832240722612E-2</v>
      </c>
      <c r="D24" s="1">
        <v>9.3997832240722612E-2</v>
      </c>
      <c r="E24">
        <v>9.3997832240722612E-2</v>
      </c>
      <c r="F24">
        <v>9.3997832240722612E-2</v>
      </c>
      <c r="G24">
        <v>9.3997832240722612E-2</v>
      </c>
      <c r="H24">
        <v>9.3997832240722612E-2</v>
      </c>
      <c r="I24">
        <v>9.3997832240722612E-2</v>
      </c>
      <c r="J24">
        <v>9.3997832240722612E-2</v>
      </c>
      <c r="K24">
        <v>9.3997832240722612E-2</v>
      </c>
      <c r="L24">
        <v>9.3997832240722612E-2</v>
      </c>
      <c r="M24">
        <v>9.3997832240722612E-2</v>
      </c>
      <c r="N24">
        <v>9.3997832240722612E-2</v>
      </c>
      <c r="O24">
        <v>9.3997832240722612E-2</v>
      </c>
      <c r="P24">
        <v>9.3997832240722612E-2</v>
      </c>
      <c r="Q24">
        <v>9.3997832240722612E-2</v>
      </c>
      <c r="R24">
        <v>9.3997832240722612E-2</v>
      </c>
      <c r="S24">
        <v>9.3997832240722612E-2</v>
      </c>
      <c r="T24">
        <v>9.3997832240722612E-2</v>
      </c>
      <c r="U24">
        <v>9.3997832240722612E-2</v>
      </c>
      <c r="V24">
        <v>9.3997832240722612E-2</v>
      </c>
      <c r="W24">
        <v>9.3997832240722612E-2</v>
      </c>
      <c r="X24">
        <v>9.3997832240722612E-2</v>
      </c>
      <c r="Y24">
        <v>9.3997832240722612E-2</v>
      </c>
      <c r="Z24">
        <v>9.3997832240722612E-2</v>
      </c>
      <c r="AA24">
        <v>9.3997832240722612E-2</v>
      </c>
      <c r="AB24">
        <v>9.3997832240722612E-2</v>
      </c>
      <c r="AC24">
        <v>9.3997832240722612E-2</v>
      </c>
      <c r="AD24">
        <v>9.3997832240722612E-2</v>
      </c>
      <c r="AE24">
        <v>9.3997832240722612E-2</v>
      </c>
      <c r="AF24">
        <v>9.3997832240722612E-2</v>
      </c>
      <c r="AG24">
        <v>9.3997832240722612E-2</v>
      </c>
      <c r="AH24">
        <v>9.3997832240722612E-2</v>
      </c>
    </row>
    <row r="25" spans="1:34" x14ac:dyDescent="0.3">
      <c r="A25" s="26">
        <f ca="1">Exceedance!U25</f>
        <v>46784</v>
      </c>
      <c r="B25" s="1">
        <v>0.88371589871433087</v>
      </c>
      <c r="C25" s="1">
        <v>0.88371589871433087</v>
      </c>
      <c r="D25" s="1">
        <v>0.88371589871433087</v>
      </c>
      <c r="E25">
        <v>0.88371589871433087</v>
      </c>
      <c r="F25">
        <v>0.88371589871433087</v>
      </c>
      <c r="G25">
        <v>0.88371589871433087</v>
      </c>
      <c r="H25">
        <v>0.88371589871433087</v>
      </c>
      <c r="I25">
        <v>0.88371589871433087</v>
      </c>
      <c r="J25">
        <v>0.88371589871433087</v>
      </c>
      <c r="K25">
        <v>0.88371589871433087</v>
      </c>
      <c r="L25">
        <v>0.88371589871433087</v>
      </c>
      <c r="M25">
        <v>0.88371589871433087</v>
      </c>
      <c r="N25">
        <v>0.88371589871433087</v>
      </c>
      <c r="O25">
        <v>0.88371589871433087</v>
      </c>
      <c r="P25">
        <v>0.88371589871433087</v>
      </c>
      <c r="Q25">
        <v>0.88371589871433087</v>
      </c>
      <c r="R25">
        <v>0.88371589871433087</v>
      </c>
      <c r="S25">
        <v>0.88371589871433087</v>
      </c>
      <c r="T25">
        <v>0.88371589871433087</v>
      </c>
      <c r="U25">
        <v>0.88371589871433087</v>
      </c>
      <c r="V25">
        <v>0.88371589871433087</v>
      </c>
      <c r="W25">
        <v>0.88371589871433087</v>
      </c>
      <c r="X25">
        <v>0.88371589871433087</v>
      </c>
      <c r="Y25">
        <v>0.88371589871433087</v>
      </c>
      <c r="Z25">
        <v>0.88371589871433087</v>
      </c>
      <c r="AA25">
        <v>0.88371589871433087</v>
      </c>
      <c r="AB25">
        <v>0.88371589871433087</v>
      </c>
      <c r="AC25">
        <v>0.88371589871433087</v>
      </c>
      <c r="AD25">
        <v>0.88371589871433087</v>
      </c>
      <c r="AE25">
        <v>0.88371589871433087</v>
      </c>
      <c r="AF25">
        <v>0.88371589871433087</v>
      </c>
      <c r="AG25">
        <v>0.88371589871433087</v>
      </c>
      <c r="AH25">
        <v>0.88371589871433087</v>
      </c>
    </row>
    <row r="26" spans="1:34" x14ac:dyDescent="0.3">
      <c r="A26" s="26">
        <f ca="1">Exceedance!U26</f>
        <v>46813</v>
      </c>
      <c r="B26" s="1">
        <v>10.0195359129509</v>
      </c>
      <c r="C26" s="1">
        <v>10.0195359129509</v>
      </c>
      <c r="D26" s="1">
        <v>10.0195359129509</v>
      </c>
      <c r="E26">
        <v>10.0195359129509</v>
      </c>
      <c r="F26">
        <v>10.0195359129509</v>
      </c>
      <c r="G26">
        <v>10.0195359129509</v>
      </c>
      <c r="H26">
        <v>10.0195359129509</v>
      </c>
      <c r="I26">
        <v>10.0195359129509</v>
      </c>
      <c r="J26">
        <v>10.0195359129509</v>
      </c>
      <c r="K26">
        <v>10.0195359129509</v>
      </c>
      <c r="L26">
        <v>10.0195359129509</v>
      </c>
      <c r="M26">
        <v>10.0195359129509</v>
      </c>
      <c r="N26">
        <v>10.0195359129509</v>
      </c>
      <c r="O26">
        <v>10.0195359129509</v>
      </c>
      <c r="P26">
        <v>10.0195359129509</v>
      </c>
      <c r="Q26">
        <v>10.0195359129509</v>
      </c>
      <c r="R26">
        <v>10.0195359129509</v>
      </c>
      <c r="S26">
        <v>10.0195359129509</v>
      </c>
      <c r="T26">
        <v>10.0195359129509</v>
      </c>
      <c r="U26">
        <v>10.0195359129509</v>
      </c>
      <c r="V26">
        <v>10.0195359129509</v>
      </c>
      <c r="W26">
        <v>10.0195359129509</v>
      </c>
      <c r="X26">
        <v>10.0195359129509</v>
      </c>
      <c r="Y26">
        <v>10.0195359129509</v>
      </c>
      <c r="Z26">
        <v>10.0195359129509</v>
      </c>
      <c r="AA26">
        <v>10.0195359129509</v>
      </c>
      <c r="AB26">
        <v>10.0195359129509</v>
      </c>
      <c r="AC26">
        <v>10.0195359129509</v>
      </c>
      <c r="AD26">
        <v>10.0195359129509</v>
      </c>
      <c r="AE26">
        <v>10.0195359129509</v>
      </c>
      <c r="AF26">
        <v>10.0195359129509</v>
      </c>
      <c r="AG26">
        <v>10.0195359129509</v>
      </c>
      <c r="AH26">
        <v>10.0195359129509</v>
      </c>
    </row>
    <row r="27" spans="1:34" x14ac:dyDescent="0.3">
      <c r="A27" s="26">
        <f ca="1">Exceedance!U27</f>
        <v>46844</v>
      </c>
      <c r="B27" s="1">
        <v>18.468284875406521</v>
      </c>
      <c r="C27" s="1">
        <v>18.468284875406521</v>
      </c>
      <c r="D27" s="1">
        <v>18.468284875406521</v>
      </c>
      <c r="E27">
        <v>18.468284875406521</v>
      </c>
      <c r="F27">
        <v>18.468284875406521</v>
      </c>
      <c r="G27">
        <v>18.468284875406521</v>
      </c>
      <c r="H27">
        <v>18.468284875406521</v>
      </c>
      <c r="I27">
        <v>18.468284875406521</v>
      </c>
      <c r="J27">
        <v>18.468284875406521</v>
      </c>
      <c r="K27">
        <v>18.468284875406521</v>
      </c>
      <c r="L27">
        <v>18.468284875406521</v>
      </c>
      <c r="M27">
        <v>18.468284875406521</v>
      </c>
      <c r="N27">
        <v>18.468284875406521</v>
      </c>
      <c r="O27">
        <v>18.468284875406521</v>
      </c>
      <c r="P27">
        <v>18.468284875406521</v>
      </c>
      <c r="Q27">
        <v>18.468284875406521</v>
      </c>
      <c r="R27">
        <v>18.468284875406521</v>
      </c>
      <c r="S27">
        <v>18.468284875406521</v>
      </c>
      <c r="T27">
        <v>18.468284875406521</v>
      </c>
      <c r="U27">
        <v>18.468284875406521</v>
      </c>
      <c r="V27">
        <v>18.468284875406521</v>
      </c>
      <c r="W27">
        <v>18.468284875406521</v>
      </c>
      <c r="X27">
        <v>18.468284875406521</v>
      </c>
      <c r="Y27">
        <v>18.468284875406521</v>
      </c>
      <c r="Z27">
        <v>18.468284875406521</v>
      </c>
      <c r="AA27">
        <v>18.468284875406521</v>
      </c>
      <c r="AB27">
        <v>18.468284875406521</v>
      </c>
      <c r="AC27">
        <v>18.468284875406521</v>
      </c>
      <c r="AD27">
        <v>18.468284875406521</v>
      </c>
      <c r="AE27">
        <v>18.468284875406521</v>
      </c>
      <c r="AF27">
        <v>18.468284875406521</v>
      </c>
      <c r="AG27">
        <v>18.468284875406521</v>
      </c>
      <c r="AH27">
        <v>18.468284875406521</v>
      </c>
    </row>
    <row r="28" spans="1:34" x14ac:dyDescent="0.3">
      <c r="A28" s="26">
        <f ca="1">Exceedance!U28</f>
        <v>46874</v>
      </c>
      <c r="B28" s="1">
        <v>34.080186912451587</v>
      </c>
      <c r="C28" s="1">
        <v>34.080186912451587</v>
      </c>
      <c r="D28" s="1">
        <v>34.080186912451587</v>
      </c>
      <c r="E28">
        <v>34.080186912451587</v>
      </c>
      <c r="F28">
        <v>34.080186912451587</v>
      </c>
      <c r="G28">
        <v>34.080186912451587</v>
      </c>
      <c r="H28">
        <v>34.080186912451587</v>
      </c>
      <c r="I28">
        <v>34.080186912451587</v>
      </c>
      <c r="J28">
        <v>34.080186912451587</v>
      </c>
      <c r="K28">
        <v>34.080186912451587</v>
      </c>
      <c r="L28">
        <v>34.080186912451587</v>
      </c>
      <c r="M28">
        <v>34.080186912451587</v>
      </c>
      <c r="N28">
        <v>34.080186912451587</v>
      </c>
      <c r="O28">
        <v>34.080186912451587</v>
      </c>
      <c r="P28">
        <v>34.080186912451587</v>
      </c>
      <c r="Q28">
        <v>34.080186912451587</v>
      </c>
      <c r="R28">
        <v>34.080186912451587</v>
      </c>
      <c r="S28">
        <v>34.080186912451587</v>
      </c>
      <c r="T28">
        <v>34.080186912451587</v>
      </c>
      <c r="U28">
        <v>34.080186912451587</v>
      </c>
      <c r="V28">
        <v>34.080186912451587</v>
      </c>
      <c r="W28">
        <v>34.080186912451587</v>
      </c>
      <c r="X28">
        <v>34.080186912451587</v>
      </c>
      <c r="Y28">
        <v>34.080186912451587</v>
      </c>
      <c r="Z28">
        <v>34.080186912451587</v>
      </c>
      <c r="AA28">
        <v>34.080186912451587</v>
      </c>
      <c r="AB28">
        <v>34.080186912451587</v>
      </c>
      <c r="AC28">
        <v>34.080186912451587</v>
      </c>
      <c r="AD28">
        <v>34.080186912451587</v>
      </c>
      <c r="AE28">
        <v>34.080186912451587</v>
      </c>
      <c r="AF28">
        <v>34.080186912451587</v>
      </c>
      <c r="AG28">
        <v>34.080186912451587</v>
      </c>
      <c r="AH28">
        <v>34.080186912451587</v>
      </c>
    </row>
    <row r="29" spans="1:34" x14ac:dyDescent="0.3">
      <c r="A29" s="26">
        <f ca="1">Exceedance!U29</f>
        <v>46905</v>
      </c>
      <c r="B29" s="1">
        <v>24.521278837545019</v>
      </c>
      <c r="C29" s="1">
        <v>24.521278837545019</v>
      </c>
      <c r="D29" s="1">
        <v>24.521278837545019</v>
      </c>
      <c r="E29">
        <v>24.521278837545019</v>
      </c>
      <c r="F29">
        <v>24.521278837545019</v>
      </c>
      <c r="G29">
        <v>24.521278837545019</v>
      </c>
      <c r="H29">
        <v>24.521278837545019</v>
      </c>
      <c r="I29">
        <v>24.521278837545019</v>
      </c>
      <c r="J29">
        <v>24.521278837545019</v>
      </c>
      <c r="K29">
        <v>24.521278837545019</v>
      </c>
      <c r="L29">
        <v>24.521278837545019</v>
      </c>
      <c r="M29">
        <v>24.521278837545019</v>
      </c>
      <c r="N29">
        <v>24.521278837545019</v>
      </c>
      <c r="O29">
        <v>24.521278837545019</v>
      </c>
      <c r="P29">
        <v>24.521278837545019</v>
      </c>
      <c r="Q29">
        <v>24.521278837545019</v>
      </c>
      <c r="R29">
        <v>24.521278837545019</v>
      </c>
      <c r="S29">
        <v>24.521278837545019</v>
      </c>
      <c r="T29">
        <v>24.521278837545019</v>
      </c>
      <c r="U29">
        <v>24.521278837545019</v>
      </c>
      <c r="V29">
        <v>24.521278837545019</v>
      </c>
      <c r="W29">
        <v>24.521278837545019</v>
      </c>
      <c r="X29">
        <v>24.521278837545019</v>
      </c>
      <c r="Y29">
        <v>24.521278837545019</v>
      </c>
      <c r="Z29">
        <v>24.521278837545019</v>
      </c>
      <c r="AA29">
        <v>24.521278837545019</v>
      </c>
      <c r="AB29">
        <v>24.521278837545019</v>
      </c>
      <c r="AC29">
        <v>24.521278837545019</v>
      </c>
      <c r="AD29">
        <v>24.521278837545019</v>
      </c>
      <c r="AE29">
        <v>24.521278837545019</v>
      </c>
      <c r="AF29">
        <v>24.521278837545019</v>
      </c>
      <c r="AG29">
        <v>24.521278837545019</v>
      </c>
      <c r="AH29">
        <v>24.521278837545019</v>
      </c>
    </row>
    <row r="30" spans="1:34" x14ac:dyDescent="0.3">
      <c r="A30" s="26">
        <f ca="1">Exceedance!U30</f>
        <v>46935</v>
      </c>
      <c r="B30" s="1">
        <v>1.5178531944487026</v>
      </c>
      <c r="C30" s="1">
        <v>1.5178531944487026</v>
      </c>
      <c r="D30" s="1">
        <v>1.5178531944487026</v>
      </c>
      <c r="E30">
        <v>1.5178531944487026</v>
      </c>
      <c r="F30">
        <v>1.5178531944487026</v>
      </c>
      <c r="G30">
        <v>1.5178531944487026</v>
      </c>
      <c r="H30">
        <v>1.5178531944487026</v>
      </c>
      <c r="I30">
        <v>1.5178531944487026</v>
      </c>
      <c r="J30">
        <v>1.5178531944487026</v>
      </c>
      <c r="K30">
        <v>1.5178531944487026</v>
      </c>
      <c r="L30">
        <v>1.5178531944487026</v>
      </c>
      <c r="M30">
        <v>1.5178531944487026</v>
      </c>
      <c r="N30">
        <v>1.5178531944487026</v>
      </c>
      <c r="O30">
        <v>1.5178531944487026</v>
      </c>
      <c r="P30">
        <v>1.5178531944487026</v>
      </c>
      <c r="Q30">
        <v>1.5178531944487026</v>
      </c>
      <c r="R30">
        <v>1.5178531944487026</v>
      </c>
      <c r="S30">
        <v>1.5178531944487026</v>
      </c>
      <c r="T30">
        <v>1.5178531944487026</v>
      </c>
      <c r="U30">
        <v>1.5178531944487026</v>
      </c>
      <c r="V30">
        <v>1.5178531944487026</v>
      </c>
      <c r="W30">
        <v>1.5178531944487026</v>
      </c>
      <c r="X30">
        <v>1.5178531944487026</v>
      </c>
      <c r="Y30">
        <v>1.5178531944487026</v>
      </c>
      <c r="Z30">
        <v>1.5178531944487026</v>
      </c>
      <c r="AA30">
        <v>1.5178531944487026</v>
      </c>
      <c r="AB30">
        <v>1.5178531944487026</v>
      </c>
      <c r="AC30">
        <v>1.5178531944487026</v>
      </c>
      <c r="AD30">
        <v>1.5178531944487026</v>
      </c>
      <c r="AE30">
        <v>1.5178531944487026</v>
      </c>
      <c r="AF30">
        <v>1.5178531944487026</v>
      </c>
      <c r="AG30">
        <v>1.5178531944487026</v>
      </c>
      <c r="AH30">
        <v>1.5178531944487026</v>
      </c>
    </row>
    <row r="31" spans="1:34" x14ac:dyDescent="0.3">
      <c r="A31" s="26">
        <f ca="1">Exceedance!U31</f>
        <v>46966</v>
      </c>
      <c r="B31" s="1">
        <v>0.99691824917019389</v>
      </c>
      <c r="C31" s="1">
        <v>0.99691824917019389</v>
      </c>
      <c r="D31" s="1">
        <v>0.99691824917019389</v>
      </c>
      <c r="E31">
        <v>0.99691824917019389</v>
      </c>
      <c r="F31">
        <v>0.99691824917019389</v>
      </c>
      <c r="G31">
        <v>0.99691824917019389</v>
      </c>
      <c r="H31">
        <v>0.99691824917019389</v>
      </c>
      <c r="I31">
        <v>0.99691824917019389</v>
      </c>
      <c r="J31">
        <v>0.99691824917019389</v>
      </c>
      <c r="K31">
        <v>0.99691824917019389</v>
      </c>
      <c r="L31">
        <v>0.99691824917019389</v>
      </c>
      <c r="M31">
        <v>0.99691824917019389</v>
      </c>
      <c r="N31">
        <v>0.99691824917019389</v>
      </c>
      <c r="O31">
        <v>0.99691824917019389</v>
      </c>
      <c r="P31">
        <v>0.99691824917019389</v>
      </c>
      <c r="Q31">
        <v>0.99691824917019389</v>
      </c>
      <c r="R31">
        <v>0.99691824917019389</v>
      </c>
      <c r="S31">
        <v>0.99691824917019389</v>
      </c>
      <c r="T31">
        <v>0.99691824917019389</v>
      </c>
      <c r="U31">
        <v>0.99691824917019389</v>
      </c>
      <c r="V31">
        <v>0.99691824917019389</v>
      </c>
      <c r="W31">
        <v>0.99691824917019389</v>
      </c>
      <c r="X31">
        <v>0.99691824917019389</v>
      </c>
      <c r="Y31">
        <v>0.99691824917019389</v>
      </c>
      <c r="Z31">
        <v>0.99691824917019389</v>
      </c>
      <c r="AA31">
        <v>0.99691824917019389</v>
      </c>
      <c r="AB31">
        <v>0.99691824917019389</v>
      </c>
      <c r="AC31">
        <v>0.99691824917019389</v>
      </c>
      <c r="AD31">
        <v>0.99691824917019389</v>
      </c>
      <c r="AE31">
        <v>0.99691824917019389</v>
      </c>
      <c r="AF31">
        <v>0.99691824917019389</v>
      </c>
      <c r="AG31">
        <v>0.99691824917019389</v>
      </c>
      <c r="AH31">
        <v>0.99691824917019389</v>
      </c>
    </row>
    <row r="32" spans="1:34" x14ac:dyDescent="0.3">
      <c r="A32" s="26">
        <f ca="1">Exceedance!U32</f>
        <v>46997</v>
      </c>
      <c r="B32" s="1">
        <v>1.4568762422261501</v>
      </c>
      <c r="C32" s="1">
        <v>1.4568762422261501</v>
      </c>
      <c r="D32" s="1">
        <v>1.4568762422261501</v>
      </c>
      <c r="E32">
        <v>1.4568762422261501</v>
      </c>
      <c r="F32">
        <v>1.4568762422261501</v>
      </c>
      <c r="G32">
        <v>1.4568762422261501</v>
      </c>
      <c r="H32">
        <v>1.4568762422261501</v>
      </c>
      <c r="I32">
        <v>1.4568762422261501</v>
      </c>
      <c r="J32">
        <v>1.4568762422261501</v>
      </c>
      <c r="K32">
        <v>1.4568762422261501</v>
      </c>
      <c r="L32">
        <v>1.4568762422261501</v>
      </c>
      <c r="M32">
        <v>1.4568762422261501</v>
      </c>
      <c r="N32">
        <v>1.4568762422261501</v>
      </c>
      <c r="O32">
        <v>1.4568762422261501</v>
      </c>
      <c r="P32">
        <v>1.4568762422261501</v>
      </c>
      <c r="Q32">
        <v>1.4568762422261501</v>
      </c>
      <c r="R32">
        <v>1.4568762422261501</v>
      </c>
      <c r="S32">
        <v>1.4568762422261501</v>
      </c>
      <c r="T32">
        <v>1.4568762422261501</v>
      </c>
      <c r="U32">
        <v>1.4568762422261501</v>
      </c>
      <c r="V32">
        <v>1.4568762422261501</v>
      </c>
      <c r="W32">
        <v>1.4568762422261501</v>
      </c>
      <c r="X32">
        <v>1.4568762422261501</v>
      </c>
      <c r="Y32">
        <v>1.4568762422261501</v>
      </c>
      <c r="Z32">
        <v>1.4568762422261501</v>
      </c>
      <c r="AA32">
        <v>1.4568762422261501</v>
      </c>
      <c r="AB32">
        <v>1.4568762422261501</v>
      </c>
      <c r="AC32">
        <v>1.4568762422261501</v>
      </c>
      <c r="AD32">
        <v>1.4568762422261501</v>
      </c>
      <c r="AE32">
        <v>1.4568762422261501</v>
      </c>
      <c r="AF32">
        <v>1.4568762422261501</v>
      </c>
      <c r="AG32">
        <v>1.4568762422261501</v>
      </c>
      <c r="AH32">
        <v>1.4568762422261501</v>
      </c>
    </row>
    <row r="33" spans="1:34" x14ac:dyDescent="0.3">
      <c r="A33" s="26">
        <f ca="1">Exceedance!U33</f>
        <v>47027</v>
      </c>
      <c r="B33" s="1">
        <v>1.5976990319009208</v>
      </c>
      <c r="C33" s="1">
        <v>1.5976990319009208</v>
      </c>
      <c r="D33" s="1">
        <v>1.5976990319009208</v>
      </c>
      <c r="E33">
        <v>1.5976990319009208</v>
      </c>
      <c r="F33">
        <v>1.5976990319009208</v>
      </c>
      <c r="G33">
        <v>1.5976990319009208</v>
      </c>
      <c r="H33">
        <v>1.5976990319009208</v>
      </c>
      <c r="I33">
        <v>1.5976990319009208</v>
      </c>
      <c r="J33">
        <v>1.5976990319009208</v>
      </c>
      <c r="K33">
        <v>1.5976990319009208</v>
      </c>
      <c r="L33">
        <v>1.5976990319009208</v>
      </c>
      <c r="M33">
        <v>1.5976990319009208</v>
      </c>
      <c r="N33">
        <v>1.5976990319009208</v>
      </c>
      <c r="O33">
        <v>1.5976990319009208</v>
      </c>
      <c r="P33">
        <v>1.5976990319009208</v>
      </c>
      <c r="Q33">
        <v>1.5976990319009208</v>
      </c>
      <c r="R33">
        <v>1.5976990319009208</v>
      </c>
      <c r="S33">
        <v>1.5976990319009208</v>
      </c>
      <c r="T33">
        <v>1.5976990319009208</v>
      </c>
      <c r="U33">
        <v>1.5976990319009208</v>
      </c>
      <c r="V33">
        <v>1.5976990319009208</v>
      </c>
      <c r="W33">
        <v>1.5976990319009208</v>
      </c>
      <c r="X33">
        <v>1.5976990319009208</v>
      </c>
      <c r="Y33">
        <v>1.5976990319009208</v>
      </c>
      <c r="Z33">
        <v>1.5976990319009208</v>
      </c>
      <c r="AA33">
        <v>1.5976990319009208</v>
      </c>
      <c r="AB33">
        <v>1.5976990319009208</v>
      </c>
      <c r="AC33">
        <v>1.5976990319009208</v>
      </c>
      <c r="AD33">
        <v>1.5976990319009208</v>
      </c>
      <c r="AE33">
        <v>1.5976990319009208</v>
      </c>
      <c r="AF33">
        <v>1.5976990319009208</v>
      </c>
      <c r="AG33">
        <v>1.5976990319009208</v>
      </c>
      <c r="AH33">
        <v>1.5976990319009208</v>
      </c>
    </row>
    <row r="34" spans="1:34" x14ac:dyDescent="0.3">
      <c r="A34" s="26">
        <f ca="1">Exceedance!U34</f>
        <v>47058</v>
      </c>
      <c r="B34" s="1">
        <v>0.83348173284990457</v>
      </c>
      <c r="C34" s="1">
        <v>0.83348173284990457</v>
      </c>
      <c r="D34" s="1">
        <v>0.83348173284990457</v>
      </c>
      <c r="E34">
        <v>0.83348173284990457</v>
      </c>
      <c r="F34">
        <v>0.83348173284990457</v>
      </c>
      <c r="G34">
        <v>0.83348173284990457</v>
      </c>
      <c r="H34">
        <v>0.83348173284990457</v>
      </c>
      <c r="I34">
        <v>0.83348173284990457</v>
      </c>
      <c r="J34">
        <v>0.83348173284990457</v>
      </c>
      <c r="K34">
        <v>0.83348173284990457</v>
      </c>
      <c r="L34">
        <v>0.83348173284990457</v>
      </c>
      <c r="M34">
        <v>0.83348173284990457</v>
      </c>
      <c r="N34">
        <v>0.83348173284990457</v>
      </c>
      <c r="O34">
        <v>0.83348173284990457</v>
      </c>
      <c r="P34">
        <v>0.83348173284990457</v>
      </c>
      <c r="Q34">
        <v>0.83348173284990457</v>
      </c>
      <c r="R34">
        <v>0.83348173284990457</v>
      </c>
      <c r="S34">
        <v>0.83348173284990457</v>
      </c>
      <c r="T34">
        <v>0.83348173284990457</v>
      </c>
      <c r="U34">
        <v>0.83348173284990457</v>
      </c>
      <c r="V34">
        <v>0.83348173284990457</v>
      </c>
      <c r="W34">
        <v>0.83348173284990457</v>
      </c>
      <c r="X34">
        <v>0.83348173284990457</v>
      </c>
      <c r="Y34">
        <v>0.83348173284990457</v>
      </c>
      <c r="Z34">
        <v>0.83348173284990457</v>
      </c>
      <c r="AA34">
        <v>0.83348173284990457</v>
      </c>
      <c r="AB34">
        <v>0.83348173284990457</v>
      </c>
      <c r="AC34">
        <v>0.83348173284990457</v>
      </c>
      <c r="AD34">
        <v>0.83348173284990457</v>
      </c>
      <c r="AE34">
        <v>0.83348173284990457</v>
      </c>
      <c r="AF34">
        <v>0.83348173284990457</v>
      </c>
      <c r="AG34">
        <v>0.83348173284990457</v>
      </c>
      <c r="AH34">
        <v>0.83348173284990457</v>
      </c>
    </row>
    <row r="35" spans="1:34" x14ac:dyDescent="0.3">
      <c r="A35" s="26">
        <f ca="1">Exceedance!U35</f>
        <v>47088</v>
      </c>
      <c r="B35" s="1">
        <v>0.33325806339678515</v>
      </c>
      <c r="C35" s="1">
        <v>0.33325806339678515</v>
      </c>
      <c r="D35" s="1">
        <v>0.33325806339678515</v>
      </c>
      <c r="E35">
        <v>0.33325806339678515</v>
      </c>
      <c r="F35">
        <v>0.33325806339678515</v>
      </c>
      <c r="G35">
        <v>0.33325806339678515</v>
      </c>
      <c r="H35">
        <v>0.33325806339678515</v>
      </c>
      <c r="I35">
        <v>0.33325806339678515</v>
      </c>
      <c r="J35">
        <v>0.33325806339678515</v>
      </c>
      <c r="K35">
        <v>0.33325806339678515</v>
      </c>
      <c r="L35">
        <v>0.33325806339678515</v>
      </c>
      <c r="M35">
        <v>0.33325806339678515</v>
      </c>
      <c r="N35">
        <v>0.33325806339678515</v>
      </c>
      <c r="O35">
        <v>0.33325806339678515</v>
      </c>
      <c r="P35">
        <v>0.33325806339678515</v>
      </c>
      <c r="Q35">
        <v>0.33325806339678515</v>
      </c>
      <c r="R35">
        <v>0.33325806339678515</v>
      </c>
      <c r="S35">
        <v>0.33325806339678515</v>
      </c>
      <c r="T35">
        <v>0.33325806339678515</v>
      </c>
      <c r="U35">
        <v>0.33325806339678515</v>
      </c>
      <c r="V35">
        <v>0.33325806339678515</v>
      </c>
      <c r="W35">
        <v>0.33325806339678515</v>
      </c>
      <c r="X35">
        <v>0.33325806339678515</v>
      </c>
      <c r="Y35">
        <v>0.33325806339678515</v>
      </c>
      <c r="Z35">
        <v>0.33325806339678515</v>
      </c>
      <c r="AA35">
        <v>0.33325806339678515</v>
      </c>
      <c r="AB35">
        <v>0.33325806339678515</v>
      </c>
      <c r="AC35">
        <v>0.33325806339678515</v>
      </c>
      <c r="AD35">
        <v>0.33325806339678515</v>
      </c>
      <c r="AE35">
        <v>0.33325806339678515</v>
      </c>
      <c r="AF35">
        <v>0.33325806339678515</v>
      </c>
      <c r="AG35">
        <v>0.33325806339678515</v>
      </c>
      <c r="AH35">
        <v>0.33325806339678515</v>
      </c>
    </row>
    <row r="36" spans="1:34" x14ac:dyDescent="0.3">
      <c r="A36" s="26">
        <f ca="1">Exceedance!U36</f>
        <v>47119</v>
      </c>
      <c r="B36" s="1">
        <v>9.3997832240722612E-2</v>
      </c>
      <c r="C36" s="1">
        <v>9.3997832240722612E-2</v>
      </c>
      <c r="D36" s="1">
        <v>9.3997832240722612E-2</v>
      </c>
      <c r="E36">
        <v>9.3997832240722612E-2</v>
      </c>
      <c r="F36">
        <v>9.3997832240722612E-2</v>
      </c>
      <c r="G36">
        <v>9.3997832240722612E-2</v>
      </c>
      <c r="H36">
        <v>9.3997832240722612E-2</v>
      </c>
      <c r="I36">
        <v>9.3997832240722612E-2</v>
      </c>
      <c r="J36">
        <v>9.3997832240722612E-2</v>
      </c>
      <c r="K36">
        <v>9.3997832240722612E-2</v>
      </c>
      <c r="L36">
        <v>9.3997832240722612E-2</v>
      </c>
      <c r="M36">
        <v>9.3997832240722612E-2</v>
      </c>
      <c r="N36">
        <v>9.3997832240722612E-2</v>
      </c>
      <c r="O36">
        <v>9.3997832240722612E-2</v>
      </c>
      <c r="P36">
        <v>9.3997832240722612E-2</v>
      </c>
      <c r="Q36">
        <v>9.3997832240722612E-2</v>
      </c>
      <c r="R36">
        <v>9.3997832240722612E-2</v>
      </c>
      <c r="S36">
        <v>9.3997832240722612E-2</v>
      </c>
      <c r="T36">
        <v>9.3997832240722612E-2</v>
      </c>
      <c r="U36">
        <v>9.3997832240722612E-2</v>
      </c>
      <c r="V36">
        <v>9.3997832240722612E-2</v>
      </c>
      <c r="W36">
        <v>9.3997832240722612E-2</v>
      </c>
      <c r="X36">
        <v>9.3997832240722612E-2</v>
      </c>
      <c r="Y36">
        <v>9.3997832240722612E-2</v>
      </c>
      <c r="Z36">
        <v>9.3997832240722612E-2</v>
      </c>
      <c r="AA36">
        <v>9.3997832240722612E-2</v>
      </c>
      <c r="AB36">
        <v>9.3997832240722612E-2</v>
      </c>
      <c r="AC36">
        <v>9.3997832240722612E-2</v>
      </c>
      <c r="AD36">
        <v>9.3997832240722612E-2</v>
      </c>
      <c r="AE36">
        <v>9.3997832240722612E-2</v>
      </c>
      <c r="AF36">
        <v>9.3997832240722612E-2</v>
      </c>
      <c r="AG36">
        <v>9.3997832240722612E-2</v>
      </c>
      <c r="AH36">
        <v>9.3997832240722612E-2</v>
      </c>
    </row>
    <row r="37" spans="1:34" x14ac:dyDescent="0.3">
      <c r="A37" s="26">
        <f ca="1">Exceedance!U37</f>
        <v>47150</v>
      </c>
      <c r="B37" s="1">
        <v>0.98178746481134183</v>
      </c>
      <c r="C37" s="1">
        <v>0.98178746481134183</v>
      </c>
      <c r="D37" s="1">
        <v>0.98178746481134183</v>
      </c>
      <c r="E37">
        <v>0.98178746481134183</v>
      </c>
      <c r="F37">
        <v>0.98178746481134183</v>
      </c>
      <c r="G37">
        <v>0.98178746481134183</v>
      </c>
      <c r="H37">
        <v>0.98178746481134183</v>
      </c>
      <c r="I37">
        <v>0.98178746481134183</v>
      </c>
      <c r="J37">
        <v>0.98178746481134183</v>
      </c>
      <c r="K37">
        <v>0.98178746481134183</v>
      </c>
      <c r="L37">
        <v>0.98178746481134183</v>
      </c>
      <c r="M37">
        <v>0.98178746481134183</v>
      </c>
      <c r="N37">
        <v>0.98178746481134183</v>
      </c>
      <c r="O37">
        <v>0.98178746481134183</v>
      </c>
      <c r="P37">
        <v>0.98178746481134183</v>
      </c>
      <c r="Q37">
        <v>0.98178746481134183</v>
      </c>
      <c r="R37">
        <v>0.98178746481134183</v>
      </c>
      <c r="S37">
        <v>0.98178746481134183</v>
      </c>
      <c r="T37">
        <v>0.98178746481134183</v>
      </c>
      <c r="U37">
        <v>0.98178746481134183</v>
      </c>
      <c r="V37">
        <v>0.98178746481134183</v>
      </c>
      <c r="W37">
        <v>0.98178746481134183</v>
      </c>
      <c r="X37">
        <v>0.98178746481134183</v>
      </c>
      <c r="Y37">
        <v>0.98178746481134183</v>
      </c>
      <c r="Z37">
        <v>0.98178746481134183</v>
      </c>
      <c r="AA37">
        <v>0.98178746481134183</v>
      </c>
      <c r="AB37">
        <v>0.98178746481134183</v>
      </c>
      <c r="AC37">
        <v>0.98178746481134183</v>
      </c>
      <c r="AD37">
        <v>0.98178746481134183</v>
      </c>
      <c r="AE37">
        <v>0.98178746481134183</v>
      </c>
      <c r="AF37">
        <v>0.98178746481134183</v>
      </c>
      <c r="AG37">
        <v>0.98178746481134183</v>
      </c>
      <c r="AH37">
        <v>0.98178746481134183</v>
      </c>
    </row>
    <row r="38" spans="1:34" x14ac:dyDescent="0.3">
      <c r="A38" s="26">
        <f ca="1">Exceedance!U38</f>
        <v>47178</v>
      </c>
      <c r="B38" s="1">
        <v>10.0195359129509</v>
      </c>
      <c r="C38" s="1">
        <v>10.0195359129509</v>
      </c>
      <c r="D38" s="1">
        <v>10.0195359129509</v>
      </c>
      <c r="E38">
        <v>10.0195359129509</v>
      </c>
      <c r="F38">
        <v>10.0195359129509</v>
      </c>
      <c r="G38">
        <v>10.0195359129509</v>
      </c>
      <c r="H38">
        <v>10.0195359129509</v>
      </c>
      <c r="I38">
        <v>10.0195359129509</v>
      </c>
      <c r="J38">
        <v>10.0195359129509</v>
      </c>
      <c r="K38">
        <v>10.0195359129509</v>
      </c>
      <c r="L38">
        <v>10.0195359129509</v>
      </c>
      <c r="M38">
        <v>10.0195359129509</v>
      </c>
      <c r="N38">
        <v>10.0195359129509</v>
      </c>
      <c r="O38">
        <v>10.0195359129509</v>
      </c>
      <c r="P38">
        <v>10.0195359129509</v>
      </c>
      <c r="Q38">
        <v>10.0195359129509</v>
      </c>
      <c r="R38">
        <v>10.0195359129509</v>
      </c>
      <c r="S38">
        <v>10.0195359129509</v>
      </c>
      <c r="T38">
        <v>10.0195359129509</v>
      </c>
      <c r="U38">
        <v>10.0195359129509</v>
      </c>
      <c r="V38">
        <v>10.0195359129509</v>
      </c>
      <c r="W38">
        <v>10.0195359129509</v>
      </c>
      <c r="X38">
        <v>10.0195359129509</v>
      </c>
      <c r="Y38">
        <v>10.0195359129509</v>
      </c>
      <c r="Z38">
        <v>10.0195359129509</v>
      </c>
      <c r="AA38">
        <v>10.0195359129509</v>
      </c>
      <c r="AB38">
        <v>10.0195359129509</v>
      </c>
      <c r="AC38">
        <v>10.0195359129509</v>
      </c>
      <c r="AD38">
        <v>10.0195359129509</v>
      </c>
      <c r="AE38">
        <v>10.0195359129509</v>
      </c>
      <c r="AF38">
        <v>10.0195359129509</v>
      </c>
      <c r="AG38">
        <v>10.0195359129509</v>
      </c>
      <c r="AH38">
        <v>10.0195359129509</v>
      </c>
    </row>
    <row r="39" spans="1:34" x14ac:dyDescent="0.3">
      <c r="A39" s="26">
        <f ca="1">Exceedance!U39</f>
        <v>47209</v>
      </c>
      <c r="B39" s="1">
        <v>18.468284875406521</v>
      </c>
      <c r="C39" s="1">
        <v>18.468284875406521</v>
      </c>
      <c r="D39" s="1">
        <v>18.468284875406521</v>
      </c>
      <c r="E39">
        <v>18.468284875406521</v>
      </c>
      <c r="F39">
        <v>18.468284875406521</v>
      </c>
      <c r="G39">
        <v>18.468284875406521</v>
      </c>
      <c r="H39">
        <v>18.468284875406521</v>
      </c>
      <c r="I39">
        <v>18.468284875406521</v>
      </c>
      <c r="J39">
        <v>18.468284875406521</v>
      </c>
      <c r="K39">
        <v>18.468284875406521</v>
      </c>
      <c r="L39">
        <v>18.468284875406521</v>
      </c>
      <c r="M39">
        <v>18.468284875406521</v>
      </c>
      <c r="N39">
        <v>18.468284875406521</v>
      </c>
      <c r="O39">
        <v>18.468284875406521</v>
      </c>
      <c r="P39">
        <v>18.468284875406521</v>
      </c>
      <c r="Q39">
        <v>18.468284875406521</v>
      </c>
      <c r="R39">
        <v>18.468284875406521</v>
      </c>
      <c r="S39">
        <v>18.468284875406521</v>
      </c>
      <c r="T39">
        <v>18.468284875406521</v>
      </c>
      <c r="U39">
        <v>18.468284875406521</v>
      </c>
      <c r="V39">
        <v>18.468284875406521</v>
      </c>
      <c r="W39">
        <v>18.468284875406521</v>
      </c>
      <c r="X39">
        <v>18.468284875406521</v>
      </c>
      <c r="Y39">
        <v>18.468284875406521</v>
      </c>
      <c r="Z39">
        <v>18.468284875406521</v>
      </c>
      <c r="AA39">
        <v>18.468284875406521</v>
      </c>
      <c r="AB39">
        <v>18.468284875406521</v>
      </c>
      <c r="AC39">
        <v>18.468284875406521</v>
      </c>
      <c r="AD39">
        <v>18.468284875406521</v>
      </c>
      <c r="AE39">
        <v>18.468284875406521</v>
      </c>
      <c r="AF39">
        <v>18.468284875406521</v>
      </c>
      <c r="AG39">
        <v>18.468284875406521</v>
      </c>
      <c r="AH39">
        <v>18.468284875406521</v>
      </c>
    </row>
    <row r="40" spans="1:34" x14ac:dyDescent="0.3">
      <c r="A40" s="26">
        <f ca="1">Exceedance!U40</f>
        <v>47239</v>
      </c>
      <c r="B40" s="1">
        <v>34.080186912451587</v>
      </c>
      <c r="C40" s="1">
        <v>34.080186912451587</v>
      </c>
      <c r="D40" s="1">
        <v>34.080186912451587</v>
      </c>
      <c r="E40">
        <v>34.080186912451587</v>
      </c>
      <c r="F40">
        <v>34.080186912451587</v>
      </c>
      <c r="G40">
        <v>34.080186912451587</v>
      </c>
      <c r="H40">
        <v>34.080186912451587</v>
      </c>
      <c r="I40">
        <v>34.080186912451587</v>
      </c>
      <c r="J40">
        <v>34.080186912451587</v>
      </c>
      <c r="K40">
        <v>34.080186912451587</v>
      </c>
      <c r="L40">
        <v>34.080186912451587</v>
      </c>
      <c r="M40">
        <v>34.080186912451587</v>
      </c>
      <c r="N40">
        <v>34.080186912451587</v>
      </c>
      <c r="O40">
        <v>34.080186912451587</v>
      </c>
      <c r="P40">
        <v>34.080186912451587</v>
      </c>
      <c r="Q40">
        <v>34.080186912451587</v>
      </c>
      <c r="R40">
        <v>34.080186912451587</v>
      </c>
      <c r="S40">
        <v>34.080186912451587</v>
      </c>
      <c r="T40">
        <v>34.080186912451587</v>
      </c>
      <c r="U40">
        <v>34.080186912451587</v>
      </c>
      <c r="V40">
        <v>34.080186912451587</v>
      </c>
      <c r="W40">
        <v>34.080186912451587</v>
      </c>
      <c r="X40">
        <v>34.080186912451587</v>
      </c>
      <c r="Y40">
        <v>34.080186912451587</v>
      </c>
      <c r="Z40">
        <v>34.080186912451587</v>
      </c>
      <c r="AA40">
        <v>34.080186912451587</v>
      </c>
      <c r="AB40">
        <v>34.080186912451587</v>
      </c>
      <c r="AC40">
        <v>34.080186912451587</v>
      </c>
      <c r="AD40">
        <v>34.080186912451587</v>
      </c>
      <c r="AE40">
        <v>34.080186912451587</v>
      </c>
      <c r="AF40">
        <v>34.080186912451587</v>
      </c>
      <c r="AG40">
        <v>34.080186912451587</v>
      </c>
      <c r="AH40">
        <v>34.080186912451587</v>
      </c>
    </row>
    <row r="41" spans="1:34" x14ac:dyDescent="0.3">
      <c r="A41" s="26">
        <f ca="1">Exceedance!U41</f>
        <v>47270</v>
      </c>
      <c r="B41" s="1">
        <v>24.521278837545019</v>
      </c>
      <c r="C41" s="1">
        <v>24.521278837545019</v>
      </c>
      <c r="D41" s="1">
        <v>24.521278837545019</v>
      </c>
      <c r="E41">
        <v>24.521278837545019</v>
      </c>
      <c r="F41">
        <v>24.521278837545019</v>
      </c>
      <c r="G41">
        <v>24.521278837545019</v>
      </c>
      <c r="H41">
        <v>24.521278837545019</v>
      </c>
      <c r="I41">
        <v>24.521278837545019</v>
      </c>
      <c r="J41">
        <v>24.521278837545019</v>
      </c>
      <c r="K41">
        <v>24.521278837545019</v>
      </c>
      <c r="L41">
        <v>24.521278837545019</v>
      </c>
      <c r="M41">
        <v>24.521278837545019</v>
      </c>
      <c r="N41">
        <v>24.521278837545019</v>
      </c>
      <c r="O41">
        <v>24.521278837545019</v>
      </c>
      <c r="P41">
        <v>24.521278837545019</v>
      </c>
      <c r="Q41">
        <v>24.521278837545019</v>
      </c>
      <c r="R41">
        <v>24.521278837545019</v>
      </c>
      <c r="S41">
        <v>24.521278837545019</v>
      </c>
      <c r="T41">
        <v>24.521278837545019</v>
      </c>
      <c r="U41">
        <v>24.521278837545019</v>
      </c>
      <c r="V41">
        <v>24.521278837545019</v>
      </c>
      <c r="W41">
        <v>24.521278837545019</v>
      </c>
      <c r="X41">
        <v>24.521278837545019</v>
      </c>
      <c r="Y41">
        <v>24.521278837545019</v>
      </c>
      <c r="Z41">
        <v>24.521278837545019</v>
      </c>
      <c r="AA41">
        <v>24.521278837545019</v>
      </c>
      <c r="AB41">
        <v>24.521278837545019</v>
      </c>
      <c r="AC41">
        <v>24.521278837545019</v>
      </c>
      <c r="AD41">
        <v>24.521278837545019</v>
      </c>
      <c r="AE41">
        <v>24.521278837545019</v>
      </c>
      <c r="AF41">
        <v>24.521278837545019</v>
      </c>
      <c r="AG41">
        <v>24.521278837545019</v>
      </c>
      <c r="AH41">
        <v>24.521278837545019</v>
      </c>
    </row>
    <row r="42" spans="1:34" x14ac:dyDescent="0.3">
      <c r="A42" s="26">
        <f ca="1">Exceedance!U42</f>
        <v>47300</v>
      </c>
      <c r="B42" s="1">
        <v>1.5178531944487026</v>
      </c>
      <c r="C42" s="1">
        <v>1.5178531944487026</v>
      </c>
      <c r="D42" s="1">
        <v>1.5178531944487026</v>
      </c>
      <c r="E42">
        <v>1.5178531944487026</v>
      </c>
      <c r="F42">
        <v>1.5178531944487026</v>
      </c>
      <c r="G42">
        <v>1.5178531944487026</v>
      </c>
      <c r="H42">
        <v>1.5178531944487026</v>
      </c>
      <c r="I42">
        <v>1.5178531944487026</v>
      </c>
      <c r="J42">
        <v>1.5178531944487026</v>
      </c>
      <c r="K42">
        <v>1.5178531944487026</v>
      </c>
      <c r="L42">
        <v>1.5178531944487026</v>
      </c>
      <c r="M42">
        <v>1.5178531944487026</v>
      </c>
      <c r="N42">
        <v>1.5178531944487026</v>
      </c>
      <c r="O42">
        <v>1.5178531944487026</v>
      </c>
      <c r="P42">
        <v>1.5178531944487026</v>
      </c>
      <c r="Q42">
        <v>1.5178531944487026</v>
      </c>
      <c r="R42">
        <v>1.5178531944487026</v>
      </c>
      <c r="S42">
        <v>1.5178531944487026</v>
      </c>
      <c r="T42">
        <v>1.5178531944487026</v>
      </c>
      <c r="U42">
        <v>1.5178531944487026</v>
      </c>
      <c r="V42">
        <v>1.5178531944487026</v>
      </c>
      <c r="W42">
        <v>1.5178531944487026</v>
      </c>
      <c r="X42">
        <v>1.5178531944487026</v>
      </c>
      <c r="Y42">
        <v>1.5178531944487026</v>
      </c>
      <c r="Z42">
        <v>1.5178531944487026</v>
      </c>
      <c r="AA42">
        <v>1.5178531944487026</v>
      </c>
      <c r="AB42">
        <v>1.5178531944487026</v>
      </c>
      <c r="AC42">
        <v>1.5178531944487026</v>
      </c>
      <c r="AD42">
        <v>1.5178531944487026</v>
      </c>
      <c r="AE42">
        <v>1.5178531944487026</v>
      </c>
      <c r="AF42">
        <v>1.5178531944487026</v>
      </c>
      <c r="AG42">
        <v>1.5178531944487026</v>
      </c>
      <c r="AH42">
        <v>1.5178531944487026</v>
      </c>
    </row>
    <row r="43" spans="1:34" x14ac:dyDescent="0.3">
      <c r="A43" s="26">
        <f ca="1">Exceedance!U43</f>
        <v>47331</v>
      </c>
      <c r="B43" s="1">
        <v>0.99691824917019389</v>
      </c>
      <c r="C43" s="1">
        <v>0.99691824917019389</v>
      </c>
      <c r="D43" s="1">
        <v>0.99691824917019389</v>
      </c>
      <c r="E43">
        <v>0.99691824917019389</v>
      </c>
      <c r="F43">
        <v>0.99691824917019389</v>
      </c>
      <c r="G43">
        <v>0.99691824917019389</v>
      </c>
      <c r="H43">
        <v>0.99691824917019389</v>
      </c>
      <c r="I43">
        <v>0.99691824917019389</v>
      </c>
      <c r="J43">
        <v>0.99691824917019389</v>
      </c>
      <c r="K43">
        <v>0.99691824917019389</v>
      </c>
      <c r="L43">
        <v>0.99691824917019389</v>
      </c>
      <c r="M43">
        <v>0.99691824917019389</v>
      </c>
      <c r="N43">
        <v>0.99691824917019389</v>
      </c>
      <c r="O43">
        <v>0.99691824917019389</v>
      </c>
      <c r="P43">
        <v>0.99691824917019389</v>
      </c>
      <c r="Q43">
        <v>0.99691824917019389</v>
      </c>
      <c r="R43">
        <v>0.99691824917019389</v>
      </c>
      <c r="S43">
        <v>0.99691824917019389</v>
      </c>
      <c r="T43">
        <v>0.99691824917019389</v>
      </c>
      <c r="U43">
        <v>0.99691824917019389</v>
      </c>
      <c r="V43">
        <v>0.99691824917019389</v>
      </c>
      <c r="W43">
        <v>0.99691824917019389</v>
      </c>
      <c r="X43">
        <v>0.99691824917019389</v>
      </c>
      <c r="Y43">
        <v>0.99691824917019389</v>
      </c>
      <c r="Z43">
        <v>0.99691824917019389</v>
      </c>
      <c r="AA43">
        <v>0.99691824917019389</v>
      </c>
      <c r="AB43">
        <v>0.99691824917019389</v>
      </c>
      <c r="AC43">
        <v>0.99691824917019389</v>
      </c>
      <c r="AD43">
        <v>0.99691824917019389</v>
      </c>
      <c r="AE43">
        <v>0.99691824917019389</v>
      </c>
      <c r="AF43">
        <v>0.99691824917019389</v>
      </c>
      <c r="AG43">
        <v>0.99691824917019389</v>
      </c>
      <c r="AH43">
        <v>0.99691824917019389</v>
      </c>
    </row>
    <row r="44" spans="1:34" x14ac:dyDescent="0.3">
      <c r="A44" s="26">
        <f ca="1">Exceedance!U44</f>
        <v>47362</v>
      </c>
      <c r="B44" s="1">
        <v>1.4568762422261501</v>
      </c>
      <c r="C44" s="1">
        <v>1.4568762422261501</v>
      </c>
      <c r="D44" s="1">
        <v>1.4568762422261501</v>
      </c>
      <c r="E44">
        <v>1.4568762422261501</v>
      </c>
      <c r="F44">
        <v>1.4568762422261501</v>
      </c>
      <c r="G44">
        <v>1.4568762422261501</v>
      </c>
      <c r="H44">
        <v>1.4568762422261501</v>
      </c>
      <c r="I44">
        <v>1.4568762422261501</v>
      </c>
      <c r="J44">
        <v>1.4568762422261501</v>
      </c>
      <c r="K44">
        <v>1.4568762422261501</v>
      </c>
      <c r="L44">
        <v>1.4568762422261501</v>
      </c>
      <c r="M44">
        <v>1.4568762422261501</v>
      </c>
      <c r="N44">
        <v>1.4568762422261501</v>
      </c>
      <c r="O44">
        <v>1.4568762422261501</v>
      </c>
      <c r="P44">
        <v>1.4568762422261501</v>
      </c>
      <c r="Q44">
        <v>1.4568762422261501</v>
      </c>
      <c r="R44">
        <v>1.4568762422261501</v>
      </c>
      <c r="S44">
        <v>1.4568762422261501</v>
      </c>
      <c r="T44">
        <v>1.4568762422261501</v>
      </c>
      <c r="U44">
        <v>1.4568762422261501</v>
      </c>
      <c r="V44">
        <v>1.4568762422261501</v>
      </c>
      <c r="W44">
        <v>1.4568762422261501</v>
      </c>
      <c r="X44">
        <v>1.4568762422261501</v>
      </c>
      <c r="Y44">
        <v>1.4568762422261501</v>
      </c>
      <c r="Z44">
        <v>1.4568762422261501</v>
      </c>
      <c r="AA44">
        <v>1.4568762422261501</v>
      </c>
      <c r="AB44">
        <v>1.4568762422261501</v>
      </c>
      <c r="AC44">
        <v>1.4568762422261501</v>
      </c>
      <c r="AD44">
        <v>1.4568762422261501</v>
      </c>
      <c r="AE44">
        <v>1.4568762422261501</v>
      </c>
      <c r="AF44">
        <v>1.4568762422261501</v>
      </c>
      <c r="AG44">
        <v>1.4568762422261501</v>
      </c>
      <c r="AH44">
        <v>1.4568762422261501</v>
      </c>
    </row>
    <row r="45" spans="1:34" x14ac:dyDescent="0.3">
      <c r="A45" s="26">
        <f ca="1">Exceedance!U45</f>
        <v>47392</v>
      </c>
      <c r="B45" s="1">
        <v>1.5976990319009208</v>
      </c>
      <c r="C45" s="1">
        <v>1.5976990319009208</v>
      </c>
      <c r="D45" s="1">
        <v>1.5976990319009208</v>
      </c>
      <c r="E45">
        <v>1.5976990319009208</v>
      </c>
      <c r="F45">
        <v>1.5976990319009208</v>
      </c>
      <c r="G45">
        <v>1.5976990319009208</v>
      </c>
      <c r="H45">
        <v>1.5976990319009208</v>
      </c>
      <c r="I45">
        <v>1.5976990319009208</v>
      </c>
      <c r="J45">
        <v>1.5976990319009208</v>
      </c>
      <c r="K45">
        <v>1.5976990319009208</v>
      </c>
      <c r="L45">
        <v>1.5976990319009208</v>
      </c>
      <c r="M45">
        <v>1.5976990319009208</v>
      </c>
      <c r="N45">
        <v>1.5976990319009208</v>
      </c>
      <c r="O45">
        <v>1.5976990319009208</v>
      </c>
      <c r="P45">
        <v>1.5976990319009208</v>
      </c>
      <c r="Q45">
        <v>1.5976990319009208</v>
      </c>
      <c r="R45">
        <v>1.5976990319009208</v>
      </c>
      <c r="S45">
        <v>1.5976990319009208</v>
      </c>
      <c r="T45">
        <v>1.5976990319009208</v>
      </c>
      <c r="U45">
        <v>1.5976990319009208</v>
      </c>
      <c r="V45">
        <v>1.5976990319009208</v>
      </c>
      <c r="W45">
        <v>1.5976990319009208</v>
      </c>
      <c r="X45">
        <v>1.5976990319009208</v>
      </c>
      <c r="Y45">
        <v>1.5976990319009208</v>
      </c>
      <c r="Z45">
        <v>1.5976990319009208</v>
      </c>
      <c r="AA45">
        <v>1.5976990319009208</v>
      </c>
      <c r="AB45">
        <v>1.5976990319009208</v>
      </c>
      <c r="AC45">
        <v>1.5976990319009208</v>
      </c>
      <c r="AD45">
        <v>1.5976990319009208</v>
      </c>
      <c r="AE45">
        <v>1.5976990319009208</v>
      </c>
      <c r="AF45">
        <v>1.5976990319009208</v>
      </c>
      <c r="AG45">
        <v>1.5976990319009208</v>
      </c>
      <c r="AH45">
        <v>1.5976990319009208</v>
      </c>
    </row>
    <row r="46" spans="1:34" x14ac:dyDescent="0.3">
      <c r="A46" s="26">
        <f ca="1">Exceedance!U46</f>
        <v>47423</v>
      </c>
      <c r="B46" s="1">
        <v>0.83348173284990457</v>
      </c>
      <c r="C46" s="1">
        <v>0.83348173284990457</v>
      </c>
      <c r="D46" s="1">
        <v>0.83348173284990457</v>
      </c>
      <c r="E46">
        <v>0.83348173284990457</v>
      </c>
      <c r="F46">
        <v>0.83348173284990457</v>
      </c>
      <c r="G46">
        <v>0.83348173284990457</v>
      </c>
      <c r="H46">
        <v>0.83348173284990457</v>
      </c>
      <c r="I46">
        <v>0.83348173284990457</v>
      </c>
      <c r="J46">
        <v>0.83348173284990457</v>
      </c>
      <c r="K46">
        <v>0.83348173284990457</v>
      </c>
      <c r="L46">
        <v>0.83348173284990457</v>
      </c>
      <c r="M46">
        <v>0.83348173284990457</v>
      </c>
      <c r="N46">
        <v>0.83348173284990457</v>
      </c>
      <c r="O46">
        <v>0.83348173284990457</v>
      </c>
      <c r="P46">
        <v>0.83348173284990457</v>
      </c>
      <c r="Q46">
        <v>0.83348173284990457</v>
      </c>
      <c r="R46">
        <v>0.83348173284990457</v>
      </c>
      <c r="S46">
        <v>0.83348173284990457</v>
      </c>
      <c r="T46">
        <v>0.83348173284990457</v>
      </c>
      <c r="U46">
        <v>0.83348173284990457</v>
      </c>
      <c r="V46">
        <v>0.83348173284990457</v>
      </c>
      <c r="W46">
        <v>0.83348173284990457</v>
      </c>
      <c r="X46">
        <v>0.83348173284990457</v>
      </c>
      <c r="Y46">
        <v>0.83348173284990457</v>
      </c>
      <c r="Z46">
        <v>0.83348173284990457</v>
      </c>
      <c r="AA46">
        <v>0.83348173284990457</v>
      </c>
      <c r="AB46">
        <v>0.83348173284990457</v>
      </c>
      <c r="AC46">
        <v>0.83348173284990457</v>
      </c>
      <c r="AD46">
        <v>0.83348173284990457</v>
      </c>
      <c r="AE46">
        <v>0.83348173284990457</v>
      </c>
      <c r="AF46">
        <v>0.83348173284990457</v>
      </c>
      <c r="AG46">
        <v>0.83348173284990457</v>
      </c>
      <c r="AH46">
        <v>0.83348173284990457</v>
      </c>
    </row>
    <row r="47" spans="1:34" x14ac:dyDescent="0.3">
      <c r="A47" s="26">
        <f ca="1">Exceedance!U47</f>
        <v>47453</v>
      </c>
      <c r="B47" s="1">
        <v>0.33325806339678515</v>
      </c>
      <c r="C47" s="1">
        <v>0.33325806339678515</v>
      </c>
      <c r="D47" s="1">
        <v>0.33325806339678515</v>
      </c>
      <c r="E47">
        <v>0.33325806339678515</v>
      </c>
      <c r="F47">
        <v>0.33325806339678515</v>
      </c>
      <c r="G47">
        <v>0.33325806339678515</v>
      </c>
      <c r="H47">
        <v>0.33325806339678515</v>
      </c>
      <c r="I47">
        <v>0.33325806339678515</v>
      </c>
      <c r="J47">
        <v>0.33325806339678515</v>
      </c>
      <c r="K47">
        <v>0.33325806339678515</v>
      </c>
      <c r="L47">
        <v>0.33325806339678515</v>
      </c>
      <c r="M47">
        <v>0.33325806339678515</v>
      </c>
      <c r="N47">
        <v>0.33325806339678515</v>
      </c>
      <c r="O47">
        <v>0.33325806339678515</v>
      </c>
      <c r="P47">
        <v>0.33325806339678515</v>
      </c>
      <c r="Q47">
        <v>0.33325806339678515</v>
      </c>
      <c r="R47">
        <v>0.33325806339678515</v>
      </c>
      <c r="S47">
        <v>0.33325806339678515</v>
      </c>
      <c r="T47">
        <v>0.33325806339678515</v>
      </c>
      <c r="U47">
        <v>0.33325806339678515</v>
      </c>
      <c r="V47">
        <v>0.33325806339678515</v>
      </c>
      <c r="W47">
        <v>0.33325806339678515</v>
      </c>
      <c r="X47">
        <v>0.33325806339678515</v>
      </c>
      <c r="Y47">
        <v>0.33325806339678515</v>
      </c>
      <c r="Z47">
        <v>0.33325806339678515</v>
      </c>
      <c r="AA47">
        <v>0.33325806339678515</v>
      </c>
      <c r="AB47">
        <v>0.33325806339678515</v>
      </c>
      <c r="AC47">
        <v>0.33325806339678515</v>
      </c>
      <c r="AD47">
        <v>0.33325806339678515</v>
      </c>
      <c r="AE47">
        <v>0.33325806339678515</v>
      </c>
      <c r="AF47">
        <v>0.33325806339678515</v>
      </c>
      <c r="AG47">
        <v>0.33325806339678515</v>
      </c>
      <c r="AH47">
        <v>0.33325806339678515</v>
      </c>
    </row>
    <row r="48" spans="1:34" x14ac:dyDescent="0.3">
      <c r="A48" s="26">
        <f ca="1">Exceedance!U48</f>
        <v>47484</v>
      </c>
      <c r="B48" s="1">
        <v>9.3997832240722612E-2</v>
      </c>
      <c r="C48" s="1">
        <v>9.3997832240722612E-2</v>
      </c>
      <c r="D48" s="1">
        <v>9.3997832240722612E-2</v>
      </c>
      <c r="E48">
        <v>9.3997832240722612E-2</v>
      </c>
      <c r="F48">
        <v>9.3997832240722612E-2</v>
      </c>
      <c r="G48">
        <v>9.3997832240722612E-2</v>
      </c>
      <c r="H48">
        <v>9.3997832240722612E-2</v>
      </c>
      <c r="I48">
        <v>9.3997832240722612E-2</v>
      </c>
      <c r="J48">
        <v>9.3997832240722612E-2</v>
      </c>
      <c r="K48">
        <v>9.3997832240722612E-2</v>
      </c>
      <c r="L48">
        <v>9.3997832240722612E-2</v>
      </c>
      <c r="M48">
        <v>9.3997832240722612E-2</v>
      </c>
      <c r="N48">
        <v>9.3997832240722612E-2</v>
      </c>
      <c r="O48">
        <v>9.3997832240722612E-2</v>
      </c>
      <c r="P48">
        <v>9.3997832240722612E-2</v>
      </c>
      <c r="Q48">
        <v>9.3997832240722612E-2</v>
      </c>
      <c r="R48">
        <v>9.3997832240722612E-2</v>
      </c>
      <c r="S48">
        <v>9.3997832240722612E-2</v>
      </c>
      <c r="T48">
        <v>9.3997832240722612E-2</v>
      </c>
      <c r="U48">
        <v>9.3997832240722612E-2</v>
      </c>
      <c r="V48">
        <v>9.3997832240722612E-2</v>
      </c>
      <c r="W48">
        <v>9.3997832240722612E-2</v>
      </c>
      <c r="X48">
        <v>9.3997832240722612E-2</v>
      </c>
      <c r="Y48">
        <v>9.3997832240722612E-2</v>
      </c>
      <c r="Z48">
        <v>9.3997832240722612E-2</v>
      </c>
      <c r="AA48">
        <v>9.3997832240722612E-2</v>
      </c>
      <c r="AB48">
        <v>9.3997832240722612E-2</v>
      </c>
      <c r="AC48">
        <v>9.3997832240722612E-2</v>
      </c>
      <c r="AD48">
        <v>9.3997832240722612E-2</v>
      </c>
      <c r="AE48">
        <v>9.3997832240722612E-2</v>
      </c>
      <c r="AF48">
        <v>9.3997832240722612E-2</v>
      </c>
      <c r="AG48">
        <v>9.3997832240722612E-2</v>
      </c>
      <c r="AH48">
        <v>9.3997832240722612E-2</v>
      </c>
    </row>
    <row r="49" spans="1:34" x14ac:dyDescent="0.3">
      <c r="A49" s="26">
        <f ca="1">Exceedance!U49</f>
        <v>47515</v>
      </c>
      <c r="B49" s="1">
        <v>0.98178746481134183</v>
      </c>
      <c r="C49" s="1">
        <v>0.98178746481134183</v>
      </c>
      <c r="D49" s="1">
        <v>0.98178746481134183</v>
      </c>
      <c r="E49">
        <v>0.98178746481134183</v>
      </c>
      <c r="F49">
        <v>0.98178746481134183</v>
      </c>
      <c r="G49">
        <v>0.98178746481134183</v>
      </c>
      <c r="H49">
        <v>0.98178746481134183</v>
      </c>
      <c r="I49">
        <v>0.98178746481134183</v>
      </c>
      <c r="J49">
        <v>0.98178746481134183</v>
      </c>
      <c r="K49">
        <v>0.98178746481134183</v>
      </c>
      <c r="L49">
        <v>0.98178746481134183</v>
      </c>
      <c r="M49">
        <v>0.98178746481134183</v>
      </c>
      <c r="N49">
        <v>0.98178746481134183</v>
      </c>
      <c r="O49">
        <v>0.98178746481134183</v>
      </c>
      <c r="P49">
        <v>0.98178746481134183</v>
      </c>
      <c r="Q49">
        <v>0.98178746481134183</v>
      </c>
      <c r="R49">
        <v>0.98178746481134183</v>
      </c>
      <c r="S49">
        <v>0.98178746481134183</v>
      </c>
      <c r="T49">
        <v>0.98178746481134183</v>
      </c>
      <c r="U49">
        <v>0.98178746481134183</v>
      </c>
      <c r="V49">
        <v>0.98178746481134183</v>
      </c>
      <c r="W49">
        <v>0.98178746481134183</v>
      </c>
      <c r="X49">
        <v>0.98178746481134183</v>
      </c>
      <c r="Y49">
        <v>0.98178746481134183</v>
      </c>
      <c r="Z49">
        <v>0.98178746481134183</v>
      </c>
      <c r="AA49">
        <v>0.98178746481134183</v>
      </c>
      <c r="AB49">
        <v>0.98178746481134183</v>
      </c>
      <c r="AC49">
        <v>0.98178746481134183</v>
      </c>
      <c r="AD49">
        <v>0.98178746481134183</v>
      </c>
      <c r="AE49">
        <v>0.98178746481134183</v>
      </c>
      <c r="AF49">
        <v>0.98178746481134183</v>
      </c>
      <c r="AG49">
        <v>0.98178746481134183</v>
      </c>
      <c r="AH49">
        <v>0.98178746481134183</v>
      </c>
    </row>
    <row r="50" spans="1:34" x14ac:dyDescent="0.3">
      <c r="A50" s="26">
        <f ca="1">Exceedance!U50</f>
        <v>47543</v>
      </c>
      <c r="B50" s="1">
        <v>10.0195359129509</v>
      </c>
      <c r="C50" s="1">
        <v>10.0195359129509</v>
      </c>
      <c r="D50" s="1">
        <v>10.0195359129509</v>
      </c>
      <c r="E50">
        <v>10.0195359129509</v>
      </c>
      <c r="F50">
        <v>10.0195359129509</v>
      </c>
      <c r="G50">
        <v>10.0195359129509</v>
      </c>
      <c r="H50">
        <v>10.0195359129509</v>
      </c>
      <c r="I50">
        <v>10.0195359129509</v>
      </c>
      <c r="J50">
        <v>10.0195359129509</v>
      </c>
      <c r="K50">
        <v>10.0195359129509</v>
      </c>
      <c r="L50">
        <v>10.0195359129509</v>
      </c>
      <c r="M50">
        <v>10.0195359129509</v>
      </c>
      <c r="N50">
        <v>10.0195359129509</v>
      </c>
      <c r="O50">
        <v>10.0195359129509</v>
      </c>
      <c r="P50">
        <v>10.0195359129509</v>
      </c>
      <c r="Q50">
        <v>10.0195359129509</v>
      </c>
      <c r="R50">
        <v>10.0195359129509</v>
      </c>
      <c r="S50">
        <v>10.0195359129509</v>
      </c>
      <c r="T50">
        <v>10.0195359129509</v>
      </c>
      <c r="U50">
        <v>10.0195359129509</v>
      </c>
      <c r="V50">
        <v>10.0195359129509</v>
      </c>
      <c r="W50">
        <v>10.0195359129509</v>
      </c>
      <c r="X50">
        <v>10.0195359129509</v>
      </c>
      <c r="Y50">
        <v>10.0195359129509</v>
      </c>
      <c r="Z50">
        <v>10.0195359129509</v>
      </c>
      <c r="AA50">
        <v>10.0195359129509</v>
      </c>
      <c r="AB50">
        <v>10.0195359129509</v>
      </c>
      <c r="AC50">
        <v>10.0195359129509</v>
      </c>
      <c r="AD50">
        <v>10.0195359129509</v>
      </c>
      <c r="AE50">
        <v>10.0195359129509</v>
      </c>
      <c r="AF50">
        <v>10.0195359129509</v>
      </c>
      <c r="AG50">
        <v>10.0195359129509</v>
      </c>
      <c r="AH50">
        <v>10.0195359129509</v>
      </c>
    </row>
    <row r="51" spans="1:34" x14ac:dyDescent="0.3">
      <c r="A51" s="26">
        <f ca="1">Exceedance!U51</f>
        <v>47574</v>
      </c>
      <c r="B51" s="1">
        <v>18.468284875406521</v>
      </c>
      <c r="C51" s="1">
        <v>18.468284875406521</v>
      </c>
      <c r="D51" s="1">
        <v>18.468284875406521</v>
      </c>
      <c r="E51">
        <v>18.468284875406521</v>
      </c>
      <c r="F51">
        <v>18.468284875406521</v>
      </c>
      <c r="G51">
        <v>18.468284875406521</v>
      </c>
      <c r="H51">
        <v>18.468284875406521</v>
      </c>
      <c r="I51">
        <v>18.468284875406521</v>
      </c>
      <c r="J51">
        <v>18.468284875406521</v>
      </c>
      <c r="K51">
        <v>18.468284875406521</v>
      </c>
      <c r="L51">
        <v>18.468284875406521</v>
      </c>
      <c r="M51">
        <v>18.468284875406521</v>
      </c>
      <c r="N51">
        <v>18.468284875406521</v>
      </c>
      <c r="O51">
        <v>18.468284875406521</v>
      </c>
      <c r="P51">
        <v>18.468284875406521</v>
      </c>
      <c r="Q51">
        <v>18.468284875406521</v>
      </c>
      <c r="R51">
        <v>18.468284875406521</v>
      </c>
      <c r="S51">
        <v>18.468284875406521</v>
      </c>
      <c r="T51">
        <v>18.468284875406521</v>
      </c>
      <c r="U51">
        <v>18.468284875406521</v>
      </c>
      <c r="V51">
        <v>18.468284875406521</v>
      </c>
      <c r="W51">
        <v>18.468284875406521</v>
      </c>
      <c r="X51">
        <v>18.468284875406521</v>
      </c>
      <c r="Y51">
        <v>18.468284875406521</v>
      </c>
      <c r="Z51">
        <v>18.468284875406521</v>
      </c>
      <c r="AA51">
        <v>18.468284875406521</v>
      </c>
      <c r="AB51">
        <v>18.468284875406521</v>
      </c>
      <c r="AC51">
        <v>18.468284875406521</v>
      </c>
      <c r="AD51">
        <v>18.468284875406521</v>
      </c>
      <c r="AE51">
        <v>18.468284875406521</v>
      </c>
      <c r="AF51">
        <v>18.468284875406521</v>
      </c>
      <c r="AG51">
        <v>18.468284875406521</v>
      </c>
      <c r="AH51">
        <v>18.468284875406521</v>
      </c>
    </row>
    <row r="52" spans="1:34" x14ac:dyDescent="0.3">
      <c r="A52" s="26">
        <f ca="1">Exceedance!U52</f>
        <v>47604</v>
      </c>
      <c r="B52" s="1">
        <v>34.080186912451587</v>
      </c>
      <c r="C52" s="1">
        <v>34.080186912451587</v>
      </c>
      <c r="D52" s="1">
        <v>34.080186912451587</v>
      </c>
      <c r="E52">
        <v>34.080186912451587</v>
      </c>
      <c r="F52">
        <v>34.080186912451587</v>
      </c>
      <c r="G52">
        <v>34.080186912451587</v>
      </c>
      <c r="H52">
        <v>34.080186912451587</v>
      </c>
      <c r="I52">
        <v>34.080186912451587</v>
      </c>
      <c r="J52">
        <v>34.080186912451587</v>
      </c>
      <c r="K52">
        <v>34.080186912451587</v>
      </c>
      <c r="L52">
        <v>34.080186912451587</v>
      </c>
      <c r="M52">
        <v>34.080186912451587</v>
      </c>
      <c r="N52">
        <v>34.080186912451587</v>
      </c>
      <c r="O52">
        <v>34.080186912451587</v>
      </c>
      <c r="P52">
        <v>34.080186912451587</v>
      </c>
      <c r="Q52">
        <v>34.080186912451587</v>
      </c>
      <c r="R52">
        <v>34.080186912451587</v>
      </c>
      <c r="S52">
        <v>34.080186912451587</v>
      </c>
      <c r="T52">
        <v>34.080186912451587</v>
      </c>
      <c r="U52">
        <v>34.080186912451587</v>
      </c>
      <c r="V52">
        <v>34.080186912451587</v>
      </c>
      <c r="W52">
        <v>34.080186912451587</v>
      </c>
      <c r="X52">
        <v>34.080186912451587</v>
      </c>
      <c r="Y52">
        <v>34.080186912451587</v>
      </c>
      <c r="Z52">
        <v>34.080186912451587</v>
      </c>
      <c r="AA52">
        <v>34.080186912451587</v>
      </c>
      <c r="AB52">
        <v>34.080186912451587</v>
      </c>
      <c r="AC52">
        <v>34.080186912451587</v>
      </c>
      <c r="AD52">
        <v>34.080186912451587</v>
      </c>
      <c r="AE52">
        <v>34.080186912451587</v>
      </c>
      <c r="AF52">
        <v>34.080186912451587</v>
      </c>
      <c r="AG52">
        <v>34.080186912451587</v>
      </c>
      <c r="AH52">
        <v>34.080186912451587</v>
      </c>
    </row>
    <row r="53" spans="1:34" x14ac:dyDescent="0.3">
      <c r="A53" s="26">
        <f ca="1">Exceedance!U53</f>
        <v>47635</v>
      </c>
      <c r="B53" s="1">
        <v>24.521278837545019</v>
      </c>
      <c r="C53" s="1">
        <v>24.521278837545019</v>
      </c>
      <c r="D53" s="1">
        <v>24.521278837545019</v>
      </c>
      <c r="E53">
        <v>24.521278837545019</v>
      </c>
      <c r="F53">
        <v>24.521278837545019</v>
      </c>
      <c r="G53">
        <v>24.521278837545019</v>
      </c>
      <c r="H53">
        <v>24.521278837545019</v>
      </c>
      <c r="I53">
        <v>24.521278837545019</v>
      </c>
      <c r="J53">
        <v>24.521278837545019</v>
      </c>
      <c r="K53">
        <v>24.521278837545019</v>
      </c>
      <c r="L53">
        <v>24.521278837545019</v>
      </c>
      <c r="M53">
        <v>24.521278837545019</v>
      </c>
      <c r="N53">
        <v>24.521278837545019</v>
      </c>
      <c r="O53">
        <v>24.521278837545019</v>
      </c>
      <c r="P53">
        <v>24.521278837545019</v>
      </c>
      <c r="Q53">
        <v>24.521278837545019</v>
      </c>
      <c r="R53">
        <v>24.521278837545019</v>
      </c>
      <c r="S53">
        <v>24.521278837545019</v>
      </c>
      <c r="T53">
        <v>24.521278837545019</v>
      </c>
      <c r="U53">
        <v>24.521278837545019</v>
      </c>
      <c r="V53">
        <v>24.521278837545019</v>
      </c>
      <c r="W53">
        <v>24.521278837545019</v>
      </c>
      <c r="X53">
        <v>24.521278837545019</v>
      </c>
      <c r="Y53">
        <v>24.521278837545019</v>
      </c>
      <c r="Z53">
        <v>24.521278837545019</v>
      </c>
      <c r="AA53">
        <v>24.521278837545019</v>
      </c>
      <c r="AB53">
        <v>24.521278837545019</v>
      </c>
      <c r="AC53">
        <v>24.521278837545019</v>
      </c>
      <c r="AD53">
        <v>24.521278837545019</v>
      </c>
      <c r="AE53">
        <v>24.521278837545019</v>
      </c>
      <c r="AF53">
        <v>24.521278837545019</v>
      </c>
      <c r="AG53">
        <v>24.521278837545019</v>
      </c>
      <c r="AH53">
        <v>24.521278837545019</v>
      </c>
    </row>
    <row r="54" spans="1:34" x14ac:dyDescent="0.3">
      <c r="A54" s="26">
        <f ca="1">Exceedance!U54</f>
        <v>47665</v>
      </c>
      <c r="B54" s="1">
        <v>1.5178531944487026</v>
      </c>
      <c r="C54" s="1">
        <v>1.5178531944487026</v>
      </c>
      <c r="D54" s="1">
        <v>1.5178531944487026</v>
      </c>
      <c r="E54">
        <v>1.5178531944487026</v>
      </c>
      <c r="F54">
        <v>1.5178531944487026</v>
      </c>
      <c r="G54">
        <v>1.5178531944487026</v>
      </c>
      <c r="H54">
        <v>1.5178531944487026</v>
      </c>
      <c r="I54">
        <v>1.5178531944487026</v>
      </c>
      <c r="J54">
        <v>1.5178531944487026</v>
      </c>
      <c r="K54">
        <v>1.5178531944487026</v>
      </c>
      <c r="L54">
        <v>1.5178531944487026</v>
      </c>
      <c r="M54">
        <v>1.5178531944487026</v>
      </c>
      <c r="N54">
        <v>1.5178531944487026</v>
      </c>
      <c r="O54">
        <v>1.5178531944487026</v>
      </c>
      <c r="P54">
        <v>1.5178531944487026</v>
      </c>
      <c r="Q54">
        <v>1.5178531944487026</v>
      </c>
      <c r="R54">
        <v>1.5178531944487026</v>
      </c>
      <c r="S54">
        <v>1.5178531944487026</v>
      </c>
      <c r="T54">
        <v>1.5178531944487026</v>
      </c>
      <c r="U54">
        <v>1.5178531944487026</v>
      </c>
      <c r="V54">
        <v>1.5178531944487026</v>
      </c>
      <c r="W54">
        <v>1.5178531944487026</v>
      </c>
      <c r="X54">
        <v>1.5178531944487026</v>
      </c>
      <c r="Y54">
        <v>1.5178531944487026</v>
      </c>
      <c r="Z54">
        <v>1.5178531944487026</v>
      </c>
      <c r="AA54">
        <v>1.5178531944487026</v>
      </c>
      <c r="AB54">
        <v>1.5178531944487026</v>
      </c>
      <c r="AC54">
        <v>1.5178531944487026</v>
      </c>
      <c r="AD54">
        <v>1.5178531944487026</v>
      </c>
      <c r="AE54">
        <v>1.5178531944487026</v>
      </c>
      <c r="AF54">
        <v>1.5178531944487026</v>
      </c>
      <c r="AG54">
        <v>1.5178531944487026</v>
      </c>
      <c r="AH54">
        <v>1.5178531944487026</v>
      </c>
    </row>
    <row r="55" spans="1:34" x14ac:dyDescent="0.3">
      <c r="A55" s="26">
        <f ca="1">Exceedance!U55</f>
        <v>47696</v>
      </c>
      <c r="B55" s="1">
        <v>0.99691824917019389</v>
      </c>
      <c r="C55" s="1">
        <v>0.99691824917019389</v>
      </c>
      <c r="D55" s="1">
        <v>0.99691824917019389</v>
      </c>
      <c r="E55">
        <v>0.99691824917019389</v>
      </c>
      <c r="F55">
        <v>0.99691824917019389</v>
      </c>
      <c r="G55">
        <v>0.99691824917019389</v>
      </c>
      <c r="H55">
        <v>0.99691824917019389</v>
      </c>
      <c r="I55">
        <v>0.99691824917019389</v>
      </c>
      <c r="J55">
        <v>0.99691824917019389</v>
      </c>
      <c r="K55">
        <v>0.99691824917019389</v>
      </c>
      <c r="L55">
        <v>0.99691824917019389</v>
      </c>
      <c r="M55">
        <v>0.99691824917019389</v>
      </c>
      <c r="N55">
        <v>0.99691824917019389</v>
      </c>
      <c r="O55">
        <v>0.99691824917019389</v>
      </c>
      <c r="P55">
        <v>0.99691824917019389</v>
      </c>
      <c r="Q55">
        <v>0.99691824917019389</v>
      </c>
      <c r="R55">
        <v>0.99691824917019389</v>
      </c>
      <c r="S55">
        <v>0.99691824917019389</v>
      </c>
      <c r="T55">
        <v>0.99691824917019389</v>
      </c>
      <c r="U55">
        <v>0.99691824917019389</v>
      </c>
      <c r="V55">
        <v>0.99691824917019389</v>
      </c>
      <c r="W55">
        <v>0.99691824917019389</v>
      </c>
      <c r="X55">
        <v>0.99691824917019389</v>
      </c>
      <c r="Y55">
        <v>0.99691824917019389</v>
      </c>
      <c r="Z55">
        <v>0.99691824917019389</v>
      </c>
      <c r="AA55">
        <v>0.99691824917019389</v>
      </c>
      <c r="AB55">
        <v>0.99691824917019389</v>
      </c>
      <c r="AC55">
        <v>0.99691824917019389</v>
      </c>
      <c r="AD55">
        <v>0.99691824917019389</v>
      </c>
      <c r="AE55">
        <v>0.99691824917019389</v>
      </c>
      <c r="AF55">
        <v>0.99691824917019389</v>
      </c>
      <c r="AG55">
        <v>0.99691824917019389</v>
      </c>
      <c r="AH55">
        <v>0.99691824917019389</v>
      </c>
    </row>
    <row r="56" spans="1:34" x14ac:dyDescent="0.3">
      <c r="A56" s="26">
        <f ca="1">Exceedance!U56</f>
        <v>47727</v>
      </c>
      <c r="B56" s="1">
        <v>1.4568762422261501</v>
      </c>
      <c r="C56" s="1">
        <v>1.4568762422261501</v>
      </c>
      <c r="D56" s="1">
        <v>1.4568762422261501</v>
      </c>
      <c r="E56">
        <v>1.4568762422261501</v>
      </c>
      <c r="F56">
        <v>1.4568762422261501</v>
      </c>
      <c r="G56">
        <v>1.4568762422261501</v>
      </c>
      <c r="H56">
        <v>1.4568762422261501</v>
      </c>
      <c r="I56">
        <v>1.4568762422261501</v>
      </c>
      <c r="J56">
        <v>1.4568762422261501</v>
      </c>
      <c r="K56">
        <v>1.4568762422261501</v>
      </c>
      <c r="L56">
        <v>1.4568762422261501</v>
      </c>
      <c r="M56">
        <v>1.4568762422261501</v>
      </c>
      <c r="N56">
        <v>1.4568762422261501</v>
      </c>
      <c r="O56">
        <v>1.4568762422261501</v>
      </c>
      <c r="P56">
        <v>1.4568762422261501</v>
      </c>
      <c r="Q56">
        <v>1.4568762422261501</v>
      </c>
      <c r="R56">
        <v>1.4568762422261501</v>
      </c>
      <c r="S56">
        <v>1.4568762422261501</v>
      </c>
      <c r="T56">
        <v>1.4568762422261501</v>
      </c>
      <c r="U56">
        <v>1.4568762422261501</v>
      </c>
      <c r="V56">
        <v>1.4568762422261501</v>
      </c>
      <c r="W56">
        <v>1.4568762422261501</v>
      </c>
      <c r="X56">
        <v>1.4568762422261501</v>
      </c>
      <c r="Y56">
        <v>1.4568762422261501</v>
      </c>
      <c r="Z56">
        <v>1.4568762422261501</v>
      </c>
      <c r="AA56">
        <v>1.4568762422261501</v>
      </c>
      <c r="AB56">
        <v>1.4568762422261501</v>
      </c>
      <c r="AC56">
        <v>1.4568762422261501</v>
      </c>
      <c r="AD56">
        <v>1.4568762422261501</v>
      </c>
      <c r="AE56">
        <v>1.4568762422261501</v>
      </c>
      <c r="AF56">
        <v>1.4568762422261501</v>
      </c>
      <c r="AG56">
        <v>1.4568762422261501</v>
      </c>
      <c r="AH56">
        <v>1.4568762422261501</v>
      </c>
    </row>
    <row r="57" spans="1:34" x14ac:dyDescent="0.3">
      <c r="A57" s="26">
        <f ca="1">Exceedance!U57</f>
        <v>47757</v>
      </c>
      <c r="B57" s="1">
        <v>1.5976990319009208</v>
      </c>
      <c r="C57" s="1">
        <v>1.5976990319009208</v>
      </c>
      <c r="D57" s="1">
        <v>1.5976990319009208</v>
      </c>
      <c r="E57">
        <v>1.5976990319009208</v>
      </c>
      <c r="F57">
        <v>1.5976990319009208</v>
      </c>
      <c r="G57">
        <v>1.5976990319009208</v>
      </c>
      <c r="H57">
        <v>1.5976990319009208</v>
      </c>
      <c r="I57">
        <v>1.5976990319009208</v>
      </c>
      <c r="J57">
        <v>1.5976990319009208</v>
      </c>
      <c r="K57">
        <v>1.5976990319009208</v>
      </c>
      <c r="L57">
        <v>1.5976990319009208</v>
      </c>
      <c r="M57">
        <v>1.5976990319009208</v>
      </c>
      <c r="N57">
        <v>1.5976990319009208</v>
      </c>
      <c r="O57">
        <v>1.5976990319009208</v>
      </c>
      <c r="P57">
        <v>1.5976990319009208</v>
      </c>
      <c r="Q57">
        <v>1.5976990319009208</v>
      </c>
      <c r="R57">
        <v>1.5976990319009208</v>
      </c>
      <c r="S57">
        <v>1.5976990319009208</v>
      </c>
      <c r="T57">
        <v>1.5976990319009208</v>
      </c>
      <c r="U57">
        <v>1.5976990319009208</v>
      </c>
      <c r="V57">
        <v>1.5976990319009208</v>
      </c>
      <c r="W57">
        <v>1.5976990319009208</v>
      </c>
      <c r="X57">
        <v>1.5976990319009208</v>
      </c>
      <c r="Y57">
        <v>1.5976990319009208</v>
      </c>
      <c r="Z57">
        <v>1.5976990319009208</v>
      </c>
      <c r="AA57">
        <v>1.5976990319009208</v>
      </c>
      <c r="AB57">
        <v>1.5976990319009208</v>
      </c>
      <c r="AC57">
        <v>1.5976990319009208</v>
      </c>
      <c r="AD57">
        <v>1.5976990319009208</v>
      </c>
      <c r="AE57">
        <v>1.5976990319009208</v>
      </c>
      <c r="AF57">
        <v>1.5976990319009208</v>
      </c>
      <c r="AG57">
        <v>1.5976990319009208</v>
      </c>
      <c r="AH57">
        <v>1.5976990319009208</v>
      </c>
    </row>
    <row r="58" spans="1:34" x14ac:dyDescent="0.3">
      <c r="A58" s="26">
        <f ca="1">Exceedance!U58</f>
        <v>47788</v>
      </c>
      <c r="B58" s="1">
        <v>0.83348173284990457</v>
      </c>
      <c r="C58" s="1">
        <v>0.83348173284990457</v>
      </c>
      <c r="D58" s="1">
        <v>0.83348173284990457</v>
      </c>
      <c r="E58">
        <v>0.83348173284990457</v>
      </c>
      <c r="F58">
        <v>0.83348173284990457</v>
      </c>
      <c r="G58">
        <v>0.83348173284990457</v>
      </c>
      <c r="H58">
        <v>0.83348173284990457</v>
      </c>
      <c r="I58">
        <v>0.83348173284990457</v>
      </c>
      <c r="J58">
        <v>0.83348173284990457</v>
      </c>
      <c r="K58">
        <v>0.83348173284990457</v>
      </c>
      <c r="L58">
        <v>0.83348173284990457</v>
      </c>
      <c r="M58">
        <v>0.83348173284990457</v>
      </c>
      <c r="N58">
        <v>0.83348173284990457</v>
      </c>
      <c r="O58">
        <v>0.83348173284990457</v>
      </c>
      <c r="P58">
        <v>0.83348173284990457</v>
      </c>
      <c r="Q58">
        <v>0.83348173284990457</v>
      </c>
      <c r="R58">
        <v>0.83348173284990457</v>
      </c>
      <c r="S58">
        <v>0.83348173284990457</v>
      </c>
      <c r="T58">
        <v>0.83348173284990457</v>
      </c>
      <c r="U58">
        <v>0.83348173284990457</v>
      </c>
      <c r="V58">
        <v>0.83348173284990457</v>
      </c>
      <c r="W58">
        <v>0.83348173284990457</v>
      </c>
      <c r="X58">
        <v>0.83348173284990457</v>
      </c>
      <c r="Y58">
        <v>0.83348173284990457</v>
      </c>
      <c r="Z58">
        <v>0.83348173284990457</v>
      </c>
      <c r="AA58">
        <v>0.83348173284990457</v>
      </c>
      <c r="AB58">
        <v>0.83348173284990457</v>
      </c>
      <c r="AC58">
        <v>0.83348173284990457</v>
      </c>
      <c r="AD58">
        <v>0.83348173284990457</v>
      </c>
      <c r="AE58">
        <v>0.83348173284990457</v>
      </c>
      <c r="AF58">
        <v>0.83348173284990457</v>
      </c>
      <c r="AG58">
        <v>0.83348173284990457</v>
      </c>
      <c r="AH58">
        <v>0.83348173284990457</v>
      </c>
    </row>
    <row r="59" spans="1:34" x14ac:dyDescent="0.3">
      <c r="A59" s="26">
        <f ca="1">Exceedance!U59</f>
        <v>47818</v>
      </c>
      <c r="B59" s="1">
        <v>0.33325806339678515</v>
      </c>
      <c r="C59" s="1">
        <v>0.33325806339678515</v>
      </c>
      <c r="D59" s="1">
        <v>0.33325806339678515</v>
      </c>
      <c r="E59">
        <v>0.33325806339678515</v>
      </c>
      <c r="F59">
        <v>0.33325806339678515</v>
      </c>
      <c r="G59">
        <v>0.33325806339678515</v>
      </c>
      <c r="H59">
        <v>0.33325806339678515</v>
      </c>
      <c r="I59">
        <v>0.33325806339678515</v>
      </c>
      <c r="J59">
        <v>0.33325806339678515</v>
      </c>
      <c r="K59">
        <v>0.33325806339678515</v>
      </c>
      <c r="L59">
        <v>0.33325806339678515</v>
      </c>
      <c r="M59">
        <v>0.33325806339678515</v>
      </c>
      <c r="N59">
        <v>0.33325806339678515</v>
      </c>
      <c r="O59">
        <v>0.33325806339678515</v>
      </c>
      <c r="P59">
        <v>0.33325806339678515</v>
      </c>
      <c r="Q59">
        <v>0.33325806339678515</v>
      </c>
      <c r="R59">
        <v>0.33325806339678515</v>
      </c>
      <c r="S59">
        <v>0.33325806339678515</v>
      </c>
      <c r="T59">
        <v>0.33325806339678515</v>
      </c>
      <c r="U59">
        <v>0.33325806339678515</v>
      </c>
      <c r="V59">
        <v>0.33325806339678515</v>
      </c>
      <c r="W59">
        <v>0.33325806339678515</v>
      </c>
      <c r="X59">
        <v>0.33325806339678515</v>
      </c>
      <c r="Y59">
        <v>0.33325806339678515</v>
      </c>
      <c r="Z59">
        <v>0.33325806339678515</v>
      </c>
      <c r="AA59">
        <v>0.33325806339678515</v>
      </c>
      <c r="AB59">
        <v>0.33325806339678515</v>
      </c>
      <c r="AC59">
        <v>0.33325806339678515</v>
      </c>
      <c r="AD59">
        <v>0.33325806339678515</v>
      </c>
      <c r="AE59">
        <v>0.33325806339678515</v>
      </c>
      <c r="AF59">
        <v>0.33325806339678515</v>
      </c>
      <c r="AG59">
        <v>0.33325806339678515</v>
      </c>
      <c r="AH59">
        <v>0.33325806339678515</v>
      </c>
    </row>
    <row r="60" spans="1:34" x14ac:dyDescent="0.3">
      <c r="A60" s="26">
        <f ca="1">Exceedance!U60</f>
        <v>47849</v>
      </c>
      <c r="B60" s="1">
        <v>9.3997832240722612E-2</v>
      </c>
      <c r="C60" s="1">
        <v>9.3997832240722612E-2</v>
      </c>
      <c r="D60" s="1">
        <v>9.3997832240722612E-2</v>
      </c>
      <c r="E60">
        <v>9.3997832240722612E-2</v>
      </c>
      <c r="F60">
        <v>9.3997832240722612E-2</v>
      </c>
      <c r="G60">
        <v>9.3997832240722612E-2</v>
      </c>
      <c r="H60">
        <v>9.3997832240722612E-2</v>
      </c>
      <c r="I60">
        <v>9.3997832240722612E-2</v>
      </c>
      <c r="J60">
        <v>9.3997832240722612E-2</v>
      </c>
      <c r="K60">
        <v>9.3997832240722612E-2</v>
      </c>
      <c r="L60">
        <v>9.3997832240722612E-2</v>
      </c>
      <c r="M60">
        <v>9.3997832240722612E-2</v>
      </c>
      <c r="N60">
        <v>9.3997832240722612E-2</v>
      </c>
      <c r="O60">
        <v>9.3997832240722612E-2</v>
      </c>
      <c r="P60">
        <v>9.3997832240722612E-2</v>
      </c>
      <c r="Q60">
        <v>9.3997832240722612E-2</v>
      </c>
      <c r="R60">
        <v>9.3997832240722612E-2</v>
      </c>
      <c r="S60">
        <v>9.3997832240722612E-2</v>
      </c>
      <c r="T60">
        <v>9.3997832240722612E-2</v>
      </c>
      <c r="U60">
        <v>9.3997832240722612E-2</v>
      </c>
      <c r="V60">
        <v>9.3997832240722612E-2</v>
      </c>
      <c r="W60">
        <v>9.3997832240722612E-2</v>
      </c>
      <c r="X60">
        <v>9.3997832240722612E-2</v>
      </c>
      <c r="Y60">
        <v>9.3997832240722612E-2</v>
      </c>
      <c r="Z60">
        <v>9.3997832240722612E-2</v>
      </c>
      <c r="AA60">
        <v>9.3997832240722612E-2</v>
      </c>
      <c r="AB60">
        <v>9.3997832240722612E-2</v>
      </c>
      <c r="AC60">
        <v>9.3997832240722612E-2</v>
      </c>
      <c r="AD60">
        <v>9.3997832240722612E-2</v>
      </c>
      <c r="AE60">
        <v>9.3997832240722612E-2</v>
      </c>
      <c r="AF60">
        <v>9.3997832240722612E-2</v>
      </c>
      <c r="AG60">
        <v>9.3997832240722612E-2</v>
      </c>
      <c r="AH60">
        <v>9.3997832240722612E-2</v>
      </c>
    </row>
    <row r="61" spans="1:34" x14ac:dyDescent="0.3">
      <c r="A61" s="26">
        <f ca="1">Exceedance!U61</f>
        <v>47880</v>
      </c>
      <c r="B61" s="1">
        <v>0.98178746481134183</v>
      </c>
      <c r="C61" s="1">
        <v>0.98178746481134183</v>
      </c>
      <c r="D61" s="1">
        <v>0.98178746481134183</v>
      </c>
      <c r="E61">
        <v>0.98178746481134183</v>
      </c>
      <c r="F61">
        <v>0.98178746481134183</v>
      </c>
      <c r="G61">
        <v>0.98178746481134183</v>
      </c>
      <c r="H61">
        <v>0.98178746481134183</v>
      </c>
      <c r="I61">
        <v>0.98178746481134183</v>
      </c>
      <c r="J61">
        <v>0.98178746481134183</v>
      </c>
      <c r="K61">
        <v>0.98178746481134183</v>
      </c>
      <c r="L61">
        <v>0.98178746481134183</v>
      </c>
      <c r="M61">
        <v>0.98178746481134183</v>
      </c>
      <c r="N61">
        <v>0.98178746481134183</v>
      </c>
      <c r="O61">
        <v>0.98178746481134183</v>
      </c>
      <c r="P61">
        <v>0.98178746481134183</v>
      </c>
      <c r="Q61">
        <v>0.98178746481134183</v>
      </c>
      <c r="R61">
        <v>0.98178746481134183</v>
      </c>
      <c r="S61">
        <v>0.98178746481134183</v>
      </c>
      <c r="T61">
        <v>0.98178746481134183</v>
      </c>
      <c r="U61">
        <v>0.98178746481134183</v>
      </c>
      <c r="V61">
        <v>0.98178746481134183</v>
      </c>
      <c r="W61">
        <v>0.98178746481134183</v>
      </c>
      <c r="X61">
        <v>0.98178746481134183</v>
      </c>
      <c r="Y61">
        <v>0.98178746481134183</v>
      </c>
      <c r="Z61">
        <v>0.98178746481134183</v>
      </c>
      <c r="AA61">
        <v>0.98178746481134183</v>
      </c>
      <c r="AB61">
        <v>0.98178746481134183</v>
      </c>
      <c r="AC61">
        <v>0.98178746481134183</v>
      </c>
      <c r="AD61">
        <v>0.98178746481134183</v>
      </c>
      <c r="AE61">
        <v>0.98178746481134183</v>
      </c>
      <c r="AF61">
        <v>0.98178746481134183</v>
      </c>
      <c r="AG61">
        <v>0.98178746481134183</v>
      </c>
      <c r="AH61">
        <v>0.98178746481134183</v>
      </c>
    </row>
    <row r="62" spans="1:34" x14ac:dyDescent="0.3">
      <c r="A62" s="26">
        <f ca="1">Exceedance!U62</f>
        <v>47908</v>
      </c>
      <c r="B62" s="1">
        <v>10.0195359129509</v>
      </c>
      <c r="C62" s="1">
        <v>10.0195359129509</v>
      </c>
      <c r="D62" s="1">
        <v>10.0195359129509</v>
      </c>
      <c r="E62">
        <v>10.0195359129509</v>
      </c>
      <c r="F62">
        <v>10.0195359129509</v>
      </c>
      <c r="G62">
        <v>10.0195359129509</v>
      </c>
      <c r="H62">
        <v>10.0195359129509</v>
      </c>
      <c r="I62">
        <v>10.0195359129509</v>
      </c>
      <c r="J62">
        <v>10.0195359129509</v>
      </c>
      <c r="K62">
        <v>10.0195359129509</v>
      </c>
      <c r="L62">
        <v>10.0195359129509</v>
      </c>
      <c r="M62">
        <v>10.0195359129509</v>
      </c>
      <c r="N62">
        <v>10.0195359129509</v>
      </c>
      <c r="O62">
        <v>10.0195359129509</v>
      </c>
      <c r="P62">
        <v>10.0195359129509</v>
      </c>
      <c r="Q62">
        <v>10.0195359129509</v>
      </c>
      <c r="R62">
        <v>10.0195359129509</v>
      </c>
      <c r="S62">
        <v>10.0195359129509</v>
      </c>
      <c r="T62">
        <v>10.0195359129509</v>
      </c>
      <c r="U62">
        <v>10.0195359129509</v>
      </c>
      <c r="V62">
        <v>10.0195359129509</v>
      </c>
      <c r="W62">
        <v>10.0195359129509</v>
      </c>
      <c r="X62">
        <v>10.0195359129509</v>
      </c>
      <c r="Y62">
        <v>10.0195359129509</v>
      </c>
      <c r="Z62">
        <v>10.0195359129509</v>
      </c>
      <c r="AA62">
        <v>10.0195359129509</v>
      </c>
      <c r="AB62">
        <v>10.0195359129509</v>
      </c>
      <c r="AC62">
        <v>10.0195359129509</v>
      </c>
      <c r="AD62">
        <v>10.0195359129509</v>
      </c>
      <c r="AE62">
        <v>10.0195359129509</v>
      </c>
      <c r="AF62">
        <v>10.0195359129509</v>
      </c>
      <c r="AG62">
        <v>10.0195359129509</v>
      </c>
      <c r="AH62">
        <v>10.0195359129509</v>
      </c>
    </row>
    <row r="63" spans="1:34" x14ac:dyDescent="0.3">
      <c r="A63" s="26">
        <f ca="1">Exceedance!U63</f>
        <v>47939</v>
      </c>
      <c r="B63" s="1">
        <v>18.468284875406521</v>
      </c>
      <c r="C63" s="1">
        <v>18.468284875406521</v>
      </c>
      <c r="D63" s="1">
        <v>18.468284875406521</v>
      </c>
      <c r="E63">
        <v>18.468284875406521</v>
      </c>
      <c r="F63">
        <v>18.468284875406521</v>
      </c>
      <c r="G63">
        <v>18.468284875406521</v>
      </c>
      <c r="H63">
        <v>18.468284875406521</v>
      </c>
      <c r="I63">
        <v>18.468284875406521</v>
      </c>
      <c r="J63">
        <v>18.468284875406521</v>
      </c>
      <c r="K63">
        <v>18.468284875406521</v>
      </c>
      <c r="L63">
        <v>18.468284875406521</v>
      </c>
      <c r="M63">
        <v>18.468284875406521</v>
      </c>
      <c r="N63">
        <v>18.468284875406521</v>
      </c>
      <c r="O63">
        <v>18.468284875406521</v>
      </c>
      <c r="P63">
        <v>18.468284875406521</v>
      </c>
      <c r="Q63">
        <v>18.468284875406521</v>
      </c>
      <c r="R63">
        <v>18.468284875406521</v>
      </c>
      <c r="S63">
        <v>18.468284875406521</v>
      </c>
      <c r="T63">
        <v>18.468284875406521</v>
      </c>
      <c r="U63">
        <v>18.468284875406521</v>
      </c>
      <c r="V63">
        <v>18.468284875406521</v>
      </c>
      <c r="W63">
        <v>18.468284875406521</v>
      </c>
      <c r="X63">
        <v>18.468284875406521</v>
      </c>
      <c r="Y63">
        <v>18.468284875406521</v>
      </c>
      <c r="Z63">
        <v>18.468284875406521</v>
      </c>
      <c r="AA63">
        <v>18.468284875406521</v>
      </c>
      <c r="AB63">
        <v>18.468284875406521</v>
      </c>
      <c r="AC63">
        <v>18.468284875406521</v>
      </c>
      <c r="AD63">
        <v>18.468284875406521</v>
      </c>
      <c r="AE63">
        <v>18.468284875406521</v>
      </c>
      <c r="AF63">
        <v>18.468284875406521</v>
      </c>
      <c r="AG63">
        <v>18.468284875406521</v>
      </c>
      <c r="AH63">
        <v>18.468284875406521</v>
      </c>
    </row>
    <row r="64" spans="1:34" x14ac:dyDescent="0.3">
      <c r="A64" s="26">
        <f ca="1">Exceedance!U64</f>
        <v>47969</v>
      </c>
      <c r="B64" s="1">
        <v>34.080186912451587</v>
      </c>
      <c r="C64" s="1">
        <v>34.080186912451587</v>
      </c>
      <c r="D64" s="1">
        <v>34.080186912451587</v>
      </c>
      <c r="E64">
        <v>34.080186912451587</v>
      </c>
      <c r="F64">
        <v>34.080186912451587</v>
      </c>
      <c r="G64">
        <v>34.080186912451587</v>
      </c>
      <c r="H64">
        <v>34.080186912451587</v>
      </c>
      <c r="I64">
        <v>34.080186912451587</v>
      </c>
      <c r="J64">
        <v>34.080186912451587</v>
      </c>
      <c r="K64">
        <v>34.080186912451587</v>
      </c>
      <c r="L64">
        <v>34.080186912451587</v>
      </c>
      <c r="M64">
        <v>34.080186912451587</v>
      </c>
      <c r="N64">
        <v>34.080186912451587</v>
      </c>
      <c r="O64">
        <v>34.080186912451587</v>
      </c>
      <c r="P64">
        <v>34.080186912451587</v>
      </c>
      <c r="Q64">
        <v>34.080186912451587</v>
      </c>
      <c r="R64">
        <v>34.080186912451587</v>
      </c>
      <c r="S64">
        <v>34.080186912451587</v>
      </c>
      <c r="T64">
        <v>34.080186912451587</v>
      </c>
      <c r="U64">
        <v>34.080186912451587</v>
      </c>
      <c r="V64">
        <v>34.080186912451587</v>
      </c>
      <c r="W64">
        <v>34.080186912451587</v>
      </c>
      <c r="X64">
        <v>34.080186912451587</v>
      </c>
      <c r="Y64">
        <v>34.080186912451587</v>
      </c>
      <c r="Z64">
        <v>34.080186912451587</v>
      </c>
      <c r="AA64">
        <v>34.080186912451587</v>
      </c>
      <c r="AB64">
        <v>34.080186912451587</v>
      </c>
      <c r="AC64">
        <v>34.080186912451587</v>
      </c>
      <c r="AD64">
        <v>34.080186912451587</v>
      </c>
      <c r="AE64">
        <v>34.080186912451587</v>
      </c>
      <c r="AF64">
        <v>34.080186912451587</v>
      </c>
      <c r="AG64">
        <v>34.080186912451587</v>
      </c>
      <c r="AH64">
        <v>34.080186912451587</v>
      </c>
    </row>
    <row r="65" spans="1:34" x14ac:dyDescent="0.3">
      <c r="A65" s="26">
        <f ca="1">Exceedance!U65</f>
        <v>48000</v>
      </c>
      <c r="B65" s="1">
        <v>24.521278837545019</v>
      </c>
      <c r="C65" s="1">
        <v>24.521278837545019</v>
      </c>
      <c r="D65" s="1">
        <v>24.521278837545019</v>
      </c>
      <c r="E65">
        <v>24.521278837545019</v>
      </c>
      <c r="F65">
        <v>24.521278837545019</v>
      </c>
      <c r="G65">
        <v>24.521278837545019</v>
      </c>
      <c r="H65">
        <v>24.521278837545019</v>
      </c>
      <c r="I65">
        <v>24.521278837545019</v>
      </c>
      <c r="J65">
        <v>24.521278837545019</v>
      </c>
      <c r="K65">
        <v>24.521278837545019</v>
      </c>
      <c r="L65">
        <v>24.521278837545019</v>
      </c>
      <c r="M65">
        <v>24.521278837545019</v>
      </c>
      <c r="N65">
        <v>24.521278837545019</v>
      </c>
      <c r="O65">
        <v>24.521278837545019</v>
      </c>
      <c r="P65">
        <v>24.521278837545019</v>
      </c>
      <c r="Q65">
        <v>24.521278837545019</v>
      </c>
      <c r="R65">
        <v>24.521278837545019</v>
      </c>
      <c r="S65">
        <v>24.521278837545019</v>
      </c>
      <c r="T65">
        <v>24.521278837545019</v>
      </c>
      <c r="U65">
        <v>24.521278837545019</v>
      </c>
      <c r="V65">
        <v>24.521278837545019</v>
      </c>
      <c r="W65">
        <v>24.521278837545019</v>
      </c>
      <c r="X65">
        <v>24.521278837545019</v>
      </c>
      <c r="Y65">
        <v>24.521278837545019</v>
      </c>
      <c r="Z65">
        <v>24.521278837545019</v>
      </c>
      <c r="AA65">
        <v>24.521278837545019</v>
      </c>
      <c r="AB65">
        <v>24.521278837545019</v>
      </c>
      <c r="AC65">
        <v>24.521278837545019</v>
      </c>
      <c r="AD65">
        <v>24.521278837545019</v>
      </c>
      <c r="AE65">
        <v>24.521278837545019</v>
      </c>
      <c r="AF65">
        <v>24.521278837545019</v>
      </c>
      <c r="AG65">
        <v>24.521278837545019</v>
      </c>
      <c r="AH65">
        <v>24.521278837545019</v>
      </c>
    </row>
    <row r="66" spans="1:34" x14ac:dyDescent="0.3">
      <c r="A66" s="26">
        <f ca="1">Exceedance!U66</f>
        <v>48030</v>
      </c>
      <c r="B66" s="1">
        <v>1.5178531944487026</v>
      </c>
      <c r="C66" s="1">
        <v>1.5178531944487026</v>
      </c>
      <c r="D66" s="1">
        <v>1.5178531944487026</v>
      </c>
      <c r="E66">
        <v>1.5178531944487026</v>
      </c>
      <c r="F66">
        <v>1.5178531944487026</v>
      </c>
      <c r="G66">
        <v>1.5178531944487026</v>
      </c>
      <c r="H66">
        <v>1.5178531944487026</v>
      </c>
      <c r="I66">
        <v>1.5178531944487026</v>
      </c>
      <c r="J66">
        <v>1.5178531944487026</v>
      </c>
      <c r="K66">
        <v>1.5178531944487026</v>
      </c>
      <c r="L66">
        <v>1.5178531944487026</v>
      </c>
      <c r="M66">
        <v>1.5178531944487026</v>
      </c>
      <c r="N66">
        <v>1.5178531944487026</v>
      </c>
      <c r="O66">
        <v>1.5178531944487026</v>
      </c>
      <c r="P66">
        <v>1.5178531944487026</v>
      </c>
      <c r="Q66">
        <v>1.5178531944487026</v>
      </c>
      <c r="R66">
        <v>1.5178531944487026</v>
      </c>
      <c r="S66">
        <v>1.5178531944487026</v>
      </c>
      <c r="T66">
        <v>1.5178531944487026</v>
      </c>
      <c r="U66">
        <v>1.5178531944487026</v>
      </c>
      <c r="V66">
        <v>1.5178531944487026</v>
      </c>
      <c r="W66">
        <v>1.5178531944487026</v>
      </c>
      <c r="X66">
        <v>1.5178531944487026</v>
      </c>
      <c r="Y66">
        <v>1.5178531944487026</v>
      </c>
      <c r="Z66">
        <v>1.5178531944487026</v>
      </c>
      <c r="AA66">
        <v>1.5178531944487026</v>
      </c>
      <c r="AB66">
        <v>1.5178531944487026</v>
      </c>
      <c r="AC66">
        <v>1.5178531944487026</v>
      </c>
      <c r="AD66">
        <v>1.5178531944487026</v>
      </c>
      <c r="AE66">
        <v>1.5178531944487026</v>
      </c>
      <c r="AF66">
        <v>1.5178531944487026</v>
      </c>
      <c r="AG66">
        <v>1.5178531944487026</v>
      </c>
      <c r="AH66">
        <v>1.5178531944487026</v>
      </c>
    </row>
    <row r="67" spans="1:34" x14ac:dyDescent="0.3">
      <c r="A67" s="26">
        <f ca="1">Exceedance!U67</f>
        <v>48061</v>
      </c>
      <c r="B67" s="1">
        <v>0.99691824917019389</v>
      </c>
      <c r="C67" s="1">
        <v>0.99691824917019389</v>
      </c>
      <c r="D67" s="1">
        <v>0.99691824917019389</v>
      </c>
      <c r="E67">
        <v>0.99691824917019389</v>
      </c>
      <c r="F67">
        <v>0.99691824917019389</v>
      </c>
      <c r="G67">
        <v>0.99691824917019389</v>
      </c>
      <c r="H67">
        <v>0.99691824917019389</v>
      </c>
      <c r="I67">
        <v>0.99691824917019389</v>
      </c>
      <c r="J67">
        <v>0.99691824917019389</v>
      </c>
      <c r="K67">
        <v>0.99691824917019389</v>
      </c>
      <c r="L67">
        <v>0.99691824917019389</v>
      </c>
      <c r="M67">
        <v>0.99691824917019389</v>
      </c>
      <c r="N67">
        <v>0.99691824917019389</v>
      </c>
      <c r="O67">
        <v>0.99691824917019389</v>
      </c>
      <c r="P67">
        <v>0.99691824917019389</v>
      </c>
      <c r="Q67">
        <v>0.99691824917019389</v>
      </c>
      <c r="R67">
        <v>0.99691824917019389</v>
      </c>
      <c r="S67">
        <v>0.99691824917019389</v>
      </c>
      <c r="T67">
        <v>0.99691824917019389</v>
      </c>
      <c r="U67">
        <v>0.99691824917019389</v>
      </c>
      <c r="V67">
        <v>0.99691824917019389</v>
      </c>
      <c r="W67">
        <v>0.99691824917019389</v>
      </c>
      <c r="X67">
        <v>0.99691824917019389</v>
      </c>
      <c r="Y67">
        <v>0.99691824917019389</v>
      </c>
      <c r="Z67">
        <v>0.99691824917019389</v>
      </c>
      <c r="AA67">
        <v>0.99691824917019389</v>
      </c>
      <c r="AB67">
        <v>0.99691824917019389</v>
      </c>
      <c r="AC67">
        <v>0.99691824917019389</v>
      </c>
      <c r="AD67">
        <v>0.99691824917019389</v>
      </c>
      <c r="AE67">
        <v>0.99691824917019389</v>
      </c>
      <c r="AF67">
        <v>0.99691824917019389</v>
      </c>
      <c r="AG67">
        <v>0.99691824917019389</v>
      </c>
      <c r="AH67">
        <v>0.99691824917019389</v>
      </c>
    </row>
    <row r="68" spans="1:34" x14ac:dyDescent="0.3">
      <c r="A68" s="26">
        <f ca="1">Exceedance!U68</f>
        <v>48092</v>
      </c>
      <c r="B68" s="1">
        <v>1.4568762422261501</v>
      </c>
      <c r="C68" s="1">
        <v>1.4568762422261501</v>
      </c>
      <c r="D68" s="1">
        <v>1.4568762422261501</v>
      </c>
      <c r="E68">
        <v>1.4568762422261501</v>
      </c>
      <c r="F68">
        <v>1.4568762422261501</v>
      </c>
      <c r="G68">
        <v>1.4568762422261501</v>
      </c>
      <c r="H68">
        <v>1.4568762422261501</v>
      </c>
      <c r="I68">
        <v>1.4568762422261501</v>
      </c>
      <c r="J68">
        <v>1.4568762422261501</v>
      </c>
      <c r="K68">
        <v>1.4568762422261501</v>
      </c>
      <c r="L68">
        <v>1.4568762422261501</v>
      </c>
      <c r="M68">
        <v>1.4568762422261501</v>
      </c>
      <c r="N68">
        <v>1.4568762422261501</v>
      </c>
      <c r="O68">
        <v>1.4568762422261501</v>
      </c>
      <c r="P68">
        <v>1.4568762422261501</v>
      </c>
      <c r="Q68">
        <v>1.4568762422261501</v>
      </c>
      <c r="R68">
        <v>1.4568762422261501</v>
      </c>
      <c r="S68">
        <v>1.4568762422261501</v>
      </c>
      <c r="T68">
        <v>1.4568762422261501</v>
      </c>
      <c r="U68">
        <v>1.4568762422261501</v>
      </c>
      <c r="V68">
        <v>1.4568762422261501</v>
      </c>
      <c r="W68">
        <v>1.4568762422261501</v>
      </c>
      <c r="X68">
        <v>1.4568762422261501</v>
      </c>
      <c r="Y68">
        <v>1.4568762422261501</v>
      </c>
      <c r="Z68">
        <v>1.4568762422261501</v>
      </c>
      <c r="AA68">
        <v>1.4568762422261501</v>
      </c>
      <c r="AB68">
        <v>1.4568762422261501</v>
      </c>
      <c r="AC68">
        <v>1.4568762422261501</v>
      </c>
      <c r="AD68">
        <v>1.4568762422261501</v>
      </c>
      <c r="AE68">
        <v>1.4568762422261501</v>
      </c>
      <c r="AF68">
        <v>1.4568762422261501</v>
      </c>
      <c r="AG68">
        <v>1.4568762422261501</v>
      </c>
      <c r="AH68">
        <v>1.4568762422261501</v>
      </c>
    </row>
    <row r="69" spans="1:34" x14ac:dyDescent="0.3">
      <c r="A69" s="26" t="str">
        <f ca="1">Exceedance!U69</f>
        <v/>
      </c>
      <c r="B69" s="1"/>
      <c r="C69" s="1"/>
      <c r="D69" s="1"/>
    </row>
    <row r="70" spans="1:34" x14ac:dyDescent="0.3">
      <c r="A70" s="26" t="str">
        <f ca="1">Exceedance!U70</f>
        <v/>
      </c>
      <c r="B70" s="1"/>
      <c r="C70" s="1"/>
      <c r="D70" s="1"/>
    </row>
    <row r="71" spans="1:34" x14ac:dyDescent="0.3">
      <c r="A71" s="26" t="str">
        <f ca="1">Exceedance!U71</f>
        <v/>
      </c>
      <c r="B71" s="1"/>
      <c r="C71" s="1"/>
      <c r="D71" s="1"/>
    </row>
    <row r="72" spans="1:34" x14ac:dyDescent="0.3">
      <c r="A72" s="26" t="str">
        <f ca="1">Exceedance!U72</f>
        <v/>
      </c>
      <c r="B72" s="1"/>
      <c r="C72" s="1"/>
      <c r="D72" s="1"/>
    </row>
    <row r="73" spans="1:34" x14ac:dyDescent="0.3">
      <c r="A73" s="26" t="str">
        <f ca="1">Exceedance!U73</f>
        <v/>
      </c>
      <c r="B73" s="1"/>
      <c r="C73" s="1"/>
      <c r="D73" s="1"/>
    </row>
    <row r="74" spans="1:34" x14ac:dyDescent="0.3">
      <c r="A74" s="26" t="str">
        <f ca="1">Exceedance!U74</f>
        <v/>
      </c>
      <c r="B74" s="1"/>
      <c r="C74" s="1"/>
      <c r="D74" s="1"/>
    </row>
    <row r="75" spans="1:34" x14ac:dyDescent="0.3">
      <c r="A75" s="26" t="str">
        <f ca="1">Exceedance!U75</f>
        <v/>
      </c>
      <c r="B75" s="1"/>
      <c r="C75" s="1"/>
      <c r="D75" s="1"/>
    </row>
    <row r="76" spans="1:34" x14ac:dyDescent="0.3">
      <c r="A76" s="26" t="str">
        <f ca="1">Exceedance!U76</f>
        <v/>
      </c>
      <c r="B76" s="1"/>
      <c r="C76" s="1"/>
      <c r="D76" s="1"/>
    </row>
    <row r="77" spans="1:34" x14ac:dyDescent="0.3">
      <c r="A77" s="26" t="str">
        <f ca="1">Exceedance!U77</f>
        <v/>
      </c>
      <c r="B77" s="1"/>
      <c r="C77" s="1"/>
      <c r="D77" s="1"/>
    </row>
    <row r="78" spans="1:34" x14ac:dyDescent="0.3">
      <c r="A78" s="26" t="str">
        <f ca="1">Exceedance!U78</f>
        <v/>
      </c>
      <c r="B78" s="1"/>
      <c r="C78" s="1"/>
      <c r="D78" s="1"/>
    </row>
    <row r="79" spans="1:34" x14ac:dyDescent="0.3">
      <c r="A79" s="26" t="str">
        <f ca="1">Exceedance!U79</f>
        <v/>
      </c>
      <c r="B79" s="1"/>
      <c r="C79" s="1"/>
      <c r="D79" s="1"/>
    </row>
    <row r="80" spans="1:34" x14ac:dyDescent="0.3">
      <c r="A80" s="26" t="str">
        <f ca="1">Exceedance!U80</f>
        <v/>
      </c>
      <c r="B80" s="1"/>
      <c r="C80" s="1"/>
      <c r="D80" s="1"/>
    </row>
    <row r="81" spans="1:4" x14ac:dyDescent="0.3">
      <c r="A81" s="26" t="str">
        <f ca="1">Exceedance!U81</f>
        <v/>
      </c>
      <c r="B81" s="1"/>
      <c r="C81" s="1"/>
      <c r="D81" s="1"/>
    </row>
    <row r="82" spans="1:4" x14ac:dyDescent="0.3">
      <c r="A82" s="26" t="str">
        <f ca="1">Exceedance!U82</f>
        <v/>
      </c>
      <c r="B82" s="1"/>
      <c r="C82" s="1"/>
      <c r="D82" s="1"/>
    </row>
    <row r="83" spans="1:4" x14ac:dyDescent="0.3">
      <c r="A83" s="26" t="str">
        <f ca="1">Exceedance!U83</f>
        <v/>
      </c>
      <c r="B83" s="1"/>
      <c r="C83" s="1"/>
      <c r="D83" s="1"/>
    </row>
    <row r="84" spans="1:4" x14ac:dyDescent="0.3">
      <c r="A84" s="26" t="str">
        <f ca="1">Exceedance!U84</f>
        <v/>
      </c>
      <c r="B84" s="1"/>
      <c r="C84" s="1"/>
      <c r="D84" s="1"/>
    </row>
    <row r="85" spans="1:4" x14ac:dyDescent="0.3">
      <c r="A85" s="26" t="str">
        <f ca="1">Exceedance!U85</f>
        <v/>
      </c>
      <c r="B85" s="1"/>
      <c r="C85" s="1"/>
      <c r="D85" s="1"/>
    </row>
    <row r="86" spans="1:4" x14ac:dyDescent="0.3">
      <c r="A86" s="26" t="str">
        <f ca="1">Exceedance!U86</f>
        <v/>
      </c>
      <c r="B86" s="1"/>
      <c r="C86" s="1"/>
      <c r="D86" s="1"/>
    </row>
    <row r="87" spans="1:4" x14ac:dyDescent="0.3">
      <c r="A87" s="26" t="str">
        <f ca="1">Exceedance!U87</f>
        <v/>
      </c>
      <c r="B87" s="1"/>
      <c r="C87" s="1"/>
      <c r="D87" s="1"/>
    </row>
    <row r="88" spans="1:4" x14ac:dyDescent="0.3">
      <c r="A88" s="26" t="str">
        <f ca="1">Exceedance!U88</f>
        <v/>
      </c>
      <c r="B88" s="1"/>
      <c r="C88" s="1"/>
      <c r="D88" s="1"/>
    </row>
    <row r="89" spans="1:4" x14ac:dyDescent="0.3">
      <c r="A89" s="26" t="str">
        <f ca="1">Exceedance!U89</f>
        <v/>
      </c>
      <c r="B89" s="1"/>
      <c r="C89" s="1"/>
      <c r="D89" s="1"/>
    </row>
    <row r="90" spans="1:4" x14ac:dyDescent="0.3">
      <c r="A90" s="26" t="str">
        <f ca="1">Exceedance!U90</f>
        <v/>
      </c>
      <c r="B90" s="1"/>
      <c r="C90" s="1"/>
      <c r="D90" s="1"/>
    </row>
    <row r="91" spans="1:4" x14ac:dyDescent="0.3">
      <c r="A91" s="26" t="str">
        <f ca="1">Exceedance!U91</f>
        <v/>
      </c>
      <c r="B91" s="1"/>
      <c r="C91" s="1"/>
      <c r="D91" s="1"/>
    </row>
    <row r="92" spans="1:4" x14ac:dyDescent="0.3">
      <c r="A92" s="26" t="str">
        <f ca="1">Exceedance!U92</f>
        <v/>
      </c>
      <c r="B92" s="1"/>
      <c r="C92" s="1"/>
      <c r="D92" s="1"/>
    </row>
    <row r="93" spans="1:4" x14ac:dyDescent="0.3">
      <c r="A93" s="26" t="str">
        <f ca="1">Exceedance!U93</f>
        <v/>
      </c>
      <c r="B93" s="1"/>
      <c r="C93" s="1"/>
      <c r="D93" s="1"/>
    </row>
    <row r="94" spans="1:4" x14ac:dyDescent="0.3">
      <c r="A94" s="26" t="str">
        <f ca="1">Exceedance!U94</f>
        <v/>
      </c>
      <c r="B94" s="1"/>
      <c r="C94" s="1"/>
      <c r="D94" s="1"/>
    </row>
    <row r="95" spans="1:4" x14ac:dyDescent="0.3">
      <c r="A95" s="26" t="str">
        <f ca="1">Exceedance!U95</f>
        <v/>
      </c>
      <c r="B95" s="1"/>
      <c r="C95" s="1"/>
      <c r="D95" s="1"/>
    </row>
    <row r="96" spans="1:4" x14ac:dyDescent="0.3">
      <c r="A96" s="26" t="str">
        <f ca="1">Exceedance!U96</f>
        <v/>
      </c>
      <c r="B96" s="1"/>
      <c r="C96" s="1"/>
      <c r="D96" s="1"/>
    </row>
    <row r="97" spans="1:4" x14ac:dyDescent="0.3">
      <c r="A97" s="26" t="str">
        <f ca="1">Exceedance!U97</f>
        <v/>
      </c>
      <c r="B97" s="1"/>
      <c r="C97" s="1"/>
      <c r="D97" s="1"/>
    </row>
    <row r="98" spans="1:4" x14ac:dyDescent="0.3">
      <c r="A98" s="26" t="str">
        <f ca="1">Exceedance!U98</f>
        <v/>
      </c>
      <c r="B98" s="1"/>
      <c r="C98" s="1"/>
      <c r="D98" s="1"/>
    </row>
    <row r="99" spans="1:4" x14ac:dyDescent="0.3">
      <c r="A99" s="26" t="str">
        <f ca="1">Exceedance!U99</f>
        <v/>
      </c>
      <c r="B99" s="1"/>
      <c r="C99" s="1"/>
      <c r="D99" s="1"/>
    </row>
    <row r="100" spans="1:4" x14ac:dyDescent="0.3">
      <c r="A100" s="26"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B1:AH1"/>
  </mergeCells>
  <pageMargins left="0.7" right="0.7" top="0.75" bottom="0.75" header="0.3" footer="0.3"/>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E00-000000000000}">
  <sheetPr codeName="Sheet44">
    <tabColor rgb="FFFF66CC"/>
  </sheetPr>
  <dimension ref="A1:AH175"/>
  <sheetViews>
    <sheetView workbookViewId="0">
      <selection activeCell="B4" sqref="B4:AQ175"/>
    </sheetView>
  </sheetViews>
  <sheetFormatPr defaultRowHeight="14.4" x14ac:dyDescent="0.3"/>
  <cols>
    <col min="1" max="1" width="8.5546875" style="37"/>
    <col min="2" max="4" width="9.44140625" style="185"/>
  </cols>
  <sheetData>
    <row r="1" spans="1:34" s="37" customFormat="1" x14ac:dyDescent="0.3">
      <c r="A1" s="24"/>
      <c r="B1" s="878" t="s">
        <v>177</v>
      </c>
      <c r="C1" s="879"/>
      <c r="D1" s="879"/>
      <c r="E1" s="879"/>
      <c r="F1" s="879"/>
      <c r="G1" s="879"/>
      <c r="H1" s="879"/>
      <c r="I1" s="879"/>
      <c r="J1" s="879"/>
      <c r="K1" s="879"/>
      <c r="L1" s="879"/>
      <c r="M1" s="879"/>
      <c r="N1" s="879"/>
      <c r="O1" s="879"/>
      <c r="P1" s="879"/>
      <c r="Q1" s="879"/>
      <c r="R1" s="879"/>
      <c r="S1" s="879"/>
      <c r="T1" s="879"/>
      <c r="U1" s="879"/>
      <c r="V1" s="879"/>
      <c r="W1" s="879"/>
      <c r="X1" s="879"/>
      <c r="Y1" s="879"/>
      <c r="Z1" s="879"/>
      <c r="AA1" s="879"/>
      <c r="AB1" s="879"/>
      <c r="AC1" s="879"/>
      <c r="AD1" s="879"/>
      <c r="AE1" s="879"/>
      <c r="AF1" s="879"/>
      <c r="AG1" s="879"/>
      <c r="AH1" s="879"/>
    </row>
    <row r="2" spans="1:34" s="37" customFormat="1" x14ac:dyDescent="0.3">
      <c r="A2" s="24"/>
      <c r="B2" s="37" t="s">
        <v>288</v>
      </c>
      <c r="C2" s="37" t="s">
        <v>287</v>
      </c>
      <c r="D2" s="37" t="s">
        <v>289</v>
      </c>
      <c r="E2" s="37">
        <v>1991</v>
      </c>
      <c r="F2" s="37">
        <v>1992</v>
      </c>
      <c r="G2" s="37">
        <v>1993</v>
      </c>
      <c r="H2" s="37">
        <v>1994</v>
      </c>
      <c r="I2" s="37">
        <v>1995</v>
      </c>
      <c r="J2" s="37">
        <v>1996</v>
      </c>
      <c r="K2" s="37">
        <v>1997</v>
      </c>
      <c r="L2" s="37">
        <v>1998</v>
      </c>
      <c r="M2" s="37">
        <v>1999</v>
      </c>
      <c r="N2" s="37">
        <v>2000</v>
      </c>
      <c r="O2" s="37">
        <v>2001</v>
      </c>
      <c r="P2" s="37">
        <v>2002</v>
      </c>
      <c r="Q2" s="37">
        <v>2003</v>
      </c>
      <c r="R2" s="37">
        <v>2004</v>
      </c>
      <c r="S2" s="37">
        <v>2005</v>
      </c>
      <c r="T2" s="37">
        <v>2006</v>
      </c>
      <c r="U2" s="37">
        <v>2007</v>
      </c>
      <c r="V2" s="37">
        <v>2008</v>
      </c>
      <c r="W2" s="37">
        <v>2009</v>
      </c>
      <c r="X2" s="37">
        <v>2010</v>
      </c>
      <c r="Y2" s="37">
        <v>2011</v>
      </c>
      <c r="Z2" s="37">
        <v>2012</v>
      </c>
      <c r="AA2" s="37">
        <v>2013</v>
      </c>
      <c r="AB2" s="37">
        <v>2014</v>
      </c>
      <c r="AC2" s="37">
        <v>2015</v>
      </c>
      <c r="AD2" s="37">
        <v>2016</v>
      </c>
      <c r="AE2" s="37">
        <v>2017</v>
      </c>
      <c r="AF2" s="37">
        <v>2018</v>
      </c>
      <c r="AG2" s="37">
        <v>2019</v>
      </c>
      <c r="AH2" s="37">
        <v>2020</v>
      </c>
    </row>
    <row r="3" spans="1:34" s="27" customFormat="1" x14ac:dyDescent="0.3">
      <c r="A3" s="25"/>
      <c r="B3" s="27" t="s">
        <v>323</v>
      </c>
      <c r="C3" s="27" t="s">
        <v>324</v>
      </c>
      <c r="D3" s="27" t="s">
        <v>325</v>
      </c>
      <c r="E3" s="27" t="s">
        <v>326</v>
      </c>
      <c r="F3" s="27" t="s">
        <v>327</v>
      </c>
      <c r="G3" s="27" t="s">
        <v>328</v>
      </c>
      <c r="H3" s="27" t="s">
        <v>329</v>
      </c>
      <c r="I3" s="27" t="s">
        <v>330</v>
      </c>
      <c r="J3" s="27" t="s">
        <v>331</v>
      </c>
      <c r="K3" s="27" t="s">
        <v>332</v>
      </c>
      <c r="L3" s="27" t="s">
        <v>333</v>
      </c>
      <c r="M3" s="27" t="s">
        <v>334</v>
      </c>
      <c r="N3" s="27" t="s">
        <v>335</v>
      </c>
      <c r="O3" s="27" t="s">
        <v>336</v>
      </c>
      <c r="P3" s="27" t="s">
        <v>337</v>
      </c>
      <c r="Q3" s="27" t="s">
        <v>338</v>
      </c>
      <c r="R3" s="27" t="s">
        <v>339</v>
      </c>
      <c r="S3" s="27" t="s">
        <v>340</v>
      </c>
      <c r="T3" s="27" t="s">
        <v>341</v>
      </c>
      <c r="U3" s="27" t="s">
        <v>342</v>
      </c>
      <c r="V3" s="27" t="s">
        <v>343</v>
      </c>
      <c r="W3" s="27" t="s">
        <v>344</v>
      </c>
      <c r="X3" s="27" t="s">
        <v>345</v>
      </c>
      <c r="Y3" s="27" t="s">
        <v>346</v>
      </c>
      <c r="Z3" s="27" t="s">
        <v>347</v>
      </c>
      <c r="AA3" s="27" t="s">
        <v>348</v>
      </c>
      <c r="AB3" s="27" t="s">
        <v>349</v>
      </c>
      <c r="AC3" s="27" t="s">
        <v>350</v>
      </c>
      <c r="AD3" s="27" t="s">
        <v>351</v>
      </c>
      <c r="AE3" s="27" t="s">
        <v>352</v>
      </c>
      <c r="AF3" s="27" t="s">
        <v>353</v>
      </c>
      <c r="AG3" s="27" t="s">
        <v>354</v>
      </c>
      <c r="AH3" s="27" t="s">
        <v>355</v>
      </c>
    </row>
    <row r="4" spans="1:34" x14ac:dyDescent="0.3">
      <c r="A4" s="26">
        <f ca="1">Exceedance!U4</f>
        <v>46143</v>
      </c>
      <c r="B4" s="1">
        <v>27.065787459981024</v>
      </c>
      <c r="C4" s="1">
        <v>27.065787459981024</v>
      </c>
      <c r="D4" s="1">
        <v>27.065787459981024</v>
      </c>
      <c r="E4">
        <v>27.065787459981024</v>
      </c>
      <c r="F4">
        <v>27.065787459981024</v>
      </c>
      <c r="G4">
        <v>27.065787459981024</v>
      </c>
      <c r="H4">
        <v>27.065787459981024</v>
      </c>
      <c r="I4">
        <v>27.065787459981024</v>
      </c>
      <c r="J4">
        <v>27.065787459981024</v>
      </c>
      <c r="K4">
        <v>27.065787459981024</v>
      </c>
      <c r="L4">
        <v>27.065787459981024</v>
      </c>
      <c r="M4">
        <v>27.065787459981024</v>
      </c>
      <c r="N4">
        <v>27.065787459981024</v>
      </c>
      <c r="O4">
        <v>27.065787459981024</v>
      </c>
      <c r="P4">
        <v>27.065787459981024</v>
      </c>
      <c r="Q4">
        <v>27.065787459981024</v>
      </c>
      <c r="R4">
        <v>27.065787459981024</v>
      </c>
      <c r="S4">
        <v>27.065787459981024</v>
      </c>
      <c r="T4">
        <v>27.065787459981024</v>
      </c>
      <c r="U4">
        <v>27.065787459981024</v>
      </c>
      <c r="V4">
        <v>27.065787459981024</v>
      </c>
      <c r="W4">
        <v>27.065787459981024</v>
      </c>
      <c r="X4">
        <v>27.065787459981024</v>
      </c>
      <c r="Y4">
        <v>27.065787459981024</v>
      </c>
      <c r="Z4">
        <v>27.065787459981024</v>
      </c>
      <c r="AA4">
        <v>27.065787459981024</v>
      </c>
      <c r="AB4">
        <v>27.065787459981024</v>
      </c>
      <c r="AC4">
        <v>27.065787459981024</v>
      </c>
      <c r="AD4">
        <v>27.065787459981024</v>
      </c>
      <c r="AE4">
        <v>27.065787459981024</v>
      </c>
      <c r="AF4">
        <v>27.065787459981024</v>
      </c>
      <c r="AG4">
        <v>27.065787459981024</v>
      </c>
      <c r="AH4">
        <v>27.065787459981024</v>
      </c>
    </row>
    <row r="5" spans="1:34" x14ac:dyDescent="0.3">
      <c r="A5" s="26">
        <f ca="1">Exceedance!U5</f>
        <v>46174</v>
      </c>
      <c r="B5" s="1">
        <v>39.248992301239717</v>
      </c>
      <c r="C5" s="1">
        <v>39.248992301239717</v>
      </c>
      <c r="D5" s="1">
        <v>39.248992301239717</v>
      </c>
      <c r="E5">
        <v>39.248992301239717</v>
      </c>
      <c r="F5">
        <v>39.248992301239717</v>
      </c>
      <c r="G5">
        <v>39.248992301239717</v>
      </c>
      <c r="H5">
        <v>39.248992301239717</v>
      </c>
      <c r="I5">
        <v>39.248992301239717</v>
      </c>
      <c r="J5">
        <v>39.248992301239717</v>
      </c>
      <c r="K5">
        <v>39.248992301239717</v>
      </c>
      <c r="L5">
        <v>39.248992301239717</v>
      </c>
      <c r="M5">
        <v>39.248992301239717</v>
      </c>
      <c r="N5">
        <v>39.248992301239717</v>
      </c>
      <c r="O5">
        <v>39.248992301239717</v>
      </c>
      <c r="P5">
        <v>39.248992301239717</v>
      </c>
      <c r="Q5">
        <v>39.248992301239717</v>
      </c>
      <c r="R5">
        <v>39.248992301239717</v>
      </c>
      <c r="S5">
        <v>39.248992301239717</v>
      </c>
      <c r="T5">
        <v>39.248992301239717</v>
      </c>
      <c r="U5">
        <v>39.248992301239717</v>
      </c>
      <c r="V5">
        <v>39.248992301239717</v>
      </c>
      <c r="W5">
        <v>39.248992301239717</v>
      </c>
      <c r="X5">
        <v>39.248992301239717</v>
      </c>
      <c r="Y5">
        <v>39.248992301239717</v>
      </c>
      <c r="Z5">
        <v>39.248992301239717</v>
      </c>
      <c r="AA5">
        <v>39.248992301239717</v>
      </c>
      <c r="AB5">
        <v>39.248992301239717</v>
      </c>
      <c r="AC5">
        <v>39.248992301239717</v>
      </c>
      <c r="AD5">
        <v>39.248992301239717</v>
      </c>
      <c r="AE5">
        <v>39.248992301239717</v>
      </c>
      <c r="AF5">
        <v>39.248992301239717</v>
      </c>
      <c r="AG5">
        <v>39.248992301239717</v>
      </c>
      <c r="AH5">
        <v>39.248992301239717</v>
      </c>
    </row>
    <row r="6" spans="1:34" x14ac:dyDescent="0.3">
      <c r="A6" s="26">
        <f ca="1">Exceedance!U6</f>
        <v>46204</v>
      </c>
      <c r="B6" s="1">
        <v>42.038229791281005</v>
      </c>
      <c r="C6" s="1">
        <v>42.038229791281005</v>
      </c>
      <c r="D6" s="1">
        <v>42.038229791281005</v>
      </c>
      <c r="E6">
        <v>42.038229791281005</v>
      </c>
      <c r="F6">
        <v>42.038229791281005</v>
      </c>
      <c r="G6">
        <v>42.038229791281005</v>
      </c>
      <c r="H6">
        <v>42.038229791281005</v>
      </c>
      <c r="I6">
        <v>42.038229791281005</v>
      </c>
      <c r="J6">
        <v>42.038229791281005</v>
      </c>
      <c r="K6">
        <v>42.038229791281005</v>
      </c>
      <c r="L6">
        <v>42.038229791281005</v>
      </c>
      <c r="M6">
        <v>42.038229791281005</v>
      </c>
      <c r="N6">
        <v>42.038229791281005</v>
      </c>
      <c r="O6">
        <v>42.038229791281005</v>
      </c>
      <c r="P6">
        <v>42.038229791281005</v>
      </c>
      <c r="Q6">
        <v>42.038229791281005</v>
      </c>
      <c r="R6">
        <v>42.038229791281005</v>
      </c>
      <c r="S6">
        <v>42.038229791281005</v>
      </c>
      <c r="T6">
        <v>42.038229791281005</v>
      </c>
      <c r="U6">
        <v>42.038229791281005</v>
      </c>
      <c r="V6">
        <v>42.038229791281005</v>
      </c>
      <c r="W6">
        <v>42.038229791281005</v>
      </c>
      <c r="X6">
        <v>42.038229791281005</v>
      </c>
      <c r="Y6">
        <v>42.038229791281005</v>
      </c>
      <c r="Z6">
        <v>42.038229791281005</v>
      </c>
      <c r="AA6">
        <v>42.038229791281005</v>
      </c>
      <c r="AB6">
        <v>42.038229791281005</v>
      </c>
      <c r="AC6">
        <v>42.038229791281005</v>
      </c>
      <c r="AD6">
        <v>42.038229791281005</v>
      </c>
      <c r="AE6">
        <v>42.038229791281005</v>
      </c>
      <c r="AF6">
        <v>42.038229791281005</v>
      </c>
      <c r="AG6">
        <v>42.038229791281005</v>
      </c>
      <c r="AH6">
        <v>42.038229791281005</v>
      </c>
    </row>
    <row r="7" spans="1:34" x14ac:dyDescent="0.3">
      <c r="A7" s="26">
        <f ca="1">Exceedance!U7</f>
        <v>46235</v>
      </c>
      <c r="B7" s="1">
        <v>35.258392838381006</v>
      </c>
      <c r="C7" s="1">
        <v>35.258392838381006</v>
      </c>
      <c r="D7" s="1">
        <v>35.258392838381006</v>
      </c>
      <c r="E7">
        <v>35.258392838381006</v>
      </c>
      <c r="F7">
        <v>35.258392838381006</v>
      </c>
      <c r="G7">
        <v>35.258392838381006</v>
      </c>
      <c r="H7">
        <v>35.258392838381006</v>
      </c>
      <c r="I7">
        <v>35.258392838381006</v>
      </c>
      <c r="J7">
        <v>35.258392838381006</v>
      </c>
      <c r="K7">
        <v>35.258392838381006</v>
      </c>
      <c r="L7">
        <v>35.258392838381006</v>
      </c>
      <c r="M7">
        <v>35.258392838381006</v>
      </c>
      <c r="N7">
        <v>35.258392838381006</v>
      </c>
      <c r="O7">
        <v>35.258392838381006</v>
      </c>
      <c r="P7">
        <v>35.258392838381006</v>
      </c>
      <c r="Q7">
        <v>35.258392838381006</v>
      </c>
      <c r="R7">
        <v>35.258392838381006</v>
      </c>
      <c r="S7">
        <v>35.258392838381006</v>
      </c>
      <c r="T7">
        <v>35.258392838381006</v>
      </c>
      <c r="U7">
        <v>35.258392838381006</v>
      </c>
      <c r="V7">
        <v>35.258392838381006</v>
      </c>
      <c r="W7">
        <v>35.258392838381006</v>
      </c>
      <c r="X7">
        <v>35.258392838381006</v>
      </c>
      <c r="Y7">
        <v>35.258392838381006</v>
      </c>
      <c r="Z7">
        <v>35.258392838381006</v>
      </c>
      <c r="AA7">
        <v>35.258392838381006</v>
      </c>
      <c r="AB7">
        <v>35.258392838381006</v>
      </c>
      <c r="AC7">
        <v>35.258392838381006</v>
      </c>
      <c r="AD7">
        <v>35.258392838381006</v>
      </c>
      <c r="AE7">
        <v>35.258392838381006</v>
      </c>
      <c r="AF7">
        <v>35.258392838381006</v>
      </c>
      <c r="AG7">
        <v>35.258392838381006</v>
      </c>
      <c r="AH7">
        <v>35.258392838381006</v>
      </c>
    </row>
    <row r="8" spans="1:34" x14ac:dyDescent="0.3">
      <c r="A8" s="26">
        <f ca="1">Exceedance!U8</f>
        <v>46266</v>
      </c>
      <c r="B8" s="1">
        <v>18.889352169039707</v>
      </c>
      <c r="C8" s="1">
        <v>18.889352169039707</v>
      </c>
      <c r="D8" s="1">
        <v>18.889352169039707</v>
      </c>
      <c r="E8">
        <v>18.889352169039707</v>
      </c>
      <c r="F8">
        <v>18.889352169039707</v>
      </c>
      <c r="G8">
        <v>18.889352169039707</v>
      </c>
      <c r="H8">
        <v>18.889352169039707</v>
      </c>
      <c r="I8">
        <v>18.889352169039707</v>
      </c>
      <c r="J8">
        <v>18.889352169039707</v>
      </c>
      <c r="K8">
        <v>18.889352169039707</v>
      </c>
      <c r="L8">
        <v>18.889352169039707</v>
      </c>
      <c r="M8">
        <v>18.889352169039707</v>
      </c>
      <c r="N8">
        <v>18.889352169039707</v>
      </c>
      <c r="O8">
        <v>18.889352169039707</v>
      </c>
      <c r="P8">
        <v>18.889352169039707</v>
      </c>
      <c r="Q8">
        <v>18.889352169039707</v>
      </c>
      <c r="R8">
        <v>18.889352169039707</v>
      </c>
      <c r="S8">
        <v>18.889352169039707</v>
      </c>
      <c r="T8">
        <v>18.889352169039707</v>
      </c>
      <c r="U8">
        <v>18.889352169039707</v>
      </c>
      <c r="V8">
        <v>18.889352169039707</v>
      </c>
      <c r="W8">
        <v>18.889352169039707</v>
      </c>
      <c r="X8">
        <v>18.889352169039707</v>
      </c>
      <c r="Y8">
        <v>18.889352169039707</v>
      </c>
      <c r="Z8">
        <v>18.889352169039707</v>
      </c>
      <c r="AA8">
        <v>18.889352169039707</v>
      </c>
      <c r="AB8">
        <v>18.889352169039707</v>
      </c>
      <c r="AC8">
        <v>18.889352169039707</v>
      </c>
      <c r="AD8">
        <v>18.889352169039707</v>
      </c>
      <c r="AE8">
        <v>18.889352169039707</v>
      </c>
      <c r="AF8">
        <v>18.889352169039707</v>
      </c>
      <c r="AG8">
        <v>18.889352169039707</v>
      </c>
      <c r="AH8">
        <v>18.889352169039707</v>
      </c>
    </row>
    <row r="9" spans="1:34" x14ac:dyDescent="0.3">
      <c r="A9" s="26">
        <f ca="1">Exceedance!U9</f>
        <v>46296</v>
      </c>
      <c r="B9" s="1">
        <v>6.5960421813409784</v>
      </c>
      <c r="C9" s="1">
        <v>6.5960421813409784</v>
      </c>
      <c r="D9" s="1">
        <v>6.5960421813409784</v>
      </c>
      <c r="E9">
        <v>6.5960421813409784</v>
      </c>
      <c r="F9">
        <v>6.5960421813409784</v>
      </c>
      <c r="G9">
        <v>6.5960421813409784</v>
      </c>
      <c r="H9">
        <v>6.5960421813409784</v>
      </c>
      <c r="I9">
        <v>6.5960421813409784</v>
      </c>
      <c r="J9">
        <v>6.5960421813409784</v>
      </c>
      <c r="K9">
        <v>6.5960421813409784</v>
      </c>
      <c r="L9">
        <v>6.5960421813409784</v>
      </c>
      <c r="M9">
        <v>6.5960421813409784</v>
      </c>
      <c r="N9">
        <v>6.5960421813409784</v>
      </c>
      <c r="O9">
        <v>6.5960421813409784</v>
      </c>
      <c r="P9">
        <v>6.5960421813409784</v>
      </c>
      <c r="Q9">
        <v>6.5960421813409784</v>
      </c>
      <c r="R9">
        <v>6.5960421813409784</v>
      </c>
      <c r="S9">
        <v>6.5960421813409784</v>
      </c>
      <c r="T9">
        <v>6.5960421813409784</v>
      </c>
      <c r="U9">
        <v>6.5960421813409784</v>
      </c>
      <c r="V9">
        <v>6.5960421813409784</v>
      </c>
      <c r="W9">
        <v>6.5960421813409784</v>
      </c>
      <c r="X9">
        <v>6.5960421813409784</v>
      </c>
      <c r="Y9">
        <v>6.5960421813409784</v>
      </c>
      <c r="Z9">
        <v>6.5960421813409784</v>
      </c>
      <c r="AA9">
        <v>6.5960421813409784</v>
      </c>
      <c r="AB9">
        <v>6.5960421813409784</v>
      </c>
      <c r="AC9">
        <v>6.5960421813409784</v>
      </c>
      <c r="AD9">
        <v>6.5960421813409784</v>
      </c>
      <c r="AE9">
        <v>6.5960421813409784</v>
      </c>
      <c r="AF9">
        <v>6.5960421813409784</v>
      </c>
      <c r="AG9">
        <v>6.5960421813409784</v>
      </c>
      <c r="AH9">
        <v>6.5960421813409784</v>
      </c>
    </row>
    <row r="10" spans="1:34" x14ac:dyDescent="0.3">
      <c r="A10" s="26">
        <f ca="1">Exceedance!U10</f>
        <v>46327</v>
      </c>
      <c r="B10" s="1">
        <v>3.0592522819256219E-2</v>
      </c>
      <c r="C10" s="1">
        <v>3.0592522819256219E-2</v>
      </c>
      <c r="D10" s="1">
        <v>3.0592522819256219E-2</v>
      </c>
      <c r="E10">
        <v>3.0592522819256219E-2</v>
      </c>
      <c r="F10">
        <v>3.0592522819256219E-2</v>
      </c>
      <c r="G10">
        <v>3.0592522819256219E-2</v>
      </c>
      <c r="H10">
        <v>3.0592522819256219E-2</v>
      </c>
      <c r="I10">
        <v>3.0592522819256219E-2</v>
      </c>
      <c r="J10">
        <v>3.0592522819256219E-2</v>
      </c>
      <c r="K10">
        <v>3.0592522819256219E-2</v>
      </c>
      <c r="L10">
        <v>3.0592522819256219E-2</v>
      </c>
      <c r="M10">
        <v>3.0592522819256219E-2</v>
      </c>
      <c r="N10">
        <v>3.0592522819256219E-2</v>
      </c>
      <c r="O10">
        <v>3.0592522819256219E-2</v>
      </c>
      <c r="P10">
        <v>3.0592522819256219E-2</v>
      </c>
      <c r="Q10">
        <v>3.0592522819256219E-2</v>
      </c>
      <c r="R10">
        <v>3.0592522819256219E-2</v>
      </c>
      <c r="S10">
        <v>3.0592522819256219E-2</v>
      </c>
      <c r="T10">
        <v>3.0592522819256219E-2</v>
      </c>
      <c r="U10">
        <v>3.0592522819256219E-2</v>
      </c>
      <c r="V10">
        <v>3.0592522819256219E-2</v>
      </c>
      <c r="W10">
        <v>3.0592522819256219E-2</v>
      </c>
      <c r="X10">
        <v>3.0592522819256219E-2</v>
      </c>
      <c r="Y10">
        <v>3.0592522819256219E-2</v>
      </c>
      <c r="Z10">
        <v>3.0592522819256219E-2</v>
      </c>
      <c r="AA10">
        <v>3.0592522819256219E-2</v>
      </c>
      <c r="AB10">
        <v>3.0592522819256219E-2</v>
      </c>
      <c r="AC10">
        <v>3.0592522819256219E-2</v>
      </c>
      <c r="AD10">
        <v>3.0592522819256219E-2</v>
      </c>
      <c r="AE10">
        <v>3.0592522819256219E-2</v>
      </c>
      <c r="AF10">
        <v>3.0592522819256219E-2</v>
      </c>
      <c r="AG10">
        <v>3.0592522819256219E-2</v>
      </c>
      <c r="AH10">
        <v>3.0592522819256219E-2</v>
      </c>
    </row>
    <row r="11" spans="1:34" x14ac:dyDescent="0.3">
      <c r="A11" s="26">
        <f ca="1">Exceedance!U11</f>
        <v>46357</v>
      </c>
      <c r="B11" s="1">
        <v>0</v>
      </c>
      <c r="C11" s="1">
        <v>0</v>
      </c>
      <c r="D11" s="1">
        <v>0</v>
      </c>
      <c r="E11">
        <v>0</v>
      </c>
      <c r="F11">
        <v>0</v>
      </c>
      <c r="G11">
        <v>0</v>
      </c>
      <c r="H11">
        <v>0</v>
      </c>
      <c r="I11">
        <v>0</v>
      </c>
      <c r="J11">
        <v>0</v>
      </c>
      <c r="K11">
        <v>0</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row>
    <row r="12" spans="1:34" x14ac:dyDescent="0.3">
      <c r="A12" s="26">
        <f ca="1">Exceedance!U12</f>
        <v>46388</v>
      </c>
      <c r="B12" s="1">
        <v>0</v>
      </c>
      <c r="C12" s="1">
        <v>0</v>
      </c>
      <c r="D12" s="1">
        <v>0</v>
      </c>
      <c r="E12">
        <v>0</v>
      </c>
      <c r="F12">
        <v>0</v>
      </c>
      <c r="G12">
        <v>0</v>
      </c>
      <c r="H12">
        <v>0</v>
      </c>
      <c r="I12">
        <v>0</v>
      </c>
      <c r="J12">
        <v>0</v>
      </c>
      <c r="K12">
        <v>0</v>
      </c>
      <c r="L12">
        <v>0</v>
      </c>
      <c r="M12">
        <v>0</v>
      </c>
      <c r="N12">
        <v>0</v>
      </c>
      <c r="O12">
        <v>0</v>
      </c>
      <c r="P12">
        <v>0</v>
      </c>
      <c r="Q12">
        <v>0</v>
      </c>
      <c r="R12">
        <v>0</v>
      </c>
      <c r="S12">
        <v>0</v>
      </c>
      <c r="T12">
        <v>0</v>
      </c>
      <c r="U12">
        <v>0</v>
      </c>
      <c r="V12">
        <v>0</v>
      </c>
      <c r="W12">
        <v>0</v>
      </c>
      <c r="X12">
        <v>0</v>
      </c>
      <c r="Y12">
        <v>0</v>
      </c>
      <c r="Z12">
        <v>0</v>
      </c>
      <c r="AA12">
        <v>0</v>
      </c>
      <c r="AB12">
        <v>0</v>
      </c>
      <c r="AC12">
        <v>0</v>
      </c>
      <c r="AD12">
        <v>0</v>
      </c>
      <c r="AE12">
        <v>0</v>
      </c>
      <c r="AF12">
        <v>0</v>
      </c>
      <c r="AG12">
        <v>0</v>
      </c>
      <c r="AH12">
        <v>0</v>
      </c>
    </row>
    <row r="13" spans="1:34" x14ac:dyDescent="0.3">
      <c r="A13" s="26">
        <f ca="1">Exceedance!U13</f>
        <v>46419</v>
      </c>
      <c r="B13" s="1">
        <v>0.14142907822214915</v>
      </c>
      <c r="C13" s="1">
        <v>0.14142907822214915</v>
      </c>
      <c r="D13" s="1">
        <v>0.14142907822214915</v>
      </c>
      <c r="E13">
        <v>0.14142907822214915</v>
      </c>
      <c r="F13">
        <v>0.14142907822214915</v>
      </c>
      <c r="G13">
        <v>0.14142907822214915</v>
      </c>
      <c r="H13">
        <v>0.14142907822214915</v>
      </c>
      <c r="I13">
        <v>0.14142907822214915</v>
      </c>
      <c r="J13">
        <v>0.14142907822214915</v>
      </c>
      <c r="K13">
        <v>0.14142907822214915</v>
      </c>
      <c r="L13">
        <v>0.14142907822214915</v>
      </c>
      <c r="M13">
        <v>0.14142907822214915</v>
      </c>
      <c r="N13">
        <v>0.14142907822214915</v>
      </c>
      <c r="O13">
        <v>0.14142907822214915</v>
      </c>
      <c r="P13">
        <v>0.14142907822214915</v>
      </c>
      <c r="Q13">
        <v>0.14142907822214915</v>
      </c>
      <c r="R13">
        <v>0.14142907822214915</v>
      </c>
      <c r="S13">
        <v>0.14142907822214915</v>
      </c>
      <c r="T13">
        <v>0.14142907822214915</v>
      </c>
      <c r="U13">
        <v>0.14142907822214915</v>
      </c>
      <c r="V13">
        <v>0.14142907822214915</v>
      </c>
      <c r="W13">
        <v>0.14142907822214915</v>
      </c>
      <c r="X13">
        <v>0.14142907822214915</v>
      </c>
      <c r="Y13">
        <v>0.14142907822214915</v>
      </c>
      <c r="Z13">
        <v>0.14142907822214915</v>
      </c>
      <c r="AA13">
        <v>0.14142907822214915</v>
      </c>
      <c r="AB13">
        <v>0.14142907822214915</v>
      </c>
      <c r="AC13">
        <v>0.14142907822214915</v>
      </c>
      <c r="AD13">
        <v>0.14142907822214915</v>
      </c>
      <c r="AE13">
        <v>0.14142907822214915</v>
      </c>
      <c r="AF13">
        <v>0.14142907822214915</v>
      </c>
      <c r="AG13">
        <v>0.14142907822214915</v>
      </c>
      <c r="AH13">
        <v>0.14142907822214915</v>
      </c>
    </row>
    <row r="14" spans="1:34" x14ac:dyDescent="0.3">
      <c r="A14" s="26">
        <f ca="1">Exceedance!U14</f>
        <v>46447</v>
      </c>
      <c r="B14" s="1">
        <v>5.3424716536661103</v>
      </c>
      <c r="C14" s="1">
        <v>5.3424716536661103</v>
      </c>
      <c r="D14" s="1">
        <v>5.3424716536661103</v>
      </c>
      <c r="E14">
        <v>5.3424716536661103</v>
      </c>
      <c r="F14">
        <v>5.3424716536661103</v>
      </c>
      <c r="G14">
        <v>5.3424716536661103</v>
      </c>
      <c r="H14">
        <v>5.3424716536661103</v>
      </c>
      <c r="I14">
        <v>5.3424716536661103</v>
      </c>
      <c r="J14">
        <v>5.3424716536661103</v>
      </c>
      <c r="K14">
        <v>5.3424716536661103</v>
      </c>
      <c r="L14">
        <v>5.3424716536661103</v>
      </c>
      <c r="M14">
        <v>5.3424716536661103</v>
      </c>
      <c r="N14">
        <v>5.3424716536661103</v>
      </c>
      <c r="O14">
        <v>5.3424716536661103</v>
      </c>
      <c r="P14">
        <v>5.3424716536661103</v>
      </c>
      <c r="Q14">
        <v>5.3424716536661103</v>
      </c>
      <c r="R14">
        <v>5.3424716536661103</v>
      </c>
      <c r="S14">
        <v>5.3424716536661103</v>
      </c>
      <c r="T14">
        <v>5.3424716536661103</v>
      </c>
      <c r="U14">
        <v>5.3424716536661103</v>
      </c>
      <c r="V14">
        <v>5.3424716536661103</v>
      </c>
      <c r="W14">
        <v>5.3424716536661103</v>
      </c>
      <c r="X14">
        <v>5.3424716536661103</v>
      </c>
      <c r="Y14">
        <v>5.3424716536661103</v>
      </c>
      <c r="Z14">
        <v>5.3424716536661103</v>
      </c>
      <c r="AA14">
        <v>5.3424716536661103</v>
      </c>
      <c r="AB14">
        <v>5.3424716536661103</v>
      </c>
      <c r="AC14">
        <v>5.3424716536661103</v>
      </c>
      <c r="AD14">
        <v>5.3424716536661103</v>
      </c>
      <c r="AE14">
        <v>5.3424716536661103</v>
      </c>
      <c r="AF14">
        <v>5.3424716536661103</v>
      </c>
      <c r="AG14">
        <v>5.3424716536661103</v>
      </c>
      <c r="AH14">
        <v>5.3424716536661103</v>
      </c>
    </row>
    <row r="15" spans="1:34" x14ac:dyDescent="0.3">
      <c r="A15" s="26">
        <f ca="1">Exceedance!U15</f>
        <v>46478</v>
      </c>
      <c r="B15" s="1">
        <v>20.70425178723961</v>
      </c>
      <c r="C15" s="1">
        <v>20.70425178723961</v>
      </c>
      <c r="D15" s="1">
        <v>20.70425178723961</v>
      </c>
      <c r="E15">
        <v>20.70425178723961</v>
      </c>
      <c r="F15">
        <v>20.70425178723961</v>
      </c>
      <c r="G15">
        <v>20.70425178723961</v>
      </c>
      <c r="H15">
        <v>20.70425178723961</v>
      </c>
      <c r="I15">
        <v>20.70425178723961</v>
      </c>
      <c r="J15">
        <v>20.70425178723961</v>
      </c>
      <c r="K15">
        <v>20.70425178723961</v>
      </c>
      <c r="L15">
        <v>20.70425178723961</v>
      </c>
      <c r="M15">
        <v>20.70425178723961</v>
      </c>
      <c r="N15">
        <v>20.70425178723961</v>
      </c>
      <c r="O15">
        <v>20.70425178723961</v>
      </c>
      <c r="P15">
        <v>20.70425178723961</v>
      </c>
      <c r="Q15">
        <v>20.70425178723961</v>
      </c>
      <c r="R15">
        <v>20.70425178723961</v>
      </c>
      <c r="S15">
        <v>20.70425178723961</v>
      </c>
      <c r="T15">
        <v>20.70425178723961</v>
      </c>
      <c r="U15">
        <v>20.70425178723961</v>
      </c>
      <c r="V15">
        <v>20.70425178723961</v>
      </c>
      <c r="W15">
        <v>20.70425178723961</v>
      </c>
      <c r="X15">
        <v>20.70425178723961</v>
      </c>
      <c r="Y15">
        <v>20.70425178723961</v>
      </c>
      <c r="Z15">
        <v>20.70425178723961</v>
      </c>
      <c r="AA15">
        <v>20.70425178723961</v>
      </c>
      <c r="AB15">
        <v>20.70425178723961</v>
      </c>
      <c r="AC15">
        <v>20.70425178723961</v>
      </c>
      <c r="AD15">
        <v>20.70425178723961</v>
      </c>
      <c r="AE15">
        <v>20.70425178723961</v>
      </c>
      <c r="AF15">
        <v>20.70425178723961</v>
      </c>
      <c r="AG15">
        <v>20.70425178723961</v>
      </c>
      <c r="AH15">
        <v>20.70425178723961</v>
      </c>
    </row>
    <row r="16" spans="1:34" x14ac:dyDescent="0.3">
      <c r="A16" s="26">
        <f ca="1">Exceedance!U16</f>
        <v>46508</v>
      </c>
      <c r="B16" s="1">
        <v>35.225080324958675</v>
      </c>
      <c r="C16" s="1">
        <v>35.225080324958675</v>
      </c>
      <c r="D16" s="1">
        <v>35.225080324958675</v>
      </c>
      <c r="E16">
        <v>35.225080324958675</v>
      </c>
      <c r="F16">
        <v>35.225080324958675</v>
      </c>
      <c r="G16">
        <v>35.225080324958675</v>
      </c>
      <c r="H16">
        <v>35.225080324958675</v>
      </c>
      <c r="I16">
        <v>35.225080324958675</v>
      </c>
      <c r="J16">
        <v>35.225080324958675</v>
      </c>
      <c r="K16">
        <v>35.225080324958675</v>
      </c>
      <c r="L16">
        <v>35.225080324958675</v>
      </c>
      <c r="M16">
        <v>35.225080324958675</v>
      </c>
      <c r="N16">
        <v>35.225080324958675</v>
      </c>
      <c r="O16">
        <v>35.225080324958675</v>
      </c>
      <c r="P16">
        <v>35.225080324958675</v>
      </c>
      <c r="Q16">
        <v>35.225080324958675</v>
      </c>
      <c r="R16">
        <v>35.225080324958675</v>
      </c>
      <c r="S16">
        <v>35.225080324958675</v>
      </c>
      <c r="T16">
        <v>35.225080324958675</v>
      </c>
      <c r="U16">
        <v>35.225080324958675</v>
      </c>
      <c r="V16">
        <v>35.225080324958675</v>
      </c>
      <c r="W16">
        <v>35.225080324958675</v>
      </c>
      <c r="X16">
        <v>35.225080324958675</v>
      </c>
      <c r="Y16">
        <v>35.225080324958675</v>
      </c>
      <c r="Z16">
        <v>35.225080324958675</v>
      </c>
      <c r="AA16">
        <v>35.225080324958675</v>
      </c>
      <c r="AB16">
        <v>35.225080324958675</v>
      </c>
      <c r="AC16">
        <v>35.225080324958675</v>
      </c>
      <c r="AD16">
        <v>35.225080324958675</v>
      </c>
      <c r="AE16">
        <v>35.225080324958675</v>
      </c>
      <c r="AF16">
        <v>35.225080324958675</v>
      </c>
      <c r="AG16">
        <v>35.225080324958675</v>
      </c>
      <c r="AH16">
        <v>35.225080324958675</v>
      </c>
    </row>
    <row r="17" spans="1:34" x14ac:dyDescent="0.3">
      <c r="A17" s="26">
        <f ca="1">Exceedance!U17</f>
        <v>46539</v>
      </c>
      <c r="B17" s="1">
        <v>51.213990577983424</v>
      </c>
      <c r="C17" s="1">
        <v>51.213990577983424</v>
      </c>
      <c r="D17" s="1">
        <v>51.213990577983424</v>
      </c>
      <c r="E17">
        <v>51.213990577983424</v>
      </c>
      <c r="F17">
        <v>51.213990577983424</v>
      </c>
      <c r="G17">
        <v>51.213990577983424</v>
      </c>
      <c r="H17">
        <v>51.213990577983424</v>
      </c>
      <c r="I17">
        <v>51.213990577983424</v>
      </c>
      <c r="J17">
        <v>51.213990577983424</v>
      </c>
      <c r="K17">
        <v>51.213990577983424</v>
      </c>
      <c r="L17">
        <v>51.213990577983424</v>
      </c>
      <c r="M17">
        <v>51.213990577983424</v>
      </c>
      <c r="N17">
        <v>51.213990577983424</v>
      </c>
      <c r="O17">
        <v>51.213990577983424</v>
      </c>
      <c r="P17">
        <v>51.213990577983424</v>
      </c>
      <c r="Q17">
        <v>51.213990577983424</v>
      </c>
      <c r="R17">
        <v>51.213990577983424</v>
      </c>
      <c r="S17">
        <v>51.213990577983424</v>
      </c>
      <c r="T17">
        <v>51.213990577983424</v>
      </c>
      <c r="U17">
        <v>51.213990577983424</v>
      </c>
      <c r="V17">
        <v>51.213990577983424</v>
      </c>
      <c r="W17">
        <v>51.213990577983424</v>
      </c>
      <c r="X17">
        <v>51.213990577983424</v>
      </c>
      <c r="Y17">
        <v>51.213990577983424</v>
      </c>
      <c r="Z17">
        <v>51.213990577983424</v>
      </c>
      <c r="AA17">
        <v>51.213990577983424</v>
      </c>
      <c r="AB17">
        <v>51.213990577983424</v>
      </c>
      <c r="AC17">
        <v>51.213990577983424</v>
      </c>
      <c r="AD17">
        <v>51.213990577983424</v>
      </c>
      <c r="AE17">
        <v>51.213990577983424</v>
      </c>
      <c r="AF17">
        <v>51.213990577983424</v>
      </c>
      <c r="AG17">
        <v>51.213990577983424</v>
      </c>
      <c r="AH17">
        <v>51.213990577983424</v>
      </c>
    </row>
    <row r="18" spans="1:34" x14ac:dyDescent="0.3">
      <c r="A18" s="26">
        <f ca="1">Exceedance!U18</f>
        <v>46569</v>
      </c>
      <c r="B18" s="1">
        <v>55.49750290135529</v>
      </c>
      <c r="C18" s="1">
        <v>55.49750290135529</v>
      </c>
      <c r="D18" s="1">
        <v>55.49750290135529</v>
      </c>
      <c r="E18">
        <v>55.49750290135529</v>
      </c>
      <c r="F18">
        <v>55.49750290135529</v>
      </c>
      <c r="G18">
        <v>55.49750290135529</v>
      </c>
      <c r="H18">
        <v>55.49750290135529</v>
      </c>
      <c r="I18">
        <v>55.49750290135529</v>
      </c>
      <c r="J18">
        <v>55.49750290135529</v>
      </c>
      <c r="K18">
        <v>55.49750290135529</v>
      </c>
      <c r="L18">
        <v>55.49750290135529</v>
      </c>
      <c r="M18">
        <v>55.49750290135529</v>
      </c>
      <c r="N18">
        <v>55.49750290135529</v>
      </c>
      <c r="O18">
        <v>55.49750290135529</v>
      </c>
      <c r="P18">
        <v>55.49750290135529</v>
      </c>
      <c r="Q18">
        <v>55.49750290135529</v>
      </c>
      <c r="R18">
        <v>55.49750290135529</v>
      </c>
      <c r="S18">
        <v>55.49750290135529</v>
      </c>
      <c r="T18">
        <v>55.49750290135529</v>
      </c>
      <c r="U18">
        <v>55.49750290135529</v>
      </c>
      <c r="V18">
        <v>55.49750290135529</v>
      </c>
      <c r="W18">
        <v>55.49750290135529</v>
      </c>
      <c r="X18">
        <v>55.49750290135529</v>
      </c>
      <c r="Y18">
        <v>55.49750290135529</v>
      </c>
      <c r="Z18">
        <v>55.49750290135529</v>
      </c>
      <c r="AA18">
        <v>55.49750290135529</v>
      </c>
      <c r="AB18">
        <v>55.49750290135529</v>
      </c>
      <c r="AC18">
        <v>55.49750290135529</v>
      </c>
      <c r="AD18">
        <v>55.49750290135529</v>
      </c>
      <c r="AE18">
        <v>55.49750290135529</v>
      </c>
      <c r="AF18">
        <v>55.49750290135529</v>
      </c>
      <c r="AG18">
        <v>55.49750290135529</v>
      </c>
      <c r="AH18">
        <v>55.49750290135529</v>
      </c>
    </row>
    <row r="19" spans="1:34" x14ac:dyDescent="0.3">
      <c r="A19" s="26">
        <f ca="1">Exceedance!U19</f>
        <v>46600</v>
      </c>
      <c r="B19" s="1">
        <v>46.766578559206614</v>
      </c>
      <c r="C19" s="1">
        <v>46.766578559206614</v>
      </c>
      <c r="D19" s="1">
        <v>46.766578559206614</v>
      </c>
      <c r="E19">
        <v>46.766578559206614</v>
      </c>
      <c r="F19">
        <v>46.766578559206614</v>
      </c>
      <c r="G19">
        <v>46.766578559206614</v>
      </c>
      <c r="H19">
        <v>46.766578559206614</v>
      </c>
      <c r="I19">
        <v>46.766578559206614</v>
      </c>
      <c r="J19">
        <v>46.766578559206614</v>
      </c>
      <c r="K19">
        <v>46.766578559206614</v>
      </c>
      <c r="L19">
        <v>46.766578559206614</v>
      </c>
      <c r="M19">
        <v>46.766578559206614</v>
      </c>
      <c r="N19">
        <v>46.766578559206614</v>
      </c>
      <c r="O19">
        <v>46.766578559206614</v>
      </c>
      <c r="P19">
        <v>46.766578559206614</v>
      </c>
      <c r="Q19">
        <v>46.766578559206614</v>
      </c>
      <c r="R19">
        <v>46.766578559206614</v>
      </c>
      <c r="S19">
        <v>46.766578559206614</v>
      </c>
      <c r="T19">
        <v>46.766578559206614</v>
      </c>
      <c r="U19">
        <v>46.766578559206614</v>
      </c>
      <c r="V19">
        <v>46.766578559206614</v>
      </c>
      <c r="W19">
        <v>46.766578559206614</v>
      </c>
      <c r="X19">
        <v>46.766578559206614</v>
      </c>
      <c r="Y19">
        <v>46.766578559206614</v>
      </c>
      <c r="Z19">
        <v>46.766578559206614</v>
      </c>
      <c r="AA19">
        <v>46.766578559206614</v>
      </c>
      <c r="AB19">
        <v>46.766578559206614</v>
      </c>
      <c r="AC19">
        <v>46.766578559206614</v>
      </c>
      <c r="AD19">
        <v>46.766578559206614</v>
      </c>
      <c r="AE19">
        <v>46.766578559206614</v>
      </c>
      <c r="AF19">
        <v>46.766578559206614</v>
      </c>
      <c r="AG19">
        <v>46.766578559206614</v>
      </c>
      <c r="AH19">
        <v>46.766578559206614</v>
      </c>
    </row>
    <row r="20" spans="1:34" x14ac:dyDescent="0.3">
      <c r="A20" s="26">
        <f ca="1">Exceedance!U20</f>
        <v>46631</v>
      </c>
      <c r="B20" s="1">
        <v>25.541458338049623</v>
      </c>
      <c r="C20" s="1">
        <v>25.541458338049623</v>
      </c>
      <c r="D20" s="1">
        <v>25.541458338049623</v>
      </c>
      <c r="E20">
        <v>25.541458338049623</v>
      </c>
      <c r="F20">
        <v>25.541458338049623</v>
      </c>
      <c r="G20">
        <v>25.541458338049623</v>
      </c>
      <c r="H20">
        <v>25.541458338049623</v>
      </c>
      <c r="I20">
        <v>25.541458338049623</v>
      </c>
      <c r="J20">
        <v>25.541458338049623</v>
      </c>
      <c r="K20">
        <v>25.541458338049623</v>
      </c>
      <c r="L20">
        <v>25.541458338049623</v>
      </c>
      <c r="M20">
        <v>25.541458338049623</v>
      </c>
      <c r="N20">
        <v>25.541458338049623</v>
      </c>
      <c r="O20">
        <v>25.541458338049623</v>
      </c>
      <c r="P20">
        <v>25.541458338049623</v>
      </c>
      <c r="Q20">
        <v>25.541458338049623</v>
      </c>
      <c r="R20">
        <v>25.541458338049623</v>
      </c>
      <c r="S20">
        <v>25.541458338049623</v>
      </c>
      <c r="T20">
        <v>25.541458338049623</v>
      </c>
      <c r="U20">
        <v>25.541458338049623</v>
      </c>
      <c r="V20">
        <v>25.541458338049623</v>
      </c>
      <c r="W20">
        <v>25.541458338049623</v>
      </c>
      <c r="X20">
        <v>25.541458338049623</v>
      </c>
      <c r="Y20">
        <v>25.541458338049623</v>
      </c>
      <c r="Z20">
        <v>25.541458338049623</v>
      </c>
      <c r="AA20">
        <v>25.541458338049623</v>
      </c>
      <c r="AB20">
        <v>25.541458338049623</v>
      </c>
      <c r="AC20">
        <v>25.541458338049623</v>
      </c>
      <c r="AD20">
        <v>25.541458338049623</v>
      </c>
      <c r="AE20">
        <v>25.541458338049623</v>
      </c>
      <c r="AF20">
        <v>25.541458338049623</v>
      </c>
      <c r="AG20">
        <v>25.541458338049623</v>
      </c>
      <c r="AH20">
        <v>25.541458338049623</v>
      </c>
    </row>
    <row r="21" spans="1:34" x14ac:dyDescent="0.3">
      <c r="A21" s="26">
        <f ca="1">Exceedance!U21</f>
        <v>46661</v>
      </c>
      <c r="B21" s="1">
        <v>9.2365282659173076</v>
      </c>
      <c r="C21" s="1">
        <v>9.2365282659173076</v>
      </c>
      <c r="D21" s="1">
        <v>9.2365282659173076</v>
      </c>
      <c r="E21">
        <v>9.2365282659173076</v>
      </c>
      <c r="F21">
        <v>9.2365282659173076</v>
      </c>
      <c r="G21">
        <v>9.2365282659173076</v>
      </c>
      <c r="H21">
        <v>9.2365282659173076</v>
      </c>
      <c r="I21">
        <v>9.2365282659173076</v>
      </c>
      <c r="J21">
        <v>9.2365282659173076</v>
      </c>
      <c r="K21">
        <v>9.2365282659173076</v>
      </c>
      <c r="L21">
        <v>9.2365282659173076</v>
      </c>
      <c r="M21">
        <v>9.2365282659173076</v>
      </c>
      <c r="N21">
        <v>9.2365282659173076</v>
      </c>
      <c r="O21">
        <v>9.2365282659173076</v>
      </c>
      <c r="P21">
        <v>9.2365282659173076</v>
      </c>
      <c r="Q21">
        <v>9.2365282659173076</v>
      </c>
      <c r="R21">
        <v>9.2365282659173076</v>
      </c>
      <c r="S21">
        <v>9.2365282659173076</v>
      </c>
      <c r="T21">
        <v>9.2365282659173076</v>
      </c>
      <c r="U21">
        <v>9.2365282659173076</v>
      </c>
      <c r="V21">
        <v>9.2365282659173076</v>
      </c>
      <c r="W21">
        <v>9.2365282659173076</v>
      </c>
      <c r="X21">
        <v>9.2365282659173076</v>
      </c>
      <c r="Y21">
        <v>9.2365282659173076</v>
      </c>
      <c r="Z21">
        <v>9.2365282659173076</v>
      </c>
      <c r="AA21">
        <v>9.2365282659173076</v>
      </c>
      <c r="AB21">
        <v>9.2365282659173076</v>
      </c>
      <c r="AC21">
        <v>9.2365282659173076</v>
      </c>
      <c r="AD21">
        <v>9.2365282659173076</v>
      </c>
      <c r="AE21">
        <v>9.2365282659173076</v>
      </c>
      <c r="AF21">
        <v>9.2365282659173076</v>
      </c>
      <c r="AG21">
        <v>9.2365282659173076</v>
      </c>
      <c r="AH21">
        <v>9.2365282659173076</v>
      </c>
    </row>
    <row r="22" spans="1:34" x14ac:dyDescent="0.3">
      <c r="A22" s="26">
        <f ca="1">Exceedance!U22</f>
        <v>46692</v>
      </c>
      <c r="B22" s="1">
        <v>6.0982994883967079E-2</v>
      </c>
      <c r="C22" s="1">
        <v>6.0982994883967079E-2</v>
      </c>
      <c r="D22" s="1">
        <v>6.0982994883967079E-2</v>
      </c>
      <c r="E22">
        <v>6.0982994883967079E-2</v>
      </c>
      <c r="F22">
        <v>6.0982994883967079E-2</v>
      </c>
      <c r="G22">
        <v>6.0982994883967079E-2</v>
      </c>
      <c r="H22">
        <v>6.0982994883967079E-2</v>
      </c>
      <c r="I22">
        <v>6.0982994883967079E-2</v>
      </c>
      <c r="J22">
        <v>6.0982994883967079E-2</v>
      </c>
      <c r="K22">
        <v>6.0982994883967079E-2</v>
      </c>
      <c r="L22">
        <v>6.0982994883967079E-2</v>
      </c>
      <c r="M22">
        <v>6.0982994883967079E-2</v>
      </c>
      <c r="N22">
        <v>6.0982994883967079E-2</v>
      </c>
      <c r="O22">
        <v>6.0982994883967079E-2</v>
      </c>
      <c r="P22">
        <v>6.0982994883967079E-2</v>
      </c>
      <c r="Q22">
        <v>6.0982994883967079E-2</v>
      </c>
      <c r="R22">
        <v>6.0982994883967079E-2</v>
      </c>
      <c r="S22">
        <v>6.0982994883967079E-2</v>
      </c>
      <c r="T22">
        <v>6.0982994883967079E-2</v>
      </c>
      <c r="U22">
        <v>6.0982994883967079E-2</v>
      </c>
      <c r="V22">
        <v>6.0982994883967079E-2</v>
      </c>
      <c r="W22">
        <v>6.0982994883967079E-2</v>
      </c>
      <c r="X22">
        <v>6.0982994883967079E-2</v>
      </c>
      <c r="Y22">
        <v>6.0982994883967079E-2</v>
      </c>
      <c r="Z22">
        <v>6.0982994883967079E-2</v>
      </c>
      <c r="AA22">
        <v>6.0982994883967079E-2</v>
      </c>
      <c r="AB22">
        <v>6.0982994883967079E-2</v>
      </c>
      <c r="AC22">
        <v>6.0982994883967079E-2</v>
      </c>
      <c r="AD22">
        <v>6.0982994883967079E-2</v>
      </c>
      <c r="AE22">
        <v>6.0982994883967079E-2</v>
      </c>
      <c r="AF22">
        <v>6.0982994883967079E-2</v>
      </c>
      <c r="AG22">
        <v>6.0982994883967079E-2</v>
      </c>
      <c r="AH22">
        <v>6.0982994883967079E-2</v>
      </c>
    </row>
    <row r="23" spans="1:34" x14ac:dyDescent="0.3">
      <c r="A23" s="26">
        <f ca="1">Exceedance!U23</f>
        <v>46722</v>
      </c>
      <c r="B23" s="1">
        <v>0</v>
      </c>
      <c r="C23" s="1">
        <v>0</v>
      </c>
      <c r="D23" s="1">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c r="AB23">
        <v>0</v>
      </c>
      <c r="AC23">
        <v>0</v>
      </c>
      <c r="AD23">
        <v>0</v>
      </c>
      <c r="AE23">
        <v>0</v>
      </c>
      <c r="AF23">
        <v>0</v>
      </c>
      <c r="AG23">
        <v>0</v>
      </c>
      <c r="AH23">
        <v>0</v>
      </c>
    </row>
    <row r="24" spans="1:34" x14ac:dyDescent="0.3">
      <c r="A24" s="26">
        <f ca="1">Exceedance!U24</f>
        <v>46753</v>
      </c>
      <c r="B24" s="1">
        <v>0</v>
      </c>
      <c r="C24" s="1">
        <v>0</v>
      </c>
      <c r="D24" s="1">
        <v>0</v>
      </c>
      <c r="E24">
        <v>0</v>
      </c>
      <c r="F24">
        <v>0</v>
      </c>
      <c r="G24">
        <v>0</v>
      </c>
      <c r="H24">
        <v>0</v>
      </c>
      <c r="I24">
        <v>0</v>
      </c>
      <c r="J24">
        <v>0</v>
      </c>
      <c r="K24">
        <v>0</v>
      </c>
      <c r="L24">
        <v>0</v>
      </c>
      <c r="M24">
        <v>0</v>
      </c>
      <c r="N24">
        <v>0</v>
      </c>
      <c r="O24">
        <v>0</v>
      </c>
      <c r="P24">
        <v>0</v>
      </c>
      <c r="Q24">
        <v>0</v>
      </c>
      <c r="R24">
        <v>0</v>
      </c>
      <c r="S24">
        <v>0</v>
      </c>
      <c r="T24">
        <v>0</v>
      </c>
      <c r="U24">
        <v>0</v>
      </c>
      <c r="V24">
        <v>0</v>
      </c>
      <c r="W24">
        <v>0</v>
      </c>
      <c r="X24">
        <v>0</v>
      </c>
      <c r="Y24">
        <v>0</v>
      </c>
      <c r="Z24">
        <v>0</v>
      </c>
      <c r="AA24">
        <v>0</v>
      </c>
      <c r="AB24">
        <v>0</v>
      </c>
      <c r="AC24">
        <v>0</v>
      </c>
      <c r="AD24">
        <v>0</v>
      </c>
      <c r="AE24">
        <v>0</v>
      </c>
      <c r="AF24">
        <v>0</v>
      </c>
      <c r="AG24">
        <v>0</v>
      </c>
      <c r="AH24">
        <v>0</v>
      </c>
    </row>
    <row r="25" spans="1:34" x14ac:dyDescent="0.3">
      <c r="A25" s="26">
        <f ca="1">Exceedance!U25</f>
        <v>46784</v>
      </c>
      <c r="B25" s="1">
        <v>0.18233810788165281</v>
      </c>
      <c r="C25" s="1">
        <v>0.18233810788165281</v>
      </c>
      <c r="D25" s="1">
        <v>0.18233810788165281</v>
      </c>
      <c r="E25">
        <v>0.18233810788165281</v>
      </c>
      <c r="F25">
        <v>0.18233810788165281</v>
      </c>
      <c r="G25">
        <v>0.18233810788165281</v>
      </c>
      <c r="H25">
        <v>0.18233810788165281</v>
      </c>
      <c r="I25">
        <v>0.18233810788165281</v>
      </c>
      <c r="J25">
        <v>0.18233810788165281</v>
      </c>
      <c r="K25">
        <v>0.18233810788165281</v>
      </c>
      <c r="L25">
        <v>0.18233810788165281</v>
      </c>
      <c r="M25">
        <v>0.18233810788165281</v>
      </c>
      <c r="N25">
        <v>0.18233810788165281</v>
      </c>
      <c r="O25">
        <v>0.18233810788165281</v>
      </c>
      <c r="P25">
        <v>0.18233810788165281</v>
      </c>
      <c r="Q25">
        <v>0.18233810788165281</v>
      </c>
      <c r="R25">
        <v>0.18233810788165281</v>
      </c>
      <c r="S25">
        <v>0.18233810788165281</v>
      </c>
      <c r="T25">
        <v>0.18233810788165281</v>
      </c>
      <c r="U25">
        <v>0.18233810788165281</v>
      </c>
      <c r="V25">
        <v>0.18233810788165281</v>
      </c>
      <c r="W25">
        <v>0.18233810788165281</v>
      </c>
      <c r="X25">
        <v>0.18233810788165281</v>
      </c>
      <c r="Y25">
        <v>0.18233810788165281</v>
      </c>
      <c r="Z25">
        <v>0.18233810788165281</v>
      </c>
      <c r="AA25">
        <v>0.18233810788165281</v>
      </c>
      <c r="AB25">
        <v>0.18233810788165281</v>
      </c>
      <c r="AC25">
        <v>0.18233810788165281</v>
      </c>
      <c r="AD25">
        <v>0.18233810788165281</v>
      </c>
      <c r="AE25">
        <v>0.18233810788165281</v>
      </c>
      <c r="AF25">
        <v>0.18233810788165281</v>
      </c>
      <c r="AG25">
        <v>0.18233810788165281</v>
      </c>
      <c r="AH25">
        <v>0.18233810788165281</v>
      </c>
    </row>
    <row r="26" spans="1:34" x14ac:dyDescent="0.3">
      <c r="A26" s="26">
        <f ca="1">Exceedance!U26</f>
        <v>46813</v>
      </c>
      <c r="B26" s="1">
        <v>5.6407507788495765</v>
      </c>
      <c r="C26" s="1">
        <v>5.6407507788495765</v>
      </c>
      <c r="D26" s="1">
        <v>5.6407507788495765</v>
      </c>
      <c r="E26">
        <v>5.6407507788495765</v>
      </c>
      <c r="F26">
        <v>5.6407507788495765</v>
      </c>
      <c r="G26">
        <v>5.6407507788495765</v>
      </c>
      <c r="H26">
        <v>5.6407507788495765</v>
      </c>
      <c r="I26">
        <v>5.6407507788495765</v>
      </c>
      <c r="J26">
        <v>5.6407507788495765</v>
      </c>
      <c r="K26">
        <v>5.6407507788495765</v>
      </c>
      <c r="L26">
        <v>5.6407507788495765</v>
      </c>
      <c r="M26">
        <v>5.6407507788495765</v>
      </c>
      <c r="N26">
        <v>5.6407507788495765</v>
      </c>
      <c r="O26">
        <v>5.6407507788495765</v>
      </c>
      <c r="P26">
        <v>5.6407507788495765</v>
      </c>
      <c r="Q26">
        <v>5.6407507788495765</v>
      </c>
      <c r="R26">
        <v>5.6407507788495765</v>
      </c>
      <c r="S26">
        <v>5.6407507788495765</v>
      </c>
      <c r="T26">
        <v>5.6407507788495765</v>
      </c>
      <c r="U26">
        <v>5.6407507788495765</v>
      </c>
      <c r="V26">
        <v>5.6407507788495765</v>
      </c>
      <c r="W26">
        <v>5.6407507788495765</v>
      </c>
      <c r="X26">
        <v>5.6407507788495765</v>
      </c>
      <c r="Y26">
        <v>5.6407507788495765</v>
      </c>
      <c r="Z26">
        <v>5.6407507788495765</v>
      </c>
      <c r="AA26">
        <v>5.6407507788495765</v>
      </c>
      <c r="AB26">
        <v>5.6407507788495765</v>
      </c>
      <c r="AC26">
        <v>5.6407507788495765</v>
      </c>
      <c r="AD26">
        <v>5.6407507788495765</v>
      </c>
      <c r="AE26">
        <v>5.6407507788495765</v>
      </c>
      <c r="AF26">
        <v>5.6407507788495765</v>
      </c>
      <c r="AG26">
        <v>5.6407507788495765</v>
      </c>
      <c r="AH26">
        <v>5.6407507788495765</v>
      </c>
    </row>
    <row r="27" spans="1:34" x14ac:dyDescent="0.3">
      <c r="A27" s="26">
        <f ca="1">Exceedance!U27</f>
        <v>46844</v>
      </c>
      <c r="B27" s="1">
        <v>21.308764465586776</v>
      </c>
      <c r="C27" s="1">
        <v>21.308764465586776</v>
      </c>
      <c r="D27" s="1">
        <v>21.308764465586776</v>
      </c>
      <c r="E27">
        <v>21.308764465586776</v>
      </c>
      <c r="F27">
        <v>21.308764465586776</v>
      </c>
      <c r="G27">
        <v>21.308764465586776</v>
      </c>
      <c r="H27">
        <v>21.308764465586776</v>
      </c>
      <c r="I27">
        <v>21.308764465586776</v>
      </c>
      <c r="J27">
        <v>21.308764465586776</v>
      </c>
      <c r="K27">
        <v>21.308764465586776</v>
      </c>
      <c r="L27">
        <v>21.308764465586776</v>
      </c>
      <c r="M27">
        <v>21.308764465586776</v>
      </c>
      <c r="N27">
        <v>21.308764465586776</v>
      </c>
      <c r="O27">
        <v>21.308764465586776</v>
      </c>
      <c r="P27">
        <v>21.308764465586776</v>
      </c>
      <c r="Q27">
        <v>21.308764465586776</v>
      </c>
      <c r="R27">
        <v>21.308764465586776</v>
      </c>
      <c r="S27">
        <v>21.308764465586776</v>
      </c>
      <c r="T27">
        <v>21.308764465586776</v>
      </c>
      <c r="U27">
        <v>21.308764465586776</v>
      </c>
      <c r="V27">
        <v>21.308764465586776</v>
      </c>
      <c r="W27">
        <v>21.308764465586776</v>
      </c>
      <c r="X27">
        <v>21.308764465586776</v>
      </c>
      <c r="Y27">
        <v>21.308764465586776</v>
      </c>
      <c r="Z27">
        <v>21.308764465586776</v>
      </c>
      <c r="AA27">
        <v>21.308764465586776</v>
      </c>
      <c r="AB27">
        <v>21.308764465586776</v>
      </c>
      <c r="AC27">
        <v>21.308764465586776</v>
      </c>
      <c r="AD27">
        <v>21.308764465586776</v>
      </c>
      <c r="AE27">
        <v>21.308764465586776</v>
      </c>
      <c r="AF27">
        <v>21.308764465586776</v>
      </c>
      <c r="AG27">
        <v>21.308764465586776</v>
      </c>
      <c r="AH27">
        <v>21.308764465586776</v>
      </c>
    </row>
    <row r="28" spans="1:34" x14ac:dyDescent="0.3">
      <c r="A28" s="26">
        <f ca="1">Exceedance!U28</f>
        <v>46874</v>
      </c>
      <c r="B28" s="1">
        <v>35.622975148363629</v>
      </c>
      <c r="C28" s="1">
        <v>35.622975148363629</v>
      </c>
      <c r="D28" s="1">
        <v>35.622975148363629</v>
      </c>
      <c r="E28">
        <v>35.622975148363629</v>
      </c>
      <c r="F28">
        <v>35.622975148363629</v>
      </c>
      <c r="G28">
        <v>35.622975148363629</v>
      </c>
      <c r="H28">
        <v>35.622975148363629</v>
      </c>
      <c r="I28">
        <v>35.622975148363629</v>
      </c>
      <c r="J28">
        <v>35.622975148363629</v>
      </c>
      <c r="K28">
        <v>35.622975148363629</v>
      </c>
      <c r="L28">
        <v>35.622975148363629</v>
      </c>
      <c r="M28">
        <v>35.622975148363629</v>
      </c>
      <c r="N28">
        <v>35.622975148363629</v>
      </c>
      <c r="O28">
        <v>35.622975148363629</v>
      </c>
      <c r="P28">
        <v>35.622975148363629</v>
      </c>
      <c r="Q28">
        <v>35.622975148363629</v>
      </c>
      <c r="R28">
        <v>35.622975148363629</v>
      </c>
      <c r="S28">
        <v>35.622975148363629</v>
      </c>
      <c r="T28">
        <v>35.622975148363629</v>
      </c>
      <c r="U28">
        <v>35.622975148363629</v>
      </c>
      <c r="V28">
        <v>35.622975148363629</v>
      </c>
      <c r="W28">
        <v>35.622975148363629</v>
      </c>
      <c r="X28">
        <v>35.622975148363629</v>
      </c>
      <c r="Y28">
        <v>35.622975148363629</v>
      </c>
      <c r="Z28">
        <v>35.622975148363629</v>
      </c>
      <c r="AA28">
        <v>35.622975148363629</v>
      </c>
      <c r="AB28">
        <v>35.622975148363629</v>
      </c>
      <c r="AC28">
        <v>35.622975148363629</v>
      </c>
      <c r="AD28">
        <v>35.622975148363629</v>
      </c>
      <c r="AE28">
        <v>35.622975148363629</v>
      </c>
      <c r="AF28">
        <v>35.622975148363629</v>
      </c>
      <c r="AG28">
        <v>35.622975148363629</v>
      </c>
      <c r="AH28">
        <v>35.622975148363629</v>
      </c>
    </row>
    <row r="29" spans="1:34" x14ac:dyDescent="0.3">
      <c r="A29" s="26">
        <f ca="1">Exceedance!U29</f>
        <v>46905</v>
      </c>
      <c r="B29" s="1">
        <v>51.653182124231293</v>
      </c>
      <c r="C29" s="1">
        <v>51.653182124231293</v>
      </c>
      <c r="D29" s="1">
        <v>51.653182124231293</v>
      </c>
      <c r="E29">
        <v>51.653182124231293</v>
      </c>
      <c r="F29">
        <v>51.653182124231293</v>
      </c>
      <c r="G29">
        <v>51.653182124231293</v>
      </c>
      <c r="H29">
        <v>51.653182124231293</v>
      </c>
      <c r="I29">
        <v>51.653182124231293</v>
      </c>
      <c r="J29">
        <v>51.653182124231293</v>
      </c>
      <c r="K29">
        <v>51.653182124231293</v>
      </c>
      <c r="L29">
        <v>51.653182124231293</v>
      </c>
      <c r="M29">
        <v>51.653182124231293</v>
      </c>
      <c r="N29">
        <v>51.653182124231293</v>
      </c>
      <c r="O29">
        <v>51.653182124231293</v>
      </c>
      <c r="P29">
        <v>51.653182124231293</v>
      </c>
      <c r="Q29">
        <v>51.653182124231293</v>
      </c>
      <c r="R29">
        <v>51.653182124231293</v>
      </c>
      <c r="S29">
        <v>51.653182124231293</v>
      </c>
      <c r="T29">
        <v>51.653182124231293</v>
      </c>
      <c r="U29">
        <v>51.653182124231293</v>
      </c>
      <c r="V29">
        <v>51.653182124231293</v>
      </c>
      <c r="W29">
        <v>51.653182124231293</v>
      </c>
      <c r="X29">
        <v>51.653182124231293</v>
      </c>
      <c r="Y29">
        <v>51.653182124231293</v>
      </c>
      <c r="Z29">
        <v>51.653182124231293</v>
      </c>
      <c r="AA29">
        <v>51.653182124231293</v>
      </c>
      <c r="AB29">
        <v>51.653182124231293</v>
      </c>
      <c r="AC29">
        <v>51.653182124231293</v>
      </c>
      <c r="AD29">
        <v>51.653182124231293</v>
      </c>
      <c r="AE29">
        <v>51.653182124231293</v>
      </c>
      <c r="AF29">
        <v>51.653182124231293</v>
      </c>
      <c r="AG29">
        <v>51.653182124231293</v>
      </c>
      <c r="AH29">
        <v>51.653182124231293</v>
      </c>
    </row>
    <row r="30" spans="1:34" x14ac:dyDescent="0.3">
      <c r="A30" s="26">
        <f ca="1">Exceedance!U30</f>
        <v>46935</v>
      </c>
      <c r="B30" s="1">
        <v>55.323557166545413</v>
      </c>
      <c r="C30" s="1">
        <v>55.323557166545413</v>
      </c>
      <c r="D30" s="1">
        <v>55.323557166545413</v>
      </c>
      <c r="E30">
        <v>55.323557166545413</v>
      </c>
      <c r="F30">
        <v>55.323557166545413</v>
      </c>
      <c r="G30">
        <v>55.323557166545413</v>
      </c>
      <c r="H30">
        <v>55.323557166545413</v>
      </c>
      <c r="I30">
        <v>55.323557166545413</v>
      </c>
      <c r="J30">
        <v>55.323557166545413</v>
      </c>
      <c r="K30">
        <v>55.323557166545413</v>
      </c>
      <c r="L30">
        <v>55.323557166545413</v>
      </c>
      <c r="M30">
        <v>55.323557166545413</v>
      </c>
      <c r="N30">
        <v>55.323557166545413</v>
      </c>
      <c r="O30">
        <v>55.323557166545413</v>
      </c>
      <c r="P30">
        <v>55.323557166545413</v>
      </c>
      <c r="Q30">
        <v>55.323557166545413</v>
      </c>
      <c r="R30">
        <v>55.323557166545413</v>
      </c>
      <c r="S30">
        <v>55.323557166545413</v>
      </c>
      <c r="T30">
        <v>55.323557166545413</v>
      </c>
      <c r="U30">
        <v>55.323557166545413</v>
      </c>
      <c r="V30">
        <v>55.323557166545413</v>
      </c>
      <c r="W30">
        <v>55.323557166545413</v>
      </c>
      <c r="X30">
        <v>55.323557166545413</v>
      </c>
      <c r="Y30">
        <v>55.323557166545413</v>
      </c>
      <c r="Z30">
        <v>55.323557166545413</v>
      </c>
      <c r="AA30">
        <v>55.323557166545413</v>
      </c>
      <c r="AB30">
        <v>55.323557166545413</v>
      </c>
      <c r="AC30">
        <v>55.323557166545413</v>
      </c>
      <c r="AD30">
        <v>55.323557166545413</v>
      </c>
      <c r="AE30">
        <v>55.323557166545413</v>
      </c>
      <c r="AF30">
        <v>55.323557166545413</v>
      </c>
      <c r="AG30">
        <v>55.323557166545413</v>
      </c>
      <c r="AH30">
        <v>55.323557166545413</v>
      </c>
    </row>
    <row r="31" spans="1:34" x14ac:dyDescent="0.3">
      <c r="A31" s="26">
        <f ca="1">Exceedance!U31</f>
        <v>46966</v>
      </c>
      <c r="B31" s="1">
        <v>46.4027190723966</v>
      </c>
      <c r="C31" s="1">
        <v>46.4027190723966</v>
      </c>
      <c r="D31" s="1">
        <v>46.4027190723966</v>
      </c>
      <c r="E31">
        <v>46.4027190723966</v>
      </c>
      <c r="F31">
        <v>46.4027190723966</v>
      </c>
      <c r="G31">
        <v>46.4027190723966</v>
      </c>
      <c r="H31">
        <v>46.4027190723966</v>
      </c>
      <c r="I31">
        <v>46.4027190723966</v>
      </c>
      <c r="J31">
        <v>46.4027190723966</v>
      </c>
      <c r="K31">
        <v>46.4027190723966</v>
      </c>
      <c r="L31">
        <v>46.4027190723966</v>
      </c>
      <c r="M31">
        <v>46.4027190723966</v>
      </c>
      <c r="N31">
        <v>46.4027190723966</v>
      </c>
      <c r="O31">
        <v>46.4027190723966</v>
      </c>
      <c r="P31">
        <v>46.4027190723966</v>
      </c>
      <c r="Q31">
        <v>46.4027190723966</v>
      </c>
      <c r="R31">
        <v>46.4027190723966</v>
      </c>
      <c r="S31">
        <v>46.4027190723966</v>
      </c>
      <c r="T31">
        <v>46.4027190723966</v>
      </c>
      <c r="U31">
        <v>46.4027190723966</v>
      </c>
      <c r="V31">
        <v>46.4027190723966</v>
      </c>
      <c r="W31">
        <v>46.4027190723966</v>
      </c>
      <c r="X31">
        <v>46.4027190723966</v>
      </c>
      <c r="Y31">
        <v>46.4027190723966</v>
      </c>
      <c r="Z31">
        <v>46.4027190723966</v>
      </c>
      <c r="AA31">
        <v>46.4027190723966</v>
      </c>
      <c r="AB31">
        <v>46.4027190723966</v>
      </c>
      <c r="AC31">
        <v>46.4027190723966</v>
      </c>
      <c r="AD31">
        <v>46.4027190723966</v>
      </c>
      <c r="AE31">
        <v>46.4027190723966</v>
      </c>
      <c r="AF31">
        <v>46.4027190723966</v>
      </c>
      <c r="AG31">
        <v>46.4027190723966</v>
      </c>
      <c r="AH31">
        <v>46.4027190723966</v>
      </c>
    </row>
    <row r="32" spans="1:34" x14ac:dyDescent="0.3">
      <c r="A32" s="26">
        <f ca="1">Exceedance!U32</f>
        <v>46997</v>
      </c>
      <c r="B32" s="1">
        <v>24.864181953719001</v>
      </c>
      <c r="C32" s="1">
        <v>24.864181953719001</v>
      </c>
      <c r="D32" s="1">
        <v>24.864181953719001</v>
      </c>
      <c r="E32">
        <v>24.864181953719001</v>
      </c>
      <c r="F32">
        <v>24.864181953719001</v>
      </c>
      <c r="G32">
        <v>24.864181953719001</v>
      </c>
      <c r="H32">
        <v>24.864181953719001</v>
      </c>
      <c r="I32">
        <v>24.864181953719001</v>
      </c>
      <c r="J32">
        <v>24.864181953719001</v>
      </c>
      <c r="K32">
        <v>24.864181953719001</v>
      </c>
      <c r="L32">
        <v>24.864181953719001</v>
      </c>
      <c r="M32">
        <v>24.864181953719001</v>
      </c>
      <c r="N32">
        <v>24.864181953719001</v>
      </c>
      <c r="O32">
        <v>24.864181953719001</v>
      </c>
      <c r="P32">
        <v>24.864181953719001</v>
      </c>
      <c r="Q32">
        <v>24.864181953719001</v>
      </c>
      <c r="R32">
        <v>24.864181953719001</v>
      </c>
      <c r="S32">
        <v>24.864181953719001</v>
      </c>
      <c r="T32">
        <v>24.864181953719001</v>
      </c>
      <c r="U32">
        <v>24.864181953719001</v>
      </c>
      <c r="V32">
        <v>24.864181953719001</v>
      </c>
      <c r="W32">
        <v>24.864181953719001</v>
      </c>
      <c r="X32">
        <v>24.864181953719001</v>
      </c>
      <c r="Y32">
        <v>24.864181953719001</v>
      </c>
      <c r="Z32">
        <v>24.864181953719001</v>
      </c>
      <c r="AA32">
        <v>24.864181953719001</v>
      </c>
      <c r="AB32">
        <v>24.864181953719001</v>
      </c>
      <c r="AC32">
        <v>24.864181953719001</v>
      </c>
      <c r="AD32">
        <v>24.864181953719001</v>
      </c>
      <c r="AE32">
        <v>24.864181953719001</v>
      </c>
      <c r="AF32">
        <v>24.864181953719001</v>
      </c>
      <c r="AG32">
        <v>24.864181953719001</v>
      </c>
      <c r="AH32">
        <v>24.864181953719001</v>
      </c>
    </row>
    <row r="33" spans="1:34" x14ac:dyDescent="0.3">
      <c r="A33" s="26">
        <f ca="1">Exceedance!U33</f>
        <v>47027</v>
      </c>
      <c r="B33" s="1">
        <v>9.2365282659173076</v>
      </c>
      <c r="C33" s="1">
        <v>9.2365282659173076</v>
      </c>
      <c r="D33" s="1">
        <v>9.2365282659173076</v>
      </c>
      <c r="E33">
        <v>9.2365282659173076</v>
      </c>
      <c r="F33">
        <v>9.2365282659173076</v>
      </c>
      <c r="G33">
        <v>9.2365282659173076</v>
      </c>
      <c r="H33">
        <v>9.2365282659173076</v>
      </c>
      <c r="I33">
        <v>9.2365282659173076</v>
      </c>
      <c r="J33">
        <v>9.2365282659173076</v>
      </c>
      <c r="K33">
        <v>9.2365282659173076</v>
      </c>
      <c r="L33">
        <v>9.2365282659173076</v>
      </c>
      <c r="M33">
        <v>9.2365282659173076</v>
      </c>
      <c r="N33">
        <v>9.2365282659173076</v>
      </c>
      <c r="O33">
        <v>9.2365282659173076</v>
      </c>
      <c r="P33">
        <v>9.2365282659173076</v>
      </c>
      <c r="Q33">
        <v>9.2365282659173076</v>
      </c>
      <c r="R33">
        <v>9.2365282659173076</v>
      </c>
      <c r="S33">
        <v>9.2365282659173076</v>
      </c>
      <c r="T33">
        <v>9.2365282659173076</v>
      </c>
      <c r="U33">
        <v>9.2365282659173076</v>
      </c>
      <c r="V33">
        <v>9.2365282659173076</v>
      </c>
      <c r="W33">
        <v>9.2365282659173076</v>
      </c>
      <c r="X33">
        <v>9.2365282659173076</v>
      </c>
      <c r="Y33">
        <v>9.2365282659173076</v>
      </c>
      <c r="Z33">
        <v>9.2365282659173076</v>
      </c>
      <c r="AA33">
        <v>9.2365282659173076</v>
      </c>
      <c r="AB33">
        <v>9.2365282659173076</v>
      </c>
      <c r="AC33">
        <v>9.2365282659173076</v>
      </c>
      <c r="AD33">
        <v>9.2365282659173076</v>
      </c>
      <c r="AE33">
        <v>9.2365282659173076</v>
      </c>
      <c r="AF33">
        <v>9.2365282659173076</v>
      </c>
      <c r="AG33">
        <v>9.2365282659173076</v>
      </c>
      <c r="AH33">
        <v>9.2365282659173076</v>
      </c>
    </row>
    <row r="34" spans="1:34" x14ac:dyDescent="0.3">
      <c r="A34" s="26">
        <f ca="1">Exceedance!U34</f>
        <v>47058</v>
      </c>
      <c r="B34" s="1">
        <v>6.0982994883967079E-2</v>
      </c>
      <c r="C34" s="1">
        <v>6.0982994883967079E-2</v>
      </c>
      <c r="D34" s="1">
        <v>6.0982994883967079E-2</v>
      </c>
      <c r="E34">
        <v>6.0982994883967079E-2</v>
      </c>
      <c r="F34">
        <v>6.0982994883967079E-2</v>
      </c>
      <c r="G34">
        <v>6.0982994883967079E-2</v>
      </c>
      <c r="H34">
        <v>6.0982994883967079E-2</v>
      </c>
      <c r="I34">
        <v>6.0982994883967079E-2</v>
      </c>
      <c r="J34">
        <v>6.0982994883967079E-2</v>
      </c>
      <c r="K34">
        <v>6.0982994883967079E-2</v>
      </c>
      <c r="L34">
        <v>6.0982994883967079E-2</v>
      </c>
      <c r="M34">
        <v>6.0982994883967079E-2</v>
      </c>
      <c r="N34">
        <v>6.0982994883967079E-2</v>
      </c>
      <c r="O34">
        <v>6.0982994883967079E-2</v>
      </c>
      <c r="P34">
        <v>6.0982994883967079E-2</v>
      </c>
      <c r="Q34">
        <v>6.0982994883967079E-2</v>
      </c>
      <c r="R34">
        <v>6.0982994883967079E-2</v>
      </c>
      <c r="S34">
        <v>6.0982994883967079E-2</v>
      </c>
      <c r="T34">
        <v>6.0982994883967079E-2</v>
      </c>
      <c r="U34">
        <v>6.0982994883967079E-2</v>
      </c>
      <c r="V34">
        <v>6.0982994883967079E-2</v>
      </c>
      <c r="W34">
        <v>6.0982994883967079E-2</v>
      </c>
      <c r="X34">
        <v>6.0982994883967079E-2</v>
      </c>
      <c r="Y34">
        <v>6.0982994883967079E-2</v>
      </c>
      <c r="Z34">
        <v>6.0982994883967079E-2</v>
      </c>
      <c r="AA34">
        <v>6.0982994883967079E-2</v>
      </c>
      <c r="AB34">
        <v>6.0982994883967079E-2</v>
      </c>
      <c r="AC34">
        <v>6.0982994883967079E-2</v>
      </c>
      <c r="AD34">
        <v>6.0982994883967079E-2</v>
      </c>
      <c r="AE34">
        <v>6.0982994883967079E-2</v>
      </c>
      <c r="AF34">
        <v>6.0982994883967079E-2</v>
      </c>
      <c r="AG34">
        <v>6.0982994883967079E-2</v>
      </c>
      <c r="AH34">
        <v>6.0982994883967079E-2</v>
      </c>
    </row>
    <row r="35" spans="1:34" x14ac:dyDescent="0.3">
      <c r="A35" s="26">
        <f ca="1">Exceedance!U35</f>
        <v>47088</v>
      </c>
      <c r="B35" s="1">
        <v>0</v>
      </c>
      <c r="C35" s="1">
        <v>0</v>
      </c>
      <c r="D35" s="1">
        <v>0</v>
      </c>
      <c r="E35">
        <v>0</v>
      </c>
      <c r="F35">
        <v>0</v>
      </c>
      <c r="G35">
        <v>0</v>
      </c>
      <c r="H35">
        <v>0</v>
      </c>
      <c r="I35">
        <v>0</v>
      </c>
      <c r="J35">
        <v>0</v>
      </c>
      <c r="K35">
        <v>0</v>
      </c>
      <c r="L35">
        <v>0</v>
      </c>
      <c r="M35">
        <v>0</v>
      </c>
      <c r="N35">
        <v>0</v>
      </c>
      <c r="O35">
        <v>0</v>
      </c>
      <c r="P35">
        <v>0</v>
      </c>
      <c r="Q35">
        <v>0</v>
      </c>
      <c r="R35">
        <v>0</v>
      </c>
      <c r="S35">
        <v>0</v>
      </c>
      <c r="T35">
        <v>0</v>
      </c>
      <c r="U35">
        <v>0</v>
      </c>
      <c r="V35">
        <v>0</v>
      </c>
      <c r="W35">
        <v>0</v>
      </c>
      <c r="X35">
        <v>0</v>
      </c>
      <c r="Y35">
        <v>0</v>
      </c>
      <c r="Z35">
        <v>0</v>
      </c>
      <c r="AA35">
        <v>0</v>
      </c>
      <c r="AB35">
        <v>0</v>
      </c>
      <c r="AC35">
        <v>0</v>
      </c>
      <c r="AD35">
        <v>0</v>
      </c>
      <c r="AE35">
        <v>0</v>
      </c>
      <c r="AF35">
        <v>0</v>
      </c>
      <c r="AG35">
        <v>0</v>
      </c>
      <c r="AH35">
        <v>0</v>
      </c>
    </row>
    <row r="36" spans="1:34" x14ac:dyDescent="0.3">
      <c r="A36" s="26">
        <f ca="1">Exceedance!U36</f>
        <v>47119</v>
      </c>
      <c r="B36" s="1">
        <v>0</v>
      </c>
      <c r="C36" s="1">
        <v>0</v>
      </c>
      <c r="D36" s="1">
        <v>0</v>
      </c>
      <c r="E36">
        <v>0</v>
      </c>
      <c r="F36">
        <v>0</v>
      </c>
      <c r="G36">
        <v>0</v>
      </c>
      <c r="H36">
        <v>0</v>
      </c>
      <c r="I36">
        <v>0</v>
      </c>
      <c r="J36">
        <v>0</v>
      </c>
      <c r="K36">
        <v>0</v>
      </c>
      <c r="L36">
        <v>0</v>
      </c>
      <c r="M36">
        <v>0</v>
      </c>
      <c r="N36">
        <v>0</v>
      </c>
      <c r="O36">
        <v>0</v>
      </c>
      <c r="P36">
        <v>0</v>
      </c>
      <c r="Q36">
        <v>0</v>
      </c>
      <c r="R36">
        <v>0</v>
      </c>
      <c r="S36">
        <v>0</v>
      </c>
      <c r="T36">
        <v>0</v>
      </c>
      <c r="U36">
        <v>0</v>
      </c>
      <c r="V36">
        <v>0</v>
      </c>
      <c r="W36">
        <v>0</v>
      </c>
      <c r="X36">
        <v>0</v>
      </c>
      <c r="Y36">
        <v>0</v>
      </c>
      <c r="Z36">
        <v>0</v>
      </c>
      <c r="AA36">
        <v>0</v>
      </c>
      <c r="AB36">
        <v>0</v>
      </c>
      <c r="AC36">
        <v>0</v>
      </c>
      <c r="AD36">
        <v>0</v>
      </c>
      <c r="AE36">
        <v>0</v>
      </c>
      <c r="AF36">
        <v>0</v>
      </c>
      <c r="AG36">
        <v>0</v>
      </c>
      <c r="AH36">
        <v>0</v>
      </c>
    </row>
    <row r="37" spans="1:34" x14ac:dyDescent="0.3">
      <c r="A37" s="26">
        <f ca="1">Exceedance!U37</f>
        <v>47150</v>
      </c>
      <c r="B37" s="1">
        <v>0.14142907822214915</v>
      </c>
      <c r="C37" s="1">
        <v>0.14142907822214915</v>
      </c>
      <c r="D37" s="1">
        <v>0.14142907822214915</v>
      </c>
      <c r="E37">
        <v>0.14142907822214915</v>
      </c>
      <c r="F37">
        <v>0.14142907822214915</v>
      </c>
      <c r="G37">
        <v>0.14142907822214915</v>
      </c>
      <c r="H37">
        <v>0.14142907822214915</v>
      </c>
      <c r="I37">
        <v>0.14142907822214915</v>
      </c>
      <c r="J37">
        <v>0.14142907822214915</v>
      </c>
      <c r="K37">
        <v>0.14142907822214915</v>
      </c>
      <c r="L37">
        <v>0.14142907822214915</v>
      </c>
      <c r="M37">
        <v>0.14142907822214915</v>
      </c>
      <c r="N37">
        <v>0.14142907822214915</v>
      </c>
      <c r="O37">
        <v>0.14142907822214915</v>
      </c>
      <c r="P37">
        <v>0.14142907822214915</v>
      </c>
      <c r="Q37">
        <v>0.14142907822214915</v>
      </c>
      <c r="R37">
        <v>0.14142907822214915</v>
      </c>
      <c r="S37">
        <v>0.14142907822214915</v>
      </c>
      <c r="T37">
        <v>0.14142907822214915</v>
      </c>
      <c r="U37">
        <v>0.14142907822214915</v>
      </c>
      <c r="V37">
        <v>0.14142907822214915</v>
      </c>
      <c r="W37">
        <v>0.14142907822214915</v>
      </c>
      <c r="X37">
        <v>0.14142907822214915</v>
      </c>
      <c r="Y37">
        <v>0.14142907822214915</v>
      </c>
      <c r="Z37">
        <v>0.14142907822214915</v>
      </c>
      <c r="AA37">
        <v>0.14142907822214915</v>
      </c>
      <c r="AB37">
        <v>0.14142907822214915</v>
      </c>
      <c r="AC37">
        <v>0.14142907822214915</v>
      </c>
      <c r="AD37">
        <v>0.14142907822214915</v>
      </c>
      <c r="AE37">
        <v>0.14142907822214915</v>
      </c>
      <c r="AF37">
        <v>0.14142907822214915</v>
      </c>
      <c r="AG37">
        <v>0.14142907822214915</v>
      </c>
      <c r="AH37">
        <v>0.14142907822214915</v>
      </c>
    </row>
    <row r="38" spans="1:34" x14ac:dyDescent="0.3">
      <c r="A38" s="26">
        <f ca="1">Exceedance!U38</f>
        <v>47178</v>
      </c>
      <c r="B38" s="1">
        <v>5.3424716536661103</v>
      </c>
      <c r="C38" s="1">
        <v>5.3424716536661103</v>
      </c>
      <c r="D38" s="1">
        <v>5.3424716536661103</v>
      </c>
      <c r="E38">
        <v>5.3424716536661103</v>
      </c>
      <c r="F38">
        <v>5.3424716536661103</v>
      </c>
      <c r="G38">
        <v>5.3424716536661103</v>
      </c>
      <c r="H38">
        <v>5.3424716536661103</v>
      </c>
      <c r="I38">
        <v>5.3424716536661103</v>
      </c>
      <c r="J38">
        <v>5.3424716536661103</v>
      </c>
      <c r="K38">
        <v>5.3424716536661103</v>
      </c>
      <c r="L38">
        <v>5.3424716536661103</v>
      </c>
      <c r="M38">
        <v>5.3424716536661103</v>
      </c>
      <c r="N38">
        <v>5.3424716536661103</v>
      </c>
      <c r="O38">
        <v>5.3424716536661103</v>
      </c>
      <c r="P38">
        <v>5.3424716536661103</v>
      </c>
      <c r="Q38">
        <v>5.3424716536661103</v>
      </c>
      <c r="R38">
        <v>5.3424716536661103</v>
      </c>
      <c r="S38">
        <v>5.3424716536661103</v>
      </c>
      <c r="T38">
        <v>5.3424716536661103</v>
      </c>
      <c r="U38">
        <v>5.3424716536661103</v>
      </c>
      <c r="V38">
        <v>5.3424716536661103</v>
      </c>
      <c r="W38">
        <v>5.3424716536661103</v>
      </c>
      <c r="X38">
        <v>5.3424716536661103</v>
      </c>
      <c r="Y38">
        <v>5.3424716536661103</v>
      </c>
      <c r="Z38">
        <v>5.3424716536661103</v>
      </c>
      <c r="AA38">
        <v>5.3424716536661103</v>
      </c>
      <c r="AB38">
        <v>5.3424716536661103</v>
      </c>
      <c r="AC38">
        <v>5.3424716536661103</v>
      </c>
      <c r="AD38">
        <v>5.3424716536661103</v>
      </c>
      <c r="AE38">
        <v>5.3424716536661103</v>
      </c>
      <c r="AF38">
        <v>5.3424716536661103</v>
      </c>
      <c r="AG38">
        <v>5.3424716536661103</v>
      </c>
      <c r="AH38">
        <v>5.3424716536661103</v>
      </c>
    </row>
    <row r="39" spans="1:34" x14ac:dyDescent="0.3">
      <c r="A39" s="26">
        <f ca="1">Exceedance!U39</f>
        <v>47209</v>
      </c>
      <c r="B39" s="1">
        <v>20.70425178723961</v>
      </c>
      <c r="C39" s="1">
        <v>20.70425178723961</v>
      </c>
      <c r="D39" s="1">
        <v>20.70425178723961</v>
      </c>
      <c r="E39">
        <v>20.70425178723961</v>
      </c>
      <c r="F39">
        <v>20.70425178723961</v>
      </c>
      <c r="G39">
        <v>20.70425178723961</v>
      </c>
      <c r="H39">
        <v>20.70425178723961</v>
      </c>
      <c r="I39">
        <v>20.70425178723961</v>
      </c>
      <c r="J39">
        <v>20.70425178723961</v>
      </c>
      <c r="K39">
        <v>20.70425178723961</v>
      </c>
      <c r="L39">
        <v>20.70425178723961</v>
      </c>
      <c r="M39">
        <v>20.70425178723961</v>
      </c>
      <c r="N39">
        <v>20.70425178723961</v>
      </c>
      <c r="O39">
        <v>20.70425178723961</v>
      </c>
      <c r="P39">
        <v>20.70425178723961</v>
      </c>
      <c r="Q39">
        <v>20.70425178723961</v>
      </c>
      <c r="R39">
        <v>20.70425178723961</v>
      </c>
      <c r="S39">
        <v>20.70425178723961</v>
      </c>
      <c r="T39">
        <v>20.70425178723961</v>
      </c>
      <c r="U39">
        <v>20.70425178723961</v>
      </c>
      <c r="V39">
        <v>20.70425178723961</v>
      </c>
      <c r="W39">
        <v>20.70425178723961</v>
      </c>
      <c r="X39">
        <v>20.70425178723961</v>
      </c>
      <c r="Y39">
        <v>20.70425178723961</v>
      </c>
      <c r="Z39">
        <v>20.70425178723961</v>
      </c>
      <c r="AA39">
        <v>20.70425178723961</v>
      </c>
      <c r="AB39">
        <v>20.70425178723961</v>
      </c>
      <c r="AC39">
        <v>20.70425178723961</v>
      </c>
      <c r="AD39">
        <v>20.70425178723961</v>
      </c>
      <c r="AE39">
        <v>20.70425178723961</v>
      </c>
      <c r="AF39">
        <v>20.70425178723961</v>
      </c>
      <c r="AG39">
        <v>20.70425178723961</v>
      </c>
      <c r="AH39">
        <v>20.70425178723961</v>
      </c>
    </row>
    <row r="40" spans="1:34" x14ac:dyDescent="0.3">
      <c r="A40" s="26">
        <f ca="1">Exceedance!U40</f>
        <v>47239</v>
      </c>
      <c r="B40" s="1">
        <v>35.225080324958675</v>
      </c>
      <c r="C40" s="1">
        <v>35.225080324958675</v>
      </c>
      <c r="D40" s="1">
        <v>35.225080324958675</v>
      </c>
      <c r="E40">
        <v>35.225080324958675</v>
      </c>
      <c r="F40">
        <v>35.225080324958675</v>
      </c>
      <c r="G40">
        <v>35.225080324958675</v>
      </c>
      <c r="H40">
        <v>35.225080324958675</v>
      </c>
      <c r="I40">
        <v>35.225080324958675</v>
      </c>
      <c r="J40">
        <v>35.225080324958675</v>
      </c>
      <c r="K40">
        <v>35.225080324958675</v>
      </c>
      <c r="L40">
        <v>35.225080324958675</v>
      </c>
      <c r="M40">
        <v>35.225080324958675</v>
      </c>
      <c r="N40">
        <v>35.225080324958675</v>
      </c>
      <c r="O40">
        <v>35.225080324958675</v>
      </c>
      <c r="P40">
        <v>35.225080324958675</v>
      </c>
      <c r="Q40">
        <v>35.225080324958675</v>
      </c>
      <c r="R40">
        <v>35.225080324958675</v>
      </c>
      <c r="S40">
        <v>35.225080324958675</v>
      </c>
      <c r="T40">
        <v>35.225080324958675</v>
      </c>
      <c r="U40">
        <v>35.225080324958675</v>
      </c>
      <c r="V40">
        <v>35.225080324958675</v>
      </c>
      <c r="W40">
        <v>35.225080324958675</v>
      </c>
      <c r="X40">
        <v>35.225080324958675</v>
      </c>
      <c r="Y40">
        <v>35.225080324958675</v>
      </c>
      <c r="Z40">
        <v>35.225080324958675</v>
      </c>
      <c r="AA40">
        <v>35.225080324958675</v>
      </c>
      <c r="AB40">
        <v>35.225080324958675</v>
      </c>
      <c r="AC40">
        <v>35.225080324958675</v>
      </c>
      <c r="AD40">
        <v>35.225080324958675</v>
      </c>
      <c r="AE40">
        <v>35.225080324958675</v>
      </c>
      <c r="AF40">
        <v>35.225080324958675</v>
      </c>
      <c r="AG40">
        <v>35.225080324958675</v>
      </c>
      <c r="AH40">
        <v>35.225080324958675</v>
      </c>
    </row>
    <row r="41" spans="1:34" x14ac:dyDescent="0.3">
      <c r="A41" s="26">
        <f ca="1">Exceedance!U41</f>
        <v>47270</v>
      </c>
      <c r="B41" s="1">
        <v>51.213990577983424</v>
      </c>
      <c r="C41" s="1">
        <v>51.213990577983424</v>
      </c>
      <c r="D41" s="1">
        <v>51.213990577983424</v>
      </c>
      <c r="E41">
        <v>51.213990577983424</v>
      </c>
      <c r="F41">
        <v>51.213990577983424</v>
      </c>
      <c r="G41">
        <v>51.213990577983424</v>
      </c>
      <c r="H41">
        <v>51.213990577983424</v>
      </c>
      <c r="I41">
        <v>51.213990577983424</v>
      </c>
      <c r="J41">
        <v>51.213990577983424</v>
      </c>
      <c r="K41">
        <v>51.213990577983424</v>
      </c>
      <c r="L41">
        <v>51.213990577983424</v>
      </c>
      <c r="M41">
        <v>51.213990577983424</v>
      </c>
      <c r="N41">
        <v>51.213990577983424</v>
      </c>
      <c r="O41">
        <v>51.213990577983424</v>
      </c>
      <c r="P41">
        <v>51.213990577983424</v>
      </c>
      <c r="Q41">
        <v>51.213990577983424</v>
      </c>
      <c r="R41">
        <v>51.213990577983424</v>
      </c>
      <c r="S41">
        <v>51.213990577983424</v>
      </c>
      <c r="T41">
        <v>51.213990577983424</v>
      </c>
      <c r="U41">
        <v>51.213990577983424</v>
      </c>
      <c r="V41">
        <v>51.213990577983424</v>
      </c>
      <c r="W41">
        <v>51.213990577983424</v>
      </c>
      <c r="X41">
        <v>51.213990577983424</v>
      </c>
      <c r="Y41">
        <v>51.213990577983424</v>
      </c>
      <c r="Z41">
        <v>51.213990577983424</v>
      </c>
      <c r="AA41">
        <v>51.213990577983424</v>
      </c>
      <c r="AB41">
        <v>51.213990577983424</v>
      </c>
      <c r="AC41">
        <v>51.213990577983424</v>
      </c>
      <c r="AD41">
        <v>51.213990577983424</v>
      </c>
      <c r="AE41">
        <v>51.213990577983424</v>
      </c>
      <c r="AF41">
        <v>51.213990577983424</v>
      </c>
      <c r="AG41">
        <v>51.213990577983424</v>
      </c>
      <c r="AH41">
        <v>51.213990577983424</v>
      </c>
    </row>
    <row r="42" spans="1:34" x14ac:dyDescent="0.3">
      <c r="A42" s="26">
        <f ca="1">Exceedance!U42</f>
        <v>47300</v>
      </c>
      <c r="B42" s="1">
        <v>55.49750290135529</v>
      </c>
      <c r="C42" s="1">
        <v>55.49750290135529</v>
      </c>
      <c r="D42" s="1">
        <v>55.49750290135529</v>
      </c>
      <c r="E42">
        <v>55.49750290135529</v>
      </c>
      <c r="F42">
        <v>55.49750290135529</v>
      </c>
      <c r="G42">
        <v>55.49750290135529</v>
      </c>
      <c r="H42">
        <v>55.49750290135529</v>
      </c>
      <c r="I42">
        <v>55.49750290135529</v>
      </c>
      <c r="J42">
        <v>55.49750290135529</v>
      </c>
      <c r="K42">
        <v>55.49750290135529</v>
      </c>
      <c r="L42">
        <v>55.49750290135529</v>
      </c>
      <c r="M42">
        <v>55.49750290135529</v>
      </c>
      <c r="N42">
        <v>55.49750290135529</v>
      </c>
      <c r="O42">
        <v>55.49750290135529</v>
      </c>
      <c r="P42">
        <v>55.49750290135529</v>
      </c>
      <c r="Q42">
        <v>55.49750290135529</v>
      </c>
      <c r="R42">
        <v>55.49750290135529</v>
      </c>
      <c r="S42">
        <v>55.49750290135529</v>
      </c>
      <c r="T42">
        <v>55.49750290135529</v>
      </c>
      <c r="U42">
        <v>55.49750290135529</v>
      </c>
      <c r="V42">
        <v>55.49750290135529</v>
      </c>
      <c r="W42">
        <v>55.49750290135529</v>
      </c>
      <c r="X42">
        <v>55.49750290135529</v>
      </c>
      <c r="Y42">
        <v>55.49750290135529</v>
      </c>
      <c r="Z42">
        <v>55.49750290135529</v>
      </c>
      <c r="AA42">
        <v>55.49750290135529</v>
      </c>
      <c r="AB42">
        <v>55.49750290135529</v>
      </c>
      <c r="AC42">
        <v>55.49750290135529</v>
      </c>
      <c r="AD42">
        <v>55.49750290135529</v>
      </c>
      <c r="AE42">
        <v>55.49750290135529</v>
      </c>
      <c r="AF42">
        <v>55.49750290135529</v>
      </c>
      <c r="AG42">
        <v>55.49750290135529</v>
      </c>
      <c r="AH42">
        <v>55.49750290135529</v>
      </c>
    </row>
    <row r="43" spans="1:34" x14ac:dyDescent="0.3">
      <c r="A43" s="26">
        <f ca="1">Exceedance!U43</f>
        <v>47331</v>
      </c>
      <c r="B43" s="1">
        <v>46.766578559206614</v>
      </c>
      <c r="C43" s="1">
        <v>46.766578559206614</v>
      </c>
      <c r="D43" s="1">
        <v>46.766578559206614</v>
      </c>
      <c r="E43">
        <v>46.766578559206614</v>
      </c>
      <c r="F43">
        <v>46.766578559206614</v>
      </c>
      <c r="G43">
        <v>46.766578559206614</v>
      </c>
      <c r="H43">
        <v>46.766578559206614</v>
      </c>
      <c r="I43">
        <v>46.766578559206614</v>
      </c>
      <c r="J43">
        <v>46.766578559206614</v>
      </c>
      <c r="K43">
        <v>46.766578559206614</v>
      </c>
      <c r="L43">
        <v>46.766578559206614</v>
      </c>
      <c r="M43">
        <v>46.766578559206614</v>
      </c>
      <c r="N43">
        <v>46.766578559206614</v>
      </c>
      <c r="O43">
        <v>46.766578559206614</v>
      </c>
      <c r="P43">
        <v>46.766578559206614</v>
      </c>
      <c r="Q43">
        <v>46.766578559206614</v>
      </c>
      <c r="R43">
        <v>46.766578559206614</v>
      </c>
      <c r="S43">
        <v>46.766578559206614</v>
      </c>
      <c r="T43">
        <v>46.766578559206614</v>
      </c>
      <c r="U43">
        <v>46.766578559206614</v>
      </c>
      <c r="V43">
        <v>46.766578559206614</v>
      </c>
      <c r="W43">
        <v>46.766578559206614</v>
      </c>
      <c r="X43">
        <v>46.766578559206614</v>
      </c>
      <c r="Y43">
        <v>46.766578559206614</v>
      </c>
      <c r="Z43">
        <v>46.766578559206614</v>
      </c>
      <c r="AA43">
        <v>46.766578559206614</v>
      </c>
      <c r="AB43">
        <v>46.766578559206614</v>
      </c>
      <c r="AC43">
        <v>46.766578559206614</v>
      </c>
      <c r="AD43">
        <v>46.766578559206614</v>
      </c>
      <c r="AE43">
        <v>46.766578559206614</v>
      </c>
      <c r="AF43">
        <v>46.766578559206614</v>
      </c>
      <c r="AG43">
        <v>46.766578559206614</v>
      </c>
      <c r="AH43">
        <v>46.766578559206614</v>
      </c>
    </row>
    <row r="44" spans="1:34" x14ac:dyDescent="0.3">
      <c r="A44" s="26">
        <f ca="1">Exceedance!U44</f>
        <v>47362</v>
      </c>
      <c r="B44" s="1">
        <v>25.541458338049623</v>
      </c>
      <c r="C44" s="1">
        <v>25.541458338049623</v>
      </c>
      <c r="D44" s="1">
        <v>25.541458338049623</v>
      </c>
      <c r="E44">
        <v>25.541458338049623</v>
      </c>
      <c r="F44">
        <v>25.541458338049623</v>
      </c>
      <c r="G44">
        <v>25.541458338049623</v>
      </c>
      <c r="H44">
        <v>25.541458338049623</v>
      </c>
      <c r="I44">
        <v>25.541458338049623</v>
      </c>
      <c r="J44">
        <v>25.541458338049623</v>
      </c>
      <c r="K44">
        <v>25.541458338049623</v>
      </c>
      <c r="L44">
        <v>25.541458338049623</v>
      </c>
      <c r="M44">
        <v>25.541458338049623</v>
      </c>
      <c r="N44">
        <v>25.541458338049623</v>
      </c>
      <c r="O44">
        <v>25.541458338049623</v>
      </c>
      <c r="P44">
        <v>25.541458338049623</v>
      </c>
      <c r="Q44">
        <v>25.541458338049623</v>
      </c>
      <c r="R44">
        <v>25.541458338049623</v>
      </c>
      <c r="S44">
        <v>25.541458338049623</v>
      </c>
      <c r="T44">
        <v>25.541458338049623</v>
      </c>
      <c r="U44">
        <v>25.541458338049623</v>
      </c>
      <c r="V44">
        <v>25.541458338049623</v>
      </c>
      <c r="W44">
        <v>25.541458338049623</v>
      </c>
      <c r="X44">
        <v>25.541458338049623</v>
      </c>
      <c r="Y44">
        <v>25.541458338049623</v>
      </c>
      <c r="Z44">
        <v>25.541458338049623</v>
      </c>
      <c r="AA44">
        <v>25.541458338049623</v>
      </c>
      <c r="AB44">
        <v>25.541458338049623</v>
      </c>
      <c r="AC44">
        <v>25.541458338049623</v>
      </c>
      <c r="AD44">
        <v>25.541458338049623</v>
      </c>
      <c r="AE44">
        <v>25.541458338049623</v>
      </c>
      <c r="AF44">
        <v>25.541458338049623</v>
      </c>
      <c r="AG44">
        <v>25.541458338049623</v>
      </c>
      <c r="AH44">
        <v>25.541458338049623</v>
      </c>
    </row>
    <row r="45" spans="1:34" x14ac:dyDescent="0.3">
      <c r="A45" s="26">
        <f ca="1">Exceedance!U45</f>
        <v>47392</v>
      </c>
      <c r="B45" s="1">
        <v>9.2365282659173076</v>
      </c>
      <c r="C45" s="1">
        <v>9.2365282659173076</v>
      </c>
      <c r="D45" s="1">
        <v>9.2365282659173076</v>
      </c>
      <c r="E45">
        <v>9.2365282659173076</v>
      </c>
      <c r="F45">
        <v>9.2365282659173076</v>
      </c>
      <c r="G45">
        <v>9.2365282659173076</v>
      </c>
      <c r="H45">
        <v>9.2365282659173076</v>
      </c>
      <c r="I45">
        <v>9.2365282659173076</v>
      </c>
      <c r="J45">
        <v>9.2365282659173076</v>
      </c>
      <c r="K45">
        <v>9.2365282659173076</v>
      </c>
      <c r="L45">
        <v>9.2365282659173076</v>
      </c>
      <c r="M45">
        <v>9.2365282659173076</v>
      </c>
      <c r="N45">
        <v>9.2365282659173076</v>
      </c>
      <c r="O45">
        <v>9.2365282659173076</v>
      </c>
      <c r="P45">
        <v>9.2365282659173076</v>
      </c>
      <c r="Q45">
        <v>9.2365282659173076</v>
      </c>
      <c r="R45">
        <v>9.2365282659173076</v>
      </c>
      <c r="S45">
        <v>9.2365282659173076</v>
      </c>
      <c r="T45">
        <v>9.2365282659173076</v>
      </c>
      <c r="U45">
        <v>9.2365282659173076</v>
      </c>
      <c r="V45">
        <v>9.2365282659173076</v>
      </c>
      <c r="W45">
        <v>9.2365282659173076</v>
      </c>
      <c r="X45">
        <v>9.2365282659173076</v>
      </c>
      <c r="Y45">
        <v>9.2365282659173076</v>
      </c>
      <c r="Z45">
        <v>9.2365282659173076</v>
      </c>
      <c r="AA45">
        <v>9.2365282659173076</v>
      </c>
      <c r="AB45">
        <v>9.2365282659173076</v>
      </c>
      <c r="AC45">
        <v>9.2365282659173076</v>
      </c>
      <c r="AD45">
        <v>9.2365282659173076</v>
      </c>
      <c r="AE45">
        <v>9.2365282659173076</v>
      </c>
      <c r="AF45">
        <v>9.2365282659173076</v>
      </c>
      <c r="AG45">
        <v>9.2365282659173076</v>
      </c>
      <c r="AH45">
        <v>9.2365282659173076</v>
      </c>
    </row>
    <row r="46" spans="1:34" x14ac:dyDescent="0.3">
      <c r="A46" s="26">
        <f ca="1">Exceedance!U46</f>
        <v>47423</v>
      </c>
      <c r="B46" s="1">
        <v>6.0982994883967079E-2</v>
      </c>
      <c r="C46" s="1">
        <v>6.0982994883967079E-2</v>
      </c>
      <c r="D46" s="1">
        <v>6.0982994883967079E-2</v>
      </c>
      <c r="E46">
        <v>6.0982994883967079E-2</v>
      </c>
      <c r="F46">
        <v>6.0982994883967079E-2</v>
      </c>
      <c r="G46">
        <v>6.0982994883967079E-2</v>
      </c>
      <c r="H46">
        <v>6.0982994883967079E-2</v>
      </c>
      <c r="I46">
        <v>6.0982994883967079E-2</v>
      </c>
      <c r="J46">
        <v>6.0982994883967079E-2</v>
      </c>
      <c r="K46">
        <v>6.0982994883967079E-2</v>
      </c>
      <c r="L46">
        <v>6.0982994883967079E-2</v>
      </c>
      <c r="M46">
        <v>6.0982994883967079E-2</v>
      </c>
      <c r="N46">
        <v>6.0982994883967079E-2</v>
      </c>
      <c r="O46">
        <v>6.0982994883967079E-2</v>
      </c>
      <c r="P46">
        <v>6.0982994883967079E-2</v>
      </c>
      <c r="Q46">
        <v>6.0982994883967079E-2</v>
      </c>
      <c r="R46">
        <v>6.0982994883967079E-2</v>
      </c>
      <c r="S46">
        <v>6.0982994883967079E-2</v>
      </c>
      <c r="T46">
        <v>6.0982994883967079E-2</v>
      </c>
      <c r="U46">
        <v>6.0982994883967079E-2</v>
      </c>
      <c r="V46">
        <v>6.0982994883967079E-2</v>
      </c>
      <c r="W46">
        <v>6.0982994883967079E-2</v>
      </c>
      <c r="X46">
        <v>6.0982994883967079E-2</v>
      </c>
      <c r="Y46">
        <v>6.0982994883967079E-2</v>
      </c>
      <c r="Z46">
        <v>6.0982994883967079E-2</v>
      </c>
      <c r="AA46">
        <v>6.0982994883967079E-2</v>
      </c>
      <c r="AB46">
        <v>6.0982994883967079E-2</v>
      </c>
      <c r="AC46">
        <v>6.0982994883967079E-2</v>
      </c>
      <c r="AD46">
        <v>6.0982994883967079E-2</v>
      </c>
      <c r="AE46">
        <v>6.0982994883967079E-2</v>
      </c>
      <c r="AF46">
        <v>6.0982994883967079E-2</v>
      </c>
      <c r="AG46">
        <v>6.0982994883967079E-2</v>
      </c>
      <c r="AH46">
        <v>6.0982994883967079E-2</v>
      </c>
    </row>
    <row r="47" spans="1:34" x14ac:dyDescent="0.3">
      <c r="A47" s="26">
        <f ca="1">Exceedance!U47</f>
        <v>47453</v>
      </c>
      <c r="B47" s="1">
        <v>0</v>
      </c>
      <c r="C47" s="1">
        <v>0</v>
      </c>
      <c r="D47" s="1">
        <v>0</v>
      </c>
      <c r="E47">
        <v>0</v>
      </c>
      <c r="F47">
        <v>0</v>
      </c>
      <c r="G47">
        <v>0</v>
      </c>
      <c r="H47">
        <v>0</v>
      </c>
      <c r="I47">
        <v>0</v>
      </c>
      <c r="J47">
        <v>0</v>
      </c>
      <c r="K47">
        <v>0</v>
      </c>
      <c r="L47">
        <v>0</v>
      </c>
      <c r="M47">
        <v>0</v>
      </c>
      <c r="N47">
        <v>0</v>
      </c>
      <c r="O47">
        <v>0</v>
      </c>
      <c r="P47">
        <v>0</v>
      </c>
      <c r="Q47">
        <v>0</v>
      </c>
      <c r="R47">
        <v>0</v>
      </c>
      <c r="S47">
        <v>0</v>
      </c>
      <c r="T47">
        <v>0</v>
      </c>
      <c r="U47">
        <v>0</v>
      </c>
      <c r="V47">
        <v>0</v>
      </c>
      <c r="W47">
        <v>0</v>
      </c>
      <c r="X47">
        <v>0</v>
      </c>
      <c r="Y47">
        <v>0</v>
      </c>
      <c r="Z47">
        <v>0</v>
      </c>
      <c r="AA47">
        <v>0</v>
      </c>
      <c r="AB47">
        <v>0</v>
      </c>
      <c r="AC47">
        <v>0</v>
      </c>
      <c r="AD47">
        <v>0</v>
      </c>
      <c r="AE47">
        <v>0</v>
      </c>
      <c r="AF47">
        <v>0</v>
      </c>
      <c r="AG47">
        <v>0</v>
      </c>
      <c r="AH47">
        <v>0</v>
      </c>
    </row>
    <row r="48" spans="1:34" x14ac:dyDescent="0.3">
      <c r="A48" s="26">
        <f ca="1">Exceedance!U48</f>
        <v>47484</v>
      </c>
      <c r="B48" s="1">
        <v>0</v>
      </c>
      <c r="C48" s="1">
        <v>0</v>
      </c>
      <c r="D48" s="1">
        <v>0</v>
      </c>
      <c r="E48">
        <v>0</v>
      </c>
      <c r="F48">
        <v>0</v>
      </c>
      <c r="G48">
        <v>0</v>
      </c>
      <c r="H48">
        <v>0</v>
      </c>
      <c r="I48">
        <v>0</v>
      </c>
      <c r="J48">
        <v>0</v>
      </c>
      <c r="K48">
        <v>0</v>
      </c>
      <c r="L48">
        <v>0</v>
      </c>
      <c r="M48">
        <v>0</v>
      </c>
      <c r="N48">
        <v>0</v>
      </c>
      <c r="O48">
        <v>0</v>
      </c>
      <c r="P48">
        <v>0</v>
      </c>
      <c r="Q48">
        <v>0</v>
      </c>
      <c r="R48">
        <v>0</v>
      </c>
      <c r="S48">
        <v>0</v>
      </c>
      <c r="T48">
        <v>0</v>
      </c>
      <c r="U48">
        <v>0</v>
      </c>
      <c r="V48">
        <v>0</v>
      </c>
      <c r="W48">
        <v>0</v>
      </c>
      <c r="X48">
        <v>0</v>
      </c>
      <c r="Y48">
        <v>0</v>
      </c>
      <c r="Z48">
        <v>0</v>
      </c>
      <c r="AA48">
        <v>0</v>
      </c>
      <c r="AB48">
        <v>0</v>
      </c>
      <c r="AC48">
        <v>0</v>
      </c>
      <c r="AD48">
        <v>0</v>
      </c>
      <c r="AE48">
        <v>0</v>
      </c>
      <c r="AF48">
        <v>0</v>
      </c>
      <c r="AG48">
        <v>0</v>
      </c>
      <c r="AH48">
        <v>0</v>
      </c>
    </row>
    <row r="49" spans="1:34" x14ac:dyDescent="0.3">
      <c r="A49" s="26">
        <f ca="1">Exceedance!U49</f>
        <v>47515</v>
      </c>
      <c r="B49" s="1">
        <v>0.14142907822214915</v>
      </c>
      <c r="C49" s="1">
        <v>0.14142907822214915</v>
      </c>
      <c r="D49" s="1">
        <v>0.14142907822214915</v>
      </c>
      <c r="E49">
        <v>0.14142907822214915</v>
      </c>
      <c r="F49">
        <v>0.14142907822214915</v>
      </c>
      <c r="G49">
        <v>0.14142907822214915</v>
      </c>
      <c r="H49">
        <v>0.14142907822214915</v>
      </c>
      <c r="I49">
        <v>0.14142907822214915</v>
      </c>
      <c r="J49">
        <v>0.14142907822214915</v>
      </c>
      <c r="K49">
        <v>0.14142907822214915</v>
      </c>
      <c r="L49">
        <v>0.14142907822214915</v>
      </c>
      <c r="M49">
        <v>0.14142907822214915</v>
      </c>
      <c r="N49">
        <v>0.14142907822214915</v>
      </c>
      <c r="O49">
        <v>0.14142907822214915</v>
      </c>
      <c r="P49">
        <v>0.14142907822214915</v>
      </c>
      <c r="Q49">
        <v>0.14142907822214915</v>
      </c>
      <c r="R49">
        <v>0.14142907822214915</v>
      </c>
      <c r="S49">
        <v>0.14142907822214915</v>
      </c>
      <c r="T49">
        <v>0.14142907822214915</v>
      </c>
      <c r="U49">
        <v>0.14142907822214915</v>
      </c>
      <c r="V49">
        <v>0.14142907822214915</v>
      </c>
      <c r="W49">
        <v>0.14142907822214915</v>
      </c>
      <c r="X49">
        <v>0.14142907822214915</v>
      </c>
      <c r="Y49">
        <v>0.14142907822214915</v>
      </c>
      <c r="Z49">
        <v>0.14142907822214915</v>
      </c>
      <c r="AA49">
        <v>0.14142907822214915</v>
      </c>
      <c r="AB49">
        <v>0.14142907822214915</v>
      </c>
      <c r="AC49">
        <v>0.14142907822214915</v>
      </c>
      <c r="AD49">
        <v>0.14142907822214915</v>
      </c>
      <c r="AE49">
        <v>0.14142907822214915</v>
      </c>
      <c r="AF49">
        <v>0.14142907822214915</v>
      </c>
      <c r="AG49">
        <v>0.14142907822214915</v>
      </c>
      <c r="AH49">
        <v>0.14142907822214915</v>
      </c>
    </row>
    <row r="50" spans="1:34" x14ac:dyDescent="0.3">
      <c r="A50" s="26">
        <f ca="1">Exceedance!U50</f>
        <v>47543</v>
      </c>
      <c r="B50" s="1">
        <v>5.3424716536661103</v>
      </c>
      <c r="C50" s="1">
        <v>5.3424716536661103</v>
      </c>
      <c r="D50" s="1">
        <v>5.3424716536661103</v>
      </c>
      <c r="E50">
        <v>5.3424716536661103</v>
      </c>
      <c r="F50">
        <v>5.3424716536661103</v>
      </c>
      <c r="G50">
        <v>5.3424716536661103</v>
      </c>
      <c r="H50">
        <v>5.3424716536661103</v>
      </c>
      <c r="I50">
        <v>5.3424716536661103</v>
      </c>
      <c r="J50">
        <v>5.3424716536661103</v>
      </c>
      <c r="K50">
        <v>5.3424716536661103</v>
      </c>
      <c r="L50">
        <v>5.3424716536661103</v>
      </c>
      <c r="M50">
        <v>5.3424716536661103</v>
      </c>
      <c r="N50">
        <v>5.3424716536661103</v>
      </c>
      <c r="O50">
        <v>5.3424716536661103</v>
      </c>
      <c r="P50">
        <v>5.3424716536661103</v>
      </c>
      <c r="Q50">
        <v>5.3424716536661103</v>
      </c>
      <c r="R50">
        <v>5.3424716536661103</v>
      </c>
      <c r="S50">
        <v>5.3424716536661103</v>
      </c>
      <c r="T50">
        <v>5.3424716536661103</v>
      </c>
      <c r="U50">
        <v>5.3424716536661103</v>
      </c>
      <c r="V50">
        <v>5.3424716536661103</v>
      </c>
      <c r="W50">
        <v>5.3424716536661103</v>
      </c>
      <c r="X50">
        <v>5.3424716536661103</v>
      </c>
      <c r="Y50">
        <v>5.3424716536661103</v>
      </c>
      <c r="Z50">
        <v>5.3424716536661103</v>
      </c>
      <c r="AA50">
        <v>5.3424716536661103</v>
      </c>
      <c r="AB50">
        <v>5.3424716536661103</v>
      </c>
      <c r="AC50">
        <v>5.3424716536661103</v>
      </c>
      <c r="AD50">
        <v>5.3424716536661103</v>
      </c>
      <c r="AE50">
        <v>5.3424716536661103</v>
      </c>
      <c r="AF50">
        <v>5.3424716536661103</v>
      </c>
      <c r="AG50">
        <v>5.3424716536661103</v>
      </c>
      <c r="AH50">
        <v>5.3424716536661103</v>
      </c>
    </row>
    <row r="51" spans="1:34" x14ac:dyDescent="0.3">
      <c r="A51" s="26">
        <f ca="1">Exceedance!U51</f>
        <v>47574</v>
      </c>
      <c r="B51" s="1">
        <v>20.70425178723961</v>
      </c>
      <c r="C51" s="1">
        <v>20.70425178723961</v>
      </c>
      <c r="D51" s="1">
        <v>20.70425178723961</v>
      </c>
      <c r="E51">
        <v>20.70425178723961</v>
      </c>
      <c r="F51">
        <v>20.70425178723961</v>
      </c>
      <c r="G51">
        <v>20.70425178723961</v>
      </c>
      <c r="H51">
        <v>20.70425178723961</v>
      </c>
      <c r="I51">
        <v>20.70425178723961</v>
      </c>
      <c r="J51">
        <v>20.70425178723961</v>
      </c>
      <c r="K51">
        <v>20.70425178723961</v>
      </c>
      <c r="L51">
        <v>20.70425178723961</v>
      </c>
      <c r="M51">
        <v>20.70425178723961</v>
      </c>
      <c r="N51">
        <v>20.70425178723961</v>
      </c>
      <c r="O51">
        <v>20.70425178723961</v>
      </c>
      <c r="P51">
        <v>20.70425178723961</v>
      </c>
      <c r="Q51">
        <v>20.70425178723961</v>
      </c>
      <c r="R51">
        <v>20.70425178723961</v>
      </c>
      <c r="S51">
        <v>20.70425178723961</v>
      </c>
      <c r="T51">
        <v>20.70425178723961</v>
      </c>
      <c r="U51">
        <v>20.70425178723961</v>
      </c>
      <c r="V51">
        <v>20.70425178723961</v>
      </c>
      <c r="W51">
        <v>20.70425178723961</v>
      </c>
      <c r="X51">
        <v>20.70425178723961</v>
      </c>
      <c r="Y51">
        <v>20.70425178723961</v>
      </c>
      <c r="Z51">
        <v>20.70425178723961</v>
      </c>
      <c r="AA51">
        <v>20.70425178723961</v>
      </c>
      <c r="AB51">
        <v>20.70425178723961</v>
      </c>
      <c r="AC51">
        <v>20.70425178723961</v>
      </c>
      <c r="AD51">
        <v>20.70425178723961</v>
      </c>
      <c r="AE51">
        <v>20.70425178723961</v>
      </c>
      <c r="AF51">
        <v>20.70425178723961</v>
      </c>
      <c r="AG51">
        <v>20.70425178723961</v>
      </c>
      <c r="AH51">
        <v>20.70425178723961</v>
      </c>
    </row>
    <row r="52" spans="1:34" x14ac:dyDescent="0.3">
      <c r="A52" s="26">
        <f ca="1">Exceedance!U52</f>
        <v>47604</v>
      </c>
      <c r="B52" s="1">
        <v>35.225080324958675</v>
      </c>
      <c r="C52" s="1">
        <v>35.225080324958675</v>
      </c>
      <c r="D52" s="1">
        <v>35.225080324958675</v>
      </c>
      <c r="E52">
        <v>35.225080324958675</v>
      </c>
      <c r="F52">
        <v>35.225080324958675</v>
      </c>
      <c r="G52">
        <v>35.225080324958675</v>
      </c>
      <c r="H52">
        <v>35.225080324958675</v>
      </c>
      <c r="I52">
        <v>35.225080324958675</v>
      </c>
      <c r="J52">
        <v>35.225080324958675</v>
      </c>
      <c r="K52">
        <v>35.225080324958675</v>
      </c>
      <c r="L52">
        <v>35.225080324958675</v>
      </c>
      <c r="M52">
        <v>35.225080324958675</v>
      </c>
      <c r="N52">
        <v>35.225080324958675</v>
      </c>
      <c r="O52">
        <v>35.225080324958675</v>
      </c>
      <c r="P52">
        <v>35.225080324958675</v>
      </c>
      <c r="Q52">
        <v>35.225080324958675</v>
      </c>
      <c r="R52">
        <v>35.225080324958675</v>
      </c>
      <c r="S52">
        <v>35.225080324958675</v>
      </c>
      <c r="T52">
        <v>35.225080324958675</v>
      </c>
      <c r="U52">
        <v>35.225080324958675</v>
      </c>
      <c r="V52">
        <v>35.225080324958675</v>
      </c>
      <c r="W52">
        <v>35.225080324958675</v>
      </c>
      <c r="X52">
        <v>35.225080324958675</v>
      </c>
      <c r="Y52">
        <v>35.225080324958675</v>
      </c>
      <c r="Z52">
        <v>35.225080324958675</v>
      </c>
      <c r="AA52">
        <v>35.225080324958675</v>
      </c>
      <c r="AB52">
        <v>35.225080324958675</v>
      </c>
      <c r="AC52">
        <v>35.225080324958675</v>
      </c>
      <c r="AD52">
        <v>35.225080324958675</v>
      </c>
      <c r="AE52">
        <v>35.225080324958675</v>
      </c>
      <c r="AF52">
        <v>35.225080324958675</v>
      </c>
      <c r="AG52">
        <v>35.225080324958675</v>
      </c>
      <c r="AH52">
        <v>35.225080324958675</v>
      </c>
    </row>
    <row r="53" spans="1:34" x14ac:dyDescent="0.3">
      <c r="A53" s="26">
        <f ca="1">Exceedance!U53</f>
        <v>47635</v>
      </c>
      <c r="B53" s="1">
        <v>51.213990577983424</v>
      </c>
      <c r="C53" s="1">
        <v>51.213990577983424</v>
      </c>
      <c r="D53" s="1">
        <v>51.213990577983424</v>
      </c>
      <c r="E53">
        <v>51.213990577983424</v>
      </c>
      <c r="F53">
        <v>51.213990577983424</v>
      </c>
      <c r="G53">
        <v>51.213990577983424</v>
      </c>
      <c r="H53">
        <v>51.213990577983424</v>
      </c>
      <c r="I53">
        <v>51.213990577983424</v>
      </c>
      <c r="J53">
        <v>51.213990577983424</v>
      </c>
      <c r="K53">
        <v>51.213990577983424</v>
      </c>
      <c r="L53">
        <v>51.213990577983424</v>
      </c>
      <c r="M53">
        <v>51.213990577983424</v>
      </c>
      <c r="N53">
        <v>51.213990577983424</v>
      </c>
      <c r="O53">
        <v>51.213990577983424</v>
      </c>
      <c r="P53">
        <v>51.213990577983424</v>
      </c>
      <c r="Q53">
        <v>51.213990577983424</v>
      </c>
      <c r="R53">
        <v>51.213990577983424</v>
      </c>
      <c r="S53">
        <v>51.213990577983424</v>
      </c>
      <c r="T53">
        <v>51.213990577983424</v>
      </c>
      <c r="U53">
        <v>51.213990577983424</v>
      </c>
      <c r="V53">
        <v>51.213990577983424</v>
      </c>
      <c r="W53">
        <v>51.213990577983424</v>
      </c>
      <c r="X53">
        <v>51.213990577983424</v>
      </c>
      <c r="Y53">
        <v>51.213990577983424</v>
      </c>
      <c r="Z53">
        <v>51.213990577983424</v>
      </c>
      <c r="AA53">
        <v>51.213990577983424</v>
      </c>
      <c r="AB53">
        <v>51.213990577983424</v>
      </c>
      <c r="AC53">
        <v>51.213990577983424</v>
      </c>
      <c r="AD53">
        <v>51.213990577983424</v>
      </c>
      <c r="AE53">
        <v>51.213990577983424</v>
      </c>
      <c r="AF53">
        <v>51.213990577983424</v>
      </c>
      <c r="AG53">
        <v>51.213990577983424</v>
      </c>
      <c r="AH53">
        <v>51.213990577983424</v>
      </c>
    </row>
    <row r="54" spans="1:34" x14ac:dyDescent="0.3">
      <c r="A54" s="26">
        <f ca="1">Exceedance!U54</f>
        <v>47665</v>
      </c>
      <c r="B54" s="1">
        <v>55.49750290135529</v>
      </c>
      <c r="C54" s="1">
        <v>55.49750290135529</v>
      </c>
      <c r="D54" s="1">
        <v>55.49750290135529</v>
      </c>
      <c r="E54">
        <v>55.49750290135529</v>
      </c>
      <c r="F54">
        <v>55.49750290135529</v>
      </c>
      <c r="G54">
        <v>55.49750290135529</v>
      </c>
      <c r="H54">
        <v>55.49750290135529</v>
      </c>
      <c r="I54">
        <v>55.49750290135529</v>
      </c>
      <c r="J54">
        <v>55.49750290135529</v>
      </c>
      <c r="K54">
        <v>55.49750290135529</v>
      </c>
      <c r="L54">
        <v>55.49750290135529</v>
      </c>
      <c r="M54">
        <v>55.49750290135529</v>
      </c>
      <c r="N54">
        <v>55.49750290135529</v>
      </c>
      <c r="O54">
        <v>55.49750290135529</v>
      </c>
      <c r="P54">
        <v>55.49750290135529</v>
      </c>
      <c r="Q54">
        <v>55.49750290135529</v>
      </c>
      <c r="R54">
        <v>55.49750290135529</v>
      </c>
      <c r="S54">
        <v>55.49750290135529</v>
      </c>
      <c r="T54">
        <v>55.49750290135529</v>
      </c>
      <c r="U54">
        <v>55.49750290135529</v>
      </c>
      <c r="V54">
        <v>55.49750290135529</v>
      </c>
      <c r="W54">
        <v>55.49750290135529</v>
      </c>
      <c r="X54">
        <v>55.49750290135529</v>
      </c>
      <c r="Y54">
        <v>55.49750290135529</v>
      </c>
      <c r="Z54">
        <v>55.49750290135529</v>
      </c>
      <c r="AA54">
        <v>55.49750290135529</v>
      </c>
      <c r="AB54">
        <v>55.49750290135529</v>
      </c>
      <c r="AC54">
        <v>55.49750290135529</v>
      </c>
      <c r="AD54">
        <v>55.49750290135529</v>
      </c>
      <c r="AE54">
        <v>55.49750290135529</v>
      </c>
      <c r="AF54">
        <v>55.49750290135529</v>
      </c>
      <c r="AG54">
        <v>55.49750290135529</v>
      </c>
      <c r="AH54">
        <v>55.49750290135529</v>
      </c>
    </row>
    <row r="55" spans="1:34" x14ac:dyDescent="0.3">
      <c r="A55" s="26">
        <f ca="1">Exceedance!U55</f>
        <v>47696</v>
      </c>
      <c r="B55" s="1">
        <v>46.766578559206614</v>
      </c>
      <c r="C55" s="1">
        <v>46.766578559206614</v>
      </c>
      <c r="D55" s="1">
        <v>46.766578559206614</v>
      </c>
      <c r="E55">
        <v>46.766578559206614</v>
      </c>
      <c r="F55">
        <v>46.766578559206614</v>
      </c>
      <c r="G55">
        <v>46.766578559206614</v>
      </c>
      <c r="H55">
        <v>46.766578559206614</v>
      </c>
      <c r="I55">
        <v>46.766578559206614</v>
      </c>
      <c r="J55">
        <v>46.766578559206614</v>
      </c>
      <c r="K55">
        <v>46.766578559206614</v>
      </c>
      <c r="L55">
        <v>46.766578559206614</v>
      </c>
      <c r="M55">
        <v>46.766578559206614</v>
      </c>
      <c r="N55">
        <v>46.766578559206614</v>
      </c>
      <c r="O55">
        <v>46.766578559206614</v>
      </c>
      <c r="P55">
        <v>46.766578559206614</v>
      </c>
      <c r="Q55">
        <v>46.766578559206614</v>
      </c>
      <c r="R55">
        <v>46.766578559206614</v>
      </c>
      <c r="S55">
        <v>46.766578559206614</v>
      </c>
      <c r="T55">
        <v>46.766578559206614</v>
      </c>
      <c r="U55">
        <v>46.766578559206614</v>
      </c>
      <c r="V55">
        <v>46.766578559206614</v>
      </c>
      <c r="W55">
        <v>46.766578559206614</v>
      </c>
      <c r="X55">
        <v>46.766578559206614</v>
      </c>
      <c r="Y55">
        <v>46.766578559206614</v>
      </c>
      <c r="Z55">
        <v>46.766578559206614</v>
      </c>
      <c r="AA55">
        <v>46.766578559206614</v>
      </c>
      <c r="AB55">
        <v>46.766578559206614</v>
      </c>
      <c r="AC55">
        <v>46.766578559206614</v>
      </c>
      <c r="AD55">
        <v>46.766578559206614</v>
      </c>
      <c r="AE55">
        <v>46.766578559206614</v>
      </c>
      <c r="AF55">
        <v>46.766578559206614</v>
      </c>
      <c r="AG55">
        <v>46.766578559206614</v>
      </c>
      <c r="AH55">
        <v>46.766578559206614</v>
      </c>
    </row>
    <row r="56" spans="1:34" x14ac:dyDescent="0.3">
      <c r="A56" s="26">
        <f ca="1">Exceedance!U56</f>
        <v>47727</v>
      </c>
      <c r="B56" s="1">
        <v>25.541458338049623</v>
      </c>
      <c r="C56" s="1">
        <v>25.541458338049623</v>
      </c>
      <c r="D56" s="1">
        <v>25.541458338049623</v>
      </c>
      <c r="E56">
        <v>25.541458338049623</v>
      </c>
      <c r="F56">
        <v>25.541458338049623</v>
      </c>
      <c r="G56">
        <v>25.541458338049623</v>
      </c>
      <c r="H56">
        <v>25.541458338049623</v>
      </c>
      <c r="I56">
        <v>25.541458338049623</v>
      </c>
      <c r="J56">
        <v>25.541458338049623</v>
      </c>
      <c r="K56">
        <v>25.541458338049623</v>
      </c>
      <c r="L56">
        <v>25.541458338049623</v>
      </c>
      <c r="M56">
        <v>25.541458338049623</v>
      </c>
      <c r="N56">
        <v>25.541458338049623</v>
      </c>
      <c r="O56">
        <v>25.541458338049623</v>
      </c>
      <c r="P56">
        <v>25.541458338049623</v>
      </c>
      <c r="Q56">
        <v>25.541458338049623</v>
      </c>
      <c r="R56">
        <v>25.541458338049623</v>
      </c>
      <c r="S56">
        <v>25.541458338049623</v>
      </c>
      <c r="T56">
        <v>25.541458338049623</v>
      </c>
      <c r="U56">
        <v>25.541458338049623</v>
      </c>
      <c r="V56">
        <v>25.541458338049623</v>
      </c>
      <c r="W56">
        <v>25.541458338049623</v>
      </c>
      <c r="X56">
        <v>25.541458338049623</v>
      </c>
      <c r="Y56">
        <v>25.541458338049623</v>
      </c>
      <c r="Z56">
        <v>25.541458338049623</v>
      </c>
      <c r="AA56">
        <v>25.541458338049623</v>
      </c>
      <c r="AB56">
        <v>25.541458338049623</v>
      </c>
      <c r="AC56">
        <v>25.541458338049623</v>
      </c>
      <c r="AD56">
        <v>25.541458338049623</v>
      </c>
      <c r="AE56">
        <v>25.541458338049623</v>
      </c>
      <c r="AF56">
        <v>25.541458338049623</v>
      </c>
      <c r="AG56">
        <v>25.541458338049623</v>
      </c>
      <c r="AH56">
        <v>25.541458338049623</v>
      </c>
    </row>
    <row r="57" spans="1:34" x14ac:dyDescent="0.3">
      <c r="A57" s="26">
        <f ca="1">Exceedance!U57</f>
        <v>47757</v>
      </c>
      <c r="B57" s="1">
        <v>9.2365282659173076</v>
      </c>
      <c r="C57" s="1">
        <v>9.2365282659173076</v>
      </c>
      <c r="D57" s="1">
        <v>9.2365282659173076</v>
      </c>
      <c r="E57">
        <v>9.2365282659173076</v>
      </c>
      <c r="F57">
        <v>9.2365282659173076</v>
      </c>
      <c r="G57">
        <v>9.2365282659173076</v>
      </c>
      <c r="H57">
        <v>9.2365282659173076</v>
      </c>
      <c r="I57">
        <v>9.2365282659173076</v>
      </c>
      <c r="J57">
        <v>9.2365282659173076</v>
      </c>
      <c r="K57">
        <v>9.2365282659173076</v>
      </c>
      <c r="L57">
        <v>9.2365282659173076</v>
      </c>
      <c r="M57">
        <v>9.2365282659173076</v>
      </c>
      <c r="N57">
        <v>9.2365282659173076</v>
      </c>
      <c r="O57">
        <v>9.2365282659173076</v>
      </c>
      <c r="P57">
        <v>9.2365282659173076</v>
      </c>
      <c r="Q57">
        <v>9.2365282659173076</v>
      </c>
      <c r="R57">
        <v>9.2365282659173076</v>
      </c>
      <c r="S57">
        <v>9.2365282659173076</v>
      </c>
      <c r="T57">
        <v>9.2365282659173076</v>
      </c>
      <c r="U57">
        <v>9.2365282659173076</v>
      </c>
      <c r="V57">
        <v>9.2365282659173076</v>
      </c>
      <c r="W57">
        <v>9.2365282659173076</v>
      </c>
      <c r="X57">
        <v>9.2365282659173076</v>
      </c>
      <c r="Y57">
        <v>9.2365282659173076</v>
      </c>
      <c r="Z57">
        <v>9.2365282659173076</v>
      </c>
      <c r="AA57">
        <v>9.2365282659173076</v>
      </c>
      <c r="AB57">
        <v>9.2365282659173076</v>
      </c>
      <c r="AC57">
        <v>9.2365282659173076</v>
      </c>
      <c r="AD57">
        <v>9.2365282659173076</v>
      </c>
      <c r="AE57">
        <v>9.2365282659173076</v>
      </c>
      <c r="AF57">
        <v>9.2365282659173076</v>
      </c>
      <c r="AG57">
        <v>9.2365282659173076</v>
      </c>
      <c r="AH57">
        <v>9.2365282659173076</v>
      </c>
    </row>
    <row r="58" spans="1:34" x14ac:dyDescent="0.3">
      <c r="A58" s="26">
        <f ca="1">Exceedance!U58</f>
        <v>47788</v>
      </c>
      <c r="B58" s="1">
        <v>6.0982994883967079E-2</v>
      </c>
      <c r="C58" s="1">
        <v>6.0982994883967079E-2</v>
      </c>
      <c r="D58" s="1">
        <v>6.0982994883967079E-2</v>
      </c>
      <c r="E58">
        <v>6.0982994883967079E-2</v>
      </c>
      <c r="F58">
        <v>6.0982994883967079E-2</v>
      </c>
      <c r="G58">
        <v>6.0982994883967079E-2</v>
      </c>
      <c r="H58">
        <v>6.0982994883967079E-2</v>
      </c>
      <c r="I58">
        <v>6.0982994883967079E-2</v>
      </c>
      <c r="J58">
        <v>6.0982994883967079E-2</v>
      </c>
      <c r="K58">
        <v>6.0982994883967079E-2</v>
      </c>
      <c r="L58">
        <v>6.0982994883967079E-2</v>
      </c>
      <c r="M58">
        <v>6.0982994883967079E-2</v>
      </c>
      <c r="N58">
        <v>6.0982994883967079E-2</v>
      </c>
      <c r="O58">
        <v>6.0982994883967079E-2</v>
      </c>
      <c r="P58">
        <v>6.0982994883967079E-2</v>
      </c>
      <c r="Q58">
        <v>6.0982994883967079E-2</v>
      </c>
      <c r="R58">
        <v>6.0982994883967079E-2</v>
      </c>
      <c r="S58">
        <v>6.0982994883967079E-2</v>
      </c>
      <c r="T58">
        <v>6.0982994883967079E-2</v>
      </c>
      <c r="U58">
        <v>6.0982994883967079E-2</v>
      </c>
      <c r="V58">
        <v>6.0982994883967079E-2</v>
      </c>
      <c r="W58">
        <v>6.0982994883967079E-2</v>
      </c>
      <c r="X58">
        <v>6.0982994883967079E-2</v>
      </c>
      <c r="Y58">
        <v>6.0982994883967079E-2</v>
      </c>
      <c r="Z58">
        <v>6.0982994883967079E-2</v>
      </c>
      <c r="AA58">
        <v>6.0982994883967079E-2</v>
      </c>
      <c r="AB58">
        <v>6.0982994883967079E-2</v>
      </c>
      <c r="AC58">
        <v>6.0982994883967079E-2</v>
      </c>
      <c r="AD58">
        <v>6.0982994883967079E-2</v>
      </c>
      <c r="AE58">
        <v>6.0982994883967079E-2</v>
      </c>
      <c r="AF58">
        <v>6.0982994883967079E-2</v>
      </c>
      <c r="AG58">
        <v>6.0982994883967079E-2</v>
      </c>
      <c r="AH58">
        <v>6.0982994883967079E-2</v>
      </c>
    </row>
    <row r="59" spans="1:34" x14ac:dyDescent="0.3">
      <c r="A59" s="26">
        <f ca="1">Exceedance!U59</f>
        <v>47818</v>
      </c>
      <c r="B59" s="1">
        <v>0</v>
      </c>
      <c r="C59" s="1">
        <v>0</v>
      </c>
      <c r="D59" s="1">
        <v>0</v>
      </c>
      <c r="E59">
        <v>0</v>
      </c>
      <c r="F59">
        <v>0</v>
      </c>
      <c r="G59">
        <v>0</v>
      </c>
      <c r="H59">
        <v>0</v>
      </c>
      <c r="I59">
        <v>0</v>
      </c>
      <c r="J59">
        <v>0</v>
      </c>
      <c r="K59">
        <v>0</v>
      </c>
      <c r="L59">
        <v>0</v>
      </c>
      <c r="M59">
        <v>0</v>
      </c>
      <c r="N59">
        <v>0</v>
      </c>
      <c r="O59">
        <v>0</v>
      </c>
      <c r="P59">
        <v>0</v>
      </c>
      <c r="Q59">
        <v>0</v>
      </c>
      <c r="R59">
        <v>0</v>
      </c>
      <c r="S59">
        <v>0</v>
      </c>
      <c r="T59">
        <v>0</v>
      </c>
      <c r="U59">
        <v>0</v>
      </c>
      <c r="V59">
        <v>0</v>
      </c>
      <c r="W59">
        <v>0</v>
      </c>
      <c r="X59">
        <v>0</v>
      </c>
      <c r="Y59">
        <v>0</v>
      </c>
      <c r="Z59">
        <v>0</v>
      </c>
      <c r="AA59">
        <v>0</v>
      </c>
      <c r="AB59">
        <v>0</v>
      </c>
      <c r="AC59">
        <v>0</v>
      </c>
      <c r="AD59">
        <v>0</v>
      </c>
      <c r="AE59">
        <v>0</v>
      </c>
      <c r="AF59">
        <v>0</v>
      </c>
      <c r="AG59">
        <v>0</v>
      </c>
      <c r="AH59">
        <v>0</v>
      </c>
    </row>
    <row r="60" spans="1:34" x14ac:dyDescent="0.3">
      <c r="A60" s="26">
        <f ca="1">Exceedance!U60</f>
        <v>47849</v>
      </c>
      <c r="B60" s="1">
        <v>0</v>
      </c>
      <c r="C60" s="1">
        <v>0</v>
      </c>
      <c r="D60" s="1">
        <v>0</v>
      </c>
      <c r="E60">
        <v>0</v>
      </c>
      <c r="F60">
        <v>0</v>
      </c>
      <c r="G60">
        <v>0</v>
      </c>
      <c r="H60">
        <v>0</v>
      </c>
      <c r="I60">
        <v>0</v>
      </c>
      <c r="J60">
        <v>0</v>
      </c>
      <c r="K60">
        <v>0</v>
      </c>
      <c r="L60">
        <v>0</v>
      </c>
      <c r="M60">
        <v>0</v>
      </c>
      <c r="N60">
        <v>0</v>
      </c>
      <c r="O60">
        <v>0</v>
      </c>
      <c r="P60">
        <v>0</v>
      </c>
      <c r="Q60">
        <v>0</v>
      </c>
      <c r="R60">
        <v>0</v>
      </c>
      <c r="S60">
        <v>0</v>
      </c>
      <c r="T60">
        <v>0</v>
      </c>
      <c r="U60">
        <v>0</v>
      </c>
      <c r="V60">
        <v>0</v>
      </c>
      <c r="W60">
        <v>0</v>
      </c>
      <c r="X60">
        <v>0</v>
      </c>
      <c r="Y60">
        <v>0</v>
      </c>
      <c r="Z60">
        <v>0</v>
      </c>
      <c r="AA60">
        <v>0</v>
      </c>
      <c r="AB60">
        <v>0</v>
      </c>
      <c r="AC60">
        <v>0</v>
      </c>
      <c r="AD60">
        <v>0</v>
      </c>
      <c r="AE60">
        <v>0</v>
      </c>
      <c r="AF60">
        <v>0</v>
      </c>
      <c r="AG60">
        <v>0</v>
      </c>
      <c r="AH60">
        <v>0</v>
      </c>
    </row>
    <row r="61" spans="1:34" x14ac:dyDescent="0.3">
      <c r="A61" s="26">
        <f ca="1">Exceedance!U61</f>
        <v>47880</v>
      </c>
      <c r="B61" s="1">
        <v>0.14142907822214915</v>
      </c>
      <c r="C61" s="1">
        <v>0.14142907822214915</v>
      </c>
      <c r="D61" s="1">
        <v>0.14142907822214915</v>
      </c>
      <c r="E61">
        <v>0.14142907822214915</v>
      </c>
      <c r="F61">
        <v>0.14142907822214915</v>
      </c>
      <c r="G61">
        <v>0.14142907822214915</v>
      </c>
      <c r="H61">
        <v>0.14142907822214915</v>
      </c>
      <c r="I61">
        <v>0.14142907822214915</v>
      </c>
      <c r="J61">
        <v>0.14142907822214915</v>
      </c>
      <c r="K61">
        <v>0.14142907822214915</v>
      </c>
      <c r="L61">
        <v>0.14142907822214915</v>
      </c>
      <c r="M61">
        <v>0.14142907822214915</v>
      </c>
      <c r="N61">
        <v>0.14142907822214915</v>
      </c>
      <c r="O61">
        <v>0.14142907822214915</v>
      </c>
      <c r="P61">
        <v>0.14142907822214915</v>
      </c>
      <c r="Q61">
        <v>0.14142907822214915</v>
      </c>
      <c r="R61">
        <v>0.14142907822214915</v>
      </c>
      <c r="S61">
        <v>0.14142907822214915</v>
      </c>
      <c r="T61">
        <v>0.14142907822214915</v>
      </c>
      <c r="U61">
        <v>0.14142907822214915</v>
      </c>
      <c r="V61">
        <v>0.14142907822214915</v>
      </c>
      <c r="W61">
        <v>0.14142907822214915</v>
      </c>
      <c r="X61">
        <v>0.14142907822214915</v>
      </c>
      <c r="Y61">
        <v>0.14142907822214915</v>
      </c>
      <c r="Z61">
        <v>0.14142907822214915</v>
      </c>
      <c r="AA61">
        <v>0.14142907822214915</v>
      </c>
      <c r="AB61">
        <v>0.14142907822214915</v>
      </c>
      <c r="AC61">
        <v>0.14142907822214915</v>
      </c>
      <c r="AD61">
        <v>0.14142907822214915</v>
      </c>
      <c r="AE61">
        <v>0.14142907822214915</v>
      </c>
      <c r="AF61">
        <v>0.14142907822214915</v>
      </c>
      <c r="AG61">
        <v>0.14142907822214915</v>
      </c>
      <c r="AH61">
        <v>0.14142907822214915</v>
      </c>
    </row>
    <row r="62" spans="1:34" x14ac:dyDescent="0.3">
      <c r="A62" s="26">
        <f ca="1">Exceedance!U62</f>
        <v>47908</v>
      </c>
      <c r="B62" s="1">
        <v>5.3424716536661103</v>
      </c>
      <c r="C62" s="1">
        <v>5.3424716536661103</v>
      </c>
      <c r="D62" s="1">
        <v>5.3424716536661103</v>
      </c>
      <c r="E62">
        <v>5.3424716536661103</v>
      </c>
      <c r="F62">
        <v>5.3424716536661103</v>
      </c>
      <c r="G62">
        <v>5.3424716536661103</v>
      </c>
      <c r="H62">
        <v>5.3424716536661103</v>
      </c>
      <c r="I62">
        <v>5.3424716536661103</v>
      </c>
      <c r="J62">
        <v>5.3424716536661103</v>
      </c>
      <c r="K62">
        <v>5.3424716536661103</v>
      </c>
      <c r="L62">
        <v>5.3424716536661103</v>
      </c>
      <c r="M62">
        <v>5.3424716536661103</v>
      </c>
      <c r="N62">
        <v>5.3424716536661103</v>
      </c>
      <c r="O62">
        <v>5.3424716536661103</v>
      </c>
      <c r="P62">
        <v>5.3424716536661103</v>
      </c>
      <c r="Q62">
        <v>5.3424716536661103</v>
      </c>
      <c r="R62">
        <v>5.3424716536661103</v>
      </c>
      <c r="S62">
        <v>5.3424716536661103</v>
      </c>
      <c r="T62">
        <v>5.3424716536661103</v>
      </c>
      <c r="U62">
        <v>5.3424716536661103</v>
      </c>
      <c r="V62">
        <v>5.3424716536661103</v>
      </c>
      <c r="W62">
        <v>5.3424716536661103</v>
      </c>
      <c r="X62">
        <v>5.3424716536661103</v>
      </c>
      <c r="Y62">
        <v>5.3424716536661103</v>
      </c>
      <c r="Z62">
        <v>5.3424716536661103</v>
      </c>
      <c r="AA62">
        <v>5.3424716536661103</v>
      </c>
      <c r="AB62">
        <v>5.3424716536661103</v>
      </c>
      <c r="AC62">
        <v>5.3424716536661103</v>
      </c>
      <c r="AD62">
        <v>5.3424716536661103</v>
      </c>
      <c r="AE62">
        <v>5.3424716536661103</v>
      </c>
      <c r="AF62">
        <v>5.3424716536661103</v>
      </c>
      <c r="AG62">
        <v>5.3424716536661103</v>
      </c>
      <c r="AH62">
        <v>5.3424716536661103</v>
      </c>
    </row>
    <row r="63" spans="1:34" x14ac:dyDescent="0.3">
      <c r="A63" s="26">
        <f ca="1">Exceedance!U63</f>
        <v>47939</v>
      </c>
      <c r="B63" s="1">
        <v>20.70425178723961</v>
      </c>
      <c r="C63" s="1">
        <v>20.70425178723961</v>
      </c>
      <c r="D63" s="1">
        <v>20.70425178723961</v>
      </c>
      <c r="E63">
        <v>20.70425178723961</v>
      </c>
      <c r="F63">
        <v>20.70425178723961</v>
      </c>
      <c r="G63">
        <v>20.70425178723961</v>
      </c>
      <c r="H63">
        <v>20.70425178723961</v>
      </c>
      <c r="I63">
        <v>20.70425178723961</v>
      </c>
      <c r="J63">
        <v>20.70425178723961</v>
      </c>
      <c r="K63">
        <v>20.70425178723961</v>
      </c>
      <c r="L63">
        <v>20.70425178723961</v>
      </c>
      <c r="M63">
        <v>20.70425178723961</v>
      </c>
      <c r="N63">
        <v>20.70425178723961</v>
      </c>
      <c r="O63">
        <v>20.70425178723961</v>
      </c>
      <c r="P63">
        <v>20.70425178723961</v>
      </c>
      <c r="Q63">
        <v>20.70425178723961</v>
      </c>
      <c r="R63">
        <v>20.70425178723961</v>
      </c>
      <c r="S63">
        <v>20.70425178723961</v>
      </c>
      <c r="T63">
        <v>20.70425178723961</v>
      </c>
      <c r="U63">
        <v>20.70425178723961</v>
      </c>
      <c r="V63">
        <v>20.70425178723961</v>
      </c>
      <c r="W63">
        <v>20.70425178723961</v>
      </c>
      <c r="X63">
        <v>20.70425178723961</v>
      </c>
      <c r="Y63">
        <v>20.70425178723961</v>
      </c>
      <c r="Z63">
        <v>20.70425178723961</v>
      </c>
      <c r="AA63">
        <v>20.70425178723961</v>
      </c>
      <c r="AB63">
        <v>20.70425178723961</v>
      </c>
      <c r="AC63">
        <v>20.70425178723961</v>
      </c>
      <c r="AD63">
        <v>20.70425178723961</v>
      </c>
      <c r="AE63">
        <v>20.70425178723961</v>
      </c>
      <c r="AF63">
        <v>20.70425178723961</v>
      </c>
      <c r="AG63">
        <v>20.70425178723961</v>
      </c>
      <c r="AH63">
        <v>20.70425178723961</v>
      </c>
    </row>
    <row r="64" spans="1:34" x14ac:dyDescent="0.3">
      <c r="A64" s="26">
        <f ca="1">Exceedance!U64</f>
        <v>47969</v>
      </c>
      <c r="B64" s="1">
        <v>35.225080324958675</v>
      </c>
      <c r="C64" s="1">
        <v>35.225080324958675</v>
      </c>
      <c r="D64" s="1">
        <v>35.225080324958675</v>
      </c>
      <c r="E64">
        <v>35.225080324958675</v>
      </c>
      <c r="F64">
        <v>35.225080324958675</v>
      </c>
      <c r="G64">
        <v>35.225080324958675</v>
      </c>
      <c r="H64">
        <v>35.225080324958675</v>
      </c>
      <c r="I64">
        <v>35.225080324958675</v>
      </c>
      <c r="J64">
        <v>35.225080324958675</v>
      </c>
      <c r="K64">
        <v>35.225080324958675</v>
      </c>
      <c r="L64">
        <v>35.225080324958675</v>
      </c>
      <c r="M64">
        <v>35.225080324958675</v>
      </c>
      <c r="N64">
        <v>35.225080324958675</v>
      </c>
      <c r="O64">
        <v>35.225080324958675</v>
      </c>
      <c r="P64">
        <v>35.225080324958675</v>
      </c>
      <c r="Q64">
        <v>35.225080324958675</v>
      </c>
      <c r="R64">
        <v>35.225080324958675</v>
      </c>
      <c r="S64">
        <v>35.225080324958675</v>
      </c>
      <c r="T64">
        <v>35.225080324958675</v>
      </c>
      <c r="U64">
        <v>35.225080324958675</v>
      </c>
      <c r="V64">
        <v>35.225080324958675</v>
      </c>
      <c r="W64">
        <v>35.225080324958675</v>
      </c>
      <c r="X64">
        <v>35.225080324958675</v>
      </c>
      <c r="Y64">
        <v>35.225080324958675</v>
      </c>
      <c r="Z64">
        <v>35.225080324958675</v>
      </c>
      <c r="AA64">
        <v>35.225080324958675</v>
      </c>
      <c r="AB64">
        <v>35.225080324958675</v>
      </c>
      <c r="AC64">
        <v>35.225080324958675</v>
      </c>
      <c r="AD64">
        <v>35.225080324958675</v>
      </c>
      <c r="AE64">
        <v>35.225080324958675</v>
      </c>
      <c r="AF64">
        <v>35.225080324958675</v>
      </c>
      <c r="AG64">
        <v>35.225080324958675</v>
      </c>
      <c r="AH64">
        <v>35.225080324958675</v>
      </c>
    </row>
    <row r="65" spans="1:34" x14ac:dyDescent="0.3">
      <c r="A65" s="26">
        <f ca="1">Exceedance!U65</f>
        <v>48000</v>
      </c>
      <c r="B65" s="1">
        <v>51.213990577983424</v>
      </c>
      <c r="C65" s="1">
        <v>51.213990577983424</v>
      </c>
      <c r="D65" s="1">
        <v>51.213990577983424</v>
      </c>
      <c r="E65">
        <v>51.213990577983424</v>
      </c>
      <c r="F65">
        <v>51.213990577983424</v>
      </c>
      <c r="G65">
        <v>51.213990577983424</v>
      </c>
      <c r="H65">
        <v>51.213990577983424</v>
      </c>
      <c r="I65">
        <v>51.213990577983424</v>
      </c>
      <c r="J65">
        <v>51.213990577983424</v>
      </c>
      <c r="K65">
        <v>51.213990577983424</v>
      </c>
      <c r="L65">
        <v>51.213990577983424</v>
      </c>
      <c r="M65">
        <v>51.213990577983424</v>
      </c>
      <c r="N65">
        <v>51.213990577983424</v>
      </c>
      <c r="O65">
        <v>51.213990577983424</v>
      </c>
      <c r="P65">
        <v>51.213990577983424</v>
      </c>
      <c r="Q65">
        <v>51.213990577983424</v>
      </c>
      <c r="R65">
        <v>51.213990577983424</v>
      </c>
      <c r="S65">
        <v>51.213990577983424</v>
      </c>
      <c r="T65">
        <v>51.213990577983424</v>
      </c>
      <c r="U65">
        <v>51.213990577983424</v>
      </c>
      <c r="V65">
        <v>51.213990577983424</v>
      </c>
      <c r="W65">
        <v>51.213990577983424</v>
      </c>
      <c r="X65">
        <v>51.213990577983424</v>
      </c>
      <c r="Y65">
        <v>51.213990577983424</v>
      </c>
      <c r="Z65">
        <v>51.213990577983424</v>
      </c>
      <c r="AA65">
        <v>51.213990577983424</v>
      </c>
      <c r="AB65">
        <v>51.213990577983424</v>
      </c>
      <c r="AC65">
        <v>51.213990577983424</v>
      </c>
      <c r="AD65">
        <v>51.213990577983424</v>
      </c>
      <c r="AE65">
        <v>51.213990577983424</v>
      </c>
      <c r="AF65">
        <v>51.213990577983424</v>
      </c>
      <c r="AG65">
        <v>51.213990577983424</v>
      </c>
      <c r="AH65">
        <v>51.213990577983424</v>
      </c>
    </row>
    <row r="66" spans="1:34" x14ac:dyDescent="0.3">
      <c r="A66" s="26">
        <f ca="1">Exceedance!U66</f>
        <v>48030</v>
      </c>
      <c r="B66" s="1">
        <v>55.49750290135529</v>
      </c>
      <c r="C66" s="1">
        <v>55.49750290135529</v>
      </c>
      <c r="D66" s="1">
        <v>55.49750290135529</v>
      </c>
      <c r="E66">
        <v>55.49750290135529</v>
      </c>
      <c r="F66">
        <v>55.49750290135529</v>
      </c>
      <c r="G66">
        <v>55.49750290135529</v>
      </c>
      <c r="H66">
        <v>55.49750290135529</v>
      </c>
      <c r="I66">
        <v>55.49750290135529</v>
      </c>
      <c r="J66">
        <v>55.49750290135529</v>
      </c>
      <c r="K66">
        <v>55.49750290135529</v>
      </c>
      <c r="L66">
        <v>55.49750290135529</v>
      </c>
      <c r="M66">
        <v>55.49750290135529</v>
      </c>
      <c r="N66">
        <v>55.49750290135529</v>
      </c>
      <c r="O66">
        <v>55.49750290135529</v>
      </c>
      <c r="P66">
        <v>55.49750290135529</v>
      </c>
      <c r="Q66">
        <v>55.49750290135529</v>
      </c>
      <c r="R66">
        <v>55.49750290135529</v>
      </c>
      <c r="S66">
        <v>55.49750290135529</v>
      </c>
      <c r="T66">
        <v>55.49750290135529</v>
      </c>
      <c r="U66">
        <v>55.49750290135529</v>
      </c>
      <c r="V66">
        <v>55.49750290135529</v>
      </c>
      <c r="W66">
        <v>55.49750290135529</v>
      </c>
      <c r="X66">
        <v>55.49750290135529</v>
      </c>
      <c r="Y66">
        <v>55.49750290135529</v>
      </c>
      <c r="Z66">
        <v>55.49750290135529</v>
      </c>
      <c r="AA66">
        <v>55.49750290135529</v>
      </c>
      <c r="AB66">
        <v>55.49750290135529</v>
      </c>
      <c r="AC66">
        <v>55.49750290135529</v>
      </c>
      <c r="AD66">
        <v>55.49750290135529</v>
      </c>
      <c r="AE66">
        <v>55.49750290135529</v>
      </c>
      <c r="AF66">
        <v>55.49750290135529</v>
      </c>
      <c r="AG66">
        <v>55.49750290135529</v>
      </c>
      <c r="AH66">
        <v>55.49750290135529</v>
      </c>
    </row>
    <row r="67" spans="1:34" x14ac:dyDescent="0.3">
      <c r="A67" s="26">
        <f ca="1">Exceedance!U67</f>
        <v>48061</v>
      </c>
      <c r="B67" s="1">
        <v>46.766578559206614</v>
      </c>
      <c r="C67" s="1">
        <v>46.766578559206614</v>
      </c>
      <c r="D67" s="1">
        <v>46.766578559206614</v>
      </c>
      <c r="E67">
        <v>46.766578559206614</v>
      </c>
      <c r="F67">
        <v>46.766578559206614</v>
      </c>
      <c r="G67">
        <v>46.766578559206614</v>
      </c>
      <c r="H67">
        <v>46.766578559206614</v>
      </c>
      <c r="I67">
        <v>46.766578559206614</v>
      </c>
      <c r="J67">
        <v>46.766578559206614</v>
      </c>
      <c r="K67">
        <v>46.766578559206614</v>
      </c>
      <c r="L67">
        <v>46.766578559206614</v>
      </c>
      <c r="M67">
        <v>46.766578559206614</v>
      </c>
      <c r="N67">
        <v>46.766578559206614</v>
      </c>
      <c r="O67">
        <v>46.766578559206614</v>
      </c>
      <c r="P67">
        <v>46.766578559206614</v>
      </c>
      <c r="Q67">
        <v>46.766578559206614</v>
      </c>
      <c r="R67">
        <v>46.766578559206614</v>
      </c>
      <c r="S67">
        <v>46.766578559206614</v>
      </c>
      <c r="T67">
        <v>46.766578559206614</v>
      </c>
      <c r="U67">
        <v>46.766578559206614</v>
      </c>
      <c r="V67">
        <v>46.766578559206614</v>
      </c>
      <c r="W67">
        <v>46.766578559206614</v>
      </c>
      <c r="X67">
        <v>46.766578559206614</v>
      </c>
      <c r="Y67">
        <v>46.766578559206614</v>
      </c>
      <c r="Z67">
        <v>46.766578559206614</v>
      </c>
      <c r="AA67">
        <v>46.766578559206614</v>
      </c>
      <c r="AB67">
        <v>46.766578559206614</v>
      </c>
      <c r="AC67">
        <v>46.766578559206614</v>
      </c>
      <c r="AD67">
        <v>46.766578559206614</v>
      </c>
      <c r="AE67">
        <v>46.766578559206614</v>
      </c>
      <c r="AF67">
        <v>46.766578559206614</v>
      </c>
      <c r="AG67">
        <v>46.766578559206614</v>
      </c>
      <c r="AH67">
        <v>46.766578559206614</v>
      </c>
    </row>
    <row r="68" spans="1:34" x14ac:dyDescent="0.3">
      <c r="A68" s="26">
        <f ca="1">Exceedance!U68</f>
        <v>48092</v>
      </c>
      <c r="B68" s="1">
        <v>25.541458338049623</v>
      </c>
      <c r="C68" s="1">
        <v>25.541458338049623</v>
      </c>
      <c r="D68" s="1">
        <v>25.541458338049623</v>
      </c>
      <c r="E68">
        <v>25.541458338049623</v>
      </c>
      <c r="F68">
        <v>25.541458338049623</v>
      </c>
      <c r="G68">
        <v>25.541458338049623</v>
      </c>
      <c r="H68">
        <v>25.541458338049623</v>
      </c>
      <c r="I68">
        <v>25.541458338049623</v>
      </c>
      <c r="J68">
        <v>25.541458338049623</v>
      </c>
      <c r="K68">
        <v>25.541458338049623</v>
      </c>
      <c r="L68">
        <v>25.541458338049623</v>
      </c>
      <c r="M68">
        <v>25.541458338049623</v>
      </c>
      <c r="N68">
        <v>25.541458338049623</v>
      </c>
      <c r="O68">
        <v>25.541458338049623</v>
      </c>
      <c r="P68">
        <v>25.541458338049623</v>
      </c>
      <c r="Q68">
        <v>25.541458338049623</v>
      </c>
      <c r="R68">
        <v>25.541458338049623</v>
      </c>
      <c r="S68">
        <v>25.541458338049623</v>
      </c>
      <c r="T68">
        <v>25.541458338049623</v>
      </c>
      <c r="U68">
        <v>25.541458338049623</v>
      </c>
      <c r="V68">
        <v>25.541458338049623</v>
      </c>
      <c r="W68">
        <v>25.541458338049623</v>
      </c>
      <c r="X68">
        <v>25.541458338049623</v>
      </c>
      <c r="Y68">
        <v>25.541458338049623</v>
      </c>
      <c r="Z68">
        <v>25.541458338049623</v>
      </c>
      <c r="AA68">
        <v>25.541458338049623</v>
      </c>
      <c r="AB68">
        <v>25.541458338049623</v>
      </c>
      <c r="AC68">
        <v>25.541458338049623</v>
      </c>
      <c r="AD68">
        <v>25.541458338049623</v>
      </c>
      <c r="AE68">
        <v>25.541458338049623</v>
      </c>
      <c r="AF68">
        <v>25.541458338049623</v>
      </c>
      <c r="AG68">
        <v>25.541458338049623</v>
      </c>
      <c r="AH68">
        <v>25.541458338049623</v>
      </c>
    </row>
    <row r="69" spans="1:34" x14ac:dyDescent="0.3">
      <c r="A69" s="26" t="str">
        <f ca="1">Exceedance!U69</f>
        <v/>
      </c>
      <c r="B69" s="1"/>
      <c r="C69" s="1"/>
      <c r="D69" s="1"/>
    </row>
    <row r="70" spans="1:34" x14ac:dyDescent="0.3">
      <c r="A70" s="26" t="str">
        <f ca="1">Exceedance!U70</f>
        <v/>
      </c>
      <c r="B70" s="1"/>
      <c r="C70" s="1"/>
      <c r="D70" s="1"/>
    </row>
    <row r="71" spans="1:34" x14ac:dyDescent="0.3">
      <c r="A71" s="26" t="str">
        <f ca="1">Exceedance!U71</f>
        <v/>
      </c>
      <c r="B71" s="1"/>
      <c r="C71" s="1"/>
      <c r="D71" s="1"/>
    </row>
    <row r="72" spans="1:34" x14ac:dyDescent="0.3">
      <c r="A72" s="26" t="str">
        <f ca="1">Exceedance!U72</f>
        <v/>
      </c>
      <c r="B72" s="1"/>
      <c r="C72" s="1"/>
      <c r="D72" s="1"/>
    </row>
    <row r="73" spans="1:34" x14ac:dyDescent="0.3">
      <c r="A73" s="26" t="str">
        <f ca="1">Exceedance!U73</f>
        <v/>
      </c>
      <c r="B73" s="1"/>
      <c r="C73" s="1"/>
      <c r="D73" s="1"/>
    </row>
    <row r="74" spans="1:34" x14ac:dyDescent="0.3">
      <c r="A74" s="26" t="str">
        <f ca="1">Exceedance!U74</f>
        <v/>
      </c>
      <c r="B74" s="1"/>
      <c r="C74" s="1"/>
      <c r="D74" s="1"/>
    </row>
    <row r="75" spans="1:34" x14ac:dyDescent="0.3">
      <c r="A75" s="26" t="str">
        <f ca="1">Exceedance!U75</f>
        <v/>
      </c>
      <c r="B75" s="1"/>
      <c r="C75" s="1"/>
      <c r="D75" s="1"/>
    </row>
    <row r="76" spans="1:34" x14ac:dyDescent="0.3">
      <c r="A76" s="26" t="str">
        <f ca="1">Exceedance!U76</f>
        <v/>
      </c>
      <c r="B76" s="1"/>
      <c r="C76" s="1"/>
      <c r="D76" s="1"/>
    </row>
    <row r="77" spans="1:34" x14ac:dyDescent="0.3">
      <c r="A77" s="26" t="str">
        <f ca="1">Exceedance!U77</f>
        <v/>
      </c>
      <c r="B77" s="1"/>
      <c r="C77" s="1"/>
      <c r="D77" s="1"/>
    </row>
    <row r="78" spans="1:34" x14ac:dyDescent="0.3">
      <c r="A78" s="26" t="str">
        <f ca="1">Exceedance!U78</f>
        <v/>
      </c>
      <c r="B78" s="1"/>
      <c r="C78" s="1"/>
      <c r="D78" s="1"/>
    </row>
    <row r="79" spans="1:34" x14ac:dyDescent="0.3">
      <c r="A79" s="26" t="str">
        <f ca="1">Exceedance!U79</f>
        <v/>
      </c>
      <c r="B79" s="1"/>
      <c r="C79" s="1"/>
      <c r="D79" s="1"/>
    </row>
    <row r="80" spans="1:34" x14ac:dyDescent="0.3">
      <c r="A80" s="26" t="str">
        <f ca="1">Exceedance!U80</f>
        <v/>
      </c>
      <c r="B80" s="1"/>
      <c r="C80" s="1"/>
      <c r="D80" s="1"/>
    </row>
    <row r="81" spans="1:4" x14ac:dyDescent="0.3">
      <c r="A81" s="26" t="str">
        <f ca="1">Exceedance!U81</f>
        <v/>
      </c>
      <c r="B81" s="1"/>
      <c r="C81" s="1"/>
      <c r="D81" s="1"/>
    </row>
    <row r="82" spans="1:4" x14ac:dyDescent="0.3">
      <c r="A82" s="26" t="str">
        <f ca="1">Exceedance!U82</f>
        <v/>
      </c>
      <c r="B82" s="1"/>
      <c r="C82" s="1"/>
      <c r="D82" s="1"/>
    </row>
    <row r="83" spans="1:4" x14ac:dyDescent="0.3">
      <c r="A83" s="26" t="str">
        <f ca="1">Exceedance!U83</f>
        <v/>
      </c>
      <c r="B83" s="1"/>
      <c r="C83" s="1"/>
      <c r="D83" s="1"/>
    </row>
    <row r="84" spans="1:4" x14ac:dyDescent="0.3">
      <c r="A84" s="26" t="str">
        <f ca="1">Exceedance!U84</f>
        <v/>
      </c>
      <c r="B84" s="1"/>
      <c r="C84" s="1"/>
      <c r="D84" s="1"/>
    </row>
    <row r="85" spans="1:4" x14ac:dyDescent="0.3">
      <c r="A85" s="26" t="str">
        <f ca="1">Exceedance!U85</f>
        <v/>
      </c>
      <c r="B85" s="1"/>
      <c r="C85" s="1"/>
      <c r="D85" s="1"/>
    </row>
    <row r="86" spans="1:4" x14ac:dyDescent="0.3">
      <c r="A86" s="26" t="str">
        <f ca="1">Exceedance!U86</f>
        <v/>
      </c>
      <c r="B86" s="1"/>
      <c r="C86" s="1"/>
      <c r="D86" s="1"/>
    </row>
    <row r="87" spans="1:4" x14ac:dyDescent="0.3">
      <c r="A87" s="26" t="str">
        <f ca="1">Exceedance!U87</f>
        <v/>
      </c>
      <c r="B87" s="1"/>
      <c r="C87" s="1"/>
      <c r="D87" s="1"/>
    </row>
    <row r="88" spans="1:4" x14ac:dyDescent="0.3">
      <c r="A88" s="26" t="str">
        <f ca="1">Exceedance!U88</f>
        <v/>
      </c>
      <c r="B88" s="1"/>
      <c r="C88" s="1"/>
      <c r="D88" s="1"/>
    </row>
    <row r="89" spans="1:4" x14ac:dyDescent="0.3">
      <c r="A89" s="26" t="str">
        <f ca="1">Exceedance!U89</f>
        <v/>
      </c>
      <c r="B89" s="1"/>
      <c r="C89" s="1"/>
      <c r="D89" s="1"/>
    </row>
    <row r="90" spans="1:4" x14ac:dyDescent="0.3">
      <c r="A90" s="26" t="str">
        <f ca="1">Exceedance!U90</f>
        <v/>
      </c>
      <c r="B90" s="1"/>
      <c r="C90" s="1"/>
      <c r="D90" s="1"/>
    </row>
    <row r="91" spans="1:4" x14ac:dyDescent="0.3">
      <c r="A91" s="26" t="str">
        <f ca="1">Exceedance!U91</f>
        <v/>
      </c>
      <c r="B91" s="1"/>
      <c r="C91" s="1"/>
      <c r="D91" s="1"/>
    </row>
    <row r="92" spans="1:4" x14ac:dyDescent="0.3">
      <c r="A92" s="26" t="str">
        <f ca="1">Exceedance!U92</f>
        <v/>
      </c>
      <c r="B92" s="1"/>
      <c r="C92" s="1"/>
      <c r="D92" s="1"/>
    </row>
    <row r="93" spans="1:4" x14ac:dyDescent="0.3">
      <c r="A93" s="26" t="str">
        <f ca="1">Exceedance!U93</f>
        <v/>
      </c>
      <c r="B93" s="1"/>
      <c r="C93" s="1"/>
      <c r="D93" s="1"/>
    </row>
    <row r="94" spans="1:4" x14ac:dyDescent="0.3">
      <c r="A94" s="26" t="str">
        <f ca="1">Exceedance!U94</f>
        <v/>
      </c>
      <c r="B94" s="1"/>
      <c r="C94" s="1"/>
      <c r="D94" s="1"/>
    </row>
    <row r="95" spans="1:4" x14ac:dyDescent="0.3">
      <c r="A95" s="26" t="str">
        <f ca="1">Exceedance!U95</f>
        <v/>
      </c>
      <c r="B95" s="1"/>
      <c r="C95" s="1"/>
      <c r="D95" s="1"/>
    </row>
    <row r="96" spans="1:4" x14ac:dyDescent="0.3">
      <c r="A96" s="26" t="str">
        <f ca="1">Exceedance!U96</f>
        <v/>
      </c>
      <c r="B96" s="1"/>
      <c r="C96" s="1"/>
      <c r="D96" s="1"/>
    </row>
    <row r="97" spans="1:4" x14ac:dyDescent="0.3">
      <c r="A97" s="26" t="str">
        <f ca="1">Exceedance!U97</f>
        <v/>
      </c>
      <c r="B97" s="1"/>
      <c r="C97" s="1"/>
      <c r="D97" s="1"/>
    </row>
    <row r="98" spans="1:4" x14ac:dyDescent="0.3">
      <c r="A98" s="26" t="str">
        <f ca="1">Exceedance!U98</f>
        <v/>
      </c>
      <c r="B98" s="1"/>
      <c r="C98" s="1"/>
      <c r="D98" s="1"/>
    </row>
    <row r="99" spans="1:4" x14ac:dyDescent="0.3">
      <c r="A99" s="26" t="str">
        <f ca="1">Exceedance!U99</f>
        <v/>
      </c>
      <c r="B99" s="1"/>
      <c r="C99" s="1"/>
      <c r="D99" s="1"/>
    </row>
    <row r="100" spans="1:4" x14ac:dyDescent="0.3">
      <c r="A100" s="26"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B1:AH1"/>
  </mergeCells>
  <pageMargins left="0.7" right="0.7" top="0.75" bottom="0.75" header="0.3" footer="0.3"/>
</worksheet>
</file>

<file path=xl/worksheets/sheet9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F00-000000000000}">
  <sheetPr codeName="Sheet46">
    <tabColor rgb="FFFF66CC"/>
  </sheetPr>
  <dimension ref="A1:AH175"/>
  <sheetViews>
    <sheetView workbookViewId="0">
      <selection activeCell="B4" sqref="B4:AQ175"/>
    </sheetView>
  </sheetViews>
  <sheetFormatPr defaultRowHeight="14.4" x14ac:dyDescent="0.3"/>
  <cols>
    <col min="1" max="1" width="8.5546875" style="37"/>
    <col min="2" max="4" width="9.44140625" style="185"/>
  </cols>
  <sheetData>
    <row r="1" spans="1:34" s="37" customFormat="1" x14ac:dyDescent="0.3">
      <c r="A1" s="24"/>
      <c r="B1" s="878" t="s">
        <v>179</v>
      </c>
      <c r="C1" s="879"/>
      <c r="D1" s="879"/>
      <c r="E1" s="879"/>
      <c r="F1" s="879"/>
      <c r="G1" s="879"/>
      <c r="H1" s="879"/>
      <c r="I1" s="879"/>
      <c r="J1" s="879"/>
      <c r="K1" s="879"/>
      <c r="L1" s="879"/>
      <c r="M1" s="879"/>
      <c r="N1" s="879"/>
      <c r="O1" s="879"/>
      <c r="P1" s="879"/>
      <c r="Q1" s="879"/>
      <c r="R1" s="879"/>
      <c r="S1" s="879"/>
      <c r="T1" s="879"/>
      <c r="U1" s="879"/>
      <c r="V1" s="879"/>
      <c r="W1" s="879"/>
      <c r="X1" s="879"/>
      <c r="Y1" s="879"/>
      <c r="Z1" s="879"/>
      <c r="AA1" s="879"/>
      <c r="AB1" s="879"/>
      <c r="AC1" s="879"/>
      <c r="AD1" s="879"/>
      <c r="AE1" s="879"/>
      <c r="AF1" s="879"/>
      <c r="AG1" s="879"/>
      <c r="AH1" s="879"/>
    </row>
    <row r="2" spans="1:34" s="37" customFormat="1" x14ac:dyDescent="0.3">
      <c r="A2" s="24"/>
      <c r="B2" s="37" t="s">
        <v>288</v>
      </c>
      <c r="C2" s="37" t="s">
        <v>287</v>
      </c>
      <c r="D2" s="37" t="s">
        <v>289</v>
      </c>
      <c r="E2" s="37">
        <v>1991</v>
      </c>
      <c r="F2" s="37">
        <v>1992</v>
      </c>
      <c r="G2" s="37">
        <v>1993</v>
      </c>
      <c r="H2" s="37">
        <v>1994</v>
      </c>
      <c r="I2" s="37">
        <v>1995</v>
      </c>
      <c r="J2" s="37">
        <v>1996</v>
      </c>
      <c r="K2" s="37">
        <v>1997</v>
      </c>
      <c r="L2" s="37">
        <v>1998</v>
      </c>
      <c r="M2" s="37">
        <v>1999</v>
      </c>
      <c r="N2" s="37">
        <v>2000</v>
      </c>
      <c r="O2" s="37">
        <v>2001</v>
      </c>
      <c r="P2" s="37">
        <v>2002</v>
      </c>
      <c r="Q2" s="37">
        <v>2003</v>
      </c>
      <c r="R2" s="37">
        <v>2004</v>
      </c>
      <c r="S2" s="37">
        <v>2005</v>
      </c>
      <c r="T2" s="37">
        <v>2006</v>
      </c>
      <c r="U2" s="37">
        <v>2007</v>
      </c>
      <c r="V2" s="37">
        <v>2008</v>
      </c>
      <c r="W2" s="37">
        <v>2009</v>
      </c>
      <c r="X2" s="37">
        <v>2010</v>
      </c>
      <c r="Y2" s="37">
        <v>2011</v>
      </c>
      <c r="Z2" s="37">
        <v>2012</v>
      </c>
      <c r="AA2" s="37">
        <v>2013</v>
      </c>
      <c r="AB2" s="37">
        <v>2014</v>
      </c>
      <c r="AC2" s="37">
        <v>2015</v>
      </c>
      <c r="AD2" s="37">
        <v>2016</v>
      </c>
      <c r="AE2" s="37">
        <v>2017</v>
      </c>
      <c r="AF2" s="37">
        <v>2018</v>
      </c>
      <c r="AG2" s="37">
        <v>2019</v>
      </c>
      <c r="AH2" s="37">
        <v>2020</v>
      </c>
    </row>
    <row r="3" spans="1:34" s="27" customFormat="1" x14ac:dyDescent="0.3">
      <c r="A3" s="25"/>
      <c r="B3" s="27" t="s">
        <v>323</v>
      </c>
      <c r="C3" s="27" t="s">
        <v>324</v>
      </c>
      <c r="D3" s="27" t="s">
        <v>325</v>
      </c>
      <c r="E3" s="27" t="s">
        <v>326</v>
      </c>
      <c r="F3" s="27" t="s">
        <v>327</v>
      </c>
      <c r="G3" s="27" t="s">
        <v>328</v>
      </c>
      <c r="H3" s="27" t="s">
        <v>329</v>
      </c>
      <c r="I3" s="27" t="s">
        <v>330</v>
      </c>
      <c r="J3" s="27" t="s">
        <v>331</v>
      </c>
      <c r="K3" s="27" t="s">
        <v>332</v>
      </c>
      <c r="L3" s="27" t="s">
        <v>333</v>
      </c>
      <c r="M3" s="27" t="s">
        <v>334</v>
      </c>
      <c r="N3" s="27" t="s">
        <v>335</v>
      </c>
      <c r="O3" s="27" t="s">
        <v>336</v>
      </c>
      <c r="P3" s="27" t="s">
        <v>337</v>
      </c>
      <c r="Q3" s="27" t="s">
        <v>338</v>
      </c>
      <c r="R3" s="27" t="s">
        <v>339</v>
      </c>
      <c r="S3" s="27" t="s">
        <v>340</v>
      </c>
      <c r="T3" s="27" t="s">
        <v>341</v>
      </c>
      <c r="U3" s="27" t="s">
        <v>342</v>
      </c>
      <c r="V3" s="27" t="s">
        <v>343</v>
      </c>
      <c r="W3" s="27" t="s">
        <v>344</v>
      </c>
      <c r="X3" s="27" t="s">
        <v>345</v>
      </c>
      <c r="Y3" s="27" t="s">
        <v>346</v>
      </c>
      <c r="Z3" s="27" t="s">
        <v>347</v>
      </c>
      <c r="AA3" s="27" t="s">
        <v>348</v>
      </c>
      <c r="AB3" s="27" t="s">
        <v>349</v>
      </c>
      <c r="AC3" s="27" t="s">
        <v>350</v>
      </c>
      <c r="AD3" s="27" t="s">
        <v>351</v>
      </c>
      <c r="AE3" s="27" t="s">
        <v>352</v>
      </c>
      <c r="AF3" s="27" t="s">
        <v>353</v>
      </c>
      <c r="AG3" s="27" t="s">
        <v>354</v>
      </c>
      <c r="AH3" s="27" t="s">
        <v>355</v>
      </c>
    </row>
    <row r="4" spans="1:34" x14ac:dyDescent="0.3">
      <c r="A4" s="26">
        <f ca="1">Exceedance!U4</f>
        <v>46143</v>
      </c>
      <c r="B4" s="1">
        <v>128.11299999999997</v>
      </c>
      <c r="C4" s="1">
        <v>128.11299999999997</v>
      </c>
      <c r="D4" s="1">
        <v>128.11299999999997</v>
      </c>
      <c r="E4">
        <v>128.11299999999997</v>
      </c>
      <c r="F4">
        <v>128.11299999999997</v>
      </c>
      <c r="G4">
        <v>128.11299999999997</v>
      </c>
      <c r="H4">
        <v>128.11299999999997</v>
      </c>
      <c r="I4">
        <v>128.11299999999997</v>
      </c>
      <c r="J4">
        <v>128.11299999999997</v>
      </c>
      <c r="K4">
        <v>128.11299999999997</v>
      </c>
      <c r="L4">
        <v>128.11299999999997</v>
      </c>
      <c r="M4">
        <v>128.11299999999997</v>
      </c>
      <c r="N4">
        <v>128.11299999999997</v>
      </c>
      <c r="O4">
        <v>128.11299999999997</v>
      </c>
      <c r="P4">
        <v>128.11299999999997</v>
      </c>
      <c r="Q4">
        <v>128.11299999999997</v>
      </c>
      <c r="R4">
        <v>128.11299999999997</v>
      </c>
      <c r="S4">
        <v>128.11299999999997</v>
      </c>
      <c r="T4">
        <v>128.11299999999997</v>
      </c>
      <c r="U4">
        <v>128.11299999999997</v>
      </c>
      <c r="V4">
        <v>128.11299999999997</v>
      </c>
      <c r="W4">
        <v>128.11299999999997</v>
      </c>
      <c r="X4">
        <v>128.11299999999997</v>
      </c>
      <c r="Y4">
        <v>128.11299999999997</v>
      </c>
      <c r="Z4">
        <v>128.11299999999997</v>
      </c>
      <c r="AA4">
        <v>128.11299999999997</v>
      </c>
      <c r="AB4">
        <v>128.11299999999997</v>
      </c>
      <c r="AC4">
        <v>128.11299999999997</v>
      </c>
      <c r="AD4">
        <v>128.11299999999997</v>
      </c>
      <c r="AE4">
        <v>128.11299999999997</v>
      </c>
      <c r="AF4">
        <v>128.11299999999997</v>
      </c>
      <c r="AG4">
        <v>128.11299999999997</v>
      </c>
      <c r="AH4">
        <v>128.11299999999997</v>
      </c>
    </row>
    <row r="5" spans="1:34" x14ac:dyDescent="0.3">
      <c r="A5" s="26">
        <f ca="1">Exceedance!U5</f>
        <v>46174</v>
      </c>
      <c r="B5" s="1">
        <v>128.07799999999997</v>
      </c>
      <c r="C5" s="1">
        <v>128.07799999999997</v>
      </c>
      <c r="D5" s="1">
        <v>128.07799999999997</v>
      </c>
      <c r="E5">
        <v>128.07799999999997</v>
      </c>
      <c r="F5">
        <v>128.07799999999997</v>
      </c>
      <c r="G5">
        <v>128.07799999999997</v>
      </c>
      <c r="H5">
        <v>128.07799999999997</v>
      </c>
      <c r="I5">
        <v>128.07799999999997</v>
      </c>
      <c r="J5">
        <v>128.07799999999997</v>
      </c>
      <c r="K5">
        <v>128.07799999999997</v>
      </c>
      <c r="L5">
        <v>128.07799999999997</v>
      </c>
      <c r="M5">
        <v>128.07799999999997</v>
      </c>
      <c r="N5">
        <v>128.07799999999997</v>
      </c>
      <c r="O5">
        <v>128.07799999999997</v>
      </c>
      <c r="P5">
        <v>128.07799999999997</v>
      </c>
      <c r="Q5">
        <v>128.07799999999997</v>
      </c>
      <c r="R5">
        <v>128.07799999999997</v>
      </c>
      <c r="S5">
        <v>128.07799999999997</v>
      </c>
      <c r="T5">
        <v>128.07799999999997</v>
      </c>
      <c r="U5">
        <v>128.07799999999997</v>
      </c>
      <c r="V5">
        <v>128.07799999999997</v>
      </c>
      <c r="W5">
        <v>128.07799999999997</v>
      </c>
      <c r="X5">
        <v>128.07799999999997</v>
      </c>
      <c r="Y5">
        <v>128.07799999999997</v>
      </c>
      <c r="Z5">
        <v>128.07799999999997</v>
      </c>
      <c r="AA5">
        <v>128.07799999999997</v>
      </c>
      <c r="AB5">
        <v>128.07799999999997</v>
      </c>
      <c r="AC5">
        <v>128.07799999999997</v>
      </c>
      <c r="AD5">
        <v>128.07799999999997</v>
      </c>
      <c r="AE5">
        <v>128.07799999999997</v>
      </c>
      <c r="AF5">
        <v>128.07799999999997</v>
      </c>
      <c r="AG5">
        <v>128.07799999999997</v>
      </c>
      <c r="AH5">
        <v>128.07799999999997</v>
      </c>
    </row>
    <row r="6" spans="1:34" x14ac:dyDescent="0.3">
      <c r="A6" s="26">
        <f ca="1">Exceedance!U6</f>
        <v>46204</v>
      </c>
      <c r="B6" s="1">
        <v>115.117</v>
      </c>
      <c r="C6" s="1">
        <v>115.117</v>
      </c>
      <c r="D6" s="1">
        <v>115.117</v>
      </c>
      <c r="E6">
        <v>115.117</v>
      </c>
      <c r="F6">
        <v>115.117</v>
      </c>
      <c r="G6">
        <v>115.117</v>
      </c>
      <c r="H6">
        <v>115.117</v>
      </c>
      <c r="I6">
        <v>115.117</v>
      </c>
      <c r="J6">
        <v>115.117</v>
      </c>
      <c r="K6">
        <v>115.117</v>
      </c>
      <c r="L6">
        <v>115.117</v>
      </c>
      <c r="M6">
        <v>115.117</v>
      </c>
      <c r="N6">
        <v>115.117</v>
      </c>
      <c r="O6">
        <v>115.117</v>
      </c>
      <c r="P6">
        <v>115.117</v>
      </c>
      <c r="Q6">
        <v>115.117</v>
      </c>
      <c r="R6">
        <v>115.117</v>
      </c>
      <c r="S6">
        <v>115.117</v>
      </c>
      <c r="T6">
        <v>115.117</v>
      </c>
      <c r="U6">
        <v>115.117</v>
      </c>
      <c r="V6">
        <v>115.117</v>
      </c>
      <c r="W6">
        <v>115.117</v>
      </c>
      <c r="X6">
        <v>115.117</v>
      </c>
      <c r="Y6">
        <v>115.117</v>
      </c>
      <c r="Z6">
        <v>115.117</v>
      </c>
      <c r="AA6">
        <v>115.117</v>
      </c>
      <c r="AB6">
        <v>115.117</v>
      </c>
      <c r="AC6">
        <v>115.117</v>
      </c>
      <c r="AD6">
        <v>115.117</v>
      </c>
      <c r="AE6">
        <v>115.117</v>
      </c>
      <c r="AF6">
        <v>115.117</v>
      </c>
      <c r="AG6">
        <v>115.117</v>
      </c>
      <c r="AH6">
        <v>115.117</v>
      </c>
    </row>
    <row r="7" spans="1:34" x14ac:dyDescent="0.3">
      <c r="A7" s="26">
        <f ca="1">Exceedance!U7</f>
        <v>46235</v>
      </c>
      <c r="B7" s="1">
        <v>106.15599999999999</v>
      </c>
      <c r="C7" s="1">
        <v>106.15599999999999</v>
      </c>
      <c r="D7" s="1">
        <v>106.15599999999999</v>
      </c>
      <c r="E7">
        <v>106.15599999999999</v>
      </c>
      <c r="F7">
        <v>106.15599999999999</v>
      </c>
      <c r="G7">
        <v>106.15599999999999</v>
      </c>
      <c r="H7">
        <v>106.15599999999999</v>
      </c>
      <c r="I7">
        <v>106.15599999999999</v>
      </c>
      <c r="J7">
        <v>106.15599999999999</v>
      </c>
      <c r="K7">
        <v>106.15599999999999</v>
      </c>
      <c r="L7">
        <v>106.15599999999999</v>
      </c>
      <c r="M7">
        <v>106.15599999999999</v>
      </c>
      <c r="N7">
        <v>106.15599999999999</v>
      </c>
      <c r="O7">
        <v>106.15599999999999</v>
      </c>
      <c r="P7">
        <v>106.15599999999999</v>
      </c>
      <c r="Q7">
        <v>106.15599999999999</v>
      </c>
      <c r="R7">
        <v>106.15599999999999</v>
      </c>
      <c r="S7">
        <v>106.15599999999999</v>
      </c>
      <c r="T7">
        <v>106.15599999999999</v>
      </c>
      <c r="U7">
        <v>106.15599999999999</v>
      </c>
      <c r="V7">
        <v>106.15599999999999</v>
      </c>
      <c r="W7">
        <v>106.15599999999999</v>
      </c>
      <c r="X7">
        <v>106.15599999999999</v>
      </c>
      <c r="Y7">
        <v>106.15599999999999</v>
      </c>
      <c r="Z7">
        <v>106.15599999999999</v>
      </c>
      <c r="AA7">
        <v>106.15599999999999</v>
      </c>
      <c r="AB7">
        <v>106.15599999999999</v>
      </c>
      <c r="AC7">
        <v>106.15599999999999</v>
      </c>
      <c r="AD7">
        <v>106.15599999999999</v>
      </c>
      <c r="AE7">
        <v>106.15599999999999</v>
      </c>
      <c r="AF7">
        <v>106.15599999999999</v>
      </c>
      <c r="AG7">
        <v>106.15599999999999</v>
      </c>
      <c r="AH7">
        <v>106.15599999999999</v>
      </c>
    </row>
    <row r="8" spans="1:34" x14ac:dyDescent="0.3">
      <c r="A8" s="26">
        <f ca="1">Exceedance!U8</f>
        <v>46266</v>
      </c>
      <c r="B8" s="1">
        <v>91.513999999999996</v>
      </c>
      <c r="C8" s="1">
        <v>91.513999999999996</v>
      </c>
      <c r="D8" s="1">
        <v>91.513999999999996</v>
      </c>
      <c r="E8">
        <v>91.513999999999996</v>
      </c>
      <c r="F8">
        <v>91.513999999999996</v>
      </c>
      <c r="G8">
        <v>91.513999999999996</v>
      </c>
      <c r="H8">
        <v>91.513999999999996</v>
      </c>
      <c r="I8">
        <v>91.513999999999996</v>
      </c>
      <c r="J8">
        <v>91.513999999999996</v>
      </c>
      <c r="K8">
        <v>91.513999999999996</v>
      </c>
      <c r="L8">
        <v>91.513999999999996</v>
      </c>
      <c r="M8">
        <v>91.513999999999996</v>
      </c>
      <c r="N8">
        <v>91.513999999999996</v>
      </c>
      <c r="O8">
        <v>91.513999999999996</v>
      </c>
      <c r="P8">
        <v>91.513999999999996</v>
      </c>
      <c r="Q8">
        <v>91.513999999999996</v>
      </c>
      <c r="R8">
        <v>91.513999999999996</v>
      </c>
      <c r="S8">
        <v>91.513999999999996</v>
      </c>
      <c r="T8">
        <v>91.513999999999996</v>
      </c>
      <c r="U8">
        <v>91.513999999999996</v>
      </c>
      <c r="V8">
        <v>91.513999999999996</v>
      </c>
      <c r="W8">
        <v>91.513999999999996</v>
      </c>
      <c r="X8">
        <v>91.513999999999996</v>
      </c>
      <c r="Y8">
        <v>91.513999999999996</v>
      </c>
      <c r="Z8">
        <v>91.513999999999996</v>
      </c>
      <c r="AA8">
        <v>91.513999999999996</v>
      </c>
      <c r="AB8">
        <v>91.513999999999996</v>
      </c>
      <c r="AC8">
        <v>91.513999999999996</v>
      </c>
      <c r="AD8">
        <v>91.513999999999996</v>
      </c>
      <c r="AE8">
        <v>91.513999999999996</v>
      </c>
      <c r="AF8">
        <v>91.513999999999996</v>
      </c>
      <c r="AG8">
        <v>91.513999999999996</v>
      </c>
      <c r="AH8">
        <v>91.513999999999996</v>
      </c>
    </row>
    <row r="9" spans="1:34" x14ac:dyDescent="0.3">
      <c r="A9" s="26">
        <f ca="1">Exceedance!U9</f>
        <v>46296</v>
      </c>
      <c r="B9" s="1">
        <v>69.484999999999999</v>
      </c>
      <c r="C9" s="1">
        <v>69.484999999999999</v>
      </c>
      <c r="D9" s="1">
        <v>69.484999999999999</v>
      </c>
      <c r="E9">
        <v>69.484999999999999</v>
      </c>
      <c r="F9">
        <v>69.484999999999999</v>
      </c>
      <c r="G9">
        <v>69.484999999999999</v>
      </c>
      <c r="H9">
        <v>69.484999999999999</v>
      </c>
      <c r="I9">
        <v>69.484999999999999</v>
      </c>
      <c r="J9">
        <v>69.484999999999999</v>
      </c>
      <c r="K9">
        <v>69.484999999999999</v>
      </c>
      <c r="L9">
        <v>69.484999999999999</v>
      </c>
      <c r="M9">
        <v>69.484999999999999</v>
      </c>
      <c r="N9">
        <v>69.484999999999999</v>
      </c>
      <c r="O9">
        <v>69.484999999999999</v>
      </c>
      <c r="P9">
        <v>69.484999999999999</v>
      </c>
      <c r="Q9">
        <v>69.484999999999999</v>
      </c>
      <c r="R9">
        <v>69.484999999999999</v>
      </c>
      <c r="S9">
        <v>69.484999999999999</v>
      </c>
      <c r="T9">
        <v>69.484999999999999</v>
      </c>
      <c r="U9">
        <v>69.484999999999999</v>
      </c>
      <c r="V9">
        <v>69.484999999999999</v>
      </c>
      <c r="W9">
        <v>69.484999999999999</v>
      </c>
      <c r="X9">
        <v>69.484999999999999</v>
      </c>
      <c r="Y9">
        <v>69.484999999999999</v>
      </c>
      <c r="Z9">
        <v>69.484999999999999</v>
      </c>
      <c r="AA9">
        <v>69.484999999999999</v>
      </c>
      <c r="AB9">
        <v>69.484999999999999</v>
      </c>
      <c r="AC9">
        <v>69.484999999999999</v>
      </c>
      <c r="AD9">
        <v>69.484999999999999</v>
      </c>
      <c r="AE9">
        <v>69.484999999999999</v>
      </c>
      <c r="AF9">
        <v>69.484999999999999</v>
      </c>
      <c r="AG9">
        <v>69.484999999999999</v>
      </c>
      <c r="AH9">
        <v>69.484999999999999</v>
      </c>
    </row>
    <row r="10" spans="1:34" x14ac:dyDescent="0.3">
      <c r="A10" s="26">
        <f ca="1">Exceedance!U10</f>
        <v>46327</v>
      </c>
      <c r="B10" s="1">
        <v>93.493999999999986</v>
      </c>
      <c r="C10" s="1">
        <v>93.493999999999986</v>
      </c>
      <c r="D10" s="1">
        <v>93.493999999999986</v>
      </c>
      <c r="E10">
        <v>93.493999999999986</v>
      </c>
      <c r="F10">
        <v>93.493999999999986</v>
      </c>
      <c r="G10">
        <v>93.493999999999986</v>
      </c>
      <c r="H10">
        <v>93.493999999999986</v>
      </c>
      <c r="I10">
        <v>93.493999999999986</v>
      </c>
      <c r="J10">
        <v>93.493999999999986</v>
      </c>
      <c r="K10">
        <v>93.493999999999986</v>
      </c>
      <c r="L10">
        <v>93.493999999999986</v>
      </c>
      <c r="M10">
        <v>93.493999999999986</v>
      </c>
      <c r="N10">
        <v>93.493999999999986</v>
      </c>
      <c r="O10">
        <v>93.493999999999986</v>
      </c>
      <c r="P10">
        <v>93.493999999999986</v>
      </c>
      <c r="Q10">
        <v>93.493999999999986</v>
      </c>
      <c r="R10">
        <v>93.493999999999986</v>
      </c>
      <c r="S10">
        <v>93.493999999999986</v>
      </c>
      <c r="T10">
        <v>93.493999999999986</v>
      </c>
      <c r="U10">
        <v>93.493999999999986</v>
      </c>
      <c r="V10">
        <v>93.493999999999986</v>
      </c>
      <c r="W10">
        <v>93.493999999999986</v>
      </c>
      <c r="X10">
        <v>93.493999999999986</v>
      </c>
      <c r="Y10">
        <v>93.493999999999986</v>
      </c>
      <c r="Z10">
        <v>93.493999999999986</v>
      </c>
      <c r="AA10">
        <v>93.493999999999986</v>
      </c>
      <c r="AB10">
        <v>93.493999999999986</v>
      </c>
      <c r="AC10">
        <v>93.493999999999986</v>
      </c>
      <c r="AD10">
        <v>93.493999999999986</v>
      </c>
      <c r="AE10">
        <v>93.493999999999986</v>
      </c>
      <c r="AF10">
        <v>93.493999999999986</v>
      </c>
      <c r="AG10">
        <v>93.493999999999986</v>
      </c>
      <c r="AH10">
        <v>93.493999999999986</v>
      </c>
    </row>
    <row r="11" spans="1:34" x14ac:dyDescent="0.3">
      <c r="A11" s="26">
        <f ca="1">Exceedance!U11</f>
        <v>46357</v>
      </c>
      <c r="B11" s="1">
        <v>82.539999999999992</v>
      </c>
      <c r="C11" s="1">
        <v>82.539999999999992</v>
      </c>
      <c r="D11" s="1">
        <v>82.539999999999992</v>
      </c>
      <c r="E11">
        <v>82.539999999999992</v>
      </c>
      <c r="F11">
        <v>82.539999999999992</v>
      </c>
      <c r="G11">
        <v>82.539999999999992</v>
      </c>
      <c r="H11">
        <v>82.539999999999992</v>
      </c>
      <c r="I11">
        <v>82.539999999999992</v>
      </c>
      <c r="J11">
        <v>82.539999999999992</v>
      </c>
      <c r="K11">
        <v>82.539999999999992</v>
      </c>
      <c r="L11">
        <v>82.539999999999992</v>
      </c>
      <c r="M11">
        <v>82.539999999999992</v>
      </c>
      <c r="N11">
        <v>82.539999999999992</v>
      </c>
      <c r="O11">
        <v>82.539999999999992</v>
      </c>
      <c r="P11">
        <v>82.539999999999992</v>
      </c>
      <c r="Q11">
        <v>82.539999999999992</v>
      </c>
      <c r="R11">
        <v>82.539999999999992</v>
      </c>
      <c r="S11">
        <v>82.539999999999992</v>
      </c>
      <c r="T11">
        <v>82.539999999999992</v>
      </c>
      <c r="U11">
        <v>82.539999999999992</v>
      </c>
      <c r="V11">
        <v>82.539999999999992</v>
      </c>
      <c r="W11">
        <v>82.539999999999992</v>
      </c>
      <c r="X11">
        <v>82.539999999999992</v>
      </c>
      <c r="Y11">
        <v>82.539999999999992</v>
      </c>
      <c r="Z11">
        <v>82.539999999999992</v>
      </c>
      <c r="AA11">
        <v>82.539999999999992</v>
      </c>
      <c r="AB11">
        <v>82.539999999999992</v>
      </c>
      <c r="AC11">
        <v>82.539999999999992</v>
      </c>
      <c r="AD11">
        <v>82.539999999999992</v>
      </c>
      <c r="AE11">
        <v>82.539999999999992</v>
      </c>
      <c r="AF11">
        <v>82.539999999999992</v>
      </c>
      <c r="AG11">
        <v>82.539999999999992</v>
      </c>
      <c r="AH11">
        <v>82.539999999999992</v>
      </c>
    </row>
    <row r="12" spans="1:34" x14ac:dyDescent="0.3">
      <c r="A12" s="26">
        <f ca="1">Exceedance!U12</f>
        <v>46388</v>
      </c>
      <c r="B12" s="1">
        <v>131.80106800000297</v>
      </c>
      <c r="C12" s="1">
        <v>131.02233200000137</v>
      </c>
      <c r="D12" s="1">
        <v>131.02233200000137</v>
      </c>
      <c r="E12">
        <v>131.02233200000137</v>
      </c>
      <c r="F12">
        <v>131.80106800000297</v>
      </c>
      <c r="G12">
        <v>131.02233200000137</v>
      </c>
      <c r="H12">
        <v>131.02233200000137</v>
      </c>
      <c r="I12">
        <v>135.8894320000033</v>
      </c>
      <c r="J12">
        <v>131.02233200000137</v>
      </c>
      <c r="K12">
        <v>131.02233200000137</v>
      </c>
      <c r="L12">
        <v>131.02233200000137</v>
      </c>
      <c r="M12">
        <v>131.02233200000137</v>
      </c>
      <c r="N12">
        <v>131.02233200000137</v>
      </c>
      <c r="O12">
        <v>130.2435960000314</v>
      </c>
      <c r="P12">
        <v>130.2435960000314</v>
      </c>
      <c r="Q12">
        <v>130.2435960000314</v>
      </c>
      <c r="R12">
        <v>131.02233200000137</v>
      </c>
      <c r="S12">
        <v>131.02233200000137</v>
      </c>
      <c r="T12">
        <v>131.02233200000137</v>
      </c>
      <c r="U12">
        <v>131.02233200000137</v>
      </c>
      <c r="V12">
        <v>131.02233200000137</v>
      </c>
      <c r="W12">
        <v>130.2435960000314</v>
      </c>
      <c r="X12">
        <v>131.80106800000297</v>
      </c>
      <c r="Y12">
        <v>130.2435960000314</v>
      </c>
      <c r="Z12">
        <v>130.2435960000314</v>
      </c>
      <c r="AA12">
        <v>131.02233200000137</v>
      </c>
      <c r="AB12">
        <v>131.02233200000137</v>
      </c>
      <c r="AC12">
        <v>131.02233200000137</v>
      </c>
      <c r="AD12">
        <v>131.80106800000297</v>
      </c>
      <c r="AE12">
        <v>130.2435960000314</v>
      </c>
      <c r="AF12">
        <v>131.02233200000137</v>
      </c>
      <c r="AG12">
        <v>131.02233200000137</v>
      </c>
      <c r="AH12">
        <v>129.36751800002571</v>
      </c>
    </row>
    <row r="13" spans="1:34" x14ac:dyDescent="0.3">
      <c r="A13" s="26">
        <f ca="1">Exceedance!U13</f>
        <v>46419</v>
      </c>
      <c r="B13" s="1">
        <v>118.04578200000267</v>
      </c>
      <c r="C13" s="1">
        <v>117.34831800000126</v>
      </c>
      <c r="D13" s="1">
        <v>117.34831800000126</v>
      </c>
      <c r="E13">
        <v>117.34831800000126</v>
      </c>
      <c r="F13">
        <v>118.04578200000267</v>
      </c>
      <c r="G13">
        <v>117.34831800000126</v>
      </c>
      <c r="H13">
        <v>117.34831800000126</v>
      </c>
      <c r="I13">
        <v>121.70746800000295</v>
      </c>
      <c r="J13">
        <v>117.34831800000126</v>
      </c>
      <c r="K13">
        <v>117.34831800000126</v>
      </c>
      <c r="L13">
        <v>117.34831800000126</v>
      </c>
      <c r="M13">
        <v>117.34831800000126</v>
      </c>
      <c r="N13">
        <v>117.34831800000126</v>
      </c>
      <c r="O13">
        <v>116.65085400002812</v>
      </c>
      <c r="P13">
        <v>116.65085400002812</v>
      </c>
      <c r="Q13">
        <v>116.65085400002812</v>
      </c>
      <c r="R13">
        <v>117.34831800000126</v>
      </c>
      <c r="S13">
        <v>117.34831800000126</v>
      </c>
      <c r="T13">
        <v>117.34831800000126</v>
      </c>
      <c r="U13">
        <v>117.34831800000126</v>
      </c>
      <c r="V13">
        <v>117.34831800000126</v>
      </c>
      <c r="W13">
        <v>116.65085400002812</v>
      </c>
      <c r="X13">
        <v>118.04578200000267</v>
      </c>
      <c r="Y13">
        <v>116.65085400002812</v>
      </c>
      <c r="Z13">
        <v>116.65085400002812</v>
      </c>
      <c r="AA13">
        <v>117.34831800000126</v>
      </c>
      <c r="AB13">
        <v>117.34831800000126</v>
      </c>
      <c r="AC13">
        <v>117.34831800000126</v>
      </c>
      <c r="AD13">
        <v>118.04578200000267</v>
      </c>
      <c r="AE13">
        <v>116.65085400002812</v>
      </c>
      <c r="AF13">
        <v>117.34831800000126</v>
      </c>
      <c r="AG13">
        <v>117.34831800000126</v>
      </c>
      <c r="AH13">
        <v>115.86620700002302</v>
      </c>
    </row>
    <row r="14" spans="1:34" x14ac:dyDescent="0.3">
      <c r="A14" s="26">
        <f ca="1">Exceedance!U14</f>
        <v>46447</v>
      </c>
      <c r="B14" s="1">
        <v>113.38125200000258</v>
      </c>
      <c r="C14" s="1">
        <v>112.71134800000119</v>
      </c>
      <c r="D14" s="1">
        <v>112.71134800000119</v>
      </c>
      <c r="E14">
        <v>112.71134800000119</v>
      </c>
      <c r="F14">
        <v>113.38125200000258</v>
      </c>
      <c r="G14">
        <v>112.71134800000119</v>
      </c>
      <c r="H14">
        <v>112.71134800000119</v>
      </c>
      <c r="I14">
        <v>116.89824800000284</v>
      </c>
      <c r="J14">
        <v>112.71134800000119</v>
      </c>
      <c r="K14">
        <v>112.71134800000119</v>
      </c>
      <c r="L14">
        <v>112.71134800000119</v>
      </c>
      <c r="M14">
        <v>112.71134800000119</v>
      </c>
      <c r="N14">
        <v>112.71134800000119</v>
      </c>
      <c r="O14">
        <v>112.04144400002704</v>
      </c>
      <c r="P14">
        <v>112.04144400002704</v>
      </c>
      <c r="Q14">
        <v>112.04144400002704</v>
      </c>
      <c r="R14">
        <v>112.71134800000119</v>
      </c>
      <c r="S14">
        <v>112.71134800000119</v>
      </c>
      <c r="T14">
        <v>112.71134800000119</v>
      </c>
      <c r="U14">
        <v>112.71134800000119</v>
      </c>
      <c r="V14">
        <v>112.71134800000119</v>
      </c>
      <c r="W14">
        <v>112.04144400002704</v>
      </c>
      <c r="X14">
        <v>113.38125200000258</v>
      </c>
      <c r="Y14">
        <v>112.04144400002704</v>
      </c>
      <c r="Z14">
        <v>112.04144400002704</v>
      </c>
      <c r="AA14">
        <v>112.71134800000119</v>
      </c>
      <c r="AB14">
        <v>112.71134800000119</v>
      </c>
      <c r="AC14">
        <v>112.71134800000119</v>
      </c>
      <c r="AD14">
        <v>113.38125200000258</v>
      </c>
      <c r="AE14">
        <v>112.04144400002704</v>
      </c>
      <c r="AF14">
        <v>112.71134800000119</v>
      </c>
      <c r="AG14">
        <v>112.71134800000119</v>
      </c>
      <c r="AH14">
        <v>111.28780200002211</v>
      </c>
    </row>
    <row r="15" spans="1:34" x14ac:dyDescent="0.3">
      <c r="A15" s="26">
        <f ca="1">Exceedance!U15</f>
        <v>46478</v>
      </c>
      <c r="B15" s="1">
        <v>112.90464400000253</v>
      </c>
      <c r="C15" s="1">
        <v>112.23755600000119</v>
      </c>
      <c r="D15" s="1">
        <v>112.23755600000119</v>
      </c>
      <c r="E15">
        <v>112.23755600000119</v>
      </c>
      <c r="F15">
        <v>112.90464400000253</v>
      </c>
      <c r="G15">
        <v>112.23755600000119</v>
      </c>
      <c r="H15">
        <v>112.23755600000119</v>
      </c>
      <c r="I15">
        <v>116.40685600000282</v>
      </c>
      <c r="J15">
        <v>112.23755600000119</v>
      </c>
      <c r="K15">
        <v>112.23755600000119</v>
      </c>
      <c r="L15">
        <v>112.23755600000119</v>
      </c>
      <c r="M15">
        <v>112.23755600000119</v>
      </c>
      <c r="N15">
        <v>112.23755600000119</v>
      </c>
      <c r="O15">
        <v>111.57046800002691</v>
      </c>
      <c r="P15">
        <v>111.57046800002691</v>
      </c>
      <c r="Q15">
        <v>111.57046800002691</v>
      </c>
      <c r="R15">
        <v>112.23755600000119</v>
      </c>
      <c r="S15">
        <v>112.23755600000119</v>
      </c>
      <c r="T15">
        <v>112.23755600000119</v>
      </c>
      <c r="U15">
        <v>112.23755600000119</v>
      </c>
      <c r="V15">
        <v>112.23755600000119</v>
      </c>
      <c r="W15">
        <v>111.57046800002691</v>
      </c>
      <c r="X15">
        <v>112.90464400000253</v>
      </c>
      <c r="Y15">
        <v>111.57046800002691</v>
      </c>
      <c r="Z15">
        <v>111.57046800002691</v>
      </c>
      <c r="AA15">
        <v>112.23755600000119</v>
      </c>
      <c r="AB15">
        <v>112.23755600000119</v>
      </c>
      <c r="AC15">
        <v>112.23755600000119</v>
      </c>
      <c r="AD15">
        <v>112.90464400000253</v>
      </c>
      <c r="AE15">
        <v>111.57046800002691</v>
      </c>
      <c r="AF15">
        <v>112.23755600000119</v>
      </c>
      <c r="AG15">
        <v>112.23755600000119</v>
      </c>
      <c r="AH15">
        <v>110.81999400002201</v>
      </c>
    </row>
    <row r="16" spans="1:34" x14ac:dyDescent="0.3">
      <c r="A16" s="26">
        <f ca="1">Exceedance!U16</f>
        <v>46508</v>
      </c>
      <c r="B16" s="1">
        <v>105.23829600000239</v>
      </c>
      <c r="C16" s="1">
        <v>104.61650400000111</v>
      </c>
      <c r="D16" s="1">
        <v>104.61650400000111</v>
      </c>
      <c r="E16">
        <v>104.61650400000111</v>
      </c>
      <c r="F16">
        <v>105.23829600000239</v>
      </c>
      <c r="G16">
        <v>104.61650400000111</v>
      </c>
      <c r="H16">
        <v>104.61650400000111</v>
      </c>
      <c r="I16">
        <v>108.50270400000267</v>
      </c>
      <c r="J16">
        <v>104.61650400000111</v>
      </c>
      <c r="K16">
        <v>104.61650400000111</v>
      </c>
      <c r="L16">
        <v>104.61650400000111</v>
      </c>
      <c r="M16">
        <v>104.61650400000111</v>
      </c>
      <c r="N16">
        <v>104.61650400000111</v>
      </c>
      <c r="O16">
        <v>103.9947120000251</v>
      </c>
      <c r="P16">
        <v>103.9947120000251</v>
      </c>
      <c r="Q16">
        <v>103.9947120000251</v>
      </c>
      <c r="R16">
        <v>104.61650400000111</v>
      </c>
      <c r="S16">
        <v>104.61650400000111</v>
      </c>
      <c r="T16">
        <v>104.61650400000111</v>
      </c>
      <c r="U16">
        <v>104.61650400000111</v>
      </c>
      <c r="V16">
        <v>104.61650400000111</v>
      </c>
      <c r="W16">
        <v>103.9947120000251</v>
      </c>
      <c r="X16">
        <v>105.23829600000239</v>
      </c>
      <c r="Y16">
        <v>103.9947120000251</v>
      </c>
      <c r="Z16">
        <v>103.9947120000251</v>
      </c>
      <c r="AA16">
        <v>104.61650400000111</v>
      </c>
      <c r="AB16">
        <v>104.61650400000111</v>
      </c>
      <c r="AC16">
        <v>104.61650400000111</v>
      </c>
      <c r="AD16">
        <v>105.23829600000239</v>
      </c>
      <c r="AE16">
        <v>103.9947120000251</v>
      </c>
      <c r="AF16">
        <v>104.61650400000111</v>
      </c>
      <c r="AG16">
        <v>104.61650400000111</v>
      </c>
      <c r="AH16">
        <v>103.29519600002052</v>
      </c>
    </row>
    <row r="17" spans="1:34" x14ac:dyDescent="0.3">
      <c r="A17" s="26">
        <f ca="1">Exceedance!U17</f>
        <v>46539</v>
      </c>
      <c r="B17" s="1">
        <v>110.74230600000251</v>
      </c>
      <c r="C17" s="1">
        <v>110.0879940000012</v>
      </c>
      <c r="D17" s="1">
        <v>110.0879940000012</v>
      </c>
      <c r="E17">
        <v>110.0879940000012</v>
      </c>
      <c r="F17">
        <v>110.74230600000251</v>
      </c>
      <c r="G17">
        <v>110.0879940000012</v>
      </c>
      <c r="H17">
        <v>110.0879940000012</v>
      </c>
      <c r="I17">
        <v>114.17744400000278</v>
      </c>
      <c r="J17">
        <v>110.0879940000012</v>
      </c>
      <c r="K17">
        <v>110.0879940000012</v>
      </c>
      <c r="L17">
        <v>110.0879940000012</v>
      </c>
      <c r="M17">
        <v>110.0879940000012</v>
      </c>
      <c r="N17">
        <v>110.0879940000012</v>
      </c>
      <c r="O17">
        <v>109.43368200002641</v>
      </c>
      <c r="P17">
        <v>109.43368200002641</v>
      </c>
      <c r="Q17">
        <v>109.43368200002641</v>
      </c>
      <c r="R17">
        <v>110.0879940000012</v>
      </c>
      <c r="S17">
        <v>110.0879940000012</v>
      </c>
      <c r="T17">
        <v>110.0879940000012</v>
      </c>
      <c r="U17">
        <v>110.0879940000012</v>
      </c>
      <c r="V17">
        <v>110.0879940000012</v>
      </c>
      <c r="W17">
        <v>109.43368200002641</v>
      </c>
      <c r="X17">
        <v>110.74230600000251</v>
      </c>
      <c r="Y17">
        <v>109.43368200002641</v>
      </c>
      <c r="Z17">
        <v>109.43368200002641</v>
      </c>
      <c r="AA17">
        <v>110.0879940000012</v>
      </c>
      <c r="AB17">
        <v>110.0879940000012</v>
      </c>
      <c r="AC17">
        <v>110.0879940000012</v>
      </c>
      <c r="AD17">
        <v>110.74230600000251</v>
      </c>
      <c r="AE17">
        <v>109.43368200002641</v>
      </c>
      <c r="AF17">
        <v>110.0879940000012</v>
      </c>
      <c r="AG17">
        <v>110.0879940000012</v>
      </c>
      <c r="AH17">
        <v>108.6975810000216</v>
      </c>
    </row>
    <row r="18" spans="1:34" x14ac:dyDescent="0.3">
      <c r="A18" s="26">
        <f ca="1">Exceedance!U18</f>
        <v>46569</v>
      </c>
      <c r="B18" s="1">
        <v>117.06819400000266</v>
      </c>
      <c r="C18" s="1">
        <v>116.37650600000126</v>
      </c>
      <c r="D18" s="1">
        <v>116.37650600000126</v>
      </c>
      <c r="E18">
        <v>116.37650600000126</v>
      </c>
      <c r="F18">
        <v>117.06819400000266</v>
      </c>
      <c r="G18">
        <v>116.37650600000126</v>
      </c>
      <c r="H18">
        <v>116.37650600000126</v>
      </c>
      <c r="I18">
        <v>120.69955600000297</v>
      </c>
      <c r="J18">
        <v>116.37650600000126</v>
      </c>
      <c r="K18">
        <v>116.37650600000126</v>
      </c>
      <c r="L18">
        <v>116.37650600000126</v>
      </c>
      <c r="M18">
        <v>116.37650600000126</v>
      </c>
      <c r="N18">
        <v>116.37650600000126</v>
      </c>
      <c r="O18">
        <v>115.68481800002793</v>
      </c>
      <c r="P18">
        <v>115.68481800002793</v>
      </c>
      <c r="Q18">
        <v>115.68481800002793</v>
      </c>
      <c r="R18">
        <v>116.37650600000126</v>
      </c>
      <c r="S18">
        <v>116.37650600000126</v>
      </c>
      <c r="T18">
        <v>116.37650600000126</v>
      </c>
      <c r="U18">
        <v>116.37650600000126</v>
      </c>
      <c r="V18">
        <v>116.37650600000126</v>
      </c>
      <c r="W18">
        <v>115.68481800002793</v>
      </c>
      <c r="X18">
        <v>117.06819400000266</v>
      </c>
      <c r="Y18">
        <v>115.68481800002793</v>
      </c>
      <c r="Z18">
        <v>115.68481800002793</v>
      </c>
      <c r="AA18">
        <v>116.37650600000126</v>
      </c>
      <c r="AB18">
        <v>116.37650600000126</v>
      </c>
      <c r="AC18">
        <v>116.37650600000126</v>
      </c>
      <c r="AD18">
        <v>117.06819400000266</v>
      </c>
      <c r="AE18">
        <v>115.68481800002793</v>
      </c>
      <c r="AF18">
        <v>116.37650600000126</v>
      </c>
      <c r="AG18">
        <v>116.37650600000126</v>
      </c>
      <c r="AH18">
        <v>114.90666900002286</v>
      </c>
    </row>
    <row r="19" spans="1:34" x14ac:dyDescent="0.3">
      <c r="A19" s="26">
        <f ca="1">Exceedance!U19</f>
        <v>46600</v>
      </c>
      <c r="B19" s="1">
        <v>123.8815220000028</v>
      </c>
      <c r="C19" s="1">
        <v>123.14957800000131</v>
      </c>
      <c r="D19" s="1">
        <v>123.14957800000131</v>
      </c>
      <c r="E19">
        <v>123.14957800000131</v>
      </c>
      <c r="F19">
        <v>123.8815220000028</v>
      </c>
      <c r="G19">
        <v>123.14957800000131</v>
      </c>
      <c r="H19">
        <v>123.14957800000131</v>
      </c>
      <c r="I19">
        <v>127.72422800000312</v>
      </c>
      <c r="J19">
        <v>123.14957800000131</v>
      </c>
      <c r="K19">
        <v>123.14957800000131</v>
      </c>
      <c r="L19">
        <v>123.14957800000131</v>
      </c>
      <c r="M19">
        <v>123.14957800000131</v>
      </c>
      <c r="N19">
        <v>123.14957800000131</v>
      </c>
      <c r="O19">
        <v>122.41763400002954</v>
      </c>
      <c r="P19">
        <v>122.41763400002954</v>
      </c>
      <c r="Q19">
        <v>122.41763400002954</v>
      </c>
      <c r="R19">
        <v>123.14957800000131</v>
      </c>
      <c r="S19">
        <v>123.14957800000131</v>
      </c>
      <c r="T19">
        <v>123.14957800000131</v>
      </c>
      <c r="U19">
        <v>123.14957800000131</v>
      </c>
      <c r="V19">
        <v>123.14957800000131</v>
      </c>
      <c r="W19">
        <v>122.41763400002954</v>
      </c>
      <c r="X19">
        <v>123.8815220000028</v>
      </c>
      <c r="Y19">
        <v>122.41763400002954</v>
      </c>
      <c r="Z19">
        <v>122.41763400002954</v>
      </c>
      <c r="AA19">
        <v>123.14957800000131</v>
      </c>
      <c r="AB19">
        <v>123.14957800000131</v>
      </c>
      <c r="AC19">
        <v>123.14957800000131</v>
      </c>
      <c r="AD19">
        <v>123.8815220000028</v>
      </c>
      <c r="AE19">
        <v>122.41763400002954</v>
      </c>
      <c r="AF19">
        <v>123.14957800000131</v>
      </c>
      <c r="AG19">
        <v>123.14957800000131</v>
      </c>
      <c r="AH19">
        <v>121.59419700002415</v>
      </c>
    </row>
    <row r="20" spans="1:34" x14ac:dyDescent="0.3">
      <c r="A20" s="26">
        <f ca="1">Exceedance!U20</f>
        <v>46631</v>
      </c>
      <c r="B20" s="1">
        <v>121.62711200000273</v>
      </c>
      <c r="C20" s="1">
        <v>120.90848800000128</v>
      </c>
      <c r="D20" s="1">
        <v>120.90848800000128</v>
      </c>
      <c r="E20">
        <v>120.90848800000128</v>
      </c>
      <c r="F20">
        <v>121.62711200000273</v>
      </c>
      <c r="G20">
        <v>120.90848800000128</v>
      </c>
      <c r="H20">
        <v>120.90848800000128</v>
      </c>
      <c r="I20">
        <v>125.39988800000306</v>
      </c>
      <c r="J20">
        <v>120.90848800000128</v>
      </c>
      <c r="K20">
        <v>120.90848800000128</v>
      </c>
      <c r="L20">
        <v>120.90848800000128</v>
      </c>
      <c r="M20">
        <v>120.90848800000128</v>
      </c>
      <c r="N20">
        <v>120.90848800000128</v>
      </c>
      <c r="O20">
        <v>120.18986400002898</v>
      </c>
      <c r="P20">
        <v>120.18986400002898</v>
      </c>
      <c r="Q20">
        <v>120.18986400002898</v>
      </c>
      <c r="R20">
        <v>120.90848800000128</v>
      </c>
      <c r="S20">
        <v>120.90848800000128</v>
      </c>
      <c r="T20">
        <v>120.90848800000128</v>
      </c>
      <c r="U20">
        <v>120.90848800000128</v>
      </c>
      <c r="V20">
        <v>120.90848800000128</v>
      </c>
      <c r="W20">
        <v>120.18986400002898</v>
      </c>
      <c r="X20">
        <v>121.62711200000273</v>
      </c>
      <c r="Y20">
        <v>120.18986400002898</v>
      </c>
      <c r="Z20">
        <v>120.18986400002898</v>
      </c>
      <c r="AA20">
        <v>120.90848800000128</v>
      </c>
      <c r="AB20">
        <v>120.90848800000128</v>
      </c>
      <c r="AC20">
        <v>120.90848800000128</v>
      </c>
      <c r="AD20">
        <v>121.62711200000273</v>
      </c>
      <c r="AE20">
        <v>120.18986400002898</v>
      </c>
      <c r="AF20">
        <v>120.90848800000128</v>
      </c>
      <c r="AG20">
        <v>120.90848800000128</v>
      </c>
      <c r="AH20">
        <v>119.38141200002372</v>
      </c>
    </row>
    <row r="21" spans="1:34" x14ac:dyDescent="0.3">
      <c r="A21" s="26">
        <f ca="1">Exceedance!U21</f>
        <v>46661</v>
      </c>
      <c r="B21" s="1">
        <v>84.763108000001935</v>
      </c>
      <c r="C21" s="1">
        <v>84.262292000000912</v>
      </c>
      <c r="D21" s="1">
        <v>84.262292000000912</v>
      </c>
      <c r="E21">
        <v>84.262292000000912</v>
      </c>
      <c r="F21">
        <v>84.763108000001935</v>
      </c>
      <c r="G21">
        <v>84.262292000000912</v>
      </c>
      <c r="H21">
        <v>84.262292000000912</v>
      </c>
      <c r="I21">
        <v>87.392392000002147</v>
      </c>
      <c r="J21">
        <v>84.262292000000912</v>
      </c>
      <c r="K21">
        <v>84.262292000000912</v>
      </c>
      <c r="L21">
        <v>84.262292000000912</v>
      </c>
      <c r="M21">
        <v>84.262292000000912</v>
      </c>
      <c r="N21">
        <v>84.262292000000912</v>
      </c>
      <c r="O21">
        <v>83.761476000020238</v>
      </c>
      <c r="P21">
        <v>83.761476000020238</v>
      </c>
      <c r="Q21">
        <v>83.761476000020238</v>
      </c>
      <c r="R21">
        <v>84.262292000000912</v>
      </c>
      <c r="S21">
        <v>84.262292000000912</v>
      </c>
      <c r="T21">
        <v>84.262292000000912</v>
      </c>
      <c r="U21">
        <v>84.262292000000912</v>
      </c>
      <c r="V21">
        <v>84.262292000000912</v>
      </c>
      <c r="W21">
        <v>83.761476000020238</v>
      </c>
      <c r="X21">
        <v>84.763108000001935</v>
      </c>
      <c r="Y21">
        <v>83.761476000020238</v>
      </c>
      <c r="Z21">
        <v>83.761476000020238</v>
      </c>
      <c r="AA21">
        <v>84.262292000000912</v>
      </c>
      <c r="AB21">
        <v>84.262292000000912</v>
      </c>
      <c r="AC21">
        <v>84.262292000000912</v>
      </c>
      <c r="AD21">
        <v>84.763108000001935</v>
      </c>
      <c r="AE21">
        <v>83.761476000020238</v>
      </c>
      <c r="AF21">
        <v>84.262292000000912</v>
      </c>
      <c r="AG21">
        <v>84.262292000000912</v>
      </c>
      <c r="AH21">
        <v>83.198058000016545</v>
      </c>
    </row>
    <row r="22" spans="1:34" x14ac:dyDescent="0.3">
      <c r="A22" s="26">
        <f ca="1">Exceedance!U22</f>
        <v>46692</v>
      </c>
      <c r="B22" s="1">
        <v>109.36664200000247</v>
      </c>
      <c r="C22" s="1">
        <v>108.72045800000116</v>
      </c>
      <c r="D22" s="1">
        <v>108.72045800000116</v>
      </c>
      <c r="E22">
        <v>108.72045800000116</v>
      </c>
      <c r="F22">
        <v>109.36664200000247</v>
      </c>
      <c r="G22">
        <v>108.72045800000116</v>
      </c>
      <c r="H22">
        <v>108.72045800000116</v>
      </c>
      <c r="I22">
        <v>112.75910800000273</v>
      </c>
      <c r="J22">
        <v>108.72045800000116</v>
      </c>
      <c r="K22">
        <v>108.72045800000116</v>
      </c>
      <c r="L22">
        <v>108.72045800000116</v>
      </c>
      <c r="M22">
        <v>108.72045800000116</v>
      </c>
      <c r="N22">
        <v>108.72045800000116</v>
      </c>
      <c r="O22">
        <v>108.07427400002605</v>
      </c>
      <c r="P22">
        <v>108.07427400002605</v>
      </c>
      <c r="Q22">
        <v>108.07427400002605</v>
      </c>
      <c r="R22">
        <v>108.72045800000116</v>
      </c>
      <c r="S22">
        <v>108.72045800000116</v>
      </c>
      <c r="T22">
        <v>108.72045800000116</v>
      </c>
      <c r="U22">
        <v>108.72045800000116</v>
      </c>
      <c r="V22">
        <v>108.72045800000116</v>
      </c>
      <c r="W22">
        <v>108.07427400002605</v>
      </c>
      <c r="X22">
        <v>109.36664200000247</v>
      </c>
      <c r="Y22">
        <v>108.07427400002605</v>
      </c>
      <c r="Z22">
        <v>108.07427400002605</v>
      </c>
      <c r="AA22">
        <v>108.72045800000116</v>
      </c>
      <c r="AB22">
        <v>108.72045800000116</v>
      </c>
      <c r="AC22">
        <v>108.72045800000116</v>
      </c>
      <c r="AD22">
        <v>109.36664200000247</v>
      </c>
      <c r="AE22">
        <v>108.07427400002605</v>
      </c>
      <c r="AF22">
        <v>108.72045800000116</v>
      </c>
      <c r="AG22">
        <v>108.72045800000116</v>
      </c>
      <c r="AH22">
        <v>107.34731700002132</v>
      </c>
    </row>
    <row r="23" spans="1:34" x14ac:dyDescent="0.3">
      <c r="A23" s="26">
        <f ca="1">Exceedance!U23</f>
        <v>46722</v>
      </c>
      <c r="B23" s="1">
        <v>105.18007400000239</v>
      </c>
      <c r="C23" s="1">
        <v>104.55862600000113</v>
      </c>
      <c r="D23" s="1">
        <v>104.55862600000113</v>
      </c>
      <c r="E23">
        <v>104.55862600000113</v>
      </c>
      <c r="F23">
        <v>105.18007400000239</v>
      </c>
      <c r="G23">
        <v>104.55862600000113</v>
      </c>
      <c r="H23">
        <v>104.55862600000113</v>
      </c>
      <c r="I23">
        <v>108.44267600000265</v>
      </c>
      <c r="J23">
        <v>104.55862600000113</v>
      </c>
      <c r="K23">
        <v>104.55862600000113</v>
      </c>
      <c r="L23">
        <v>104.55862600000113</v>
      </c>
      <c r="M23">
        <v>104.55862600000113</v>
      </c>
      <c r="N23">
        <v>104.55862600000113</v>
      </c>
      <c r="O23">
        <v>103.93717800002507</v>
      </c>
      <c r="P23">
        <v>103.93717800002507</v>
      </c>
      <c r="Q23">
        <v>103.93717800002507</v>
      </c>
      <c r="R23">
        <v>104.55862600000113</v>
      </c>
      <c r="S23">
        <v>104.55862600000113</v>
      </c>
      <c r="T23">
        <v>104.55862600000113</v>
      </c>
      <c r="U23">
        <v>104.55862600000113</v>
      </c>
      <c r="V23">
        <v>104.55862600000113</v>
      </c>
      <c r="W23">
        <v>103.93717800002507</v>
      </c>
      <c r="X23">
        <v>105.18007400000239</v>
      </c>
      <c r="Y23">
        <v>103.93717800002507</v>
      </c>
      <c r="Z23">
        <v>103.93717800002507</v>
      </c>
      <c r="AA23">
        <v>104.55862600000113</v>
      </c>
      <c r="AB23">
        <v>104.55862600000113</v>
      </c>
      <c r="AC23">
        <v>104.55862600000113</v>
      </c>
      <c r="AD23">
        <v>105.18007400000239</v>
      </c>
      <c r="AE23">
        <v>103.93717800002507</v>
      </c>
      <c r="AF23">
        <v>104.55862600000113</v>
      </c>
      <c r="AG23">
        <v>104.55862600000113</v>
      </c>
      <c r="AH23">
        <v>103.23804900002052</v>
      </c>
    </row>
    <row r="24" spans="1:34" x14ac:dyDescent="0.3">
      <c r="A24" s="26">
        <f ca="1">Exceedance!U24</f>
        <v>46753</v>
      </c>
      <c r="B24" s="1">
        <v>135.8894320000033</v>
      </c>
      <c r="C24" s="1">
        <v>119.2439500000448</v>
      </c>
      <c r="D24" s="1">
        <v>129.36751800002571</v>
      </c>
      <c r="E24">
        <v>119.2439500000448</v>
      </c>
      <c r="F24">
        <v>138.22564000000008</v>
      </c>
      <c r="G24">
        <v>119.2439500000448</v>
      </c>
      <c r="H24">
        <v>138.22564000000008</v>
      </c>
      <c r="I24">
        <v>131.02233200000137</v>
      </c>
      <c r="J24">
        <v>138.22564000000008</v>
      </c>
      <c r="K24">
        <v>129.36751800002571</v>
      </c>
      <c r="L24">
        <v>129.36751800002571</v>
      </c>
      <c r="M24">
        <v>119.2439500000448</v>
      </c>
      <c r="N24">
        <v>119.2439500000448</v>
      </c>
      <c r="O24">
        <v>119.2439500000448</v>
      </c>
      <c r="P24">
        <v>119.2439500000448</v>
      </c>
      <c r="Q24">
        <v>119.2439500000448</v>
      </c>
      <c r="R24">
        <v>138.22564000000008</v>
      </c>
      <c r="S24">
        <v>119.2439500000448</v>
      </c>
      <c r="T24">
        <v>119.2439500000448</v>
      </c>
      <c r="U24">
        <v>130.2435960000314</v>
      </c>
      <c r="V24">
        <v>119.2439500000448</v>
      </c>
      <c r="W24">
        <v>119.2439500000448</v>
      </c>
      <c r="X24">
        <v>138.22564000000008</v>
      </c>
      <c r="Y24">
        <v>119.2439500000448</v>
      </c>
      <c r="Z24">
        <v>119.2439500000448</v>
      </c>
      <c r="AA24">
        <v>119.2439500000448</v>
      </c>
      <c r="AB24">
        <v>119.2439500000448</v>
      </c>
      <c r="AC24">
        <v>130.2435960000314</v>
      </c>
      <c r="AD24">
        <v>131.02233200000137</v>
      </c>
      <c r="AE24">
        <v>119.2439500000448</v>
      </c>
      <c r="AF24">
        <v>131.80106800000297</v>
      </c>
      <c r="AG24">
        <v>119.2439500000448</v>
      </c>
      <c r="AH24">
        <v>119.2439500000448</v>
      </c>
    </row>
    <row r="25" spans="1:34" x14ac:dyDescent="0.3">
      <c r="A25" s="26">
        <f ca="1">Exceedance!U25</f>
        <v>46784</v>
      </c>
      <c r="B25" s="1">
        <v>121.70746800000295</v>
      </c>
      <c r="C25" s="1">
        <v>106.79917500004014</v>
      </c>
      <c r="D25" s="1">
        <v>115.86620700002301</v>
      </c>
      <c r="E25">
        <v>106.79917500004014</v>
      </c>
      <c r="F25">
        <v>123.79986000000009</v>
      </c>
      <c r="G25">
        <v>106.79917500004014</v>
      </c>
      <c r="H25">
        <v>123.79986000000009</v>
      </c>
      <c r="I25">
        <v>117.34831800000127</v>
      </c>
      <c r="J25">
        <v>123.79986000000009</v>
      </c>
      <c r="K25">
        <v>115.86620700002301</v>
      </c>
      <c r="L25">
        <v>115.86620700002301</v>
      </c>
      <c r="M25">
        <v>106.79917500004014</v>
      </c>
      <c r="N25">
        <v>106.79917500004014</v>
      </c>
      <c r="O25">
        <v>106.79917500004014</v>
      </c>
      <c r="P25">
        <v>106.79917500004014</v>
      </c>
      <c r="Q25">
        <v>106.79917500004014</v>
      </c>
      <c r="R25">
        <v>123.79986000000009</v>
      </c>
      <c r="S25">
        <v>106.79917500004014</v>
      </c>
      <c r="T25">
        <v>106.79917500004014</v>
      </c>
      <c r="U25">
        <v>116.65085400002813</v>
      </c>
      <c r="V25">
        <v>106.79917500004014</v>
      </c>
      <c r="W25">
        <v>106.79917500004014</v>
      </c>
      <c r="X25">
        <v>123.79986000000009</v>
      </c>
      <c r="Y25">
        <v>106.79917500004014</v>
      </c>
      <c r="Z25">
        <v>106.79917500004014</v>
      </c>
      <c r="AA25">
        <v>106.79917500004014</v>
      </c>
      <c r="AB25">
        <v>106.79917500004014</v>
      </c>
      <c r="AC25">
        <v>116.65085400002813</v>
      </c>
      <c r="AD25">
        <v>117.34831800000127</v>
      </c>
      <c r="AE25">
        <v>106.79917500004014</v>
      </c>
      <c r="AF25">
        <v>118.04578200000267</v>
      </c>
      <c r="AG25">
        <v>106.79917500004014</v>
      </c>
      <c r="AH25">
        <v>106.79917500004014</v>
      </c>
    </row>
    <row r="26" spans="1:34" x14ac:dyDescent="0.3">
      <c r="A26" s="26">
        <f ca="1">Exceedance!U26</f>
        <v>46813</v>
      </c>
      <c r="B26" s="1">
        <v>116.89824800000284</v>
      </c>
      <c r="C26" s="1">
        <v>102.57905000003855</v>
      </c>
      <c r="D26" s="1">
        <v>111.28780200002211</v>
      </c>
      <c r="E26">
        <v>102.57905000003855</v>
      </c>
      <c r="F26">
        <v>118.90796000000007</v>
      </c>
      <c r="G26">
        <v>102.57905000003855</v>
      </c>
      <c r="H26">
        <v>118.90796000000007</v>
      </c>
      <c r="I26">
        <v>112.71134800000119</v>
      </c>
      <c r="J26">
        <v>118.90796000000007</v>
      </c>
      <c r="K26">
        <v>111.28780200002211</v>
      </c>
      <c r="L26">
        <v>111.28780200002211</v>
      </c>
      <c r="M26">
        <v>102.57905000003855</v>
      </c>
      <c r="N26">
        <v>102.57905000003855</v>
      </c>
      <c r="O26">
        <v>102.57905000003855</v>
      </c>
      <c r="P26">
        <v>102.57905000003855</v>
      </c>
      <c r="Q26">
        <v>102.57905000003855</v>
      </c>
      <c r="R26">
        <v>118.90796000000007</v>
      </c>
      <c r="S26">
        <v>102.57905000003855</v>
      </c>
      <c r="T26">
        <v>102.57905000003855</v>
      </c>
      <c r="U26">
        <v>112.04144400002704</v>
      </c>
      <c r="V26">
        <v>102.57905000003855</v>
      </c>
      <c r="W26">
        <v>102.57905000003855</v>
      </c>
      <c r="X26">
        <v>118.90796000000007</v>
      </c>
      <c r="Y26">
        <v>102.57905000003855</v>
      </c>
      <c r="Z26">
        <v>102.57905000003855</v>
      </c>
      <c r="AA26">
        <v>102.57905000003855</v>
      </c>
      <c r="AB26">
        <v>102.57905000003855</v>
      </c>
      <c r="AC26">
        <v>112.04144400002704</v>
      </c>
      <c r="AD26">
        <v>112.71134800000119</v>
      </c>
      <c r="AE26">
        <v>102.57905000003855</v>
      </c>
      <c r="AF26">
        <v>113.38125200000258</v>
      </c>
      <c r="AG26">
        <v>102.57905000003855</v>
      </c>
      <c r="AH26">
        <v>102.57905000003855</v>
      </c>
    </row>
    <row r="27" spans="1:34" x14ac:dyDescent="0.3">
      <c r="A27" s="26">
        <f ca="1">Exceedance!U27</f>
        <v>46844</v>
      </c>
      <c r="B27" s="1">
        <v>116.40685600000282</v>
      </c>
      <c r="C27" s="1">
        <v>102.14785000003837</v>
      </c>
      <c r="D27" s="1">
        <v>110.81999400002201</v>
      </c>
      <c r="E27">
        <v>102.14785000003837</v>
      </c>
      <c r="F27">
        <v>118.4081200000001</v>
      </c>
      <c r="G27">
        <v>102.14785000003837</v>
      </c>
      <c r="H27">
        <v>118.4081200000001</v>
      </c>
      <c r="I27">
        <v>112.23755600000119</v>
      </c>
      <c r="J27">
        <v>118.4081200000001</v>
      </c>
      <c r="K27">
        <v>110.81999400002201</v>
      </c>
      <c r="L27">
        <v>110.81999400002201</v>
      </c>
      <c r="M27">
        <v>102.14785000003837</v>
      </c>
      <c r="N27">
        <v>102.14785000003837</v>
      </c>
      <c r="O27">
        <v>102.14785000003837</v>
      </c>
      <c r="P27">
        <v>102.14785000003837</v>
      </c>
      <c r="Q27">
        <v>102.14785000003837</v>
      </c>
      <c r="R27">
        <v>118.4081200000001</v>
      </c>
      <c r="S27">
        <v>102.14785000003837</v>
      </c>
      <c r="T27">
        <v>102.14785000003837</v>
      </c>
      <c r="U27">
        <v>111.57046800002691</v>
      </c>
      <c r="V27">
        <v>102.14785000003837</v>
      </c>
      <c r="W27">
        <v>102.14785000003837</v>
      </c>
      <c r="X27">
        <v>118.4081200000001</v>
      </c>
      <c r="Y27">
        <v>102.14785000003837</v>
      </c>
      <c r="Z27">
        <v>102.14785000003837</v>
      </c>
      <c r="AA27">
        <v>102.14785000003837</v>
      </c>
      <c r="AB27">
        <v>102.14785000003837</v>
      </c>
      <c r="AC27">
        <v>111.57046800002691</v>
      </c>
      <c r="AD27">
        <v>112.23755600000119</v>
      </c>
      <c r="AE27">
        <v>102.14785000003837</v>
      </c>
      <c r="AF27">
        <v>112.90464400000253</v>
      </c>
      <c r="AG27">
        <v>102.14785000003837</v>
      </c>
      <c r="AH27">
        <v>102.14785000003837</v>
      </c>
    </row>
    <row r="28" spans="1:34" x14ac:dyDescent="0.3">
      <c r="A28" s="26">
        <f ca="1">Exceedance!U28</f>
        <v>46874</v>
      </c>
      <c r="B28" s="1">
        <v>108.50270400000267</v>
      </c>
      <c r="C28" s="1">
        <v>95.211900000035797</v>
      </c>
      <c r="D28" s="1">
        <v>103.29519600002052</v>
      </c>
      <c r="E28">
        <v>95.211900000035797</v>
      </c>
      <c r="F28">
        <v>110.36808000000009</v>
      </c>
      <c r="G28">
        <v>95.211900000035797</v>
      </c>
      <c r="H28">
        <v>110.36808000000009</v>
      </c>
      <c r="I28">
        <v>104.61650400000111</v>
      </c>
      <c r="J28">
        <v>110.36808000000009</v>
      </c>
      <c r="K28">
        <v>103.29519600002052</v>
      </c>
      <c r="L28">
        <v>103.29519600002052</v>
      </c>
      <c r="M28">
        <v>95.211900000035797</v>
      </c>
      <c r="N28">
        <v>95.211900000035797</v>
      </c>
      <c r="O28">
        <v>95.211900000035797</v>
      </c>
      <c r="P28">
        <v>95.211900000035797</v>
      </c>
      <c r="Q28">
        <v>95.211900000035797</v>
      </c>
      <c r="R28">
        <v>110.36808000000009</v>
      </c>
      <c r="S28">
        <v>95.211900000035797</v>
      </c>
      <c r="T28">
        <v>95.211900000035797</v>
      </c>
      <c r="U28">
        <v>103.9947120000251</v>
      </c>
      <c r="V28">
        <v>95.211900000035797</v>
      </c>
      <c r="W28">
        <v>95.211900000035797</v>
      </c>
      <c r="X28">
        <v>110.36808000000009</v>
      </c>
      <c r="Y28">
        <v>95.211900000035797</v>
      </c>
      <c r="Z28">
        <v>95.211900000035797</v>
      </c>
      <c r="AA28">
        <v>95.211900000035797</v>
      </c>
      <c r="AB28">
        <v>95.211900000035797</v>
      </c>
      <c r="AC28">
        <v>103.9947120000251</v>
      </c>
      <c r="AD28">
        <v>104.61650400000111</v>
      </c>
      <c r="AE28">
        <v>95.211900000035797</v>
      </c>
      <c r="AF28">
        <v>105.23829600000239</v>
      </c>
      <c r="AG28">
        <v>95.211900000035797</v>
      </c>
      <c r="AH28">
        <v>95.211900000035797</v>
      </c>
    </row>
    <row r="29" spans="1:34" x14ac:dyDescent="0.3">
      <c r="A29" s="26">
        <f ca="1">Exceedance!U29</f>
        <v>46905</v>
      </c>
      <c r="B29" s="1">
        <v>114.17744400000278</v>
      </c>
      <c r="C29" s="1">
        <v>100.19152500003767</v>
      </c>
      <c r="D29" s="1">
        <v>108.6975810000216</v>
      </c>
      <c r="E29">
        <v>100.19152500003767</v>
      </c>
      <c r="F29">
        <v>116.14038000000011</v>
      </c>
      <c r="G29">
        <v>100.19152500003767</v>
      </c>
      <c r="H29">
        <v>116.14038000000011</v>
      </c>
      <c r="I29">
        <v>110.0879940000012</v>
      </c>
      <c r="J29">
        <v>116.14038000000011</v>
      </c>
      <c r="K29">
        <v>108.6975810000216</v>
      </c>
      <c r="L29">
        <v>108.6975810000216</v>
      </c>
      <c r="M29">
        <v>100.19152500003767</v>
      </c>
      <c r="N29">
        <v>100.19152500003767</v>
      </c>
      <c r="O29">
        <v>100.19152500003767</v>
      </c>
      <c r="P29">
        <v>100.19152500003767</v>
      </c>
      <c r="Q29">
        <v>100.19152500003767</v>
      </c>
      <c r="R29">
        <v>116.14038000000011</v>
      </c>
      <c r="S29">
        <v>100.19152500003767</v>
      </c>
      <c r="T29">
        <v>100.19152500003767</v>
      </c>
      <c r="U29">
        <v>109.43368200002641</v>
      </c>
      <c r="V29">
        <v>100.19152500003767</v>
      </c>
      <c r="W29">
        <v>100.19152500003767</v>
      </c>
      <c r="X29">
        <v>116.14038000000011</v>
      </c>
      <c r="Y29">
        <v>100.19152500003767</v>
      </c>
      <c r="Z29">
        <v>100.19152500003767</v>
      </c>
      <c r="AA29">
        <v>100.19152500003767</v>
      </c>
      <c r="AB29">
        <v>100.19152500003767</v>
      </c>
      <c r="AC29">
        <v>109.43368200002641</v>
      </c>
      <c r="AD29">
        <v>110.0879940000012</v>
      </c>
      <c r="AE29">
        <v>100.19152500003767</v>
      </c>
      <c r="AF29">
        <v>110.74230600000251</v>
      </c>
      <c r="AG29">
        <v>100.19152500003767</v>
      </c>
      <c r="AH29">
        <v>100.19152500003767</v>
      </c>
    </row>
    <row r="30" spans="1:34" x14ac:dyDescent="0.3">
      <c r="A30" s="26">
        <f ca="1">Exceedance!U30</f>
        <v>46935</v>
      </c>
      <c r="B30" s="1">
        <v>120.69955600000297</v>
      </c>
      <c r="C30" s="1">
        <v>105.91472500003982</v>
      </c>
      <c r="D30" s="1">
        <v>114.90666900002286</v>
      </c>
      <c r="E30">
        <v>105.91472500003982</v>
      </c>
      <c r="F30">
        <v>122.77462000000011</v>
      </c>
      <c r="G30">
        <v>105.91472500003982</v>
      </c>
      <c r="H30">
        <v>122.77462000000011</v>
      </c>
      <c r="I30">
        <v>116.37650600000126</v>
      </c>
      <c r="J30">
        <v>122.77462000000011</v>
      </c>
      <c r="K30">
        <v>114.90666900002286</v>
      </c>
      <c r="L30">
        <v>114.90666900002286</v>
      </c>
      <c r="M30">
        <v>105.91472500003982</v>
      </c>
      <c r="N30">
        <v>105.91472500003982</v>
      </c>
      <c r="O30">
        <v>105.91472500003982</v>
      </c>
      <c r="P30">
        <v>105.91472500003982</v>
      </c>
      <c r="Q30">
        <v>105.91472500003982</v>
      </c>
      <c r="R30">
        <v>122.77462000000011</v>
      </c>
      <c r="S30">
        <v>105.91472500003982</v>
      </c>
      <c r="T30">
        <v>105.91472500003982</v>
      </c>
      <c r="U30">
        <v>115.68481800002793</v>
      </c>
      <c r="V30">
        <v>105.91472500003982</v>
      </c>
      <c r="W30">
        <v>105.91472500003982</v>
      </c>
      <c r="X30">
        <v>122.77462000000011</v>
      </c>
      <c r="Y30">
        <v>105.91472500003982</v>
      </c>
      <c r="Z30">
        <v>105.91472500003982</v>
      </c>
      <c r="AA30">
        <v>105.91472500003982</v>
      </c>
      <c r="AB30">
        <v>105.91472500003982</v>
      </c>
      <c r="AC30">
        <v>115.68481800002793</v>
      </c>
      <c r="AD30">
        <v>116.37650600000126</v>
      </c>
      <c r="AE30">
        <v>105.91472500003982</v>
      </c>
      <c r="AF30">
        <v>117.06819400000266</v>
      </c>
      <c r="AG30">
        <v>105.91472500003982</v>
      </c>
      <c r="AH30">
        <v>105.91472500003982</v>
      </c>
    </row>
    <row r="31" spans="1:34" x14ac:dyDescent="0.3">
      <c r="A31" s="26">
        <f ca="1">Exceedance!U31</f>
        <v>46966</v>
      </c>
      <c r="B31" s="1">
        <v>127.72422800000312</v>
      </c>
      <c r="C31" s="1">
        <v>112.07892500004213</v>
      </c>
      <c r="D31" s="1">
        <v>121.59419700002415</v>
      </c>
      <c r="E31">
        <v>112.07892500004213</v>
      </c>
      <c r="F31">
        <v>129.92006000000012</v>
      </c>
      <c r="G31">
        <v>112.07892500004213</v>
      </c>
      <c r="H31">
        <v>129.92006000000012</v>
      </c>
      <c r="I31">
        <v>123.14957800000131</v>
      </c>
      <c r="J31">
        <v>129.92006000000012</v>
      </c>
      <c r="K31">
        <v>121.59419700002415</v>
      </c>
      <c r="L31">
        <v>121.59419700002415</v>
      </c>
      <c r="M31">
        <v>112.07892500004213</v>
      </c>
      <c r="N31">
        <v>112.07892500004213</v>
      </c>
      <c r="O31">
        <v>112.07892500004213</v>
      </c>
      <c r="P31">
        <v>112.07892500004213</v>
      </c>
      <c r="Q31">
        <v>112.07892500004213</v>
      </c>
      <c r="R31">
        <v>129.92006000000012</v>
      </c>
      <c r="S31">
        <v>112.07892500004213</v>
      </c>
      <c r="T31">
        <v>112.07892500004213</v>
      </c>
      <c r="U31">
        <v>122.41763400002954</v>
      </c>
      <c r="V31">
        <v>112.07892500004213</v>
      </c>
      <c r="W31">
        <v>112.07892500004213</v>
      </c>
      <c r="X31">
        <v>129.92006000000012</v>
      </c>
      <c r="Y31">
        <v>112.07892500004213</v>
      </c>
      <c r="Z31">
        <v>112.07892500004213</v>
      </c>
      <c r="AA31">
        <v>112.07892500004213</v>
      </c>
      <c r="AB31">
        <v>112.07892500004213</v>
      </c>
      <c r="AC31">
        <v>122.41763400002954</v>
      </c>
      <c r="AD31">
        <v>123.14957800000131</v>
      </c>
      <c r="AE31">
        <v>112.07892500004213</v>
      </c>
      <c r="AF31">
        <v>123.8815220000028</v>
      </c>
      <c r="AG31">
        <v>112.07892500004213</v>
      </c>
      <c r="AH31">
        <v>112.07892500004213</v>
      </c>
    </row>
    <row r="32" spans="1:34" x14ac:dyDescent="0.3">
      <c r="A32" s="26">
        <f ca="1">Exceedance!U32</f>
        <v>46997</v>
      </c>
      <c r="B32" s="1">
        <v>125.39988800000306</v>
      </c>
      <c r="C32" s="1">
        <v>110.03930000004137</v>
      </c>
      <c r="D32" s="1">
        <v>119.38141200002372</v>
      </c>
      <c r="E32">
        <v>110.03930000004137</v>
      </c>
      <c r="F32">
        <v>127.55576000000008</v>
      </c>
      <c r="G32">
        <v>110.03930000004137</v>
      </c>
      <c r="H32">
        <v>127.55576000000008</v>
      </c>
      <c r="I32">
        <v>120.90848800000128</v>
      </c>
      <c r="J32">
        <v>127.55576000000008</v>
      </c>
      <c r="K32">
        <v>119.38141200002372</v>
      </c>
      <c r="L32">
        <v>119.38141200002372</v>
      </c>
      <c r="M32">
        <v>110.03930000004137</v>
      </c>
      <c r="N32">
        <v>110.03930000004137</v>
      </c>
      <c r="O32">
        <v>110.03930000004137</v>
      </c>
      <c r="P32">
        <v>110.03930000004137</v>
      </c>
      <c r="Q32">
        <v>110.03930000004137</v>
      </c>
      <c r="R32">
        <v>127.55576000000008</v>
      </c>
      <c r="S32">
        <v>110.03930000004137</v>
      </c>
      <c r="T32">
        <v>110.03930000004137</v>
      </c>
      <c r="U32">
        <v>120.18986400002898</v>
      </c>
      <c r="V32">
        <v>110.03930000004137</v>
      </c>
      <c r="W32">
        <v>110.03930000004137</v>
      </c>
      <c r="X32">
        <v>127.55576000000008</v>
      </c>
      <c r="Y32">
        <v>110.03930000004137</v>
      </c>
      <c r="Z32">
        <v>110.03930000004137</v>
      </c>
      <c r="AA32">
        <v>110.03930000004137</v>
      </c>
      <c r="AB32">
        <v>110.03930000004137</v>
      </c>
      <c r="AC32">
        <v>120.18986400002898</v>
      </c>
      <c r="AD32">
        <v>120.90848800000128</v>
      </c>
      <c r="AE32">
        <v>110.03930000004137</v>
      </c>
      <c r="AF32">
        <v>121.62711200000273</v>
      </c>
      <c r="AG32">
        <v>110.03930000004137</v>
      </c>
      <c r="AH32">
        <v>110.03930000004137</v>
      </c>
    </row>
    <row r="33" spans="1:34" x14ac:dyDescent="0.3">
      <c r="A33" s="26">
        <f ca="1">Exceedance!U33</f>
        <v>47027</v>
      </c>
      <c r="B33" s="1">
        <v>87.392392000002147</v>
      </c>
      <c r="C33" s="1">
        <v>76.687450000028818</v>
      </c>
      <c r="D33" s="1">
        <v>83.198058000016545</v>
      </c>
      <c r="E33">
        <v>76.687450000028818</v>
      </c>
      <c r="F33">
        <v>88.894840000000087</v>
      </c>
      <c r="G33">
        <v>76.687450000028818</v>
      </c>
      <c r="H33">
        <v>88.894840000000087</v>
      </c>
      <c r="I33">
        <v>84.262292000000912</v>
      </c>
      <c r="J33">
        <v>88.894840000000087</v>
      </c>
      <c r="K33">
        <v>83.198058000016545</v>
      </c>
      <c r="L33">
        <v>83.198058000016545</v>
      </c>
      <c r="M33">
        <v>76.687450000028818</v>
      </c>
      <c r="N33">
        <v>76.687450000028818</v>
      </c>
      <c r="O33">
        <v>76.687450000028818</v>
      </c>
      <c r="P33">
        <v>76.687450000028818</v>
      </c>
      <c r="Q33">
        <v>76.687450000028818</v>
      </c>
      <c r="R33">
        <v>88.894840000000087</v>
      </c>
      <c r="S33">
        <v>76.687450000028818</v>
      </c>
      <c r="T33">
        <v>76.687450000028818</v>
      </c>
      <c r="U33">
        <v>83.761476000020238</v>
      </c>
      <c r="V33">
        <v>76.687450000028818</v>
      </c>
      <c r="W33">
        <v>76.687450000028818</v>
      </c>
      <c r="X33">
        <v>88.894840000000087</v>
      </c>
      <c r="Y33">
        <v>76.687450000028818</v>
      </c>
      <c r="Z33">
        <v>76.687450000028818</v>
      </c>
      <c r="AA33">
        <v>76.687450000028818</v>
      </c>
      <c r="AB33">
        <v>76.687450000028818</v>
      </c>
      <c r="AC33">
        <v>83.761476000020238</v>
      </c>
      <c r="AD33">
        <v>84.262292000000912</v>
      </c>
      <c r="AE33">
        <v>76.687450000028818</v>
      </c>
      <c r="AF33">
        <v>84.763108000001935</v>
      </c>
      <c r="AG33">
        <v>76.687450000028818</v>
      </c>
      <c r="AH33">
        <v>76.687450000028818</v>
      </c>
    </row>
    <row r="34" spans="1:34" x14ac:dyDescent="0.3">
      <c r="A34" s="26">
        <f ca="1">Exceedance!U34</f>
        <v>47058</v>
      </c>
      <c r="B34" s="1">
        <v>112.75910800000273</v>
      </c>
      <c r="C34" s="1">
        <v>98.946925000037155</v>
      </c>
      <c r="D34" s="1">
        <v>107.34731700002132</v>
      </c>
      <c r="E34">
        <v>98.946925000037155</v>
      </c>
      <c r="F34">
        <v>114.69766000000007</v>
      </c>
      <c r="G34">
        <v>98.946925000037155</v>
      </c>
      <c r="H34">
        <v>114.69766000000007</v>
      </c>
      <c r="I34">
        <v>108.72045800000116</v>
      </c>
      <c r="J34">
        <v>114.69766000000007</v>
      </c>
      <c r="K34">
        <v>107.34731700002132</v>
      </c>
      <c r="L34">
        <v>107.34731700002132</v>
      </c>
      <c r="M34">
        <v>98.946925000037155</v>
      </c>
      <c r="N34">
        <v>98.946925000037155</v>
      </c>
      <c r="O34">
        <v>98.946925000037155</v>
      </c>
      <c r="P34">
        <v>98.946925000037155</v>
      </c>
      <c r="Q34">
        <v>98.946925000037155</v>
      </c>
      <c r="R34">
        <v>114.69766000000007</v>
      </c>
      <c r="S34">
        <v>98.946925000037155</v>
      </c>
      <c r="T34">
        <v>98.946925000037155</v>
      </c>
      <c r="U34">
        <v>108.07427400002605</v>
      </c>
      <c r="V34">
        <v>98.946925000037155</v>
      </c>
      <c r="W34">
        <v>98.946925000037155</v>
      </c>
      <c r="X34">
        <v>114.69766000000007</v>
      </c>
      <c r="Y34">
        <v>98.946925000037155</v>
      </c>
      <c r="Z34">
        <v>98.946925000037155</v>
      </c>
      <c r="AA34">
        <v>98.946925000037155</v>
      </c>
      <c r="AB34">
        <v>98.946925000037155</v>
      </c>
      <c r="AC34">
        <v>108.07427400002605</v>
      </c>
      <c r="AD34">
        <v>108.72045800000116</v>
      </c>
      <c r="AE34">
        <v>98.946925000037155</v>
      </c>
      <c r="AF34">
        <v>109.36664200000247</v>
      </c>
      <c r="AG34">
        <v>98.946925000037155</v>
      </c>
      <c r="AH34">
        <v>98.946925000037155</v>
      </c>
    </row>
    <row r="35" spans="1:34" x14ac:dyDescent="0.3">
      <c r="A35" s="26">
        <f ca="1">Exceedance!U35</f>
        <v>47088</v>
      </c>
      <c r="B35" s="1">
        <v>108.44267600000265</v>
      </c>
      <c r="C35" s="1">
        <v>95.159225000035775</v>
      </c>
      <c r="D35" s="1">
        <v>103.23804900002052</v>
      </c>
      <c r="E35">
        <v>95.159225000035775</v>
      </c>
      <c r="F35">
        <v>110.30702000000011</v>
      </c>
      <c r="G35">
        <v>95.159225000035775</v>
      </c>
      <c r="H35">
        <v>110.30702000000011</v>
      </c>
      <c r="I35">
        <v>104.55862600000113</v>
      </c>
      <c r="J35">
        <v>110.30702000000011</v>
      </c>
      <c r="K35">
        <v>103.23804900002052</v>
      </c>
      <c r="L35">
        <v>103.23804900002052</v>
      </c>
      <c r="M35">
        <v>95.159225000035775</v>
      </c>
      <c r="N35">
        <v>95.159225000035775</v>
      </c>
      <c r="O35">
        <v>95.159225000035775</v>
      </c>
      <c r="P35">
        <v>95.159225000035775</v>
      </c>
      <c r="Q35">
        <v>95.159225000035775</v>
      </c>
      <c r="R35">
        <v>110.30702000000011</v>
      </c>
      <c r="S35">
        <v>95.159225000035775</v>
      </c>
      <c r="T35">
        <v>95.159225000035775</v>
      </c>
      <c r="U35">
        <v>103.93717800002507</v>
      </c>
      <c r="V35">
        <v>95.159225000035775</v>
      </c>
      <c r="W35">
        <v>95.159225000035775</v>
      </c>
      <c r="X35">
        <v>110.30702000000011</v>
      </c>
      <c r="Y35">
        <v>95.159225000035775</v>
      </c>
      <c r="Z35">
        <v>95.159225000035775</v>
      </c>
      <c r="AA35">
        <v>95.159225000035775</v>
      </c>
      <c r="AB35">
        <v>95.159225000035775</v>
      </c>
      <c r="AC35">
        <v>103.93717800002507</v>
      </c>
      <c r="AD35">
        <v>104.55862600000113</v>
      </c>
      <c r="AE35">
        <v>95.159225000035775</v>
      </c>
      <c r="AF35">
        <v>105.18007400000239</v>
      </c>
      <c r="AG35">
        <v>95.159225000035775</v>
      </c>
      <c r="AH35">
        <v>95.159225000035775</v>
      </c>
    </row>
    <row r="36" spans="1:34" x14ac:dyDescent="0.3">
      <c r="A36" s="26">
        <f ca="1">Exceedance!U36</f>
        <v>47119</v>
      </c>
      <c r="B36" s="1">
        <v>129.36751800002571</v>
      </c>
      <c r="C36" s="1">
        <v>119.24395000004482</v>
      </c>
      <c r="D36" s="1">
        <v>129.36751800002571</v>
      </c>
      <c r="E36">
        <v>138.22564000000008</v>
      </c>
      <c r="F36">
        <v>135.8894320000033</v>
      </c>
      <c r="G36">
        <v>135.8894320000033</v>
      </c>
      <c r="H36">
        <v>135.8894320000033</v>
      </c>
      <c r="I36">
        <v>129.36751800002571</v>
      </c>
      <c r="J36">
        <v>131.80106800000297</v>
      </c>
      <c r="K36">
        <v>129.36751800002571</v>
      </c>
      <c r="L36">
        <v>119.24395000004482</v>
      </c>
      <c r="M36">
        <v>119.24395000004482</v>
      </c>
      <c r="N36">
        <v>119.24395000004482</v>
      </c>
      <c r="O36">
        <v>119.24395000004482</v>
      </c>
      <c r="P36">
        <v>119.24395000004482</v>
      </c>
      <c r="Q36">
        <v>135.8894320000033</v>
      </c>
      <c r="R36">
        <v>130.2435960000314</v>
      </c>
      <c r="S36">
        <v>119.24395000004482</v>
      </c>
      <c r="T36">
        <v>130.2435960000314</v>
      </c>
      <c r="U36">
        <v>119.24395000004482</v>
      </c>
      <c r="V36">
        <v>129.36751800002571</v>
      </c>
      <c r="W36">
        <v>135.8894320000033</v>
      </c>
      <c r="X36">
        <v>130.2435960000314</v>
      </c>
      <c r="Y36">
        <v>119.24395000004482</v>
      </c>
      <c r="Z36">
        <v>119.24395000004482</v>
      </c>
      <c r="AA36">
        <v>129.36751800002571</v>
      </c>
      <c r="AB36">
        <v>119.24395000004482</v>
      </c>
      <c r="AC36">
        <v>135.8894320000033</v>
      </c>
      <c r="AD36">
        <v>130.2435960000314</v>
      </c>
      <c r="AE36">
        <v>119.24395000004482</v>
      </c>
      <c r="AF36">
        <v>119.24395000004482</v>
      </c>
      <c r="AG36">
        <v>119.24395000004482</v>
      </c>
      <c r="AH36">
        <v>119.24395000004482</v>
      </c>
    </row>
    <row r="37" spans="1:34" x14ac:dyDescent="0.3">
      <c r="A37" s="26">
        <f ca="1">Exceedance!U37</f>
        <v>47150</v>
      </c>
      <c r="B37" s="1">
        <v>115.86576400445303</v>
      </c>
      <c r="C37" s="1">
        <v>106.79876667079016</v>
      </c>
      <c r="D37" s="1">
        <v>115.86576400445303</v>
      </c>
      <c r="E37">
        <v>123.79938667140009</v>
      </c>
      <c r="F37">
        <v>121.70700267132295</v>
      </c>
      <c r="G37">
        <v>121.70700267132295</v>
      </c>
      <c r="H37">
        <v>121.70700267132295</v>
      </c>
      <c r="I37">
        <v>115.86576400445303</v>
      </c>
      <c r="J37">
        <v>118.04533067118265</v>
      </c>
      <c r="K37">
        <v>115.86576400445303</v>
      </c>
      <c r="L37">
        <v>106.79876667079016</v>
      </c>
      <c r="M37">
        <v>106.79876667079016</v>
      </c>
      <c r="N37">
        <v>106.79876667079016</v>
      </c>
      <c r="O37">
        <v>106.79876667079016</v>
      </c>
      <c r="P37">
        <v>106.79876667079016</v>
      </c>
      <c r="Q37">
        <v>121.70700267132295</v>
      </c>
      <c r="R37">
        <v>116.65040800448814</v>
      </c>
      <c r="S37">
        <v>106.79876667079016</v>
      </c>
      <c r="T37">
        <v>116.65040800448814</v>
      </c>
      <c r="U37">
        <v>106.79876667079016</v>
      </c>
      <c r="V37">
        <v>115.86576400445303</v>
      </c>
      <c r="W37">
        <v>121.70700267132295</v>
      </c>
      <c r="X37">
        <v>116.65040800448814</v>
      </c>
      <c r="Y37">
        <v>106.79876667079016</v>
      </c>
      <c r="Z37">
        <v>106.79876667079016</v>
      </c>
      <c r="AA37">
        <v>115.86576400445303</v>
      </c>
      <c r="AB37">
        <v>106.79876667079016</v>
      </c>
      <c r="AC37">
        <v>121.70700267132295</v>
      </c>
      <c r="AD37">
        <v>116.65040800448814</v>
      </c>
      <c r="AE37">
        <v>106.79876667079016</v>
      </c>
      <c r="AF37">
        <v>106.79876667079016</v>
      </c>
      <c r="AG37">
        <v>106.79876667079016</v>
      </c>
      <c r="AH37">
        <v>106.79876667079016</v>
      </c>
    </row>
    <row r="38" spans="1:34" x14ac:dyDescent="0.3">
      <c r="A38" s="26">
        <f ca="1">Exceedance!U38</f>
        <v>47178</v>
      </c>
      <c r="B38" s="1">
        <v>137.86780200002741</v>
      </c>
      <c r="C38" s="1">
        <v>127.07905000004776</v>
      </c>
      <c r="D38" s="1">
        <v>137.86780200002741</v>
      </c>
      <c r="E38">
        <v>147.30796000000012</v>
      </c>
      <c r="F38">
        <v>144.81824800000351</v>
      </c>
      <c r="G38">
        <v>144.81824800000351</v>
      </c>
      <c r="H38">
        <v>144.81824800000351</v>
      </c>
      <c r="I38">
        <v>137.86780200002741</v>
      </c>
      <c r="J38">
        <v>140.46125200000319</v>
      </c>
      <c r="K38">
        <v>137.86780200002741</v>
      </c>
      <c r="L38">
        <v>127.07905000004776</v>
      </c>
      <c r="M38">
        <v>127.07905000004776</v>
      </c>
      <c r="N38">
        <v>127.07905000004776</v>
      </c>
      <c r="O38">
        <v>127.07905000004776</v>
      </c>
      <c r="P38">
        <v>127.07905000004776</v>
      </c>
      <c r="Q38">
        <v>144.81824800000351</v>
      </c>
      <c r="R38">
        <v>138.80144400003348</v>
      </c>
      <c r="S38">
        <v>127.07905000004776</v>
      </c>
      <c r="T38">
        <v>138.80144400003348</v>
      </c>
      <c r="U38">
        <v>127.07905000004776</v>
      </c>
      <c r="V38">
        <v>137.86780200002741</v>
      </c>
      <c r="W38">
        <v>144.81824800000351</v>
      </c>
      <c r="X38">
        <v>138.80144400003348</v>
      </c>
      <c r="Y38">
        <v>127.07905000004776</v>
      </c>
      <c r="Z38">
        <v>127.07905000004776</v>
      </c>
      <c r="AA38">
        <v>137.86780200002741</v>
      </c>
      <c r="AB38">
        <v>127.07905000004776</v>
      </c>
      <c r="AC38">
        <v>144.81824800000351</v>
      </c>
      <c r="AD38">
        <v>138.80144400003348</v>
      </c>
      <c r="AE38">
        <v>127.07905000004776</v>
      </c>
      <c r="AF38">
        <v>127.07905000004776</v>
      </c>
      <c r="AG38">
        <v>127.07905000004776</v>
      </c>
      <c r="AH38">
        <v>127.07905000004776</v>
      </c>
    </row>
    <row r="39" spans="1:34" x14ac:dyDescent="0.3">
      <c r="A39" s="26">
        <f ca="1">Exceedance!U39</f>
        <v>47209</v>
      </c>
      <c r="B39" s="1">
        <v>137.39999400002728</v>
      </c>
      <c r="C39" s="1">
        <v>126.64785000004763</v>
      </c>
      <c r="D39" s="1">
        <v>137.39999400002728</v>
      </c>
      <c r="E39">
        <v>146.80812000000012</v>
      </c>
      <c r="F39">
        <v>144.32685600000349</v>
      </c>
      <c r="G39">
        <v>144.32685600000349</v>
      </c>
      <c r="H39">
        <v>144.32685600000349</v>
      </c>
      <c r="I39">
        <v>137.39999400002728</v>
      </c>
      <c r="J39">
        <v>139.98464400000313</v>
      </c>
      <c r="K39">
        <v>137.39999400002728</v>
      </c>
      <c r="L39">
        <v>126.64785000004763</v>
      </c>
      <c r="M39">
        <v>126.64785000004763</v>
      </c>
      <c r="N39">
        <v>126.64785000004763</v>
      </c>
      <c r="O39">
        <v>126.64785000004763</v>
      </c>
      <c r="P39">
        <v>126.64785000004763</v>
      </c>
      <c r="Q39">
        <v>144.32685600000349</v>
      </c>
      <c r="R39">
        <v>138.33046800003336</v>
      </c>
      <c r="S39">
        <v>126.64785000004763</v>
      </c>
      <c r="T39">
        <v>138.33046800003336</v>
      </c>
      <c r="U39">
        <v>126.64785000004763</v>
      </c>
      <c r="V39">
        <v>137.39999400002728</v>
      </c>
      <c r="W39">
        <v>144.32685600000349</v>
      </c>
      <c r="X39">
        <v>138.33046800003336</v>
      </c>
      <c r="Y39">
        <v>126.64785000004763</v>
      </c>
      <c r="Z39">
        <v>126.64785000004763</v>
      </c>
      <c r="AA39">
        <v>137.39999400002728</v>
      </c>
      <c r="AB39">
        <v>126.64785000004763</v>
      </c>
      <c r="AC39">
        <v>144.32685600000349</v>
      </c>
      <c r="AD39">
        <v>138.33046800003336</v>
      </c>
      <c r="AE39">
        <v>126.64785000004763</v>
      </c>
      <c r="AF39">
        <v>126.64785000004763</v>
      </c>
      <c r="AG39">
        <v>126.64785000004763</v>
      </c>
      <c r="AH39">
        <v>126.64785000004763</v>
      </c>
    </row>
    <row r="40" spans="1:34" x14ac:dyDescent="0.3">
      <c r="A40" s="26">
        <f ca="1">Exceedance!U40</f>
        <v>47239</v>
      </c>
      <c r="B40" s="1">
        <v>103.29519600002052</v>
      </c>
      <c r="C40" s="1">
        <v>95.211900000035811</v>
      </c>
      <c r="D40" s="1">
        <v>103.29519600002052</v>
      </c>
      <c r="E40">
        <v>110.36808000000009</v>
      </c>
      <c r="F40">
        <v>108.50270400000267</v>
      </c>
      <c r="G40">
        <v>108.50270400000267</v>
      </c>
      <c r="H40">
        <v>108.50270400000267</v>
      </c>
      <c r="I40">
        <v>103.29519600002052</v>
      </c>
      <c r="J40">
        <v>105.23829600000239</v>
      </c>
      <c r="K40">
        <v>103.29519600002052</v>
      </c>
      <c r="L40">
        <v>95.211900000035811</v>
      </c>
      <c r="M40">
        <v>95.211900000035811</v>
      </c>
      <c r="N40">
        <v>95.211900000035811</v>
      </c>
      <c r="O40">
        <v>95.211900000035811</v>
      </c>
      <c r="P40">
        <v>95.211900000035811</v>
      </c>
      <c r="Q40">
        <v>108.50270400000267</v>
      </c>
      <c r="R40">
        <v>103.9947120000251</v>
      </c>
      <c r="S40">
        <v>95.211900000035811</v>
      </c>
      <c r="T40">
        <v>103.9947120000251</v>
      </c>
      <c r="U40">
        <v>95.211900000035811</v>
      </c>
      <c r="V40">
        <v>103.29519600002052</v>
      </c>
      <c r="W40">
        <v>108.50270400000267</v>
      </c>
      <c r="X40">
        <v>103.9947120000251</v>
      </c>
      <c r="Y40">
        <v>95.211900000035811</v>
      </c>
      <c r="Z40">
        <v>95.211900000035811</v>
      </c>
      <c r="AA40">
        <v>103.29519600002052</v>
      </c>
      <c r="AB40">
        <v>95.211900000035811</v>
      </c>
      <c r="AC40">
        <v>108.50270400000267</v>
      </c>
      <c r="AD40">
        <v>103.9947120000251</v>
      </c>
      <c r="AE40">
        <v>95.211900000035811</v>
      </c>
      <c r="AF40">
        <v>95.211900000035811</v>
      </c>
      <c r="AG40">
        <v>95.211900000035811</v>
      </c>
      <c r="AH40">
        <v>95.211900000035811</v>
      </c>
    </row>
    <row r="41" spans="1:34" x14ac:dyDescent="0.3">
      <c r="A41" s="26">
        <f ca="1">Exceedance!U41</f>
        <v>47270</v>
      </c>
      <c r="B41" s="1">
        <v>108.6980239955916</v>
      </c>
      <c r="C41" s="1">
        <v>100.19193332928765</v>
      </c>
      <c r="D41" s="1">
        <v>108.6980239955916</v>
      </c>
      <c r="E41">
        <v>116.14085332860009</v>
      </c>
      <c r="F41">
        <v>114.17790932868277</v>
      </c>
      <c r="G41">
        <v>114.17790932868277</v>
      </c>
      <c r="H41">
        <v>114.17790932868277</v>
      </c>
      <c r="I41">
        <v>108.6980239955916</v>
      </c>
      <c r="J41">
        <v>110.74275732882249</v>
      </c>
      <c r="K41">
        <v>108.6980239955916</v>
      </c>
      <c r="L41">
        <v>100.19193332928765</v>
      </c>
      <c r="M41">
        <v>100.19193332928765</v>
      </c>
      <c r="N41">
        <v>100.19193332928765</v>
      </c>
      <c r="O41">
        <v>100.19193332928765</v>
      </c>
      <c r="P41">
        <v>100.19193332928765</v>
      </c>
      <c r="Q41">
        <v>114.17790932868277</v>
      </c>
      <c r="R41">
        <v>109.4341279955664</v>
      </c>
      <c r="S41">
        <v>100.19193332928765</v>
      </c>
      <c r="T41">
        <v>109.4341279955664</v>
      </c>
      <c r="U41">
        <v>100.19193332928765</v>
      </c>
      <c r="V41">
        <v>108.6980239955916</v>
      </c>
      <c r="W41">
        <v>114.17790932868277</v>
      </c>
      <c r="X41">
        <v>109.4341279955664</v>
      </c>
      <c r="Y41">
        <v>100.19193332928765</v>
      </c>
      <c r="Z41">
        <v>100.19193332928765</v>
      </c>
      <c r="AA41">
        <v>108.6980239955916</v>
      </c>
      <c r="AB41">
        <v>100.19193332928765</v>
      </c>
      <c r="AC41">
        <v>114.17790932868277</v>
      </c>
      <c r="AD41">
        <v>109.4341279955664</v>
      </c>
      <c r="AE41">
        <v>100.19193332928765</v>
      </c>
      <c r="AF41">
        <v>100.19193332928765</v>
      </c>
      <c r="AG41">
        <v>100.19193332928765</v>
      </c>
      <c r="AH41">
        <v>100.19193332928765</v>
      </c>
    </row>
    <row r="42" spans="1:34" x14ac:dyDescent="0.3">
      <c r="A42" s="26">
        <f ca="1">Exceedance!U42</f>
        <v>47300</v>
      </c>
      <c r="B42" s="1">
        <v>114.90711199559284</v>
      </c>
      <c r="C42" s="1">
        <v>105.91513332928983</v>
      </c>
      <c r="D42" s="1">
        <v>114.90711199559284</v>
      </c>
      <c r="E42">
        <v>122.77509332860011</v>
      </c>
      <c r="F42">
        <v>120.70002132868295</v>
      </c>
      <c r="G42">
        <v>120.70002132868295</v>
      </c>
      <c r="H42">
        <v>120.70002132868295</v>
      </c>
      <c r="I42">
        <v>114.90711199559284</v>
      </c>
      <c r="J42">
        <v>117.06864532882267</v>
      </c>
      <c r="K42">
        <v>114.90711199559284</v>
      </c>
      <c r="L42">
        <v>105.91513332928983</v>
      </c>
      <c r="M42">
        <v>105.91513332928983</v>
      </c>
      <c r="N42">
        <v>105.91513332928983</v>
      </c>
      <c r="O42">
        <v>105.91513332928983</v>
      </c>
      <c r="P42">
        <v>105.91513332928983</v>
      </c>
      <c r="Q42">
        <v>120.70002132868295</v>
      </c>
      <c r="R42">
        <v>115.68526399556792</v>
      </c>
      <c r="S42">
        <v>105.91513332928983</v>
      </c>
      <c r="T42">
        <v>115.68526399556792</v>
      </c>
      <c r="U42">
        <v>105.91513332928983</v>
      </c>
      <c r="V42">
        <v>114.90711199559284</v>
      </c>
      <c r="W42">
        <v>120.70002132868295</v>
      </c>
      <c r="X42">
        <v>115.68526399556792</v>
      </c>
      <c r="Y42">
        <v>105.91513332928983</v>
      </c>
      <c r="Z42">
        <v>105.91513332928983</v>
      </c>
      <c r="AA42">
        <v>114.90711199559284</v>
      </c>
      <c r="AB42">
        <v>105.91513332928983</v>
      </c>
      <c r="AC42">
        <v>120.70002132868295</v>
      </c>
      <c r="AD42">
        <v>115.68526399556792</v>
      </c>
      <c r="AE42">
        <v>105.91513332928983</v>
      </c>
      <c r="AF42">
        <v>105.91513332928983</v>
      </c>
      <c r="AG42">
        <v>105.91513332928983</v>
      </c>
      <c r="AH42">
        <v>105.91513332928983</v>
      </c>
    </row>
    <row r="43" spans="1:34" x14ac:dyDescent="0.3">
      <c r="A43" s="26">
        <f ca="1">Exceedance!U43</f>
        <v>47331</v>
      </c>
      <c r="B43" s="1">
        <v>95.01463999558888</v>
      </c>
      <c r="C43" s="1">
        <v>87.579333329282932</v>
      </c>
      <c r="D43" s="1">
        <v>95.01463999558888</v>
      </c>
      <c r="E43">
        <v>101.52053332860007</v>
      </c>
      <c r="F43">
        <v>99.804693328682433</v>
      </c>
      <c r="G43">
        <v>99.804693328682433</v>
      </c>
      <c r="H43">
        <v>99.804693328682433</v>
      </c>
      <c r="I43">
        <v>95.01463999558888</v>
      </c>
      <c r="J43">
        <v>96.801973328822186</v>
      </c>
      <c r="K43">
        <v>95.01463999558888</v>
      </c>
      <c r="L43">
        <v>87.579333329282932</v>
      </c>
      <c r="M43">
        <v>87.579333329282932</v>
      </c>
      <c r="N43">
        <v>87.579333329282932</v>
      </c>
      <c r="O43">
        <v>87.579333329282932</v>
      </c>
      <c r="P43">
        <v>87.579333329282932</v>
      </c>
      <c r="Q43">
        <v>99.804693328682433</v>
      </c>
      <c r="R43">
        <v>95.658079995563085</v>
      </c>
      <c r="S43">
        <v>87.579333329282932</v>
      </c>
      <c r="T43">
        <v>95.658079995563085</v>
      </c>
      <c r="U43">
        <v>87.579333329282932</v>
      </c>
      <c r="V43">
        <v>95.01463999558888</v>
      </c>
      <c r="W43">
        <v>99.804693328682433</v>
      </c>
      <c r="X43">
        <v>95.658079995563085</v>
      </c>
      <c r="Y43">
        <v>87.579333329282932</v>
      </c>
      <c r="Z43">
        <v>87.579333329282932</v>
      </c>
      <c r="AA43">
        <v>95.01463999558888</v>
      </c>
      <c r="AB43">
        <v>87.579333329282932</v>
      </c>
      <c r="AC43">
        <v>99.804693328682433</v>
      </c>
      <c r="AD43">
        <v>95.658079995563085</v>
      </c>
      <c r="AE43">
        <v>87.579333329282932</v>
      </c>
      <c r="AF43">
        <v>87.579333329282932</v>
      </c>
      <c r="AG43">
        <v>87.579333329282932</v>
      </c>
      <c r="AH43">
        <v>87.579333329282932</v>
      </c>
    </row>
    <row r="44" spans="1:34" x14ac:dyDescent="0.3">
      <c r="A44" s="26">
        <f ca="1">Exceedance!U44</f>
        <v>47362</v>
      </c>
      <c r="B44" s="1">
        <v>92.801412000018431</v>
      </c>
      <c r="C44" s="1">
        <v>85.539300000032142</v>
      </c>
      <c r="D44" s="1">
        <v>92.801412000018431</v>
      </c>
      <c r="E44">
        <v>99.155760000000086</v>
      </c>
      <c r="F44">
        <v>97.479888000002376</v>
      </c>
      <c r="G44">
        <v>97.479888000002376</v>
      </c>
      <c r="H44">
        <v>97.479888000002376</v>
      </c>
      <c r="I44">
        <v>92.801412000018431</v>
      </c>
      <c r="J44">
        <v>94.54711200000213</v>
      </c>
      <c r="K44">
        <v>92.801412000018431</v>
      </c>
      <c r="L44">
        <v>85.539300000032142</v>
      </c>
      <c r="M44">
        <v>85.539300000032142</v>
      </c>
      <c r="N44">
        <v>85.539300000032142</v>
      </c>
      <c r="O44">
        <v>85.539300000032142</v>
      </c>
      <c r="P44">
        <v>85.539300000032142</v>
      </c>
      <c r="Q44">
        <v>97.479888000002376</v>
      </c>
      <c r="R44">
        <v>93.429864000022533</v>
      </c>
      <c r="S44">
        <v>85.539300000032142</v>
      </c>
      <c r="T44">
        <v>93.429864000022533</v>
      </c>
      <c r="U44">
        <v>85.539300000032142</v>
      </c>
      <c r="V44">
        <v>92.801412000018431</v>
      </c>
      <c r="W44">
        <v>97.479888000002376</v>
      </c>
      <c r="X44">
        <v>93.429864000022533</v>
      </c>
      <c r="Y44">
        <v>85.539300000032142</v>
      </c>
      <c r="Z44">
        <v>85.539300000032142</v>
      </c>
      <c r="AA44">
        <v>92.801412000018431</v>
      </c>
      <c r="AB44">
        <v>85.539300000032142</v>
      </c>
      <c r="AC44">
        <v>97.479888000002376</v>
      </c>
      <c r="AD44">
        <v>93.429864000022533</v>
      </c>
      <c r="AE44">
        <v>85.539300000032142</v>
      </c>
      <c r="AF44">
        <v>85.539300000032142</v>
      </c>
      <c r="AG44">
        <v>85.539300000032142</v>
      </c>
      <c r="AH44">
        <v>85.539300000032142</v>
      </c>
    </row>
    <row r="45" spans="1:34" x14ac:dyDescent="0.3">
      <c r="A45" s="26">
        <f ca="1">Exceedance!U45</f>
        <v>47392</v>
      </c>
      <c r="B45" s="1">
        <v>83.19805800001653</v>
      </c>
      <c r="C45" s="1">
        <v>76.687450000028818</v>
      </c>
      <c r="D45" s="1">
        <v>83.19805800001653</v>
      </c>
      <c r="E45">
        <v>88.894840000000073</v>
      </c>
      <c r="F45">
        <v>87.392392000002133</v>
      </c>
      <c r="G45">
        <v>87.392392000002133</v>
      </c>
      <c r="H45">
        <v>87.392392000002133</v>
      </c>
      <c r="I45">
        <v>83.19805800001653</v>
      </c>
      <c r="J45">
        <v>84.763108000001935</v>
      </c>
      <c r="K45">
        <v>83.19805800001653</v>
      </c>
      <c r="L45">
        <v>76.687450000028818</v>
      </c>
      <c r="M45">
        <v>76.687450000028818</v>
      </c>
      <c r="N45">
        <v>76.687450000028818</v>
      </c>
      <c r="O45">
        <v>76.687450000028818</v>
      </c>
      <c r="P45">
        <v>76.687450000028818</v>
      </c>
      <c r="Q45">
        <v>87.392392000002133</v>
      </c>
      <c r="R45">
        <v>83.761476000020224</v>
      </c>
      <c r="S45">
        <v>76.687450000028818</v>
      </c>
      <c r="T45">
        <v>83.761476000020224</v>
      </c>
      <c r="U45">
        <v>76.687450000028818</v>
      </c>
      <c r="V45">
        <v>83.19805800001653</v>
      </c>
      <c r="W45">
        <v>87.392392000002133</v>
      </c>
      <c r="X45">
        <v>83.761476000020224</v>
      </c>
      <c r="Y45">
        <v>76.687450000028818</v>
      </c>
      <c r="Z45">
        <v>76.687450000028818</v>
      </c>
      <c r="AA45">
        <v>83.19805800001653</v>
      </c>
      <c r="AB45">
        <v>76.687450000028818</v>
      </c>
      <c r="AC45">
        <v>87.392392000002133</v>
      </c>
      <c r="AD45">
        <v>83.761476000020224</v>
      </c>
      <c r="AE45">
        <v>76.687450000028818</v>
      </c>
      <c r="AF45">
        <v>76.687450000028818</v>
      </c>
      <c r="AG45">
        <v>76.687450000028818</v>
      </c>
      <c r="AH45">
        <v>76.687450000028818</v>
      </c>
    </row>
    <row r="46" spans="1:34" x14ac:dyDescent="0.3">
      <c r="A46" s="26">
        <f ca="1">Exceedance!U46</f>
        <v>47423</v>
      </c>
      <c r="B46" s="1">
        <v>107.34687400445132</v>
      </c>
      <c r="C46" s="1">
        <v>98.946516670787162</v>
      </c>
      <c r="D46" s="1">
        <v>107.34687400445132</v>
      </c>
      <c r="E46">
        <v>114.69718667140008</v>
      </c>
      <c r="F46">
        <v>112.75864267132273</v>
      </c>
      <c r="G46">
        <v>112.75864267132273</v>
      </c>
      <c r="H46">
        <v>112.75864267132273</v>
      </c>
      <c r="I46">
        <v>107.34687400445132</v>
      </c>
      <c r="J46">
        <v>109.36619067118245</v>
      </c>
      <c r="K46">
        <v>107.34687400445132</v>
      </c>
      <c r="L46">
        <v>98.946516670787162</v>
      </c>
      <c r="M46">
        <v>98.946516670787162</v>
      </c>
      <c r="N46">
        <v>98.946516670787162</v>
      </c>
      <c r="O46">
        <v>98.946516670787162</v>
      </c>
      <c r="P46">
        <v>98.946516670787162</v>
      </c>
      <c r="Q46">
        <v>112.75864267132273</v>
      </c>
      <c r="R46">
        <v>108.07382800448606</v>
      </c>
      <c r="S46">
        <v>98.946516670787162</v>
      </c>
      <c r="T46">
        <v>108.07382800448606</v>
      </c>
      <c r="U46">
        <v>98.946516670787162</v>
      </c>
      <c r="V46">
        <v>107.34687400445132</v>
      </c>
      <c r="W46">
        <v>112.75864267132273</v>
      </c>
      <c r="X46">
        <v>108.07382800448606</v>
      </c>
      <c r="Y46">
        <v>98.946516670787162</v>
      </c>
      <c r="Z46">
        <v>98.946516670787162</v>
      </c>
      <c r="AA46">
        <v>107.34687400445132</v>
      </c>
      <c r="AB46">
        <v>98.946516670787162</v>
      </c>
      <c r="AC46">
        <v>112.75864267132273</v>
      </c>
      <c r="AD46">
        <v>108.07382800448606</v>
      </c>
      <c r="AE46">
        <v>98.946516670787162</v>
      </c>
      <c r="AF46">
        <v>98.946516670787162</v>
      </c>
      <c r="AG46">
        <v>98.946516670787162</v>
      </c>
      <c r="AH46">
        <v>98.946516670787162</v>
      </c>
    </row>
    <row r="47" spans="1:34" x14ac:dyDescent="0.3">
      <c r="A47" s="26">
        <f ca="1">Exceedance!U47</f>
        <v>47453</v>
      </c>
      <c r="B47" s="1">
        <v>103.23760600445053</v>
      </c>
      <c r="C47" s="1">
        <v>95.158816670785782</v>
      </c>
      <c r="D47" s="1">
        <v>103.23760600445053</v>
      </c>
      <c r="E47">
        <v>110.30654667140011</v>
      </c>
      <c r="F47">
        <v>108.44221067132267</v>
      </c>
      <c r="G47">
        <v>108.44221067132267</v>
      </c>
      <c r="H47">
        <v>108.44221067132267</v>
      </c>
      <c r="I47">
        <v>103.23760600445053</v>
      </c>
      <c r="J47">
        <v>105.17962267118241</v>
      </c>
      <c r="K47">
        <v>103.23760600445053</v>
      </c>
      <c r="L47">
        <v>95.158816670785782</v>
      </c>
      <c r="M47">
        <v>95.158816670785782</v>
      </c>
      <c r="N47">
        <v>95.158816670785782</v>
      </c>
      <c r="O47">
        <v>95.158816670785782</v>
      </c>
      <c r="P47">
        <v>95.158816670785782</v>
      </c>
      <c r="Q47">
        <v>108.44221067132267</v>
      </c>
      <c r="R47">
        <v>103.93673200448509</v>
      </c>
      <c r="S47">
        <v>95.158816670785782</v>
      </c>
      <c r="T47">
        <v>103.93673200448509</v>
      </c>
      <c r="U47">
        <v>95.158816670785782</v>
      </c>
      <c r="V47">
        <v>103.23760600445053</v>
      </c>
      <c r="W47">
        <v>108.44221067132267</v>
      </c>
      <c r="X47">
        <v>103.93673200448509</v>
      </c>
      <c r="Y47">
        <v>95.158816670785782</v>
      </c>
      <c r="Z47">
        <v>95.158816670785782</v>
      </c>
      <c r="AA47">
        <v>103.23760600445053</v>
      </c>
      <c r="AB47">
        <v>95.158816670785782</v>
      </c>
      <c r="AC47">
        <v>108.44221067132267</v>
      </c>
      <c r="AD47">
        <v>103.93673200448509</v>
      </c>
      <c r="AE47">
        <v>95.158816670785782</v>
      </c>
      <c r="AF47">
        <v>95.158816670785782</v>
      </c>
      <c r="AG47">
        <v>95.158816670785782</v>
      </c>
      <c r="AH47">
        <v>95.158816670785782</v>
      </c>
    </row>
    <row r="48" spans="1:34" x14ac:dyDescent="0.3">
      <c r="A48" s="26">
        <f ca="1">Exceedance!U48</f>
        <v>47484</v>
      </c>
      <c r="B48" s="1">
        <v>119.2439500000448</v>
      </c>
      <c r="C48" s="1">
        <v>119.2439500000448</v>
      </c>
      <c r="D48" s="1">
        <v>129.36751800002571</v>
      </c>
      <c r="E48">
        <v>131.80106800000297</v>
      </c>
      <c r="F48">
        <v>135.8894320000033</v>
      </c>
      <c r="G48">
        <v>131.80106800000297</v>
      </c>
      <c r="H48">
        <v>142.02197800000377</v>
      </c>
      <c r="I48">
        <v>135.8894320000033</v>
      </c>
      <c r="J48">
        <v>138.22564000000008</v>
      </c>
      <c r="K48">
        <v>119.2439500000448</v>
      </c>
      <c r="L48">
        <v>119.2439500000448</v>
      </c>
      <c r="M48">
        <v>119.2439500000448</v>
      </c>
      <c r="N48">
        <v>119.2439500000448</v>
      </c>
      <c r="O48">
        <v>119.2439500000448</v>
      </c>
      <c r="P48">
        <v>131.80106800000297</v>
      </c>
      <c r="Q48">
        <v>131.02233200000137</v>
      </c>
      <c r="R48">
        <v>119.2439500000448</v>
      </c>
      <c r="S48">
        <v>130.2435960000314</v>
      </c>
      <c r="T48">
        <v>131.02233200000137</v>
      </c>
      <c r="U48">
        <v>119.2439500000448</v>
      </c>
      <c r="V48">
        <v>135.8894320000033</v>
      </c>
      <c r="W48">
        <v>130.2435960000314</v>
      </c>
      <c r="X48">
        <v>119.2439500000448</v>
      </c>
      <c r="Y48">
        <v>119.2439500000448</v>
      </c>
      <c r="Z48">
        <v>119.2439500000448</v>
      </c>
      <c r="AA48">
        <v>129.36751800002571</v>
      </c>
      <c r="AB48">
        <v>131.02233200000137</v>
      </c>
      <c r="AC48">
        <v>130.2435960000314</v>
      </c>
      <c r="AD48">
        <v>135.8894320000033</v>
      </c>
      <c r="AE48">
        <v>119.2439500000448</v>
      </c>
      <c r="AF48">
        <v>119.2439500000448</v>
      </c>
      <c r="AG48">
        <v>119.2439500000448</v>
      </c>
      <c r="AH48">
        <v>135.8894320000033</v>
      </c>
    </row>
    <row r="49" spans="1:34" x14ac:dyDescent="0.3">
      <c r="A49" s="26">
        <f ca="1">Exceedance!U49</f>
        <v>47515</v>
      </c>
      <c r="B49" s="1">
        <v>106.79917500004014</v>
      </c>
      <c r="C49" s="1">
        <v>106.79917500004014</v>
      </c>
      <c r="D49" s="1">
        <v>115.86620700002302</v>
      </c>
      <c r="E49">
        <v>118.04578200000267</v>
      </c>
      <c r="F49">
        <v>121.70746800000295</v>
      </c>
      <c r="G49">
        <v>118.04578200000267</v>
      </c>
      <c r="H49">
        <v>127.19999700000339</v>
      </c>
      <c r="I49">
        <v>121.70746800000295</v>
      </c>
      <c r="J49">
        <v>123.79986000000009</v>
      </c>
      <c r="K49">
        <v>106.79917500004014</v>
      </c>
      <c r="L49">
        <v>106.79917500004014</v>
      </c>
      <c r="M49">
        <v>106.79917500004014</v>
      </c>
      <c r="N49">
        <v>106.79917500004014</v>
      </c>
      <c r="O49">
        <v>106.79917500004014</v>
      </c>
      <c r="P49">
        <v>118.04578200000267</v>
      </c>
      <c r="Q49">
        <v>117.34831800000126</v>
      </c>
      <c r="R49">
        <v>106.79917500004014</v>
      </c>
      <c r="S49">
        <v>116.65085400002812</v>
      </c>
      <c r="T49">
        <v>117.34831800000126</v>
      </c>
      <c r="U49">
        <v>106.79917500004014</v>
      </c>
      <c r="V49">
        <v>121.70746800000295</v>
      </c>
      <c r="W49">
        <v>116.65085400002812</v>
      </c>
      <c r="X49">
        <v>106.79917500004014</v>
      </c>
      <c r="Y49">
        <v>106.79917500004014</v>
      </c>
      <c r="Z49">
        <v>106.79917500004014</v>
      </c>
      <c r="AA49">
        <v>115.86620700002302</v>
      </c>
      <c r="AB49">
        <v>117.34831800000126</v>
      </c>
      <c r="AC49">
        <v>116.65085400002812</v>
      </c>
      <c r="AD49">
        <v>121.70746800000295</v>
      </c>
      <c r="AE49">
        <v>106.79917500004014</v>
      </c>
      <c r="AF49">
        <v>106.79917500004014</v>
      </c>
      <c r="AG49">
        <v>106.79917500004014</v>
      </c>
      <c r="AH49">
        <v>121.70746800000295</v>
      </c>
    </row>
    <row r="50" spans="1:34" x14ac:dyDescent="0.3">
      <c r="A50" s="26">
        <f ca="1">Exceedance!U50</f>
        <v>47543</v>
      </c>
      <c r="B50" s="1">
        <v>102.57905000003855</v>
      </c>
      <c r="C50" s="1">
        <v>102.57905000003855</v>
      </c>
      <c r="D50" s="1">
        <v>111.28780200002211</v>
      </c>
      <c r="E50">
        <v>113.38125200000258</v>
      </c>
      <c r="F50">
        <v>116.89824800000284</v>
      </c>
      <c r="G50">
        <v>113.38125200000258</v>
      </c>
      <c r="H50">
        <v>122.17374200000324</v>
      </c>
      <c r="I50">
        <v>116.89824800000284</v>
      </c>
      <c r="J50">
        <v>118.90796000000007</v>
      </c>
      <c r="K50">
        <v>102.57905000003855</v>
      </c>
      <c r="L50">
        <v>102.57905000003855</v>
      </c>
      <c r="M50">
        <v>102.57905000003855</v>
      </c>
      <c r="N50">
        <v>102.57905000003855</v>
      </c>
      <c r="O50">
        <v>102.57905000003855</v>
      </c>
      <c r="P50">
        <v>113.38125200000258</v>
      </c>
      <c r="Q50">
        <v>112.71134800000119</v>
      </c>
      <c r="R50">
        <v>102.57905000003855</v>
      </c>
      <c r="S50">
        <v>112.04144400002704</v>
      </c>
      <c r="T50">
        <v>112.71134800000119</v>
      </c>
      <c r="U50">
        <v>102.57905000003855</v>
      </c>
      <c r="V50">
        <v>116.89824800000284</v>
      </c>
      <c r="W50">
        <v>112.04144400002704</v>
      </c>
      <c r="X50">
        <v>102.57905000003855</v>
      </c>
      <c r="Y50">
        <v>102.57905000003855</v>
      </c>
      <c r="Z50">
        <v>102.57905000003855</v>
      </c>
      <c r="AA50">
        <v>111.28780200002211</v>
      </c>
      <c r="AB50">
        <v>112.71134800000119</v>
      </c>
      <c r="AC50">
        <v>112.04144400002704</v>
      </c>
      <c r="AD50">
        <v>116.89824800000284</v>
      </c>
      <c r="AE50">
        <v>102.57905000003855</v>
      </c>
      <c r="AF50">
        <v>102.57905000003855</v>
      </c>
      <c r="AG50">
        <v>102.57905000003855</v>
      </c>
      <c r="AH50">
        <v>116.89824800000284</v>
      </c>
    </row>
    <row r="51" spans="1:34" x14ac:dyDescent="0.3">
      <c r="A51" s="26">
        <f ca="1">Exceedance!U51</f>
        <v>47574</v>
      </c>
      <c r="B51" s="1">
        <v>102.14785000003837</v>
      </c>
      <c r="C51" s="1">
        <v>102.14785000003837</v>
      </c>
      <c r="D51" s="1">
        <v>110.81999400002201</v>
      </c>
      <c r="E51">
        <v>112.90464400000253</v>
      </c>
      <c r="F51">
        <v>116.40685600000282</v>
      </c>
      <c r="G51">
        <v>112.90464400000253</v>
      </c>
      <c r="H51">
        <v>121.66017400000322</v>
      </c>
      <c r="I51">
        <v>116.40685600000282</v>
      </c>
      <c r="J51">
        <v>118.4081200000001</v>
      </c>
      <c r="K51">
        <v>102.14785000003837</v>
      </c>
      <c r="L51">
        <v>102.14785000003837</v>
      </c>
      <c r="M51">
        <v>102.14785000003837</v>
      </c>
      <c r="N51">
        <v>102.14785000003837</v>
      </c>
      <c r="O51">
        <v>102.14785000003837</v>
      </c>
      <c r="P51">
        <v>112.90464400000253</v>
      </c>
      <c r="Q51">
        <v>112.23755600000119</v>
      </c>
      <c r="R51">
        <v>102.14785000003837</v>
      </c>
      <c r="S51">
        <v>111.57046800002691</v>
      </c>
      <c r="T51">
        <v>112.23755600000119</v>
      </c>
      <c r="U51">
        <v>102.14785000003837</v>
      </c>
      <c r="V51">
        <v>116.40685600000282</v>
      </c>
      <c r="W51">
        <v>111.57046800002691</v>
      </c>
      <c r="X51">
        <v>102.14785000003837</v>
      </c>
      <c r="Y51">
        <v>102.14785000003837</v>
      </c>
      <c r="Z51">
        <v>102.14785000003837</v>
      </c>
      <c r="AA51">
        <v>110.81999400002201</v>
      </c>
      <c r="AB51">
        <v>112.23755600000119</v>
      </c>
      <c r="AC51">
        <v>111.57046800002691</v>
      </c>
      <c r="AD51">
        <v>116.40685600000282</v>
      </c>
      <c r="AE51">
        <v>102.14785000003837</v>
      </c>
      <c r="AF51">
        <v>102.14785000003837</v>
      </c>
      <c r="AG51">
        <v>102.14785000003837</v>
      </c>
      <c r="AH51">
        <v>116.40685600000282</v>
      </c>
    </row>
    <row r="52" spans="1:34" x14ac:dyDescent="0.3">
      <c r="A52" s="26">
        <f ca="1">Exceedance!U52</f>
        <v>47604</v>
      </c>
      <c r="B52" s="1">
        <v>95.211900000035797</v>
      </c>
      <c r="C52" s="1">
        <v>95.211900000035797</v>
      </c>
      <c r="D52" s="1">
        <v>103.29519600002052</v>
      </c>
      <c r="E52">
        <v>105.23829600000239</v>
      </c>
      <c r="F52">
        <v>108.50270400000267</v>
      </c>
      <c r="G52">
        <v>105.23829600000239</v>
      </c>
      <c r="H52">
        <v>113.39931600000304</v>
      </c>
      <c r="I52">
        <v>108.50270400000267</v>
      </c>
      <c r="J52">
        <v>110.36808000000009</v>
      </c>
      <c r="K52">
        <v>95.211900000035797</v>
      </c>
      <c r="L52">
        <v>95.211900000035797</v>
      </c>
      <c r="M52">
        <v>95.211900000035797</v>
      </c>
      <c r="N52">
        <v>95.211900000035797</v>
      </c>
      <c r="O52">
        <v>95.211900000035797</v>
      </c>
      <c r="P52">
        <v>105.23829600000239</v>
      </c>
      <c r="Q52">
        <v>104.61650400000111</v>
      </c>
      <c r="R52">
        <v>95.211900000035797</v>
      </c>
      <c r="S52">
        <v>103.9947120000251</v>
      </c>
      <c r="T52">
        <v>104.61650400000111</v>
      </c>
      <c r="U52">
        <v>95.211900000035797</v>
      </c>
      <c r="V52">
        <v>108.50270400000267</v>
      </c>
      <c r="W52">
        <v>103.9947120000251</v>
      </c>
      <c r="X52">
        <v>95.211900000035797</v>
      </c>
      <c r="Y52">
        <v>95.211900000035797</v>
      </c>
      <c r="Z52">
        <v>95.211900000035797</v>
      </c>
      <c r="AA52">
        <v>103.29519600002052</v>
      </c>
      <c r="AB52">
        <v>104.61650400000111</v>
      </c>
      <c r="AC52">
        <v>103.9947120000251</v>
      </c>
      <c r="AD52">
        <v>108.50270400000267</v>
      </c>
      <c r="AE52">
        <v>95.211900000035797</v>
      </c>
      <c r="AF52">
        <v>95.211900000035797</v>
      </c>
      <c r="AG52">
        <v>95.211900000035797</v>
      </c>
      <c r="AH52">
        <v>108.50270400000267</v>
      </c>
    </row>
    <row r="53" spans="1:34" x14ac:dyDescent="0.3">
      <c r="A53" s="26">
        <f ca="1">Exceedance!U53</f>
        <v>47635</v>
      </c>
      <c r="B53" s="1">
        <v>100.19152500003767</v>
      </c>
      <c r="C53" s="1">
        <v>100.19152500003767</v>
      </c>
      <c r="D53" s="1">
        <v>108.6975810000216</v>
      </c>
      <c r="E53">
        <v>110.74230600000251</v>
      </c>
      <c r="F53">
        <v>114.17744400000278</v>
      </c>
      <c r="G53">
        <v>110.74230600000251</v>
      </c>
      <c r="H53">
        <v>119.3301510000032</v>
      </c>
      <c r="I53">
        <v>114.17744400000278</v>
      </c>
      <c r="J53">
        <v>116.14038000000011</v>
      </c>
      <c r="K53">
        <v>100.19152500003767</v>
      </c>
      <c r="L53">
        <v>100.19152500003767</v>
      </c>
      <c r="M53">
        <v>100.19152500003767</v>
      </c>
      <c r="N53">
        <v>100.19152500003767</v>
      </c>
      <c r="O53">
        <v>100.19152500003767</v>
      </c>
      <c r="P53">
        <v>110.74230600000251</v>
      </c>
      <c r="Q53">
        <v>110.0879940000012</v>
      </c>
      <c r="R53">
        <v>100.19152500003767</v>
      </c>
      <c r="S53">
        <v>109.43368200002641</v>
      </c>
      <c r="T53">
        <v>110.0879940000012</v>
      </c>
      <c r="U53">
        <v>100.19152500003767</v>
      </c>
      <c r="V53">
        <v>114.17744400000278</v>
      </c>
      <c r="W53">
        <v>109.43368200002641</v>
      </c>
      <c r="X53">
        <v>100.19152500003767</v>
      </c>
      <c r="Y53">
        <v>100.19152500003767</v>
      </c>
      <c r="Z53">
        <v>100.19152500003767</v>
      </c>
      <c r="AA53">
        <v>108.6975810000216</v>
      </c>
      <c r="AB53">
        <v>110.0879940000012</v>
      </c>
      <c r="AC53">
        <v>109.43368200002641</v>
      </c>
      <c r="AD53">
        <v>114.17744400000278</v>
      </c>
      <c r="AE53">
        <v>100.19152500003767</v>
      </c>
      <c r="AF53">
        <v>100.19152500003767</v>
      </c>
      <c r="AG53">
        <v>100.19152500003767</v>
      </c>
      <c r="AH53">
        <v>114.17744400000278</v>
      </c>
    </row>
    <row r="54" spans="1:34" x14ac:dyDescent="0.3">
      <c r="A54" s="26">
        <f ca="1">Exceedance!U54</f>
        <v>47665</v>
      </c>
      <c r="B54" s="1">
        <v>105.91472500003982</v>
      </c>
      <c r="C54" s="1">
        <v>105.91472500003982</v>
      </c>
      <c r="D54" s="1">
        <v>114.90666900002286</v>
      </c>
      <c r="E54">
        <v>117.06819400000266</v>
      </c>
      <c r="F54">
        <v>120.69955600000297</v>
      </c>
      <c r="G54">
        <v>117.06819400000266</v>
      </c>
      <c r="H54">
        <v>126.14659900000338</v>
      </c>
      <c r="I54">
        <v>120.69955600000297</v>
      </c>
      <c r="J54">
        <v>122.77462000000011</v>
      </c>
      <c r="K54">
        <v>105.91472500003982</v>
      </c>
      <c r="L54">
        <v>105.91472500003982</v>
      </c>
      <c r="M54">
        <v>105.91472500003982</v>
      </c>
      <c r="N54">
        <v>105.91472500003982</v>
      </c>
      <c r="O54">
        <v>105.91472500003982</v>
      </c>
      <c r="P54">
        <v>117.06819400000266</v>
      </c>
      <c r="Q54">
        <v>116.37650600000126</v>
      </c>
      <c r="R54">
        <v>105.91472500003982</v>
      </c>
      <c r="S54">
        <v>115.68481800002793</v>
      </c>
      <c r="T54">
        <v>116.37650600000126</v>
      </c>
      <c r="U54">
        <v>105.91472500003982</v>
      </c>
      <c r="V54">
        <v>120.69955600000297</v>
      </c>
      <c r="W54">
        <v>115.68481800002793</v>
      </c>
      <c r="X54">
        <v>105.91472500003982</v>
      </c>
      <c r="Y54">
        <v>105.91472500003982</v>
      </c>
      <c r="Z54">
        <v>105.91472500003982</v>
      </c>
      <c r="AA54">
        <v>114.90666900002286</v>
      </c>
      <c r="AB54">
        <v>116.37650600000126</v>
      </c>
      <c r="AC54">
        <v>115.68481800002793</v>
      </c>
      <c r="AD54">
        <v>120.69955600000297</v>
      </c>
      <c r="AE54">
        <v>105.91472500003982</v>
      </c>
      <c r="AF54">
        <v>105.91472500003982</v>
      </c>
      <c r="AG54">
        <v>105.91472500003982</v>
      </c>
      <c r="AH54">
        <v>120.69955600000297</v>
      </c>
    </row>
    <row r="55" spans="1:34" x14ac:dyDescent="0.3">
      <c r="A55" s="26">
        <f ca="1">Exceedance!U55</f>
        <v>47696</v>
      </c>
      <c r="B55" s="1">
        <v>112.07892500004213</v>
      </c>
      <c r="C55" s="1">
        <v>112.07892500004213</v>
      </c>
      <c r="D55" s="1">
        <v>121.59419700002415</v>
      </c>
      <c r="E55">
        <v>123.8815220000028</v>
      </c>
      <c r="F55">
        <v>127.72422800000312</v>
      </c>
      <c r="G55">
        <v>123.8815220000028</v>
      </c>
      <c r="H55">
        <v>133.48828700000357</v>
      </c>
      <c r="I55">
        <v>127.72422800000312</v>
      </c>
      <c r="J55">
        <v>129.92006000000012</v>
      </c>
      <c r="K55">
        <v>112.07892500004213</v>
      </c>
      <c r="L55">
        <v>112.07892500004213</v>
      </c>
      <c r="M55">
        <v>112.07892500004213</v>
      </c>
      <c r="N55">
        <v>112.07892500004213</v>
      </c>
      <c r="O55">
        <v>112.07892500004213</v>
      </c>
      <c r="P55">
        <v>123.8815220000028</v>
      </c>
      <c r="Q55">
        <v>123.14957800000131</v>
      </c>
      <c r="R55">
        <v>112.07892500004213</v>
      </c>
      <c r="S55">
        <v>122.41763400002954</v>
      </c>
      <c r="T55">
        <v>123.14957800000131</v>
      </c>
      <c r="U55">
        <v>112.07892500004213</v>
      </c>
      <c r="V55">
        <v>127.72422800000312</v>
      </c>
      <c r="W55">
        <v>122.41763400002954</v>
      </c>
      <c r="X55">
        <v>112.07892500004213</v>
      </c>
      <c r="Y55">
        <v>112.07892500004213</v>
      </c>
      <c r="Z55">
        <v>112.07892500004213</v>
      </c>
      <c r="AA55">
        <v>121.59419700002415</v>
      </c>
      <c r="AB55">
        <v>123.14957800000131</v>
      </c>
      <c r="AC55">
        <v>122.41763400002954</v>
      </c>
      <c r="AD55">
        <v>127.72422800000312</v>
      </c>
      <c r="AE55">
        <v>112.07892500004213</v>
      </c>
      <c r="AF55">
        <v>112.07892500004213</v>
      </c>
      <c r="AG55">
        <v>112.07892500004213</v>
      </c>
      <c r="AH55">
        <v>127.72422800000312</v>
      </c>
    </row>
    <row r="56" spans="1:34" x14ac:dyDescent="0.3">
      <c r="A56" s="26">
        <f ca="1">Exceedance!U56</f>
        <v>47727</v>
      </c>
      <c r="B56" s="1">
        <v>110.03930000004137</v>
      </c>
      <c r="C56" s="1">
        <v>110.03930000004137</v>
      </c>
      <c r="D56" s="1">
        <v>119.38141200002372</v>
      </c>
      <c r="E56">
        <v>121.62711200000273</v>
      </c>
      <c r="F56">
        <v>125.39988800000306</v>
      </c>
      <c r="G56">
        <v>121.62711200000273</v>
      </c>
      <c r="H56">
        <v>131.05905200000348</v>
      </c>
      <c r="I56">
        <v>125.39988800000306</v>
      </c>
      <c r="J56">
        <v>127.55576000000008</v>
      </c>
      <c r="K56">
        <v>110.03930000004137</v>
      </c>
      <c r="L56">
        <v>110.03930000004137</v>
      </c>
      <c r="M56">
        <v>110.03930000004137</v>
      </c>
      <c r="N56">
        <v>110.03930000004137</v>
      </c>
      <c r="O56">
        <v>110.03930000004137</v>
      </c>
      <c r="P56">
        <v>121.62711200000273</v>
      </c>
      <c r="Q56">
        <v>120.90848800000128</v>
      </c>
      <c r="R56">
        <v>110.03930000004137</v>
      </c>
      <c r="S56">
        <v>120.18986400002898</v>
      </c>
      <c r="T56">
        <v>120.90848800000128</v>
      </c>
      <c r="U56">
        <v>110.03930000004137</v>
      </c>
      <c r="V56">
        <v>125.39988800000306</v>
      </c>
      <c r="W56">
        <v>120.18986400002898</v>
      </c>
      <c r="X56">
        <v>110.03930000004137</v>
      </c>
      <c r="Y56">
        <v>110.03930000004137</v>
      </c>
      <c r="Z56">
        <v>110.03930000004137</v>
      </c>
      <c r="AA56">
        <v>119.38141200002372</v>
      </c>
      <c r="AB56">
        <v>120.90848800000128</v>
      </c>
      <c r="AC56">
        <v>120.18986400002898</v>
      </c>
      <c r="AD56">
        <v>125.39988800000306</v>
      </c>
      <c r="AE56">
        <v>110.03930000004137</v>
      </c>
      <c r="AF56">
        <v>110.03930000004137</v>
      </c>
      <c r="AG56">
        <v>110.03930000004137</v>
      </c>
      <c r="AH56">
        <v>125.39988800000306</v>
      </c>
    </row>
    <row r="57" spans="1:34" x14ac:dyDescent="0.3">
      <c r="A57" s="26">
        <f ca="1">Exceedance!U57</f>
        <v>47757</v>
      </c>
      <c r="B57" s="1">
        <v>76.687450000028818</v>
      </c>
      <c r="C57" s="1">
        <v>76.687450000028818</v>
      </c>
      <c r="D57" s="1">
        <v>83.198058000016545</v>
      </c>
      <c r="E57">
        <v>84.763108000001935</v>
      </c>
      <c r="F57">
        <v>87.392392000002147</v>
      </c>
      <c r="G57">
        <v>84.763108000001935</v>
      </c>
      <c r="H57">
        <v>91.336318000002464</v>
      </c>
      <c r="I57">
        <v>87.392392000002147</v>
      </c>
      <c r="J57">
        <v>88.894840000000087</v>
      </c>
      <c r="K57">
        <v>76.687450000028818</v>
      </c>
      <c r="L57">
        <v>76.687450000028818</v>
      </c>
      <c r="M57">
        <v>76.687450000028818</v>
      </c>
      <c r="N57">
        <v>76.687450000028818</v>
      </c>
      <c r="O57">
        <v>76.687450000028818</v>
      </c>
      <c r="P57">
        <v>84.763108000001935</v>
      </c>
      <c r="Q57">
        <v>84.262292000000912</v>
      </c>
      <c r="R57">
        <v>76.687450000028818</v>
      </c>
      <c r="S57">
        <v>83.761476000020238</v>
      </c>
      <c r="T57">
        <v>84.262292000000912</v>
      </c>
      <c r="U57">
        <v>76.687450000028818</v>
      </c>
      <c r="V57">
        <v>87.392392000002147</v>
      </c>
      <c r="W57">
        <v>83.761476000020238</v>
      </c>
      <c r="X57">
        <v>76.687450000028818</v>
      </c>
      <c r="Y57">
        <v>76.687450000028818</v>
      </c>
      <c r="Z57">
        <v>76.687450000028818</v>
      </c>
      <c r="AA57">
        <v>83.198058000016545</v>
      </c>
      <c r="AB57">
        <v>84.262292000000912</v>
      </c>
      <c r="AC57">
        <v>83.761476000020238</v>
      </c>
      <c r="AD57">
        <v>87.392392000002147</v>
      </c>
      <c r="AE57">
        <v>76.687450000028818</v>
      </c>
      <c r="AF57">
        <v>76.687450000028818</v>
      </c>
      <c r="AG57">
        <v>76.687450000028818</v>
      </c>
      <c r="AH57">
        <v>87.392392000002147</v>
      </c>
    </row>
    <row r="58" spans="1:34" x14ac:dyDescent="0.3">
      <c r="A58" s="26">
        <f ca="1">Exceedance!U58</f>
        <v>47788</v>
      </c>
      <c r="B58" s="1">
        <v>98.946925000037155</v>
      </c>
      <c r="C58" s="1">
        <v>98.946925000037155</v>
      </c>
      <c r="D58" s="1">
        <v>107.34731700002132</v>
      </c>
      <c r="E58">
        <v>109.36664200000247</v>
      </c>
      <c r="F58">
        <v>112.75910800000273</v>
      </c>
      <c r="G58">
        <v>109.36664200000247</v>
      </c>
      <c r="H58">
        <v>117.84780700000312</v>
      </c>
      <c r="I58">
        <v>112.75910800000273</v>
      </c>
      <c r="J58">
        <v>114.69766000000007</v>
      </c>
      <c r="K58">
        <v>98.946925000037155</v>
      </c>
      <c r="L58">
        <v>98.946925000037155</v>
      </c>
      <c r="M58">
        <v>98.946925000037155</v>
      </c>
      <c r="N58">
        <v>98.946925000037155</v>
      </c>
      <c r="O58">
        <v>98.946925000037155</v>
      </c>
      <c r="P58">
        <v>109.36664200000247</v>
      </c>
      <c r="Q58">
        <v>108.72045800000116</v>
      </c>
      <c r="R58">
        <v>98.946925000037155</v>
      </c>
      <c r="S58">
        <v>108.07427400002605</v>
      </c>
      <c r="T58">
        <v>108.72045800000116</v>
      </c>
      <c r="U58">
        <v>98.946925000037155</v>
      </c>
      <c r="V58">
        <v>112.75910800000273</v>
      </c>
      <c r="W58">
        <v>108.07427400002605</v>
      </c>
      <c r="X58">
        <v>98.946925000037155</v>
      </c>
      <c r="Y58">
        <v>98.946925000037155</v>
      </c>
      <c r="Z58">
        <v>98.946925000037155</v>
      </c>
      <c r="AA58">
        <v>107.34731700002132</v>
      </c>
      <c r="AB58">
        <v>108.72045800000116</v>
      </c>
      <c r="AC58">
        <v>108.07427400002605</v>
      </c>
      <c r="AD58">
        <v>112.75910800000273</v>
      </c>
      <c r="AE58">
        <v>98.946925000037155</v>
      </c>
      <c r="AF58">
        <v>98.946925000037155</v>
      </c>
      <c r="AG58">
        <v>98.946925000037155</v>
      </c>
      <c r="AH58">
        <v>112.75910800000273</v>
      </c>
    </row>
    <row r="59" spans="1:34" x14ac:dyDescent="0.3">
      <c r="A59" s="26">
        <f ca="1">Exceedance!U59</f>
        <v>47818</v>
      </c>
      <c r="B59" s="1">
        <v>95.159225000035775</v>
      </c>
      <c r="C59" s="1">
        <v>95.159225000035775</v>
      </c>
      <c r="D59" s="1">
        <v>103.23804900002052</v>
      </c>
      <c r="E59">
        <v>105.18007400000239</v>
      </c>
      <c r="F59">
        <v>108.44267600000265</v>
      </c>
      <c r="G59">
        <v>105.18007400000239</v>
      </c>
      <c r="H59">
        <v>113.33657900000303</v>
      </c>
      <c r="I59">
        <v>108.44267600000265</v>
      </c>
      <c r="J59">
        <v>110.30702000000011</v>
      </c>
      <c r="K59">
        <v>95.159225000035775</v>
      </c>
      <c r="L59">
        <v>95.159225000035775</v>
      </c>
      <c r="M59">
        <v>95.159225000035775</v>
      </c>
      <c r="N59">
        <v>95.159225000035775</v>
      </c>
      <c r="O59">
        <v>95.159225000035775</v>
      </c>
      <c r="P59">
        <v>105.18007400000239</v>
      </c>
      <c r="Q59">
        <v>104.55862600000113</v>
      </c>
      <c r="R59">
        <v>95.159225000035775</v>
      </c>
      <c r="S59">
        <v>103.93717800002507</v>
      </c>
      <c r="T59">
        <v>104.55862600000113</v>
      </c>
      <c r="U59">
        <v>95.159225000035775</v>
      </c>
      <c r="V59">
        <v>108.44267600000265</v>
      </c>
      <c r="W59">
        <v>103.93717800002507</v>
      </c>
      <c r="X59">
        <v>95.159225000035775</v>
      </c>
      <c r="Y59">
        <v>95.159225000035775</v>
      </c>
      <c r="Z59">
        <v>95.159225000035775</v>
      </c>
      <c r="AA59">
        <v>103.23804900002052</v>
      </c>
      <c r="AB59">
        <v>104.55862600000113</v>
      </c>
      <c r="AC59">
        <v>103.93717800002507</v>
      </c>
      <c r="AD59">
        <v>108.44267600000265</v>
      </c>
      <c r="AE59">
        <v>95.159225000035775</v>
      </c>
      <c r="AF59">
        <v>95.159225000035775</v>
      </c>
      <c r="AG59">
        <v>95.159225000035775</v>
      </c>
      <c r="AH59">
        <v>108.44267600000265</v>
      </c>
    </row>
    <row r="60" spans="1:34" x14ac:dyDescent="0.3">
      <c r="A60" s="26">
        <f ca="1">Exceedance!U60</f>
        <v>47849</v>
      </c>
      <c r="B60" s="1">
        <v>130.2435960000314</v>
      </c>
      <c r="C60" s="1">
        <v>119.2439500000448</v>
      </c>
      <c r="D60" s="1">
        <v>119.2439500000448</v>
      </c>
      <c r="E60">
        <v>138.22564000000008</v>
      </c>
      <c r="F60">
        <v>146.01299999999998</v>
      </c>
      <c r="G60">
        <v>146.01299999999998</v>
      </c>
      <c r="H60">
        <v>146.01299999999998</v>
      </c>
      <c r="I60">
        <v>142.02197800000377</v>
      </c>
      <c r="J60">
        <v>138.22564000000008</v>
      </c>
      <c r="K60">
        <v>119.2439500000448</v>
      </c>
      <c r="L60">
        <v>119.2439500000448</v>
      </c>
      <c r="M60">
        <v>119.2439500000448</v>
      </c>
      <c r="N60">
        <v>119.2439500000448</v>
      </c>
      <c r="O60">
        <v>119.2439500000448</v>
      </c>
      <c r="P60">
        <v>130.2435960000314</v>
      </c>
      <c r="Q60">
        <v>130.2435960000314</v>
      </c>
      <c r="R60">
        <v>130.2435960000314</v>
      </c>
      <c r="S60">
        <v>119.2439500000448</v>
      </c>
      <c r="T60">
        <v>130.2435960000314</v>
      </c>
      <c r="U60">
        <v>129.36751800002571</v>
      </c>
      <c r="V60">
        <v>135.8894320000033</v>
      </c>
      <c r="W60">
        <v>119.2439500000448</v>
      </c>
      <c r="X60">
        <v>129.36751800002571</v>
      </c>
      <c r="Y60">
        <v>119.2439500000448</v>
      </c>
      <c r="Z60">
        <v>119.2439500000448</v>
      </c>
      <c r="AA60">
        <v>131.80106800000297</v>
      </c>
      <c r="AB60">
        <v>130.2435960000314</v>
      </c>
      <c r="AC60">
        <v>130.2435960000314</v>
      </c>
      <c r="AD60">
        <v>130.2435960000314</v>
      </c>
      <c r="AE60">
        <v>119.2439500000448</v>
      </c>
      <c r="AF60">
        <v>130.2435960000314</v>
      </c>
      <c r="AG60">
        <v>130.2435960000314</v>
      </c>
      <c r="AH60">
        <v>129.36751800002571</v>
      </c>
    </row>
    <row r="61" spans="1:34" x14ac:dyDescent="0.3">
      <c r="A61" s="26">
        <f ca="1">Exceedance!U61</f>
        <v>47880</v>
      </c>
      <c r="B61" s="1">
        <v>116.65085400002812</v>
      </c>
      <c r="C61" s="1">
        <v>106.79917500004014</v>
      </c>
      <c r="D61" s="1">
        <v>106.79917500004014</v>
      </c>
      <c r="E61">
        <v>123.79986000000009</v>
      </c>
      <c r="F61">
        <v>130.77449999999996</v>
      </c>
      <c r="G61">
        <v>130.77449999999996</v>
      </c>
      <c r="H61">
        <v>130.77449999999996</v>
      </c>
      <c r="I61">
        <v>127.19999700000339</v>
      </c>
      <c r="J61">
        <v>123.79986000000009</v>
      </c>
      <c r="K61">
        <v>106.79917500004014</v>
      </c>
      <c r="L61">
        <v>106.79917500004014</v>
      </c>
      <c r="M61">
        <v>106.79917500004014</v>
      </c>
      <c r="N61">
        <v>106.79917500004014</v>
      </c>
      <c r="O61">
        <v>106.79917500004014</v>
      </c>
      <c r="P61">
        <v>116.65085400002812</v>
      </c>
      <c r="Q61">
        <v>116.65085400002812</v>
      </c>
      <c r="R61">
        <v>116.65085400002812</v>
      </c>
      <c r="S61">
        <v>106.79917500004014</v>
      </c>
      <c r="T61">
        <v>116.65085400002812</v>
      </c>
      <c r="U61">
        <v>115.86620700002302</v>
      </c>
      <c r="V61">
        <v>121.70746800000295</v>
      </c>
      <c r="W61">
        <v>106.79917500004014</v>
      </c>
      <c r="X61">
        <v>115.86620700002302</v>
      </c>
      <c r="Y61">
        <v>106.79917500004014</v>
      </c>
      <c r="Z61">
        <v>106.79917500004014</v>
      </c>
      <c r="AA61">
        <v>118.04578200000267</v>
      </c>
      <c r="AB61">
        <v>116.65085400002812</v>
      </c>
      <c r="AC61">
        <v>116.65085400002812</v>
      </c>
      <c r="AD61">
        <v>116.65085400002812</v>
      </c>
      <c r="AE61">
        <v>106.79917500004014</v>
      </c>
      <c r="AF61">
        <v>116.65085400002812</v>
      </c>
      <c r="AG61">
        <v>116.65085400002812</v>
      </c>
      <c r="AH61">
        <v>115.86620700002302</v>
      </c>
    </row>
    <row r="62" spans="1:34" x14ac:dyDescent="0.3">
      <c r="A62" s="26">
        <f ca="1">Exceedance!U62</f>
        <v>47908</v>
      </c>
      <c r="B62" s="1">
        <v>112.04144400002704</v>
      </c>
      <c r="C62" s="1">
        <v>102.57905000003855</v>
      </c>
      <c r="D62" s="1">
        <v>102.57905000003855</v>
      </c>
      <c r="E62">
        <v>118.90796000000007</v>
      </c>
      <c r="F62">
        <v>125.60699999999997</v>
      </c>
      <c r="G62">
        <v>125.60699999999997</v>
      </c>
      <c r="H62">
        <v>125.60699999999997</v>
      </c>
      <c r="I62">
        <v>122.17374200000324</v>
      </c>
      <c r="J62">
        <v>118.90796000000007</v>
      </c>
      <c r="K62">
        <v>102.57905000003855</v>
      </c>
      <c r="L62">
        <v>102.57905000003855</v>
      </c>
      <c r="M62">
        <v>102.57905000003855</v>
      </c>
      <c r="N62">
        <v>102.57905000003855</v>
      </c>
      <c r="O62">
        <v>102.57905000003855</v>
      </c>
      <c r="P62">
        <v>112.04144400002704</v>
      </c>
      <c r="Q62">
        <v>112.04144400002704</v>
      </c>
      <c r="R62">
        <v>112.04144400002704</v>
      </c>
      <c r="S62">
        <v>102.57905000003855</v>
      </c>
      <c r="T62">
        <v>112.04144400002704</v>
      </c>
      <c r="U62">
        <v>111.28780200002211</v>
      </c>
      <c r="V62">
        <v>116.89824800000284</v>
      </c>
      <c r="W62">
        <v>102.57905000003855</v>
      </c>
      <c r="X62">
        <v>111.28780200002211</v>
      </c>
      <c r="Y62">
        <v>102.57905000003855</v>
      </c>
      <c r="Z62">
        <v>102.57905000003855</v>
      </c>
      <c r="AA62">
        <v>113.38125200000258</v>
      </c>
      <c r="AB62">
        <v>112.04144400002704</v>
      </c>
      <c r="AC62">
        <v>112.04144400002704</v>
      </c>
      <c r="AD62">
        <v>112.04144400002704</v>
      </c>
      <c r="AE62">
        <v>102.57905000003855</v>
      </c>
      <c r="AF62">
        <v>112.04144400002704</v>
      </c>
      <c r="AG62">
        <v>112.04144400002704</v>
      </c>
      <c r="AH62">
        <v>111.28780200002211</v>
      </c>
    </row>
    <row r="63" spans="1:34" x14ac:dyDescent="0.3">
      <c r="A63" s="26">
        <f ca="1">Exceedance!U63</f>
        <v>47939</v>
      </c>
      <c r="B63" s="1">
        <v>111.57046800002691</v>
      </c>
      <c r="C63" s="1">
        <v>102.14785000003837</v>
      </c>
      <c r="D63" s="1">
        <v>102.14785000003837</v>
      </c>
      <c r="E63">
        <v>118.4081200000001</v>
      </c>
      <c r="F63">
        <v>125.07899999999997</v>
      </c>
      <c r="G63">
        <v>125.07899999999997</v>
      </c>
      <c r="H63">
        <v>125.07899999999997</v>
      </c>
      <c r="I63">
        <v>121.66017400000322</v>
      </c>
      <c r="J63">
        <v>118.4081200000001</v>
      </c>
      <c r="K63">
        <v>102.14785000003837</v>
      </c>
      <c r="L63">
        <v>102.14785000003837</v>
      </c>
      <c r="M63">
        <v>102.14785000003837</v>
      </c>
      <c r="N63">
        <v>102.14785000003837</v>
      </c>
      <c r="O63">
        <v>102.14785000003837</v>
      </c>
      <c r="P63">
        <v>111.57046800002691</v>
      </c>
      <c r="Q63">
        <v>111.57046800002691</v>
      </c>
      <c r="R63">
        <v>111.57046800002691</v>
      </c>
      <c r="S63">
        <v>102.14785000003837</v>
      </c>
      <c r="T63">
        <v>111.57046800002691</v>
      </c>
      <c r="U63">
        <v>110.81999400002201</v>
      </c>
      <c r="V63">
        <v>116.40685600000282</v>
      </c>
      <c r="W63">
        <v>102.14785000003837</v>
      </c>
      <c r="X63">
        <v>110.81999400002201</v>
      </c>
      <c r="Y63">
        <v>102.14785000003837</v>
      </c>
      <c r="Z63">
        <v>102.14785000003837</v>
      </c>
      <c r="AA63">
        <v>112.90464400000253</v>
      </c>
      <c r="AB63">
        <v>111.57046800002691</v>
      </c>
      <c r="AC63">
        <v>111.57046800002691</v>
      </c>
      <c r="AD63">
        <v>111.57046800002691</v>
      </c>
      <c r="AE63">
        <v>102.14785000003837</v>
      </c>
      <c r="AF63">
        <v>111.57046800002691</v>
      </c>
      <c r="AG63">
        <v>111.57046800002691</v>
      </c>
      <c r="AH63">
        <v>110.81999400002201</v>
      </c>
    </row>
    <row r="64" spans="1:34" x14ac:dyDescent="0.3">
      <c r="A64" s="26">
        <f ca="1">Exceedance!U64</f>
        <v>47969</v>
      </c>
      <c r="B64" s="1">
        <v>103.9947120000251</v>
      </c>
      <c r="C64" s="1">
        <v>95.211900000035797</v>
      </c>
      <c r="D64" s="1">
        <v>95.211900000035797</v>
      </c>
      <c r="E64">
        <v>110.36808000000009</v>
      </c>
      <c r="F64">
        <v>116.586</v>
      </c>
      <c r="G64">
        <v>116.586</v>
      </c>
      <c r="H64">
        <v>116.586</v>
      </c>
      <c r="I64">
        <v>113.39931600000304</v>
      </c>
      <c r="J64">
        <v>110.36808000000009</v>
      </c>
      <c r="K64">
        <v>95.211900000035797</v>
      </c>
      <c r="L64">
        <v>95.211900000035797</v>
      </c>
      <c r="M64">
        <v>95.211900000035797</v>
      </c>
      <c r="N64">
        <v>95.211900000035797</v>
      </c>
      <c r="O64">
        <v>95.211900000035797</v>
      </c>
      <c r="P64">
        <v>103.9947120000251</v>
      </c>
      <c r="Q64">
        <v>103.9947120000251</v>
      </c>
      <c r="R64">
        <v>103.9947120000251</v>
      </c>
      <c r="S64">
        <v>95.211900000035797</v>
      </c>
      <c r="T64">
        <v>103.9947120000251</v>
      </c>
      <c r="U64">
        <v>103.29519600002052</v>
      </c>
      <c r="V64">
        <v>108.50270400000267</v>
      </c>
      <c r="W64">
        <v>95.211900000035797</v>
      </c>
      <c r="X64">
        <v>103.29519600002052</v>
      </c>
      <c r="Y64">
        <v>95.211900000035797</v>
      </c>
      <c r="Z64">
        <v>95.211900000035797</v>
      </c>
      <c r="AA64">
        <v>105.23829600000239</v>
      </c>
      <c r="AB64">
        <v>103.9947120000251</v>
      </c>
      <c r="AC64">
        <v>103.9947120000251</v>
      </c>
      <c r="AD64">
        <v>103.9947120000251</v>
      </c>
      <c r="AE64">
        <v>95.211900000035797</v>
      </c>
      <c r="AF64">
        <v>103.9947120000251</v>
      </c>
      <c r="AG64">
        <v>103.9947120000251</v>
      </c>
      <c r="AH64">
        <v>103.29519600002052</v>
      </c>
    </row>
    <row r="65" spans="1:34" x14ac:dyDescent="0.3">
      <c r="A65" s="26">
        <f ca="1">Exceedance!U65</f>
        <v>48000</v>
      </c>
      <c r="B65" s="1">
        <v>109.43368200002641</v>
      </c>
      <c r="C65" s="1">
        <v>100.19152500003767</v>
      </c>
      <c r="D65" s="1">
        <v>100.19152500003767</v>
      </c>
      <c r="E65">
        <v>116.14038000000011</v>
      </c>
      <c r="F65">
        <v>122.68349999999997</v>
      </c>
      <c r="G65">
        <v>122.68349999999997</v>
      </c>
      <c r="H65">
        <v>122.68349999999997</v>
      </c>
      <c r="I65">
        <v>119.3301510000032</v>
      </c>
      <c r="J65">
        <v>116.14038000000011</v>
      </c>
      <c r="K65">
        <v>100.19152500003767</v>
      </c>
      <c r="L65">
        <v>100.19152500003767</v>
      </c>
      <c r="M65">
        <v>100.19152500003767</v>
      </c>
      <c r="N65">
        <v>100.19152500003767</v>
      </c>
      <c r="O65">
        <v>100.19152500003767</v>
      </c>
      <c r="P65">
        <v>109.43368200002641</v>
      </c>
      <c r="Q65">
        <v>109.43368200002641</v>
      </c>
      <c r="R65">
        <v>109.43368200002641</v>
      </c>
      <c r="S65">
        <v>100.19152500003767</v>
      </c>
      <c r="T65">
        <v>109.43368200002641</v>
      </c>
      <c r="U65">
        <v>108.6975810000216</v>
      </c>
      <c r="V65">
        <v>114.17744400000278</v>
      </c>
      <c r="W65">
        <v>100.19152500003767</v>
      </c>
      <c r="X65">
        <v>108.6975810000216</v>
      </c>
      <c r="Y65">
        <v>100.19152500003767</v>
      </c>
      <c r="Z65">
        <v>100.19152500003767</v>
      </c>
      <c r="AA65">
        <v>110.74230600000251</v>
      </c>
      <c r="AB65">
        <v>109.43368200002641</v>
      </c>
      <c r="AC65">
        <v>109.43368200002641</v>
      </c>
      <c r="AD65">
        <v>109.43368200002641</v>
      </c>
      <c r="AE65">
        <v>100.19152500003767</v>
      </c>
      <c r="AF65">
        <v>109.43368200002641</v>
      </c>
      <c r="AG65">
        <v>109.43368200002641</v>
      </c>
      <c r="AH65">
        <v>108.6975810000216</v>
      </c>
    </row>
    <row r="66" spans="1:34" x14ac:dyDescent="0.3">
      <c r="A66" s="26">
        <f ca="1">Exceedance!U66</f>
        <v>48030</v>
      </c>
      <c r="B66" s="1">
        <v>115.68481800002793</v>
      </c>
      <c r="C66" s="1">
        <v>105.91472500003982</v>
      </c>
      <c r="D66" s="1">
        <v>105.91472500003982</v>
      </c>
      <c r="E66">
        <v>122.77462000000011</v>
      </c>
      <c r="F66">
        <v>129.69150000000002</v>
      </c>
      <c r="G66">
        <v>129.69150000000002</v>
      </c>
      <c r="H66">
        <v>129.69150000000002</v>
      </c>
      <c r="I66">
        <v>126.14659900000338</v>
      </c>
      <c r="J66">
        <v>122.77462000000011</v>
      </c>
      <c r="K66">
        <v>105.91472500003982</v>
      </c>
      <c r="L66">
        <v>105.91472500003982</v>
      </c>
      <c r="M66">
        <v>105.91472500003982</v>
      </c>
      <c r="N66">
        <v>105.91472500003982</v>
      </c>
      <c r="O66">
        <v>105.91472500003982</v>
      </c>
      <c r="P66">
        <v>115.68481800002793</v>
      </c>
      <c r="Q66">
        <v>115.68481800002793</v>
      </c>
      <c r="R66">
        <v>115.68481800002793</v>
      </c>
      <c r="S66">
        <v>105.91472500003982</v>
      </c>
      <c r="T66">
        <v>115.68481800002793</v>
      </c>
      <c r="U66">
        <v>114.90666900002286</v>
      </c>
      <c r="V66">
        <v>120.69955600000297</v>
      </c>
      <c r="W66">
        <v>105.91472500003982</v>
      </c>
      <c r="X66">
        <v>114.90666900002286</v>
      </c>
      <c r="Y66">
        <v>105.91472500003982</v>
      </c>
      <c r="Z66">
        <v>105.91472500003982</v>
      </c>
      <c r="AA66">
        <v>117.06819400000266</v>
      </c>
      <c r="AB66">
        <v>115.68481800002793</v>
      </c>
      <c r="AC66">
        <v>115.68481800002793</v>
      </c>
      <c r="AD66">
        <v>115.68481800002793</v>
      </c>
      <c r="AE66">
        <v>105.91472500003982</v>
      </c>
      <c r="AF66">
        <v>115.68481800002793</v>
      </c>
      <c r="AG66">
        <v>115.68481800002793</v>
      </c>
      <c r="AH66">
        <v>114.90666900002286</v>
      </c>
    </row>
    <row r="67" spans="1:34" x14ac:dyDescent="0.3">
      <c r="A67" s="26">
        <f ca="1">Exceedance!U67</f>
        <v>48061</v>
      </c>
      <c r="B67" s="1">
        <v>122.41763400002954</v>
      </c>
      <c r="C67" s="1">
        <v>112.07892500004213</v>
      </c>
      <c r="D67" s="1">
        <v>112.07892500004213</v>
      </c>
      <c r="E67">
        <v>129.92006000000012</v>
      </c>
      <c r="F67">
        <v>137.23949999999996</v>
      </c>
      <c r="G67">
        <v>137.23949999999996</v>
      </c>
      <c r="H67">
        <v>137.23949999999996</v>
      </c>
      <c r="I67">
        <v>133.48828700000357</v>
      </c>
      <c r="J67">
        <v>129.92006000000012</v>
      </c>
      <c r="K67">
        <v>112.07892500004213</v>
      </c>
      <c r="L67">
        <v>112.07892500004213</v>
      </c>
      <c r="M67">
        <v>112.07892500004213</v>
      </c>
      <c r="N67">
        <v>112.07892500004213</v>
      </c>
      <c r="O67">
        <v>112.07892500004213</v>
      </c>
      <c r="P67">
        <v>122.41763400002954</v>
      </c>
      <c r="Q67">
        <v>122.41763400002954</v>
      </c>
      <c r="R67">
        <v>122.41763400002954</v>
      </c>
      <c r="S67">
        <v>112.07892500004213</v>
      </c>
      <c r="T67">
        <v>122.41763400002954</v>
      </c>
      <c r="U67">
        <v>121.59419700002415</v>
      </c>
      <c r="V67">
        <v>127.72422800000312</v>
      </c>
      <c r="W67">
        <v>112.07892500004213</v>
      </c>
      <c r="X67">
        <v>121.59419700002415</v>
      </c>
      <c r="Y67">
        <v>112.07892500004213</v>
      </c>
      <c r="Z67">
        <v>112.07892500004213</v>
      </c>
      <c r="AA67">
        <v>123.8815220000028</v>
      </c>
      <c r="AB67">
        <v>122.41763400002954</v>
      </c>
      <c r="AC67">
        <v>122.41763400002954</v>
      </c>
      <c r="AD67">
        <v>122.41763400002954</v>
      </c>
      <c r="AE67">
        <v>112.07892500004213</v>
      </c>
      <c r="AF67">
        <v>122.41763400002954</v>
      </c>
      <c r="AG67">
        <v>122.41763400002954</v>
      </c>
      <c r="AH67">
        <v>121.59419700002415</v>
      </c>
    </row>
    <row r="68" spans="1:34" x14ac:dyDescent="0.3">
      <c r="A68" s="26">
        <f ca="1">Exceedance!U68</f>
        <v>48092</v>
      </c>
      <c r="B68" s="1">
        <v>120.18986400002898</v>
      </c>
      <c r="C68" s="1">
        <v>110.03930000004137</v>
      </c>
      <c r="D68" s="1">
        <v>110.03930000004137</v>
      </c>
      <c r="E68">
        <v>127.55576000000008</v>
      </c>
      <c r="F68">
        <v>134.74199999999996</v>
      </c>
      <c r="G68">
        <v>134.74199999999996</v>
      </c>
      <c r="H68">
        <v>134.74199999999996</v>
      </c>
      <c r="I68">
        <v>131.05905200000348</v>
      </c>
      <c r="J68">
        <v>127.55576000000008</v>
      </c>
      <c r="K68">
        <v>110.03930000004137</v>
      </c>
      <c r="L68">
        <v>110.03930000004137</v>
      </c>
      <c r="M68">
        <v>110.03930000004137</v>
      </c>
      <c r="N68">
        <v>110.03930000004137</v>
      </c>
      <c r="O68">
        <v>110.03930000004137</v>
      </c>
      <c r="P68">
        <v>120.18986400002898</v>
      </c>
      <c r="Q68">
        <v>120.18986400002898</v>
      </c>
      <c r="R68">
        <v>120.18986400002898</v>
      </c>
      <c r="S68">
        <v>110.03930000004137</v>
      </c>
      <c r="T68">
        <v>120.18986400002898</v>
      </c>
      <c r="U68">
        <v>119.38141200002372</v>
      </c>
      <c r="V68">
        <v>125.39988800000306</v>
      </c>
      <c r="W68">
        <v>110.03930000004137</v>
      </c>
      <c r="X68">
        <v>119.38141200002372</v>
      </c>
      <c r="Y68">
        <v>110.03930000004137</v>
      </c>
      <c r="Z68">
        <v>110.03930000004137</v>
      </c>
      <c r="AA68">
        <v>121.62711200000273</v>
      </c>
      <c r="AB68">
        <v>120.18986400002898</v>
      </c>
      <c r="AC68">
        <v>120.18986400002898</v>
      </c>
      <c r="AD68">
        <v>120.18986400002898</v>
      </c>
      <c r="AE68">
        <v>110.03930000004137</v>
      </c>
      <c r="AF68">
        <v>120.18986400002898</v>
      </c>
      <c r="AG68">
        <v>120.18986400002898</v>
      </c>
      <c r="AH68">
        <v>119.38141200002372</v>
      </c>
    </row>
    <row r="69" spans="1:34" x14ac:dyDescent="0.3">
      <c r="A69" s="26" t="str">
        <f ca="1">Exceedance!U69</f>
        <v/>
      </c>
      <c r="B69" s="1"/>
      <c r="C69" s="1"/>
      <c r="D69" s="1"/>
    </row>
    <row r="70" spans="1:34" x14ac:dyDescent="0.3">
      <c r="A70" s="26" t="str">
        <f ca="1">Exceedance!U70</f>
        <v/>
      </c>
      <c r="B70" s="1"/>
      <c r="C70" s="1"/>
      <c r="D70" s="1"/>
    </row>
    <row r="71" spans="1:34" x14ac:dyDescent="0.3">
      <c r="A71" s="26" t="str">
        <f ca="1">Exceedance!U71</f>
        <v/>
      </c>
      <c r="B71" s="1"/>
      <c r="C71" s="1"/>
      <c r="D71" s="1"/>
    </row>
    <row r="72" spans="1:34" x14ac:dyDescent="0.3">
      <c r="A72" s="26" t="str">
        <f ca="1">Exceedance!U72</f>
        <v/>
      </c>
      <c r="B72" s="1"/>
      <c r="C72" s="1"/>
      <c r="D72" s="1"/>
    </row>
    <row r="73" spans="1:34" x14ac:dyDescent="0.3">
      <c r="A73" s="26" t="str">
        <f ca="1">Exceedance!U73</f>
        <v/>
      </c>
      <c r="B73" s="1"/>
      <c r="C73" s="1"/>
      <c r="D73" s="1"/>
    </row>
    <row r="74" spans="1:34" x14ac:dyDescent="0.3">
      <c r="A74" s="26" t="str">
        <f ca="1">Exceedance!U74</f>
        <v/>
      </c>
      <c r="B74" s="1"/>
      <c r="C74" s="1"/>
      <c r="D74" s="1"/>
    </row>
    <row r="75" spans="1:34" x14ac:dyDescent="0.3">
      <c r="A75" s="26" t="str">
        <f ca="1">Exceedance!U75</f>
        <v/>
      </c>
      <c r="B75" s="1"/>
      <c r="C75" s="1"/>
      <c r="D75" s="1"/>
    </row>
    <row r="76" spans="1:34" x14ac:dyDescent="0.3">
      <c r="A76" s="26" t="str">
        <f ca="1">Exceedance!U76</f>
        <v/>
      </c>
      <c r="B76" s="1"/>
      <c r="C76" s="1"/>
      <c r="D76" s="1"/>
    </row>
    <row r="77" spans="1:34" x14ac:dyDescent="0.3">
      <c r="A77" s="26" t="str">
        <f ca="1">Exceedance!U77</f>
        <v/>
      </c>
      <c r="B77" s="1"/>
      <c r="C77" s="1"/>
      <c r="D77" s="1"/>
    </row>
    <row r="78" spans="1:34" x14ac:dyDescent="0.3">
      <c r="A78" s="26" t="str">
        <f ca="1">Exceedance!U78</f>
        <v/>
      </c>
      <c r="B78" s="1"/>
      <c r="C78" s="1"/>
      <c r="D78" s="1"/>
    </row>
    <row r="79" spans="1:34" x14ac:dyDescent="0.3">
      <c r="A79" s="26" t="str">
        <f ca="1">Exceedance!U79</f>
        <v/>
      </c>
      <c r="B79" s="1"/>
      <c r="C79" s="1"/>
      <c r="D79" s="1"/>
    </row>
    <row r="80" spans="1:34" x14ac:dyDescent="0.3">
      <c r="A80" s="26" t="str">
        <f ca="1">Exceedance!U80</f>
        <v/>
      </c>
      <c r="B80" s="1"/>
      <c r="C80" s="1"/>
      <c r="D80" s="1"/>
    </row>
    <row r="81" spans="1:4" x14ac:dyDescent="0.3">
      <c r="A81" s="26" t="str">
        <f ca="1">Exceedance!U81</f>
        <v/>
      </c>
      <c r="B81" s="1"/>
      <c r="C81" s="1"/>
      <c r="D81" s="1"/>
    </row>
    <row r="82" spans="1:4" x14ac:dyDescent="0.3">
      <c r="A82" s="26" t="str">
        <f ca="1">Exceedance!U82</f>
        <v/>
      </c>
      <c r="B82" s="1"/>
      <c r="C82" s="1"/>
      <c r="D82" s="1"/>
    </row>
    <row r="83" spans="1:4" x14ac:dyDescent="0.3">
      <c r="A83" s="26" t="str">
        <f ca="1">Exceedance!U83</f>
        <v/>
      </c>
      <c r="B83" s="1"/>
      <c r="C83" s="1"/>
      <c r="D83" s="1"/>
    </row>
    <row r="84" spans="1:4" x14ac:dyDescent="0.3">
      <c r="A84" s="26" t="str">
        <f ca="1">Exceedance!U84</f>
        <v/>
      </c>
      <c r="B84" s="1"/>
      <c r="C84" s="1"/>
      <c r="D84" s="1"/>
    </row>
    <row r="85" spans="1:4" x14ac:dyDescent="0.3">
      <c r="A85" s="26" t="str">
        <f ca="1">Exceedance!U85</f>
        <v/>
      </c>
      <c r="B85" s="1"/>
      <c r="C85" s="1"/>
      <c r="D85" s="1"/>
    </row>
    <row r="86" spans="1:4" x14ac:dyDescent="0.3">
      <c r="A86" s="26" t="str">
        <f ca="1">Exceedance!U86</f>
        <v/>
      </c>
      <c r="B86" s="1"/>
      <c r="C86" s="1"/>
      <c r="D86" s="1"/>
    </row>
    <row r="87" spans="1:4" x14ac:dyDescent="0.3">
      <c r="A87" s="26" t="str">
        <f ca="1">Exceedance!U87</f>
        <v/>
      </c>
      <c r="B87" s="1"/>
      <c r="C87" s="1"/>
      <c r="D87" s="1"/>
    </row>
    <row r="88" spans="1:4" x14ac:dyDescent="0.3">
      <c r="A88" s="26" t="str">
        <f ca="1">Exceedance!U88</f>
        <v/>
      </c>
      <c r="B88" s="1"/>
      <c r="C88" s="1"/>
      <c r="D88" s="1"/>
    </row>
    <row r="89" spans="1:4" x14ac:dyDescent="0.3">
      <c r="A89" s="26" t="str">
        <f ca="1">Exceedance!U89</f>
        <v/>
      </c>
      <c r="B89" s="1"/>
      <c r="C89" s="1"/>
      <c r="D89" s="1"/>
    </row>
    <row r="90" spans="1:4" x14ac:dyDescent="0.3">
      <c r="A90" s="26" t="str">
        <f ca="1">Exceedance!U90</f>
        <v/>
      </c>
      <c r="B90" s="1"/>
      <c r="C90" s="1"/>
      <c r="D90" s="1"/>
    </row>
    <row r="91" spans="1:4" x14ac:dyDescent="0.3">
      <c r="A91" s="26" t="str">
        <f ca="1">Exceedance!U91</f>
        <v/>
      </c>
      <c r="B91" s="1"/>
      <c r="C91" s="1"/>
      <c r="D91" s="1"/>
    </row>
    <row r="92" spans="1:4" x14ac:dyDescent="0.3">
      <c r="A92" s="26" t="str">
        <f ca="1">Exceedance!U92</f>
        <v/>
      </c>
      <c r="B92" s="1"/>
      <c r="C92" s="1"/>
      <c r="D92" s="1"/>
    </row>
    <row r="93" spans="1:4" x14ac:dyDescent="0.3">
      <c r="A93" s="26" t="str">
        <f ca="1">Exceedance!U93</f>
        <v/>
      </c>
      <c r="B93" s="1"/>
      <c r="C93" s="1"/>
      <c r="D93" s="1"/>
    </row>
    <row r="94" spans="1:4" x14ac:dyDescent="0.3">
      <c r="A94" s="26" t="str">
        <f ca="1">Exceedance!U94</f>
        <v/>
      </c>
      <c r="B94" s="1"/>
      <c r="C94" s="1"/>
      <c r="D94" s="1"/>
    </row>
    <row r="95" spans="1:4" x14ac:dyDescent="0.3">
      <c r="A95" s="26" t="str">
        <f ca="1">Exceedance!U95</f>
        <v/>
      </c>
      <c r="B95" s="1"/>
      <c r="C95" s="1"/>
      <c r="D95" s="1"/>
    </row>
    <row r="96" spans="1:4" x14ac:dyDescent="0.3">
      <c r="A96" s="26" t="str">
        <f ca="1">Exceedance!U96</f>
        <v/>
      </c>
      <c r="B96" s="1"/>
      <c r="C96" s="1"/>
      <c r="D96" s="1"/>
    </row>
    <row r="97" spans="1:4" x14ac:dyDescent="0.3">
      <c r="A97" s="26" t="str">
        <f ca="1">Exceedance!U97</f>
        <v/>
      </c>
      <c r="B97" s="1"/>
      <c r="C97" s="1"/>
      <c r="D97" s="1"/>
    </row>
    <row r="98" spans="1:4" x14ac:dyDescent="0.3">
      <c r="A98" s="26" t="str">
        <f ca="1">Exceedance!U98</f>
        <v/>
      </c>
      <c r="B98" s="1"/>
      <c r="C98" s="1"/>
      <c r="D98" s="1"/>
    </row>
    <row r="99" spans="1:4" x14ac:dyDescent="0.3">
      <c r="A99" s="26" t="str">
        <f ca="1">Exceedance!U99</f>
        <v/>
      </c>
      <c r="B99" s="1"/>
      <c r="C99" s="1"/>
      <c r="D99" s="1"/>
    </row>
    <row r="100" spans="1:4" x14ac:dyDescent="0.3">
      <c r="A100" s="26"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B1:AH1"/>
  </mergeCells>
  <pageMargins left="0.7" right="0.7" top="0.75" bottom="0.75" header="0.3" footer="0.3"/>
  <pageSetup orientation="portrait" horizontalDpi="1200" verticalDpi="1200" r:id="rId1"/>
  <legacyDrawing r:id="rId2"/>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000-000000000000}">
  <sheetPr codeName="Sheet102">
    <tabColor theme="2" tint="-0.499984740745262"/>
  </sheetPr>
  <dimension ref="A1:BQ247"/>
  <sheetViews>
    <sheetView workbookViewId="0">
      <selection activeCell="B4" sqref="B4:AQ175"/>
    </sheetView>
  </sheetViews>
  <sheetFormatPr defaultColWidth="9.44140625" defaultRowHeight="14.4" x14ac:dyDescent="0.3"/>
  <cols>
    <col min="1" max="1" width="14.44140625" style="37" bestFit="1" customWidth="1"/>
    <col min="2" max="4" width="9.44140625" style="185"/>
    <col min="41" max="41" width="10.5546875" bestFit="1" customWidth="1"/>
  </cols>
  <sheetData>
    <row r="1" spans="1:69" s="37" customFormat="1" x14ac:dyDescent="0.3">
      <c r="A1" s="253"/>
      <c r="B1" s="880" t="s">
        <v>562</v>
      </c>
      <c r="C1" s="881"/>
      <c r="D1" s="881"/>
      <c r="E1" s="881"/>
      <c r="F1" s="881"/>
      <c r="G1" s="881"/>
      <c r="H1" s="881"/>
      <c r="I1" s="881"/>
      <c r="J1" s="881"/>
      <c r="K1" s="881"/>
      <c r="L1" s="881"/>
      <c r="M1" s="881"/>
      <c r="N1" s="881"/>
      <c r="O1" s="881"/>
      <c r="P1" s="881"/>
      <c r="Q1" s="881"/>
      <c r="R1" s="881"/>
      <c r="S1" s="881"/>
      <c r="T1" s="881"/>
      <c r="U1" s="881"/>
      <c r="V1" s="881"/>
      <c r="W1" s="881"/>
      <c r="X1" s="881"/>
      <c r="Y1" s="881"/>
      <c r="Z1" s="881"/>
      <c r="AA1" s="881"/>
      <c r="AB1" s="881"/>
      <c r="AC1" s="881"/>
      <c r="AD1" s="881"/>
      <c r="AE1" s="881"/>
      <c r="AF1" s="881"/>
      <c r="AG1" s="881"/>
      <c r="AH1" s="881"/>
      <c r="AI1" s="254"/>
      <c r="AJ1" s="254"/>
      <c r="AK1" s="254"/>
      <c r="AL1" s="254"/>
      <c r="AM1" s="254"/>
      <c r="AN1" s="254"/>
      <c r="AO1" s="254"/>
      <c r="AP1" s="254"/>
      <c r="AQ1" s="254"/>
      <c r="AR1" s="254"/>
      <c r="AS1" s="254"/>
      <c r="AT1" s="254"/>
      <c r="AU1" s="254"/>
      <c r="AV1" s="254"/>
      <c r="AW1" s="254"/>
      <c r="AX1" s="254"/>
      <c r="AY1" s="254"/>
      <c r="AZ1" s="254"/>
      <c r="BA1" s="254"/>
      <c r="BB1" s="254"/>
      <c r="BC1" s="254"/>
      <c r="BD1" s="254"/>
      <c r="BE1" s="254"/>
      <c r="BF1" s="254"/>
      <c r="BG1" s="254"/>
      <c r="BH1" s="254"/>
      <c r="BI1" s="254"/>
      <c r="BJ1" s="254"/>
      <c r="BK1" s="254"/>
      <c r="BL1" s="254"/>
      <c r="BM1" s="254"/>
      <c r="BN1" s="254"/>
      <c r="BO1" s="254"/>
      <c r="BP1" s="254"/>
      <c r="BQ1" s="254"/>
    </row>
    <row r="2" spans="1:69" s="37" customFormat="1" x14ac:dyDescent="0.3">
      <c r="A2" s="253"/>
      <c r="B2" s="254" t="s">
        <v>288</v>
      </c>
      <c r="C2" s="254" t="s">
        <v>287</v>
      </c>
      <c r="D2" s="254" t="s">
        <v>289</v>
      </c>
      <c r="E2" s="254">
        <v>1991</v>
      </c>
      <c r="F2" s="254">
        <v>1992</v>
      </c>
      <c r="G2" s="254">
        <v>1993</v>
      </c>
      <c r="H2" s="254">
        <v>1994</v>
      </c>
      <c r="I2" s="254">
        <v>1995</v>
      </c>
      <c r="J2" s="254">
        <v>1996</v>
      </c>
      <c r="K2" s="254">
        <v>1997</v>
      </c>
      <c r="L2" s="254">
        <v>1998</v>
      </c>
      <c r="M2" s="254">
        <v>1999</v>
      </c>
      <c r="N2" s="254">
        <v>2000</v>
      </c>
      <c r="O2" s="254">
        <v>2001</v>
      </c>
      <c r="P2" s="254">
        <v>2002</v>
      </c>
      <c r="Q2" s="254">
        <v>2003</v>
      </c>
      <c r="R2" s="254">
        <v>2004</v>
      </c>
      <c r="S2" s="254">
        <v>2005</v>
      </c>
      <c r="T2" s="254">
        <v>2006</v>
      </c>
      <c r="U2" s="254">
        <v>2007</v>
      </c>
      <c r="V2" s="254">
        <v>2008</v>
      </c>
      <c r="W2" s="254">
        <v>2009</v>
      </c>
      <c r="X2" s="254">
        <v>2010</v>
      </c>
      <c r="Y2" s="254">
        <v>2011</v>
      </c>
      <c r="Z2" s="254">
        <v>2012</v>
      </c>
      <c r="AA2" s="254">
        <v>2013</v>
      </c>
      <c r="AB2" s="254">
        <v>2014</v>
      </c>
      <c r="AC2" s="254">
        <v>2015</v>
      </c>
      <c r="AD2" s="254">
        <v>2016</v>
      </c>
      <c r="AE2" s="254">
        <v>2017</v>
      </c>
      <c r="AF2" s="254">
        <v>2018</v>
      </c>
      <c r="AG2" s="254">
        <v>2019</v>
      </c>
      <c r="AH2" s="254">
        <v>2020</v>
      </c>
      <c r="AI2" s="254"/>
      <c r="AJ2" s="254"/>
      <c r="AK2" s="254"/>
      <c r="AL2" s="254"/>
      <c r="AM2" s="254"/>
      <c r="AN2" s="254"/>
      <c r="AO2" s="254"/>
      <c r="AP2" s="254"/>
      <c r="AQ2" s="254"/>
      <c r="AR2" s="254"/>
      <c r="AS2" s="254"/>
      <c r="AT2" s="254"/>
      <c r="AU2" s="254"/>
      <c r="AV2" s="254"/>
      <c r="AW2" s="254"/>
      <c r="AX2" s="254"/>
      <c r="AY2" s="254"/>
      <c r="AZ2" s="254"/>
      <c r="BA2" s="254"/>
      <c r="BB2" s="254"/>
      <c r="BC2" s="254"/>
      <c r="BD2" s="254"/>
      <c r="BE2" s="254"/>
      <c r="BF2" s="254"/>
      <c r="BG2" s="254"/>
      <c r="BH2" s="254"/>
      <c r="BI2" s="254"/>
      <c r="BJ2" s="254"/>
      <c r="BK2" s="254"/>
      <c r="BL2" s="254"/>
      <c r="BM2" s="254"/>
      <c r="BN2" s="254"/>
      <c r="BO2" s="254"/>
      <c r="BP2" s="254"/>
      <c r="BQ2" s="254"/>
    </row>
    <row r="3" spans="1:69" s="27" customFormat="1" x14ac:dyDescent="0.3">
      <c r="A3" s="255"/>
      <c r="B3" s="256" t="s">
        <v>323</v>
      </c>
      <c r="C3" s="256" t="s">
        <v>324</v>
      </c>
      <c r="D3" s="256" t="s">
        <v>325</v>
      </c>
      <c r="E3" s="256" t="s">
        <v>326</v>
      </c>
      <c r="F3" s="256" t="s">
        <v>327</v>
      </c>
      <c r="G3" s="256" t="s">
        <v>328</v>
      </c>
      <c r="H3" s="256" t="s">
        <v>329</v>
      </c>
      <c r="I3" s="256" t="s">
        <v>330</v>
      </c>
      <c r="J3" s="256" t="s">
        <v>331</v>
      </c>
      <c r="K3" s="256" t="s">
        <v>332</v>
      </c>
      <c r="L3" s="256" t="s">
        <v>333</v>
      </c>
      <c r="M3" s="256" t="s">
        <v>334</v>
      </c>
      <c r="N3" s="256" t="s">
        <v>335</v>
      </c>
      <c r="O3" s="256" t="s">
        <v>336</v>
      </c>
      <c r="P3" s="256" t="s">
        <v>337</v>
      </c>
      <c r="Q3" s="256" t="s">
        <v>338</v>
      </c>
      <c r="R3" s="256" t="s">
        <v>339</v>
      </c>
      <c r="S3" s="256" t="s">
        <v>340</v>
      </c>
      <c r="T3" s="256" t="s">
        <v>341</v>
      </c>
      <c r="U3" s="256" t="s">
        <v>342</v>
      </c>
      <c r="V3" s="256" t="s">
        <v>343</v>
      </c>
      <c r="W3" s="256" t="s">
        <v>344</v>
      </c>
      <c r="X3" s="256" t="s">
        <v>345</v>
      </c>
      <c r="Y3" s="256" t="s">
        <v>346</v>
      </c>
      <c r="Z3" s="256" t="s">
        <v>347</v>
      </c>
      <c r="AA3" s="256" t="s">
        <v>348</v>
      </c>
      <c r="AB3" s="256" t="s">
        <v>349</v>
      </c>
      <c r="AC3" s="256" t="s">
        <v>350</v>
      </c>
      <c r="AD3" s="256" t="s">
        <v>351</v>
      </c>
      <c r="AE3" s="256" t="s">
        <v>352</v>
      </c>
      <c r="AF3" s="256" t="s">
        <v>353</v>
      </c>
      <c r="AG3" s="256" t="s">
        <v>354</v>
      </c>
      <c r="AH3" s="256" t="s">
        <v>355</v>
      </c>
      <c r="AI3" s="256"/>
      <c r="AJ3" s="256"/>
      <c r="AK3" s="256"/>
      <c r="AL3" s="256"/>
      <c r="AM3" s="256"/>
      <c r="AN3" s="256"/>
      <c r="AO3" s="256"/>
      <c r="AP3" s="256"/>
      <c r="AQ3" s="256"/>
      <c r="AR3" s="256"/>
      <c r="AS3" s="256"/>
      <c r="AT3" s="256"/>
      <c r="AU3" s="256"/>
      <c r="AV3" s="256"/>
      <c r="AW3" s="256"/>
      <c r="AX3" s="256"/>
      <c r="AY3" s="256"/>
      <c r="AZ3" s="256"/>
      <c r="BA3" s="256"/>
      <c r="BB3" s="256"/>
      <c r="BC3" s="256"/>
      <c r="BD3" s="256"/>
      <c r="BE3" s="256"/>
      <c r="BF3" s="256"/>
      <c r="BG3" s="256"/>
      <c r="BH3" s="256"/>
      <c r="BI3" s="256"/>
      <c r="BJ3" s="256"/>
      <c r="BK3" s="256"/>
      <c r="BL3" s="256"/>
      <c r="BM3" s="256"/>
      <c r="BN3" s="256"/>
      <c r="BO3" s="256"/>
      <c r="BP3" s="256"/>
      <c r="BQ3" s="256"/>
    </row>
    <row r="4" spans="1:69" x14ac:dyDescent="0.3">
      <c r="A4" s="257">
        <f ca="1">DATE(LOOKUP(Comparison!$D$3,TimestepID,StartYear),1,1)</f>
        <v>46023</v>
      </c>
      <c r="B4" s="1">
        <v>0</v>
      </c>
      <c r="C4" s="1">
        <v>0</v>
      </c>
      <c r="D4" s="1">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row>
    <row r="5" spans="1:69" x14ac:dyDescent="0.3">
      <c r="A5" s="257">
        <f ca="1">IF(EDATE($A$4,12)&lt;=EDATE(DATE(LOOKUP(Comparison!$D$3,TimestepID,StartYear),1,1),(LOOKUP(Comparison!$B$6,TimestepID,Duration)-1)),EDATE(A4,12),"")</f>
        <v>46388</v>
      </c>
      <c r="B5" s="1">
        <v>0</v>
      </c>
      <c r="C5" s="1">
        <v>0</v>
      </c>
      <c r="D5" s="1">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row>
    <row r="6" spans="1:69" x14ac:dyDescent="0.3">
      <c r="A6" s="257">
        <f ca="1">IF(EDATE($A$4,24)&lt;=EDATE(DATE(LOOKUP(Comparison!$D$3,TimestepID,StartYear),12,31),(LOOKUP(Comparison!$B$6,TimestepID,Duration)-1)),EDATE(A5,12),"")</f>
        <v>46753</v>
      </c>
      <c r="B6" s="1">
        <v>0</v>
      </c>
      <c r="C6" s="1">
        <v>0</v>
      </c>
      <c r="D6" s="1">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row>
    <row r="7" spans="1:69" x14ac:dyDescent="0.3">
      <c r="A7" s="257">
        <f ca="1">IF(EDATE($A$4,36)&lt;=EDATE(DATE(LOOKUP(Comparison!$D$3,TimestepID,StartYear),1,1),(LOOKUP(Comparison!$B$6,TimestepID,Duration)-1)),EDATE(A6,12),"")</f>
        <v>47119</v>
      </c>
      <c r="B7" s="1">
        <v>0</v>
      </c>
      <c r="C7" s="1">
        <v>0</v>
      </c>
      <c r="D7" s="1">
        <v>0</v>
      </c>
      <c r="E7">
        <v>0</v>
      </c>
      <c r="F7">
        <v>0</v>
      </c>
      <c r="G7">
        <v>0</v>
      </c>
      <c r="H7">
        <v>1</v>
      </c>
      <c r="I7">
        <v>0</v>
      </c>
      <c r="J7">
        <v>0</v>
      </c>
      <c r="K7">
        <v>0</v>
      </c>
      <c r="L7">
        <v>0</v>
      </c>
      <c r="M7">
        <v>0</v>
      </c>
      <c r="N7">
        <v>0</v>
      </c>
      <c r="O7">
        <v>0</v>
      </c>
      <c r="P7">
        <v>0</v>
      </c>
      <c r="Q7">
        <v>0</v>
      </c>
      <c r="R7">
        <v>0</v>
      </c>
      <c r="S7">
        <v>0</v>
      </c>
      <c r="T7">
        <v>0</v>
      </c>
      <c r="U7">
        <v>0</v>
      </c>
      <c r="V7">
        <v>0</v>
      </c>
      <c r="W7">
        <v>0</v>
      </c>
      <c r="X7">
        <v>0</v>
      </c>
      <c r="Y7">
        <v>0</v>
      </c>
      <c r="Z7">
        <v>0</v>
      </c>
      <c r="AA7">
        <v>0</v>
      </c>
      <c r="AB7">
        <v>0</v>
      </c>
      <c r="AC7">
        <v>0</v>
      </c>
      <c r="AD7">
        <v>0</v>
      </c>
      <c r="AE7">
        <v>0</v>
      </c>
      <c r="AF7">
        <v>0</v>
      </c>
      <c r="AG7">
        <v>0</v>
      </c>
      <c r="AH7">
        <v>0</v>
      </c>
    </row>
    <row r="8" spans="1:69" x14ac:dyDescent="0.3">
      <c r="A8" s="257">
        <f ca="1">IF(EDATE($A$4,48)&lt;=EDATE(DATE(LOOKUP(Comparison!$D$3,TimestepID,StartYear),1,1),(LOOKUP(Comparison!$B$6,TimestepID,Duration)-1)),EDATE(A7,12),"")</f>
        <v>47484</v>
      </c>
      <c r="B8" s="1">
        <v>0</v>
      </c>
      <c r="C8" s="1">
        <v>0</v>
      </c>
      <c r="D8" s="1">
        <v>0</v>
      </c>
      <c r="E8">
        <v>0</v>
      </c>
      <c r="F8">
        <v>1</v>
      </c>
      <c r="G8">
        <v>1</v>
      </c>
      <c r="H8">
        <v>1</v>
      </c>
      <c r="I8">
        <v>1</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69" x14ac:dyDescent="0.3">
      <c r="A9" s="257">
        <f ca="1">IF(EDATE($A$4,48)&lt;=EDATE(DATE(LOOKUP(Comparison!$D$3,TimestepID,StartYear),1,1),(LOOKUP(Comparison!$B$6,TimestepID,Duration)-1)),EDATE(A8,12),"")</f>
        <v>47849</v>
      </c>
      <c r="B9" s="1">
        <v>0</v>
      </c>
      <c r="C9" s="1">
        <v>0</v>
      </c>
      <c r="D9" s="1">
        <v>0</v>
      </c>
      <c r="E9">
        <v>1</v>
      </c>
      <c r="F9">
        <v>1</v>
      </c>
      <c r="G9">
        <v>1</v>
      </c>
      <c r="H9">
        <v>1</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69" x14ac:dyDescent="0.3">
      <c r="A10" s="257">
        <f ca="1">IF(EDATE($A$4,48)&lt;=EDATE(DATE(LOOKUP(Comparison!$D$3,TimestepID,StartYear),1,1),(LOOKUP(Comparison!$B$6,TimestepID,Duration)-1)),EDATE(A9,12),"")</f>
        <v>48214</v>
      </c>
      <c r="B10" s="1"/>
      <c r="C10" s="1"/>
      <c r="D10" s="1"/>
    </row>
    <row r="11" spans="1:69" x14ac:dyDescent="0.3">
      <c r="A11" s="257">
        <f ca="1">IF(EDATE($A$4,48)&lt;=EDATE(DATE(LOOKUP(Comparison!$D$3,TimestepID,StartYear),1,1),(LOOKUP(Comparison!$B$6,TimestepID,Duration)-1)),EDATE(A10,12),"")</f>
        <v>48580</v>
      </c>
      <c r="B11" s="1"/>
      <c r="C11" s="1"/>
      <c r="D11" s="1"/>
      <c r="F11" s="459"/>
    </row>
    <row r="12" spans="1:69" x14ac:dyDescent="0.3">
      <c r="A12" s="257">
        <f ca="1">IF(EDATE($A$4,48)&lt;=EDATE(DATE(LOOKUP(Comparison!$D$3,TimestepID,StartYear),1,1),(LOOKUP(Comparison!$B$6,TimestepID,Duration)-1)),EDATE(A11,12),"")</f>
        <v>48945</v>
      </c>
      <c r="B12" s="1"/>
      <c r="C12" s="1"/>
      <c r="D12" s="1"/>
      <c r="F12" s="459"/>
    </row>
    <row r="13" spans="1:69" x14ac:dyDescent="0.3">
      <c r="A13" s="257"/>
      <c r="B13" s="1"/>
      <c r="C13" s="1"/>
      <c r="D13" s="1"/>
      <c r="F13" s="459"/>
    </row>
    <row r="14" spans="1:69" x14ac:dyDescent="0.3">
      <c r="A14" s="257"/>
      <c r="B14" s="1"/>
      <c r="C14" s="1"/>
      <c r="D14" s="1"/>
      <c r="F14" s="459"/>
    </row>
    <row r="15" spans="1:69" x14ac:dyDescent="0.3">
      <c r="A15" s="258"/>
      <c r="B15" s="1"/>
      <c r="C15" s="1"/>
      <c r="D15" s="1"/>
      <c r="F15" s="459"/>
    </row>
    <row r="16" spans="1:69" x14ac:dyDescent="0.3">
      <c r="A16" s="36"/>
      <c r="B16" s="1"/>
      <c r="C16" s="1"/>
      <c r="D16" s="1"/>
      <c r="F16" s="459"/>
    </row>
    <row r="17" spans="1:4" x14ac:dyDescent="0.3">
      <c r="A17" s="36"/>
      <c r="B17" s="1"/>
      <c r="C17" s="1"/>
      <c r="D17" s="1"/>
    </row>
    <row r="18" spans="1:4" x14ac:dyDescent="0.3">
      <c r="A18" s="36"/>
      <c r="B18" s="1"/>
      <c r="C18" s="1"/>
      <c r="D18" s="1"/>
    </row>
    <row r="19" spans="1:4" x14ac:dyDescent="0.3">
      <c r="A19" s="36"/>
      <c r="B19" s="1"/>
      <c r="C19" s="1"/>
      <c r="D19" s="1"/>
    </row>
    <row r="20" spans="1:4" x14ac:dyDescent="0.3">
      <c r="A20" s="36"/>
      <c r="B20" s="1"/>
      <c r="C20" s="1"/>
      <c r="D20" s="1"/>
    </row>
    <row r="21" spans="1:4" x14ac:dyDescent="0.3">
      <c r="A21" s="36"/>
      <c r="B21" s="1"/>
      <c r="C21" s="1"/>
      <c r="D21" s="1"/>
    </row>
    <row r="22" spans="1:4" x14ac:dyDescent="0.3">
      <c r="A22"/>
      <c r="B22" s="1"/>
      <c r="C22" s="1"/>
      <c r="D22" s="1"/>
    </row>
    <row r="23" spans="1:4" x14ac:dyDescent="0.3">
      <c r="A23"/>
      <c r="B23" s="1"/>
      <c r="C23" s="1"/>
      <c r="D23" s="1"/>
    </row>
    <row r="24" spans="1:4" x14ac:dyDescent="0.3">
      <c r="A24"/>
      <c r="B24" s="1"/>
      <c r="C24" s="1"/>
      <c r="D24" s="1"/>
    </row>
    <row r="25" spans="1:4" x14ac:dyDescent="0.3">
      <c r="A25"/>
      <c r="B25" s="1"/>
      <c r="C25" s="1"/>
      <c r="D25" s="1"/>
    </row>
    <row r="26" spans="1:4" x14ac:dyDescent="0.3">
      <c r="A26"/>
      <c r="B26" s="1"/>
      <c r="C26" s="1"/>
      <c r="D26" s="1"/>
    </row>
    <row r="27" spans="1:4" x14ac:dyDescent="0.3">
      <c r="A27"/>
      <c r="B27" s="1"/>
      <c r="C27" s="1"/>
      <c r="D27" s="1"/>
    </row>
    <row r="28" spans="1:4" x14ac:dyDescent="0.3">
      <c r="A28"/>
      <c r="B28" s="1"/>
      <c r="C28" s="1"/>
      <c r="D28" s="1"/>
    </row>
    <row r="29" spans="1:4" x14ac:dyDescent="0.3">
      <c r="A29"/>
      <c r="B29" s="1"/>
      <c r="C29" s="1"/>
      <c r="D29" s="1"/>
    </row>
    <row r="30" spans="1:4" x14ac:dyDescent="0.3">
      <c r="A30"/>
      <c r="B30" s="1"/>
      <c r="C30" s="1"/>
      <c r="D30" s="1"/>
    </row>
    <row r="31" spans="1:4" x14ac:dyDescent="0.3">
      <c r="A31"/>
      <c r="B31" s="1"/>
      <c r="C31" s="1"/>
      <c r="D31" s="1"/>
    </row>
    <row r="32" spans="1:4" x14ac:dyDescent="0.3">
      <c r="A32"/>
      <c r="B32" s="1"/>
      <c r="C32" s="1"/>
      <c r="D32" s="1"/>
    </row>
    <row r="33" spans="1:4" x14ac:dyDescent="0.3">
      <c r="A33"/>
      <c r="B33" s="1"/>
      <c r="C33" s="1"/>
      <c r="D33" s="1"/>
    </row>
    <row r="34" spans="1:4" x14ac:dyDescent="0.3">
      <c r="A34"/>
      <c r="B34" s="1"/>
      <c r="C34" s="1"/>
      <c r="D34" s="1"/>
    </row>
    <row r="35" spans="1:4" x14ac:dyDescent="0.3">
      <c r="A35"/>
      <c r="B35" s="1"/>
      <c r="C35" s="1"/>
      <c r="D35" s="1"/>
    </row>
    <row r="36" spans="1:4" x14ac:dyDescent="0.3">
      <c r="A36"/>
      <c r="B36" s="1"/>
      <c r="C36" s="1"/>
      <c r="D36" s="1"/>
    </row>
    <row r="37" spans="1:4" x14ac:dyDescent="0.3">
      <c r="A37"/>
      <c r="B37" s="1"/>
      <c r="C37" s="1"/>
      <c r="D37" s="1"/>
    </row>
    <row r="38" spans="1:4" x14ac:dyDescent="0.3">
      <c r="A38"/>
      <c r="B38" s="1"/>
      <c r="C38" s="1"/>
      <c r="D38" s="1"/>
    </row>
    <row r="39" spans="1:4" x14ac:dyDescent="0.3">
      <c r="A39"/>
      <c r="B39" s="1"/>
      <c r="C39" s="1"/>
      <c r="D39" s="1"/>
    </row>
    <row r="40" spans="1:4" x14ac:dyDescent="0.3">
      <c r="A40"/>
      <c r="B40" s="1"/>
      <c r="C40" s="1"/>
      <c r="D40" s="1"/>
    </row>
    <row r="41" spans="1:4" x14ac:dyDescent="0.3">
      <c r="A41"/>
      <c r="B41" s="1"/>
      <c r="C41" s="1"/>
      <c r="D41" s="1"/>
    </row>
    <row r="42" spans="1:4" x14ac:dyDescent="0.3">
      <c r="A42"/>
      <c r="B42" s="1"/>
      <c r="C42" s="1"/>
      <c r="D42" s="1"/>
    </row>
    <row r="43" spans="1:4" x14ac:dyDescent="0.3">
      <c r="A43"/>
      <c r="B43" s="1"/>
      <c r="C43" s="1"/>
      <c r="D43" s="1"/>
    </row>
    <row r="44" spans="1:4" x14ac:dyDescent="0.3">
      <c r="A44"/>
      <c r="B44" s="1"/>
      <c r="C44" s="1"/>
      <c r="D44" s="1"/>
    </row>
    <row r="45" spans="1:4" x14ac:dyDescent="0.3">
      <c r="A45"/>
      <c r="B45" s="1"/>
      <c r="C45" s="1"/>
      <c r="D45" s="1"/>
    </row>
    <row r="46" spans="1:4" x14ac:dyDescent="0.3">
      <c r="A46"/>
      <c r="B46" s="1"/>
      <c r="C46" s="1"/>
      <c r="D46" s="1"/>
    </row>
    <row r="47" spans="1:4" x14ac:dyDescent="0.3">
      <c r="A47"/>
      <c r="B47" s="1"/>
      <c r="C47" s="1"/>
      <c r="D47" s="1"/>
    </row>
    <row r="48" spans="1:4" x14ac:dyDescent="0.3">
      <c r="A48"/>
      <c r="B48" s="1"/>
      <c r="C48" s="1"/>
      <c r="D48" s="1"/>
    </row>
    <row r="49" spans="1:4" x14ac:dyDescent="0.3">
      <c r="A49"/>
      <c r="B49" s="1"/>
      <c r="C49" s="1"/>
      <c r="D49" s="1"/>
    </row>
    <row r="50" spans="1:4" x14ac:dyDescent="0.3">
      <c r="A50"/>
      <c r="B50" s="1"/>
      <c r="C50" s="1"/>
      <c r="D50" s="1"/>
    </row>
    <row r="51" spans="1:4" x14ac:dyDescent="0.3">
      <c r="A51"/>
      <c r="B51" s="1"/>
      <c r="C51" s="1"/>
      <c r="D51" s="1"/>
    </row>
    <row r="52" spans="1:4" x14ac:dyDescent="0.3">
      <c r="A52"/>
      <c r="B52" s="1"/>
      <c r="C52" s="1"/>
      <c r="D52" s="1"/>
    </row>
    <row r="53" spans="1:4" x14ac:dyDescent="0.3">
      <c r="A53"/>
      <c r="B53" s="1"/>
      <c r="C53" s="1"/>
      <c r="D53" s="1"/>
    </row>
    <row r="54" spans="1:4" x14ac:dyDescent="0.3">
      <c r="A54"/>
      <c r="B54" s="1"/>
      <c r="C54" s="1"/>
      <c r="D54" s="1"/>
    </row>
    <row r="55" spans="1:4" x14ac:dyDescent="0.3">
      <c r="A55"/>
      <c r="B55" s="1"/>
      <c r="C55" s="1"/>
      <c r="D55" s="1"/>
    </row>
    <row r="56" spans="1:4" x14ac:dyDescent="0.3">
      <c r="A56"/>
      <c r="B56" s="1"/>
      <c r="C56" s="1"/>
      <c r="D56" s="1"/>
    </row>
    <row r="57" spans="1:4" x14ac:dyDescent="0.3">
      <c r="A57"/>
      <c r="B57" s="1"/>
      <c r="C57" s="1"/>
      <c r="D57" s="1"/>
    </row>
    <row r="58" spans="1:4" x14ac:dyDescent="0.3">
      <c r="A58"/>
      <c r="B58" s="1"/>
      <c r="C58" s="1"/>
      <c r="D58" s="1"/>
    </row>
    <row r="59" spans="1:4" x14ac:dyDescent="0.3">
      <c r="A59"/>
      <c r="B59" s="1"/>
      <c r="C59" s="1"/>
      <c r="D59" s="1"/>
    </row>
    <row r="60" spans="1:4" x14ac:dyDescent="0.3">
      <c r="A60"/>
      <c r="B60" s="1"/>
      <c r="C60" s="1"/>
      <c r="D60" s="1"/>
    </row>
    <row r="61" spans="1:4" x14ac:dyDescent="0.3">
      <c r="A61"/>
      <c r="B61" s="1"/>
      <c r="C61" s="1"/>
      <c r="D61" s="1"/>
    </row>
    <row r="62" spans="1:4" x14ac:dyDescent="0.3">
      <c r="A62"/>
      <c r="B62" s="1"/>
      <c r="C62" s="1"/>
      <c r="D62" s="1"/>
    </row>
    <row r="63" spans="1:4" x14ac:dyDescent="0.3">
      <c r="A63"/>
      <c r="B63" s="1"/>
      <c r="C63" s="1"/>
      <c r="D63" s="1"/>
    </row>
    <row r="64" spans="1:4" x14ac:dyDescent="0.3">
      <c r="A64"/>
      <c r="B64" s="1"/>
      <c r="C64" s="1"/>
      <c r="D64" s="1"/>
    </row>
    <row r="65" spans="1:4" x14ac:dyDescent="0.3">
      <c r="A65"/>
      <c r="B65" s="1"/>
      <c r="C65" s="1"/>
      <c r="D65" s="1"/>
    </row>
    <row r="66" spans="1:4" x14ac:dyDescent="0.3">
      <c r="A66"/>
      <c r="B66" s="1"/>
      <c r="C66" s="1"/>
      <c r="D66" s="1"/>
    </row>
    <row r="67" spans="1:4" x14ac:dyDescent="0.3">
      <c r="A67"/>
      <c r="B67" s="1"/>
      <c r="C67" s="1"/>
      <c r="D67" s="1"/>
    </row>
    <row r="68" spans="1:4" x14ac:dyDescent="0.3">
      <c r="A68"/>
      <c r="B68" s="1"/>
      <c r="C68" s="1"/>
      <c r="D68" s="1"/>
    </row>
    <row r="69" spans="1:4" x14ac:dyDescent="0.3">
      <c r="A69"/>
      <c r="B69" s="1"/>
      <c r="C69" s="1"/>
      <c r="D69" s="1"/>
    </row>
    <row r="70" spans="1:4" x14ac:dyDescent="0.3">
      <c r="A70"/>
      <c r="B70" s="1"/>
      <c r="C70" s="1"/>
      <c r="D70" s="1"/>
    </row>
    <row r="71" spans="1:4" x14ac:dyDescent="0.3">
      <c r="A71"/>
      <c r="B71" s="1"/>
      <c r="C71" s="1"/>
      <c r="D71" s="1"/>
    </row>
    <row r="72" spans="1:4" x14ac:dyDescent="0.3">
      <c r="A72"/>
      <c r="B72" s="1"/>
      <c r="C72" s="1"/>
      <c r="D72" s="1"/>
    </row>
    <row r="73" spans="1:4" x14ac:dyDescent="0.3">
      <c r="A73"/>
      <c r="B73" s="1"/>
      <c r="C73" s="1"/>
      <c r="D73" s="1"/>
    </row>
    <row r="74" spans="1:4" x14ac:dyDescent="0.3">
      <c r="A74"/>
      <c r="B74" s="1"/>
      <c r="C74" s="1"/>
      <c r="D74" s="1"/>
    </row>
    <row r="75" spans="1:4" x14ac:dyDescent="0.3">
      <c r="A75"/>
      <c r="B75" s="1"/>
      <c r="C75" s="1"/>
      <c r="D75" s="1"/>
    </row>
    <row r="76" spans="1:4" x14ac:dyDescent="0.3">
      <c r="A76"/>
      <c r="B76" s="1"/>
      <c r="C76" s="1"/>
      <c r="D76" s="1"/>
    </row>
    <row r="77" spans="1:4" x14ac:dyDescent="0.3">
      <c r="A77"/>
      <c r="B77" s="1"/>
      <c r="C77" s="1"/>
      <c r="D77" s="1"/>
    </row>
    <row r="78" spans="1:4" x14ac:dyDescent="0.3">
      <c r="A78"/>
      <c r="B78" s="1"/>
      <c r="C78" s="1"/>
      <c r="D78" s="1"/>
    </row>
    <row r="79" spans="1:4" x14ac:dyDescent="0.3">
      <c r="A79"/>
      <c r="B79" s="1"/>
      <c r="C79" s="1"/>
      <c r="D79" s="1"/>
    </row>
    <row r="80" spans="1:4" x14ac:dyDescent="0.3">
      <c r="A80"/>
      <c r="B80" s="1"/>
      <c r="C80" s="1"/>
      <c r="D80" s="1"/>
    </row>
    <row r="81" spans="1:4" x14ac:dyDescent="0.3">
      <c r="A81"/>
      <c r="B81" s="1"/>
      <c r="C81" s="1"/>
      <c r="D81" s="1"/>
    </row>
    <row r="82" spans="1:4" x14ac:dyDescent="0.3">
      <c r="A82"/>
      <c r="B82" s="1"/>
      <c r="C82" s="1"/>
      <c r="D82" s="1"/>
    </row>
    <row r="83" spans="1:4" x14ac:dyDescent="0.3">
      <c r="A83"/>
      <c r="B83" s="1"/>
      <c r="C83" s="1"/>
      <c r="D83" s="1"/>
    </row>
    <row r="84" spans="1:4" x14ac:dyDescent="0.3">
      <c r="A84"/>
      <c r="B84" s="1"/>
      <c r="C84" s="1"/>
      <c r="D84" s="1"/>
    </row>
    <row r="85" spans="1:4" x14ac:dyDescent="0.3">
      <c r="A85"/>
      <c r="B85" s="1"/>
      <c r="C85" s="1"/>
      <c r="D85" s="1"/>
    </row>
    <row r="86" spans="1:4" x14ac:dyDescent="0.3">
      <c r="A86"/>
      <c r="B86" s="1"/>
      <c r="C86" s="1"/>
      <c r="D86" s="1"/>
    </row>
    <row r="87" spans="1:4" x14ac:dyDescent="0.3">
      <c r="A87"/>
      <c r="B87" s="1"/>
      <c r="C87" s="1"/>
      <c r="D87" s="1"/>
    </row>
    <row r="88" spans="1:4" x14ac:dyDescent="0.3">
      <c r="A88"/>
      <c r="B88" s="1"/>
      <c r="C88" s="1"/>
      <c r="D88" s="1"/>
    </row>
    <row r="89" spans="1:4" x14ac:dyDescent="0.3">
      <c r="A89"/>
      <c r="B89" s="1"/>
      <c r="C89" s="1"/>
      <c r="D89" s="1"/>
    </row>
    <row r="90" spans="1:4" x14ac:dyDescent="0.3">
      <c r="A90"/>
      <c r="B90" s="1"/>
      <c r="C90" s="1"/>
      <c r="D90" s="1"/>
    </row>
    <row r="91" spans="1:4" x14ac:dyDescent="0.3">
      <c r="A91"/>
      <c r="B91" s="1"/>
      <c r="C91" s="1"/>
      <c r="D91" s="1"/>
    </row>
    <row r="92" spans="1:4" x14ac:dyDescent="0.3">
      <c r="A92"/>
      <c r="B92" s="1"/>
      <c r="C92" s="1"/>
      <c r="D92" s="1"/>
    </row>
    <row r="93" spans="1:4" x14ac:dyDescent="0.3">
      <c r="A93"/>
      <c r="B93" s="1"/>
      <c r="C93" s="1"/>
      <c r="D93" s="1"/>
    </row>
    <row r="94" spans="1:4" x14ac:dyDescent="0.3">
      <c r="A94"/>
      <c r="B94" s="1"/>
      <c r="C94" s="1"/>
      <c r="D94" s="1"/>
    </row>
    <row r="95" spans="1:4" x14ac:dyDescent="0.3">
      <c r="A95"/>
      <c r="B95" s="1"/>
      <c r="C95" s="1"/>
      <c r="D95" s="1"/>
    </row>
    <row r="96" spans="1:4" x14ac:dyDescent="0.3">
      <c r="A96"/>
      <c r="B96" s="1"/>
      <c r="C96" s="1"/>
      <c r="D96" s="1"/>
    </row>
    <row r="97" spans="1:4" x14ac:dyDescent="0.3">
      <c r="A97"/>
      <c r="B97" s="1"/>
      <c r="C97" s="1"/>
      <c r="D97" s="1"/>
    </row>
    <row r="98" spans="1:4" x14ac:dyDescent="0.3">
      <c r="A98"/>
      <c r="B98" s="1"/>
      <c r="C98" s="1"/>
      <c r="D98" s="1"/>
    </row>
    <row r="99" spans="1:4" x14ac:dyDescent="0.3">
      <c r="A99"/>
      <c r="B99" s="1"/>
      <c r="C99" s="1"/>
      <c r="D99" s="1"/>
    </row>
    <row r="100" spans="1:4" x14ac:dyDescent="0.3">
      <c r="A100"/>
      <c r="B100" s="1"/>
      <c r="C100" s="1"/>
      <c r="D100" s="1"/>
    </row>
    <row r="101" spans="1:4" x14ac:dyDescent="0.3">
      <c r="A101"/>
      <c r="B101" s="1"/>
      <c r="C101" s="1"/>
      <c r="D101" s="1"/>
    </row>
    <row r="102" spans="1:4" x14ac:dyDescent="0.3">
      <c r="A102"/>
      <c r="B102" s="1"/>
      <c r="C102" s="1"/>
      <c r="D102" s="1"/>
    </row>
    <row r="103" spans="1:4" x14ac:dyDescent="0.3">
      <c r="A103"/>
      <c r="B103" s="1"/>
      <c r="C103" s="1"/>
      <c r="D103" s="1"/>
    </row>
    <row r="104" spans="1:4" x14ac:dyDescent="0.3">
      <c r="A104"/>
      <c r="B104" s="1"/>
      <c r="C104" s="1"/>
      <c r="D104" s="1"/>
    </row>
    <row r="105" spans="1:4" x14ac:dyDescent="0.3">
      <c r="A105"/>
      <c r="B105" s="1"/>
      <c r="C105" s="1"/>
      <c r="D105" s="1"/>
    </row>
    <row r="106" spans="1:4" x14ac:dyDescent="0.3">
      <c r="A106"/>
      <c r="B106" s="1"/>
      <c r="C106" s="1"/>
      <c r="D106" s="1"/>
    </row>
    <row r="107" spans="1:4" x14ac:dyDescent="0.3">
      <c r="A107"/>
      <c r="B107" s="1"/>
      <c r="C107" s="1"/>
      <c r="D107" s="1"/>
    </row>
    <row r="108" spans="1:4" x14ac:dyDescent="0.3">
      <c r="A108"/>
      <c r="B108" s="1"/>
      <c r="C108" s="1"/>
      <c r="D108" s="1"/>
    </row>
    <row r="109" spans="1:4" x14ac:dyDescent="0.3">
      <c r="A109"/>
      <c r="B109" s="1"/>
      <c r="C109" s="1"/>
      <c r="D109" s="1"/>
    </row>
    <row r="110" spans="1:4" x14ac:dyDescent="0.3">
      <c r="A110"/>
      <c r="B110" s="1"/>
      <c r="C110" s="1"/>
      <c r="D110" s="1"/>
    </row>
    <row r="111" spans="1:4" x14ac:dyDescent="0.3">
      <c r="A111"/>
      <c r="B111" s="1"/>
      <c r="C111" s="1"/>
      <c r="D111" s="1"/>
    </row>
    <row r="112" spans="1:4" x14ac:dyDescent="0.3">
      <c r="A112"/>
      <c r="B112" s="1"/>
      <c r="C112" s="1"/>
      <c r="D112" s="1"/>
    </row>
    <row r="113" spans="1:4" x14ac:dyDescent="0.3">
      <c r="A113"/>
      <c r="B113" s="1"/>
      <c r="C113" s="1"/>
      <c r="D113" s="1"/>
    </row>
    <row r="114" spans="1:4" x14ac:dyDescent="0.3">
      <c r="A114"/>
      <c r="B114" s="1"/>
      <c r="C114" s="1"/>
      <c r="D114" s="1"/>
    </row>
    <row r="115" spans="1:4" x14ac:dyDescent="0.3">
      <c r="A115"/>
      <c r="B115" s="1"/>
      <c r="C115" s="1"/>
      <c r="D115" s="1"/>
    </row>
    <row r="116" spans="1:4" x14ac:dyDescent="0.3">
      <c r="A116"/>
      <c r="B116" s="1"/>
      <c r="C116" s="1"/>
      <c r="D116" s="1"/>
    </row>
    <row r="117" spans="1:4" x14ac:dyDescent="0.3">
      <c r="A117"/>
      <c r="B117" s="1"/>
      <c r="C117" s="1"/>
      <c r="D117" s="1"/>
    </row>
    <row r="118" spans="1:4" x14ac:dyDescent="0.3">
      <c r="A118"/>
      <c r="B118" s="1"/>
      <c r="C118" s="1"/>
      <c r="D118" s="1"/>
    </row>
    <row r="119" spans="1:4" x14ac:dyDescent="0.3">
      <c r="A119"/>
      <c r="B119" s="1"/>
      <c r="C119" s="1"/>
      <c r="D119" s="1"/>
    </row>
    <row r="120" spans="1:4" x14ac:dyDescent="0.3">
      <c r="A120"/>
      <c r="B120" s="1"/>
      <c r="C120" s="1"/>
      <c r="D120" s="1"/>
    </row>
    <row r="121" spans="1:4" x14ac:dyDescent="0.3">
      <c r="A121"/>
      <c r="B121" s="1"/>
      <c r="C121" s="1"/>
      <c r="D121" s="1"/>
    </row>
    <row r="122" spans="1:4" x14ac:dyDescent="0.3">
      <c r="A122"/>
      <c r="B122" s="1"/>
      <c r="C122" s="1"/>
      <c r="D122" s="1"/>
    </row>
    <row r="123" spans="1:4" x14ac:dyDescent="0.3">
      <c r="A123"/>
      <c r="B123" s="1"/>
      <c r="C123" s="1"/>
      <c r="D123" s="1"/>
    </row>
    <row r="124" spans="1:4" x14ac:dyDescent="0.3">
      <c r="A124"/>
      <c r="B124" s="1"/>
      <c r="C124" s="1"/>
      <c r="D124" s="1"/>
    </row>
    <row r="125" spans="1:4" x14ac:dyDescent="0.3">
      <c r="A125"/>
      <c r="B125" s="1"/>
      <c r="C125" s="1"/>
      <c r="D125" s="1"/>
    </row>
    <row r="126" spans="1:4" x14ac:dyDescent="0.3">
      <c r="A126"/>
      <c r="B126" s="1"/>
      <c r="C126" s="1"/>
      <c r="D126" s="1"/>
    </row>
    <row r="127" spans="1:4" x14ac:dyDescent="0.3">
      <c r="A127"/>
      <c r="B127" s="1"/>
      <c r="C127" s="1"/>
      <c r="D127" s="1"/>
    </row>
    <row r="128" spans="1:4" x14ac:dyDescent="0.3">
      <c r="A128"/>
      <c r="B128" s="1"/>
      <c r="C128" s="1"/>
      <c r="D128" s="1"/>
    </row>
    <row r="129" spans="1:4" x14ac:dyDescent="0.3">
      <c r="A129"/>
      <c r="B129" s="1"/>
      <c r="C129" s="1"/>
      <c r="D129" s="1"/>
    </row>
    <row r="130" spans="1:4" x14ac:dyDescent="0.3">
      <c r="A130"/>
      <c r="B130" s="1"/>
      <c r="C130" s="1"/>
      <c r="D130" s="1"/>
    </row>
    <row r="131" spans="1:4" x14ac:dyDescent="0.3">
      <c r="A131"/>
      <c r="B131" s="1"/>
      <c r="C131" s="1"/>
      <c r="D131" s="1"/>
    </row>
    <row r="132" spans="1:4" x14ac:dyDescent="0.3">
      <c r="A132"/>
      <c r="B132" s="1"/>
      <c r="C132" s="1"/>
      <c r="D132" s="1"/>
    </row>
    <row r="133" spans="1:4" x14ac:dyDescent="0.3">
      <c r="A133"/>
      <c r="B133" s="1"/>
      <c r="C133" s="1"/>
      <c r="D133" s="1"/>
    </row>
    <row r="134" spans="1:4" x14ac:dyDescent="0.3">
      <c r="A134"/>
      <c r="B134" s="1"/>
      <c r="C134" s="1"/>
      <c r="D134" s="1"/>
    </row>
    <row r="135" spans="1:4" x14ac:dyDescent="0.3">
      <c r="A135"/>
      <c r="B135" s="1"/>
      <c r="C135" s="1"/>
      <c r="D135" s="1"/>
    </row>
    <row r="136" spans="1:4" x14ac:dyDescent="0.3">
      <c r="A136"/>
      <c r="B136" s="1"/>
      <c r="C136" s="1"/>
      <c r="D136" s="1"/>
    </row>
    <row r="137" spans="1:4" x14ac:dyDescent="0.3">
      <c r="A137"/>
      <c r="B137" s="1"/>
      <c r="C137" s="1"/>
      <c r="D137" s="1"/>
    </row>
    <row r="138" spans="1:4" x14ac:dyDescent="0.3">
      <c r="A138"/>
      <c r="B138" s="1"/>
      <c r="C138" s="1"/>
      <c r="D138" s="1"/>
    </row>
    <row r="139" spans="1:4" x14ac:dyDescent="0.3">
      <c r="A139"/>
      <c r="B139" s="1"/>
      <c r="C139" s="1"/>
      <c r="D139" s="1"/>
    </row>
    <row r="140" spans="1:4" x14ac:dyDescent="0.3">
      <c r="A140"/>
      <c r="B140" s="1"/>
      <c r="C140" s="1"/>
      <c r="D140" s="1"/>
    </row>
    <row r="141" spans="1:4" x14ac:dyDescent="0.3">
      <c r="A141"/>
      <c r="B141" s="1"/>
      <c r="C141" s="1"/>
      <c r="D141" s="1"/>
    </row>
    <row r="142" spans="1:4" x14ac:dyDescent="0.3">
      <c r="A142"/>
      <c r="B142" s="1"/>
      <c r="C142" s="1"/>
      <c r="D142" s="1"/>
    </row>
    <row r="143" spans="1:4" x14ac:dyDescent="0.3">
      <c r="A143"/>
      <c r="B143" s="1"/>
      <c r="C143" s="1"/>
      <c r="D143" s="1"/>
    </row>
    <row r="144" spans="1:4" x14ac:dyDescent="0.3">
      <c r="A144"/>
      <c r="B144" s="1"/>
      <c r="C144" s="1"/>
      <c r="D144" s="1"/>
    </row>
    <row r="145" spans="1:4" x14ac:dyDescent="0.3">
      <c r="A145"/>
      <c r="B145" s="1"/>
      <c r="C145" s="1"/>
      <c r="D145" s="1"/>
    </row>
    <row r="146" spans="1:4" x14ac:dyDescent="0.3">
      <c r="A146"/>
      <c r="B146" s="1"/>
      <c r="C146" s="1"/>
      <c r="D146" s="1"/>
    </row>
    <row r="147" spans="1:4" x14ac:dyDescent="0.3">
      <c r="A147"/>
      <c r="B147" s="1"/>
      <c r="C147" s="1"/>
      <c r="D147" s="1"/>
    </row>
    <row r="148" spans="1:4" x14ac:dyDescent="0.3">
      <c r="A148"/>
      <c r="B148" s="1"/>
      <c r="C148" s="1"/>
      <c r="D148" s="1"/>
    </row>
    <row r="149" spans="1:4" x14ac:dyDescent="0.3">
      <c r="A149"/>
      <c r="B149" s="1"/>
      <c r="C149" s="1"/>
      <c r="D149" s="1"/>
    </row>
    <row r="150" spans="1:4" x14ac:dyDescent="0.3">
      <c r="A150"/>
      <c r="B150" s="1"/>
      <c r="C150" s="1"/>
      <c r="D150" s="1"/>
    </row>
    <row r="151" spans="1:4" x14ac:dyDescent="0.3">
      <c r="A151"/>
      <c r="B151" s="1"/>
      <c r="C151" s="1"/>
      <c r="D151" s="1"/>
    </row>
    <row r="152" spans="1:4" x14ac:dyDescent="0.3">
      <c r="A152"/>
      <c r="B152" s="1"/>
      <c r="C152" s="1"/>
      <c r="D152" s="1"/>
    </row>
    <row r="153" spans="1:4" x14ac:dyDescent="0.3">
      <c r="A153"/>
      <c r="B153" s="1"/>
      <c r="C153" s="1"/>
      <c r="D153" s="1"/>
    </row>
    <row r="154" spans="1:4" x14ac:dyDescent="0.3">
      <c r="A154"/>
      <c r="B154" s="1"/>
      <c r="C154" s="1"/>
      <c r="D154" s="1"/>
    </row>
    <row r="155" spans="1:4" x14ac:dyDescent="0.3">
      <c r="A155"/>
      <c r="B155" s="1"/>
      <c r="C155" s="1"/>
      <c r="D155" s="1"/>
    </row>
    <row r="156" spans="1:4" x14ac:dyDescent="0.3">
      <c r="A156"/>
      <c r="B156" s="1"/>
      <c r="C156" s="1"/>
      <c r="D156" s="1"/>
    </row>
    <row r="157" spans="1:4" x14ac:dyDescent="0.3">
      <c r="A157"/>
      <c r="B157" s="1"/>
      <c r="C157" s="1"/>
      <c r="D157" s="1"/>
    </row>
    <row r="158" spans="1:4" x14ac:dyDescent="0.3">
      <c r="A158"/>
      <c r="B158" s="1"/>
      <c r="C158" s="1"/>
      <c r="D158" s="1"/>
    </row>
    <row r="159" spans="1:4" x14ac:dyDescent="0.3">
      <c r="A159"/>
      <c r="B159" s="1"/>
      <c r="C159" s="1"/>
      <c r="D159" s="1"/>
    </row>
    <row r="160" spans="1:4" x14ac:dyDescent="0.3">
      <c r="A160"/>
      <c r="B160" s="1"/>
      <c r="C160" s="1"/>
      <c r="D160" s="1"/>
    </row>
    <row r="161" spans="1:4" x14ac:dyDescent="0.3">
      <c r="A161"/>
      <c r="B161" s="1"/>
      <c r="C161" s="1"/>
      <c r="D161" s="1"/>
    </row>
    <row r="162" spans="1:4" x14ac:dyDescent="0.3">
      <c r="A162"/>
      <c r="B162" s="1"/>
      <c r="C162" s="1"/>
      <c r="D162" s="1"/>
    </row>
    <row r="163" spans="1:4" x14ac:dyDescent="0.3">
      <c r="A163"/>
      <c r="B163" s="1"/>
      <c r="C163" s="1"/>
      <c r="D163" s="1"/>
    </row>
    <row r="164" spans="1:4" x14ac:dyDescent="0.3">
      <c r="A164"/>
      <c r="B164" s="1"/>
      <c r="C164" s="1"/>
      <c r="D164" s="1"/>
    </row>
    <row r="165" spans="1:4" x14ac:dyDescent="0.3">
      <c r="A165"/>
      <c r="B165" s="1"/>
      <c r="C165" s="1"/>
      <c r="D165" s="1"/>
    </row>
    <row r="166" spans="1:4" x14ac:dyDescent="0.3">
      <c r="A166"/>
      <c r="B166" s="1"/>
      <c r="C166" s="1"/>
      <c r="D166" s="1"/>
    </row>
    <row r="167" spans="1:4" x14ac:dyDescent="0.3">
      <c r="A167"/>
      <c r="B167" s="1"/>
      <c r="C167" s="1"/>
      <c r="D167" s="1"/>
    </row>
    <row r="168" spans="1:4" x14ac:dyDescent="0.3">
      <c r="A168"/>
      <c r="B168" s="1"/>
      <c r="C168" s="1"/>
      <c r="D168" s="1"/>
    </row>
    <row r="169" spans="1:4" x14ac:dyDescent="0.3">
      <c r="A169"/>
      <c r="B169" s="1"/>
      <c r="C169" s="1"/>
      <c r="D169" s="1"/>
    </row>
    <row r="170" spans="1:4" x14ac:dyDescent="0.3">
      <c r="A170"/>
      <c r="B170" s="1"/>
      <c r="C170" s="1"/>
      <c r="D170" s="1"/>
    </row>
    <row r="171" spans="1:4" x14ac:dyDescent="0.3">
      <c r="A171"/>
      <c r="B171" s="1"/>
      <c r="C171" s="1"/>
      <c r="D171" s="1"/>
    </row>
    <row r="172" spans="1:4" x14ac:dyDescent="0.3">
      <c r="A172"/>
      <c r="B172" s="1"/>
      <c r="C172" s="1"/>
      <c r="D172" s="1"/>
    </row>
    <row r="173" spans="1:4" x14ac:dyDescent="0.3">
      <c r="A173"/>
      <c r="B173" s="1"/>
      <c r="C173" s="1"/>
      <c r="D173" s="1"/>
    </row>
    <row r="174" spans="1:4" x14ac:dyDescent="0.3">
      <c r="A174"/>
      <c r="B174" s="1"/>
      <c r="C174" s="1"/>
      <c r="D174" s="1"/>
    </row>
    <row r="175" spans="1:4" x14ac:dyDescent="0.3">
      <c r="A175"/>
      <c r="B175" s="1"/>
      <c r="C175" s="1"/>
      <c r="D175" s="1"/>
    </row>
    <row r="176" spans="1:4" x14ac:dyDescent="0.3">
      <c r="A176"/>
    </row>
    <row r="177" spans="1:1" x14ac:dyDescent="0.3">
      <c r="A177"/>
    </row>
    <row r="178" spans="1:1" x14ac:dyDescent="0.3">
      <c r="A178"/>
    </row>
    <row r="179" spans="1:1" x14ac:dyDescent="0.3">
      <c r="A179"/>
    </row>
    <row r="180" spans="1:1" x14ac:dyDescent="0.3">
      <c r="A180"/>
    </row>
    <row r="181" spans="1:1" x14ac:dyDescent="0.3">
      <c r="A181"/>
    </row>
    <row r="182" spans="1:1" x14ac:dyDescent="0.3">
      <c r="A182"/>
    </row>
    <row r="183" spans="1:1" x14ac:dyDescent="0.3">
      <c r="A183"/>
    </row>
    <row r="184" spans="1:1" x14ac:dyDescent="0.3">
      <c r="A184"/>
    </row>
    <row r="185" spans="1:1" x14ac:dyDescent="0.3">
      <c r="A185"/>
    </row>
    <row r="186" spans="1:1" x14ac:dyDescent="0.3">
      <c r="A186"/>
    </row>
    <row r="187" spans="1:1" x14ac:dyDescent="0.3">
      <c r="A187"/>
    </row>
    <row r="188" spans="1:1" x14ac:dyDescent="0.3">
      <c r="A188"/>
    </row>
    <row r="189" spans="1:1" x14ac:dyDescent="0.3">
      <c r="A189"/>
    </row>
    <row r="190" spans="1:1" x14ac:dyDescent="0.3">
      <c r="A190"/>
    </row>
    <row r="191" spans="1:1" x14ac:dyDescent="0.3">
      <c r="A191"/>
    </row>
    <row r="192" spans="1:1" x14ac:dyDescent="0.3">
      <c r="A192"/>
    </row>
    <row r="193" spans="1:1" x14ac:dyDescent="0.3">
      <c r="A193"/>
    </row>
    <row r="194" spans="1:1" x14ac:dyDescent="0.3">
      <c r="A194"/>
    </row>
    <row r="195" spans="1:1" x14ac:dyDescent="0.3">
      <c r="A195"/>
    </row>
    <row r="196" spans="1:1" x14ac:dyDescent="0.3">
      <c r="A196"/>
    </row>
    <row r="197" spans="1:1" x14ac:dyDescent="0.3">
      <c r="A197"/>
    </row>
    <row r="198" spans="1:1" x14ac:dyDescent="0.3">
      <c r="A198"/>
    </row>
    <row r="199" spans="1:1" x14ac:dyDescent="0.3">
      <c r="A199"/>
    </row>
    <row r="200" spans="1:1" x14ac:dyDescent="0.3">
      <c r="A200"/>
    </row>
    <row r="201" spans="1:1" x14ac:dyDescent="0.3">
      <c r="A201"/>
    </row>
    <row r="202" spans="1:1" x14ac:dyDescent="0.3">
      <c r="A202"/>
    </row>
    <row r="203" spans="1:1" x14ac:dyDescent="0.3">
      <c r="A203"/>
    </row>
    <row r="204" spans="1:1" x14ac:dyDescent="0.3">
      <c r="A204"/>
    </row>
    <row r="205" spans="1:1" x14ac:dyDescent="0.3">
      <c r="A205"/>
    </row>
    <row r="206" spans="1:1" x14ac:dyDescent="0.3">
      <c r="A206"/>
    </row>
    <row r="207" spans="1:1" x14ac:dyDescent="0.3">
      <c r="A207"/>
    </row>
    <row r="208" spans="1:1" x14ac:dyDescent="0.3">
      <c r="A208"/>
    </row>
    <row r="209" spans="1:1" x14ac:dyDescent="0.3">
      <c r="A209"/>
    </row>
    <row r="210" spans="1:1" x14ac:dyDescent="0.3">
      <c r="A210"/>
    </row>
    <row r="211" spans="1:1" x14ac:dyDescent="0.3">
      <c r="A211"/>
    </row>
    <row r="212" spans="1:1" x14ac:dyDescent="0.3">
      <c r="A212"/>
    </row>
    <row r="213" spans="1:1" x14ac:dyDescent="0.3">
      <c r="A213"/>
    </row>
    <row r="214" spans="1:1" x14ac:dyDescent="0.3">
      <c r="A214"/>
    </row>
    <row r="215" spans="1:1" x14ac:dyDescent="0.3">
      <c r="A215"/>
    </row>
    <row r="216" spans="1:1" x14ac:dyDescent="0.3">
      <c r="A216"/>
    </row>
    <row r="217" spans="1:1" x14ac:dyDescent="0.3">
      <c r="A217"/>
    </row>
    <row r="218" spans="1:1" x14ac:dyDescent="0.3">
      <c r="A218"/>
    </row>
    <row r="219" spans="1:1" x14ac:dyDescent="0.3">
      <c r="A219"/>
    </row>
    <row r="220" spans="1:1" x14ac:dyDescent="0.3">
      <c r="A220"/>
    </row>
    <row r="221" spans="1:1" x14ac:dyDescent="0.3">
      <c r="A221"/>
    </row>
    <row r="222" spans="1:1" x14ac:dyDescent="0.3">
      <c r="A222"/>
    </row>
    <row r="223" spans="1:1" x14ac:dyDescent="0.3">
      <c r="A223"/>
    </row>
    <row r="224" spans="1:1" x14ac:dyDescent="0.3">
      <c r="A224"/>
    </row>
    <row r="225" spans="1:1" x14ac:dyDescent="0.3">
      <c r="A225"/>
    </row>
    <row r="226" spans="1:1" x14ac:dyDescent="0.3">
      <c r="A226"/>
    </row>
    <row r="227" spans="1:1" x14ac:dyDescent="0.3">
      <c r="A227"/>
    </row>
    <row r="228" spans="1:1" x14ac:dyDescent="0.3">
      <c r="A228"/>
    </row>
    <row r="229" spans="1:1" x14ac:dyDescent="0.3">
      <c r="A229"/>
    </row>
    <row r="230" spans="1:1" x14ac:dyDescent="0.3">
      <c r="A230"/>
    </row>
    <row r="231" spans="1:1" x14ac:dyDescent="0.3">
      <c r="A231"/>
    </row>
    <row r="232" spans="1:1" x14ac:dyDescent="0.3">
      <c r="A232"/>
    </row>
    <row r="233" spans="1:1" x14ac:dyDescent="0.3">
      <c r="A233"/>
    </row>
    <row r="234" spans="1:1" x14ac:dyDescent="0.3">
      <c r="A234"/>
    </row>
    <row r="235" spans="1:1" x14ac:dyDescent="0.3">
      <c r="A235"/>
    </row>
    <row r="236" spans="1:1" x14ac:dyDescent="0.3">
      <c r="A236"/>
    </row>
    <row r="237" spans="1:1" x14ac:dyDescent="0.3">
      <c r="A237"/>
    </row>
    <row r="238" spans="1:1" x14ac:dyDescent="0.3">
      <c r="A238"/>
    </row>
    <row r="239" spans="1:1" x14ac:dyDescent="0.3">
      <c r="A239"/>
    </row>
    <row r="240" spans="1:1" x14ac:dyDescent="0.3">
      <c r="A240"/>
    </row>
    <row r="241" spans="1:1" x14ac:dyDescent="0.3">
      <c r="A241"/>
    </row>
    <row r="242" spans="1:1" x14ac:dyDescent="0.3">
      <c r="A242"/>
    </row>
    <row r="243" spans="1:1" x14ac:dyDescent="0.3">
      <c r="A243"/>
    </row>
    <row r="244" spans="1:1" x14ac:dyDescent="0.3">
      <c r="A244"/>
    </row>
    <row r="245" spans="1:1" x14ac:dyDescent="0.3">
      <c r="A245"/>
    </row>
    <row r="246" spans="1:1" x14ac:dyDescent="0.3">
      <c r="A246"/>
    </row>
    <row r="247" spans="1:1" x14ac:dyDescent="0.3">
      <c r="A247"/>
    </row>
  </sheetData>
  <mergeCells count="1">
    <mergeCell ref="B1:AH1"/>
  </mergeCells>
  <pageMargins left="0.7" right="0.7" top="0.75" bottom="0.75" header="0.3" footer="0.3"/>
  <legacyDrawing r:id="rId1"/>
</worksheet>
</file>

<file path=xl/worksheets/sheet9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100-000000000000}">
  <sheetPr codeName="Sheet103">
    <tabColor theme="2" tint="-0.499984740745262"/>
  </sheetPr>
  <dimension ref="A1:BQ247"/>
  <sheetViews>
    <sheetView workbookViewId="0">
      <selection activeCell="B4" sqref="B4:AQ175"/>
    </sheetView>
  </sheetViews>
  <sheetFormatPr defaultColWidth="9.44140625" defaultRowHeight="14.4" x14ac:dyDescent="0.3"/>
  <cols>
    <col min="1" max="1" width="14.44140625" style="37" bestFit="1" customWidth="1"/>
    <col min="2" max="4" width="9.44140625" style="185"/>
  </cols>
  <sheetData>
    <row r="1" spans="1:69" s="37" customFormat="1" x14ac:dyDescent="0.3">
      <c r="A1" s="253"/>
      <c r="B1" s="880" t="s">
        <v>563</v>
      </c>
      <c r="C1" s="881"/>
      <c r="D1" s="881"/>
      <c r="E1" s="881"/>
      <c r="F1" s="881"/>
      <c r="G1" s="881"/>
      <c r="H1" s="881"/>
      <c r="I1" s="881"/>
      <c r="J1" s="881"/>
      <c r="K1" s="881"/>
      <c r="L1" s="881"/>
      <c r="M1" s="881"/>
      <c r="N1" s="881"/>
      <c r="O1" s="881"/>
      <c r="P1" s="881"/>
      <c r="Q1" s="881"/>
      <c r="R1" s="881"/>
      <c r="S1" s="881"/>
      <c r="T1" s="881"/>
      <c r="U1" s="881"/>
      <c r="V1" s="881"/>
      <c r="W1" s="881"/>
      <c r="X1" s="881"/>
      <c r="Y1" s="881"/>
      <c r="Z1" s="881"/>
      <c r="AA1" s="881"/>
      <c r="AB1" s="881"/>
      <c r="AC1" s="881"/>
      <c r="AD1" s="881"/>
      <c r="AE1" s="881"/>
      <c r="AF1" s="881"/>
      <c r="AG1" s="881"/>
      <c r="AH1" s="881"/>
      <c r="AI1" s="254"/>
      <c r="AJ1" s="254"/>
      <c r="AK1" s="254"/>
      <c r="AL1" s="254"/>
      <c r="AM1" s="254"/>
      <c r="AN1" s="254"/>
      <c r="AO1" s="254"/>
      <c r="AP1" s="254"/>
      <c r="AQ1" s="254"/>
      <c r="AR1" s="254"/>
      <c r="AS1" s="254"/>
      <c r="AT1" s="254"/>
      <c r="AU1" s="254"/>
      <c r="AV1" s="254"/>
      <c r="AW1" s="254"/>
      <c r="AX1" s="254"/>
      <c r="AY1" s="254"/>
      <c r="AZ1" s="254"/>
      <c r="BA1" s="254"/>
      <c r="BB1" s="254"/>
      <c r="BC1" s="254"/>
      <c r="BD1" s="254"/>
      <c r="BE1" s="254"/>
      <c r="BF1" s="254"/>
      <c r="BG1" s="254"/>
      <c r="BH1" s="254"/>
      <c r="BI1" s="254"/>
      <c r="BJ1" s="254"/>
      <c r="BK1" s="254"/>
      <c r="BL1" s="254"/>
      <c r="BM1" s="254"/>
      <c r="BN1" s="254"/>
      <c r="BO1" s="254"/>
      <c r="BP1" s="254"/>
      <c r="BQ1" s="254"/>
    </row>
    <row r="2" spans="1:69" s="37" customFormat="1" x14ac:dyDescent="0.3">
      <c r="A2" s="253"/>
      <c r="B2" s="254" t="s">
        <v>288</v>
      </c>
      <c r="C2" s="254" t="s">
        <v>287</v>
      </c>
      <c r="D2" s="254" t="s">
        <v>289</v>
      </c>
      <c r="E2" s="254">
        <v>1991</v>
      </c>
      <c r="F2" s="254">
        <v>1992</v>
      </c>
      <c r="G2" s="254">
        <v>1993</v>
      </c>
      <c r="H2" s="254">
        <v>1994</v>
      </c>
      <c r="I2" s="254">
        <v>1995</v>
      </c>
      <c r="J2" s="254">
        <v>1996</v>
      </c>
      <c r="K2" s="254">
        <v>1997</v>
      </c>
      <c r="L2" s="254">
        <v>1998</v>
      </c>
      <c r="M2" s="254">
        <v>1999</v>
      </c>
      <c r="N2" s="254">
        <v>2000</v>
      </c>
      <c r="O2" s="254">
        <v>2001</v>
      </c>
      <c r="P2" s="254">
        <v>2002</v>
      </c>
      <c r="Q2" s="254">
        <v>2003</v>
      </c>
      <c r="R2" s="254">
        <v>2004</v>
      </c>
      <c r="S2" s="254">
        <v>2005</v>
      </c>
      <c r="T2" s="254">
        <v>2006</v>
      </c>
      <c r="U2" s="254">
        <v>2007</v>
      </c>
      <c r="V2" s="254">
        <v>2008</v>
      </c>
      <c r="W2" s="254">
        <v>2009</v>
      </c>
      <c r="X2" s="254">
        <v>2010</v>
      </c>
      <c r="Y2" s="254">
        <v>2011</v>
      </c>
      <c r="Z2" s="254">
        <v>2012</v>
      </c>
      <c r="AA2" s="254">
        <v>2013</v>
      </c>
      <c r="AB2" s="254">
        <v>2014</v>
      </c>
      <c r="AC2" s="254">
        <v>2015</v>
      </c>
      <c r="AD2" s="254">
        <v>2016</v>
      </c>
      <c r="AE2" s="254">
        <v>2017</v>
      </c>
      <c r="AF2" s="254">
        <v>2018</v>
      </c>
      <c r="AG2" s="254">
        <v>2019</v>
      </c>
      <c r="AH2" s="254">
        <v>2020</v>
      </c>
      <c r="AI2" s="254"/>
      <c r="AJ2" s="254"/>
      <c r="AK2" s="254"/>
      <c r="AL2" s="254"/>
      <c r="AM2" s="254"/>
      <c r="AN2" s="254"/>
      <c r="AO2" s="254"/>
      <c r="AP2" s="254"/>
      <c r="AQ2" s="254"/>
      <c r="AR2" s="254"/>
      <c r="AS2" s="254"/>
      <c r="AT2" s="254"/>
      <c r="AU2" s="254"/>
      <c r="AV2" s="254"/>
      <c r="AW2" s="254"/>
      <c r="AX2" s="254"/>
      <c r="AY2" s="254"/>
      <c r="AZ2" s="254"/>
      <c r="BA2" s="254"/>
      <c r="BB2" s="254"/>
      <c r="BC2" s="254"/>
      <c r="BD2" s="254"/>
      <c r="BE2" s="254"/>
      <c r="BF2" s="254"/>
      <c r="BG2" s="254"/>
      <c r="BH2" s="254"/>
      <c r="BI2" s="254"/>
      <c r="BJ2" s="254"/>
      <c r="BK2" s="254"/>
      <c r="BL2" s="254"/>
      <c r="BM2" s="254"/>
      <c r="BN2" s="254"/>
      <c r="BO2" s="254"/>
      <c r="BP2" s="254"/>
      <c r="BQ2" s="254"/>
    </row>
    <row r="3" spans="1:69" s="27" customFormat="1" x14ac:dyDescent="0.3">
      <c r="A3" s="255"/>
      <c r="B3" s="256" t="s">
        <v>323</v>
      </c>
      <c r="C3" s="256" t="s">
        <v>324</v>
      </c>
      <c r="D3" s="256" t="s">
        <v>325</v>
      </c>
      <c r="E3" s="256" t="s">
        <v>326</v>
      </c>
      <c r="F3" s="256" t="s">
        <v>327</v>
      </c>
      <c r="G3" s="256" t="s">
        <v>328</v>
      </c>
      <c r="H3" s="256" t="s">
        <v>329</v>
      </c>
      <c r="I3" s="256" t="s">
        <v>330</v>
      </c>
      <c r="J3" s="256" t="s">
        <v>331</v>
      </c>
      <c r="K3" s="256" t="s">
        <v>332</v>
      </c>
      <c r="L3" s="256" t="s">
        <v>333</v>
      </c>
      <c r="M3" s="256" t="s">
        <v>334</v>
      </c>
      <c r="N3" s="256" t="s">
        <v>335</v>
      </c>
      <c r="O3" s="256" t="s">
        <v>336</v>
      </c>
      <c r="P3" s="256" t="s">
        <v>337</v>
      </c>
      <c r="Q3" s="256" t="s">
        <v>338</v>
      </c>
      <c r="R3" s="256" t="s">
        <v>339</v>
      </c>
      <c r="S3" s="256" t="s">
        <v>340</v>
      </c>
      <c r="T3" s="256" t="s">
        <v>341</v>
      </c>
      <c r="U3" s="256" t="s">
        <v>342</v>
      </c>
      <c r="V3" s="256" t="s">
        <v>343</v>
      </c>
      <c r="W3" s="256" t="s">
        <v>344</v>
      </c>
      <c r="X3" s="256" t="s">
        <v>345</v>
      </c>
      <c r="Y3" s="256" t="s">
        <v>346</v>
      </c>
      <c r="Z3" s="256" t="s">
        <v>347</v>
      </c>
      <c r="AA3" s="256" t="s">
        <v>348</v>
      </c>
      <c r="AB3" s="256" t="s">
        <v>349</v>
      </c>
      <c r="AC3" s="256" t="s">
        <v>350</v>
      </c>
      <c r="AD3" s="256" t="s">
        <v>351</v>
      </c>
      <c r="AE3" s="256" t="s">
        <v>352</v>
      </c>
      <c r="AF3" s="256" t="s">
        <v>353</v>
      </c>
      <c r="AG3" s="256" t="s">
        <v>354</v>
      </c>
      <c r="AH3" s="256" t="s">
        <v>355</v>
      </c>
      <c r="AI3" s="256"/>
      <c r="AJ3" s="256"/>
      <c r="AK3" s="256"/>
      <c r="AL3" s="256"/>
      <c r="AM3" s="256"/>
      <c r="AN3" s="256"/>
      <c r="AO3" s="256"/>
      <c r="AP3" s="256"/>
      <c r="AQ3" s="256"/>
      <c r="AR3" s="256"/>
      <c r="AS3" s="256"/>
      <c r="AT3" s="256"/>
      <c r="AU3" s="256"/>
      <c r="AV3" s="256"/>
      <c r="AW3" s="256"/>
      <c r="AX3" s="256"/>
      <c r="AY3" s="256"/>
      <c r="AZ3" s="256"/>
      <c r="BA3" s="256"/>
      <c r="BB3" s="256"/>
      <c r="BC3" s="256"/>
      <c r="BD3" s="256"/>
      <c r="BE3" s="256"/>
      <c r="BF3" s="256"/>
      <c r="BG3" s="256"/>
      <c r="BH3" s="256"/>
      <c r="BI3" s="256"/>
      <c r="BJ3" s="256"/>
      <c r="BK3" s="256"/>
      <c r="BL3" s="256"/>
      <c r="BM3" s="256"/>
      <c r="BN3" s="256"/>
      <c r="BO3" s="256"/>
      <c r="BP3" s="256"/>
      <c r="BQ3" s="256"/>
    </row>
    <row r="4" spans="1:69" x14ac:dyDescent="0.3">
      <c r="A4" s="257">
        <f ca="1">DATE(LOOKUP(Comparison!$D$3,TimestepID,StartYear),1,1)</f>
        <v>46023</v>
      </c>
      <c r="B4" s="1">
        <v>0</v>
      </c>
      <c r="C4" s="1">
        <v>0</v>
      </c>
      <c r="D4" s="1">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row>
    <row r="5" spans="1:69" x14ac:dyDescent="0.3">
      <c r="A5" s="257">
        <f ca="1">IF(EDATE($A$4,12)&lt;=EDATE(DATE(LOOKUP(Comparison!$D$3,TimestepID,StartYear),1,1),(LOOKUP(Comparison!$B$6,TimestepID,Duration)-1)),EDATE(A4,12),"")</f>
        <v>46388</v>
      </c>
      <c r="B5" s="1">
        <v>0</v>
      </c>
      <c r="C5" s="1">
        <v>0</v>
      </c>
      <c r="D5" s="1">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row>
    <row r="6" spans="1:69" x14ac:dyDescent="0.3">
      <c r="A6" s="257">
        <f ca="1">IF(EDATE($A$4,24)&lt;=EDATE(DATE(LOOKUP(Comparison!$D$3,TimestepID,StartYear),12,31),(LOOKUP(Comparison!$B$6,TimestepID,Duration)-1)),EDATE(A5,12),"")</f>
        <v>46753</v>
      </c>
      <c r="B6" s="1">
        <v>0</v>
      </c>
      <c r="C6" s="1">
        <v>0</v>
      </c>
      <c r="D6" s="1">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row>
    <row r="7" spans="1:69" x14ac:dyDescent="0.3">
      <c r="A7" s="257">
        <f ca="1">IF(EDATE($A$4,36)&lt;=EDATE(DATE(LOOKUP(Comparison!$D$3,TimestepID,StartYear),1,1),(LOOKUP(Comparison!$B$6,TimestepID,Duration)-1)),EDATE(A6,12),"")</f>
        <v>47119</v>
      </c>
      <c r="B7" s="1">
        <v>0</v>
      </c>
      <c r="C7" s="1">
        <v>0</v>
      </c>
      <c r="D7" s="1">
        <v>0</v>
      </c>
      <c r="E7">
        <v>0</v>
      </c>
      <c r="F7">
        <v>0</v>
      </c>
      <c r="G7">
        <v>0</v>
      </c>
      <c r="H7">
        <v>0</v>
      </c>
      <c r="I7">
        <v>0</v>
      </c>
      <c r="J7">
        <v>0</v>
      </c>
      <c r="K7">
        <v>0</v>
      </c>
      <c r="L7">
        <v>0</v>
      </c>
      <c r="M7">
        <v>0</v>
      </c>
      <c r="N7">
        <v>0</v>
      </c>
      <c r="O7">
        <v>0</v>
      </c>
      <c r="P7">
        <v>0</v>
      </c>
      <c r="Q7">
        <v>0</v>
      </c>
      <c r="R7">
        <v>0</v>
      </c>
      <c r="S7">
        <v>0</v>
      </c>
      <c r="T7">
        <v>0</v>
      </c>
      <c r="U7">
        <v>0</v>
      </c>
      <c r="V7">
        <v>0</v>
      </c>
      <c r="W7">
        <v>0</v>
      </c>
      <c r="X7">
        <v>0</v>
      </c>
      <c r="Y7">
        <v>0</v>
      </c>
      <c r="Z7">
        <v>0</v>
      </c>
      <c r="AA7">
        <v>0</v>
      </c>
      <c r="AB7">
        <v>0</v>
      </c>
      <c r="AC7">
        <v>0</v>
      </c>
      <c r="AD7">
        <v>0</v>
      </c>
      <c r="AE7">
        <v>0</v>
      </c>
      <c r="AF7">
        <v>0</v>
      </c>
      <c r="AG7">
        <v>0</v>
      </c>
      <c r="AH7">
        <v>0</v>
      </c>
    </row>
    <row r="8" spans="1:69" x14ac:dyDescent="0.3">
      <c r="A8" s="257">
        <f ca="1">IF(EDATE($A$4,48)&lt;=EDATE(DATE(LOOKUP(Comparison!$D$3,TimestepID,StartYear),1,1),(LOOKUP(Comparison!$B$6,TimestepID,Duration)-1)),EDATE(A7,12),"")</f>
        <v>47484</v>
      </c>
      <c r="B8" s="1">
        <v>0</v>
      </c>
      <c r="C8" s="1">
        <v>0</v>
      </c>
      <c r="D8" s="1">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69" x14ac:dyDescent="0.3">
      <c r="A9" s="257">
        <f ca="1">IF(EDATE($A$4,48)&lt;=EDATE(DATE(LOOKUP(Comparison!$D$3,TimestepID,StartYear),1,1),(LOOKUP(Comparison!$B$6,TimestepID,Duration)-1)),EDATE(A8,12),"")</f>
        <v>47849</v>
      </c>
      <c r="B9" s="1">
        <v>0</v>
      </c>
      <c r="C9" s="1">
        <v>0</v>
      </c>
      <c r="D9" s="1">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69" x14ac:dyDescent="0.3">
      <c r="A10" s="257">
        <f ca="1">IF(EDATE($A$4,48)&lt;=EDATE(DATE(LOOKUP(Comparison!$D$3,TimestepID,StartYear),1,1),(LOOKUP(Comparison!$B$6,TimestepID,Duration)-1)),EDATE(A9,12),"")</f>
        <v>48214</v>
      </c>
      <c r="B10" s="1"/>
      <c r="C10" s="1"/>
      <c r="D10" s="1"/>
    </row>
    <row r="11" spans="1:69" x14ac:dyDescent="0.3">
      <c r="A11" s="257">
        <f ca="1">IF(EDATE($A$4,48)&lt;=EDATE(DATE(LOOKUP(Comparison!$D$3,TimestepID,StartYear),1,1),(LOOKUP(Comparison!$B$6,TimestepID,Duration)-1)),EDATE(A10,12),"")</f>
        <v>48580</v>
      </c>
      <c r="B11" s="1"/>
      <c r="C11" s="1"/>
      <c r="D11" s="1"/>
    </row>
    <row r="12" spans="1:69" x14ac:dyDescent="0.3">
      <c r="A12" s="257">
        <f ca="1">IF(EDATE($A$4,48)&lt;=EDATE(DATE(LOOKUP(Comparison!$D$3,TimestepID,StartYear),1,1),(LOOKUP(Comparison!$B$6,TimestepID,Duration)-1)),EDATE(A11,12),"")</f>
        <v>48945</v>
      </c>
      <c r="B12" s="1"/>
      <c r="C12" s="1"/>
      <c r="D12" s="1"/>
    </row>
    <row r="13" spans="1:69" x14ac:dyDescent="0.3">
      <c r="A13" s="257"/>
      <c r="B13" s="1"/>
      <c r="C13" s="1"/>
      <c r="D13" s="1"/>
    </row>
    <row r="14" spans="1:69" x14ac:dyDescent="0.3">
      <c r="A14" s="257"/>
      <c r="B14" s="1"/>
      <c r="C14" s="1"/>
      <c r="D14" s="1"/>
    </row>
    <row r="15" spans="1:69" x14ac:dyDescent="0.3">
      <c r="A15" s="258"/>
      <c r="B15" s="1"/>
      <c r="C15" s="1"/>
      <c r="D15" s="1"/>
    </row>
    <row r="16" spans="1:69" x14ac:dyDescent="0.3">
      <c r="A16" s="36"/>
      <c r="B16" s="1"/>
      <c r="C16" s="1"/>
      <c r="D16" s="1"/>
    </row>
    <row r="17" spans="1:4" x14ac:dyDescent="0.3">
      <c r="A17" s="36"/>
      <c r="B17" s="1"/>
      <c r="C17" s="1"/>
      <c r="D17" s="1"/>
    </row>
    <row r="18" spans="1:4" x14ac:dyDescent="0.3">
      <c r="A18" s="36"/>
      <c r="B18" s="1"/>
      <c r="C18" s="1"/>
      <c r="D18" s="1"/>
    </row>
    <row r="19" spans="1:4" x14ac:dyDescent="0.3">
      <c r="A19" s="36"/>
      <c r="B19" s="1"/>
      <c r="C19" s="1"/>
      <c r="D19" s="1"/>
    </row>
    <row r="20" spans="1:4" x14ac:dyDescent="0.3">
      <c r="A20" s="36"/>
      <c r="B20" s="1"/>
      <c r="C20" s="1"/>
      <c r="D20" s="1"/>
    </row>
    <row r="21" spans="1:4" x14ac:dyDescent="0.3">
      <c r="A21" s="36"/>
      <c r="B21" s="1"/>
      <c r="C21" s="1"/>
      <c r="D21" s="1"/>
    </row>
    <row r="22" spans="1:4" x14ac:dyDescent="0.3">
      <c r="A22"/>
      <c r="B22" s="1"/>
      <c r="C22" s="1"/>
      <c r="D22" s="1"/>
    </row>
    <row r="23" spans="1:4" x14ac:dyDescent="0.3">
      <c r="A23"/>
      <c r="B23" s="1"/>
      <c r="C23" s="1"/>
      <c r="D23" s="1"/>
    </row>
    <row r="24" spans="1:4" x14ac:dyDescent="0.3">
      <c r="A24"/>
      <c r="B24" s="1"/>
      <c r="C24" s="1"/>
      <c r="D24" s="1"/>
    </row>
    <row r="25" spans="1:4" x14ac:dyDescent="0.3">
      <c r="A25"/>
      <c r="B25" s="1"/>
      <c r="C25" s="1"/>
      <c r="D25" s="1"/>
    </row>
    <row r="26" spans="1:4" x14ac:dyDescent="0.3">
      <c r="A26"/>
      <c r="B26" s="1"/>
      <c r="C26" s="1"/>
      <c r="D26" s="1"/>
    </row>
    <row r="27" spans="1:4" x14ac:dyDescent="0.3">
      <c r="A27"/>
      <c r="B27" s="1"/>
      <c r="C27" s="1"/>
      <c r="D27" s="1"/>
    </row>
    <row r="28" spans="1:4" x14ac:dyDescent="0.3">
      <c r="A28"/>
      <c r="B28" s="1"/>
      <c r="C28" s="1"/>
      <c r="D28" s="1"/>
    </row>
    <row r="29" spans="1:4" x14ac:dyDescent="0.3">
      <c r="A29"/>
      <c r="B29" s="1"/>
      <c r="C29" s="1"/>
      <c r="D29" s="1"/>
    </row>
    <row r="30" spans="1:4" x14ac:dyDescent="0.3">
      <c r="A30"/>
      <c r="B30" s="1"/>
      <c r="C30" s="1"/>
      <c r="D30" s="1"/>
    </row>
    <row r="31" spans="1:4" x14ac:dyDescent="0.3">
      <c r="A31"/>
      <c r="B31" s="1"/>
      <c r="C31" s="1"/>
      <c r="D31" s="1"/>
    </row>
    <row r="32" spans="1:4" x14ac:dyDescent="0.3">
      <c r="A32"/>
      <c r="B32" s="1"/>
      <c r="C32" s="1"/>
      <c r="D32" s="1"/>
    </row>
    <row r="33" spans="1:4" x14ac:dyDescent="0.3">
      <c r="A33"/>
      <c r="B33" s="1"/>
      <c r="C33" s="1"/>
      <c r="D33" s="1"/>
    </row>
    <row r="34" spans="1:4" x14ac:dyDescent="0.3">
      <c r="A34"/>
      <c r="B34" s="1"/>
      <c r="C34" s="1"/>
      <c r="D34" s="1"/>
    </row>
    <row r="35" spans="1:4" x14ac:dyDescent="0.3">
      <c r="A35"/>
      <c r="B35" s="1"/>
      <c r="C35" s="1"/>
      <c r="D35" s="1"/>
    </row>
    <row r="36" spans="1:4" x14ac:dyDescent="0.3">
      <c r="A36"/>
      <c r="B36" s="1"/>
      <c r="C36" s="1"/>
      <c r="D36" s="1"/>
    </row>
    <row r="37" spans="1:4" x14ac:dyDescent="0.3">
      <c r="A37"/>
      <c r="B37" s="1"/>
      <c r="C37" s="1"/>
      <c r="D37" s="1"/>
    </row>
    <row r="38" spans="1:4" x14ac:dyDescent="0.3">
      <c r="A38"/>
      <c r="B38" s="1"/>
      <c r="C38" s="1"/>
      <c r="D38" s="1"/>
    </row>
    <row r="39" spans="1:4" x14ac:dyDescent="0.3">
      <c r="A39"/>
      <c r="B39" s="1"/>
      <c r="C39" s="1"/>
      <c r="D39" s="1"/>
    </row>
    <row r="40" spans="1:4" x14ac:dyDescent="0.3">
      <c r="A40"/>
      <c r="B40" s="1"/>
      <c r="C40" s="1"/>
      <c r="D40" s="1"/>
    </row>
    <row r="41" spans="1:4" x14ac:dyDescent="0.3">
      <c r="A41"/>
      <c r="B41" s="1"/>
      <c r="C41" s="1"/>
      <c r="D41" s="1"/>
    </row>
    <row r="42" spans="1:4" x14ac:dyDescent="0.3">
      <c r="A42"/>
      <c r="B42" s="1"/>
      <c r="C42" s="1"/>
      <c r="D42" s="1"/>
    </row>
    <row r="43" spans="1:4" x14ac:dyDescent="0.3">
      <c r="A43"/>
      <c r="B43" s="1"/>
      <c r="C43" s="1"/>
      <c r="D43" s="1"/>
    </row>
    <row r="44" spans="1:4" x14ac:dyDescent="0.3">
      <c r="A44"/>
      <c r="B44" s="1"/>
      <c r="C44" s="1"/>
      <c r="D44" s="1"/>
    </row>
    <row r="45" spans="1:4" x14ac:dyDescent="0.3">
      <c r="A45"/>
      <c r="B45" s="1"/>
      <c r="C45" s="1"/>
      <c r="D45" s="1"/>
    </row>
    <row r="46" spans="1:4" x14ac:dyDescent="0.3">
      <c r="A46"/>
      <c r="B46" s="1"/>
      <c r="C46" s="1"/>
      <c r="D46" s="1"/>
    </row>
    <row r="47" spans="1:4" x14ac:dyDescent="0.3">
      <c r="A47"/>
      <c r="B47" s="1"/>
      <c r="C47" s="1"/>
      <c r="D47" s="1"/>
    </row>
    <row r="48" spans="1:4" x14ac:dyDescent="0.3">
      <c r="A48"/>
      <c r="B48" s="1"/>
      <c r="C48" s="1"/>
      <c r="D48" s="1"/>
    </row>
    <row r="49" spans="1:4" x14ac:dyDescent="0.3">
      <c r="A49"/>
      <c r="B49" s="1"/>
      <c r="C49" s="1"/>
      <c r="D49" s="1"/>
    </row>
    <row r="50" spans="1:4" x14ac:dyDescent="0.3">
      <c r="A50"/>
      <c r="B50" s="1"/>
      <c r="C50" s="1"/>
      <c r="D50" s="1"/>
    </row>
    <row r="51" spans="1:4" x14ac:dyDescent="0.3">
      <c r="A51"/>
      <c r="B51" s="1"/>
      <c r="C51" s="1"/>
      <c r="D51" s="1"/>
    </row>
    <row r="52" spans="1:4" x14ac:dyDescent="0.3">
      <c r="A52"/>
      <c r="B52" s="1"/>
      <c r="C52" s="1"/>
      <c r="D52" s="1"/>
    </row>
    <row r="53" spans="1:4" x14ac:dyDescent="0.3">
      <c r="A53"/>
      <c r="B53" s="1"/>
      <c r="C53" s="1"/>
      <c r="D53" s="1"/>
    </row>
    <row r="54" spans="1:4" x14ac:dyDescent="0.3">
      <c r="A54"/>
      <c r="B54" s="1"/>
      <c r="C54" s="1"/>
      <c r="D54" s="1"/>
    </row>
    <row r="55" spans="1:4" x14ac:dyDescent="0.3">
      <c r="A55"/>
      <c r="B55" s="1"/>
      <c r="C55" s="1"/>
      <c r="D55" s="1"/>
    </row>
    <row r="56" spans="1:4" x14ac:dyDescent="0.3">
      <c r="A56"/>
      <c r="B56" s="1"/>
      <c r="C56" s="1"/>
      <c r="D56" s="1"/>
    </row>
    <row r="57" spans="1:4" x14ac:dyDescent="0.3">
      <c r="A57"/>
      <c r="B57" s="1"/>
      <c r="C57" s="1"/>
      <c r="D57" s="1"/>
    </row>
    <row r="58" spans="1:4" x14ac:dyDescent="0.3">
      <c r="A58"/>
      <c r="B58" s="1"/>
      <c r="C58" s="1"/>
      <c r="D58" s="1"/>
    </row>
    <row r="59" spans="1:4" x14ac:dyDescent="0.3">
      <c r="A59"/>
      <c r="B59" s="1"/>
      <c r="C59" s="1"/>
      <c r="D59" s="1"/>
    </row>
    <row r="60" spans="1:4" x14ac:dyDescent="0.3">
      <c r="A60"/>
      <c r="B60" s="1"/>
      <c r="C60" s="1"/>
      <c r="D60" s="1"/>
    </row>
    <row r="61" spans="1:4" x14ac:dyDescent="0.3">
      <c r="A61"/>
      <c r="B61" s="1"/>
      <c r="C61" s="1"/>
      <c r="D61" s="1"/>
    </row>
    <row r="62" spans="1:4" x14ac:dyDescent="0.3">
      <c r="A62"/>
      <c r="B62" s="1"/>
      <c r="C62" s="1"/>
      <c r="D62" s="1"/>
    </row>
    <row r="63" spans="1:4" x14ac:dyDescent="0.3">
      <c r="A63"/>
      <c r="B63" s="1"/>
      <c r="C63" s="1"/>
      <c r="D63" s="1"/>
    </row>
    <row r="64" spans="1:4" x14ac:dyDescent="0.3">
      <c r="A64"/>
      <c r="B64" s="1"/>
      <c r="C64" s="1"/>
      <c r="D64" s="1"/>
    </row>
    <row r="65" spans="1:4" x14ac:dyDescent="0.3">
      <c r="A65"/>
      <c r="B65" s="1"/>
      <c r="C65" s="1"/>
      <c r="D65" s="1"/>
    </row>
    <row r="66" spans="1:4" x14ac:dyDescent="0.3">
      <c r="A66"/>
      <c r="B66" s="1"/>
      <c r="C66" s="1"/>
      <c r="D66" s="1"/>
    </row>
    <row r="67" spans="1:4" x14ac:dyDescent="0.3">
      <c r="A67"/>
      <c r="B67" s="1"/>
      <c r="C67" s="1"/>
      <c r="D67" s="1"/>
    </row>
    <row r="68" spans="1:4" x14ac:dyDescent="0.3">
      <c r="A68"/>
      <c r="B68" s="1"/>
      <c r="C68" s="1"/>
      <c r="D68" s="1"/>
    </row>
    <row r="69" spans="1:4" x14ac:dyDescent="0.3">
      <c r="A69"/>
      <c r="B69" s="1"/>
      <c r="C69" s="1"/>
      <c r="D69" s="1"/>
    </row>
    <row r="70" spans="1:4" x14ac:dyDescent="0.3">
      <c r="A70"/>
      <c r="B70" s="1"/>
      <c r="C70" s="1"/>
      <c r="D70" s="1"/>
    </row>
    <row r="71" spans="1:4" x14ac:dyDescent="0.3">
      <c r="A71"/>
      <c r="B71" s="1"/>
      <c r="C71" s="1"/>
      <c r="D71" s="1"/>
    </row>
    <row r="72" spans="1:4" x14ac:dyDescent="0.3">
      <c r="A72"/>
      <c r="B72" s="1"/>
      <c r="C72" s="1"/>
      <c r="D72" s="1"/>
    </row>
    <row r="73" spans="1:4" x14ac:dyDescent="0.3">
      <c r="A73"/>
      <c r="B73" s="1"/>
      <c r="C73" s="1"/>
      <c r="D73" s="1"/>
    </row>
    <row r="74" spans="1:4" x14ac:dyDescent="0.3">
      <c r="A74"/>
      <c r="B74" s="1"/>
      <c r="C74" s="1"/>
      <c r="D74" s="1"/>
    </row>
    <row r="75" spans="1:4" x14ac:dyDescent="0.3">
      <c r="A75"/>
      <c r="B75" s="1"/>
      <c r="C75" s="1"/>
      <c r="D75" s="1"/>
    </row>
    <row r="76" spans="1:4" x14ac:dyDescent="0.3">
      <c r="A76"/>
      <c r="B76" s="1"/>
      <c r="C76" s="1"/>
      <c r="D76" s="1"/>
    </row>
    <row r="77" spans="1:4" x14ac:dyDescent="0.3">
      <c r="A77"/>
      <c r="B77" s="1"/>
      <c r="C77" s="1"/>
      <c r="D77" s="1"/>
    </row>
    <row r="78" spans="1:4" x14ac:dyDescent="0.3">
      <c r="A78"/>
      <c r="B78" s="1"/>
      <c r="C78" s="1"/>
      <c r="D78" s="1"/>
    </row>
    <row r="79" spans="1:4" x14ac:dyDescent="0.3">
      <c r="A79"/>
      <c r="B79" s="1"/>
      <c r="C79" s="1"/>
      <c r="D79" s="1"/>
    </row>
    <row r="80" spans="1:4" x14ac:dyDescent="0.3">
      <c r="A80"/>
      <c r="B80" s="1"/>
      <c r="C80" s="1"/>
      <c r="D80" s="1"/>
    </row>
    <row r="81" spans="1:4" x14ac:dyDescent="0.3">
      <c r="A81"/>
      <c r="B81" s="1"/>
      <c r="C81" s="1"/>
      <c r="D81" s="1"/>
    </row>
    <row r="82" spans="1:4" x14ac:dyDescent="0.3">
      <c r="A82"/>
      <c r="B82" s="1"/>
      <c r="C82" s="1"/>
      <c r="D82" s="1"/>
    </row>
    <row r="83" spans="1:4" x14ac:dyDescent="0.3">
      <c r="A83"/>
      <c r="B83" s="1"/>
      <c r="C83" s="1"/>
      <c r="D83" s="1"/>
    </row>
    <row r="84" spans="1:4" x14ac:dyDescent="0.3">
      <c r="A84"/>
      <c r="B84" s="1"/>
      <c r="C84" s="1"/>
      <c r="D84" s="1"/>
    </row>
    <row r="85" spans="1:4" x14ac:dyDescent="0.3">
      <c r="A85"/>
      <c r="B85" s="1"/>
      <c r="C85" s="1"/>
      <c r="D85" s="1"/>
    </row>
    <row r="86" spans="1:4" x14ac:dyDescent="0.3">
      <c r="A86"/>
      <c r="B86" s="1"/>
      <c r="C86" s="1"/>
      <c r="D86" s="1"/>
    </row>
    <row r="87" spans="1:4" x14ac:dyDescent="0.3">
      <c r="A87"/>
      <c r="B87" s="1"/>
      <c r="C87" s="1"/>
      <c r="D87" s="1"/>
    </row>
    <row r="88" spans="1:4" x14ac:dyDescent="0.3">
      <c r="A88"/>
      <c r="B88" s="1"/>
      <c r="C88" s="1"/>
      <c r="D88" s="1"/>
    </row>
    <row r="89" spans="1:4" x14ac:dyDescent="0.3">
      <c r="A89"/>
      <c r="B89" s="1"/>
      <c r="C89" s="1"/>
      <c r="D89" s="1"/>
    </row>
    <row r="90" spans="1:4" x14ac:dyDescent="0.3">
      <c r="A90"/>
      <c r="B90" s="1"/>
      <c r="C90" s="1"/>
      <c r="D90" s="1"/>
    </row>
    <row r="91" spans="1:4" x14ac:dyDescent="0.3">
      <c r="A91"/>
      <c r="B91" s="1"/>
      <c r="C91" s="1"/>
      <c r="D91" s="1"/>
    </row>
    <row r="92" spans="1:4" x14ac:dyDescent="0.3">
      <c r="A92"/>
      <c r="B92" s="1"/>
      <c r="C92" s="1"/>
      <c r="D92" s="1"/>
    </row>
    <row r="93" spans="1:4" x14ac:dyDescent="0.3">
      <c r="A93"/>
      <c r="B93" s="1"/>
      <c r="C93" s="1"/>
      <c r="D93" s="1"/>
    </row>
    <row r="94" spans="1:4" x14ac:dyDescent="0.3">
      <c r="A94"/>
      <c r="B94" s="1"/>
      <c r="C94" s="1"/>
      <c r="D94" s="1"/>
    </row>
    <row r="95" spans="1:4" x14ac:dyDescent="0.3">
      <c r="A95"/>
      <c r="B95" s="1"/>
      <c r="C95" s="1"/>
      <c r="D95" s="1"/>
    </row>
    <row r="96" spans="1:4" x14ac:dyDescent="0.3">
      <c r="A96"/>
      <c r="B96" s="1"/>
      <c r="C96" s="1"/>
      <c r="D96" s="1"/>
    </row>
    <row r="97" spans="1:4" x14ac:dyDescent="0.3">
      <c r="A97"/>
      <c r="B97" s="1"/>
      <c r="C97" s="1"/>
      <c r="D97" s="1"/>
    </row>
    <row r="98" spans="1:4" x14ac:dyDescent="0.3">
      <c r="A98"/>
      <c r="B98" s="1"/>
      <c r="C98" s="1"/>
      <c r="D98" s="1"/>
    </row>
    <row r="99" spans="1:4" x14ac:dyDescent="0.3">
      <c r="A99"/>
      <c r="B99" s="1"/>
      <c r="C99" s="1"/>
      <c r="D99" s="1"/>
    </row>
    <row r="100" spans="1:4" x14ac:dyDescent="0.3">
      <c r="A100"/>
      <c r="B100" s="1"/>
      <c r="C100" s="1"/>
      <c r="D100" s="1"/>
    </row>
    <row r="101" spans="1:4" x14ac:dyDescent="0.3">
      <c r="A101"/>
      <c r="B101" s="1"/>
      <c r="C101" s="1"/>
      <c r="D101" s="1"/>
    </row>
    <row r="102" spans="1:4" x14ac:dyDescent="0.3">
      <c r="A102"/>
      <c r="B102" s="1"/>
      <c r="C102" s="1"/>
      <c r="D102" s="1"/>
    </row>
    <row r="103" spans="1:4" x14ac:dyDescent="0.3">
      <c r="A103"/>
      <c r="B103" s="1"/>
      <c r="C103" s="1"/>
      <c r="D103" s="1"/>
    </row>
    <row r="104" spans="1:4" x14ac:dyDescent="0.3">
      <c r="A104"/>
      <c r="B104" s="1"/>
      <c r="C104" s="1"/>
      <c r="D104" s="1"/>
    </row>
    <row r="105" spans="1:4" x14ac:dyDescent="0.3">
      <c r="A105"/>
      <c r="B105" s="1"/>
      <c r="C105" s="1"/>
      <c r="D105" s="1"/>
    </row>
    <row r="106" spans="1:4" x14ac:dyDescent="0.3">
      <c r="A106"/>
      <c r="B106" s="1"/>
      <c r="C106" s="1"/>
      <c r="D106" s="1"/>
    </row>
    <row r="107" spans="1:4" x14ac:dyDescent="0.3">
      <c r="A107"/>
      <c r="B107" s="1"/>
      <c r="C107" s="1"/>
      <c r="D107" s="1"/>
    </row>
    <row r="108" spans="1:4" x14ac:dyDescent="0.3">
      <c r="A108"/>
      <c r="B108" s="1"/>
      <c r="C108" s="1"/>
      <c r="D108" s="1"/>
    </row>
    <row r="109" spans="1:4" x14ac:dyDescent="0.3">
      <c r="A109"/>
      <c r="B109" s="1"/>
      <c r="C109" s="1"/>
      <c r="D109" s="1"/>
    </row>
    <row r="110" spans="1:4" x14ac:dyDescent="0.3">
      <c r="A110"/>
      <c r="B110" s="1"/>
      <c r="C110" s="1"/>
      <c r="D110" s="1"/>
    </row>
    <row r="111" spans="1:4" x14ac:dyDescent="0.3">
      <c r="A111"/>
      <c r="B111" s="1"/>
      <c r="C111" s="1"/>
      <c r="D111" s="1"/>
    </row>
    <row r="112" spans="1:4" x14ac:dyDescent="0.3">
      <c r="A112"/>
      <c r="B112" s="1"/>
      <c r="C112" s="1"/>
      <c r="D112" s="1"/>
    </row>
    <row r="113" spans="1:4" x14ac:dyDescent="0.3">
      <c r="A113"/>
      <c r="B113" s="1"/>
      <c r="C113" s="1"/>
      <c r="D113" s="1"/>
    </row>
    <row r="114" spans="1:4" x14ac:dyDescent="0.3">
      <c r="A114"/>
      <c r="B114" s="1"/>
      <c r="C114" s="1"/>
      <c r="D114" s="1"/>
    </row>
    <row r="115" spans="1:4" x14ac:dyDescent="0.3">
      <c r="A115"/>
      <c r="B115" s="1"/>
      <c r="C115" s="1"/>
      <c r="D115" s="1"/>
    </row>
    <row r="116" spans="1:4" x14ac:dyDescent="0.3">
      <c r="A116"/>
      <c r="B116" s="1"/>
      <c r="C116" s="1"/>
      <c r="D116" s="1"/>
    </row>
    <row r="117" spans="1:4" x14ac:dyDescent="0.3">
      <c r="A117"/>
      <c r="B117" s="1"/>
      <c r="C117" s="1"/>
      <c r="D117" s="1"/>
    </row>
    <row r="118" spans="1:4" x14ac:dyDescent="0.3">
      <c r="A118"/>
      <c r="B118" s="1"/>
      <c r="C118" s="1"/>
      <c r="D118" s="1"/>
    </row>
    <row r="119" spans="1:4" x14ac:dyDescent="0.3">
      <c r="A119"/>
      <c r="B119" s="1"/>
      <c r="C119" s="1"/>
      <c r="D119" s="1"/>
    </row>
    <row r="120" spans="1:4" x14ac:dyDescent="0.3">
      <c r="A120"/>
      <c r="B120" s="1"/>
      <c r="C120" s="1"/>
      <c r="D120" s="1"/>
    </row>
    <row r="121" spans="1:4" x14ac:dyDescent="0.3">
      <c r="A121"/>
      <c r="B121" s="1"/>
      <c r="C121" s="1"/>
      <c r="D121" s="1"/>
    </row>
    <row r="122" spans="1:4" x14ac:dyDescent="0.3">
      <c r="A122"/>
      <c r="B122" s="1"/>
      <c r="C122" s="1"/>
      <c r="D122" s="1"/>
    </row>
    <row r="123" spans="1:4" x14ac:dyDescent="0.3">
      <c r="A123"/>
      <c r="B123" s="1"/>
      <c r="C123" s="1"/>
      <c r="D123" s="1"/>
    </row>
    <row r="124" spans="1:4" x14ac:dyDescent="0.3">
      <c r="A124"/>
      <c r="B124" s="1"/>
      <c r="C124" s="1"/>
      <c r="D124" s="1"/>
    </row>
    <row r="125" spans="1:4" x14ac:dyDescent="0.3">
      <c r="A125"/>
      <c r="B125" s="1"/>
      <c r="C125" s="1"/>
      <c r="D125" s="1"/>
    </row>
    <row r="126" spans="1:4" x14ac:dyDescent="0.3">
      <c r="A126"/>
      <c r="B126" s="1"/>
      <c r="C126" s="1"/>
      <c r="D126" s="1"/>
    </row>
    <row r="127" spans="1:4" x14ac:dyDescent="0.3">
      <c r="A127"/>
      <c r="B127" s="1"/>
      <c r="C127" s="1"/>
      <c r="D127" s="1"/>
    </row>
    <row r="128" spans="1:4" x14ac:dyDescent="0.3">
      <c r="A128"/>
      <c r="B128" s="1"/>
      <c r="C128" s="1"/>
      <c r="D128" s="1"/>
    </row>
    <row r="129" spans="1:4" x14ac:dyDescent="0.3">
      <c r="A129"/>
      <c r="B129" s="1"/>
      <c r="C129" s="1"/>
      <c r="D129" s="1"/>
    </row>
    <row r="130" spans="1:4" x14ac:dyDescent="0.3">
      <c r="A130"/>
      <c r="B130" s="1"/>
      <c r="C130" s="1"/>
      <c r="D130" s="1"/>
    </row>
    <row r="131" spans="1:4" x14ac:dyDescent="0.3">
      <c r="A131"/>
      <c r="B131" s="1"/>
      <c r="C131" s="1"/>
      <c r="D131" s="1"/>
    </row>
    <row r="132" spans="1:4" x14ac:dyDescent="0.3">
      <c r="A132"/>
      <c r="B132" s="1"/>
      <c r="C132" s="1"/>
      <c r="D132" s="1"/>
    </row>
    <row r="133" spans="1:4" x14ac:dyDescent="0.3">
      <c r="A133"/>
      <c r="B133" s="1"/>
      <c r="C133" s="1"/>
      <c r="D133" s="1"/>
    </row>
    <row r="134" spans="1:4" x14ac:dyDescent="0.3">
      <c r="A134"/>
      <c r="B134" s="1"/>
      <c r="C134" s="1"/>
      <c r="D134" s="1"/>
    </row>
    <row r="135" spans="1:4" x14ac:dyDescent="0.3">
      <c r="A135"/>
      <c r="B135" s="1"/>
      <c r="C135" s="1"/>
      <c r="D135" s="1"/>
    </row>
    <row r="136" spans="1:4" x14ac:dyDescent="0.3">
      <c r="A136"/>
      <c r="B136" s="1"/>
      <c r="C136" s="1"/>
      <c r="D136" s="1"/>
    </row>
    <row r="137" spans="1:4" x14ac:dyDescent="0.3">
      <c r="A137"/>
      <c r="B137" s="1"/>
      <c r="C137" s="1"/>
      <c r="D137" s="1"/>
    </row>
    <row r="138" spans="1:4" x14ac:dyDescent="0.3">
      <c r="A138"/>
      <c r="B138" s="1"/>
      <c r="C138" s="1"/>
      <c r="D138" s="1"/>
    </row>
    <row r="139" spans="1:4" x14ac:dyDescent="0.3">
      <c r="A139"/>
      <c r="B139" s="1"/>
      <c r="C139" s="1"/>
      <c r="D139" s="1"/>
    </row>
    <row r="140" spans="1:4" x14ac:dyDescent="0.3">
      <c r="A140"/>
      <c r="B140" s="1"/>
      <c r="C140" s="1"/>
      <c r="D140" s="1"/>
    </row>
    <row r="141" spans="1:4" x14ac:dyDescent="0.3">
      <c r="A141"/>
      <c r="B141" s="1"/>
      <c r="C141" s="1"/>
      <c r="D141" s="1"/>
    </row>
    <row r="142" spans="1:4" x14ac:dyDescent="0.3">
      <c r="A142"/>
      <c r="B142" s="1"/>
      <c r="C142" s="1"/>
      <c r="D142" s="1"/>
    </row>
    <row r="143" spans="1:4" x14ac:dyDescent="0.3">
      <c r="A143"/>
      <c r="B143" s="1"/>
      <c r="C143" s="1"/>
      <c r="D143" s="1"/>
    </row>
    <row r="144" spans="1:4" x14ac:dyDescent="0.3">
      <c r="A144"/>
      <c r="B144" s="1"/>
      <c r="C144" s="1"/>
      <c r="D144" s="1"/>
    </row>
    <row r="145" spans="1:4" x14ac:dyDescent="0.3">
      <c r="A145"/>
      <c r="B145" s="1"/>
      <c r="C145" s="1"/>
      <c r="D145" s="1"/>
    </row>
    <row r="146" spans="1:4" x14ac:dyDescent="0.3">
      <c r="A146"/>
      <c r="B146" s="1"/>
      <c r="C146" s="1"/>
      <c r="D146" s="1"/>
    </row>
    <row r="147" spans="1:4" x14ac:dyDescent="0.3">
      <c r="A147"/>
      <c r="B147" s="1"/>
      <c r="C147" s="1"/>
      <c r="D147" s="1"/>
    </row>
    <row r="148" spans="1:4" x14ac:dyDescent="0.3">
      <c r="A148"/>
      <c r="B148" s="1"/>
      <c r="C148" s="1"/>
      <c r="D148" s="1"/>
    </row>
    <row r="149" spans="1:4" x14ac:dyDescent="0.3">
      <c r="A149"/>
      <c r="B149" s="1"/>
      <c r="C149" s="1"/>
      <c r="D149" s="1"/>
    </row>
    <row r="150" spans="1:4" x14ac:dyDescent="0.3">
      <c r="A150"/>
      <c r="B150" s="1"/>
      <c r="C150" s="1"/>
      <c r="D150" s="1"/>
    </row>
    <row r="151" spans="1:4" x14ac:dyDescent="0.3">
      <c r="A151"/>
      <c r="B151" s="1"/>
      <c r="C151" s="1"/>
      <c r="D151" s="1"/>
    </row>
    <row r="152" spans="1:4" x14ac:dyDescent="0.3">
      <c r="A152"/>
      <c r="B152" s="1"/>
      <c r="C152" s="1"/>
      <c r="D152" s="1"/>
    </row>
    <row r="153" spans="1:4" x14ac:dyDescent="0.3">
      <c r="A153"/>
      <c r="B153" s="1"/>
      <c r="C153" s="1"/>
      <c r="D153" s="1"/>
    </row>
    <row r="154" spans="1:4" x14ac:dyDescent="0.3">
      <c r="A154"/>
      <c r="B154" s="1"/>
      <c r="C154" s="1"/>
      <c r="D154" s="1"/>
    </row>
    <row r="155" spans="1:4" x14ac:dyDescent="0.3">
      <c r="A155"/>
      <c r="B155" s="1"/>
      <c r="C155" s="1"/>
      <c r="D155" s="1"/>
    </row>
    <row r="156" spans="1:4" x14ac:dyDescent="0.3">
      <c r="A156"/>
      <c r="B156" s="1"/>
      <c r="C156" s="1"/>
      <c r="D156" s="1"/>
    </row>
    <row r="157" spans="1:4" x14ac:dyDescent="0.3">
      <c r="A157"/>
      <c r="B157" s="1"/>
      <c r="C157" s="1"/>
      <c r="D157" s="1"/>
    </row>
    <row r="158" spans="1:4" x14ac:dyDescent="0.3">
      <c r="A158"/>
      <c r="B158" s="1"/>
      <c r="C158" s="1"/>
      <c r="D158" s="1"/>
    </row>
    <row r="159" spans="1:4" x14ac:dyDescent="0.3">
      <c r="A159"/>
      <c r="B159" s="1"/>
      <c r="C159" s="1"/>
      <c r="D159" s="1"/>
    </row>
    <row r="160" spans="1:4" x14ac:dyDescent="0.3">
      <c r="A160"/>
      <c r="B160" s="1"/>
      <c r="C160" s="1"/>
      <c r="D160" s="1"/>
    </row>
    <row r="161" spans="1:4" x14ac:dyDescent="0.3">
      <c r="A161"/>
      <c r="B161" s="1"/>
      <c r="C161" s="1"/>
      <c r="D161" s="1"/>
    </row>
    <row r="162" spans="1:4" x14ac:dyDescent="0.3">
      <c r="A162"/>
      <c r="B162" s="1"/>
      <c r="C162" s="1"/>
      <c r="D162" s="1"/>
    </row>
    <row r="163" spans="1:4" x14ac:dyDescent="0.3">
      <c r="A163"/>
      <c r="B163" s="1"/>
      <c r="C163" s="1"/>
      <c r="D163" s="1"/>
    </row>
    <row r="164" spans="1:4" x14ac:dyDescent="0.3">
      <c r="A164"/>
      <c r="B164" s="1"/>
      <c r="C164" s="1"/>
      <c r="D164" s="1"/>
    </row>
    <row r="165" spans="1:4" x14ac:dyDescent="0.3">
      <c r="A165"/>
      <c r="B165" s="1"/>
      <c r="C165" s="1"/>
      <c r="D165" s="1"/>
    </row>
    <row r="166" spans="1:4" x14ac:dyDescent="0.3">
      <c r="A166"/>
      <c r="B166" s="1"/>
      <c r="C166" s="1"/>
      <c r="D166" s="1"/>
    </row>
    <row r="167" spans="1:4" x14ac:dyDescent="0.3">
      <c r="A167"/>
      <c r="B167" s="1"/>
      <c r="C167" s="1"/>
      <c r="D167" s="1"/>
    </row>
    <row r="168" spans="1:4" x14ac:dyDescent="0.3">
      <c r="A168"/>
      <c r="B168" s="1"/>
      <c r="C168" s="1"/>
      <c r="D168" s="1"/>
    </row>
    <row r="169" spans="1:4" x14ac:dyDescent="0.3">
      <c r="A169"/>
      <c r="B169" s="1"/>
      <c r="C169" s="1"/>
      <c r="D169" s="1"/>
    </row>
    <row r="170" spans="1:4" x14ac:dyDescent="0.3">
      <c r="A170"/>
      <c r="B170" s="1"/>
      <c r="C170" s="1"/>
      <c r="D170" s="1"/>
    </row>
    <row r="171" spans="1:4" x14ac:dyDescent="0.3">
      <c r="A171"/>
      <c r="B171" s="1"/>
      <c r="C171" s="1"/>
      <c r="D171" s="1"/>
    </row>
    <row r="172" spans="1:4" x14ac:dyDescent="0.3">
      <c r="A172"/>
      <c r="B172" s="1"/>
      <c r="C172" s="1"/>
      <c r="D172" s="1"/>
    </row>
    <row r="173" spans="1:4" x14ac:dyDescent="0.3">
      <c r="A173"/>
      <c r="B173" s="1"/>
      <c r="C173" s="1"/>
      <c r="D173" s="1"/>
    </row>
    <row r="174" spans="1:4" x14ac:dyDescent="0.3">
      <c r="A174"/>
      <c r="B174" s="1"/>
      <c r="C174" s="1"/>
      <c r="D174" s="1"/>
    </row>
    <row r="175" spans="1:4" x14ac:dyDescent="0.3">
      <c r="A175"/>
      <c r="B175" s="1"/>
      <c r="C175" s="1"/>
      <c r="D175" s="1"/>
    </row>
    <row r="176" spans="1:4" x14ac:dyDescent="0.3">
      <c r="A176"/>
    </row>
    <row r="177" spans="1:1" x14ac:dyDescent="0.3">
      <c r="A177"/>
    </row>
    <row r="178" spans="1:1" x14ac:dyDescent="0.3">
      <c r="A178"/>
    </row>
    <row r="179" spans="1:1" x14ac:dyDescent="0.3">
      <c r="A179"/>
    </row>
    <row r="180" spans="1:1" x14ac:dyDescent="0.3">
      <c r="A180"/>
    </row>
    <row r="181" spans="1:1" x14ac:dyDescent="0.3">
      <c r="A181"/>
    </row>
    <row r="182" spans="1:1" x14ac:dyDescent="0.3">
      <c r="A182"/>
    </row>
    <row r="183" spans="1:1" x14ac:dyDescent="0.3">
      <c r="A183"/>
    </row>
    <row r="184" spans="1:1" x14ac:dyDescent="0.3">
      <c r="A184"/>
    </row>
    <row r="185" spans="1:1" x14ac:dyDescent="0.3">
      <c r="A185"/>
    </row>
    <row r="186" spans="1:1" x14ac:dyDescent="0.3">
      <c r="A186"/>
    </row>
    <row r="187" spans="1:1" x14ac:dyDescent="0.3">
      <c r="A187"/>
    </row>
    <row r="188" spans="1:1" x14ac:dyDescent="0.3">
      <c r="A188"/>
    </row>
    <row r="189" spans="1:1" x14ac:dyDescent="0.3">
      <c r="A189"/>
    </row>
    <row r="190" spans="1:1" x14ac:dyDescent="0.3">
      <c r="A190"/>
    </row>
    <row r="191" spans="1:1" x14ac:dyDescent="0.3">
      <c r="A191"/>
    </row>
    <row r="192" spans="1:1" x14ac:dyDescent="0.3">
      <c r="A192"/>
    </row>
    <row r="193" spans="1:1" x14ac:dyDescent="0.3">
      <c r="A193"/>
    </row>
    <row r="194" spans="1:1" x14ac:dyDescent="0.3">
      <c r="A194"/>
    </row>
    <row r="195" spans="1:1" x14ac:dyDescent="0.3">
      <c r="A195"/>
    </row>
    <row r="196" spans="1:1" x14ac:dyDescent="0.3">
      <c r="A196"/>
    </row>
    <row r="197" spans="1:1" x14ac:dyDescent="0.3">
      <c r="A197"/>
    </row>
    <row r="198" spans="1:1" x14ac:dyDescent="0.3">
      <c r="A198"/>
    </row>
    <row r="199" spans="1:1" x14ac:dyDescent="0.3">
      <c r="A199"/>
    </row>
    <row r="200" spans="1:1" x14ac:dyDescent="0.3">
      <c r="A200"/>
    </row>
    <row r="201" spans="1:1" x14ac:dyDescent="0.3">
      <c r="A201"/>
    </row>
    <row r="202" spans="1:1" x14ac:dyDescent="0.3">
      <c r="A202"/>
    </row>
    <row r="203" spans="1:1" x14ac:dyDescent="0.3">
      <c r="A203"/>
    </row>
    <row r="204" spans="1:1" x14ac:dyDescent="0.3">
      <c r="A204"/>
    </row>
    <row r="205" spans="1:1" x14ac:dyDescent="0.3">
      <c r="A205"/>
    </row>
    <row r="206" spans="1:1" x14ac:dyDescent="0.3">
      <c r="A206"/>
    </row>
    <row r="207" spans="1:1" x14ac:dyDescent="0.3">
      <c r="A207"/>
    </row>
    <row r="208" spans="1:1" x14ac:dyDescent="0.3">
      <c r="A208"/>
    </row>
    <row r="209" spans="1:1" x14ac:dyDescent="0.3">
      <c r="A209"/>
    </row>
    <row r="210" spans="1:1" x14ac:dyDescent="0.3">
      <c r="A210"/>
    </row>
    <row r="211" spans="1:1" x14ac:dyDescent="0.3">
      <c r="A211"/>
    </row>
    <row r="212" spans="1:1" x14ac:dyDescent="0.3">
      <c r="A212"/>
    </row>
    <row r="213" spans="1:1" x14ac:dyDescent="0.3">
      <c r="A213"/>
    </row>
    <row r="214" spans="1:1" x14ac:dyDescent="0.3">
      <c r="A214"/>
    </row>
    <row r="215" spans="1:1" x14ac:dyDescent="0.3">
      <c r="A215"/>
    </row>
    <row r="216" spans="1:1" x14ac:dyDescent="0.3">
      <c r="A216"/>
    </row>
    <row r="217" spans="1:1" x14ac:dyDescent="0.3">
      <c r="A217"/>
    </row>
    <row r="218" spans="1:1" x14ac:dyDescent="0.3">
      <c r="A218"/>
    </row>
    <row r="219" spans="1:1" x14ac:dyDescent="0.3">
      <c r="A219"/>
    </row>
    <row r="220" spans="1:1" x14ac:dyDescent="0.3">
      <c r="A220"/>
    </row>
    <row r="221" spans="1:1" x14ac:dyDescent="0.3">
      <c r="A221"/>
    </row>
    <row r="222" spans="1:1" x14ac:dyDescent="0.3">
      <c r="A222"/>
    </row>
    <row r="223" spans="1:1" x14ac:dyDescent="0.3">
      <c r="A223"/>
    </row>
    <row r="224" spans="1:1" x14ac:dyDescent="0.3">
      <c r="A224"/>
    </row>
    <row r="225" spans="1:1" x14ac:dyDescent="0.3">
      <c r="A225"/>
    </row>
    <row r="226" spans="1:1" x14ac:dyDescent="0.3">
      <c r="A226"/>
    </row>
    <row r="227" spans="1:1" x14ac:dyDescent="0.3">
      <c r="A227"/>
    </row>
    <row r="228" spans="1:1" x14ac:dyDescent="0.3">
      <c r="A228"/>
    </row>
    <row r="229" spans="1:1" x14ac:dyDescent="0.3">
      <c r="A229"/>
    </row>
    <row r="230" spans="1:1" x14ac:dyDescent="0.3">
      <c r="A230"/>
    </row>
    <row r="231" spans="1:1" x14ac:dyDescent="0.3">
      <c r="A231"/>
    </row>
    <row r="232" spans="1:1" x14ac:dyDescent="0.3">
      <c r="A232"/>
    </row>
    <row r="233" spans="1:1" x14ac:dyDescent="0.3">
      <c r="A233"/>
    </row>
    <row r="234" spans="1:1" x14ac:dyDescent="0.3">
      <c r="A234"/>
    </row>
    <row r="235" spans="1:1" x14ac:dyDescent="0.3">
      <c r="A235"/>
    </row>
    <row r="236" spans="1:1" x14ac:dyDescent="0.3">
      <c r="A236"/>
    </row>
    <row r="237" spans="1:1" x14ac:dyDescent="0.3">
      <c r="A237"/>
    </row>
    <row r="238" spans="1:1" x14ac:dyDescent="0.3">
      <c r="A238"/>
    </row>
    <row r="239" spans="1:1" x14ac:dyDescent="0.3">
      <c r="A239"/>
    </row>
    <row r="240" spans="1:1" x14ac:dyDescent="0.3">
      <c r="A240"/>
    </row>
    <row r="241" spans="1:1" x14ac:dyDescent="0.3">
      <c r="A241"/>
    </row>
    <row r="242" spans="1:1" x14ac:dyDescent="0.3">
      <c r="A242"/>
    </row>
    <row r="243" spans="1:1" x14ac:dyDescent="0.3">
      <c r="A243"/>
    </row>
    <row r="244" spans="1:1" x14ac:dyDescent="0.3">
      <c r="A244"/>
    </row>
    <row r="245" spans="1:1" x14ac:dyDescent="0.3">
      <c r="A245"/>
    </row>
    <row r="246" spans="1:1" x14ac:dyDescent="0.3">
      <c r="A246"/>
    </row>
    <row r="247" spans="1:1" x14ac:dyDescent="0.3">
      <c r="A247"/>
    </row>
  </sheetData>
  <mergeCells count="1">
    <mergeCell ref="B1:AH1"/>
  </mergeCells>
  <pageMargins left="0.7" right="0.7" top="0.75" bottom="0.75" header="0.3" footer="0.3"/>
  <legacyDrawing r:id="rId1"/>
</worksheet>
</file>

<file path=xl/worksheets/sheet10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200-000000000000}">
  <sheetPr codeName="Sheet104">
    <tabColor theme="2" tint="-0.499984740745262"/>
  </sheetPr>
  <dimension ref="A1:BQ247"/>
  <sheetViews>
    <sheetView workbookViewId="0">
      <selection activeCell="B4" sqref="B4:AQ175"/>
    </sheetView>
  </sheetViews>
  <sheetFormatPr defaultColWidth="9.44140625" defaultRowHeight="14.4" x14ac:dyDescent="0.3"/>
  <cols>
    <col min="1" max="1" width="14.44140625" style="37" bestFit="1" customWidth="1"/>
    <col min="2" max="4" width="9.44140625" style="185"/>
    <col min="41" max="41" width="10.5546875" bestFit="1" customWidth="1"/>
  </cols>
  <sheetData>
    <row r="1" spans="1:69" s="37" customFormat="1" x14ac:dyDescent="0.3">
      <c r="A1" s="253"/>
      <c r="B1" s="880" t="s">
        <v>564</v>
      </c>
      <c r="C1" s="881"/>
      <c r="D1" s="881"/>
      <c r="E1" s="881"/>
      <c r="F1" s="881"/>
      <c r="G1" s="881"/>
      <c r="H1" s="881"/>
      <c r="I1" s="881"/>
      <c r="J1" s="881"/>
      <c r="K1" s="881"/>
      <c r="L1" s="881"/>
      <c r="M1" s="881"/>
      <c r="N1" s="881"/>
      <c r="O1" s="881"/>
      <c r="P1" s="881"/>
      <c r="Q1" s="881"/>
      <c r="R1" s="881"/>
      <c r="S1" s="881"/>
      <c r="T1" s="881"/>
      <c r="U1" s="881"/>
      <c r="V1" s="881"/>
      <c r="W1" s="881"/>
      <c r="X1" s="881"/>
      <c r="Y1" s="881"/>
      <c r="Z1" s="881"/>
      <c r="AA1" s="881"/>
      <c r="AB1" s="881"/>
      <c r="AC1" s="881"/>
      <c r="AD1" s="881"/>
      <c r="AE1" s="881"/>
      <c r="AF1" s="881"/>
      <c r="AG1" s="881"/>
      <c r="AH1" s="881"/>
      <c r="AI1" s="254"/>
      <c r="AJ1" s="254"/>
      <c r="AK1" s="254"/>
      <c r="AL1" s="254"/>
      <c r="AM1" s="254"/>
      <c r="AN1" s="254"/>
      <c r="AO1" s="254"/>
      <c r="AP1" s="254"/>
      <c r="AQ1" s="254"/>
      <c r="AR1" s="254"/>
      <c r="AS1" s="254"/>
      <c r="AT1" s="254"/>
      <c r="AU1" s="254"/>
      <c r="AV1" s="254"/>
      <c r="AW1" s="254"/>
      <c r="AX1" s="254"/>
      <c r="AY1" s="254"/>
      <c r="AZ1" s="254"/>
      <c r="BA1" s="254"/>
      <c r="BB1" s="254"/>
      <c r="BC1" s="254"/>
      <c r="BD1" s="254"/>
      <c r="BE1" s="254"/>
      <c r="BF1" s="254"/>
      <c r="BG1" s="254"/>
      <c r="BH1" s="254"/>
      <c r="BI1" s="254"/>
      <c r="BJ1" s="254"/>
      <c r="BK1" s="254"/>
      <c r="BL1" s="254"/>
      <c r="BM1" s="254"/>
      <c r="BN1" s="254"/>
      <c r="BO1" s="254"/>
      <c r="BP1" s="254"/>
      <c r="BQ1" s="254"/>
    </row>
    <row r="2" spans="1:69" s="37" customFormat="1" x14ac:dyDescent="0.3">
      <c r="A2" s="253"/>
      <c r="B2" s="254" t="s">
        <v>288</v>
      </c>
      <c r="C2" s="254" t="s">
        <v>287</v>
      </c>
      <c r="D2" s="254" t="s">
        <v>289</v>
      </c>
      <c r="E2" s="254">
        <v>1991</v>
      </c>
      <c r="F2" s="254">
        <v>1992</v>
      </c>
      <c r="G2" s="254">
        <v>1993</v>
      </c>
      <c r="H2" s="254">
        <v>1994</v>
      </c>
      <c r="I2" s="254">
        <v>1995</v>
      </c>
      <c r="J2" s="254">
        <v>1996</v>
      </c>
      <c r="K2" s="254">
        <v>1997</v>
      </c>
      <c r="L2" s="254">
        <v>1998</v>
      </c>
      <c r="M2" s="254">
        <v>1999</v>
      </c>
      <c r="N2" s="254">
        <v>2000</v>
      </c>
      <c r="O2" s="254">
        <v>2001</v>
      </c>
      <c r="P2" s="254">
        <v>2002</v>
      </c>
      <c r="Q2" s="254">
        <v>2003</v>
      </c>
      <c r="R2" s="254">
        <v>2004</v>
      </c>
      <c r="S2" s="254">
        <v>2005</v>
      </c>
      <c r="T2" s="254">
        <v>2006</v>
      </c>
      <c r="U2" s="254">
        <v>2007</v>
      </c>
      <c r="V2" s="254">
        <v>2008</v>
      </c>
      <c r="W2" s="254">
        <v>2009</v>
      </c>
      <c r="X2" s="254">
        <v>2010</v>
      </c>
      <c r="Y2" s="254">
        <v>2011</v>
      </c>
      <c r="Z2" s="254">
        <v>2012</v>
      </c>
      <c r="AA2" s="254">
        <v>2013</v>
      </c>
      <c r="AB2" s="254">
        <v>2014</v>
      </c>
      <c r="AC2" s="254">
        <v>2015</v>
      </c>
      <c r="AD2" s="254">
        <v>2016</v>
      </c>
      <c r="AE2" s="254">
        <v>2017</v>
      </c>
      <c r="AF2" s="254">
        <v>2018</v>
      </c>
      <c r="AG2" s="254">
        <v>2019</v>
      </c>
      <c r="AH2" s="254">
        <v>2020</v>
      </c>
      <c r="AI2" s="254"/>
      <c r="AJ2" s="254"/>
      <c r="AK2" s="254"/>
      <c r="AL2" s="254"/>
      <c r="AM2" s="254"/>
      <c r="AN2" s="254"/>
      <c r="AO2" s="254"/>
      <c r="AP2" s="254"/>
      <c r="AQ2" s="254"/>
      <c r="AR2" s="254"/>
      <c r="AS2" s="254"/>
      <c r="AT2" s="254"/>
      <c r="AU2" s="254"/>
      <c r="AV2" s="254"/>
      <c r="AW2" s="254"/>
      <c r="AX2" s="254"/>
      <c r="AY2" s="254"/>
      <c r="AZ2" s="254"/>
      <c r="BA2" s="254"/>
      <c r="BB2" s="254"/>
      <c r="BC2" s="254"/>
      <c r="BD2" s="254"/>
      <c r="BE2" s="254"/>
      <c r="BF2" s="254"/>
      <c r="BG2" s="254"/>
      <c r="BH2" s="254"/>
      <c r="BI2" s="254"/>
      <c r="BJ2" s="254"/>
      <c r="BK2" s="254"/>
      <c r="BL2" s="254"/>
      <c r="BM2" s="254"/>
      <c r="BN2" s="254"/>
      <c r="BO2" s="254"/>
      <c r="BP2" s="254"/>
      <c r="BQ2" s="254"/>
    </row>
    <row r="3" spans="1:69" s="27" customFormat="1" x14ac:dyDescent="0.3">
      <c r="A3" s="255"/>
      <c r="B3" s="256" t="s">
        <v>323</v>
      </c>
      <c r="C3" s="256" t="s">
        <v>324</v>
      </c>
      <c r="D3" s="256" t="s">
        <v>325</v>
      </c>
      <c r="E3" s="256" t="s">
        <v>326</v>
      </c>
      <c r="F3" s="256" t="s">
        <v>327</v>
      </c>
      <c r="G3" s="256" t="s">
        <v>328</v>
      </c>
      <c r="H3" s="256" t="s">
        <v>329</v>
      </c>
      <c r="I3" s="256" t="s">
        <v>330</v>
      </c>
      <c r="J3" s="256" t="s">
        <v>331</v>
      </c>
      <c r="K3" s="256" t="s">
        <v>332</v>
      </c>
      <c r="L3" s="256" t="s">
        <v>333</v>
      </c>
      <c r="M3" s="256" t="s">
        <v>334</v>
      </c>
      <c r="N3" s="256" t="s">
        <v>335</v>
      </c>
      <c r="O3" s="256" t="s">
        <v>336</v>
      </c>
      <c r="P3" s="256" t="s">
        <v>337</v>
      </c>
      <c r="Q3" s="256" t="s">
        <v>338</v>
      </c>
      <c r="R3" s="256" t="s">
        <v>339</v>
      </c>
      <c r="S3" s="256" t="s">
        <v>340</v>
      </c>
      <c r="T3" s="256" t="s">
        <v>341</v>
      </c>
      <c r="U3" s="256" t="s">
        <v>342</v>
      </c>
      <c r="V3" s="256" t="s">
        <v>343</v>
      </c>
      <c r="W3" s="256" t="s">
        <v>344</v>
      </c>
      <c r="X3" s="256" t="s">
        <v>345</v>
      </c>
      <c r="Y3" s="256" t="s">
        <v>346</v>
      </c>
      <c r="Z3" s="256" t="s">
        <v>347</v>
      </c>
      <c r="AA3" s="256" t="s">
        <v>348</v>
      </c>
      <c r="AB3" s="256" t="s">
        <v>349</v>
      </c>
      <c r="AC3" s="256" t="s">
        <v>350</v>
      </c>
      <c r="AD3" s="256" t="s">
        <v>351</v>
      </c>
      <c r="AE3" s="256" t="s">
        <v>352</v>
      </c>
      <c r="AF3" s="256" t="s">
        <v>353</v>
      </c>
      <c r="AG3" s="256" t="s">
        <v>354</v>
      </c>
      <c r="AH3" s="256" t="s">
        <v>355</v>
      </c>
      <c r="AI3" s="256"/>
      <c r="AJ3" s="256"/>
      <c r="AK3" s="256"/>
      <c r="AL3" s="256"/>
      <c r="AM3" s="256"/>
      <c r="AN3" s="256"/>
      <c r="AO3" s="256"/>
      <c r="AP3" s="256"/>
      <c r="AQ3" s="256"/>
      <c r="AR3" s="256"/>
      <c r="AS3" s="256"/>
      <c r="AT3" s="256"/>
      <c r="AU3" s="256"/>
      <c r="AV3" s="256"/>
      <c r="AW3" s="256"/>
      <c r="AX3" s="256"/>
      <c r="AY3" s="256"/>
      <c r="AZ3" s="256"/>
      <c r="BA3" s="256"/>
      <c r="BB3" s="256"/>
      <c r="BC3" s="256"/>
      <c r="BD3" s="256"/>
      <c r="BE3" s="256"/>
      <c r="BF3" s="256"/>
      <c r="BG3" s="256"/>
      <c r="BH3" s="256"/>
      <c r="BI3" s="256"/>
      <c r="BJ3" s="256"/>
      <c r="BK3" s="256"/>
      <c r="BL3" s="256"/>
      <c r="BM3" s="256"/>
      <c r="BN3" s="256"/>
      <c r="BO3" s="256"/>
      <c r="BP3" s="256"/>
      <c r="BQ3" s="256"/>
    </row>
    <row r="4" spans="1:69" x14ac:dyDescent="0.3">
      <c r="A4" s="257">
        <f ca="1">DATE(LOOKUP(Comparison!$D$3,TimestepID,StartYear),1,1)</f>
        <v>46023</v>
      </c>
      <c r="B4" s="1">
        <v>0</v>
      </c>
      <c r="C4" s="1">
        <v>0</v>
      </c>
      <c r="D4" s="1">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row>
    <row r="5" spans="1:69" x14ac:dyDescent="0.3">
      <c r="A5" s="257">
        <f ca="1">IF(EDATE($A$4,12)&lt;=EDATE(DATE(LOOKUP(Comparison!$D$3,TimestepID,StartYear),1,1),(LOOKUP(Comparison!$B$6,TimestepID,Duration)-1)),EDATE(A4,12),"")</f>
        <v>46388</v>
      </c>
      <c r="B5" s="1">
        <v>0</v>
      </c>
      <c r="C5" s="1">
        <v>0</v>
      </c>
      <c r="D5" s="1">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row>
    <row r="6" spans="1:69" x14ac:dyDescent="0.3">
      <c r="A6" s="257">
        <f ca="1">IF(EDATE($A$4,24)&lt;=EDATE(DATE(LOOKUP(Comparison!$D$3,TimestepID,StartYear),12,31),(LOOKUP(Comparison!$B$6,TimestepID,Duration)-1)),EDATE(A5,12),"")</f>
        <v>46753</v>
      </c>
      <c r="B6" s="1">
        <v>0</v>
      </c>
      <c r="C6" s="1">
        <v>0</v>
      </c>
      <c r="D6" s="1">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row>
    <row r="7" spans="1:69" x14ac:dyDescent="0.3">
      <c r="A7" s="257">
        <f ca="1">IF(EDATE($A$4,36)&lt;=EDATE(DATE(LOOKUP(Comparison!$D$3,TimestepID,StartYear),1,1),(LOOKUP(Comparison!$B$6,TimestepID,Duration)-1)),EDATE(A6,12),"")</f>
        <v>47119</v>
      </c>
      <c r="B7" s="1">
        <v>0</v>
      </c>
      <c r="C7" s="1">
        <v>0</v>
      </c>
      <c r="D7" s="1">
        <v>0</v>
      </c>
      <c r="E7">
        <v>0</v>
      </c>
      <c r="F7">
        <v>0</v>
      </c>
      <c r="G7">
        <v>0</v>
      </c>
      <c r="H7">
        <v>0</v>
      </c>
      <c r="I7">
        <v>1</v>
      </c>
      <c r="J7">
        <v>1</v>
      </c>
      <c r="K7">
        <v>0</v>
      </c>
      <c r="L7">
        <v>0</v>
      </c>
      <c r="M7">
        <v>0</v>
      </c>
      <c r="N7">
        <v>0</v>
      </c>
      <c r="O7">
        <v>0</v>
      </c>
      <c r="P7">
        <v>0</v>
      </c>
      <c r="Q7">
        <v>0</v>
      </c>
      <c r="R7">
        <v>0</v>
      </c>
      <c r="S7">
        <v>0</v>
      </c>
      <c r="T7">
        <v>0</v>
      </c>
      <c r="U7">
        <v>0</v>
      </c>
      <c r="V7">
        <v>0</v>
      </c>
      <c r="W7">
        <v>0</v>
      </c>
      <c r="X7">
        <v>0</v>
      </c>
      <c r="Y7">
        <v>0</v>
      </c>
      <c r="Z7">
        <v>0</v>
      </c>
      <c r="AA7">
        <v>0</v>
      </c>
      <c r="AB7">
        <v>0</v>
      </c>
      <c r="AC7">
        <v>0</v>
      </c>
      <c r="AD7">
        <v>0</v>
      </c>
      <c r="AE7">
        <v>0</v>
      </c>
      <c r="AF7">
        <v>0</v>
      </c>
      <c r="AG7">
        <v>0</v>
      </c>
      <c r="AH7">
        <v>0</v>
      </c>
    </row>
    <row r="8" spans="1:69" x14ac:dyDescent="0.3">
      <c r="A8" s="257">
        <f ca="1">IF(EDATE($A$4,48)&lt;=EDATE(DATE(LOOKUP(Comparison!$D$3,TimestepID,StartYear),1,1),(LOOKUP(Comparison!$B$6,TimestepID,Duration)-1)),EDATE(A7,12),"")</f>
        <v>47484</v>
      </c>
      <c r="B8" s="1">
        <v>1</v>
      </c>
      <c r="C8" s="1">
        <v>0</v>
      </c>
      <c r="D8" s="1">
        <v>0</v>
      </c>
      <c r="E8">
        <v>0</v>
      </c>
      <c r="F8">
        <v>0</v>
      </c>
      <c r="G8">
        <v>0</v>
      </c>
      <c r="H8">
        <v>0</v>
      </c>
      <c r="I8">
        <v>0</v>
      </c>
      <c r="J8">
        <v>1</v>
      </c>
      <c r="K8">
        <v>0</v>
      </c>
      <c r="L8">
        <v>0</v>
      </c>
      <c r="M8">
        <v>0</v>
      </c>
      <c r="N8">
        <v>0</v>
      </c>
      <c r="O8">
        <v>0</v>
      </c>
      <c r="P8">
        <v>0</v>
      </c>
      <c r="Q8">
        <v>1</v>
      </c>
      <c r="R8">
        <v>1</v>
      </c>
      <c r="S8">
        <v>0</v>
      </c>
      <c r="T8">
        <v>0</v>
      </c>
      <c r="U8">
        <v>0</v>
      </c>
      <c r="V8">
        <v>1</v>
      </c>
      <c r="W8">
        <v>0</v>
      </c>
      <c r="X8">
        <v>0</v>
      </c>
      <c r="Y8">
        <v>0</v>
      </c>
      <c r="Z8">
        <v>0</v>
      </c>
      <c r="AA8">
        <v>0</v>
      </c>
      <c r="AB8">
        <v>0</v>
      </c>
      <c r="AC8">
        <v>0</v>
      </c>
      <c r="AD8">
        <v>0</v>
      </c>
      <c r="AE8">
        <v>0</v>
      </c>
      <c r="AF8">
        <v>0</v>
      </c>
      <c r="AG8">
        <v>0</v>
      </c>
      <c r="AH8">
        <v>0</v>
      </c>
    </row>
    <row r="9" spans="1:69" x14ac:dyDescent="0.3">
      <c r="A9" s="257">
        <f ca="1">IF(EDATE($A$4,48)&lt;=EDATE(DATE(LOOKUP(Comparison!$D$3,TimestepID,StartYear),1,1),(LOOKUP(Comparison!$B$6,TimestepID,Duration)-1)),EDATE(A8,12),"")</f>
        <v>47849</v>
      </c>
      <c r="B9" s="1">
        <v>1</v>
      </c>
      <c r="C9" s="1">
        <v>0</v>
      </c>
      <c r="D9" s="1">
        <v>0</v>
      </c>
      <c r="E9">
        <v>0</v>
      </c>
      <c r="F9">
        <v>0</v>
      </c>
      <c r="G9">
        <v>0</v>
      </c>
      <c r="H9">
        <v>0</v>
      </c>
      <c r="I9">
        <v>1</v>
      </c>
      <c r="J9">
        <v>1</v>
      </c>
      <c r="K9">
        <v>0</v>
      </c>
      <c r="L9">
        <v>0</v>
      </c>
      <c r="M9">
        <v>0</v>
      </c>
      <c r="N9">
        <v>0</v>
      </c>
      <c r="O9">
        <v>0</v>
      </c>
      <c r="P9">
        <v>0</v>
      </c>
      <c r="Q9">
        <v>0</v>
      </c>
      <c r="R9">
        <v>1</v>
      </c>
      <c r="S9">
        <v>0</v>
      </c>
      <c r="T9">
        <v>0</v>
      </c>
      <c r="U9">
        <v>1</v>
      </c>
      <c r="V9">
        <v>0</v>
      </c>
      <c r="W9">
        <v>0</v>
      </c>
      <c r="X9">
        <v>0</v>
      </c>
      <c r="Y9">
        <v>0</v>
      </c>
      <c r="Z9">
        <v>0</v>
      </c>
      <c r="AA9">
        <v>0</v>
      </c>
      <c r="AB9">
        <v>0</v>
      </c>
      <c r="AC9">
        <v>1</v>
      </c>
      <c r="AD9">
        <v>0</v>
      </c>
      <c r="AE9">
        <v>0</v>
      </c>
      <c r="AF9">
        <v>0</v>
      </c>
      <c r="AG9">
        <v>0</v>
      </c>
      <c r="AH9">
        <v>0</v>
      </c>
    </row>
    <row r="10" spans="1:69" x14ac:dyDescent="0.3">
      <c r="A10" s="257">
        <f ca="1">IF(EDATE($A$4,48)&lt;=EDATE(DATE(LOOKUP(Comparison!$D$3,TimestepID,StartYear),1,1),(LOOKUP(Comparison!$B$6,TimestepID,Duration)-1)),EDATE(A9,12),"")</f>
        <v>48214</v>
      </c>
      <c r="B10" s="1"/>
      <c r="C10" s="1"/>
      <c r="D10" s="1"/>
    </row>
    <row r="11" spans="1:69" x14ac:dyDescent="0.3">
      <c r="A11" s="257">
        <f ca="1">IF(EDATE($A$4,48)&lt;=EDATE(DATE(LOOKUP(Comparison!$D$3,TimestepID,StartYear),1,1),(LOOKUP(Comparison!$B$6,TimestepID,Duration)-1)),EDATE(A10,12),"")</f>
        <v>48580</v>
      </c>
      <c r="B11" s="1"/>
      <c r="C11" s="1"/>
      <c r="D11" s="1"/>
      <c r="E11" s="460"/>
    </row>
    <row r="12" spans="1:69" x14ac:dyDescent="0.3">
      <c r="A12" s="257">
        <f ca="1">IF(EDATE($A$4,48)&lt;=EDATE(DATE(LOOKUP(Comparison!$D$3,TimestepID,StartYear),1,1),(LOOKUP(Comparison!$B$6,TimestepID,Duration)-1)),EDATE(A11,12),"")</f>
        <v>48945</v>
      </c>
      <c r="B12" s="1"/>
      <c r="C12" s="1"/>
      <c r="D12" s="1"/>
      <c r="E12" s="460"/>
    </row>
    <row r="13" spans="1:69" x14ac:dyDescent="0.3">
      <c r="A13" s="257"/>
      <c r="B13" s="1"/>
      <c r="C13" s="1"/>
      <c r="D13" s="1"/>
      <c r="E13" s="460"/>
    </row>
    <row r="14" spans="1:69" x14ac:dyDescent="0.3">
      <c r="A14" s="257"/>
      <c r="B14" s="1"/>
      <c r="C14" s="1"/>
      <c r="D14" s="1"/>
      <c r="E14" s="460"/>
    </row>
    <row r="15" spans="1:69" x14ac:dyDescent="0.3">
      <c r="A15" s="258"/>
      <c r="B15" s="1"/>
      <c r="C15" s="1"/>
      <c r="D15" s="1"/>
      <c r="E15" s="460"/>
    </row>
    <row r="16" spans="1:69" x14ac:dyDescent="0.3">
      <c r="A16" s="36"/>
      <c r="B16" s="1"/>
      <c r="C16" s="1"/>
      <c r="D16" s="1"/>
      <c r="E16" s="460"/>
    </row>
    <row r="17" spans="1:4" x14ac:dyDescent="0.3">
      <c r="A17" s="36"/>
      <c r="B17" s="1"/>
      <c r="C17" s="1"/>
      <c r="D17" s="1"/>
    </row>
    <row r="18" spans="1:4" x14ac:dyDescent="0.3">
      <c r="A18" s="36"/>
      <c r="B18" s="1"/>
      <c r="C18" s="1"/>
      <c r="D18" s="1"/>
    </row>
    <row r="19" spans="1:4" x14ac:dyDescent="0.3">
      <c r="A19" s="36"/>
      <c r="B19" s="1"/>
      <c r="C19" s="1"/>
      <c r="D19" s="1"/>
    </row>
    <row r="20" spans="1:4" x14ac:dyDescent="0.3">
      <c r="A20" s="36"/>
      <c r="B20" s="1"/>
      <c r="C20" s="1"/>
      <c r="D20" s="1"/>
    </row>
    <row r="21" spans="1:4" x14ac:dyDescent="0.3">
      <c r="A21" s="36"/>
      <c r="B21" s="1"/>
      <c r="C21" s="1"/>
      <c r="D21" s="1"/>
    </row>
    <row r="22" spans="1:4" x14ac:dyDescent="0.3">
      <c r="A22"/>
      <c r="B22" s="1"/>
      <c r="C22" s="1"/>
      <c r="D22" s="1"/>
    </row>
    <row r="23" spans="1:4" x14ac:dyDescent="0.3">
      <c r="A23"/>
      <c r="B23" s="1"/>
      <c r="C23" s="1"/>
      <c r="D23" s="1"/>
    </row>
    <row r="24" spans="1:4" x14ac:dyDescent="0.3">
      <c r="A24"/>
      <c r="B24" s="1"/>
      <c r="C24" s="1"/>
      <c r="D24" s="1"/>
    </row>
    <row r="25" spans="1:4" x14ac:dyDescent="0.3">
      <c r="A25"/>
      <c r="B25" s="1"/>
      <c r="C25" s="1"/>
      <c r="D25" s="1"/>
    </row>
    <row r="26" spans="1:4" x14ac:dyDescent="0.3">
      <c r="A26"/>
      <c r="B26" s="1"/>
      <c r="C26" s="1"/>
      <c r="D26" s="1"/>
    </row>
    <row r="27" spans="1:4" x14ac:dyDescent="0.3">
      <c r="A27"/>
      <c r="B27" s="1"/>
      <c r="C27" s="1"/>
      <c r="D27" s="1"/>
    </row>
    <row r="28" spans="1:4" x14ac:dyDescent="0.3">
      <c r="A28"/>
      <c r="B28" s="1"/>
      <c r="C28" s="1"/>
      <c r="D28" s="1"/>
    </row>
    <row r="29" spans="1:4" x14ac:dyDescent="0.3">
      <c r="A29"/>
      <c r="B29" s="1"/>
      <c r="C29" s="1"/>
      <c r="D29" s="1"/>
    </row>
    <row r="30" spans="1:4" x14ac:dyDescent="0.3">
      <c r="A30"/>
      <c r="B30" s="1"/>
      <c r="C30" s="1"/>
      <c r="D30" s="1"/>
    </row>
    <row r="31" spans="1:4" x14ac:dyDescent="0.3">
      <c r="A31"/>
      <c r="B31" s="1"/>
      <c r="C31" s="1"/>
      <c r="D31" s="1"/>
    </row>
    <row r="32" spans="1:4" x14ac:dyDescent="0.3">
      <c r="A32"/>
      <c r="B32" s="1"/>
      <c r="C32" s="1"/>
      <c r="D32" s="1"/>
    </row>
    <row r="33" spans="1:4" x14ac:dyDescent="0.3">
      <c r="A33"/>
      <c r="B33" s="1"/>
      <c r="C33" s="1"/>
      <c r="D33" s="1"/>
    </row>
    <row r="34" spans="1:4" x14ac:dyDescent="0.3">
      <c r="A34"/>
      <c r="B34" s="1"/>
      <c r="C34" s="1"/>
      <c r="D34" s="1"/>
    </row>
    <row r="35" spans="1:4" x14ac:dyDescent="0.3">
      <c r="A35"/>
      <c r="B35" s="1"/>
      <c r="C35" s="1"/>
      <c r="D35" s="1"/>
    </row>
    <row r="36" spans="1:4" x14ac:dyDescent="0.3">
      <c r="A36"/>
      <c r="B36" s="1"/>
      <c r="C36" s="1"/>
      <c r="D36" s="1"/>
    </row>
    <row r="37" spans="1:4" x14ac:dyDescent="0.3">
      <c r="A37"/>
      <c r="B37" s="1"/>
      <c r="C37" s="1"/>
      <c r="D37" s="1"/>
    </row>
    <row r="38" spans="1:4" x14ac:dyDescent="0.3">
      <c r="A38"/>
      <c r="B38" s="1"/>
      <c r="C38" s="1"/>
      <c r="D38" s="1"/>
    </row>
    <row r="39" spans="1:4" x14ac:dyDescent="0.3">
      <c r="A39"/>
      <c r="B39" s="1"/>
      <c r="C39" s="1"/>
      <c r="D39" s="1"/>
    </row>
    <row r="40" spans="1:4" x14ac:dyDescent="0.3">
      <c r="A40"/>
      <c r="B40" s="1"/>
      <c r="C40" s="1"/>
      <c r="D40" s="1"/>
    </row>
    <row r="41" spans="1:4" x14ac:dyDescent="0.3">
      <c r="A41"/>
      <c r="B41" s="1"/>
      <c r="C41" s="1"/>
      <c r="D41" s="1"/>
    </row>
    <row r="42" spans="1:4" x14ac:dyDescent="0.3">
      <c r="A42"/>
      <c r="B42" s="1"/>
      <c r="C42" s="1"/>
      <c r="D42" s="1"/>
    </row>
    <row r="43" spans="1:4" x14ac:dyDescent="0.3">
      <c r="A43"/>
      <c r="B43" s="1"/>
      <c r="C43" s="1"/>
      <c r="D43" s="1"/>
    </row>
    <row r="44" spans="1:4" x14ac:dyDescent="0.3">
      <c r="A44"/>
      <c r="B44" s="1"/>
      <c r="C44" s="1"/>
      <c r="D44" s="1"/>
    </row>
    <row r="45" spans="1:4" x14ac:dyDescent="0.3">
      <c r="A45"/>
      <c r="B45" s="1"/>
      <c r="C45" s="1"/>
      <c r="D45" s="1"/>
    </row>
    <row r="46" spans="1:4" x14ac:dyDescent="0.3">
      <c r="A46"/>
      <c r="B46" s="1"/>
      <c r="C46" s="1"/>
      <c r="D46" s="1"/>
    </row>
    <row r="47" spans="1:4" x14ac:dyDescent="0.3">
      <c r="A47"/>
      <c r="B47" s="1"/>
      <c r="C47" s="1"/>
      <c r="D47" s="1"/>
    </row>
    <row r="48" spans="1:4" x14ac:dyDescent="0.3">
      <c r="A48"/>
      <c r="B48" s="1"/>
      <c r="C48" s="1"/>
      <c r="D48" s="1"/>
    </row>
    <row r="49" spans="1:4" x14ac:dyDescent="0.3">
      <c r="A49"/>
      <c r="B49" s="1"/>
      <c r="C49" s="1"/>
      <c r="D49" s="1"/>
    </row>
    <row r="50" spans="1:4" x14ac:dyDescent="0.3">
      <c r="A50"/>
      <c r="B50" s="1"/>
      <c r="C50" s="1"/>
      <c r="D50" s="1"/>
    </row>
    <row r="51" spans="1:4" x14ac:dyDescent="0.3">
      <c r="A51"/>
      <c r="B51" s="1"/>
      <c r="C51" s="1"/>
      <c r="D51" s="1"/>
    </row>
    <row r="52" spans="1:4" x14ac:dyDescent="0.3">
      <c r="A52"/>
      <c r="B52" s="1"/>
      <c r="C52" s="1"/>
      <c r="D52" s="1"/>
    </row>
    <row r="53" spans="1:4" x14ac:dyDescent="0.3">
      <c r="A53"/>
      <c r="B53" s="1"/>
      <c r="C53" s="1"/>
      <c r="D53" s="1"/>
    </row>
    <row r="54" spans="1:4" x14ac:dyDescent="0.3">
      <c r="A54"/>
      <c r="B54" s="1"/>
      <c r="C54" s="1"/>
      <c r="D54" s="1"/>
    </row>
    <row r="55" spans="1:4" x14ac:dyDescent="0.3">
      <c r="A55"/>
      <c r="B55" s="1"/>
      <c r="C55" s="1"/>
      <c r="D55" s="1"/>
    </row>
    <row r="56" spans="1:4" x14ac:dyDescent="0.3">
      <c r="A56"/>
      <c r="B56" s="1"/>
      <c r="C56" s="1"/>
      <c r="D56" s="1"/>
    </row>
    <row r="57" spans="1:4" x14ac:dyDescent="0.3">
      <c r="A57"/>
      <c r="B57" s="1"/>
      <c r="C57" s="1"/>
      <c r="D57" s="1"/>
    </row>
    <row r="58" spans="1:4" x14ac:dyDescent="0.3">
      <c r="A58"/>
      <c r="B58" s="1"/>
      <c r="C58" s="1"/>
      <c r="D58" s="1"/>
    </row>
    <row r="59" spans="1:4" x14ac:dyDescent="0.3">
      <c r="A59"/>
      <c r="B59" s="1"/>
      <c r="C59" s="1"/>
      <c r="D59" s="1"/>
    </row>
    <row r="60" spans="1:4" x14ac:dyDescent="0.3">
      <c r="A60"/>
      <c r="B60" s="1"/>
      <c r="C60" s="1"/>
      <c r="D60" s="1"/>
    </row>
    <row r="61" spans="1:4" x14ac:dyDescent="0.3">
      <c r="A61"/>
      <c r="B61" s="1"/>
      <c r="C61" s="1"/>
      <c r="D61" s="1"/>
    </row>
    <row r="62" spans="1:4" x14ac:dyDescent="0.3">
      <c r="A62"/>
      <c r="B62" s="1"/>
      <c r="C62" s="1"/>
      <c r="D62" s="1"/>
    </row>
    <row r="63" spans="1:4" x14ac:dyDescent="0.3">
      <c r="A63"/>
      <c r="B63" s="1"/>
      <c r="C63" s="1"/>
      <c r="D63" s="1"/>
    </row>
    <row r="64" spans="1:4" x14ac:dyDescent="0.3">
      <c r="A64"/>
      <c r="B64" s="1"/>
      <c r="C64" s="1"/>
      <c r="D64" s="1"/>
    </row>
    <row r="65" spans="1:4" x14ac:dyDescent="0.3">
      <c r="A65"/>
      <c r="B65" s="1"/>
      <c r="C65" s="1"/>
      <c r="D65" s="1"/>
    </row>
    <row r="66" spans="1:4" x14ac:dyDescent="0.3">
      <c r="A66"/>
      <c r="B66" s="1"/>
      <c r="C66" s="1"/>
      <c r="D66" s="1"/>
    </row>
    <row r="67" spans="1:4" x14ac:dyDescent="0.3">
      <c r="A67"/>
      <c r="B67" s="1"/>
      <c r="C67" s="1"/>
      <c r="D67" s="1"/>
    </row>
    <row r="68" spans="1:4" x14ac:dyDescent="0.3">
      <c r="A68"/>
      <c r="B68" s="1"/>
      <c r="C68" s="1"/>
      <c r="D68" s="1"/>
    </row>
    <row r="69" spans="1:4" x14ac:dyDescent="0.3">
      <c r="A69"/>
      <c r="B69" s="1"/>
      <c r="C69" s="1"/>
      <c r="D69" s="1"/>
    </row>
    <row r="70" spans="1:4" x14ac:dyDescent="0.3">
      <c r="A70"/>
      <c r="B70" s="1"/>
      <c r="C70" s="1"/>
      <c r="D70" s="1"/>
    </row>
    <row r="71" spans="1:4" x14ac:dyDescent="0.3">
      <c r="A71"/>
      <c r="B71" s="1"/>
      <c r="C71" s="1"/>
      <c r="D71" s="1"/>
    </row>
    <row r="72" spans="1:4" x14ac:dyDescent="0.3">
      <c r="A72"/>
      <c r="B72" s="1"/>
      <c r="C72" s="1"/>
      <c r="D72" s="1"/>
    </row>
    <row r="73" spans="1:4" x14ac:dyDescent="0.3">
      <c r="A73"/>
      <c r="B73" s="1"/>
      <c r="C73" s="1"/>
      <c r="D73" s="1"/>
    </row>
    <row r="74" spans="1:4" x14ac:dyDescent="0.3">
      <c r="A74"/>
      <c r="B74" s="1"/>
      <c r="C74" s="1"/>
      <c r="D74" s="1"/>
    </row>
    <row r="75" spans="1:4" x14ac:dyDescent="0.3">
      <c r="A75"/>
      <c r="B75" s="1"/>
      <c r="C75" s="1"/>
      <c r="D75" s="1"/>
    </row>
    <row r="76" spans="1:4" x14ac:dyDescent="0.3">
      <c r="A76"/>
      <c r="B76" s="1"/>
      <c r="C76" s="1"/>
      <c r="D76" s="1"/>
    </row>
    <row r="77" spans="1:4" x14ac:dyDescent="0.3">
      <c r="A77"/>
      <c r="B77" s="1"/>
      <c r="C77" s="1"/>
      <c r="D77" s="1"/>
    </row>
    <row r="78" spans="1:4" x14ac:dyDescent="0.3">
      <c r="A78"/>
      <c r="B78" s="1"/>
      <c r="C78" s="1"/>
      <c r="D78" s="1"/>
    </row>
    <row r="79" spans="1:4" x14ac:dyDescent="0.3">
      <c r="A79"/>
      <c r="B79" s="1"/>
      <c r="C79" s="1"/>
      <c r="D79" s="1"/>
    </row>
    <row r="80" spans="1:4" x14ac:dyDescent="0.3">
      <c r="A80"/>
      <c r="B80" s="1"/>
      <c r="C80" s="1"/>
      <c r="D80" s="1"/>
    </row>
    <row r="81" spans="1:4" x14ac:dyDescent="0.3">
      <c r="A81"/>
      <c r="B81" s="1"/>
      <c r="C81" s="1"/>
      <c r="D81" s="1"/>
    </row>
    <row r="82" spans="1:4" x14ac:dyDescent="0.3">
      <c r="A82"/>
      <c r="B82" s="1"/>
      <c r="C82" s="1"/>
      <c r="D82" s="1"/>
    </row>
    <row r="83" spans="1:4" x14ac:dyDescent="0.3">
      <c r="A83"/>
      <c r="B83" s="1"/>
      <c r="C83" s="1"/>
      <c r="D83" s="1"/>
    </row>
    <row r="84" spans="1:4" x14ac:dyDescent="0.3">
      <c r="A84"/>
      <c r="B84" s="1"/>
      <c r="C84" s="1"/>
      <c r="D84" s="1"/>
    </row>
    <row r="85" spans="1:4" x14ac:dyDescent="0.3">
      <c r="A85"/>
      <c r="B85" s="1"/>
      <c r="C85" s="1"/>
      <c r="D85" s="1"/>
    </row>
    <row r="86" spans="1:4" x14ac:dyDescent="0.3">
      <c r="A86"/>
      <c r="B86" s="1"/>
      <c r="C86" s="1"/>
      <c r="D86" s="1"/>
    </row>
    <row r="87" spans="1:4" x14ac:dyDescent="0.3">
      <c r="A87"/>
      <c r="B87" s="1"/>
      <c r="C87" s="1"/>
      <c r="D87" s="1"/>
    </row>
    <row r="88" spans="1:4" x14ac:dyDescent="0.3">
      <c r="A88"/>
      <c r="B88" s="1"/>
      <c r="C88" s="1"/>
      <c r="D88" s="1"/>
    </row>
    <row r="89" spans="1:4" x14ac:dyDescent="0.3">
      <c r="A89"/>
      <c r="B89" s="1"/>
      <c r="C89" s="1"/>
      <c r="D89" s="1"/>
    </row>
    <row r="90" spans="1:4" x14ac:dyDescent="0.3">
      <c r="A90"/>
      <c r="B90" s="1"/>
      <c r="C90" s="1"/>
      <c r="D90" s="1"/>
    </row>
    <row r="91" spans="1:4" x14ac:dyDescent="0.3">
      <c r="A91"/>
      <c r="B91" s="1"/>
      <c r="C91" s="1"/>
      <c r="D91" s="1"/>
    </row>
    <row r="92" spans="1:4" x14ac:dyDescent="0.3">
      <c r="A92"/>
      <c r="B92" s="1"/>
      <c r="C92" s="1"/>
      <c r="D92" s="1"/>
    </row>
    <row r="93" spans="1:4" x14ac:dyDescent="0.3">
      <c r="A93"/>
      <c r="B93" s="1"/>
      <c r="C93" s="1"/>
      <c r="D93" s="1"/>
    </row>
    <row r="94" spans="1:4" x14ac:dyDescent="0.3">
      <c r="A94"/>
      <c r="B94" s="1"/>
      <c r="C94" s="1"/>
      <c r="D94" s="1"/>
    </row>
    <row r="95" spans="1:4" x14ac:dyDescent="0.3">
      <c r="A95"/>
      <c r="B95" s="1"/>
      <c r="C95" s="1"/>
      <c r="D95" s="1"/>
    </row>
    <row r="96" spans="1:4" x14ac:dyDescent="0.3">
      <c r="A96"/>
      <c r="B96" s="1"/>
      <c r="C96" s="1"/>
      <c r="D96" s="1"/>
    </row>
    <row r="97" spans="1:4" x14ac:dyDescent="0.3">
      <c r="A97"/>
      <c r="B97" s="1"/>
      <c r="C97" s="1"/>
      <c r="D97" s="1"/>
    </row>
    <row r="98" spans="1:4" x14ac:dyDescent="0.3">
      <c r="A98"/>
      <c r="B98" s="1"/>
      <c r="C98" s="1"/>
      <c r="D98" s="1"/>
    </row>
    <row r="99" spans="1:4" x14ac:dyDescent="0.3">
      <c r="A99"/>
      <c r="B99" s="1"/>
      <c r="C99" s="1"/>
      <c r="D99" s="1"/>
    </row>
    <row r="100" spans="1:4" x14ac:dyDescent="0.3">
      <c r="A100"/>
      <c r="B100" s="1"/>
      <c r="C100" s="1"/>
      <c r="D100" s="1"/>
    </row>
    <row r="101" spans="1:4" x14ac:dyDescent="0.3">
      <c r="A101"/>
      <c r="B101" s="1"/>
      <c r="C101" s="1"/>
      <c r="D101" s="1"/>
    </row>
    <row r="102" spans="1:4" x14ac:dyDescent="0.3">
      <c r="A102"/>
      <c r="B102" s="1"/>
      <c r="C102" s="1"/>
      <c r="D102" s="1"/>
    </row>
    <row r="103" spans="1:4" x14ac:dyDescent="0.3">
      <c r="A103"/>
      <c r="B103" s="1"/>
      <c r="C103" s="1"/>
      <c r="D103" s="1"/>
    </row>
    <row r="104" spans="1:4" x14ac:dyDescent="0.3">
      <c r="A104"/>
      <c r="B104" s="1"/>
      <c r="C104" s="1"/>
      <c r="D104" s="1"/>
    </row>
    <row r="105" spans="1:4" x14ac:dyDescent="0.3">
      <c r="A105"/>
      <c r="B105" s="1"/>
      <c r="C105" s="1"/>
      <c r="D105" s="1"/>
    </row>
    <row r="106" spans="1:4" x14ac:dyDescent="0.3">
      <c r="A106"/>
      <c r="B106" s="1"/>
      <c r="C106" s="1"/>
      <c r="D106" s="1"/>
    </row>
    <row r="107" spans="1:4" x14ac:dyDescent="0.3">
      <c r="A107"/>
      <c r="B107" s="1"/>
      <c r="C107" s="1"/>
      <c r="D107" s="1"/>
    </row>
    <row r="108" spans="1:4" x14ac:dyDescent="0.3">
      <c r="A108"/>
      <c r="B108" s="1"/>
      <c r="C108" s="1"/>
      <c r="D108" s="1"/>
    </row>
    <row r="109" spans="1:4" x14ac:dyDescent="0.3">
      <c r="A109"/>
      <c r="B109" s="1"/>
      <c r="C109" s="1"/>
      <c r="D109" s="1"/>
    </row>
    <row r="110" spans="1:4" x14ac:dyDescent="0.3">
      <c r="A110"/>
      <c r="B110" s="1"/>
      <c r="C110" s="1"/>
      <c r="D110" s="1"/>
    </row>
    <row r="111" spans="1:4" x14ac:dyDescent="0.3">
      <c r="A111"/>
      <c r="B111" s="1"/>
      <c r="C111" s="1"/>
      <c r="D111" s="1"/>
    </row>
    <row r="112" spans="1:4" x14ac:dyDescent="0.3">
      <c r="A112"/>
      <c r="B112" s="1"/>
      <c r="C112" s="1"/>
      <c r="D112" s="1"/>
    </row>
    <row r="113" spans="1:4" x14ac:dyDescent="0.3">
      <c r="A113"/>
      <c r="B113" s="1"/>
      <c r="C113" s="1"/>
      <c r="D113" s="1"/>
    </row>
    <row r="114" spans="1:4" x14ac:dyDescent="0.3">
      <c r="A114"/>
      <c r="B114" s="1"/>
      <c r="C114" s="1"/>
      <c r="D114" s="1"/>
    </row>
    <row r="115" spans="1:4" x14ac:dyDescent="0.3">
      <c r="A115"/>
      <c r="B115" s="1"/>
      <c r="C115" s="1"/>
      <c r="D115" s="1"/>
    </row>
    <row r="116" spans="1:4" x14ac:dyDescent="0.3">
      <c r="A116"/>
      <c r="B116" s="1"/>
      <c r="C116" s="1"/>
      <c r="D116" s="1"/>
    </row>
    <row r="117" spans="1:4" x14ac:dyDescent="0.3">
      <c r="A117"/>
      <c r="B117" s="1"/>
      <c r="C117" s="1"/>
      <c r="D117" s="1"/>
    </row>
    <row r="118" spans="1:4" x14ac:dyDescent="0.3">
      <c r="A118"/>
      <c r="B118" s="1"/>
      <c r="C118" s="1"/>
      <c r="D118" s="1"/>
    </row>
    <row r="119" spans="1:4" x14ac:dyDescent="0.3">
      <c r="A119"/>
      <c r="B119" s="1"/>
      <c r="C119" s="1"/>
      <c r="D119" s="1"/>
    </row>
    <row r="120" spans="1:4" x14ac:dyDescent="0.3">
      <c r="A120"/>
      <c r="B120" s="1"/>
      <c r="C120" s="1"/>
      <c r="D120" s="1"/>
    </row>
    <row r="121" spans="1:4" x14ac:dyDescent="0.3">
      <c r="A121"/>
      <c r="B121" s="1"/>
      <c r="C121" s="1"/>
      <c r="D121" s="1"/>
    </row>
    <row r="122" spans="1:4" x14ac:dyDescent="0.3">
      <c r="A122"/>
      <c r="B122" s="1"/>
      <c r="C122" s="1"/>
      <c r="D122" s="1"/>
    </row>
    <row r="123" spans="1:4" x14ac:dyDescent="0.3">
      <c r="A123"/>
      <c r="B123" s="1"/>
      <c r="C123" s="1"/>
      <c r="D123" s="1"/>
    </row>
    <row r="124" spans="1:4" x14ac:dyDescent="0.3">
      <c r="A124"/>
      <c r="B124" s="1"/>
      <c r="C124" s="1"/>
      <c r="D124" s="1"/>
    </row>
    <row r="125" spans="1:4" x14ac:dyDescent="0.3">
      <c r="A125"/>
      <c r="B125" s="1"/>
      <c r="C125" s="1"/>
      <c r="D125" s="1"/>
    </row>
    <row r="126" spans="1:4" x14ac:dyDescent="0.3">
      <c r="A126"/>
      <c r="B126" s="1"/>
      <c r="C126" s="1"/>
      <c r="D126" s="1"/>
    </row>
    <row r="127" spans="1:4" x14ac:dyDescent="0.3">
      <c r="A127"/>
      <c r="B127" s="1"/>
      <c r="C127" s="1"/>
      <c r="D127" s="1"/>
    </row>
    <row r="128" spans="1:4" x14ac:dyDescent="0.3">
      <c r="A128"/>
      <c r="B128" s="1"/>
      <c r="C128" s="1"/>
      <c r="D128" s="1"/>
    </row>
    <row r="129" spans="1:4" x14ac:dyDescent="0.3">
      <c r="A129"/>
      <c r="B129" s="1"/>
      <c r="C129" s="1"/>
      <c r="D129" s="1"/>
    </row>
    <row r="130" spans="1:4" x14ac:dyDescent="0.3">
      <c r="A130"/>
      <c r="B130" s="1"/>
      <c r="C130" s="1"/>
      <c r="D130" s="1"/>
    </row>
    <row r="131" spans="1:4" x14ac:dyDescent="0.3">
      <c r="A131"/>
      <c r="B131" s="1"/>
      <c r="C131" s="1"/>
      <c r="D131" s="1"/>
    </row>
    <row r="132" spans="1:4" x14ac:dyDescent="0.3">
      <c r="A132"/>
      <c r="B132" s="1"/>
      <c r="C132" s="1"/>
      <c r="D132" s="1"/>
    </row>
    <row r="133" spans="1:4" x14ac:dyDescent="0.3">
      <c r="A133"/>
      <c r="B133" s="1"/>
      <c r="C133" s="1"/>
      <c r="D133" s="1"/>
    </row>
    <row r="134" spans="1:4" x14ac:dyDescent="0.3">
      <c r="A134"/>
      <c r="B134" s="1"/>
      <c r="C134" s="1"/>
      <c r="D134" s="1"/>
    </row>
    <row r="135" spans="1:4" x14ac:dyDescent="0.3">
      <c r="A135"/>
      <c r="B135" s="1"/>
      <c r="C135" s="1"/>
      <c r="D135" s="1"/>
    </row>
    <row r="136" spans="1:4" x14ac:dyDescent="0.3">
      <c r="A136"/>
      <c r="B136" s="1"/>
      <c r="C136" s="1"/>
      <c r="D136" s="1"/>
    </row>
    <row r="137" spans="1:4" x14ac:dyDescent="0.3">
      <c r="A137"/>
      <c r="B137" s="1"/>
      <c r="C137" s="1"/>
      <c r="D137" s="1"/>
    </row>
    <row r="138" spans="1:4" x14ac:dyDescent="0.3">
      <c r="A138"/>
      <c r="B138" s="1"/>
      <c r="C138" s="1"/>
      <c r="D138" s="1"/>
    </row>
    <row r="139" spans="1:4" x14ac:dyDescent="0.3">
      <c r="A139"/>
      <c r="B139" s="1"/>
      <c r="C139" s="1"/>
      <c r="D139" s="1"/>
    </row>
    <row r="140" spans="1:4" x14ac:dyDescent="0.3">
      <c r="A140"/>
      <c r="B140" s="1"/>
      <c r="C140" s="1"/>
      <c r="D140" s="1"/>
    </row>
    <row r="141" spans="1:4" x14ac:dyDescent="0.3">
      <c r="A141"/>
      <c r="B141" s="1"/>
      <c r="C141" s="1"/>
      <c r="D141" s="1"/>
    </row>
    <row r="142" spans="1:4" x14ac:dyDescent="0.3">
      <c r="A142"/>
      <c r="B142" s="1"/>
      <c r="C142" s="1"/>
      <c r="D142" s="1"/>
    </row>
    <row r="143" spans="1:4" x14ac:dyDescent="0.3">
      <c r="A143"/>
      <c r="B143" s="1"/>
      <c r="C143" s="1"/>
      <c r="D143" s="1"/>
    </row>
    <row r="144" spans="1:4" x14ac:dyDescent="0.3">
      <c r="A144"/>
      <c r="B144" s="1"/>
      <c r="C144" s="1"/>
      <c r="D144" s="1"/>
    </row>
    <row r="145" spans="1:4" x14ac:dyDescent="0.3">
      <c r="A145"/>
      <c r="B145" s="1"/>
      <c r="C145" s="1"/>
      <c r="D145" s="1"/>
    </row>
    <row r="146" spans="1:4" x14ac:dyDescent="0.3">
      <c r="A146"/>
      <c r="B146" s="1"/>
      <c r="C146" s="1"/>
      <c r="D146" s="1"/>
    </row>
    <row r="147" spans="1:4" x14ac:dyDescent="0.3">
      <c r="A147"/>
      <c r="B147" s="1"/>
      <c r="C147" s="1"/>
      <c r="D147" s="1"/>
    </row>
    <row r="148" spans="1:4" x14ac:dyDescent="0.3">
      <c r="A148"/>
      <c r="B148" s="1"/>
      <c r="C148" s="1"/>
      <c r="D148" s="1"/>
    </row>
    <row r="149" spans="1:4" x14ac:dyDescent="0.3">
      <c r="A149"/>
      <c r="B149" s="1"/>
      <c r="C149" s="1"/>
      <c r="D149" s="1"/>
    </row>
    <row r="150" spans="1:4" x14ac:dyDescent="0.3">
      <c r="A150"/>
      <c r="B150" s="1"/>
      <c r="C150" s="1"/>
      <c r="D150" s="1"/>
    </row>
    <row r="151" spans="1:4" x14ac:dyDescent="0.3">
      <c r="A151"/>
      <c r="B151" s="1"/>
      <c r="C151" s="1"/>
      <c r="D151" s="1"/>
    </row>
    <row r="152" spans="1:4" x14ac:dyDescent="0.3">
      <c r="A152"/>
      <c r="B152" s="1"/>
      <c r="C152" s="1"/>
      <c r="D152" s="1"/>
    </row>
    <row r="153" spans="1:4" x14ac:dyDescent="0.3">
      <c r="A153"/>
      <c r="B153" s="1"/>
      <c r="C153" s="1"/>
      <c r="D153" s="1"/>
    </row>
    <row r="154" spans="1:4" x14ac:dyDescent="0.3">
      <c r="A154"/>
      <c r="B154" s="1"/>
      <c r="C154" s="1"/>
      <c r="D154" s="1"/>
    </row>
    <row r="155" spans="1:4" x14ac:dyDescent="0.3">
      <c r="A155"/>
      <c r="B155" s="1"/>
      <c r="C155" s="1"/>
      <c r="D155" s="1"/>
    </row>
    <row r="156" spans="1:4" x14ac:dyDescent="0.3">
      <c r="A156"/>
      <c r="B156" s="1"/>
      <c r="C156" s="1"/>
      <c r="D156" s="1"/>
    </row>
    <row r="157" spans="1:4" x14ac:dyDescent="0.3">
      <c r="A157"/>
      <c r="B157" s="1"/>
      <c r="C157" s="1"/>
      <c r="D157" s="1"/>
    </row>
    <row r="158" spans="1:4" x14ac:dyDescent="0.3">
      <c r="A158"/>
      <c r="B158" s="1"/>
      <c r="C158" s="1"/>
      <c r="D158" s="1"/>
    </row>
    <row r="159" spans="1:4" x14ac:dyDescent="0.3">
      <c r="A159"/>
      <c r="B159" s="1"/>
      <c r="C159" s="1"/>
      <c r="D159" s="1"/>
    </row>
    <row r="160" spans="1:4" x14ac:dyDescent="0.3">
      <c r="A160"/>
      <c r="B160" s="1"/>
      <c r="C160" s="1"/>
      <c r="D160" s="1"/>
    </row>
    <row r="161" spans="1:4" x14ac:dyDescent="0.3">
      <c r="A161"/>
      <c r="B161" s="1"/>
      <c r="C161" s="1"/>
      <c r="D161" s="1"/>
    </row>
    <row r="162" spans="1:4" x14ac:dyDescent="0.3">
      <c r="A162"/>
      <c r="B162" s="1"/>
      <c r="C162" s="1"/>
      <c r="D162" s="1"/>
    </row>
    <row r="163" spans="1:4" x14ac:dyDescent="0.3">
      <c r="A163"/>
      <c r="B163" s="1"/>
      <c r="C163" s="1"/>
      <c r="D163" s="1"/>
    </row>
    <row r="164" spans="1:4" x14ac:dyDescent="0.3">
      <c r="A164"/>
      <c r="B164" s="1"/>
      <c r="C164" s="1"/>
      <c r="D164" s="1"/>
    </row>
    <row r="165" spans="1:4" x14ac:dyDescent="0.3">
      <c r="A165"/>
      <c r="B165" s="1"/>
      <c r="C165" s="1"/>
      <c r="D165" s="1"/>
    </row>
    <row r="166" spans="1:4" x14ac:dyDescent="0.3">
      <c r="A166"/>
      <c r="B166" s="1"/>
      <c r="C166" s="1"/>
      <c r="D166" s="1"/>
    </row>
    <row r="167" spans="1:4" x14ac:dyDescent="0.3">
      <c r="A167"/>
      <c r="B167" s="1"/>
      <c r="C167" s="1"/>
      <c r="D167" s="1"/>
    </row>
    <row r="168" spans="1:4" x14ac:dyDescent="0.3">
      <c r="A168"/>
      <c r="B168" s="1"/>
      <c r="C168" s="1"/>
      <c r="D168" s="1"/>
    </row>
    <row r="169" spans="1:4" x14ac:dyDescent="0.3">
      <c r="A169"/>
      <c r="B169" s="1"/>
      <c r="C169" s="1"/>
      <c r="D169" s="1"/>
    </row>
    <row r="170" spans="1:4" x14ac:dyDescent="0.3">
      <c r="A170"/>
      <c r="B170" s="1"/>
      <c r="C170" s="1"/>
      <c r="D170" s="1"/>
    </row>
    <row r="171" spans="1:4" x14ac:dyDescent="0.3">
      <c r="A171"/>
      <c r="B171" s="1"/>
      <c r="C171" s="1"/>
      <c r="D171" s="1"/>
    </row>
    <row r="172" spans="1:4" x14ac:dyDescent="0.3">
      <c r="A172"/>
      <c r="B172" s="1"/>
      <c r="C172" s="1"/>
      <c r="D172" s="1"/>
    </row>
    <row r="173" spans="1:4" x14ac:dyDescent="0.3">
      <c r="A173"/>
      <c r="B173" s="1"/>
      <c r="C173" s="1"/>
      <c r="D173" s="1"/>
    </row>
    <row r="174" spans="1:4" x14ac:dyDescent="0.3">
      <c r="A174"/>
      <c r="B174" s="1"/>
      <c r="C174" s="1"/>
      <c r="D174" s="1"/>
    </row>
    <row r="175" spans="1:4" x14ac:dyDescent="0.3">
      <c r="A175"/>
      <c r="B175" s="1"/>
      <c r="C175" s="1"/>
      <c r="D175" s="1"/>
    </row>
    <row r="176" spans="1:4" x14ac:dyDescent="0.3">
      <c r="A176"/>
    </row>
    <row r="177" spans="1:1" x14ac:dyDescent="0.3">
      <c r="A177"/>
    </row>
    <row r="178" spans="1:1" x14ac:dyDescent="0.3">
      <c r="A178"/>
    </row>
    <row r="179" spans="1:1" x14ac:dyDescent="0.3">
      <c r="A179"/>
    </row>
    <row r="180" spans="1:1" x14ac:dyDescent="0.3">
      <c r="A180"/>
    </row>
    <row r="181" spans="1:1" x14ac:dyDescent="0.3">
      <c r="A181"/>
    </row>
    <row r="182" spans="1:1" x14ac:dyDescent="0.3">
      <c r="A182"/>
    </row>
    <row r="183" spans="1:1" x14ac:dyDescent="0.3">
      <c r="A183"/>
    </row>
    <row r="184" spans="1:1" x14ac:dyDescent="0.3">
      <c r="A184"/>
    </row>
    <row r="185" spans="1:1" x14ac:dyDescent="0.3">
      <c r="A185"/>
    </row>
    <row r="186" spans="1:1" x14ac:dyDescent="0.3">
      <c r="A186"/>
    </row>
    <row r="187" spans="1:1" x14ac:dyDescent="0.3">
      <c r="A187"/>
    </row>
    <row r="188" spans="1:1" x14ac:dyDescent="0.3">
      <c r="A188"/>
    </row>
    <row r="189" spans="1:1" x14ac:dyDescent="0.3">
      <c r="A189"/>
    </row>
    <row r="190" spans="1:1" x14ac:dyDescent="0.3">
      <c r="A190"/>
    </row>
    <row r="191" spans="1:1" x14ac:dyDescent="0.3">
      <c r="A191"/>
    </row>
    <row r="192" spans="1:1" x14ac:dyDescent="0.3">
      <c r="A192"/>
    </row>
    <row r="193" spans="1:1" x14ac:dyDescent="0.3">
      <c r="A193"/>
    </row>
    <row r="194" spans="1:1" x14ac:dyDescent="0.3">
      <c r="A194"/>
    </row>
    <row r="195" spans="1:1" x14ac:dyDescent="0.3">
      <c r="A195"/>
    </row>
    <row r="196" spans="1:1" x14ac:dyDescent="0.3">
      <c r="A196"/>
    </row>
    <row r="197" spans="1:1" x14ac:dyDescent="0.3">
      <c r="A197"/>
    </row>
    <row r="198" spans="1:1" x14ac:dyDescent="0.3">
      <c r="A198"/>
    </row>
    <row r="199" spans="1:1" x14ac:dyDescent="0.3">
      <c r="A199"/>
    </row>
    <row r="200" spans="1:1" x14ac:dyDescent="0.3">
      <c r="A200"/>
    </row>
    <row r="201" spans="1:1" x14ac:dyDescent="0.3">
      <c r="A201"/>
    </row>
    <row r="202" spans="1:1" x14ac:dyDescent="0.3">
      <c r="A202"/>
    </row>
    <row r="203" spans="1:1" x14ac:dyDescent="0.3">
      <c r="A203"/>
    </row>
    <row r="204" spans="1:1" x14ac:dyDescent="0.3">
      <c r="A204"/>
    </row>
    <row r="205" spans="1:1" x14ac:dyDescent="0.3">
      <c r="A205"/>
    </row>
    <row r="206" spans="1:1" x14ac:dyDescent="0.3">
      <c r="A206"/>
    </row>
    <row r="207" spans="1:1" x14ac:dyDescent="0.3">
      <c r="A207"/>
    </row>
    <row r="208" spans="1:1" x14ac:dyDescent="0.3">
      <c r="A208"/>
    </row>
    <row r="209" spans="1:1" x14ac:dyDescent="0.3">
      <c r="A209"/>
    </row>
    <row r="210" spans="1:1" x14ac:dyDescent="0.3">
      <c r="A210"/>
    </row>
    <row r="211" spans="1:1" x14ac:dyDescent="0.3">
      <c r="A211"/>
    </row>
    <row r="212" spans="1:1" x14ac:dyDescent="0.3">
      <c r="A212"/>
    </row>
    <row r="213" spans="1:1" x14ac:dyDescent="0.3">
      <c r="A213"/>
    </row>
    <row r="214" spans="1:1" x14ac:dyDescent="0.3">
      <c r="A214"/>
    </row>
    <row r="215" spans="1:1" x14ac:dyDescent="0.3">
      <c r="A215"/>
    </row>
    <row r="216" spans="1:1" x14ac:dyDescent="0.3">
      <c r="A216"/>
    </row>
    <row r="217" spans="1:1" x14ac:dyDescent="0.3">
      <c r="A217"/>
    </row>
    <row r="218" spans="1:1" x14ac:dyDescent="0.3">
      <c r="A218"/>
    </row>
    <row r="219" spans="1:1" x14ac:dyDescent="0.3">
      <c r="A219"/>
    </row>
    <row r="220" spans="1:1" x14ac:dyDescent="0.3">
      <c r="A220"/>
    </row>
    <row r="221" spans="1:1" x14ac:dyDescent="0.3">
      <c r="A221"/>
    </row>
    <row r="222" spans="1:1" x14ac:dyDescent="0.3">
      <c r="A222"/>
    </row>
    <row r="223" spans="1:1" x14ac:dyDescent="0.3">
      <c r="A223"/>
    </row>
    <row r="224" spans="1:1" x14ac:dyDescent="0.3">
      <c r="A224"/>
    </row>
    <row r="225" spans="1:1" x14ac:dyDescent="0.3">
      <c r="A225"/>
    </row>
    <row r="226" spans="1:1" x14ac:dyDescent="0.3">
      <c r="A226"/>
    </row>
    <row r="227" spans="1:1" x14ac:dyDescent="0.3">
      <c r="A227"/>
    </row>
    <row r="228" spans="1:1" x14ac:dyDescent="0.3">
      <c r="A228"/>
    </row>
    <row r="229" spans="1:1" x14ac:dyDescent="0.3">
      <c r="A229"/>
    </row>
    <row r="230" spans="1:1" x14ac:dyDescent="0.3">
      <c r="A230"/>
    </row>
    <row r="231" spans="1:1" x14ac:dyDescent="0.3">
      <c r="A231"/>
    </row>
    <row r="232" spans="1:1" x14ac:dyDescent="0.3">
      <c r="A232"/>
    </row>
    <row r="233" spans="1:1" x14ac:dyDescent="0.3">
      <c r="A233"/>
    </row>
    <row r="234" spans="1:1" x14ac:dyDescent="0.3">
      <c r="A234"/>
    </row>
    <row r="235" spans="1:1" x14ac:dyDescent="0.3">
      <c r="A235"/>
    </row>
    <row r="236" spans="1:1" x14ac:dyDescent="0.3">
      <c r="A236"/>
    </row>
    <row r="237" spans="1:1" x14ac:dyDescent="0.3">
      <c r="A237"/>
    </row>
    <row r="238" spans="1:1" x14ac:dyDescent="0.3">
      <c r="A238"/>
    </row>
    <row r="239" spans="1:1" x14ac:dyDescent="0.3">
      <c r="A239"/>
    </row>
    <row r="240" spans="1:1" x14ac:dyDescent="0.3">
      <c r="A240"/>
    </row>
    <row r="241" spans="1:1" x14ac:dyDescent="0.3">
      <c r="A241"/>
    </row>
    <row r="242" spans="1:1" x14ac:dyDescent="0.3">
      <c r="A242"/>
    </row>
    <row r="243" spans="1:1" x14ac:dyDescent="0.3">
      <c r="A243"/>
    </row>
    <row r="244" spans="1:1" x14ac:dyDescent="0.3">
      <c r="A244"/>
    </row>
    <row r="245" spans="1:1" x14ac:dyDescent="0.3">
      <c r="A245"/>
    </row>
    <row r="246" spans="1:1" x14ac:dyDescent="0.3">
      <c r="A246"/>
    </row>
    <row r="247" spans="1:1" x14ac:dyDescent="0.3">
      <c r="A247"/>
    </row>
  </sheetData>
  <mergeCells count="1">
    <mergeCell ref="B1:AH1"/>
  </mergeCells>
  <pageMargins left="0.7" right="0.7" top="0.75" bottom="0.75" header="0.3" footer="0.3"/>
  <legacyDrawing r:id="rId1"/>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300-000000000000}">
  <sheetPr codeName="Sheet105">
    <tabColor theme="2" tint="-0.499984740745262"/>
  </sheetPr>
  <dimension ref="A1:BQ247"/>
  <sheetViews>
    <sheetView workbookViewId="0">
      <selection activeCell="B4" sqref="B4:AQ175"/>
    </sheetView>
  </sheetViews>
  <sheetFormatPr defaultColWidth="9.44140625" defaultRowHeight="14.4" x14ac:dyDescent="0.3"/>
  <cols>
    <col min="1" max="1" width="14.44140625" style="37" bestFit="1" customWidth="1"/>
    <col min="2" max="4" width="9.44140625" style="185"/>
  </cols>
  <sheetData>
    <row r="1" spans="1:69" s="37" customFormat="1" x14ac:dyDescent="0.3">
      <c r="A1" s="253"/>
      <c r="B1" s="880" t="s">
        <v>565</v>
      </c>
      <c r="C1" s="881"/>
      <c r="D1" s="881"/>
      <c r="E1" s="881"/>
      <c r="F1" s="881"/>
      <c r="G1" s="881"/>
      <c r="H1" s="881"/>
      <c r="I1" s="881"/>
      <c r="J1" s="881"/>
      <c r="K1" s="881"/>
      <c r="L1" s="881"/>
      <c r="M1" s="881"/>
      <c r="N1" s="881"/>
      <c r="O1" s="881"/>
      <c r="P1" s="881"/>
      <c r="Q1" s="881"/>
      <c r="R1" s="881"/>
      <c r="S1" s="881"/>
      <c r="T1" s="881"/>
      <c r="U1" s="881"/>
      <c r="V1" s="881"/>
      <c r="W1" s="881"/>
      <c r="X1" s="881"/>
      <c r="Y1" s="881"/>
      <c r="Z1" s="881"/>
      <c r="AA1" s="881"/>
      <c r="AB1" s="881"/>
      <c r="AC1" s="881"/>
      <c r="AD1" s="881"/>
      <c r="AE1" s="881"/>
      <c r="AF1" s="881"/>
      <c r="AG1" s="881"/>
      <c r="AH1" s="881"/>
      <c r="AI1" s="254"/>
      <c r="AJ1" s="254"/>
      <c r="AK1" s="254"/>
      <c r="AL1" s="254"/>
      <c r="AM1" s="254"/>
      <c r="AN1" s="254"/>
      <c r="AO1" s="254"/>
      <c r="AP1" s="254"/>
      <c r="AQ1" s="254"/>
      <c r="AR1" s="254"/>
      <c r="AS1" s="254"/>
      <c r="AT1" s="254"/>
      <c r="AU1" s="254"/>
      <c r="AV1" s="254"/>
      <c r="AW1" s="254"/>
      <c r="AX1" s="254"/>
      <c r="AY1" s="254"/>
      <c r="AZ1" s="254"/>
      <c r="BA1" s="254"/>
      <c r="BB1" s="254"/>
      <c r="BC1" s="254"/>
      <c r="BD1" s="254"/>
      <c r="BE1" s="254"/>
      <c r="BF1" s="254"/>
      <c r="BG1" s="254"/>
      <c r="BH1" s="254"/>
      <c r="BI1" s="254"/>
      <c r="BJ1" s="254"/>
      <c r="BK1" s="254"/>
      <c r="BL1" s="254"/>
      <c r="BM1" s="254"/>
      <c r="BN1" s="254"/>
      <c r="BO1" s="254"/>
      <c r="BP1" s="254"/>
      <c r="BQ1" s="254"/>
    </row>
    <row r="2" spans="1:69" s="37" customFormat="1" x14ac:dyDescent="0.3">
      <c r="A2" s="253"/>
      <c r="B2" s="254" t="s">
        <v>288</v>
      </c>
      <c r="C2" s="254" t="s">
        <v>287</v>
      </c>
      <c r="D2" s="254" t="s">
        <v>289</v>
      </c>
      <c r="E2" s="254">
        <v>1991</v>
      </c>
      <c r="F2" s="254">
        <v>1992</v>
      </c>
      <c r="G2" s="254">
        <v>1993</v>
      </c>
      <c r="H2" s="254">
        <v>1994</v>
      </c>
      <c r="I2" s="254">
        <v>1995</v>
      </c>
      <c r="J2" s="254">
        <v>1996</v>
      </c>
      <c r="K2" s="254">
        <v>1997</v>
      </c>
      <c r="L2" s="254">
        <v>1998</v>
      </c>
      <c r="M2" s="254">
        <v>1999</v>
      </c>
      <c r="N2" s="254">
        <v>2000</v>
      </c>
      <c r="O2" s="254">
        <v>2001</v>
      </c>
      <c r="P2" s="254">
        <v>2002</v>
      </c>
      <c r="Q2" s="254">
        <v>2003</v>
      </c>
      <c r="R2" s="254">
        <v>2004</v>
      </c>
      <c r="S2" s="254">
        <v>2005</v>
      </c>
      <c r="T2" s="254">
        <v>2006</v>
      </c>
      <c r="U2" s="254">
        <v>2007</v>
      </c>
      <c r="V2" s="254">
        <v>2008</v>
      </c>
      <c r="W2" s="254">
        <v>2009</v>
      </c>
      <c r="X2" s="254">
        <v>2010</v>
      </c>
      <c r="Y2" s="254">
        <v>2011</v>
      </c>
      <c r="Z2" s="254">
        <v>2012</v>
      </c>
      <c r="AA2" s="254">
        <v>2013</v>
      </c>
      <c r="AB2" s="254">
        <v>2014</v>
      </c>
      <c r="AC2" s="254">
        <v>2015</v>
      </c>
      <c r="AD2" s="254">
        <v>2016</v>
      </c>
      <c r="AE2" s="254">
        <v>2017</v>
      </c>
      <c r="AF2" s="254">
        <v>2018</v>
      </c>
      <c r="AG2" s="254">
        <v>2019</v>
      </c>
      <c r="AH2" s="254">
        <v>2020</v>
      </c>
      <c r="AI2" s="254"/>
      <c r="AJ2" s="254"/>
      <c r="AK2" s="254"/>
      <c r="AL2" s="254"/>
      <c r="AM2" s="254"/>
      <c r="AN2" s="254"/>
      <c r="AO2" s="254"/>
      <c r="AP2" s="254"/>
      <c r="AQ2" s="254"/>
      <c r="AR2" s="254"/>
      <c r="AS2" s="254"/>
      <c r="AT2" s="254"/>
      <c r="AU2" s="254"/>
      <c r="AV2" s="254"/>
      <c r="AW2" s="254"/>
      <c r="AX2" s="254"/>
      <c r="AY2" s="254"/>
      <c r="AZ2" s="254"/>
      <c r="BA2" s="254"/>
      <c r="BB2" s="254"/>
      <c r="BC2" s="254"/>
      <c r="BD2" s="254"/>
      <c r="BE2" s="254"/>
      <c r="BF2" s="254"/>
      <c r="BG2" s="254"/>
      <c r="BH2" s="254"/>
      <c r="BI2" s="254"/>
      <c r="BJ2" s="254"/>
      <c r="BK2" s="254"/>
      <c r="BL2" s="254"/>
      <c r="BM2" s="254"/>
      <c r="BN2" s="254"/>
      <c r="BO2" s="254"/>
      <c r="BP2" s="254"/>
      <c r="BQ2" s="254"/>
    </row>
    <row r="3" spans="1:69" s="27" customFormat="1" x14ac:dyDescent="0.3">
      <c r="A3" s="255"/>
      <c r="B3" s="256" t="s">
        <v>323</v>
      </c>
      <c r="C3" s="256" t="s">
        <v>324</v>
      </c>
      <c r="D3" s="256" t="s">
        <v>325</v>
      </c>
      <c r="E3" s="256" t="s">
        <v>326</v>
      </c>
      <c r="F3" s="256" t="s">
        <v>327</v>
      </c>
      <c r="G3" s="256" t="s">
        <v>328</v>
      </c>
      <c r="H3" s="256" t="s">
        <v>329</v>
      </c>
      <c r="I3" s="256" t="s">
        <v>330</v>
      </c>
      <c r="J3" s="256" t="s">
        <v>331</v>
      </c>
      <c r="K3" s="256" t="s">
        <v>332</v>
      </c>
      <c r="L3" s="256" t="s">
        <v>333</v>
      </c>
      <c r="M3" s="256" t="s">
        <v>334</v>
      </c>
      <c r="N3" s="256" t="s">
        <v>335</v>
      </c>
      <c r="O3" s="256" t="s">
        <v>336</v>
      </c>
      <c r="P3" s="256" t="s">
        <v>337</v>
      </c>
      <c r="Q3" s="256" t="s">
        <v>338</v>
      </c>
      <c r="R3" s="256" t="s">
        <v>339</v>
      </c>
      <c r="S3" s="256" t="s">
        <v>340</v>
      </c>
      <c r="T3" s="256" t="s">
        <v>341</v>
      </c>
      <c r="U3" s="256" t="s">
        <v>342</v>
      </c>
      <c r="V3" s="256" t="s">
        <v>343</v>
      </c>
      <c r="W3" s="256" t="s">
        <v>344</v>
      </c>
      <c r="X3" s="256" t="s">
        <v>345</v>
      </c>
      <c r="Y3" s="256" t="s">
        <v>346</v>
      </c>
      <c r="Z3" s="256" t="s">
        <v>347</v>
      </c>
      <c r="AA3" s="256" t="s">
        <v>348</v>
      </c>
      <c r="AB3" s="256" t="s">
        <v>349</v>
      </c>
      <c r="AC3" s="256" t="s">
        <v>350</v>
      </c>
      <c r="AD3" s="256" t="s">
        <v>351</v>
      </c>
      <c r="AE3" s="256" t="s">
        <v>352</v>
      </c>
      <c r="AF3" s="256" t="s">
        <v>353</v>
      </c>
      <c r="AG3" s="256" t="s">
        <v>354</v>
      </c>
      <c r="AH3" s="256" t="s">
        <v>355</v>
      </c>
      <c r="AI3" s="256"/>
      <c r="AJ3" s="256"/>
      <c r="AK3" s="256"/>
      <c r="AL3" s="256"/>
      <c r="AM3" s="256"/>
      <c r="AN3" s="256"/>
      <c r="AO3" s="256"/>
      <c r="AP3" s="256"/>
      <c r="AQ3" s="256"/>
      <c r="AR3" s="256"/>
      <c r="AS3" s="256"/>
      <c r="AT3" s="256"/>
      <c r="AU3" s="256"/>
      <c r="AV3" s="256"/>
      <c r="AW3" s="256"/>
      <c r="AX3" s="256"/>
      <c r="AY3" s="256"/>
      <c r="AZ3" s="256"/>
      <c r="BA3" s="256"/>
      <c r="BB3" s="256"/>
      <c r="BC3" s="256"/>
      <c r="BD3" s="256"/>
      <c r="BE3" s="256"/>
      <c r="BF3" s="256"/>
      <c r="BG3" s="256"/>
      <c r="BH3" s="256"/>
      <c r="BI3" s="256"/>
      <c r="BJ3" s="256"/>
      <c r="BK3" s="256"/>
      <c r="BL3" s="256"/>
      <c r="BM3" s="256"/>
      <c r="BN3" s="256"/>
      <c r="BO3" s="256"/>
      <c r="BP3" s="256"/>
      <c r="BQ3" s="256"/>
    </row>
    <row r="4" spans="1:69" x14ac:dyDescent="0.3">
      <c r="A4" s="257">
        <f ca="1">DATE(LOOKUP(Comparison!$D$3,TimestepID,StartYear),1,1)</f>
        <v>46023</v>
      </c>
      <c r="B4" s="1">
        <v>0</v>
      </c>
      <c r="C4" s="1">
        <v>0</v>
      </c>
      <c r="D4" s="1">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row>
    <row r="5" spans="1:69" x14ac:dyDescent="0.3">
      <c r="A5" s="257">
        <f ca="1">IF(EDATE($A$4,12)&lt;=EDATE(DATE(LOOKUP(Comparison!$D$3,TimestepID,StartYear),1,1),(LOOKUP(Comparison!$B$6,TimestepID,Duration)-1)),EDATE(A4,12),"")</f>
        <v>46388</v>
      </c>
      <c r="B5" s="1">
        <v>0</v>
      </c>
      <c r="C5" s="1">
        <v>0</v>
      </c>
      <c r="D5" s="1">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row>
    <row r="6" spans="1:69" x14ac:dyDescent="0.3">
      <c r="A6" s="257">
        <f ca="1">IF(EDATE($A$4,24)&lt;=EDATE(DATE(LOOKUP(Comparison!$D$3,TimestepID,StartYear),12,31),(LOOKUP(Comparison!$B$6,TimestepID,Duration)-1)),EDATE(A5,12),"")</f>
        <v>46753</v>
      </c>
      <c r="B6" s="1">
        <v>0</v>
      </c>
      <c r="C6" s="1">
        <v>0</v>
      </c>
      <c r="D6" s="1">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row>
    <row r="7" spans="1:69" x14ac:dyDescent="0.3">
      <c r="A7" s="257">
        <f ca="1">IF(EDATE($A$4,36)&lt;=EDATE(DATE(LOOKUP(Comparison!$D$3,TimestepID,StartYear),1,1),(LOOKUP(Comparison!$B$6,TimestepID,Duration)-1)),EDATE(A6,12),"")</f>
        <v>47119</v>
      </c>
      <c r="B7" s="1">
        <v>0</v>
      </c>
      <c r="C7" s="1">
        <v>0</v>
      </c>
      <c r="D7" s="1">
        <v>0</v>
      </c>
      <c r="E7">
        <v>0</v>
      </c>
      <c r="F7">
        <v>0</v>
      </c>
      <c r="G7">
        <v>0</v>
      </c>
      <c r="H7">
        <v>0</v>
      </c>
      <c r="I7">
        <v>0</v>
      </c>
      <c r="J7">
        <v>0</v>
      </c>
      <c r="K7">
        <v>0</v>
      </c>
      <c r="L7">
        <v>0</v>
      </c>
      <c r="M7">
        <v>0</v>
      </c>
      <c r="N7">
        <v>0</v>
      </c>
      <c r="O7">
        <v>0</v>
      </c>
      <c r="P7">
        <v>0</v>
      </c>
      <c r="Q7">
        <v>0</v>
      </c>
      <c r="R7">
        <v>0</v>
      </c>
      <c r="S7">
        <v>0</v>
      </c>
      <c r="T7">
        <v>0</v>
      </c>
      <c r="U7">
        <v>0</v>
      </c>
      <c r="V7">
        <v>0</v>
      </c>
      <c r="W7">
        <v>0</v>
      </c>
      <c r="X7">
        <v>0</v>
      </c>
      <c r="Y7">
        <v>0</v>
      </c>
      <c r="Z7">
        <v>0</v>
      </c>
      <c r="AA7">
        <v>0</v>
      </c>
      <c r="AB7">
        <v>0</v>
      </c>
      <c r="AC7">
        <v>0</v>
      </c>
      <c r="AD7">
        <v>0</v>
      </c>
      <c r="AE7">
        <v>0</v>
      </c>
      <c r="AF7">
        <v>0</v>
      </c>
      <c r="AG7">
        <v>0</v>
      </c>
      <c r="AH7">
        <v>0</v>
      </c>
    </row>
    <row r="8" spans="1:69" x14ac:dyDescent="0.3">
      <c r="A8" s="257">
        <f ca="1">IF(EDATE($A$4,48)&lt;=EDATE(DATE(LOOKUP(Comparison!$D$3,TimestepID,StartYear),1,1),(LOOKUP(Comparison!$B$6,TimestepID,Duration)-1)),EDATE(A7,12),"")</f>
        <v>47484</v>
      </c>
      <c r="B8" s="1">
        <v>0</v>
      </c>
      <c r="C8" s="1">
        <v>0</v>
      </c>
      <c r="D8" s="1">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69" x14ac:dyDescent="0.3">
      <c r="A9" s="257">
        <f ca="1">IF(EDATE($A$4,48)&lt;=EDATE(DATE(LOOKUP(Comparison!$D$3,TimestepID,StartYear),1,1),(LOOKUP(Comparison!$B$6,TimestepID,Duration)-1)),EDATE(A8,12),"")</f>
        <v>47849</v>
      </c>
      <c r="B9" s="1">
        <v>0</v>
      </c>
      <c r="C9" s="1">
        <v>0</v>
      </c>
      <c r="D9" s="1">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69" x14ac:dyDescent="0.3">
      <c r="A10" s="257">
        <f ca="1">IF(EDATE($A$4,48)&lt;=EDATE(DATE(LOOKUP(Comparison!$D$3,TimestepID,StartYear),1,1),(LOOKUP(Comparison!$B$6,TimestepID,Duration)-1)),EDATE(A9,12),"")</f>
        <v>48214</v>
      </c>
      <c r="B10" s="1"/>
      <c r="C10" s="1"/>
      <c r="D10" s="1"/>
    </row>
    <row r="11" spans="1:69" x14ac:dyDescent="0.3">
      <c r="A11" s="257">
        <f ca="1">IF(EDATE($A$4,48)&lt;=EDATE(DATE(LOOKUP(Comparison!$D$3,TimestepID,StartYear),1,1),(LOOKUP(Comparison!$B$6,TimestepID,Duration)-1)),EDATE(A10,12),"")</f>
        <v>48580</v>
      </c>
      <c r="B11" s="1"/>
      <c r="C11" s="1"/>
      <c r="D11" s="1"/>
    </row>
    <row r="12" spans="1:69" x14ac:dyDescent="0.3">
      <c r="A12" s="257">
        <f ca="1">IF(EDATE($A$4,48)&lt;=EDATE(DATE(LOOKUP(Comparison!$D$3,TimestepID,StartYear),1,1),(LOOKUP(Comparison!$B$6,TimestepID,Duration)-1)),EDATE(A11,12),"")</f>
        <v>48945</v>
      </c>
      <c r="B12" s="1"/>
      <c r="C12" s="1"/>
      <c r="D12" s="1"/>
    </row>
    <row r="13" spans="1:69" x14ac:dyDescent="0.3">
      <c r="A13" s="257"/>
      <c r="B13" s="1"/>
      <c r="C13" s="1"/>
      <c r="D13" s="1"/>
    </row>
    <row r="14" spans="1:69" x14ac:dyDescent="0.3">
      <c r="A14" s="257"/>
      <c r="B14" s="1"/>
      <c r="C14" s="1"/>
      <c r="D14" s="1"/>
    </row>
    <row r="15" spans="1:69" x14ac:dyDescent="0.3">
      <c r="A15" s="258"/>
      <c r="B15" s="1"/>
      <c r="C15" s="1"/>
      <c r="D15" s="1"/>
    </row>
    <row r="16" spans="1:69" x14ac:dyDescent="0.3">
      <c r="A16" s="36"/>
      <c r="B16" s="1"/>
      <c r="C16" s="1"/>
      <c r="D16" s="1"/>
    </row>
    <row r="17" spans="1:4" x14ac:dyDescent="0.3">
      <c r="A17" s="36"/>
      <c r="B17" s="1"/>
      <c r="C17" s="1"/>
      <c r="D17" s="1"/>
    </row>
    <row r="18" spans="1:4" x14ac:dyDescent="0.3">
      <c r="A18" s="36"/>
      <c r="B18" s="1"/>
      <c r="C18" s="1"/>
      <c r="D18" s="1"/>
    </row>
    <row r="19" spans="1:4" x14ac:dyDescent="0.3">
      <c r="A19" s="36"/>
      <c r="B19" s="1"/>
      <c r="C19" s="1"/>
      <c r="D19" s="1"/>
    </row>
    <row r="20" spans="1:4" x14ac:dyDescent="0.3">
      <c r="A20" s="36"/>
      <c r="B20" s="1"/>
      <c r="C20" s="1"/>
      <c r="D20" s="1"/>
    </row>
    <row r="21" spans="1:4" x14ac:dyDescent="0.3">
      <c r="A21" s="36"/>
      <c r="B21" s="1"/>
      <c r="C21" s="1"/>
      <c r="D21" s="1"/>
    </row>
    <row r="22" spans="1:4" x14ac:dyDescent="0.3">
      <c r="A22"/>
      <c r="B22" s="1"/>
      <c r="C22" s="1"/>
      <c r="D22" s="1"/>
    </row>
    <row r="23" spans="1:4" x14ac:dyDescent="0.3">
      <c r="A23"/>
      <c r="B23" s="1"/>
      <c r="C23" s="1"/>
      <c r="D23" s="1"/>
    </row>
    <row r="24" spans="1:4" x14ac:dyDescent="0.3">
      <c r="A24"/>
      <c r="B24" s="1"/>
      <c r="C24" s="1"/>
      <c r="D24" s="1"/>
    </row>
    <row r="25" spans="1:4" x14ac:dyDescent="0.3">
      <c r="A25"/>
      <c r="B25" s="1"/>
      <c r="C25" s="1"/>
      <c r="D25" s="1"/>
    </row>
    <row r="26" spans="1:4" x14ac:dyDescent="0.3">
      <c r="A26"/>
      <c r="B26" s="1"/>
      <c r="C26" s="1"/>
      <c r="D26" s="1"/>
    </row>
    <row r="27" spans="1:4" x14ac:dyDescent="0.3">
      <c r="A27"/>
      <c r="B27" s="1"/>
      <c r="C27" s="1"/>
      <c r="D27" s="1"/>
    </row>
    <row r="28" spans="1:4" x14ac:dyDescent="0.3">
      <c r="A28"/>
      <c r="B28" s="1"/>
      <c r="C28" s="1"/>
      <c r="D28" s="1"/>
    </row>
    <row r="29" spans="1:4" x14ac:dyDescent="0.3">
      <c r="A29"/>
      <c r="B29" s="1"/>
      <c r="C29" s="1"/>
      <c r="D29" s="1"/>
    </row>
    <row r="30" spans="1:4" x14ac:dyDescent="0.3">
      <c r="A30"/>
      <c r="B30" s="1"/>
      <c r="C30" s="1"/>
      <c r="D30" s="1"/>
    </row>
    <row r="31" spans="1:4" x14ac:dyDescent="0.3">
      <c r="A31"/>
      <c r="B31" s="1"/>
      <c r="C31" s="1"/>
      <c r="D31" s="1"/>
    </row>
    <row r="32" spans="1:4" x14ac:dyDescent="0.3">
      <c r="A32"/>
      <c r="B32" s="1"/>
      <c r="C32" s="1"/>
      <c r="D32" s="1"/>
    </row>
    <row r="33" spans="1:4" x14ac:dyDescent="0.3">
      <c r="A33"/>
      <c r="B33" s="1"/>
      <c r="C33" s="1"/>
      <c r="D33" s="1"/>
    </row>
    <row r="34" spans="1:4" x14ac:dyDescent="0.3">
      <c r="A34"/>
      <c r="B34" s="1"/>
      <c r="C34" s="1"/>
      <c r="D34" s="1"/>
    </row>
    <row r="35" spans="1:4" x14ac:dyDescent="0.3">
      <c r="A35"/>
      <c r="B35" s="1"/>
      <c r="C35" s="1"/>
      <c r="D35" s="1"/>
    </row>
    <row r="36" spans="1:4" x14ac:dyDescent="0.3">
      <c r="A36"/>
      <c r="B36" s="1"/>
      <c r="C36" s="1"/>
      <c r="D36" s="1"/>
    </row>
    <row r="37" spans="1:4" x14ac:dyDescent="0.3">
      <c r="A37"/>
      <c r="B37" s="1"/>
      <c r="C37" s="1"/>
      <c r="D37" s="1"/>
    </row>
    <row r="38" spans="1:4" x14ac:dyDescent="0.3">
      <c r="A38"/>
      <c r="B38" s="1"/>
      <c r="C38" s="1"/>
      <c r="D38" s="1"/>
    </row>
    <row r="39" spans="1:4" x14ac:dyDescent="0.3">
      <c r="A39"/>
      <c r="B39" s="1"/>
      <c r="C39" s="1"/>
      <c r="D39" s="1"/>
    </row>
    <row r="40" spans="1:4" x14ac:dyDescent="0.3">
      <c r="A40"/>
      <c r="B40" s="1"/>
      <c r="C40" s="1"/>
      <c r="D40" s="1"/>
    </row>
    <row r="41" spans="1:4" x14ac:dyDescent="0.3">
      <c r="A41"/>
      <c r="B41" s="1"/>
      <c r="C41" s="1"/>
      <c r="D41" s="1"/>
    </row>
    <row r="42" spans="1:4" x14ac:dyDescent="0.3">
      <c r="A42"/>
      <c r="B42" s="1"/>
      <c r="C42" s="1"/>
      <c r="D42" s="1"/>
    </row>
    <row r="43" spans="1:4" x14ac:dyDescent="0.3">
      <c r="A43"/>
      <c r="B43" s="1"/>
      <c r="C43" s="1"/>
      <c r="D43" s="1"/>
    </row>
    <row r="44" spans="1:4" x14ac:dyDescent="0.3">
      <c r="A44"/>
      <c r="B44" s="1"/>
      <c r="C44" s="1"/>
      <c r="D44" s="1"/>
    </row>
    <row r="45" spans="1:4" x14ac:dyDescent="0.3">
      <c r="A45"/>
      <c r="B45" s="1"/>
      <c r="C45" s="1"/>
      <c r="D45" s="1"/>
    </row>
    <row r="46" spans="1:4" x14ac:dyDescent="0.3">
      <c r="A46"/>
      <c r="B46" s="1"/>
      <c r="C46" s="1"/>
      <c r="D46" s="1"/>
    </row>
    <row r="47" spans="1:4" x14ac:dyDescent="0.3">
      <c r="A47"/>
      <c r="B47" s="1"/>
      <c r="C47" s="1"/>
      <c r="D47" s="1"/>
    </row>
    <row r="48" spans="1:4" x14ac:dyDescent="0.3">
      <c r="A48"/>
      <c r="B48" s="1"/>
      <c r="C48" s="1"/>
      <c r="D48" s="1"/>
    </row>
    <row r="49" spans="1:4" x14ac:dyDescent="0.3">
      <c r="A49"/>
      <c r="B49" s="1"/>
      <c r="C49" s="1"/>
      <c r="D49" s="1"/>
    </row>
    <row r="50" spans="1:4" x14ac:dyDescent="0.3">
      <c r="A50"/>
      <c r="B50" s="1"/>
      <c r="C50" s="1"/>
      <c r="D50" s="1"/>
    </row>
    <row r="51" spans="1:4" x14ac:dyDescent="0.3">
      <c r="A51"/>
      <c r="B51" s="1"/>
      <c r="C51" s="1"/>
      <c r="D51" s="1"/>
    </row>
    <row r="52" spans="1:4" x14ac:dyDescent="0.3">
      <c r="A52"/>
      <c r="B52" s="1"/>
      <c r="C52" s="1"/>
      <c r="D52" s="1"/>
    </row>
    <row r="53" spans="1:4" x14ac:dyDescent="0.3">
      <c r="A53"/>
      <c r="B53" s="1"/>
      <c r="C53" s="1"/>
      <c r="D53" s="1"/>
    </row>
    <row r="54" spans="1:4" x14ac:dyDescent="0.3">
      <c r="A54"/>
      <c r="B54" s="1"/>
      <c r="C54" s="1"/>
      <c r="D54" s="1"/>
    </row>
    <row r="55" spans="1:4" x14ac:dyDescent="0.3">
      <c r="A55"/>
      <c r="B55" s="1"/>
      <c r="C55" s="1"/>
      <c r="D55" s="1"/>
    </row>
    <row r="56" spans="1:4" x14ac:dyDescent="0.3">
      <c r="A56"/>
      <c r="B56" s="1"/>
      <c r="C56" s="1"/>
      <c r="D56" s="1"/>
    </row>
    <row r="57" spans="1:4" x14ac:dyDescent="0.3">
      <c r="A57"/>
      <c r="B57" s="1"/>
      <c r="C57" s="1"/>
      <c r="D57" s="1"/>
    </row>
    <row r="58" spans="1:4" x14ac:dyDescent="0.3">
      <c r="A58"/>
      <c r="B58" s="1"/>
      <c r="C58" s="1"/>
      <c r="D58" s="1"/>
    </row>
    <row r="59" spans="1:4" x14ac:dyDescent="0.3">
      <c r="A59"/>
      <c r="B59" s="1"/>
      <c r="C59" s="1"/>
      <c r="D59" s="1"/>
    </row>
    <row r="60" spans="1:4" x14ac:dyDescent="0.3">
      <c r="A60"/>
      <c r="B60" s="1"/>
      <c r="C60" s="1"/>
      <c r="D60" s="1"/>
    </row>
    <row r="61" spans="1:4" x14ac:dyDescent="0.3">
      <c r="A61"/>
      <c r="B61" s="1"/>
      <c r="C61" s="1"/>
      <c r="D61" s="1"/>
    </row>
    <row r="62" spans="1:4" x14ac:dyDescent="0.3">
      <c r="A62"/>
      <c r="B62" s="1"/>
      <c r="C62" s="1"/>
      <c r="D62" s="1"/>
    </row>
    <row r="63" spans="1:4" x14ac:dyDescent="0.3">
      <c r="A63"/>
      <c r="B63" s="1"/>
      <c r="C63" s="1"/>
      <c r="D63" s="1"/>
    </row>
    <row r="64" spans="1:4" x14ac:dyDescent="0.3">
      <c r="A64"/>
      <c r="B64" s="1"/>
      <c r="C64" s="1"/>
      <c r="D64" s="1"/>
    </row>
    <row r="65" spans="1:4" x14ac:dyDescent="0.3">
      <c r="A65"/>
      <c r="B65" s="1"/>
      <c r="C65" s="1"/>
      <c r="D65" s="1"/>
    </row>
    <row r="66" spans="1:4" x14ac:dyDescent="0.3">
      <c r="A66"/>
      <c r="B66" s="1"/>
      <c r="C66" s="1"/>
      <c r="D66" s="1"/>
    </row>
    <row r="67" spans="1:4" x14ac:dyDescent="0.3">
      <c r="A67"/>
      <c r="B67" s="1"/>
      <c r="C67" s="1"/>
      <c r="D67" s="1"/>
    </row>
    <row r="68" spans="1:4" x14ac:dyDescent="0.3">
      <c r="A68"/>
      <c r="B68" s="1"/>
      <c r="C68" s="1"/>
      <c r="D68" s="1"/>
    </row>
    <row r="69" spans="1:4" x14ac:dyDescent="0.3">
      <c r="A69"/>
      <c r="B69" s="1"/>
      <c r="C69" s="1"/>
      <c r="D69" s="1"/>
    </row>
    <row r="70" spans="1:4" x14ac:dyDescent="0.3">
      <c r="A70"/>
      <c r="B70" s="1"/>
      <c r="C70" s="1"/>
      <c r="D70" s="1"/>
    </row>
    <row r="71" spans="1:4" x14ac:dyDescent="0.3">
      <c r="A71"/>
      <c r="B71" s="1"/>
      <c r="C71" s="1"/>
      <c r="D71" s="1"/>
    </row>
    <row r="72" spans="1:4" x14ac:dyDescent="0.3">
      <c r="A72"/>
      <c r="B72" s="1"/>
      <c r="C72" s="1"/>
      <c r="D72" s="1"/>
    </row>
    <row r="73" spans="1:4" x14ac:dyDescent="0.3">
      <c r="A73"/>
      <c r="B73" s="1"/>
      <c r="C73" s="1"/>
      <c r="D73" s="1"/>
    </row>
    <row r="74" spans="1:4" x14ac:dyDescent="0.3">
      <c r="A74"/>
      <c r="B74" s="1"/>
      <c r="C74" s="1"/>
      <c r="D74" s="1"/>
    </row>
    <row r="75" spans="1:4" x14ac:dyDescent="0.3">
      <c r="A75"/>
      <c r="B75" s="1"/>
      <c r="C75" s="1"/>
      <c r="D75" s="1"/>
    </row>
    <row r="76" spans="1:4" x14ac:dyDescent="0.3">
      <c r="A76"/>
      <c r="B76" s="1"/>
      <c r="C76" s="1"/>
      <c r="D76" s="1"/>
    </row>
    <row r="77" spans="1:4" x14ac:dyDescent="0.3">
      <c r="A77"/>
      <c r="B77" s="1"/>
      <c r="C77" s="1"/>
      <c r="D77" s="1"/>
    </row>
    <row r="78" spans="1:4" x14ac:dyDescent="0.3">
      <c r="A78"/>
      <c r="B78" s="1"/>
      <c r="C78" s="1"/>
      <c r="D78" s="1"/>
    </row>
    <row r="79" spans="1:4" x14ac:dyDescent="0.3">
      <c r="A79"/>
      <c r="B79" s="1"/>
      <c r="C79" s="1"/>
      <c r="D79" s="1"/>
    </row>
    <row r="80" spans="1:4" x14ac:dyDescent="0.3">
      <c r="A80"/>
      <c r="B80" s="1"/>
      <c r="C80" s="1"/>
      <c r="D80" s="1"/>
    </row>
    <row r="81" spans="1:4" x14ac:dyDescent="0.3">
      <c r="A81"/>
      <c r="B81" s="1"/>
      <c r="C81" s="1"/>
      <c r="D81" s="1"/>
    </row>
    <row r="82" spans="1:4" x14ac:dyDescent="0.3">
      <c r="A82"/>
      <c r="B82" s="1"/>
      <c r="C82" s="1"/>
      <c r="D82" s="1"/>
    </row>
    <row r="83" spans="1:4" x14ac:dyDescent="0.3">
      <c r="A83"/>
      <c r="B83" s="1"/>
      <c r="C83" s="1"/>
      <c r="D83" s="1"/>
    </row>
    <row r="84" spans="1:4" x14ac:dyDescent="0.3">
      <c r="A84"/>
      <c r="B84" s="1"/>
      <c r="C84" s="1"/>
      <c r="D84" s="1"/>
    </row>
    <row r="85" spans="1:4" x14ac:dyDescent="0.3">
      <c r="A85"/>
      <c r="B85" s="1"/>
      <c r="C85" s="1"/>
      <c r="D85" s="1"/>
    </row>
    <row r="86" spans="1:4" x14ac:dyDescent="0.3">
      <c r="A86"/>
      <c r="B86" s="1"/>
      <c r="C86" s="1"/>
      <c r="D86" s="1"/>
    </row>
    <row r="87" spans="1:4" x14ac:dyDescent="0.3">
      <c r="A87"/>
      <c r="B87" s="1"/>
      <c r="C87" s="1"/>
      <c r="D87" s="1"/>
    </row>
    <row r="88" spans="1:4" x14ac:dyDescent="0.3">
      <c r="A88"/>
      <c r="B88" s="1"/>
      <c r="C88" s="1"/>
      <c r="D88" s="1"/>
    </row>
    <row r="89" spans="1:4" x14ac:dyDescent="0.3">
      <c r="A89"/>
      <c r="B89" s="1"/>
      <c r="C89" s="1"/>
      <c r="D89" s="1"/>
    </row>
    <row r="90" spans="1:4" x14ac:dyDescent="0.3">
      <c r="A90"/>
      <c r="B90" s="1"/>
      <c r="C90" s="1"/>
      <c r="D90" s="1"/>
    </row>
    <row r="91" spans="1:4" x14ac:dyDescent="0.3">
      <c r="A91"/>
      <c r="B91" s="1"/>
      <c r="C91" s="1"/>
      <c r="D91" s="1"/>
    </row>
    <row r="92" spans="1:4" x14ac:dyDescent="0.3">
      <c r="A92"/>
      <c r="B92" s="1"/>
      <c r="C92" s="1"/>
      <c r="D92" s="1"/>
    </row>
    <row r="93" spans="1:4" x14ac:dyDescent="0.3">
      <c r="A93"/>
      <c r="B93" s="1"/>
      <c r="C93" s="1"/>
      <c r="D93" s="1"/>
    </row>
    <row r="94" spans="1:4" x14ac:dyDescent="0.3">
      <c r="A94"/>
      <c r="B94" s="1"/>
      <c r="C94" s="1"/>
      <c r="D94" s="1"/>
    </row>
    <row r="95" spans="1:4" x14ac:dyDescent="0.3">
      <c r="A95"/>
      <c r="B95" s="1"/>
      <c r="C95" s="1"/>
      <c r="D95" s="1"/>
    </row>
    <row r="96" spans="1:4" x14ac:dyDescent="0.3">
      <c r="A96"/>
      <c r="B96" s="1"/>
      <c r="C96" s="1"/>
      <c r="D96" s="1"/>
    </row>
    <row r="97" spans="1:4" x14ac:dyDescent="0.3">
      <c r="A97"/>
      <c r="B97" s="1"/>
      <c r="C97" s="1"/>
      <c r="D97" s="1"/>
    </row>
    <row r="98" spans="1:4" x14ac:dyDescent="0.3">
      <c r="A98"/>
      <c r="B98" s="1"/>
      <c r="C98" s="1"/>
      <c r="D98" s="1"/>
    </row>
    <row r="99" spans="1:4" x14ac:dyDescent="0.3">
      <c r="A99"/>
      <c r="B99" s="1"/>
      <c r="C99" s="1"/>
      <c r="D99" s="1"/>
    </row>
    <row r="100" spans="1:4" x14ac:dyDescent="0.3">
      <c r="A100"/>
      <c r="B100" s="1"/>
      <c r="C100" s="1"/>
      <c r="D100" s="1"/>
    </row>
    <row r="101" spans="1:4" x14ac:dyDescent="0.3">
      <c r="A101"/>
      <c r="B101" s="1"/>
      <c r="C101" s="1"/>
      <c r="D101" s="1"/>
    </row>
    <row r="102" spans="1:4" x14ac:dyDescent="0.3">
      <c r="A102"/>
      <c r="B102" s="1"/>
      <c r="C102" s="1"/>
      <c r="D102" s="1"/>
    </row>
    <row r="103" spans="1:4" x14ac:dyDescent="0.3">
      <c r="A103"/>
      <c r="B103" s="1"/>
      <c r="C103" s="1"/>
      <c r="D103" s="1"/>
    </row>
    <row r="104" spans="1:4" x14ac:dyDescent="0.3">
      <c r="A104"/>
      <c r="B104" s="1"/>
      <c r="C104" s="1"/>
      <c r="D104" s="1"/>
    </row>
    <row r="105" spans="1:4" x14ac:dyDescent="0.3">
      <c r="A105"/>
      <c r="B105" s="1"/>
      <c r="C105" s="1"/>
      <c r="D105" s="1"/>
    </row>
    <row r="106" spans="1:4" x14ac:dyDescent="0.3">
      <c r="A106"/>
      <c r="B106" s="1"/>
      <c r="C106" s="1"/>
      <c r="D106" s="1"/>
    </row>
    <row r="107" spans="1:4" x14ac:dyDescent="0.3">
      <c r="A107"/>
      <c r="B107" s="1"/>
      <c r="C107" s="1"/>
      <c r="D107" s="1"/>
    </row>
    <row r="108" spans="1:4" x14ac:dyDescent="0.3">
      <c r="A108"/>
      <c r="B108" s="1"/>
      <c r="C108" s="1"/>
      <c r="D108" s="1"/>
    </row>
    <row r="109" spans="1:4" x14ac:dyDescent="0.3">
      <c r="A109"/>
      <c r="B109" s="1"/>
      <c r="C109" s="1"/>
      <c r="D109" s="1"/>
    </row>
    <row r="110" spans="1:4" x14ac:dyDescent="0.3">
      <c r="A110"/>
      <c r="B110" s="1"/>
      <c r="C110" s="1"/>
      <c r="D110" s="1"/>
    </row>
    <row r="111" spans="1:4" x14ac:dyDescent="0.3">
      <c r="A111"/>
      <c r="B111" s="1"/>
      <c r="C111" s="1"/>
      <c r="D111" s="1"/>
    </row>
    <row r="112" spans="1:4" x14ac:dyDescent="0.3">
      <c r="A112"/>
      <c r="B112" s="1"/>
      <c r="C112" s="1"/>
      <c r="D112" s="1"/>
    </row>
    <row r="113" spans="1:4" x14ac:dyDescent="0.3">
      <c r="A113"/>
      <c r="B113" s="1"/>
      <c r="C113" s="1"/>
      <c r="D113" s="1"/>
    </row>
    <row r="114" spans="1:4" x14ac:dyDescent="0.3">
      <c r="A114"/>
      <c r="B114" s="1"/>
      <c r="C114" s="1"/>
      <c r="D114" s="1"/>
    </row>
    <row r="115" spans="1:4" x14ac:dyDescent="0.3">
      <c r="A115"/>
      <c r="B115" s="1"/>
      <c r="C115" s="1"/>
      <c r="D115" s="1"/>
    </row>
    <row r="116" spans="1:4" x14ac:dyDescent="0.3">
      <c r="A116"/>
      <c r="B116" s="1"/>
      <c r="C116" s="1"/>
      <c r="D116" s="1"/>
    </row>
    <row r="117" spans="1:4" x14ac:dyDescent="0.3">
      <c r="A117"/>
      <c r="B117" s="1"/>
      <c r="C117" s="1"/>
      <c r="D117" s="1"/>
    </row>
    <row r="118" spans="1:4" x14ac:dyDescent="0.3">
      <c r="A118"/>
      <c r="B118" s="1"/>
      <c r="C118" s="1"/>
      <c r="D118" s="1"/>
    </row>
    <row r="119" spans="1:4" x14ac:dyDescent="0.3">
      <c r="A119"/>
      <c r="B119" s="1"/>
      <c r="C119" s="1"/>
      <c r="D119" s="1"/>
    </row>
    <row r="120" spans="1:4" x14ac:dyDescent="0.3">
      <c r="A120"/>
      <c r="B120" s="1"/>
      <c r="C120" s="1"/>
      <c r="D120" s="1"/>
    </row>
    <row r="121" spans="1:4" x14ac:dyDescent="0.3">
      <c r="A121"/>
      <c r="B121" s="1"/>
      <c r="C121" s="1"/>
      <c r="D121" s="1"/>
    </row>
    <row r="122" spans="1:4" x14ac:dyDescent="0.3">
      <c r="A122"/>
      <c r="B122" s="1"/>
      <c r="C122" s="1"/>
      <c r="D122" s="1"/>
    </row>
    <row r="123" spans="1:4" x14ac:dyDescent="0.3">
      <c r="A123"/>
      <c r="B123" s="1"/>
      <c r="C123" s="1"/>
      <c r="D123" s="1"/>
    </row>
    <row r="124" spans="1:4" x14ac:dyDescent="0.3">
      <c r="A124"/>
      <c r="B124" s="1"/>
      <c r="C124" s="1"/>
      <c r="D124" s="1"/>
    </row>
    <row r="125" spans="1:4" x14ac:dyDescent="0.3">
      <c r="A125"/>
      <c r="B125" s="1"/>
      <c r="C125" s="1"/>
      <c r="D125" s="1"/>
    </row>
    <row r="126" spans="1:4" x14ac:dyDescent="0.3">
      <c r="A126"/>
      <c r="B126" s="1"/>
      <c r="C126" s="1"/>
      <c r="D126" s="1"/>
    </row>
    <row r="127" spans="1:4" x14ac:dyDescent="0.3">
      <c r="A127"/>
      <c r="B127" s="1"/>
      <c r="C127" s="1"/>
      <c r="D127" s="1"/>
    </row>
    <row r="128" spans="1:4" x14ac:dyDescent="0.3">
      <c r="A128"/>
      <c r="B128" s="1"/>
      <c r="C128" s="1"/>
      <c r="D128" s="1"/>
    </row>
    <row r="129" spans="1:4" x14ac:dyDescent="0.3">
      <c r="A129"/>
      <c r="B129" s="1"/>
      <c r="C129" s="1"/>
      <c r="D129" s="1"/>
    </row>
    <row r="130" spans="1:4" x14ac:dyDescent="0.3">
      <c r="A130"/>
      <c r="B130" s="1"/>
      <c r="C130" s="1"/>
      <c r="D130" s="1"/>
    </row>
    <row r="131" spans="1:4" x14ac:dyDescent="0.3">
      <c r="A131"/>
      <c r="B131" s="1"/>
      <c r="C131" s="1"/>
      <c r="D131" s="1"/>
    </row>
    <row r="132" spans="1:4" x14ac:dyDescent="0.3">
      <c r="A132"/>
      <c r="B132" s="1"/>
      <c r="C132" s="1"/>
      <c r="D132" s="1"/>
    </row>
    <row r="133" spans="1:4" x14ac:dyDescent="0.3">
      <c r="A133"/>
      <c r="B133" s="1"/>
      <c r="C133" s="1"/>
      <c r="D133" s="1"/>
    </row>
    <row r="134" spans="1:4" x14ac:dyDescent="0.3">
      <c r="A134"/>
      <c r="B134" s="1"/>
      <c r="C134" s="1"/>
      <c r="D134" s="1"/>
    </row>
    <row r="135" spans="1:4" x14ac:dyDescent="0.3">
      <c r="A135"/>
      <c r="B135" s="1"/>
      <c r="C135" s="1"/>
      <c r="D135" s="1"/>
    </row>
    <row r="136" spans="1:4" x14ac:dyDescent="0.3">
      <c r="A136"/>
      <c r="B136" s="1"/>
      <c r="C136" s="1"/>
      <c r="D136" s="1"/>
    </row>
    <row r="137" spans="1:4" x14ac:dyDescent="0.3">
      <c r="A137"/>
      <c r="B137" s="1"/>
      <c r="C137" s="1"/>
      <c r="D137" s="1"/>
    </row>
    <row r="138" spans="1:4" x14ac:dyDescent="0.3">
      <c r="A138"/>
      <c r="B138" s="1"/>
      <c r="C138" s="1"/>
      <c r="D138" s="1"/>
    </row>
    <row r="139" spans="1:4" x14ac:dyDescent="0.3">
      <c r="A139"/>
      <c r="B139" s="1"/>
      <c r="C139" s="1"/>
      <c r="D139" s="1"/>
    </row>
    <row r="140" spans="1:4" x14ac:dyDescent="0.3">
      <c r="A140"/>
      <c r="B140" s="1"/>
      <c r="C140" s="1"/>
      <c r="D140" s="1"/>
    </row>
    <row r="141" spans="1:4" x14ac:dyDescent="0.3">
      <c r="A141"/>
      <c r="B141" s="1"/>
      <c r="C141" s="1"/>
      <c r="D141" s="1"/>
    </row>
    <row r="142" spans="1:4" x14ac:dyDescent="0.3">
      <c r="A142"/>
      <c r="B142" s="1"/>
      <c r="C142" s="1"/>
      <c r="D142" s="1"/>
    </row>
    <row r="143" spans="1:4" x14ac:dyDescent="0.3">
      <c r="A143"/>
      <c r="B143" s="1"/>
      <c r="C143" s="1"/>
      <c r="D143" s="1"/>
    </row>
    <row r="144" spans="1:4" x14ac:dyDescent="0.3">
      <c r="A144"/>
      <c r="B144" s="1"/>
      <c r="C144" s="1"/>
      <c r="D144" s="1"/>
    </row>
    <row r="145" spans="1:4" x14ac:dyDescent="0.3">
      <c r="A145"/>
      <c r="B145" s="1"/>
      <c r="C145" s="1"/>
      <c r="D145" s="1"/>
    </row>
    <row r="146" spans="1:4" x14ac:dyDescent="0.3">
      <c r="A146"/>
      <c r="B146" s="1"/>
      <c r="C146" s="1"/>
      <c r="D146" s="1"/>
    </row>
    <row r="147" spans="1:4" x14ac:dyDescent="0.3">
      <c r="A147"/>
      <c r="B147" s="1"/>
      <c r="C147" s="1"/>
      <c r="D147" s="1"/>
    </row>
    <row r="148" spans="1:4" x14ac:dyDescent="0.3">
      <c r="A148"/>
      <c r="B148" s="1"/>
      <c r="C148" s="1"/>
      <c r="D148" s="1"/>
    </row>
    <row r="149" spans="1:4" x14ac:dyDescent="0.3">
      <c r="A149"/>
      <c r="B149" s="1"/>
      <c r="C149" s="1"/>
      <c r="D149" s="1"/>
    </row>
    <row r="150" spans="1:4" x14ac:dyDescent="0.3">
      <c r="A150"/>
      <c r="B150" s="1"/>
      <c r="C150" s="1"/>
      <c r="D150" s="1"/>
    </row>
    <row r="151" spans="1:4" x14ac:dyDescent="0.3">
      <c r="A151"/>
      <c r="B151" s="1"/>
      <c r="C151" s="1"/>
      <c r="D151" s="1"/>
    </row>
    <row r="152" spans="1:4" x14ac:dyDescent="0.3">
      <c r="A152"/>
      <c r="B152" s="1"/>
      <c r="C152" s="1"/>
      <c r="D152" s="1"/>
    </row>
    <row r="153" spans="1:4" x14ac:dyDescent="0.3">
      <c r="A153"/>
      <c r="B153" s="1"/>
      <c r="C153" s="1"/>
      <c r="D153" s="1"/>
    </row>
    <row r="154" spans="1:4" x14ac:dyDescent="0.3">
      <c r="A154"/>
      <c r="B154" s="1"/>
      <c r="C154" s="1"/>
      <c r="D154" s="1"/>
    </row>
    <row r="155" spans="1:4" x14ac:dyDescent="0.3">
      <c r="A155"/>
      <c r="B155" s="1"/>
      <c r="C155" s="1"/>
      <c r="D155" s="1"/>
    </row>
    <row r="156" spans="1:4" x14ac:dyDescent="0.3">
      <c r="A156"/>
      <c r="B156" s="1"/>
      <c r="C156" s="1"/>
      <c r="D156" s="1"/>
    </row>
    <row r="157" spans="1:4" x14ac:dyDescent="0.3">
      <c r="A157"/>
      <c r="B157" s="1"/>
      <c r="C157" s="1"/>
      <c r="D157" s="1"/>
    </row>
    <row r="158" spans="1:4" x14ac:dyDescent="0.3">
      <c r="A158"/>
      <c r="B158" s="1"/>
      <c r="C158" s="1"/>
      <c r="D158" s="1"/>
    </row>
    <row r="159" spans="1:4" x14ac:dyDescent="0.3">
      <c r="A159"/>
      <c r="B159" s="1"/>
      <c r="C159" s="1"/>
      <c r="D159" s="1"/>
    </row>
    <row r="160" spans="1:4" x14ac:dyDescent="0.3">
      <c r="A160"/>
      <c r="B160" s="1"/>
      <c r="C160" s="1"/>
      <c r="D160" s="1"/>
    </row>
    <row r="161" spans="1:4" x14ac:dyDescent="0.3">
      <c r="A161"/>
      <c r="B161" s="1"/>
      <c r="C161" s="1"/>
      <c r="D161" s="1"/>
    </row>
    <row r="162" spans="1:4" x14ac:dyDescent="0.3">
      <c r="A162"/>
      <c r="B162" s="1"/>
      <c r="C162" s="1"/>
      <c r="D162" s="1"/>
    </row>
    <row r="163" spans="1:4" x14ac:dyDescent="0.3">
      <c r="A163"/>
      <c r="B163" s="1"/>
      <c r="C163" s="1"/>
      <c r="D163" s="1"/>
    </row>
    <row r="164" spans="1:4" x14ac:dyDescent="0.3">
      <c r="A164"/>
      <c r="B164" s="1"/>
      <c r="C164" s="1"/>
      <c r="D164" s="1"/>
    </row>
    <row r="165" spans="1:4" x14ac:dyDescent="0.3">
      <c r="A165"/>
      <c r="B165" s="1"/>
      <c r="C165" s="1"/>
      <c r="D165" s="1"/>
    </row>
    <row r="166" spans="1:4" x14ac:dyDescent="0.3">
      <c r="A166"/>
      <c r="B166" s="1"/>
      <c r="C166" s="1"/>
      <c r="D166" s="1"/>
    </row>
    <row r="167" spans="1:4" x14ac:dyDescent="0.3">
      <c r="A167"/>
      <c r="B167" s="1"/>
      <c r="C167" s="1"/>
      <c r="D167" s="1"/>
    </row>
    <row r="168" spans="1:4" x14ac:dyDescent="0.3">
      <c r="A168"/>
      <c r="B168" s="1"/>
      <c r="C168" s="1"/>
      <c r="D168" s="1"/>
    </row>
    <row r="169" spans="1:4" x14ac:dyDescent="0.3">
      <c r="A169"/>
      <c r="B169" s="1"/>
      <c r="C169" s="1"/>
      <c r="D169" s="1"/>
    </row>
    <row r="170" spans="1:4" x14ac:dyDescent="0.3">
      <c r="A170"/>
      <c r="B170" s="1"/>
      <c r="C170" s="1"/>
      <c r="D170" s="1"/>
    </row>
    <row r="171" spans="1:4" x14ac:dyDescent="0.3">
      <c r="A171"/>
      <c r="B171" s="1"/>
      <c r="C171" s="1"/>
      <c r="D171" s="1"/>
    </row>
    <row r="172" spans="1:4" x14ac:dyDescent="0.3">
      <c r="A172"/>
      <c r="B172" s="1"/>
      <c r="C172" s="1"/>
      <c r="D172" s="1"/>
    </row>
    <row r="173" spans="1:4" x14ac:dyDescent="0.3">
      <c r="A173"/>
      <c r="B173" s="1"/>
      <c r="C173" s="1"/>
      <c r="D173" s="1"/>
    </row>
    <row r="174" spans="1:4" x14ac:dyDescent="0.3">
      <c r="A174"/>
      <c r="B174" s="1"/>
      <c r="C174" s="1"/>
      <c r="D174" s="1"/>
    </row>
    <row r="175" spans="1:4" x14ac:dyDescent="0.3">
      <c r="A175"/>
      <c r="B175" s="1"/>
      <c r="C175" s="1"/>
      <c r="D175" s="1"/>
    </row>
    <row r="176" spans="1:4" x14ac:dyDescent="0.3">
      <c r="A176"/>
    </row>
    <row r="177" spans="1:1" x14ac:dyDescent="0.3">
      <c r="A177"/>
    </row>
    <row r="178" spans="1:1" x14ac:dyDescent="0.3">
      <c r="A178"/>
    </row>
    <row r="179" spans="1:1" x14ac:dyDescent="0.3">
      <c r="A179"/>
    </row>
    <row r="180" spans="1:1" x14ac:dyDescent="0.3">
      <c r="A180"/>
    </row>
    <row r="181" spans="1:1" x14ac:dyDescent="0.3">
      <c r="A181"/>
    </row>
    <row r="182" spans="1:1" x14ac:dyDescent="0.3">
      <c r="A182"/>
    </row>
    <row r="183" spans="1:1" x14ac:dyDescent="0.3">
      <c r="A183"/>
    </row>
    <row r="184" spans="1:1" x14ac:dyDescent="0.3">
      <c r="A184"/>
    </row>
    <row r="185" spans="1:1" x14ac:dyDescent="0.3">
      <c r="A185"/>
    </row>
    <row r="186" spans="1:1" x14ac:dyDescent="0.3">
      <c r="A186"/>
    </row>
    <row r="187" spans="1:1" x14ac:dyDescent="0.3">
      <c r="A187"/>
    </row>
    <row r="188" spans="1:1" x14ac:dyDescent="0.3">
      <c r="A188"/>
    </row>
    <row r="189" spans="1:1" x14ac:dyDescent="0.3">
      <c r="A189"/>
    </row>
    <row r="190" spans="1:1" x14ac:dyDescent="0.3">
      <c r="A190"/>
    </row>
    <row r="191" spans="1:1" x14ac:dyDescent="0.3">
      <c r="A191"/>
    </row>
    <row r="192" spans="1:1" x14ac:dyDescent="0.3">
      <c r="A192"/>
    </row>
    <row r="193" spans="1:1" x14ac:dyDescent="0.3">
      <c r="A193"/>
    </row>
    <row r="194" spans="1:1" x14ac:dyDescent="0.3">
      <c r="A194"/>
    </row>
    <row r="195" spans="1:1" x14ac:dyDescent="0.3">
      <c r="A195"/>
    </row>
    <row r="196" spans="1:1" x14ac:dyDescent="0.3">
      <c r="A196"/>
    </row>
    <row r="197" spans="1:1" x14ac:dyDescent="0.3">
      <c r="A197"/>
    </row>
    <row r="198" spans="1:1" x14ac:dyDescent="0.3">
      <c r="A198"/>
    </row>
    <row r="199" spans="1:1" x14ac:dyDescent="0.3">
      <c r="A199"/>
    </row>
    <row r="200" spans="1:1" x14ac:dyDescent="0.3">
      <c r="A200"/>
    </row>
    <row r="201" spans="1:1" x14ac:dyDescent="0.3">
      <c r="A201"/>
    </row>
    <row r="202" spans="1:1" x14ac:dyDescent="0.3">
      <c r="A202"/>
    </row>
    <row r="203" spans="1:1" x14ac:dyDescent="0.3">
      <c r="A203"/>
    </row>
    <row r="204" spans="1:1" x14ac:dyDescent="0.3">
      <c r="A204"/>
    </row>
    <row r="205" spans="1:1" x14ac:dyDescent="0.3">
      <c r="A205"/>
    </row>
    <row r="206" spans="1:1" x14ac:dyDescent="0.3">
      <c r="A206"/>
    </row>
    <row r="207" spans="1:1" x14ac:dyDescent="0.3">
      <c r="A207"/>
    </row>
    <row r="208" spans="1:1" x14ac:dyDescent="0.3">
      <c r="A208"/>
    </row>
    <row r="209" spans="1:1" x14ac:dyDescent="0.3">
      <c r="A209"/>
    </row>
    <row r="210" spans="1:1" x14ac:dyDescent="0.3">
      <c r="A210"/>
    </row>
    <row r="211" spans="1:1" x14ac:dyDescent="0.3">
      <c r="A211"/>
    </row>
    <row r="212" spans="1:1" x14ac:dyDescent="0.3">
      <c r="A212"/>
    </row>
    <row r="213" spans="1:1" x14ac:dyDescent="0.3">
      <c r="A213"/>
    </row>
    <row r="214" spans="1:1" x14ac:dyDescent="0.3">
      <c r="A214"/>
    </row>
    <row r="215" spans="1:1" x14ac:dyDescent="0.3">
      <c r="A215"/>
    </row>
    <row r="216" spans="1:1" x14ac:dyDescent="0.3">
      <c r="A216"/>
    </row>
    <row r="217" spans="1:1" x14ac:dyDescent="0.3">
      <c r="A217"/>
    </row>
    <row r="218" spans="1:1" x14ac:dyDescent="0.3">
      <c r="A218"/>
    </row>
    <row r="219" spans="1:1" x14ac:dyDescent="0.3">
      <c r="A219"/>
    </row>
    <row r="220" spans="1:1" x14ac:dyDescent="0.3">
      <c r="A220"/>
    </row>
    <row r="221" spans="1:1" x14ac:dyDescent="0.3">
      <c r="A221"/>
    </row>
    <row r="222" spans="1:1" x14ac:dyDescent="0.3">
      <c r="A222"/>
    </row>
    <row r="223" spans="1:1" x14ac:dyDescent="0.3">
      <c r="A223"/>
    </row>
    <row r="224" spans="1:1" x14ac:dyDescent="0.3">
      <c r="A224"/>
    </row>
    <row r="225" spans="1:1" x14ac:dyDescent="0.3">
      <c r="A225"/>
    </row>
    <row r="226" spans="1:1" x14ac:dyDescent="0.3">
      <c r="A226"/>
    </row>
    <row r="227" spans="1:1" x14ac:dyDescent="0.3">
      <c r="A227"/>
    </row>
    <row r="228" spans="1:1" x14ac:dyDescent="0.3">
      <c r="A228"/>
    </row>
    <row r="229" spans="1:1" x14ac:dyDescent="0.3">
      <c r="A229"/>
    </row>
    <row r="230" spans="1:1" x14ac:dyDescent="0.3">
      <c r="A230"/>
    </row>
    <row r="231" spans="1:1" x14ac:dyDescent="0.3">
      <c r="A231"/>
    </row>
    <row r="232" spans="1:1" x14ac:dyDescent="0.3">
      <c r="A232"/>
    </row>
    <row r="233" spans="1:1" x14ac:dyDescent="0.3">
      <c r="A233"/>
    </row>
    <row r="234" spans="1:1" x14ac:dyDescent="0.3">
      <c r="A234"/>
    </row>
    <row r="235" spans="1:1" x14ac:dyDescent="0.3">
      <c r="A235"/>
    </row>
    <row r="236" spans="1:1" x14ac:dyDescent="0.3">
      <c r="A236"/>
    </row>
    <row r="237" spans="1:1" x14ac:dyDescent="0.3">
      <c r="A237"/>
    </row>
    <row r="238" spans="1:1" x14ac:dyDescent="0.3">
      <c r="A238"/>
    </row>
    <row r="239" spans="1:1" x14ac:dyDescent="0.3">
      <c r="A239"/>
    </row>
    <row r="240" spans="1:1" x14ac:dyDescent="0.3">
      <c r="A240"/>
    </row>
    <row r="241" spans="1:1" x14ac:dyDescent="0.3">
      <c r="A241"/>
    </row>
    <row r="242" spans="1:1" x14ac:dyDescent="0.3">
      <c r="A242"/>
    </row>
    <row r="243" spans="1:1" x14ac:dyDescent="0.3">
      <c r="A243"/>
    </row>
    <row r="244" spans="1:1" x14ac:dyDescent="0.3">
      <c r="A244"/>
    </row>
    <row r="245" spans="1:1" x14ac:dyDescent="0.3">
      <c r="A245"/>
    </row>
    <row r="246" spans="1:1" x14ac:dyDescent="0.3">
      <c r="A246"/>
    </row>
    <row r="247" spans="1:1" x14ac:dyDescent="0.3">
      <c r="A247"/>
    </row>
  </sheetData>
  <mergeCells count="1">
    <mergeCell ref="B1:AH1"/>
  </mergeCells>
  <pageMargins left="0.7" right="0.7" top="0.75" bottom="0.75" header="0.3" footer="0.3"/>
  <legacyDrawing r:id="rId1"/>
</worksheet>
</file>

<file path=xl/worksheets/sheet10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400-000000000000}">
  <sheetPr codeName="Sheet106">
    <tabColor theme="2" tint="-0.499984740745262"/>
  </sheetPr>
  <dimension ref="A1:BQ247"/>
  <sheetViews>
    <sheetView workbookViewId="0">
      <selection activeCell="B4" sqref="B4:AQ175"/>
    </sheetView>
  </sheetViews>
  <sheetFormatPr defaultColWidth="9.44140625" defaultRowHeight="14.4" x14ac:dyDescent="0.3"/>
  <cols>
    <col min="1" max="1" width="14.44140625" style="37" bestFit="1" customWidth="1"/>
    <col min="2" max="4" width="9.44140625" style="185"/>
  </cols>
  <sheetData>
    <row r="1" spans="1:69" s="37" customFormat="1" x14ac:dyDescent="0.3">
      <c r="A1" s="253"/>
      <c r="B1" s="880" t="s">
        <v>566</v>
      </c>
      <c r="C1" s="881"/>
      <c r="D1" s="881"/>
      <c r="E1" s="881"/>
      <c r="F1" s="881"/>
      <c r="G1" s="881"/>
      <c r="H1" s="881"/>
      <c r="I1" s="881"/>
      <c r="J1" s="881"/>
      <c r="K1" s="881"/>
      <c r="L1" s="881"/>
      <c r="M1" s="881"/>
      <c r="N1" s="881"/>
      <c r="O1" s="881"/>
      <c r="P1" s="881"/>
      <c r="Q1" s="881"/>
      <c r="R1" s="881"/>
      <c r="S1" s="881"/>
      <c r="T1" s="881"/>
      <c r="U1" s="881"/>
      <c r="V1" s="881"/>
      <c r="W1" s="881"/>
      <c r="X1" s="881"/>
      <c r="Y1" s="881"/>
      <c r="Z1" s="881"/>
      <c r="AA1" s="881"/>
      <c r="AB1" s="881"/>
      <c r="AC1" s="881"/>
      <c r="AD1" s="881"/>
      <c r="AE1" s="881"/>
      <c r="AF1" s="881"/>
      <c r="AG1" s="881"/>
      <c r="AH1" s="881"/>
      <c r="AI1" s="254"/>
      <c r="AJ1" s="254"/>
      <c r="AK1" s="254"/>
      <c r="AL1" s="254"/>
      <c r="AM1" s="254"/>
      <c r="AN1" s="254"/>
      <c r="AO1" s="254"/>
      <c r="AP1" s="254"/>
      <c r="AQ1" s="254"/>
      <c r="AR1" s="254"/>
      <c r="AS1" s="254"/>
      <c r="AT1" s="254"/>
      <c r="AU1" s="254"/>
      <c r="AV1" s="254"/>
      <c r="AW1" s="254"/>
      <c r="AX1" s="254"/>
      <c r="AY1" s="254"/>
      <c r="AZ1" s="254"/>
      <c r="BA1" s="254"/>
      <c r="BB1" s="254"/>
      <c r="BC1" s="254"/>
      <c r="BD1" s="254"/>
      <c r="BE1" s="254"/>
      <c r="BF1" s="254"/>
      <c r="BG1" s="254"/>
      <c r="BH1" s="254"/>
      <c r="BI1" s="254"/>
      <c r="BJ1" s="254"/>
      <c r="BK1" s="254"/>
      <c r="BL1" s="254"/>
      <c r="BM1" s="254"/>
      <c r="BN1" s="254"/>
      <c r="BO1" s="254"/>
      <c r="BP1" s="254"/>
      <c r="BQ1" s="254"/>
    </row>
    <row r="2" spans="1:69" s="37" customFormat="1" x14ac:dyDescent="0.3">
      <c r="A2" s="253"/>
      <c r="B2" s="254" t="s">
        <v>288</v>
      </c>
      <c r="C2" s="254" t="s">
        <v>287</v>
      </c>
      <c r="D2" s="254" t="s">
        <v>289</v>
      </c>
      <c r="E2" s="254">
        <v>1991</v>
      </c>
      <c r="F2" s="254">
        <v>1992</v>
      </c>
      <c r="G2" s="254">
        <v>1993</v>
      </c>
      <c r="H2" s="254">
        <v>1994</v>
      </c>
      <c r="I2" s="254">
        <v>1995</v>
      </c>
      <c r="J2" s="254">
        <v>1996</v>
      </c>
      <c r="K2" s="254">
        <v>1997</v>
      </c>
      <c r="L2" s="254">
        <v>1998</v>
      </c>
      <c r="M2" s="254">
        <v>1999</v>
      </c>
      <c r="N2" s="254">
        <v>2000</v>
      </c>
      <c r="O2" s="254">
        <v>2001</v>
      </c>
      <c r="P2" s="254">
        <v>2002</v>
      </c>
      <c r="Q2" s="254">
        <v>2003</v>
      </c>
      <c r="R2" s="254">
        <v>2004</v>
      </c>
      <c r="S2" s="254">
        <v>2005</v>
      </c>
      <c r="T2" s="254">
        <v>2006</v>
      </c>
      <c r="U2" s="254">
        <v>2007</v>
      </c>
      <c r="V2" s="254">
        <v>2008</v>
      </c>
      <c r="W2" s="254">
        <v>2009</v>
      </c>
      <c r="X2" s="254">
        <v>2010</v>
      </c>
      <c r="Y2" s="254">
        <v>2011</v>
      </c>
      <c r="Z2" s="254">
        <v>2012</v>
      </c>
      <c r="AA2" s="254">
        <v>2013</v>
      </c>
      <c r="AB2" s="254">
        <v>2014</v>
      </c>
      <c r="AC2" s="254">
        <v>2015</v>
      </c>
      <c r="AD2" s="254">
        <v>2016</v>
      </c>
      <c r="AE2" s="254">
        <v>2017</v>
      </c>
      <c r="AF2" s="254">
        <v>2018</v>
      </c>
      <c r="AG2" s="254">
        <v>2019</v>
      </c>
      <c r="AH2" s="254">
        <v>2020</v>
      </c>
      <c r="AI2" s="254"/>
      <c r="AJ2" s="254"/>
      <c r="AK2" s="254"/>
      <c r="AL2" s="254"/>
      <c r="AM2" s="254"/>
      <c r="AN2" s="254"/>
      <c r="AO2" s="254"/>
      <c r="AP2" s="254"/>
      <c r="AQ2" s="254"/>
      <c r="AR2" s="254"/>
      <c r="AS2" s="254"/>
      <c r="AT2" s="254"/>
      <c r="AU2" s="254"/>
      <c r="AV2" s="254"/>
      <c r="AW2" s="254"/>
      <c r="AX2" s="254"/>
      <c r="AY2" s="254"/>
      <c r="AZ2" s="254"/>
      <c r="BA2" s="254"/>
      <c r="BB2" s="254"/>
      <c r="BC2" s="254"/>
      <c r="BD2" s="254"/>
      <c r="BE2" s="254"/>
      <c r="BF2" s="254"/>
      <c r="BG2" s="254"/>
      <c r="BH2" s="254"/>
      <c r="BI2" s="254"/>
      <c r="BJ2" s="254"/>
      <c r="BK2" s="254"/>
      <c r="BL2" s="254"/>
      <c r="BM2" s="254"/>
      <c r="BN2" s="254"/>
      <c r="BO2" s="254"/>
      <c r="BP2" s="254"/>
      <c r="BQ2" s="254"/>
    </row>
    <row r="3" spans="1:69" s="27" customFormat="1" x14ac:dyDescent="0.3">
      <c r="A3" s="255"/>
      <c r="B3" s="256" t="s">
        <v>323</v>
      </c>
      <c r="C3" s="256" t="s">
        <v>324</v>
      </c>
      <c r="D3" s="256" t="s">
        <v>325</v>
      </c>
      <c r="E3" s="256" t="s">
        <v>326</v>
      </c>
      <c r="F3" s="256" t="s">
        <v>327</v>
      </c>
      <c r="G3" s="256" t="s">
        <v>328</v>
      </c>
      <c r="H3" s="256" t="s">
        <v>329</v>
      </c>
      <c r="I3" s="256" t="s">
        <v>330</v>
      </c>
      <c r="J3" s="256" t="s">
        <v>331</v>
      </c>
      <c r="K3" s="256" t="s">
        <v>332</v>
      </c>
      <c r="L3" s="256" t="s">
        <v>333</v>
      </c>
      <c r="M3" s="256" t="s">
        <v>334</v>
      </c>
      <c r="N3" s="256" t="s">
        <v>335</v>
      </c>
      <c r="O3" s="256" t="s">
        <v>336</v>
      </c>
      <c r="P3" s="256" t="s">
        <v>337</v>
      </c>
      <c r="Q3" s="256" t="s">
        <v>338</v>
      </c>
      <c r="R3" s="256" t="s">
        <v>339</v>
      </c>
      <c r="S3" s="256" t="s">
        <v>340</v>
      </c>
      <c r="T3" s="256" t="s">
        <v>341</v>
      </c>
      <c r="U3" s="256" t="s">
        <v>342</v>
      </c>
      <c r="V3" s="256" t="s">
        <v>343</v>
      </c>
      <c r="W3" s="256" t="s">
        <v>344</v>
      </c>
      <c r="X3" s="256" t="s">
        <v>345</v>
      </c>
      <c r="Y3" s="256" t="s">
        <v>346</v>
      </c>
      <c r="Z3" s="256" t="s">
        <v>347</v>
      </c>
      <c r="AA3" s="256" t="s">
        <v>348</v>
      </c>
      <c r="AB3" s="256" t="s">
        <v>349</v>
      </c>
      <c r="AC3" s="256" t="s">
        <v>350</v>
      </c>
      <c r="AD3" s="256" t="s">
        <v>351</v>
      </c>
      <c r="AE3" s="256" t="s">
        <v>352</v>
      </c>
      <c r="AF3" s="256" t="s">
        <v>353</v>
      </c>
      <c r="AG3" s="256" t="s">
        <v>354</v>
      </c>
      <c r="AH3" s="256" t="s">
        <v>355</v>
      </c>
      <c r="AI3" s="256"/>
      <c r="AJ3" s="256"/>
      <c r="AK3" s="256"/>
      <c r="AL3" s="256"/>
      <c r="AM3" s="256"/>
      <c r="AN3" s="256"/>
      <c r="AO3" s="256"/>
      <c r="AP3" s="256"/>
      <c r="AQ3" s="256"/>
      <c r="AR3" s="256"/>
      <c r="AS3" s="256"/>
      <c r="AT3" s="256"/>
      <c r="AU3" s="256"/>
      <c r="AV3" s="256"/>
      <c r="AW3" s="256"/>
      <c r="AX3" s="256"/>
      <c r="AY3" s="256"/>
      <c r="AZ3" s="256"/>
      <c r="BA3" s="256"/>
      <c r="BB3" s="256"/>
      <c r="BC3" s="256"/>
      <c r="BD3" s="256"/>
      <c r="BE3" s="256"/>
      <c r="BF3" s="256"/>
      <c r="BG3" s="256"/>
      <c r="BH3" s="256"/>
      <c r="BI3" s="256"/>
      <c r="BJ3" s="256"/>
      <c r="BK3" s="256"/>
      <c r="BL3" s="256"/>
      <c r="BM3" s="256"/>
      <c r="BN3" s="256"/>
      <c r="BO3" s="256"/>
      <c r="BP3" s="256"/>
      <c r="BQ3" s="256"/>
    </row>
    <row r="4" spans="1:69" x14ac:dyDescent="0.3">
      <c r="A4" s="257">
        <f ca="1">DATE(LOOKUP(Comparison!$D$3,TimestepID,StartYear),1,1)</f>
        <v>46023</v>
      </c>
      <c r="B4" s="1">
        <v>0</v>
      </c>
      <c r="C4" s="1">
        <v>0</v>
      </c>
      <c r="D4" s="1">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row>
    <row r="5" spans="1:69" x14ac:dyDescent="0.3">
      <c r="A5" s="257">
        <f ca="1">IF(EDATE($A$4,12)&lt;=EDATE(DATE(LOOKUP(Comparison!$D$3,TimestepID,StartYear),1,1),(LOOKUP(Comparison!$B$6,TimestepID,Duration)-1)),EDATE(A4,12),"")</f>
        <v>46388</v>
      </c>
      <c r="B5" s="1">
        <v>0</v>
      </c>
      <c r="C5" s="1">
        <v>0</v>
      </c>
      <c r="D5" s="1">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row>
    <row r="6" spans="1:69" x14ac:dyDescent="0.3">
      <c r="A6" s="257">
        <f ca="1">IF(EDATE($A$4,24)&lt;=EDATE(DATE(LOOKUP(Comparison!$D$3,TimestepID,StartYear),12,31),(LOOKUP(Comparison!$B$6,TimestepID,Duration)-1)),EDATE(A5,12),"")</f>
        <v>46753</v>
      </c>
      <c r="B6" s="1">
        <v>0</v>
      </c>
      <c r="C6" s="1">
        <v>0</v>
      </c>
      <c r="D6" s="1">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row>
    <row r="7" spans="1:69" x14ac:dyDescent="0.3">
      <c r="A7" s="257">
        <f ca="1">IF(EDATE($A$4,36)&lt;=EDATE(DATE(LOOKUP(Comparison!$D$3,TimestepID,StartYear),1,1),(LOOKUP(Comparison!$B$6,TimestepID,Duration)-1)),EDATE(A6,12),"")</f>
        <v>47119</v>
      </c>
      <c r="B7" s="1">
        <v>0</v>
      </c>
      <c r="C7" s="1">
        <v>0</v>
      </c>
      <c r="D7" s="1">
        <v>0</v>
      </c>
      <c r="E7">
        <v>0</v>
      </c>
      <c r="F7">
        <v>0</v>
      </c>
      <c r="G7">
        <v>0</v>
      </c>
      <c r="H7">
        <v>0</v>
      </c>
      <c r="I7">
        <v>0</v>
      </c>
      <c r="J7">
        <v>0</v>
      </c>
      <c r="K7">
        <v>0</v>
      </c>
      <c r="L7">
        <v>0</v>
      </c>
      <c r="M7">
        <v>0</v>
      </c>
      <c r="N7">
        <v>0</v>
      </c>
      <c r="O7">
        <v>0</v>
      </c>
      <c r="P7">
        <v>0</v>
      </c>
      <c r="Q7">
        <v>0</v>
      </c>
      <c r="R7">
        <v>0</v>
      </c>
      <c r="S7">
        <v>0</v>
      </c>
      <c r="T7">
        <v>0</v>
      </c>
      <c r="U7">
        <v>0</v>
      </c>
      <c r="V7">
        <v>0</v>
      </c>
      <c r="W7">
        <v>0</v>
      </c>
      <c r="X7">
        <v>0</v>
      </c>
      <c r="Y7">
        <v>0</v>
      </c>
      <c r="Z7">
        <v>0</v>
      </c>
      <c r="AA7">
        <v>0</v>
      </c>
      <c r="AB7">
        <v>0</v>
      </c>
      <c r="AC7">
        <v>0</v>
      </c>
      <c r="AD7">
        <v>0</v>
      </c>
      <c r="AE7">
        <v>0</v>
      </c>
      <c r="AF7">
        <v>0</v>
      </c>
      <c r="AG7">
        <v>0</v>
      </c>
      <c r="AH7">
        <v>0</v>
      </c>
    </row>
    <row r="8" spans="1:69" x14ac:dyDescent="0.3">
      <c r="A8" s="257">
        <f ca="1">IF(EDATE($A$4,48)&lt;=EDATE(DATE(LOOKUP(Comparison!$D$3,TimestepID,StartYear),1,1),(LOOKUP(Comparison!$B$6,TimestepID,Duration)-1)),EDATE(A7,12),"")</f>
        <v>47484</v>
      </c>
      <c r="B8" s="1">
        <v>0</v>
      </c>
      <c r="C8" s="1">
        <v>0</v>
      </c>
      <c r="D8" s="1">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69" x14ac:dyDescent="0.3">
      <c r="A9" s="257">
        <f ca="1">IF(EDATE($A$4,48)&lt;=EDATE(DATE(LOOKUP(Comparison!$D$3,TimestepID,StartYear),1,1),(LOOKUP(Comparison!$B$6,TimestepID,Duration)-1)),EDATE(A8,12),"")</f>
        <v>47849</v>
      </c>
      <c r="B9" s="1">
        <v>0</v>
      </c>
      <c r="C9" s="1">
        <v>0</v>
      </c>
      <c r="D9" s="1">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69" x14ac:dyDescent="0.3">
      <c r="A10" s="257">
        <f ca="1">IF(EDATE($A$4,48)&lt;=EDATE(DATE(LOOKUP(Comparison!$D$3,TimestepID,StartYear),1,1),(LOOKUP(Comparison!$B$6,TimestepID,Duration)-1)),EDATE(A9,12),"")</f>
        <v>48214</v>
      </c>
      <c r="B10" s="1"/>
      <c r="C10" s="1"/>
      <c r="D10" s="1"/>
    </row>
    <row r="11" spans="1:69" x14ac:dyDescent="0.3">
      <c r="A11" s="257">
        <f ca="1">IF(EDATE($A$4,48)&lt;=EDATE(DATE(LOOKUP(Comparison!$D$3,TimestepID,StartYear),1,1),(LOOKUP(Comparison!$B$6,TimestepID,Duration)-1)),EDATE(A10,12),"")</f>
        <v>48580</v>
      </c>
      <c r="B11" s="1"/>
      <c r="C11" s="1"/>
      <c r="D11" s="1"/>
    </row>
    <row r="12" spans="1:69" x14ac:dyDescent="0.3">
      <c r="A12" s="257">
        <f ca="1">IF(EDATE($A$4,48)&lt;=EDATE(DATE(LOOKUP(Comparison!$D$3,TimestepID,StartYear),1,1),(LOOKUP(Comparison!$B$6,TimestepID,Duration)-1)),EDATE(A11,12),"")</f>
        <v>48945</v>
      </c>
      <c r="B12" s="1"/>
      <c r="C12" s="1"/>
      <c r="D12" s="1"/>
    </row>
    <row r="13" spans="1:69" x14ac:dyDescent="0.3">
      <c r="A13" s="257"/>
      <c r="B13" s="1"/>
      <c r="C13" s="1"/>
      <c r="D13" s="1"/>
    </row>
    <row r="14" spans="1:69" x14ac:dyDescent="0.3">
      <c r="A14" s="257"/>
      <c r="B14" s="1"/>
      <c r="C14" s="1"/>
      <c r="D14" s="1"/>
    </row>
    <row r="15" spans="1:69" x14ac:dyDescent="0.3">
      <c r="A15" s="258"/>
      <c r="B15" s="1"/>
      <c r="C15" s="1"/>
      <c r="D15" s="1"/>
    </row>
    <row r="16" spans="1:69" x14ac:dyDescent="0.3">
      <c r="A16" s="36"/>
      <c r="B16" s="1"/>
      <c r="C16" s="1"/>
      <c r="D16" s="1"/>
    </row>
    <row r="17" spans="1:4" x14ac:dyDescent="0.3">
      <c r="A17" s="36"/>
      <c r="B17" s="1"/>
      <c r="C17" s="1"/>
      <c r="D17" s="1"/>
    </row>
    <row r="18" spans="1:4" x14ac:dyDescent="0.3">
      <c r="A18" s="36"/>
      <c r="B18" s="1"/>
      <c r="C18" s="1"/>
      <c r="D18" s="1"/>
    </row>
    <row r="19" spans="1:4" x14ac:dyDescent="0.3">
      <c r="A19" s="36"/>
      <c r="B19" s="1"/>
      <c r="C19" s="1"/>
      <c r="D19" s="1"/>
    </row>
    <row r="20" spans="1:4" x14ac:dyDescent="0.3">
      <c r="A20" s="36"/>
      <c r="B20" s="1"/>
      <c r="C20" s="1"/>
      <c r="D20" s="1"/>
    </row>
    <row r="21" spans="1:4" x14ac:dyDescent="0.3">
      <c r="A21" s="36"/>
      <c r="B21" s="1"/>
      <c r="C21" s="1"/>
      <c r="D21" s="1"/>
    </row>
    <row r="22" spans="1:4" x14ac:dyDescent="0.3">
      <c r="A22"/>
      <c r="B22" s="1"/>
      <c r="C22" s="1"/>
      <c r="D22" s="1"/>
    </row>
    <row r="23" spans="1:4" x14ac:dyDescent="0.3">
      <c r="A23"/>
      <c r="B23" s="1"/>
      <c r="C23" s="1"/>
      <c r="D23" s="1"/>
    </row>
    <row r="24" spans="1:4" x14ac:dyDescent="0.3">
      <c r="A24"/>
      <c r="B24" s="1"/>
      <c r="C24" s="1"/>
      <c r="D24" s="1"/>
    </row>
    <row r="25" spans="1:4" x14ac:dyDescent="0.3">
      <c r="A25"/>
      <c r="B25" s="1"/>
      <c r="C25" s="1"/>
      <c r="D25" s="1"/>
    </row>
    <row r="26" spans="1:4" x14ac:dyDescent="0.3">
      <c r="A26"/>
      <c r="B26" s="1"/>
      <c r="C26" s="1"/>
      <c r="D26" s="1"/>
    </row>
    <row r="27" spans="1:4" x14ac:dyDescent="0.3">
      <c r="A27"/>
      <c r="B27" s="1"/>
      <c r="C27" s="1"/>
      <c r="D27" s="1"/>
    </row>
    <row r="28" spans="1:4" x14ac:dyDescent="0.3">
      <c r="A28"/>
      <c r="B28" s="1"/>
      <c r="C28" s="1"/>
      <c r="D28" s="1"/>
    </row>
    <row r="29" spans="1:4" x14ac:dyDescent="0.3">
      <c r="A29"/>
      <c r="B29" s="1"/>
      <c r="C29" s="1"/>
      <c r="D29" s="1"/>
    </row>
    <row r="30" spans="1:4" x14ac:dyDescent="0.3">
      <c r="A30"/>
      <c r="B30" s="1"/>
      <c r="C30" s="1"/>
      <c r="D30" s="1"/>
    </row>
    <row r="31" spans="1:4" x14ac:dyDescent="0.3">
      <c r="A31"/>
      <c r="B31" s="1"/>
      <c r="C31" s="1"/>
      <c r="D31" s="1"/>
    </row>
    <row r="32" spans="1:4" x14ac:dyDescent="0.3">
      <c r="A32"/>
      <c r="B32" s="1"/>
      <c r="C32" s="1"/>
      <c r="D32" s="1"/>
    </row>
    <row r="33" spans="1:4" x14ac:dyDescent="0.3">
      <c r="A33"/>
      <c r="B33" s="1"/>
      <c r="C33" s="1"/>
      <c r="D33" s="1"/>
    </row>
    <row r="34" spans="1:4" x14ac:dyDescent="0.3">
      <c r="A34"/>
      <c r="B34" s="1"/>
      <c r="C34" s="1"/>
      <c r="D34" s="1"/>
    </row>
    <row r="35" spans="1:4" x14ac:dyDescent="0.3">
      <c r="A35"/>
      <c r="B35" s="1"/>
      <c r="C35" s="1"/>
      <c r="D35" s="1"/>
    </row>
    <row r="36" spans="1:4" x14ac:dyDescent="0.3">
      <c r="A36"/>
      <c r="B36" s="1"/>
      <c r="C36" s="1"/>
      <c r="D36" s="1"/>
    </row>
    <row r="37" spans="1:4" x14ac:dyDescent="0.3">
      <c r="A37"/>
      <c r="B37" s="1"/>
      <c r="C37" s="1"/>
      <c r="D37" s="1"/>
    </row>
    <row r="38" spans="1:4" x14ac:dyDescent="0.3">
      <c r="A38"/>
      <c r="B38" s="1"/>
      <c r="C38" s="1"/>
      <c r="D38" s="1"/>
    </row>
    <row r="39" spans="1:4" x14ac:dyDescent="0.3">
      <c r="A39"/>
      <c r="B39" s="1"/>
      <c r="C39" s="1"/>
      <c r="D39" s="1"/>
    </row>
    <row r="40" spans="1:4" x14ac:dyDescent="0.3">
      <c r="A40"/>
      <c r="B40" s="1"/>
      <c r="C40" s="1"/>
      <c r="D40" s="1"/>
    </row>
    <row r="41" spans="1:4" x14ac:dyDescent="0.3">
      <c r="A41"/>
      <c r="B41" s="1"/>
      <c r="C41" s="1"/>
      <c r="D41" s="1"/>
    </row>
    <row r="42" spans="1:4" x14ac:dyDescent="0.3">
      <c r="A42"/>
      <c r="B42" s="1"/>
      <c r="C42" s="1"/>
      <c r="D42" s="1"/>
    </row>
    <row r="43" spans="1:4" x14ac:dyDescent="0.3">
      <c r="A43"/>
      <c r="B43" s="1"/>
      <c r="C43" s="1"/>
      <c r="D43" s="1"/>
    </row>
    <row r="44" spans="1:4" x14ac:dyDescent="0.3">
      <c r="A44"/>
      <c r="B44" s="1"/>
      <c r="C44" s="1"/>
      <c r="D44" s="1"/>
    </row>
    <row r="45" spans="1:4" x14ac:dyDescent="0.3">
      <c r="A45"/>
      <c r="B45" s="1"/>
      <c r="C45" s="1"/>
      <c r="D45" s="1"/>
    </row>
    <row r="46" spans="1:4" x14ac:dyDescent="0.3">
      <c r="A46"/>
      <c r="B46" s="1"/>
      <c r="C46" s="1"/>
      <c r="D46" s="1"/>
    </row>
    <row r="47" spans="1:4" x14ac:dyDescent="0.3">
      <c r="A47"/>
      <c r="B47" s="1"/>
      <c r="C47" s="1"/>
      <c r="D47" s="1"/>
    </row>
    <row r="48" spans="1:4" x14ac:dyDescent="0.3">
      <c r="A48"/>
      <c r="B48" s="1"/>
      <c r="C48" s="1"/>
      <c r="D48" s="1"/>
    </row>
    <row r="49" spans="1:4" x14ac:dyDescent="0.3">
      <c r="A49"/>
      <c r="B49" s="1"/>
      <c r="C49" s="1"/>
      <c r="D49" s="1"/>
    </row>
    <row r="50" spans="1:4" x14ac:dyDescent="0.3">
      <c r="A50"/>
      <c r="B50" s="1"/>
      <c r="C50" s="1"/>
      <c r="D50" s="1"/>
    </row>
    <row r="51" spans="1:4" x14ac:dyDescent="0.3">
      <c r="A51"/>
      <c r="B51" s="1"/>
      <c r="C51" s="1"/>
      <c r="D51" s="1"/>
    </row>
    <row r="52" spans="1:4" x14ac:dyDescent="0.3">
      <c r="A52"/>
      <c r="B52" s="1"/>
      <c r="C52" s="1"/>
      <c r="D52" s="1"/>
    </row>
    <row r="53" spans="1:4" x14ac:dyDescent="0.3">
      <c r="A53"/>
      <c r="B53" s="1"/>
      <c r="C53" s="1"/>
      <c r="D53" s="1"/>
    </row>
    <row r="54" spans="1:4" x14ac:dyDescent="0.3">
      <c r="A54"/>
      <c r="B54" s="1"/>
      <c r="C54" s="1"/>
      <c r="D54" s="1"/>
    </row>
    <row r="55" spans="1:4" x14ac:dyDescent="0.3">
      <c r="A55"/>
      <c r="B55" s="1"/>
      <c r="C55" s="1"/>
      <c r="D55" s="1"/>
    </row>
    <row r="56" spans="1:4" x14ac:dyDescent="0.3">
      <c r="A56"/>
      <c r="B56" s="1"/>
      <c r="C56" s="1"/>
      <c r="D56" s="1"/>
    </row>
    <row r="57" spans="1:4" x14ac:dyDescent="0.3">
      <c r="A57"/>
      <c r="B57" s="1"/>
      <c r="C57" s="1"/>
      <c r="D57" s="1"/>
    </row>
    <row r="58" spans="1:4" x14ac:dyDescent="0.3">
      <c r="A58"/>
      <c r="B58" s="1"/>
      <c r="C58" s="1"/>
      <c r="D58" s="1"/>
    </row>
    <row r="59" spans="1:4" x14ac:dyDescent="0.3">
      <c r="A59"/>
      <c r="B59" s="1"/>
      <c r="C59" s="1"/>
      <c r="D59" s="1"/>
    </row>
    <row r="60" spans="1:4" x14ac:dyDescent="0.3">
      <c r="A60"/>
      <c r="B60" s="1"/>
      <c r="C60" s="1"/>
      <c r="D60" s="1"/>
    </row>
    <row r="61" spans="1:4" x14ac:dyDescent="0.3">
      <c r="A61"/>
      <c r="B61" s="1"/>
      <c r="C61" s="1"/>
      <c r="D61" s="1"/>
    </row>
    <row r="62" spans="1:4" x14ac:dyDescent="0.3">
      <c r="A62"/>
      <c r="B62" s="1"/>
      <c r="C62" s="1"/>
      <c r="D62" s="1"/>
    </row>
    <row r="63" spans="1:4" x14ac:dyDescent="0.3">
      <c r="A63"/>
      <c r="B63" s="1"/>
      <c r="C63" s="1"/>
      <c r="D63" s="1"/>
    </row>
    <row r="64" spans="1:4" x14ac:dyDescent="0.3">
      <c r="A64"/>
      <c r="B64" s="1"/>
      <c r="C64" s="1"/>
      <c r="D64" s="1"/>
    </row>
    <row r="65" spans="1:4" x14ac:dyDescent="0.3">
      <c r="A65"/>
      <c r="B65" s="1"/>
      <c r="C65" s="1"/>
      <c r="D65" s="1"/>
    </row>
    <row r="66" spans="1:4" x14ac:dyDescent="0.3">
      <c r="A66"/>
      <c r="B66" s="1"/>
      <c r="C66" s="1"/>
      <c r="D66" s="1"/>
    </row>
    <row r="67" spans="1:4" x14ac:dyDescent="0.3">
      <c r="A67"/>
      <c r="B67" s="1"/>
      <c r="C67" s="1"/>
      <c r="D67" s="1"/>
    </row>
    <row r="68" spans="1:4" x14ac:dyDescent="0.3">
      <c r="A68"/>
      <c r="B68" s="1"/>
      <c r="C68" s="1"/>
      <c r="D68" s="1"/>
    </row>
    <row r="69" spans="1:4" x14ac:dyDescent="0.3">
      <c r="A69"/>
      <c r="B69" s="1"/>
      <c r="C69" s="1"/>
      <c r="D69" s="1"/>
    </row>
    <row r="70" spans="1:4" x14ac:dyDescent="0.3">
      <c r="A70"/>
      <c r="B70" s="1"/>
      <c r="C70" s="1"/>
      <c r="D70" s="1"/>
    </row>
    <row r="71" spans="1:4" x14ac:dyDescent="0.3">
      <c r="A71"/>
      <c r="B71" s="1"/>
      <c r="C71" s="1"/>
      <c r="D71" s="1"/>
    </row>
    <row r="72" spans="1:4" x14ac:dyDescent="0.3">
      <c r="A72"/>
      <c r="B72" s="1"/>
      <c r="C72" s="1"/>
      <c r="D72" s="1"/>
    </row>
    <row r="73" spans="1:4" x14ac:dyDescent="0.3">
      <c r="A73"/>
      <c r="B73" s="1"/>
      <c r="C73" s="1"/>
      <c r="D73" s="1"/>
    </row>
    <row r="74" spans="1:4" x14ac:dyDescent="0.3">
      <c r="A74"/>
      <c r="B74" s="1"/>
      <c r="C74" s="1"/>
      <c r="D74" s="1"/>
    </row>
    <row r="75" spans="1:4" x14ac:dyDescent="0.3">
      <c r="A75"/>
      <c r="B75" s="1"/>
      <c r="C75" s="1"/>
      <c r="D75" s="1"/>
    </row>
    <row r="76" spans="1:4" x14ac:dyDescent="0.3">
      <c r="A76"/>
      <c r="B76" s="1"/>
      <c r="C76" s="1"/>
      <c r="D76" s="1"/>
    </row>
    <row r="77" spans="1:4" x14ac:dyDescent="0.3">
      <c r="A77"/>
      <c r="B77" s="1"/>
      <c r="C77" s="1"/>
      <c r="D77" s="1"/>
    </row>
    <row r="78" spans="1:4" x14ac:dyDescent="0.3">
      <c r="A78"/>
      <c r="B78" s="1"/>
      <c r="C78" s="1"/>
      <c r="D78" s="1"/>
    </row>
    <row r="79" spans="1:4" x14ac:dyDescent="0.3">
      <c r="A79"/>
      <c r="B79" s="1"/>
      <c r="C79" s="1"/>
      <c r="D79" s="1"/>
    </row>
    <row r="80" spans="1:4" x14ac:dyDescent="0.3">
      <c r="A80"/>
      <c r="B80" s="1"/>
      <c r="C80" s="1"/>
      <c r="D80" s="1"/>
    </row>
    <row r="81" spans="1:4" x14ac:dyDescent="0.3">
      <c r="A81"/>
      <c r="B81" s="1"/>
      <c r="C81" s="1"/>
      <c r="D81" s="1"/>
    </row>
    <row r="82" spans="1:4" x14ac:dyDescent="0.3">
      <c r="A82"/>
      <c r="B82" s="1"/>
      <c r="C82" s="1"/>
      <c r="D82" s="1"/>
    </row>
    <row r="83" spans="1:4" x14ac:dyDescent="0.3">
      <c r="A83"/>
      <c r="B83" s="1"/>
      <c r="C83" s="1"/>
      <c r="D83" s="1"/>
    </row>
    <row r="84" spans="1:4" x14ac:dyDescent="0.3">
      <c r="A84"/>
      <c r="B84" s="1"/>
      <c r="C84" s="1"/>
      <c r="D84" s="1"/>
    </row>
    <row r="85" spans="1:4" x14ac:dyDescent="0.3">
      <c r="A85"/>
      <c r="B85" s="1"/>
      <c r="C85" s="1"/>
      <c r="D85" s="1"/>
    </row>
    <row r="86" spans="1:4" x14ac:dyDescent="0.3">
      <c r="A86"/>
      <c r="B86" s="1"/>
      <c r="C86" s="1"/>
      <c r="D86" s="1"/>
    </row>
    <row r="87" spans="1:4" x14ac:dyDescent="0.3">
      <c r="A87"/>
      <c r="B87" s="1"/>
      <c r="C87" s="1"/>
      <c r="D87" s="1"/>
    </row>
    <row r="88" spans="1:4" x14ac:dyDescent="0.3">
      <c r="A88"/>
      <c r="B88" s="1"/>
      <c r="C88" s="1"/>
      <c r="D88" s="1"/>
    </row>
    <row r="89" spans="1:4" x14ac:dyDescent="0.3">
      <c r="A89"/>
      <c r="B89" s="1"/>
      <c r="C89" s="1"/>
      <c r="D89" s="1"/>
    </row>
    <row r="90" spans="1:4" x14ac:dyDescent="0.3">
      <c r="A90"/>
      <c r="B90" s="1"/>
      <c r="C90" s="1"/>
      <c r="D90" s="1"/>
    </row>
    <row r="91" spans="1:4" x14ac:dyDescent="0.3">
      <c r="A91"/>
      <c r="B91" s="1"/>
      <c r="C91" s="1"/>
      <c r="D91" s="1"/>
    </row>
    <row r="92" spans="1:4" x14ac:dyDescent="0.3">
      <c r="A92"/>
      <c r="B92" s="1"/>
      <c r="C92" s="1"/>
      <c r="D92" s="1"/>
    </row>
    <row r="93" spans="1:4" x14ac:dyDescent="0.3">
      <c r="A93"/>
      <c r="B93" s="1"/>
      <c r="C93" s="1"/>
      <c r="D93" s="1"/>
    </row>
    <row r="94" spans="1:4" x14ac:dyDescent="0.3">
      <c r="A94"/>
      <c r="B94" s="1"/>
      <c r="C94" s="1"/>
      <c r="D94" s="1"/>
    </row>
    <row r="95" spans="1:4" x14ac:dyDescent="0.3">
      <c r="A95"/>
      <c r="B95" s="1"/>
      <c r="C95" s="1"/>
      <c r="D95" s="1"/>
    </row>
    <row r="96" spans="1:4" x14ac:dyDescent="0.3">
      <c r="A96"/>
      <c r="B96" s="1"/>
      <c r="C96" s="1"/>
      <c r="D96" s="1"/>
    </row>
    <row r="97" spans="1:4" x14ac:dyDescent="0.3">
      <c r="A97"/>
      <c r="B97" s="1"/>
      <c r="C97" s="1"/>
      <c r="D97" s="1"/>
    </row>
    <row r="98" spans="1:4" x14ac:dyDescent="0.3">
      <c r="A98"/>
      <c r="B98" s="1"/>
      <c r="C98" s="1"/>
      <c r="D98" s="1"/>
    </row>
    <row r="99" spans="1:4" x14ac:dyDescent="0.3">
      <c r="A99"/>
      <c r="B99" s="1"/>
      <c r="C99" s="1"/>
      <c r="D99" s="1"/>
    </row>
    <row r="100" spans="1:4" x14ac:dyDescent="0.3">
      <c r="A100"/>
      <c r="B100" s="1"/>
      <c r="C100" s="1"/>
      <c r="D100" s="1"/>
    </row>
    <row r="101" spans="1:4" x14ac:dyDescent="0.3">
      <c r="A101"/>
      <c r="B101" s="1"/>
      <c r="C101" s="1"/>
      <c r="D101" s="1"/>
    </row>
    <row r="102" spans="1:4" x14ac:dyDescent="0.3">
      <c r="A102"/>
      <c r="B102" s="1"/>
      <c r="C102" s="1"/>
      <c r="D102" s="1"/>
    </row>
    <row r="103" spans="1:4" x14ac:dyDescent="0.3">
      <c r="A103"/>
      <c r="B103" s="1"/>
      <c r="C103" s="1"/>
      <c r="D103" s="1"/>
    </row>
    <row r="104" spans="1:4" x14ac:dyDescent="0.3">
      <c r="A104"/>
      <c r="B104" s="1"/>
      <c r="C104" s="1"/>
      <c r="D104" s="1"/>
    </row>
    <row r="105" spans="1:4" x14ac:dyDescent="0.3">
      <c r="A105"/>
      <c r="B105" s="1"/>
      <c r="C105" s="1"/>
      <c r="D105" s="1"/>
    </row>
    <row r="106" spans="1:4" x14ac:dyDescent="0.3">
      <c r="A106"/>
      <c r="B106" s="1"/>
      <c r="C106" s="1"/>
      <c r="D106" s="1"/>
    </row>
    <row r="107" spans="1:4" x14ac:dyDescent="0.3">
      <c r="A107"/>
      <c r="B107" s="1"/>
      <c r="C107" s="1"/>
      <c r="D107" s="1"/>
    </row>
    <row r="108" spans="1:4" x14ac:dyDescent="0.3">
      <c r="A108"/>
      <c r="B108" s="1"/>
      <c r="C108" s="1"/>
      <c r="D108" s="1"/>
    </row>
    <row r="109" spans="1:4" x14ac:dyDescent="0.3">
      <c r="A109"/>
      <c r="B109" s="1"/>
      <c r="C109" s="1"/>
      <c r="D109" s="1"/>
    </row>
    <row r="110" spans="1:4" x14ac:dyDescent="0.3">
      <c r="A110"/>
      <c r="B110" s="1"/>
      <c r="C110" s="1"/>
      <c r="D110" s="1"/>
    </row>
    <row r="111" spans="1:4" x14ac:dyDescent="0.3">
      <c r="A111"/>
      <c r="B111" s="1"/>
      <c r="C111" s="1"/>
      <c r="D111" s="1"/>
    </row>
    <row r="112" spans="1:4" x14ac:dyDescent="0.3">
      <c r="A112"/>
      <c r="B112" s="1"/>
      <c r="C112" s="1"/>
      <c r="D112" s="1"/>
    </row>
    <row r="113" spans="1:4" x14ac:dyDescent="0.3">
      <c r="A113"/>
      <c r="B113" s="1"/>
      <c r="C113" s="1"/>
      <c r="D113" s="1"/>
    </row>
    <row r="114" spans="1:4" x14ac:dyDescent="0.3">
      <c r="A114"/>
      <c r="B114" s="1"/>
      <c r="C114" s="1"/>
      <c r="D114" s="1"/>
    </row>
    <row r="115" spans="1:4" x14ac:dyDescent="0.3">
      <c r="A115"/>
      <c r="B115" s="1"/>
      <c r="C115" s="1"/>
      <c r="D115" s="1"/>
    </row>
    <row r="116" spans="1:4" x14ac:dyDescent="0.3">
      <c r="A116"/>
      <c r="B116" s="1"/>
      <c r="C116" s="1"/>
      <c r="D116" s="1"/>
    </row>
    <row r="117" spans="1:4" x14ac:dyDescent="0.3">
      <c r="A117"/>
      <c r="B117" s="1"/>
      <c r="C117" s="1"/>
      <c r="D117" s="1"/>
    </row>
    <row r="118" spans="1:4" x14ac:dyDescent="0.3">
      <c r="A118"/>
      <c r="B118" s="1"/>
      <c r="C118" s="1"/>
      <c r="D118" s="1"/>
    </row>
    <row r="119" spans="1:4" x14ac:dyDescent="0.3">
      <c r="A119"/>
      <c r="B119" s="1"/>
      <c r="C119" s="1"/>
      <c r="D119" s="1"/>
    </row>
    <row r="120" spans="1:4" x14ac:dyDescent="0.3">
      <c r="A120"/>
      <c r="B120" s="1"/>
      <c r="C120" s="1"/>
      <c r="D120" s="1"/>
    </row>
    <row r="121" spans="1:4" x14ac:dyDescent="0.3">
      <c r="A121"/>
      <c r="B121" s="1"/>
      <c r="C121" s="1"/>
      <c r="D121" s="1"/>
    </row>
    <row r="122" spans="1:4" x14ac:dyDescent="0.3">
      <c r="A122"/>
      <c r="B122" s="1"/>
      <c r="C122" s="1"/>
      <c r="D122" s="1"/>
    </row>
    <row r="123" spans="1:4" x14ac:dyDescent="0.3">
      <c r="A123"/>
      <c r="B123" s="1"/>
      <c r="C123" s="1"/>
      <c r="D123" s="1"/>
    </row>
    <row r="124" spans="1:4" x14ac:dyDescent="0.3">
      <c r="A124"/>
      <c r="B124" s="1"/>
      <c r="C124" s="1"/>
      <c r="D124" s="1"/>
    </row>
    <row r="125" spans="1:4" x14ac:dyDescent="0.3">
      <c r="A125"/>
      <c r="B125" s="1"/>
      <c r="C125" s="1"/>
      <c r="D125" s="1"/>
    </row>
    <row r="126" spans="1:4" x14ac:dyDescent="0.3">
      <c r="A126"/>
      <c r="B126" s="1"/>
      <c r="C126" s="1"/>
      <c r="D126" s="1"/>
    </row>
    <row r="127" spans="1:4" x14ac:dyDescent="0.3">
      <c r="A127"/>
      <c r="B127" s="1"/>
      <c r="C127" s="1"/>
      <c r="D127" s="1"/>
    </row>
    <row r="128" spans="1:4" x14ac:dyDescent="0.3">
      <c r="A128"/>
      <c r="B128" s="1"/>
      <c r="C128" s="1"/>
      <c r="D128" s="1"/>
    </row>
    <row r="129" spans="1:4" x14ac:dyDescent="0.3">
      <c r="A129"/>
      <c r="B129" s="1"/>
      <c r="C129" s="1"/>
      <c r="D129" s="1"/>
    </row>
    <row r="130" spans="1:4" x14ac:dyDescent="0.3">
      <c r="A130"/>
      <c r="B130" s="1"/>
      <c r="C130" s="1"/>
      <c r="D130" s="1"/>
    </row>
    <row r="131" spans="1:4" x14ac:dyDescent="0.3">
      <c r="A131"/>
      <c r="B131" s="1"/>
      <c r="C131" s="1"/>
      <c r="D131" s="1"/>
    </row>
    <row r="132" spans="1:4" x14ac:dyDescent="0.3">
      <c r="A132"/>
      <c r="B132" s="1"/>
      <c r="C132" s="1"/>
      <c r="D132" s="1"/>
    </row>
    <row r="133" spans="1:4" x14ac:dyDescent="0.3">
      <c r="A133"/>
      <c r="B133" s="1"/>
      <c r="C133" s="1"/>
      <c r="D133" s="1"/>
    </row>
    <row r="134" spans="1:4" x14ac:dyDescent="0.3">
      <c r="A134"/>
      <c r="B134" s="1"/>
      <c r="C134" s="1"/>
      <c r="D134" s="1"/>
    </row>
    <row r="135" spans="1:4" x14ac:dyDescent="0.3">
      <c r="A135"/>
      <c r="B135" s="1"/>
      <c r="C135" s="1"/>
      <c r="D135" s="1"/>
    </row>
    <row r="136" spans="1:4" x14ac:dyDescent="0.3">
      <c r="A136"/>
      <c r="B136" s="1"/>
      <c r="C136" s="1"/>
      <c r="D136" s="1"/>
    </row>
    <row r="137" spans="1:4" x14ac:dyDescent="0.3">
      <c r="A137"/>
      <c r="B137" s="1"/>
      <c r="C137" s="1"/>
      <c r="D137" s="1"/>
    </row>
    <row r="138" spans="1:4" x14ac:dyDescent="0.3">
      <c r="A138"/>
      <c r="B138" s="1"/>
      <c r="C138" s="1"/>
      <c r="D138" s="1"/>
    </row>
    <row r="139" spans="1:4" x14ac:dyDescent="0.3">
      <c r="A139"/>
      <c r="B139" s="1"/>
      <c r="C139" s="1"/>
      <c r="D139" s="1"/>
    </row>
    <row r="140" spans="1:4" x14ac:dyDescent="0.3">
      <c r="A140"/>
      <c r="B140" s="1"/>
      <c r="C140" s="1"/>
      <c r="D140" s="1"/>
    </row>
    <row r="141" spans="1:4" x14ac:dyDescent="0.3">
      <c r="A141"/>
      <c r="B141" s="1"/>
      <c r="C141" s="1"/>
      <c r="D141" s="1"/>
    </row>
    <row r="142" spans="1:4" x14ac:dyDescent="0.3">
      <c r="A142"/>
      <c r="B142" s="1"/>
      <c r="C142" s="1"/>
      <c r="D142" s="1"/>
    </row>
    <row r="143" spans="1:4" x14ac:dyDescent="0.3">
      <c r="A143"/>
      <c r="B143" s="1"/>
      <c r="C143" s="1"/>
      <c r="D143" s="1"/>
    </row>
    <row r="144" spans="1:4" x14ac:dyDescent="0.3">
      <c r="A144"/>
      <c r="B144" s="1"/>
      <c r="C144" s="1"/>
      <c r="D144" s="1"/>
    </row>
    <row r="145" spans="1:4" x14ac:dyDescent="0.3">
      <c r="A145"/>
      <c r="B145" s="1"/>
      <c r="C145" s="1"/>
      <c r="D145" s="1"/>
    </row>
    <row r="146" spans="1:4" x14ac:dyDescent="0.3">
      <c r="A146"/>
      <c r="B146" s="1"/>
      <c r="C146" s="1"/>
      <c r="D146" s="1"/>
    </row>
    <row r="147" spans="1:4" x14ac:dyDescent="0.3">
      <c r="A147"/>
      <c r="B147" s="1"/>
      <c r="C147" s="1"/>
      <c r="D147" s="1"/>
    </row>
    <row r="148" spans="1:4" x14ac:dyDescent="0.3">
      <c r="A148"/>
      <c r="B148" s="1"/>
      <c r="C148" s="1"/>
      <c r="D148" s="1"/>
    </row>
    <row r="149" spans="1:4" x14ac:dyDescent="0.3">
      <c r="A149"/>
      <c r="B149" s="1"/>
      <c r="C149" s="1"/>
      <c r="D149" s="1"/>
    </row>
    <row r="150" spans="1:4" x14ac:dyDescent="0.3">
      <c r="A150"/>
      <c r="B150" s="1"/>
      <c r="C150" s="1"/>
      <c r="D150" s="1"/>
    </row>
    <row r="151" spans="1:4" x14ac:dyDescent="0.3">
      <c r="A151"/>
      <c r="B151" s="1"/>
      <c r="C151" s="1"/>
      <c r="D151" s="1"/>
    </row>
    <row r="152" spans="1:4" x14ac:dyDescent="0.3">
      <c r="A152"/>
      <c r="B152" s="1"/>
      <c r="C152" s="1"/>
      <c r="D152" s="1"/>
    </row>
    <row r="153" spans="1:4" x14ac:dyDescent="0.3">
      <c r="A153"/>
      <c r="B153" s="1"/>
      <c r="C153" s="1"/>
      <c r="D153" s="1"/>
    </row>
    <row r="154" spans="1:4" x14ac:dyDescent="0.3">
      <c r="A154"/>
      <c r="B154" s="1"/>
      <c r="C154" s="1"/>
      <c r="D154" s="1"/>
    </row>
    <row r="155" spans="1:4" x14ac:dyDescent="0.3">
      <c r="A155"/>
      <c r="B155" s="1"/>
      <c r="C155" s="1"/>
      <c r="D155" s="1"/>
    </row>
    <row r="156" spans="1:4" x14ac:dyDescent="0.3">
      <c r="A156"/>
      <c r="B156" s="1"/>
      <c r="C156" s="1"/>
      <c r="D156" s="1"/>
    </row>
    <row r="157" spans="1:4" x14ac:dyDescent="0.3">
      <c r="A157"/>
      <c r="B157" s="1"/>
      <c r="C157" s="1"/>
      <c r="D157" s="1"/>
    </row>
    <row r="158" spans="1:4" x14ac:dyDescent="0.3">
      <c r="A158"/>
      <c r="B158" s="1"/>
      <c r="C158" s="1"/>
      <c r="D158" s="1"/>
    </row>
    <row r="159" spans="1:4" x14ac:dyDescent="0.3">
      <c r="A159"/>
      <c r="B159" s="1"/>
      <c r="C159" s="1"/>
      <c r="D159" s="1"/>
    </row>
    <row r="160" spans="1:4" x14ac:dyDescent="0.3">
      <c r="A160"/>
      <c r="B160" s="1"/>
      <c r="C160" s="1"/>
      <c r="D160" s="1"/>
    </row>
    <row r="161" spans="1:4" x14ac:dyDescent="0.3">
      <c r="A161"/>
      <c r="B161" s="1"/>
      <c r="C161" s="1"/>
      <c r="D161" s="1"/>
    </row>
    <row r="162" spans="1:4" x14ac:dyDescent="0.3">
      <c r="A162"/>
      <c r="B162" s="1"/>
      <c r="C162" s="1"/>
      <c r="D162" s="1"/>
    </row>
    <row r="163" spans="1:4" x14ac:dyDescent="0.3">
      <c r="A163"/>
      <c r="B163" s="1"/>
      <c r="C163" s="1"/>
      <c r="D163" s="1"/>
    </row>
    <row r="164" spans="1:4" x14ac:dyDescent="0.3">
      <c r="A164"/>
      <c r="B164" s="1"/>
      <c r="C164" s="1"/>
      <c r="D164" s="1"/>
    </row>
    <row r="165" spans="1:4" x14ac:dyDescent="0.3">
      <c r="A165"/>
      <c r="B165" s="1"/>
      <c r="C165" s="1"/>
      <c r="D165" s="1"/>
    </row>
    <row r="166" spans="1:4" x14ac:dyDescent="0.3">
      <c r="A166"/>
      <c r="B166" s="1"/>
      <c r="C166" s="1"/>
      <c r="D166" s="1"/>
    </row>
    <row r="167" spans="1:4" x14ac:dyDescent="0.3">
      <c r="A167"/>
      <c r="B167" s="1"/>
      <c r="C167" s="1"/>
      <c r="D167" s="1"/>
    </row>
    <row r="168" spans="1:4" x14ac:dyDescent="0.3">
      <c r="A168"/>
      <c r="B168" s="1"/>
      <c r="C168" s="1"/>
      <c r="D168" s="1"/>
    </row>
    <row r="169" spans="1:4" x14ac:dyDescent="0.3">
      <c r="A169"/>
      <c r="B169" s="1"/>
      <c r="C169" s="1"/>
      <c r="D169" s="1"/>
    </row>
    <row r="170" spans="1:4" x14ac:dyDescent="0.3">
      <c r="A170"/>
      <c r="B170" s="1"/>
      <c r="C170" s="1"/>
      <c r="D170" s="1"/>
    </row>
    <row r="171" spans="1:4" x14ac:dyDescent="0.3">
      <c r="A171"/>
      <c r="B171" s="1"/>
      <c r="C171" s="1"/>
      <c r="D171" s="1"/>
    </row>
    <row r="172" spans="1:4" x14ac:dyDescent="0.3">
      <c r="A172"/>
      <c r="B172" s="1"/>
      <c r="C172" s="1"/>
      <c r="D172" s="1"/>
    </row>
    <row r="173" spans="1:4" x14ac:dyDescent="0.3">
      <c r="A173"/>
      <c r="B173" s="1"/>
      <c r="C173" s="1"/>
      <c r="D173" s="1"/>
    </row>
    <row r="174" spans="1:4" x14ac:dyDescent="0.3">
      <c r="A174"/>
      <c r="B174" s="1"/>
      <c r="C174" s="1"/>
      <c r="D174" s="1"/>
    </row>
    <row r="175" spans="1:4" x14ac:dyDescent="0.3">
      <c r="A175"/>
      <c r="B175" s="1"/>
      <c r="C175" s="1"/>
      <c r="D175" s="1"/>
    </row>
    <row r="176" spans="1:4" x14ac:dyDescent="0.3">
      <c r="A176"/>
    </row>
    <row r="177" spans="1:1" x14ac:dyDescent="0.3">
      <c r="A177"/>
    </row>
    <row r="178" spans="1:1" x14ac:dyDescent="0.3">
      <c r="A178"/>
    </row>
    <row r="179" spans="1:1" x14ac:dyDescent="0.3">
      <c r="A179"/>
    </row>
    <row r="180" spans="1:1" x14ac:dyDescent="0.3">
      <c r="A180"/>
    </row>
    <row r="181" spans="1:1" x14ac:dyDescent="0.3">
      <c r="A181"/>
    </row>
    <row r="182" spans="1:1" x14ac:dyDescent="0.3">
      <c r="A182"/>
    </row>
    <row r="183" spans="1:1" x14ac:dyDescent="0.3">
      <c r="A183"/>
    </row>
    <row r="184" spans="1:1" x14ac:dyDescent="0.3">
      <c r="A184"/>
    </row>
    <row r="185" spans="1:1" x14ac:dyDescent="0.3">
      <c r="A185"/>
    </row>
    <row r="186" spans="1:1" x14ac:dyDescent="0.3">
      <c r="A186"/>
    </row>
    <row r="187" spans="1:1" x14ac:dyDescent="0.3">
      <c r="A187"/>
    </row>
    <row r="188" spans="1:1" x14ac:dyDescent="0.3">
      <c r="A188"/>
    </row>
    <row r="189" spans="1:1" x14ac:dyDescent="0.3">
      <c r="A189"/>
    </row>
    <row r="190" spans="1:1" x14ac:dyDescent="0.3">
      <c r="A190"/>
    </row>
    <row r="191" spans="1:1" x14ac:dyDescent="0.3">
      <c r="A191"/>
    </row>
    <row r="192" spans="1:1" x14ac:dyDescent="0.3">
      <c r="A192"/>
    </row>
    <row r="193" spans="1:1" x14ac:dyDescent="0.3">
      <c r="A193"/>
    </row>
    <row r="194" spans="1:1" x14ac:dyDescent="0.3">
      <c r="A194"/>
    </row>
    <row r="195" spans="1:1" x14ac:dyDescent="0.3">
      <c r="A195"/>
    </row>
    <row r="196" spans="1:1" x14ac:dyDescent="0.3">
      <c r="A196"/>
    </row>
    <row r="197" spans="1:1" x14ac:dyDescent="0.3">
      <c r="A197"/>
    </row>
    <row r="198" spans="1:1" x14ac:dyDescent="0.3">
      <c r="A198"/>
    </row>
    <row r="199" spans="1:1" x14ac:dyDescent="0.3">
      <c r="A199"/>
    </row>
    <row r="200" spans="1:1" x14ac:dyDescent="0.3">
      <c r="A200"/>
    </row>
    <row r="201" spans="1:1" x14ac:dyDescent="0.3">
      <c r="A201"/>
    </row>
    <row r="202" spans="1:1" x14ac:dyDescent="0.3">
      <c r="A202"/>
    </row>
    <row r="203" spans="1:1" x14ac:dyDescent="0.3">
      <c r="A203"/>
    </row>
    <row r="204" spans="1:1" x14ac:dyDescent="0.3">
      <c r="A204"/>
    </row>
    <row r="205" spans="1:1" x14ac:dyDescent="0.3">
      <c r="A205"/>
    </row>
    <row r="206" spans="1:1" x14ac:dyDescent="0.3">
      <c r="A206"/>
    </row>
    <row r="207" spans="1:1" x14ac:dyDescent="0.3">
      <c r="A207"/>
    </row>
    <row r="208" spans="1:1" x14ac:dyDescent="0.3">
      <c r="A208"/>
    </row>
    <row r="209" spans="1:1" x14ac:dyDescent="0.3">
      <c r="A209"/>
    </row>
    <row r="210" spans="1:1" x14ac:dyDescent="0.3">
      <c r="A210"/>
    </row>
    <row r="211" spans="1:1" x14ac:dyDescent="0.3">
      <c r="A211"/>
    </row>
    <row r="212" spans="1:1" x14ac:dyDescent="0.3">
      <c r="A212"/>
    </row>
    <row r="213" spans="1:1" x14ac:dyDescent="0.3">
      <c r="A213"/>
    </row>
    <row r="214" spans="1:1" x14ac:dyDescent="0.3">
      <c r="A214"/>
    </row>
    <row r="215" spans="1:1" x14ac:dyDescent="0.3">
      <c r="A215"/>
    </row>
    <row r="216" spans="1:1" x14ac:dyDescent="0.3">
      <c r="A216"/>
    </row>
    <row r="217" spans="1:1" x14ac:dyDescent="0.3">
      <c r="A217"/>
    </row>
    <row r="218" spans="1:1" x14ac:dyDescent="0.3">
      <c r="A218"/>
    </row>
    <row r="219" spans="1:1" x14ac:dyDescent="0.3">
      <c r="A219"/>
    </row>
    <row r="220" spans="1:1" x14ac:dyDescent="0.3">
      <c r="A220"/>
    </row>
    <row r="221" spans="1:1" x14ac:dyDescent="0.3">
      <c r="A221"/>
    </row>
    <row r="222" spans="1:1" x14ac:dyDescent="0.3">
      <c r="A222"/>
    </row>
    <row r="223" spans="1:1" x14ac:dyDescent="0.3">
      <c r="A223"/>
    </row>
    <row r="224" spans="1:1" x14ac:dyDescent="0.3">
      <c r="A224"/>
    </row>
    <row r="225" spans="1:1" x14ac:dyDescent="0.3">
      <c r="A225"/>
    </row>
    <row r="226" spans="1:1" x14ac:dyDescent="0.3">
      <c r="A226"/>
    </row>
    <row r="227" spans="1:1" x14ac:dyDescent="0.3">
      <c r="A227"/>
    </row>
    <row r="228" spans="1:1" x14ac:dyDescent="0.3">
      <c r="A228"/>
    </row>
    <row r="229" spans="1:1" x14ac:dyDescent="0.3">
      <c r="A229"/>
    </row>
    <row r="230" spans="1:1" x14ac:dyDescent="0.3">
      <c r="A230"/>
    </row>
    <row r="231" spans="1:1" x14ac:dyDescent="0.3">
      <c r="A231"/>
    </row>
    <row r="232" spans="1:1" x14ac:dyDescent="0.3">
      <c r="A232"/>
    </row>
    <row r="233" spans="1:1" x14ac:dyDescent="0.3">
      <c r="A233"/>
    </row>
    <row r="234" spans="1:1" x14ac:dyDescent="0.3">
      <c r="A234"/>
    </row>
    <row r="235" spans="1:1" x14ac:dyDescent="0.3">
      <c r="A235"/>
    </row>
    <row r="236" spans="1:1" x14ac:dyDescent="0.3">
      <c r="A236"/>
    </row>
    <row r="237" spans="1:1" x14ac:dyDescent="0.3">
      <c r="A237"/>
    </row>
    <row r="238" spans="1:1" x14ac:dyDescent="0.3">
      <c r="A238"/>
    </row>
    <row r="239" spans="1:1" x14ac:dyDescent="0.3">
      <c r="A239"/>
    </row>
    <row r="240" spans="1:1" x14ac:dyDescent="0.3">
      <c r="A240"/>
    </row>
    <row r="241" spans="1:1" x14ac:dyDescent="0.3">
      <c r="A241"/>
    </row>
    <row r="242" spans="1:1" x14ac:dyDescent="0.3">
      <c r="A242"/>
    </row>
    <row r="243" spans="1:1" x14ac:dyDescent="0.3">
      <c r="A243"/>
    </row>
    <row r="244" spans="1:1" x14ac:dyDescent="0.3">
      <c r="A244"/>
    </row>
    <row r="245" spans="1:1" x14ac:dyDescent="0.3">
      <c r="A245"/>
    </row>
    <row r="246" spans="1:1" x14ac:dyDescent="0.3">
      <c r="A246"/>
    </row>
    <row r="247" spans="1:1" x14ac:dyDescent="0.3">
      <c r="A247"/>
    </row>
  </sheetData>
  <mergeCells count="1">
    <mergeCell ref="B1:AH1"/>
  </mergeCells>
  <pageMargins left="0.7" right="0.7" top="0.75" bottom="0.75" header="0.3" footer="0.3"/>
  <legacyDrawing r:id="rId1"/>
</worksheet>
</file>

<file path=xl/worksheets/sheet10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500-000000000000}">
  <sheetPr codeName="Sheet107">
    <tabColor theme="2" tint="-0.499984740745262"/>
  </sheetPr>
  <dimension ref="A1:BQ247"/>
  <sheetViews>
    <sheetView workbookViewId="0">
      <selection activeCell="B4" sqref="B4:AQ175"/>
    </sheetView>
  </sheetViews>
  <sheetFormatPr defaultColWidth="9.44140625" defaultRowHeight="14.4" x14ac:dyDescent="0.3"/>
  <cols>
    <col min="1" max="1" width="14.44140625" style="37" bestFit="1" customWidth="1"/>
    <col min="2" max="4" width="9.44140625" style="185"/>
  </cols>
  <sheetData>
    <row r="1" spans="1:69" s="37" customFormat="1" x14ac:dyDescent="0.3">
      <c r="A1" s="253"/>
      <c r="B1" s="880" t="s">
        <v>567</v>
      </c>
      <c r="C1" s="881"/>
      <c r="D1" s="881"/>
      <c r="E1" s="881"/>
      <c r="F1" s="881"/>
      <c r="G1" s="881"/>
      <c r="H1" s="881"/>
      <c r="I1" s="881"/>
      <c r="J1" s="881"/>
      <c r="K1" s="881"/>
      <c r="L1" s="881"/>
      <c r="M1" s="881"/>
      <c r="N1" s="881"/>
      <c r="O1" s="881"/>
      <c r="P1" s="881"/>
      <c r="Q1" s="881"/>
      <c r="R1" s="881"/>
      <c r="S1" s="881"/>
      <c r="T1" s="881"/>
      <c r="U1" s="881"/>
      <c r="V1" s="881"/>
      <c r="W1" s="881"/>
      <c r="X1" s="881"/>
      <c r="Y1" s="881"/>
      <c r="Z1" s="881"/>
      <c r="AA1" s="881"/>
      <c r="AB1" s="881"/>
      <c r="AC1" s="881"/>
      <c r="AD1" s="881"/>
      <c r="AE1" s="881"/>
      <c r="AF1" s="881"/>
      <c r="AG1" s="881"/>
      <c r="AH1" s="881"/>
      <c r="AI1" s="254"/>
      <c r="AJ1" s="254"/>
      <c r="AK1" s="254"/>
      <c r="AL1" s="254"/>
      <c r="AM1" s="254"/>
      <c r="AN1" s="254"/>
      <c r="AO1" s="254"/>
      <c r="AP1" s="254"/>
      <c r="AQ1" s="254"/>
      <c r="AR1" s="254"/>
      <c r="AS1" s="254"/>
      <c r="AT1" s="254"/>
      <c r="AU1" s="254"/>
      <c r="AV1" s="254"/>
      <c r="AW1" s="254"/>
      <c r="AX1" s="254"/>
      <c r="AY1" s="254"/>
      <c r="AZ1" s="254"/>
      <c r="BA1" s="254"/>
      <c r="BB1" s="254"/>
      <c r="BC1" s="254"/>
      <c r="BD1" s="254"/>
      <c r="BE1" s="254"/>
      <c r="BF1" s="254"/>
      <c r="BG1" s="254"/>
      <c r="BH1" s="254"/>
      <c r="BI1" s="254"/>
      <c r="BJ1" s="254"/>
      <c r="BK1" s="254"/>
      <c r="BL1" s="254"/>
      <c r="BM1" s="254"/>
      <c r="BN1" s="254"/>
      <c r="BO1" s="254"/>
      <c r="BP1" s="254"/>
      <c r="BQ1" s="254"/>
    </row>
    <row r="2" spans="1:69" s="37" customFormat="1" x14ac:dyDescent="0.3">
      <c r="A2" s="253"/>
      <c r="B2" s="254" t="s">
        <v>288</v>
      </c>
      <c r="C2" s="254" t="s">
        <v>287</v>
      </c>
      <c r="D2" s="254" t="s">
        <v>289</v>
      </c>
      <c r="E2" s="254">
        <v>1991</v>
      </c>
      <c r="F2" s="254">
        <v>1992</v>
      </c>
      <c r="G2" s="254">
        <v>1993</v>
      </c>
      <c r="H2" s="254">
        <v>1994</v>
      </c>
      <c r="I2" s="254">
        <v>1995</v>
      </c>
      <c r="J2" s="254">
        <v>1996</v>
      </c>
      <c r="K2" s="254">
        <v>1997</v>
      </c>
      <c r="L2" s="254">
        <v>1998</v>
      </c>
      <c r="M2" s="254">
        <v>1999</v>
      </c>
      <c r="N2" s="254">
        <v>2000</v>
      </c>
      <c r="O2" s="254">
        <v>2001</v>
      </c>
      <c r="P2" s="254">
        <v>2002</v>
      </c>
      <c r="Q2" s="254">
        <v>2003</v>
      </c>
      <c r="R2" s="254">
        <v>2004</v>
      </c>
      <c r="S2" s="254">
        <v>2005</v>
      </c>
      <c r="T2" s="254">
        <v>2006</v>
      </c>
      <c r="U2" s="254">
        <v>2007</v>
      </c>
      <c r="V2" s="254">
        <v>2008</v>
      </c>
      <c r="W2" s="254">
        <v>2009</v>
      </c>
      <c r="X2" s="254">
        <v>2010</v>
      </c>
      <c r="Y2" s="254">
        <v>2011</v>
      </c>
      <c r="Z2" s="254">
        <v>2012</v>
      </c>
      <c r="AA2" s="254">
        <v>2013</v>
      </c>
      <c r="AB2" s="254">
        <v>2014</v>
      </c>
      <c r="AC2" s="254">
        <v>2015</v>
      </c>
      <c r="AD2" s="254">
        <v>2016</v>
      </c>
      <c r="AE2" s="254">
        <v>2017</v>
      </c>
      <c r="AF2" s="254">
        <v>2018</v>
      </c>
      <c r="AG2" s="254">
        <v>2019</v>
      </c>
      <c r="AH2" s="254">
        <v>2020</v>
      </c>
      <c r="AI2" s="254"/>
      <c r="AJ2" s="254"/>
      <c r="AK2" s="254"/>
      <c r="AL2" s="254"/>
      <c r="AM2" s="254"/>
      <c r="AN2" s="254"/>
      <c r="AO2" s="254"/>
      <c r="AP2" s="254"/>
      <c r="AQ2" s="254"/>
      <c r="AR2" s="254"/>
      <c r="AS2" s="254"/>
      <c r="AT2" s="254"/>
      <c r="AU2" s="254"/>
      <c r="AV2" s="254"/>
      <c r="AW2" s="254"/>
      <c r="AX2" s="254"/>
      <c r="AY2" s="254"/>
      <c r="AZ2" s="254"/>
      <c r="BA2" s="254"/>
      <c r="BB2" s="254"/>
      <c r="BC2" s="254"/>
      <c r="BD2" s="254"/>
      <c r="BE2" s="254"/>
      <c r="BF2" s="254"/>
      <c r="BG2" s="254"/>
      <c r="BH2" s="254"/>
      <c r="BI2" s="254"/>
      <c r="BJ2" s="254"/>
      <c r="BK2" s="254"/>
      <c r="BL2" s="254"/>
      <c r="BM2" s="254"/>
      <c r="BN2" s="254"/>
      <c r="BO2" s="254"/>
      <c r="BP2" s="254"/>
      <c r="BQ2" s="254"/>
    </row>
    <row r="3" spans="1:69" s="27" customFormat="1" x14ac:dyDescent="0.3">
      <c r="A3" s="255"/>
      <c r="B3" s="256" t="s">
        <v>323</v>
      </c>
      <c r="C3" s="256" t="s">
        <v>324</v>
      </c>
      <c r="D3" s="256" t="s">
        <v>325</v>
      </c>
      <c r="E3" s="256" t="s">
        <v>326</v>
      </c>
      <c r="F3" s="256" t="s">
        <v>327</v>
      </c>
      <c r="G3" s="256" t="s">
        <v>328</v>
      </c>
      <c r="H3" s="256" t="s">
        <v>329</v>
      </c>
      <c r="I3" s="256" t="s">
        <v>330</v>
      </c>
      <c r="J3" s="256" t="s">
        <v>331</v>
      </c>
      <c r="K3" s="256" t="s">
        <v>332</v>
      </c>
      <c r="L3" s="256" t="s">
        <v>333</v>
      </c>
      <c r="M3" s="256" t="s">
        <v>334</v>
      </c>
      <c r="N3" s="256" t="s">
        <v>335</v>
      </c>
      <c r="O3" s="256" t="s">
        <v>336</v>
      </c>
      <c r="P3" s="256" t="s">
        <v>337</v>
      </c>
      <c r="Q3" s="256" t="s">
        <v>338</v>
      </c>
      <c r="R3" s="256" t="s">
        <v>339</v>
      </c>
      <c r="S3" s="256" t="s">
        <v>340</v>
      </c>
      <c r="T3" s="256" t="s">
        <v>341</v>
      </c>
      <c r="U3" s="256" t="s">
        <v>342</v>
      </c>
      <c r="V3" s="256" t="s">
        <v>343</v>
      </c>
      <c r="W3" s="256" t="s">
        <v>344</v>
      </c>
      <c r="X3" s="256" t="s">
        <v>345</v>
      </c>
      <c r="Y3" s="256" t="s">
        <v>346</v>
      </c>
      <c r="Z3" s="256" t="s">
        <v>347</v>
      </c>
      <c r="AA3" s="256" t="s">
        <v>348</v>
      </c>
      <c r="AB3" s="256" t="s">
        <v>349</v>
      </c>
      <c r="AC3" s="256" t="s">
        <v>350</v>
      </c>
      <c r="AD3" s="256" t="s">
        <v>351</v>
      </c>
      <c r="AE3" s="256" t="s">
        <v>352</v>
      </c>
      <c r="AF3" s="256" t="s">
        <v>353</v>
      </c>
      <c r="AG3" s="256" t="s">
        <v>354</v>
      </c>
      <c r="AH3" s="256" t="s">
        <v>355</v>
      </c>
      <c r="AI3" s="256"/>
      <c r="AJ3" s="256"/>
      <c r="AK3" s="256"/>
      <c r="AL3" s="256"/>
      <c r="AM3" s="256"/>
      <c r="AN3" s="256"/>
      <c r="AO3" s="256"/>
      <c r="AP3" s="256"/>
      <c r="AQ3" s="256"/>
      <c r="AR3" s="256"/>
      <c r="AS3" s="256"/>
      <c r="AT3" s="256"/>
      <c r="AU3" s="256"/>
      <c r="AV3" s="256"/>
      <c r="AW3" s="256"/>
      <c r="AX3" s="256"/>
      <c r="AY3" s="256"/>
      <c r="AZ3" s="256"/>
      <c r="BA3" s="256"/>
      <c r="BB3" s="256"/>
      <c r="BC3" s="256"/>
      <c r="BD3" s="256"/>
      <c r="BE3" s="256"/>
      <c r="BF3" s="256"/>
      <c r="BG3" s="256"/>
      <c r="BH3" s="256"/>
      <c r="BI3" s="256"/>
      <c r="BJ3" s="256"/>
      <c r="BK3" s="256"/>
      <c r="BL3" s="256"/>
      <c r="BM3" s="256"/>
      <c r="BN3" s="256"/>
      <c r="BO3" s="256"/>
      <c r="BP3" s="256"/>
      <c r="BQ3" s="256"/>
    </row>
    <row r="4" spans="1:69" x14ac:dyDescent="0.3">
      <c r="A4" s="257">
        <f ca="1">DATE(LOOKUP(Comparison!$D$3,TimestepID,StartYear),1,1)</f>
        <v>46023</v>
      </c>
      <c r="B4" s="1">
        <v>0</v>
      </c>
      <c r="C4" s="1">
        <v>0</v>
      </c>
      <c r="D4" s="1">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row>
    <row r="5" spans="1:69" x14ac:dyDescent="0.3">
      <c r="A5" s="257">
        <f ca="1">IF(EDATE($A$4,12)&lt;=EDATE(DATE(LOOKUP(Comparison!$D$3,TimestepID,StartYear),1,1),(LOOKUP(Comparison!$B$6,TimestepID,Duration)-1)),EDATE(A4,12),"")</f>
        <v>46388</v>
      </c>
      <c r="B5" s="1">
        <v>0</v>
      </c>
      <c r="C5" s="1">
        <v>0</v>
      </c>
      <c r="D5" s="1">
        <v>0</v>
      </c>
      <c r="E5" s="1">
        <v>0</v>
      </c>
      <c r="F5" s="1">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row>
    <row r="6" spans="1:69" x14ac:dyDescent="0.3">
      <c r="A6" s="257">
        <f ca="1">IF(EDATE($A$4,24)&lt;=EDATE(DATE(LOOKUP(Comparison!$D$3,TimestepID,StartYear),12,31),(LOOKUP(Comparison!$B$6,TimestepID,Duration)-1)),EDATE(A5,12),"")</f>
        <v>46753</v>
      </c>
      <c r="B6" s="1">
        <v>0</v>
      </c>
      <c r="C6" s="1">
        <v>0</v>
      </c>
      <c r="D6" s="1">
        <v>0</v>
      </c>
      <c r="E6" s="1">
        <v>0</v>
      </c>
      <c r="F6" s="1">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row>
    <row r="7" spans="1:69" x14ac:dyDescent="0.3">
      <c r="A7" s="257">
        <f ca="1">IF(EDATE($A$4,36)&lt;=EDATE(DATE(LOOKUP(Comparison!$D$3,TimestepID,StartYear),1,1),(LOOKUP(Comparison!$B$6,TimestepID,Duration)-1)),EDATE(A6,12),"")</f>
        <v>47119</v>
      </c>
      <c r="B7" s="1">
        <v>0</v>
      </c>
      <c r="C7" s="1">
        <v>0</v>
      </c>
      <c r="D7" s="1">
        <v>0</v>
      </c>
      <c r="E7" s="1">
        <v>0</v>
      </c>
      <c r="F7" s="1">
        <v>0</v>
      </c>
      <c r="G7">
        <v>0</v>
      </c>
      <c r="H7">
        <v>0</v>
      </c>
      <c r="I7">
        <v>0</v>
      </c>
      <c r="J7">
        <v>0</v>
      </c>
      <c r="K7">
        <v>0</v>
      </c>
      <c r="L7">
        <v>0</v>
      </c>
      <c r="M7">
        <v>0</v>
      </c>
      <c r="N7">
        <v>0</v>
      </c>
      <c r="O7">
        <v>0</v>
      </c>
      <c r="P7">
        <v>0</v>
      </c>
      <c r="Q7">
        <v>0</v>
      </c>
      <c r="R7">
        <v>0</v>
      </c>
      <c r="S7">
        <v>0</v>
      </c>
      <c r="T7">
        <v>0</v>
      </c>
      <c r="U7">
        <v>1</v>
      </c>
      <c r="V7">
        <v>0</v>
      </c>
      <c r="W7">
        <v>0</v>
      </c>
      <c r="X7">
        <v>0</v>
      </c>
      <c r="Y7">
        <v>0</v>
      </c>
      <c r="Z7">
        <v>0</v>
      </c>
      <c r="AA7">
        <v>0</v>
      </c>
      <c r="AB7">
        <v>0</v>
      </c>
      <c r="AC7">
        <v>0</v>
      </c>
      <c r="AD7">
        <v>0</v>
      </c>
      <c r="AE7">
        <v>0</v>
      </c>
      <c r="AF7">
        <v>0</v>
      </c>
      <c r="AG7">
        <v>0</v>
      </c>
      <c r="AH7">
        <v>0</v>
      </c>
    </row>
    <row r="8" spans="1:69" x14ac:dyDescent="0.3">
      <c r="A8" s="257">
        <f ca="1">IF(EDATE($A$4,48)&lt;=EDATE(DATE(LOOKUP(Comparison!$D$3,TimestepID,StartYear),1,1),(LOOKUP(Comparison!$B$6,TimestepID,Duration)-1)),EDATE(A7,12),"")</f>
        <v>47484</v>
      </c>
      <c r="B8" s="1">
        <v>0</v>
      </c>
      <c r="C8" s="1">
        <v>0</v>
      </c>
      <c r="D8" s="1">
        <v>0</v>
      </c>
      <c r="E8" s="1">
        <v>0</v>
      </c>
      <c r="F8" s="1">
        <v>0</v>
      </c>
      <c r="G8">
        <v>0</v>
      </c>
      <c r="H8">
        <v>0</v>
      </c>
      <c r="I8">
        <v>0</v>
      </c>
      <c r="J8">
        <v>0</v>
      </c>
      <c r="K8">
        <v>1</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69" x14ac:dyDescent="0.3">
      <c r="A9" s="257">
        <f ca="1">IF(EDATE($A$4,48)&lt;=EDATE(DATE(LOOKUP(Comparison!$D$3,TimestepID,StartYear),1,1),(LOOKUP(Comparison!$B$6,TimestepID,Duration)-1)),EDATE(A8,12),"")</f>
        <v>47849</v>
      </c>
      <c r="B9" s="1">
        <v>0</v>
      </c>
      <c r="C9" s="1">
        <v>0</v>
      </c>
      <c r="D9" s="1">
        <v>1</v>
      </c>
      <c r="E9" s="1">
        <v>0</v>
      </c>
      <c r="F9" s="1">
        <v>0</v>
      </c>
      <c r="G9">
        <v>0</v>
      </c>
      <c r="H9">
        <v>0</v>
      </c>
      <c r="I9">
        <v>0</v>
      </c>
      <c r="J9">
        <v>0</v>
      </c>
      <c r="K9">
        <v>1</v>
      </c>
      <c r="L9">
        <v>0</v>
      </c>
      <c r="M9">
        <v>0</v>
      </c>
      <c r="N9">
        <v>0</v>
      </c>
      <c r="O9">
        <v>0</v>
      </c>
      <c r="P9">
        <v>0</v>
      </c>
      <c r="Q9">
        <v>0</v>
      </c>
      <c r="R9">
        <v>0</v>
      </c>
      <c r="S9">
        <v>1</v>
      </c>
      <c r="T9">
        <v>0</v>
      </c>
      <c r="U9">
        <v>0</v>
      </c>
      <c r="V9">
        <v>0</v>
      </c>
      <c r="W9">
        <v>1</v>
      </c>
      <c r="X9">
        <v>0</v>
      </c>
      <c r="Y9">
        <v>0</v>
      </c>
      <c r="Z9">
        <v>0</v>
      </c>
      <c r="AA9">
        <v>0</v>
      </c>
      <c r="AB9">
        <v>0</v>
      </c>
      <c r="AC9">
        <v>0</v>
      </c>
      <c r="AD9">
        <v>0</v>
      </c>
      <c r="AE9">
        <v>0</v>
      </c>
      <c r="AF9">
        <v>0</v>
      </c>
      <c r="AG9">
        <v>0</v>
      </c>
      <c r="AH9">
        <v>0</v>
      </c>
    </row>
    <row r="10" spans="1:69" x14ac:dyDescent="0.3">
      <c r="A10" s="257">
        <f ca="1">IF(EDATE($A$4,48)&lt;=EDATE(DATE(LOOKUP(Comparison!$D$3,TimestepID,StartYear),1,1),(LOOKUP(Comparison!$B$6,TimestepID,Duration)-1)),EDATE(A9,12),"")</f>
        <v>48214</v>
      </c>
      <c r="B10" s="1"/>
      <c r="C10" s="1"/>
      <c r="D10" s="1"/>
    </row>
    <row r="11" spans="1:69" x14ac:dyDescent="0.3">
      <c r="A11" s="257">
        <f ca="1">IF(EDATE($A$4,48)&lt;=EDATE(DATE(LOOKUP(Comparison!$D$3,TimestepID,StartYear),1,1),(LOOKUP(Comparison!$B$6,TimestepID,Duration)-1)),EDATE(A10,12),"")</f>
        <v>48580</v>
      </c>
      <c r="B11" s="1"/>
      <c r="C11" s="1"/>
      <c r="D11" s="1"/>
      <c r="E11" s="459"/>
    </row>
    <row r="12" spans="1:69" x14ac:dyDescent="0.3">
      <c r="A12" s="257">
        <f ca="1">IF(EDATE($A$4,48)&lt;=EDATE(DATE(LOOKUP(Comparison!$D$3,TimestepID,StartYear),1,1),(LOOKUP(Comparison!$B$6,TimestepID,Duration)-1)),EDATE(A11,12),"")</f>
        <v>48945</v>
      </c>
      <c r="B12" s="1"/>
      <c r="C12" s="1"/>
      <c r="D12" s="1"/>
      <c r="E12" s="459"/>
    </row>
    <row r="13" spans="1:69" x14ac:dyDescent="0.3">
      <c r="A13" s="257"/>
      <c r="B13" s="1"/>
      <c r="C13" s="1"/>
      <c r="D13" s="1"/>
      <c r="E13" s="459"/>
    </row>
    <row r="14" spans="1:69" x14ac:dyDescent="0.3">
      <c r="A14" s="257"/>
      <c r="B14" s="1"/>
      <c r="C14" s="1"/>
      <c r="D14" s="1"/>
      <c r="E14" s="459"/>
    </row>
    <row r="15" spans="1:69" x14ac:dyDescent="0.3">
      <c r="A15" s="258"/>
      <c r="B15" s="1"/>
      <c r="C15" s="1"/>
      <c r="D15" s="1"/>
      <c r="E15" s="459"/>
    </row>
    <row r="16" spans="1:69" x14ac:dyDescent="0.3">
      <c r="A16" s="36"/>
      <c r="B16" s="1"/>
      <c r="C16" s="1"/>
      <c r="D16" s="1"/>
      <c r="E16" s="459"/>
    </row>
    <row r="17" spans="1:4" x14ac:dyDescent="0.3">
      <c r="A17" s="36"/>
      <c r="B17" s="1"/>
      <c r="C17" s="1"/>
      <c r="D17" s="1"/>
    </row>
    <row r="18" spans="1:4" x14ac:dyDescent="0.3">
      <c r="A18" s="36"/>
      <c r="B18" s="1"/>
      <c r="C18" s="1"/>
      <c r="D18" s="1"/>
    </row>
    <row r="19" spans="1:4" x14ac:dyDescent="0.3">
      <c r="A19" s="36"/>
      <c r="B19" s="1"/>
      <c r="C19" s="1"/>
      <c r="D19" s="1"/>
    </row>
    <row r="20" spans="1:4" x14ac:dyDescent="0.3">
      <c r="A20" s="36"/>
      <c r="B20" s="1"/>
      <c r="C20" s="1"/>
      <c r="D20" s="1"/>
    </row>
    <row r="21" spans="1:4" x14ac:dyDescent="0.3">
      <c r="A21" s="36"/>
      <c r="B21" s="1"/>
      <c r="C21" s="1"/>
      <c r="D21" s="1"/>
    </row>
    <row r="22" spans="1:4" x14ac:dyDescent="0.3">
      <c r="A22"/>
      <c r="B22" s="1"/>
      <c r="C22" s="1"/>
      <c r="D22" s="1"/>
    </row>
    <row r="23" spans="1:4" x14ac:dyDescent="0.3">
      <c r="A23"/>
      <c r="B23" s="1"/>
      <c r="C23" s="1"/>
      <c r="D23" s="1"/>
    </row>
    <row r="24" spans="1:4" x14ac:dyDescent="0.3">
      <c r="A24"/>
      <c r="B24" s="1"/>
      <c r="C24" s="1"/>
      <c r="D24" s="1"/>
    </row>
    <row r="25" spans="1:4" x14ac:dyDescent="0.3">
      <c r="A25"/>
      <c r="B25" s="1"/>
      <c r="C25" s="1"/>
      <c r="D25" s="1"/>
    </row>
    <row r="26" spans="1:4" x14ac:dyDescent="0.3">
      <c r="A26"/>
      <c r="B26" s="1"/>
      <c r="C26" s="1"/>
      <c r="D26" s="1"/>
    </row>
    <row r="27" spans="1:4" x14ac:dyDescent="0.3">
      <c r="A27"/>
      <c r="B27" s="1"/>
      <c r="C27" s="1"/>
      <c r="D27" s="1"/>
    </row>
    <row r="28" spans="1:4" x14ac:dyDescent="0.3">
      <c r="A28"/>
      <c r="B28" s="1"/>
      <c r="C28" s="1"/>
      <c r="D28" s="1"/>
    </row>
    <row r="29" spans="1:4" x14ac:dyDescent="0.3">
      <c r="A29"/>
      <c r="B29" s="1"/>
      <c r="C29" s="1"/>
      <c r="D29" s="1"/>
    </row>
    <row r="30" spans="1:4" x14ac:dyDescent="0.3">
      <c r="A30"/>
      <c r="B30" s="1"/>
      <c r="C30" s="1"/>
      <c r="D30" s="1"/>
    </row>
    <row r="31" spans="1:4" x14ac:dyDescent="0.3">
      <c r="A31"/>
      <c r="B31" s="1"/>
      <c r="C31" s="1"/>
      <c r="D31" s="1"/>
    </row>
    <row r="32" spans="1:4" x14ac:dyDescent="0.3">
      <c r="A32"/>
      <c r="B32" s="1"/>
      <c r="C32" s="1"/>
      <c r="D32" s="1"/>
    </row>
    <row r="33" spans="1:4" x14ac:dyDescent="0.3">
      <c r="A33"/>
      <c r="B33" s="1"/>
      <c r="C33" s="1"/>
      <c r="D33" s="1"/>
    </row>
    <row r="34" spans="1:4" x14ac:dyDescent="0.3">
      <c r="A34"/>
      <c r="B34" s="1"/>
      <c r="C34" s="1"/>
      <c r="D34" s="1"/>
    </row>
    <row r="35" spans="1:4" x14ac:dyDescent="0.3">
      <c r="A35"/>
      <c r="B35" s="1"/>
      <c r="C35" s="1"/>
      <c r="D35" s="1"/>
    </row>
    <row r="36" spans="1:4" x14ac:dyDescent="0.3">
      <c r="A36"/>
      <c r="B36" s="1"/>
      <c r="C36" s="1"/>
      <c r="D36" s="1"/>
    </row>
    <row r="37" spans="1:4" x14ac:dyDescent="0.3">
      <c r="A37"/>
      <c r="B37" s="1"/>
      <c r="C37" s="1"/>
      <c r="D37" s="1"/>
    </row>
    <row r="38" spans="1:4" x14ac:dyDescent="0.3">
      <c r="A38"/>
      <c r="B38" s="1"/>
      <c r="C38" s="1"/>
      <c r="D38" s="1"/>
    </row>
    <row r="39" spans="1:4" x14ac:dyDescent="0.3">
      <c r="A39"/>
      <c r="B39" s="1"/>
      <c r="C39" s="1"/>
      <c r="D39" s="1"/>
    </row>
    <row r="40" spans="1:4" x14ac:dyDescent="0.3">
      <c r="A40"/>
      <c r="B40" s="1"/>
      <c r="C40" s="1"/>
      <c r="D40" s="1"/>
    </row>
    <row r="41" spans="1:4" x14ac:dyDescent="0.3">
      <c r="A41"/>
      <c r="B41" s="1"/>
      <c r="C41" s="1"/>
      <c r="D41" s="1"/>
    </row>
    <row r="42" spans="1:4" x14ac:dyDescent="0.3">
      <c r="A42"/>
      <c r="B42" s="1"/>
      <c r="C42" s="1"/>
      <c r="D42" s="1"/>
    </row>
    <row r="43" spans="1:4" x14ac:dyDescent="0.3">
      <c r="A43"/>
      <c r="B43" s="1"/>
      <c r="C43" s="1"/>
      <c r="D43" s="1"/>
    </row>
    <row r="44" spans="1:4" x14ac:dyDescent="0.3">
      <c r="A44"/>
      <c r="B44" s="1"/>
      <c r="C44" s="1"/>
      <c r="D44" s="1"/>
    </row>
    <row r="45" spans="1:4" x14ac:dyDescent="0.3">
      <c r="A45"/>
      <c r="B45" s="1"/>
      <c r="C45" s="1"/>
      <c r="D45" s="1"/>
    </row>
    <row r="46" spans="1:4" x14ac:dyDescent="0.3">
      <c r="A46"/>
      <c r="B46" s="1"/>
      <c r="C46" s="1"/>
      <c r="D46" s="1"/>
    </row>
    <row r="47" spans="1:4" x14ac:dyDescent="0.3">
      <c r="A47"/>
      <c r="B47" s="1"/>
      <c r="C47" s="1"/>
      <c r="D47" s="1"/>
    </row>
    <row r="48" spans="1:4" x14ac:dyDescent="0.3">
      <c r="A48"/>
      <c r="B48" s="1"/>
      <c r="C48" s="1"/>
      <c r="D48" s="1"/>
    </row>
    <row r="49" spans="1:4" x14ac:dyDescent="0.3">
      <c r="A49"/>
      <c r="B49" s="1"/>
      <c r="C49" s="1"/>
      <c r="D49" s="1"/>
    </row>
    <row r="50" spans="1:4" x14ac:dyDescent="0.3">
      <c r="A50"/>
      <c r="B50" s="1"/>
      <c r="C50" s="1"/>
      <c r="D50" s="1"/>
    </row>
    <row r="51" spans="1:4" x14ac:dyDescent="0.3">
      <c r="A51"/>
      <c r="B51" s="1"/>
      <c r="C51" s="1"/>
      <c r="D51" s="1"/>
    </row>
    <row r="52" spans="1:4" x14ac:dyDescent="0.3">
      <c r="A52"/>
      <c r="B52" s="1"/>
      <c r="C52" s="1"/>
      <c r="D52" s="1"/>
    </row>
    <row r="53" spans="1:4" x14ac:dyDescent="0.3">
      <c r="A53"/>
      <c r="B53" s="1"/>
      <c r="C53" s="1"/>
      <c r="D53" s="1"/>
    </row>
    <row r="54" spans="1:4" x14ac:dyDescent="0.3">
      <c r="A54"/>
      <c r="B54" s="1"/>
      <c r="C54" s="1"/>
      <c r="D54" s="1"/>
    </row>
    <row r="55" spans="1:4" x14ac:dyDescent="0.3">
      <c r="A55"/>
      <c r="B55" s="1"/>
      <c r="C55" s="1"/>
      <c r="D55" s="1"/>
    </row>
    <row r="56" spans="1:4" x14ac:dyDescent="0.3">
      <c r="A56"/>
      <c r="B56" s="1"/>
      <c r="C56" s="1"/>
      <c r="D56" s="1"/>
    </row>
    <row r="57" spans="1:4" x14ac:dyDescent="0.3">
      <c r="A57"/>
      <c r="B57" s="1"/>
      <c r="C57" s="1"/>
      <c r="D57" s="1"/>
    </row>
    <row r="58" spans="1:4" x14ac:dyDescent="0.3">
      <c r="A58"/>
      <c r="B58" s="1"/>
      <c r="C58" s="1"/>
      <c r="D58" s="1"/>
    </row>
    <row r="59" spans="1:4" x14ac:dyDescent="0.3">
      <c r="A59"/>
      <c r="B59" s="1"/>
      <c r="C59" s="1"/>
      <c r="D59" s="1"/>
    </row>
    <row r="60" spans="1:4" x14ac:dyDescent="0.3">
      <c r="A60"/>
      <c r="B60" s="1"/>
      <c r="C60" s="1"/>
      <c r="D60" s="1"/>
    </row>
    <row r="61" spans="1:4" x14ac:dyDescent="0.3">
      <c r="A61"/>
      <c r="B61" s="1"/>
      <c r="C61" s="1"/>
      <c r="D61" s="1"/>
    </row>
    <row r="62" spans="1:4" x14ac:dyDescent="0.3">
      <c r="A62"/>
      <c r="B62" s="1"/>
      <c r="C62" s="1"/>
      <c r="D62" s="1"/>
    </row>
    <row r="63" spans="1:4" x14ac:dyDescent="0.3">
      <c r="A63"/>
      <c r="B63" s="1"/>
      <c r="C63" s="1"/>
      <c r="D63" s="1"/>
    </row>
    <row r="64" spans="1:4" x14ac:dyDescent="0.3">
      <c r="A64"/>
      <c r="B64" s="1"/>
      <c r="C64" s="1"/>
      <c r="D64" s="1"/>
    </row>
    <row r="65" spans="1:4" x14ac:dyDescent="0.3">
      <c r="A65"/>
      <c r="B65" s="1"/>
      <c r="C65" s="1"/>
      <c r="D65" s="1"/>
    </row>
    <row r="66" spans="1:4" x14ac:dyDescent="0.3">
      <c r="A66"/>
      <c r="B66" s="1"/>
      <c r="C66" s="1"/>
      <c r="D66" s="1"/>
    </row>
    <row r="67" spans="1:4" x14ac:dyDescent="0.3">
      <c r="A67"/>
      <c r="B67" s="1"/>
      <c r="C67" s="1"/>
      <c r="D67" s="1"/>
    </row>
    <row r="68" spans="1:4" x14ac:dyDescent="0.3">
      <c r="A68"/>
      <c r="B68" s="1"/>
      <c r="C68" s="1"/>
      <c r="D68" s="1"/>
    </row>
    <row r="69" spans="1:4" x14ac:dyDescent="0.3">
      <c r="A69"/>
      <c r="B69" s="1"/>
      <c r="C69" s="1"/>
      <c r="D69" s="1"/>
    </row>
    <row r="70" spans="1:4" x14ac:dyDescent="0.3">
      <c r="A70"/>
      <c r="B70" s="1"/>
      <c r="C70" s="1"/>
      <c r="D70" s="1"/>
    </row>
    <row r="71" spans="1:4" x14ac:dyDescent="0.3">
      <c r="A71"/>
      <c r="B71" s="1"/>
      <c r="C71" s="1"/>
      <c r="D71" s="1"/>
    </row>
    <row r="72" spans="1:4" x14ac:dyDescent="0.3">
      <c r="A72"/>
      <c r="B72" s="1"/>
      <c r="C72" s="1"/>
      <c r="D72" s="1"/>
    </row>
    <row r="73" spans="1:4" x14ac:dyDescent="0.3">
      <c r="A73"/>
      <c r="B73" s="1"/>
      <c r="C73" s="1"/>
      <c r="D73" s="1"/>
    </row>
    <row r="74" spans="1:4" x14ac:dyDescent="0.3">
      <c r="A74"/>
      <c r="B74" s="1"/>
      <c r="C74" s="1"/>
      <c r="D74" s="1"/>
    </row>
    <row r="75" spans="1:4" x14ac:dyDescent="0.3">
      <c r="A75"/>
      <c r="B75" s="1"/>
      <c r="C75" s="1"/>
      <c r="D75" s="1"/>
    </row>
    <row r="76" spans="1:4" x14ac:dyDescent="0.3">
      <c r="A76"/>
      <c r="B76" s="1"/>
      <c r="C76" s="1"/>
      <c r="D76" s="1"/>
    </row>
    <row r="77" spans="1:4" x14ac:dyDescent="0.3">
      <c r="A77"/>
      <c r="B77" s="1"/>
      <c r="C77" s="1"/>
      <c r="D77" s="1"/>
    </row>
    <row r="78" spans="1:4" x14ac:dyDescent="0.3">
      <c r="A78"/>
      <c r="B78" s="1"/>
      <c r="C78" s="1"/>
      <c r="D78" s="1"/>
    </row>
    <row r="79" spans="1:4" x14ac:dyDescent="0.3">
      <c r="A79"/>
      <c r="B79" s="1"/>
      <c r="C79" s="1"/>
      <c r="D79" s="1"/>
    </row>
    <row r="80" spans="1:4" x14ac:dyDescent="0.3">
      <c r="A80"/>
      <c r="B80" s="1"/>
      <c r="C80" s="1"/>
      <c r="D80" s="1"/>
    </row>
    <row r="81" spans="1:4" x14ac:dyDescent="0.3">
      <c r="A81"/>
      <c r="B81" s="1"/>
      <c r="C81" s="1"/>
      <c r="D81" s="1"/>
    </row>
    <row r="82" spans="1:4" x14ac:dyDescent="0.3">
      <c r="A82"/>
      <c r="B82" s="1"/>
      <c r="C82" s="1"/>
      <c r="D82" s="1"/>
    </row>
    <row r="83" spans="1:4" x14ac:dyDescent="0.3">
      <c r="A83"/>
      <c r="B83" s="1"/>
      <c r="C83" s="1"/>
      <c r="D83" s="1"/>
    </row>
    <row r="84" spans="1:4" x14ac:dyDescent="0.3">
      <c r="A84"/>
      <c r="B84" s="1"/>
      <c r="C84" s="1"/>
      <c r="D84" s="1"/>
    </row>
    <row r="85" spans="1:4" x14ac:dyDescent="0.3">
      <c r="A85"/>
      <c r="B85" s="1"/>
      <c r="C85" s="1"/>
      <c r="D85" s="1"/>
    </row>
    <row r="86" spans="1:4" x14ac:dyDescent="0.3">
      <c r="A86"/>
      <c r="B86" s="1"/>
      <c r="C86" s="1"/>
      <c r="D86" s="1"/>
    </row>
    <row r="87" spans="1:4" x14ac:dyDescent="0.3">
      <c r="A87"/>
      <c r="B87" s="1"/>
      <c r="C87" s="1"/>
      <c r="D87" s="1"/>
    </row>
    <row r="88" spans="1:4" x14ac:dyDescent="0.3">
      <c r="A88"/>
      <c r="B88" s="1"/>
      <c r="C88" s="1"/>
      <c r="D88" s="1"/>
    </row>
    <row r="89" spans="1:4" x14ac:dyDescent="0.3">
      <c r="A89"/>
      <c r="B89" s="1"/>
      <c r="C89" s="1"/>
      <c r="D89" s="1"/>
    </row>
    <row r="90" spans="1:4" x14ac:dyDescent="0.3">
      <c r="A90"/>
      <c r="B90" s="1"/>
      <c r="C90" s="1"/>
      <c r="D90" s="1"/>
    </row>
    <row r="91" spans="1:4" x14ac:dyDescent="0.3">
      <c r="A91"/>
      <c r="B91" s="1"/>
      <c r="C91" s="1"/>
      <c r="D91" s="1"/>
    </row>
    <row r="92" spans="1:4" x14ac:dyDescent="0.3">
      <c r="A92"/>
      <c r="B92" s="1"/>
      <c r="C92" s="1"/>
      <c r="D92" s="1"/>
    </row>
    <row r="93" spans="1:4" x14ac:dyDescent="0.3">
      <c r="A93"/>
      <c r="B93" s="1"/>
      <c r="C93" s="1"/>
      <c r="D93" s="1"/>
    </row>
    <row r="94" spans="1:4" x14ac:dyDescent="0.3">
      <c r="A94"/>
      <c r="B94" s="1"/>
      <c r="C94" s="1"/>
      <c r="D94" s="1"/>
    </row>
    <row r="95" spans="1:4" x14ac:dyDescent="0.3">
      <c r="A95"/>
      <c r="B95" s="1"/>
      <c r="C95" s="1"/>
      <c r="D95" s="1"/>
    </row>
    <row r="96" spans="1:4" x14ac:dyDescent="0.3">
      <c r="A96"/>
      <c r="B96" s="1"/>
      <c r="C96" s="1"/>
      <c r="D96" s="1"/>
    </row>
    <row r="97" spans="1:4" x14ac:dyDescent="0.3">
      <c r="A97"/>
      <c r="B97" s="1"/>
      <c r="C97" s="1"/>
      <c r="D97" s="1"/>
    </row>
    <row r="98" spans="1:4" x14ac:dyDescent="0.3">
      <c r="A98"/>
      <c r="B98" s="1"/>
      <c r="C98" s="1"/>
      <c r="D98" s="1"/>
    </row>
    <row r="99" spans="1:4" x14ac:dyDescent="0.3">
      <c r="A99"/>
      <c r="B99" s="1"/>
      <c r="C99" s="1"/>
      <c r="D99" s="1"/>
    </row>
    <row r="100" spans="1:4" x14ac:dyDescent="0.3">
      <c r="A100"/>
      <c r="B100" s="1"/>
      <c r="C100" s="1"/>
      <c r="D100" s="1"/>
    </row>
    <row r="101" spans="1:4" x14ac:dyDescent="0.3">
      <c r="A101"/>
      <c r="B101" s="1"/>
      <c r="C101" s="1"/>
      <c r="D101" s="1"/>
    </row>
    <row r="102" spans="1:4" x14ac:dyDescent="0.3">
      <c r="A102"/>
      <c r="B102" s="1"/>
      <c r="C102" s="1"/>
      <c r="D102" s="1"/>
    </row>
    <row r="103" spans="1:4" x14ac:dyDescent="0.3">
      <c r="A103"/>
      <c r="B103" s="1"/>
      <c r="C103" s="1"/>
      <c r="D103" s="1"/>
    </row>
    <row r="104" spans="1:4" x14ac:dyDescent="0.3">
      <c r="A104"/>
      <c r="B104" s="1"/>
      <c r="C104" s="1"/>
      <c r="D104" s="1"/>
    </row>
    <row r="105" spans="1:4" x14ac:dyDescent="0.3">
      <c r="A105"/>
      <c r="B105" s="1"/>
      <c r="C105" s="1"/>
      <c r="D105" s="1"/>
    </row>
    <row r="106" spans="1:4" x14ac:dyDescent="0.3">
      <c r="A106"/>
      <c r="B106" s="1"/>
      <c r="C106" s="1"/>
      <c r="D106" s="1"/>
    </row>
    <row r="107" spans="1:4" x14ac:dyDescent="0.3">
      <c r="A107"/>
      <c r="B107" s="1"/>
      <c r="C107" s="1"/>
      <c r="D107" s="1"/>
    </row>
    <row r="108" spans="1:4" x14ac:dyDescent="0.3">
      <c r="A108"/>
      <c r="B108" s="1"/>
      <c r="C108" s="1"/>
      <c r="D108" s="1"/>
    </row>
    <row r="109" spans="1:4" x14ac:dyDescent="0.3">
      <c r="A109"/>
      <c r="B109" s="1"/>
      <c r="C109" s="1"/>
      <c r="D109" s="1"/>
    </row>
    <row r="110" spans="1:4" x14ac:dyDescent="0.3">
      <c r="A110"/>
      <c r="B110" s="1"/>
      <c r="C110" s="1"/>
      <c r="D110" s="1"/>
    </row>
    <row r="111" spans="1:4" x14ac:dyDescent="0.3">
      <c r="A111"/>
      <c r="B111" s="1"/>
      <c r="C111" s="1"/>
      <c r="D111" s="1"/>
    </row>
    <row r="112" spans="1:4" x14ac:dyDescent="0.3">
      <c r="A112"/>
      <c r="B112" s="1"/>
      <c r="C112" s="1"/>
      <c r="D112" s="1"/>
    </row>
    <row r="113" spans="1:4" x14ac:dyDescent="0.3">
      <c r="A113"/>
      <c r="B113" s="1"/>
      <c r="C113" s="1"/>
      <c r="D113" s="1"/>
    </row>
    <row r="114" spans="1:4" x14ac:dyDescent="0.3">
      <c r="A114"/>
      <c r="B114" s="1"/>
      <c r="C114" s="1"/>
      <c r="D114" s="1"/>
    </row>
    <row r="115" spans="1:4" x14ac:dyDescent="0.3">
      <c r="A115"/>
      <c r="B115" s="1"/>
      <c r="C115" s="1"/>
      <c r="D115" s="1"/>
    </row>
    <row r="116" spans="1:4" x14ac:dyDescent="0.3">
      <c r="A116"/>
      <c r="B116" s="1"/>
      <c r="C116" s="1"/>
      <c r="D116" s="1"/>
    </row>
    <row r="117" spans="1:4" x14ac:dyDescent="0.3">
      <c r="A117"/>
      <c r="B117" s="1"/>
      <c r="C117" s="1"/>
      <c r="D117" s="1"/>
    </row>
    <row r="118" spans="1:4" x14ac:dyDescent="0.3">
      <c r="A118"/>
      <c r="B118" s="1"/>
      <c r="C118" s="1"/>
      <c r="D118" s="1"/>
    </row>
    <row r="119" spans="1:4" x14ac:dyDescent="0.3">
      <c r="A119"/>
      <c r="B119" s="1"/>
      <c r="C119" s="1"/>
      <c r="D119" s="1"/>
    </row>
    <row r="120" spans="1:4" x14ac:dyDescent="0.3">
      <c r="A120"/>
      <c r="B120" s="1"/>
      <c r="C120" s="1"/>
      <c r="D120" s="1"/>
    </row>
    <row r="121" spans="1:4" x14ac:dyDescent="0.3">
      <c r="A121"/>
      <c r="B121" s="1"/>
      <c r="C121" s="1"/>
      <c r="D121" s="1"/>
    </row>
    <row r="122" spans="1:4" x14ac:dyDescent="0.3">
      <c r="A122"/>
      <c r="B122" s="1"/>
      <c r="C122" s="1"/>
      <c r="D122" s="1"/>
    </row>
    <row r="123" spans="1:4" x14ac:dyDescent="0.3">
      <c r="A123"/>
      <c r="B123" s="1"/>
      <c r="C123" s="1"/>
      <c r="D123" s="1"/>
    </row>
    <row r="124" spans="1:4" x14ac:dyDescent="0.3">
      <c r="A124"/>
      <c r="B124" s="1"/>
      <c r="C124" s="1"/>
      <c r="D124" s="1"/>
    </row>
    <row r="125" spans="1:4" x14ac:dyDescent="0.3">
      <c r="A125"/>
      <c r="B125" s="1"/>
      <c r="C125" s="1"/>
      <c r="D125" s="1"/>
    </row>
    <row r="126" spans="1:4" x14ac:dyDescent="0.3">
      <c r="A126"/>
      <c r="B126" s="1"/>
      <c r="C126" s="1"/>
      <c r="D126" s="1"/>
    </row>
    <row r="127" spans="1:4" x14ac:dyDescent="0.3">
      <c r="A127"/>
      <c r="B127" s="1"/>
      <c r="C127" s="1"/>
      <c r="D127" s="1"/>
    </row>
    <row r="128" spans="1:4" x14ac:dyDescent="0.3">
      <c r="A128"/>
      <c r="B128" s="1"/>
      <c r="C128" s="1"/>
      <c r="D128" s="1"/>
    </row>
    <row r="129" spans="1:4" x14ac:dyDescent="0.3">
      <c r="A129"/>
      <c r="B129" s="1"/>
      <c r="C129" s="1"/>
      <c r="D129" s="1"/>
    </row>
    <row r="130" spans="1:4" x14ac:dyDescent="0.3">
      <c r="A130"/>
      <c r="B130" s="1"/>
      <c r="C130" s="1"/>
      <c r="D130" s="1"/>
    </row>
    <row r="131" spans="1:4" x14ac:dyDescent="0.3">
      <c r="A131"/>
      <c r="B131" s="1"/>
      <c r="C131" s="1"/>
      <c r="D131" s="1"/>
    </row>
    <row r="132" spans="1:4" x14ac:dyDescent="0.3">
      <c r="A132"/>
      <c r="B132" s="1"/>
      <c r="C132" s="1"/>
      <c r="D132" s="1"/>
    </row>
    <row r="133" spans="1:4" x14ac:dyDescent="0.3">
      <c r="A133"/>
      <c r="B133" s="1"/>
      <c r="C133" s="1"/>
      <c r="D133" s="1"/>
    </row>
    <row r="134" spans="1:4" x14ac:dyDescent="0.3">
      <c r="A134"/>
      <c r="B134" s="1"/>
      <c r="C134" s="1"/>
      <c r="D134" s="1"/>
    </row>
    <row r="135" spans="1:4" x14ac:dyDescent="0.3">
      <c r="A135"/>
      <c r="B135" s="1"/>
      <c r="C135" s="1"/>
      <c r="D135" s="1"/>
    </row>
    <row r="136" spans="1:4" x14ac:dyDescent="0.3">
      <c r="A136"/>
      <c r="B136" s="1"/>
      <c r="C136" s="1"/>
      <c r="D136" s="1"/>
    </row>
    <row r="137" spans="1:4" x14ac:dyDescent="0.3">
      <c r="A137"/>
      <c r="B137" s="1"/>
      <c r="C137" s="1"/>
      <c r="D137" s="1"/>
    </row>
    <row r="138" spans="1:4" x14ac:dyDescent="0.3">
      <c r="A138"/>
      <c r="B138" s="1"/>
      <c r="C138" s="1"/>
      <c r="D138" s="1"/>
    </row>
    <row r="139" spans="1:4" x14ac:dyDescent="0.3">
      <c r="A139"/>
      <c r="B139" s="1"/>
      <c r="C139" s="1"/>
      <c r="D139" s="1"/>
    </row>
    <row r="140" spans="1:4" x14ac:dyDescent="0.3">
      <c r="A140"/>
      <c r="B140" s="1"/>
      <c r="C140" s="1"/>
      <c r="D140" s="1"/>
    </row>
    <row r="141" spans="1:4" x14ac:dyDescent="0.3">
      <c r="A141"/>
      <c r="B141" s="1"/>
      <c r="C141" s="1"/>
      <c r="D141" s="1"/>
    </row>
    <row r="142" spans="1:4" x14ac:dyDescent="0.3">
      <c r="A142"/>
      <c r="B142" s="1"/>
      <c r="C142" s="1"/>
      <c r="D142" s="1"/>
    </row>
    <row r="143" spans="1:4" x14ac:dyDescent="0.3">
      <c r="A143"/>
      <c r="B143" s="1"/>
      <c r="C143" s="1"/>
      <c r="D143" s="1"/>
    </row>
    <row r="144" spans="1:4" x14ac:dyDescent="0.3">
      <c r="A144"/>
      <c r="B144" s="1"/>
      <c r="C144" s="1"/>
      <c r="D144" s="1"/>
    </row>
    <row r="145" spans="1:4" x14ac:dyDescent="0.3">
      <c r="A145"/>
      <c r="B145" s="1"/>
      <c r="C145" s="1"/>
      <c r="D145" s="1"/>
    </row>
    <row r="146" spans="1:4" x14ac:dyDescent="0.3">
      <c r="A146"/>
      <c r="B146" s="1"/>
      <c r="C146" s="1"/>
      <c r="D146" s="1"/>
    </row>
    <row r="147" spans="1:4" x14ac:dyDescent="0.3">
      <c r="A147"/>
      <c r="B147" s="1"/>
      <c r="C147" s="1"/>
      <c r="D147" s="1"/>
    </row>
    <row r="148" spans="1:4" x14ac:dyDescent="0.3">
      <c r="A148"/>
      <c r="B148" s="1"/>
      <c r="C148" s="1"/>
      <c r="D148" s="1"/>
    </row>
    <row r="149" spans="1:4" x14ac:dyDescent="0.3">
      <c r="A149"/>
      <c r="B149" s="1"/>
      <c r="C149" s="1"/>
      <c r="D149" s="1"/>
    </row>
    <row r="150" spans="1:4" x14ac:dyDescent="0.3">
      <c r="A150"/>
      <c r="B150" s="1"/>
      <c r="C150" s="1"/>
      <c r="D150" s="1"/>
    </row>
    <row r="151" spans="1:4" x14ac:dyDescent="0.3">
      <c r="A151"/>
      <c r="B151" s="1"/>
      <c r="C151" s="1"/>
      <c r="D151" s="1"/>
    </row>
    <row r="152" spans="1:4" x14ac:dyDescent="0.3">
      <c r="A152"/>
      <c r="B152" s="1"/>
      <c r="C152" s="1"/>
      <c r="D152" s="1"/>
    </row>
    <row r="153" spans="1:4" x14ac:dyDescent="0.3">
      <c r="A153"/>
      <c r="B153" s="1"/>
      <c r="C153" s="1"/>
      <c r="D153" s="1"/>
    </row>
    <row r="154" spans="1:4" x14ac:dyDescent="0.3">
      <c r="A154"/>
      <c r="B154" s="1"/>
      <c r="C154" s="1"/>
      <c r="D154" s="1"/>
    </row>
    <row r="155" spans="1:4" x14ac:dyDescent="0.3">
      <c r="A155"/>
      <c r="B155" s="1"/>
      <c r="C155" s="1"/>
      <c r="D155" s="1"/>
    </row>
    <row r="156" spans="1:4" x14ac:dyDescent="0.3">
      <c r="A156"/>
      <c r="B156" s="1"/>
      <c r="C156" s="1"/>
      <c r="D156" s="1"/>
    </row>
    <row r="157" spans="1:4" x14ac:dyDescent="0.3">
      <c r="A157"/>
      <c r="B157" s="1"/>
      <c r="C157" s="1"/>
      <c r="D157" s="1"/>
    </row>
    <row r="158" spans="1:4" x14ac:dyDescent="0.3">
      <c r="A158"/>
      <c r="B158" s="1"/>
      <c r="C158" s="1"/>
      <c r="D158" s="1"/>
    </row>
    <row r="159" spans="1:4" x14ac:dyDescent="0.3">
      <c r="A159"/>
      <c r="B159" s="1"/>
      <c r="C159" s="1"/>
      <c r="D159" s="1"/>
    </row>
    <row r="160" spans="1:4" x14ac:dyDescent="0.3">
      <c r="A160"/>
      <c r="B160" s="1"/>
      <c r="C160" s="1"/>
      <c r="D160" s="1"/>
    </row>
    <row r="161" spans="1:4" x14ac:dyDescent="0.3">
      <c r="A161"/>
      <c r="B161" s="1"/>
      <c r="C161" s="1"/>
      <c r="D161" s="1"/>
    </row>
    <row r="162" spans="1:4" x14ac:dyDescent="0.3">
      <c r="A162"/>
      <c r="B162" s="1"/>
      <c r="C162" s="1"/>
      <c r="D162" s="1"/>
    </row>
    <row r="163" spans="1:4" x14ac:dyDescent="0.3">
      <c r="A163"/>
      <c r="B163" s="1"/>
      <c r="C163" s="1"/>
      <c r="D163" s="1"/>
    </row>
    <row r="164" spans="1:4" x14ac:dyDescent="0.3">
      <c r="A164"/>
      <c r="B164" s="1"/>
      <c r="C164" s="1"/>
      <c r="D164" s="1"/>
    </row>
    <row r="165" spans="1:4" x14ac:dyDescent="0.3">
      <c r="A165"/>
      <c r="B165" s="1"/>
      <c r="C165" s="1"/>
      <c r="D165" s="1"/>
    </row>
    <row r="166" spans="1:4" x14ac:dyDescent="0.3">
      <c r="A166"/>
      <c r="B166" s="1"/>
      <c r="C166" s="1"/>
      <c r="D166" s="1"/>
    </row>
    <row r="167" spans="1:4" x14ac:dyDescent="0.3">
      <c r="A167"/>
      <c r="B167" s="1"/>
      <c r="C167" s="1"/>
      <c r="D167" s="1"/>
    </row>
    <row r="168" spans="1:4" x14ac:dyDescent="0.3">
      <c r="A168"/>
      <c r="B168" s="1"/>
      <c r="C168" s="1"/>
      <c r="D168" s="1"/>
    </row>
    <row r="169" spans="1:4" x14ac:dyDescent="0.3">
      <c r="A169"/>
      <c r="B169" s="1"/>
      <c r="C169" s="1"/>
      <c r="D169" s="1"/>
    </row>
    <row r="170" spans="1:4" x14ac:dyDescent="0.3">
      <c r="A170"/>
      <c r="B170" s="1"/>
      <c r="C170" s="1"/>
      <c r="D170" s="1"/>
    </row>
    <row r="171" spans="1:4" x14ac:dyDescent="0.3">
      <c r="A171"/>
      <c r="B171" s="1"/>
      <c r="C171" s="1"/>
      <c r="D171" s="1"/>
    </row>
    <row r="172" spans="1:4" x14ac:dyDescent="0.3">
      <c r="A172"/>
      <c r="B172" s="1"/>
      <c r="C172" s="1"/>
      <c r="D172" s="1"/>
    </row>
    <row r="173" spans="1:4" x14ac:dyDescent="0.3">
      <c r="A173"/>
      <c r="B173" s="1"/>
      <c r="C173" s="1"/>
      <c r="D173" s="1"/>
    </row>
    <row r="174" spans="1:4" x14ac:dyDescent="0.3">
      <c r="A174"/>
      <c r="B174" s="1"/>
      <c r="C174" s="1"/>
      <c r="D174" s="1"/>
    </row>
    <row r="175" spans="1:4" x14ac:dyDescent="0.3">
      <c r="A175"/>
      <c r="B175" s="1"/>
      <c r="C175" s="1"/>
      <c r="D175" s="1"/>
    </row>
    <row r="176" spans="1:4" x14ac:dyDescent="0.3">
      <c r="A176"/>
    </row>
    <row r="177" spans="1:1" x14ac:dyDescent="0.3">
      <c r="A177"/>
    </row>
    <row r="178" spans="1:1" x14ac:dyDescent="0.3">
      <c r="A178"/>
    </row>
    <row r="179" spans="1:1" x14ac:dyDescent="0.3">
      <c r="A179"/>
    </row>
    <row r="180" spans="1:1" x14ac:dyDescent="0.3">
      <c r="A180"/>
    </row>
    <row r="181" spans="1:1" x14ac:dyDescent="0.3">
      <c r="A181"/>
    </row>
    <row r="182" spans="1:1" x14ac:dyDescent="0.3">
      <c r="A182"/>
    </row>
    <row r="183" spans="1:1" x14ac:dyDescent="0.3">
      <c r="A183"/>
    </row>
    <row r="184" spans="1:1" x14ac:dyDescent="0.3">
      <c r="A184"/>
    </row>
    <row r="185" spans="1:1" x14ac:dyDescent="0.3">
      <c r="A185"/>
    </row>
    <row r="186" spans="1:1" x14ac:dyDescent="0.3">
      <c r="A186"/>
    </row>
    <row r="187" spans="1:1" x14ac:dyDescent="0.3">
      <c r="A187"/>
    </row>
    <row r="188" spans="1:1" x14ac:dyDescent="0.3">
      <c r="A188"/>
    </row>
    <row r="189" spans="1:1" x14ac:dyDescent="0.3">
      <c r="A189"/>
    </row>
    <row r="190" spans="1:1" x14ac:dyDescent="0.3">
      <c r="A190"/>
    </row>
    <row r="191" spans="1:1" x14ac:dyDescent="0.3">
      <c r="A191"/>
    </row>
    <row r="192" spans="1:1" x14ac:dyDescent="0.3">
      <c r="A192"/>
    </row>
    <row r="193" spans="1:1" x14ac:dyDescent="0.3">
      <c r="A193"/>
    </row>
    <row r="194" spans="1:1" x14ac:dyDescent="0.3">
      <c r="A194"/>
    </row>
    <row r="195" spans="1:1" x14ac:dyDescent="0.3">
      <c r="A195"/>
    </row>
    <row r="196" spans="1:1" x14ac:dyDescent="0.3">
      <c r="A196"/>
    </row>
    <row r="197" spans="1:1" x14ac:dyDescent="0.3">
      <c r="A197"/>
    </row>
    <row r="198" spans="1:1" x14ac:dyDescent="0.3">
      <c r="A198"/>
    </row>
    <row r="199" spans="1:1" x14ac:dyDescent="0.3">
      <c r="A199"/>
    </row>
    <row r="200" spans="1:1" x14ac:dyDescent="0.3">
      <c r="A200"/>
    </row>
    <row r="201" spans="1:1" x14ac:dyDescent="0.3">
      <c r="A201"/>
    </row>
    <row r="202" spans="1:1" x14ac:dyDescent="0.3">
      <c r="A202"/>
    </row>
    <row r="203" spans="1:1" x14ac:dyDescent="0.3">
      <c r="A203"/>
    </row>
    <row r="204" spans="1:1" x14ac:dyDescent="0.3">
      <c r="A204"/>
    </row>
    <row r="205" spans="1:1" x14ac:dyDescent="0.3">
      <c r="A205"/>
    </row>
    <row r="206" spans="1:1" x14ac:dyDescent="0.3">
      <c r="A206"/>
    </row>
    <row r="207" spans="1:1" x14ac:dyDescent="0.3">
      <c r="A207"/>
    </row>
    <row r="208" spans="1:1" x14ac:dyDescent="0.3">
      <c r="A208"/>
    </row>
    <row r="209" spans="1:1" x14ac:dyDescent="0.3">
      <c r="A209"/>
    </row>
    <row r="210" spans="1:1" x14ac:dyDescent="0.3">
      <c r="A210"/>
    </row>
    <row r="211" spans="1:1" x14ac:dyDescent="0.3">
      <c r="A211"/>
    </row>
    <row r="212" spans="1:1" x14ac:dyDescent="0.3">
      <c r="A212"/>
    </row>
    <row r="213" spans="1:1" x14ac:dyDescent="0.3">
      <c r="A213"/>
    </row>
    <row r="214" spans="1:1" x14ac:dyDescent="0.3">
      <c r="A214"/>
    </row>
    <row r="215" spans="1:1" x14ac:dyDescent="0.3">
      <c r="A215"/>
    </row>
    <row r="216" spans="1:1" x14ac:dyDescent="0.3">
      <c r="A216"/>
    </row>
    <row r="217" spans="1:1" x14ac:dyDescent="0.3">
      <c r="A217"/>
    </row>
    <row r="218" spans="1:1" x14ac:dyDescent="0.3">
      <c r="A218"/>
    </row>
    <row r="219" spans="1:1" x14ac:dyDescent="0.3">
      <c r="A219"/>
    </row>
    <row r="220" spans="1:1" x14ac:dyDescent="0.3">
      <c r="A220"/>
    </row>
    <row r="221" spans="1:1" x14ac:dyDescent="0.3">
      <c r="A221"/>
    </row>
    <row r="222" spans="1:1" x14ac:dyDescent="0.3">
      <c r="A222"/>
    </row>
    <row r="223" spans="1:1" x14ac:dyDescent="0.3">
      <c r="A223"/>
    </row>
    <row r="224" spans="1:1" x14ac:dyDescent="0.3">
      <c r="A224"/>
    </row>
    <row r="225" spans="1:1" x14ac:dyDescent="0.3">
      <c r="A225"/>
    </row>
    <row r="226" spans="1:1" x14ac:dyDescent="0.3">
      <c r="A226"/>
    </row>
    <row r="227" spans="1:1" x14ac:dyDescent="0.3">
      <c r="A227"/>
    </row>
    <row r="228" spans="1:1" x14ac:dyDescent="0.3">
      <c r="A228"/>
    </row>
    <row r="229" spans="1:1" x14ac:dyDescent="0.3">
      <c r="A229"/>
    </row>
    <row r="230" spans="1:1" x14ac:dyDescent="0.3">
      <c r="A230"/>
    </row>
    <row r="231" spans="1:1" x14ac:dyDescent="0.3">
      <c r="A231"/>
    </row>
    <row r="232" spans="1:1" x14ac:dyDescent="0.3">
      <c r="A232"/>
    </row>
    <row r="233" spans="1:1" x14ac:dyDescent="0.3">
      <c r="A233"/>
    </row>
    <row r="234" spans="1:1" x14ac:dyDescent="0.3">
      <c r="A234"/>
    </row>
    <row r="235" spans="1:1" x14ac:dyDescent="0.3">
      <c r="A235"/>
    </row>
    <row r="236" spans="1:1" x14ac:dyDescent="0.3">
      <c r="A236"/>
    </row>
    <row r="237" spans="1:1" x14ac:dyDescent="0.3">
      <c r="A237"/>
    </row>
    <row r="238" spans="1:1" x14ac:dyDescent="0.3">
      <c r="A238"/>
    </row>
    <row r="239" spans="1:1" x14ac:dyDescent="0.3">
      <c r="A239"/>
    </row>
    <row r="240" spans="1:1" x14ac:dyDescent="0.3">
      <c r="A240"/>
    </row>
    <row r="241" spans="1:1" x14ac:dyDescent="0.3">
      <c r="A241"/>
    </row>
    <row r="242" spans="1:1" x14ac:dyDescent="0.3">
      <c r="A242"/>
    </row>
    <row r="243" spans="1:1" x14ac:dyDescent="0.3">
      <c r="A243"/>
    </row>
    <row r="244" spans="1:1" x14ac:dyDescent="0.3">
      <c r="A244"/>
    </row>
    <row r="245" spans="1:1" x14ac:dyDescent="0.3">
      <c r="A245"/>
    </row>
    <row r="246" spans="1:1" x14ac:dyDescent="0.3">
      <c r="A246"/>
    </row>
    <row r="247" spans="1:1" x14ac:dyDescent="0.3">
      <c r="A247"/>
    </row>
  </sheetData>
  <mergeCells count="1">
    <mergeCell ref="B1:AH1"/>
  </mergeCells>
  <pageMargins left="0.7" right="0.7" top="0.75" bottom="0.75" header="0.3" footer="0.3"/>
  <legacyDrawing r:id="rId1"/>
</worksheet>
</file>

<file path=xl/worksheets/sheet10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600-000000000000}">
  <sheetPr codeName="Sheet108">
    <tabColor theme="2" tint="-0.499984740745262"/>
  </sheetPr>
  <dimension ref="A1:BQ247"/>
  <sheetViews>
    <sheetView workbookViewId="0">
      <selection activeCell="B4" sqref="B4:AQ175"/>
    </sheetView>
  </sheetViews>
  <sheetFormatPr defaultColWidth="9.44140625" defaultRowHeight="14.4" x14ac:dyDescent="0.3"/>
  <cols>
    <col min="1" max="1" width="14.44140625" style="37" bestFit="1" customWidth="1"/>
    <col min="2" max="4" width="9.44140625" style="185"/>
  </cols>
  <sheetData>
    <row r="1" spans="1:69" s="37" customFormat="1" x14ac:dyDescent="0.3">
      <c r="A1" s="253"/>
      <c r="B1" s="880" t="s">
        <v>568</v>
      </c>
      <c r="C1" s="881"/>
      <c r="D1" s="881"/>
      <c r="E1" s="881"/>
      <c r="F1" s="881"/>
      <c r="G1" s="881"/>
      <c r="H1" s="881"/>
      <c r="I1" s="881"/>
      <c r="J1" s="881"/>
      <c r="K1" s="881"/>
      <c r="L1" s="881"/>
      <c r="M1" s="881"/>
      <c r="N1" s="881"/>
      <c r="O1" s="881"/>
      <c r="P1" s="881"/>
      <c r="Q1" s="881"/>
      <c r="R1" s="881"/>
      <c r="S1" s="881"/>
      <c r="T1" s="881"/>
      <c r="U1" s="881"/>
      <c r="V1" s="881"/>
      <c r="W1" s="881"/>
      <c r="X1" s="881"/>
      <c r="Y1" s="881"/>
      <c r="Z1" s="881"/>
      <c r="AA1" s="881"/>
      <c r="AB1" s="881"/>
      <c r="AC1" s="881"/>
      <c r="AD1" s="881"/>
      <c r="AE1" s="881"/>
      <c r="AF1" s="881"/>
      <c r="AG1" s="881"/>
      <c r="AH1" s="881"/>
      <c r="AI1" s="254"/>
      <c r="AJ1" s="254"/>
      <c r="AK1" s="254"/>
      <c r="AL1" s="254"/>
      <c r="AM1" s="254"/>
      <c r="AN1" s="254"/>
      <c r="AO1" s="254"/>
      <c r="AP1" s="254"/>
      <c r="AQ1" s="254"/>
      <c r="AR1" s="254"/>
      <c r="AS1" s="254"/>
      <c r="AT1" s="254"/>
      <c r="AU1" s="254"/>
      <c r="AV1" s="254"/>
      <c r="AW1" s="254"/>
      <c r="AX1" s="254"/>
      <c r="AY1" s="254"/>
      <c r="AZ1" s="254"/>
      <c r="BA1" s="254"/>
      <c r="BB1" s="254"/>
      <c r="BC1" s="254"/>
      <c r="BD1" s="254"/>
      <c r="BE1" s="254"/>
      <c r="BF1" s="254"/>
      <c r="BG1" s="254"/>
      <c r="BH1" s="254"/>
      <c r="BI1" s="254"/>
      <c r="BJ1" s="254"/>
      <c r="BK1" s="254"/>
      <c r="BL1" s="254"/>
      <c r="BM1" s="254"/>
      <c r="BN1" s="254"/>
      <c r="BO1" s="254"/>
      <c r="BP1" s="254"/>
      <c r="BQ1" s="254"/>
    </row>
    <row r="2" spans="1:69" s="37" customFormat="1" x14ac:dyDescent="0.3">
      <c r="A2" s="253"/>
      <c r="B2" s="254" t="s">
        <v>288</v>
      </c>
      <c r="C2" s="254" t="s">
        <v>287</v>
      </c>
      <c r="D2" s="254" t="s">
        <v>289</v>
      </c>
      <c r="E2" s="254">
        <v>1991</v>
      </c>
      <c r="F2" s="254">
        <v>1992</v>
      </c>
      <c r="G2" s="254">
        <v>1993</v>
      </c>
      <c r="H2" s="254">
        <v>1994</v>
      </c>
      <c r="I2" s="254">
        <v>1995</v>
      </c>
      <c r="J2" s="254">
        <v>1996</v>
      </c>
      <c r="K2" s="254">
        <v>1997</v>
      </c>
      <c r="L2" s="254">
        <v>1998</v>
      </c>
      <c r="M2" s="254">
        <v>1999</v>
      </c>
      <c r="N2" s="254">
        <v>2000</v>
      </c>
      <c r="O2" s="254">
        <v>2001</v>
      </c>
      <c r="P2" s="254">
        <v>2002</v>
      </c>
      <c r="Q2" s="254">
        <v>2003</v>
      </c>
      <c r="R2" s="254">
        <v>2004</v>
      </c>
      <c r="S2" s="254">
        <v>2005</v>
      </c>
      <c r="T2" s="254">
        <v>2006</v>
      </c>
      <c r="U2" s="254">
        <v>2007</v>
      </c>
      <c r="V2" s="254">
        <v>2008</v>
      </c>
      <c r="W2" s="254">
        <v>2009</v>
      </c>
      <c r="X2" s="254">
        <v>2010</v>
      </c>
      <c r="Y2" s="254">
        <v>2011</v>
      </c>
      <c r="Z2" s="254">
        <v>2012</v>
      </c>
      <c r="AA2" s="254">
        <v>2013</v>
      </c>
      <c r="AB2" s="254">
        <v>2014</v>
      </c>
      <c r="AC2" s="254">
        <v>2015</v>
      </c>
      <c r="AD2" s="254">
        <v>2016</v>
      </c>
      <c r="AE2" s="254">
        <v>2017</v>
      </c>
      <c r="AF2" s="254">
        <v>2018</v>
      </c>
      <c r="AG2" s="254">
        <v>2019</v>
      </c>
      <c r="AH2" s="254">
        <v>2020</v>
      </c>
      <c r="AI2" s="254"/>
      <c r="AJ2" s="254"/>
      <c r="AK2" s="254"/>
      <c r="AL2" s="254"/>
      <c r="AM2" s="254"/>
      <c r="AN2" s="254"/>
      <c r="AO2" s="254"/>
      <c r="AP2" s="254"/>
      <c r="AQ2" s="254"/>
      <c r="AR2" s="254"/>
      <c r="AS2" s="254"/>
      <c r="AT2" s="254"/>
      <c r="AU2" s="254"/>
      <c r="AV2" s="254"/>
      <c r="AW2" s="254"/>
      <c r="AX2" s="254"/>
      <c r="AY2" s="254"/>
      <c r="AZ2" s="254"/>
      <c r="BA2" s="254"/>
      <c r="BB2" s="254"/>
      <c r="BC2" s="254"/>
      <c r="BD2" s="254"/>
      <c r="BE2" s="254"/>
      <c r="BF2" s="254"/>
      <c r="BG2" s="254"/>
      <c r="BH2" s="254"/>
      <c r="BI2" s="254"/>
      <c r="BJ2" s="254"/>
      <c r="BK2" s="254"/>
      <c r="BL2" s="254"/>
      <c r="BM2" s="254"/>
      <c r="BN2" s="254"/>
      <c r="BO2" s="254"/>
      <c r="BP2" s="254"/>
      <c r="BQ2" s="254"/>
    </row>
    <row r="3" spans="1:69" s="27" customFormat="1" x14ac:dyDescent="0.3">
      <c r="A3" s="255"/>
      <c r="B3" s="256" t="s">
        <v>323</v>
      </c>
      <c r="C3" s="256" t="s">
        <v>324</v>
      </c>
      <c r="D3" s="256" t="s">
        <v>325</v>
      </c>
      <c r="E3" s="256" t="s">
        <v>326</v>
      </c>
      <c r="F3" s="256" t="s">
        <v>327</v>
      </c>
      <c r="G3" s="256" t="s">
        <v>328</v>
      </c>
      <c r="H3" s="256" t="s">
        <v>329</v>
      </c>
      <c r="I3" s="256" t="s">
        <v>330</v>
      </c>
      <c r="J3" s="256" t="s">
        <v>331</v>
      </c>
      <c r="K3" s="256" t="s">
        <v>332</v>
      </c>
      <c r="L3" s="256" t="s">
        <v>333</v>
      </c>
      <c r="M3" s="256" t="s">
        <v>334</v>
      </c>
      <c r="N3" s="256" t="s">
        <v>335</v>
      </c>
      <c r="O3" s="256" t="s">
        <v>336</v>
      </c>
      <c r="P3" s="256" t="s">
        <v>337</v>
      </c>
      <c r="Q3" s="256" t="s">
        <v>338</v>
      </c>
      <c r="R3" s="256" t="s">
        <v>339</v>
      </c>
      <c r="S3" s="256" t="s">
        <v>340</v>
      </c>
      <c r="T3" s="256" t="s">
        <v>341</v>
      </c>
      <c r="U3" s="256" t="s">
        <v>342</v>
      </c>
      <c r="V3" s="256" t="s">
        <v>343</v>
      </c>
      <c r="W3" s="256" t="s">
        <v>344</v>
      </c>
      <c r="X3" s="256" t="s">
        <v>345</v>
      </c>
      <c r="Y3" s="256" t="s">
        <v>346</v>
      </c>
      <c r="Z3" s="256" t="s">
        <v>347</v>
      </c>
      <c r="AA3" s="256" t="s">
        <v>348</v>
      </c>
      <c r="AB3" s="256" t="s">
        <v>349</v>
      </c>
      <c r="AC3" s="256" t="s">
        <v>350</v>
      </c>
      <c r="AD3" s="256" t="s">
        <v>351</v>
      </c>
      <c r="AE3" s="256" t="s">
        <v>352</v>
      </c>
      <c r="AF3" s="256" t="s">
        <v>353</v>
      </c>
      <c r="AG3" s="256" t="s">
        <v>354</v>
      </c>
      <c r="AH3" s="256" t="s">
        <v>355</v>
      </c>
      <c r="AI3" s="256"/>
      <c r="AJ3" s="256"/>
      <c r="AK3" s="256"/>
      <c r="AL3" s="256"/>
      <c r="AM3" s="256"/>
      <c r="AN3" s="256"/>
      <c r="AO3" s="256"/>
      <c r="AP3" s="256"/>
      <c r="AQ3" s="256"/>
      <c r="AR3" s="256"/>
      <c r="AS3" s="256"/>
      <c r="AT3" s="256"/>
      <c r="AU3" s="256"/>
      <c r="AV3" s="256"/>
      <c r="AW3" s="256"/>
      <c r="AX3" s="256"/>
      <c r="AY3" s="256"/>
      <c r="AZ3" s="256"/>
      <c r="BA3" s="256"/>
      <c r="BB3" s="256"/>
      <c r="BC3" s="256"/>
      <c r="BD3" s="256"/>
      <c r="BE3" s="256"/>
      <c r="BF3" s="256"/>
      <c r="BG3" s="256"/>
      <c r="BH3" s="256"/>
      <c r="BI3" s="256"/>
      <c r="BJ3" s="256"/>
      <c r="BK3" s="256"/>
      <c r="BL3" s="256"/>
      <c r="BM3" s="256"/>
      <c r="BN3" s="256"/>
      <c r="BO3" s="256"/>
      <c r="BP3" s="256"/>
      <c r="BQ3" s="256"/>
    </row>
    <row r="4" spans="1:69" x14ac:dyDescent="0.3">
      <c r="A4" s="257">
        <f ca="1">DATE(LOOKUP(Comparison!$D$3,TimestepID,StartYear),1,1)</f>
        <v>46023</v>
      </c>
      <c r="B4" s="1">
        <v>0</v>
      </c>
      <c r="C4" s="1">
        <v>0</v>
      </c>
      <c r="D4" s="1">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row>
    <row r="5" spans="1:69" x14ac:dyDescent="0.3">
      <c r="A5" s="257">
        <f ca="1">IF(EDATE($A$4,12)&lt;=EDATE(DATE(LOOKUP(Comparison!$D$3,TimestepID,StartYear),1,1),(LOOKUP(Comparison!$B$6,TimestepID,Duration)-1)),EDATE(A4,12),"")</f>
        <v>46388</v>
      </c>
      <c r="B5" s="1">
        <v>0</v>
      </c>
      <c r="C5" s="1">
        <v>0</v>
      </c>
      <c r="D5" s="1">
        <v>0</v>
      </c>
      <c r="E5" s="1">
        <v>0</v>
      </c>
      <c r="F5" s="1">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row>
    <row r="6" spans="1:69" x14ac:dyDescent="0.3">
      <c r="A6" s="257">
        <f ca="1">IF(EDATE($A$4,24)&lt;=EDATE(DATE(LOOKUP(Comparison!$D$3,TimestepID,StartYear),12,31),(LOOKUP(Comparison!$B$6,TimestepID,Duration)-1)),EDATE(A5,12),"")</f>
        <v>46753</v>
      </c>
      <c r="B6" s="1">
        <v>1</v>
      </c>
      <c r="C6" s="1">
        <v>0</v>
      </c>
      <c r="D6" s="1">
        <v>0</v>
      </c>
      <c r="E6" s="1">
        <v>0</v>
      </c>
      <c r="F6" s="1">
        <v>1</v>
      </c>
      <c r="G6">
        <v>0</v>
      </c>
      <c r="H6">
        <v>1</v>
      </c>
      <c r="I6">
        <v>1</v>
      </c>
      <c r="J6">
        <v>1</v>
      </c>
      <c r="K6">
        <v>1</v>
      </c>
      <c r="L6">
        <v>0</v>
      </c>
      <c r="M6">
        <v>0</v>
      </c>
      <c r="N6">
        <v>0</v>
      </c>
      <c r="O6">
        <v>0</v>
      </c>
      <c r="P6">
        <v>0</v>
      </c>
      <c r="Q6">
        <v>0</v>
      </c>
      <c r="R6">
        <v>1</v>
      </c>
      <c r="S6">
        <v>0</v>
      </c>
      <c r="T6">
        <v>0</v>
      </c>
      <c r="U6">
        <v>1</v>
      </c>
      <c r="V6">
        <v>0</v>
      </c>
      <c r="W6">
        <v>0</v>
      </c>
      <c r="X6">
        <v>1</v>
      </c>
      <c r="Y6">
        <v>0</v>
      </c>
      <c r="Z6">
        <v>0</v>
      </c>
      <c r="AA6">
        <v>0</v>
      </c>
      <c r="AB6">
        <v>0</v>
      </c>
      <c r="AC6">
        <v>0</v>
      </c>
      <c r="AD6">
        <v>1</v>
      </c>
      <c r="AE6">
        <v>0</v>
      </c>
      <c r="AF6">
        <v>1</v>
      </c>
      <c r="AG6">
        <v>0</v>
      </c>
      <c r="AH6">
        <v>0</v>
      </c>
    </row>
    <row r="7" spans="1:69" x14ac:dyDescent="0.3">
      <c r="A7" s="257">
        <f ca="1">IF(EDATE($A$4,36)&lt;=EDATE(DATE(LOOKUP(Comparison!$D$3,TimestepID,StartYear),1,1),(LOOKUP(Comparison!$B$6,TimestepID,Duration)-1)),EDATE(A6,12),"")</f>
        <v>47119</v>
      </c>
      <c r="B7" s="1">
        <v>1</v>
      </c>
      <c r="C7" s="1">
        <v>0</v>
      </c>
      <c r="D7" s="1">
        <v>0</v>
      </c>
      <c r="E7" s="1">
        <v>1</v>
      </c>
      <c r="F7" s="1">
        <v>1</v>
      </c>
      <c r="G7">
        <v>1</v>
      </c>
      <c r="H7">
        <v>0</v>
      </c>
      <c r="I7">
        <v>0</v>
      </c>
      <c r="J7">
        <v>0</v>
      </c>
      <c r="K7">
        <v>1</v>
      </c>
      <c r="L7">
        <v>0</v>
      </c>
      <c r="M7">
        <v>0</v>
      </c>
      <c r="N7">
        <v>0</v>
      </c>
      <c r="O7">
        <v>0</v>
      </c>
      <c r="P7">
        <v>0</v>
      </c>
      <c r="Q7">
        <v>1</v>
      </c>
      <c r="R7">
        <v>1</v>
      </c>
      <c r="S7">
        <v>0</v>
      </c>
      <c r="T7">
        <v>0</v>
      </c>
      <c r="U7">
        <v>0</v>
      </c>
      <c r="V7">
        <v>0</v>
      </c>
      <c r="W7">
        <v>1</v>
      </c>
      <c r="X7">
        <v>1</v>
      </c>
      <c r="Y7">
        <v>0</v>
      </c>
      <c r="Z7">
        <v>0</v>
      </c>
      <c r="AA7">
        <v>0</v>
      </c>
      <c r="AB7">
        <v>0</v>
      </c>
      <c r="AC7">
        <v>1</v>
      </c>
      <c r="AD7">
        <v>0</v>
      </c>
      <c r="AE7">
        <v>0</v>
      </c>
      <c r="AF7">
        <v>1</v>
      </c>
      <c r="AG7">
        <v>0</v>
      </c>
      <c r="AH7">
        <v>0</v>
      </c>
    </row>
    <row r="8" spans="1:69" x14ac:dyDescent="0.3">
      <c r="A8" s="257">
        <f ca="1">IF(EDATE($A$4,48)&lt;=EDATE(DATE(LOOKUP(Comparison!$D$3,TimestepID,StartYear),1,1),(LOOKUP(Comparison!$B$6,TimestepID,Duration)-1)),EDATE(A7,12),"")</f>
        <v>47484</v>
      </c>
      <c r="B8" s="1">
        <v>0</v>
      </c>
      <c r="C8" s="1">
        <v>0</v>
      </c>
      <c r="D8" s="1">
        <v>1</v>
      </c>
      <c r="E8" s="1">
        <v>1</v>
      </c>
      <c r="F8" s="1">
        <v>0</v>
      </c>
      <c r="G8">
        <v>0</v>
      </c>
      <c r="H8">
        <v>0</v>
      </c>
      <c r="I8">
        <v>0</v>
      </c>
      <c r="J8">
        <v>0</v>
      </c>
      <c r="K8">
        <v>0</v>
      </c>
      <c r="L8">
        <v>0</v>
      </c>
      <c r="M8">
        <v>0</v>
      </c>
      <c r="N8">
        <v>0</v>
      </c>
      <c r="O8">
        <v>0</v>
      </c>
      <c r="P8">
        <v>1</v>
      </c>
      <c r="Q8">
        <v>0</v>
      </c>
      <c r="R8">
        <v>0</v>
      </c>
      <c r="S8">
        <v>1</v>
      </c>
      <c r="T8">
        <v>1</v>
      </c>
      <c r="U8">
        <v>1</v>
      </c>
      <c r="V8">
        <v>0</v>
      </c>
      <c r="W8">
        <v>1</v>
      </c>
      <c r="X8">
        <v>0</v>
      </c>
      <c r="Y8">
        <v>0</v>
      </c>
      <c r="Z8">
        <v>0</v>
      </c>
      <c r="AA8">
        <v>0</v>
      </c>
      <c r="AB8">
        <v>1</v>
      </c>
      <c r="AC8">
        <v>1</v>
      </c>
      <c r="AD8">
        <v>1</v>
      </c>
      <c r="AE8">
        <v>0</v>
      </c>
      <c r="AF8">
        <v>0</v>
      </c>
      <c r="AG8">
        <v>0</v>
      </c>
      <c r="AH8">
        <v>1</v>
      </c>
    </row>
    <row r="9" spans="1:69" x14ac:dyDescent="0.3">
      <c r="A9" s="257">
        <f ca="1">IF(EDATE($A$4,48)&lt;=EDATE(DATE(LOOKUP(Comparison!$D$3,TimestepID,StartYear),1,1),(LOOKUP(Comparison!$B$6,TimestepID,Duration)-1)),EDATE(A8,12),"")</f>
        <v>47849</v>
      </c>
      <c r="B9" s="1">
        <v>0</v>
      </c>
      <c r="C9" s="1">
        <v>0</v>
      </c>
      <c r="D9" s="1">
        <v>0</v>
      </c>
      <c r="E9" s="1">
        <v>0</v>
      </c>
      <c r="F9" s="1">
        <v>0</v>
      </c>
      <c r="G9">
        <v>0</v>
      </c>
      <c r="H9">
        <v>0</v>
      </c>
      <c r="I9">
        <v>0</v>
      </c>
      <c r="J9">
        <v>0</v>
      </c>
      <c r="K9">
        <v>0</v>
      </c>
      <c r="L9">
        <v>0</v>
      </c>
      <c r="M9">
        <v>0</v>
      </c>
      <c r="N9">
        <v>0</v>
      </c>
      <c r="O9">
        <v>0</v>
      </c>
      <c r="P9">
        <v>1</v>
      </c>
      <c r="Q9">
        <v>1</v>
      </c>
      <c r="R9">
        <v>0</v>
      </c>
      <c r="S9">
        <v>0</v>
      </c>
      <c r="T9">
        <v>1</v>
      </c>
      <c r="U9">
        <v>0</v>
      </c>
      <c r="V9">
        <v>1</v>
      </c>
      <c r="W9">
        <v>0</v>
      </c>
      <c r="X9">
        <v>0</v>
      </c>
      <c r="Y9">
        <v>0</v>
      </c>
      <c r="Z9">
        <v>0</v>
      </c>
      <c r="AA9">
        <v>1</v>
      </c>
      <c r="AB9">
        <v>0</v>
      </c>
      <c r="AC9">
        <v>0</v>
      </c>
      <c r="AD9">
        <v>1</v>
      </c>
      <c r="AE9">
        <v>0</v>
      </c>
      <c r="AF9">
        <v>0</v>
      </c>
      <c r="AG9">
        <v>1</v>
      </c>
      <c r="AH9">
        <v>1</v>
      </c>
    </row>
    <row r="10" spans="1:69" x14ac:dyDescent="0.3">
      <c r="A10" s="257">
        <f ca="1">IF(EDATE($A$4,48)&lt;=EDATE(DATE(LOOKUP(Comparison!$D$3,TimestepID,StartYear),1,1),(LOOKUP(Comparison!$B$6,TimestepID,Duration)-1)),EDATE(A9,12),"")</f>
        <v>48214</v>
      </c>
      <c r="B10" s="1"/>
      <c r="C10" s="1"/>
      <c r="D10" s="1"/>
    </row>
    <row r="11" spans="1:69" x14ac:dyDescent="0.3">
      <c r="A11" s="257">
        <f ca="1">IF(EDATE($A$4,48)&lt;=EDATE(DATE(LOOKUP(Comparison!$D$3,TimestepID,StartYear),1,1),(LOOKUP(Comparison!$B$6,TimestepID,Duration)-1)),EDATE(A10,12),"")</f>
        <v>48580</v>
      </c>
      <c r="B11" s="1"/>
      <c r="C11" s="1"/>
      <c r="D11" s="1"/>
      <c r="E11" s="459"/>
    </row>
    <row r="12" spans="1:69" x14ac:dyDescent="0.3">
      <c r="A12" s="257">
        <f ca="1">IF(EDATE($A$4,48)&lt;=EDATE(DATE(LOOKUP(Comparison!$D$3,TimestepID,StartYear),1,1),(LOOKUP(Comparison!$B$6,TimestepID,Duration)-1)),EDATE(A11,12),"")</f>
        <v>48945</v>
      </c>
      <c r="B12" s="1"/>
      <c r="C12" s="1"/>
      <c r="D12" s="1"/>
      <c r="E12" s="459"/>
    </row>
    <row r="13" spans="1:69" x14ac:dyDescent="0.3">
      <c r="A13" s="257"/>
      <c r="B13" s="1"/>
      <c r="C13" s="1"/>
      <c r="D13" s="1"/>
      <c r="E13" s="459"/>
    </row>
    <row r="14" spans="1:69" x14ac:dyDescent="0.3">
      <c r="A14" s="257"/>
      <c r="B14" s="1"/>
      <c r="C14" s="1"/>
      <c r="D14" s="1"/>
      <c r="E14" s="459"/>
    </row>
    <row r="15" spans="1:69" x14ac:dyDescent="0.3">
      <c r="A15" s="258"/>
      <c r="B15" s="1"/>
      <c r="C15" s="1"/>
      <c r="D15" s="1"/>
      <c r="E15" s="459"/>
    </row>
    <row r="16" spans="1:69" x14ac:dyDescent="0.3">
      <c r="A16" s="36"/>
      <c r="B16" s="1"/>
      <c r="C16" s="1"/>
      <c r="D16" s="1"/>
      <c r="E16" s="459"/>
    </row>
    <row r="17" spans="1:4" x14ac:dyDescent="0.3">
      <c r="A17" s="36"/>
      <c r="B17" s="1"/>
      <c r="C17" s="1"/>
      <c r="D17" s="1"/>
    </row>
    <row r="18" spans="1:4" x14ac:dyDescent="0.3">
      <c r="A18" s="36"/>
      <c r="B18" s="1"/>
      <c r="C18" s="1"/>
      <c r="D18" s="1"/>
    </row>
    <row r="19" spans="1:4" x14ac:dyDescent="0.3">
      <c r="A19" s="36"/>
      <c r="B19" s="1"/>
      <c r="C19" s="1"/>
      <c r="D19" s="1"/>
    </row>
    <row r="20" spans="1:4" x14ac:dyDescent="0.3">
      <c r="A20" s="36"/>
      <c r="B20" s="1"/>
      <c r="C20" s="1"/>
      <c r="D20" s="1"/>
    </row>
    <row r="21" spans="1:4" x14ac:dyDescent="0.3">
      <c r="A21" s="36"/>
      <c r="B21" s="1"/>
      <c r="C21" s="1"/>
      <c r="D21" s="1"/>
    </row>
    <row r="22" spans="1:4" x14ac:dyDescent="0.3">
      <c r="A22"/>
      <c r="B22" s="1"/>
      <c r="C22" s="1"/>
      <c r="D22" s="1"/>
    </row>
    <row r="23" spans="1:4" x14ac:dyDescent="0.3">
      <c r="A23"/>
      <c r="B23" s="1"/>
      <c r="C23" s="1"/>
      <c r="D23" s="1"/>
    </row>
    <row r="24" spans="1:4" x14ac:dyDescent="0.3">
      <c r="A24"/>
      <c r="B24" s="1"/>
      <c r="C24" s="1"/>
      <c r="D24" s="1"/>
    </row>
    <row r="25" spans="1:4" x14ac:dyDescent="0.3">
      <c r="A25"/>
      <c r="B25" s="1"/>
      <c r="C25" s="1"/>
      <c r="D25" s="1"/>
    </row>
    <row r="26" spans="1:4" x14ac:dyDescent="0.3">
      <c r="A26"/>
      <c r="B26" s="1"/>
      <c r="C26" s="1"/>
      <c r="D26" s="1"/>
    </row>
    <row r="27" spans="1:4" x14ac:dyDescent="0.3">
      <c r="A27"/>
      <c r="B27" s="1"/>
      <c r="C27" s="1"/>
      <c r="D27" s="1"/>
    </row>
    <row r="28" spans="1:4" x14ac:dyDescent="0.3">
      <c r="A28"/>
      <c r="B28" s="1"/>
      <c r="C28" s="1"/>
      <c r="D28" s="1"/>
    </row>
    <row r="29" spans="1:4" x14ac:dyDescent="0.3">
      <c r="A29"/>
      <c r="B29" s="1"/>
      <c r="C29" s="1"/>
      <c r="D29" s="1"/>
    </row>
    <row r="30" spans="1:4" x14ac:dyDescent="0.3">
      <c r="A30"/>
      <c r="B30" s="1"/>
      <c r="C30" s="1"/>
      <c r="D30" s="1"/>
    </row>
    <row r="31" spans="1:4" x14ac:dyDescent="0.3">
      <c r="A31"/>
      <c r="B31" s="1"/>
      <c r="C31" s="1"/>
      <c r="D31" s="1"/>
    </row>
    <row r="32" spans="1:4" x14ac:dyDescent="0.3">
      <c r="A32"/>
      <c r="B32" s="1"/>
      <c r="C32" s="1"/>
      <c r="D32" s="1"/>
    </row>
    <row r="33" spans="1:4" x14ac:dyDescent="0.3">
      <c r="A33"/>
      <c r="B33" s="1"/>
      <c r="C33" s="1"/>
      <c r="D33" s="1"/>
    </row>
    <row r="34" spans="1:4" x14ac:dyDescent="0.3">
      <c r="A34"/>
      <c r="B34" s="1"/>
      <c r="C34" s="1"/>
      <c r="D34" s="1"/>
    </row>
    <row r="35" spans="1:4" x14ac:dyDescent="0.3">
      <c r="A35"/>
      <c r="B35" s="1"/>
      <c r="C35" s="1"/>
      <c r="D35" s="1"/>
    </row>
    <row r="36" spans="1:4" x14ac:dyDescent="0.3">
      <c r="A36"/>
      <c r="B36" s="1"/>
      <c r="C36" s="1"/>
      <c r="D36" s="1"/>
    </row>
    <row r="37" spans="1:4" x14ac:dyDescent="0.3">
      <c r="A37"/>
      <c r="B37" s="1"/>
      <c r="C37" s="1"/>
      <c r="D37" s="1"/>
    </row>
    <row r="38" spans="1:4" x14ac:dyDescent="0.3">
      <c r="A38"/>
      <c r="B38" s="1"/>
      <c r="C38" s="1"/>
      <c r="D38" s="1"/>
    </row>
    <row r="39" spans="1:4" x14ac:dyDescent="0.3">
      <c r="A39"/>
      <c r="B39" s="1"/>
      <c r="C39" s="1"/>
      <c r="D39" s="1"/>
    </row>
    <row r="40" spans="1:4" x14ac:dyDescent="0.3">
      <c r="A40"/>
      <c r="B40" s="1"/>
      <c r="C40" s="1"/>
      <c r="D40" s="1"/>
    </row>
    <row r="41" spans="1:4" x14ac:dyDescent="0.3">
      <c r="A41"/>
      <c r="B41" s="1"/>
      <c r="C41" s="1"/>
      <c r="D41" s="1"/>
    </row>
    <row r="42" spans="1:4" x14ac:dyDescent="0.3">
      <c r="A42"/>
      <c r="B42" s="1"/>
      <c r="C42" s="1"/>
      <c r="D42" s="1"/>
    </row>
    <row r="43" spans="1:4" x14ac:dyDescent="0.3">
      <c r="A43"/>
      <c r="B43" s="1"/>
      <c r="C43" s="1"/>
      <c r="D43" s="1"/>
    </row>
    <row r="44" spans="1:4" x14ac:dyDescent="0.3">
      <c r="A44"/>
      <c r="B44" s="1"/>
      <c r="C44" s="1"/>
      <c r="D44" s="1"/>
    </row>
    <row r="45" spans="1:4" x14ac:dyDescent="0.3">
      <c r="A45"/>
      <c r="B45" s="1"/>
      <c r="C45" s="1"/>
      <c r="D45" s="1"/>
    </row>
    <row r="46" spans="1:4" x14ac:dyDescent="0.3">
      <c r="A46"/>
      <c r="B46" s="1"/>
      <c r="C46" s="1"/>
      <c r="D46" s="1"/>
    </row>
    <row r="47" spans="1:4" x14ac:dyDescent="0.3">
      <c r="A47"/>
      <c r="B47" s="1"/>
      <c r="C47" s="1"/>
      <c r="D47" s="1"/>
    </row>
    <row r="48" spans="1:4" x14ac:dyDescent="0.3">
      <c r="A48"/>
      <c r="B48" s="1"/>
      <c r="C48" s="1"/>
      <c r="D48" s="1"/>
    </row>
    <row r="49" spans="1:4" x14ac:dyDescent="0.3">
      <c r="A49"/>
      <c r="B49" s="1"/>
      <c r="C49" s="1"/>
      <c r="D49" s="1"/>
    </row>
    <row r="50" spans="1:4" x14ac:dyDescent="0.3">
      <c r="A50"/>
      <c r="B50" s="1"/>
      <c r="C50" s="1"/>
      <c r="D50" s="1"/>
    </row>
    <row r="51" spans="1:4" x14ac:dyDescent="0.3">
      <c r="A51"/>
      <c r="B51" s="1"/>
      <c r="C51" s="1"/>
      <c r="D51" s="1"/>
    </row>
    <row r="52" spans="1:4" x14ac:dyDescent="0.3">
      <c r="A52"/>
      <c r="B52" s="1"/>
      <c r="C52" s="1"/>
      <c r="D52" s="1"/>
    </row>
    <row r="53" spans="1:4" x14ac:dyDescent="0.3">
      <c r="A53"/>
      <c r="B53" s="1"/>
      <c r="C53" s="1"/>
      <c r="D53" s="1"/>
    </row>
    <row r="54" spans="1:4" x14ac:dyDescent="0.3">
      <c r="A54"/>
      <c r="B54" s="1"/>
      <c r="C54" s="1"/>
      <c r="D54" s="1"/>
    </row>
    <row r="55" spans="1:4" x14ac:dyDescent="0.3">
      <c r="A55"/>
      <c r="B55" s="1"/>
      <c r="C55" s="1"/>
      <c r="D55" s="1"/>
    </row>
    <row r="56" spans="1:4" x14ac:dyDescent="0.3">
      <c r="A56"/>
      <c r="B56" s="1"/>
      <c r="C56" s="1"/>
      <c r="D56" s="1"/>
    </row>
    <row r="57" spans="1:4" x14ac:dyDescent="0.3">
      <c r="A57"/>
      <c r="B57" s="1"/>
      <c r="C57" s="1"/>
      <c r="D57" s="1"/>
    </row>
    <row r="58" spans="1:4" x14ac:dyDescent="0.3">
      <c r="A58"/>
      <c r="B58" s="1"/>
      <c r="C58" s="1"/>
      <c r="D58" s="1"/>
    </row>
    <row r="59" spans="1:4" x14ac:dyDescent="0.3">
      <c r="A59"/>
      <c r="B59" s="1"/>
      <c r="C59" s="1"/>
      <c r="D59" s="1"/>
    </row>
    <row r="60" spans="1:4" x14ac:dyDescent="0.3">
      <c r="A60"/>
      <c r="B60" s="1"/>
      <c r="C60" s="1"/>
      <c r="D60" s="1"/>
    </row>
    <row r="61" spans="1:4" x14ac:dyDescent="0.3">
      <c r="A61"/>
      <c r="B61" s="1"/>
      <c r="C61" s="1"/>
      <c r="D61" s="1"/>
    </row>
    <row r="62" spans="1:4" x14ac:dyDescent="0.3">
      <c r="A62"/>
      <c r="B62" s="1"/>
      <c r="C62" s="1"/>
      <c r="D62" s="1"/>
    </row>
    <row r="63" spans="1:4" x14ac:dyDescent="0.3">
      <c r="A63"/>
      <c r="B63" s="1"/>
      <c r="C63" s="1"/>
      <c r="D63" s="1"/>
    </row>
    <row r="64" spans="1:4" x14ac:dyDescent="0.3">
      <c r="A64"/>
      <c r="B64" s="1"/>
      <c r="C64" s="1"/>
      <c r="D64" s="1"/>
    </row>
    <row r="65" spans="1:4" x14ac:dyDescent="0.3">
      <c r="A65"/>
      <c r="B65" s="1"/>
      <c r="C65" s="1"/>
      <c r="D65" s="1"/>
    </row>
    <row r="66" spans="1:4" x14ac:dyDescent="0.3">
      <c r="A66"/>
      <c r="B66" s="1"/>
      <c r="C66" s="1"/>
      <c r="D66" s="1"/>
    </row>
    <row r="67" spans="1:4" x14ac:dyDescent="0.3">
      <c r="A67"/>
      <c r="B67" s="1"/>
      <c r="C67" s="1"/>
      <c r="D67" s="1"/>
    </row>
    <row r="68" spans="1:4" x14ac:dyDescent="0.3">
      <c r="A68"/>
      <c r="B68" s="1"/>
      <c r="C68" s="1"/>
      <c r="D68" s="1"/>
    </row>
    <row r="69" spans="1:4" x14ac:dyDescent="0.3">
      <c r="A69"/>
      <c r="B69" s="1"/>
      <c r="C69" s="1"/>
      <c r="D69" s="1"/>
    </row>
    <row r="70" spans="1:4" x14ac:dyDescent="0.3">
      <c r="A70"/>
      <c r="B70" s="1"/>
      <c r="C70" s="1"/>
      <c r="D70" s="1"/>
    </row>
    <row r="71" spans="1:4" x14ac:dyDescent="0.3">
      <c r="A71"/>
      <c r="B71" s="1"/>
      <c r="C71" s="1"/>
      <c r="D71" s="1"/>
    </row>
    <row r="72" spans="1:4" x14ac:dyDescent="0.3">
      <c r="A72"/>
      <c r="B72" s="1"/>
      <c r="C72" s="1"/>
      <c r="D72" s="1"/>
    </row>
    <row r="73" spans="1:4" x14ac:dyDescent="0.3">
      <c r="A73"/>
      <c r="B73" s="1"/>
      <c r="C73" s="1"/>
      <c r="D73" s="1"/>
    </row>
    <row r="74" spans="1:4" x14ac:dyDescent="0.3">
      <c r="A74"/>
      <c r="B74" s="1"/>
      <c r="C74" s="1"/>
      <c r="D74" s="1"/>
    </row>
    <row r="75" spans="1:4" x14ac:dyDescent="0.3">
      <c r="A75"/>
      <c r="B75" s="1"/>
      <c r="C75" s="1"/>
      <c r="D75" s="1"/>
    </row>
    <row r="76" spans="1:4" x14ac:dyDescent="0.3">
      <c r="A76"/>
      <c r="B76" s="1"/>
      <c r="C76" s="1"/>
      <c r="D76" s="1"/>
    </row>
    <row r="77" spans="1:4" x14ac:dyDescent="0.3">
      <c r="A77"/>
      <c r="B77" s="1"/>
      <c r="C77" s="1"/>
      <c r="D77" s="1"/>
    </row>
    <row r="78" spans="1:4" x14ac:dyDescent="0.3">
      <c r="A78"/>
      <c r="B78" s="1"/>
      <c r="C78" s="1"/>
      <c r="D78" s="1"/>
    </row>
    <row r="79" spans="1:4" x14ac:dyDescent="0.3">
      <c r="A79"/>
      <c r="B79" s="1"/>
      <c r="C79" s="1"/>
      <c r="D79" s="1"/>
    </row>
    <row r="80" spans="1:4" x14ac:dyDescent="0.3">
      <c r="A80"/>
      <c r="B80" s="1"/>
      <c r="C80" s="1"/>
      <c r="D80" s="1"/>
    </row>
    <row r="81" spans="1:4" x14ac:dyDescent="0.3">
      <c r="A81"/>
      <c r="B81" s="1"/>
      <c r="C81" s="1"/>
      <c r="D81" s="1"/>
    </row>
    <row r="82" spans="1:4" x14ac:dyDescent="0.3">
      <c r="A82"/>
      <c r="B82" s="1"/>
      <c r="C82" s="1"/>
      <c r="D82" s="1"/>
    </row>
    <row r="83" spans="1:4" x14ac:dyDescent="0.3">
      <c r="A83"/>
      <c r="B83" s="1"/>
      <c r="C83" s="1"/>
      <c r="D83" s="1"/>
    </row>
    <row r="84" spans="1:4" x14ac:dyDescent="0.3">
      <c r="A84"/>
      <c r="B84" s="1"/>
      <c r="C84" s="1"/>
      <c r="D84" s="1"/>
    </row>
    <row r="85" spans="1:4" x14ac:dyDescent="0.3">
      <c r="A85"/>
      <c r="B85" s="1"/>
      <c r="C85" s="1"/>
      <c r="D85" s="1"/>
    </row>
    <row r="86" spans="1:4" x14ac:dyDescent="0.3">
      <c r="A86"/>
      <c r="B86" s="1"/>
      <c r="C86" s="1"/>
      <c r="D86" s="1"/>
    </row>
    <row r="87" spans="1:4" x14ac:dyDescent="0.3">
      <c r="A87"/>
      <c r="B87" s="1"/>
      <c r="C87" s="1"/>
      <c r="D87" s="1"/>
    </row>
    <row r="88" spans="1:4" x14ac:dyDescent="0.3">
      <c r="A88"/>
      <c r="B88" s="1"/>
      <c r="C88" s="1"/>
      <c r="D88" s="1"/>
    </row>
    <row r="89" spans="1:4" x14ac:dyDescent="0.3">
      <c r="A89"/>
      <c r="B89" s="1"/>
      <c r="C89" s="1"/>
      <c r="D89" s="1"/>
    </row>
    <row r="90" spans="1:4" x14ac:dyDescent="0.3">
      <c r="A90"/>
      <c r="B90" s="1"/>
      <c r="C90" s="1"/>
      <c r="D90" s="1"/>
    </row>
    <row r="91" spans="1:4" x14ac:dyDescent="0.3">
      <c r="A91"/>
      <c r="B91" s="1"/>
      <c r="C91" s="1"/>
      <c r="D91" s="1"/>
    </row>
    <row r="92" spans="1:4" x14ac:dyDescent="0.3">
      <c r="A92"/>
      <c r="B92" s="1"/>
      <c r="C92" s="1"/>
      <c r="D92" s="1"/>
    </row>
    <row r="93" spans="1:4" x14ac:dyDescent="0.3">
      <c r="A93"/>
      <c r="B93" s="1"/>
      <c r="C93" s="1"/>
      <c r="D93" s="1"/>
    </row>
    <row r="94" spans="1:4" x14ac:dyDescent="0.3">
      <c r="A94"/>
      <c r="B94" s="1"/>
      <c r="C94" s="1"/>
      <c r="D94" s="1"/>
    </row>
    <row r="95" spans="1:4" x14ac:dyDescent="0.3">
      <c r="A95"/>
      <c r="B95" s="1"/>
      <c r="C95" s="1"/>
      <c r="D95" s="1"/>
    </row>
    <row r="96" spans="1:4" x14ac:dyDescent="0.3">
      <c r="A96"/>
      <c r="B96" s="1"/>
      <c r="C96" s="1"/>
      <c r="D96" s="1"/>
    </row>
    <row r="97" spans="1:4" x14ac:dyDescent="0.3">
      <c r="A97"/>
      <c r="B97" s="1"/>
      <c r="C97" s="1"/>
      <c r="D97" s="1"/>
    </row>
    <row r="98" spans="1:4" x14ac:dyDescent="0.3">
      <c r="A98"/>
      <c r="B98" s="1"/>
      <c r="C98" s="1"/>
      <c r="D98" s="1"/>
    </row>
    <row r="99" spans="1:4" x14ac:dyDescent="0.3">
      <c r="A99"/>
      <c r="B99" s="1"/>
      <c r="C99" s="1"/>
      <c r="D99" s="1"/>
    </row>
    <row r="100" spans="1:4" x14ac:dyDescent="0.3">
      <c r="A100"/>
      <c r="B100" s="1"/>
      <c r="C100" s="1"/>
      <c r="D100" s="1"/>
    </row>
    <row r="101" spans="1:4" x14ac:dyDescent="0.3">
      <c r="A101"/>
      <c r="B101" s="1"/>
      <c r="C101" s="1"/>
      <c r="D101" s="1"/>
    </row>
    <row r="102" spans="1:4" x14ac:dyDescent="0.3">
      <c r="A102"/>
      <c r="B102" s="1"/>
      <c r="C102" s="1"/>
      <c r="D102" s="1"/>
    </row>
    <row r="103" spans="1:4" x14ac:dyDescent="0.3">
      <c r="A103"/>
      <c r="B103" s="1"/>
      <c r="C103" s="1"/>
      <c r="D103" s="1"/>
    </row>
    <row r="104" spans="1:4" x14ac:dyDescent="0.3">
      <c r="A104"/>
      <c r="B104" s="1"/>
      <c r="C104" s="1"/>
      <c r="D104" s="1"/>
    </row>
    <row r="105" spans="1:4" x14ac:dyDescent="0.3">
      <c r="A105"/>
      <c r="B105" s="1"/>
      <c r="C105" s="1"/>
      <c r="D105" s="1"/>
    </row>
    <row r="106" spans="1:4" x14ac:dyDescent="0.3">
      <c r="A106"/>
      <c r="B106" s="1"/>
      <c r="C106" s="1"/>
      <c r="D106" s="1"/>
    </row>
    <row r="107" spans="1:4" x14ac:dyDescent="0.3">
      <c r="A107"/>
      <c r="B107" s="1"/>
      <c r="C107" s="1"/>
      <c r="D107" s="1"/>
    </row>
    <row r="108" spans="1:4" x14ac:dyDescent="0.3">
      <c r="A108"/>
      <c r="B108" s="1"/>
      <c r="C108" s="1"/>
      <c r="D108" s="1"/>
    </row>
    <row r="109" spans="1:4" x14ac:dyDescent="0.3">
      <c r="A109"/>
      <c r="B109" s="1"/>
      <c r="C109" s="1"/>
      <c r="D109" s="1"/>
    </row>
    <row r="110" spans="1:4" x14ac:dyDescent="0.3">
      <c r="A110"/>
      <c r="B110" s="1"/>
      <c r="C110" s="1"/>
      <c r="D110" s="1"/>
    </row>
    <row r="111" spans="1:4" x14ac:dyDescent="0.3">
      <c r="A111"/>
      <c r="B111" s="1"/>
      <c r="C111" s="1"/>
      <c r="D111" s="1"/>
    </row>
    <row r="112" spans="1:4" x14ac:dyDescent="0.3">
      <c r="A112"/>
      <c r="B112" s="1"/>
      <c r="C112" s="1"/>
      <c r="D112" s="1"/>
    </row>
    <row r="113" spans="1:4" x14ac:dyDescent="0.3">
      <c r="A113"/>
      <c r="B113" s="1"/>
      <c r="C113" s="1"/>
      <c r="D113" s="1"/>
    </row>
    <row r="114" spans="1:4" x14ac:dyDescent="0.3">
      <c r="A114"/>
      <c r="B114" s="1"/>
      <c r="C114" s="1"/>
      <c r="D114" s="1"/>
    </row>
    <row r="115" spans="1:4" x14ac:dyDescent="0.3">
      <c r="A115"/>
      <c r="B115" s="1"/>
      <c r="C115" s="1"/>
      <c r="D115" s="1"/>
    </row>
    <row r="116" spans="1:4" x14ac:dyDescent="0.3">
      <c r="A116"/>
      <c r="B116" s="1"/>
      <c r="C116" s="1"/>
      <c r="D116" s="1"/>
    </row>
    <row r="117" spans="1:4" x14ac:dyDescent="0.3">
      <c r="A117"/>
      <c r="B117" s="1"/>
      <c r="C117" s="1"/>
      <c r="D117" s="1"/>
    </row>
    <row r="118" spans="1:4" x14ac:dyDescent="0.3">
      <c r="A118"/>
      <c r="B118" s="1"/>
      <c r="C118" s="1"/>
      <c r="D118" s="1"/>
    </row>
    <row r="119" spans="1:4" x14ac:dyDescent="0.3">
      <c r="A119"/>
      <c r="B119" s="1"/>
      <c r="C119" s="1"/>
      <c r="D119" s="1"/>
    </row>
    <row r="120" spans="1:4" x14ac:dyDescent="0.3">
      <c r="A120"/>
      <c r="B120" s="1"/>
      <c r="C120" s="1"/>
      <c r="D120" s="1"/>
    </row>
    <row r="121" spans="1:4" x14ac:dyDescent="0.3">
      <c r="A121"/>
      <c r="B121" s="1"/>
      <c r="C121" s="1"/>
      <c r="D121" s="1"/>
    </row>
    <row r="122" spans="1:4" x14ac:dyDescent="0.3">
      <c r="A122"/>
      <c r="B122" s="1"/>
      <c r="C122" s="1"/>
      <c r="D122" s="1"/>
    </row>
    <row r="123" spans="1:4" x14ac:dyDescent="0.3">
      <c r="A123"/>
      <c r="B123" s="1"/>
      <c r="C123" s="1"/>
      <c r="D123" s="1"/>
    </row>
    <row r="124" spans="1:4" x14ac:dyDescent="0.3">
      <c r="A124"/>
      <c r="B124" s="1"/>
      <c r="C124" s="1"/>
      <c r="D124" s="1"/>
    </row>
    <row r="125" spans="1:4" x14ac:dyDescent="0.3">
      <c r="A125"/>
      <c r="B125" s="1"/>
      <c r="C125" s="1"/>
      <c r="D125" s="1"/>
    </row>
    <row r="126" spans="1:4" x14ac:dyDescent="0.3">
      <c r="A126"/>
      <c r="B126" s="1"/>
      <c r="C126" s="1"/>
      <c r="D126" s="1"/>
    </row>
    <row r="127" spans="1:4" x14ac:dyDescent="0.3">
      <c r="A127"/>
      <c r="B127" s="1"/>
      <c r="C127" s="1"/>
      <c r="D127" s="1"/>
    </row>
    <row r="128" spans="1:4" x14ac:dyDescent="0.3">
      <c r="A128"/>
      <c r="B128" s="1"/>
      <c r="C128" s="1"/>
      <c r="D128" s="1"/>
    </row>
    <row r="129" spans="1:4" x14ac:dyDescent="0.3">
      <c r="A129"/>
      <c r="B129" s="1"/>
      <c r="C129" s="1"/>
      <c r="D129" s="1"/>
    </row>
    <row r="130" spans="1:4" x14ac:dyDescent="0.3">
      <c r="A130"/>
      <c r="B130" s="1"/>
      <c r="C130" s="1"/>
      <c r="D130" s="1"/>
    </row>
    <row r="131" spans="1:4" x14ac:dyDescent="0.3">
      <c r="A131"/>
      <c r="B131" s="1"/>
      <c r="C131" s="1"/>
      <c r="D131" s="1"/>
    </row>
    <row r="132" spans="1:4" x14ac:dyDescent="0.3">
      <c r="A132"/>
      <c r="B132" s="1"/>
      <c r="C132" s="1"/>
      <c r="D132" s="1"/>
    </row>
    <row r="133" spans="1:4" x14ac:dyDescent="0.3">
      <c r="A133"/>
      <c r="B133" s="1"/>
      <c r="C133" s="1"/>
      <c r="D133" s="1"/>
    </row>
    <row r="134" spans="1:4" x14ac:dyDescent="0.3">
      <c r="A134"/>
      <c r="B134" s="1"/>
      <c r="C134" s="1"/>
      <c r="D134" s="1"/>
    </row>
    <row r="135" spans="1:4" x14ac:dyDescent="0.3">
      <c r="A135"/>
      <c r="B135" s="1"/>
      <c r="C135" s="1"/>
      <c r="D135" s="1"/>
    </row>
    <row r="136" spans="1:4" x14ac:dyDescent="0.3">
      <c r="A136"/>
      <c r="B136" s="1"/>
      <c r="C136" s="1"/>
      <c r="D136" s="1"/>
    </row>
    <row r="137" spans="1:4" x14ac:dyDescent="0.3">
      <c r="A137"/>
      <c r="B137" s="1"/>
      <c r="C137" s="1"/>
      <c r="D137" s="1"/>
    </row>
    <row r="138" spans="1:4" x14ac:dyDescent="0.3">
      <c r="A138"/>
      <c r="B138" s="1"/>
      <c r="C138" s="1"/>
      <c r="D138" s="1"/>
    </row>
    <row r="139" spans="1:4" x14ac:dyDescent="0.3">
      <c r="A139"/>
      <c r="B139" s="1"/>
      <c r="C139" s="1"/>
      <c r="D139" s="1"/>
    </row>
    <row r="140" spans="1:4" x14ac:dyDescent="0.3">
      <c r="A140"/>
      <c r="B140" s="1"/>
      <c r="C140" s="1"/>
      <c r="D140" s="1"/>
    </row>
    <row r="141" spans="1:4" x14ac:dyDescent="0.3">
      <c r="A141"/>
      <c r="B141" s="1"/>
      <c r="C141" s="1"/>
      <c r="D141" s="1"/>
    </row>
    <row r="142" spans="1:4" x14ac:dyDescent="0.3">
      <c r="A142"/>
      <c r="B142" s="1"/>
      <c r="C142" s="1"/>
      <c r="D142" s="1"/>
    </row>
    <row r="143" spans="1:4" x14ac:dyDescent="0.3">
      <c r="A143"/>
      <c r="B143" s="1"/>
      <c r="C143" s="1"/>
      <c r="D143" s="1"/>
    </row>
    <row r="144" spans="1:4" x14ac:dyDescent="0.3">
      <c r="A144"/>
      <c r="B144" s="1"/>
      <c r="C144" s="1"/>
      <c r="D144" s="1"/>
    </row>
    <row r="145" spans="1:4" x14ac:dyDescent="0.3">
      <c r="A145"/>
      <c r="B145" s="1"/>
      <c r="C145" s="1"/>
      <c r="D145" s="1"/>
    </row>
    <row r="146" spans="1:4" x14ac:dyDescent="0.3">
      <c r="A146"/>
      <c r="B146" s="1"/>
      <c r="C146" s="1"/>
      <c r="D146" s="1"/>
    </row>
    <row r="147" spans="1:4" x14ac:dyDescent="0.3">
      <c r="A147"/>
      <c r="B147" s="1"/>
      <c r="C147" s="1"/>
      <c r="D147" s="1"/>
    </row>
    <row r="148" spans="1:4" x14ac:dyDescent="0.3">
      <c r="A148"/>
      <c r="B148" s="1"/>
      <c r="C148" s="1"/>
      <c r="D148" s="1"/>
    </row>
    <row r="149" spans="1:4" x14ac:dyDescent="0.3">
      <c r="A149"/>
      <c r="B149" s="1"/>
      <c r="C149" s="1"/>
      <c r="D149" s="1"/>
    </row>
    <row r="150" spans="1:4" x14ac:dyDescent="0.3">
      <c r="A150"/>
      <c r="B150" s="1"/>
      <c r="C150" s="1"/>
      <c r="D150" s="1"/>
    </row>
    <row r="151" spans="1:4" x14ac:dyDescent="0.3">
      <c r="A151"/>
      <c r="B151" s="1"/>
      <c r="C151" s="1"/>
      <c r="D151" s="1"/>
    </row>
    <row r="152" spans="1:4" x14ac:dyDescent="0.3">
      <c r="A152"/>
      <c r="B152" s="1"/>
      <c r="C152" s="1"/>
      <c r="D152" s="1"/>
    </row>
    <row r="153" spans="1:4" x14ac:dyDescent="0.3">
      <c r="A153"/>
      <c r="B153" s="1"/>
      <c r="C153" s="1"/>
      <c r="D153" s="1"/>
    </row>
    <row r="154" spans="1:4" x14ac:dyDescent="0.3">
      <c r="A154"/>
      <c r="B154" s="1"/>
      <c r="C154" s="1"/>
      <c r="D154" s="1"/>
    </row>
    <row r="155" spans="1:4" x14ac:dyDescent="0.3">
      <c r="A155"/>
      <c r="B155" s="1"/>
      <c r="C155" s="1"/>
      <c r="D155" s="1"/>
    </row>
    <row r="156" spans="1:4" x14ac:dyDescent="0.3">
      <c r="A156"/>
      <c r="B156" s="1"/>
      <c r="C156" s="1"/>
      <c r="D156" s="1"/>
    </row>
    <row r="157" spans="1:4" x14ac:dyDescent="0.3">
      <c r="A157"/>
      <c r="B157" s="1"/>
      <c r="C157" s="1"/>
      <c r="D157" s="1"/>
    </row>
    <row r="158" spans="1:4" x14ac:dyDescent="0.3">
      <c r="A158"/>
      <c r="B158" s="1"/>
      <c r="C158" s="1"/>
      <c r="D158" s="1"/>
    </row>
    <row r="159" spans="1:4" x14ac:dyDescent="0.3">
      <c r="A159"/>
      <c r="B159" s="1"/>
      <c r="C159" s="1"/>
      <c r="D159" s="1"/>
    </row>
    <row r="160" spans="1:4" x14ac:dyDescent="0.3">
      <c r="A160"/>
      <c r="B160" s="1"/>
      <c r="C160" s="1"/>
      <c r="D160" s="1"/>
    </row>
    <row r="161" spans="1:4" x14ac:dyDescent="0.3">
      <c r="A161"/>
      <c r="B161" s="1"/>
      <c r="C161" s="1"/>
      <c r="D161" s="1"/>
    </row>
    <row r="162" spans="1:4" x14ac:dyDescent="0.3">
      <c r="A162"/>
      <c r="B162" s="1"/>
      <c r="C162" s="1"/>
      <c r="D162" s="1"/>
    </row>
    <row r="163" spans="1:4" x14ac:dyDescent="0.3">
      <c r="A163"/>
      <c r="B163" s="1"/>
      <c r="C163" s="1"/>
      <c r="D163" s="1"/>
    </row>
    <row r="164" spans="1:4" x14ac:dyDescent="0.3">
      <c r="A164"/>
      <c r="B164" s="1"/>
      <c r="C164" s="1"/>
      <c r="D164" s="1"/>
    </row>
    <row r="165" spans="1:4" x14ac:dyDescent="0.3">
      <c r="A165"/>
      <c r="B165" s="1"/>
      <c r="C165" s="1"/>
      <c r="D165" s="1"/>
    </row>
    <row r="166" spans="1:4" x14ac:dyDescent="0.3">
      <c r="A166"/>
      <c r="B166" s="1"/>
      <c r="C166" s="1"/>
      <c r="D166" s="1"/>
    </row>
    <row r="167" spans="1:4" x14ac:dyDescent="0.3">
      <c r="A167"/>
      <c r="B167" s="1"/>
      <c r="C167" s="1"/>
      <c r="D167" s="1"/>
    </row>
    <row r="168" spans="1:4" x14ac:dyDescent="0.3">
      <c r="A168"/>
      <c r="B168" s="1"/>
      <c r="C168" s="1"/>
      <c r="D168" s="1"/>
    </row>
    <row r="169" spans="1:4" x14ac:dyDescent="0.3">
      <c r="A169"/>
      <c r="B169" s="1"/>
      <c r="C169" s="1"/>
      <c r="D169" s="1"/>
    </row>
    <row r="170" spans="1:4" x14ac:dyDescent="0.3">
      <c r="A170"/>
      <c r="B170" s="1"/>
      <c r="C170" s="1"/>
      <c r="D170" s="1"/>
    </row>
    <row r="171" spans="1:4" x14ac:dyDescent="0.3">
      <c r="A171"/>
      <c r="B171" s="1"/>
      <c r="C171" s="1"/>
      <c r="D171" s="1"/>
    </row>
    <row r="172" spans="1:4" x14ac:dyDescent="0.3">
      <c r="A172"/>
      <c r="B172" s="1"/>
      <c r="C172" s="1"/>
      <c r="D172" s="1"/>
    </row>
    <row r="173" spans="1:4" x14ac:dyDescent="0.3">
      <c r="A173"/>
      <c r="B173" s="1"/>
      <c r="C173" s="1"/>
      <c r="D173" s="1"/>
    </row>
    <row r="174" spans="1:4" x14ac:dyDescent="0.3">
      <c r="A174"/>
      <c r="B174" s="1"/>
      <c r="C174" s="1"/>
      <c r="D174" s="1"/>
    </row>
    <row r="175" spans="1:4" x14ac:dyDescent="0.3">
      <c r="A175"/>
      <c r="B175" s="1"/>
      <c r="C175" s="1"/>
      <c r="D175" s="1"/>
    </row>
    <row r="176" spans="1:4" x14ac:dyDescent="0.3">
      <c r="A176"/>
    </row>
    <row r="177" spans="1:1" x14ac:dyDescent="0.3">
      <c r="A177"/>
    </row>
    <row r="178" spans="1:1" x14ac:dyDescent="0.3">
      <c r="A178"/>
    </row>
    <row r="179" spans="1:1" x14ac:dyDescent="0.3">
      <c r="A179"/>
    </row>
    <row r="180" spans="1:1" x14ac:dyDescent="0.3">
      <c r="A180"/>
    </row>
    <row r="181" spans="1:1" x14ac:dyDescent="0.3">
      <c r="A181"/>
    </row>
    <row r="182" spans="1:1" x14ac:dyDescent="0.3">
      <c r="A182"/>
    </row>
    <row r="183" spans="1:1" x14ac:dyDescent="0.3">
      <c r="A183"/>
    </row>
    <row r="184" spans="1:1" x14ac:dyDescent="0.3">
      <c r="A184"/>
    </row>
    <row r="185" spans="1:1" x14ac:dyDescent="0.3">
      <c r="A185"/>
    </row>
    <row r="186" spans="1:1" x14ac:dyDescent="0.3">
      <c r="A186"/>
    </row>
    <row r="187" spans="1:1" x14ac:dyDescent="0.3">
      <c r="A187"/>
    </row>
    <row r="188" spans="1:1" x14ac:dyDescent="0.3">
      <c r="A188"/>
    </row>
    <row r="189" spans="1:1" x14ac:dyDescent="0.3">
      <c r="A189"/>
    </row>
    <row r="190" spans="1:1" x14ac:dyDescent="0.3">
      <c r="A190"/>
    </row>
    <row r="191" spans="1:1" x14ac:dyDescent="0.3">
      <c r="A191"/>
    </row>
    <row r="192" spans="1:1" x14ac:dyDescent="0.3">
      <c r="A192"/>
    </row>
    <row r="193" spans="1:1" x14ac:dyDescent="0.3">
      <c r="A193"/>
    </row>
    <row r="194" spans="1:1" x14ac:dyDescent="0.3">
      <c r="A194"/>
    </row>
    <row r="195" spans="1:1" x14ac:dyDescent="0.3">
      <c r="A195"/>
    </row>
    <row r="196" spans="1:1" x14ac:dyDescent="0.3">
      <c r="A196"/>
    </row>
    <row r="197" spans="1:1" x14ac:dyDescent="0.3">
      <c r="A197"/>
    </row>
    <row r="198" spans="1:1" x14ac:dyDescent="0.3">
      <c r="A198"/>
    </row>
    <row r="199" spans="1:1" x14ac:dyDescent="0.3">
      <c r="A199"/>
    </row>
    <row r="200" spans="1:1" x14ac:dyDescent="0.3">
      <c r="A200"/>
    </row>
    <row r="201" spans="1:1" x14ac:dyDescent="0.3">
      <c r="A201"/>
    </row>
    <row r="202" spans="1:1" x14ac:dyDescent="0.3">
      <c r="A202"/>
    </row>
    <row r="203" spans="1:1" x14ac:dyDescent="0.3">
      <c r="A203"/>
    </row>
    <row r="204" spans="1:1" x14ac:dyDescent="0.3">
      <c r="A204"/>
    </row>
    <row r="205" spans="1:1" x14ac:dyDescent="0.3">
      <c r="A205"/>
    </row>
    <row r="206" spans="1:1" x14ac:dyDescent="0.3">
      <c r="A206"/>
    </row>
    <row r="207" spans="1:1" x14ac:dyDescent="0.3">
      <c r="A207"/>
    </row>
    <row r="208" spans="1:1" x14ac:dyDescent="0.3">
      <c r="A208"/>
    </row>
    <row r="209" spans="1:1" x14ac:dyDescent="0.3">
      <c r="A209"/>
    </row>
    <row r="210" spans="1:1" x14ac:dyDescent="0.3">
      <c r="A210"/>
    </row>
    <row r="211" spans="1:1" x14ac:dyDescent="0.3">
      <c r="A211"/>
    </row>
    <row r="212" spans="1:1" x14ac:dyDescent="0.3">
      <c r="A212"/>
    </row>
    <row r="213" spans="1:1" x14ac:dyDescent="0.3">
      <c r="A213"/>
    </row>
    <row r="214" spans="1:1" x14ac:dyDescent="0.3">
      <c r="A214"/>
    </row>
    <row r="215" spans="1:1" x14ac:dyDescent="0.3">
      <c r="A215"/>
    </row>
    <row r="216" spans="1:1" x14ac:dyDescent="0.3">
      <c r="A216"/>
    </row>
    <row r="217" spans="1:1" x14ac:dyDescent="0.3">
      <c r="A217"/>
    </row>
    <row r="218" spans="1:1" x14ac:dyDescent="0.3">
      <c r="A218"/>
    </row>
    <row r="219" spans="1:1" x14ac:dyDescent="0.3">
      <c r="A219"/>
    </row>
    <row r="220" spans="1:1" x14ac:dyDescent="0.3">
      <c r="A220"/>
    </row>
    <row r="221" spans="1:1" x14ac:dyDescent="0.3">
      <c r="A221"/>
    </row>
    <row r="222" spans="1:1" x14ac:dyDescent="0.3">
      <c r="A222"/>
    </row>
    <row r="223" spans="1:1" x14ac:dyDescent="0.3">
      <c r="A223"/>
    </row>
    <row r="224" spans="1:1" x14ac:dyDescent="0.3">
      <c r="A224"/>
    </row>
    <row r="225" spans="1:1" x14ac:dyDescent="0.3">
      <c r="A225"/>
    </row>
    <row r="226" spans="1:1" x14ac:dyDescent="0.3">
      <c r="A226"/>
    </row>
    <row r="227" spans="1:1" x14ac:dyDescent="0.3">
      <c r="A227"/>
    </row>
    <row r="228" spans="1:1" x14ac:dyDescent="0.3">
      <c r="A228"/>
    </row>
    <row r="229" spans="1:1" x14ac:dyDescent="0.3">
      <c r="A229"/>
    </row>
    <row r="230" spans="1:1" x14ac:dyDescent="0.3">
      <c r="A230"/>
    </row>
    <row r="231" spans="1:1" x14ac:dyDescent="0.3">
      <c r="A231"/>
    </row>
    <row r="232" spans="1:1" x14ac:dyDescent="0.3">
      <c r="A232"/>
    </row>
    <row r="233" spans="1:1" x14ac:dyDescent="0.3">
      <c r="A233"/>
    </row>
    <row r="234" spans="1:1" x14ac:dyDescent="0.3">
      <c r="A234"/>
    </row>
    <row r="235" spans="1:1" x14ac:dyDescent="0.3">
      <c r="A235"/>
    </row>
    <row r="236" spans="1:1" x14ac:dyDescent="0.3">
      <c r="A236"/>
    </row>
    <row r="237" spans="1:1" x14ac:dyDescent="0.3">
      <c r="A237"/>
    </row>
    <row r="238" spans="1:1" x14ac:dyDescent="0.3">
      <c r="A238"/>
    </row>
    <row r="239" spans="1:1" x14ac:dyDescent="0.3">
      <c r="A239"/>
    </row>
    <row r="240" spans="1:1" x14ac:dyDescent="0.3">
      <c r="A240"/>
    </row>
    <row r="241" spans="1:1" x14ac:dyDescent="0.3">
      <c r="A241"/>
    </row>
    <row r="242" spans="1:1" x14ac:dyDescent="0.3">
      <c r="A242"/>
    </row>
    <row r="243" spans="1:1" x14ac:dyDescent="0.3">
      <c r="A243"/>
    </row>
    <row r="244" spans="1:1" x14ac:dyDescent="0.3">
      <c r="A244"/>
    </row>
    <row r="245" spans="1:1" x14ac:dyDescent="0.3">
      <c r="A245"/>
    </row>
    <row r="246" spans="1:1" x14ac:dyDescent="0.3">
      <c r="A246"/>
    </row>
    <row r="247" spans="1:1" x14ac:dyDescent="0.3">
      <c r="A247"/>
    </row>
  </sheetData>
  <mergeCells count="1">
    <mergeCell ref="B1:AH1"/>
  </mergeCells>
  <pageMargins left="0.7" right="0.7" top="0.75" bottom="0.75" header="0.3" footer="0.3"/>
  <legacyDrawing r:id="rId1"/>
</worksheet>
</file>

<file path=xl/worksheets/sheet10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700-000000000000}">
  <sheetPr codeName="Sheet109">
    <tabColor theme="2" tint="-0.499984740745262"/>
  </sheetPr>
  <dimension ref="A1:BQ247"/>
  <sheetViews>
    <sheetView workbookViewId="0">
      <selection activeCell="B4" sqref="B4:AQ175"/>
    </sheetView>
  </sheetViews>
  <sheetFormatPr defaultColWidth="9.44140625" defaultRowHeight="14.4" x14ac:dyDescent="0.3"/>
  <cols>
    <col min="1" max="1" width="14.44140625" style="37" bestFit="1" customWidth="1"/>
    <col min="2" max="4" width="9.44140625" style="185"/>
  </cols>
  <sheetData>
    <row r="1" spans="1:69" s="37" customFormat="1" x14ac:dyDescent="0.3">
      <c r="A1" s="253"/>
      <c r="B1" s="880" t="s">
        <v>569</v>
      </c>
      <c r="C1" s="881"/>
      <c r="D1" s="881"/>
      <c r="E1" s="881"/>
      <c r="F1" s="881"/>
      <c r="G1" s="881"/>
      <c r="H1" s="881"/>
      <c r="I1" s="881"/>
      <c r="J1" s="881"/>
      <c r="K1" s="881"/>
      <c r="L1" s="881"/>
      <c r="M1" s="881"/>
      <c r="N1" s="881"/>
      <c r="O1" s="881"/>
      <c r="P1" s="881"/>
      <c r="Q1" s="881"/>
      <c r="R1" s="881"/>
      <c r="S1" s="881"/>
      <c r="T1" s="881"/>
      <c r="U1" s="881"/>
      <c r="V1" s="881"/>
      <c r="W1" s="881"/>
      <c r="X1" s="881"/>
      <c r="Y1" s="881"/>
      <c r="Z1" s="881"/>
      <c r="AA1" s="881"/>
      <c r="AB1" s="881"/>
      <c r="AC1" s="881"/>
      <c r="AD1" s="881"/>
      <c r="AE1" s="881"/>
      <c r="AF1" s="881"/>
      <c r="AG1" s="881"/>
      <c r="AH1" s="881"/>
      <c r="AI1" s="254"/>
      <c r="AJ1" s="254"/>
      <c r="AK1" s="254"/>
      <c r="AL1" s="254"/>
      <c r="AM1" s="254"/>
      <c r="AN1" s="254"/>
      <c r="AO1" s="254"/>
      <c r="AP1" s="254"/>
      <c r="AQ1" s="254"/>
      <c r="AR1" s="254"/>
      <c r="AS1" s="254"/>
      <c r="AT1" s="254"/>
      <c r="AU1" s="254"/>
      <c r="AV1" s="254"/>
      <c r="AW1" s="254"/>
      <c r="AX1" s="254"/>
      <c r="AY1" s="254"/>
      <c r="AZ1" s="254"/>
      <c r="BA1" s="254"/>
      <c r="BB1" s="254"/>
      <c r="BC1" s="254"/>
      <c r="BD1" s="254"/>
      <c r="BE1" s="254"/>
      <c r="BF1" s="254"/>
      <c r="BG1" s="254"/>
      <c r="BH1" s="254"/>
      <c r="BI1" s="254"/>
      <c r="BJ1" s="254"/>
      <c r="BK1" s="254"/>
      <c r="BL1" s="254"/>
      <c r="BM1" s="254"/>
      <c r="BN1" s="254"/>
      <c r="BO1" s="254"/>
      <c r="BP1" s="254"/>
      <c r="BQ1" s="254"/>
    </row>
    <row r="2" spans="1:69" s="37" customFormat="1" x14ac:dyDescent="0.3">
      <c r="A2" s="253"/>
      <c r="B2" s="254" t="s">
        <v>288</v>
      </c>
      <c r="C2" s="254" t="s">
        <v>287</v>
      </c>
      <c r="D2" s="254" t="s">
        <v>289</v>
      </c>
      <c r="E2" s="254">
        <v>1991</v>
      </c>
      <c r="F2" s="254">
        <v>1992</v>
      </c>
      <c r="G2" s="254">
        <v>1993</v>
      </c>
      <c r="H2" s="254">
        <v>1994</v>
      </c>
      <c r="I2" s="254">
        <v>1995</v>
      </c>
      <c r="J2" s="254">
        <v>1996</v>
      </c>
      <c r="K2" s="254">
        <v>1997</v>
      </c>
      <c r="L2" s="254">
        <v>1998</v>
      </c>
      <c r="M2" s="254">
        <v>1999</v>
      </c>
      <c r="N2" s="254">
        <v>2000</v>
      </c>
      <c r="O2" s="254">
        <v>2001</v>
      </c>
      <c r="P2" s="254">
        <v>2002</v>
      </c>
      <c r="Q2" s="254">
        <v>2003</v>
      </c>
      <c r="R2" s="254">
        <v>2004</v>
      </c>
      <c r="S2" s="254">
        <v>2005</v>
      </c>
      <c r="T2" s="254">
        <v>2006</v>
      </c>
      <c r="U2" s="254">
        <v>2007</v>
      </c>
      <c r="V2" s="254">
        <v>2008</v>
      </c>
      <c r="W2" s="254">
        <v>2009</v>
      </c>
      <c r="X2" s="254">
        <v>2010</v>
      </c>
      <c r="Y2" s="254">
        <v>2011</v>
      </c>
      <c r="Z2" s="254">
        <v>2012</v>
      </c>
      <c r="AA2" s="254">
        <v>2013</v>
      </c>
      <c r="AB2" s="254">
        <v>2014</v>
      </c>
      <c r="AC2" s="254">
        <v>2015</v>
      </c>
      <c r="AD2" s="254">
        <v>2016</v>
      </c>
      <c r="AE2" s="254">
        <v>2017</v>
      </c>
      <c r="AF2" s="254">
        <v>2018</v>
      </c>
      <c r="AG2" s="254">
        <v>2019</v>
      </c>
      <c r="AH2" s="254">
        <v>2020</v>
      </c>
      <c r="AI2" s="254"/>
      <c r="AJ2" s="254"/>
      <c r="AK2" s="254"/>
      <c r="AL2" s="254"/>
      <c r="AM2" s="254"/>
      <c r="AN2" s="254"/>
      <c r="AO2" s="254"/>
      <c r="AP2" s="254"/>
      <c r="AQ2" s="254"/>
      <c r="AR2" s="254"/>
      <c r="AS2" s="254"/>
      <c r="AT2" s="254"/>
      <c r="AU2" s="254"/>
      <c r="AV2" s="254"/>
      <c r="AW2" s="254"/>
      <c r="AX2" s="254"/>
      <c r="AY2" s="254"/>
      <c r="AZ2" s="254"/>
      <c r="BA2" s="254"/>
      <c r="BB2" s="254"/>
      <c r="BC2" s="254"/>
      <c r="BD2" s="254"/>
      <c r="BE2" s="254"/>
      <c r="BF2" s="254"/>
      <c r="BG2" s="254"/>
      <c r="BH2" s="254"/>
      <c r="BI2" s="254"/>
      <c r="BJ2" s="254"/>
      <c r="BK2" s="254"/>
      <c r="BL2" s="254"/>
      <c r="BM2" s="254"/>
      <c r="BN2" s="254"/>
      <c r="BO2" s="254"/>
      <c r="BP2" s="254"/>
      <c r="BQ2" s="254"/>
    </row>
    <row r="3" spans="1:69" s="27" customFormat="1" x14ac:dyDescent="0.3">
      <c r="A3" s="255"/>
      <c r="B3" s="256" t="s">
        <v>323</v>
      </c>
      <c r="C3" s="256" t="s">
        <v>324</v>
      </c>
      <c r="D3" s="256" t="s">
        <v>325</v>
      </c>
      <c r="E3" s="256" t="s">
        <v>326</v>
      </c>
      <c r="F3" s="256" t="s">
        <v>327</v>
      </c>
      <c r="G3" s="256" t="s">
        <v>328</v>
      </c>
      <c r="H3" s="256" t="s">
        <v>329</v>
      </c>
      <c r="I3" s="256" t="s">
        <v>330</v>
      </c>
      <c r="J3" s="256" t="s">
        <v>331</v>
      </c>
      <c r="K3" s="256" t="s">
        <v>332</v>
      </c>
      <c r="L3" s="256" t="s">
        <v>333</v>
      </c>
      <c r="M3" s="256" t="s">
        <v>334</v>
      </c>
      <c r="N3" s="256" t="s">
        <v>335</v>
      </c>
      <c r="O3" s="256" t="s">
        <v>336</v>
      </c>
      <c r="P3" s="256" t="s">
        <v>337</v>
      </c>
      <c r="Q3" s="256" t="s">
        <v>338</v>
      </c>
      <c r="R3" s="256" t="s">
        <v>339</v>
      </c>
      <c r="S3" s="256" t="s">
        <v>340</v>
      </c>
      <c r="T3" s="256" t="s">
        <v>341</v>
      </c>
      <c r="U3" s="256" t="s">
        <v>342</v>
      </c>
      <c r="V3" s="256" t="s">
        <v>343</v>
      </c>
      <c r="W3" s="256" t="s">
        <v>344</v>
      </c>
      <c r="X3" s="256" t="s">
        <v>345</v>
      </c>
      <c r="Y3" s="256" t="s">
        <v>346</v>
      </c>
      <c r="Z3" s="256" t="s">
        <v>347</v>
      </c>
      <c r="AA3" s="256" t="s">
        <v>348</v>
      </c>
      <c r="AB3" s="256" t="s">
        <v>349</v>
      </c>
      <c r="AC3" s="256" t="s">
        <v>350</v>
      </c>
      <c r="AD3" s="256" t="s">
        <v>351</v>
      </c>
      <c r="AE3" s="256" t="s">
        <v>352</v>
      </c>
      <c r="AF3" s="256" t="s">
        <v>353</v>
      </c>
      <c r="AG3" s="256" t="s">
        <v>354</v>
      </c>
      <c r="AH3" s="256" t="s">
        <v>355</v>
      </c>
      <c r="AI3" s="256"/>
      <c r="AJ3" s="256"/>
      <c r="AK3" s="256"/>
      <c r="AL3" s="256"/>
      <c r="AM3" s="256"/>
      <c r="AN3" s="256"/>
      <c r="AO3" s="256"/>
      <c r="AP3" s="256"/>
      <c r="AQ3" s="256"/>
      <c r="AR3" s="256"/>
      <c r="AS3" s="256"/>
      <c r="AT3" s="256"/>
      <c r="AU3" s="256"/>
      <c r="AV3" s="256"/>
      <c r="AW3" s="256"/>
      <c r="AX3" s="256"/>
      <c r="AY3" s="256"/>
      <c r="AZ3" s="256"/>
      <c r="BA3" s="256"/>
      <c r="BB3" s="256"/>
      <c r="BC3" s="256"/>
      <c r="BD3" s="256"/>
      <c r="BE3" s="256"/>
      <c r="BF3" s="256"/>
      <c r="BG3" s="256"/>
      <c r="BH3" s="256"/>
      <c r="BI3" s="256"/>
      <c r="BJ3" s="256"/>
      <c r="BK3" s="256"/>
      <c r="BL3" s="256"/>
      <c r="BM3" s="256"/>
      <c r="BN3" s="256"/>
      <c r="BO3" s="256"/>
      <c r="BP3" s="256"/>
      <c r="BQ3" s="256"/>
    </row>
    <row r="4" spans="1:69" x14ac:dyDescent="0.3">
      <c r="A4" s="257">
        <f ca="1">DATE(LOOKUP(Comparison!$D$3,TimestepID,StartYear),1,1)</f>
        <v>46023</v>
      </c>
      <c r="B4" s="1">
        <v>0</v>
      </c>
      <c r="C4" s="1">
        <v>0</v>
      </c>
      <c r="D4" s="1">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row>
    <row r="5" spans="1:69" x14ac:dyDescent="0.3">
      <c r="A5" s="257">
        <f ca="1">IF(EDATE($A$4,12)&lt;=EDATE(DATE(LOOKUP(Comparison!$D$3,TimestepID,StartYear),1,1),(LOOKUP(Comparison!$B$6,TimestepID,Duration)-1)),EDATE(A4,12),"")</f>
        <v>46388</v>
      </c>
      <c r="B5" s="1">
        <v>1</v>
      </c>
      <c r="C5" s="1">
        <v>0</v>
      </c>
      <c r="D5" s="1">
        <v>0</v>
      </c>
      <c r="E5">
        <v>0</v>
      </c>
      <c r="F5">
        <v>1</v>
      </c>
      <c r="G5">
        <v>0</v>
      </c>
      <c r="H5">
        <v>1</v>
      </c>
      <c r="I5">
        <v>1</v>
      </c>
      <c r="J5">
        <v>1</v>
      </c>
      <c r="K5">
        <v>0</v>
      </c>
      <c r="L5">
        <v>0</v>
      </c>
      <c r="M5">
        <v>0</v>
      </c>
      <c r="N5">
        <v>0</v>
      </c>
      <c r="O5">
        <v>0</v>
      </c>
      <c r="P5">
        <v>0</v>
      </c>
      <c r="Q5">
        <v>0</v>
      </c>
      <c r="R5">
        <v>0</v>
      </c>
      <c r="S5">
        <v>0</v>
      </c>
      <c r="T5">
        <v>0</v>
      </c>
      <c r="U5">
        <v>1</v>
      </c>
      <c r="V5">
        <v>0</v>
      </c>
      <c r="W5">
        <v>0</v>
      </c>
      <c r="X5">
        <v>1</v>
      </c>
      <c r="Y5">
        <v>0</v>
      </c>
      <c r="Z5">
        <v>0</v>
      </c>
      <c r="AA5">
        <v>0</v>
      </c>
      <c r="AB5">
        <v>0</v>
      </c>
      <c r="AC5">
        <v>0</v>
      </c>
      <c r="AD5">
        <v>1</v>
      </c>
      <c r="AE5">
        <v>0</v>
      </c>
      <c r="AF5">
        <v>1</v>
      </c>
      <c r="AG5">
        <v>0</v>
      </c>
      <c r="AH5">
        <v>0</v>
      </c>
    </row>
    <row r="6" spans="1:69" x14ac:dyDescent="0.3">
      <c r="A6" s="257">
        <f ca="1">IF(EDATE($A$4,24)&lt;=EDATE(DATE(LOOKUP(Comparison!$D$3,TimestepID,StartYear),12,31),(LOOKUP(Comparison!$B$6,TimestepID,Duration)-1)),EDATE(A5,12),"")</f>
        <v>46753</v>
      </c>
      <c r="B6" s="1">
        <v>0</v>
      </c>
      <c r="C6" s="1">
        <v>0</v>
      </c>
      <c r="D6" s="1">
        <v>1</v>
      </c>
      <c r="E6">
        <v>1</v>
      </c>
      <c r="F6">
        <v>0</v>
      </c>
      <c r="G6">
        <v>1</v>
      </c>
      <c r="H6">
        <v>0</v>
      </c>
      <c r="I6">
        <v>0</v>
      </c>
      <c r="J6">
        <v>0</v>
      </c>
      <c r="K6">
        <v>0</v>
      </c>
      <c r="L6">
        <v>0</v>
      </c>
      <c r="M6">
        <v>0</v>
      </c>
      <c r="N6">
        <v>0</v>
      </c>
      <c r="O6">
        <v>0</v>
      </c>
      <c r="P6">
        <v>0</v>
      </c>
      <c r="Q6">
        <v>1</v>
      </c>
      <c r="R6">
        <v>0</v>
      </c>
      <c r="S6">
        <v>0</v>
      </c>
      <c r="T6">
        <v>1</v>
      </c>
      <c r="U6">
        <v>0</v>
      </c>
      <c r="V6">
        <v>0</v>
      </c>
      <c r="W6">
        <v>1</v>
      </c>
      <c r="X6">
        <v>0</v>
      </c>
      <c r="Y6">
        <v>0</v>
      </c>
      <c r="Z6">
        <v>0</v>
      </c>
      <c r="AA6">
        <v>0</v>
      </c>
      <c r="AB6">
        <v>0</v>
      </c>
      <c r="AC6">
        <v>1</v>
      </c>
      <c r="AD6">
        <v>0</v>
      </c>
      <c r="AE6">
        <v>1</v>
      </c>
      <c r="AF6">
        <v>0</v>
      </c>
      <c r="AG6">
        <v>0</v>
      </c>
      <c r="AH6">
        <v>0</v>
      </c>
    </row>
    <row r="7" spans="1:69" x14ac:dyDescent="0.3">
      <c r="A7" s="257">
        <f ca="1">IF(EDATE($A$4,36)&lt;=EDATE(DATE(LOOKUP(Comparison!$D$3,TimestepID,StartYear),1,1),(LOOKUP(Comparison!$B$6,TimestepID,Duration)-1)),EDATE(A6,12),"")</f>
        <v>47119</v>
      </c>
      <c r="B7" s="1">
        <v>0</v>
      </c>
      <c r="C7" s="1">
        <v>1</v>
      </c>
      <c r="D7" s="1">
        <v>1</v>
      </c>
      <c r="E7">
        <v>0</v>
      </c>
      <c r="F7">
        <v>0</v>
      </c>
      <c r="G7">
        <v>0</v>
      </c>
      <c r="H7">
        <v>0</v>
      </c>
      <c r="I7">
        <v>0</v>
      </c>
      <c r="J7">
        <v>0</v>
      </c>
      <c r="K7">
        <v>0</v>
      </c>
      <c r="L7">
        <v>0</v>
      </c>
      <c r="M7">
        <v>0</v>
      </c>
      <c r="N7">
        <v>0</v>
      </c>
      <c r="O7">
        <v>0</v>
      </c>
      <c r="P7">
        <v>1</v>
      </c>
      <c r="Q7">
        <v>0</v>
      </c>
      <c r="R7">
        <v>0</v>
      </c>
      <c r="S7">
        <v>1</v>
      </c>
      <c r="T7">
        <v>1</v>
      </c>
      <c r="U7">
        <v>0</v>
      </c>
      <c r="V7">
        <v>1</v>
      </c>
      <c r="W7">
        <v>0</v>
      </c>
      <c r="X7">
        <v>0</v>
      </c>
      <c r="Y7">
        <v>0</v>
      </c>
      <c r="Z7">
        <v>0</v>
      </c>
      <c r="AA7">
        <v>1</v>
      </c>
      <c r="AB7">
        <v>1</v>
      </c>
      <c r="AC7">
        <v>0</v>
      </c>
      <c r="AD7">
        <v>1</v>
      </c>
      <c r="AE7">
        <v>0</v>
      </c>
      <c r="AF7">
        <v>0</v>
      </c>
      <c r="AG7">
        <v>0</v>
      </c>
      <c r="AH7">
        <v>1</v>
      </c>
    </row>
    <row r="8" spans="1:69" x14ac:dyDescent="0.3">
      <c r="A8" s="257">
        <f ca="1">IF(EDATE($A$4,48)&lt;=EDATE(DATE(LOOKUP(Comparison!$D$3,TimestepID,StartYear),1,1),(LOOKUP(Comparison!$B$6,TimestepID,Duration)-1)),EDATE(A7,12),"")</f>
        <v>47484</v>
      </c>
      <c r="B8" s="1">
        <v>0</v>
      </c>
      <c r="C8" s="1">
        <v>1</v>
      </c>
      <c r="D8" s="1">
        <v>0</v>
      </c>
      <c r="E8">
        <v>0</v>
      </c>
      <c r="F8">
        <v>0</v>
      </c>
      <c r="G8">
        <v>0</v>
      </c>
      <c r="H8">
        <v>0</v>
      </c>
      <c r="I8">
        <v>0</v>
      </c>
      <c r="J8">
        <v>0</v>
      </c>
      <c r="K8">
        <v>0</v>
      </c>
      <c r="L8">
        <v>0</v>
      </c>
      <c r="M8">
        <v>0</v>
      </c>
      <c r="N8">
        <v>0</v>
      </c>
      <c r="O8">
        <v>1</v>
      </c>
      <c r="P8">
        <v>0</v>
      </c>
      <c r="Q8">
        <v>0</v>
      </c>
      <c r="R8">
        <v>0</v>
      </c>
      <c r="S8">
        <v>0</v>
      </c>
      <c r="T8">
        <v>0</v>
      </c>
      <c r="U8">
        <v>0</v>
      </c>
      <c r="V8">
        <v>0</v>
      </c>
      <c r="W8">
        <v>0</v>
      </c>
      <c r="X8">
        <v>1</v>
      </c>
      <c r="Y8">
        <v>1</v>
      </c>
      <c r="Z8">
        <v>1</v>
      </c>
      <c r="AA8">
        <v>1</v>
      </c>
      <c r="AB8">
        <v>0</v>
      </c>
      <c r="AC8">
        <v>0</v>
      </c>
      <c r="AD8">
        <v>0</v>
      </c>
      <c r="AE8">
        <v>0</v>
      </c>
      <c r="AF8">
        <v>0</v>
      </c>
      <c r="AG8">
        <v>1</v>
      </c>
      <c r="AH8">
        <v>0</v>
      </c>
    </row>
    <row r="9" spans="1:69" x14ac:dyDescent="0.3">
      <c r="A9" s="257">
        <f ca="1">IF(EDATE($A$4,48)&lt;=EDATE(DATE(LOOKUP(Comparison!$D$3,TimestepID,StartYear),1,1),(LOOKUP(Comparison!$B$6,TimestepID,Duration)-1)),EDATE(A8,12),"")</f>
        <v>47849</v>
      </c>
      <c r="B9" s="1">
        <v>0</v>
      </c>
      <c r="C9" s="1">
        <v>1</v>
      </c>
      <c r="D9" s="1">
        <v>0</v>
      </c>
      <c r="E9">
        <v>0</v>
      </c>
      <c r="F9">
        <v>0</v>
      </c>
      <c r="G9">
        <v>0</v>
      </c>
      <c r="H9">
        <v>0</v>
      </c>
      <c r="I9">
        <v>0</v>
      </c>
      <c r="J9">
        <v>0</v>
      </c>
      <c r="K9">
        <v>0</v>
      </c>
      <c r="L9">
        <v>0</v>
      </c>
      <c r="M9">
        <v>0</v>
      </c>
      <c r="N9">
        <v>1</v>
      </c>
      <c r="O9">
        <v>1</v>
      </c>
      <c r="P9">
        <v>0</v>
      </c>
      <c r="Q9">
        <v>0</v>
      </c>
      <c r="R9">
        <v>0</v>
      </c>
      <c r="S9">
        <v>0</v>
      </c>
      <c r="T9">
        <v>0</v>
      </c>
      <c r="U9">
        <v>0</v>
      </c>
      <c r="V9">
        <v>0</v>
      </c>
      <c r="W9">
        <v>0</v>
      </c>
      <c r="X9">
        <v>1</v>
      </c>
      <c r="Y9">
        <v>1</v>
      </c>
      <c r="Z9">
        <v>1</v>
      </c>
      <c r="AA9">
        <v>0</v>
      </c>
      <c r="AB9">
        <v>1</v>
      </c>
      <c r="AC9">
        <v>0</v>
      </c>
      <c r="AD9">
        <v>0</v>
      </c>
      <c r="AE9">
        <v>0</v>
      </c>
      <c r="AF9">
        <v>1</v>
      </c>
      <c r="AG9">
        <v>0</v>
      </c>
      <c r="AH9">
        <v>0</v>
      </c>
    </row>
    <row r="10" spans="1:69" x14ac:dyDescent="0.3">
      <c r="A10" s="257">
        <f ca="1">IF(EDATE($A$4,48)&lt;=EDATE(DATE(LOOKUP(Comparison!$D$3,TimestepID,StartYear),1,1),(LOOKUP(Comparison!$B$6,TimestepID,Duration)-1)),EDATE(A9,12),"")</f>
        <v>48214</v>
      </c>
      <c r="B10" s="1"/>
      <c r="C10" s="1"/>
      <c r="D10" s="1"/>
    </row>
    <row r="11" spans="1:69" x14ac:dyDescent="0.3">
      <c r="A11" s="257">
        <f ca="1">IF(EDATE($A$4,48)&lt;=EDATE(DATE(LOOKUP(Comparison!$D$3,TimestepID,StartYear),1,1),(LOOKUP(Comparison!$B$6,TimestepID,Duration)-1)),EDATE(A10,12),"")</f>
        <v>48580</v>
      </c>
      <c r="B11" s="1"/>
      <c r="C11" s="1"/>
      <c r="D11" s="1"/>
    </row>
    <row r="12" spans="1:69" x14ac:dyDescent="0.3">
      <c r="A12" s="257">
        <f ca="1">IF(EDATE($A$4,48)&lt;=EDATE(DATE(LOOKUP(Comparison!$D$3,TimestepID,StartYear),1,1),(LOOKUP(Comparison!$B$6,TimestepID,Duration)-1)),EDATE(A11,12),"")</f>
        <v>48945</v>
      </c>
      <c r="B12" s="1"/>
      <c r="C12" s="1"/>
      <c r="D12" s="1"/>
    </row>
    <row r="13" spans="1:69" x14ac:dyDescent="0.3">
      <c r="A13" s="257"/>
      <c r="B13" s="1"/>
      <c r="C13" s="1"/>
      <c r="D13" s="1"/>
    </row>
    <row r="14" spans="1:69" x14ac:dyDescent="0.3">
      <c r="A14" s="257"/>
      <c r="B14" s="1"/>
      <c r="C14" s="1"/>
      <c r="D14" s="1"/>
    </row>
    <row r="15" spans="1:69" x14ac:dyDescent="0.3">
      <c r="A15" s="258"/>
      <c r="B15" s="1"/>
      <c r="C15" s="1"/>
      <c r="D15" s="1"/>
    </row>
    <row r="16" spans="1:69" x14ac:dyDescent="0.3">
      <c r="A16" s="36"/>
      <c r="B16" s="1"/>
      <c r="C16" s="1"/>
      <c r="D16" s="1"/>
    </row>
    <row r="17" spans="1:4" x14ac:dyDescent="0.3">
      <c r="A17" s="36"/>
      <c r="B17" s="1"/>
      <c r="C17" s="1"/>
      <c r="D17" s="1"/>
    </row>
    <row r="18" spans="1:4" x14ac:dyDescent="0.3">
      <c r="A18" s="36"/>
      <c r="B18" s="1"/>
      <c r="C18" s="1"/>
      <c r="D18" s="1"/>
    </row>
    <row r="19" spans="1:4" x14ac:dyDescent="0.3">
      <c r="A19" s="36"/>
      <c r="B19" s="1"/>
      <c r="C19" s="1"/>
      <c r="D19" s="1"/>
    </row>
    <row r="20" spans="1:4" x14ac:dyDescent="0.3">
      <c r="A20" s="36"/>
      <c r="B20" s="1"/>
      <c r="C20" s="1"/>
      <c r="D20" s="1"/>
    </row>
    <row r="21" spans="1:4" x14ac:dyDescent="0.3">
      <c r="A21" s="36"/>
      <c r="B21" s="1"/>
      <c r="C21" s="1"/>
      <c r="D21" s="1"/>
    </row>
    <row r="22" spans="1:4" x14ac:dyDescent="0.3">
      <c r="A22"/>
      <c r="B22" s="1"/>
      <c r="C22" s="1"/>
      <c r="D22" s="1"/>
    </row>
    <row r="23" spans="1:4" x14ac:dyDescent="0.3">
      <c r="A23"/>
      <c r="B23" s="1"/>
      <c r="C23" s="1"/>
      <c r="D23" s="1"/>
    </row>
    <row r="24" spans="1:4" x14ac:dyDescent="0.3">
      <c r="A24"/>
      <c r="B24" s="1"/>
      <c r="C24" s="1"/>
      <c r="D24" s="1"/>
    </row>
    <row r="25" spans="1:4" x14ac:dyDescent="0.3">
      <c r="A25"/>
      <c r="B25" s="1"/>
      <c r="C25" s="1"/>
      <c r="D25" s="1"/>
    </row>
    <row r="26" spans="1:4" x14ac:dyDescent="0.3">
      <c r="A26"/>
      <c r="B26" s="1"/>
      <c r="C26" s="1"/>
      <c r="D26" s="1"/>
    </row>
    <row r="27" spans="1:4" x14ac:dyDescent="0.3">
      <c r="A27"/>
      <c r="B27" s="1"/>
      <c r="C27" s="1"/>
      <c r="D27" s="1"/>
    </row>
    <row r="28" spans="1:4" x14ac:dyDescent="0.3">
      <c r="A28"/>
      <c r="B28" s="1"/>
      <c r="C28" s="1"/>
      <c r="D28" s="1"/>
    </row>
    <row r="29" spans="1:4" x14ac:dyDescent="0.3">
      <c r="A29"/>
      <c r="B29" s="1"/>
      <c r="C29" s="1"/>
      <c r="D29" s="1"/>
    </row>
    <row r="30" spans="1:4" x14ac:dyDescent="0.3">
      <c r="A30"/>
      <c r="B30" s="1"/>
      <c r="C30" s="1"/>
      <c r="D30" s="1"/>
    </row>
    <row r="31" spans="1:4" x14ac:dyDescent="0.3">
      <c r="A31"/>
      <c r="B31" s="1"/>
      <c r="C31" s="1"/>
      <c r="D31" s="1"/>
    </row>
    <row r="32" spans="1:4" x14ac:dyDescent="0.3">
      <c r="A32"/>
      <c r="B32" s="1"/>
      <c r="C32" s="1"/>
      <c r="D32" s="1"/>
    </row>
    <row r="33" spans="1:4" x14ac:dyDescent="0.3">
      <c r="A33"/>
      <c r="B33" s="1"/>
      <c r="C33" s="1"/>
      <c r="D33" s="1"/>
    </row>
    <row r="34" spans="1:4" x14ac:dyDescent="0.3">
      <c r="A34"/>
      <c r="B34" s="1"/>
      <c r="C34" s="1"/>
      <c r="D34" s="1"/>
    </row>
    <row r="35" spans="1:4" x14ac:dyDescent="0.3">
      <c r="A35"/>
      <c r="B35" s="1"/>
      <c r="C35" s="1"/>
      <c r="D35" s="1"/>
    </row>
    <row r="36" spans="1:4" x14ac:dyDescent="0.3">
      <c r="A36"/>
      <c r="B36" s="1"/>
      <c r="C36" s="1"/>
      <c r="D36" s="1"/>
    </row>
    <row r="37" spans="1:4" x14ac:dyDescent="0.3">
      <c r="A37"/>
      <c r="B37" s="1"/>
      <c r="C37" s="1"/>
      <c r="D37" s="1"/>
    </row>
    <row r="38" spans="1:4" x14ac:dyDescent="0.3">
      <c r="A38"/>
      <c r="B38" s="1"/>
      <c r="C38" s="1"/>
      <c r="D38" s="1"/>
    </row>
    <row r="39" spans="1:4" x14ac:dyDescent="0.3">
      <c r="A39"/>
      <c r="B39" s="1"/>
      <c r="C39" s="1"/>
      <c r="D39" s="1"/>
    </row>
    <row r="40" spans="1:4" x14ac:dyDescent="0.3">
      <c r="A40"/>
      <c r="B40" s="1"/>
      <c r="C40" s="1"/>
      <c r="D40" s="1"/>
    </row>
    <row r="41" spans="1:4" x14ac:dyDescent="0.3">
      <c r="A41"/>
      <c r="B41" s="1"/>
      <c r="C41" s="1"/>
      <c r="D41" s="1"/>
    </row>
    <row r="42" spans="1:4" x14ac:dyDescent="0.3">
      <c r="A42"/>
      <c r="B42" s="1"/>
      <c r="C42" s="1"/>
      <c r="D42" s="1"/>
    </row>
    <row r="43" spans="1:4" x14ac:dyDescent="0.3">
      <c r="A43"/>
      <c r="B43" s="1"/>
      <c r="C43" s="1"/>
      <c r="D43" s="1"/>
    </row>
    <row r="44" spans="1:4" x14ac:dyDescent="0.3">
      <c r="A44"/>
      <c r="B44" s="1"/>
      <c r="C44" s="1"/>
      <c r="D44" s="1"/>
    </row>
    <row r="45" spans="1:4" x14ac:dyDescent="0.3">
      <c r="A45"/>
      <c r="B45" s="1"/>
      <c r="C45" s="1"/>
      <c r="D45" s="1"/>
    </row>
    <row r="46" spans="1:4" x14ac:dyDescent="0.3">
      <c r="A46"/>
      <c r="B46" s="1"/>
      <c r="C46" s="1"/>
      <c r="D46" s="1"/>
    </row>
    <row r="47" spans="1:4" x14ac:dyDescent="0.3">
      <c r="A47"/>
      <c r="B47" s="1"/>
      <c r="C47" s="1"/>
      <c r="D47" s="1"/>
    </row>
    <row r="48" spans="1:4" x14ac:dyDescent="0.3">
      <c r="A48"/>
      <c r="B48" s="1"/>
      <c r="C48" s="1"/>
      <c r="D48" s="1"/>
    </row>
    <row r="49" spans="1:4" x14ac:dyDescent="0.3">
      <c r="A49"/>
      <c r="B49" s="1"/>
      <c r="C49" s="1"/>
      <c r="D49" s="1"/>
    </row>
    <row r="50" spans="1:4" x14ac:dyDescent="0.3">
      <c r="A50"/>
      <c r="B50" s="1"/>
      <c r="C50" s="1"/>
      <c r="D50" s="1"/>
    </row>
    <row r="51" spans="1:4" x14ac:dyDescent="0.3">
      <c r="A51"/>
      <c r="B51" s="1"/>
      <c r="C51" s="1"/>
      <c r="D51" s="1"/>
    </row>
    <row r="52" spans="1:4" x14ac:dyDescent="0.3">
      <c r="A52"/>
      <c r="B52" s="1"/>
      <c r="C52" s="1"/>
      <c r="D52" s="1"/>
    </row>
    <row r="53" spans="1:4" x14ac:dyDescent="0.3">
      <c r="A53"/>
      <c r="B53" s="1"/>
      <c r="C53" s="1"/>
      <c r="D53" s="1"/>
    </row>
    <row r="54" spans="1:4" x14ac:dyDescent="0.3">
      <c r="A54"/>
      <c r="B54" s="1"/>
      <c r="C54" s="1"/>
      <c r="D54" s="1"/>
    </row>
    <row r="55" spans="1:4" x14ac:dyDescent="0.3">
      <c r="A55"/>
      <c r="B55" s="1"/>
      <c r="C55" s="1"/>
      <c r="D55" s="1"/>
    </row>
    <row r="56" spans="1:4" x14ac:dyDescent="0.3">
      <c r="A56"/>
      <c r="B56" s="1"/>
      <c r="C56" s="1"/>
      <c r="D56" s="1"/>
    </row>
    <row r="57" spans="1:4" x14ac:dyDescent="0.3">
      <c r="A57"/>
      <c r="B57" s="1"/>
      <c r="C57" s="1"/>
      <c r="D57" s="1"/>
    </row>
    <row r="58" spans="1:4" x14ac:dyDescent="0.3">
      <c r="A58"/>
      <c r="B58" s="1"/>
      <c r="C58" s="1"/>
      <c r="D58" s="1"/>
    </row>
    <row r="59" spans="1:4" x14ac:dyDescent="0.3">
      <c r="A59"/>
      <c r="B59" s="1"/>
      <c r="C59" s="1"/>
      <c r="D59" s="1"/>
    </row>
    <row r="60" spans="1:4" x14ac:dyDescent="0.3">
      <c r="A60"/>
      <c r="B60" s="1"/>
      <c r="C60" s="1"/>
      <c r="D60" s="1"/>
    </row>
    <row r="61" spans="1:4" x14ac:dyDescent="0.3">
      <c r="A61"/>
      <c r="B61" s="1"/>
      <c r="C61" s="1"/>
      <c r="D61" s="1"/>
    </row>
    <row r="62" spans="1:4" x14ac:dyDescent="0.3">
      <c r="A62"/>
      <c r="B62" s="1"/>
      <c r="C62" s="1"/>
      <c r="D62" s="1"/>
    </row>
    <row r="63" spans="1:4" x14ac:dyDescent="0.3">
      <c r="A63"/>
      <c r="B63" s="1"/>
      <c r="C63" s="1"/>
      <c r="D63" s="1"/>
    </row>
    <row r="64" spans="1:4" x14ac:dyDescent="0.3">
      <c r="A64"/>
      <c r="B64" s="1"/>
      <c r="C64" s="1"/>
      <c r="D64" s="1"/>
    </row>
    <row r="65" spans="1:4" x14ac:dyDescent="0.3">
      <c r="A65"/>
      <c r="B65" s="1"/>
      <c r="C65" s="1"/>
      <c r="D65" s="1"/>
    </row>
    <row r="66" spans="1:4" x14ac:dyDescent="0.3">
      <c r="A66"/>
      <c r="B66" s="1"/>
      <c r="C66" s="1"/>
      <c r="D66" s="1"/>
    </row>
    <row r="67" spans="1:4" x14ac:dyDescent="0.3">
      <c r="A67"/>
      <c r="B67" s="1"/>
      <c r="C67" s="1"/>
      <c r="D67" s="1"/>
    </row>
    <row r="68" spans="1:4" x14ac:dyDescent="0.3">
      <c r="A68"/>
      <c r="B68" s="1"/>
      <c r="C68" s="1"/>
      <c r="D68" s="1"/>
    </row>
    <row r="69" spans="1:4" x14ac:dyDescent="0.3">
      <c r="A69"/>
      <c r="B69" s="1"/>
      <c r="C69" s="1"/>
      <c r="D69" s="1"/>
    </row>
    <row r="70" spans="1:4" x14ac:dyDescent="0.3">
      <c r="A70"/>
      <c r="B70" s="1"/>
      <c r="C70" s="1"/>
      <c r="D70" s="1"/>
    </row>
    <row r="71" spans="1:4" x14ac:dyDescent="0.3">
      <c r="A71"/>
      <c r="B71" s="1"/>
      <c r="C71" s="1"/>
      <c r="D71" s="1"/>
    </row>
    <row r="72" spans="1:4" x14ac:dyDescent="0.3">
      <c r="A72"/>
      <c r="B72" s="1"/>
      <c r="C72" s="1"/>
      <c r="D72" s="1"/>
    </row>
    <row r="73" spans="1:4" x14ac:dyDescent="0.3">
      <c r="A73"/>
      <c r="B73" s="1"/>
      <c r="C73" s="1"/>
      <c r="D73" s="1"/>
    </row>
    <row r="74" spans="1:4" x14ac:dyDescent="0.3">
      <c r="A74"/>
      <c r="B74" s="1"/>
      <c r="C74" s="1"/>
      <c r="D74" s="1"/>
    </row>
    <row r="75" spans="1:4" x14ac:dyDescent="0.3">
      <c r="A75"/>
      <c r="B75" s="1"/>
      <c r="C75" s="1"/>
      <c r="D75" s="1"/>
    </row>
    <row r="76" spans="1:4" x14ac:dyDescent="0.3">
      <c r="A76"/>
      <c r="B76" s="1"/>
      <c r="C76" s="1"/>
      <c r="D76" s="1"/>
    </row>
    <row r="77" spans="1:4" x14ac:dyDescent="0.3">
      <c r="A77"/>
      <c r="B77" s="1"/>
      <c r="C77" s="1"/>
      <c r="D77" s="1"/>
    </row>
    <row r="78" spans="1:4" x14ac:dyDescent="0.3">
      <c r="A78"/>
      <c r="B78" s="1"/>
      <c r="C78" s="1"/>
      <c r="D78" s="1"/>
    </row>
    <row r="79" spans="1:4" x14ac:dyDescent="0.3">
      <c r="A79"/>
      <c r="B79" s="1"/>
      <c r="C79" s="1"/>
      <c r="D79" s="1"/>
    </row>
    <row r="80" spans="1:4" x14ac:dyDescent="0.3">
      <c r="A80"/>
      <c r="B80" s="1"/>
      <c r="C80" s="1"/>
      <c r="D80" s="1"/>
    </row>
    <row r="81" spans="1:4" x14ac:dyDescent="0.3">
      <c r="A81"/>
      <c r="B81" s="1"/>
      <c r="C81" s="1"/>
      <c r="D81" s="1"/>
    </row>
    <row r="82" spans="1:4" x14ac:dyDescent="0.3">
      <c r="A82"/>
      <c r="B82" s="1"/>
      <c r="C82" s="1"/>
      <c r="D82" s="1"/>
    </row>
    <row r="83" spans="1:4" x14ac:dyDescent="0.3">
      <c r="A83"/>
      <c r="B83" s="1"/>
      <c r="C83" s="1"/>
      <c r="D83" s="1"/>
    </row>
    <row r="84" spans="1:4" x14ac:dyDescent="0.3">
      <c r="A84"/>
      <c r="B84" s="1"/>
      <c r="C84" s="1"/>
      <c r="D84" s="1"/>
    </row>
    <row r="85" spans="1:4" x14ac:dyDescent="0.3">
      <c r="A85"/>
      <c r="B85" s="1"/>
      <c r="C85" s="1"/>
      <c r="D85" s="1"/>
    </row>
    <row r="86" spans="1:4" x14ac:dyDescent="0.3">
      <c r="A86"/>
      <c r="B86" s="1"/>
      <c r="C86" s="1"/>
      <c r="D86" s="1"/>
    </row>
    <row r="87" spans="1:4" x14ac:dyDescent="0.3">
      <c r="A87"/>
      <c r="B87" s="1"/>
      <c r="C87" s="1"/>
      <c r="D87" s="1"/>
    </row>
    <row r="88" spans="1:4" x14ac:dyDescent="0.3">
      <c r="A88"/>
      <c r="B88" s="1"/>
      <c r="C88" s="1"/>
      <c r="D88" s="1"/>
    </row>
    <row r="89" spans="1:4" x14ac:dyDescent="0.3">
      <c r="A89"/>
      <c r="B89" s="1"/>
      <c r="C89" s="1"/>
      <c r="D89" s="1"/>
    </row>
    <row r="90" spans="1:4" x14ac:dyDescent="0.3">
      <c r="A90"/>
      <c r="B90" s="1"/>
      <c r="C90" s="1"/>
      <c r="D90" s="1"/>
    </row>
    <row r="91" spans="1:4" x14ac:dyDescent="0.3">
      <c r="A91"/>
      <c r="B91" s="1"/>
      <c r="C91" s="1"/>
      <c r="D91" s="1"/>
    </row>
    <row r="92" spans="1:4" x14ac:dyDescent="0.3">
      <c r="A92"/>
      <c r="B92" s="1"/>
      <c r="C92" s="1"/>
      <c r="D92" s="1"/>
    </row>
    <row r="93" spans="1:4" x14ac:dyDescent="0.3">
      <c r="A93"/>
      <c r="B93" s="1"/>
      <c r="C93" s="1"/>
      <c r="D93" s="1"/>
    </row>
    <row r="94" spans="1:4" x14ac:dyDescent="0.3">
      <c r="A94"/>
      <c r="B94" s="1"/>
      <c r="C94" s="1"/>
      <c r="D94" s="1"/>
    </row>
    <row r="95" spans="1:4" x14ac:dyDescent="0.3">
      <c r="A95"/>
      <c r="B95" s="1"/>
      <c r="C95" s="1"/>
      <c r="D95" s="1"/>
    </row>
    <row r="96" spans="1:4" x14ac:dyDescent="0.3">
      <c r="A96"/>
      <c r="B96" s="1"/>
      <c r="C96" s="1"/>
      <c r="D96" s="1"/>
    </row>
    <row r="97" spans="1:4" x14ac:dyDescent="0.3">
      <c r="A97"/>
      <c r="B97" s="1"/>
      <c r="C97" s="1"/>
      <c r="D97" s="1"/>
    </row>
    <row r="98" spans="1:4" x14ac:dyDescent="0.3">
      <c r="A98"/>
      <c r="B98" s="1"/>
      <c r="C98" s="1"/>
      <c r="D98" s="1"/>
    </row>
    <row r="99" spans="1:4" x14ac:dyDescent="0.3">
      <c r="A99"/>
      <c r="B99" s="1"/>
      <c r="C99" s="1"/>
      <c r="D99" s="1"/>
    </row>
    <row r="100" spans="1:4" x14ac:dyDescent="0.3">
      <c r="A100"/>
      <c r="B100" s="1"/>
      <c r="C100" s="1"/>
      <c r="D100" s="1"/>
    </row>
    <row r="101" spans="1:4" x14ac:dyDescent="0.3">
      <c r="A101"/>
      <c r="B101" s="1"/>
      <c r="C101" s="1"/>
      <c r="D101" s="1"/>
    </row>
    <row r="102" spans="1:4" x14ac:dyDescent="0.3">
      <c r="A102"/>
      <c r="B102" s="1"/>
      <c r="C102" s="1"/>
      <c r="D102" s="1"/>
    </row>
    <row r="103" spans="1:4" x14ac:dyDescent="0.3">
      <c r="A103"/>
      <c r="B103" s="1"/>
      <c r="C103" s="1"/>
      <c r="D103" s="1"/>
    </row>
    <row r="104" spans="1:4" x14ac:dyDescent="0.3">
      <c r="A104"/>
      <c r="B104" s="1"/>
      <c r="C104" s="1"/>
      <c r="D104" s="1"/>
    </row>
    <row r="105" spans="1:4" x14ac:dyDescent="0.3">
      <c r="A105"/>
      <c r="B105" s="1"/>
      <c r="C105" s="1"/>
      <c r="D105" s="1"/>
    </row>
    <row r="106" spans="1:4" x14ac:dyDescent="0.3">
      <c r="A106"/>
      <c r="B106" s="1"/>
      <c r="C106" s="1"/>
      <c r="D106" s="1"/>
    </row>
    <row r="107" spans="1:4" x14ac:dyDescent="0.3">
      <c r="A107"/>
      <c r="B107" s="1"/>
      <c r="C107" s="1"/>
      <c r="D107" s="1"/>
    </row>
    <row r="108" spans="1:4" x14ac:dyDescent="0.3">
      <c r="A108"/>
      <c r="B108" s="1"/>
      <c r="C108" s="1"/>
      <c r="D108" s="1"/>
    </row>
    <row r="109" spans="1:4" x14ac:dyDescent="0.3">
      <c r="A109"/>
      <c r="B109" s="1"/>
      <c r="C109" s="1"/>
      <c r="D109" s="1"/>
    </row>
    <row r="110" spans="1:4" x14ac:dyDescent="0.3">
      <c r="A110"/>
      <c r="B110" s="1"/>
      <c r="C110" s="1"/>
      <c r="D110" s="1"/>
    </row>
    <row r="111" spans="1:4" x14ac:dyDescent="0.3">
      <c r="A111"/>
      <c r="B111" s="1"/>
      <c r="C111" s="1"/>
      <c r="D111" s="1"/>
    </row>
    <row r="112" spans="1:4" x14ac:dyDescent="0.3">
      <c r="A112"/>
      <c r="B112" s="1"/>
      <c r="C112" s="1"/>
      <c r="D112" s="1"/>
    </row>
    <row r="113" spans="1:4" x14ac:dyDescent="0.3">
      <c r="A113"/>
      <c r="B113" s="1"/>
      <c r="C113" s="1"/>
      <c r="D113" s="1"/>
    </row>
    <row r="114" spans="1:4" x14ac:dyDescent="0.3">
      <c r="A114"/>
      <c r="B114" s="1"/>
      <c r="C114" s="1"/>
      <c r="D114" s="1"/>
    </row>
    <row r="115" spans="1:4" x14ac:dyDescent="0.3">
      <c r="A115"/>
      <c r="B115" s="1"/>
      <c r="C115" s="1"/>
      <c r="D115" s="1"/>
    </row>
    <row r="116" spans="1:4" x14ac:dyDescent="0.3">
      <c r="A116"/>
      <c r="B116" s="1"/>
      <c r="C116" s="1"/>
      <c r="D116" s="1"/>
    </row>
    <row r="117" spans="1:4" x14ac:dyDescent="0.3">
      <c r="A117"/>
      <c r="B117" s="1"/>
      <c r="C117" s="1"/>
      <c r="D117" s="1"/>
    </row>
    <row r="118" spans="1:4" x14ac:dyDescent="0.3">
      <c r="A118"/>
      <c r="B118" s="1"/>
      <c r="C118" s="1"/>
      <c r="D118" s="1"/>
    </row>
    <row r="119" spans="1:4" x14ac:dyDescent="0.3">
      <c r="A119"/>
      <c r="B119" s="1"/>
      <c r="C119" s="1"/>
      <c r="D119" s="1"/>
    </row>
    <row r="120" spans="1:4" x14ac:dyDescent="0.3">
      <c r="A120"/>
      <c r="B120" s="1"/>
      <c r="C120" s="1"/>
      <c r="D120" s="1"/>
    </row>
    <row r="121" spans="1:4" x14ac:dyDescent="0.3">
      <c r="A121"/>
      <c r="B121" s="1"/>
      <c r="C121" s="1"/>
      <c r="D121" s="1"/>
    </row>
    <row r="122" spans="1:4" x14ac:dyDescent="0.3">
      <c r="A122"/>
      <c r="B122" s="1"/>
      <c r="C122" s="1"/>
      <c r="D122" s="1"/>
    </row>
    <row r="123" spans="1:4" x14ac:dyDescent="0.3">
      <c r="A123"/>
      <c r="B123" s="1"/>
      <c r="C123" s="1"/>
      <c r="D123" s="1"/>
    </row>
    <row r="124" spans="1:4" x14ac:dyDescent="0.3">
      <c r="A124"/>
      <c r="B124" s="1"/>
      <c r="C124" s="1"/>
      <c r="D124" s="1"/>
    </row>
    <row r="125" spans="1:4" x14ac:dyDescent="0.3">
      <c r="A125"/>
      <c r="B125" s="1"/>
      <c r="C125" s="1"/>
      <c r="D125" s="1"/>
    </row>
    <row r="126" spans="1:4" x14ac:dyDescent="0.3">
      <c r="A126"/>
      <c r="B126" s="1"/>
      <c r="C126" s="1"/>
      <c r="D126" s="1"/>
    </row>
    <row r="127" spans="1:4" x14ac:dyDescent="0.3">
      <c r="A127"/>
      <c r="B127" s="1"/>
      <c r="C127" s="1"/>
      <c r="D127" s="1"/>
    </row>
    <row r="128" spans="1:4" x14ac:dyDescent="0.3">
      <c r="A128"/>
      <c r="B128" s="1"/>
      <c r="C128" s="1"/>
      <c r="D128" s="1"/>
    </row>
    <row r="129" spans="1:4" x14ac:dyDescent="0.3">
      <c r="A129"/>
      <c r="B129" s="1"/>
      <c r="C129" s="1"/>
      <c r="D129" s="1"/>
    </row>
    <row r="130" spans="1:4" x14ac:dyDescent="0.3">
      <c r="A130"/>
      <c r="B130" s="1"/>
      <c r="C130" s="1"/>
      <c r="D130" s="1"/>
    </row>
    <row r="131" spans="1:4" x14ac:dyDescent="0.3">
      <c r="A131"/>
      <c r="B131" s="1"/>
      <c r="C131" s="1"/>
      <c r="D131" s="1"/>
    </row>
    <row r="132" spans="1:4" x14ac:dyDescent="0.3">
      <c r="A132"/>
      <c r="B132" s="1"/>
      <c r="C132" s="1"/>
      <c r="D132" s="1"/>
    </row>
    <row r="133" spans="1:4" x14ac:dyDescent="0.3">
      <c r="A133"/>
      <c r="B133" s="1"/>
      <c r="C133" s="1"/>
      <c r="D133" s="1"/>
    </row>
    <row r="134" spans="1:4" x14ac:dyDescent="0.3">
      <c r="A134"/>
      <c r="B134" s="1"/>
      <c r="C134" s="1"/>
      <c r="D134" s="1"/>
    </row>
    <row r="135" spans="1:4" x14ac:dyDescent="0.3">
      <c r="A135"/>
      <c r="B135" s="1"/>
      <c r="C135" s="1"/>
      <c r="D135" s="1"/>
    </row>
    <row r="136" spans="1:4" x14ac:dyDescent="0.3">
      <c r="A136"/>
      <c r="B136" s="1"/>
      <c r="C136" s="1"/>
      <c r="D136" s="1"/>
    </row>
    <row r="137" spans="1:4" x14ac:dyDescent="0.3">
      <c r="A137"/>
      <c r="B137" s="1"/>
      <c r="C137" s="1"/>
      <c r="D137" s="1"/>
    </row>
    <row r="138" spans="1:4" x14ac:dyDescent="0.3">
      <c r="A138"/>
      <c r="B138" s="1"/>
      <c r="C138" s="1"/>
      <c r="D138" s="1"/>
    </row>
    <row r="139" spans="1:4" x14ac:dyDescent="0.3">
      <c r="A139"/>
      <c r="B139" s="1"/>
      <c r="C139" s="1"/>
      <c r="D139" s="1"/>
    </row>
    <row r="140" spans="1:4" x14ac:dyDescent="0.3">
      <c r="A140"/>
      <c r="B140" s="1"/>
      <c r="C140" s="1"/>
      <c r="D140" s="1"/>
    </row>
    <row r="141" spans="1:4" x14ac:dyDescent="0.3">
      <c r="A141"/>
      <c r="B141" s="1"/>
      <c r="C141" s="1"/>
      <c r="D141" s="1"/>
    </row>
    <row r="142" spans="1:4" x14ac:dyDescent="0.3">
      <c r="A142"/>
      <c r="B142" s="1"/>
      <c r="C142" s="1"/>
      <c r="D142" s="1"/>
    </row>
    <row r="143" spans="1:4" x14ac:dyDescent="0.3">
      <c r="A143"/>
      <c r="B143" s="1"/>
      <c r="C143" s="1"/>
      <c r="D143" s="1"/>
    </row>
    <row r="144" spans="1:4" x14ac:dyDescent="0.3">
      <c r="A144"/>
      <c r="B144" s="1"/>
      <c r="C144" s="1"/>
      <c r="D144" s="1"/>
    </row>
    <row r="145" spans="1:4" x14ac:dyDescent="0.3">
      <c r="A145"/>
      <c r="B145" s="1"/>
      <c r="C145" s="1"/>
      <c r="D145" s="1"/>
    </row>
    <row r="146" spans="1:4" x14ac:dyDescent="0.3">
      <c r="A146"/>
      <c r="B146" s="1"/>
      <c r="C146" s="1"/>
      <c r="D146" s="1"/>
    </row>
    <row r="147" spans="1:4" x14ac:dyDescent="0.3">
      <c r="A147"/>
      <c r="B147" s="1"/>
      <c r="C147" s="1"/>
      <c r="D147" s="1"/>
    </row>
    <row r="148" spans="1:4" x14ac:dyDescent="0.3">
      <c r="A148"/>
      <c r="B148" s="1"/>
      <c r="C148" s="1"/>
      <c r="D148" s="1"/>
    </row>
    <row r="149" spans="1:4" x14ac:dyDescent="0.3">
      <c r="A149"/>
      <c r="B149" s="1"/>
      <c r="C149" s="1"/>
      <c r="D149" s="1"/>
    </row>
    <row r="150" spans="1:4" x14ac:dyDescent="0.3">
      <c r="A150"/>
      <c r="B150" s="1"/>
      <c r="C150" s="1"/>
      <c r="D150" s="1"/>
    </row>
    <row r="151" spans="1:4" x14ac:dyDescent="0.3">
      <c r="A151"/>
      <c r="B151" s="1"/>
      <c r="C151" s="1"/>
      <c r="D151" s="1"/>
    </row>
    <row r="152" spans="1:4" x14ac:dyDescent="0.3">
      <c r="A152"/>
      <c r="B152" s="1"/>
      <c r="C152" s="1"/>
      <c r="D152" s="1"/>
    </row>
    <row r="153" spans="1:4" x14ac:dyDescent="0.3">
      <c r="A153"/>
      <c r="B153" s="1"/>
      <c r="C153" s="1"/>
      <c r="D153" s="1"/>
    </row>
    <row r="154" spans="1:4" x14ac:dyDescent="0.3">
      <c r="A154"/>
      <c r="B154" s="1"/>
      <c r="C154" s="1"/>
      <c r="D154" s="1"/>
    </row>
    <row r="155" spans="1:4" x14ac:dyDescent="0.3">
      <c r="A155"/>
      <c r="B155" s="1"/>
      <c r="C155" s="1"/>
      <c r="D155" s="1"/>
    </row>
    <row r="156" spans="1:4" x14ac:dyDescent="0.3">
      <c r="A156"/>
      <c r="B156" s="1"/>
      <c r="C156" s="1"/>
      <c r="D156" s="1"/>
    </row>
    <row r="157" spans="1:4" x14ac:dyDescent="0.3">
      <c r="A157"/>
      <c r="B157" s="1"/>
      <c r="C157" s="1"/>
      <c r="D157" s="1"/>
    </row>
    <row r="158" spans="1:4" x14ac:dyDescent="0.3">
      <c r="A158"/>
      <c r="B158" s="1"/>
      <c r="C158" s="1"/>
      <c r="D158" s="1"/>
    </row>
    <row r="159" spans="1:4" x14ac:dyDescent="0.3">
      <c r="A159"/>
      <c r="B159" s="1"/>
      <c r="C159" s="1"/>
      <c r="D159" s="1"/>
    </row>
    <row r="160" spans="1:4" x14ac:dyDescent="0.3">
      <c r="A160"/>
      <c r="B160" s="1"/>
      <c r="C160" s="1"/>
      <c r="D160" s="1"/>
    </row>
    <row r="161" spans="1:4" x14ac:dyDescent="0.3">
      <c r="A161"/>
      <c r="B161" s="1"/>
      <c r="C161" s="1"/>
      <c r="D161" s="1"/>
    </row>
    <row r="162" spans="1:4" x14ac:dyDescent="0.3">
      <c r="A162"/>
      <c r="B162" s="1"/>
      <c r="C162" s="1"/>
      <c r="D162" s="1"/>
    </row>
    <row r="163" spans="1:4" x14ac:dyDescent="0.3">
      <c r="A163"/>
      <c r="B163" s="1"/>
      <c r="C163" s="1"/>
      <c r="D163" s="1"/>
    </row>
    <row r="164" spans="1:4" x14ac:dyDescent="0.3">
      <c r="A164"/>
      <c r="B164" s="1"/>
      <c r="C164" s="1"/>
      <c r="D164" s="1"/>
    </row>
    <row r="165" spans="1:4" x14ac:dyDescent="0.3">
      <c r="A165"/>
      <c r="B165" s="1"/>
      <c r="C165" s="1"/>
      <c r="D165" s="1"/>
    </row>
    <row r="166" spans="1:4" x14ac:dyDescent="0.3">
      <c r="A166"/>
      <c r="B166" s="1"/>
      <c r="C166" s="1"/>
      <c r="D166" s="1"/>
    </row>
    <row r="167" spans="1:4" x14ac:dyDescent="0.3">
      <c r="A167"/>
      <c r="B167" s="1"/>
      <c r="C167" s="1"/>
      <c r="D167" s="1"/>
    </row>
    <row r="168" spans="1:4" x14ac:dyDescent="0.3">
      <c r="A168"/>
      <c r="B168" s="1"/>
      <c r="C168" s="1"/>
      <c r="D168" s="1"/>
    </row>
    <row r="169" spans="1:4" x14ac:dyDescent="0.3">
      <c r="A169"/>
      <c r="B169" s="1"/>
      <c r="C169" s="1"/>
      <c r="D169" s="1"/>
    </row>
    <row r="170" spans="1:4" x14ac:dyDescent="0.3">
      <c r="A170"/>
      <c r="B170" s="1"/>
      <c r="C170" s="1"/>
      <c r="D170" s="1"/>
    </row>
    <row r="171" spans="1:4" x14ac:dyDescent="0.3">
      <c r="A171"/>
      <c r="B171" s="1"/>
      <c r="C171" s="1"/>
      <c r="D171" s="1"/>
    </row>
    <row r="172" spans="1:4" x14ac:dyDescent="0.3">
      <c r="A172"/>
      <c r="B172" s="1"/>
      <c r="C172" s="1"/>
      <c r="D172" s="1"/>
    </row>
    <row r="173" spans="1:4" x14ac:dyDescent="0.3">
      <c r="A173"/>
      <c r="B173" s="1"/>
      <c r="C173" s="1"/>
      <c r="D173" s="1"/>
    </row>
    <row r="174" spans="1:4" x14ac:dyDescent="0.3">
      <c r="A174"/>
      <c r="B174" s="1"/>
      <c r="C174" s="1"/>
      <c r="D174" s="1"/>
    </row>
    <row r="175" spans="1:4" x14ac:dyDescent="0.3">
      <c r="A175"/>
      <c r="B175" s="1"/>
      <c r="C175" s="1"/>
      <c r="D175" s="1"/>
    </row>
    <row r="176" spans="1:4" x14ac:dyDescent="0.3">
      <c r="A176"/>
    </row>
    <row r="177" spans="1:1" x14ac:dyDescent="0.3">
      <c r="A177"/>
    </row>
    <row r="178" spans="1:1" x14ac:dyDescent="0.3">
      <c r="A178"/>
    </row>
    <row r="179" spans="1:1" x14ac:dyDescent="0.3">
      <c r="A179"/>
    </row>
    <row r="180" spans="1:1" x14ac:dyDescent="0.3">
      <c r="A180"/>
    </row>
    <row r="181" spans="1:1" x14ac:dyDescent="0.3">
      <c r="A181"/>
    </row>
    <row r="182" spans="1:1" x14ac:dyDescent="0.3">
      <c r="A182"/>
    </row>
    <row r="183" spans="1:1" x14ac:dyDescent="0.3">
      <c r="A183"/>
    </row>
    <row r="184" spans="1:1" x14ac:dyDescent="0.3">
      <c r="A184"/>
    </row>
    <row r="185" spans="1:1" x14ac:dyDescent="0.3">
      <c r="A185"/>
    </row>
    <row r="186" spans="1:1" x14ac:dyDescent="0.3">
      <c r="A186"/>
    </row>
    <row r="187" spans="1:1" x14ac:dyDescent="0.3">
      <c r="A187"/>
    </row>
    <row r="188" spans="1:1" x14ac:dyDescent="0.3">
      <c r="A188"/>
    </row>
    <row r="189" spans="1:1" x14ac:dyDescent="0.3">
      <c r="A189"/>
    </row>
    <row r="190" spans="1:1" x14ac:dyDescent="0.3">
      <c r="A190"/>
    </row>
    <row r="191" spans="1:1" x14ac:dyDescent="0.3">
      <c r="A191"/>
    </row>
    <row r="192" spans="1:1" x14ac:dyDescent="0.3">
      <c r="A192"/>
    </row>
    <row r="193" spans="1:1" x14ac:dyDescent="0.3">
      <c r="A193"/>
    </row>
    <row r="194" spans="1:1" x14ac:dyDescent="0.3">
      <c r="A194"/>
    </row>
    <row r="195" spans="1:1" x14ac:dyDescent="0.3">
      <c r="A195"/>
    </row>
    <row r="196" spans="1:1" x14ac:dyDescent="0.3">
      <c r="A196"/>
    </row>
    <row r="197" spans="1:1" x14ac:dyDescent="0.3">
      <c r="A197"/>
    </row>
    <row r="198" spans="1:1" x14ac:dyDescent="0.3">
      <c r="A198"/>
    </row>
    <row r="199" spans="1:1" x14ac:dyDescent="0.3">
      <c r="A199"/>
    </row>
    <row r="200" spans="1:1" x14ac:dyDescent="0.3">
      <c r="A200"/>
    </row>
    <row r="201" spans="1:1" x14ac:dyDescent="0.3">
      <c r="A201"/>
    </row>
    <row r="202" spans="1:1" x14ac:dyDescent="0.3">
      <c r="A202"/>
    </row>
    <row r="203" spans="1:1" x14ac:dyDescent="0.3">
      <c r="A203"/>
    </row>
    <row r="204" spans="1:1" x14ac:dyDescent="0.3">
      <c r="A204"/>
    </row>
    <row r="205" spans="1:1" x14ac:dyDescent="0.3">
      <c r="A205"/>
    </row>
    <row r="206" spans="1:1" x14ac:dyDescent="0.3">
      <c r="A206"/>
    </row>
    <row r="207" spans="1:1" x14ac:dyDescent="0.3">
      <c r="A207"/>
    </row>
    <row r="208" spans="1:1" x14ac:dyDescent="0.3">
      <c r="A208"/>
    </row>
    <row r="209" spans="1:1" x14ac:dyDescent="0.3">
      <c r="A209"/>
    </row>
    <row r="210" spans="1:1" x14ac:dyDescent="0.3">
      <c r="A210"/>
    </row>
    <row r="211" spans="1:1" x14ac:dyDescent="0.3">
      <c r="A211"/>
    </row>
    <row r="212" spans="1:1" x14ac:dyDescent="0.3">
      <c r="A212"/>
    </row>
    <row r="213" spans="1:1" x14ac:dyDescent="0.3">
      <c r="A213"/>
    </row>
    <row r="214" spans="1:1" x14ac:dyDescent="0.3">
      <c r="A214"/>
    </row>
    <row r="215" spans="1:1" x14ac:dyDescent="0.3">
      <c r="A215"/>
    </row>
    <row r="216" spans="1:1" x14ac:dyDescent="0.3">
      <c r="A216"/>
    </row>
    <row r="217" spans="1:1" x14ac:dyDescent="0.3">
      <c r="A217"/>
    </row>
    <row r="218" spans="1:1" x14ac:dyDescent="0.3">
      <c r="A218"/>
    </row>
    <row r="219" spans="1:1" x14ac:dyDescent="0.3">
      <c r="A219"/>
    </row>
    <row r="220" spans="1:1" x14ac:dyDescent="0.3">
      <c r="A220"/>
    </row>
    <row r="221" spans="1:1" x14ac:dyDescent="0.3">
      <c r="A221"/>
    </row>
    <row r="222" spans="1:1" x14ac:dyDescent="0.3">
      <c r="A222"/>
    </row>
    <row r="223" spans="1:1" x14ac:dyDescent="0.3">
      <c r="A223"/>
    </row>
    <row r="224" spans="1:1" x14ac:dyDescent="0.3">
      <c r="A224"/>
    </row>
    <row r="225" spans="1:1" x14ac:dyDescent="0.3">
      <c r="A225"/>
    </row>
    <row r="226" spans="1:1" x14ac:dyDescent="0.3">
      <c r="A226"/>
    </row>
    <row r="227" spans="1:1" x14ac:dyDescent="0.3">
      <c r="A227"/>
    </row>
    <row r="228" spans="1:1" x14ac:dyDescent="0.3">
      <c r="A228"/>
    </row>
    <row r="229" spans="1:1" x14ac:dyDescent="0.3">
      <c r="A229"/>
    </row>
    <row r="230" spans="1:1" x14ac:dyDescent="0.3">
      <c r="A230"/>
    </row>
    <row r="231" spans="1:1" x14ac:dyDescent="0.3">
      <c r="A231"/>
    </row>
    <row r="232" spans="1:1" x14ac:dyDescent="0.3">
      <c r="A232"/>
    </row>
    <row r="233" spans="1:1" x14ac:dyDescent="0.3">
      <c r="A233"/>
    </row>
    <row r="234" spans="1:1" x14ac:dyDescent="0.3">
      <c r="A234"/>
    </row>
    <row r="235" spans="1:1" x14ac:dyDescent="0.3">
      <c r="A235"/>
    </row>
    <row r="236" spans="1:1" x14ac:dyDescent="0.3">
      <c r="A236"/>
    </row>
    <row r="237" spans="1:1" x14ac:dyDescent="0.3">
      <c r="A237"/>
    </row>
    <row r="238" spans="1:1" x14ac:dyDescent="0.3">
      <c r="A238"/>
    </row>
    <row r="239" spans="1:1" x14ac:dyDescent="0.3">
      <c r="A239"/>
    </row>
    <row r="240" spans="1:1" x14ac:dyDescent="0.3">
      <c r="A240"/>
    </row>
    <row r="241" spans="1:1" x14ac:dyDescent="0.3">
      <c r="A241"/>
    </row>
    <row r="242" spans="1:1" x14ac:dyDescent="0.3">
      <c r="A242"/>
    </row>
    <row r="243" spans="1:1" x14ac:dyDescent="0.3">
      <c r="A243"/>
    </row>
    <row r="244" spans="1:1" x14ac:dyDescent="0.3">
      <c r="A244"/>
    </row>
    <row r="245" spans="1:1" x14ac:dyDescent="0.3">
      <c r="A245"/>
    </row>
    <row r="246" spans="1:1" x14ac:dyDescent="0.3">
      <c r="A246"/>
    </row>
    <row r="247" spans="1:1" x14ac:dyDescent="0.3">
      <c r="A247"/>
    </row>
  </sheetData>
  <mergeCells count="1">
    <mergeCell ref="B1:AH1"/>
  </mergeCells>
  <pageMargins left="0.7" right="0.7" top="0.75" bottom="0.75" header="0.3" footer="0.3"/>
  <legacyDrawing r:id="rId1"/>
</worksheet>
</file>

<file path=xl/worksheets/sheet10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800-000000000000}">
  <sheetPr codeName="Sheet110">
    <tabColor theme="2" tint="-0.499984740745262"/>
  </sheetPr>
  <dimension ref="A1:BQ247"/>
  <sheetViews>
    <sheetView workbookViewId="0">
      <selection activeCell="B4" sqref="B4:AQ175"/>
    </sheetView>
  </sheetViews>
  <sheetFormatPr defaultColWidth="9.44140625" defaultRowHeight="14.4" x14ac:dyDescent="0.3"/>
  <cols>
    <col min="1" max="1" width="14.44140625" style="37" bestFit="1" customWidth="1"/>
    <col min="2" max="4" width="9.44140625" style="185"/>
  </cols>
  <sheetData>
    <row r="1" spans="1:69" s="37" customFormat="1" x14ac:dyDescent="0.3">
      <c r="A1" s="253"/>
      <c r="B1" s="880" t="s">
        <v>570</v>
      </c>
      <c r="C1" s="881"/>
      <c r="D1" s="881"/>
      <c r="E1" s="881"/>
      <c r="F1" s="881"/>
      <c r="G1" s="881"/>
      <c r="H1" s="881"/>
      <c r="I1" s="881"/>
      <c r="J1" s="881"/>
      <c r="K1" s="881"/>
      <c r="L1" s="881"/>
      <c r="M1" s="881"/>
      <c r="N1" s="881"/>
      <c r="O1" s="881"/>
      <c r="P1" s="881"/>
      <c r="Q1" s="881"/>
      <c r="R1" s="881"/>
      <c r="S1" s="881"/>
      <c r="T1" s="881"/>
      <c r="U1" s="881"/>
      <c r="V1" s="881"/>
      <c r="W1" s="881"/>
      <c r="X1" s="881"/>
      <c r="Y1" s="881"/>
      <c r="Z1" s="881"/>
      <c r="AA1" s="881"/>
      <c r="AB1" s="881"/>
      <c r="AC1" s="881"/>
      <c r="AD1" s="881"/>
      <c r="AE1" s="881"/>
      <c r="AF1" s="881"/>
      <c r="AG1" s="881"/>
      <c r="AH1" s="881"/>
      <c r="AI1" s="254"/>
      <c r="AJ1" s="254"/>
      <c r="AK1" s="254"/>
      <c r="AL1" s="254"/>
      <c r="AM1" s="254"/>
      <c r="AN1" s="254"/>
      <c r="AO1" s="254"/>
      <c r="AP1" s="254"/>
      <c r="AQ1" s="254"/>
      <c r="AR1" s="254"/>
      <c r="AS1" s="254"/>
      <c r="AT1" s="254"/>
      <c r="AU1" s="254"/>
      <c r="AV1" s="254"/>
      <c r="AW1" s="254"/>
      <c r="AX1" s="254"/>
      <c r="AY1" s="254"/>
      <c r="AZ1" s="254"/>
      <c r="BA1" s="254"/>
      <c r="BB1" s="254"/>
      <c r="BC1" s="254"/>
      <c r="BD1" s="254"/>
      <c r="BE1" s="254"/>
      <c r="BF1" s="254"/>
      <c r="BG1" s="254"/>
      <c r="BH1" s="254"/>
      <c r="BI1" s="254"/>
      <c r="BJ1" s="254"/>
      <c r="BK1" s="254"/>
      <c r="BL1" s="254"/>
      <c r="BM1" s="254"/>
      <c r="BN1" s="254"/>
      <c r="BO1" s="254"/>
      <c r="BP1" s="254"/>
      <c r="BQ1" s="254"/>
    </row>
    <row r="2" spans="1:69" s="37" customFormat="1" x14ac:dyDescent="0.3">
      <c r="A2" s="253"/>
      <c r="B2" s="254" t="s">
        <v>288</v>
      </c>
      <c r="C2" s="254" t="s">
        <v>287</v>
      </c>
      <c r="D2" s="254" t="s">
        <v>289</v>
      </c>
      <c r="E2" s="254">
        <v>1991</v>
      </c>
      <c r="F2" s="254">
        <v>1992</v>
      </c>
      <c r="G2" s="254">
        <v>1993</v>
      </c>
      <c r="H2" s="254">
        <v>1994</v>
      </c>
      <c r="I2" s="254">
        <v>1995</v>
      </c>
      <c r="J2" s="254">
        <v>1996</v>
      </c>
      <c r="K2" s="254">
        <v>1997</v>
      </c>
      <c r="L2" s="254">
        <v>1998</v>
      </c>
      <c r="M2" s="254">
        <v>1999</v>
      </c>
      <c r="N2" s="254">
        <v>2000</v>
      </c>
      <c r="O2" s="254">
        <v>2001</v>
      </c>
      <c r="P2" s="254">
        <v>2002</v>
      </c>
      <c r="Q2" s="254">
        <v>2003</v>
      </c>
      <c r="R2" s="254">
        <v>2004</v>
      </c>
      <c r="S2" s="254">
        <v>2005</v>
      </c>
      <c r="T2" s="254">
        <v>2006</v>
      </c>
      <c r="U2" s="254">
        <v>2007</v>
      </c>
      <c r="V2" s="254">
        <v>2008</v>
      </c>
      <c r="W2" s="254">
        <v>2009</v>
      </c>
      <c r="X2" s="254">
        <v>2010</v>
      </c>
      <c r="Y2" s="254">
        <v>2011</v>
      </c>
      <c r="Z2" s="254">
        <v>2012</v>
      </c>
      <c r="AA2" s="254">
        <v>2013</v>
      </c>
      <c r="AB2" s="254">
        <v>2014</v>
      </c>
      <c r="AC2" s="254">
        <v>2015</v>
      </c>
      <c r="AD2" s="254">
        <v>2016</v>
      </c>
      <c r="AE2" s="254">
        <v>2017</v>
      </c>
      <c r="AF2" s="254">
        <v>2018</v>
      </c>
      <c r="AG2" s="254">
        <v>2019</v>
      </c>
      <c r="AH2" s="254">
        <v>2020</v>
      </c>
      <c r="AI2" s="254"/>
      <c r="AJ2" s="254"/>
      <c r="AK2" s="254"/>
      <c r="AL2" s="254"/>
      <c r="AM2" s="254"/>
      <c r="AN2" s="254"/>
      <c r="AO2" s="254"/>
      <c r="AP2" s="254"/>
      <c r="AQ2" s="254"/>
      <c r="AR2" s="254"/>
      <c r="AS2" s="254"/>
      <c r="AT2" s="254"/>
      <c r="AU2" s="254"/>
      <c r="AV2" s="254"/>
      <c r="AW2" s="254"/>
      <c r="AX2" s="254"/>
      <c r="AY2" s="254"/>
      <c r="AZ2" s="254"/>
      <c r="BA2" s="254"/>
      <c r="BB2" s="254"/>
      <c r="BC2" s="254"/>
      <c r="BD2" s="254"/>
      <c r="BE2" s="254"/>
      <c r="BF2" s="254"/>
      <c r="BG2" s="254"/>
      <c r="BH2" s="254"/>
      <c r="BI2" s="254"/>
      <c r="BJ2" s="254"/>
      <c r="BK2" s="254"/>
      <c r="BL2" s="254"/>
      <c r="BM2" s="254"/>
      <c r="BN2" s="254"/>
      <c r="BO2" s="254"/>
      <c r="BP2" s="254"/>
      <c r="BQ2" s="254"/>
    </row>
    <row r="3" spans="1:69" s="27" customFormat="1" x14ac:dyDescent="0.3">
      <c r="A3" s="255"/>
      <c r="B3" s="256" t="s">
        <v>323</v>
      </c>
      <c r="C3" s="256" t="s">
        <v>324</v>
      </c>
      <c r="D3" s="256" t="s">
        <v>325</v>
      </c>
      <c r="E3" s="256" t="s">
        <v>326</v>
      </c>
      <c r="F3" s="256" t="s">
        <v>327</v>
      </c>
      <c r="G3" s="256" t="s">
        <v>328</v>
      </c>
      <c r="H3" s="256" t="s">
        <v>329</v>
      </c>
      <c r="I3" s="256" t="s">
        <v>330</v>
      </c>
      <c r="J3" s="256" t="s">
        <v>331</v>
      </c>
      <c r="K3" s="256" t="s">
        <v>332</v>
      </c>
      <c r="L3" s="256" t="s">
        <v>333</v>
      </c>
      <c r="M3" s="256" t="s">
        <v>334</v>
      </c>
      <c r="N3" s="256" t="s">
        <v>335</v>
      </c>
      <c r="O3" s="256" t="s">
        <v>336</v>
      </c>
      <c r="P3" s="256" t="s">
        <v>337</v>
      </c>
      <c r="Q3" s="256" t="s">
        <v>338</v>
      </c>
      <c r="R3" s="256" t="s">
        <v>339</v>
      </c>
      <c r="S3" s="256" t="s">
        <v>340</v>
      </c>
      <c r="T3" s="256" t="s">
        <v>341</v>
      </c>
      <c r="U3" s="256" t="s">
        <v>342</v>
      </c>
      <c r="V3" s="256" t="s">
        <v>343</v>
      </c>
      <c r="W3" s="256" t="s">
        <v>344</v>
      </c>
      <c r="X3" s="256" t="s">
        <v>345</v>
      </c>
      <c r="Y3" s="256" t="s">
        <v>346</v>
      </c>
      <c r="Z3" s="256" t="s">
        <v>347</v>
      </c>
      <c r="AA3" s="256" t="s">
        <v>348</v>
      </c>
      <c r="AB3" s="256" t="s">
        <v>349</v>
      </c>
      <c r="AC3" s="256" t="s">
        <v>350</v>
      </c>
      <c r="AD3" s="256" t="s">
        <v>351</v>
      </c>
      <c r="AE3" s="256" t="s">
        <v>352</v>
      </c>
      <c r="AF3" s="256" t="s">
        <v>353</v>
      </c>
      <c r="AG3" s="256" t="s">
        <v>354</v>
      </c>
      <c r="AH3" s="256" t="s">
        <v>355</v>
      </c>
      <c r="AI3" s="256"/>
      <c r="AJ3" s="256"/>
      <c r="AK3" s="256"/>
      <c r="AL3" s="256"/>
      <c r="AM3" s="256"/>
      <c r="AN3" s="256"/>
      <c r="AO3" s="256"/>
      <c r="AP3" s="256"/>
      <c r="AQ3" s="256"/>
      <c r="AR3" s="256"/>
      <c r="AS3" s="256"/>
      <c r="AT3" s="256"/>
      <c r="AU3" s="256"/>
      <c r="AV3" s="256"/>
      <c r="AW3" s="256"/>
      <c r="AX3" s="256"/>
      <c r="AY3" s="256"/>
      <c r="AZ3" s="256"/>
      <c r="BA3" s="256"/>
      <c r="BB3" s="256"/>
      <c r="BC3" s="256"/>
      <c r="BD3" s="256"/>
      <c r="BE3" s="256"/>
      <c r="BF3" s="256"/>
      <c r="BG3" s="256"/>
      <c r="BH3" s="256"/>
      <c r="BI3" s="256"/>
      <c r="BJ3" s="256"/>
      <c r="BK3" s="256"/>
      <c r="BL3" s="256"/>
      <c r="BM3" s="256"/>
      <c r="BN3" s="256"/>
      <c r="BO3" s="256"/>
      <c r="BP3" s="256"/>
      <c r="BQ3" s="256"/>
    </row>
    <row r="4" spans="1:69" x14ac:dyDescent="0.3">
      <c r="A4" s="257">
        <f ca="1">DATE(LOOKUP(Comparison!$D$3,TimestepID,StartYear),1,1)</f>
        <v>46023</v>
      </c>
      <c r="B4" s="1">
        <v>0</v>
      </c>
      <c r="C4" s="1">
        <v>0</v>
      </c>
      <c r="D4" s="1">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row>
    <row r="5" spans="1:69" x14ac:dyDescent="0.3">
      <c r="A5" s="257">
        <f ca="1">IF(EDATE($A$4,12)&lt;=EDATE(DATE(LOOKUP(Comparison!$D$3,TimestepID,StartYear),1,1),(LOOKUP(Comparison!$B$6,TimestepID,Duration)-1)),EDATE(A4,12),"")</f>
        <v>46388</v>
      </c>
      <c r="B5" s="1">
        <v>0</v>
      </c>
      <c r="C5" s="1">
        <v>0</v>
      </c>
      <c r="D5" s="1">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row>
    <row r="6" spans="1:69" x14ac:dyDescent="0.3">
      <c r="A6" s="257">
        <f ca="1">IF(EDATE($A$4,24)&lt;=EDATE(DATE(LOOKUP(Comparison!$D$3,TimestepID,StartYear),12,31),(LOOKUP(Comparison!$B$6,TimestepID,Duration)-1)),EDATE(A5,12),"")</f>
        <v>46753</v>
      </c>
      <c r="B6" s="1">
        <v>0</v>
      </c>
      <c r="C6" s="1">
        <v>0</v>
      </c>
      <c r="D6" s="1">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row>
    <row r="7" spans="1:69" x14ac:dyDescent="0.3">
      <c r="A7" s="257">
        <f ca="1">IF(EDATE($A$4,36)&lt;=EDATE(DATE(LOOKUP(Comparison!$D$3,TimestepID,StartYear),1,1),(LOOKUP(Comparison!$B$6,TimestepID,Duration)-1)),EDATE(A6,12),"")</f>
        <v>47119</v>
      </c>
      <c r="B7" s="1">
        <v>0</v>
      </c>
      <c r="C7" s="1">
        <v>0</v>
      </c>
      <c r="D7" s="1">
        <v>0</v>
      </c>
      <c r="E7">
        <v>0</v>
      </c>
      <c r="F7">
        <v>0</v>
      </c>
      <c r="G7">
        <v>0</v>
      </c>
      <c r="H7">
        <v>0</v>
      </c>
      <c r="I7">
        <v>0</v>
      </c>
      <c r="J7">
        <v>0</v>
      </c>
      <c r="K7">
        <v>0</v>
      </c>
      <c r="L7">
        <v>0</v>
      </c>
      <c r="M7">
        <v>0</v>
      </c>
      <c r="N7">
        <v>0</v>
      </c>
      <c r="O7">
        <v>0</v>
      </c>
      <c r="P7">
        <v>0</v>
      </c>
      <c r="Q7">
        <v>0</v>
      </c>
      <c r="R7">
        <v>0</v>
      </c>
      <c r="S7">
        <v>0</v>
      </c>
      <c r="T7">
        <v>0</v>
      </c>
      <c r="U7">
        <v>0</v>
      </c>
      <c r="V7">
        <v>0</v>
      </c>
      <c r="W7">
        <v>0</v>
      </c>
      <c r="X7">
        <v>0</v>
      </c>
      <c r="Y7">
        <v>0</v>
      </c>
      <c r="Z7">
        <v>0</v>
      </c>
      <c r="AA7">
        <v>0</v>
      </c>
      <c r="AB7">
        <v>0</v>
      </c>
      <c r="AC7">
        <v>0</v>
      </c>
      <c r="AD7">
        <v>0</v>
      </c>
      <c r="AE7">
        <v>0</v>
      </c>
      <c r="AF7">
        <v>0</v>
      </c>
      <c r="AG7">
        <v>0</v>
      </c>
      <c r="AH7">
        <v>0</v>
      </c>
    </row>
    <row r="8" spans="1:69" x14ac:dyDescent="0.3">
      <c r="A8" s="257">
        <f ca="1">IF(EDATE($A$4,48)&lt;=EDATE(DATE(LOOKUP(Comparison!$D$3,TimestepID,StartYear),1,1),(LOOKUP(Comparison!$B$6,TimestepID,Duration)-1)),EDATE(A7,12),"")</f>
        <v>47484</v>
      </c>
      <c r="B8" s="1">
        <v>0</v>
      </c>
      <c r="C8" s="1">
        <v>0</v>
      </c>
      <c r="D8" s="1">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69" x14ac:dyDescent="0.3">
      <c r="A9" s="257">
        <f ca="1">IF(EDATE($A$4,48)&lt;=EDATE(DATE(LOOKUP(Comparison!$D$3,TimestepID,StartYear),1,1),(LOOKUP(Comparison!$B$6,TimestepID,Duration)-1)),EDATE(A8,12),"")</f>
        <v>47849</v>
      </c>
      <c r="B9" s="1">
        <v>0</v>
      </c>
      <c r="C9" s="1">
        <v>0</v>
      </c>
      <c r="D9" s="1">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69" x14ac:dyDescent="0.3">
      <c r="A10" s="257">
        <f ca="1">IF(EDATE($A$4,48)&lt;=EDATE(DATE(LOOKUP(Comparison!$D$3,TimestepID,StartYear),1,1),(LOOKUP(Comparison!$B$6,TimestepID,Duration)-1)),EDATE(A9,12),"")</f>
        <v>48214</v>
      </c>
      <c r="B10" s="1"/>
      <c r="C10" s="1"/>
      <c r="D10" s="1"/>
    </row>
    <row r="11" spans="1:69" x14ac:dyDescent="0.3">
      <c r="A11" s="257">
        <f ca="1">IF(EDATE($A$4,48)&lt;=EDATE(DATE(LOOKUP(Comparison!$D$3,TimestepID,StartYear),1,1),(LOOKUP(Comparison!$B$6,TimestepID,Duration)-1)),EDATE(A10,12),"")</f>
        <v>48580</v>
      </c>
      <c r="B11" s="1"/>
      <c r="C11" s="1"/>
      <c r="D11" s="1"/>
    </row>
    <row r="12" spans="1:69" x14ac:dyDescent="0.3">
      <c r="A12" s="257">
        <f ca="1">IF(EDATE($A$4,48)&lt;=EDATE(DATE(LOOKUP(Comparison!$D$3,TimestepID,StartYear),1,1),(LOOKUP(Comparison!$B$6,TimestepID,Duration)-1)),EDATE(A11,12),"")</f>
        <v>48945</v>
      </c>
      <c r="B12" s="1"/>
      <c r="C12" s="1"/>
      <c r="D12" s="1"/>
    </row>
    <row r="13" spans="1:69" x14ac:dyDescent="0.3">
      <c r="A13" s="257"/>
      <c r="B13" s="1"/>
      <c r="C13" s="1"/>
      <c r="D13" s="1"/>
    </row>
    <row r="14" spans="1:69" x14ac:dyDescent="0.3">
      <c r="A14" s="257"/>
      <c r="B14" s="1"/>
      <c r="C14" s="1"/>
      <c r="D14" s="1"/>
    </row>
    <row r="15" spans="1:69" x14ac:dyDescent="0.3">
      <c r="A15" s="258"/>
      <c r="B15" s="1"/>
      <c r="C15" s="1"/>
      <c r="D15" s="1"/>
    </row>
    <row r="16" spans="1:69" x14ac:dyDescent="0.3">
      <c r="A16" s="36"/>
      <c r="B16" s="1"/>
      <c r="C16" s="1"/>
      <c r="D16" s="1"/>
    </row>
    <row r="17" spans="1:4" x14ac:dyDescent="0.3">
      <c r="A17" s="36"/>
      <c r="B17" s="1"/>
      <c r="C17" s="1"/>
      <c r="D17" s="1"/>
    </row>
    <row r="18" spans="1:4" x14ac:dyDescent="0.3">
      <c r="A18" s="36"/>
      <c r="B18" s="1"/>
      <c r="C18" s="1"/>
      <c r="D18" s="1"/>
    </row>
    <row r="19" spans="1:4" x14ac:dyDescent="0.3">
      <c r="A19" s="36"/>
      <c r="B19" s="1"/>
      <c r="C19" s="1"/>
      <c r="D19" s="1"/>
    </row>
    <row r="20" spans="1:4" x14ac:dyDescent="0.3">
      <c r="A20" s="36"/>
      <c r="B20" s="1"/>
      <c r="C20" s="1"/>
      <c r="D20" s="1"/>
    </row>
    <row r="21" spans="1:4" x14ac:dyDescent="0.3">
      <c r="A21" s="36"/>
      <c r="B21" s="1"/>
      <c r="C21" s="1"/>
      <c r="D21" s="1"/>
    </row>
    <row r="22" spans="1:4" x14ac:dyDescent="0.3">
      <c r="A22"/>
      <c r="B22" s="1"/>
      <c r="C22" s="1"/>
      <c r="D22" s="1"/>
    </row>
    <row r="23" spans="1:4" x14ac:dyDescent="0.3">
      <c r="A23"/>
      <c r="B23" s="1"/>
      <c r="C23" s="1"/>
      <c r="D23" s="1"/>
    </row>
    <row r="24" spans="1:4" x14ac:dyDescent="0.3">
      <c r="A24"/>
      <c r="B24" s="1"/>
      <c r="C24" s="1"/>
      <c r="D24" s="1"/>
    </row>
    <row r="25" spans="1:4" x14ac:dyDescent="0.3">
      <c r="A25"/>
      <c r="B25" s="1"/>
      <c r="C25" s="1"/>
      <c r="D25" s="1"/>
    </row>
    <row r="26" spans="1:4" x14ac:dyDescent="0.3">
      <c r="A26"/>
      <c r="B26" s="1"/>
      <c r="C26" s="1"/>
      <c r="D26" s="1"/>
    </row>
    <row r="27" spans="1:4" x14ac:dyDescent="0.3">
      <c r="A27"/>
      <c r="B27" s="1"/>
      <c r="C27" s="1"/>
      <c r="D27" s="1"/>
    </row>
    <row r="28" spans="1:4" x14ac:dyDescent="0.3">
      <c r="A28"/>
      <c r="B28" s="1"/>
      <c r="C28" s="1"/>
      <c r="D28" s="1"/>
    </row>
    <row r="29" spans="1:4" x14ac:dyDescent="0.3">
      <c r="A29"/>
      <c r="B29" s="1"/>
      <c r="C29" s="1"/>
      <c r="D29" s="1"/>
    </row>
    <row r="30" spans="1:4" x14ac:dyDescent="0.3">
      <c r="A30"/>
      <c r="B30" s="1"/>
      <c r="C30" s="1"/>
      <c r="D30" s="1"/>
    </row>
    <row r="31" spans="1:4" x14ac:dyDescent="0.3">
      <c r="A31"/>
      <c r="B31" s="1"/>
      <c r="C31" s="1"/>
      <c r="D31" s="1"/>
    </row>
    <row r="32" spans="1:4" x14ac:dyDescent="0.3">
      <c r="A32"/>
      <c r="B32" s="1"/>
      <c r="C32" s="1"/>
      <c r="D32" s="1"/>
    </row>
    <row r="33" spans="1:4" x14ac:dyDescent="0.3">
      <c r="A33"/>
      <c r="B33" s="1"/>
      <c r="C33" s="1"/>
      <c r="D33" s="1"/>
    </row>
    <row r="34" spans="1:4" x14ac:dyDescent="0.3">
      <c r="A34"/>
      <c r="B34" s="1"/>
      <c r="C34" s="1"/>
      <c r="D34" s="1"/>
    </row>
    <row r="35" spans="1:4" x14ac:dyDescent="0.3">
      <c r="A35"/>
      <c r="B35" s="1"/>
      <c r="C35" s="1"/>
      <c r="D35" s="1"/>
    </row>
    <row r="36" spans="1:4" x14ac:dyDescent="0.3">
      <c r="A36"/>
      <c r="B36" s="1"/>
      <c r="C36" s="1"/>
      <c r="D36" s="1"/>
    </row>
    <row r="37" spans="1:4" x14ac:dyDescent="0.3">
      <c r="A37"/>
      <c r="B37" s="1"/>
      <c r="C37" s="1"/>
      <c r="D37" s="1"/>
    </row>
    <row r="38" spans="1:4" x14ac:dyDescent="0.3">
      <c r="A38"/>
      <c r="B38" s="1"/>
      <c r="C38" s="1"/>
      <c r="D38" s="1"/>
    </row>
    <row r="39" spans="1:4" x14ac:dyDescent="0.3">
      <c r="A39"/>
      <c r="B39" s="1"/>
      <c r="C39" s="1"/>
      <c r="D39" s="1"/>
    </row>
    <row r="40" spans="1:4" x14ac:dyDescent="0.3">
      <c r="A40"/>
      <c r="B40" s="1"/>
      <c r="C40" s="1"/>
      <c r="D40" s="1"/>
    </row>
    <row r="41" spans="1:4" x14ac:dyDescent="0.3">
      <c r="A41"/>
      <c r="B41" s="1"/>
      <c r="C41" s="1"/>
      <c r="D41" s="1"/>
    </row>
    <row r="42" spans="1:4" x14ac:dyDescent="0.3">
      <c r="A42"/>
      <c r="B42" s="1"/>
      <c r="C42" s="1"/>
      <c r="D42" s="1"/>
    </row>
    <row r="43" spans="1:4" x14ac:dyDescent="0.3">
      <c r="A43"/>
      <c r="B43" s="1"/>
      <c r="C43" s="1"/>
      <c r="D43" s="1"/>
    </row>
    <row r="44" spans="1:4" x14ac:dyDescent="0.3">
      <c r="A44"/>
      <c r="B44" s="1"/>
      <c r="C44" s="1"/>
      <c r="D44" s="1"/>
    </row>
    <row r="45" spans="1:4" x14ac:dyDescent="0.3">
      <c r="A45"/>
      <c r="B45" s="1"/>
      <c r="C45" s="1"/>
      <c r="D45" s="1"/>
    </row>
    <row r="46" spans="1:4" x14ac:dyDescent="0.3">
      <c r="A46"/>
      <c r="B46" s="1"/>
      <c r="C46" s="1"/>
      <c r="D46" s="1"/>
    </row>
    <row r="47" spans="1:4" x14ac:dyDescent="0.3">
      <c r="A47"/>
      <c r="B47" s="1"/>
      <c r="C47" s="1"/>
      <c r="D47" s="1"/>
    </row>
    <row r="48" spans="1:4" x14ac:dyDescent="0.3">
      <c r="A48"/>
      <c r="B48" s="1"/>
      <c r="C48" s="1"/>
      <c r="D48" s="1"/>
    </row>
    <row r="49" spans="1:4" x14ac:dyDescent="0.3">
      <c r="A49"/>
      <c r="B49" s="1"/>
      <c r="C49" s="1"/>
      <c r="D49" s="1"/>
    </row>
    <row r="50" spans="1:4" x14ac:dyDescent="0.3">
      <c r="A50"/>
      <c r="B50" s="1"/>
      <c r="C50" s="1"/>
      <c r="D50" s="1"/>
    </row>
    <row r="51" spans="1:4" x14ac:dyDescent="0.3">
      <c r="A51"/>
      <c r="B51" s="1"/>
      <c r="C51" s="1"/>
      <c r="D51" s="1"/>
    </row>
    <row r="52" spans="1:4" x14ac:dyDescent="0.3">
      <c r="A52"/>
      <c r="B52" s="1"/>
      <c r="C52" s="1"/>
      <c r="D52" s="1"/>
    </row>
    <row r="53" spans="1:4" x14ac:dyDescent="0.3">
      <c r="A53"/>
      <c r="B53" s="1"/>
      <c r="C53" s="1"/>
      <c r="D53" s="1"/>
    </row>
    <row r="54" spans="1:4" x14ac:dyDescent="0.3">
      <c r="A54"/>
      <c r="B54" s="1"/>
      <c r="C54" s="1"/>
      <c r="D54" s="1"/>
    </row>
    <row r="55" spans="1:4" x14ac:dyDescent="0.3">
      <c r="A55"/>
      <c r="B55" s="1"/>
      <c r="C55" s="1"/>
      <c r="D55" s="1"/>
    </row>
    <row r="56" spans="1:4" x14ac:dyDescent="0.3">
      <c r="A56"/>
      <c r="B56" s="1"/>
      <c r="C56" s="1"/>
      <c r="D56" s="1"/>
    </row>
    <row r="57" spans="1:4" x14ac:dyDescent="0.3">
      <c r="A57"/>
      <c r="B57" s="1"/>
      <c r="C57" s="1"/>
      <c r="D57" s="1"/>
    </row>
    <row r="58" spans="1:4" x14ac:dyDescent="0.3">
      <c r="A58"/>
      <c r="B58" s="1"/>
      <c r="C58" s="1"/>
      <c r="D58" s="1"/>
    </row>
    <row r="59" spans="1:4" x14ac:dyDescent="0.3">
      <c r="A59"/>
      <c r="B59" s="1"/>
      <c r="C59" s="1"/>
      <c r="D59" s="1"/>
    </row>
    <row r="60" spans="1:4" x14ac:dyDescent="0.3">
      <c r="A60"/>
      <c r="B60" s="1"/>
      <c r="C60" s="1"/>
      <c r="D60" s="1"/>
    </row>
    <row r="61" spans="1:4" x14ac:dyDescent="0.3">
      <c r="A61"/>
      <c r="B61" s="1"/>
      <c r="C61" s="1"/>
      <c r="D61" s="1"/>
    </row>
    <row r="62" spans="1:4" x14ac:dyDescent="0.3">
      <c r="A62"/>
      <c r="B62" s="1"/>
      <c r="C62" s="1"/>
      <c r="D62" s="1"/>
    </row>
    <row r="63" spans="1:4" x14ac:dyDescent="0.3">
      <c r="A63"/>
      <c r="B63" s="1"/>
      <c r="C63" s="1"/>
      <c r="D63" s="1"/>
    </row>
    <row r="64" spans="1:4" x14ac:dyDescent="0.3">
      <c r="A64"/>
      <c r="B64" s="1"/>
      <c r="C64" s="1"/>
      <c r="D64" s="1"/>
    </row>
    <row r="65" spans="1:4" x14ac:dyDescent="0.3">
      <c r="A65"/>
      <c r="B65" s="1"/>
      <c r="C65" s="1"/>
      <c r="D65" s="1"/>
    </row>
    <row r="66" spans="1:4" x14ac:dyDescent="0.3">
      <c r="A66"/>
      <c r="B66" s="1"/>
      <c r="C66" s="1"/>
      <c r="D66" s="1"/>
    </row>
    <row r="67" spans="1:4" x14ac:dyDescent="0.3">
      <c r="A67"/>
      <c r="B67" s="1"/>
      <c r="C67" s="1"/>
      <c r="D67" s="1"/>
    </row>
    <row r="68" spans="1:4" x14ac:dyDescent="0.3">
      <c r="A68"/>
      <c r="B68" s="1"/>
      <c r="C68" s="1"/>
      <c r="D68" s="1"/>
    </row>
    <row r="69" spans="1:4" x14ac:dyDescent="0.3">
      <c r="A69"/>
      <c r="B69" s="1"/>
      <c r="C69" s="1"/>
      <c r="D69" s="1"/>
    </row>
    <row r="70" spans="1:4" x14ac:dyDescent="0.3">
      <c r="A70"/>
      <c r="B70" s="1"/>
      <c r="C70" s="1"/>
      <c r="D70" s="1"/>
    </row>
    <row r="71" spans="1:4" x14ac:dyDescent="0.3">
      <c r="A71"/>
      <c r="B71" s="1"/>
      <c r="C71" s="1"/>
      <c r="D71" s="1"/>
    </row>
    <row r="72" spans="1:4" x14ac:dyDescent="0.3">
      <c r="A72"/>
      <c r="B72" s="1"/>
      <c r="C72" s="1"/>
      <c r="D72" s="1"/>
    </row>
    <row r="73" spans="1:4" x14ac:dyDescent="0.3">
      <c r="A73"/>
      <c r="B73" s="1"/>
      <c r="C73" s="1"/>
      <c r="D73" s="1"/>
    </row>
    <row r="74" spans="1:4" x14ac:dyDescent="0.3">
      <c r="A74"/>
      <c r="B74" s="1"/>
      <c r="C74" s="1"/>
      <c r="D74" s="1"/>
    </row>
    <row r="75" spans="1:4" x14ac:dyDescent="0.3">
      <c r="A75"/>
      <c r="B75" s="1"/>
      <c r="C75" s="1"/>
      <c r="D75" s="1"/>
    </row>
    <row r="76" spans="1:4" x14ac:dyDescent="0.3">
      <c r="A76"/>
      <c r="B76" s="1"/>
      <c r="C76" s="1"/>
      <c r="D76" s="1"/>
    </row>
    <row r="77" spans="1:4" x14ac:dyDescent="0.3">
      <c r="A77"/>
      <c r="B77" s="1"/>
      <c r="C77" s="1"/>
      <c r="D77" s="1"/>
    </row>
    <row r="78" spans="1:4" x14ac:dyDescent="0.3">
      <c r="A78"/>
      <c r="B78" s="1"/>
      <c r="C78" s="1"/>
      <c r="D78" s="1"/>
    </row>
    <row r="79" spans="1:4" x14ac:dyDescent="0.3">
      <c r="A79"/>
      <c r="B79" s="1"/>
      <c r="C79" s="1"/>
      <c r="D79" s="1"/>
    </row>
    <row r="80" spans="1:4" x14ac:dyDescent="0.3">
      <c r="A80"/>
      <c r="B80" s="1"/>
      <c r="C80" s="1"/>
      <c r="D80" s="1"/>
    </row>
    <row r="81" spans="1:4" x14ac:dyDescent="0.3">
      <c r="A81"/>
      <c r="B81" s="1"/>
      <c r="C81" s="1"/>
      <c r="D81" s="1"/>
    </row>
    <row r="82" spans="1:4" x14ac:dyDescent="0.3">
      <c r="A82"/>
      <c r="B82" s="1"/>
      <c r="C82" s="1"/>
      <c r="D82" s="1"/>
    </row>
    <row r="83" spans="1:4" x14ac:dyDescent="0.3">
      <c r="A83"/>
      <c r="B83" s="1"/>
      <c r="C83" s="1"/>
      <c r="D83" s="1"/>
    </row>
    <row r="84" spans="1:4" x14ac:dyDescent="0.3">
      <c r="A84"/>
      <c r="B84" s="1"/>
      <c r="C84" s="1"/>
      <c r="D84" s="1"/>
    </row>
    <row r="85" spans="1:4" x14ac:dyDescent="0.3">
      <c r="A85"/>
      <c r="B85" s="1"/>
      <c r="C85" s="1"/>
      <c r="D85" s="1"/>
    </row>
    <row r="86" spans="1:4" x14ac:dyDescent="0.3">
      <c r="A86"/>
      <c r="B86" s="1"/>
      <c r="C86" s="1"/>
      <c r="D86" s="1"/>
    </row>
    <row r="87" spans="1:4" x14ac:dyDescent="0.3">
      <c r="A87"/>
      <c r="B87" s="1"/>
      <c r="C87" s="1"/>
      <c r="D87" s="1"/>
    </row>
    <row r="88" spans="1:4" x14ac:dyDescent="0.3">
      <c r="A88"/>
      <c r="B88" s="1"/>
      <c r="C88" s="1"/>
      <c r="D88" s="1"/>
    </row>
    <row r="89" spans="1:4" x14ac:dyDescent="0.3">
      <c r="A89"/>
      <c r="B89" s="1"/>
      <c r="C89" s="1"/>
      <c r="D89" s="1"/>
    </row>
    <row r="90" spans="1:4" x14ac:dyDescent="0.3">
      <c r="A90"/>
      <c r="B90" s="1"/>
      <c r="C90" s="1"/>
      <c r="D90" s="1"/>
    </row>
    <row r="91" spans="1:4" x14ac:dyDescent="0.3">
      <c r="A91"/>
      <c r="B91" s="1"/>
      <c r="C91" s="1"/>
      <c r="D91" s="1"/>
    </row>
    <row r="92" spans="1:4" x14ac:dyDescent="0.3">
      <c r="A92"/>
      <c r="B92" s="1"/>
      <c r="C92" s="1"/>
      <c r="D92" s="1"/>
    </row>
    <row r="93" spans="1:4" x14ac:dyDescent="0.3">
      <c r="A93"/>
      <c r="B93" s="1"/>
      <c r="C93" s="1"/>
      <c r="D93" s="1"/>
    </row>
    <row r="94" spans="1:4" x14ac:dyDescent="0.3">
      <c r="A94"/>
      <c r="B94" s="1"/>
      <c r="C94" s="1"/>
      <c r="D94" s="1"/>
    </row>
    <row r="95" spans="1:4" x14ac:dyDescent="0.3">
      <c r="A95"/>
      <c r="B95" s="1"/>
      <c r="C95" s="1"/>
      <c r="D95" s="1"/>
    </row>
    <row r="96" spans="1:4" x14ac:dyDescent="0.3">
      <c r="A96"/>
      <c r="B96" s="1"/>
      <c r="C96" s="1"/>
      <c r="D96" s="1"/>
    </row>
    <row r="97" spans="1:4" x14ac:dyDescent="0.3">
      <c r="A97"/>
      <c r="B97" s="1"/>
      <c r="C97" s="1"/>
      <c r="D97" s="1"/>
    </row>
    <row r="98" spans="1:4" x14ac:dyDescent="0.3">
      <c r="A98"/>
      <c r="B98" s="1"/>
      <c r="C98" s="1"/>
      <c r="D98" s="1"/>
    </row>
    <row r="99" spans="1:4" x14ac:dyDescent="0.3">
      <c r="A99"/>
      <c r="B99" s="1"/>
      <c r="C99" s="1"/>
      <c r="D99" s="1"/>
    </row>
    <row r="100" spans="1:4" x14ac:dyDescent="0.3">
      <c r="A100"/>
      <c r="B100" s="1"/>
      <c r="C100" s="1"/>
      <c r="D100" s="1"/>
    </row>
    <row r="101" spans="1:4" x14ac:dyDescent="0.3">
      <c r="A101"/>
      <c r="B101" s="1"/>
      <c r="C101" s="1"/>
      <c r="D101" s="1"/>
    </row>
    <row r="102" spans="1:4" x14ac:dyDescent="0.3">
      <c r="A102"/>
      <c r="B102" s="1"/>
      <c r="C102" s="1"/>
      <c r="D102" s="1"/>
    </row>
    <row r="103" spans="1:4" x14ac:dyDescent="0.3">
      <c r="A103"/>
      <c r="B103" s="1"/>
      <c r="C103" s="1"/>
      <c r="D103" s="1"/>
    </row>
    <row r="104" spans="1:4" x14ac:dyDescent="0.3">
      <c r="A104"/>
      <c r="B104" s="1"/>
      <c r="C104" s="1"/>
      <c r="D104" s="1"/>
    </row>
    <row r="105" spans="1:4" x14ac:dyDescent="0.3">
      <c r="A105"/>
      <c r="B105" s="1"/>
      <c r="C105" s="1"/>
      <c r="D105" s="1"/>
    </row>
    <row r="106" spans="1:4" x14ac:dyDescent="0.3">
      <c r="A106"/>
      <c r="B106" s="1"/>
      <c r="C106" s="1"/>
      <c r="D106" s="1"/>
    </row>
    <row r="107" spans="1:4" x14ac:dyDescent="0.3">
      <c r="A107"/>
      <c r="B107" s="1"/>
      <c r="C107" s="1"/>
      <c r="D107" s="1"/>
    </row>
    <row r="108" spans="1:4" x14ac:dyDescent="0.3">
      <c r="A108"/>
      <c r="B108" s="1"/>
      <c r="C108" s="1"/>
      <c r="D108" s="1"/>
    </row>
    <row r="109" spans="1:4" x14ac:dyDescent="0.3">
      <c r="A109"/>
      <c r="B109" s="1"/>
      <c r="C109" s="1"/>
      <c r="D109" s="1"/>
    </row>
    <row r="110" spans="1:4" x14ac:dyDescent="0.3">
      <c r="A110"/>
      <c r="B110" s="1"/>
      <c r="C110" s="1"/>
      <c r="D110" s="1"/>
    </row>
    <row r="111" spans="1:4" x14ac:dyDescent="0.3">
      <c r="A111"/>
      <c r="B111" s="1"/>
      <c r="C111" s="1"/>
      <c r="D111" s="1"/>
    </row>
    <row r="112" spans="1:4" x14ac:dyDescent="0.3">
      <c r="A112"/>
      <c r="B112" s="1"/>
      <c r="C112" s="1"/>
      <c r="D112" s="1"/>
    </row>
    <row r="113" spans="1:4" x14ac:dyDescent="0.3">
      <c r="A113"/>
      <c r="B113" s="1"/>
      <c r="C113" s="1"/>
      <c r="D113" s="1"/>
    </row>
    <row r="114" spans="1:4" x14ac:dyDescent="0.3">
      <c r="A114"/>
      <c r="B114" s="1"/>
      <c r="C114" s="1"/>
      <c r="D114" s="1"/>
    </row>
    <row r="115" spans="1:4" x14ac:dyDescent="0.3">
      <c r="A115"/>
      <c r="B115" s="1"/>
      <c r="C115" s="1"/>
      <c r="D115" s="1"/>
    </row>
    <row r="116" spans="1:4" x14ac:dyDescent="0.3">
      <c r="A116"/>
      <c r="B116" s="1"/>
      <c r="C116" s="1"/>
      <c r="D116" s="1"/>
    </row>
    <row r="117" spans="1:4" x14ac:dyDescent="0.3">
      <c r="A117"/>
      <c r="B117" s="1"/>
      <c r="C117" s="1"/>
      <c r="D117" s="1"/>
    </row>
    <row r="118" spans="1:4" x14ac:dyDescent="0.3">
      <c r="A118"/>
      <c r="B118" s="1"/>
      <c r="C118" s="1"/>
      <c r="D118" s="1"/>
    </row>
    <row r="119" spans="1:4" x14ac:dyDescent="0.3">
      <c r="A119"/>
      <c r="B119" s="1"/>
      <c r="C119" s="1"/>
      <c r="D119" s="1"/>
    </row>
    <row r="120" spans="1:4" x14ac:dyDescent="0.3">
      <c r="A120"/>
      <c r="B120" s="1"/>
      <c r="C120" s="1"/>
      <c r="D120" s="1"/>
    </row>
    <row r="121" spans="1:4" x14ac:dyDescent="0.3">
      <c r="A121"/>
      <c r="B121" s="1"/>
      <c r="C121" s="1"/>
      <c r="D121" s="1"/>
    </row>
    <row r="122" spans="1:4" x14ac:dyDescent="0.3">
      <c r="A122"/>
      <c r="B122" s="1"/>
      <c r="C122" s="1"/>
      <c r="D122" s="1"/>
    </row>
    <row r="123" spans="1:4" x14ac:dyDescent="0.3">
      <c r="A123"/>
      <c r="B123" s="1"/>
      <c r="C123" s="1"/>
      <c r="D123" s="1"/>
    </row>
    <row r="124" spans="1:4" x14ac:dyDescent="0.3">
      <c r="A124"/>
      <c r="B124" s="1"/>
      <c r="C124" s="1"/>
      <c r="D124" s="1"/>
    </row>
    <row r="125" spans="1:4" x14ac:dyDescent="0.3">
      <c r="A125"/>
      <c r="B125" s="1"/>
      <c r="C125" s="1"/>
      <c r="D125" s="1"/>
    </row>
    <row r="126" spans="1:4" x14ac:dyDescent="0.3">
      <c r="A126"/>
      <c r="B126" s="1"/>
      <c r="C126" s="1"/>
      <c r="D126" s="1"/>
    </row>
    <row r="127" spans="1:4" x14ac:dyDescent="0.3">
      <c r="A127"/>
      <c r="B127" s="1"/>
      <c r="C127" s="1"/>
      <c r="D127" s="1"/>
    </row>
    <row r="128" spans="1:4" x14ac:dyDescent="0.3">
      <c r="A128"/>
      <c r="B128" s="1"/>
      <c r="C128" s="1"/>
      <c r="D128" s="1"/>
    </row>
    <row r="129" spans="1:4" x14ac:dyDescent="0.3">
      <c r="A129"/>
      <c r="B129" s="1"/>
      <c r="C129" s="1"/>
      <c r="D129" s="1"/>
    </row>
    <row r="130" spans="1:4" x14ac:dyDescent="0.3">
      <c r="A130"/>
      <c r="B130" s="1"/>
      <c r="C130" s="1"/>
      <c r="D130" s="1"/>
    </row>
    <row r="131" spans="1:4" x14ac:dyDescent="0.3">
      <c r="A131"/>
      <c r="B131" s="1"/>
      <c r="C131" s="1"/>
      <c r="D131" s="1"/>
    </row>
    <row r="132" spans="1:4" x14ac:dyDescent="0.3">
      <c r="A132"/>
      <c r="B132" s="1"/>
      <c r="C132" s="1"/>
      <c r="D132" s="1"/>
    </row>
    <row r="133" spans="1:4" x14ac:dyDescent="0.3">
      <c r="A133"/>
      <c r="B133" s="1"/>
      <c r="C133" s="1"/>
      <c r="D133" s="1"/>
    </row>
    <row r="134" spans="1:4" x14ac:dyDescent="0.3">
      <c r="A134"/>
      <c r="B134" s="1"/>
      <c r="C134" s="1"/>
      <c r="D134" s="1"/>
    </row>
    <row r="135" spans="1:4" x14ac:dyDescent="0.3">
      <c r="A135"/>
      <c r="B135" s="1"/>
      <c r="C135" s="1"/>
      <c r="D135" s="1"/>
    </row>
    <row r="136" spans="1:4" x14ac:dyDescent="0.3">
      <c r="A136"/>
      <c r="B136" s="1"/>
      <c r="C136" s="1"/>
      <c r="D136" s="1"/>
    </row>
    <row r="137" spans="1:4" x14ac:dyDescent="0.3">
      <c r="A137"/>
      <c r="B137" s="1"/>
      <c r="C137" s="1"/>
      <c r="D137" s="1"/>
    </row>
    <row r="138" spans="1:4" x14ac:dyDescent="0.3">
      <c r="A138"/>
      <c r="B138" s="1"/>
      <c r="C138" s="1"/>
      <c r="D138" s="1"/>
    </row>
    <row r="139" spans="1:4" x14ac:dyDescent="0.3">
      <c r="A139"/>
      <c r="B139" s="1"/>
      <c r="C139" s="1"/>
      <c r="D139" s="1"/>
    </row>
    <row r="140" spans="1:4" x14ac:dyDescent="0.3">
      <c r="A140"/>
      <c r="B140" s="1"/>
      <c r="C140" s="1"/>
      <c r="D140" s="1"/>
    </row>
    <row r="141" spans="1:4" x14ac:dyDescent="0.3">
      <c r="A141"/>
      <c r="B141" s="1"/>
      <c r="C141" s="1"/>
      <c r="D141" s="1"/>
    </row>
    <row r="142" spans="1:4" x14ac:dyDescent="0.3">
      <c r="A142"/>
      <c r="B142" s="1"/>
      <c r="C142" s="1"/>
      <c r="D142" s="1"/>
    </row>
    <row r="143" spans="1:4" x14ac:dyDescent="0.3">
      <c r="A143"/>
      <c r="B143" s="1"/>
      <c r="C143" s="1"/>
      <c r="D143" s="1"/>
    </row>
    <row r="144" spans="1:4" x14ac:dyDescent="0.3">
      <c r="A144"/>
      <c r="B144" s="1"/>
      <c r="C144" s="1"/>
      <c r="D144" s="1"/>
    </row>
    <row r="145" spans="1:4" x14ac:dyDescent="0.3">
      <c r="A145"/>
      <c r="B145" s="1"/>
      <c r="C145" s="1"/>
      <c r="D145" s="1"/>
    </row>
    <row r="146" spans="1:4" x14ac:dyDescent="0.3">
      <c r="A146"/>
      <c r="B146" s="1"/>
      <c r="C146" s="1"/>
      <c r="D146" s="1"/>
    </row>
    <row r="147" spans="1:4" x14ac:dyDescent="0.3">
      <c r="A147"/>
      <c r="B147" s="1"/>
      <c r="C147" s="1"/>
      <c r="D147" s="1"/>
    </row>
    <row r="148" spans="1:4" x14ac:dyDescent="0.3">
      <c r="A148"/>
      <c r="B148" s="1"/>
      <c r="C148" s="1"/>
      <c r="D148" s="1"/>
    </row>
    <row r="149" spans="1:4" x14ac:dyDescent="0.3">
      <c r="A149"/>
      <c r="B149" s="1"/>
      <c r="C149" s="1"/>
      <c r="D149" s="1"/>
    </row>
    <row r="150" spans="1:4" x14ac:dyDescent="0.3">
      <c r="A150"/>
      <c r="B150" s="1"/>
      <c r="C150" s="1"/>
      <c r="D150" s="1"/>
    </row>
    <row r="151" spans="1:4" x14ac:dyDescent="0.3">
      <c r="A151"/>
      <c r="B151" s="1"/>
      <c r="C151" s="1"/>
      <c r="D151" s="1"/>
    </row>
    <row r="152" spans="1:4" x14ac:dyDescent="0.3">
      <c r="A152"/>
      <c r="B152" s="1"/>
      <c r="C152" s="1"/>
      <c r="D152" s="1"/>
    </row>
    <row r="153" spans="1:4" x14ac:dyDescent="0.3">
      <c r="A153"/>
      <c r="B153" s="1"/>
      <c r="C153" s="1"/>
      <c r="D153" s="1"/>
    </row>
    <row r="154" spans="1:4" x14ac:dyDescent="0.3">
      <c r="A154"/>
      <c r="B154" s="1"/>
      <c r="C154" s="1"/>
      <c r="D154" s="1"/>
    </row>
    <row r="155" spans="1:4" x14ac:dyDescent="0.3">
      <c r="A155"/>
      <c r="B155" s="1"/>
      <c r="C155" s="1"/>
      <c r="D155" s="1"/>
    </row>
    <row r="156" spans="1:4" x14ac:dyDescent="0.3">
      <c r="A156"/>
      <c r="B156" s="1"/>
      <c r="C156" s="1"/>
      <c r="D156" s="1"/>
    </row>
    <row r="157" spans="1:4" x14ac:dyDescent="0.3">
      <c r="A157"/>
      <c r="B157" s="1"/>
      <c r="C157" s="1"/>
      <c r="D157" s="1"/>
    </row>
    <row r="158" spans="1:4" x14ac:dyDescent="0.3">
      <c r="A158"/>
      <c r="B158" s="1"/>
      <c r="C158" s="1"/>
      <c r="D158" s="1"/>
    </row>
    <row r="159" spans="1:4" x14ac:dyDescent="0.3">
      <c r="A159"/>
      <c r="B159" s="1"/>
      <c r="C159" s="1"/>
      <c r="D159" s="1"/>
    </row>
    <row r="160" spans="1:4" x14ac:dyDescent="0.3">
      <c r="A160"/>
      <c r="B160" s="1"/>
      <c r="C160" s="1"/>
      <c r="D160" s="1"/>
    </row>
    <row r="161" spans="1:4" x14ac:dyDescent="0.3">
      <c r="A161"/>
      <c r="B161" s="1"/>
      <c r="C161" s="1"/>
      <c r="D161" s="1"/>
    </row>
    <row r="162" spans="1:4" x14ac:dyDescent="0.3">
      <c r="A162"/>
      <c r="B162" s="1"/>
      <c r="C162" s="1"/>
      <c r="D162" s="1"/>
    </row>
    <row r="163" spans="1:4" x14ac:dyDescent="0.3">
      <c r="A163"/>
      <c r="B163" s="1"/>
      <c r="C163" s="1"/>
      <c r="D163" s="1"/>
    </row>
    <row r="164" spans="1:4" x14ac:dyDescent="0.3">
      <c r="A164"/>
      <c r="B164" s="1"/>
      <c r="C164" s="1"/>
      <c r="D164" s="1"/>
    </row>
    <row r="165" spans="1:4" x14ac:dyDescent="0.3">
      <c r="A165"/>
      <c r="B165" s="1"/>
      <c r="C165" s="1"/>
      <c r="D165" s="1"/>
    </row>
    <row r="166" spans="1:4" x14ac:dyDescent="0.3">
      <c r="A166"/>
      <c r="B166" s="1"/>
      <c r="C166" s="1"/>
      <c r="D166" s="1"/>
    </row>
    <row r="167" spans="1:4" x14ac:dyDescent="0.3">
      <c r="A167"/>
      <c r="B167" s="1"/>
      <c r="C167" s="1"/>
      <c r="D167" s="1"/>
    </row>
    <row r="168" spans="1:4" x14ac:dyDescent="0.3">
      <c r="A168"/>
      <c r="B168" s="1"/>
      <c r="C168" s="1"/>
      <c r="D168" s="1"/>
    </row>
    <row r="169" spans="1:4" x14ac:dyDescent="0.3">
      <c r="A169"/>
      <c r="B169" s="1"/>
      <c r="C169" s="1"/>
      <c r="D169" s="1"/>
    </row>
    <row r="170" spans="1:4" x14ac:dyDescent="0.3">
      <c r="A170"/>
      <c r="B170" s="1"/>
      <c r="C170" s="1"/>
      <c r="D170" s="1"/>
    </row>
    <row r="171" spans="1:4" x14ac:dyDescent="0.3">
      <c r="A171"/>
      <c r="B171" s="1"/>
      <c r="C171" s="1"/>
      <c r="D171" s="1"/>
    </row>
    <row r="172" spans="1:4" x14ac:dyDescent="0.3">
      <c r="A172"/>
      <c r="B172" s="1"/>
      <c r="C172" s="1"/>
      <c r="D172" s="1"/>
    </row>
    <row r="173" spans="1:4" x14ac:dyDescent="0.3">
      <c r="A173"/>
      <c r="B173" s="1"/>
      <c r="C173" s="1"/>
      <c r="D173" s="1"/>
    </row>
    <row r="174" spans="1:4" x14ac:dyDescent="0.3">
      <c r="A174"/>
      <c r="B174" s="1"/>
      <c r="C174" s="1"/>
      <c r="D174" s="1"/>
    </row>
    <row r="175" spans="1:4" x14ac:dyDescent="0.3">
      <c r="A175"/>
      <c r="B175" s="1"/>
      <c r="C175" s="1"/>
      <c r="D175" s="1"/>
    </row>
    <row r="176" spans="1:4" x14ac:dyDescent="0.3">
      <c r="A176"/>
    </row>
    <row r="177" spans="1:1" x14ac:dyDescent="0.3">
      <c r="A177"/>
    </row>
    <row r="178" spans="1:1" x14ac:dyDescent="0.3">
      <c r="A178"/>
    </row>
    <row r="179" spans="1:1" x14ac:dyDescent="0.3">
      <c r="A179"/>
    </row>
    <row r="180" spans="1:1" x14ac:dyDescent="0.3">
      <c r="A180"/>
    </row>
    <row r="181" spans="1:1" x14ac:dyDescent="0.3">
      <c r="A181"/>
    </row>
    <row r="182" spans="1:1" x14ac:dyDescent="0.3">
      <c r="A182"/>
    </row>
    <row r="183" spans="1:1" x14ac:dyDescent="0.3">
      <c r="A183"/>
    </row>
    <row r="184" spans="1:1" x14ac:dyDescent="0.3">
      <c r="A184"/>
    </row>
    <row r="185" spans="1:1" x14ac:dyDescent="0.3">
      <c r="A185"/>
    </row>
    <row r="186" spans="1:1" x14ac:dyDescent="0.3">
      <c r="A186"/>
    </row>
    <row r="187" spans="1:1" x14ac:dyDescent="0.3">
      <c r="A187"/>
    </row>
    <row r="188" spans="1:1" x14ac:dyDescent="0.3">
      <c r="A188"/>
    </row>
    <row r="189" spans="1:1" x14ac:dyDescent="0.3">
      <c r="A189"/>
    </row>
    <row r="190" spans="1:1" x14ac:dyDescent="0.3">
      <c r="A190"/>
    </row>
    <row r="191" spans="1:1" x14ac:dyDescent="0.3">
      <c r="A191"/>
    </row>
    <row r="192" spans="1:1" x14ac:dyDescent="0.3">
      <c r="A192"/>
    </row>
    <row r="193" spans="1:1" x14ac:dyDescent="0.3">
      <c r="A193"/>
    </row>
    <row r="194" spans="1:1" x14ac:dyDescent="0.3">
      <c r="A194"/>
    </row>
    <row r="195" spans="1:1" x14ac:dyDescent="0.3">
      <c r="A195"/>
    </row>
    <row r="196" spans="1:1" x14ac:dyDescent="0.3">
      <c r="A196"/>
    </row>
    <row r="197" spans="1:1" x14ac:dyDescent="0.3">
      <c r="A197"/>
    </row>
    <row r="198" spans="1:1" x14ac:dyDescent="0.3">
      <c r="A198"/>
    </row>
    <row r="199" spans="1:1" x14ac:dyDescent="0.3">
      <c r="A199"/>
    </row>
    <row r="200" spans="1:1" x14ac:dyDescent="0.3">
      <c r="A200"/>
    </row>
    <row r="201" spans="1:1" x14ac:dyDescent="0.3">
      <c r="A201"/>
    </row>
    <row r="202" spans="1:1" x14ac:dyDescent="0.3">
      <c r="A202"/>
    </row>
    <row r="203" spans="1:1" x14ac:dyDescent="0.3">
      <c r="A203"/>
    </row>
    <row r="204" spans="1:1" x14ac:dyDescent="0.3">
      <c r="A204"/>
    </row>
    <row r="205" spans="1:1" x14ac:dyDescent="0.3">
      <c r="A205"/>
    </row>
    <row r="206" spans="1:1" x14ac:dyDescent="0.3">
      <c r="A206"/>
    </row>
    <row r="207" spans="1:1" x14ac:dyDescent="0.3">
      <c r="A207"/>
    </row>
    <row r="208" spans="1:1" x14ac:dyDescent="0.3">
      <c r="A208"/>
    </row>
    <row r="209" spans="1:1" x14ac:dyDescent="0.3">
      <c r="A209"/>
    </row>
    <row r="210" spans="1:1" x14ac:dyDescent="0.3">
      <c r="A210"/>
    </row>
    <row r="211" spans="1:1" x14ac:dyDescent="0.3">
      <c r="A211"/>
    </row>
    <row r="212" spans="1:1" x14ac:dyDescent="0.3">
      <c r="A212"/>
    </row>
    <row r="213" spans="1:1" x14ac:dyDescent="0.3">
      <c r="A213"/>
    </row>
    <row r="214" spans="1:1" x14ac:dyDescent="0.3">
      <c r="A214"/>
    </row>
    <row r="215" spans="1:1" x14ac:dyDescent="0.3">
      <c r="A215"/>
    </row>
    <row r="216" spans="1:1" x14ac:dyDescent="0.3">
      <c r="A216"/>
    </row>
    <row r="217" spans="1:1" x14ac:dyDescent="0.3">
      <c r="A217"/>
    </row>
    <row r="218" spans="1:1" x14ac:dyDescent="0.3">
      <c r="A218"/>
    </row>
    <row r="219" spans="1:1" x14ac:dyDescent="0.3">
      <c r="A219"/>
    </row>
    <row r="220" spans="1:1" x14ac:dyDescent="0.3">
      <c r="A220"/>
    </row>
    <row r="221" spans="1:1" x14ac:dyDescent="0.3">
      <c r="A221"/>
    </row>
    <row r="222" spans="1:1" x14ac:dyDescent="0.3">
      <c r="A222"/>
    </row>
    <row r="223" spans="1:1" x14ac:dyDescent="0.3">
      <c r="A223"/>
    </row>
    <row r="224" spans="1:1" x14ac:dyDescent="0.3">
      <c r="A224"/>
    </row>
    <row r="225" spans="1:1" x14ac:dyDescent="0.3">
      <c r="A225"/>
    </row>
    <row r="226" spans="1:1" x14ac:dyDescent="0.3">
      <c r="A226"/>
    </row>
    <row r="227" spans="1:1" x14ac:dyDescent="0.3">
      <c r="A227"/>
    </row>
    <row r="228" spans="1:1" x14ac:dyDescent="0.3">
      <c r="A228"/>
    </row>
    <row r="229" spans="1:1" x14ac:dyDescent="0.3">
      <c r="A229"/>
    </row>
    <row r="230" spans="1:1" x14ac:dyDescent="0.3">
      <c r="A230"/>
    </row>
    <row r="231" spans="1:1" x14ac:dyDescent="0.3">
      <c r="A231"/>
    </row>
    <row r="232" spans="1:1" x14ac:dyDescent="0.3">
      <c r="A232"/>
    </row>
    <row r="233" spans="1:1" x14ac:dyDescent="0.3">
      <c r="A233"/>
    </row>
    <row r="234" spans="1:1" x14ac:dyDescent="0.3">
      <c r="A234"/>
    </row>
    <row r="235" spans="1:1" x14ac:dyDescent="0.3">
      <c r="A235"/>
    </row>
    <row r="236" spans="1:1" x14ac:dyDescent="0.3">
      <c r="A236"/>
    </row>
    <row r="237" spans="1:1" x14ac:dyDescent="0.3">
      <c r="A237"/>
    </row>
    <row r="238" spans="1:1" x14ac:dyDescent="0.3">
      <c r="A238"/>
    </row>
    <row r="239" spans="1:1" x14ac:dyDescent="0.3">
      <c r="A239"/>
    </row>
    <row r="240" spans="1:1" x14ac:dyDescent="0.3">
      <c r="A240"/>
    </row>
    <row r="241" spans="1:1" x14ac:dyDescent="0.3">
      <c r="A241"/>
    </row>
    <row r="242" spans="1:1" x14ac:dyDescent="0.3">
      <c r="A242"/>
    </row>
    <row r="243" spans="1:1" x14ac:dyDescent="0.3">
      <c r="A243"/>
    </row>
    <row r="244" spans="1:1" x14ac:dyDescent="0.3">
      <c r="A244"/>
    </row>
    <row r="245" spans="1:1" x14ac:dyDescent="0.3">
      <c r="A245"/>
    </row>
    <row r="246" spans="1:1" x14ac:dyDescent="0.3">
      <c r="A246"/>
    </row>
    <row r="247" spans="1:1" x14ac:dyDescent="0.3">
      <c r="A247"/>
    </row>
  </sheetData>
  <mergeCells count="1">
    <mergeCell ref="B1:AH1"/>
  </mergeCells>
  <pageMargins left="0.7" right="0.7" top="0.75" bottom="0.75" header="0.3" footer="0.3"/>
  <legacyDrawing r:id="rId1"/>
</worksheet>
</file>

<file path=xl/worksheets/sheet10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900-000000000000}">
  <sheetPr codeName="Sheet111">
    <tabColor theme="2" tint="-0.499984740745262"/>
  </sheetPr>
  <dimension ref="A1:BQ247"/>
  <sheetViews>
    <sheetView workbookViewId="0">
      <selection activeCell="B4" sqref="B4:AQ175"/>
    </sheetView>
  </sheetViews>
  <sheetFormatPr defaultColWidth="9.44140625" defaultRowHeight="14.4" x14ac:dyDescent="0.3"/>
  <cols>
    <col min="1" max="1" width="14.44140625" style="37" bestFit="1" customWidth="1"/>
    <col min="2" max="4" width="9.44140625" style="185"/>
  </cols>
  <sheetData>
    <row r="1" spans="1:69" s="37" customFormat="1" x14ac:dyDescent="0.3">
      <c r="A1" s="253"/>
      <c r="B1" s="880" t="s">
        <v>571</v>
      </c>
      <c r="C1" s="881"/>
      <c r="D1" s="881"/>
      <c r="E1" s="881"/>
      <c r="F1" s="881"/>
      <c r="G1" s="881"/>
      <c r="H1" s="881"/>
      <c r="I1" s="881"/>
      <c r="J1" s="881"/>
      <c r="K1" s="881"/>
      <c r="L1" s="881"/>
      <c r="M1" s="881"/>
      <c r="N1" s="881"/>
      <c r="O1" s="881"/>
      <c r="P1" s="881"/>
      <c r="Q1" s="881"/>
      <c r="R1" s="881"/>
      <c r="S1" s="881"/>
      <c r="T1" s="881"/>
      <c r="U1" s="881"/>
      <c r="V1" s="881"/>
      <c r="W1" s="881"/>
      <c r="X1" s="881"/>
      <c r="Y1" s="881"/>
      <c r="Z1" s="881"/>
      <c r="AA1" s="881"/>
      <c r="AB1" s="881"/>
      <c r="AC1" s="881"/>
      <c r="AD1" s="881"/>
      <c r="AE1" s="881"/>
      <c r="AF1" s="881"/>
      <c r="AG1" s="881"/>
      <c r="AH1" s="881"/>
      <c r="AI1" s="254"/>
      <c r="AJ1" s="254"/>
      <c r="AK1" s="254"/>
      <c r="AL1" s="254"/>
      <c r="AM1" s="254"/>
      <c r="AN1" s="254"/>
      <c r="AO1" s="254"/>
      <c r="AP1" s="254"/>
      <c r="AQ1" s="254"/>
      <c r="AR1" s="254"/>
      <c r="AS1" s="254"/>
      <c r="AT1" s="254"/>
      <c r="AU1" s="254"/>
      <c r="AV1" s="254"/>
      <c r="AW1" s="254"/>
      <c r="AX1" s="254"/>
      <c r="AY1" s="254"/>
      <c r="AZ1" s="254"/>
      <c r="BA1" s="254"/>
      <c r="BB1" s="254"/>
      <c r="BC1" s="254"/>
      <c r="BD1" s="254"/>
      <c r="BE1" s="254"/>
      <c r="BF1" s="254"/>
      <c r="BG1" s="254"/>
      <c r="BH1" s="254"/>
      <c r="BI1" s="254"/>
      <c r="BJ1" s="254"/>
      <c r="BK1" s="254"/>
      <c r="BL1" s="254"/>
      <c r="BM1" s="254"/>
      <c r="BN1" s="254"/>
      <c r="BO1" s="254"/>
      <c r="BP1" s="254"/>
      <c r="BQ1" s="254"/>
    </row>
    <row r="2" spans="1:69" s="37" customFormat="1" x14ac:dyDescent="0.3">
      <c r="A2" s="253"/>
      <c r="B2" s="254" t="s">
        <v>288</v>
      </c>
      <c r="C2" s="254" t="s">
        <v>287</v>
      </c>
      <c r="D2" s="254" t="s">
        <v>289</v>
      </c>
      <c r="E2" s="254">
        <v>1991</v>
      </c>
      <c r="F2" s="254">
        <v>1992</v>
      </c>
      <c r="G2" s="254">
        <v>1993</v>
      </c>
      <c r="H2" s="254">
        <v>1994</v>
      </c>
      <c r="I2" s="254">
        <v>1995</v>
      </c>
      <c r="J2" s="254">
        <v>1996</v>
      </c>
      <c r="K2" s="254">
        <v>1997</v>
      </c>
      <c r="L2" s="254">
        <v>1998</v>
      </c>
      <c r="M2" s="254">
        <v>1999</v>
      </c>
      <c r="N2" s="254">
        <v>2000</v>
      </c>
      <c r="O2" s="254">
        <v>2001</v>
      </c>
      <c r="P2" s="254">
        <v>2002</v>
      </c>
      <c r="Q2" s="254">
        <v>2003</v>
      </c>
      <c r="R2" s="254">
        <v>2004</v>
      </c>
      <c r="S2" s="254">
        <v>2005</v>
      </c>
      <c r="T2" s="254">
        <v>2006</v>
      </c>
      <c r="U2" s="254">
        <v>2007</v>
      </c>
      <c r="V2" s="254">
        <v>2008</v>
      </c>
      <c r="W2" s="254">
        <v>2009</v>
      </c>
      <c r="X2" s="254">
        <v>2010</v>
      </c>
      <c r="Y2" s="254">
        <v>2011</v>
      </c>
      <c r="Z2" s="254">
        <v>2012</v>
      </c>
      <c r="AA2" s="254">
        <v>2013</v>
      </c>
      <c r="AB2" s="254">
        <v>2014</v>
      </c>
      <c r="AC2" s="254">
        <v>2015</v>
      </c>
      <c r="AD2" s="254">
        <v>2016</v>
      </c>
      <c r="AE2" s="254">
        <v>2017</v>
      </c>
      <c r="AF2" s="254">
        <v>2018</v>
      </c>
      <c r="AG2" s="254">
        <v>2019</v>
      </c>
      <c r="AH2" s="254">
        <v>2020</v>
      </c>
      <c r="AI2" s="254"/>
      <c r="AJ2" s="254"/>
      <c r="AK2" s="254"/>
      <c r="AL2" s="254"/>
      <c r="AM2" s="254"/>
      <c r="AN2" s="254"/>
      <c r="AO2" s="254"/>
      <c r="AP2" s="254"/>
      <c r="AQ2" s="254"/>
      <c r="AR2" s="254"/>
      <c r="AS2" s="254"/>
      <c r="AT2" s="254"/>
      <c r="AU2" s="254"/>
      <c r="AV2" s="254"/>
      <c r="AW2" s="254"/>
      <c r="AX2" s="254"/>
      <c r="AY2" s="254"/>
      <c r="AZ2" s="254"/>
      <c r="BA2" s="254"/>
      <c r="BB2" s="254"/>
      <c r="BC2" s="254"/>
      <c r="BD2" s="254"/>
      <c r="BE2" s="254"/>
      <c r="BF2" s="254"/>
      <c r="BG2" s="254"/>
      <c r="BH2" s="254"/>
      <c r="BI2" s="254"/>
      <c r="BJ2" s="254"/>
      <c r="BK2" s="254"/>
      <c r="BL2" s="254"/>
      <c r="BM2" s="254"/>
      <c r="BN2" s="254"/>
      <c r="BO2" s="254"/>
      <c r="BP2" s="254"/>
      <c r="BQ2" s="254"/>
    </row>
    <row r="3" spans="1:69" s="27" customFormat="1" x14ac:dyDescent="0.3">
      <c r="A3" s="255"/>
      <c r="B3" s="256" t="s">
        <v>323</v>
      </c>
      <c r="C3" s="256" t="s">
        <v>324</v>
      </c>
      <c r="D3" s="256" t="s">
        <v>325</v>
      </c>
      <c r="E3" s="256" t="s">
        <v>326</v>
      </c>
      <c r="F3" s="256" t="s">
        <v>327</v>
      </c>
      <c r="G3" s="256" t="s">
        <v>328</v>
      </c>
      <c r="H3" s="256" t="s">
        <v>329</v>
      </c>
      <c r="I3" s="256" t="s">
        <v>330</v>
      </c>
      <c r="J3" s="256" t="s">
        <v>331</v>
      </c>
      <c r="K3" s="256" t="s">
        <v>332</v>
      </c>
      <c r="L3" s="256" t="s">
        <v>333</v>
      </c>
      <c r="M3" s="256" t="s">
        <v>334</v>
      </c>
      <c r="N3" s="256" t="s">
        <v>335</v>
      </c>
      <c r="O3" s="256" t="s">
        <v>336</v>
      </c>
      <c r="P3" s="256" t="s">
        <v>337</v>
      </c>
      <c r="Q3" s="256" t="s">
        <v>338</v>
      </c>
      <c r="R3" s="256" t="s">
        <v>339</v>
      </c>
      <c r="S3" s="256" t="s">
        <v>340</v>
      </c>
      <c r="T3" s="256" t="s">
        <v>341</v>
      </c>
      <c r="U3" s="256" t="s">
        <v>342</v>
      </c>
      <c r="V3" s="256" t="s">
        <v>343</v>
      </c>
      <c r="W3" s="256" t="s">
        <v>344</v>
      </c>
      <c r="X3" s="256" t="s">
        <v>345</v>
      </c>
      <c r="Y3" s="256" t="s">
        <v>346</v>
      </c>
      <c r="Z3" s="256" t="s">
        <v>347</v>
      </c>
      <c r="AA3" s="256" t="s">
        <v>348</v>
      </c>
      <c r="AB3" s="256" t="s">
        <v>349</v>
      </c>
      <c r="AC3" s="256" t="s">
        <v>350</v>
      </c>
      <c r="AD3" s="256" t="s">
        <v>351</v>
      </c>
      <c r="AE3" s="256" t="s">
        <v>352</v>
      </c>
      <c r="AF3" s="256" t="s">
        <v>353</v>
      </c>
      <c r="AG3" s="256" t="s">
        <v>354</v>
      </c>
      <c r="AH3" s="256" t="s">
        <v>355</v>
      </c>
      <c r="AI3" s="256"/>
      <c r="AJ3" s="256"/>
      <c r="AK3" s="256"/>
      <c r="AL3" s="256"/>
      <c r="AM3" s="256"/>
      <c r="AN3" s="256"/>
      <c r="AO3" s="256"/>
      <c r="AP3" s="256"/>
      <c r="AQ3" s="256"/>
      <c r="AR3" s="256"/>
      <c r="AS3" s="256"/>
      <c r="AT3" s="256"/>
      <c r="AU3" s="256"/>
      <c r="AV3" s="256"/>
      <c r="AW3" s="256"/>
      <c r="AX3" s="256"/>
      <c r="AY3" s="256"/>
      <c r="AZ3" s="256"/>
      <c r="BA3" s="256"/>
      <c r="BB3" s="256"/>
      <c r="BC3" s="256"/>
      <c r="BD3" s="256"/>
      <c r="BE3" s="256"/>
      <c r="BF3" s="256"/>
      <c r="BG3" s="256"/>
      <c r="BH3" s="256"/>
      <c r="BI3" s="256"/>
      <c r="BJ3" s="256"/>
      <c r="BK3" s="256"/>
      <c r="BL3" s="256"/>
      <c r="BM3" s="256"/>
      <c r="BN3" s="256"/>
      <c r="BO3" s="256"/>
      <c r="BP3" s="256"/>
      <c r="BQ3" s="256"/>
    </row>
    <row r="4" spans="1:69" x14ac:dyDescent="0.3">
      <c r="A4" s="257">
        <f ca="1">DATE(LOOKUP(Comparison!$D$3,TimestepID,StartYear),1,1)</f>
        <v>46023</v>
      </c>
      <c r="B4" s="1">
        <v>0</v>
      </c>
      <c r="C4" s="1">
        <v>0</v>
      </c>
      <c r="D4" s="1">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row>
    <row r="5" spans="1:69" x14ac:dyDescent="0.3">
      <c r="A5" s="257">
        <f ca="1">IF(EDATE($A$4,12)&lt;=EDATE(DATE(LOOKUP(Comparison!$D$3,TimestepID,StartYear),1,1),(LOOKUP(Comparison!$B$6,TimestepID,Duration)-1)),EDATE(A4,12),"")</f>
        <v>46388</v>
      </c>
      <c r="B5" s="1">
        <v>0</v>
      </c>
      <c r="C5" s="1">
        <v>1</v>
      </c>
      <c r="D5" s="1">
        <v>1</v>
      </c>
      <c r="E5">
        <v>1</v>
      </c>
      <c r="F5">
        <v>0</v>
      </c>
      <c r="G5">
        <v>1</v>
      </c>
      <c r="H5">
        <v>0</v>
      </c>
      <c r="I5">
        <v>0</v>
      </c>
      <c r="J5">
        <v>0</v>
      </c>
      <c r="K5">
        <v>1</v>
      </c>
      <c r="L5">
        <v>1</v>
      </c>
      <c r="M5">
        <v>1</v>
      </c>
      <c r="N5">
        <v>1</v>
      </c>
      <c r="O5">
        <v>1</v>
      </c>
      <c r="P5">
        <v>1</v>
      </c>
      <c r="Q5">
        <v>1</v>
      </c>
      <c r="R5">
        <v>1</v>
      </c>
      <c r="S5">
        <v>1</v>
      </c>
      <c r="T5">
        <v>1</v>
      </c>
      <c r="U5">
        <v>0</v>
      </c>
      <c r="V5">
        <v>1</v>
      </c>
      <c r="W5">
        <v>1</v>
      </c>
      <c r="X5">
        <v>0</v>
      </c>
      <c r="Y5">
        <v>1</v>
      </c>
      <c r="Z5">
        <v>1</v>
      </c>
      <c r="AA5">
        <v>1</v>
      </c>
      <c r="AB5">
        <v>1</v>
      </c>
      <c r="AC5">
        <v>1</v>
      </c>
      <c r="AD5">
        <v>0</v>
      </c>
      <c r="AE5">
        <v>1</v>
      </c>
      <c r="AF5">
        <v>0</v>
      </c>
      <c r="AG5">
        <v>1</v>
      </c>
      <c r="AH5">
        <v>1</v>
      </c>
    </row>
    <row r="6" spans="1:69" x14ac:dyDescent="0.3">
      <c r="A6" s="257">
        <f ca="1">IF(EDATE($A$4,24)&lt;=EDATE(DATE(LOOKUP(Comparison!$D$3,TimestepID,StartYear),12,31),(LOOKUP(Comparison!$B$6,TimestepID,Duration)-1)),EDATE(A5,12),"")</f>
        <v>46753</v>
      </c>
      <c r="B6" s="1">
        <v>0</v>
      </c>
      <c r="C6" s="1">
        <v>1</v>
      </c>
      <c r="D6" s="1">
        <v>0</v>
      </c>
      <c r="E6">
        <v>0</v>
      </c>
      <c r="F6">
        <v>0</v>
      </c>
      <c r="G6">
        <v>0</v>
      </c>
      <c r="H6">
        <v>0</v>
      </c>
      <c r="I6">
        <v>0</v>
      </c>
      <c r="J6">
        <v>0</v>
      </c>
      <c r="K6">
        <v>0</v>
      </c>
      <c r="L6">
        <v>1</v>
      </c>
      <c r="M6">
        <v>1</v>
      </c>
      <c r="N6">
        <v>1</v>
      </c>
      <c r="O6">
        <v>1</v>
      </c>
      <c r="P6">
        <v>1</v>
      </c>
      <c r="Q6">
        <v>0</v>
      </c>
      <c r="R6">
        <v>0</v>
      </c>
      <c r="S6">
        <v>1</v>
      </c>
      <c r="T6">
        <v>0</v>
      </c>
      <c r="U6">
        <v>0</v>
      </c>
      <c r="V6">
        <v>1</v>
      </c>
      <c r="W6">
        <v>0</v>
      </c>
      <c r="X6">
        <v>0</v>
      </c>
      <c r="Y6">
        <v>1</v>
      </c>
      <c r="Z6">
        <v>1</v>
      </c>
      <c r="AA6">
        <v>1</v>
      </c>
      <c r="AB6">
        <v>1</v>
      </c>
      <c r="AC6">
        <v>0</v>
      </c>
      <c r="AD6">
        <v>0</v>
      </c>
      <c r="AE6">
        <v>0</v>
      </c>
      <c r="AF6">
        <v>0</v>
      </c>
      <c r="AG6">
        <v>1</v>
      </c>
      <c r="AH6">
        <v>1</v>
      </c>
    </row>
    <row r="7" spans="1:69" x14ac:dyDescent="0.3">
      <c r="A7" s="257">
        <f ca="1">IF(EDATE($A$4,36)&lt;=EDATE(DATE(LOOKUP(Comparison!$D$3,TimestepID,StartYear),1,1),(LOOKUP(Comparison!$B$6,TimestepID,Duration)-1)),EDATE(A6,12),"")</f>
        <v>47119</v>
      </c>
      <c r="B7" s="1">
        <v>0</v>
      </c>
      <c r="C7" s="1">
        <v>0</v>
      </c>
      <c r="D7" s="1">
        <v>0</v>
      </c>
      <c r="E7">
        <v>0</v>
      </c>
      <c r="F7">
        <v>0</v>
      </c>
      <c r="G7">
        <v>0</v>
      </c>
      <c r="H7">
        <v>0</v>
      </c>
      <c r="I7">
        <v>0</v>
      </c>
      <c r="J7">
        <v>0</v>
      </c>
      <c r="K7">
        <v>0</v>
      </c>
      <c r="L7">
        <v>1</v>
      </c>
      <c r="M7">
        <v>1</v>
      </c>
      <c r="N7">
        <v>1</v>
      </c>
      <c r="O7">
        <v>1</v>
      </c>
      <c r="P7">
        <v>0</v>
      </c>
      <c r="Q7">
        <v>0</v>
      </c>
      <c r="R7">
        <v>0</v>
      </c>
      <c r="S7">
        <v>0</v>
      </c>
      <c r="T7">
        <v>0</v>
      </c>
      <c r="U7">
        <v>0</v>
      </c>
      <c r="V7">
        <v>0</v>
      </c>
      <c r="W7">
        <v>0</v>
      </c>
      <c r="X7">
        <v>0</v>
      </c>
      <c r="Y7">
        <v>1</v>
      </c>
      <c r="Z7">
        <v>1</v>
      </c>
      <c r="AA7">
        <v>0</v>
      </c>
      <c r="AB7">
        <v>0</v>
      </c>
      <c r="AC7">
        <v>0</v>
      </c>
      <c r="AD7">
        <v>0</v>
      </c>
      <c r="AE7">
        <v>1</v>
      </c>
      <c r="AF7">
        <v>0</v>
      </c>
      <c r="AG7">
        <v>1</v>
      </c>
      <c r="AH7">
        <v>0</v>
      </c>
    </row>
    <row r="8" spans="1:69" x14ac:dyDescent="0.3">
      <c r="A8" s="257">
        <f ca="1">IF(EDATE($A$4,48)&lt;=EDATE(DATE(LOOKUP(Comparison!$D$3,TimestepID,StartYear),1,1),(LOOKUP(Comparison!$B$6,TimestepID,Duration)-1)),EDATE(A7,12),"")</f>
        <v>47484</v>
      </c>
      <c r="B8" s="1">
        <v>0</v>
      </c>
      <c r="C8" s="1">
        <v>0</v>
      </c>
      <c r="D8" s="1">
        <v>0</v>
      </c>
      <c r="E8">
        <v>0</v>
      </c>
      <c r="F8">
        <v>0</v>
      </c>
      <c r="G8">
        <v>0</v>
      </c>
      <c r="H8">
        <v>0</v>
      </c>
      <c r="I8">
        <v>0</v>
      </c>
      <c r="J8">
        <v>0</v>
      </c>
      <c r="K8">
        <v>0</v>
      </c>
      <c r="L8">
        <v>1</v>
      </c>
      <c r="M8">
        <v>1</v>
      </c>
      <c r="N8">
        <v>1</v>
      </c>
      <c r="O8">
        <v>0</v>
      </c>
      <c r="P8">
        <v>0</v>
      </c>
      <c r="Q8">
        <v>0</v>
      </c>
      <c r="R8">
        <v>0</v>
      </c>
      <c r="S8">
        <v>0</v>
      </c>
      <c r="T8">
        <v>0</v>
      </c>
      <c r="U8">
        <v>0</v>
      </c>
      <c r="V8">
        <v>0</v>
      </c>
      <c r="W8">
        <v>0</v>
      </c>
      <c r="X8">
        <v>0</v>
      </c>
      <c r="Y8">
        <v>0</v>
      </c>
      <c r="Z8">
        <v>0</v>
      </c>
      <c r="AA8">
        <v>0</v>
      </c>
      <c r="AB8">
        <v>0</v>
      </c>
      <c r="AC8">
        <v>0</v>
      </c>
      <c r="AD8">
        <v>0</v>
      </c>
      <c r="AE8">
        <v>1</v>
      </c>
      <c r="AF8">
        <v>1</v>
      </c>
      <c r="AG8">
        <v>0</v>
      </c>
      <c r="AH8">
        <v>0</v>
      </c>
    </row>
    <row r="9" spans="1:69" x14ac:dyDescent="0.3">
      <c r="A9" s="257">
        <f ca="1">IF(EDATE($A$4,48)&lt;=EDATE(DATE(LOOKUP(Comparison!$D$3,TimestepID,StartYear),1,1),(LOOKUP(Comparison!$B$6,TimestepID,Duration)-1)),EDATE(A8,12),"")</f>
        <v>47849</v>
      </c>
      <c r="B9" s="1">
        <v>0</v>
      </c>
      <c r="C9" s="1">
        <v>0</v>
      </c>
      <c r="D9" s="1">
        <v>0</v>
      </c>
      <c r="E9">
        <v>0</v>
      </c>
      <c r="F9">
        <v>0</v>
      </c>
      <c r="G9">
        <v>0</v>
      </c>
      <c r="H9">
        <v>0</v>
      </c>
      <c r="I9">
        <v>0</v>
      </c>
      <c r="J9">
        <v>0</v>
      </c>
      <c r="K9">
        <v>0</v>
      </c>
      <c r="L9">
        <v>1</v>
      </c>
      <c r="M9">
        <v>1</v>
      </c>
      <c r="N9">
        <v>0</v>
      </c>
      <c r="O9">
        <v>0</v>
      </c>
      <c r="P9">
        <v>0</v>
      </c>
      <c r="Q9">
        <v>0</v>
      </c>
      <c r="R9">
        <v>0</v>
      </c>
      <c r="S9">
        <v>0</v>
      </c>
      <c r="T9">
        <v>0</v>
      </c>
      <c r="U9">
        <v>0</v>
      </c>
      <c r="V9">
        <v>0</v>
      </c>
      <c r="W9">
        <v>0</v>
      </c>
      <c r="X9">
        <v>0</v>
      </c>
      <c r="Y9">
        <v>0</v>
      </c>
      <c r="Z9">
        <v>0</v>
      </c>
      <c r="AA9">
        <v>0</v>
      </c>
      <c r="AB9">
        <v>0</v>
      </c>
      <c r="AC9">
        <v>0</v>
      </c>
      <c r="AD9">
        <v>0</v>
      </c>
      <c r="AE9">
        <v>1</v>
      </c>
      <c r="AF9">
        <v>0</v>
      </c>
      <c r="AG9">
        <v>0</v>
      </c>
      <c r="AH9">
        <v>0</v>
      </c>
    </row>
    <row r="10" spans="1:69" x14ac:dyDescent="0.3">
      <c r="A10" s="257">
        <f ca="1">IF(EDATE($A$4,48)&lt;=EDATE(DATE(LOOKUP(Comparison!$D$3,TimestepID,StartYear),1,1),(LOOKUP(Comparison!$B$6,TimestepID,Duration)-1)),EDATE(A9,12),"")</f>
        <v>48214</v>
      </c>
      <c r="B10" s="1"/>
      <c r="C10" s="1"/>
      <c r="D10" s="1"/>
    </row>
    <row r="11" spans="1:69" x14ac:dyDescent="0.3">
      <c r="A11" s="257">
        <f ca="1">IF(EDATE($A$4,48)&lt;=EDATE(DATE(LOOKUP(Comparison!$D$3,TimestepID,StartYear),1,1),(LOOKUP(Comparison!$B$6,TimestepID,Duration)-1)),EDATE(A10,12),"")</f>
        <v>48580</v>
      </c>
      <c r="B11" s="1"/>
      <c r="C11" s="1"/>
      <c r="D11" s="1"/>
    </row>
    <row r="12" spans="1:69" x14ac:dyDescent="0.3">
      <c r="A12" s="257">
        <f ca="1">IF(EDATE($A$4,48)&lt;=EDATE(DATE(LOOKUP(Comparison!$D$3,TimestepID,StartYear),1,1),(LOOKUP(Comparison!$B$6,TimestepID,Duration)-1)),EDATE(A11,12),"")</f>
        <v>48945</v>
      </c>
      <c r="B12" s="1"/>
      <c r="C12" s="1"/>
      <c r="D12" s="1"/>
    </row>
    <row r="13" spans="1:69" x14ac:dyDescent="0.3">
      <c r="A13" s="257"/>
      <c r="B13" s="1"/>
      <c r="C13" s="1"/>
      <c r="D13" s="1"/>
    </row>
    <row r="14" spans="1:69" x14ac:dyDescent="0.3">
      <c r="A14" s="257"/>
      <c r="B14" s="1"/>
      <c r="C14" s="1"/>
      <c r="D14" s="1"/>
    </row>
    <row r="15" spans="1:69" x14ac:dyDescent="0.3">
      <c r="A15" s="258"/>
      <c r="B15" s="1"/>
      <c r="C15" s="1"/>
      <c r="D15" s="1"/>
    </row>
    <row r="16" spans="1:69" x14ac:dyDescent="0.3">
      <c r="A16" s="36"/>
      <c r="B16" s="1"/>
      <c r="C16" s="1"/>
      <c r="D16" s="1"/>
    </row>
    <row r="17" spans="1:52" x14ac:dyDescent="0.3">
      <c r="A17" s="36"/>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0"/>
      <c r="AS17" s="10"/>
      <c r="AT17" s="10"/>
      <c r="AU17" s="10"/>
      <c r="AV17" s="10"/>
      <c r="AW17" s="10"/>
      <c r="AX17" s="10"/>
      <c r="AY17" s="10"/>
      <c r="AZ17" s="10"/>
    </row>
    <row r="18" spans="1:52" x14ac:dyDescent="0.3">
      <c r="A18" s="36"/>
      <c r="B18" s="1"/>
      <c r="C18" s="1"/>
      <c r="D18" s="1"/>
    </row>
    <row r="19" spans="1:52" x14ac:dyDescent="0.3">
      <c r="A19" s="36"/>
      <c r="B19" s="1"/>
      <c r="C19" s="1"/>
      <c r="D19" s="1"/>
    </row>
    <row r="20" spans="1:52" x14ac:dyDescent="0.3">
      <c r="A20" s="36"/>
      <c r="B20" s="1"/>
      <c r="C20" s="1"/>
      <c r="D20" s="1"/>
    </row>
    <row r="21" spans="1:52" x14ac:dyDescent="0.3">
      <c r="A21" s="36"/>
      <c r="B21" s="1"/>
      <c r="C21" s="1"/>
      <c r="D21" s="1"/>
    </row>
    <row r="22" spans="1:52" x14ac:dyDescent="0.3">
      <c r="A22"/>
      <c r="B22" s="1"/>
      <c r="C22" s="1"/>
      <c r="D22" s="1"/>
    </row>
    <row r="23" spans="1:52" x14ac:dyDescent="0.3">
      <c r="A23"/>
      <c r="B23" s="1"/>
      <c r="C23" s="1"/>
      <c r="D23" s="1"/>
    </row>
    <row r="24" spans="1:52" x14ac:dyDescent="0.3">
      <c r="A24"/>
      <c r="B24" s="1"/>
      <c r="C24" s="1"/>
      <c r="D24" s="1"/>
    </row>
    <row r="25" spans="1:52" x14ac:dyDescent="0.3">
      <c r="A25"/>
      <c r="B25" s="1"/>
      <c r="C25" s="1"/>
      <c r="D25" s="1"/>
    </row>
    <row r="26" spans="1:52" x14ac:dyDescent="0.3">
      <c r="A26"/>
      <c r="B26" s="1"/>
      <c r="C26" s="1"/>
      <c r="D26" s="1"/>
    </row>
    <row r="27" spans="1:52" x14ac:dyDescent="0.3">
      <c r="A27"/>
      <c r="B27" s="1"/>
      <c r="C27" s="1"/>
      <c r="D27" s="1"/>
    </row>
    <row r="28" spans="1:52" x14ac:dyDescent="0.3">
      <c r="A28"/>
      <c r="B28" s="1"/>
      <c r="C28" s="1"/>
      <c r="D28" s="1"/>
    </row>
    <row r="29" spans="1:52" x14ac:dyDescent="0.3">
      <c r="A29"/>
      <c r="B29" s="1"/>
      <c r="C29" s="1"/>
      <c r="D29" s="1"/>
    </row>
    <row r="30" spans="1:52" x14ac:dyDescent="0.3">
      <c r="A30"/>
      <c r="B30" s="1"/>
      <c r="C30" s="1"/>
      <c r="D30" s="1"/>
    </row>
    <row r="31" spans="1:52" x14ac:dyDescent="0.3">
      <c r="A31"/>
      <c r="B31" s="1"/>
      <c r="C31" s="1"/>
      <c r="D31" s="1"/>
    </row>
    <row r="32" spans="1:52" x14ac:dyDescent="0.3">
      <c r="A32"/>
      <c r="B32" s="1"/>
      <c r="C32" s="1"/>
      <c r="D32" s="1"/>
    </row>
    <row r="33" spans="1:4" x14ac:dyDescent="0.3">
      <c r="A33"/>
      <c r="B33" s="1"/>
      <c r="C33" s="1"/>
      <c r="D33" s="1"/>
    </row>
    <row r="34" spans="1:4" x14ac:dyDescent="0.3">
      <c r="A34"/>
      <c r="B34" s="1"/>
      <c r="C34" s="1"/>
      <c r="D34" s="1"/>
    </row>
    <row r="35" spans="1:4" x14ac:dyDescent="0.3">
      <c r="A35"/>
      <c r="B35" s="1"/>
      <c r="C35" s="1"/>
      <c r="D35" s="1"/>
    </row>
    <row r="36" spans="1:4" x14ac:dyDescent="0.3">
      <c r="A36"/>
      <c r="B36" s="1"/>
      <c r="C36" s="1"/>
      <c r="D36" s="1"/>
    </row>
    <row r="37" spans="1:4" x14ac:dyDescent="0.3">
      <c r="A37"/>
      <c r="B37" s="1"/>
      <c r="C37" s="1"/>
      <c r="D37" s="1"/>
    </row>
    <row r="38" spans="1:4" x14ac:dyDescent="0.3">
      <c r="A38"/>
      <c r="B38" s="1"/>
      <c r="C38" s="1"/>
      <c r="D38" s="1"/>
    </row>
    <row r="39" spans="1:4" x14ac:dyDescent="0.3">
      <c r="A39"/>
      <c r="B39" s="1"/>
      <c r="C39" s="1"/>
      <c r="D39" s="1"/>
    </row>
    <row r="40" spans="1:4" x14ac:dyDescent="0.3">
      <c r="A40"/>
      <c r="B40" s="1"/>
      <c r="C40" s="1"/>
      <c r="D40" s="1"/>
    </row>
    <row r="41" spans="1:4" x14ac:dyDescent="0.3">
      <c r="A41"/>
      <c r="B41" s="1"/>
      <c r="C41" s="1"/>
      <c r="D41" s="1"/>
    </row>
    <row r="42" spans="1:4" x14ac:dyDescent="0.3">
      <c r="A42"/>
      <c r="B42" s="1"/>
      <c r="C42" s="1"/>
      <c r="D42" s="1"/>
    </row>
    <row r="43" spans="1:4" x14ac:dyDescent="0.3">
      <c r="A43"/>
      <c r="B43" s="1"/>
      <c r="C43" s="1"/>
      <c r="D43" s="1"/>
    </row>
    <row r="44" spans="1:4" x14ac:dyDescent="0.3">
      <c r="A44"/>
      <c r="B44" s="1"/>
      <c r="C44" s="1"/>
      <c r="D44" s="1"/>
    </row>
    <row r="45" spans="1:4" x14ac:dyDescent="0.3">
      <c r="A45"/>
      <c r="B45" s="1"/>
      <c r="C45" s="1"/>
      <c r="D45" s="1"/>
    </row>
    <row r="46" spans="1:4" x14ac:dyDescent="0.3">
      <c r="A46"/>
      <c r="B46" s="1"/>
      <c r="C46" s="1"/>
      <c r="D46" s="1"/>
    </row>
    <row r="47" spans="1:4" x14ac:dyDescent="0.3">
      <c r="A47"/>
      <c r="B47" s="1"/>
      <c r="C47" s="1"/>
      <c r="D47" s="1"/>
    </row>
    <row r="48" spans="1:4" x14ac:dyDescent="0.3">
      <c r="A48"/>
      <c r="B48" s="1"/>
      <c r="C48" s="1"/>
      <c r="D48" s="1"/>
    </row>
    <row r="49" spans="1:4" x14ac:dyDescent="0.3">
      <c r="A49"/>
      <c r="B49" s="1"/>
      <c r="C49" s="1"/>
      <c r="D49" s="1"/>
    </row>
    <row r="50" spans="1:4" x14ac:dyDescent="0.3">
      <c r="A50"/>
      <c r="B50" s="1"/>
      <c r="C50" s="1"/>
      <c r="D50" s="1"/>
    </row>
    <row r="51" spans="1:4" x14ac:dyDescent="0.3">
      <c r="A51"/>
      <c r="B51" s="1"/>
      <c r="C51" s="1"/>
      <c r="D51" s="1"/>
    </row>
    <row r="52" spans="1:4" x14ac:dyDescent="0.3">
      <c r="A52"/>
      <c r="B52" s="1"/>
      <c r="C52" s="1"/>
      <c r="D52" s="1"/>
    </row>
    <row r="53" spans="1:4" x14ac:dyDescent="0.3">
      <c r="A53"/>
      <c r="B53" s="1"/>
      <c r="C53" s="1"/>
      <c r="D53" s="1"/>
    </row>
    <row r="54" spans="1:4" x14ac:dyDescent="0.3">
      <c r="A54"/>
      <c r="B54" s="1"/>
      <c r="C54" s="1"/>
      <c r="D54" s="1"/>
    </row>
    <row r="55" spans="1:4" x14ac:dyDescent="0.3">
      <c r="A55"/>
      <c r="B55" s="1"/>
      <c r="C55" s="1"/>
      <c r="D55" s="1"/>
    </row>
    <row r="56" spans="1:4" x14ac:dyDescent="0.3">
      <c r="A56"/>
      <c r="B56" s="1"/>
      <c r="C56" s="1"/>
      <c r="D56" s="1"/>
    </row>
    <row r="57" spans="1:4" x14ac:dyDescent="0.3">
      <c r="A57"/>
      <c r="B57" s="1"/>
      <c r="C57" s="1"/>
      <c r="D57" s="1"/>
    </row>
    <row r="58" spans="1:4" x14ac:dyDescent="0.3">
      <c r="A58"/>
      <c r="B58" s="1"/>
      <c r="C58" s="1"/>
      <c r="D58" s="1"/>
    </row>
    <row r="59" spans="1:4" x14ac:dyDescent="0.3">
      <c r="A59"/>
      <c r="B59" s="1"/>
      <c r="C59" s="1"/>
      <c r="D59" s="1"/>
    </row>
    <row r="60" spans="1:4" x14ac:dyDescent="0.3">
      <c r="A60"/>
      <c r="B60" s="1"/>
      <c r="C60" s="1"/>
      <c r="D60" s="1"/>
    </row>
    <row r="61" spans="1:4" x14ac:dyDescent="0.3">
      <c r="A61"/>
      <c r="B61" s="1"/>
      <c r="C61" s="1"/>
      <c r="D61" s="1"/>
    </row>
    <row r="62" spans="1:4" x14ac:dyDescent="0.3">
      <c r="A62"/>
      <c r="B62" s="1"/>
      <c r="C62" s="1"/>
      <c r="D62" s="1"/>
    </row>
    <row r="63" spans="1:4" x14ac:dyDescent="0.3">
      <c r="A63"/>
      <c r="B63" s="1"/>
      <c r="C63" s="1"/>
      <c r="D63" s="1"/>
    </row>
    <row r="64" spans="1:4" x14ac:dyDescent="0.3">
      <c r="A64"/>
      <c r="B64" s="1"/>
      <c r="C64" s="1"/>
      <c r="D64" s="1"/>
    </row>
    <row r="65" spans="1:4" x14ac:dyDescent="0.3">
      <c r="A65"/>
      <c r="B65" s="1"/>
      <c r="C65" s="1"/>
      <c r="D65" s="1"/>
    </row>
    <row r="66" spans="1:4" x14ac:dyDescent="0.3">
      <c r="A66"/>
      <c r="B66" s="1"/>
      <c r="C66" s="1"/>
      <c r="D66" s="1"/>
    </row>
    <row r="67" spans="1:4" x14ac:dyDescent="0.3">
      <c r="A67"/>
      <c r="B67" s="1"/>
      <c r="C67" s="1"/>
      <c r="D67" s="1"/>
    </row>
    <row r="68" spans="1:4" x14ac:dyDescent="0.3">
      <c r="A68"/>
      <c r="B68" s="1"/>
      <c r="C68" s="1"/>
      <c r="D68" s="1"/>
    </row>
    <row r="69" spans="1:4" x14ac:dyDescent="0.3">
      <c r="A69"/>
      <c r="B69" s="1"/>
      <c r="C69" s="1"/>
      <c r="D69" s="1"/>
    </row>
    <row r="70" spans="1:4" x14ac:dyDescent="0.3">
      <c r="A70"/>
      <c r="B70" s="1"/>
      <c r="C70" s="1"/>
      <c r="D70" s="1"/>
    </row>
    <row r="71" spans="1:4" x14ac:dyDescent="0.3">
      <c r="A71"/>
      <c r="B71" s="1"/>
      <c r="C71" s="1"/>
      <c r="D71" s="1"/>
    </row>
    <row r="72" spans="1:4" x14ac:dyDescent="0.3">
      <c r="A72"/>
      <c r="B72" s="1"/>
      <c r="C72" s="1"/>
      <c r="D72" s="1"/>
    </row>
    <row r="73" spans="1:4" x14ac:dyDescent="0.3">
      <c r="A73"/>
      <c r="B73" s="1"/>
      <c r="C73" s="1"/>
      <c r="D73" s="1"/>
    </row>
    <row r="74" spans="1:4" x14ac:dyDescent="0.3">
      <c r="A74"/>
      <c r="B74" s="1"/>
      <c r="C74" s="1"/>
      <c r="D74" s="1"/>
    </row>
    <row r="75" spans="1:4" x14ac:dyDescent="0.3">
      <c r="A75"/>
      <c r="B75" s="1"/>
      <c r="C75" s="1"/>
      <c r="D75" s="1"/>
    </row>
    <row r="76" spans="1:4" x14ac:dyDescent="0.3">
      <c r="A76"/>
      <c r="B76" s="1"/>
      <c r="C76" s="1"/>
      <c r="D76" s="1"/>
    </row>
    <row r="77" spans="1:4" x14ac:dyDescent="0.3">
      <c r="A77"/>
      <c r="B77" s="1"/>
      <c r="C77" s="1"/>
      <c r="D77" s="1"/>
    </row>
    <row r="78" spans="1:4" x14ac:dyDescent="0.3">
      <c r="A78"/>
      <c r="B78" s="1"/>
      <c r="C78" s="1"/>
      <c r="D78" s="1"/>
    </row>
    <row r="79" spans="1:4" x14ac:dyDescent="0.3">
      <c r="A79"/>
      <c r="B79" s="1"/>
      <c r="C79" s="1"/>
      <c r="D79" s="1"/>
    </row>
    <row r="80" spans="1:4" x14ac:dyDescent="0.3">
      <c r="A80"/>
      <c r="B80" s="1"/>
      <c r="C80" s="1"/>
      <c r="D80" s="1"/>
    </row>
    <row r="81" spans="1:4" x14ac:dyDescent="0.3">
      <c r="A81"/>
      <c r="B81" s="1"/>
      <c r="C81" s="1"/>
      <c r="D81" s="1"/>
    </row>
    <row r="82" spans="1:4" x14ac:dyDescent="0.3">
      <c r="A82"/>
      <c r="B82" s="1"/>
      <c r="C82" s="1"/>
      <c r="D82" s="1"/>
    </row>
    <row r="83" spans="1:4" x14ac:dyDescent="0.3">
      <c r="A83"/>
      <c r="B83" s="1"/>
      <c r="C83" s="1"/>
      <c r="D83" s="1"/>
    </row>
    <row r="84" spans="1:4" x14ac:dyDescent="0.3">
      <c r="A84"/>
      <c r="B84" s="1"/>
      <c r="C84" s="1"/>
      <c r="D84" s="1"/>
    </row>
    <row r="85" spans="1:4" x14ac:dyDescent="0.3">
      <c r="A85"/>
      <c r="B85" s="1"/>
      <c r="C85" s="1"/>
      <c r="D85" s="1"/>
    </row>
    <row r="86" spans="1:4" x14ac:dyDescent="0.3">
      <c r="A86"/>
      <c r="B86" s="1"/>
      <c r="C86" s="1"/>
      <c r="D86" s="1"/>
    </row>
    <row r="87" spans="1:4" x14ac:dyDescent="0.3">
      <c r="A87"/>
      <c r="B87" s="1"/>
      <c r="C87" s="1"/>
      <c r="D87" s="1"/>
    </row>
    <row r="88" spans="1:4" x14ac:dyDescent="0.3">
      <c r="A88"/>
      <c r="B88" s="1"/>
      <c r="C88" s="1"/>
      <c r="D88" s="1"/>
    </row>
    <row r="89" spans="1:4" x14ac:dyDescent="0.3">
      <c r="A89"/>
      <c r="B89" s="1"/>
      <c r="C89" s="1"/>
      <c r="D89" s="1"/>
    </row>
    <row r="90" spans="1:4" x14ac:dyDescent="0.3">
      <c r="A90"/>
      <c r="B90" s="1"/>
      <c r="C90" s="1"/>
      <c r="D90" s="1"/>
    </row>
    <row r="91" spans="1:4" x14ac:dyDescent="0.3">
      <c r="A91"/>
      <c r="B91" s="1"/>
      <c r="C91" s="1"/>
      <c r="D91" s="1"/>
    </row>
    <row r="92" spans="1:4" x14ac:dyDescent="0.3">
      <c r="A92"/>
      <c r="B92" s="1"/>
      <c r="C92" s="1"/>
      <c r="D92" s="1"/>
    </row>
    <row r="93" spans="1:4" x14ac:dyDescent="0.3">
      <c r="A93"/>
      <c r="B93" s="1"/>
      <c r="C93" s="1"/>
      <c r="D93" s="1"/>
    </row>
    <row r="94" spans="1:4" x14ac:dyDescent="0.3">
      <c r="A94"/>
      <c r="B94" s="1"/>
      <c r="C94" s="1"/>
      <c r="D94" s="1"/>
    </row>
    <row r="95" spans="1:4" x14ac:dyDescent="0.3">
      <c r="A95"/>
      <c r="B95" s="1"/>
      <c r="C95" s="1"/>
      <c r="D95" s="1"/>
    </row>
    <row r="96" spans="1:4" x14ac:dyDescent="0.3">
      <c r="A96"/>
      <c r="B96" s="1"/>
      <c r="C96" s="1"/>
      <c r="D96" s="1"/>
    </row>
    <row r="97" spans="1:4" x14ac:dyDescent="0.3">
      <c r="A97"/>
      <c r="B97" s="1"/>
      <c r="C97" s="1"/>
      <c r="D97" s="1"/>
    </row>
    <row r="98" spans="1:4" x14ac:dyDescent="0.3">
      <c r="A98"/>
      <c r="B98" s="1"/>
      <c r="C98" s="1"/>
      <c r="D98" s="1"/>
    </row>
    <row r="99" spans="1:4" x14ac:dyDescent="0.3">
      <c r="A99"/>
      <c r="B99" s="1"/>
      <c r="C99" s="1"/>
      <c r="D99" s="1"/>
    </row>
    <row r="100" spans="1:4" x14ac:dyDescent="0.3">
      <c r="A100"/>
      <c r="B100" s="1"/>
      <c r="C100" s="1"/>
      <c r="D100" s="1"/>
    </row>
    <row r="101" spans="1:4" x14ac:dyDescent="0.3">
      <c r="A101"/>
      <c r="B101" s="1"/>
      <c r="C101" s="1"/>
      <c r="D101" s="1"/>
    </row>
    <row r="102" spans="1:4" x14ac:dyDescent="0.3">
      <c r="A102"/>
      <c r="B102" s="1"/>
      <c r="C102" s="1"/>
      <c r="D102" s="1"/>
    </row>
    <row r="103" spans="1:4" x14ac:dyDescent="0.3">
      <c r="A103"/>
      <c r="B103" s="1"/>
      <c r="C103" s="1"/>
      <c r="D103" s="1"/>
    </row>
    <row r="104" spans="1:4" x14ac:dyDescent="0.3">
      <c r="A104"/>
      <c r="B104" s="1"/>
      <c r="C104" s="1"/>
      <c r="D104" s="1"/>
    </row>
    <row r="105" spans="1:4" x14ac:dyDescent="0.3">
      <c r="A105"/>
      <c r="B105" s="1"/>
      <c r="C105" s="1"/>
      <c r="D105" s="1"/>
    </row>
    <row r="106" spans="1:4" x14ac:dyDescent="0.3">
      <c r="A106"/>
      <c r="B106" s="1"/>
      <c r="C106" s="1"/>
      <c r="D106" s="1"/>
    </row>
    <row r="107" spans="1:4" x14ac:dyDescent="0.3">
      <c r="A107"/>
      <c r="B107" s="1"/>
      <c r="C107" s="1"/>
      <c r="D107" s="1"/>
    </row>
    <row r="108" spans="1:4" x14ac:dyDescent="0.3">
      <c r="A108"/>
      <c r="B108" s="1"/>
      <c r="C108" s="1"/>
      <c r="D108" s="1"/>
    </row>
    <row r="109" spans="1:4" x14ac:dyDescent="0.3">
      <c r="A109"/>
      <c r="B109" s="1"/>
      <c r="C109" s="1"/>
      <c r="D109" s="1"/>
    </row>
    <row r="110" spans="1:4" x14ac:dyDescent="0.3">
      <c r="A110"/>
      <c r="B110" s="1"/>
      <c r="C110" s="1"/>
      <c r="D110" s="1"/>
    </row>
    <row r="111" spans="1:4" x14ac:dyDescent="0.3">
      <c r="A111"/>
      <c r="B111" s="1"/>
      <c r="C111" s="1"/>
      <c r="D111" s="1"/>
    </row>
    <row r="112" spans="1:4" x14ac:dyDescent="0.3">
      <c r="A112"/>
      <c r="B112" s="1"/>
      <c r="C112" s="1"/>
      <c r="D112" s="1"/>
    </row>
    <row r="113" spans="1:4" x14ac:dyDescent="0.3">
      <c r="A113"/>
      <c r="B113" s="1"/>
      <c r="C113" s="1"/>
      <c r="D113" s="1"/>
    </row>
    <row r="114" spans="1:4" x14ac:dyDescent="0.3">
      <c r="A114"/>
      <c r="B114" s="1"/>
      <c r="C114" s="1"/>
      <c r="D114" s="1"/>
    </row>
    <row r="115" spans="1:4" x14ac:dyDescent="0.3">
      <c r="A115"/>
      <c r="B115" s="1"/>
      <c r="C115" s="1"/>
      <c r="D115" s="1"/>
    </row>
    <row r="116" spans="1:4" x14ac:dyDescent="0.3">
      <c r="A116"/>
      <c r="B116" s="1"/>
      <c r="C116" s="1"/>
      <c r="D116" s="1"/>
    </row>
    <row r="117" spans="1:4" x14ac:dyDescent="0.3">
      <c r="A117"/>
      <c r="B117" s="1"/>
      <c r="C117" s="1"/>
      <c r="D117" s="1"/>
    </row>
    <row r="118" spans="1:4" x14ac:dyDescent="0.3">
      <c r="A118"/>
      <c r="B118" s="1"/>
      <c r="C118" s="1"/>
      <c r="D118" s="1"/>
    </row>
    <row r="119" spans="1:4" x14ac:dyDescent="0.3">
      <c r="A119"/>
      <c r="B119" s="1"/>
      <c r="C119" s="1"/>
      <c r="D119" s="1"/>
    </row>
    <row r="120" spans="1:4" x14ac:dyDescent="0.3">
      <c r="A120"/>
      <c r="B120" s="1"/>
      <c r="C120" s="1"/>
      <c r="D120" s="1"/>
    </row>
    <row r="121" spans="1:4" x14ac:dyDescent="0.3">
      <c r="A121"/>
      <c r="B121" s="1"/>
      <c r="C121" s="1"/>
      <c r="D121" s="1"/>
    </row>
    <row r="122" spans="1:4" x14ac:dyDescent="0.3">
      <c r="A122"/>
      <c r="B122" s="1"/>
      <c r="C122" s="1"/>
      <c r="D122" s="1"/>
    </row>
    <row r="123" spans="1:4" x14ac:dyDescent="0.3">
      <c r="A123"/>
      <c r="B123" s="1"/>
      <c r="C123" s="1"/>
      <c r="D123" s="1"/>
    </row>
    <row r="124" spans="1:4" x14ac:dyDescent="0.3">
      <c r="A124"/>
      <c r="B124" s="1"/>
      <c r="C124" s="1"/>
      <c r="D124" s="1"/>
    </row>
    <row r="125" spans="1:4" x14ac:dyDescent="0.3">
      <c r="A125"/>
      <c r="B125" s="1"/>
      <c r="C125" s="1"/>
      <c r="D125" s="1"/>
    </row>
    <row r="126" spans="1:4" x14ac:dyDescent="0.3">
      <c r="A126"/>
      <c r="B126" s="1"/>
      <c r="C126" s="1"/>
      <c r="D126" s="1"/>
    </row>
    <row r="127" spans="1:4" x14ac:dyDescent="0.3">
      <c r="A127"/>
      <c r="B127" s="1"/>
      <c r="C127" s="1"/>
      <c r="D127" s="1"/>
    </row>
    <row r="128" spans="1:4" x14ac:dyDescent="0.3">
      <c r="A128"/>
      <c r="B128" s="1"/>
      <c r="C128" s="1"/>
      <c r="D128" s="1"/>
    </row>
    <row r="129" spans="1:4" x14ac:dyDescent="0.3">
      <c r="A129"/>
      <c r="B129" s="1"/>
      <c r="C129" s="1"/>
      <c r="D129" s="1"/>
    </row>
    <row r="130" spans="1:4" x14ac:dyDescent="0.3">
      <c r="A130"/>
      <c r="B130" s="1"/>
      <c r="C130" s="1"/>
      <c r="D130" s="1"/>
    </row>
    <row r="131" spans="1:4" x14ac:dyDescent="0.3">
      <c r="A131"/>
      <c r="B131" s="1"/>
      <c r="C131" s="1"/>
      <c r="D131" s="1"/>
    </row>
    <row r="132" spans="1:4" x14ac:dyDescent="0.3">
      <c r="A132"/>
      <c r="B132" s="1"/>
      <c r="C132" s="1"/>
      <c r="D132" s="1"/>
    </row>
    <row r="133" spans="1:4" x14ac:dyDescent="0.3">
      <c r="A133"/>
      <c r="B133" s="1"/>
      <c r="C133" s="1"/>
      <c r="D133" s="1"/>
    </row>
    <row r="134" spans="1:4" x14ac:dyDescent="0.3">
      <c r="A134"/>
      <c r="B134" s="1"/>
      <c r="C134" s="1"/>
      <c r="D134" s="1"/>
    </row>
    <row r="135" spans="1:4" x14ac:dyDescent="0.3">
      <c r="A135"/>
      <c r="B135" s="1"/>
      <c r="C135" s="1"/>
      <c r="D135" s="1"/>
    </row>
    <row r="136" spans="1:4" x14ac:dyDescent="0.3">
      <c r="A136"/>
      <c r="B136" s="1"/>
      <c r="C136" s="1"/>
      <c r="D136" s="1"/>
    </row>
    <row r="137" spans="1:4" x14ac:dyDescent="0.3">
      <c r="A137"/>
      <c r="B137" s="1"/>
      <c r="C137" s="1"/>
      <c r="D137" s="1"/>
    </row>
    <row r="138" spans="1:4" x14ac:dyDescent="0.3">
      <c r="A138"/>
      <c r="B138" s="1"/>
      <c r="C138" s="1"/>
      <c r="D138" s="1"/>
    </row>
    <row r="139" spans="1:4" x14ac:dyDescent="0.3">
      <c r="A139"/>
      <c r="B139" s="1"/>
      <c r="C139" s="1"/>
      <c r="D139" s="1"/>
    </row>
    <row r="140" spans="1:4" x14ac:dyDescent="0.3">
      <c r="A140"/>
      <c r="B140" s="1"/>
      <c r="C140" s="1"/>
      <c r="D140" s="1"/>
    </row>
    <row r="141" spans="1:4" x14ac:dyDescent="0.3">
      <c r="A141"/>
      <c r="B141" s="1"/>
      <c r="C141" s="1"/>
      <c r="D141" s="1"/>
    </row>
    <row r="142" spans="1:4" x14ac:dyDescent="0.3">
      <c r="A142"/>
      <c r="B142" s="1"/>
      <c r="C142" s="1"/>
      <c r="D142" s="1"/>
    </row>
    <row r="143" spans="1:4" x14ac:dyDescent="0.3">
      <c r="A143"/>
      <c r="B143" s="1"/>
      <c r="C143" s="1"/>
      <c r="D143" s="1"/>
    </row>
    <row r="144" spans="1:4" x14ac:dyDescent="0.3">
      <c r="A144"/>
      <c r="B144" s="1"/>
      <c r="C144" s="1"/>
      <c r="D144" s="1"/>
    </row>
    <row r="145" spans="1:4" x14ac:dyDescent="0.3">
      <c r="A145"/>
      <c r="B145" s="1"/>
      <c r="C145" s="1"/>
      <c r="D145" s="1"/>
    </row>
    <row r="146" spans="1:4" x14ac:dyDescent="0.3">
      <c r="A146"/>
      <c r="B146" s="1"/>
      <c r="C146" s="1"/>
      <c r="D146" s="1"/>
    </row>
    <row r="147" spans="1:4" x14ac:dyDescent="0.3">
      <c r="A147"/>
      <c r="B147" s="1"/>
      <c r="C147" s="1"/>
      <c r="D147" s="1"/>
    </row>
    <row r="148" spans="1:4" x14ac:dyDescent="0.3">
      <c r="A148"/>
      <c r="B148" s="1"/>
      <c r="C148" s="1"/>
      <c r="D148" s="1"/>
    </row>
    <row r="149" spans="1:4" x14ac:dyDescent="0.3">
      <c r="A149"/>
      <c r="B149" s="1"/>
      <c r="C149" s="1"/>
      <c r="D149" s="1"/>
    </row>
    <row r="150" spans="1:4" x14ac:dyDescent="0.3">
      <c r="A150"/>
      <c r="B150" s="1"/>
      <c r="C150" s="1"/>
      <c r="D150" s="1"/>
    </row>
    <row r="151" spans="1:4" x14ac:dyDescent="0.3">
      <c r="A151"/>
      <c r="B151" s="1"/>
      <c r="C151" s="1"/>
      <c r="D151" s="1"/>
    </row>
    <row r="152" spans="1:4" x14ac:dyDescent="0.3">
      <c r="A152"/>
      <c r="B152" s="1"/>
      <c r="C152" s="1"/>
      <c r="D152" s="1"/>
    </row>
    <row r="153" spans="1:4" x14ac:dyDescent="0.3">
      <c r="A153"/>
      <c r="B153" s="1"/>
      <c r="C153" s="1"/>
      <c r="D153" s="1"/>
    </row>
    <row r="154" spans="1:4" x14ac:dyDescent="0.3">
      <c r="A154"/>
      <c r="B154" s="1"/>
      <c r="C154" s="1"/>
      <c r="D154" s="1"/>
    </row>
    <row r="155" spans="1:4" x14ac:dyDescent="0.3">
      <c r="A155"/>
      <c r="B155" s="1"/>
      <c r="C155" s="1"/>
      <c r="D155" s="1"/>
    </row>
    <row r="156" spans="1:4" x14ac:dyDescent="0.3">
      <c r="A156"/>
      <c r="B156" s="1"/>
      <c r="C156" s="1"/>
      <c r="D156" s="1"/>
    </row>
    <row r="157" spans="1:4" x14ac:dyDescent="0.3">
      <c r="A157"/>
      <c r="B157" s="1"/>
      <c r="C157" s="1"/>
      <c r="D157" s="1"/>
    </row>
    <row r="158" spans="1:4" x14ac:dyDescent="0.3">
      <c r="A158"/>
      <c r="B158" s="1"/>
      <c r="C158" s="1"/>
      <c r="D158" s="1"/>
    </row>
    <row r="159" spans="1:4" x14ac:dyDescent="0.3">
      <c r="A159"/>
      <c r="B159" s="1"/>
      <c r="C159" s="1"/>
      <c r="D159" s="1"/>
    </row>
    <row r="160" spans="1:4" x14ac:dyDescent="0.3">
      <c r="A160"/>
      <c r="B160" s="1"/>
      <c r="C160" s="1"/>
      <c r="D160" s="1"/>
    </row>
    <row r="161" spans="1:4" x14ac:dyDescent="0.3">
      <c r="A161"/>
      <c r="B161" s="1"/>
      <c r="C161" s="1"/>
      <c r="D161" s="1"/>
    </row>
    <row r="162" spans="1:4" x14ac:dyDescent="0.3">
      <c r="A162"/>
      <c r="B162" s="1"/>
      <c r="C162" s="1"/>
      <c r="D162" s="1"/>
    </row>
    <row r="163" spans="1:4" x14ac:dyDescent="0.3">
      <c r="A163"/>
      <c r="B163" s="1"/>
      <c r="C163" s="1"/>
      <c r="D163" s="1"/>
    </row>
    <row r="164" spans="1:4" x14ac:dyDescent="0.3">
      <c r="A164"/>
      <c r="B164" s="1"/>
      <c r="C164" s="1"/>
      <c r="D164" s="1"/>
    </row>
    <row r="165" spans="1:4" x14ac:dyDescent="0.3">
      <c r="A165"/>
      <c r="B165" s="1"/>
      <c r="C165" s="1"/>
      <c r="D165" s="1"/>
    </row>
    <row r="166" spans="1:4" x14ac:dyDescent="0.3">
      <c r="A166"/>
      <c r="B166" s="1"/>
      <c r="C166" s="1"/>
      <c r="D166" s="1"/>
    </row>
    <row r="167" spans="1:4" x14ac:dyDescent="0.3">
      <c r="A167"/>
      <c r="B167" s="1"/>
      <c r="C167" s="1"/>
      <c r="D167" s="1"/>
    </row>
    <row r="168" spans="1:4" x14ac:dyDescent="0.3">
      <c r="A168"/>
      <c r="B168" s="1"/>
      <c r="C168" s="1"/>
      <c r="D168" s="1"/>
    </row>
    <row r="169" spans="1:4" x14ac:dyDescent="0.3">
      <c r="A169"/>
      <c r="B169" s="1"/>
      <c r="C169" s="1"/>
      <c r="D169" s="1"/>
    </row>
    <row r="170" spans="1:4" x14ac:dyDescent="0.3">
      <c r="A170"/>
      <c r="B170" s="1"/>
      <c r="C170" s="1"/>
      <c r="D170" s="1"/>
    </row>
    <row r="171" spans="1:4" x14ac:dyDescent="0.3">
      <c r="A171"/>
      <c r="B171" s="1"/>
      <c r="C171" s="1"/>
      <c r="D171" s="1"/>
    </row>
    <row r="172" spans="1:4" x14ac:dyDescent="0.3">
      <c r="A172"/>
      <c r="B172" s="1"/>
      <c r="C172" s="1"/>
      <c r="D172" s="1"/>
    </row>
    <row r="173" spans="1:4" x14ac:dyDescent="0.3">
      <c r="A173"/>
      <c r="B173" s="1"/>
      <c r="C173" s="1"/>
      <c r="D173" s="1"/>
    </row>
    <row r="174" spans="1:4" x14ac:dyDescent="0.3">
      <c r="A174"/>
      <c r="B174" s="1"/>
      <c r="C174" s="1"/>
      <c r="D174" s="1"/>
    </row>
    <row r="175" spans="1:4" x14ac:dyDescent="0.3">
      <c r="A175"/>
      <c r="B175" s="1"/>
      <c r="C175" s="1"/>
      <c r="D175" s="1"/>
    </row>
    <row r="176" spans="1:4" x14ac:dyDescent="0.3">
      <c r="A176"/>
    </row>
    <row r="177" spans="1:1" x14ac:dyDescent="0.3">
      <c r="A177"/>
    </row>
    <row r="178" spans="1:1" x14ac:dyDescent="0.3">
      <c r="A178"/>
    </row>
    <row r="179" spans="1:1" x14ac:dyDescent="0.3">
      <c r="A179"/>
    </row>
    <row r="180" spans="1:1" x14ac:dyDescent="0.3">
      <c r="A180"/>
    </row>
    <row r="181" spans="1:1" x14ac:dyDescent="0.3">
      <c r="A181"/>
    </row>
    <row r="182" spans="1:1" x14ac:dyDescent="0.3">
      <c r="A182"/>
    </row>
    <row r="183" spans="1:1" x14ac:dyDescent="0.3">
      <c r="A183"/>
    </row>
    <row r="184" spans="1:1" x14ac:dyDescent="0.3">
      <c r="A184"/>
    </row>
    <row r="185" spans="1:1" x14ac:dyDescent="0.3">
      <c r="A185"/>
    </row>
    <row r="186" spans="1:1" x14ac:dyDescent="0.3">
      <c r="A186"/>
    </row>
    <row r="187" spans="1:1" x14ac:dyDescent="0.3">
      <c r="A187"/>
    </row>
    <row r="188" spans="1:1" x14ac:dyDescent="0.3">
      <c r="A188"/>
    </row>
    <row r="189" spans="1:1" x14ac:dyDescent="0.3">
      <c r="A189"/>
    </row>
    <row r="190" spans="1:1" x14ac:dyDescent="0.3">
      <c r="A190"/>
    </row>
    <row r="191" spans="1:1" x14ac:dyDescent="0.3">
      <c r="A191"/>
    </row>
    <row r="192" spans="1:1" x14ac:dyDescent="0.3">
      <c r="A192"/>
    </row>
    <row r="193" spans="1:1" x14ac:dyDescent="0.3">
      <c r="A193"/>
    </row>
    <row r="194" spans="1:1" x14ac:dyDescent="0.3">
      <c r="A194"/>
    </row>
    <row r="195" spans="1:1" x14ac:dyDescent="0.3">
      <c r="A195"/>
    </row>
    <row r="196" spans="1:1" x14ac:dyDescent="0.3">
      <c r="A196"/>
    </row>
    <row r="197" spans="1:1" x14ac:dyDescent="0.3">
      <c r="A197"/>
    </row>
    <row r="198" spans="1:1" x14ac:dyDescent="0.3">
      <c r="A198"/>
    </row>
    <row r="199" spans="1:1" x14ac:dyDescent="0.3">
      <c r="A199"/>
    </row>
    <row r="200" spans="1:1" x14ac:dyDescent="0.3">
      <c r="A200"/>
    </row>
    <row r="201" spans="1:1" x14ac:dyDescent="0.3">
      <c r="A201"/>
    </row>
    <row r="202" spans="1:1" x14ac:dyDescent="0.3">
      <c r="A202"/>
    </row>
    <row r="203" spans="1:1" x14ac:dyDescent="0.3">
      <c r="A203"/>
    </row>
    <row r="204" spans="1:1" x14ac:dyDescent="0.3">
      <c r="A204"/>
    </row>
    <row r="205" spans="1:1" x14ac:dyDescent="0.3">
      <c r="A205"/>
    </row>
    <row r="206" spans="1:1" x14ac:dyDescent="0.3">
      <c r="A206"/>
    </row>
    <row r="207" spans="1:1" x14ac:dyDescent="0.3">
      <c r="A207"/>
    </row>
    <row r="208" spans="1:1" x14ac:dyDescent="0.3">
      <c r="A208"/>
    </row>
    <row r="209" spans="1:1" x14ac:dyDescent="0.3">
      <c r="A209"/>
    </row>
    <row r="210" spans="1:1" x14ac:dyDescent="0.3">
      <c r="A210"/>
    </row>
    <row r="211" spans="1:1" x14ac:dyDescent="0.3">
      <c r="A211"/>
    </row>
    <row r="212" spans="1:1" x14ac:dyDescent="0.3">
      <c r="A212"/>
    </row>
    <row r="213" spans="1:1" x14ac:dyDescent="0.3">
      <c r="A213"/>
    </row>
    <row r="214" spans="1:1" x14ac:dyDescent="0.3">
      <c r="A214"/>
    </row>
    <row r="215" spans="1:1" x14ac:dyDescent="0.3">
      <c r="A215"/>
    </row>
    <row r="216" spans="1:1" x14ac:dyDescent="0.3">
      <c r="A216"/>
    </row>
    <row r="217" spans="1:1" x14ac:dyDescent="0.3">
      <c r="A217"/>
    </row>
    <row r="218" spans="1:1" x14ac:dyDescent="0.3">
      <c r="A218"/>
    </row>
    <row r="219" spans="1:1" x14ac:dyDescent="0.3">
      <c r="A219"/>
    </row>
    <row r="220" spans="1:1" x14ac:dyDescent="0.3">
      <c r="A220"/>
    </row>
    <row r="221" spans="1:1" x14ac:dyDescent="0.3">
      <c r="A221"/>
    </row>
    <row r="222" spans="1:1" x14ac:dyDescent="0.3">
      <c r="A222"/>
    </row>
    <row r="223" spans="1:1" x14ac:dyDescent="0.3">
      <c r="A223"/>
    </row>
    <row r="224" spans="1:1" x14ac:dyDescent="0.3">
      <c r="A224"/>
    </row>
    <row r="225" spans="1:1" x14ac:dyDescent="0.3">
      <c r="A225"/>
    </row>
    <row r="226" spans="1:1" x14ac:dyDescent="0.3">
      <c r="A226"/>
    </row>
    <row r="227" spans="1:1" x14ac:dyDescent="0.3">
      <c r="A227"/>
    </row>
    <row r="228" spans="1:1" x14ac:dyDescent="0.3">
      <c r="A228"/>
    </row>
    <row r="229" spans="1:1" x14ac:dyDescent="0.3">
      <c r="A229"/>
    </row>
    <row r="230" spans="1:1" x14ac:dyDescent="0.3">
      <c r="A230"/>
    </row>
    <row r="231" spans="1:1" x14ac:dyDescent="0.3">
      <c r="A231"/>
    </row>
    <row r="232" spans="1:1" x14ac:dyDescent="0.3">
      <c r="A232"/>
    </row>
    <row r="233" spans="1:1" x14ac:dyDescent="0.3">
      <c r="A233"/>
    </row>
    <row r="234" spans="1:1" x14ac:dyDescent="0.3">
      <c r="A234"/>
    </row>
    <row r="235" spans="1:1" x14ac:dyDescent="0.3">
      <c r="A235"/>
    </row>
    <row r="236" spans="1:1" x14ac:dyDescent="0.3">
      <c r="A236"/>
    </row>
    <row r="237" spans="1:1" x14ac:dyDescent="0.3">
      <c r="A237"/>
    </row>
    <row r="238" spans="1:1" x14ac:dyDescent="0.3">
      <c r="A238"/>
    </row>
    <row r="239" spans="1:1" x14ac:dyDescent="0.3">
      <c r="A239"/>
    </row>
    <row r="240" spans="1:1" x14ac:dyDescent="0.3">
      <c r="A240"/>
    </row>
    <row r="241" spans="1:1" x14ac:dyDescent="0.3">
      <c r="A241"/>
    </row>
    <row r="242" spans="1:1" x14ac:dyDescent="0.3">
      <c r="A242"/>
    </row>
    <row r="243" spans="1:1" x14ac:dyDescent="0.3">
      <c r="A243"/>
    </row>
    <row r="244" spans="1:1" x14ac:dyDescent="0.3">
      <c r="A244"/>
    </row>
    <row r="245" spans="1:1" x14ac:dyDescent="0.3">
      <c r="A245"/>
    </row>
    <row r="246" spans="1:1" x14ac:dyDescent="0.3">
      <c r="A246"/>
    </row>
    <row r="247" spans="1:1" x14ac:dyDescent="0.3">
      <c r="A247"/>
    </row>
  </sheetData>
  <mergeCells count="1">
    <mergeCell ref="B1:AH1"/>
  </mergeCells>
  <pageMargins left="0.7" right="0.7" top="0.75" bottom="0.75" header="0.3" footer="0.3"/>
  <legacyDrawing r:id="rId1"/>
</worksheet>
</file>

<file path=xl/worksheets/sheet10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A00-000000000000}">
  <sheetPr codeName="Sheet112">
    <tabColor theme="2" tint="-0.499984740745262"/>
  </sheetPr>
  <dimension ref="A1:BQ247"/>
  <sheetViews>
    <sheetView workbookViewId="0">
      <selection activeCell="B4" sqref="B4:AQ175"/>
    </sheetView>
  </sheetViews>
  <sheetFormatPr defaultColWidth="9.44140625" defaultRowHeight="14.4" x14ac:dyDescent="0.3"/>
  <cols>
    <col min="1" max="1" width="14.44140625" style="37" bestFit="1" customWidth="1"/>
    <col min="2" max="4" width="9.44140625" style="185"/>
  </cols>
  <sheetData>
    <row r="1" spans="1:69" s="37" customFormat="1" x14ac:dyDescent="0.3">
      <c r="A1" s="253"/>
      <c r="B1" s="880" t="s">
        <v>572</v>
      </c>
      <c r="C1" s="881"/>
      <c r="D1" s="881"/>
      <c r="E1" s="881"/>
      <c r="F1" s="881"/>
      <c r="G1" s="881"/>
      <c r="H1" s="881"/>
      <c r="I1" s="881"/>
      <c r="J1" s="881"/>
      <c r="K1" s="881"/>
      <c r="L1" s="881"/>
      <c r="M1" s="881"/>
      <c r="N1" s="881"/>
      <c r="O1" s="881"/>
      <c r="P1" s="881"/>
      <c r="Q1" s="881"/>
      <c r="R1" s="881"/>
      <c r="S1" s="881"/>
      <c r="T1" s="881"/>
      <c r="U1" s="881"/>
      <c r="V1" s="881"/>
      <c r="W1" s="881"/>
      <c r="X1" s="881"/>
      <c r="Y1" s="881"/>
      <c r="Z1" s="881"/>
      <c r="AA1" s="881"/>
      <c r="AB1" s="881"/>
      <c r="AC1" s="881"/>
      <c r="AD1" s="881"/>
      <c r="AE1" s="881"/>
      <c r="AF1" s="881"/>
      <c r="AG1" s="881"/>
      <c r="AH1" s="881"/>
      <c r="AI1" s="254"/>
      <c r="AJ1" s="254"/>
      <c r="AK1" s="254"/>
      <c r="AL1" s="254"/>
      <c r="AM1" s="254"/>
      <c r="AN1" s="254"/>
      <c r="AO1" s="254"/>
      <c r="AP1" s="254"/>
      <c r="AQ1" s="254"/>
      <c r="AR1" s="254"/>
      <c r="AS1" s="254"/>
      <c r="AT1" s="254"/>
      <c r="AU1" s="254"/>
      <c r="AV1" s="254"/>
      <c r="AW1" s="254"/>
      <c r="AX1" s="254"/>
      <c r="AY1" s="254"/>
      <c r="AZ1" s="254"/>
      <c r="BA1" s="254"/>
      <c r="BB1" s="254"/>
      <c r="BC1" s="254"/>
      <c r="BD1" s="254"/>
      <c r="BE1" s="254"/>
      <c r="BF1" s="254"/>
      <c r="BG1" s="254"/>
      <c r="BH1" s="254"/>
      <c r="BI1" s="254"/>
      <c r="BJ1" s="254"/>
      <c r="BK1" s="254"/>
      <c r="BL1" s="254"/>
      <c r="BM1" s="254"/>
      <c r="BN1" s="254"/>
      <c r="BO1" s="254"/>
      <c r="BP1" s="254"/>
      <c r="BQ1" s="254"/>
    </row>
    <row r="2" spans="1:69" s="37" customFormat="1" x14ac:dyDescent="0.3">
      <c r="A2" s="253"/>
      <c r="B2" s="254" t="s">
        <v>288</v>
      </c>
      <c r="C2" s="254" t="s">
        <v>287</v>
      </c>
      <c r="D2" s="254" t="s">
        <v>289</v>
      </c>
      <c r="E2" s="254">
        <v>1991</v>
      </c>
      <c r="F2" s="254">
        <v>1992</v>
      </c>
      <c r="G2" s="254">
        <v>1993</v>
      </c>
      <c r="H2" s="254">
        <v>1994</v>
      </c>
      <c r="I2" s="254">
        <v>1995</v>
      </c>
      <c r="J2" s="254">
        <v>1996</v>
      </c>
      <c r="K2" s="254">
        <v>1997</v>
      </c>
      <c r="L2" s="254">
        <v>1998</v>
      </c>
      <c r="M2" s="254">
        <v>1999</v>
      </c>
      <c r="N2" s="254">
        <v>2000</v>
      </c>
      <c r="O2" s="254">
        <v>2001</v>
      </c>
      <c r="P2" s="254">
        <v>2002</v>
      </c>
      <c r="Q2" s="254">
        <v>2003</v>
      </c>
      <c r="R2" s="254">
        <v>2004</v>
      </c>
      <c r="S2" s="254">
        <v>2005</v>
      </c>
      <c r="T2" s="254">
        <v>2006</v>
      </c>
      <c r="U2" s="254">
        <v>2007</v>
      </c>
      <c r="V2" s="254">
        <v>2008</v>
      </c>
      <c r="W2" s="254">
        <v>2009</v>
      </c>
      <c r="X2" s="254">
        <v>2010</v>
      </c>
      <c r="Y2" s="254">
        <v>2011</v>
      </c>
      <c r="Z2" s="254">
        <v>2012</v>
      </c>
      <c r="AA2" s="254">
        <v>2013</v>
      </c>
      <c r="AB2" s="254">
        <v>2014</v>
      </c>
      <c r="AC2" s="254">
        <v>2015</v>
      </c>
      <c r="AD2" s="254">
        <v>2016</v>
      </c>
      <c r="AE2" s="254">
        <v>2017</v>
      </c>
      <c r="AF2" s="254">
        <v>2018</v>
      </c>
      <c r="AG2" s="254">
        <v>2019</v>
      </c>
      <c r="AH2" s="254">
        <v>2020</v>
      </c>
      <c r="AI2" s="254"/>
      <c r="AJ2" s="254"/>
      <c r="AK2" s="254"/>
      <c r="AL2" s="254"/>
      <c r="AM2" s="254"/>
      <c r="AN2" s="254"/>
      <c r="AO2" s="254"/>
      <c r="AP2" s="254"/>
      <c r="AQ2" s="254"/>
      <c r="AR2" s="254"/>
      <c r="AS2" s="254"/>
      <c r="AT2" s="254"/>
      <c r="AU2" s="254"/>
      <c r="AV2" s="254"/>
      <c r="AW2" s="254"/>
      <c r="AX2" s="254"/>
      <c r="AY2" s="254"/>
      <c r="AZ2" s="254"/>
      <c r="BA2" s="254"/>
      <c r="BB2" s="254"/>
      <c r="BC2" s="254"/>
      <c r="BD2" s="254"/>
      <c r="BE2" s="254"/>
      <c r="BF2" s="254"/>
      <c r="BG2" s="254"/>
      <c r="BH2" s="254"/>
      <c r="BI2" s="254"/>
      <c r="BJ2" s="254"/>
      <c r="BK2" s="254"/>
      <c r="BL2" s="254"/>
      <c r="BM2" s="254"/>
      <c r="BN2" s="254"/>
      <c r="BO2" s="254"/>
      <c r="BP2" s="254"/>
      <c r="BQ2" s="254"/>
    </row>
    <row r="3" spans="1:69" s="27" customFormat="1" x14ac:dyDescent="0.3">
      <c r="A3" s="255"/>
      <c r="B3" s="256" t="s">
        <v>323</v>
      </c>
      <c r="C3" s="256" t="s">
        <v>324</v>
      </c>
      <c r="D3" s="256" t="s">
        <v>325</v>
      </c>
      <c r="E3" s="256" t="s">
        <v>326</v>
      </c>
      <c r="F3" s="256" t="s">
        <v>327</v>
      </c>
      <c r="G3" s="256" t="s">
        <v>328</v>
      </c>
      <c r="H3" s="256" t="s">
        <v>329</v>
      </c>
      <c r="I3" s="256" t="s">
        <v>330</v>
      </c>
      <c r="J3" s="256" t="s">
        <v>331</v>
      </c>
      <c r="K3" s="256" t="s">
        <v>332</v>
      </c>
      <c r="L3" s="256" t="s">
        <v>333</v>
      </c>
      <c r="M3" s="256" t="s">
        <v>334</v>
      </c>
      <c r="N3" s="256" t="s">
        <v>335</v>
      </c>
      <c r="O3" s="256" t="s">
        <v>336</v>
      </c>
      <c r="P3" s="256" t="s">
        <v>337</v>
      </c>
      <c r="Q3" s="256" t="s">
        <v>338</v>
      </c>
      <c r="R3" s="256" t="s">
        <v>339</v>
      </c>
      <c r="S3" s="256" t="s">
        <v>340</v>
      </c>
      <c r="T3" s="256" t="s">
        <v>341</v>
      </c>
      <c r="U3" s="256" t="s">
        <v>342</v>
      </c>
      <c r="V3" s="256" t="s">
        <v>343</v>
      </c>
      <c r="W3" s="256" t="s">
        <v>344</v>
      </c>
      <c r="X3" s="256" t="s">
        <v>345</v>
      </c>
      <c r="Y3" s="256" t="s">
        <v>346</v>
      </c>
      <c r="Z3" s="256" t="s">
        <v>347</v>
      </c>
      <c r="AA3" s="256" t="s">
        <v>348</v>
      </c>
      <c r="AB3" s="256" t="s">
        <v>349</v>
      </c>
      <c r="AC3" s="256" t="s">
        <v>350</v>
      </c>
      <c r="AD3" s="256" t="s">
        <v>351</v>
      </c>
      <c r="AE3" s="256" t="s">
        <v>352</v>
      </c>
      <c r="AF3" s="256" t="s">
        <v>353</v>
      </c>
      <c r="AG3" s="256" t="s">
        <v>354</v>
      </c>
      <c r="AH3" s="256" t="s">
        <v>355</v>
      </c>
      <c r="AI3" s="256"/>
      <c r="AJ3" s="256"/>
      <c r="AK3" s="256"/>
      <c r="AL3" s="256"/>
      <c r="AM3" s="256"/>
      <c r="AN3" s="256"/>
      <c r="AO3" s="256"/>
      <c r="AP3" s="256"/>
      <c r="AQ3" s="256"/>
      <c r="AR3" s="256"/>
      <c r="AS3" s="256"/>
      <c r="AT3" s="256"/>
      <c r="AU3" s="256"/>
      <c r="AV3" s="256"/>
      <c r="AW3" s="256"/>
      <c r="AX3" s="256"/>
      <c r="AY3" s="256"/>
      <c r="AZ3" s="256"/>
      <c r="BA3" s="256"/>
      <c r="BB3" s="256"/>
      <c r="BC3" s="256"/>
      <c r="BD3" s="256"/>
      <c r="BE3" s="256"/>
      <c r="BF3" s="256"/>
      <c r="BG3" s="256"/>
      <c r="BH3" s="256"/>
      <c r="BI3" s="256"/>
      <c r="BJ3" s="256"/>
      <c r="BK3" s="256"/>
      <c r="BL3" s="256"/>
      <c r="BM3" s="256"/>
      <c r="BN3" s="256"/>
      <c r="BO3" s="256"/>
      <c r="BP3" s="256"/>
      <c r="BQ3" s="256"/>
    </row>
    <row r="4" spans="1:69" x14ac:dyDescent="0.3">
      <c r="A4" s="257">
        <f ca="1">DATE(LOOKUP(Comparison!$D$3,TimestepID,StartYear),1,1)</f>
        <v>46023</v>
      </c>
      <c r="B4" s="1">
        <v>0</v>
      </c>
      <c r="C4" s="1">
        <v>0</v>
      </c>
      <c r="D4" s="1">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row>
    <row r="5" spans="1:69" x14ac:dyDescent="0.3">
      <c r="A5" s="257">
        <f ca="1">IF(EDATE($A$4,12)&lt;=EDATE(DATE(LOOKUP(Comparison!$D$3,TimestepID,StartYear),1,1),(LOOKUP(Comparison!$B$6,TimestepID,Duration)-1)),EDATE(A4,12),"")</f>
        <v>46388</v>
      </c>
      <c r="B5" s="1">
        <v>0</v>
      </c>
      <c r="C5" s="1">
        <v>0</v>
      </c>
      <c r="D5" s="1">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row>
    <row r="6" spans="1:69" x14ac:dyDescent="0.3">
      <c r="A6" s="257">
        <f ca="1">IF(EDATE($A$4,24)&lt;=EDATE(DATE(LOOKUP(Comparison!$D$3,TimestepID,StartYear),12,31),(LOOKUP(Comparison!$B$6,TimestepID,Duration)-1)),EDATE(A5,12),"")</f>
        <v>46753</v>
      </c>
      <c r="B6" s="1">
        <v>0</v>
      </c>
      <c r="C6" s="1">
        <v>0</v>
      </c>
      <c r="D6" s="1">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row>
    <row r="7" spans="1:69" x14ac:dyDescent="0.3">
      <c r="A7" s="257">
        <f ca="1">IF(EDATE($A$4,36)&lt;=EDATE(DATE(LOOKUP(Comparison!$D$3,TimestepID,StartYear),1,1),(LOOKUP(Comparison!$B$6,TimestepID,Duration)-1)),EDATE(A6,12),"")</f>
        <v>47119</v>
      </c>
      <c r="B7" s="1">
        <v>0</v>
      </c>
      <c r="C7" s="1">
        <v>0</v>
      </c>
      <c r="D7" s="1">
        <v>0</v>
      </c>
      <c r="E7">
        <v>0</v>
      </c>
      <c r="F7">
        <v>0</v>
      </c>
      <c r="G7">
        <v>0</v>
      </c>
      <c r="H7">
        <v>0</v>
      </c>
      <c r="I7">
        <v>0</v>
      </c>
      <c r="J7">
        <v>0</v>
      </c>
      <c r="K7">
        <v>0</v>
      </c>
      <c r="L7">
        <v>0</v>
      </c>
      <c r="M7">
        <v>0</v>
      </c>
      <c r="N7">
        <v>0</v>
      </c>
      <c r="O7">
        <v>0</v>
      </c>
      <c r="P7">
        <v>0</v>
      </c>
      <c r="Q7">
        <v>0</v>
      </c>
      <c r="R7">
        <v>0</v>
      </c>
      <c r="S7">
        <v>0</v>
      </c>
      <c r="T7">
        <v>0</v>
      </c>
      <c r="U7">
        <v>0</v>
      </c>
      <c r="V7">
        <v>0</v>
      </c>
      <c r="W7">
        <v>0</v>
      </c>
      <c r="X7">
        <v>0</v>
      </c>
      <c r="Y7">
        <v>0</v>
      </c>
      <c r="Z7">
        <v>0</v>
      </c>
      <c r="AA7">
        <v>0</v>
      </c>
      <c r="AB7">
        <v>0</v>
      </c>
      <c r="AC7">
        <v>0</v>
      </c>
      <c r="AD7">
        <v>0</v>
      </c>
      <c r="AE7">
        <v>0</v>
      </c>
      <c r="AF7">
        <v>0</v>
      </c>
      <c r="AG7">
        <v>0</v>
      </c>
      <c r="AH7">
        <v>0</v>
      </c>
    </row>
    <row r="8" spans="1:69" x14ac:dyDescent="0.3">
      <c r="A8" s="257">
        <f ca="1">IF(EDATE($A$4,48)&lt;=EDATE(DATE(LOOKUP(Comparison!$D$3,TimestepID,StartYear),1,1),(LOOKUP(Comparison!$B$6,TimestepID,Duration)-1)),EDATE(A7,12),"")</f>
        <v>47484</v>
      </c>
      <c r="B8" s="1">
        <v>0</v>
      </c>
      <c r="C8" s="1">
        <v>0</v>
      </c>
      <c r="D8" s="1">
        <v>0</v>
      </c>
      <c r="E8">
        <v>0</v>
      </c>
      <c r="F8">
        <v>0</v>
      </c>
      <c r="G8">
        <v>0</v>
      </c>
      <c r="H8">
        <v>1</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69" x14ac:dyDescent="0.3">
      <c r="A9" s="257">
        <f ca="1">IF(EDATE($A$4,48)&lt;=EDATE(DATE(LOOKUP(Comparison!$D$3,TimestepID,StartYear),1,1),(LOOKUP(Comparison!$B$6,TimestepID,Duration)-1)),EDATE(A8,12),"")</f>
        <v>47849</v>
      </c>
      <c r="B9" s="1">
        <v>0</v>
      </c>
      <c r="C9" s="1">
        <v>0</v>
      </c>
      <c r="D9" s="1">
        <v>0</v>
      </c>
      <c r="E9">
        <v>0</v>
      </c>
      <c r="F9">
        <v>1</v>
      </c>
      <c r="G9">
        <v>1</v>
      </c>
      <c r="H9">
        <v>1</v>
      </c>
      <c r="I9">
        <v>1</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69" x14ac:dyDescent="0.3">
      <c r="A10" s="257">
        <f ca="1">IF(EDATE($A$4,48)&lt;=EDATE(DATE(LOOKUP(Comparison!$D$3,TimestepID,StartYear),1,1),(LOOKUP(Comparison!$B$6,TimestepID,Duration)-1)),EDATE(A9,12),"")</f>
        <v>48214</v>
      </c>
      <c r="B10" s="1"/>
      <c r="C10" s="1"/>
      <c r="D10" s="1"/>
    </row>
    <row r="11" spans="1:69" x14ac:dyDescent="0.3">
      <c r="A11" s="257">
        <f ca="1">IF(EDATE($A$4,48)&lt;=EDATE(DATE(LOOKUP(Comparison!$D$3,TimestepID,StartYear),1,1),(LOOKUP(Comparison!$B$6,TimestepID,Duration)-1)),EDATE(A10,12),"")</f>
        <v>48580</v>
      </c>
      <c r="B11" s="1"/>
      <c r="C11" s="1"/>
      <c r="D11" s="1"/>
    </row>
    <row r="12" spans="1:69" x14ac:dyDescent="0.3">
      <c r="A12" s="257">
        <f ca="1">IF(EDATE($A$4,48)&lt;=EDATE(DATE(LOOKUP(Comparison!$D$3,TimestepID,StartYear),1,1),(LOOKUP(Comparison!$B$6,TimestepID,Duration)-1)),EDATE(A11,12),"")</f>
        <v>48945</v>
      </c>
      <c r="B12" s="1"/>
      <c r="C12" s="1"/>
      <c r="D12" s="1"/>
    </row>
    <row r="13" spans="1:69" x14ac:dyDescent="0.3">
      <c r="A13" s="257"/>
      <c r="B13" s="1"/>
      <c r="C13" s="1"/>
      <c r="D13" s="1"/>
    </row>
    <row r="14" spans="1:69" x14ac:dyDescent="0.3">
      <c r="A14" s="257"/>
      <c r="B14" s="1"/>
      <c r="C14" s="1"/>
      <c r="D14" s="1"/>
    </row>
    <row r="15" spans="1:69" x14ac:dyDescent="0.3">
      <c r="A15" s="258"/>
      <c r="B15" s="1"/>
      <c r="C15" s="1"/>
      <c r="D15" s="1"/>
    </row>
    <row r="16" spans="1:69" x14ac:dyDescent="0.3">
      <c r="A16" s="36"/>
      <c r="B16" s="1"/>
      <c r="C16" s="1"/>
      <c r="D16" s="1"/>
    </row>
    <row r="17" spans="1:4" x14ac:dyDescent="0.3">
      <c r="A17" s="36"/>
      <c r="B17" s="1"/>
      <c r="C17" s="1"/>
      <c r="D17" s="1"/>
    </row>
    <row r="18" spans="1:4" x14ac:dyDescent="0.3">
      <c r="A18" s="36"/>
      <c r="B18" s="1"/>
      <c r="C18" s="1"/>
      <c r="D18" s="1"/>
    </row>
    <row r="19" spans="1:4" x14ac:dyDescent="0.3">
      <c r="A19" s="36"/>
      <c r="B19" s="1"/>
      <c r="C19" s="1"/>
      <c r="D19" s="1"/>
    </row>
    <row r="20" spans="1:4" x14ac:dyDescent="0.3">
      <c r="A20" s="36"/>
      <c r="B20" s="1"/>
      <c r="C20" s="1"/>
      <c r="D20" s="1"/>
    </row>
    <row r="21" spans="1:4" x14ac:dyDescent="0.3">
      <c r="A21" s="36"/>
      <c r="B21" s="1"/>
      <c r="C21" s="1"/>
      <c r="D21" s="1"/>
    </row>
    <row r="22" spans="1:4" x14ac:dyDescent="0.3">
      <c r="A22"/>
      <c r="B22" s="1"/>
      <c r="C22" s="1"/>
      <c r="D22" s="1"/>
    </row>
    <row r="23" spans="1:4" x14ac:dyDescent="0.3">
      <c r="A23"/>
      <c r="B23" s="1"/>
      <c r="C23" s="1"/>
      <c r="D23" s="1"/>
    </row>
    <row r="24" spans="1:4" x14ac:dyDescent="0.3">
      <c r="A24"/>
      <c r="B24" s="1"/>
      <c r="C24" s="1"/>
      <c r="D24" s="1"/>
    </row>
    <row r="25" spans="1:4" x14ac:dyDescent="0.3">
      <c r="A25"/>
      <c r="B25" s="1"/>
      <c r="C25" s="1"/>
      <c r="D25" s="1"/>
    </row>
    <row r="26" spans="1:4" x14ac:dyDescent="0.3">
      <c r="A26"/>
      <c r="B26" s="1"/>
      <c r="C26" s="1"/>
      <c r="D26" s="1"/>
    </row>
    <row r="27" spans="1:4" x14ac:dyDescent="0.3">
      <c r="A27"/>
      <c r="B27" s="1"/>
      <c r="C27" s="1"/>
      <c r="D27" s="1"/>
    </row>
    <row r="28" spans="1:4" x14ac:dyDescent="0.3">
      <c r="A28"/>
      <c r="B28" s="1"/>
      <c r="C28" s="1"/>
      <c r="D28" s="1"/>
    </row>
    <row r="29" spans="1:4" x14ac:dyDescent="0.3">
      <c r="A29"/>
      <c r="B29" s="1"/>
      <c r="C29" s="1"/>
      <c r="D29" s="1"/>
    </row>
    <row r="30" spans="1:4" x14ac:dyDescent="0.3">
      <c r="A30"/>
      <c r="B30" s="1"/>
      <c r="C30" s="1"/>
      <c r="D30" s="1"/>
    </row>
    <row r="31" spans="1:4" x14ac:dyDescent="0.3">
      <c r="A31"/>
      <c r="B31" s="1"/>
      <c r="C31" s="1"/>
      <c r="D31" s="1"/>
    </row>
    <row r="32" spans="1:4" x14ac:dyDescent="0.3">
      <c r="A32"/>
      <c r="B32" s="1"/>
      <c r="C32" s="1"/>
      <c r="D32" s="1"/>
    </row>
    <row r="33" spans="1:4" x14ac:dyDescent="0.3">
      <c r="A33"/>
      <c r="B33" s="1"/>
      <c r="C33" s="1"/>
      <c r="D33" s="1"/>
    </row>
    <row r="34" spans="1:4" x14ac:dyDescent="0.3">
      <c r="A34"/>
      <c r="B34" s="1"/>
      <c r="C34" s="1"/>
      <c r="D34" s="1"/>
    </row>
    <row r="35" spans="1:4" x14ac:dyDescent="0.3">
      <c r="A35"/>
      <c r="B35" s="1"/>
      <c r="C35" s="1"/>
      <c r="D35" s="1"/>
    </row>
    <row r="36" spans="1:4" x14ac:dyDescent="0.3">
      <c r="A36"/>
      <c r="B36" s="1"/>
      <c r="C36" s="1"/>
      <c r="D36" s="1"/>
    </row>
    <row r="37" spans="1:4" x14ac:dyDescent="0.3">
      <c r="A37"/>
      <c r="B37" s="1"/>
      <c r="C37" s="1"/>
      <c r="D37" s="1"/>
    </row>
    <row r="38" spans="1:4" x14ac:dyDescent="0.3">
      <c r="A38"/>
      <c r="B38" s="1"/>
      <c r="C38" s="1"/>
      <c r="D38" s="1"/>
    </row>
    <row r="39" spans="1:4" x14ac:dyDescent="0.3">
      <c r="A39"/>
      <c r="B39" s="1"/>
      <c r="C39" s="1"/>
      <c r="D39" s="1"/>
    </row>
    <row r="40" spans="1:4" x14ac:dyDescent="0.3">
      <c r="A40"/>
      <c r="B40" s="1"/>
      <c r="C40" s="1"/>
      <c r="D40" s="1"/>
    </row>
    <row r="41" spans="1:4" x14ac:dyDescent="0.3">
      <c r="A41"/>
      <c r="B41" s="1"/>
      <c r="C41" s="1"/>
      <c r="D41" s="1"/>
    </row>
    <row r="42" spans="1:4" x14ac:dyDescent="0.3">
      <c r="A42"/>
      <c r="B42" s="1"/>
      <c r="C42" s="1"/>
      <c r="D42" s="1"/>
    </row>
    <row r="43" spans="1:4" x14ac:dyDescent="0.3">
      <c r="A43"/>
      <c r="B43" s="1"/>
      <c r="C43" s="1"/>
      <c r="D43" s="1"/>
    </row>
    <row r="44" spans="1:4" x14ac:dyDescent="0.3">
      <c r="A44"/>
      <c r="B44" s="1"/>
      <c r="C44" s="1"/>
      <c r="D44" s="1"/>
    </row>
    <row r="45" spans="1:4" x14ac:dyDescent="0.3">
      <c r="A45"/>
      <c r="B45" s="1"/>
      <c r="C45" s="1"/>
      <c r="D45" s="1"/>
    </row>
    <row r="46" spans="1:4" x14ac:dyDescent="0.3">
      <c r="A46"/>
      <c r="B46" s="1"/>
      <c r="C46" s="1"/>
      <c r="D46" s="1"/>
    </row>
    <row r="47" spans="1:4" x14ac:dyDescent="0.3">
      <c r="A47"/>
      <c r="B47" s="1"/>
      <c r="C47" s="1"/>
      <c r="D47" s="1"/>
    </row>
    <row r="48" spans="1:4" x14ac:dyDescent="0.3">
      <c r="A48"/>
      <c r="B48" s="1"/>
      <c r="C48" s="1"/>
      <c r="D48" s="1"/>
    </row>
    <row r="49" spans="1:4" x14ac:dyDescent="0.3">
      <c r="A49"/>
      <c r="B49" s="1"/>
      <c r="C49" s="1"/>
      <c r="D49" s="1"/>
    </row>
    <row r="50" spans="1:4" x14ac:dyDescent="0.3">
      <c r="A50"/>
      <c r="B50" s="1"/>
      <c r="C50" s="1"/>
      <c r="D50" s="1"/>
    </row>
    <row r="51" spans="1:4" x14ac:dyDescent="0.3">
      <c r="A51"/>
      <c r="B51" s="1"/>
      <c r="C51" s="1"/>
      <c r="D51" s="1"/>
    </row>
    <row r="52" spans="1:4" x14ac:dyDescent="0.3">
      <c r="A52"/>
      <c r="B52" s="1"/>
      <c r="C52" s="1"/>
      <c r="D52" s="1"/>
    </row>
    <row r="53" spans="1:4" x14ac:dyDescent="0.3">
      <c r="A53"/>
      <c r="B53" s="1"/>
      <c r="C53" s="1"/>
      <c r="D53" s="1"/>
    </row>
    <row r="54" spans="1:4" x14ac:dyDescent="0.3">
      <c r="A54"/>
      <c r="B54" s="1"/>
      <c r="C54" s="1"/>
      <c r="D54" s="1"/>
    </row>
    <row r="55" spans="1:4" x14ac:dyDescent="0.3">
      <c r="A55"/>
      <c r="B55" s="1"/>
      <c r="C55" s="1"/>
      <c r="D55" s="1"/>
    </row>
    <row r="56" spans="1:4" x14ac:dyDescent="0.3">
      <c r="A56"/>
      <c r="B56" s="1"/>
      <c r="C56" s="1"/>
      <c r="D56" s="1"/>
    </row>
    <row r="57" spans="1:4" x14ac:dyDescent="0.3">
      <c r="A57"/>
      <c r="B57" s="1"/>
      <c r="C57" s="1"/>
      <c r="D57" s="1"/>
    </row>
    <row r="58" spans="1:4" x14ac:dyDescent="0.3">
      <c r="A58"/>
      <c r="B58" s="1"/>
      <c r="C58" s="1"/>
      <c r="D58" s="1"/>
    </row>
    <row r="59" spans="1:4" x14ac:dyDescent="0.3">
      <c r="A59"/>
      <c r="B59" s="1"/>
      <c r="C59" s="1"/>
      <c r="D59" s="1"/>
    </row>
    <row r="60" spans="1:4" x14ac:dyDescent="0.3">
      <c r="A60"/>
      <c r="B60" s="1"/>
      <c r="C60" s="1"/>
      <c r="D60" s="1"/>
    </row>
    <row r="61" spans="1:4" x14ac:dyDescent="0.3">
      <c r="A61"/>
      <c r="B61" s="1"/>
      <c r="C61" s="1"/>
      <c r="D61" s="1"/>
    </row>
    <row r="62" spans="1:4" x14ac:dyDescent="0.3">
      <c r="A62"/>
      <c r="B62" s="1"/>
      <c r="C62" s="1"/>
      <c r="D62" s="1"/>
    </row>
    <row r="63" spans="1:4" x14ac:dyDescent="0.3">
      <c r="A63"/>
      <c r="B63" s="1"/>
      <c r="C63" s="1"/>
      <c r="D63" s="1"/>
    </row>
    <row r="64" spans="1:4" x14ac:dyDescent="0.3">
      <c r="A64"/>
      <c r="B64" s="1"/>
      <c r="C64" s="1"/>
      <c r="D64" s="1"/>
    </row>
    <row r="65" spans="1:4" x14ac:dyDescent="0.3">
      <c r="A65"/>
      <c r="B65" s="1"/>
      <c r="C65" s="1"/>
      <c r="D65" s="1"/>
    </row>
    <row r="66" spans="1:4" x14ac:dyDescent="0.3">
      <c r="A66"/>
      <c r="B66" s="1"/>
      <c r="C66" s="1"/>
      <c r="D66" s="1"/>
    </row>
    <row r="67" spans="1:4" x14ac:dyDescent="0.3">
      <c r="A67"/>
      <c r="B67" s="1"/>
      <c r="C67" s="1"/>
      <c r="D67" s="1"/>
    </row>
    <row r="68" spans="1:4" x14ac:dyDescent="0.3">
      <c r="A68"/>
      <c r="B68" s="1"/>
      <c r="C68" s="1"/>
      <c r="D68" s="1"/>
    </row>
    <row r="69" spans="1:4" x14ac:dyDescent="0.3">
      <c r="A69"/>
      <c r="B69" s="1"/>
      <c r="C69" s="1"/>
      <c r="D69" s="1"/>
    </row>
    <row r="70" spans="1:4" x14ac:dyDescent="0.3">
      <c r="A70"/>
      <c r="B70" s="1"/>
      <c r="C70" s="1"/>
      <c r="D70" s="1"/>
    </row>
    <row r="71" spans="1:4" x14ac:dyDescent="0.3">
      <c r="A71"/>
      <c r="B71" s="1"/>
      <c r="C71" s="1"/>
      <c r="D71" s="1"/>
    </row>
    <row r="72" spans="1:4" x14ac:dyDescent="0.3">
      <c r="A72"/>
      <c r="B72" s="1"/>
      <c r="C72" s="1"/>
      <c r="D72" s="1"/>
    </row>
    <row r="73" spans="1:4" x14ac:dyDescent="0.3">
      <c r="A73"/>
      <c r="B73" s="1"/>
      <c r="C73" s="1"/>
      <c r="D73" s="1"/>
    </row>
    <row r="74" spans="1:4" x14ac:dyDescent="0.3">
      <c r="A74"/>
      <c r="B74" s="1"/>
      <c r="C74" s="1"/>
      <c r="D74" s="1"/>
    </row>
    <row r="75" spans="1:4" x14ac:dyDescent="0.3">
      <c r="A75"/>
      <c r="B75" s="1"/>
      <c r="C75" s="1"/>
      <c r="D75" s="1"/>
    </row>
    <row r="76" spans="1:4" x14ac:dyDescent="0.3">
      <c r="A76"/>
      <c r="B76" s="1"/>
      <c r="C76" s="1"/>
      <c r="D76" s="1"/>
    </row>
    <row r="77" spans="1:4" x14ac:dyDescent="0.3">
      <c r="A77"/>
      <c r="B77" s="1"/>
      <c r="C77" s="1"/>
      <c r="D77" s="1"/>
    </row>
    <row r="78" spans="1:4" x14ac:dyDescent="0.3">
      <c r="A78"/>
      <c r="B78" s="1"/>
      <c r="C78" s="1"/>
      <c r="D78" s="1"/>
    </row>
    <row r="79" spans="1:4" x14ac:dyDescent="0.3">
      <c r="A79"/>
      <c r="B79" s="1"/>
      <c r="C79" s="1"/>
      <c r="D79" s="1"/>
    </row>
    <row r="80" spans="1:4" x14ac:dyDescent="0.3">
      <c r="A80"/>
      <c r="B80" s="1"/>
      <c r="C80" s="1"/>
      <c r="D80" s="1"/>
    </row>
    <row r="81" spans="1:4" x14ac:dyDescent="0.3">
      <c r="A81"/>
      <c r="B81" s="1"/>
      <c r="C81" s="1"/>
      <c r="D81" s="1"/>
    </row>
    <row r="82" spans="1:4" x14ac:dyDescent="0.3">
      <c r="A82"/>
      <c r="B82" s="1"/>
      <c r="C82" s="1"/>
      <c r="D82" s="1"/>
    </row>
    <row r="83" spans="1:4" x14ac:dyDescent="0.3">
      <c r="A83"/>
      <c r="B83" s="1"/>
      <c r="C83" s="1"/>
      <c r="D83" s="1"/>
    </row>
    <row r="84" spans="1:4" x14ac:dyDescent="0.3">
      <c r="A84"/>
      <c r="B84" s="1"/>
      <c r="C84" s="1"/>
      <c r="D84" s="1"/>
    </row>
    <row r="85" spans="1:4" x14ac:dyDescent="0.3">
      <c r="A85"/>
      <c r="B85" s="1"/>
      <c r="C85" s="1"/>
      <c r="D85" s="1"/>
    </row>
    <row r="86" spans="1:4" x14ac:dyDescent="0.3">
      <c r="A86"/>
      <c r="B86" s="1"/>
      <c r="C86" s="1"/>
      <c r="D86" s="1"/>
    </row>
    <row r="87" spans="1:4" x14ac:dyDescent="0.3">
      <c r="A87"/>
      <c r="B87" s="1"/>
      <c r="C87" s="1"/>
      <c r="D87" s="1"/>
    </row>
    <row r="88" spans="1:4" x14ac:dyDescent="0.3">
      <c r="A88"/>
      <c r="B88" s="1"/>
      <c r="C88" s="1"/>
      <c r="D88" s="1"/>
    </row>
    <row r="89" spans="1:4" x14ac:dyDescent="0.3">
      <c r="A89"/>
      <c r="B89" s="1"/>
      <c r="C89" s="1"/>
      <c r="D89" s="1"/>
    </row>
    <row r="90" spans="1:4" x14ac:dyDescent="0.3">
      <c r="A90"/>
      <c r="B90" s="1"/>
      <c r="C90" s="1"/>
      <c r="D90" s="1"/>
    </row>
    <row r="91" spans="1:4" x14ac:dyDescent="0.3">
      <c r="A91"/>
      <c r="B91" s="1"/>
      <c r="C91" s="1"/>
      <c r="D91" s="1"/>
    </row>
    <row r="92" spans="1:4" x14ac:dyDescent="0.3">
      <c r="A92"/>
      <c r="B92" s="1"/>
      <c r="C92" s="1"/>
      <c r="D92" s="1"/>
    </row>
    <row r="93" spans="1:4" x14ac:dyDescent="0.3">
      <c r="A93"/>
      <c r="B93" s="1"/>
      <c r="C93" s="1"/>
      <c r="D93" s="1"/>
    </row>
    <row r="94" spans="1:4" x14ac:dyDescent="0.3">
      <c r="A94"/>
      <c r="B94" s="1"/>
      <c r="C94" s="1"/>
      <c r="D94" s="1"/>
    </row>
    <row r="95" spans="1:4" x14ac:dyDescent="0.3">
      <c r="A95"/>
      <c r="B95" s="1"/>
      <c r="C95" s="1"/>
      <c r="D95" s="1"/>
    </row>
    <row r="96" spans="1:4" x14ac:dyDescent="0.3">
      <c r="A96"/>
      <c r="B96" s="1"/>
      <c r="C96" s="1"/>
      <c r="D96" s="1"/>
    </row>
    <row r="97" spans="1:4" x14ac:dyDescent="0.3">
      <c r="A97"/>
      <c r="B97" s="1"/>
      <c r="C97" s="1"/>
      <c r="D97" s="1"/>
    </row>
    <row r="98" spans="1:4" x14ac:dyDescent="0.3">
      <c r="A98"/>
      <c r="B98" s="1"/>
      <c r="C98" s="1"/>
      <c r="D98" s="1"/>
    </row>
    <row r="99" spans="1:4" x14ac:dyDescent="0.3">
      <c r="A99"/>
      <c r="B99" s="1"/>
      <c r="C99" s="1"/>
      <c r="D99" s="1"/>
    </row>
    <row r="100" spans="1:4" x14ac:dyDescent="0.3">
      <c r="A100"/>
      <c r="B100" s="1"/>
      <c r="C100" s="1"/>
      <c r="D100" s="1"/>
    </row>
    <row r="101" spans="1:4" x14ac:dyDescent="0.3">
      <c r="A101"/>
      <c r="B101" s="1"/>
      <c r="C101" s="1"/>
      <c r="D101" s="1"/>
    </row>
    <row r="102" spans="1:4" x14ac:dyDescent="0.3">
      <c r="A102"/>
      <c r="B102" s="1"/>
      <c r="C102" s="1"/>
      <c r="D102" s="1"/>
    </row>
    <row r="103" spans="1:4" x14ac:dyDescent="0.3">
      <c r="A103"/>
      <c r="B103" s="1"/>
      <c r="C103" s="1"/>
      <c r="D103" s="1"/>
    </row>
    <row r="104" spans="1:4" x14ac:dyDescent="0.3">
      <c r="A104"/>
      <c r="B104" s="1"/>
      <c r="C104" s="1"/>
      <c r="D104" s="1"/>
    </row>
    <row r="105" spans="1:4" x14ac:dyDescent="0.3">
      <c r="A105"/>
      <c r="B105" s="1"/>
      <c r="C105" s="1"/>
      <c r="D105" s="1"/>
    </row>
    <row r="106" spans="1:4" x14ac:dyDescent="0.3">
      <c r="A106"/>
      <c r="B106" s="1"/>
      <c r="C106" s="1"/>
      <c r="D106" s="1"/>
    </row>
    <row r="107" spans="1:4" x14ac:dyDescent="0.3">
      <c r="A107"/>
      <c r="B107" s="1"/>
      <c r="C107" s="1"/>
      <c r="D107" s="1"/>
    </row>
    <row r="108" spans="1:4" x14ac:dyDescent="0.3">
      <c r="A108"/>
      <c r="B108" s="1"/>
      <c r="C108" s="1"/>
      <c r="D108" s="1"/>
    </row>
    <row r="109" spans="1:4" x14ac:dyDescent="0.3">
      <c r="A109"/>
      <c r="B109" s="1"/>
      <c r="C109" s="1"/>
      <c r="D109" s="1"/>
    </row>
    <row r="110" spans="1:4" x14ac:dyDescent="0.3">
      <c r="A110"/>
      <c r="B110" s="1"/>
      <c r="C110" s="1"/>
      <c r="D110" s="1"/>
    </row>
    <row r="111" spans="1:4" x14ac:dyDescent="0.3">
      <c r="A111"/>
      <c r="B111" s="1"/>
      <c r="C111" s="1"/>
      <c r="D111" s="1"/>
    </row>
    <row r="112" spans="1:4" x14ac:dyDescent="0.3">
      <c r="A112"/>
      <c r="B112" s="1"/>
      <c r="C112" s="1"/>
      <c r="D112" s="1"/>
    </row>
    <row r="113" spans="1:4" x14ac:dyDescent="0.3">
      <c r="A113"/>
      <c r="B113" s="1"/>
      <c r="C113" s="1"/>
      <c r="D113" s="1"/>
    </row>
    <row r="114" spans="1:4" x14ac:dyDescent="0.3">
      <c r="A114"/>
      <c r="B114" s="1"/>
      <c r="C114" s="1"/>
      <c r="D114" s="1"/>
    </row>
    <row r="115" spans="1:4" x14ac:dyDescent="0.3">
      <c r="A115"/>
      <c r="B115" s="1"/>
      <c r="C115" s="1"/>
      <c r="D115" s="1"/>
    </row>
    <row r="116" spans="1:4" x14ac:dyDescent="0.3">
      <c r="A116"/>
      <c r="B116" s="1"/>
      <c r="C116" s="1"/>
      <c r="D116" s="1"/>
    </row>
    <row r="117" spans="1:4" x14ac:dyDescent="0.3">
      <c r="A117"/>
      <c r="B117" s="1"/>
      <c r="C117" s="1"/>
      <c r="D117" s="1"/>
    </row>
    <row r="118" spans="1:4" x14ac:dyDescent="0.3">
      <c r="A118"/>
      <c r="B118" s="1"/>
      <c r="C118" s="1"/>
      <c r="D118" s="1"/>
    </row>
    <row r="119" spans="1:4" x14ac:dyDescent="0.3">
      <c r="A119"/>
      <c r="B119" s="1"/>
      <c r="C119" s="1"/>
      <c r="D119" s="1"/>
    </row>
    <row r="120" spans="1:4" x14ac:dyDescent="0.3">
      <c r="A120"/>
      <c r="B120" s="1"/>
      <c r="C120" s="1"/>
      <c r="D120" s="1"/>
    </row>
    <row r="121" spans="1:4" x14ac:dyDescent="0.3">
      <c r="A121"/>
      <c r="B121" s="1"/>
      <c r="C121" s="1"/>
      <c r="D121" s="1"/>
    </row>
    <row r="122" spans="1:4" x14ac:dyDescent="0.3">
      <c r="A122"/>
      <c r="B122" s="1"/>
      <c r="C122" s="1"/>
      <c r="D122" s="1"/>
    </row>
    <row r="123" spans="1:4" x14ac:dyDescent="0.3">
      <c r="A123"/>
      <c r="B123" s="1"/>
      <c r="C123" s="1"/>
      <c r="D123" s="1"/>
    </row>
    <row r="124" spans="1:4" x14ac:dyDescent="0.3">
      <c r="A124"/>
      <c r="B124" s="1"/>
      <c r="C124" s="1"/>
      <c r="D124" s="1"/>
    </row>
    <row r="125" spans="1:4" x14ac:dyDescent="0.3">
      <c r="A125"/>
      <c r="B125" s="1"/>
      <c r="C125" s="1"/>
      <c r="D125" s="1"/>
    </row>
    <row r="126" spans="1:4" x14ac:dyDescent="0.3">
      <c r="A126"/>
      <c r="B126" s="1"/>
      <c r="C126" s="1"/>
      <c r="D126" s="1"/>
    </row>
    <row r="127" spans="1:4" x14ac:dyDescent="0.3">
      <c r="A127"/>
      <c r="B127" s="1"/>
      <c r="C127" s="1"/>
      <c r="D127" s="1"/>
    </row>
    <row r="128" spans="1:4" x14ac:dyDescent="0.3">
      <c r="A128"/>
      <c r="B128" s="1"/>
      <c r="C128" s="1"/>
      <c r="D128" s="1"/>
    </row>
    <row r="129" spans="1:4" x14ac:dyDescent="0.3">
      <c r="A129"/>
      <c r="B129" s="1"/>
      <c r="C129" s="1"/>
      <c r="D129" s="1"/>
    </row>
    <row r="130" spans="1:4" x14ac:dyDescent="0.3">
      <c r="A130"/>
      <c r="B130" s="1"/>
      <c r="C130" s="1"/>
      <c r="D130" s="1"/>
    </row>
    <row r="131" spans="1:4" x14ac:dyDescent="0.3">
      <c r="A131"/>
      <c r="B131" s="1"/>
      <c r="C131" s="1"/>
      <c r="D131" s="1"/>
    </row>
    <row r="132" spans="1:4" x14ac:dyDescent="0.3">
      <c r="A132"/>
      <c r="B132" s="1"/>
      <c r="C132" s="1"/>
      <c r="D132" s="1"/>
    </row>
    <row r="133" spans="1:4" x14ac:dyDescent="0.3">
      <c r="A133"/>
      <c r="B133" s="1"/>
      <c r="C133" s="1"/>
      <c r="D133" s="1"/>
    </row>
    <row r="134" spans="1:4" x14ac:dyDescent="0.3">
      <c r="A134"/>
      <c r="B134" s="1"/>
      <c r="C134" s="1"/>
      <c r="D134" s="1"/>
    </row>
    <row r="135" spans="1:4" x14ac:dyDescent="0.3">
      <c r="A135"/>
      <c r="B135" s="1"/>
      <c r="C135" s="1"/>
      <c r="D135" s="1"/>
    </row>
    <row r="136" spans="1:4" x14ac:dyDescent="0.3">
      <c r="A136"/>
      <c r="B136" s="1"/>
      <c r="C136" s="1"/>
      <c r="D136" s="1"/>
    </row>
    <row r="137" spans="1:4" x14ac:dyDescent="0.3">
      <c r="A137"/>
      <c r="B137" s="1"/>
      <c r="C137" s="1"/>
      <c r="D137" s="1"/>
    </row>
    <row r="138" spans="1:4" x14ac:dyDescent="0.3">
      <c r="A138"/>
      <c r="B138" s="1"/>
      <c r="C138" s="1"/>
      <c r="D138" s="1"/>
    </row>
    <row r="139" spans="1:4" x14ac:dyDescent="0.3">
      <c r="A139"/>
      <c r="B139" s="1"/>
      <c r="C139" s="1"/>
      <c r="D139" s="1"/>
    </row>
    <row r="140" spans="1:4" x14ac:dyDescent="0.3">
      <c r="A140"/>
      <c r="B140" s="1"/>
      <c r="C140" s="1"/>
      <c r="D140" s="1"/>
    </row>
    <row r="141" spans="1:4" x14ac:dyDescent="0.3">
      <c r="A141"/>
      <c r="B141" s="1"/>
      <c r="C141" s="1"/>
      <c r="D141" s="1"/>
    </row>
    <row r="142" spans="1:4" x14ac:dyDescent="0.3">
      <c r="A142"/>
      <c r="B142" s="1"/>
      <c r="C142" s="1"/>
      <c r="D142" s="1"/>
    </row>
    <row r="143" spans="1:4" x14ac:dyDescent="0.3">
      <c r="A143"/>
      <c r="B143" s="1"/>
      <c r="C143" s="1"/>
      <c r="D143" s="1"/>
    </row>
    <row r="144" spans="1:4" x14ac:dyDescent="0.3">
      <c r="A144"/>
      <c r="B144" s="1"/>
      <c r="C144" s="1"/>
      <c r="D144" s="1"/>
    </row>
    <row r="145" spans="1:4" x14ac:dyDescent="0.3">
      <c r="A145"/>
      <c r="B145" s="1"/>
      <c r="C145" s="1"/>
      <c r="D145" s="1"/>
    </row>
    <row r="146" spans="1:4" x14ac:dyDescent="0.3">
      <c r="A146"/>
      <c r="B146" s="1"/>
      <c r="C146" s="1"/>
      <c r="D146" s="1"/>
    </row>
    <row r="147" spans="1:4" x14ac:dyDescent="0.3">
      <c r="A147"/>
      <c r="B147" s="1"/>
      <c r="C147" s="1"/>
      <c r="D147" s="1"/>
    </row>
    <row r="148" spans="1:4" x14ac:dyDescent="0.3">
      <c r="A148"/>
      <c r="B148" s="1"/>
      <c r="C148" s="1"/>
      <c r="D148" s="1"/>
    </row>
    <row r="149" spans="1:4" x14ac:dyDescent="0.3">
      <c r="A149"/>
      <c r="B149" s="1"/>
      <c r="C149" s="1"/>
      <c r="D149" s="1"/>
    </row>
    <row r="150" spans="1:4" x14ac:dyDescent="0.3">
      <c r="A150"/>
      <c r="B150" s="1"/>
      <c r="C150" s="1"/>
      <c r="D150" s="1"/>
    </row>
    <row r="151" spans="1:4" x14ac:dyDescent="0.3">
      <c r="A151"/>
      <c r="B151" s="1"/>
      <c r="C151" s="1"/>
      <c r="D151" s="1"/>
    </row>
    <row r="152" spans="1:4" x14ac:dyDescent="0.3">
      <c r="A152"/>
      <c r="B152" s="1"/>
      <c r="C152" s="1"/>
      <c r="D152" s="1"/>
    </row>
    <row r="153" spans="1:4" x14ac:dyDescent="0.3">
      <c r="A153"/>
      <c r="B153" s="1"/>
      <c r="C153" s="1"/>
      <c r="D153" s="1"/>
    </row>
    <row r="154" spans="1:4" x14ac:dyDescent="0.3">
      <c r="A154"/>
      <c r="B154" s="1"/>
      <c r="C154" s="1"/>
      <c r="D154" s="1"/>
    </row>
    <row r="155" spans="1:4" x14ac:dyDescent="0.3">
      <c r="A155"/>
      <c r="B155" s="1"/>
      <c r="C155" s="1"/>
      <c r="D155" s="1"/>
    </row>
    <row r="156" spans="1:4" x14ac:dyDescent="0.3">
      <c r="A156"/>
      <c r="B156" s="1"/>
      <c r="C156" s="1"/>
      <c r="D156" s="1"/>
    </row>
    <row r="157" spans="1:4" x14ac:dyDescent="0.3">
      <c r="A157"/>
      <c r="B157" s="1"/>
      <c r="C157" s="1"/>
      <c r="D157" s="1"/>
    </row>
    <row r="158" spans="1:4" x14ac:dyDescent="0.3">
      <c r="A158"/>
      <c r="B158" s="1"/>
      <c r="C158" s="1"/>
      <c r="D158" s="1"/>
    </row>
    <row r="159" spans="1:4" x14ac:dyDescent="0.3">
      <c r="A159"/>
      <c r="B159" s="1"/>
      <c r="C159" s="1"/>
      <c r="D159" s="1"/>
    </row>
    <row r="160" spans="1:4" x14ac:dyDescent="0.3">
      <c r="A160"/>
      <c r="B160" s="1"/>
      <c r="C160" s="1"/>
      <c r="D160" s="1"/>
    </row>
    <row r="161" spans="1:4" x14ac:dyDescent="0.3">
      <c r="A161"/>
      <c r="B161" s="1"/>
      <c r="C161" s="1"/>
      <c r="D161" s="1"/>
    </row>
    <row r="162" spans="1:4" x14ac:dyDescent="0.3">
      <c r="A162"/>
      <c r="B162" s="1"/>
      <c r="C162" s="1"/>
      <c r="D162" s="1"/>
    </row>
    <row r="163" spans="1:4" x14ac:dyDescent="0.3">
      <c r="A163"/>
      <c r="B163" s="1"/>
      <c r="C163" s="1"/>
      <c r="D163" s="1"/>
    </row>
    <row r="164" spans="1:4" x14ac:dyDescent="0.3">
      <c r="A164"/>
      <c r="B164" s="1"/>
      <c r="C164" s="1"/>
      <c r="D164" s="1"/>
    </row>
    <row r="165" spans="1:4" x14ac:dyDescent="0.3">
      <c r="A165"/>
      <c r="B165" s="1"/>
      <c r="C165" s="1"/>
      <c r="D165" s="1"/>
    </row>
    <row r="166" spans="1:4" x14ac:dyDescent="0.3">
      <c r="A166"/>
      <c r="B166" s="1"/>
      <c r="C166" s="1"/>
      <c r="D166" s="1"/>
    </row>
    <row r="167" spans="1:4" x14ac:dyDescent="0.3">
      <c r="A167"/>
      <c r="B167" s="1"/>
      <c r="C167" s="1"/>
      <c r="D167" s="1"/>
    </row>
    <row r="168" spans="1:4" x14ac:dyDescent="0.3">
      <c r="A168"/>
      <c r="B168" s="1"/>
      <c r="C168" s="1"/>
      <c r="D168" s="1"/>
    </row>
    <row r="169" spans="1:4" x14ac:dyDescent="0.3">
      <c r="A169"/>
      <c r="B169" s="1"/>
      <c r="C169" s="1"/>
      <c r="D169" s="1"/>
    </row>
    <row r="170" spans="1:4" x14ac:dyDescent="0.3">
      <c r="A170"/>
      <c r="B170" s="1"/>
      <c r="C170" s="1"/>
      <c r="D170" s="1"/>
    </row>
    <row r="171" spans="1:4" x14ac:dyDescent="0.3">
      <c r="A171"/>
      <c r="B171" s="1"/>
      <c r="C171" s="1"/>
      <c r="D171" s="1"/>
    </row>
    <row r="172" spans="1:4" x14ac:dyDescent="0.3">
      <c r="A172"/>
      <c r="B172" s="1"/>
      <c r="C172" s="1"/>
      <c r="D172" s="1"/>
    </row>
    <row r="173" spans="1:4" x14ac:dyDescent="0.3">
      <c r="A173"/>
      <c r="B173" s="1"/>
      <c r="C173" s="1"/>
      <c r="D173" s="1"/>
    </row>
    <row r="174" spans="1:4" x14ac:dyDescent="0.3">
      <c r="A174"/>
      <c r="B174" s="1"/>
      <c r="C174" s="1"/>
      <c r="D174" s="1"/>
    </row>
    <row r="175" spans="1:4" x14ac:dyDescent="0.3">
      <c r="A175"/>
      <c r="B175" s="1"/>
      <c r="C175" s="1"/>
      <c r="D175" s="1"/>
    </row>
    <row r="176" spans="1:4" x14ac:dyDescent="0.3">
      <c r="A176"/>
    </row>
    <row r="177" spans="1:1" x14ac:dyDescent="0.3">
      <c r="A177"/>
    </row>
    <row r="178" spans="1:1" x14ac:dyDescent="0.3">
      <c r="A178"/>
    </row>
    <row r="179" spans="1:1" x14ac:dyDescent="0.3">
      <c r="A179"/>
    </row>
    <row r="180" spans="1:1" x14ac:dyDescent="0.3">
      <c r="A180"/>
    </row>
    <row r="181" spans="1:1" x14ac:dyDescent="0.3">
      <c r="A181"/>
    </row>
    <row r="182" spans="1:1" x14ac:dyDescent="0.3">
      <c r="A182"/>
    </row>
    <row r="183" spans="1:1" x14ac:dyDescent="0.3">
      <c r="A183"/>
    </row>
    <row r="184" spans="1:1" x14ac:dyDescent="0.3">
      <c r="A184"/>
    </row>
    <row r="185" spans="1:1" x14ac:dyDescent="0.3">
      <c r="A185"/>
    </row>
    <row r="186" spans="1:1" x14ac:dyDescent="0.3">
      <c r="A186"/>
    </row>
    <row r="187" spans="1:1" x14ac:dyDescent="0.3">
      <c r="A187"/>
    </row>
    <row r="188" spans="1:1" x14ac:dyDescent="0.3">
      <c r="A188"/>
    </row>
    <row r="189" spans="1:1" x14ac:dyDescent="0.3">
      <c r="A189"/>
    </row>
    <row r="190" spans="1:1" x14ac:dyDescent="0.3">
      <c r="A190"/>
    </row>
    <row r="191" spans="1:1" x14ac:dyDescent="0.3">
      <c r="A191"/>
    </row>
    <row r="192" spans="1:1" x14ac:dyDescent="0.3">
      <c r="A192"/>
    </row>
    <row r="193" spans="1:1" x14ac:dyDescent="0.3">
      <c r="A193"/>
    </row>
    <row r="194" spans="1:1" x14ac:dyDescent="0.3">
      <c r="A194"/>
    </row>
    <row r="195" spans="1:1" x14ac:dyDescent="0.3">
      <c r="A195"/>
    </row>
    <row r="196" spans="1:1" x14ac:dyDescent="0.3">
      <c r="A196"/>
    </row>
    <row r="197" spans="1:1" x14ac:dyDescent="0.3">
      <c r="A197"/>
    </row>
    <row r="198" spans="1:1" x14ac:dyDescent="0.3">
      <c r="A198"/>
    </row>
    <row r="199" spans="1:1" x14ac:dyDescent="0.3">
      <c r="A199"/>
    </row>
    <row r="200" spans="1:1" x14ac:dyDescent="0.3">
      <c r="A200"/>
    </row>
    <row r="201" spans="1:1" x14ac:dyDescent="0.3">
      <c r="A201"/>
    </row>
    <row r="202" spans="1:1" x14ac:dyDescent="0.3">
      <c r="A202"/>
    </row>
    <row r="203" spans="1:1" x14ac:dyDescent="0.3">
      <c r="A203"/>
    </row>
    <row r="204" spans="1:1" x14ac:dyDescent="0.3">
      <c r="A204"/>
    </row>
    <row r="205" spans="1:1" x14ac:dyDescent="0.3">
      <c r="A205"/>
    </row>
    <row r="206" spans="1:1" x14ac:dyDescent="0.3">
      <c r="A206"/>
    </row>
    <row r="207" spans="1:1" x14ac:dyDescent="0.3">
      <c r="A207"/>
    </row>
    <row r="208" spans="1:1" x14ac:dyDescent="0.3">
      <c r="A208"/>
    </row>
    <row r="209" spans="1:1" x14ac:dyDescent="0.3">
      <c r="A209"/>
    </row>
    <row r="210" spans="1:1" x14ac:dyDescent="0.3">
      <c r="A210"/>
    </row>
    <row r="211" spans="1:1" x14ac:dyDescent="0.3">
      <c r="A211"/>
    </row>
    <row r="212" spans="1:1" x14ac:dyDescent="0.3">
      <c r="A212"/>
    </row>
    <row r="213" spans="1:1" x14ac:dyDescent="0.3">
      <c r="A213"/>
    </row>
    <row r="214" spans="1:1" x14ac:dyDescent="0.3">
      <c r="A214"/>
    </row>
    <row r="215" spans="1:1" x14ac:dyDescent="0.3">
      <c r="A215"/>
    </row>
    <row r="216" spans="1:1" x14ac:dyDescent="0.3">
      <c r="A216"/>
    </row>
    <row r="217" spans="1:1" x14ac:dyDescent="0.3">
      <c r="A217"/>
    </row>
    <row r="218" spans="1:1" x14ac:dyDescent="0.3">
      <c r="A218"/>
    </row>
    <row r="219" spans="1:1" x14ac:dyDescent="0.3">
      <c r="A219"/>
    </row>
    <row r="220" spans="1:1" x14ac:dyDescent="0.3">
      <c r="A220"/>
    </row>
    <row r="221" spans="1:1" x14ac:dyDescent="0.3">
      <c r="A221"/>
    </row>
    <row r="222" spans="1:1" x14ac:dyDescent="0.3">
      <c r="A222"/>
    </row>
    <row r="223" spans="1:1" x14ac:dyDescent="0.3">
      <c r="A223"/>
    </row>
    <row r="224" spans="1:1" x14ac:dyDescent="0.3">
      <c r="A224"/>
    </row>
    <row r="225" spans="1:1" x14ac:dyDescent="0.3">
      <c r="A225"/>
    </row>
    <row r="226" spans="1:1" x14ac:dyDescent="0.3">
      <c r="A226"/>
    </row>
    <row r="227" spans="1:1" x14ac:dyDescent="0.3">
      <c r="A227"/>
    </row>
    <row r="228" spans="1:1" x14ac:dyDescent="0.3">
      <c r="A228"/>
    </row>
    <row r="229" spans="1:1" x14ac:dyDescent="0.3">
      <c r="A229"/>
    </row>
    <row r="230" spans="1:1" x14ac:dyDescent="0.3">
      <c r="A230"/>
    </row>
    <row r="231" spans="1:1" x14ac:dyDescent="0.3">
      <c r="A231"/>
    </row>
    <row r="232" spans="1:1" x14ac:dyDescent="0.3">
      <c r="A232"/>
    </row>
    <row r="233" spans="1:1" x14ac:dyDescent="0.3">
      <c r="A233"/>
    </row>
    <row r="234" spans="1:1" x14ac:dyDescent="0.3">
      <c r="A234"/>
    </row>
    <row r="235" spans="1:1" x14ac:dyDescent="0.3">
      <c r="A235"/>
    </row>
    <row r="236" spans="1:1" x14ac:dyDescent="0.3">
      <c r="A236"/>
    </row>
    <row r="237" spans="1:1" x14ac:dyDescent="0.3">
      <c r="A237"/>
    </row>
    <row r="238" spans="1:1" x14ac:dyDescent="0.3">
      <c r="A238"/>
    </row>
    <row r="239" spans="1:1" x14ac:dyDescent="0.3">
      <c r="A239"/>
    </row>
    <row r="240" spans="1:1" x14ac:dyDescent="0.3">
      <c r="A240"/>
    </row>
    <row r="241" spans="1:1" x14ac:dyDescent="0.3">
      <c r="A241"/>
    </row>
    <row r="242" spans="1:1" x14ac:dyDescent="0.3">
      <c r="A242"/>
    </row>
    <row r="243" spans="1:1" x14ac:dyDescent="0.3">
      <c r="A243"/>
    </row>
    <row r="244" spans="1:1" x14ac:dyDescent="0.3">
      <c r="A244"/>
    </row>
    <row r="245" spans="1:1" x14ac:dyDescent="0.3">
      <c r="A245"/>
    </row>
    <row r="246" spans="1:1" x14ac:dyDescent="0.3">
      <c r="A246"/>
    </row>
    <row r="247" spans="1:1" x14ac:dyDescent="0.3">
      <c r="A247"/>
    </row>
  </sheetData>
  <mergeCells count="1">
    <mergeCell ref="B1:AH1"/>
  </mergeCells>
  <pageMargins left="0.7" right="0.7" top="0.75" bottom="0.75" header="0.3" footer="0.3"/>
  <legacyDrawing r:id="rId1"/>
</worksheet>
</file>

<file path=xl/worksheets/sheet10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B00-000000000000}">
  <sheetPr codeName="Sheet113">
    <tabColor theme="2" tint="-0.499984740745262"/>
  </sheetPr>
  <dimension ref="A1:BQ247"/>
  <sheetViews>
    <sheetView workbookViewId="0">
      <selection activeCell="B4" sqref="B4:AQ175"/>
    </sheetView>
  </sheetViews>
  <sheetFormatPr defaultColWidth="9.44140625" defaultRowHeight="14.4" x14ac:dyDescent="0.3"/>
  <cols>
    <col min="1" max="1" width="14.44140625" style="37" bestFit="1" customWidth="1"/>
    <col min="2" max="4" width="9.44140625" style="185"/>
  </cols>
  <sheetData>
    <row r="1" spans="1:69" s="37" customFormat="1" x14ac:dyDescent="0.3">
      <c r="A1" s="253"/>
      <c r="B1" s="880" t="s">
        <v>573</v>
      </c>
      <c r="C1" s="881"/>
      <c r="D1" s="881"/>
      <c r="E1" s="881"/>
      <c r="F1" s="881"/>
      <c r="G1" s="881"/>
      <c r="H1" s="881"/>
      <c r="I1" s="881"/>
      <c r="J1" s="881"/>
      <c r="K1" s="881"/>
      <c r="L1" s="881"/>
      <c r="M1" s="881"/>
      <c r="N1" s="881"/>
      <c r="O1" s="881"/>
      <c r="P1" s="881"/>
      <c r="Q1" s="881"/>
      <c r="R1" s="881"/>
      <c r="S1" s="881"/>
      <c r="T1" s="881"/>
      <c r="U1" s="881"/>
      <c r="V1" s="881"/>
      <c r="W1" s="881"/>
      <c r="X1" s="881"/>
      <c r="Y1" s="881"/>
      <c r="Z1" s="881"/>
      <c r="AA1" s="881"/>
      <c r="AB1" s="881"/>
      <c r="AC1" s="881"/>
      <c r="AD1" s="881"/>
      <c r="AE1" s="881"/>
      <c r="AF1" s="881"/>
      <c r="AG1" s="881"/>
      <c r="AH1" s="881"/>
      <c r="AI1" s="254"/>
      <c r="AJ1" s="254"/>
      <c r="AK1" s="254"/>
      <c r="AL1" s="254"/>
      <c r="AM1" s="254"/>
      <c r="AN1" s="254"/>
      <c r="AO1" s="254"/>
      <c r="AP1" s="254"/>
      <c r="AQ1" s="254"/>
      <c r="AR1" s="254"/>
      <c r="AS1" s="254"/>
      <c r="AT1" s="254"/>
      <c r="AU1" s="254"/>
      <c r="AV1" s="254"/>
      <c r="AW1" s="254"/>
      <c r="AX1" s="254"/>
      <c r="AY1" s="254"/>
      <c r="AZ1" s="254"/>
      <c r="BA1" s="254"/>
      <c r="BB1" s="254"/>
      <c r="BC1" s="254"/>
      <c r="BD1" s="254"/>
      <c r="BE1" s="254"/>
      <c r="BF1" s="254"/>
      <c r="BG1" s="254"/>
      <c r="BH1" s="254"/>
      <c r="BI1" s="254"/>
      <c r="BJ1" s="254"/>
      <c r="BK1" s="254"/>
      <c r="BL1" s="254"/>
      <c r="BM1" s="254"/>
      <c r="BN1" s="254"/>
      <c r="BO1" s="254"/>
      <c r="BP1" s="254"/>
      <c r="BQ1" s="254"/>
    </row>
    <row r="2" spans="1:69" s="37" customFormat="1" x14ac:dyDescent="0.3">
      <c r="A2" s="253"/>
      <c r="B2" s="254" t="s">
        <v>288</v>
      </c>
      <c r="C2" s="254" t="s">
        <v>287</v>
      </c>
      <c r="D2" s="254" t="s">
        <v>289</v>
      </c>
      <c r="E2" s="254">
        <v>1991</v>
      </c>
      <c r="F2" s="254">
        <v>1992</v>
      </c>
      <c r="G2" s="254">
        <v>1993</v>
      </c>
      <c r="H2" s="254">
        <v>1994</v>
      </c>
      <c r="I2" s="254">
        <v>1995</v>
      </c>
      <c r="J2" s="254">
        <v>1996</v>
      </c>
      <c r="K2" s="254">
        <v>1997</v>
      </c>
      <c r="L2" s="254">
        <v>1998</v>
      </c>
      <c r="M2" s="254">
        <v>1999</v>
      </c>
      <c r="N2" s="254">
        <v>2000</v>
      </c>
      <c r="O2" s="254">
        <v>2001</v>
      </c>
      <c r="P2" s="254">
        <v>2002</v>
      </c>
      <c r="Q2" s="254">
        <v>2003</v>
      </c>
      <c r="R2" s="254">
        <v>2004</v>
      </c>
      <c r="S2" s="254">
        <v>2005</v>
      </c>
      <c r="T2" s="254">
        <v>2006</v>
      </c>
      <c r="U2" s="254">
        <v>2007</v>
      </c>
      <c r="V2" s="254">
        <v>2008</v>
      </c>
      <c r="W2" s="254">
        <v>2009</v>
      </c>
      <c r="X2" s="254">
        <v>2010</v>
      </c>
      <c r="Y2" s="254">
        <v>2011</v>
      </c>
      <c r="Z2" s="254">
        <v>2012</v>
      </c>
      <c r="AA2" s="254">
        <v>2013</v>
      </c>
      <c r="AB2" s="254">
        <v>2014</v>
      </c>
      <c r="AC2" s="254">
        <v>2015</v>
      </c>
      <c r="AD2" s="254">
        <v>2016</v>
      </c>
      <c r="AE2" s="254">
        <v>2017</v>
      </c>
      <c r="AF2" s="254">
        <v>2018</v>
      </c>
      <c r="AG2" s="254">
        <v>2019</v>
      </c>
      <c r="AH2" s="254">
        <v>2020</v>
      </c>
      <c r="AI2" s="254"/>
      <c r="AJ2" s="254"/>
      <c r="AK2" s="254"/>
      <c r="AL2" s="254"/>
      <c r="AM2" s="254"/>
      <c r="AN2" s="254"/>
      <c r="AO2" s="254"/>
      <c r="AP2" s="254"/>
      <c r="AQ2" s="254"/>
      <c r="AR2" s="254"/>
      <c r="AS2" s="254"/>
      <c r="AT2" s="254"/>
      <c r="AU2" s="254"/>
      <c r="AV2" s="254"/>
      <c r="AW2" s="254"/>
      <c r="AX2" s="254"/>
      <c r="AY2" s="254"/>
      <c r="AZ2" s="254"/>
      <c r="BA2" s="254"/>
      <c r="BB2" s="254"/>
      <c r="BC2" s="254"/>
      <c r="BD2" s="254"/>
      <c r="BE2" s="254"/>
      <c r="BF2" s="254"/>
      <c r="BG2" s="254"/>
      <c r="BH2" s="254"/>
      <c r="BI2" s="254"/>
      <c r="BJ2" s="254"/>
      <c r="BK2" s="254"/>
      <c r="BL2" s="254"/>
      <c r="BM2" s="254"/>
      <c r="BN2" s="254"/>
      <c r="BO2" s="254"/>
      <c r="BP2" s="254"/>
      <c r="BQ2" s="254"/>
    </row>
    <row r="3" spans="1:69" s="27" customFormat="1" x14ac:dyDescent="0.3">
      <c r="A3" s="255"/>
      <c r="B3" s="256" t="s">
        <v>323</v>
      </c>
      <c r="C3" s="256" t="s">
        <v>324</v>
      </c>
      <c r="D3" s="256" t="s">
        <v>325</v>
      </c>
      <c r="E3" s="256" t="s">
        <v>326</v>
      </c>
      <c r="F3" s="256" t="s">
        <v>327</v>
      </c>
      <c r="G3" s="256" t="s">
        <v>328</v>
      </c>
      <c r="H3" s="256" t="s">
        <v>329</v>
      </c>
      <c r="I3" s="256" t="s">
        <v>330</v>
      </c>
      <c r="J3" s="256" t="s">
        <v>331</v>
      </c>
      <c r="K3" s="256" t="s">
        <v>332</v>
      </c>
      <c r="L3" s="256" t="s">
        <v>333</v>
      </c>
      <c r="M3" s="256" t="s">
        <v>334</v>
      </c>
      <c r="N3" s="256" t="s">
        <v>335</v>
      </c>
      <c r="O3" s="256" t="s">
        <v>336</v>
      </c>
      <c r="P3" s="256" t="s">
        <v>337</v>
      </c>
      <c r="Q3" s="256" t="s">
        <v>338</v>
      </c>
      <c r="R3" s="256" t="s">
        <v>339</v>
      </c>
      <c r="S3" s="256" t="s">
        <v>340</v>
      </c>
      <c r="T3" s="256" t="s">
        <v>341</v>
      </c>
      <c r="U3" s="256" t="s">
        <v>342</v>
      </c>
      <c r="V3" s="256" t="s">
        <v>343</v>
      </c>
      <c r="W3" s="256" t="s">
        <v>344</v>
      </c>
      <c r="X3" s="256" t="s">
        <v>345</v>
      </c>
      <c r="Y3" s="256" t="s">
        <v>346</v>
      </c>
      <c r="Z3" s="256" t="s">
        <v>347</v>
      </c>
      <c r="AA3" s="256" t="s">
        <v>348</v>
      </c>
      <c r="AB3" s="256" t="s">
        <v>349</v>
      </c>
      <c r="AC3" s="256" t="s">
        <v>350</v>
      </c>
      <c r="AD3" s="256" t="s">
        <v>351</v>
      </c>
      <c r="AE3" s="256" t="s">
        <v>352</v>
      </c>
      <c r="AF3" s="256" t="s">
        <v>353</v>
      </c>
      <c r="AG3" s="256" t="s">
        <v>354</v>
      </c>
      <c r="AH3" s="256" t="s">
        <v>355</v>
      </c>
      <c r="AI3" s="256"/>
      <c r="AJ3" s="256"/>
      <c r="AK3" s="256"/>
      <c r="AL3" s="256"/>
      <c r="AM3" s="256"/>
      <c r="AN3" s="256"/>
      <c r="AO3" s="256"/>
      <c r="AP3" s="256"/>
      <c r="AQ3" s="256"/>
      <c r="AR3" s="256"/>
      <c r="AS3" s="256"/>
      <c r="AT3" s="256"/>
      <c r="AU3" s="256"/>
      <c r="AV3" s="256"/>
      <c r="AW3" s="256"/>
      <c r="AX3" s="256"/>
      <c r="AY3" s="256"/>
      <c r="AZ3" s="256"/>
      <c r="BA3" s="256"/>
      <c r="BB3" s="256"/>
      <c r="BC3" s="256"/>
      <c r="BD3" s="256"/>
      <c r="BE3" s="256"/>
      <c r="BF3" s="256"/>
      <c r="BG3" s="256"/>
      <c r="BH3" s="256"/>
      <c r="BI3" s="256"/>
      <c r="BJ3" s="256"/>
      <c r="BK3" s="256"/>
      <c r="BL3" s="256"/>
      <c r="BM3" s="256"/>
      <c r="BN3" s="256"/>
      <c r="BO3" s="256"/>
      <c r="BP3" s="256"/>
      <c r="BQ3" s="256"/>
    </row>
    <row r="4" spans="1:69" x14ac:dyDescent="0.3">
      <c r="A4" s="257">
        <f ca="1">DATE(LOOKUP(Comparison!$D$3,TimestepID,StartYear),1,1)</f>
        <v>46023</v>
      </c>
      <c r="B4" s="1">
        <v>1</v>
      </c>
      <c r="C4" s="1">
        <v>1</v>
      </c>
      <c r="D4" s="1">
        <v>1</v>
      </c>
      <c r="E4">
        <v>1</v>
      </c>
      <c r="F4">
        <v>1</v>
      </c>
      <c r="G4">
        <v>1</v>
      </c>
      <c r="H4">
        <v>1</v>
      </c>
      <c r="I4">
        <v>1</v>
      </c>
      <c r="J4">
        <v>1</v>
      </c>
      <c r="K4">
        <v>1</v>
      </c>
      <c r="L4">
        <v>1</v>
      </c>
      <c r="M4">
        <v>1</v>
      </c>
      <c r="N4">
        <v>1</v>
      </c>
      <c r="O4">
        <v>1</v>
      </c>
      <c r="P4">
        <v>1</v>
      </c>
      <c r="Q4">
        <v>1</v>
      </c>
      <c r="R4">
        <v>1</v>
      </c>
      <c r="S4">
        <v>1</v>
      </c>
      <c r="T4">
        <v>1</v>
      </c>
      <c r="U4">
        <v>1</v>
      </c>
      <c r="V4">
        <v>1</v>
      </c>
      <c r="W4">
        <v>1</v>
      </c>
      <c r="X4">
        <v>1</v>
      </c>
      <c r="Y4">
        <v>1</v>
      </c>
      <c r="Z4">
        <v>1</v>
      </c>
      <c r="AA4">
        <v>1</v>
      </c>
      <c r="AB4">
        <v>1</v>
      </c>
      <c r="AC4">
        <v>1</v>
      </c>
      <c r="AD4">
        <v>1</v>
      </c>
      <c r="AE4">
        <v>1</v>
      </c>
      <c r="AF4">
        <v>1</v>
      </c>
      <c r="AG4">
        <v>1</v>
      </c>
      <c r="AH4">
        <v>1</v>
      </c>
    </row>
    <row r="5" spans="1:69" x14ac:dyDescent="0.3">
      <c r="A5" s="257">
        <f ca="1">IF(EDATE($A$4,12)&lt;=EDATE(DATE(LOOKUP(Comparison!$D$3,TimestepID,StartYear),1,1),(LOOKUP(Comparison!$B$6,TimestepID,Duration)-1)),EDATE(A4,12),"")</f>
        <v>46388</v>
      </c>
      <c r="B5" s="1">
        <v>0</v>
      </c>
      <c r="C5" s="1">
        <v>0</v>
      </c>
      <c r="D5" s="1">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row>
    <row r="6" spans="1:69" x14ac:dyDescent="0.3">
      <c r="A6" s="257">
        <f ca="1">IF(EDATE($A$4,24)&lt;=EDATE(DATE(LOOKUP(Comparison!$D$3,TimestepID,StartYear),12,31),(LOOKUP(Comparison!$B$6,TimestepID,Duration)-1)),EDATE(A5,12),"")</f>
        <v>46753</v>
      </c>
      <c r="B6" s="1">
        <v>0</v>
      </c>
      <c r="C6" s="1">
        <v>0</v>
      </c>
      <c r="D6" s="1">
        <v>0</v>
      </c>
      <c r="E6">
        <v>0</v>
      </c>
      <c r="F6">
        <v>1</v>
      </c>
      <c r="G6">
        <v>0</v>
      </c>
      <c r="H6">
        <v>1</v>
      </c>
      <c r="I6">
        <v>0</v>
      </c>
      <c r="J6">
        <v>1</v>
      </c>
      <c r="K6">
        <v>0</v>
      </c>
      <c r="L6">
        <v>0</v>
      </c>
      <c r="M6">
        <v>0</v>
      </c>
      <c r="N6">
        <v>0</v>
      </c>
      <c r="O6">
        <v>0</v>
      </c>
      <c r="P6">
        <v>0</v>
      </c>
      <c r="Q6">
        <v>0</v>
      </c>
      <c r="R6">
        <v>1</v>
      </c>
      <c r="S6">
        <v>0</v>
      </c>
      <c r="T6">
        <v>0</v>
      </c>
      <c r="U6">
        <v>0</v>
      </c>
      <c r="V6">
        <v>0</v>
      </c>
      <c r="W6">
        <v>0</v>
      </c>
      <c r="X6">
        <v>1</v>
      </c>
      <c r="Y6">
        <v>0</v>
      </c>
      <c r="Z6">
        <v>0</v>
      </c>
      <c r="AA6">
        <v>0</v>
      </c>
      <c r="AB6">
        <v>0</v>
      </c>
      <c r="AC6">
        <v>0</v>
      </c>
      <c r="AD6">
        <v>0</v>
      </c>
      <c r="AE6">
        <v>0</v>
      </c>
      <c r="AF6">
        <v>0</v>
      </c>
      <c r="AG6">
        <v>0</v>
      </c>
      <c r="AH6">
        <v>0</v>
      </c>
    </row>
    <row r="7" spans="1:69" x14ac:dyDescent="0.3">
      <c r="A7" s="257">
        <f ca="1">IF(EDATE($A$4,36)&lt;=EDATE(DATE(LOOKUP(Comparison!$D$3,TimestepID,StartYear),1,1),(LOOKUP(Comparison!$B$6,TimestepID,Duration)-1)),EDATE(A6,12),"")</f>
        <v>47119</v>
      </c>
      <c r="B7" s="1">
        <v>0</v>
      </c>
      <c r="C7" s="1">
        <v>0</v>
      </c>
      <c r="D7" s="1">
        <v>0</v>
      </c>
      <c r="E7">
        <v>1</v>
      </c>
      <c r="F7">
        <v>0</v>
      </c>
      <c r="G7">
        <v>0</v>
      </c>
      <c r="H7">
        <v>0</v>
      </c>
      <c r="I7">
        <v>0</v>
      </c>
      <c r="J7">
        <v>0</v>
      </c>
      <c r="K7">
        <v>0</v>
      </c>
      <c r="L7">
        <v>0</v>
      </c>
      <c r="M7">
        <v>0</v>
      </c>
      <c r="N7">
        <v>0</v>
      </c>
      <c r="O7">
        <v>0</v>
      </c>
      <c r="P7">
        <v>0</v>
      </c>
      <c r="Q7">
        <v>0</v>
      </c>
      <c r="R7">
        <v>0</v>
      </c>
      <c r="S7">
        <v>0</v>
      </c>
      <c r="T7">
        <v>0</v>
      </c>
      <c r="U7">
        <v>0</v>
      </c>
      <c r="V7">
        <v>0</v>
      </c>
      <c r="W7">
        <v>0</v>
      </c>
      <c r="X7">
        <v>0</v>
      </c>
      <c r="Y7">
        <v>0</v>
      </c>
      <c r="Z7">
        <v>0</v>
      </c>
      <c r="AA7">
        <v>0</v>
      </c>
      <c r="AB7">
        <v>0</v>
      </c>
      <c r="AC7">
        <v>0</v>
      </c>
      <c r="AD7">
        <v>0</v>
      </c>
      <c r="AE7">
        <v>0</v>
      </c>
      <c r="AF7">
        <v>0</v>
      </c>
      <c r="AG7">
        <v>0</v>
      </c>
      <c r="AH7">
        <v>0</v>
      </c>
    </row>
    <row r="8" spans="1:69" x14ac:dyDescent="0.3">
      <c r="A8" s="257">
        <f ca="1">IF(EDATE($A$4,48)&lt;=EDATE(DATE(LOOKUP(Comparison!$D$3,TimestepID,StartYear),1,1),(LOOKUP(Comparison!$B$6,TimestepID,Duration)-1)),EDATE(A7,12),"")</f>
        <v>47484</v>
      </c>
      <c r="B8" s="1">
        <v>0</v>
      </c>
      <c r="C8" s="1">
        <v>0</v>
      </c>
      <c r="D8" s="1">
        <v>0</v>
      </c>
      <c r="E8">
        <v>0</v>
      </c>
      <c r="F8">
        <v>0</v>
      </c>
      <c r="G8">
        <v>0</v>
      </c>
      <c r="H8">
        <v>0</v>
      </c>
      <c r="I8">
        <v>0</v>
      </c>
      <c r="J8">
        <v>1</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69" x14ac:dyDescent="0.3">
      <c r="A9" s="257">
        <f ca="1">IF(EDATE($A$4,48)&lt;=EDATE(DATE(LOOKUP(Comparison!$D$3,TimestepID,StartYear),1,1),(LOOKUP(Comparison!$B$6,TimestepID,Duration)-1)),EDATE(A8,12),"")</f>
        <v>47849</v>
      </c>
      <c r="B9" s="1">
        <v>0</v>
      </c>
      <c r="C9" s="1">
        <v>0</v>
      </c>
      <c r="D9" s="1">
        <v>0</v>
      </c>
      <c r="E9">
        <v>1</v>
      </c>
      <c r="F9">
        <v>0</v>
      </c>
      <c r="G9">
        <v>0</v>
      </c>
      <c r="H9">
        <v>0</v>
      </c>
      <c r="I9">
        <v>0</v>
      </c>
      <c r="J9">
        <v>1</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69" x14ac:dyDescent="0.3">
      <c r="A10" s="257">
        <f ca="1">IF(EDATE($A$4,48)&lt;=EDATE(DATE(LOOKUP(Comparison!$D$3,TimestepID,StartYear),1,1),(LOOKUP(Comparison!$B$6,TimestepID,Duration)-1)),EDATE(A9,12),"")</f>
        <v>48214</v>
      </c>
      <c r="B10" s="1"/>
      <c r="C10" s="1"/>
      <c r="D10" s="1"/>
    </row>
    <row r="11" spans="1:69" x14ac:dyDescent="0.3">
      <c r="A11" s="257">
        <f ca="1">IF(EDATE($A$4,48)&lt;=EDATE(DATE(LOOKUP(Comparison!$D$3,TimestepID,StartYear),1,1),(LOOKUP(Comparison!$B$6,TimestepID,Duration)-1)),EDATE(A10,12),"")</f>
        <v>48580</v>
      </c>
      <c r="B11" s="1"/>
      <c r="C11" s="1"/>
      <c r="D11" s="1"/>
    </row>
    <row r="12" spans="1:69" x14ac:dyDescent="0.3">
      <c r="A12" s="257">
        <f ca="1">IF(EDATE($A$4,48)&lt;=EDATE(DATE(LOOKUP(Comparison!$D$3,TimestepID,StartYear),1,1),(LOOKUP(Comparison!$B$6,TimestepID,Duration)-1)),EDATE(A11,12),"")</f>
        <v>48945</v>
      </c>
      <c r="B12" s="1"/>
      <c r="C12" s="1"/>
      <c r="D12" s="1"/>
    </row>
    <row r="13" spans="1:69" x14ac:dyDescent="0.3">
      <c r="A13" s="257"/>
      <c r="B13" s="1"/>
      <c r="C13" s="1"/>
      <c r="D13" s="1"/>
    </row>
    <row r="14" spans="1:69" x14ac:dyDescent="0.3">
      <c r="A14" s="257"/>
      <c r="B14" s="1"/>
      <c r="C14" s="1"/>
      <c r="D14" s="1"/>
    </row>
    <row r="15" spans="1:69" x14ac:dyDescent="0.3">
      <c r="A15" s="258"/>
      <c r="B15" s="1"/>
      <c r="C15" s="1"/>
      <c r="D15" s="1"/>
    </row>
    <row r="16" spans="1:69" x14ac:dyDescent="0.3">
      <c r="A16" s="36"/>
      <c r="B16" s="1"/>
      <c r="C16" s="1"/>
      <c r="D16" s="1"/>
    </row>
    <row r="17" spans="1:4" x14ac:dyDescent="0.3">
      <c r="A17" s="36"/>
      <c r="B17" s="1"/>
      <c r="C17" s="1"/>
      <c r="D17" s="1"/>
    </row>
    <row r="18" spans="1:4" x14ac:dyDescent="0.3">
      <c r="A18" s="36"/>
      <c r="B18" s="1"/>
      <c r="C18" s="1"/>
      <c r="D18" s="1"/>
    </row>
    <row r="19" spans="1:4" x14ac:dyDescent="0.3">
      <c r="A19" s="36"/>
      <c r="B19" s="1"/>
      <c r="C19" s="1"/>
      <c r="D19" s="1"/>
    </row>
    <row r="20" spans="1:4" x14ac:dyDescent="0.3">
      <c r="A20" s="36"/>
      <c r="B20" s="1"/>
      <c r="C20" s="1"/>
      <c r="D20" s="1"/>
    </row>
    <row r="21" spans="1:4" x14ac:dyDescent="0.3">
      <c r="A21" s="36"/>
      <c r="B21" s="1"/>
      <c r="C21" s="1"/>
      <c r="D21" s="1"/>
    </row>
    <row r="22" spans="1:4" x14ac:dyDescent="0.3">
      <c r="A22"/>
      <c r="B22" s="1"/>
      <c r="C22" s="1"/>
      <c r="D22" s="1"/>
    </row>
    <row r="23" spans="1:4" x14ac:dyDescent="0.3">
      <c r="A23"/>
      <c r="B23" s="1"/>
      <c r="C23" s="1"/>
      <c r="D23" s="1"/>
    </row>
    <row r="24" spans="1:4" x14ac:dyDescent="0.3">
      <c r="A24"/>
      <c r="B24" s="1"/>
      <c r="C24" s="1"/>
      <c r="D24" s="1"/>
    </row>
    <row r="25" spans="1:4" x14ac:dyDescent="0.3">
      <c r="A25"/>
      <c r="B25" s="1"/>
      <c r="C25" s="1"/>
      <c r="D25" s="1"/>
    </row>
    <row r="26" spans="1:4" x14ac:dyDescent="0.3">
      <c r="A26"/>
      <c r="B26" s="1"/>
      <c r="C26" s="1"/>
      <c r="D26" s="1"/>
    </row>
    <row r="27" spans="1:4" x14ac:dyDescent="0.3">
      <c r="A27"/>
      <c r="B27" s="1"/>
      <c r="C27" s="1"/>
      <c r="D27" s="1"/>
    </row>
    <row r="28" spans="1:4" x14ac:dyDescent="0.3">
      <c r="A28"/>
      <c r="B28" s="1"/>
      <c r="C28" s="1"/>
      <c r="D28" s="1"/>
    </row>
    <row r="29" spans="1:4" x14ac:dyDescent="0.3">
      <c r="A29"/>
      <c r="B29" s="1"/>
      <c r="C29" s="1"/>
      <c r="D29" s="1"/>
    </row>
    <row r="30" spans="1:4" x14ac:dyDescent="0.3">
      <c r="A30"/>
      <c r="B30" s="1"/>
      <c r="C30" s="1"/>
      <c r="D30" s="1"/>
    </row>
    <row r="31" spans="1:4" x14ac:dyDescent="0.3">
      <c r="A31"/>
      <c r="B31" s="1"/>
      <c r="C31" s="1"/>
      <c r="D31" s="1"/>
    </row>
    <row r="32" spans="1:4" x14ac:dyDescent="0.3">
      <c r="A32"/>
      <c r="B32" s="1"/>
      <c r="C32" s="1"/>
      <c r="D32" s="1"/>
    </row>
    <row r="33" spans="1:4" x14ac:dyDescent="0.3">
      <c r="A33"/>
      <c r="B33" s="1"/>
      <c r="C33" s="1"/>
      <c r="D33" s="1"/>
    </row>
    <row r="34" spans="1:4" x14ac:dyDescent="0.3">
      <c r="A34"/>
      <c r="B34" s="1"/>
      <c r="C34" s="1"/>
      <c r="D34" s="1"/>
    </row>
    <row r="35" spans="1:4" x14ac:dyDescent="0.3">
      <c r="A35"/>
      <c r="B35" s="1"/>
      <c r="C35" s="1"/>
      <c r="D35" s="1"/>
    </row>
    <row r="36" spans="1:4" x14ac:dyDescent="0.3">
      <c r="A36"/>
      <c r="B36" s="1"/>
      <c r="C36" s="1"/>
      <c r="D36" s="1"/>
    </row>
    <row r="37" spans="1:4" x14ac:dyDescent="0.3">
      <c r="A37"/>
      <c r="B37" s="1"/>
      <c r="C37" s="1"/>
      <c r="D37" s="1"/>
    </row>
    <row r="38" spans="1:4" x14ac:dyDescent="0.3">
      <c r="A38"/>
      <c r="B38" s="1"/>
      <c r="C38" s="1"/>
      <c r="D38" s="1"/>
    </row>
    <row r="39" spans="1:4" x14ac:dyDescent="0.3">
      <c r="A39"/>
      <c r="B39" s="1"/>
      <c r="C39" s="1"/>
      <c r="D39" s="1"/>
    </row>
    <row r="40" spans="1:4" x14ac:dyDescent="0.3">
      <c r="A40"/>
      <c r="B40" s="1"/>
      <c r="C40" s="1"/>
      <c r="D40" s="1"/>
    </row>
    <row r="41" spans="1:4" x14ac:dyDescent="0.3">
      <c r="A41"/>
      <c r="B41" s="1"/>
      <c r="C41" s="1"/>
      <c r="D41" s="1"/>
    </row>
    <row r="42" spans="1:4" x14ac:dyDescent="0.3">
      <c r="A42"/>
      <c r="B42" s="1"/>
      <c r="C42" s="1"/>
      <c r="D42" s="1"/>
    </row>
    <row r="43" spans="1:4" x14ac:dyDescent="0.3">
      <c r="A43"/>
      <c r="B43" s="1"/>
      <c r="C43" s="1"/>
      <c r="D43" s="1"/>
    </row>
    <row r="44" spans="1:4" x14ac:dyDescent="0.3">
      <c r="A44"/>
      <c r="B44" s="1"/>
      <c r="C44" s="1"/>
      <c r="D44" s="1"/>
    </row>
    <row r="45" spans="1:4" x14ac:dyDescent="0.3">
      <c r="A45"/>
      <c r="B45" s="1"/>
      <c r="C45" s="1"/>
      <c r="D45" s="1"/>
    </row>
    <row r="46" spans="1:4" x14ac:dyDescent="0.3">
      <c r="A46"/>
      <c r="B46" s="1"/>
      <c r="C46" s="1"/>
      <c r="D46" s="1"/>
    </row>
    <row r="47" spans="1:4" x14ac:dyDescent="0.3">
      <c r="A47"/>
      <c r="B47" s="1"/>
      <c r="C47" s="1"/>
      <c r="D47" s="1"/>
    </row>
    <row r="48" spans="1:4" x14ac:dyDescent="0.3">
      <c r="A48"/>
      <c r="B48" s="1"/>
      <c r="C48" s="1"/>
      <c r="D48" s="1"/>
    </row>
    <row r="49" spans="1:4" x14ac:dyDescent="0.3">
      <c r="A49"/>
      <c r="B49" s="1"/>
      <c r="C49" s="1"/>
      <c r="D49" s="1"/>
    </row>
    <row r="50" spans="1:4" x14ac:dyDescent="0.3">
      <c r="A50"/>
      <c r="B50" s="1"/>
      <c r="C50" s="1"/>
      <c r="D50" s="1"/>
    </row>
    <row r="51" spans="1:4" x14ac:dyDescent="0.3">
      <c r="A51"/>
      <c r="B51" s="1"/>
      <c r="C51" s="1"/>
      <c r="D51" s="1"/>
    </row>
    <row r="52" spans="1:4" x14ac:dyDescent="0.3">
      <c r="A52"/>
      <c r="B52" s="1"/>
      <c r="C52" s="1"/>
      <c r="D52" s="1"/>
    </row>
    <row r="53" spans="1:4" x14ac:dyDescent="0.3">
      <c r="A53"/>
      <c r="B53" s="1"/>
      <c r="C53" s="1"/>
      <c r="D53" s="1"/>
    </row>
    <row r="54" spans="1:4" x14ac:dyDescent="0.3">
      <c r="A54"/>
      <c r="B54" s="1"/>
      <c r="C54" s="1"/>
      <c r="D54" s="1"/>
    </row>
    <row r="55" spans="1:4" x14ac:dyDescent="0.3">
      <c r="A55"/>
      <c r="B55" s="1"/>
      <c r="C55" s="1"/>
      <c r="D55" s="1"/>
    </row>
    <row r="56" spans="1:4" x14ac:dyDescent="0.3">
      <c r="A56"/>
      <c r="B56" s="1"/>
      <c r="C56" s="1"/>
      <c r="D56" s="1"/>
    </row>
    <row r="57" spans="1:4" x14ac:dyDescent="0.3">
      <c r="A57"/>
      <c r="B57" s="1"/>
      <c r="C57" s="1"/>
      <c r="D57" s="1"/>
    </row>
    <row r="58" spans="1:4" x14ac:dyDescent="0.3">
      <c r="A58"/>
      <c r="B58" s="1"/>
      <c r="C58" s="1"/>
      <c r="D58" s="1"/>
    </row>
    <row r="59" spans="1:4" x14ac:dyDescent="0.3">
      <c r="A59"/>
      <c r="B59" s="1"/>
      <c r="C59" s="1"/>
      <c r="D59" s="1"/>
    </row>
    <row r="60" spans="1:4" x14ac:dyDescent="0.3">
      <c r="A60"/>
      <c r="B60" s="1"/>
      <c r="C60" s="1"/>
      <c r="D60" s="1"/>
    </row>
    <row r="61" spans="1:4" x14ac:dyDescent="0.3">
      <c r="A61"/>
      <c r="B61" s="1"/>
      <c r="C61" s="1"/>
      <c r="D61" s="1"/>
    </row>
    <row r="62" spans="1:4" x14ac:dyDescent="0.3">
      <c r="A62"/>
      <c r="B62" s="1"/>
      <c r="C62" s="1"/>
      <c r="D62" s="1"/>
    </row>
    <row r="63" spans="1:4" x14ac:dyDescent="0.3">
      <c r="A63"/>
      <c r="B63" s="1"/>
      <c r="C63" s="1"/>
      <c r="D63" s="1"/>
    </row>
    <row r="64" spans="1:4" x14ac:dyDescent="0.3">
      <c r="A64"/>
      <c r="B64" s="1"/>
      <c r="C64" s="1"/>
      <c r="D64" s="1"/>
    </row>
    <row r="65" spans="1:4" x14ac:dyDescent="0.3">
      <c r="A65"/>
      <c r="B65" s="1"/>
      <c r="C65" s="1"/>
      <c r="D65" s="1"/>
    </row>
    <row r="66" spans="1:4" x14ac:dyDescent="0.3">
      <c r="A66"/>
      <c r="B66" s="1"/>
      <c r="C66" s="1"/>
      <c r="D66" s="1"/>
    </row>
    <row r="67" spans="1:4" x14ac:dyDescent="0.3">
      <c r="A67"/>
      <c r="B67" s="1"/>
      <c r="C67" s="1"/>
      <c r="D67" s="1"/>
    </row>
    <row r="68" spans="1:4" x14ac:dyDescent="0.3">
      <c r="A68"/>
      <c r="B68" s="1"/>
      <c r="C68" s="1"/>
      <c r="D68" s="1"/>
    </row>
    <row r="69" spans="1:4" x14ac:dyDescent="0.3">
      <c r="A69"/>
      <c r="B69" s="1"/>
      <c r="C69" s="1"/>
      <c r="D69" s="1"/>
    </row>
    <row r="70" spans="1:4" x14ac:dyDescent="0.3">
      <c r="A70"/>
      <c r="B70" s="1"/>
      <c r="C70" s="1"/>
      <c r="D70" s="1"/>
    </row>
    <row r="71" spans="1:4" x14ac:dyDescent="0.3">
      <c r="A71"/>
      <c r="B71" s="1"/>
      <c r="C71" s="1"/>
      <c r="D71" s="1"/>
    </row>
    <row r="72" spans="1:4" x14ac:dyDescent="0.3">
      <c r="A72"/>
      <c r="B72" s="1"/>
      <c r="C72" s="1"/>
      <c r="D72" s="1"/>
    </row>
    <row r="73" spans="1:4" x14ac:dyDescent="0.3">
      <c r="A73"/>
      <c r="B73" s="1"/>
      <c r="C73" s="1"/>
      <c r="D73" s="1"/>
    </row>
    <row r="74" spans="1:4" x14ac:dyDescent="0.3">
      <c r="A74"/>
      <c r="B74" s="1"/>
      <c r="C74" s="1"/>
      <c r="D74" s="1"/>
    </row>
    <row r="75" spans="1:4" x14ac:dyDescent="0.3">
      <c r="A75"/>
      <c r="B75" s="1"/>
      <c r="C75" s="1"/>
      <c r="D75" s="1"/>
    </row>
    <row r="76" spans="1:4" x14ac:dyDescent="0.3">
      <c r="A76"/>
      <c r="B76" s="1"/>
      <c r="C76" s="1"/>
      <c r="D76" s="1"/>
    </row>
    <row r="77" spans="1:4" x14ac:dyDescent="0.3">
      <c r="A77"/>
      <c r="B77" s="1"/>
      <c r="C77" s="1"/>
      <c r="D77" s="1"/>
    </row>
    <row r="78" spans="1:4" x14ac:dyDescent="0.3">
      <c r="A78"/>
      <c r="B78" s="1"/>
      <c r="C78" s="1"/>
      <c r="D78" s="1"/>
    </row>
    <row r="79" spans="1:4" x14ac:dyDescent="0.3">
      <c r="A79"/>
      <c r="B79" s="1"/>
      <c r="C79" s="1"/>
      <c r="D79" s="1"/>
    </row>
    <row r="80" spans="1:4" x14ac:dyDescent="0.3">
      <c r="A80"/>
      <c r="B80" s="1"/>
      <c r="C80" s="1"/>
      <c r="D80" s="1"/>
    </row>
    <row r="81" spans="1:4" x14ac:dyDescent="0.3">
      <c r="A81"/>
      <c r="B81" s="1"/>
      <c r="C81" s="1"/>
      <c r="D81" s="1"/>
    </row>
    <row r="82" spans="1:4" x14ac:dyDescent="0.3">
      <c r="A82"/>
      <c r="B82" s="1"/>
      <c r="C82" s="1"/>
      <c r="D82" s="1"/>
    </row>
    <row r="83" spans="1:4" x14ac:dyDescent="0.3">
      <c r="A83"/>
      <c r="B83" s="1"/>
      <c r="C83" s="1"/>
      <c r="D83" s="1"/>
    </row>
    <row r="84" spans="1:4" x14ac:dyDescent="0.3">
      <c r="A84"/>
      <c r="B84" s="1"/>
      <c r="C84" s="1"/>
      <c r="D84" s="1"/>
    </row>
    <row r="85" spans="1:4" x14ac:dyDescent="0.3">
      <c r="A85"/>
      <c r="B85" s="1"/>
      <c r="C85" s="1"/>
      <c r="D85" s="1"/>
    </row>
    <row r="86" spans="1:4" x14ac:dyDescent="0.3">
      <c r="A86"/>
      <c r="B86" s="1"/>
      <c r="C86" s="1"/>
      <c r="D86" s="1"/>
    </row>
    <row r="87" spans="1:4" x14ac:dyDescent="0.3">
      <c r="A87"/>
      <c r="B87" s="1"/>
      <c r="C87" s="1"/>
      <c r="D87" s="1"/>
    </row>
    <row r="88" spans="1:4" x14ac:dyDescent="0.3">
      <c r="A88"/>
      <c r="B88" s="1"/>
      <c r="C88" s="1"/>
      <c r="D88" s="1"/>
    </row>
    <row r="89" spans="1:4" x14ac:dyDescent="0.3">
      <c r="A89"/>
      <c r="B89" s="1"/>
      <c r="C89" s="1"/>
      <c r="D89" s="1"/>
    </row>
    <row r="90" spans="1:4" x14ac:dyDescent="0.3">
      <c r="A90"/>
      <c r="B90" s="1"/>
      <c r="C90" s="1"/>
      <c r="D90" s="1"/>
    </row>
    <row r="91" spans="1:4" x14ac:dyDescent="0.3">
      <c r="A91"/>
      <c r="B91" s="1"/>
      <c r="C91" s="1"/>
      <c r="D91" s="1"/>
    </row>
    <row r="92" spans="1:4" x14ac:dyDescent="0.3">
      <c r="A92"/>
      <c r="B92" s="1"/>
      <c r="C92" s="1"/>
      <c r="D92" s="1"/>
    </row>
    <row r="93" spans="1:4" x14ac:dyDescent="0.3">
      <c r="A93"/>
      <c r="B93" s="1"/>
      <c r="C93" s="1"/>
      <c r="D93" s="1"/>
    </row>
    <row r="94" spans="1:4" x14ac:dyDescent="0.3">
      <c r="A94"/>
      <c r="B94" s="1"/>
      <c r="C94" s="1"/>
      <c r="D94" s="1"/>
    </row>
    <row r="95" spans="1:4" x14ac:dyDescent="0.3">
      <c r="A95"/>
      <c r="B95" s="1"/>
      <c r="C95" s="1"/>
      <c r="D95" s="1"/>
    </row>
    <row r="96" spans="1:4" x14ac:dyDescent="0.3">
      <c r="A96"/>
      <c r="B96" s="1"/>
      <c r="C96" s="1"/>
      <c r="D96" s="1"/>
    </row>
    <row r="97" spans="1:4" x14ac:dyDescent="0.3">
      <c r="A97"/>
      <c r="B97" s="1"/>
      <c r="C97" s="1"/>
      <c r="D97" s="1"/>
    </row>
    <row r="98" spans="1:4" x14ac:dyDescent="0.3">
      <c r="A98"/>
      <c r="B98" s="1"/>
      <c r="C98" s="1"/>
      <c r="D98" s="1"/>
    </row>
    <row r="99" spans="1:4" x14ac:dyDescent="0.3">
      <c r="A99"/>
      <c r="B99" s="1"/>
      <c r="C99" s="1"/>
      <c r="D99" s="1"/>
    </row>
    <row r="100" spans="1:4" x14ac:dyDescent="0.3">
      <c r="A100"/>
      <c r="B100" s="1"/>
      <c r="C100" s="1"/>
      <c r="D100" s="1"/>
    </row>
    <row r="101" spans="1:4" x14ac:dyDescent="0.3">
      <c r="A101"/>
      <c r="B101" s="1"/>
      <c r="C101" s="1"/>
      <c r="D101" s="1"/>
    </row>
    <row r="102" spans="1:4" x14ac:dyDescent="0.3">
      <c r="A102"/>
      <c r="B102" s="1"/>
      <c r="C102" s="1"/>
      <c r="D102" s="1"/>
    </row>
    <row r="103" spans="1:4" x14ac:dyDescent="0.3">
      <c r="A103"/>
      <c r="B103" s="1"/>
      <c r="C103" s="1"/>
      <c r="D103" s="1"/>
    </row>
    <row r="104" spans="1:4" x14ac:dyDescent="0.3">
      <c r="A104"/>
      <c r="B104" s="1"/>
      <c r="C104" s="1"/>
      <c r="D104" s="1"/>
    </row>
    <row r="105" spans="1:4" x14ac:dyDescent="0.3">
      <c r="A105"/>
      <c r="B105" s="1"/>
      <c r="C105" s="1"/>
      <c r="D105" s="1"/>
    </row>
    <row r="106" spans="1:4" x14ac:dyDescent="0.3">
      <c r="A106"/>
      <c r="B106" s="1"/>
      <c r="C106" s="1"/>
      <c r="D106" s="1"/>
    </row>
    <row r="107" spans="1:4" x14ac:dyDescent="0.3">
      <c r="A107"/>
      <c r="B107" s="1"/>
      <c r="C107" s="1"/>
      <c r="D107" s="1"/>
    </row>
    <row r="108" spans="1:4" x14ac:dyDescent="0.3">
      <c r="A108"/>
      <c r="B108" s="1"/>
      <c r="C108" s="1"/>
      <c r="D108" s="1"/>
    </row>
    <row r="109" spans="1:4" x14ac:dyDescent="0.3">
      <c r="A109"/>
      <c r="B109" s="1"/>
      <c r="C109" s="1"/>
      <c r="D109" s="1"/>
    </row>
    <row r="110" spans="1:4" x14ac:dyDescent="0.3">
      <c r="A110"/>
      <c r="B110" s="1"/>
      <c r="C110" s="1"/>
      <c r="D110" s="1"/>
    </row>
    <row r="111" spans="1:4" x14ac:dyDescent="0.3">
      <c r="A111"/>
      <c r="B111" s="1"/>
      <c r="C111" s="1"/>
      <c r="D111" s="1"/>
    </row>
    <row r="112" spans="1:4" x14ac:dyDescent="0.3">
      <c r="A112"/>
      <c r="B112" s="1"/>
      <c r="C112" s="1"/>
      <c r="D112" s="1"/>
    </row>
    <row r="113" spans="1:4" x14ac:dyDescent="0.3">
      <c r="A113"/>
      <c r="B113" s="1"/>
      <c r="C113" s="1"/>
      <c r="D113" s="1"/>
    </row>
    <row r="114" spans="1:4" x14ac:dyDescent="0.3">
      <c r="A114"/>
      <c r="B114" s="1"/>
      <c r="C114" s="1"/>
      <c r="D114" s="1"/>
    </row>
    <row r="115" spans="1:4" x14ac:dyDescent="0.3">
      <c r="A115"/>
      <c r="B115" s="1"/>
      <c r="C115" s="1"/>
      <c r="D115" s="1"/>
    </row>
    <row r="116" spans="1:4" x14ac:dyDescent="0.3">
      <c r="A116"/>
      <c r="B116" s="1"/>
      <c r="C116" s="1"/>
      <c r="D116" s="1"/>
    </row>
    <row r="117" spans="1:4" x14ac:dyDescent="0.3">
      <c r="A117"/>
      <c r="B117" s="1"/>
      <c r="C117" s="1"/>
      <c r="D117" s="1"/>
    </row>
    <row r="118" spans="1:4" x14ac:dyDescent="0.3">
      <c r="A118"/>
      <c r="B118" s="1"/>
      <c r="C118" s="1"/>
      <c r="D118" s="1"/>
    </row>
    <row r="119" spans="1:4" x14ac:dyDescent="0.3">
      <c r="A119"/>
      <c r="B119" s="1"/>
      <c r="C119" s="1"/>
      <c r="D119" s="1"/>
    </row>
    <row r="120" spans="1:4" x14ac:dyDescent="0.3">
      <c r="A120"/>
      <c r="B120" s="1"/>
      <c r="C120" s="1"/>
      <c r="D120" s="1"/>
    </row>
    <row r="121" spans="1:4" x14ac:dyDescent="0.3">
      <c r="A121"/>
      <c r="B121" s="1"/>
      <c r="C121" s="1"/>
      <c r="D121" s="1"/>
    </row>
    <row r="122" spans="1:4" x14ac:dyDescent="0.3">
      <c r="A122"/>
      <c r="B122" s="1"/>
      <c r="C122" s="1"/>
      <c r="D122" s="1"/>
    </row>
    <row r="123" spans="1:4" x14ac:dyDescent="0.3">
      <c r="A123"/>
      <c r="B123" s="1"/>
      <c r="C123" s="1"/>
      <c r="D123" s="1"/>
    </row>
    <row r="124" spans="1:4" x14ac:dyDescent="0.3">
      <c r="A124"/>
      <c r="B124" s="1"/>
      <c r="C124" s="1"/>
      <c r="D124" s="1"/>
    </row>
    <row r="125" spans="1:4" x14ac:dyDescent="0.3">
      <c r="A125"/>
      <c r="B125" s="1"/>
      <c r="C125" s="1"/>
      <c r="D125" s="1"/>
    </row>
    <row r="126" spans="1:4" x14ac:dyDescent="0.3">
      <c r="A126"/>
      <c r="B126" s="1"/>
      <c r="C126" s="1"/>
      <c r="D126" s="1"/>
    </row>
    <row r="127" spans="1:4" x14ac:dyDescent="0.3">
      <c r="A127"/>
      <c r="B127" s="1"/>
      <c r="C127" s="1"/>
      <c r="D127" s="1"/>
    </row>
    <row r="128" spans="1:4" x14ac:dyDescent="0.3">
      <c r="A128"/>
      <c r="B128" s="1"/>
      <c r="C128" s="1"/>
      <c r="D128" s="1"/>
    </row>
    <row r="129" spans="1:4" x14ac:dyDescent="0.3">
      <c r="A129"/>
      <c r="B129" s="1"/>
      <c r="C129" s="1"/>
      <c r="D129" s="1"/>
    </row>
    <row r="130" spans="1:4" x14ac:dyDescent="0.3">
      <c r="A130"/>
      <c r="B130" s="1"/>
      <c r="C130" s="1"/>
      <c r="D130" s="1"/>
    </row>
    <row r="131" spans="1:4" x14ac:dyDescent="0.3">
      <c r="A131"/>
      <c r="B131" s="1"/>
      <c r="C131" s="1"/>
      <c r="D131" s="1"/>
    </row>
    <row r="132" spans="1:4" x14ac:dyDescent="0.3">
      <c r="A132"/>
      <c r="B132" s="1"/>
      <c r="C132" s="1"/>
      <c r="D132" s="1"/>
    </row>
    <row r="133" spans="1:4" x14ac:dyDescent="0.3">
      <c r="A133"/>
      <c r="B133" s="1"/>
      <c r="C133" s="1"/>
      <c r="D133" s="1"/>
    </row>
    <row r="134" spans="1:4" x14ac:dyDescent="0.3">
      <c r="A134"/>
      <c r="B134" s="1"/>
      <c r="C134" s="1"/>
      <c r="D134" s="1"/>
    </row>
    <row r="135" spans="1:4" x14ac:dyDescent="0.3">
      <c r="A135"/>
      <c r="B135" s="1"/>
      <c r="C135" s="1"/>
      <c r="D135" s="1"/>
    </row>
    <row r="136" spans="1:4" x14ac:dyDescent="0.3">
      <c r="A136"/>
      <c r="B136" s="1"/>
      <c r="C136" s="1"/>
      <c r="D136" s="1"/>
    </row>
    <row r="137" spans="1:4" x14ac:dyDescent="0.3">
      <c r="A137"/>
      <c r="B137" s="1"/>
      <c r="C137" s="1"/>
      <c r="D137" s="1"/>
    </row>
    <row r="138" spans="1:4" x14ac:dyDescent="0.3">
      <c r="A138"/>
      <c r="B138" s="1"/>
      <c r="C138" s="1"/>
      <c r="D138" s="1"/>
    </row>
    <row r="139" spans="1:4" x14ac:dyDescent="0.3">
      <c r="A139"/>
      <c r="B139" s="1"/>
      <c r="C139" s="1"/>
      <c r="D139" s="1"/>
    </row>
    <row r="140" spans="1:4" x14ac:dyDescent="0.3">
      <c r="A140"/>
      <c r="B140" s="1"/>
      <c r="C140" s="1"/>
      <c r="D140" s="1"/>
    </row>
    <row r="141" spans="1:4" x14ac:dyDescent="0.3">
      <c r="A141"/>
      <c r="B141" s="1"/>
      <c r="C141" s="1"/>
      <c r="D141" s="1"/>
    </row>
    <row r="142" spans="1:4" x14ac:dyDescent="0.3">
      <c r="A142"/>
      <c r="B142" s="1"/>
      <c r="C142" s="1"/>
      <c r="D142" s="1"/>
    </row>
    <row r="143" spans="1:4" x14ac:dyDescent="0.3">
      <c r="A143"/>
      <c r="B143" s="1"/>
      <c r="C143" s="1"/>
      <c r="D143" s="1"/>
    </row>
    <row r="144" spans="1:4" x14ac:dyDescent="0.3">
      <c r="A144"/>
      <c r="B144" s="1"/>
      <c r="C144" s="1"/>
      <c r="D144" s="1"/>
    </row>
    <row r="145" spans="1:4" x14ac:dyDescent="0.3">
      <c r="A145"/>
      <c r="B145" s="1"/>
      <c r="C145" s="1"/>
      <c r="D145" s="1"/>
    </row>
    <row r="146" spans="1:4" x14ac:dyDescent="0.3">
      <c r="A146"/>
      <c r="B146" s="1"/>
      <c r="C146" s="1"/>
      <c r="D146" s="1"/>
    </row>
    <row r="147" spans="1:4" x14ac:dyDescent="0.3">
      <c r="A147"/>
      <c r="B147" s="1"/>
      <c r="C147" s="1"/>
      <c r="D147" s="1"/>
    </row>
    <row r="148" spans="1:4" x14ac:dyDescent="0.3">
      <c r="A148"/>
      <c r="B148" s="1"/>
      <c r="C148" s="1"/>
      <c r="D148" s="1"/>
    </row>
    <row r="149" spans="1:4" x14ac:dyDescent="0.3">
      <c r="A149"/>
      <c r="B149" s="1"/>
      <c r="C149" s="1"/>
      <c r="D149" s="1"/>
    </row>
    <row r="150" spans="1:4" x14ac:dyDescent="0.3">
      <c r="A150"/>
      <c r="B150" s="1"/>
      <c r="C150" s="1"/>
      <c r="D150" s="1"/>
    </row>
    <row r="151" spans="1:4" x14ac:dyDescent="0.3">
      <c r="A151"/>
      <c r="B151" s="1"/>
      <c r="C151" s="1"/>
      <c r="D151" s="1"/>
    </row>
    <row r="152" spans="1:4" x14ac:dyDescent="0.3">
      <c r="A152"/>
      <c r="B152" s="1"/>
      <c r="C152" s="1"/>
      <c r="D152" s="1"/>
    </row>
    <row r="153" spans="1:4" x14ac:dyDescent="0.3">
      <c r="A153"/>
      <c r="B153" s="1"/>
      <c r="C153" s="1"/>
      <c r="D153" s="1"/>
    </row>
    <row r="154" spans="1:4" x14ac:dyDescent="0.3">
      <c r="A154"/>
      <c r="B154" s="1"/>
      <c r="C154" s="1"/>
      <c r="D154" s="1"/>
    </row>
    <row r="155" spans="1:4" x14ac:dyDescent="0.3">
      <c r="A155"/>
      <c r="B155" s="1"/>
      <c r="C155" s="1"/>
      <c r="D155" s="1"/>
    </row>
    <row r="156" spans="1:4" x14ac:dyDescent="0.3">
      <c r="A156"/>
      <c r="B156" s="1"/>
      <c r="C156" s="1"/>
      <c r="D156" s="1"/>
    </row>
    <row r="157" spans="1:4" x14ac:dyDescent="0.3">
      <c r="A157"/>
      <c r="B157" s="1"/>
      <c r="C157" s="1"/>
      <c r="D157" s="1"/>
    </row>
    <row r="158" spans="1:4" x14ac:dyDescent="0.3">
      <c r="A158"/>
      <c r="B158" s="1"/>
      <c r="C158" s="1"/>
      <c r="D158" s="1"/>
    </row>
    <row r="159" spans="1:4" x14ac:dyDescent="0.3">
      <c r="A159"/>
      <c r="B159" s="1"/>
      <c r="C159" s="1"/>
      <c r="D159" s="1"/>
    </row>
    <row r="160" spans="1:4" x14ac:dyDescent="0.3">
      <c r="A160"/>
      <c r="B160" s="1"/>
      <c r="C160" s="1"/>
      <c r="D160" s="1"/>
    </row>
    <row r="161" spans="1:4" x14ac:dyDescent="0.3">
      <c r="A161"/>
      <c r="B161" s="1"/>
      <c r="C161" s="1"/>
      <c r="D161" s="1"/>
    </row>
    <row r="162" spans="1:4" x14ac:dyDescent="0.3">
      <c r="A162"/>
      <c r="B162" s="1"/>
      <c r="C162" s="1"/>
      <c r="D162" s="1"/>
    </row>
    <row r="163" spans="1:4" x14ac:dyDescent="0.3">
      <c r="A163"/>
      <c r="B163" s="1"/>
      <c r="C163" s="1"/>
      <c r="D163" s="1"/>
    </row>
    <row r="164" spans="1:4" x14ac:dyDescent="0.3">
      <c r="A164"/>
      <c r="B164" s="1"/>
      <c r="C164" s="1"/>
      <c r="D164" s="1"/>
    </row>
    <row r="165" spans="1:4" x14ac:dyDescent="0.3">
      <c r="A165"/>
      <c r="B165" s="1"/>
      <c r="C165" s="1"/>
      <c r="D165" s="1"/>
    </row>
    <row r="166" spans="1:4" x14ac:dyDescent="0.3">
      <c r="A166"/>
      <c r="B166" s="1"/>
      <c r="C166" s="1"/>
      <c r="D166" s="1"/>
    </row>
    <row r="167" spans="1:4" x14ac:dyDescent="0.3">
      <c r="A167"/>
      <c r="B167" s="1"/>
      <c r="C167" s="1"/>
      <c r="D167" s="1"/>
    </row>
    <row r="168" spans="1:4" x14ac:dyDescent="0.3">
      <c r="A168"/>
      <c r="B168" s="1"/>
      <c r="C168" s="1"/>
      <c r="D168" s="1"/>
    </row>
    <row r="169" spans="1:4" x14ac:dyDescent="0.3">
      <c r="A169"/>
      <c r="B169" s="1"/>
      <c r="C169" s="1"/>
      <c r="D169" s="1"/>
    </row>
    <row r="170" spans="1:4" x14ac:dyDescent="0.3">
      <c r="A170"/>
      <c r="B170" s="1"/>
      <c r="C170" s="1"/>
      <c r="D170" s="1"/>
    </row>
    <row r="171" spans="1:4" x14ac:dyDescent="0.3">
      <c r="A171"/>
      <c r="B171" s="1"/>
      <c r="C171" s="1"/>
      <c r="D171" s="1"/>
    </row>
    <row r="172" spans="1:4" x14ac:dyDescent="0.3">
      <c r="A172"/>
      <c r="B172" s="1"/>
      <c r="C172" s="1"/>
      <c r="D172" s="1"/>
    </row>
    <row r="173" spans="1:4" x14ac:dyDescent="0.3">
      <c r="A173"/>
      <c r="B173" s="1"/>
      <c r="C173" s="1"/>
      <c r="D173" s="1"/>
    </row>
    <row r="174" spans="1:4" x14ac:dyDescent="0.3">
      <c r="A174"/>
      <c r="B174" s="1"/>
      <c r="C174" s="1"/>
      <c r="D174" s="1"/>
    </row>
    <row r="175" spans="1:4" x14ac:dyDescent="0.3">
      <c r="A175"/>
      <c r="B175" s="1"/>
      <c r="C175" s="1"/>
      <c r="D175" s="1"/>
    </row>
    <row r="176" spans="1:4" x14ac:dyDescent="0.3">
      <c r="A176"/>
    </row>
    <row r="177" spans="1:1" x14ac:dyDescent="0.3">
      <c r="A177"/>
    </row>
    <row r="178" spans="1:1" x14ac:dyDescent="0.3">
      <c r="A178"/>
    </row>
    <row r="179" spans="1:1" x14ac:dyDescent="0.3">
      <c r="A179"/>
    </row>
    <row r="180" spans="1:1" x14ac:dyDescent="0.3">
      <c r="A180"/>
    </row>
    <row r="181" spans="1:1" x14ac:dyDescent="0.3">
      <c r="A181"/>
    </row>
    <row r="182" spans="1:1" x14ac:dyDescent="0.3">
      <c r="A182"/>
    </row>
    <row r="183" spans="1:1" x14ac:dyDescent="0.3">
      <c r="A183"/>
    </row>
    <row r="184" spans="1:1" x14ac:dyDescent="0.3">
      <c r="A184"/>
    </row>
    <row r="185" spans="1:1" x14ac:dyDescent="0.3">
      <c r="A185"/>
    </row>
    <row r="186" spans="1:1" x14ac:dyDescent="0.3">
      <c r="A186"/>
    </row>
    <row r="187" spans="1:1" x14ac:dyDescent="0.3">
      <c r="A187"/>
    </row>
    <row r="188" spans="1:1" x14ac:dyDescent="0.3">
      <c r="A188"/>
    </row>
    <row r="189" spans="1:1" x14ac:dyDescent="0.3">
      <c r="A189"/>
    </row>
    <row r="190" spans="1:1" x14ac:dyDescent="0.3">
      <c r="A190"/>
    </row>
    <row r="191" spans="1:1" x14ac:dyDescent="0.3">
      <c r="A191"/>
    </row>
    <row r="192" spans="1:1" x14ac:dyDescent="0.3">
      <c r="A192"/>
    </row>
    <row r="193" spans="1:1" x14ac:dyDescent="0.3">
      <c r="A193"/>
    </row>
    <row r="194" spans="1:1" x14ac:dyDescent="0.3">
      <c r="A194"/>
    </row>
    <row r="195" spans="1:1" x14ac:dyDescent="0.3">
      <c r="A195"/>
    </row>
    <row r="196" spans="1:1" x14ac:dyDescent="0.3">
      <c r="A196"/>
    </row>
    <row r="197" spans="1:1" x14ac:dyDescent="0.3">
      <c r="A197"/>
    </row>
    <row r="198" spans="1:1" x14ac:dyDescent="0.3">
      <c r="A198"/>
    </row>
    <row r="199" spans="1:1" x14ac:dyDescent="0.3">
      <c r="A199"/>
    </row>
    <row r="200" spans="1:1" x14ac:dyDescent="0.3">
      <c r="A200"/>
    </row>
    <row r="201" spans="1:1" x14ac:dyDescent="0.3">
      <c r="A201"/>
    </row>
    <row r="202" spans="1:1" x14ac:dyDescent="0.3">
      <c r="A202"/>
    </row>
    <row r="203" spans="1:1" x14ac:dyDescent="0.3">
      <c r="A203"/>
    </row>
    <row r="204" spans="1:1" x14ac:dyDescent="0.3">
      <c r="A204"/>
    </row>
    <row r="205" spans="1:1" x14ac:dyDescent="0.3">
      <c r="A205"/>
    </row>
    <row r="206" spans="1:1" x14ac:dyDescent="0.3">
      <c r="A206"/>
    </row>
    <row r="207" spans="1:1" x14ac:dyDescent="0.3">
      <c r="A207"/>
    </row>
    <row r="208" spans="1:1" x14ac:dyDescent="0.3">
      <c r="A208"/>
    </row>
    <row r="209" spans="1:1" x14ac:dyDescent="0.3">
      <c r="A209"/>
    </row>
    <row r="210" spans="1:1" x14ac:dyDescent="0.3">
      <c r="A210"/>
    </row>
    <row r="211" spans="1:1" x14ac:dyDescent="0.3">
      <c r="A211"/>
    </row>
    <row r="212" spans="1:1" x14ac:dyDescent="0.3">
      <c r="A212"/>
    </row>
    <row r="213" spans="1:1" x14ac:dyDescent="0.3">
      <c r="A213"/>
    </row>
    <row r="214" spans="1:1" x14ac:dyDescent="0.3">
      <c r="A214"/>
    </row>
    <row r="215" spans="1:1" x14ac:dyDescent="0.3">
      <c r="A215"/>
    </row>
    <row r="216" spans="1:1" x14ac:dyDescent="0.3">
      <c r="A216"/>
    </row>
    <row r="217" spans="1:1" x14ac:dyDescent="0.3">
      <c r="A217"/>
    </row>
    <row r="218" spans="1:1" x14ac:dyDescent="0.3">
      <c r="A218"/>
    </row>
    <row r="219" spans="1:1" x14ac:dyDescent="0.3">
      <c r="A219"/>
    </row>
    <row r="220" spans="1:1" x14ac:dyDescent="0.3">
      <c r="A220"/>
    </row>
    <row r="221" spans="1:1" x14ac:dyDescent="0.3">
      <c r="A221"/>
    </row>
    <row r="222" spans="1:1" x14ac:dyDescent="0.3">
      <c r="A222"/>
    </row>
    <row r="223" spans="1:1" x14ac:dyDescent="0.3">
      <c r="A223"/>
    </row>
    <row r="224" spans="1:1" x14ac:dyDescent="0.3">
      <c r="A224"/>
    </row>
    <row r="225" spans="1:1" x14ac:dyDescent="0.3">
      <c r="A225"/>
    </row>
    <row r="226" spans="1:1" x14ac:dyDescent="0.3">
      <c r="A226"/>
    </row>
    <row r="227" spans="1:1" x14ac:dyDescent="0.3">
      <c r="A227"/>
    </row>
    <row r="228" spans="1:1" x14ac:dyDescent="0.3">
      <c r="A228"/>
    </row>
    <row r="229" spans="1:1" x14ac:dyDescent="0.3">
      <c r="A229"/>
    </row>
    <row r="230" spans="1:1" x14ac:dyDescent="0.3">
      <c r="A230"/>
    </row>
    <row r="231" spans="1:1" x14ac:dyDescent="0.3">
      <c r="A231"/>
    </row>
    <row r="232" spans="1:1" x14ac:dyDescent="0.3">
      <c r="A232"/>
    </row>
    <row r="233" spans="1:1" x14ac:dyDescent="0.3">
      <c r="A233"/>
    </row>
    <row r="234" spans="1:1" x14ac:dyDescent="0.3">
      <c r="A234"/>
    </row>
    <row r="235" spans="1:1" x14ac:dyDescent="0.3">
      <c r="A235"/>
    </row>
    <row r="236" spans="1:1" x14ac:dyDescent="0.3">
      <c r="A236"/>
    </row>
    <row r="237" spans="1:1" x14ac:dyDescent="0.3">
      <c r="A237"/>
    </row>
    <row r="238" spans="1:1" x14ac:dyDescent="0.3">
      <c r="A238"/>
    </row>
    <row r="239" spans="1:1" x14ac:dyDescent="0.3">
      <c r="A239"/>
    </row>
    <row r="240" spans="1:1" x14ac:dyDescent="0.3">
      <c r="A240"/>
    </row>
    <row r="241" spans="1:1" x14ac:dyDescent="0.3">
      <c r="A241"/>
    </row>
    <row r="242" spans="1:1" x14ac:dyDescent="0.3">
      <c r="A242"/>
    </row>
    <row r="243" spans="1:1" x14ac:dyDescent="0.3">
      <c r="A243"/>
    </row>
    <row r="244" spans="1:1" x14ac:dyDescent="0.3">
      <c r="A244"/>
    </row>
    <row r="245" spans="1:1" x14ac:dyDescent="0.3">
      <c r="A245"/>
    </row>
    <row r="246" spans="1:1" x14ac:dyDescent="0.3">
      <c r="A246"/>
    </row>
    <row r="247" spans="1:1" x14ac:dyDescent="0.3">
      <c r="A247"/>
    </row>
  </sheetData>
  <mergeCells count="1">
    <mergeCell ref="B1:AH1"/>
  </mergeCells>
  <pageMargins left="0.7" right="0.7" top="0.75" bottom="0.75" header="0.3" footer="0.3"/>
  <legacyDrawing r:id="rId1"/>
</worksheet>
</file>

<file path=xl/worksheets/sheet1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C00-000000000000}">
  <sheetPr codeName="Sheet114">
    <tabColor theme="2" tint="-0.499984740745262"/>
  </sheetPr>
  <dimension ref="A1:BQ247"/>
  <sheetViews>
    <sheetView workbookViewId="0">
      <selection activeCell="B4" sqref="B4:AQ175"/>
    </sheetView>
  </sheetViews>
  <sheetFormatPr defaultColWidth="9.44140625" defaultRowHeight="14.4" x14ac:dyDescent="0.3"/>
  <cols>
    <col min="1" max="1" width="14.44140625" style="37" bestFit="1" customWidth="1"/>
    <col min="2" max="4" width="9.44140625" style="185"/>
  </cols>
  <sheetData>
    <row r="1" spans="1:69" s="37" customFormat="1" x14ac:dyDescent="0.3">
      <c r="A1" s="253"/>
      <c r="B1" s="880" t="s">
        <v>574</v>
      </c>
      <c r="C1" s="881"/>
      <c r="D1" s="881"/>
      <c r="E1" s="881"/>
      <c r="F1" s="881"/>
      <c r="G1" s="881"/>
      <c r="H1" s="881"/>
      <c r="I1" s="881"/>
      <c r="J1" s="881"/>
      <c r="K1" s="881"/>
      <c r="L1" s="881"/>
      <c r="M1" s="881"/>
      <c r="N1" s="881"/>
      <c r="O1" s="881"/>
      <c r="P1" s="881"/>
      <c r="Q1" s="881"/>
      <c r="R1" s="881"/>
      <c r="S1" s="881"/>
      <c r="T1" s="881"/>
      <c r="U1" s="881"/>
      <c r="V1" s="881"/>
      <c r="W1" s="881"/>
      <c r="X1" s="881"/>
      <c r="Y1" s="881"/>
      <c r="Z1" s="881"/>
      <c r="AA1" s="881"/>
      <c r="AB1" s="881"/>
      <c r="AC1" s="881"/>
      <c r="AD1" s="881"/>
      <c r="AE1" s="881"/>
      <c r="AF1" s="881"/>
      <c r="AG1" s="881"/>
      <c r="AH1" s="881"/>
      <c r="AI1" s="254"/>
      <c r="AJ1" s="254"/>
      <c r="AK1" s="254"/>
      <c r="AL1" s="254"/>
      <c r="AM1" s="254"/>
      <c r="AN1" s="254"/>
      <c r="AO1" s="254"/>
      <c r="AP1" s="254"/>
      <c r="AQ1" s="254"/>
      <c r="AR1" s="254"/>
      <c r="AS1" s="254"/>
      <c r="AT1" s="254"/>
      <c r="AU1" s="254"/>
      <c r="AV1" s="254"/>
      <c r="AW1" s="254"/>
      <c r="AX1" s="254"/>
      <c r="AY1" s="254"/>
      <c r="AZ1" s="254"/>
      <c r="BA1" s="254"/>
      <c r="BB1" s="254"/>
      <c r="BC1" s="254"/>
      <c r="BD1" s="254"/>
      <c r="BE1" s="254"/>
      <c r="BF1" s="254"/>
      <c r="BG1" s="254"/>
      <c r="BH1" s="254"/>
      <c r="BI1" s="254"/>
      <c r="BJ1" s="254"/>
      <c r="BK1" s="254"/>
      <c r="BL1" s="254"/>
      <c r="BM1" s="254"/>
      <c r="BN1" s="254"/>
      <c r="BO1" s="254"/>
      <c r="BP1" s="254"/>
      <c r="BQ1" s="254"/>
    </row>
    <row r="2" spans="1:69" s="37" customFormat="1" x14ac:dyDescent="0.3">
      <c r="A2" s="253"/>
      <c r="B2" s="254" t="s">
        <v>288</v>
      </c>
      <c r="C2" s="254" t="s">
        <v>287</v>
      </c>
      <c r="D2" s="254" t="s">
        <v>289</v>
      </c>
      <c r="E2" s="254">
        <v>1991</v>
      </c>
      <c r="F2" s="254">
        <v>1992</v>
      </c>
      <c r="G2" s="254">
        <v>1993</v>
      </c>
      <c r="H2" s="254">
        <v>1994</v>
      </c>
      <c r="I2" s="254">
        <v>1995</v>
      </c>
      <c r="J2" s="254">
        <v>1996</v>
      </c>
      <c r="K2" s="254">
        <v>1997</v>
      </c>
      <c r="L2" s="254">
        <v>1998</v>
      </c>
      <c r="M2" s="254">
        <v>1999</v>
      </c>
      <c r="N2" s="254">
        <v>2000</v>
      </c>
      <c r="O2" s="254">
        <v>2001</v>
      </c>
      <c r="P2" s="254">
        <v>2002</v>
      </c>
      <c r="Q2" s="254">
        <v>2003</v>
      </c>
      <c r="R2" s="254">
        <v>2004</v>
      </c>
      <c r="S2" s="254">
        <v>2005</v>
      </c>
      <c r="T2" s="254">
        <v>2006</v>
      </c>
      <c r="U2" s="254">
        <v>2007</v>
      </c>
      <c r="V2" s="254">
        <v>2008</v>
      </c>
      <c r="W2" s="254">
        <v>2009</v>
      </c>
      <c r="X2" s="254">
        <v>2010</v>
      </c>
      <c r="Y2" s="254">
        <v>2011</v>
      </c>
      <c r="Z2" s="254">
        <v>2012</v>
      </c>
      <c r="AA2" s="254">
        <v>2013</v>
      </c>
      <c r="AB2" s="254">
        <v>2014</v>
      </c>
      <c r="AC2" s="254">
        <v>2015</v>
      </c>
      <c r="AD2" s="254">
        <v>2016</v>
      </c>
      <c r="AE2" s="254">
        <v>2017</v>
      </c>
      <c r="AF2" s="254">
        <v>2018</v>
      </c>
      <c r="AG2" s="254">
        <v>2019</v>
      </c>
      <c r="AH2" s="254">
        <v>2020</v>
      </c>
      <c r="AI2" s="254"/>
      <c r="AJ2" s="254"/>
      <c r="AK2" s="254"/>
      <c r="AL2" s="254"/>
      <c r="AM2" s="254"/>
      <c r="AN2" s="254"/>
      <c r="AO2" s="254"/>
      <c r="AP2" s="254"/>
      <c r="AQ2" s="254"/>
      <c r="AR2" s="254"/>
      <c r="AS2" s="254"/>
      <c r="AT2" s="254"/>
      <c r="AU2" s="254"/>
      <c r="AV2" s="254"/>
      <c r="AW2" s="254"/>
      <c r="AX2" s="254"/>
      <c r="AY2" s="254"/>
      <c r="AZ2" s="254"/>
      <c r="BA2" s="254"/>
      <c r="BB2" s="254"/>
      <c r="BC2" s="254"/>
      <c r="BD2" s="254"/>
      <c r="BE2" s="254"/>
      <c r="BF2" s="254"/>
      <c r="BG2" s="254"/>
      <c r="BH2" s="254"/>
      <c r="BI2" s="254"/>
      <c r="BJ2" s="254"/>
      <c r="BK2" s="254"/>
      <c r="BL2" s="254"/>
      <c r="BM2" s="254"/>
      <c r="BN2" s="254"/>
      <c r="BO2" s="254"/>
      <c r="BP2" s="254"/>
      <c r="BQ2" s="254"/>
    </row>
    <row r="3" spans="1:69" s="27" customFormat="1" x14ac:dyDescent="0.3">
      <c r="A3" s="255"/>
      <c r="B3" s="256" t="s">
        <v>323</v>
      </c>
      <c r="C3" s="256" t="s">
        <v>324</v>
      </c>
      <c r="D3" s="256" t="s">
        <v>325</v>
      </c>
      <c r="E3" s="256" t="s">
        <v>326</v>
      </c>
      <c r="F3" s="256" t="s">
        <v>327</v>
      </c>
      <c r="G3" s="256" t="s">
        <v>328</v>
      </c>
      <c r="H3" s="256" t="s">
        <v>329</v>
      </c>
      <c r="I3" s="256" t="s">
        <v>330</v>
      </c>
      <c r="J3" s="256" t="s">
        <v>331</v>
      </c>
      <c r="K3" s="256" t="s">
        <v>332</v>
      </c>
      <c r="L3" s="256" t="s">
        <v>333</v>
      </c>
      <c r="M3" s="256" t="s">
        <v>334</v>
      </c>
      <c r="N3" s="256" t="s">
        <v>335</v>
      </c>
      <c r="O3" s="256" t="s">
        <v>336</v>
      </c>
      <c r="P3" s="256" t="s">
        <v>337</v>
      </c>
      <c r="Q3" s="256" t="s">
        <v>338</v>
      </c>
      <c r="R3" s="256" t="s">
        <v>339</v>
      </c>
      <c r="S3" s="256" t="s">
        <v>340</v>
      </c>
      <c r="T3" s="256" t="s">
        <v>341</v>
      </c>
      <c r="U3" s="256" t="s">
        <v>342</v>
      </c>
      <c r="V3" s="256" t="s">
        <v>343</v>
      </c>
      <c r="W3" s="256" t="s">
        <v>344</v>
      </c>
      <c r="X3" s="256" t="s">
        <v>345</v>
      </c>
      <c r="Y3" s="256" t="s">
        <v>346</v>
      </c>
      <c r="Z3" s="256" t="s">
        <v>347</v>
      </c>
      <c r="AA3" s="256" t="s">
        <v>348</v>
      </c>
      <c r="AB3" s="256" t="s">
        <v>349</v>
      </c>
      <c r="AC3" s="256" t="s">
        <v>350</v>
      </c>
      <c r="AD3" s="256" t="s">
        <v>351</v>
      </c>
      <c r="AE3" s="256" t="s">
        <v>352</v>
      </c>
      <c r="AF3" s="256" t="s">
        <v>353</v>
      </c>
      <c r="AG3" s="256" t="s">
        <v>354</v>
      </c>
      <c r="AH3" s="256" t="s">
        <v>355</v>
      </c>
      <c r="AI3" s="256"/>
      <c r="AJ3" s="256"/>
      <c r="AK3" s="256"/>
      <c r="AL3" s="256"/>
      <c r="AM3" s="256"/>
      <c r="AN3" s="256"/>
      <c r="AO3" s="256"/>
      <c r="AP3" s="256"/>
      <c r="AQ3" s="256"/>
      <c r="AR3" s="256"/>
      <c r="AS3" s="256"/>
      <c r="AT3" s="256"/>
      <c r="AU3" s="256"/>
      <c r="AV3" s="256"/>
      <c r="AW3" s="256"/>
      <c r="AX3" s="256"/>
      <c r="AY3" s="256"/>
      <c r="AZ3" s="256"/>
      <c r="BA3" s="256"/>
      <c r="BB3" s="256"/>
      <c r="BC3" s="256"/>
      <c r="BD3" s="256"/>
      <c r="BE3" s="256"/>
      <c r="BF3" s="256"/>
      <c r="BG3" s="256"/>
      <c r="BH3" s="256"/>
      <c r="BI3" s="256"/>
      <c r="BJ3" s="256"/>
      <c r="BK3" s="256"/>
      <c r="BL3" s="256"/>
      <c r="BM3" s="256"/>
      <c r="BN3" s="256"/>
      <c r="BO3" s="256"/>
      <c r="BP3" s="256"/>
      <c r="BQ3" s="256"/>
    </row>
    <row r="4" spans="1:69" x14ac:dyDescent="0.3">
      <c r="A4" s="257">
        <f ca="1">DATE(LOOKUP(Comparison!$D$3,TimestepID,StartYear),1,1)</f>
        <v>46023</v>
      </c>
      <c r="B4" s="1">
        <v>0</v>
      </c>
      <c r="C4" s="1">
        <v>0</v>
      </c>
      <c r="D4" s="1">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row>
    <row r="5" spans="1:69" x14ac:dyDescent="0.3">
      <c r="A5" s="257">
        <f ca="1">IF(EDATE($A$4,12)&lt;=EDATE(DATE(LOOKUP(Comparison!$D$3,TimestepID,StartYear),1,1),(LOOKUP(Comparison!$B$6,TimestepID,Duration)-1)),EDATE(A4,12),"")</f>
        <v>46388</v>
      </c>
      <c r="B5" s="1">
        <v>1</v>
      </c>
      <c r="C5" s="1">
        <v>1</v>
      </c>
      <c r="D5" s="1">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row>
    <row r="6" spans="1:69" x14ac:dyDescent="0.3">
      <c r="A6" s="257">
        <f ca="1">IF(EDATE($A$4,24)&lt;=EDATE(DATE(LOOKUP(Comparison!$D$3,TimestepID,StartYear),12,31),(LOOKUP(Comparison!$B$6,TimestepID,Duration)-1)),EDATE(A5,12),"")</f>
        <v>46753</v>
      </c>
      <c r="B6" s="1">
        <v>1</v>
      </c>
      <c r="C6" s="1">
        <v>0</v>
      </c>
      <c r="D6" s="1">
        <v>1</v>
      </c>
      <c r="E6">
        <v>0</v>
      </c>
      <c r="F6">
        <v>0</v>
      </c>
      <c r="G6">
        <v>0</v>
      </c>
      <c r="H6">
        <v>0</v>
      </c>
      <c r="I6">
        <v>1</v>
      </c>
      <c r="J6">
        <v>0</v>
      </c>
      <c r="K6">
        <v>1</v>
      </c>
      <c r="L6">
        <v>1</v>
      </c>
      <c r="M6">
        <v>0</v>
      </c>
      <c r="N6">
        <v>0</v>
      </c>
      <c r="O6">
        <v>0</v>
      </c>
      <c r="P6">
        <v>0</v>
      </c>
      <c r="Q6">
        <v>0</v>
      </c>
      <c r="R6">
        <v>0</v>
      </c>
      <c r="S6">
        <v>0</v>
      </c>
      <c r="T6">
        <v>0</v>
      </c>
      <c r="U6">
        <v>1</v>
      </c>
      <c r="V6">
        <v>0</v>
      </c>
      <c r="W6">
        <v>0</v>
      </c>
      <c r="X6">
        <v>0</v>
      </c>
      <c r="Y6">
        <v>0</v>
      </c>
      <c r="Z6">
        <v>0</v>
      </c>
      <c r="AA6">
        <v>0</v>
      </c>
      <c r="AB6">
        <v>0</v>
      </c>
      <c r="AC6">
        <v>1</v>
      </c>
      <c r="AD6">
        <v>1</v>
      </c>
      <c r="AE6">
        <v>0</v>
      </c>
      <c r="AF6">
        <v>1</v>
      </c>
      <c r="AG6">
        <v>0</v>
      </c>
      <c r="AH6">
        <v>0</v>
      </c>
    </row>
    <row r="7" spans="1:69" x14ac:dyDescent="0.3">
      <c r="A7" s="257">
        <f ca="1">IF(EDATE($A$4,36)&lt;=EDATE(DATE(LOOKUP(Comparison!$D$3,TimestepID,StartYear),1,1),(LOOKUP(Comparison!$B$6,TimestepID,Duration)-1)),EDATE(A6,12),"")</f>
        <v>47119</v>
      </c>
      <c r="B7" s="1">
        <v>1</v>
      </c>
      <c r="C7" s="1">
        <v>0</v>
      </c>
      <c r="D7" s="1">
        <v>1</v>
      </c>
      <c r="E7">
        <v>0</v>
      </c>
      <c r="F7">
        <v>1</v>
      </c>
      <c r="G7">
        <v>1</v>
      </c>
      <c r="H7">
        <v>1</v>
      </c>
      <c r="I7">
        <v>1</v>
      </c>
      <c r="J7">
        <v>1</v>
      </c>
      <c r="K7">
        <v>1</v>
      </c>
      <c r="L7">
        <v>0</v>
      </c>
      <c r="M7">
        <v>0</v>
      </c>
      <c r="N7">
        <v>0</v>
      </c>
      <c r="O7">
        <v>0</v>
      </c>
      <c r="P7">
        <v>0</v>
      </c>
      <c r="Q7">
        <v>1</v>
      </c>
      <c r="R7">
        <v>1</v>
      </c>
      <c r="S7">
        <v>0</v>
      </c>
      <c r="T7">
        <v>1</v>
      </c>
      <c r="U7">
        <v>0</v>
      </c>
      <c r="V7">
        <v>1</v>
      </c>
      <c r="W7">
        <v>1</v>
      </c>
      <c r="X7">
        <v>1</v>
      </c>
      <c r="Y7">
        <v>0</v>
      </c>
      <c r="Z7">
        <v>0</v>
      </c>
      <c r="AA7">
        <v>1</v>
      </c>
      <c r="AB7">
        <v>0</v>
      </c>
      <c r="AC7">
        <v>1</v>
      </c>
      <c r="AD7">
        <v>1</v>
      </c>
      <c r="AE7">
        <v>0</v>
      </c>
      <c r="AF7">
        <v>0</v>
      </c>
      <c r="AG7">
        <v>0</v>
      </c>
      <c r="AH7">
        <v>0</v>
      </c>
    </row>
    <row r="8" spans="1:69" x14ac:dyDescent="0.3">
      <c r="A8" s="257">
        <f ca="1">IF(EDATE($A$4,48)&lt;=EDATE(DATE(LOOKUP(Comparison!$D$3,TimestepID,StartYear),1,1),(LOOKUP(Comparison!$B$6,TimestepID,Duration)-1)),EDATE(A7,12),"")</f>
        <v>47484</v>
      </c>
      <c r="B8" s="1">
        <v>0</v>
      </c>
      <c r="C8" s="1">
        <v>0</v>
      </c>
      <c r="D8" s="1">
        <v>1</v>
      </c>
      <c r="E8">
        <v>1</v>
      </c>
      <c r="F8">
        <v>1</v>
      </c>
      <c r="G8">
        <v>1</v>
      </c>
      <c r="H8">
        <v>0</v>
      </c>
      <c r="I8">
        <v>1</v>
      </c>
      <c r="J8">
        <v>0</v>
      </c>
      <c r="K8">
        <v>0</v>
      </c>
      <c r="L8">
        <v>0</v>
      </c>
      <c r="M8">
        <v>0</v>
      </c>
      <c r="N8">
        <v>0</v>
      </c>
      <c r="O8">
        <v>0</v>
      </c>
      <c r="P8">
        <v>1</v>
      </c>
      <c r="Q8">
        <v>1</v>
      </c>
      <c r="R8">
        <v>0</v>
      </c>
      <c r="S8">
        <v>1</v>
      </c>
      <c r="T8">
        <v>1</v>
      </c>
      <c r="U8">
        <v>0</v>
      </c>
      <c r="V8">
        <v>1</v>
      </c>
      <c r="W8">
        <v>1</v>
      </c>
      <c r="X8">
        <v>0</v>
      </c>
      <c r="Y8">
        <v>0</v>
      </c>
      <c r="Z8">
        <v>0</v>
      </c>
      <c r="AA8">
        <v>1</v>
      </c>
      <c r="AB8">
        <v>1</v>
      </c>
      <c r="AC8">
        <v>1</v>
      </c>
      <c r="AD8">
        <v>1</v>
      </c>
      <c r="AE8">
        <v>0</v>
      </c>
      <c r="AF8">
        <v>0</v>
      </c>
      <c r="AG8">
        <v>0</v>
      </c>
      <c r="AH8">
        <v>1</v>
      </c>
    </row>
    <row r="9" spans="1:69" x14ac:dyDescent="0.3">
      <c r="A9" s="257">
        <f ca="1">IF(EDATE($A$4,48)&lt;=EDATE(DATE(LOOKUP(Comparison!$D$3,TimestepID,StartYear),1,1),(LOOKUP(Comparison!$B$6,TimestepID,Duration)-1)),EDATE(A8,12),"")</f>
        <v>47849</v>
      </c>
      <c r="B9" s="1">
        <v>1</v>
      </c>
      <c r="C9" s="1">
        <v>0</v>
      </c>
      <c r="D9" s="1">
        <v>0</v>
      </c>
      <c r="E9">
        <v>0</v>
      </c>
      <c r="F9">
        <v>0</v>
      </c>
      <c r="G9">
        <v>0</v>
      </c>
      <c r="H9">
        <v>0</v>
      </c>
      <c r="I9">
        <v>0</v>
      </c>
      <c r="J9">
        <v>0</v>
      </c>
      <c r="K9">
        <v>0</v>
      </c>
      <c r="L9">
        <v>0</v>
      </c>
      <c r="M9">
        <v>0</v>
      </c>
      <c r="N9">
        <v>0</v>
      </c>
      <c r="O9">
        <v>0</v>
      </c>
      <c r="P9">
        <v>1</v>
      </c>
      <c r="Q9">
        <v>1</v>
      </c>
      <c r="R9">
        <v>1</v>
      </c>
      <c r="S9">
        <v>0</v>
      </c>
      <c r="T9">
        <v>1</v>
      </c>
      <c r="U9">
        <v>1</v>
      </c>
      <c r="V9">
        <v>1</v>
      </c>
      <c r="W9">
        <v>0</v>
      </c>
      <c r="X9">
        <v>1</v>
      </c>
      <c r="Y9">
        <v>0</v>
      </c>
      <c r="Z9">
        <v>0</v>
      </c>
      <c r="AA9">
        <v>1</v>
      </c>
      <c r="AB9">
        <v>1</v>
      </c>
      <c r="AC9">
        <v>1</v>
      </c>
      <c r="AD9">
        <v>1</v>
      </c>
      <c r="AE9">
        <v>0</v>
      </c>
      <c r="AF9">
        <v>1</v>
      </c>
      <c r="AG9">
        <v>1</v>
      </c>
      <c r="AH9">
        <v>1</v>
      </c>
    </row>
    <row r="10" spans="1:69" x14ac:dyDescent="0.3">
      <c r="A10" s="257">
        <f ca="1">IF(EDATE($A$4,48)&lt;=EDATE(DATE(LOOKUP(Comparison!$D$3,TimestepID,StartYear),1,1),(LOOKUP(Comparison!$B$6,TimestepID,Duration)-1)),EDATE(A9,12),"")</f>
        <v>48214</v>
      </c>
      <c r="B10" s="1"/>
      <c r="C10" s="1"/>
      <c r="D10" s="1"/>
    </row>
    <row r="11" spans="1:69" x14ac:dyDescent="0.3">
      <c r="A11" s="257">
        <f ca="1">IF(EDATE($A$4,48)&lt;=EDATE(DATE(LOOKUP(Comparison!$D$3,TimestepID,StartYear),1,1),(LOOKUP(Comparison!$B$6,TimestepID,Duration)-1)),EDATE(A10,12),"")</f>
        <v>48580</v>
      </c>
      <c r="B11" s="1"/>
      <c r="C11" s="1"/>
      <c r="D11" s="1"/>
    </row>
    <row r="12" spans="1:69" x14ac:dyDescent="0.3">
      <c r="A12" s="257">
        <f ca="1">IF(EDATE($A$4,48)&lt;=EDATE(DATE(LOOKUP(Comparison!$D$3,TimestepID,StartYear),1,1),(LOOKUP(Comparison!$B$6,TimestepID,Duration)-1)),EDATE(A11,12),"")</f>
        <v>48945</v>
      </c>
      <c r="B12" s="1"/>
      <c r="C12" s="1"/>
      <c r="D12" s="1"/>
    </row>
    <row r="13" spans="1:69" x14ac:dyDescent="0.3">
      <c r="A13" s="257"/>
      <c r="B13" s="1"/>
      <c r="C13" s="1"/>
      <c r="D13" s="1"/>
    </row>
    <row r="14" spans="1:69" x14ac:dyDescent="0.3">
      <c r="A14" s="257"/>
      <c r="B14" s="1"/>
      <c r="C14" s="1"/>
      <c r="D14" s="1"/>
    </row>
    <row r="15" spans="1:69" x14ac:dyDescent="0.3">
      <c r="A15" s="258"/>
      <c r="B15" s="1"/>
      <c r="C15" s="1"/>
      <c r="D15" s="1"/>
    </row>
    <row r="16" spans="1:69" x14ac:dyDescent="0.3">
      <c r="A16" s="36"/>
      <c r="B16" s="1"/>
      <c r="C16" s="1"/>
      <c r="D16" s="1"/>
    </row>
    <row r="17" spans="1:4" x14ac:dyDescent="0.3">
      <c r="A17" s="36"/>
      <c r="B17" s="1"/>
      <c r="C17" s="1"/>
      <c r="D17" s="1"/>
    </row>
    <row r="18" spans="1:4" x14ac:dyDescent="0.3">
      <c r="A18" s="36"/>
      <c r="B18" s="1"/>
      <c r="C18" s="1"/>
      <c r="D18" s="1"/>
    </row>
    <row r="19" spans="1:4" x14ac:dyDescent="0.3">
      <c r="A19" s="36"/>
      <c r="B19" s="1"/>
      <c r="C19" s="1"/>
      <c r="D19" s="1"/>
    </row>
    <row r="20" spans="1:4" x14ac:dyDescent="0.3">
      <c r="A20" s="36"/>
      <c r="B20" s="1"/>
      <c r="C20" s="1"/>
      <c r="D20" s="1"/>
    </row>
    <row r="21" spans="1:4" x14ac:dyDescent="0.3">
      <c r="A21" s="36"/>
      <c r="B21" s="1"/>
      <c r="C21" s="1"/>
      <c r="D21" s="1"/>
    </row>
    <row r="22" spans="1:4" x14ac:dyDescent="0.3">
      <c r="A22"/>
      <c r="B22" s="1"/>
      <c r="C22" s="1"/>
      <c r="D22" s="1"/>
    </row>
    <row r="23" spans="1:4" x14ac:dyDescent="0.3">
      <c r="A23"/>
      <c r="B23" s="1"/>
      <c r="C23" s="1"/>
      <c r="D23" s="1"/>
    </row>
    <row r="24" spans="1:4" x14ac:dyDescent="0.3">
      <c r="A24"/>
      <c r="B24" s="1"/>
      <c r="C24" s="1"/>
      <c r="D24" s="1"/>
    </row>
    <row r="25" spans="1:4" x14ac:dyDescent="0.3">
      <c r="A25"/>
      <c r="B25" s="1"/>
      <c r="C25" s="1"/>
      <c r="D25" s="1"/>
    </row>
    <row r="26" spans="1:4" x14ac:dyDescent="0.3">
      <c r="A26"/>
      <c r="B26" s="1"/>
      <c r="C26" s="1"/>
      <c r="D26" s="1"/>
    </row>
    <row r="27" spans="1:4" x14ac:dyDescent="0.3">
      <c r="A27"/>
      <c r="B27" s="1"/>
      <c r="C27" s="1"/>
      <c r="D27" s="1"/>
    </row>
    <row r="28" spans="1:4" x14ac:dyDescent="0.3">
      <c r="A28"/>
      <c r="B28" s="1"/>
      <c r="C28" s="1"/>
      <c r="D28" s="1"/>
    </row>
    <row r="29" spans="1:4" x14ac:dyDescent="0.3">
      <c r="A29"/>
      <c r="B29" s="1"/>
      <c r="C29" s="1"/>
      <c r="D29" s="1"/>
    </row>
    <row r="30" spans="1:4" x14ac:dyDescent="0.3">
      <c r="A30"/>
      <c r="B30" s="1"/>
      <c r="C30" s="1"/>
      <c r="D30" s="1"/>
    </row>
    <row r="31" spans="1:4" x14ac:dyDescent="0.3">
      <c r="A31"/>
      <c r="B31" s="1"/>
      <c r="C31" s="1"/>
      <c r="D31" s="1"/>
    </row>
    <row r="32" spans="1:4" x14ac:dyDescent="0.3">
      <c r="A32"/>
      <c r="B32" s="1"/>
      <c r="C32" s="1"/>
      <c r="D32" s="1"/>
    </row>
    <row r="33" spans="1:4" x14ac:dyDescent="0.3">
      <c r="A33"/>
      <c r="B33" s="1"/>
      <c r="C33" s="1"/>
      <c r="D33" s="1"/>
    </row>
    <row r="34" spans="1:4" x14ac:dyDescent="0.3">
      <c r="A34"/>
      <c r="B34" s="1"/>
      <c r="C34" s="1"/>
      <c r="D34" s="1"/>
    </row>
    <row r="35" spans="1:4" x14ac:dyDescent="0.3">
      <c r="A35"/>
      <c r="B35" s="1"/>
      <c r="C35" s="1"/>
      <c r="D35" s="1"/>
    </row>
    <row r="36" spans="1:4" x14ac:dyDescent="0.3">
      <c r="A36"/>
      <c r="B36" s="1"/>
      <c r="C36" s="1"/>
      <c r="D36" s="1"/>
    </row>
    <row r="37" spans="1:4" x14ac:dyDescent="0.3">
      <c r="A37"/>
      <c r="B37" s="1"/>
      <c r="C37" s="1"/>
      <c r="D37" s="1"/>
    </row>
    <row r="38" spans="1:4" x14ac:dyDescent="0.3">
      <c r="A38"/>
      <c r="B38" s="1"/>
      <c r="C38" s="1"/>
      <c r="D38" s="1"/>
    </row>
    <row r="39" spans="1:4" x14ac:dyDescent="0.3">
      <c r="A39"/>
      <c r="B39" s="1"/>
      <c r="C39" s="1"/>
      <c r="D39" s="1"/>
    </row>
    <row r="40" spans="1:4" x14ac:dyDescent="0.3">
      <c r="A40"/>
      <c r="B40" s="1"/>
      <c r="C40" s="1"/>
      <c r="D40" s="1"/>
    </row>
    <row r="41" spans="1:4" x14ac:dyDescent="0.3">
      <c r="A41"/>
      <c r="B41" s="1"/>
      <c r="C41" s="1"/>
      <c r="D41" s="1"/>
    </row>
    <row r="42" spans="1:4" x14ac:dyDescent="0.3">
      <c r="A42"/>
      <c r="B42" s="1"/>
      <c r="C42" s="1"/>
      <c r="D42" s="1"/>
    </row>
    <row r="43" spans="1:4" x14ac:dyDescent="0.3">
      <c r="A43"/>
      <c r="B43" s="1"/>
      <c r="C43" s="1"/>
      <c r="D43" s="1"/>
    </row>
    <row r="44" spans="1:4" x14ac:dyDescent="0.3">
      <c r="A44"/>
      <c r="B44" s="1"/>
      <c r="C44" s="1"/>
      <c r="D44" s="1"/>
    </row>
    <row r="45" spans="1:4" x14ac:dyDescent="0.3">
      <c r="A45"/>
      <c r="B45" s="1"/>
      <c r="C45" s="1"/>
      <c r="D45" s="1"/>
    </row>
    <row r="46" spans="1:4" x14ac:dyDescent="0.3">
      <c r="A46"/>
      <c r="B46" s="1"/>
      <c r="C46" s="1"/>
      <c r="D46" s="1"/>
    </row>
    <row r="47" spans="1:4" x14ac:dyDescent="0.3">
      <c r="A47"/>
      <c r="B47" s="1"/>
      <c r="C47" s="1"/>
      <c r="D47" s="1"/>
    </row>
    <row r="48" spans="1:4" x14ac:dyDescent="0.3">
      <c r="A48"/>
      <c r="B48" s="1"/>
      <c r="C48" s="1"/>
      <c r="D48" s="1"/>
    </row>
    <row r="49" spans="1:4" x14ac:dyDescent="0.3">
      <c r="A49"/>
      <c r="B49" s="1"/>
      <c r="C49" s="1"/>
      <c r="D49" s="1"/>
    </row>
    <row r="50" spans="1:4" x14ac:dyDescent="0.3">
      <c r="A50"/>
      <c r="B50" s="1"/>
      <c r="C50" s="1"/>
      <c r="D50" s="1"/>
    </row>
    <row r="51" spans="1:4" x14ac:dyDescent="0.3">
      <c r="A51"/>
      <c r="B51" s="1"/>
      <c r="C51" s="1"/>
      <c r="D51" s="1"/>
    </row>
    <row r="52" spans="1:4" x14ac:dyDescent="0.3">
      <c r="A52"/>
      <c r="B52" s="1"/>
      <c r="C52" s="1"/>
      <c r="D52" s="1"/>
    </row>
    <row r="53" spans="1:4" x14ac:dyDescent="0.3">
      <c r="A53"/>
      <c r="B53" s="1"/>
      <c r="C53" s="1"/>
      <c r="D53" s="1"/>
    </row>
    <row r="54" spans="1:4" x14ac:dyDescent="0.3">
      <c r="A54"/>
      <c r="B54" s="1"/>
      <c r="C54" s="1"/>
      <c r="D54" s="1"/>
    </row>
    <row r="55" spans="1:4" x14ac:dyDescent="0.3">
      <c r="A55"/>
      <c r="B55" s="1"/>
      <c r="C55" s="1"/>
      <c r="D55" s="1"/>
    </row>
    <row r="56" spans="1:4" x14ac:dyDescent="0.3">
      <c r="A56"/>
      <c r="B56" s="1"/>
      <c r="C56" s="1"/>
      <c r="D56" s="1"/>
    </row>
    <row r="57" spans="1:4" x14ac:dyDescent="0.3">
      <c r="A57"/>
      <c r="B57" s="1"/>
      <c r="C57" s="1"/>
      <c r="D57" s="1"/>
    </row>
    <row r="58" spans="1:4" x14ac:dyDescent="0.3">
      <c r="A58"/>
      <c r="B58" s="1"/>
      <c r="C58" s="1"/>
      <c r="D58" s="1"/>
    </row>
    <row r="59" spans="1:4" x14ac:dyDescent="0.3">
      <c r="A59"/>
      <c r="B59" s="1"/>
      <c r="C59" s="1"/>
      <c r="D59" s="1"/>
    </row>
    <row r="60" spans="1:4" x14ac:dyDescent="0.3">
      <c r="A60"/>
      <c r="B60" s="1"/>
      <c r="C60" s="1"/>
      <c r="D60" s="1"/>
    </row>
    <row r="61" spans="1:4" x14ac:dyDescent="0.3">
      <c r="A61"/>
      <c r="B61" s="1"/>
      <c r="C61" s="1"/>
      <c r="D61" s="1"/>
    </row>
    <row r="62" spans="1:4" x14ac:dyDescent="0.3">
      <c r="A62"/>
      <c r="B62" s="1"/>
      <c r="C62" s="1"/>
      <c r="D62" s="1"/>
    </row>
    <row r="63" spans="1:4" x14ac:dyDescent="0.3">
      <c r="A63"/>
      <c r="B63" s="1"/>
      <c r="C63" s="1"/>
      <c r="D63" s="1"/>
    </row>
    <row r="64" spans="1:4" x14ac:dyDescent="0.3">
      <c r="A64"/>
      <c r="B64" s="1"/>
      <c r="C64" s="1"/>
      <c r="D64" s="1"/>
    </row>
    <row r="65" spans="1:4" x14ac:dyDescent="0.3">
      <c r="A65"/>
      <c r="B65" s="1"/>
      <c r="C65" s="1"/>
      <c r="D65" s="1"/>
    </row>
    <row r="66" spans="1:4" x14ac:dyDescent="0.3">
      <c r="A66"/>
      <c r="B66" s="1"/>
      <c r="C66" s="1"/>
      <c r="D66" s="1"/>
    </row>
    <row r="67" spans="1:4" x14ac:dyDescent="0.3">
      <c r="A67"/>
      <c r="B67" s="1"/>
      <c r="C67" s="1"/>
      <c r="D67" s="1"/>
    </row>
    <row r="68" spans="1:4" x14ac:dyDescent="0.3">
      <c r="A68"/>
      <c r="B68" s="1"/>
      <c r="C68" s="1"/>
      <c r="D68" s="1"/>
    </row>
    <row r="69" spans="1:4" x14ac:dyDescent="0.3">
      <c r="A69"/>
      <c r="B69" s="1"/>
      <c r="C69" s="1"/>
      <c r="D69" s="1"/>
    </row>
    <row r="70" spans="1:4" x14ac:dyDescent="0.3">
      <c r="A70"/>
      <c r="B70" s="1"/>
      <c r="C70" s="1"/>
      <c r="D70" s="1"/>
    </row>
    <row r="71" spans="1:4" x14ac:dyDescent="0.3">
      <c r="A71"/>
      <c r="B71" s="1"/>
      <c r="C71" s="1"/>
      <c r="D71" s="1"/>
    </row>
    <row r="72" spans="1:4" x14ac:dyDescent="0.3">
      <c r="A72"/>
      <c r="B72" s="1"/>
      <c r="C72" s="1"/>
      <c r="D72" s="1"/>
    </row>
    <row r="73" spans="1:4" x14ac:dyDescent="0.3">
      <c r="A73"/>
      <c r="B73" s="1"/>
      <c r="C73" s="1"/>
      <c r="D73" s="1"/>
    </row>
    <row r="74" spans="1:4" x14ac:dyDescent="0.3">
      <c r="A74"/>
      <c r="B74" s="1"/>
      <c r="C74" s="1"/>
      <c r="D74" s="1"/>
    </row>
    <row r="75" spans="1:4" x14ac:dyDescent="0.3">
      <c r="A75"/>
      <c r="B75" s="1"/>
      <c r="C75" s="1"/>
      <c r="D75" s="1"/>
    </row>
    <row r="76" spans="1:4" x14ac:dyDescent="0.3">
      <c r="A76"/>
      <c r="B76" s="1"/>
      <c r="C76" s="1"/>
      <c r="D76" s="1"/>
    </row>
    <row r="77" spans="1:4" x14ac:dyDescent="0.3">
      <c r="A77"/>
      <c r="B77" s="1"/>
      <c r="C77" s="1"/>
      <c r="D77" s="1"/>
    </row>
    <row r="78" spans="1:4" x14ac:dyDescent="0.3">
      <c r="A78"/>
      <c r="B78" s="1"/>
      <c r="C78" s="1"/>
      <c r="D78" s="1"/>
    </row>
    <row r="79" spans="1:4" x14ac:dyDescent="0.3">
      <c r="A79"/>
      <c r="B79" s="1"/>
      <c r="C79" s="1"/>
      <c r="D79" s="1"/>
    </row>
    <row r="80" spans="1:4" x14ac:dyDescent="0.3">
      <c r="A80"/>
      <c r="B80" s="1"/>
      <c r="C80" s="1"/>
      <c r="D80" s="1"/>
    </row>
    <row r="81" spans="1:4" x14ac:dyDescent="0.3">
      <c r="A81"/>
      <c r="B81" s="1"/>
      <c r="C81" s="1"/>
      <c r="D81" s="1"/>
    </row>
    <row r="82" spans="1:4" x14ac:dyDescent="0.3">
      <c r="A82"/>
      <c r="B82" s="1"/>
      <c r="C82" s="1"/>
      <c r="D82" s="1"/>
    </row>
    <row r="83" spans="1:4" x14ac:dyDescent="0.3">
      <c r="A83"/>
      <c r="B83" s="1"/>
      <c r="C83" s="1"/>
      <c r="D83" s="1"/>
    </row>
    <row r="84" spans="1:4" x14ac:dyDescent="0.3">
      <c r="A84"/>
      <c r="B84" s="1"/>
      <c r="C84" s="1"/>
      <c r="D84" s="1"/>
    </row>
    <row r="85" spans="1:4" x14ac:dyDescent="0.3">
      <c r="A85"/>
      <c r="B85" s="1"/>
      <c r="C85" s="1"/>
      <c r="D85" s="1"/>
    </row>
    <row r="86" spans="1:4" x14ac:dyDescent="0.3">
      <c r="A86"/>
      <c r="B86" s="1"/>
      <c r="C86" s="1"/>
      <c r="D86" s="1"/>
    </row>
    <row r="87" spans="1:4" x14ac:dyDescent="0.3">
      <c r="A87"/>
      <c r="B87" s="1"/>
      <c r="C87" s="1"/>
      <c r="D87" s="1"/>
    </row>
    <row r="88" spans="1:4" x14ac:dyDescent="0.3">
      <c r="A88"/>
      <c r="B88" s="1"/>
      <c r="C88" s="1"/>
      <c r="D88" s="1"/>
    </row>
    <row r="89" spans="1:4" x14ac:dyDescent="0.3">
      <c r="A89"/>
      <c r="B89" s="1"/>
      <c r="C89" s="1"/>
      <c r="D89" s="1"/>
    </row>
    <row r="90" spans="1:4" x14ac:dyDescent="0.3">
      <c r="A90"/>
      <c r="B90" s="1"/>
      <c r="C90" s="1"/>
      <c r="D90" s="1"/>
    </row>
    <row r="91" spans="1:4" x14ac:dyDescent="0.3">
      <c r="A91"/>
      <c r="B91" s="1"/>
      <c r="C91" s="1"/>
      <c r="D91" s="1"/>
    </row>
    <row r="92" spans="1:4" x14ac:dyDescent="0.3">
      <c r="A92"/>
      <c r="B92" s="1"/>
      <c r="C92" s="1"/>
      <c r="D92" s="1"/>
    </row>
    <row r="93" spans="1:4" x14ac:dyDescent="0.3">
      <c r="A93"/>
      <c r="B93" s="1"/>
      <c r="C93" s="1"/>
      <c r="D93" s="1"/>
    </row>
    <row r="94" spans="1:4" x14ac:dyDescent="0.3">
      <c r="A94"/>
      <c r="B94" s="1"/>
      <c r="C94" s="1"/>
      <c r="D94" s="1"/>
    </row>
    <row r="95" spans="1:4" x14ac:dyDescent="0.3">
      <c r="A95"/>
      <c r="B95" s="1"/>
      <c r="C95" s="1"/>
      <c r="D95" s="1"/>
    </row>
    <row r="96" spans="1:4" x14ac:dyDescent="0.3">
      <c r="A96"/>
      <c r="B96" s="1"/>
      <c r="C96" s="1"/>
      <c r="D96" s="1"/>
    </row>
    <row r="97" spans="1:4" x14ac:dyDescent="0.3">
      <c r="A97"/>
      <c r="B97" s="1"/>
      <c r="C97" s="1"/>
      <c r="D97" s="1"/>
    </row>
    <row r="98" spans="1:4" x14ac:dyDescent="0.3">
      <c r="A98"/>
      <c r="B98" s="1"/>
      <c r="C98" s="1"/>
      <c r="D98" s="1"/>
    </row>
    <row r="99" spans="1:4" x14ac:dyDescent="0.3">
      <c r="A99"/>
      <c r="B99" s="1"/>
      <c r="C99" s="1"/>
      <c r="D99" s="1"/>
    </row>
    <row r="100" spans="1:4" x14ac:dyDescent="0.3">
      <c r="A100"/>
      <c r="B100" s="1"/>
      <c r="C100" s="1"/>
      <c r="D100" s="1"/>
    </row>
    <row r="101" spans="1:4" x14ac:dyDescent="0.3">
      <c r="A101"/>
      <c r="B101" s="1"/>
      <c r="C101" s="1"/>
      <c r="D101" s="1"/>
    </row>
    <row r="102" spans="1:4" x14ac:dyDescent="0.3">
      <c r="A102"/>
      <c r="B102" s="1"/>
      <c r="C102" s="1"/>
      <c r="D102" s="1"/>
    </row>
    <row r="103" spans="1:4" x14ac:dyDescent="0.3">
      <c r="A103"/>
      <c r="B103" s="1"/>
      <c r="C103" s="1"/>
      <c r="D103" s="1"/>
    </row>
    <row r="104" spans="1:4" x14ac:dyDescent="0.3">
      <c r="A104"/>
      <c r="B104" s="1"/>
      <c r="C104" s="1"/>
      <c r="D104" s="1"/>
    </row>
    <row r="105" spans="1:4" x14ac:dyDescent="0.3">
      <c r="A105"/>
      <c r="B105" s="1"/>
      <c r="C105" s="1"/>
      <c r="D105" s="1"/>
    </row>
    <row r="106" spans="1:4" x14ac:dyDescent="0.3">
      <c r="A106"/>
      <c r="B106" s="1"/>
      <c r="C106" s="1"/>
      <c r="D106" s="1"/>
    </row>
    <row r="107" spans="1:4" x14ac:dyDescent="0.3">
      <c r="A107"/>
      <c r="B107" s="1"/>
      <c r="C107" s="1"/>
      <c r="D107" s="1"/>
    </row>
    <row r="108" spans="1:4" x14ac:dyDescent="0.3">
      <c r="A108"/>
      <c r="B108" s="1"/>
      <c r="C108" s="1"/>
      <c r="D108" s="1"/>
    </row>
    <row r="109" spans="1:4" x14ac:dyDescent="0.3">
      <c r="A109"/>
      <c r="B109" s="1"/>
      <c r="C109" s="1"/>
      <c r="D109" s="1"/>
    </row>
    <row r="110" spans="1:4" x14ac:dyDescent="0.3">
      <c r="A110"/>
      <c r="B110" s="1"/>
      <c r="C110" s="1"/>
      <c r="D110" s="1"/>
    </row>
    <row r="111" spans="1:4" x14ac:dyDescent="0.3">
      <c r="A111"/>
      <c r="B111" s="1"/>
      <c r="C111" s="1"/>
      <c r="D111" s="1"/>
    </row>
    <row r="112" spans="1:4" x14ac:dyDescent="0.3">
      <c r="A112"/>
      <c r="B112" s="1"/>
      <c r="C112" s="1"/>
      <c r="D112" s="1"/>
    </row>
    <row r="113" spans="1:4" x14ac:dyDescent="0.3">
      <c r="A113"/>
      <c r="B113" s="1"/>
      <c r="C113" s="1"/>
      <c r="D113" s="1"/>
    </row>
    <row r="114" spans="1:4" x14ac:dyDescent="0.3">
      <c r="A114"/>
      <c r="B114" s="1"/>
      <c r="C114" s="1"/>
      <c r="D114" s="1"/>
    </row>
    <row r="115" spans="1:4" x14ac:dyDescent="0.3">
      <c r="A115"/>
      <c r="B115" s="1"/>
      <c r="C115" s="1"/>
      <c r="D115" s="1"/>
    </row>
    <row r="116" spans="1:4" x14ac:dyDescent="0.3">
      <c r="A116"/>
      <c r="B116" s="1"/>
      <c r="C116" s="1"/>
      <c r="D116" s="1"/>
    </row>
    <row r="117" spans="1:4" x14ac:dyDescent="0.3">
      <c r="A117"/>
      <c r="B117" s="1"/>
      <c r="C117" s="1"/>
      <c r="D117" s="1"/>
    </row>
    <row r="118" spans="1:4" x14ac:dyDescent="0.3">
      <c r="A118"/>
      <c r="B118" s="1"/>
      <c r="C118" s="1"/>
      <c r="D118" s="1"/>
    </row>
    <row r="119" spans="1:4" x14ac:dyDescent="0.3">
      <c r="A119"/>
      <c r="B119" s="1"/>
      <c r="C119" s="1"/>
      <c r="D119" s="1"/>
    </row>
    <row r="120" spans="1:4" x14ac:dyDescent="0.3">
      <c r="A120"/>
      <c r="B120" s="1"/>
      <c r="C120" s="1"/>
      <c r="D120" s="1"/>
    </row>
    <row r="121" spans="1:4" x14ac:dyDescent="0.3">
      <c r="A121"/>
      <c r="B121" s="1"/>
      <c r="C121" s="1"/>
      <c r="D121" s="1"/>
    </row>
    <row r="122" spans="1:4" x14ac:dyDescent="0.3">
      <c r="A122"/>
      <c r="B122" s="1"/>
      <c r="C122" s="1"/>
      <c r="D122" s="1"/>
    </row>
    <row r="123" spans="1:4" x14ac:dyDescent="0.3">
      <c r="A123"/>
      <c r="B123" s="1"/>
      <c r="C123" s="1"/>
      <c r="D123" s="1"/>
    </row>
    <row r="124" spans="1:4" x14ac:dyDescent="0.3">
      <c r="A124"/>
      <c r="B124" s="1"/>
      <c r="C124" s="1"/>
      <c r="D124" s="1"/>
    </row>
    <row r="125" spans="1:4" x14ac:dyDescent="0.3">
      <c r="A125"/>
      <c r="B125" s="1"/>
      <c r="C125" s="1"/>
      <c r="D125" s="1"/>
    </row>
    <row r="126" spans="1:4" x14ac:dyDescent="0.3">
      <c r="A126"/>
      <c r="B126" s="1"/>
      <c r="C126" s="1"/>
      <c r="D126" s="1"/>
    </row>
    <row r="127" spans="1:4" x14ac:dyDescent="0.3">
      <c r="A127"/>
      <c r="B127" s="1"/>
      <c r="C127" s="1"/>
      <c r="D127" s="1"/>
    </row>
    <row r="128" spans="1:4" x14ac:dyDescent="0.3">
      <c r="A128"/>
      <c r="B128" s="1"/>
      <c r="C128" s="1"/>
      <c r="D128" s="1"/>
    </row>
    <row r="129" spans="1:4" x14ac:dyDescent="0.3">
      <c r="A129"/>
      <c r="B129" s="1"/>
      <c r="C129" s="1"/>
      <c r="D129" s="1"/>
    </row>
    <row r="130" spans="1:4" x14ac:dyDescent="0.3">
      <c r="A130"/>
      <c r="B130" s="1"/>
      <c r="C130" s="1"/>
      <c r="D130" s="1"/>
    </row>
    <row r="131" spans="1:4" x14ac:dyDescent="0.3">
      <c r="A131"/>
      <c r="B131" s="1"/>
      <c r="C131" s="1"/>
      <c r="D131" s="1"/>
    </row>
    <row r="132" spans="1:4" x14ac:dyDescent="0.3">
      <c r="A132"/>
      <c r="B132" s="1"/>
      <c r="C132" s="1"/>
      <c r="D132" s="1"/>
    </row>
    <row r="133" spans="1:4" x14ac:dyDescent="0.3">
      <c r="A133"/>
      <c r="B133" s="1"/>
      <c r="C133" s="1"/>
      <c r="D133" s="1"/>
    </row>
    <row r="134" spans="1:4" x14ac:dyDescent="0.3">
      <c r="A134"/>
      <c r="B134" s="1"/>
      <c r="C134" s="1"/>
      <c r="D134" s="1"/>
    </row>
    <row r="135" spans="1:4" x14ac:dyDescent="0.3">
      <c r="A135"/>
      <c r="B135" s="1"/>
      <c r="C135" s="1"/>
      <c r="D135" s="1"/>
    </row>
    <row r="136" spans="1:4" x14ac:dyDescent="0.3">
      <c r="A136"/>
      <c r="B136" s="1"/>
      <c r="C136" s="1"/>
      <c r="D136" s="1"/>
    </row>
    <row r="137" spans="1:4" x14ac:dyDescent="0.3">
      <c r="A137"/>
      <c r="B137" s="1"/>
      <c r="C137" s="1"/>
      <c r="D137" s="1"/>
    </row>
    <row r="138" spans="1:4" x14ac:dyDescent="0.3">
      <c r="A138"/>
      <c r="B138" s="1"/>
      <c r="C138" s="1"/>
      <c r="D138" s="1"/>
    </row>
    <row r="139" spans="1:4" x14ac:dyDescent="0.3">
      <c r="A139"/>
      <c r="B139" s="1"/>
      <c r="C139" s="1"/>
      <c r="D139" s="1"/>
    </row>
    <row r="140" spans="1:4" x14ac:dyDescent="0.3">
      <c r="A140"/>
      <c r="B140" s="1"/>
      <c r="C140" s="1"/>
      <c r="D140" s="1"/>
    </row>
    <row r="141" spans="1:4" x14ac:dyDescent="0.3">
      <c r="A141"/>
      <c r="B141" s="1"/>
      <c r="C141" s="1"/>
      <c r="D141" s="1"/>
    </row>
    <row r="142" spans="1:4" x14ac:dyDescent="0.3">
      <c r="A142"/>
      <c r="B142" s="1"/>
      <c r="C142" s="1"/>
      <c r="D142" s="1"/>
    </row>
    <row r="143" spans="1:4" x14ac:dyDescent="0.3">
      <c r="A143"/>
      <c r="B143" s="1"/>
      <c r="C143" s="1"/>
      <c r="D143" s="1"/>
    </row>
    <row r="144" spans="1:4" x14ac:dyDescent="0.3">
      <c r="A144"/>
      <c r="B144" s="1"/>
      <c r="C144" s="1"/>
      <c r="D144" s="1"/>
    </row>
    <row r="145" spans="1:4" x14ac:dyDescent="0.3">
      <c r="A145"/>
      <c r="B145" s="1"/>
      <c r="C145" s="1"/>
      <c r="D145" s="1"/>
    </row>
    <row r="146" spans="1:4" x14ac:dyDescent="0.3">
      <c r="A146"/>
      <c r="B146" s="1"/>
      <c r="C146" s="1"/>
      <c r="D146" s="1"/>
    </row>
    <row r="147" spans="1:4" x14ac:dyDescent="0.3">
      <c r="A147"/>
      <c r="B147" s="1"/>
      <c r="C147" s="1"/>
      <c r="D147" s="1"/>
    </row>
    <row r="148" spans="1:4" x14ac:dyDescent="0.3">
      <c r="A148"/>
      <c r="B148" s="1"/>
      <c r="C148" s="1"/>
      <c r="D148" s="1"/>
    </row>
    <row r="149" spans="1:4" x14ac:dyDescent="0.3">
      <c r="A149"/>
      <c r="B149" s="1"/>
      <c r="C149" s="1"/>
      <c r="D149" s="1"/>
    </row>
    <row r="150" spans="1:4" x14ac:dyDescent="0.3">
      <c r="A150"/>
      <c r="B150" s="1"/>
      <c r="C150" s="1"/>
      <c r="D150" s="1"/>
    </row>
    <row r="151" spans="1:4" x14ac:dyDescent="0.3">
      <c r="A151"/>
      <c r="B151" s="1"/>
      <c r="C151" s="1"/>
      <c r="D151" s="1"/>
    </row>
    <row r="152" spans="1:4" x14ac:dyDescent="0.3">
      <c r="A152"/>
      <c r="B152" s="1"/>
      <c r="C152" s="1"/>
      <c r="D152" s="1"/>
    </row>
    <row r="153" spans="1:4" x14ac:dyDescent="0.3">
      <c r="A153"/>
      <c r="B153" s="1"/>
      <c r="C153" s="1"/>
      <c r="D153" s="1"/>
    </row>
    <row r="154" spans="1:4" x14ac:dyDescent="0.3">
      <c r="A154"/>
      <c r="B154" s="1"/>
      <c r="C154" s="1"/>
      <c r="D154" s="1"/>
    </row>
    <row r="155" spans="1:4" x14ac:dyDescent="0.3">
      <c r="A155"/>
      <c r="B155" s="1"/>
      <c r="C155" s="1"/>
      <c r="D155" s="1"/>
    </row>
    <row r="156" spans="1:4" x14ac:dyDescent="0.3">
      <c r="A156"/>
      <c r="B156" s="1"/>
      <c r="C156" s="1"/>
      <c r="D156" s="1"/>
    </row>
    <row r="157" spans="1:4" x14ac:dyDescent="0.3">
      <c r="A157"/>
      <c r="B157" s="1"/>
      <c r="C157" s="1"/>
      <c r="D157" s="1"/>
    </row>
    <row r="158" spans="1:4" x14ac:dyDescent="0.3">
      <c r="A158"/>
      <c r="B158" s="1"/>
      <c r="C158" s="1"/>
      <c r="D158" s="1"/>
    </row>
    <row r="159" spans="1:4" x14ac:dyDescent="0.3">
      <c r="A159"/>
      <c r="B159" s="1"/>
      <c r="C159" s="1"/>
      <c r="D159" s="1"/>
    </row>
    <row r="160" spans="1:4" x14ac:dyDescent="0.3">
      <c r="A160"/>
      <c r="B160" s="1"/>
      <c r="C160" s="1"/>
      <c r="D160" s="1"/>
    </row>
    <row r="161" spans="1:4" x14ac:dyDescent="0.3">
      <c r="A161"/>
      <c r="B161" s="1"/>
      <c r="C161" s="1"/>
      <c r="D161" s="1"/>
    </row>
    <row r="162" spans="1:4" x14ac:dyDescent="0.3">
      <c r="A162"/>
      <c r="B162" s="1"/>
      <c r="C162" s="1"/>
      <c r="D162" s="1"/>
    </row>
    <row r="163" spans="1:4" x14ac:dyDescent="0.3">
      <c r="A163"/>
      <c r="B163" s="1"/>
      <c r="C163" s="1"/>
      <c r="D163" s="1"/>
    </row>
    <row r="164" spans="1:4" x14ac:dyDescent="0.3">
      <c r="A164"/>
      <c r="B164" s="1"/>
      <c r="C164" s="1"/>
      <c r="D164" s="1"/>
    </row>
    <row r="165" spans="1:4" x14ac:dyDescent="0.3">
      <c r="A165"/>
      <c r="B165" s="1"/>
      <c r="C165" s="1"/>
      <c r="D165" s="1"/>
    </row>
    <row r="166" spans="1:4" x14ac:dyDescent="0.3">
      <c r="A166"/>
      <c r="B166" s="1"/>
      <c r="C166" s="1"/>
      <c r="D166" s="1"/>
    </row>
    <row r="167" spans="1:4" x14ac:dyDescent="0.3">
      <c r="A167"/>
      <c r="B167" s="1"/>
      <c r="C167" s="1"/>
      <c r="D167" s="1"/>
    </row>
    <row r="168" spans="1:4" x14ac:dyDescent="0.3">
      <c r="A168"/>
      <c r="B168" s="1"/>
      <c r="C168" s="1"/>
      <c r="D168" s="1"/>
    </row>
    <row r="169" spans="1:4" x14ac:dyDescent="0.3">
      <c r="A169"/>
      <c r="B169" s="1"/>
      <c r="C169" s="1"/>
      <c r="D169" s="1"/>
    </row>
    <row r="170" spans="1:4" x14ac:dyDescent="0.3">
      <c r="A170"/>
      <c r="B170" s="1"/>
      <c r="C170" s="1"/>
      <c r="D170" s="1"/>
    </row>
    <row r="171" spans="1:4" x14ac:dyDescent="0.3">
      <c r="A171"/>
      <c r="B171" s="1"/>
      <c r="C171" s="1"/>
      <c r="D171" s="1"/>
    </row>
    <row r="172" spans="1:4" x14ac:dyDescent="0.3">
      <c r="A172"/>
      <c r="B172" s="1"/>
      <c r="C172" s="1"/>
      <c r="D172" s="1"/>
    </row>
    <row r="173" spans="1:4" x14ac:dyDescent="0.3">
      <c r="A173"/>
      <c r="B173" s="1"/>
      <c r="C173" s="1"/>
      <c r="D173" s="1"/>
    </row>
    <row r="174" spans="1:4" x14ac:dyDescent="0.3">
      <c r="A174"/>
      <c r="B174" s="1"/>
      <c r="C174" s="1"/>
      <c r="D174" s="1"/>
    </row>
    <row r="175" spans="1:4" x14ac:dyDescent="0.3">
      <c r="A175"/>
      <c r="B175" s="1"/>
      <c r="C175" s="1"/>
      <c r="D175" s="1"/>
    </row>
    <row r="176" spans="1:4" x14ac:dyDescent="0.3">
      <c r="A176"/>
    </row>
    <row r="177" spans="1:1" x14ac:dyDescent="0.3">
      <c r="A177"/>
    </row>
    <row r="178" spans="1:1" x14ac:dyDescent="0.3">
      <c r="A178"/>
    </row>
    <row r="179" spans="1:1" x14ac:dyDescent="0.3">
      <c r="A179"/>
    </row>
    <row r="180" spans="1:1" x14ac:dyDescent="0.3">
      <c r="A180"/>
    </row>
    <row r="181" spans="1:1" x14ac:dyDescent="0.3">
      <c r="A181"/>
    </row>
    <row r="182" spans="1:1" x14ac:dyDescent="0.3">
      <c r="A182"/>
    </row>
    <row r="183" spans="1:1" x14ac:dyDescent="0.3">
      <c r="A183"/>
    </row>
    <row r="184" spans="1:1" x14ac:dyDescent="0.3">
      <c r="A184"/>
    </row>
    <row r="185" spans="1:1" x14ac:dyDescent="0.3">
      <c r="A185"/>
    </row>
    <row r="186" spans="1:1" x14ac:dyDescent="0.3">
      <c r="A186"/>
    </row>
    <row r="187" spans="1:1" x14ac:dyDescent="0.3">
      <c r="A187"/>
    </row>
    <row r="188" spans="1:1" x14ac:dyDescent="0.3">
      <c r="A188"/>
    </row>
    <row r="189" spans="1:1" x14ac:dyDescent="0.3">
      <c r="A189"/>
    </row>
    <row r="190" spans="1:1" x14ac:dyDescent="0.3">
      <c r="A190"/>
    </row>
    <row r="191" spans="1:1" x14ac:dyDescent="0.3">
      <c r="A191"/>
    </row>
    <row r="192" spans="1:1" x14ac:dyDescent="0.3">
      <c r="A192"/>
    </row>
    <row r="193" spans="1:1" x14ac:dyDescent="0.3">
      <c r="A193"/>
    </row>
    <row r="194" spans="1:1" x14ac:dyDescent="0.3">
      <c r="A194"/>
    </row>
    <row r="195" spans="1:1" x14ac:dyDescent="0.3">
      <c r="A195"/>
    </row>
    <row r="196" spans="1:1" x14ac:dyDescent="0.3">
      <c r="A196"/>
    </row>
    <row r="197" spans="1:1" x14ac:dyDescent="0.3">
      <c r="A197"/>
    </row>
    <row r="198" spans="1:1" x14ac:dyDescent="0.3">
      <c r="A198"/>
    </row>
    <row r="199" spans="1:1" x14ac:dyDescent="0.3">
      <c r="A199"/>
    </row>
    <row r="200" spans="1:1" x14ac:dyDescent="0.3">
      <c r="A200"/>
    </row>
    <row r="201" spans="1:1" x14ac:dyDescent="0.3">
      <c r="A201"/>
    </row>
    <row r="202" spans="1:1" x14ac:dyDescent="0.3">
      <c r="A202"/>
    </row>
    <row r="203" spans="1:1" x14ac:dyDescent="0.3">
      <c r="A203"/>
    </row>
    <row r="204" spans="1:1" x14ac:dyDescent="0.3">
      <c r="A204"/>
    </row>
    <row r="205" spans="1:1" x14ac:dyDescent="0.3">
      <c r="A205"/>
    </row>
    <row r="206" spans="1:1" x14ac:dyDescent="0.3">
      <c r="A206"/>
    </row>
    <row r="207" spans="1:1" x14ac:dyDescent="0.3">
      <c r="A207"/>
    </row>
    <row r="208" spans="1:1" x14ac:dyDescent="0.3">
      <c r="A208"/>
    </row>
    <row r="209" spans="1:1" x14ac:dyDescent="0.3">
      <c r="A209"/>
    </row>
    <row r="210" spans="1:1" x14ac:dyDescent="0.3">
      <c r="A210"/>
    </row>
    <row r="211" spans="1:1" x14ac:dyDescent="0.3">
      <c r="A211"/>
    </row>
    <row r="212" spans="1:1" x14ac:dyDescent="0.3">
      <c r="A212"/>
    </row>
    <row r="213" spans="1:1" x14ac:dyDescent="0.3">
      <c r="A213"/>
    </row>
    <row r="214" spans="1:1" x14ac:dyDescent="0.3">
      <c r="A214"/>
    </row>
    <row r="215" spans="1:1" x14ac:dyDescent="0.3">
      <c r="A215"/>
    </row>
    <row r="216" spans="1:1" x14ac:dyDescent="0.3">
      <c r="A216"/>
    </row>
    <row r="217" spans="1:1" x14ac:dyDescent="0.3">
      <c r="A217"/>
    </row>
    <row r="218" spans="1:1" x14ac:dyDescent="0.3">
      <c r="A218"/>
    </row>
    <row r="219" spans="1:1" x14ac:dyDescent="0.3">
      <c r="A219"/>
    </row>
    <row r="220" spans="1:1" x14ac:dyDescent="0.3">
      <c r="A220"/>
    </row>
    <row r="221" spans="1:1" x14ac:dyDescent="0.3">
      <c r="A221"/>
    </row>
    <row r="222" spans="1:1" x14ac:dyDescent="0.3">
      <c r="A222"/>
    </row>
    <row r="223" spans="1:1" x14ac:dyDescent="0.3">
      <c r="A223"/>
    </row>
    <row r="224" spans="1:1" x14ac:dyDescent="0.3">
      <c r="A224"/>
    </row>
    <row r="225" spans="1:1" x14ac:dyDescent="0.3">
      <c r="A225"/>
    </row>
    <row r="226" spans="1:1" x14ac:dyDescent="0.3">
      <c r="A226"/>
    </row>
    <row r="227" spans="1:1" x14ac:dyDescent="0.3">
      <c r="A227"/>
    </row>
    <row r="228" spans="1:1" x14ac:dyDescent="0.3">
      <c r="A228"/>
    </row>
    <row r="229" spans="1:1" x14ac:dyDescent="0.3">
      <c r="A229"/>
    </row>
    <row r="230" spans="1:1" x14ac:dyDescent="0.3">
      <c r="A230"/>
    </row>
    <row r="231" spans="1:1" x14ac:dyDescent="0.3">
      <c r="A231"/>
    </row>
    <row r="232" spans="1:1" x14ac:dyDescent="0.3">
      <c r="A232"/>
    </row>
    <row r="233" spans="1:1" x14ac:dyDescent="0.3">
      <c r="A233"/>
    </row>
    <row r="234" spans="1:1" x14ac:dyDescent="0.3">
      <c r="A234"/>
    </row>
    <row r="235" spans="1:1" x14ac:dyDescent="0.3">
      <c r="A235"/>
    </row>
    <row r="236" spans="1:1" x14ac:dyDescent="0.3">
      <c r="A236"/>
    </row>
    <row r="237" spans="1:1" x14ac:dyDescent="0.3">
      <c r="A237"/>
    </row>
    <row r="238" spans="1:1" x14ac:dyDescent="0.3">
      <c r="A238"/>
    </row>
    <row r="239" spans="1:1" x14ac:dyDescent="0.3">
      <c r="A239"/>
    </row>
    <row r="240" spans="1:1" x14ac:dyDescent="0.3">
      <c r="A240"/>
    </row>
    <row r="241" spans="1:1" x14ac:dyDescent="0.3">
      <c r="A241"/>
    </row>
    <row r="242" spans="1:1" x14ac:dyDescent="0.3">
      <c r="A242"/>
    </row>
    <row r="243" spans="1:1" x14ac:dyDescent="0.3">
      <c r="A243"/>
    </row>
    <row r="244" spans="1:1" x14ac:dyDescent="0.3">
      <c r="A244"/>
    </row>
    <row r="245" spans="1:1" x14ac:dyDescent="0.3">
      <c r="A245"/>
    </row>
    <row r="246" spans="1:1" x14ac:dyDescent="0.3">
      <c r="A246"/>
    </row>
    <row r="247" spans="1:1" x14ac:dyDescent="0.3">
      <c r="A247"/>
    </row>
  </sheetData>
  <mergeCells count="1">
    <mergeCell ref="B1:AH1"/>
  </mergeCells>
  <pageMargins left="0.7" right="0.7" top="0.75" bottom="0.75" header="0.3" footer="0.3"/>
  <legacyDrawing r:id="rId1"/>
</worksheet>
</file>

<file path=xl/worksheets/sheet1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D00-000000000000}">
  <sheetPr codeName="Sheet115">
    <tabColor theme="2" tint="-0.499984740745262"/>
  </sheetPr>
  <dimension ref="A1:BQ247"/>
  <sheetViews>
    <sheetView workbookViewId="0">
      <selection activeCell="B4" sqref="B4:AQ175"/>
    </sheetView>
  </sheetViews>
  <sheetFormatPr defaultColWidth="9.44140625" defaultRowHeight="14.4" x14ac:dyDescent="0.3"/>
  <cols>
    <col min="1" max="1" width="14.44140625" style="37" bestFit="1" customWidth="1"/>
    <col min="2" max="4" width="9.44140625" style="185"/>
  </cols>
  <sheetData>
    <row r="1" spans="1:69" s="37" customFormat="1" x14ac:dyDescent="0.3">
      <c r="A1" s="253"/>
      <c r="B1" s="880" t="s">
        <v>575</v>
      </c>
      <c r="C1" s="881"/>
      <c r="D1" s="881"/>
      <c r="E1" s="881"/>
      <c r="F1" s="881"/>
      <c r="G1" s="881"/>
      <c r="H1" s="881"/>
      <c r="I1" s="881"/>
      <c r="J1" s="881"/>
      <c r="K1" s="881"/>
      <c r="L1" s="881"/>
      <c r="M1" s="881"/>
      <c r="N1" s="881"/>
      <c r="O1" s="881"/>
      <c r="P1" s="881"/>
      <c r="Q1" s="881"/>
      <c r="R1" s="881"/>
      <c r="S1" s="881"/>
      <c r="T1" s="881"/>
      <c r="U1" s="881"/>
      <c r="V1" s="881"/>
      <c r="W1" s="881"/>
      <c r="X1" s="881"/>
      <c r="Y1" s="881"/>
      <c r="Z1" s="881"/>
      <c r="AA1" s="881"/>
      <c r="AB1" s="881"/>
      <c r="AC1" s="881"/>
      <c r="AD1" s="881"/>
      <c r="AE1" s="881"/>
      <c r="AF1" s="881"/>
      <c r="AG1" s="881"/>
      <c r="AH1" s="881"/>
      <c r="AI1" s="254"/>
      <c r="AJ1" s="254"/>
      <c r="AK1" s="254"/>
      <c r="AL1" s="254"/>
      <c r="AM1" s="254"/>
      <c r="AN1" s="254"/>
      <c r="AO1" s="254"/>
      <c r="AP1" s="254"/>
      <c r="AQ1" s="254"/>
      <c r="AR1" s="254"/>
      <c r="AS1" s="254"/>
      <c r="AT1" s="254"/>
      <c r="AU1" s="254"/>
      <c r="AV1" s="254"/>
      <c r="AW1" s="254"/>
      <c r="AX1" s="254"/>
      <c r="AY1" s="254"/>
      <c r="AZ1" s="254"/>
      <c r="BA1" s="254"/>
      <c r="BB1" s="254"/>
      <c r="BC1" s="254"/>
      <c r="BD1" s="254"/>
      <c r="BE1" s="254"/>
      <c r="BF1" s="254"/>
      <c r="BG1" s="254"/>
      <c r="BH1" s="254"/>
      <c r="BI1" s="254"/>
      <c r="BJ1" s="254"/>
      <c r="BK1" s="254"/>
      <c r="BL1" s="254"/>
      <c r="BM1" s="254"/>
      <c r="BN1" s="254"/>
      <c r="BO1" s="254"/>
      <c r="BP1" s="254"/>
      <c r="BQ1" s="254"/>
    </row>
    <row r="2" spans="1:69" s="37" customFormat="1" x14ac:dyDescent="0.3">
      <c r="A2" s="253"/>
      <c r="B2" s="254" t="s">
        <v>288</v>
      </c>
      <c r="C2" s="254" t="s">
        <v>287</v>
      </c>
      <c r="D2" s="254" t="s">
        <v>289</v>
      </c>
      <c r="E2" s="254">
        <v>1991</v>
      </c>
      <c r="F2" s="254">
        <v>1992</v>
      </c>
      <c r="G2" s="254">
        <v>1993</v>
      </c>
      <c r="H2" s="254">
        <v>1994</v>
      </c>
      <c r="I2" s="254">
        <v>1995</v>
      </c>
      <c r="J2" s="254">
        <v>1996</v>
      </c>
      <c r="K2" s="254">
        <v>1997</v>
      </c>
      <c r="L2" s="254">
        <v>1998</v>
      </c>
      <c r="M2" s="254">
        <v>1999</v>
      </c>
      <c r="N2" s="254">
        <v>2000</v>
      </c>
      <c r="O2" s="254">
        <v>2001</v>
      </c>
      <c r="P2" s="254">
        <v>2002</v>
      </c>
      <c r="Q2" s="254">
        <v>2003</v>
      </c>
      <c r="R2" s="254">
        <v>2004</v>
      </c>
      <c r="S2" s="254">
        <v>2005</v>
      </c>
      <c r="T2" s="254">
        <v>2006</v>
      </c>
      <c r="U2" s="254">
        <v>2007</v>
      </c>
      <c r="V2" s="254">
        <v>2008</v>
      </c>
      <c r="W2" s="254">
        <v>2009</v>
      </c>
      <c r="X2" s="254">
        <v>2010</v>
      </c>
      <c r="Y2" s="254">
        <v>2011</v>
      </c>
      <c r="Z2" s="254">
        <v>2012</v>
      </c>
      <c r="AA2" s="254">
        <v>2013</v>
      </c>
      <c r="AB2" s="254">
        <v>2014</v>
      </c>
      <c r="AC2" s="254">
        <v>2015</v>
      </c>
      <c r="AD2" s="254">
        <v>2016</v>
      </c>
      <c r="AE2" s="254">
        <v>2017</v>
      </c>
      <c r="AF2" s="254">
        <v>2018</v>
      </c>
      <c r="AG2" s="254">
        <v>2019</v>
      </c>
      <c r="AH2" s="254">
        <v>2020</v>
      </c>
      <c r="AI2" s="254"/>
      <c r="AJ2" s="254"/>
      <c r="AK2" s="254"/>
      <c r="AL2" s="254"/>
      <c r="AM2" s="254"/>
      <c r="AN2" s="254"/>
      <c r="AO2" s="254"/>
      <c r="AP2" s="254"/>
      <c r="AQ2" s="254"/>
      <c r="AR2" s="254"/>
      <c r="AS2" s="254"/>
      <c r="AT2" s="254"/>
      <c r="AU2" s="254"/>
      <c r="AV2" s="254"/>
      <c r="AW2" s="254"/>
      <c r="AX2" s="254"/>
      <c r="AY2" s="254"/>
      <c r="AZ2" s="254"/>
      <c r="BA2" s="254"/>
      <c r="BB2" s="254"/>
      <c r="BC2" s="254"/>
      <c r="BD2" s="254"/>
      <c r="BE2" s="254"/>
      <c r="BF2" s="254"/>
      <c r="BG2" s="254"/>
      <c r="BH2" s="254"/>
      <c r="BI2" s="254"/>
      <c r="BJ2" s="254"/>
      <c r="BK2" s="254"/>
      <c r="BL2" s="254"/>
      <c r="BM2" s="254"/>
      <c r="BN2" s="254"/>
      <c r="BO2" s="254"/>
      <c r="BP2" s="254"/>
      <c r="BQ2" s="254"/>
    </row>
    <row r="3" spans="1:69" s="27" customFormat="1" x14ac:dyDescent="0.3">
      <c r="A3" s="255"/>
      <c r="B3" s="256" t="s">
        <v>323</v>
      </c>
      <c r="C3" s="256" t="s">
        <v>324</v>
      </c>
      <c r="D3" s="256" t="s">
        <v>325</v>
      </c>
      <c r="E3" s="256" t="s">
        <v>326</v>
      </c>
      <c r="F3" s="256" t="s">
        <v>327</v>
      </c>
      <c r="G3" s="256" t="s">
        <v>328</v>
      </c>
      <c r="H3" s="256" t="s">
        <v>329</v>
      </c>
      <c r="I3" s="256" t="s">
        <v>330</v>
      </c>
      <c r="J3" s="256" t="s">
        <v>331</v>
      </c>
      <c r="K3" s="256" t="s">
        <v>332</v>
      </c>
      <c r="L3" s="256" t="s">
        <v>333</v>
      </c>
      <c r="M3" s="256" t="s">
        <v>334</v>
      </c>
      <c r="N3" s="256" t="s">
        <v>335</v>
      </c>
      <c r="O3" s="256" t="s">
        <v>336</v>
      </c>
      <c r="P3" s="256" t="s">
        <v>337</v>
      </c>
      <c r="Q3" s="256" t="s">
        <v>338</v>
      </c>
      <c r="R3" s="256" t="s">
        <v>339</v>
      </c>
      <c r="S3" s="256" t="s">
        <v>340</v>
      </c>
      <c r="T3" s="256" t="s">
        <v>341</v>
      </c>
      <c r="U3" s="256" t="s">
        <v>342</v>
      </c>
      <c r="V3" s="256" t="s">
        <v>343</v>
      </c>
      <c r="W3" s="256" t="s">
        <v>344</v>
      </c>
      <c r="X3" s="256" t="s">
        <v>345</v>
      </c>
      <c r="Y3" s="256" t="s">
        <v>346</v>
      </c>
      <c r="Z3" s="256" t="s">
        <v>347</v>
      </c>
      <c r="AA3" s="256" t="s">
        <v>348</v>
      </c>
      <c r="AB3" s="256" t="s">
        <v>349</v>
      </c>
      <c r="AC3" s="256" t="s">
        <v>350</v>
      </c>
      <c r="AD3" s="256" t="s">
        <v>351</v>
      </c>
      <c r="AE3" s="256" t="s">
        <v>352</v>
      </c>
      <c r="AF3" s="256" t="s">
        <v>353</v>
      </c>
      <c r="AG3" s="256" t="s">
        <v>354</v>
      </c>
      <c r="AH3" s="256" t="s">
        <v>355</v>
      </c>
      <c r="AI3" s="256"/>
      <c r="AJ3" s="256"/>
      <c r="AK3" s="256"/>
      <c r="AL3" s="256"/>
      <c r="AM3" s="256"/>
      <c r="AN3" s="256"/>
      <c r="AO3" s="256"/>
      <c r="AP3" s="256"/>
      <c r="AQ3" s="256"/>
      <c r="AR3" s="256"/>
      <c r="AS3" s="256"/>
      <c r="AT3" s="256"/>
      <c r="AU3" s="256"/>
      <c r="AV3" s="256"/>
      <c r="AW3" s="256"/>
      <c r="AX3" s="256"/>
      <c r="AY3" s="256"/>
      <c r="AZ3" s="256"/>
      <c r="BA3" s="256"/>
      <c r="BB3" s="256"/>
      <c r="BC3" s="256"/>
      <c r="BD3" s="256"/>
      <c r="BE3" s="256"/>
      <c r="BF3" s="256"/>
      <c r="BG3" s="256"/>
      <c r="BH3" s="256"/>
      <c r="BI3" s="256"/>
      <c r="BJ3" s="256"/>
      <c r="BK3" s="256"/>
      <c r="BL3" s="256"/>
      <c r="BM3" s="256"/>
      <c r="BN3" s="256"/>
      <c r="BO3" s="256"/>
      <c r="BP3" s="256"/>
      <c r="BQ3" s="256"/>
    </row>
    <row r="4" spans="1:69" x14ac:dyDescent="0.3">
      <c r="A4" s="257">
        <f ca="1">DATE(LOOKUP(Comparison!$D$3,TimestepID,StartYear),1,1)</f>
        <v>46023</v>
      </c>
      <c r="B4" s="1">
        <v>0</v>
      </c>
      <c r="C4" s="1">
        <v>0</v>
      </c>
      <c r="D4" s="1">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row>
    <row r="5" spans="1:69" x14ac:dyDescent="0.3">
      <c r="A5" s="257">
        <f ca="1">IF(EDATE($A$4,12)&lt;=EDATE(DATE(LOOKUP(Comparison!$D$3,TimestepID,StartYear),1,1),(LOOKUP(Comparison!$B$6,TimestepID,Duration)-1)),EDATE(A4,12),"")</f>
        <v>46388</v>
      </c>
      <c r="B5" s="1">
        <v>0</v>
      </c>
      <c r="C5" s="1">
        <v>0</v>
      </c>
      <c r="D5" s="1">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row>
    <row r="6" spans="1:69" x14ac:dyDescent="0.3">
      <c r="A6" s="257">
        <f ca="1">IF(EDATE($A$4,24)&lt;=EDATE(DATE(LOOKUP(Comparison!$D$3,TimestepID,StartYear),12,31),(LOOKUP(Comparison!$B$6,TimestepID,Duration)-1)),EDATE(A5,12),"")</f>
        <v>46753</v>
      </c>
      <c r="B6" s="1">
        <v>0</v>
      </c>
      <c r="C6" s="1">
        <v>1</v>
      </c>
      <c r="D6" s="1">
        <v>0</v>
      </c>
      <c r="E6">
        <v>1</v>
      </c>
      <c r="F6">
        <v>0</v>
      </c>
      <c r="G6">
        <v>1</v>
      </c>
      <c r="H6">
        <v>0</v>
      </c>
      <c r="I6">
        <v>0</v>
      </c>
      <c r="J6">
        <v>0</v>
      </c>
      <c r="K6">
        <v>0</v>
      </c>
      <c r="L6">
        <v>0</v>
      </c>
      <c r="M6">
        <v>1</v>
      </c>
      <c r="N6">
        <v>1</v>
      </c>
      <c r="O6">
        <v>1</v>
      </c>
      <c r="P6">
        <v>1</v>
      </c>
      <c r="Q6">
        <v>1</v>
      </c>
      <c r="R6">
        <v>0</v>
      </c>
      <c r="S6">
        <v>1</v>
      </c>
      <c r="T6">
        <v>1</v>
      </c>
      <c r="U6">
        <v>0</v>
      </c>
      <c r="V6">
        <v>1</v>
      </c>
      <c r="W6">
        <v>1</v>
      </c>
      <c r="X6">
        <v>0</v>
      </c>
      <c r="Y6">
        <v>1</v>
      </c>
      <c r="Z6">
        <v>1</v>
      </c>
      <c r="AA6">
        <v>1</v>
      </c>
      <c r="AB6">
        <v>1</v>
      </c>
      <c r="AC6">
        <v>0</v>
      </c>
      <c r="AD6">
        <v>0</v>
      </c>
      <c r="AE6">
        <v>1</v>
      </c>
      <c r="AF6">
        <v>0</v>
      </c>
      <c r="AG6">
        <v>1</v>
      </c>
      <c r="AH6">
        <v>1</v>
      </c>
    </row>
    <row r="7" spans="1:69" x14ac:dyDescent="0.3">
      <c r="A7" s="257">
        <f ca="1">IF(EDATE($A$4,36)&lt;=EDATE(DATE(LOOKUP(Comparison!$D$3,TimestepID,StartYear),1,1),(LOOKUP(Comparison!$B$6,TimestepID,Duration)-1)),EDATE(A6,12),"")</f>
        <v>47119</v>
      </c>
      <c r="B7" s="1">
        <v>0</v>
      </c>
      <c r="C7" s="1">
        <v>1</v>
      </c>
      <c r="D7" s="1">
        <v>0</v>
      </c>
      <c r="E7">
        <v>0</v>
      </c>
      <c r="F7">
        <v>0</v>
      </c>
      <c r="G7">
        <v>0</v>
      </c>
      <c r="H7">
        <v>0</v>
      </c>
      <c r="I7">
        <v>0</v>
      </c>
      <c r="J7">
        <v>0</v>
      </c>
      <c r="K7">
        <v>0</v>
      </c>
      <c r="L7">
        <v>1</v>
      </c>
      <c r="M7">
        <v>1</v>
      </c>
      <c r="N7">
        <v>1</v>
      </c>
      <c r="O7">
        <v>1</v>
      </c>
      <c r="P7">
        <v>1</v>
      </c>
      <c r="Q7">
        <v>0</v>
      </c>
      <c r="R7">
        <v>0</v>
      </c>
      <c r="S7">
        <v>1</v>
      </c>
      <c r="T7">
        <v>0</v>
      </c>
      <c r="U7">
        <v>1</v>
      </c>
      <c r="V7">
        <v>0</v>
      </c>
      <c r="W7">
        <v>0</v>
      </c>
      <c r="X7">
        <v>0</v>
      </c>
      <c r="Y7">
        <v>1</v>
      </c>
      <c r="Z7">
        <v>1</v>
      </c>
      <c r="AA7">
        <v>0</v>
      </c>
      <c r="AB7">
        <v>1</v>
      </c>
      <c r="AC7">
        <v>0</v>
      </c>
      <c r="AD7">
        <v>0</v>
      </c>
      <c r="AE7">
        <v>1</v>
      </c>
      <c r="AF7">
        <v>1</v>
      </c>
      <c r="AG7">
        <v>1</v>
      </c>
      <c r="AH7">
        <v>1</v>
      </c>
    </row>
    <row r="8" spans="1:69" x14ac:dyDescent="0.3">
      <c r="A8" s="257">
        <f ca="1">IF(EDATE($A$4,48)&lt;=EDATE(DATE(LOOKUP(Comparison!$D$3,TimestepID,StartYear),1,1),(LOOKUP(Comparison!$B$6,TimestepID,Duration)-1)),EDATE(A7,12),"")</f>
        <v>47484</v>
      </c>
      <c r="B8" s="1">
        <v>1</v>
      </c>
      <c r="C8" s="1">
        <v>1</v>
      </c>
      <c r="D8" s="1">
        <v>0</v>
      </c>
      <c r="E8">
        <v>0</v>
      </c>
      <c r="F8">
        <v>0</v>
      </c>
      <c r="G8">
        <v>0</v>
      </c>
      <c r="H8">
        <v>0</v>
      </c>
      <c r="I8">
        <v>0</v>
      </c>
      <c r="J8">
        <v>0</v>
      </c>
      <c r="K8">
        <v>1</v>
      </c>
      <c r="L8">
        <v>1</v>
      </c>
      <c r="M8">
        <v>1</v>
      </c>
      <c r="N8">
        <v>1</v>
      </c>
      <c r="O8">
        <v>1</v>
      </c>
      <c r="P8">
        <v>0</v>
      </c>
      <c r="Q8">
        <v>0</v>
      </c>
      <c r="R8">
        <v>1</v>
      </c>
      <c r="S8">
        <v>0</v>
      </c>
      <c r="T8">
        <v>0</v>
      </c>
      <c r="U8">
        <v>1</v>
      </c>
      <c r="V8">
        <v>0</v>
      </c>
      <c r="W8">
        <v>0</v>
      </c>
      <c r="X8">
        <v>1</v>
      </c>
      <c r="Y8">
        <v>1</v>
      </c>
      <c r="Z8">
        <v>1</v>
      </c>
      <c r="AA8">
        <v>0</v>
      </c>
      <c r="AB8">
        <v>0</v>
      </c>
      <c r="AC8">
        <v>0</v>
      </c>
      <c r="AD8">
        <v>0</v>
      </c>
      <c r="AE8">
        <v>1</v>
      </c>
      <c r="AF8">
        <v>1</v>
      </c>
      <c r="AG8">
        <v>1</v>
      </c>
      <c r="AH8">
        <v>0</v>
      </c>
    </row>
    <row r="9" spans="1:69" x14ac:dyDescent="0.3">
      <c r="A9" s="257">
        <f ca="1">IF(EDATE($A$4,48)&lt;=EDATE(DATE(LOOKUP(Comparison!$D$3,TimestepID,StartYear),1,1),(LOOKUP(Comparison!$B$6,TimestepID,Duration)-1)),EDATE(A8,12),"")</f>
        <v>47849</v>
      </c>
      <c r="B9" s="1">
        <v>0</v>
      </c>
      <c r="C9" s="1">
        <v>1</v>
      </c>
      <c r="D9" s="1">
        <v>1</v>
      </c>
      <c r="E9">
        <v>0</v>
      </c>
      <c r="F9">
        <v>0</v>
      </c>
      <c r="G9">
        <v>0</v>
      </c>
      <c r="H9">
        <v>0</v>
      </c>
      <c r="I9">
        <v>0</v>
      </c>
      <c r="J9">
        <v>0</v>
      </c>
      <c r="K9">
        <v>1</v>
      </c>
      <c r="L9">
        <v>1</v>
      </c>
      <c r="M9">
        <v>1</v>
      </c>
      <c r="N9">
        <v>1</v>
      </c>
      <c r="O9">
        <v>1</v>
      </c>
      <c r="P9">
        <v>0</v>
      </c>
      <c r="Q9">
        <v>0</v>
      </c>
      <c r="R9">
        <v>0</v>
      </c>
      <c r="S9">
        <v>1</v>
      </c>
      <c r="T9">
        <v>0</v>
      </c>
      <c r="U9">
        <v>0</v>
      </c>
      <c r="V9">
        <v>0</v>
      </c>
      <c r="W9">
        <v>1</v>
      </c>
      <c r="X9">
        <v>0</v>
      </c>
      <c r="Y9">
        <v>1</v>
      </c>
      <c r="Z9">
        <v>1</v>
      </c>
      <c r="AA9">
        <v>0</v>
      </c>
      <c r="AB9">
        <v>0</v>
      </c>
      <c r="AC9">
        <v>0</v>
      </c>
      <c r="AD9">
        <v>0</v>
      </c>
      <c r="AE9">
        <v>1</v>
      </c>
      <c r="AF9">
        <v>0</v>
      </c>
      <c r="AG9">
        <v>0</v>
      </c>
      <c r="AH9">
        <v>0</v>
      </c>
    </row>
    <row r="10" spans="1:69" x14ac:dyDescent="0.3">
      <c r="A10" s="257">
        <f ca="1">IF(EDATE($A$4,48)&lt;=EDATE(DATE(LOOKUP(Comparison!$D$3,TimestepID,StartYear),1,1),(LOOKUP(Comparison!$B$6,TimestepID,Duration)-1)),EDATE(A9,12),"")</f>
        <v>48214</v>
      </c>
      <c r="B10" s="1"/>
      <c r="C10" s="1"/>
      <c r="D10" s="1"/>
    </row>
    <row r="11" spans="1:69" x14ac:dyDescent="0.3">
      <c r="A11" s="257">
        <f ca="1">IF(EDATE($A$4,48)&lt;=EDATE(DATE(LOOKUP(Comparison!$D$3,TimestepID,StartYear),1,1),(LOOKUP(Comparison!$B$6,TimestepID,Duration)-1)),EDATE(A10,12),"")</f>
        <v>48580</v>
      </c>
      <c r="B11" s="1"/>
      <c r="C11" s="1"/>
      <c r="D11" s="1"/>
    </row>
    <row r="12" spans="1:69" x14ac:dyDescent="0.3">
      <c r="A12" s="257">
        <f ca="1">IF(EDATE($A$4,48)&lt;=EDATE(DATE(LOOKUP(Comparison!$D$3,TimestepID,StartYear),1,1),(LOOKUP(Comparison!$B$6,TimestepID,Duration)-1)),EDATE(A11,12),"")</f>
        <v>48945</v>
      </c>
      <c r="B12" s="1"/>
      <c r="C12" s="1"/>
      <c r="D12" s="1"/>
    </row>
    <row r="13" spans="1:69" x14ac:dyDescent="0.3">
      <c r="A13" s="257"/>
      <c r="B13" s="1"/>
      <c r="C13" s="1"/>
      <c r="D13" s="1"/>
    </row>
    <row r="14" spans="1:69" x14ac:dyDescent="0.3">
      <c r="A14" s="257"/>
      <c r="B14" s="1"/>
      <c r="C14" s="1"/>
      <c r="D14" s="1"/>
    </row>
    <row r="15" spans="1:69" x14ac:dyDescent="0.3">
      <c r="A15" s="258"/>
      <c r="B15" s="1"/>
      <c r="C15" s="1"/>
      <c r="D15" s="1"/>
    </row>
    <row r="16" spans="1:69" x14ac:dyDescent="0.3">
      <c r="A16" s="36"/>
      <c r="B16" s="1"/>
      <c r="C16" s="1"/>
      <c r="D16" s="1"/>
    </row>
    <row r="17" spans="1:4" x14ac:dyDescent="0.3">
      <c r="A17" s="36"/>
      <c r="B17" s="1"/>
      <c r="C17" s="1"/>
      <c r="D17" s="1"/>
    </row>
    <row r="18" spans="1:4" x14ac:dyDescent="0.3">
      <c r="A18" s="36"/>
      <c r="B18" s="1"/>
      <c r="C18" s="1"/>
      <c r="D18" s="1"/>
    </row>
    <row r="19" spans="1:4" x14ac:dyDescent="0.3">
      <c r="A19" s="36"/>
      <c r="B19" s="1"/>
      <c r="C19" s="1"/>
      <c r="D19" s="1"/>
    </row>
    <row r="20" spans="1:4" x14ac:dyDescent="0.3">
      <c r="A20" s="36"/>
      <c r="B20" s="1"/>
      <c r="C20" s="1"/>
      <c r="D20" s="1"/>
    </row>
    <row r="21" spans="1:4" x14ac:dyDescent="0.3">
      <c r="A21" s="36"/>
      <c r="B21" s="1"/>
      <c r="C21" s="1"/>
      <c r="D21" s="1"/>
    </row>
    <row r="22" spans="1:4" x14ac:dyDescent="0.3">
      <c r="A22"/>
      <c r="B22" s="1"/>
      <c r="C22" s="1"/>
      <c r="D22" s="1"/>
    </row>
    <row r="23" spans="1:4" x14ac:dyDescent="0.3">
      <c r="A23"/>
      <c r="B23" s="1"/>
      <c r="C23" s="1"/>
      <c r="D23" s="1"/>
    </row>
    <row r="24" spans="1:4" x14ac:dyDescent="0.3">
      <c r="A24"/>
      <c r="B24" s="1"/>
      <c r="C24" s="1"/>
      <c r="D24" s="1"/>
    </row>
    <row r="25" spans="1:4" x14ac:dyDescent="0.3">
      <c r="A25"/>
      <c r="B25" s="1"/>
      <c r="C25" s="1"/>
      <c r="D25" s="1"/>
    </row>
    <row r="26" spans="1:4" x14ac:dyDescent="0.3">
      <c r="A26"/>
      <c r="B26" s="1"/>
      <c r="C26" s="1"/>
      <c r="D26" s="1"/>
    </row>
    <row r="27" spans="1:4" x14ac:dyDescent="0.3">
      <c r="A27"/>
      <c r="B27" s="1"/>
      <c r="C27" s="1"/>
      <c r="D27" s="1"/>
    </row>
    <row r="28" spans="1:4" x14ac:dyDescent="0.3">
      <c r="A28"/>
      <c r="B28" s="1"/>
      <c r="C28" s="1"/>
      <c r="D28" s="1"/>
    </row>
    <row r="29" spans="1:4" x14ac:dyDescent="0.3">
      <c r="A29"/>
      <c r="B29" s="1"/>
      <c r="C29" s="1"/>
      <c r="D29" s="1"/>
    </row>
    <row r="30" spans="1:4" x14ac:dyDescent="0.3">
      <c r="A30"/>
      <c r="B30" s="1"/>
      <c r="C30" s="1"/>
      <c r="D30" s="1"/>
    </row>
    <row r="31" spans="1:4" x14ac:dyDescent="0.3">
      <c r="A31"/>
      <c r="B31" s="1"/>
      <c r="C31" s="1"/>
      <c r="D31" s="1"/>
    </row>
    <row r="32" spans="1:4" x14ac:dyDescent="0.3">
      <c r="A32"/>
      <c r="B32" s="1"/>
      <c r="C32" s="1"/>
      <c r="D32" s="1"/>
    </row>
    <row r="33" spans="1:4" x14ac:dyDescent="0.3">
      <c r="A33"/>
      <c r="B33" s="1"/>
      <c r="C33" s="1"/>
      <c r="D33" s="1"/>
    </row>
    <row r="34" spans="1:4" x14ac:dyDescent="0.3">
      <c r="A34"/>
      <c r="B34" s="1"/>
      <c r="C34" s="1"/>
      <c r="D34" s="1"/>
    </row>
    <row r="35" spans="1:4" x14ac:dyDescent="0.3">
      <c r="A35"/>
      <c r="B35" s="1"/>
      <c r="C35" s="1"/>
      <c r="D35" s="1"/>
    </row>
    <row r="36" spans="1:4" x14ac:dyDescent="0.3">
      <c r="A36"/>
      <c r="B36" s="1"/>
      <c r="C36" s="1"/>
      <c r="D36" s="1"/>
    </row>
    <row r="37" spans="1:4" x14ac:dyDescent="0.3">
      <c r="A37"/>
      <c r="B37" s="1"/>
      <c r="C37" s="1"/>
      <c r="D37" s="1"/>
    </row>
    <row r="38" spans="1:4" x14ac:dyDescent="0.3">
      <c r="A38"/>
      <c r="B38" s="1"/>
      <c r="C38" s="1"/>
      <c r="D38" s="1"/>
    </row>
    <row r="39" spans="1:4" x14ac:dyDescent="0.3">
      <c r="A39"/>
      <c r="B39" s="1"/>
      <c r="C39" s="1"/>
      <c r="D39" s="1"/>
    </row>
    <row r="40" spans="1:4" x14ac:dyDescent="0.3">
      <c r="A40"/>
      <c r="B40" s="1"/>
      <c r="C40" s="1"/>
      <c r="D40" s="1"/>
    </row>
    <row r="41" spans="1:4" x14ac:dyDescent="0.3">
      <c r="A41"/>
      <c r="B41" s="1"/>
      <c r="C41" s="1"/>
      <c r="D41" s="1"/>
    </row>
    <row r="42" spans="1:4" x14ac:dyDescent="0.3">
      <c r="A42"/>
      <c r="B42" s="1"/>
      <c r="C42" s="1"/>
      <c r="D42" s="1"/>
    </row>
    <row r="43" spans="1:4" x14ac:dyDescent="0.3">
      <c r="A43"/>
      <c r="B43" s="1"/>
      <c r="C43" s="1"/>
      <c r="D43" s="1"/>
    </row>
    <row r="44" spans="1:4" x14ac:dyDescent="0.3">
      <c r="A44"/>
      <c r="B44" s="1"/>
      <c r="C44" s="1"/>
      <c r="D44" s="1"/>
    </row>
    <row r="45" spans="1:4" x14ac:dyDescent="0.3">
      <c r="A45"/>
      <c r="B45" s="1"/>
      <c r="C45" s="1"/>
      <c r="D45" s="1"/>
    </row>
    <row r="46" spans="1:4" x14ac:dyDescent="0.3">
      <c r="A46"/>
      <c r="B46" s="1"/>
      <c r="C46" s="1"/>
      <c r="D46" s="1"/>
    </row>
    <row r="47" spans="1:4" x14ac:dyDescent="0.3">
      <c r="A47"/>
      <c r="B47" s="1"/>
      <c r="C47" s="1"/>
      <c r="D47" s="1"/>
    </row>
    <row r="48" spans="1:4" x14ac:dyDescent="0.3">
      <c r="A48"/>
      <c r="B48" s="1"/>
      <c r="C48" s="1"/>
      <c r="D48" s="1"/>
    </row>
    <row r="49" spans="1:4" x14ac:dyDescent="0.3">
      <c r="A49"/>
      <c r="B49" s="1"/>
      <c r="C49" s="1"/>
      <c r="D49" s="1"/>
    </row>
    <row r="50" spans="1:4" x14ac:dyDescent="0.3">
      <c r="A50"/>
      <c r="B50" s="1"/>
      <c r="C50" s="1"/>
      <c r="D50" s="1"/>
    </row>
    <row r="51" spans="1:4" x14ac:dyDescent="0.3">
      <c r="A51"/>
      <c r="B51" s="1"/>
      <c r="C51" s="1"/>
      <c r="D51" s="1"/>
    </row>
    <row r="52" spans="1:4" x14ac:dyDescent="0.3">
      <c r="A52"/>
      <c r="B52" s="1"/>
      <c r="C52" s="1"/>
      <c r="D52" s="1"/>
    </row>
    <row r="53" spans="1:4" x14ac:dyDescent="0.3">
      <c r="A53"/>
      <c r="B53" s="1"/>
      <c r="C53" s="1"/>
      <c r="D53" s="1"/>
    </row>
    <row r="54" spans="1:4" x14ac:dyDescent="0.3">
      <c r="A54"/>
      <c r="B54" s="1"/>
      <c r="C54" s="1"/>
      <c r="D54" s="1"/>
    </row>
    <row r="55" spans="1:4" x14ac:dyDescent="0.3">
      <c r="A55"/>
      <c r="B55" s="1"/>
      <c r="C55" s="1"/>
      <c r="D55" s="1"/>
    </row>
    <row r="56" spans="1:4" x14ac:dyDescent="0.3">
      <c r="A56"/>
      <c r="B56" s="1"/>
      <c r="C56" s="1"/>
      <c r="D56" s="1"/>
    </row>
    <row r="57" spans="1:4" x14ac:dyDescent="0.3">
      <c r="A57"/>
      <c r="B57" s="1"/>
      <c r="C57" s="1"/>
      <c r="D57" s="1"/>
    </row>
    <row r="58" spans="1:4" x14ac:dyDescent="0.3">
      <c r="A58"/>
      <c r="B58" s="1"/>
      <c r="C58" s="1"/>
      <c r="D58" s="1"/>
    </row>
    <row r="59" spans="1:4" x14ac:dyDescent="0.3">
      <c r="A59"/>
      <c r="B59" s="1"/>
      <c r="C59" s="1"/>
      <c r="D59" s="1"/>
    </row>
    <row r="60" spans="1:4" x14ac:dyDescent="0.3">
      <c r="A60"/>
      <c r="B60" s="1"/>
      <c r="C60" s="1"/>
      <c r="D60" s="1"/>
    </row>
    <row r="61" spans="1:4" x14ac:dyDescent="0.3">
      <c r="A61"/>
      <c r="B61" s="1"/>
      <c r="C61" s="1"/>
      <c r="D61" s="1"/>
    </row>
    <row r="62" spans="1:4" x14ac:dyDescent="0.3">
      <c r="A62"/>
      <c r="B62" s="1"/>
      <c r="C62" s="1"/>
      <c r="D62" s="1"/>
    </row>
    <row r="63" spans="1:4" x14ac:dyDescent="0.3">
      <c r="A63"/>
      <c r="B63" s="1"/>
      <c r="C63" s="1"/>
      <c r="D63" s="1"/>
    </row>
    <row r="64" spans="1:4" x14ac:dyDescent="0.3">
      <c r="A64"/>
      <c r="B64" s="1"/>
      <c r="C64" s="1"/>
      <c r="D64" s="1"/>
    </row>
    <row r="65" spans="1:4" x14ac:dyDescent="0.3">
      <c r="A65"/>
      <c r="B65" s="1"/>
      <c r="C65" s="1"/>
      <c r="D65" s="1"/>
    </row>
    <row r="66" spans="1:4" x14ac:dyDescent="0.3">
      <c r="A66"/>
      <c r="B66" s="1"/>
      <c r="C66" s="1"/>
      <c r="D66" s="1"/>
    </row>
    <row r="67" spans="1:4" x14ac:dyDescent="0.3">
      <c r="A67"/>
      <c r="B67" s="1"/>
      <c r="C67" s="1"/>
      <c r="D67" s="1"/>
    </row>
    <row r="68" spans="1:4" x14ac:dyDescent="0.3">
      <c r="A68"/>
      <c r="B68" s="1"/>
      <c r="C68" s="1"/>
      <c r="D68" s="1"/>
    </row>
    <row r="69" spans="1:4" x14ac:dyDescent="0.3">
      <c r="A69"/>
      <c r="B69" s="1"/>
      <c r="C69" s="1"/>
      <c r="D69" s="1"/>
    </row>
    <row r="70" spans="1:4" x14ac:dyDescent="0.3">
      <c r="A70"/>
      <c r="B70" s="1"/>
      <c r="C70" s="1"/>
      <c r="D70" s="1"/>
    </row>
    <row r="71" spans="1:4" x14ac:dyDescent="0.3">
      <c r="A71"/>
      <c r="B71" s="1"/>
      <c r="C71" s="1"/>
      <c r="D71" s="1"/>
    </row>
    <row r="72" spans="1:4" x14ac:dyDescent="0.3">
      <c r="A72"/>
      <c r="B72" s="1"/>
      <c r="C72" s="1"/>
      <c r="D72" s="1"/>
    </row>
    <row r="73" spans="1:4" x14ac:dyDescent="0.3">
      <c r="A73"/>
      <c r="B73" s="1"/>
      <c r="C73" s="1"/>
      <c r="D73" s="1"/>
    </row>
    <row r="74" spans="1:4" x14ac:dyDescent="0.3">
      <c r="A74"/>
      <c r="B74" s="1"/>
      <c r="C74" s="1"/>
      <c r="D74" s="1"/>
    </row>
    <row r="75" spans="1:4" x14ac:dyDescent="0.3">
      <c r="A75"/>
      <c r="B75" s="1"/>
      <c r="C75" s="1"/>
      <c r="D75" s="1"/>
    </row>
    <row r="76" spans="1:4" x14ac:dyDescent="0.3">
      <c r="A76"/>
      <c r="B76" s="1"/>
      <c r="C76" s="1"/>
      <c r="D76" s="1"/>
    </row>
    <row r="77" spans="1:4" x14ac:dyDescent="0.3">
      <c r="A77"/>
      <c r="B77" s="1"/>
      <c r="C77" s="1"/>
      <c r="D77" s="1"/>
    </row>
    <row r="78" spans="1:4" x14ac:dyDescent="0.3">
      <c r="A78"/>
      <c r="B78" s="1"/>
      <c r="C78" s="1"/>
      <c r="D78" s="1"/>
    </row>
    <row r="79" spans="1:4" x14ac:dyDescent="0.3">
      <c r="A79"/>
      <c r="B79" s="1"/>
      <c r="C79" s="1"/>
      <c r="D79" s="1"/>
    </row>
    <row r="80" spans="1:4" x14ac:dyDescent="0.3">
      <c r="A80"/>
      <c r="B80" s="1"/>
      <c r="C80" s="1"/>
      <c r="D80" s="1"/>
    </row>
    <row r="81" spans="1:4" x14ac:dyDescent="0.3">
      <c r="A81"/>
      <c r="B81" s="1"/>
      <c r="C81" s="1"/>
      <c r="D81" s="1"/>
    </row>
    <row r="82" spans="1:4" x14ac:dyDescent="0.3">
      <c r="A82"/>
      <c r="B82" s="1"/>
      <c r="C82" s="1"/>
      <c r="D82" s="1"/>
    </row>
    <row r="83" spans="1:4" x14ac:dyDescent="0.3">
      <c r="A83"/>
      <c r="B83" s="1"/>
      <c r="C83" s="1"/>
      <c r="D83" s="1"/>
    </row>
    <row r="84" spans="1:4" x14ac:dyDescent="0.3">
      <c r="A84"/>
      <c r="B84" s="1"/>
      <c r="C84" s="1"/>
      <c r="D84" s="1"/>
    </row>
    <row r="85" spans="1:4" x14ac:dyDescent="0.3">
      <c r="A85"/>
      <c r="B85" s="1"/>
      <c r="C85" s="1"/>
      <c r="D85" s="1"/>
    </row>
    <row r="86" spans="1:4" x14ac:dyDescent="0.3">
      <c r="A86"/>
      <c r="B86" s="1"/>
      <c r="C86" s="1"/>
      <c r="D86" s="1"/>
    </row>
    <row r="87" spans="1:4" x14ac:dyDescent="0.3">
      <c r="A87"/>
      <c r="B87" s="1"/>
      <c r="C87" s="1"/>
      <c r="D87" s="1"/>
    </row>
    <row r="88" spans="1:4" x14ac:dyDescent="0.3">
      <c r="A88"/>
      <c r="B88" s="1"/>
      <c r="C88" s="1"/>
      <c r="D88" s="1"/>
    </row>
    <row r="89" spans="1:4" x14ac:dyDescent="0.3">
      <c r="A89"/>
      <c r="B89" s="1"/>
      <c r="C89" s="1"/>
      <c r="D89" s="1"/>
    </row>
    <row r="90" spans="1:4" x14ac:dyDescent="0.3">
      <c r="A90"/>
      <c r="B90" s="1"/>
      <c r="C90" s="1"/>
      <c r="D90" s="1"/>
    </row>
    <row r="91" spans="1:4" x14ac:dyDescent="0.3">
      <c r="A91"/>
      <c r="B91" s="1"/>
      <c r="C91" s="1"/>
      <c r="D91" s="1"/>
    </row>
    <row r="92" spans="1:4" x14ac:dyDescent="0.3">
      <c r="A92"/>
      <c r="B92" s="1"/>
      <c r="C92" s="1"/>
      <c r="D92" s="1"/>
    </row>
    <row r="93" spans="1:4" x14ac:dyDescent="0.3">
      <c r="A93"/>
      <c r="B93" s="1"/>
      <c r="C93" s="1"/>
      <c r="D93" s="1"/>
    </row>
    <row r="94" spans="1:4" x14ac:dyDescent="0.3">
      <c r="A94"/>
      <c r="B94" s="1"/>
      <c r="C94" s="1"/>
      <c r="D94" s="1"/>
    </row>
    <row r="95" spans="1:4" x14ac:dyDescent="0.3">
      <c r="A95"/>
      <c r="B95" s="1"/>
      <c r="C95" s="1"/>
      <c r="D95" s="1"/>
    </row>
    <row r="96" spans="1:4" x14ac:dyDescent="0.3">
      <c r="A96"/>
      <c r="B96" s="1"/>
      <c r="C96" s="1"/>
      <c r="D96" s="1"/>
    </row>
    <row r="97" spans="1:4" x14ac:dyDescent="0.3">
      <c r="A97"/>
      <c r="B97" s="1"/>
      <c r="C97" s="1"/>
      <c r="D97" s="1"/>
    </row>
    <row r="98" spans="1:4" x14ac:dyDescent="0.3">
      <c r="A98"/>
      <c r="B98" s="1"/>
      <c r="C98" s="1"/>
      <c r="D98" s="1"/>
    </row>
    <row r="99" spans="1:4" x14ac:dyDescent="0.3">
      <c r="A99"/>
      <c r="B99" s="1"/>
      <c r="C99" s="1"/>
      <c r="D99" s="1"/>
    </row>
    <row r="100" spans="1:4" x14ac:dyDescent="0.3">
      <c r="A100"/>
      <c r="B100" s="1"/>
      <c r="C100" s="1"/>
      <c r="D100" s="1"/>
    </row>
    <row r="101" spans="1:4" x14ac:dyDescent="0.3">
      <c r="A101"/>
      <c r="B101" s="1"/>
      <c r="C101" s="1"/>
      <c r="D101" s="1"/>
    </row>
    <row r="102" spans="1:4" x14ac:dyDescent="0.3">
      <c r="A102"/>
      <c r="B102" s="1"/>
      <c r="C102" s="1"/>
      <c r="D102" s="1"/>
    </row>
    <row r="103" spans="1:4" x14ac:dyDescent="0.3">
      <c r="A103"/>
      <c r="B103" s="1"/>
      <c r="C103" s="1"/>
      <c r="D103" s="1"/>
    </row>
    <row r="104" spans="1:4" x14ac:dyDescent="0.3">
      <c r="A104"/>
      <c r="B104" s="1"/>
      <c r="C104" s="1"/>
      <c r="D104" s="1"/>
    </row>
    <row r="105" spans="1:4" x14ac:dyDescent="0.3">
      <c r="A105"/>
      <c r="B105" s="1"/>
      <c r="C105" s="1"/>
      <c r="D105" s="1"/>
    </row>
    <row r="106" spans="1:4" x14ac:dyDescent="0.3">
      <c r="A106"/>
      <c r="B106" s="1"/>
      <c r="C106" s="1"/>
      <c r="D106" s="1"/>
    </row>
    <row r="107" spans="1:4" x14ac:dyDescent="0.3">
      <c r="A107"/>
      <c r="B107" s="1"/>
      <c r="C107" s="1"/>
      <c r="D107" s="1"/>
    </row>
    <row r="108" spans="1:4" x14ac:dyDescent="0.3">
      <c r="A108"/>
      <c r="B108" s="1"/>
      <c r="C108" s="1"/>
      <c r="D108" s="1"/>
    </row>
    <row r="109" spans="1:4" x14ac:dyDescent="0.3">
      <c r="A109"/>
      <c r="B109" s="1"/>
      <c r="C109" s="1"/>
      <c r="D109" s="1"/>
    </row>
    <row r="110" spans="1:4" x14ac:dyDescent="0.3">
      <c r="A110"/>
      <c r="B110" s="1"/>
      <c r="C110" s="1"/>
      <c r="D110" s="1"/>
    </row>
    <row r="111" spans="1:4" x14ac:dyDescent="0.3">
      <c r="A111"/>
      <c r="B111" s="1"/>
      <c r="C111" s="1"/>
      <c r="D111" s="1"/>
    </row>
    <row r="112" spans="1:4" x14ac:dyDescent="0.3">
      <c r="A112"/>
      <c r="B112" s="1"/>
      <c r="C112" s="1"/>
      <c r="D112" s="1"/>
    </row>
    <row r="113" spans="1:4" x14ac:dyDescent="0.3">
      <c r="A113"/>
      <c r="B113" s="1"/>
      <c r="C113" s="1"/>
      <c r="D113" s="1"/>
    </row>
    <row r="114" spans="1:4" x14ac:dyDescent="0.3">
      <c r="A114"/>
      <c r="B114" s="1"/>
      <c r="C114" s="1"/>
      <c r="D114" s="1"/>
    </row>
    <row r="115" spans="1:4" x14ac:dyDescent="0.3">
      <c r="A115"/>
      <c r="B115" s="1"/>
      <c r="C115" s="1"/>
      <c r="D115" s="1"/>
    </row>
    <row r="116" spans="1:4" x14ac:dyDescent="0.3">
      <c r="A116"/>
      <c r="B116" s="1"/>
      <c r="C116" s="1"/>
      <c r="D116" s="1"/>
    </row>
    <row r="117" spans="1:4" x14ac:dyDescent="0.3">
      <c r="A117"/>
      <c r="B117" s="1"/>
      <c r="C117" s="1"/>
      <c r="D117" s="1"/>
    </row>
    <row r="118" spans="1:4" x14ac:dyDescent="0.3">
      <c r="A118"/>
      <c r="B118" s="1"/>
      <c r="C118" s="1"/>
      <c r="D118" s="1"/>
    </row>
    <row r="119" spans="1:4" x14ac:dyDescent="0.3">
      <c r="A119"/>
      <c r="B119" s="1"/>
      <c r="C119" s="1"/>
      <c r="D119" s="1"/>
    </row>
    <row r="120" spans="1:4" x14ac:dyDescent="0.3">
      <c r="A120"/>
      <c r="B120" s="1"/>
      <c r="C120" s="1"/>
      <c r="D120" s="1"/>
    </row>
    <row r="121" spans="1:4" x14ac:dyDescent="0.3">
      <c r="A121"/>
      <c r="B121" s="1"/>
      <c r="C121" s="1"/>
      <c r="D121" s="1"/>
    </row>
    <row r="122" spans="1:4" x14ac:dyDescent="0.3">
      <c r="A122"/>
      <c r="B122" s="1"/>
      <c r="C122" s="1"/>
      <c r="D122" s="1"/>
    </row>
    <row r="123" spans="1:4" x14ac:dyDescent="0.3">
      <c r="A123"/>
      <c r="B123" s="1"/>
      <c r="C123" s="1"/>
      <c r="D123" s="1"/>
    </row>
    <row r="124" spans="1:4" x14ac:dyDescent="0.3">
      <c r="A124"/>
      <c r="B124" s="1"/>
      <c r="C124" s="1"/>
      <c r="D124" s="1"/>
    </row>
    <row r="125" spans="1:4" x14ac:dyDescent="0.3">
      <c r="A125"/>
      <c r="B125" s="1"/>
      <c r="C125" s="1"/>
      <c r="D125" s="1"/>
    </row>
    <row r="126" spans="1:4" x14ac:dyDescent="0.3">
      <c r="A126"/>
      <c r="B126" s="1"/>
      <c r="C126" s="1"/>
      <c r="D126" s="1"/>
    </row>
    <row r="127" spans="1:4" x14ac:dyDescent="0.3">
      <c r="A127"/>
      <c r="B127" s="1"/>
      <c r="C127" s="1"/>
      <c r="D127" s="1"/>
    </row>
    <row r="128" spans="1:4" x14ac:dyDescent="0.3">
      <c r="A128"/>
      <c r="B128" s="1"/>
      <c r="C128" s="1"/>
      <c r="D128" s="1"/>
    </row>
    <row r="129" spans="1:4" x14ac:dyDescent="0.3">
      <c r="A129"/>
      <c r="B129" s="1"/>
      <c r="C129" s="1"/>
      <c r="D129" s="1"/>
    </row>
    <row r="130" spans="1:4" x14ac:dyDescent="0.3">
      <c r="A130"/>
      <c r="B130" s="1"/>
      <c r="C130" s="1"/>
      <c r="D130" s="1"/>
    </row>
    <row r="131" spans="1:4" x14ac:dyDescent="0.3">
      <c r="A131"/>
      <c r="B131" s="1"/>
      <c r="C131" s="1"/>
      <c r="D131" s="1"/>
    </row>
    <row r="132" spans="1:4" x14ac:dyDescent="0.3">
      <c r="A132"/>
      <c r="B132" s="1"/>
      <c r="C132" s="1"/>
      <c r="D132" s="1"/>
    </row>
    <row r="133" spans="1:4" x14ac:dyDescent="0.3">
      <c r="A133"/>
      <c r="B133" s="1"/>
      <c r="C133" s="1"/>
      <c r="D133" s="1"/>
    </row>
    <row r="134" spans="1:4" x14ac:dyDescent="0.3">
      <c r="A134"/>
      <c r="B134" s="1"/>
      <c r="C134" s="1"/>
      <c r="D134" s="1"/>
    </row>
    <row r="135" spans="1:4" x14ac:dyDescent="0.3">
      <c r="A135"/>
      <c r="B135" s="1"/>
      <c r="C135" s="1"/>
      <c r="D135" s="1"/>
    </row>
    <row r="136" spans="1:4" x14ac:dyDescent="0.3">
      <c r="A136"/>
      <c r="B136" s="1"/>
      <c r="C136" s="1"/>
      <c r="D136" s="1"/>
    </row>
    <row r="137" spans="1:4" x14ac:dyDescent="0.3">
      <c r="A137"/>
      <c r="B137" s="1"/>
      <c r="C137" s="1"/>
      <c r="D137" s="1"/>
    </row>
    <row r="138" spans="1:4" x14ac:dyDescent="0.3">
      <c r="A138"/>
      <c r="B138" s="1"/>
      <c r="C138" s="1"/>
      <c r="D138" s="1"/>
    </row>
    <row r="139" spans="1:4" x14ac:dyDescent="0.3">
      <c r="A139"/>
      <c r="B139" s="1"/>
      <c r="C139" s="1"/>
      <c r="D139" s="1"/>
    </row>
    <row r="140" spans="1:4" x14ac:dyDescent="0.3">
      <c r="A140"/>
      <c r="B140" s="1"/>
      <c r="C140" s="1"/>
      <c r="D140" s="1"/>
    </row>
    <row r="141" spans="1:4" x14ac:dyDescent="0.3">
      <c r="A141"/>
      <c r="B141" s="1"/>
      <c r="C141" s="1"/>
      <c r="D141" s="1"/>
    </row>
    <row r="142" spans="1:4" x14ac:dyDescent="0.3">
      <c r="A142"/>
      <c r="B142" s="1"/>
      <c r="C142" s="1"/>
      <c r="D142" s="1"/>
    </row>
    <row r="143" spans="1:4" x14ac:dyDescent="0.3">
      <c r="A143"/>
      <c r="B143" s="1"/>
      <c r="C143" s="1"/>
      <c r="D143" s="1"/>
    </row>
    <row r="144" spans="1:4" x14ac:dyDescent="0.3">
      <c r="A144"/>
      <c r="B144" s="1"/>
      <c r="C144" s="1"/>
      <c r="D144" s="1"/>
    </row>
    <row r="145" spans="1:4" x14ac:dyDescent="0.3">
      <c r="A145"/>
      <c r="B145" s="1"/>
      <c r="C145" s="1"/>
      <c r="D145" s="1"/>
    </row>
    <row r="146" spans="1:4" x14ac:dyDescent="0.3">
      <c r="A146"/>
      <c r="B146" s="1"/>
      <c r="C146" s="1"/>
      <c r="D146" s="1"/>
    </row>
    <row r="147" spans="1:4" x14ac:dyDescent="0.3">
      <c r="A147"/>
      <c r="B147" s="1"/>
      <c r="C147" s="1"/>
      <c r="D147" s="1"/>
    </row>
    <row r="148" spans="1:4" x14ac:dyDescent="0.3">
      <c r="A148"/>
      <c r="B148" s="1"/>
      <c r="C148" s="1"/>
      <c r="D148" s="1"/>
    </row>
    <row r="149" spans="1:4" x14ac:dyDescent="0.3">
      <c r="A149"/>
      <c r="B149" s="1"/>
      <c r="C149" s="1"/>
      <c r="D149" s="1"/>
    </row>
    <row r="150" spans="1:4" x14ac:dyDescent="0.3">
      <c r="A150"/>
      <c r="B150" s="1"/>
      <c r="C150" s="1"/>
      <c r="D150" s="1"/>
    </row>
    <row r="151" spans="1:4" x14ac:dyDescent="0.3">
      <c r="A151"/>
      <c r="B151" s="1"/>
      <c r="C151" s="1"/>
      <c r="D151" s="1"/>
    </row>
    <row r="152" spans="1:4" x14ac:dyDescent="0.3">
      <c r="A152"/>
      <c r="B152" s="1"/>
      <c r="C152" s="1"/>
      <c r="D152" s="1"/>
    </row>
    <row r="153" spans="1:4" x14ac:dyDescent="0.3">
      <c r="A153"/>
      <c r="B153" s="1"/>
      <c r="C153" s="1"/>
      <c r="D153" s="1"/>
    </row>
    <row r="154" spans="1:4" x14ac:dyDescent="0.3">
      <c r="A154"/>
      <c r="B154" s="1"/>
      <c r="C154" s="1"/>
      <c r="D154" s="1"/>
    </row>
    <row r="155" spans="1:4" x14ac:dyDescent="0.3">
      <c r="A155"/>
      <c r="B155" s="1"/>
      <c r="C155" s="1"/>
      <c r="D155" s="1"/>
    </row>
    <row r="156" spans="1:4" x14ac:dyDescent="0.3">
      <c r="A156"/>
      <c r="B156" s="1"/>
      <c r="C156" s="1"/>
      <c r="D156" s="1"/>
    </row>
    <row r="157" spans="1:4" x14ac:dyDescent="0.3">
      <c r="A157"/>
      <c r="B157" s="1"/>
      <c r="C157" s="1"/>
      <c r="D157" s="1"/>
    </row>
    <row r="158" spans="1:4" x14ac:dyDescent="0.3">
      <c r="A158"/>
      <c r="B158" s="1"/>
      <c r="C158" s="1"/>
      <c r="D158" s="1"/>
    </row>
    <row r="159" spans="1:4" x14ac:dyDescent="0.3">
      <c r="A159"/>
      <c r="B159" s="1"/>
      <c r="C159" s="1"/>
      <c r="D159" s="1"/>
    </row>
    <row r="160" spans="1:4" x14ac:dyDescent="0.3">
      <c r="A160"/>
      <c r="B160" s="1"/>
      <c r="C160" s="1"/>
      <c r="D160" s="1"/>
    </row>
    <row r="161" spans="1:4" x14ac:dyDescent="0.3">
      <c r="A161"/>
      <c r="B161" s="1"/>
      <c r="C161" s="1"/>
      <c r="D161" s="1"/>
    </row>
    <row r="162" spans="1:4" x14ac:dyDescent="0.3">
      <c r="A162"/>
      <c r="B162" s="1"/>
      <c r="C162" s="1"/>
      <c r="D162" s="1"/>
    </row>
    <row r="163" spans="1:4" x14ac:dyDescent="0.3">
      <c r="A163"/>
      <c r="B163" s="1"/>
      <c r="C163" s="1"/>
      <c r="D163" s="1"/>
    </row>
    <row r="164" spans="1:4" x14ac:dyDescent="0.3">
      <c r="A164"/>
      <c r="B164" s="1"/>
      <c r="C164" s="1"/>
      <c r="D164" s="1"/>
    </row>
    <row r="165" spans="1:4" x14ac:dyDescent="0.3">
      <c r="A165"/>
      <c r="B165" s="1"/>
      <c r="C165" s="1"/>
      <c r="D165" s="1"/>
    </row>
    <row r="166" spans="1:4" x14ac:dyDescent="0.3">
      <c r="A166"/>
      <c r="B166" s="1"/>
      <c r="C166" s="1"/>
      <c r="D166" s="1"/>
    </row>
    <row r="167" spans="1:4" x14ac:dyDescent="0.3">
      <c r="A167"/>
      <c r="B167" s="1"/>
      <c r="C167" s="1"/>
      <c r="D167" s="1"/>
    </row>
    <row r="168" spans="1:4" x14ac:dyDescent="0.3">
      <c r="A168"/>
      <c r="B168" s="1"/>
      <c r="C168" s="1"/>
      <c r="D168" s="1"/>
    </row>
    <row r="169" spans="1:4" x14ac:dyDescent="0.3">
      <c r="A169"/>
      <c r="B169" s="1"/>
      <c r="C169" s="1"/>
      <c r="D169" s="1"/>
    </row>
    <row r="170" spans="1:4" x14ac:dyDescent="0.3">
      <c r="A170"/>
      <c r="B170" s="1"/>
      <c r="C170" s="1"/>
      <c r="D170" s="1"/>
    </row>
    <row r="171" spans="1:4" x14ac:dyDescent="0.3">
      <c r="A171"/>
      <c r="B171" s="1"/>
      <c r="C171" s="1"/>
      <c r="D171" s="1"/>
    </row>
    <row r="172" spans="1:4" x14ac:dyDescent="0.3">
      <c r="A172"/>
      <c r="B172" s="1"/>
      <c r="C172" s="1"/>
      <c r="D172" s="1"/>
    </row>
    <row r="173" spans="1:4" x14ac:dyDescent="0.3">
      <c r="A173"/>
      <c r="B173" s="1"/>
      <c r="C173" s="1"/>
      <c r="D173" s="1"/>
    </row>
    <row r="174" spans="1:4" x14ac:dyDescent="0.3">
      <c r="A174"/>
      <c r="B174" s="1"/>
      <c r="C174" s="1"/>
      <c r="D174" s="1"/>
    </row>
    <row r="175" spans="1:4" x14ac:dyDescent="0.3">
      <c r="A175"/>
      <c r="B175" s="1"/>
      <c r="C175" s="1"/>
      <c r="D175" s="1"/>
    </row>
    <row r="176" spans="1:4" x14ac:dyDescent="0.3">
      <c r="A176"/>
    </row>
    <row r="177" spans="1:1" x14ac:dyDescent="0.3">
      <c r="A177"/>
    </row>
    <row r="178" spans="1:1" x14ac:dyDescent="0.3">
      <c r="A178"/>
    </row>
    <row r="179" spans="1:1" x14ac:dyDescent="0.3">
      <c r="A179"/>
    </row>
    <row r="180" spans="1:1" x14ac:dyDescent="0.3">
      <c r="A180"/>
    </row>
    <row r="181" spans="1:1" x14ac:dyDescent="0.3">
      <c r="A181"/>
    </row>
    <row r="182" spans="1:1" x14ac:dyDescent="0.3">
      <c r="A182"/>
    </row>
    <row r="183" spans="1:1" x14ac:dyDescent="0.3">
      <c r="A183"/>
    </row>
    <row r="184" spans="1:1" x14ac:dyDescent="0.3">
      <c r="A184"/>
    </row>
    <row r="185" spans="1:1" x14ac:dyDescent="0.3">
      <c r="A185"/>
    </row>
    <row r="186" spans="1:1" x14ac:dyDescent="0.3">
      <c r="A186"/>
    </row>
    <row r="187" spans="1:1" x14ac:dyDescent="0.3">
      <c r="A187"/>
    </row>
    <row r="188" spans="1:1" x14ac:dyDescent="0.3">
      <c r="A188"/>
    </row>
    <row r="189" spans="1:1" x14ac:dyDescent="0.3">
      <c r="A189"/>
    </row>
    <row r="190" spans="1:1" x14ac:dyDescent="0.3">
      <c r="A190"/>
    </row>
    <row r="191" spans="1:1" x14ac:dyDescent="0.3">
      <c r="A191"/>
    </row>
    <row r="192" spans="1:1" x14ac:dyDescent="0.3">
      <c r="A192"/>
    </row>
    <row r="193" spans="1:1" x14ac:dyDescent="0.3">
      <c r="A193"/>
    </row>
    <row r="194" spans="1:1" x14ac:dyDescent="0.3">
      <c r="A194"/>
    </row>
    <row r="195" spans="1:1" x14ac:dyDescent="0.3">
      <c r="A195"/>
    </row>
    <row r="196" spans="1:1" x14ac:dyDescent="0.3">
      <c r="A196"/>
    </row>
    <row r="197" spans="1:1" x14ac:dyDescent="0.3">
      <c r="A197"/>
    </row>
    <row r="198" spans="1:1" x14ac:dyDescent="0.3">
      <c r="A198"/>
    </row>
    <row r="199" spans="1:1" x14ac:dyDescent="0.3">
      <c r="A199"/>
    </row>
    <row r="200" spans="1:1" x14ac:dyDescent="0.3">
      <c r="A200"/>
    </row>
    <row r="201" spans="1:1" x14ac:dyDescent="0.3">
      <c r="A201"/>
    </row>
    <row r="202" spans="1:1" x14ac:dyDescent="0.3">
      <c r="A202"/>
    </row>
    <row r="203" spans="1:1" x14ac:dyDescent="0.3">
      <c r="A203"/>
    </row>
    <row r="204" spans="1:1" x14ac:dyDescent="0.3">
      <c r="A204"/>
    </row>
    <row r="205" spans="1:1" x14ac:dyDescent="0.3">
      <c r="A205"/>
    </row>
    <row r="206" spans="1:1" x14ac:dyDescent="0.3">
      <c r="A206"/>
    </row>
    <row r="207" spans="1:1" x14ac:dyDescent="0.3">
      <c r="A207"/>
    </row>
    <row r="208" spans="1:1" x14ac:dyDescent="0.3">
      <c r="A208"/>
    </row>
    <row r="209" spans="1:1" x14ac:dyDescent="0.3">
      <c r="A209"/>
    </row>
    <row r="210" spans="1:1" x14ac:dyDescent="0.3">
      <c r="A210"/>
    </row>
    <row r="211" spans="1:1" x14ac:dyDescent="0.3">
      <c r="A211"/>
    </row>
    <row r="212" spans="1:1" x14ac:dyDescent="0.3">
      <c r="A212"/>
    </row>
    <row r="213" spans="1:1" x14ac:dyDescent="0.3">
      <c r="A213"/>
    </row>
    <row r="214" spans="1:1" x14ac:dyDescent="0.3">
      <c r="A214"/>
    </row>
    <row r="215" spans="1:1" x14ac:dyDescent="0.3">
      <c r="A215"/>
    </row>
    <row r="216" spans="1:1" x14ac:dyDescent="0.3">
      <c r="A216"/>
    </row>
    <row r="217" spans="1:1" x14ac:dyDescent="0.3">
      <c r="A217"/>
    </row>
    <row r="218" spans="1:1" x14ac:dyDescent="0.3">
      <c r="A218"/>
    </row>
    <row r="219" spans="1:1" x14ac:dyDescent="0.3">
      <c r="A219"/>
    </row>
    <row r="220" spans="1:1" x14ac:dyDescent="0.3">
      <c r="A220"/>
    </row>
    <row r="221" spans="1:1" x14ac:dyDescent="0.3">
      <c r="A221"/>
    </row>
    <row r="222" spans="1:1" x14ac:dyDescent="0.3">
      <c r="A222"/>
    </row>
    <row r="223" spans="1:1" x14ac:dyDescent="0.3">
      <c r="A223"/>
    </row>
    <row r="224" spans="1:1" x14ac:dyDescent="0.3">
      <c r="A224"/>
    </row>
    <row r="225" spans="1:1" x14ac:dyDescent="0.3">
      <c r="A225"/>
    </row>
    <row r="226" spans="1:1" x14ac:dyDescent="0.3">
      <c r="A226"/>
    </row>
    <row r="227" spans="1:1" x14ac:dyDescent="0.3">
      <c r="A227"/>
    </row>
    <row r="228" spans="1:1" x14ac:dyDescent="0.3">
      <c r="A228"/>
    </row>
    <row r="229" spans="1:1" x14ac:dyDescent="0.3">
      <c r="A229"/>
    </row>
    <row r="230" spans="1:1" x14ac:dyDescent="0.3">
      <c r="A230"/>
    </row>
    <row r="231" spans="1:1" x14ac:dyDescent="0.3">
      <c r="A231"/>
    </row>
    <row r="232" spans="1:1" x14ac:dyDescent="0.3">
      <c r="A232"/>
    </row>
    <row r="233" spans="1:1" x14ac:dyDescent="0.3">
      <c r="A233"/>
    </row>
    <row r="234" spans="1:1" x14ac:dyDescent="0.3">
      <c r="A234"/>
    </row>
    <row r="235" spans="1:1" x14ac:dyDescent="0.3">
      <c r="A235"/>
    </row>
    <row r="236" spans="1:1" x14ac:dyDescent="0.3">
      <c r="A236"/>
    </row>
    <row r="237" spans="1:1" x14ac:dyDescent="0.3">
      <c r="A237"/>
    </row>
    <row r="238" spans="1:1" x14ac:dyDescent="0.3">
      <c r="A238"/>
    </row>
    <row r="239" spans="1:1" x14ac:dyDescent="0.3">
      <c r="A239"/>
    </row>
    <row r="240" spans="1:1" x14ac:dyDescent="0.3">
      <c r="A240"/>
    </row>
    <row r="241" spans="1:1" x14ac:dyDescent="0.3">
      <c r="A241"/>
    </row>
    <row r="242" spans="1:1" x14ac:dyDescent="0.3">
      <c r="A242"/>
    </row>
    <row r="243" spans="1:1" x14ac:dyDescent="0.3">
      <c r="A243"/>
    </row>
    <row r="244" spans="1:1" x14ac:dyDescent="0.3">
      <c r="A244"/>
    </row>
    <row r="245" spans="1:1" x14ac:dyDescent="0.3">
      <c r="A245"/>
    </row>
    <row r="246" spans="1:1" x14ac:dyDescent="0.3">
      <c r="A246"/>
    </row>
    <row r="247" spans="1:1" x14ac:dyDescent="0.3">
      <c r="A247"/>
    </row>
  </sheetData>
  <mergeCells count="1">
    <mergeCell ref="B1:AH1"/>
  </mergeCells>
  <pageMargins left="0.7" right="0.7" top="0.75" bottom="0.75" header="0.3" footer="0.3"/>
  <legacyDrawing r:id="rId1"/>
</worksheet>
</file>

<file path=xl/worksheets/sheet1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E00-000000000000}">
  <sheetPr codeName="Sheet116">
    <tabColor theme="2" tint="-0.499984740745262"/>
  </sheetPr>
  <dimension ref="A1:BQ247"/>
  <sheetViews>
    <sheetView workbookViewId="0">
      <selection activeCell="B4" sqref="B4:AQ175"/>
    </sheetView>
  </sheetViews>
  <sheetFormatPr defaultColWidth="9.44140625" defaultRowHeight="14.4" x14ac:dyDescent="0.3"/>
  <cols>
    <col min="1" max="1" width="14.44140625" style="37" bestFit="1" customWidth="1"/>
    <col min="2" max="4" width="9.44140625" style="185"/>
  </cols>
  <sheetData>
    <row r="1" spans="1:69" s="37" customFormat="1" x14ac:dyDescent="0.3">
      <c r="A1" s="253"/>
      <c r="B1" s="880" t="s">
        <v>576</v>
      </c>
      <c r="C1" s="881"/>
      <c r="D1" s="881"/>
      <c r="E1" s="881"/>
      <c r="F1" s="881"/>
      <c r="G1" s="881"/>
      <c r="H1" s="881"/>
      <c r="I1" s="881"/>
      <c r="J1" s="881"/>
      <c r="K1" s="881"/>
      <c r="L1" s="881"/>
      <c r="M1" s="881"/>
      <c r="N1" s="881"/>
      <c r="O1" s="881"/>
      <c r="P1" s="881"/>
      <c r="Q1" s="881"/>
      <c r="R1" s="881"/>
      <c r="S1" s="881"/>
      <c r="T1" s="881"/>
      <c r="U1" s="881"/>
      <c r="V1" s="881"/>
      <c r="W1" s="881"/>
      <c r="X1" s="881"/>
      <c r="Y1" s="881"/>
      <c r="Z1" s="881"/>
      <c r="AA1" s="881"/>
      <c r="AB1" s="881"/>
      <c r="AC1" s="881"/>
      <c r="AD1" s="881"/>
      <c r="AE1" s="881"/>
      <c r="AF1" s="881"/>
      <c r="AG1" s="881"/>
      <c r="AH1" s="881"/>
      <c r="AI1" s="254"/>
      <c r="AJ1" s="254"/>
      <c r="AK1" s="254"/>
      <c r="AL1" s="254"/>
      <c r="AM1" s="254"/>
      <c r="AN1" s="254"/>
      <c r="AO1" s="254"/>
      <c r="AP1" s="254"/>
      <c r="AQ1" s="254"/>
      <c r="AR1" s="254"/>
      <c r="AS1" s="254"/>
      <c r="AT1" s="254"/>
      <c r="AU1" s="254"/>
      <c r="AV1" s="254"/>
      <c r="AW1" s="254"/>
      <c r="AX1" s="254"/>
      <c r="AY1" s="254"/>
      <c r="AZ1" s="254"/>
      <c r="BA1" s="254"/>
      <c r="BB1" s="254"/>
      <c r="BC1" s="254"/>
      <c r="BD1" s="254"/>
      <c r="BE1" s="254"/>
      <c r="BF1" s="254"/>
      <c r="BG1" s="254"/>
      <c r="BH1" s="254"/>
      <c r="BI1" s="254"/>
      <c r="BJ1" s="254"/>
      <c r="BK1" s="254"/>
      <c r="BL1" s="254"/>
      <c r="BM1" s="254"/>
      <c r="BN1" s="254"/>
      <c r="BO1" s="254"/>
      <c r="BP1" s="254"/>
      <c r="BQ1" s="254"/>
    </row>
    <row r="2" spans="1:69" s="37" customFormat="1" x14ac:dyDescent="0.3">
      <c r="A2" s="253"/>
      <c r="B2" s="254" t="s">
        <v>288</v>
      </c>
      <c r="C2" s="254" t="s">
        <v>287</v>
      </c>
      <c r="D2" s="254" t="s">
        <v>289</v>
      </c>
      <c r="E2" s="254">
        <v>1991</v>
      </c>
      <c r="F2" s="254">
        <v>1992</v>
      </c>
      <c r="G2" s="254">
        <v>1993</v>
      </c>
      <c r="H2" s="254">
        <v>1994</v>
      </c>
      <c r="I2" s="254">
        <v>1995</v>
      </c>
      <c r="J2" s="254">
        <v>1996</v>
      </c>
      <c r="K2" s="254">
        <v>1997</v>
      </c>
      <c r="L2" s="254">
        <v>1998</v>
      </c>
      <c r="M2" s="254">
        <v>1999</v>
      </c>
      <c r="N2" s="254">
        <v>2000</v>
      </c>
      <c r="O2" s="254">
        <v>2001</v>
      </c>
      <c r="P2" s="254">
        <v>2002</v>
      </c>
      <c r="Q2" s="254">
        <v>2003</v>
      </c>
      <c r="R2" s="254">
        <v>2004</v>
      </c>
      <c r="S2" s="254">
        <v>2005</v>
      </c>
      <c r="T2" s="254">
        <v>2006</v>
      </c>
      <c r="U2" s="254">
        <v>2007</v>
      </c>
      <c r="V2" s="254">
        <v>2008</v>
      </c>
      <c r="W2" s="254">
        <v>2009</v>
      </c>
      <c r="X2" s="254">
        <v>2010</v>
      </c>
      <c r="Y2" s="254">
        <v>2011</v>
      </c>
      <c r="Z2" s="254">
        <v>2012</v>
      </c>
      <c r="AA2" s="254">
        <v>2013</v>
      </c>
      <c r="AB2" s="254">
        <v>2014</v>
      </c>
      <c r="AC2" s="254">
        <v>2015</v>
      </c>
      <c r="AD2" s="254">
        <v>2016</v>
      </c>
      <c r="AE2" s="254">
        <v>2017</v>
      </c>
      <c r="AF2" s="254">
        <v>2018</v>
      </c>
      <c r="AG2" s="254">
        <v>2019</v>
      </c>
      <c r="AH2" s="254">
        <v>2020</v>
      </c>
      <c r="AI2" s="254"/>
      <c r="AJ2" s="254"/>
      <c r="AK2" s="254"/>
      <c r="AL2" s="254"/>
      <c r="AM2" s="254"/>
      <c r="AN2" s="254"/>
      <c r="AO2" s="254"/>
      <c r="AP2" s="254"/>
      <c r="AQ2" s="254"/>
      <c r="AR2" s="254"/>
      <c r="AS2" s="254"/>
      <c r="AT2" s="254"/>
      <c r="AU2" s="254"/>
      <c r="AV2" s="254"/>
      <c r="AW2" s="254"/>
      <c r="AX2" s="254"/>
      <c r="AY2" s="254"/>
      <c r="AZ2" s="254"/>
      <c r="BA2" s="254"/>
      <c r="BB2" s="254"/>
      <c r="BC2" s="254"/>
      <c r="BD2" s="254"/>
      <c r="BE2" s="254"/>
      <c r="BF2" s="254"/>
      <c r="BG2" s="254"/>
      <c r="BH2" s="254"/>
      <c r="BI2" s="254"/>
      <c r="BJ2" s="254"/>
      <c r="BK2" s="254"/>
      <c r="BL2" s="254"/>
      <c r="BM2" s="254"/>
      <c r="BN2" s="254"/>
      <c r="BO2" s="254"/>
      <c r="BP2" s="254"/>
      <c r="BQ2" s="254"/>
    </row>
    <row r="3" spans="1:69" s="27" customFormat="1" x14ac:dyDescent="0.3">
      <c r="A3" s="255"/>
      <c r="B3" s="256" t="s">
        <v>323</v>
      </c>
      <c r="C3" s="256" t="s">
        <v>324</v>
      </c>
      <c r="D3" s="256" t="s">
        <v>325</v>
      </c>
      <c r="E3" s="256" t="s">
        <v>326</v>
      </c>
      <c r="F3" s="256" t="s">
        <v>327</v>
      </c>
      <c r="G3" s="256" t="s">
        <v>328</v>
      </c>
      <c r="H3" s="256" t="s">
        <v>329</v>
      </c>
      <c r="I3" s="256" t="s">
        <v>330</v>
      </c>
      <c r="J3" s="256" t="s">
        <v>331</v>
      </c>
      <c r="K3" s="256" t="s">
        <v>332</v>
      </c>
      <c r="L3" s="256" t="s">
        <v>333</v>
      </c>
      <c r="M3" s="256" t="s">
        <v>334</v>
      </c>
      <c r="N3" s="256" t="s">
        <v>335</v>
      </c>
      <c r="O3" s="256" t="s">
        <v>336</v>
      </c>
      <c r="P3" s="256" t="s">
        <v>337</v>
      </c>
      <c r="Q3" s="256" t="s">
        <v>338</v>
      </c>
      <c r="R3" s="256" t="s">
        <v>339</v>
      </c>
      <c r="S3" s="256" t="s">
        <v>340</v>
      </c>
      <c r="T3" s="256" t="s">
        <v>341</v>
      </c>
      <c r="U3" s="256" t="s">
        <v>342</v>
      </c>
      <c r="V3" s="256" t="s">
        <v>343</v>
      </c>
      <c r="W3" s="256" t="s">
        <v>344</v>
      </c>
      <c r="X3" s="256" t="s">
        <v>345</v>
      </c>
      <c r="Y3" s="256" t="s">
        <v>346</v>
      </c>
      <c r="Z3" s="256" t="s">
        <v>347</v>
      </c>
      <c r="AA3" s="256" t="s">
        <v>348</v>
      </c>
      <c r="AB3" s="256" t="s">
        <v>349</v>
      </c>
      <c r="AC3" s="256" t="s">
        <v>350</v>
      </c>
      <c r="AD3" s="256" t="s">
        <v>351</v>
      </c>
      <c r="AE3" s="256" t="s">
        <v>352</v>
      </c>
      <c r="AF3" s="256" t="s">
        <v>353</v>
      </c>
      <c r="AG3" s="256" t="s">
        <v>354</v>
      </c>
      <c r="AH3" s="256" t="s">
        <v>355</v>
      </c>
      <c r="AI3" s="256"/>
      <c r="AJ3" s="256"/>
      <c r="AK3" s="256"/>
      <c r="AL3" s="256"/>
      <c r="AM3" s="256"/>
      <c r="AN3" s="256"/>
      <c r="AO3" s="256"/>
      <c r="AP3" s="256"/>
      <c r="AQ3" s="256"/>
      <c r="AR3" s="256"/>
      <c r="AS3" s="256"/>
      <c r="AT3" s="256"/>
      <c r="AU3" s="256"/>
      <c r="AV3" s="256"/>
      <c r="AW3" s="256"/>
      <c r="AX3" s="256"/>
      <c r="AY3" s="256"/>
      <c r="AZ3" s="256"/>
      <c r="BA3" s="256"/>
      <c r="BB3" s="256"/>
      <c r="BC3" s="256"/>
      <c r="BD3" s="256"/>
      <c r="BE3" s="256"/>
      <c r="BF3" s="256"/>
      <c r="BG3" s="256"/>
      <c r="BH3" s="256"/>
      <c r="BI3" s="256"/>
      <c r="BJ3" s="256"/>
      <c r="BK3" s="256"/>
      <c r="BL3" s="256"/>
      <c r="BM3" s="256"/>
      <c r="BN3" s="256"/>
      <c r="BO3" s="256"/>
      <c r="BP3" s="256"/>
      <c r="BQ3" s="256"/>
    </row>
    <row r="4" spans="1:69" x14ac:dyDescent="0.3">
      <c r="A4" s="257">
        <f ca="1">DATE(LOOKUP(Comparison!$D$3,TimestepID,StartYear),1,1)</f>
        <v>46023</v>
      </c>
      <c r="B4" s="1">
        <v>0</v>
      </c>
      <c r="C4" s="1">
        <v>0</v>
      </c>
      <c r="D4" s="1">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row>
    <row r="5" spans="1:69" x14ac:dyDescent="0.3">
      <c r="A5" s="257">
        <f ca="1">IF(EDATE($A$4,12)&lt;=EDATE(DATE(LOOKUP(Comparison!$D$3,TimestepID,StartYear),1,1),(LOOKUP(Comparison!$B$6,TimestepID,Duration)-1)),EDATE(A4,12),"")</f>
        <v>46388</v>
      </c>
      <c r="B5" s="1">
        <v>0</v>
      </c>
      <c r="C5" s="1">
        <v>0</v>
      </c>
      <c r="D5" s="1">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row>
    <row r="6" spans="1:69" x14ac:dyDescent="0.3">
      <c r="A6" s="257">
        <f ca="1">IF(EDATE($A$4,24)&lt;=EDATE(DATE(LOOKUP(Comparison!$D$3,TimestepID,StartYear),12,31),(LOOKUP(Comparison!$B$6,TimestepID,Duration)-1)),EDATE(A5,12),"")</f>
        <v>46753</v>
      </c>
      <c r="B6" s="1">
        <v>0</v>
      </c>
      <c r="C6" s="1">
        <v>0</v>
      </c>
      <c r="D6" s="1">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row>
    <row r="7" spans="1:69" x14ac:dyDescent="0.3">
      <c r="A7" s="257">
        <f ca="1">IF(EDATE($A$4,36)&lt;=EDATE(DATE(LOOKUP(Comparison!$D$3,TimestepID,StartYear),1,1),(LOOKUP(Comparison!$B$6,TimestepID,Duration)-1)),EDATE(A6,12),"")</f>
        <v>47119</v>
      </c>
      <c r="B7" s="1">
        <v>0</v>
      </c>
      <c r="C7" s="1">
        <v>0</v>
      </c>
      <c r="D7" s="1">
        <v>0</v>
      </c>
      <c r="E7">
        <v>0</v>
      </c>
      <c r="F7">
        <v>0</v>
      </c>
      <c r="G7">
        <v>0</v>
      </c>
      <c r="H7">
        <v>0</v>
      </c>
      <c r="I7">
        <v>0</v>
      </c>
      <c r="J7">
        <v>0</v>
      </c>
      <c r="K7">
        <v>0</v>
      </c>
      <c r="L7">
        <v>0</v>
      </c>
      <c r="M7">
        <v>0</v>
      </c>
      <c r="N7">
        <v>0</v>
      </c>
      <c r="O7">
        <v>0</v>
      </c>
      <c r="P7">
        <v>0</v>
      </c>
      <c r="Q7">
        <v>0</v>
      </c>
      <c r="R7">
        <v>0</v>
      </c>
      <c r="S7">
        <v>0</v>
      </c>
      <c r="T7">
        <v>0</v>
      </c>
      <c r="U7">
        <v>0</v>
      </c>
      <c r="V7">
        <v>0</v>
      </c>
      <c r="W7">
        <v>0</v>
      </c>
      <c r="X7">
        <v>0</v>
      </c>
      <c r="Y7">
        <v>0</v>
      </c>
      <c r="Z7">
        <v>0</v>
      </c>
      <c r="AA7">
        <v>0</v>
      </c>
      <c r="AB7">
        <v>0</v>
      </c>
      <c r="AC7">
        <v>0</v>
      </c>
      <c r="AD7">
        <v>0</v>
      </c>
      <c r="AE7">
        <v>0</v>
      </c>
      <c r="AF7">
        <v>0</v>
      </c>
      <c r="AG7">
        <v>0</v>
      </c>
      <c r="AH7">
        <v>0</v>
      </c>
    </row>
    <row r="8" spans="1:69" x14ac:dyDescent="0.3">
      <c r="A8" s="257">
        <f ca="1">IF(EDATE($A$4,48)&lt;=EDATE(DATE(LOOKUP(Comparison!$D$3,TimestepID,StartYear),1,1),(LOOKUP(Comparison!$B$6,TimestepID,Duration)-1)),EDATE(A7,12),"")</f>
        <v>47484</v>
      </c>
      <c r="B8" s="1">
        <v>0</v>
      </c>
      <c r="C8" s="1">
        <v>0</v>
      </c>
      <c r="D8" s="1">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69" x14ac:dyDescent="0.3">
      <c r="A9" s="257">
        <f ca="1">IF(EDATE($A$4,48)&lt;=EDATE(DATE(LOOKUP(Comparison!$D$3,TimestepID,StartYear),1,1),(LOOKUP(Comparison!$B$6,TimestepID,Duration)-1)),EDATE(A8,12),"")</f>
        <v>47849</v>
      </c>
      <c r="B9" s="1">
        <v>0</v>
      </c>
      <c r="C9" s="1">
        <v>0</v>
      </c>
      <c r="D9" s="1">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69" x14ac:dyDescent="0.3">
      <c r="A10" s="257">
        <f ca="1">IF(EDATE($A$4,48)&lt;=EDATE(DATE(LOOKUP(Comparison!$D$3,TimestepID,StartYear),1,1),(LOOKUP(Comparison!$B$6,TimestepID,Duration)-1)),EDATE(A9,12),"")</f>
        <v>48214</v>
      </c>
      <c r="B10" s="1"/>
      <c r="C10" s="1"/>
      <c r="D10" s="1"/>
    </row>
    <row r="11" spans="1:69" x14ac:dyDescent="0.3">
      <c r="A11" s="257">
        <f ca="1">IF(EDATE($A$4,48)&lt;=EDATE(DATE(LOOKUP(Comparison!$D$3,TimestepID,StartYear),1,1),(LOOKUP(Comparison!$B$6,TimestepID,Duration)-1)),EDATE(A10,12),"")</f>
        <v>48580</v>
      </c>
      <c r="B11" s="1"/>
      <c r="C11" s="1"/>
      <c r="D11" s="1"/>
    </row>
    <row r="12" spans="1:69" x14ac:dyDescent="0.3">
      <c r="A12" s="257">
        <f ca="1">IF(EDATE($A$4,48)&lt;=EDATE(DATE(LOOKUP(Comparison!$D$3,TimestepID,StartYear),1,1),(LOOKUP(Comparison!$B$6,TimestepID,Duration)-1)),EDATE(A11,12),"")</f>
        <v>48945</v>
      </c>
      <c r="B12" s="1"/>
      <c r="C12" s="1"/>
      <c r="D12" s="1"/>
    </row>
    <row r="13" spans="1:69" x14ac:dyDescent="0.3">
      <c r="A13" s="257"/>
      <c r="B13" s="1"/>
      <c r="C13" s="1"/>
      <c r="D13" s="1"/>
    </row>
    <row r="14" spans="1:69" x14ac:dyDescent="0.3">
      <c r="A14" s="257"/>
      <c r="B14" s="1"/>
      <c r="C14" s="1"/>
      <c r="D14" s="1"/>
    </row>
    <row r="15" spans="1:69" x14ac:dyDescent="0.3">
      <c r="A15" s="258"/>
      <c r="B15" s="1"/>
      <c r="C15" s="1"/>
      <c r="D15" s="1"/>
    </row>
    <row r="16" spans="1:69" x14ac:dyDescent="0.3">
      <c r="A16" s="36"/>
      <c r="B16" s="1"/>
      <c r="C16" s="1"/>
      <c r="D16" s="1"/>
    </row>
    <row r="17" spans="1:4" x14ac:dyDescent="0.3">
      <c r="A17" s="36"/>
      <c r="B17" s="1"/>
      <c r="C17" s="1"/>
      <c r="D17" s="1"/>
    </row>
    <row r="18" spans="1:4" x14ac:dyDescent="0.3">
      <c r="A18" s="36"/>
      <c r="B18" s="1"/>
      <c r="C18" s="1"/>
      <c r="D18" s="1"/>
    </row>
    <row r="19" spans="1:4" x14ac:dyDescent="0.3">
      <c r="A19" s="36"/>
      <c r="B19" s="1"/>
      <c r="C19" s="1"/>
      <c r="D19" s="1"/>
    </row>
    <row r="20" spans="1:4" x14ac:dyDescent="0.3">
      <c r="A20" s="36"/>
      <c r="B20" s="1"/>
      <c r="C20" s="1"/>
      <c r="D20" s="1"/>
    </row>
    <row r="21" spans="1:4" x14ac:dyDescent="0.3">
      <c r="A21" s="36"/>
      <c r="B21" s="1"/>
      <c r="C21" s="1"/>
      <c r="D21" s="1"/>
    </row>
    <row r="22" spans="1:4" x14ac:dyDescent="0.3">
      <c r="A22"/>
      <c r="B22" s="1"/>
      <c r="C22" s="1"/>
      <c r="D22" s="1"/>
    </row>
    <row r="23" spans="1:4" x14ac:dyDescent="0.3">
      <c r="A23"/>
      <c r="B23" s="1"/>
      <c r="C23" s="1"/>
      <c r="D23" s="1"/>
    </row>
    <row r="24" spans="1:4" x14ac:dyDescent="0.3">
      <c r="A24"/>
      <c r="B24" s="1"/>
      <c r="C24" s="1"/>
      <c r="D24" s="1"/>
    </row>
    <row r="25" spans="1:4" x14ac:dyDescent="0.3">
      <c r="A25"/>
      <c r="B25" s="1"/>
      <c r="C25" s="1"/>
      <c r="D25" s="1"/>
    </row>
    <row r="26" spans="1:4" x14ac:dyDescent="0.3">
      <c r="A26"/>
      <c r="B26" s="1"/>
      <c r="C26" s="1"/>
      <c r="D26" s="1"/>
    </row>
    <row r="27" spans="1:4" x14ac:dyDescent="0.3">
      <c r="A27"/>
      <c r="B27" s="1"/>
      <c r="C27" s="1"/>
      <c r="D27" s="1"/>
    </row>
    <row r="28" spans="1:4" x14ac:dyDescent="0.3">
      <c r="A28"/>
      <c r="B28" s="1"/>
      <c r="C28" s="1"/>
      <c r="D28" s="1"/>
    </row>
    <row r="29" spans="1:4" x14ac:dyDescent="0.3">
      <c r="A29"/>
      <c r="B29" s="1"/>
      <c r="C29" s="1"/>
      <c r="D29" s="1"/>
    </row>
    <row r="30" spans="1:4" x14ac:dyDescent="0.3">
      <c r="A30"/>
      <c r="B30" s="1"/>
      <c r="C30" s="1"/>
      <c r="D30" s="1"/>
    </row>
    <row r="31" spans="1:4" x14ac:dyDescent="0.3">
      <c r="A31"/>
      <c r="B31" s="1"/>
      <c r="C31" s="1"/>
      <c r="D31" s="1"/>
    </row>
    <row r="32" spans="1:4" x14ac:dyDescent="0.3">
      <c r="A32"/>
      <c r="B32" s="1"/>
      <c r="C32" s="1"/>
      <c r="D32" s="1"/>
    </row>
    <row r="33" spans="1:4" x14ac:dyDescent="0.3">
      <c r="A33"/>
      <c r="B33" s="1"/>
      <c r="C33" s="1"/>
      <c r="D33" s="1"/>
    </row>
    <row r="34" spans="1:4" x14ac:dyDescent="0.3">
      <c r="A34"/>
      <c r="B34" s="1"/>
      <c r="C34" s="1"/>
      <c r="D34" s="1"/>
    </row>
    <row r="35" spans="1:4" x14ac:dyDescent="0.3">
      <c r="A35"/>
      <c r="B35" s="1"/>
      <c r="C35" s="1"/>
      <c r="D35" s="1"/>
    </row>
    <row r="36" spans="1:4" x14ac:dyDescent="0.3">
      <c r="A36"/>
      <c r="B36" s="1"/>
      <c r="C36" s="1"/>
      <c r="D36" s="1"/>
    </row>
    <row r="37" spans="1:4" x14ac:dyDescent="0.3">
      <c r="A37"/>
      <c r="B37" s="1"/>
      <c r="C37" s="1"/>
      <c r="D37" s="1"/>
    </row>
    <row r="38" spans="1:4" x14ac:dyDescent="0.3">
      <c r="A38"/>
      <c r="B38" s="1"/>
      <c r="C38" s="1"/>
      <c r="D38" s="1"/>
    </row>
    <row r="39" spans="1:4" x14ac:dyDescent="0.3">
      <c r="A39"/>
      <c r="B39" s="1"/>
      <c r="C39" s="1"/>
      <c r="D39" s="1"/>
    </row>
    <row r="40" spans="1:4" x14ac:dyDescent="0.3">
      <c r="A40"/>
      <c r="B40" s="1"/>
      <c r="C40" s="1"/>
      <c r="D40" s="1"/>
    </row>
    <row r="41" spans="1:4" x14ac:dyDescent="0.3">
      <c r="A41"/>
      <c r="B41" s="1"/>
      <c r="C41" s="1"/>
      <c r="D41" s="1"/>
    </row>
    <row r="42" spans="1:4" x14ac:dyDescent="0.3">
      <c r="A42"/>
      <c r="B42" s="1"/>
      <c r="C42" s="1"/>
      <c r="D42" s="1"/>
    </row>
    <row r="43" spans="1:4" x14ac:dyDescent="0.3">
      <c r="A43"/>
      <c r="B43" s="1"/>
      <c r="C43" s="1"/>
      <c r="D43" s="1"/>
    </row>
    <row r="44" spans="1:4" x14ac:dyDescent="0.3">
      <c r="A44"/>
      <c r="B44" s="1"/>
      <c r="C44" s="1"/>
      <c r="D44" s="1"/>
    </row>
    <row r="45" spans="1:4" x14ac:dyDescent="0.3">
      <c r="A45"/>
      <c r="B45" s="1"/>
      <c r="C45" s="1"/>
      <c r="D45" s="1"/>
    </row>
    <row r="46" spans="1:4" x14ac:dyDescent="0.3">
      <c r="A46"/>
      <c r="B46" s="1"/>
      <c r="C46" s="1"/>
      <c r="D46" s="1"/>
    </row>
    <row r="47" spans="1:4" x14ac:dyDescent="0.3">
      <c r="A47"/>
      <c r="B47" s="1"/>
      <c r="C47" s="1"/>
      <c r="D47" s="1"/>
    </row>
    <row r="48" spans="1:4" x14ac:dyDescent="0.3">
      <c r="A48"/>
      <c r="B48" s="1"/>
      <c r="C48" s="1"/>
      <c r="D48" s="1"/>
    </row>
    <row r="49" spans="1:4" x14ac:dyDescent="0.3">
      <c r="A49"/>
      <c r="B49" s="1"/>
      <c r="C49" s="1"/>
      <c r="D49" s="1"/>
    </row>
    <row r="50" spans="1:4" x14ac:dyDescent="0.3">
      <c r="A50"/>
      <c r="B50" s="1"/>
      <c r="C50" s="1"/>
      <c r="D50" s="1"/>
    </row>
    <row r="51" spans="1:4" x14ac:dyDescent="0.3">
      <c r="A51"/>
      <c r="B51" s="1"/>
      <c r="C51" s="1"/>
      <c r="D51" s="1"/>
    </row>
    <row r="52" spans="1:4" x14ac:dyDescent="0.3">
      <c r="A52"/>
      <c r="B52" s="1"/>
      <c r="C52" s="1"/>
      <c r="D52" s="1"/>
    </row>
    <row r="53" spans="1:4" x14ac:dyDescent="0.3">
      <c r="A53"/>
      <c r="B53" s="1"/>
      <c r="C53" s="1"/>
      <c r="D53" s="1"/>
    </row>
    <row r="54" spans="1:4" x14ac:dyDescent="0.3">
      <c r="A54"/>
      <c r="B54" s="1"/>
      <c r="C54" s="1"/>
      <c r="D54" s="1"/>
    </row>
    <row r="55" spans="1:4" x14ac:dyDescent="0.3">
      <c r="A55"/>
      <c r="B55" s="1"/>
      <c r="C55" s="1"/>
      <c r="D55" s="1"/>
    </row>
    <row r="56" spans="1:4" x14ac:dyDescent="0.3">
      <c r="A56"/>
      <c r="B56" s="1"/>
      <c r="C56" s="1"/>
      <c r="D56" s="1"/>
    </row>
    <row r="57" spans="1:4" x14ac:dyDescent="0.3">
      <c r="A57"/>
      <c r="B57" s="1"/>
      <c r="C57" s="1"/>
      <c r="D57" s="1"/>
    </row>
    <row r="58" spans="1:4" x14ac:dyDescent="0.3">
      <c r="A58"/>
      <c r="B58" s="1"/>
      <c r="C58" s="1"/>
      <c r="D58" s="1"/>
    </row>
    <row r="59" spans="1:4" x14ac:dyDescent="0.3">
      <c r="A59"/>
      <c r="B59" s="1"/>
      <c r="C59" s="1"/>
      <c r="D59" s="1"/>
    </row>
    <row r="60" spans="1:4" x14ac:dyDescent="0.3">
      <c r="A60"/>
      <c r="B60" s="1"/>
      <c r="C60" s="1"/>
      <c r="D60" s="1"/>
    </row>
    <row r="61" spans="1:4" x14ac:dyDescent="0.3">
      <c r="A61"/>
      <c r="B61" s="1"/>
      <c r="C61" s="1"/>
      <c r="D61" s="1"/>
    </row>
    <row r="62" spans="1:4" x14ac:dyDescent="0.3">
      <c r="A62"/>
      <c r="B62" s="1"/>
      <c r="C62" s="1"/>
      <c r="D62" s="1"/>
    </row>
    <row r="63" spans="1:4" x14ac:dyDescent="0.3">
      <c r="A63"/>
      <c r="B63" s="1"/>
      <c r="C63" s="1"/>
      <c r="D63" s="1"/>
    </row>
    <row r="64" spans="1:4" x14ac:dyDescent="0.3">
      <c r="A64"/>
      <c r="B64" s="1"/>
      <c r="C64" s="1"/>
      <c r="D64" s="1"/>
    </row>
    <row r="65" spans="1:4" x14ac:dyDescent="0.3">
      <c r="A65"/>
      <c r="B65" s="1"/>
      <c r="C65" s="1"/>
      <c r="D65" s="1"/>
    </row>
    <row r="66" spans="1:4" x14ac:dyDescent="0.3">
      <c r="A66"/>
      <c r="B66" s="1"/>
      <c r="C66" s="1"/>
      <c r="D66" s="1"/>
    </row>
    <row r="67" spans="1:4" x14ac:dyDescent="0.3">
      <c r="A67"/>
      <c r="B67" s="1"/>
      <c r="C67" s="1"/>
      <c r="D67" s="1"/>
    </row>
    <row r="68" spans="1:4" x14ac:dyDescent="0.3">
      <c r="A68"/>
      <c r="B68" s="1"/>
      <c r="C68" s="1"/>
      <c r="D68" s="1"/>
    </row>
    <row r="69" spans="1:4" x14ac:dyDescent="0.3">
      <c r="A69"/>
      <c r="B69" s="1"/>
      <c r="C69" s="1"/>
      <c r="D69" s="1"/>
    </row>
    <row r="70" spans="1:4" x14ac:dyDescent="0.3">
      <c r="A70"/>
      <c r="B70" s="1"/>
      <c r="C70" s="1"/>
      <c r="D70" s="1"/>
    </row>
    <row r="71" spans="1:4" x14ac:dyDescent="0.3">
      <c r="A71"/>
      <c r="B71" s="1"/>
      <c r="C71" s="1"/>
      <c r="D71" s="1"/>
    </row>
    <row r="72" spans="1:4" x14ac:dyDescent="0.3">
      <c r="A72"/>
      <c r="B72" s="1"/>
      <c r="C72" s="1"/>
      <c r="D72" s="1"/>
    </row>
    <row r="73" spans="1:4" x14ac:dyDescent="0.3">
      <c r="A73"/>
      <c r="B73" s="1"/>
      <c r="C73" s="1"/>
      <c r="D73" s="1"/>
    </row>
    <row r="74" spans="1:4" x14ac:dyDescent="0.3">
      <c r="A74"/>
      <c r="B74" s="1"/>
      <c r="C74" s="1"/>
      <c r="D74" s="1"/>
    </row>
    <row r="75" spans="1:4" x14ac:dyDescent="0.3">
      <c r="A75"/>
      <c r="B75" s="1"/>
      <c r="C75" s="1"/>
      <c r="D75" s="1"/>
    </row>
    <row r="76" spans="1:4" x14ac:dyDescent="0.3">
      <c r="A76"/>
      <c r="B76" s="1"/>
      <c r="C76" s="1"/>
      <c r="D76" s="1"/>
    </row>
    <row r="77" spans="1:4" x14ac:dyDescent="0.3">
      <c r="A77"/>
      <c r="B77" s="1"/>
      <c r="C77" s="1"/>
      <c r="D77" s="1"/>
    </row>
    <row r="78" spans="1:4" x14ac:dyDescent="0.3">
      <c r="A78"/>
      <c r="B78" s="1"/>
      <c r="C78" s="1"/>
      <c r="D78" s="1"/>
    </row>
    <row r="79" spans="1:4" x14ac:dyDescent="0.3">
      <c r="A79"/>
      <c r="B79" s="1"/>
      <c r="C79" s="1"/>
      <c r="D79" s="1"/>
    </row>
    <row r="80" spans="1:4" x14ac:dyDescent="0.3">
      <c r="A80"/>
      <c r="B80" s="1"/>
      <c r="C80" s="1"/>
      <c r="D80" s="1"/>
    </row>
    <row r="81" spans="1:4" x14ac:dyDescent="0.3">
      <c r="A81"/>
      <c r="B81" s="1"/>
      <c r="C81" s="1"/>
      <c r="D81" s="1"/>
    </row>
    <row r="82" spans="1:4" x14ac:dyDescent="0.3">
      <c r="A82"/>
      <c r="B82" s="1"/>
      <c r="C82" s="1"/>
      <c r="D82" s="1"/>
    </row>
    <row r="83" spans="1:4" x14ac:dyDescent="0.3">
      <c r="A83"/>
      <c r="B83" s="1"/>
      <c r="C83" s="1"/>
      <c r="D83" s="1"/>
    </row>
    <row r="84" spans="1:4" x14ac:dyDescent="0.3">
      <c r="A84"/>
      <c r="B84" s="1"/>
      <c r="C84" s="1"/>
      <c r="D84" s="1"/>
    </row>
    <row r="85" spans="1:4" x14ac:dyDescent="0.3">
      <c r="A85"/>
      <c r="B85" s="1"/>
      <c r="C85" s="1"/>
      <c r="D85" s="1"/>
    </row>
    <row r="86" spans="1:4" x14ac:dyDescent="0.3">
      <c r="A86"/>
      <c r="B86" s="1"/>
      <c r="C86" s="1"/>
      <c r="D86" s="1"/>
    </row>
    <row r="87" spans="1:4" x14ac:dyDescent="0.3">
      <c r="A87"/>
      <c r="B87" s="1"/>
      <c r="C87" s="1"/>
      <c r="D87" s="1"/>
    </row>
    <row r="88" spans="1:4" x14ac:dyDescent="0.3">
      <c r="A88"/>
      <c r="B88" s="1"/>
      <c r="C88" s="1"/>
      <c r="D88" s="1"/>
    </row>
    <row r="89" spans="1:4" x14ac:dyDescent="0.3">
      <c r="A89"/>
      <c r="B89" s="1"/>
      <c r="C89" s="1"/>
      <c r="D89" s="1"/>
    </row>
    <row r="90" spans="1:4" x14ac:dyDescent="0.3">
      <c r="A90"/>
      <c r="B90" s="1"/>
      <c r="C90" s="1"/>
      <c r="D90" s="1"/>
    </row>
    <row r="91" spans="1:4" x14ac:dyDescent="0.3">
      <c r="A91"/>
      <c r="B91" s="1"/>
      <c r="C91" s="1"/>
      <c r="D91" s="1"/>
    </row>
    <row r="92" spans="1:4" x14ac:dyDescent="0.3">
      <c r="A92"/>
      <c r="B92" s="1"/>
      <c r="C92" s="1"/>
      <c r="D92" s="1"/>
    </row>
    <row r="93" spans="1:4" x14ac:dyDescent="0.3">
      <c r="A93"/>
      <c r="B93" s="1"/>
      <c r="C93" s="1"/>
      <c r="D93" s="1"/>
    </row>
    <row r="94" spans="1:4" x14ac:dyDescent="0.3">
      <c r="A94"/>
      <c r="B94" s="1"/>
      <c r="C94" s="1"/>
      <c r="D94" s="1"/>
    </row>
    <row r="95" spans="1:4" x14ac:dyDescent="0.3">
      <c r="A95"/>
      <c r="B95" s="1"/>
      <c r="C95" s="1"/>
      <c r="D95" s="1"/>
    </row>
    <row r="96" spans="1:4" x14ac:dyDescent="0.3">
      <c r="A96"/>
      <c r="B96" s="1"/>
      <c r="C96" s="1"/>
      <c r="D96" s="1"/>
    </row>
    <row r="97" spans="1:4" x14ac:dyDescent="0.3">
      <c r="A97"/>
      <c r="B97" s="1"/>
      <c r="C97" s="1"/>
      <c r="D97" s="1"/>
    </row>
    <row r="98" spans="1:4" x14ac:dyDescent="0.3">
      <c r="A98"/>
      <c r="B98" s="1"/>
      <c r="C98" s="1"/>
      <c r="D98" s="1"/>
    </row>
    <row r="99" spans="1:4" x14ac:dyDescent="0.3">
      <c r="A99"/>
      <c r="B99" s="1"/>
      <c r="C99" s="1"/>
      <c r="D99" s="1"/>
    </row>
    <row r="100" spans="1:4" x14ac:dyDescent="0.3">
      <c r="A100"/>
      <c r="B100" s="1"/>
      <c r="C100" s="1"/>
      <c r="D100" s="1"/>
    </row>
    <row r="101" spans="1:4" x14ac:dyDescent="0.3">
      <c r="A101"/>
      <c r="B101" s="1"/>
      <c r="C101" s="1"/>
      <c r="D101" s="1"/>
    </row>
    <row r="102" spans="1:4" x14ac:dyDescent="0.3">
      <c r="A102"/>
      <c r="B102" s="1"/>
      <c r="C102" s="1"/>
      <c r="D102" s="1"/>
    </row>
    <row r="103" spans="1:4" x14ac:dyDescent="0.3">
      <c r="A103"/>
      <c r="B103" s="1"/>
      <c r="C103" s="1"/>
      <c r="D103" s="1"/>
    </row>
    <row r="104" spans="1:4" x14ac:dyDescent="0.3">
      <c r="A104"/>
      <c r="B104" s="1"/>
      <c r="C104" s="1"/>
      <c r="D104" s="1"/>
    </row>
    <row r="105" spans="1:4" x14ac:dyDescent="0.3">
      <c r="A105"/>
      <c r="B105" s="1"/>
      <c r="C105" s="1"/>
      <c r="D105" s="1"/>
    </row>
    <row r="106" spans="1:4" x14ac:dyDescent="0.3">
      <c r="A106"/>
      <c r="B106" s="1"/>
      <c r="C106" s="1"/>
      <c r="D106" s="1"/>
    </row>
    <row r="107" spans="1:4" x14ac:dyDescent="0.3">
      <c r="A107"/>
      <c r="B107" s="1"/>
      <c r="C107" s="1"/>
      <c r="D107" s="1"/>
    </row>
    <row r="108" spans="1:4" x14ac:dyDescent="0.3">
      <c r="A108"/>
      <c r="B108" s="1"/>
      <c r="C108" s="1"/>
      <c r="D108" s="1"/>
    </row>
    <row r="109" spans="1:4" x14ac:dyDescent="0.3">
      <c r="A109"/>
      <c r="B109" s="1"/>
      <c r="C109" s="1"/>
      <c r="D109" s="1"/>
    </row>
    <row r="110" spans="1:4" x14ac:dyDescent="0.3">
      <c r="A110"/>
      <c r="B110" s="1"/>
      <c r="C110" s="1"/>
      <c r="D110" s="1"/>
    </row>
    <row r="111" spans="1:4" x14ac:dyDescent="0.3">
      <c r="A111"/>
      <c r="B111" s="1"/>
      <c r="C111" s="1"/>
      <c r="D111" s="1"/>
    </row>
    <row r="112" spans="1:4" x14ac:dyDescent="0.3">
      <c r="A112"/>
      <c r="B112" s="1"/>
      <c r="C112" s="1"/>
      <c r="D112" s="1"/>
    </row>
    <row r="113" spans="1:4" x14ac:dyDescent="0.3">
      <c r="A113"/>
      <c r="B113" s="1"/>
      <c r="C113" s="1"/>
      <c r="D113" s="1"/>
    </row>
    <row r="114" spans="1:4" x14ac:dyDescent="0.3">
      <c r="A114"/>
      <c r="B114" s="1"/>
      <c r="C114" s="1"/>
      <c r="D114" s="1"/>
    </row>
    <row r="115" spans="1:4" x14ac:dyDescent="0.3">
      <c r="A115"/>
      <c r="B115" s="1"/>
      <c r="C115" s="1"/>
      <c r="D115" s="1"/>
    </row>
    <row r="116" spans="1:4" x14ac:dyDescent="0.3">
      <c r="A116"/>
      <c r="B116" s="1"/>
      <c r="C116" s="1"/>
      <c r="D116" s="1"/>
    </row>
    <row r="117" spans="1:4" x14ac:dyDescent="0.3">
      <c r="A117"/>
      <c r="B117" s="1"/>
      <c r="C117" s="1"/>
      <c r="D117" s="1"/>
    </row>
    <row r="118" spans="1:4" x14ac:dyDescent="0.3">
      <c r="A118"/>
      <c r="B118" s="1"/>
      <c r="C118" s="1"/>
      <c r="D118" s="1"/>
    </row>
    <row r="119" spans="1:4" x14ac:dyDescent="0.3">
      <c r="A119"/>
      <c r="B119" s="1"/>
      <c r="C119" s="1"/>
      <c r="D119" s="1"/>
    </row>
    <row r="120" spans="1:4" x14ac:dyDescent="0.3">
      <c r="A120"/>
      <c r="B120" s="1"/>
      <c r="C120" s="1"/>
      <c r="D120" s="1"/>
    </row>
    <row r="121" spans="1:4" x14ac:dyDescent="0.3">
      <c r="A121"/>
      <c r="B121" s="1"/>
      <c r="C121" s="1"/>
      <c r="D121" s="1"/>
    </row>
    <row r="122" spans="1:4" x14ac:dyDescent="0.3">
      <c r="A122"/>
      <c r="B122" s="1"/>
      <c r="C122" s="1"/>
      <c r="D122" s="1"/>
    </row>
    <row r="123" spans="1:4" x14ac:dyDescent="0.3">
      <c r="A123"/>
      <c r="B123" s="1"/>
      <c r="C123" s="1"/>
      <c r="D123" s="1"/>
    </row>
    <row r="124" spans="1:4" x14ac:dyDescent="0.3">
      <c r="A124"/>
      <c r="B124" s="1"/>
      <c r="C124" s="1"/>
      <c r="D124" s="1"/>
    </row>
    <row r="125" spans="1:4" x14ac:dyDescent="0.3">
      <c r="A125"/>
      <c r="B125" s="1"/>
      <c r="C125" s="1"/>
      <c r="D125" s="1"/>
    </row>
    <row r="126" spans="1:4" x14ac:dyDescent="0.3">
      <c r="A126"/>
      <c r="B126" s="1"/>
      <c r="C126" s="1"/>
      <c r="D126" s="1"/>
    </row>
    <row r="127" spans="1:4" x14ac:dyDescent="0.3">
      <c r="A127"/>
      <c r="B127" s="1"/>
      <c r="C127" s="1"/>
      <c r="D127" s="1"/>
    </row>
    <row r="128" spans="1:4" x14ac:dyDescent="0.3">
      <c r="A128"/>
      <c r="B128" s="1"/>
      <c r="C128" s="1"/>
      <c r="D128" s="1"/>
    </row>
    <row r="129" spans="1:4" x14ac:dyDescent="0.3">
      <c r="A129"/>
      <c r="B129" s="1"/>
      <c r="C129" s="1"/>
      <c r="D129" s="1"/>
    </row>
    <row r="130" spans="1:4" x14ac:dyDescent="0.3">
      <c r="A130"/>
      <c r="B130" s="1"/>
      <c r="C130" s="1"/>
      <c r="D130" s="1"/>
    </row>
    <row r="131" spans="1:4" x14ac:dyDescent="0.3">
      <c r="A131"/>
      <c r="B131" s="1"/>
      <c r="C131" s="1"/>
      <c r="D131" s="1"/>
    </row>
    <row r="132" spans="1:4" x14ac:dyDescent="0.3">
      <c r="A132"/>
      <c r="B132" s="1"/>
      <c r="C132" s="1"/>
      <c r="D132" s="1"/>
    </row>
    <row r="133" spans="1:4" x14ac:dyDescent="0.3">
      <c r="A133"/>
      <c r="B133" s="1"/>
      <c r="C133" s="1"/>
      <c r="D133" s="1"/>
    </row>
    <row r="134" spans="1:4" x14ac:dyDescent="0.3">
      <c r="A134"/>
      <c r="B134" s="1"/>
      <c r="C134" s="1"/>
      <c r="D134" s="1"/>
    </row>
    <row r="135" spans="1:4" x14ac:dyDescent="0.3">
      <c r="A135"/>
      <c r="B135" s="1"/>
      <c r="C135" s="1"/>
      <c r="D135" s="1"/>
    </row>
    <row r="136" spans="1:4" x14ac:dyDescent="0.3">
      <c r="A136"/>
      <c r="B136" s="1"/>
      <c r="C136" s="1"/>
      <c r="D136" s="1"/>
    </row>
    <row r="137" spans="1:4" x14ac:dyDescent="0.3">
      <c r="A137"/>
      <c r="B137" s="1"/>
      <c r="C137" s="1"/>
      <c r="D137" s="1"/>
    </row>
    <row r="138" spans="1:4" x14ac:dyDescent="0.3">
      <c r="A138"/>
      <c r="B138" s="1"/>
      <c r="C138" s="1"/>
      <c r="D138" s="1"/>
    </row>
    <row r="139" spans="1:4" x14ac:dyDescent="0.3">
      <c r="A139"/>
      <c r="B139" s="1"/>
      <c r="C139" s="1"/>
      <c r="D139" s="1"/>
    </row>
    <row r="140" spans="1:4" x14ac:dyDescent="0.3">
      <c r="A140"/>
      <c r="B140" s="1"/>
      <c r="C140" s="1"/>
      <c r="D140" s="1"/>
    </row>
    <row r="141" spans="1:4" x14ac:dyDescent="0.3">
      <c r="A141"/>
      <c r="B141" s="1"/>
      <c r="C141" s="1"/>
      <c r="D141" s="1"/>
    </row>
    <row r="142" spans="1:4" x14ac:dyDescent="0.3">
      <c r="A142"/>
      <c r="B142" s="1"/>
      <c r="C142" s="1"/>
      <c r="D142" s="1"/>
    </row>
    <row r="143" spans="1:4" x14ac:dyDescent="0.3">
      <c r="A143"/>
      <c r="B143" s="1"/>
      <c r="C143" s="1"/>
      <c r="D143" s="1"/>
    </row>
    <row r="144" spans="1:4" x14ac:dyDescent="0.3">
      <c r="A144"/>
      <c r="B144" s="1"/>
      <c r="C144" s="1"/>
      <c r="D144" s="1"/>
    </row>
    <row r="145" spans="1:4" x14ac:dyDescent="0.3">
      <c r="A145"/>
      <c r="B145" s="1"/>
      <c r="C145" s="1"/>
      <c r="D145" s="1"/>
    </row>
    <row r="146" spans="1:4" x14ac:dyDescent="0.3">
      <c r="A146"/>
      <c r="B146" s="1"/>
      <c r="C146" s="1"/>
      <c r="D146" s="1"/>
    </row>
    <row r="147" spans="1:4" x14ac:dyDescent="0.3">
      <c r="A147"/>
      <c r="B147" s="1"/>
      <c r="C147" s="1"/>
      <c r="D147" s="1"/>
    </row>
    <row r="148" spans="1:4" x14ac:dyDescent="0.3">
      <c r="A148"/>
      <c r="B148" s="1"/>
      <c r="C148" s="1"/>
      <c r="D148" s="1"/>
    </row>
    <row r="149" spans="1:4" x14ac:dyDescent="0.3">
      <c r="A149"/>
      <c r="B149" s="1"/>
      <c r="C149" s="1"/>
      <c r="D149" s="1"/>
    </row>
    <row r="150" spans="1:4" x14ac:dyDescent="0.3">
      <c r="A150"/>
      <c r="B150" s="1"/>
      <c r="C150" s="1"/>
      <c r="D150" s="1"/>
    </row>
    <row r="151" spans="1:4" x14ac:dyDescent="0.3">
      <c r="A151"/>
      <c r="B151" s="1"/>
      <c r="C151" s="1"/>
      <c r="D151" s="1"/>
    </row>
    <row r="152" spans="1:4" x14ac:dyDescent="0.3">
      <c r="A152"/>
      <c r="B152" s="1"/>
      <c r="C152" s="1"/>
      <c r="D152" s="1"/>
    </row>
    <row r="153" spans="1:4" x14ac:dyDescent="0.3">
      <c r="A153"/>
      <c r="B153" s="1"/>
      <c r="C153" s="1"/>
      <c r="D153" s="1"/>
    </row>
    <row r="154" spans="1:4" x14ac:dyDescent="0.3">
      <c r="A154"/>
      <c r="B154" s="1"/>
      <c r="C154" s="1"/>
      <c r="D154" s="1"/>
    </row>
    <row r="155" spans="1:4" x14ac:dyDescent="0.3">
      <c r="A155"/>
      <c r="B155" s="1"/>
      <c r="C155" s="1"/>
      <c r="D155" s="1"/>
    </row>
    <row r="156" spans="1:4" x14ac:dyDescent="0.3">
      <c r="A156"/>
      <c r="B156" s="1"/>
      <c r="C156" s="1"/>
      <c r="D156" s="1"/>
    </row>
    <row r="157" spans="1:4" x14ac:dyDescent="0.3">
      <c r="A157"/>
      <c r="B157" s="1"/>
      <c r="C157" s="1"/>
      <c r="D157" s="1"/>
    </row>
    <row r="158" spans="1:4" x14ac:dyDescent="0.3">
      <c r="A158"/>
      <c r="B158" s="1"/>
      <c r="C158" s="1"/>
      <c r="D158" s="1"/>
    </row>
    <row r="159" spans="1:4" x14ac:dyDescent="0.3">
      <c r="A159"/>
      <c r="B159" s="1"/>
      <c r="C159" s="1"/>
      <c r="D159" s="1"/>
    </row>
    <row r="160" spans="1:4" x14ac:dyDescent="0.3">
      <c r="A160"/>
      <c r="B160" s="1"/>
      <c r="C160" s="1"/>
      <c r="D160" s="1"/>
    </row>
    <row r="161" spans="1:4" x14ac:dyDescent="0.3">
      <c r="A161"/>
      <c r="B161" s="1"/>
      <c r="C161" s="1"/>
      <c r="D161" s="1"/>
    </row>
    <row r="162" spans="1:4" x14ac:dyDescent="0.3">
      <c r="A162"/>
      <c r="B162" s="1"/>
      <c r="C162" s="1"/>
      <c r="D162" s="1"/>
    </row>
    <row r="163" spans="1:4" x14ac:dyDescent="0.3">
      <c r="A163"/>
      <c r="B163" s="1"/>
      <c r="C163" s="1"/>
      <c r="D163" s="1"/>
    </row>
    <row r="164" spans="1:4" x14ac:dyDescent="0.3">
      <c r="A164"/>
      <c r="B164" s="1"/>
      <c r="C164" s="1"/>
      <c r="D164" s="1"/>
    </row>
    <row r="165" spans="1:4" x14ac:dyDescent="0.3">
      <c r="A165"/>
      <c r="B165" s="1"/>
      <c r="C165" s="1"/>
      <c r="D165" s="1"/>
    </row>
    <row r="166" spans="1:4" x14ac:dyDescent="0.3">
      <c r="A166"/>
      <c r="B166" s="1"/>
      <c r="C166" s="1"/>
      <c r="D166" s="1"/>
    </row>
    <row r="167" spans="1:4" x14ac:dyDescent="0.3">
      <c r="A167"/>
      <c r="B167" s="1"/>
      <c r="C167" s="1"/>
      <c r="D167" s="1"/>
    </row>
    <row r="168" spans="1:4" x14ac:dyDescent="0.3">
      <c r="A168"/>
      <c r="B168" s="1"/>
      <c r="C168" s="1"/>
      <c r="D168" s="1"/>
    </row>
    <row r="169" spans="1:4" x14ac:dyDescent="0.3">
      <c r="A169"/>
      <c r="B169" s="1"/>
      <c r="C169" s="1"/>
      <c r="D169" s="1"/>
    </row>
    <row r="170" spans="1:4" x14ac:dyDescent="0.3">
      <c r="A170"/>
      <c r="B170" s="1"/>
      <c r="C170" s="1"/>
      <c r="D170" s="1"/>
    </row>
    <row r="171" spans="1:4" x14ac:dyDescent="0.3">
      <c r="A171"/>
      <c r="B171" s="1"/>
      <c r="C171" s="1"/>
      <c r="D171" s="1"/>
    </row>
    <row r="172" spans="1:4" x14ac:dyDescent="0.3">
      <c r="A172"/>
      <c r="B172" s="1"/>
      <c r="C172" s="1"/>
      <c r="D172" s="1"/>
    </row>
    <row r="173" spans="1:4" x14ac:dyDescent="0.3">
      <c r="A173"/>
      <c r="B173" s="1"/>
      <c r="C173" s="1"/>
      <c r="D173" s="1"/>
    </row>
    <row r="174" spans="1:4" x14ac:dyDescent="0.3">
      <c r="A174"/>
      <c r="B174" s="1"/>
      <c r="C174" s="1"/>
      <c r="D174" s="1"/>
    </row>
    <row r="175" spans="1:4" x14ac:dyDescent="0.3">
      <c r="A175"/>
      <c r="B175" s="1"/>
      <c r="C175" s="1"/>
      <c r="D175" s="1"/>
    </row>
    <row r="176" spans="1:4" x14ac:dyDescent="0.3">
      <c r="A176"/>
    </row>
    <row r="177" spans="1:1" x14ac:dyDescent="0.3">
      <c r="A177"/>
    </row>
    <row r="178" spans="1:1" x14ac:dyDescent="0.3">
      <c r="A178"/>
    </row>
    <row r="179" spans="1:1" x14ac:dyDescent="0.3">
      <c r="A179"/>
    </row>
    <row r="180" spans="1:1" x14ac:dyDescent="0.3">
      <c r="A180"/>
    </row>
    <row r="181" spans="1:1" x14ac:dyDescent="0.3">
      <c r="A181"/>
    </row>
    <row r="182" spans="1:1" x14ac:dyDescent="0.3">
      <c r="A182"/>
    </row>
    <row r="183" spans="1:1" x14ac:dyDescent="0.3">
      <c r="A183"/>
    </row>
    <row r="184" spans="1:1" x14ac:dyDescent="0.3">
      <c r="A184"/>
    </row>
    <row r="185" spans="1:1" x14ac:dyDescent="0.3">
      <c r="A185"/>
    </row>
    <row r="186" spans="1:1" x14ac:dyDescent="0.3">
      <c r="A186"/>
    </row>
    <row r="187" spans="1:1" x14ac:dyDescent="0.3">
      <c r="A187"/>
    </row>
    <row r="188" spans="1:1" x14ac:dyDescent="0.3">
      <c r="A188"/>
    </row>
    <row r="189" spans="1:1" x14ac:dyDescent="0.3">
      <c r="A189"/>
    </row>
    <row r="190" spans="1:1" x14ac:dyDescent="0.3">
      <c r="A190"/>
    </row>
    <row r="191" spans="1:1" x14ac:dyDescent="0.3">
      <c r="A191"/>
    </row>
    <row r="192" spans="1:1" x14ac:dyDescent="0.3">
      <c r="A192"/>
    </row>
    <row r="193" spans="1:1" x14ac:dyDescent="0.3">
      <c r="A193"/>
    </row>
    <row r="194" spans="1:1" x14ac:dyDescent="0.3">
      <c r="A194"/>
    </row>
    <row r="195" spans="1:1" x14ac:dyDescent="0.3">
      <c r="A195"/>
    </row>
    <row r="196" spans="1:1" x14ac:dyDescent="0.3">
      <c r="A196"/>
    </row>
    <row r="197" spans="1:1" x14ac:dyDescent="0.3">
      <c r="A197"/>
    </row>
    <row r="198" spans="1:1" x14ac:dyDescent="0.3">
      <c r="A198"/>
    </row>
    <row r="199" spans="1:1" x14ac:dyDescent="0.3">
      <c r="A199"/>
    </row>
    <row r="200" spans="1:1" x14ac:dyDescent="0.3">
      <c r="A200"/>
    </row>
    <row r="201" spans="1:1" x14ac:dyDescent="0.3">
      <c r="A201"/>
    </row>
    <row r="202" spans="1:1" x14ac:dyDescent="0.3">
      <c r="A202"/>
    </row>
    <row r="203" spans="1:1" x14ac:dyDescent="0.3">
      <c r="A203"/>
    </row>
    <row r="204" spans="1:1" x14ac:dyDescent="0.3">
      <c r="A204"/>
    </row>
    <row r="205" spans="1:1" x14ac:dyDescent="0.3">
      <c r="A205"/>
    </row>
    <row r="206" spans="1:1" x14ac:dyDescent="0.3">
      <c r="A206"/>
    </row>
    <row r="207" spans="1:1" x14ac:dyDescent="0.3">
      <c r="A207"/>
    </row>
    <row r="208" spans="1:1" x14ac:dyDescent="0.3">
      <c r="A208"/>
    </row>
    <row r="209" spans="1:1" x14ac:dyDescent="0.3">
      <c r="A209"/>
    </row>
    <row r="210" spans="1:1" x14ac:dyDescent="0.3">
      <c r="A210"/>
    </row>
    <row r="211" spans="1:1" x14ac:dyDescent="0.3">
      <c r="A211"/>
    </row>
    <row r="212" spans="1:1" x14ac:dyDescent="0.3">
      <c r="A212"/>
    </row>
    <row r="213" spans="1:1" x14ac:dyDescent="0.3">
      <c r="A213"/>
    </row>
    <row r="214" spans="1:1" x14ac:dyDescent="0.3">
      <c r="A214"/>
    </row>
    <row r="215" spans="1:1" x14ac:dyDescent="0.3">
      <c r="A215"/>
    </row>
    <row r="216" spans="1:1" x14ac:dyDescent="0.3">
      <c r="A216"/>
    </row>
    <row r="217" spans="1:1" x14ac:dyDescent="0.3">
      <c r="A217"/>
    </row>
    <row r="218" spans="1:1" x14ac:dyDescent="0.3">
      <c r="A218"/>
    </row>
    <row r="219" spans="1:1" x14ac:dyDescent="0.3">
      <c r="A219"/>
    </row>
    <row r="220" spans="1:1" x14ac:dyDescent="0.3">
      <c r="A220"/>
    </row>
    <row r="221" spans="1:1" x14ac:dyDescent="0.3">
      <c r="A221"/>
    </row>
    <row r="222" spans="1:1" x14ac:dyDescent="0.3">
      <c r="A222"/>
    </row>
    <row r="223" spans="1:1" x14ac:dyDescent="0.3">
      <c r="A223"/>
    </row>
    <row r="224" spans="1:1" x14ac:dyDescent="0.3">
      <c r="A224"/>
    </row>
    <row r="225" spans="1:1" x14ac:dyDescent="0.3">
      <c r="A225"/>
    </row>
    <row r="226" spans="1:1" x14ac:dyDescent="0.3">
      <c r="A226"/>
    </row>
    <row r="227" spans="1:1" x14ac:dyDescent="0.3">
      <c r="A227"/>
    </row>
    <row r="228" spans="1:1" x14ac:dyDescent="0.3">
      <c r="A228"/>
    </row>
    <row r="229" spans="1:1" x14ac:dyDescent="0.3">
      <c r="A229"/>
    </row>
    <row r="230" spans="1:1" x14ac:dyDescent="0.3">
      <c r="A230"/>
    </row>
    <row r="231" spans="1:1" x14ac:dyDescent="0.3">
      <c r="A231"/>
    </row>
    <row r="232" spans="1:1" x14ac:dyDescent="0.3">
      <c r="A232"/>
    </row>
    <row r="233" spans="1:1" x14ac:dyDescent="0.3">
      <c r="A233"/>
    </row>
    <row r="234" spans="1:1" x14ac:dyDescent="0.3">
      <c r="A234"/>
    </row>
    <row r="235" spans="1:1" x14ac:dyDescent="0.3">
      <c r="A235"/>
    </row>
    <row r="236" spans="1:1" x14ac:dyDescent="0.3">
      <c r="A236"/>
    </row>
    <row r="237" spans="1:1" x14ac:dyDescent="0.3">
      <c r="A237"/>
    </row>
    <row r="238" spans="1:1" x14ac:dyDescent="0.3">
      <c r="A238"/>
    </row>
    <row r="239" spans="1:1" x14ac:dyDescent="0.3">
      <c r="A239"/>
    </row>
    <row r="240" spans="1:1" x14ac:dyDescent="0.3">
      <c r="A240"/>
    </row>
    <row r="241" spans="1:1" x14ac:dyDescent="0.3">
      <c r="A241"/>
    </row>
    <row r="242" spans="1:1" x14ac:dyDescent="0.3">
      <c r="A242"/>
    </row>
    <row r="243" spans="1:1" x14ac:dyDescent="0.3">
      <c r="A243"/>
    </row>
    <row r="244" spans="1:1" x14ac:dyDescent="0.3">
      <c r="A244"/>
    </row>
    <row r="245" spans="1:1" x14ac:dyDescent="0.3">
      <c r="A245"/>
    </row>
    <row r="246" spans="1:1" x14ac:dyDescent="0.3">
      <c r="A246"/>
    </row>
    <row r="247" spans="1:1" x14ac:dyDescent="0.3">
      <c r="A247"/>
    </row>
  </sheetData>
  <mergeCells count="1">
    <mergeCell ref="B1:AH1"/>
  </mergeCells>
  <pageMargins left="0.7" right="0.7" top="0.75" bottom="0.75" header="0.3" footer="0.3"/>
  <legacyDrawing r:id="rId1"/>
</worksheet>
</file>

<file path=xl/worksheets/sheet1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F00-000000000000}">
  <sheetPr codeName="Sheet117">
    <tabColor theme="2" tint="-0.499984740745262"/>
  </sheetPr>
  <dimension ref="A1:BQ247"/>
  <sheetViews>
    <sheetView workbookViewId="0">
      <selection activeCell="B4" sqref="B4:AQ175"/>
    </sheetView>
  </sheetViews>
  <sheetFormatPr defaultColWidth="9.44140625" defaultRowHeight="14.4" x14ac:dyDescent="0.3"/>
  <cols>
    <col min="1" max="1" width="14.44140625" style="37" bestFit="1" customWidth="1"/>
    <col min="2" max="4" width="9.44140625" style="185"/>
  </cols>
  <sheetData>
    <row r="1" spans="1:69" s="37" customFormat="1" x14ac:dyDescent="0.3">
      <c r="A1" s="253"/>
      <c r="B1" s="880" t="s">
        <v>577</v>
      </c>
      <c r="C1" s="881"/>
      <c r="D1" s="881"/>
      <c r="E1" s="881"/>
      <c r="F1" s="881"/>
      <c r="G1" s="881"/>
      <c r="H1" s="881"/>
      <c r="I1" s="881"/>
      <c r="J1" s="881"/>
      <c r="K1" s="881"/>
      <c r="L1" s="881"/>
      <c r="M1" s="881"/>
      <c r="N1" s="881"/>
      <c r="O1" s="881"/>
      <c r="P1" s="881"/>
      <c r="Q1" s="881"/>
      <c r="R1" s="881"/>
      <c r="S1" s="881"/>
      <c r="T1" s="881"/>
      <c r="U1" s="881"/>
      <c r="V1" s="881"/>
      <c r="W1" s="881"/>
      <c r="X1" s="881"/>
      <c r="Y1" s="881"/>
      <c r="Z1" s="881"/>
      <c r="AA1" s="881"/>
      <c r="AB1" s="881"/>
      <c r="AC1" s="881"/>
      <c r="AD1" s="881"/>
      <c r="AE1" s="881"/>
      <c r="AF1" s="881"/>
      <c r="AG1" s="881"/>
      <c r="AH1" s="881"/>
      <c r="AI1" s="254"/>
      <c r="AJ1" s="254"/>
      <c r="AK1" s="254"/>
      <c r="AL1" s="254"/>
      <c r="AM1" s="254"/>
      <c r="AN1" s="254"/>
      <c r="AO1" s="254"/>
      <c r="AP1" s="254"/>
      <c r="AQ1" s="254"/>
      <c r="AR1" s="254"/>
      <c r="AS1" s="254"/>
      <c r="AT1" s="254"/>
      <c r="AU1" s="254"/>
      <c r="AV1" s="254"/>
      <c r="AW1" s="254"/>
      <c r="AX1" s="254"/>
      <c r="AY1" s="254"/>
      <c r="AZ1" s="254"/>
      <c r="BA1" s="254"/>
      <c r="BB1" s="254"/>
      <c r="BC1" s="254"/>
      <c r="BD1" s="254"/>
      <c r="BE1" s="254"/>
      <c r="BF1" s="254"/>
      <c r="BG1" s="254"/>
      <c r="BH1" s="254"/>
      <c r="BI1" s="254"/>
      <c r="BJ1" s="254"/>
      <c r="BK1" s="254"/>
      <c r="BL1" s="254"/>
      <c r="BM1" s="254"/>
      <c r="BN1" s="254"/>
      <c r="BO1" s="254"/>
      <c r="BP1" s="254"/>
      <c r="BQ1" s="254"/>
    </row>
    <row r="2" spans="1:69" s="37" customFormat="1" x14ac:dyDescent="0.3">
      <c r="A2" s="253"/>
      <c r="B2" s="254" t="s">
        <v>288</v>
      </c>
      <c r="C2" s="254" t="s">
        <v>287</v>
      </c>
      <c r="D2" s="254" t="s">
        <v>289</v>
      </c>
      <c r="E2" s="254">
        <v>1991</v>
      </c>
      <c r="F2" s="254">
        <v>1992</v>
      </c>
      <c r="G2" s="254">
        <v>1993</v>
      </c>
      <c r="H2" s="254">
        <v>1994</v>
      </c>
      <c r="I2" s="254">
        <v>1995</v>
      </c>
      <c r="J2" s="254">
        <v>1996</v>
      </c>
      <c r="K2" s="254">
        <v>1997</v>
      </c>
      <c r="L2" s="254">
        <v>1998</v>
      </c>
      <c r="M2" s="254">
        <v>1999</v>
      </c>
      <c r="N2" s="254">
        <v>2000</v>
      </c>
      <c r="O2" s="254">
        <v>2001</v>
      </c>
      <c r="P2" s="254">
        <v>2002</v>
      </c>
      <c r="Q2" s="254">
        <v>2003</v>
      </c>
      <c r="R2" s="254">
        <v>2004</v>
      </c>
      <c r="S2" s="254">
        <v>2005</v>
      </c>
      <c r="T2" s="254">
        <v>2006</v>
      </c>
      <c r="U2" s="254">
        <v>2007</v>
      </c>
      <c r="V2" s="254">
        <v>2008</v>
      </c>
      <c r="W2" s="254">
        <v>2009</v>
      </c>
      <c r="X2" s="254">
        <v>2010</v>
      </c>
      <c r="Y2" s="254">
        <v>2011</v>
      </c>
      <c r="Z2" s="254">
        <v>2012</v>
      </c>
      <c r="AA2" s="254">
        <v>2013</v>
      </c>
      <c r="AB2" s="254">
        <v>2014</v>
      </c>
      <c r="AC2" s="254">
        <v>2015</v>
      </c>
      <c r="AD2" s="254">
        <v>2016</v>
      </c>
      <c r="AE2" s="254">
        <v>2017</v>
      </c>
      <c r="AF2" s="254">
        <v>2018</v>
      </c>
      <c r="AG2" s="254">
        <v>2019</v>
      </c>
      <c r="AH2" s="254">
        <v>2020</v>
      </c>
      <c r="AI2" s="254"/>
      <c r="AJ2" s="254"/>
      <c r="AK2" s="254"/>
      <c r="AL2" s="254"/>
      <c r="AM2" s="254"/>
      <c r="AN2" s="254"/>
      <c r="AO2" s="254"/>
      <c r="AP2" s="254"/>
      <c r="AQ2" s="254"/>
      <c r="AR2" s="254"/>
      <c r="AS2" s="254"/>
      <c r="AT2" s="254"/>
      <c r="AU2" s="254"/>
      <c r="AV2" s="254"/>
      <c r="AW2" s="254"/>
      <c r="AX2" s="254"/>
      <c r="AY2" s="254"/>
      <c r="AZ2" s="254"/>
      <c r="BA2" s="254"/>
      <c r="BB2" s="254"/>
      <c r="BC2" s="254"/>
      <c r="BD2" s="254"/>
      <c r="BE2" s="254"/>
      <c r="BF2" s="254"/>
      <c r="BG2" s="254"/>
      <c r="BH2" s="254"/>
      <c r="BI2" s="254"/>
      <c r="BJ2" s="254"/>
      <c r="BK2" s="254"/>
      <c r="BL2" s="254"/>
      <c r="BM2" s="254"/>
      <c r="BN2" s="254"/>
      <c r="BO2" s="254"/>
      <c r="BP2" s="254"/>
      <c r="BQ2" s="254"/>
    </row>
    <row r="3" spans="1:69" s="27" customFormat="1" x14ac:dyDescent="0.3">
      <c r="A3" s="255"/>
      <c r="B3" s="256" t="s">
        <v>323</v>
      </c>
      <c r="C3" s="256" t="s">
        <v>324</v>
      </c>
      <c r="D3" s="256" t="s">
        <v>325</v>
      </c>
      <c r="E3" s="256" t="s">
        <v>326</v>
      </c>
      <c r="F3" s="256" t="s">
        <v>327</v>
      </c>
      <c r="G3" s="256" t="s">
        <v>328</v>
      </c>
      <c r="H3" s="256" t="s">
        <v>329</v>
      </c>
      <c r="I3" s="256" t="s">
        <v>330</v>
      </c>
      <c r="J3" s="256" t="s">
        <v>331</v>
      </c>
      <c r="K3" s="256" t="s">
        <v>332</v>
      </c>
      <c r="L3" s="256" t="s">
        <v>333</v>
      </c>
      <c r="M3" s="256" t="s">
        <v>334</v>
      </c>
      <c r="N3" s="256" t="s">
        <v>335</v>
      </c>
      <c r="O3" s="256" t="s">
        <v>336</v>
      </c>
      <c r="P3" s="256" t="s">
        <v>337</v>
      </c>
      <c r="Q3" s="256" t="s">
        <v>338</v>
      </c>
      <c r="R3" s="256" t="s">
        <v>339</v>
      </c>
      <c r="S3" s="256" t="s">
        <v>340</v>
      </c>
      <c r="T3" s="256" t="s">
        <v>341</v>
      </c>
      <c r="U3" s="256" t="s">
        <v>342</v>
      </c>
      <c r="V3" s="256" t="s">
        <v>343</v>
      </c>
      <c r="W3" s="256" t="s">
        <v>344</v>
      </c>
      <c r="X3" s="256" t="s">
        <v>345</v>
      </c>
      <c r="Y3" s="256" t="s">
        <v>346</v>
      </c>
      <c r="Z3" s="256" t="s">
        <v>347</v>
      </c>
      <c r="AA3" s="256" t="s">
        <v>348</v>
      </c>
      <c r="AB3" s="256" t="s">
        <v>349</v>
      </c>
      <c r="AC3" s="256" t="s">
        <v>350</v>
      </c>
      <c r="AD3" s="256" t="s">
        <v>351</v>
      </c>
      <c r="AE3" s="256" t="s">
        <v>352</v>
      </c>
      <c r="AF3" s="256" t="s">
        <v>353</v>
      </c>
      <c r="AG3" s="256" t="s">
        <v>354</v>
      </c>
      <c r="AH3" s="256" t="s">
        <v>355</v>
      </c>
      <c r="AI3" s="256"/>
      <c r="AJ3" s="256"/>
      <c r="AK3" s="256"/>
      <c r="AL3" s="256"/>
      <c r="AM3" s="256"/>
      <c r="AN3" s="256"/>
      <c r="AO3" s="256"/>
      <c r="AP3" s="256"/>
      <c r="AQ3" s="256"/>
      <c r="AR3" s="256"/>
      <c r="AS3" s="256"/>
      <c r="AT3" s="256"/>
      <c r="AU3" s="256"/>
      <c r="AV3" s="256"/>
      <c r="AW3" s="256"/>
      <c r="AX3" s="256"/>
      <c r="AY3" s="256"/>
      <c r="AZ3" s="256"/>
      <c r="BA3" s="256"/>
      <c r="BB3" s="256"/>
      <c r="BC3" s="256"/>
      <c r="BD3" s="256"/>
      <c r="BE3" s="256"/>
      <c r="BF3" s="256"/>
      <c r="BG3" s="256"/>
      <c r="BH3" s="256"/>
      <c r="BI3" s="256"/>
      <c r="BJ3" s="256"/>
      <c r="BK3" s="256"/>
      <c r="BL3" s="256"/>
      <c r="BM3" s="256"/>
      <c r="BN3" s="256"/>
      <c r="BO3" s="256"/>
      <c r="BP3" s="256"/>
      <c r="BQ3" s="256"/>
    </row>
    <row r="4" spans="1:69" x14ac:dyDescent="0.3">
      <c r="A4" s="257">
        <f ca="1">DATE(LOOKUP(Comparison!$D$3,TimestepID,StartYear),1,1)</f>
        <v>46023</v>
      </c>
      <c r="B4" s="1">
        <v>1</v>
      </c>
      <c r="C4" s="1">
        <v>1</v>
      </c>
      <c r="D4" s="1">
        <v>1</v>
      </c>
      <c r="E4">
        <v>1</v>
      </c>
      <c r="F4">
        <v>1</v>
      </c>
      <c r="G4">
        <v>1</v>
      </c>
      <c r="H4">
        <v>1</v>
      </c>
      <c r="I4">
        <v>1</v>
      </c>
      <c r="J4">
        <v>1</v>
      </c>
      <c r="K4">
        <v>1</v>
      </c>
      <c r="L4">
        <v>1</v>
      </c>
      <c r="M4">
        <v>1</v>
      </c>
      <c r="N4">
        <v>1</v>
      </c>
      <c r="O4">
        <v>1</v>
      </c>
      <c r="P4">
        <v>1</v>
      </c>
      <c r="Q4">
        <v>1</v>
      </c>
      <c r="R4">
        <v>1</v>
      </c>
      <c r="S4">
        <v>1</v>
      </c>
      <c r="T4">
        <v>1</v>
      </c>
      <c r="U4">
        <v>1</v>
      </c>
      <c r="V4">
        <v>1</v>
      </c>
      <c r="W4">
        <v>1</v>
      </c>
      <c r="X4">
        <v>1</v>
      </c>
      <c r="Y4">
        <v>1</v>
      </c>
      <c r="Z4">
        <v>1</v>
      </c>
      <c r="AA4">
        <v>1</v>
      </c>
      <c r="AB4">
        <v>1</v>
      </c>
      <c r="AC4">
        <v>1</v>
      </c>
      <c r="AD4">
        <v>1</v>
      </c>
      <c r="AE4">
        <v>1</v>
      </c>
      <c r="AF4">
        <v>1</v>
      </c>
      <c r="AG4">
        <v>1</v>
      </c>
      <c r="AH4">
        <v>1</v>
      </c>
    </row>
    <row r="5" spans="1:69" x14ac:dyDescent="0.3">
      <c r="A5" s="257">
        <f ca="1">IF(EDATE($A$4,12)&lt;=EDATE(DATE(LOOKUP(Comparison!$D$3,TimestepID,StartYear),1,1),(LOOKUP(Comparison!$B$6,TimestepID,Duration)-1)),EDATE(A4,12),"")</f>
        <v>46388</v>
      </c>
      <c r="B5" s="1">
        <v>1</v>
      </c>
      <c r="C5" s="1">
        <v>1</v>
      </c>
      <c r="D5" s="1">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row>
    <row r="6" spans="1:69" x14ac:dyDescent="0.3">
      <c r="A6" s="257">
        <f ca="1">IF(EDATE($A$4,24)&lt;=EDATE(DATE(LOOKUP(Comparison!$D$3,TimestepID,StartYear),12,31),(LOOKUP(Comparison!$B$6,TimestepID,Duration)-1)),EDATE(A5,12),"")</f>
        <v>46753</v>
      </c>
      <c r="B6" s="1">
        <v>1</v>
      </c>
      <c r="C6" s="1">
        <v>1</v>
      </c>
      <c r="D6" s="1">
        <v>1</v>
      </c>
      <c r="E6">
        <v>1</v>
      </c>
      <c r="F6">
        <v>1</v>
      </c>
      <c r="G6">
        <v>1</v>
      </c>
      <c r="H6">
        <v>1</v>
      </c>
      <c r="I6">
        <v>1</v>
      </c>
      <c r="J6">
        <v>1</v>
      </c>
      <c r="K6">
        <v>1</v>
      </c>
      <c r="L6">
        <v>1</v>
      </c>
      <c r="M6">
        <v>1</v>
      </c>
      <c r="N6">
        <v>1</v>
      </c>
      <c r="O6">
        <v>1</v>
      </c>
      <c r="P6">
        <v>1</v>
      </c>
      <c r="Q6">
        <v>1</v>
      </c>
      <c r="R6">
        <v>1</v>
      </c>
      <c r="S6">
        <v>1</v>
      </c>
      <c r="T6">
        <v>1</v>
      </c>
      <c r="U6">
        <v>1</v>
      </c>
      <c r="V6">
        <v>1</v>
      </c>
      <c r="W6">
        <v>1</v>
      </c>
      <c r="X6">
        <v>1</v>
      </c>
      <c r="Y6">
        <v>1</v>
      </c>
      <c r="Z6">
        <v>1</v>
      </c>
      <c r="AA6">
        <v>1</v>
      </c>
      <c r="AB6">
        <v>1</v>
      </c>
      <c r="AC6">
        <v>1</v>
      </c>
      <c r="AD6">
        <v>1</v>
      </c>
      <c r="AE6">
        <v>1</v>
      </c>
      <c r="AF6">
        <v>1</v>
      </c>
      <c r="AG6">
        <v>1</v>
      </c>
      <c r="AH6">
        <v>1</v>
      </c>
    </row>
    <row r="7" spans="1:69" x14ac:dyDescent="0.3">
      <c r="A7" s="257">
        <f ca="1">IF(EDATE($A$4,36)&lt;=EDATE(DATE(LOOKUP(Comparison!$D$3,TimestepID,StartYear),1,1),(LOOKUP(Comparison!$B$6,TimestepID,Duration)-1)),EDATE(A6,12),"")</f>
        <v>47119</v>
      </c>
      <c r="B7" s="1">
        <v>1</v>
      </c>
      <c r="C7" s="1">
        <v>1</v>
      </c>
      <c r="D7" s="1">
        <v>1</v>
      </c>
      <c r="E7">
        <v>1</v>
      </c>
      <c r="F7">
        <v>1</v>
      </c>
      <c r="G7">
        <v>1</v>
      </c>
      <c r="H7">
        <v>1</v>
      </c>
      <c r="I7">
        <v>1</v>
      </c>
      <c r="J7">
        <v>1</v>
      </c>
      <c r="K7">
        <v>1</v>
      </c>
      <c r="L7">
        <v>1</v>
      </c>
      <c r="M7">
        <v>1</v>
      </c>
      <c r="N7">
        <v>1</v>
      </c>
      <c r="O7">
        <v>1</v>
      </c>
      <c r="P7">
        <v>1</v>
      </c>
      <c r="Q7">
        <v>1</v>
      </c>
      <c r="R7">
        <v>1</v>
      </c>
      <c r="S7">
        <v>1</v>
      </c>
      <c r="T7">
        <v>1</v>
      </c>
      <c r="U7">
        <v>1</v>
      </c>
      <c r="V7">
        <v>1</v>
      </c>
      <c r="W7">
        <v>1</v>
      </c>
      <c r="X7">
        <v>1</v>
      </c>
      <c r="Y7">
        <v>1</v>
      </c>
      <c r="Z7">
        <v>1</v>
      </c>
      <c r="AA7">
        <v>1</v>
      </c>
      <c r="AB7">
        <v>1</v>
      </c>
      <c r="AC7">
        <v>1</v>
      </c>
      <c r="AD7">
        <v>1</v>
      </c>
      <c r="AE7">
        <v>1</v>
      </c>
      <c r="AF7">
        <v>1</v>
      </c>
      <c r="AG7">
        <v>1</v>
      </c>
      <c r="AH7">
        <v>1</v>
      </c>
    </row>
    <row r="8" spans="1:69" x14ac:dyDescent="0.3">
      <c r="A8" s="257">
        <f ca="1">IF(EDATE($A$4,48)&lt;=EDATE(DATE(LOOKUP(Comparison!$D$3,TimestepID,StartYear),1,1),(LOOKUP(Comparison!$B$6,TimestepID,Duration)-1)),EDATE(A7,12),"")</f>
        <v>47484</v>
      </c>
      <c r="B8" s="1">
        <v>1</v>
      </c>
      <c r="C8" s="1">
        <v>1</v>
      </c>
      <c r="D8" s="1">
        <v>1</v>
      </c>
      <c r="E8">
        <v>1</v>
      </c>
      <c r="F8">
        <v>1</v>
      </c>
      <c r="G8">
        <v>1</v>
      </c>
      <c r="H8">
        <v>0</v>
      </c>
      <c r="I8">
        <v>1</v>
      </c>
      <c r="J8">
        <v>1</v>
      </c>
      <c r="K8">
        <v>1</v>
      </c>
      <c r="L8">
        <v>1</v>
      </c>
      <c r="M8">
        <v>1</v>
      </c>
      <c r="N8">
        <v>1</v>
      </c>
      <c r="O8">
        <v>1</v>
      </c>
      <c r="P8">
        <v>1</v>
      </c>
      <c r="Q8">
        <v>1</v>
      </c>
      <c r="R8">
        <v>1</v>
      </c>
      <c r="S8">
        <v>1</v>
      </c>
      <c r="T8">
        <v>1</v>
      </c>
      <c r="U8">
        <v>1</v>
      </c>
      <c r="V8">
        <v>1</v>
      </c>
      <c r="W8">
        <v>1</v>
      </c>
      <c r="X8">
        <v>1</v>
      </c>
      <c r="Y8">
        <v>1</v>
      </c>
      <c r="Z8">
        <v>1</v>
      </c>
      <c r="AA8">
        <v>1</v>
      </c>
      <c r="AB8">
        <v>1</v>
      </c>
      <c r="AC8">
        <v>1</v>
      </c>
      <c r="AD8">
        <v>1</v>
      </c>
      <c r="AE8">
        <v>1</v>
      </c>
      <c r="AF8">
        <v>1</v>
      </c>
      <c r="AG8">
        <v>1</v>
      </c>
      <c r="AH8">
        <v>1</v>
      </c>
    </row>
    <row r="9" spans="1:69" x14ac:dyDescent="0.3">
      <c r="A9" s="257">
        <f ca="1">IF(EDATE($A$4,48)&lt;=EDATE(DATE(LOOKUP(Comparison!$D$3,TimestepID,StartYear),1,1),(LOOKUP(Comparison!$B$6,TimestepID,Duration)-1)),EDATE(A8,12),"")</f>
        <v>47849</v>
      </c>
      <c r="B9" s="1">
        <v>1</v>
      </c>
      <c r="C9" s="1">
        <v>1</v>
      </c>
      <c r="D9" s="1">
        <v>1</v>
      </c>
      <c r="E9">
        <v>1</v>
      </c>
      <c r="F9">
        <v>0</v>
      </c>
      <c r="G9">
        <v>0</v>
      </c>
      <c r="H9">
        <v>0</v>
      </c>
      <c r="I9">
        <v>0</v>
      </c>
      <c r="J9">
        <v>1</v>
      </c>
      <c r="K9">
        <v>1</v>
      </c>
      <c r="L9">
        <v>1</v>
      </c>
      <c r="M9">
        <v>1</v>
      </c>
      <c r="N9">
        <v>1</v>
      </c>
      <c r="O9">
        <v>1</v>
      </c>
      <c r="P9">
        <v>1</v>
      </c>
      <c r="Q9">
        <v>1</v>
      </c>
      <c r="R9">
        <v>1</v>
      </c>
      <c r="S9">
        <v>1</v>
      </c>
      <c r="T9">
        <v>1</v>
      </c>
      <c r="U9">
        <v>1</v>
      </c>
      <c r="V9">
        <v>1</v>
      </c>
      <c r="W9">
        <v>1</v>
      </c>
      <c r="X9">
        <v>1</v>
      </c>
      <c r="Y9">
        <v>1</v>
      </c>
      <c r="Z9">
        <v>1</v>
      </c>
      <c r="AA9">
        <v>1</v>
      </c>
      <c r="AB9">
        <v>1</v>
      </c>
      <c r="AC9">
        <v>1</v>
      </c>
      <c r="AD9">
        <v>1</v>
      </c>
      <c r="AE9">
        <v>1</v>
      </c>
      <c r="AF9">
        <v>1</v>
      </c>
      <c r="AG9">
        <v>1</v>
      </c>
      <c r="AH9">
        <v>1</v>
      </c>
    </row>
    <row r="10" spans="1:69" x14ac:dyDescent="0.3">
      <c r="A10" s="257">
        <f ca="1">IF(EDATE($A$4,48)&lt;=EDATE(DATE(LOOKUP(Comparison!$D$3,TimestepID,StartYear),1,1),(LOOKUP(Comparison!$B$6,TimestepID,Duration)-1)),EDATE(A9,12),"")</f>
        <v>48214</v>
      </c>
      <c r="B10" s="1"/>
      <c r="C10" s="1"/>
      <c r="D10" s="1"/>
    </row>
    <row r="11" spans="1:69" x14ac:dyDescent="0.3">
      <c r="A11" s="257">
        <f ca="1">IF(EDATE($A$4,48)&lt;=EDATE(DATE(LOOKUP(Comparison!$D$3,TimestepID,StartYear),1,1),(LOOKUP(Comparison!$B$6,TimestepID,Duration)-1)),EDATE(A10,12),"")</f>
        <v>48580</v>
      </c>
      <c r="B11" s="1"/>
      <c r="C11" s="1"/>
      <c r="D11" s="1"/>
    </row>
    <row r="12" spans="1:69" x14ac:dyDescent="0.3">
      <c r="A12" s="257">
        <f ca="1">IF(EDATE($A$4,48)&lt;=EDATE(DATE(LOOKUP(Comparison!$D$3,TimestepID,StartYear),1,1),(LOOKUP(Comparison!$B$6,TimestepID,Duration)-1)),EDATE(A11,12),"")</f>
        <v>48945</v>
      </c>
      <c r="B12" s="1"/>
      <c r="C12" s="1"/>
      <c r="D12" s="1"/>
    </row>
    <row r="13" spans="1:69" x14ac:dyDescent="0.3">
      <c r="A13" s="257"/>
      <c r="B13" s="1"/>
      <c r="C13" s="1"/>
      <c r="D13" s="1"/>
    </row>
    <row r="14" spans="1:69" x14ac:dyDescent="0.3">
      <c r="A14" s="257"/>
      <c r="B14" s="1"/>
      <c r="C14" s="1"/>
      <c r="D14" s="1"/>
    </row>
    <row r="15" spans="1:69" x14ac:dyDescent="0.3">
      <c r="A15" s="258"/>
      <c r="B15" s="1"/>
      <c r="C15" s="1"/>
      <c r="D15" s="1"/>
    </row>
    <row r="16" spans="1:69" x14ac:dyDescent="0.3">
      <c r="A16" s="36"/>
      <c r="B16" s="1"/>
      <c r="C16" s="1"/>
      <c r="D16" s="1"/>
    </row>
    <row r="17" spans="1:4" x14ac:dyDescent="0.3">
      <c r="A17" s="36"/>
      <c r="B17" s="1"/>
      <c r="C17" s="1"/>
      <c r="D17" s="1"/>
    </row>
    <row r="18" spans="1:4" x14ac:dyDescent="0.3">
      <c r="A18" s="36"/>
      <c r="B18" s="1"/>
      <c r="C18" s="1"/>
      <c r="D18" s="1"/>
    </row>
    <row r="19" spans="1:4" x14ac:dyDescent="0.3">
      <c r="A19" s="36"/>
      <c r="B19" s="1"/>
      <c r="C19" s="1"/>
      <c r="D19" s="1"/>
    </row>
    <row r="20" spans="1:4" x14ac:dyDescent="0.3">
      <c r="A20" s="36"/>
      <c r="B20" s="1"/>
      <c r="C20" s="1"/>
      <c r="D20" s="1"/>
    </row>
    <row r="21" spans="1:4" x14ac:dyDescent="0.3">
      <c r="A21" s="36"/>
      <c r="B21" s="1"/>
      <c r="C21" s="1"/>
      <c r="D21" s="1"/>
    </row>
    <row r="22" spans="1:4" x14ac:dyDescent="0.3">
      <c r="A22"/>
      <c r="B22" s="1"/>
      <c r="C22" s="1"/>
      <c r="D22" s="1"/>
    </row>
    <row r="23" spans="1:4" x14ac:dyDescent="0.3">
      <c r="A23"/>
      <c r="B23" s="1"/>
      <c r="C23" s="1"/>
      <c r="D23" s="1"/>
    </row>
    <row r="24" spans="1:4" x14ac:dyDescent="0.3">
      <c r="A24"/>
      <c r="B24" s="1"/>
      <c r="C24" s="1"/>
      <c r="D24" s="1"/>
    </row>
    <row r="25" spans="1:4" x14ac:dyDescent="0.3">
      <c r="A25"/>
      <c r="B25" s="1"/>
      <c r="C25" s="1"/>
      <c r="D25" s="1"/>
    </row>
    <row r="26" spans="1:4" x14ac:dyDescent="0.3">
      <c r="A26"/>
      <c r="B26" s="1"/>
      <c r="C26" s="1"/>
      <c r="D26" s="1"/>
    </row>
    <row r="27" spans="1:4" x14ac:dyDescent="0.3">
      <c r="A27"/>
      <c r="B27" s="1"/>
      <c r="C27" s="1"/>
      <c r="D27" s="1"/>
    </row>
    <row r="28" spans="1:4" x14ac:dyDescent="0.3">
      <c r="A28"/>
      <c r="B28" s="1"/>
      <c r="C28" s="1"/>
      <c r="D28" s="1"/>
    </row>
    <row r="29" spans="1:4" x14ac:dyDescent="0.3">
      <c r="A29"/>
      <c r="B29" s="1"/>
      <c r="C29" s="1"/>
      <c r="D29" s="1"/>
    </row>
    <row r="30" spans="1:4" x14ac:dyDescent="0.3">
      <c r="A30"/>
      <c r="B30" s="1"/>
      <c r="C30" s="1"/>
      <c r="D30" s="1"/>
    </row>
    <row r="31" spans="1:4" x14ac:dyDescent="0.3">
      <c r="A31"/>
      <c r="B31" s="1"/>
      <c r="C31" s="1"/>
      <c r="D31" s="1"/>
    </row>
    <row r="32" spans="1:4" x14ac:dyDescent="0.3">
      <c r="A32"/>
      <c r="B32" s="1"/>
      <c r="C32" s="1"/>
      <c r="D32" s="1"/>
    </row>
    <row r="33" spans="1:4" x14ac:dyDescent="0.3">
      <c r="A33"/>
      <c r="B33" s="1"/>
      <c r="C33" s="1"/>
      <c r="D33" s="1"/>
    </row>
    <row r="34" spans="1:4" x14ac:dyDescent="0.3">
      <c r="A34"/>
      <c r="B34" s="1"/>
      <c r="C34" s="1"/>
      <c r="D34" s="1"/>
    </row>
    <row r="35" spans="1:4" x14ac:dyDescent="0.3">
      <c r="A35"/>
      <c r="B35" s="1"/>
      <c r="C35" s="1"/>
      <c r="D35" s="1"/>
    </row>
    <row r="36" spans="1:4" x14ac:dyDescent="0.3">
      <c r="A36"/>
      <c r="B36" s="1"/>
      <c r="C36" s="1"/>
      <c r="D36" s="1"/>
    </row>
    <row r="37" spans="1:4" x14ac:dyDescent="0.3">
      <c r="A37"/>
      <c r="B37" s="1"/>
      <c r="C37" s="1"/>
      <c r="D37" s="1"/>
    </row>
    <row r="38" spans="1:4" x14ac:dyDescent="0.3">
      <c r="A38"/>
      <c r="B38" s="1"/>
      <c r="C38" s="1"/>
      <c r="D38" s="1"/>
    </row>
    <row r="39" spans="1:4" x14ac:dyDescent="0.3">
      <c r="A39"/>
      <c r="B39" s="1"/>
      <c r="C39" s="1"/>
      <c r="D39" s="1"/>
    </row>
    <row r="40" spans="1:4" x14ac:dyDescent="0.3">
      <c r="A40"/>
      <c r="B40" s="1"/>
      <c r="C40" s="1"/>
      <c r="D40" s="1"/>
    </row>
    <row r="41" spans="1:4" x14ac:dyDescent="0.3">
      <c r="A41"/>
      <c r="B41" s="1"/>
      <c r="C41" s="1"/>
      <c r="D41" s="1"/>
    </row>
    <row r="42" spans="1:4" x14ac:dyDescent="0.3">
      <c r="A42"/>
      <c r="B42" s="1"/>
      <c r="C42" s="1"/>
      <c r="D42" s="1"/>
    </row>
    <row r="43" spans="1:4" x14ac:dyDescent="0.3">
      <c r="A43"/>
      <c r="B43" s="1"/>
      <c r="C43" s="1"/>
      <c r="D43" s="1"/>
    </row>
    <row r="44" spans="1:4" x14ac:dyDescent="0.3">
      <c r="A44"/>
      <c r="B44" s="1"/>
      <c r="C44" s="1"/>
      <c r="D44" s="1"/>
    </row>
    <row r="45" spans="1:4" x14ac:dyDescent="0.3">
      <c r="A45"/>
      <c r="B45" s="1"/>
      <c r="C45" s="1"/>
      <c r="D45" s="1"/>
    </row>
    <row r="46" spans="1:4" x14ac:dyDescent="0.3">
      <c r="A46"/>
      <c r="B46" s="1"/>
      <c r="C46" s="1"/>
      <c r="D46" s="1"/>
    </row>
    <row r="47" spans="1:4" x14ac:dyDescent="0.3">
      <c r="A47"/>
      <c r="B47" s="1"/>
      <c r="C47" s="1"/>
      <c r="D47" s="1"/>
    </row>
    <row r="48" spans="1:4" x14ac:dyDescent="0.3">
      <c r="A48"/>
      <c r="B48" s="1"/>
      <c r="C48" s="1"/>
      <c r="D48" s="1"/>
    </row>
    <row r="49" spans="1:4" x14ac:dyDescent="0.3">
      <c r="A49"/>
      <c r="B49" s="1"/>
      <c r="C49" s="1"/>
      <c r="D49" s="1"/>
    </row>
    <row r="50" spans="1:4" x14ac:dyDescent="0.3">
      <c r="A50"/>
      <c r="B50" s="1"/>
      <c r="C50" s="1"/>
      <c r="D50" s="1"/>
    </row>
    <row r="51" spans="1:4" x14ac:dyDescent="0.3">
      <c r="A51"/>
      <c r="B51" s="1"/>
      <c r="C51" s="1"/>
      <c r="D51" s="1"/>
    </row>
    <row r="52" spans="1:4" x14ac:dyDescent="0.3">
      <c r="A52"/>
      <c r="B52" s="1"/>
      <c r="C52" s="1"/>
      <c r="D52" s="1"/>
    </row>
    <row r="53" spans="1:4" x14ac:dyDescent="0.3">
      <c r="A53"/>
      <c r="B53" s="1"/>
      <c r="C53" s="1"/>
      <c r="D53" s="1"/>
    </row>
    <row r="54" spans="1:4" x14ac:dyDescent="0.3">
      <c r="A54"/>
      <c r="B54" s="1"/>
      <c r="C54" s="1"/>
      <c r="D54" s="1"/>
    </row>
    <row r="55" spans="1:4" x14ac:dyDescent="0.3">
      <c r="A55"/>
      <c r="B55" s="1"/>
      <c r="C55" s="1"/>
      <c r="D55" s="1"/>
    </row>
    <row r="56" spans="1:4" x14ac:dyDescent="0.3">
      <c r="A56"/>
      <c r="B56" s="1"/>
      <c r="C56" s="1"/>
      <c r="D56" s="1"/>
    </row>
    <row r="57" spans="1:4" x14ac:dyDescent="0.3">
      <c r="A57"/>
      <c r="B57" s="1"/>
      <c r="C57" s="1"/>
      <c r="D57" s="1"/>
    </row>
    <row r="58" spans="1:4" x14ac:dyDescent="0.3">
      <c r="A58"/>
      <c r="B58" s="1"/>
      <c r="C58" s="1"/>
      <c r="D58" s="1"/>
    </row>
    <row r="59" spans="1:4" x14ac:dyDescent="0.3">
      <c r="A59"/>
      <c r="B59" s="1"/>
      <c r="C59" s="1"/>
      <c r="D59" s="1"/>
    </row>
    <row r="60" spans="1:4" x14ac:dyDescent="0.3">
      <c r="A60"/>
      <c r="B60" s="1"/>
      <c r="C60" s="1"/>
      <c r="D60" s="1"/>
    </row>
    <row r="61" spans="1:4" x14ac:dyDescent="0.3">
      <c r="A61"/>
      <c r="B61" s="1"/>
      <c r="C61" s="1"/>
      <c r="D61" s="1"/>
    </row>
    <row r="62" spans="1:4" x14ac:dyDescent="0.3">
      <c r="A62"/>
      <c r="B62" s="1"/>
      <c r="C62" s="1"/>
      <c r="D62" s="1"/>
    </row>
    <row r="63" spans="1:4" x14ac:dyDescent="0.3">
      <c r="A63"/>
      <c r="B63" s="1"/>
      <c r="C63" s="1"/>
      <c r="D63" s="1"/>
    </row>
    <row r="64" spans="1:4" x14ac:dyDescent="0.3">
      <c r="A64"/>
      <c r="B64" s="1"/>
      <c r="C64" s="1"/>
      <c r="D64" s="1"/>
    </row>
    <row r="65" spans="1:4" x14ac:dyDescent="0.3">
      <c r="A65"/>
      <c r="B65" s="1"/>
      <c r="C65" s="1"/>
      <c r="D65" s="1"/>
    </row>
    <row r="66" spans="1:4" x14ac:dyDescent="0.3">
      <c r="A66"/>
      <c r="B66" s="1"/>
      <c r="C66" s="1"/>
      <c r="D66" s="1"/>
    </row>
    <row r="67" spans="1:4" x14ac:dyDescent="0.3">
      <c r="A67"/>
      <c r="B67" s="1"/>
      <c r="C67" s="1"/>
      <c r="D67" s="1"/>
    </row>
    <row r="68" spans="1:4" x14ac:dyDescent="0.3">
      <c r="A68"/>
      <c r="B68" s="1"/>
      <c r="C68" s="1"/>
      <c r="D68" s="1"/>
    </row>
    <row r="69" spans="1:4" x14ac:dyDescent="0.3">
      <c r="A69"/>
      <c r="B69" s="1"/>
      <c r="C69" s="1"/>
      <c r="D69" s="1"/>
    </row>
    <row r="70" spans="1:4" x14ac:dyDescent="0.3">
      <c r="A70"/>
      <c r="B70" s="1"/>
      <c r="C70" s="1"/>
      <c r="D70" s="1"/>
    </row>
    <row r="71" spans="1:4" x14ac:dyDescent="0.3">
      <c r="A71"/>
      <c r="B71" s="1"/>
      <c r="C71" s="1"/>
      <c r="D71" s="1"/>
    </row>
    <row r="72" spans="1:4" x14ac:dyDescent="0.3">
      <c r="A72"/>
      <c r="B72" s="1"/>
      <c r="C72" s="1"/>
      <c r="D72" s="1"/>
    </row>
    <row r="73" spans="1:4" x14ac:dyDescent="0.3">
      <c r="A73"/>
      <c r="B73" s="1"/>
      <c r="C73" s="1"/>
      <c r="D73" s="1"/>
    </row>
    <row r="74" spans="1:4" x14ac:dyDescent="0.3">
      <c r="A74"/>
      <c r="B74" s="1"/>
      <c r="C74" s="1"/>
      <c r="D74" s="1"/>
    </row>
    <row r="75" spans="1:4" x14ac:dyDescent="0.3">
      <c r="A75"/>
      <c r="B75" s="1"/>
      <c r="C75" s="1"/>
      <c r="D75" s="1"/>
    </row>
    <row r="76" spans="1:4" x14ac:dyDescent="0.3">
      <c r="A76"/>
      <c r="B76" s="1"/>
      <c r="C76" s="1"/>
      <c r="D76" s="1"/>
    </row>
    <row r="77" spans="1:4" x14ac:dyDescent="0.3">
      <c r="A77"/>
      <c r="B77" s="1"/>
      <c r="C77" s="1"/>
      <c r="D77" s="1"/>
    </row>
    <row r="78" spans="1:4" x14ac:dyDescent="0.3">
      <c r="A78"/>
      <c r="B78" s="1"/>
      <c r="C78" s="1"/>
      <c r="D78" s="1"/>
    </row>
    <row r="79" spans="1:4" x14ac:dyDescent="0.3">
      <c r="A79"/>
      <c r="B79" s="1"/>
      <c r="C79" s="1"/>
      <c r="D79" s="1"/>
    </row>
    <row r="80" spans="1:4" x14ac:dyDescent="0.3">
      <c r="A80"/>
      <c r="B80" s="1"/>
      <c r="C80" s="1"/>
      <c r="D80" s="1"/>
    </row>
    <row r="81" spans="1:4" x14ac:dyDescent="0.3">
      <c r="A81"/>
      <c r="B81" s="1"/>
      <c r="C81" s="1"/>
      <c r="D81" s="1"/>
    </row>
    <row r="82" spans="1:4" x14ac:dyDescent="0.3">
      <c r="A82"/>
      <c r="B82" s="1"/>
      <c r="C82" s="1"/>
      <c r="D82" s="1"/>
    </row>
    <row r="83" spans="1:4" x14ac:dyDescent="0.3">
      <c r="A83"/>
      <c r="B83" s="1"/>
      <c r="C83" s="1"/>
      <c r="D83" s="1"/>
    </row>
    <row r="84" spans="1:4" x14ac:dyDescent="0.3">
      <c r="A84"/>
      <c r="B84" s="1"/>
      <c r="C84" s="1"/>
      <c r="D84" s="1"/>
    </row>
    <row r="85" spans="1:4" x14ac:dyDescent="0.3">
      <c r="A85"/>
      <c r="B85" s="1"/>
      <c r="C85" s="1"/>
      <c r="D85" s="1"/>
    </row>
    <row r="86" spans="1:4" x14ac:dyDescent="0.3">
      <c r="A86"/>
      <c r="B86" s="1"/>
      <c r="C86" s="1"/>
      <c r="D86" s="1"/>
    </row>
    <row r="87" spans="1:4" x14ac:dyDescent="0.3">
      <c r="A87"/>
      <c r="B87" s="1"/>
      <c r="C87" s="1"/>
      <c r="D87" s="1"/>
    </row>
    <row r="88" spans="1:4" x14ac:dyDescent="0.3">
      <c r="A88"/>
      <c r="B88" s="1"/>
      <c r="C88" s="1"/>
      <c r="D88" s="1"/>
    </row>
    <row r="89" spans="1:4" x14ac:dyDescent="0.3">
      <c r="A89"/>
      <c r="B89" s="1"/>
      <c r="C89" s="1"/>
      <c r="D89" s="1"/>
    </row>
    <row r="90" spans="1:4" x14ac:dyDescent="0.3">
      <c r="A90"/>
      <c r="B90" s="1"/>
      <c r="C90" s="1"/>
      <c r="D90" s="1"/>
    </row>
    <row r="91" spans="1:4" x14ac:dyDescent="0.3">
      <c r="A91"/>
      <c r="B91" s="1"/>
      <c r="C91" s="1"/>
      <c r="D91" s="1"/>
    </row>
    <row r="92" spans="1:4" x14ac:dyDescent="0.3">
      <c r="A92"/>
      <c r="B92" s="1"/>
      <c r="C92" s="1"/>
      <c r="D92" s="1"/>
    </row>
    <row r="93" spans="1:4" x14ac:dyDescent="0.3">
      <c r="A93"/>
      <c r="B93" s="1"/>
      <c r="C93" s="1"/>
      <c r="D93" s="1"/>
    </row>
    <row r="94" spans="1:4" x14ac:dyDescent="0.3">
      <c r="A94"/>
      <c r="B94" s="1"/>
      <c r="C94" s="1"/>
      <c r="D94" s="1"/>
    </row>
    <row r="95" spans="1:4" x14ac:dyDescent="0.3">
      <c r="A95"/>
      <c r="B95" s="1"/>
      <c r="C95" s="1"/>
      <c r="D95" s="1"/>
    </row>
    <row r="96" spans="1:4" x14ac:dyDescent="0.3">
      <c r="A96"/>
      <c r="B96" s="1"/>
      <c r="C96" s="1"/>
      <c r="D96" s="1"/>
    </row>
    <row r="97" spans="1:4" x14ac:dyDescent="0.3">
      <c r="A97"/>
      <c r="B97" s="1"/>
      <c r="C97" s="1"/>
      <c r="D97" s="1"/>
    </row>
    <row r="98" spans="1:4" x14ac:dyDescent="0.3">
      <c r="A98"/>
      <c r="B98" s="1"/>
      <c r="C98" s="1"/>
      <c r="D98" s="1"/>
    </row>
    <row r="99" spans="1:4" x14ac:dyDescent="0.3">
      <c r="A99"/>
      <c r="B99" s="1"/>
      <c r="C99" s="1"/>
      <c r="D99" s="1"/>
    </row>
    <row r="100" spans="1:4" x14ac:dyDescent="0.3">
      <c r="A100"/>
      <c r="B100" s="1"/>
      <c r="C100" s="1"/>
      <c r="D100" s="1"/>
    </row>
    <row r="101" spans="1:4" x14ac:dyDescent="0.3">
      <c r="A101"/>
      <c r="B101" s="1"/>
      <c r="C101" s="1"/>
      <c r="D101" s="1"/>
    </row>
    <row r="102" spans="1:4" x14ac:dyDescent="0.3">
      <c r="A102"/>
      <c r="B102" s="1"/>
      <c r="C102" s="1"/>
      <c r="D102" s="1"/>
    </row>
    <row r="103" spans="1:4" x14ac:dyDescent="0.3">
      <c r="A103"/>
      <c r="B103" s="1"/>
      <c r="C103" s="1"/>
      <c r="D103" s="1"/>
    </row>
    <row r="104" spans="1:4" x14ac:dyDescent="0.3">
      <c r="A104"/>
      <c r="B104" s="1"/>
      <c r="C104" s="1"/>
      <c r="D104" s="1"/>
    </row>
    <row r="105" spans="1:4" x14ac:dyDescent="0.3">
      <c r="A105"/>
      <c r="B105" s="1"/>
      <c r="C105" s="1"/>
      <c r="D105" s="1"/>
    </row>
    <row r="106" spans="1:4" x14ac:dyDescent="0.3">
      <c r="A106"/>
      <c r="B106" s="1"/>
      <c r="C106" s="1"/>
      <c r="D106" s="1"/>
    </row>
    <row r="107" spans="1:4" x14ac:dyDescent="0.3">
      <c r="A107"/>
      <c r="B107" s="1"/>
      <c r="C107" s="1"/>
      <c r="D107" s="1"/>
    </row>
    <row r="108" spans="1:4" x14ac:dyDescent="0.3">
      <c r="A108"/>
      <c r="B108" s="1"/>
      <c r="C108" s="1"/>
      <c r="D108" s="1"/>
    </row>
    <row r="109" spans="1:4" x14ac:dyDescent="0.3">
      <c r="A109"/>
      <c r="B109" s="1"/>
      <c r="C109" s="1"/>
      <c r="D109" s="1"/>
    </row>
    <row r="110" spans="1:4" x14ac:dyDescent="0.3">
      <c r="A110"/>
      <c r="B110" s="1"/>
      <c r="C110" s="1"/>
      <c r="D110" s="1"/>
    </row>
    <row r="111" spans="1:4" x14ac:dyDescent="0.3">
      <c r="A111"/>
      <c r="B111" s="1"/>
      <c r="C111" s="1"/>
      <c r="D111" s="1"/>
    </row>
    <row r="112" spans="1:4" x14ac:dyDescent="0.3">
      <c r="A112"/>
      <c r="B112" s="1"/>
      <c r="C112" s="1"/>
      <c r="D112" s="1"/>
    </row>
    <row r="113" spans="1:4" x14ac:dyDescent="0.3">
      <c r="A113"/>
      <c r="B113" s="1"/>
      <c r="C113" s="1"/>
      <c r="D113" s="1"/>
    </row>
    <row r="114" spans="1:4" x14ac:dyDescent="0.3">
      <c r="A114"/>
      <c r="B114" s="1"/>
      <c r="C114" s="1"/>
      <c r="D114" s="1"/>
    </row>
    <row r="115" spans="1:4" x14ac:dyDescent="0.3">
      <c r="A115"/>
      <c r="B115" s="1"/>
      <c r="C115" s="1"/>
      <c r="D115" s="1"/>
    </row>
    <row r="116" spans="1:4" x14ac:dyDescent="0.3">
      <c r="A116"/>
      <c r="B116" s="1"/>
      <c r="C116" s="1"/>
      <c r="D116" s="1"/>
    </row>
    <row r="117" spans="1:4" x14ac:dyDescent="0.3">
      <c r="A117"/>
      <c r="B117" s="1"/>
      <c r="C117" s="1"/>
      <c r="D117" s="1"/>
    </row>
    <row r="118" spans="1:4" x14ac:dyDescent="0.3">
      <c r="A118"/>
      <c r="B118" s="1"/>
      <c r="C118" s="1"/>
      <c r="D118" s="1"/>
    </row>
    <row r="119" spans="1:4" x14ac:dyDescent="0.3">
      <c r="A119"/>
      <c r="B119" s="1"/>
      <c r="C119" s="1"/>
      <c r="D119" s="1"/>
    </row>
    <row r="120" spans="1:4" x14ac:dyDescent="0.3">
      <c r="A120"/>
      <c r="B120" s="1"/>
      <c r="C120" s="1"/>
      <c r="D120" s="1"/>
    </row>
    <row r="121" spans="1:4" x14ac:dyDescent="0.3">
      <c r="A121"/>
      <c r="B121" s="1"/>
      <c r="C121" s="1"/>
      <c r="D121" s="1"/>
    </row>
    <row r="122" spans="1:4" x14ac:dyDescent="0.3">
      <c r="A122"/>
      <c r="B122" s="1"/>
      <c r="C122" s="1"/>
      <c r="D122" s="1"/>
    </row>
    <row r="123" spans="1:4" x14ac:dyDescent="0.3">
      <c r="A123"/>
      <c r="B123" s="1"/>
      <c r="C123" s="1"/>
      <c r="D123" s="1"/>
    </row>
    <row r="124" spans="1:4" x14ac:dyDescent="0.3">
      <c r="A124"/>
      <c r="B124" s="1"/>
      <c r="C124" s="1"/>
      <c r="D124" s="1"/>
    </row>
    <row r="125" spans="1:4" x14ac:dyDescent="0.3">
      <c r="A125"/>
      <c r="B125" s="1"/>
      <c r="C125" s="1"/>
      <c r="D125" s="1"/>
    </row>
    <row r="126" spans="1:4" x14ac:dyDescent="0.3">
      <c r="A126"/>
      <c r="B126" s="1"/>
      <c r="C126" s="1"/>
      <c r="D126" s="1"/>
    </row>
    <row r="127" spans="1:4" x14ac:dyDescent="0.3">
      <c r="A127"/>
      <c r="B127" s="1"/>
      <c r="C127" s="1"/>
      <c r="D127" s="1"/>
    </row>
    <row r="128" spans="1:4" x14ac:dyDescent="0.3">
      <c r="A128"/>
      <c r="B128" s="1"/>
      <c r="C128" s="1"/>
      <c r="D128" s="1"/>
    </row>
    <row r="129" spans="1:4" x14ac:dyDescent="0.3">
      <c r="A129"/>
      <c r="B129" s="1"/>
      <c r="C129" s="1"/>
      <c r="D129" s="1"/>
    </row>
    <row r="130" spans="1:4" x14ac:dyDescent="0.3">
      <c r="A130"/>
      <c r="B130" s="1"/>
      <c r="C130" s="1"/>
      <c r="D130" s="1"/>
    </row>
    <row r="131" spans="1:4" x14ac:dyDescent="0.3">
      <c r="A131"/>
      <c r="B131" s="1"/>
      <c r="C131" s="1"/>
      <c r="D131" s="1"/>
    </row>
    <row r="132" spans="1:4" x14ac:dyDescent="0.3">
      <c r="A132"/>
      <c r="B132" s="1"/>
      <c r="C132" s="1"/>
      <c r="D132" s="1"/>
    </row>
    <row r="133" spans="1:4" x14ac:dyDescent="0.3">
      <c r="A133"/>
      <c r="B133" s="1"/>
      <c r="C133" s="1"/>
      <c r="D133" s="1"/>
    </row>
    <row r="134" spans="1:4" x14ac:dyDescent="0.3">
      <c r="A134"/>
      <c r="B134" s="1"/>
      <c r="C134" s="1"/>
      <c r="D134" s="1"/>
    </row>
    <row r="135" spans="1:4" x14ac:dyDescent="0.3">
      <c r="A135"/>
      <c r="B135" s="1"/>
      <c r="C135" s="1"/>
      <c r="D135" s="1"/>
    </row>
    <row r="136" spans="1:4" x14ac:dyDescent="0.3">
      <c r="A136"/>
      <c r="B136" s="1"/>
      <c r="C136" s="1"/>
      <c r="D136" s="1"/>
    </row>
    <row r="137" spans="1:4" x14ac:dyDescent="0.3">
      <c r="A137"/>
      <c r="B137" s="1"/>
      <c r="C137" s="1"/>
      <c r="D137" s="1"/>
    </row>
    <row r="138" spans="1:4" x14ac:dyDescent="0.3">
      <c r="A138"/>
      <c r="B138" s="1"/>
      <c r="C138" s="1"/>
      <c r="D138" s="1"/>
    </row>
    <row r="139" spans="1:4" x14ac:dyDescent="0.3">
      <c r="A139"/>
      <c r="B139" s="1"/>
      <c r="C139" s="1"/>
      <c r="D139" s="1"/>
    </row>
    <row r="140" spans="1:4" x14ac:dyDescent="0.3">
      <c r="A140"/>
      <c r="B140" s="1"/>
      <c r="C140" s="1"/>
      <c r="D140" s="1"/>
    </row>
    <row r="141" spans="1:4" x14ac:dyDescent="0.3">
      <c r="A141"/>
      <c r="B141" s="1"/>
      <c r="C141" s="1"/>
      <c r="D141" s="1"/>
    </row>
    <row r="142" spans="1:4" x14ac:dyDescent="0.3">
      <c r="A142"/>
      <c r="B142" s="1"/>
      <c r="C142" s="1"/>
      <c r="D142" s="1"/>
    </row>
    <row r="143" spans="1:4" x14ac:dyDescent="0.3">
      <c r="A143"/>
      <c r="B143" s="1"/>
      <c r="C143" s="1"/>
      <c r="D143" s="1"/>
    </row>
    <row r="144" spans="1:4" x14ac:dyDescent="0.3">
      <c r="A144"/>
      <c r="B144" s="1"/>
      <c r="C144" s="1"/>
      <c r="D144" s="1"/>
    </row>
    <row r="145" spans="1:4" x14ac:dyDescent="0.3">
      <c r="A145"/>
      <c r="B145" s="1"/>
      <c r="C145" s="1"/>
      <c r="D145" s="1"/>
    </row>
    <row r="146" spans="1:4" x14ac:dyDescent="0.3">
      <c r="A146"/>
      <c r="B146" s="1"/>
      <c r="C146" s="1"/>
      <c r="D146" s="1"/>
    </row>
    <row r="147" spans="1:4" x14ac:dyDescent="0.3">
      <c r="A147"/>
      <c r="B147" s="1"/>
      <c r="C147" s="1"/>
      <c r="D147" s="1"/>
    </row>
    <row r="148" spans="1:4" x14ac:dyDescent="0.3">
      <c r="A148"/>
      <c r="B148" s="1"/>
      <c r="C148" s="1"/>
      <c r="D148" s="1"/>
    </row>
    <row r="149" spans="1:4" x14ac:dyDescent="0.3">
      <c r="A149"/>
      <c r="B149" s="1"/>
      <c r="C149" s="1"/>
      <c r="D149" s="1"/>
    </row>
    <row r="150" spans="1:4" x14ac:dyDescent="0.3">
      <c r="A150"/>
      <c r="B150" s="1"/>
      <c r="C150" s="1"/>
      <c r="D150" s="1"/>
    </row>
    <row r="151" spans="1:4" x14ac:dyDescent="0.3">
      <c r="A151"/>
      <c r="B151" s="1"/>
      <c r="C151" s="1"/>
      <c r="D151" s="1"/>
    </row>
    <row r="152" spans="1:4" x14ac:dyDescent="0.3">
      <c r="A152"/>
      <c r="B152" s="1"/>
      <c r="C152" s="1"/>
      <c r="D152" s="1"/>
    </row>
    <row r="153" spans="1:4" x14ac:dyDescent="0.3">
      <c r="A153"/>
      <c r="B153" s="1"/>
      <c r="C153" s="1"/>
      <c r="D153" s="1"/>
    </row>
    <row r="154" spans="1:4" x14ac:dyDescent="0.3">
      <c r="A154"/>
      <c r="B154" s="1"/>
      <c r="C154" s="1"/>
      <c r="D154" s="1"/>
    </row>
    <row r="155" spans="1:4" x14ac:dyDescent="0.3">
      <c r="A155"/>
      <c r="B155" s="1"/>
      <c r="C155" s="1"/>
      <c r="D155" s="1"/>
    </row>
    <row r="156" spans="1:4" x14ac:dyDescent="0.3">
      <c r="A156"/>
      <c r="B156" s="1"/>
      <c r="C156" s="1"/>
      <c r="D156" s="1"/>
    </row>
    <row r="157" spans="1:4" x14ac:dyDescent="0.3">
      <c r="A157"/>
      <c r="B157" s="1"/>
      <c r="C157" s="1"/>
      <c r="D157" s="1"/>
    </row>
    <row r="158" spans="1:4" x14ac:dyDescent="0.3">
      <c r="A158"/>
      <c r="B158" s="1"/>
      <c r="C158" s="1"/>
      <c r="D158" s="1"/>
    </row>
    <row r="159" spans="1:4" x14ac:dyDescent="0.3">
      <c r="A159"/>
      <c r="B159" s="1"/>
      <c r="C159" s="1"/>
      <c r="D159" s="1"/>
    </row>
    <row r="160" spans="1:4" x14ac:dyDescent="0.3">
      <c r="A160"/>
      <c r="B160" s="1"/>
      <c r="C160" s="1"/>
      <c r="D160" s="1"/>
    </row>
    <row r="161" spans="1:4" x14ac:dyDescent="0.3">
      <c r="A161"/>
      <c r="B161" s="1"/>
      <c r="C161" s="1"/>
      <c r="D161" s="1"/>
    </row>
    <row r="162" spans="1:4" x14ac:dyDescent="0.3">
      <c r="A162"/>
      <c r="B162" s="1"/>
      <c r="C162" s="1"/>
      <c r="D162" s="1"/>
    </row>
    <row r="163" spans="1:4" x14ac:dyDescent="0.3">
      <c r="A163"/>
      <c r="B163" s="1"/>
      <c r="C163" s="1"/>
      <c r="D163" s="1"/>
    </row>
    <row r="164" spans="1:4" x14ac:dyDescent="0.3">
      <c r="A164"/>
      <c r="B164" s="1"/>
      <c r="C164" s="1"/>
      <c r="D164" s="1"/>
    </row>
    <row r="165" spans="1:4" x14ac:dyDescent="0.3">
      <c r="A165"/>
      <c r="B165" s="1"/>
      <c r="C165" s="1"/>
      <c r="D165" s="1"/>
    </row>
    <row r="166" spans="1:4" x14ac:dyDescent="0.3">
      <c r="A166"/>
      <c r="B166" s="1"/>
      <c r="C166" s="1"/>
      <c r="D166" s="1"/>
    </row>
    <row r="167" spans="1:4" x14ac:dyDescent="0.3">
      <c r="A167"/>
      <c r="B167" s="1"/>
      <c r="C167" s="1"/>
      <c r="D167" s="1"/>
    </row>
    <row r="168" spans="1:4" x14ac:dyDescent="0.3">
      <c r="A168"/>
      <c r="B168" s="1"/>
      <c r="C168" s="1"/>
      <c r="D168" s="1"/>
    </row>
    <row r="169" spans="1:4" x14ac:dyDescent="0.3">
      <c r="A169"/>
      <c r="B169" s="1"/>
      <c r="C169" s="1"/>
      <c r="D169" s="1"/>
    </row>
    <row r="170" spans="1:4" x14ac:dyDescent="0.3">
      <c r="A170"/>
      <c r="B170" s="1"/>
      <c r="C170" s="1"/>
      <c r="D170" s="1"/>
    </row>
    <row r="171" spans="1:4" x14ac:dyDescent="0.3">
      <c r="A171"/>
      <c r="B171" s="1"/>
      <c r="C171" s="1"/>
      <c r="D171" s="1"/>
    </row>
    <row r="172" spans="1:4" x14ac:dyDescent="0.3">
      <c r="A172"/>
      <c r="B172" s="1"/>
      <c r="C172" s="1"/>
      <c r="D172" s="1"/>
    </row>
    <row r="173" spans="1:4" x14ac:dyDescent="0.3">
      <c r="A173"/>
      <c r="B173" s="1"/>
      <c r="C173" s="1"/>
      <c r="D173" s="1"/>
    </row>
    <row r="174" spans="1:4" x14ac:dyDescent="0.3">
      <c r="A174"/>
      <c r="B174" s="1"/>
      <c r="C174" s="1"/>
      <c r="D174" s="1"/>
    </row>
    <row r="175" spans="1:4" x14ac:dyDescent="0.3">
      <c r="A175"/>
      <c r="B175" s="1"/>
      <c r="C175" s="1"/>
      <c r="D175" s="1"/>
    </row>
    <row r="176" spans="1:4" x14ac:dyDescent="0.3">
      <c r="A176"/>
    </row>
    <row r="177" spans="1:1" x14ac:dyDescent="0.3">
      <c r="A177"/>
    </row>
    <row r="178" spans="1:1" x14ac:dyDescent="0.3">
      <c r="A178"/>
    </row>
    <row r="179" spans="1:1" x14ac:dyDescent="0.3">
      <c r="A179"/>
    </row>
    <row r="180" spans="1:1" x14ac:dyDescent="0.3">
      <c r="A180"/>
    </row>
    <row r="181" spans="1:1" x14ac:dyDescent="0.3">
      <c r="A181"/>
    </row>
    <row r="182" spans="1:1" x14ac:dyDescent="0.3">
      <c r="A182"/>
    </row>
    <row r="183" spans="1:1" x14ac:dyDescent="0.3">
      <c r="A183"/>
    </row>
    <row r="184" spans="1:1" x14ac:dyDescent="0.3">
      <c r="A184"/>
    </row>
    <row r="185" spans="1:1" x14ac:dyDescent="0.3">
      <c r="A185"/>
    </row>
    <row r="186" spans="1:1" x14ac:dyDescent="0.3">
      <c r="A186"/>
    </row>
    <row r="187" spans="1:1" x14ac:dyDescent="0.3">
      <c r="A187"/>
    </row>
    <row r="188" spans="1:1" x14ac:dyDescent="0.3">
      <c r="A188"/>
    </row>
    <row r="189" spans="1:1" x14ac:dyDescent="0.3">
      <c r="A189"/>
    </row>
    <row r="190" spans="1:1" x14ac:dyDescent="0.3">
      <c r="A190"/>
    </row>
    <row r="191" spans="1:1" x14ac:dyDescent="0.3">
      <c r="A191"/>
    </row>
    <row r="192" spans="1:1" x14ac:dyDescent="0.3">
      <c r="A192"/>
    </row>
    <row r="193" spans="1:1" x14ac:dyDescent="0.3">
      <c r="A193"/>
    </row>
    <row r="194" spans="1:1" x14ac:dyDescent="0.3">
      <c r="A194"/>
    </row>
    <row r="195" spans="1:1" x14ac:dyDescent="0.3">
      <c r="A195"/>
    </row>
    <row r="196" spans="1:1" x14ac:dyDescent="0.3">
      <c r="A196"/>
    </row>
    <row r="197" spans="1:1" x14ac:dyDescent="0.3">
      <c r="A197"/>
    </row>
    <row r="198" spans="1:1" x14ac:dyDescent="0.3">
      <c r="A198"/>
    </row>
    <row r="199" spans="1:1" x14ac:dyDescent="0.3">
      <c r="A199"/>
    </row>
    <row r="200" spans="1:1" x14ac:dyDescent="0.3">
      <c r="A200"/>
    </row>
    <row r="201" spans="1:1" x14ac:dyDescent="0.3">
      <c r="A201"/>
    </row>
    <row r="202" spans="1:1" x14ac:dyDescent="0.3">
      <c r="A202"/>
    </row>
    <row r="203" spans="1:1" x14ac:dyDescent="0.3">
      <c r="A203"/>
    </row>
    <row r="204" spans="1:1" x14ac:dyDescent="0.3">
      <c r="A204"/>
    </row>
    <row r="205" spans="1:1" x14ac:dyDescent="0.3">
      <c r="A205"/>
    </row>
    <row r="206" spans="1:1" x14ac:dyDescent="0.3">
      <c r="A206"/>
    </row>
    <row r="207" spans="1:1" x14ac:dyDescent="0.3">
      <c r="A207"/>
    </row>
    <row r="208" spans="1:1" x14ac:dyDescent="0.3">
      <c r="A208"/>
    </row>
    <row r="209" spans="1:1" x14ac:dyDescent="0.3">
      <c r="A209"/>
    </row>
    <row r="210" spans="1:1" x14ac:dyDescent="0.3">
      <c r="A210"/>
    </row>
    <row r="211" spans="1:1" x14ac:dyDescent="0.3">
      <c r="A211"/>
    </row>
    <row r="212" spans="1:1" x14ac:dyDescent="0.3">
      <c r="A212"/>
    </row>
    <row r="213" spans="1:1" x14ac:dyDescent="0.3">
      <c r="A213"/>
    </row>
    <row r="214" spans="1:1" x14ac:dyDescent="0.3">
      <c r="A214"/>
    </row>
    <row r="215" spans="1:1" x14ac:dyDescent="0.3">
      <c r="A215"/>
    </row>
    <row r="216" spans="1:1" x14ac:dyDescent="0.3">
      <c r="A216"/>
    </row>
    <row r="217" spans="1:1" x14ac:dyDescent="0.3">
      <c r="A217"/>
    </row>
    <row r="218" spans="1:1" x14ac:dyDescent="0.3">
      <c r="A218"/>
    </row>
    <row r="219" spans="1:1" x14ac:dyDescent="0.3">
      <c r="A219"/>
    </row>
    <row r="220" spans="1:1" x14ac:dyDescent="0.3">
      <c r="A220"/>
    </row>
    <row r="221" spans="1:1" x14ac:dyDescent="0.3">
      <c r="A221"/>
    </row>
    <row r="222" spans="1:1" x14ac:dyDescent="0.3">
      <c r="A222"/>
    </row>
    <row r="223" spans="1:1" x14ac:dyDescent="0.3">
      <c r="A223"/>
    </row>
    <row r="224" spans="1:1" x14ac:dyDescent="0.3">
      <c r="A224"/>
    </row>
    <row r="225" spans="1:1" x14ac:dyDescent="0.3">
      <c r="A225"/>
    </row>
    <row r="226" spans="1:1" x14ac:dyDescent="0.3">
      <c r="A226"/>
    </row>
    <row r="227" spans="1:1" x14ac:dyDescent="0.3">
      <c r="A227"/>
    </row>
    <row r="228" spans="1:1" x14ac:dyDescent="0.3">
      <c r="A228"/>
    </row>
    <row r="229" spans="1:1" x14ac:dyDescent="0.3">
      <c r="A229"/>
    </row>
    <row r="230" spans="1:1" x14ac:dyDescent="0.3">
      <c r="A230"/>
    </row>
    <row r="231" spans="1:1" x14ac:dyDescent="0.3">
      <c r="A231"/>
    </row>
    <row r="232" spans="1:1" x14ac:dyDescent="0.3">
      <c r="A232"/>
    </row>
    <row r="233" spans="1:1" x14ac:dyDescent="0.3">
      <c r="A233"/>
    </row>
    <row r="234" spans="1:1" x14ac:dyDescent="0.3">
      <c r="A234"/>
    </row>
    <row r="235" spans="1:1" x14ac:dyDescent="0.3">
      <c r="A235"/>
    </row>
    <row r="236" spans="1:1" x14ac:dyDescent="0.3">
      <c r="A236"/>
    </row>
    <row r="237" spans="1:1" x14ac:dyDescent="0.3">
      <c r="A237"/>
    </row>
    <row r="238" spans="1:1" x14ac:dyDescent="0.3">
      <c r="A238"/>
    </row>
    <row r="239" spans="1:1" x14ac:dyDescent="0.3">
      <c r="A239"/>
    </row>
    <row r="240" spans="1:1" x14ac:dyDescent="0.3">
      <c r="A240"/>
    </row>
    <row r="241" spans="1:1" x14ac:dyDescent="0.3">
      <c r="A241"/>
    </row>
    <row r="242" spans="1:1" x14ac:dyDescent="0.3">
      <c r="A242"/>
    </row>
    <row r="243" spans="1:1" x14ac:dyDescent="0.3">
      <c r="A243"/>
    </row>
    <row r="244" spans="1:1" x14ac:dyDescent="0.3">
      <c r="A244"/>
    </row>
    <row r="245" spans="1:1" x14ac:dyDescent="0.3">
      <c r="A245"/>
    </row>
    <row r="246" spans="1:1" x14ac:dyDescent="0.3">
      <c r="A246"/>
    </row>
    <row r="247" spans="1:1" x14ac:dyDescent="0.3">
      <c r="A247"/>
    </row>
  </sheetData>
  <mergeCells count="1">
    <mergeCell ref="B1:AH1"/>
  </mergeCells>
  <pageMargins left="0.7" right="0.7" top="0.75" bottom="0.75" header="0.3" footer="0.3"/>
  <legacyDrawing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000-000000000000}">
  <sheetPr codeName="Sheet120">
    <tabColor theme="9" tint="0.39997558519241921"/>
  </sheetPr>
  <dimension ref="A1:AH175"/>
  <sheetViews>
    <sheetView workbookViewId="0">
      <selection activeCell="B4" sqref="B4:AQ175"/>
    </sheetView>
  </sheetViews>
  <sheetFormatPr defaultColWidth="9.44140625" defaultRowHeight="14.4" x14ac:dyDescent="0.3"/>
  <cols>
    <col min="1" max="1" width="14.44140625" style="81" bestFit="1" customWidth="1"/>
    <col min="2" max="4" width="9.44140625" style="185"/>
  </cols>
  <sheetData>
    <row r="1" spans="1:34" s="81" customFormat="1" x14ac:dyDescent="0.3">
      <c r="A1" s="12"/>
      <c r="B1" s="81" t="s">
        <v>768</v>
      </c>
      <c r="E1" s="858" t="s">
        <v>768</v>
      </c>
      <c r="F1" s="858"/>
      <c r="G1" s="858"/>
      <c r="H1" s="858"/>
      <c r="I1" s="858"/>
      <c r="J1" s="858"/>
      <c r="K1" s="858"/>
      <c r="L1" s="858"/>
      <c r="M1" s="858"/>
      <c r="N1" s="858"/>
      <c r="O1" s="858"/>
      <c r="P1" s="858"/>
      <c r="Q1" s="858"/>
      <c r="R1" s="858"/>
      <c r="S1" s="858"/>
      <c r="T1" s="858"/>
      <c r="U1" s="858"/>
      <c r="V1" s="858"/>
      <c r="W1" s="858"/>
      <c r="X1" s="858"/>
      <c r="Y1" s="858"/>
      <c r="Z1" s="858"/>
      <c r="AA1" s="858"/>
      <c r="AB1" s="858"/>
      <c r="AC1" s="858"/>
      <c r="AD1" s="858"/>
      <c r="AE1" s="858"/>
    </row>
    <row r="2" spans="1:34" s="81" customFormat="1" x14ac:dyDescent="0.3">
      <c r="A2" s="12"/>
      <c r="B2" s="81" t="s">
        <v>288</v>
      </c>
      <c r="C2" s="81" t="s">
        <v>287</v>
      </c>
      <c r="D2" s="81" t="s">
        <v>289</v>
      </c>
      <c r="E2" s="81">
        <v>1991</v>
      </c>
      <c r="F2" s="81">
        <v>1992</v>
      </c>
      <c r="G2" s="81">
        <v>1993</v>
      </c>
      <c r="H2" s="81">
        <v>1994</v>
      </c>
      <c r="I2" s="81">
        <v>1995</v>
      </c>
      <c r="J2" s="81">
        <v>1996</v>
      </c>
      <c r="K2" s="81">
        <v>1997</v>
      </c>
      <c r="L2" s="81">
        <v>1998</v>
      </c>
      <c r="M2" s="81">
        <v>1999</v>
      </c>
      <c r="N2" s="81">
        <v>2000</v>
      </c>
      <c r="O2" s="81">
        <v>2001</v>
      </c>
      <c r="P2" s="81">
        <v>2002</v>
      </c>
      <c r="Q2" s="81">
        <v>2003</v>
      </c>
      <c r="R2" s="81">
        <v>2004</v>
      </c>
      <c r="S2" s="81">
        <v>2005</v>
      </c>
      <c r="T2" s="81">
        <v>2006</v>
      </c>
      <c r="U2" s="81">
        <v>2007</v>
      </c>
      <c r="V2" s="81">
        <v>2008</v>
      </c>
      <c r="W2" s="81">
        <v>2009</v>
      </c>
      <c r="X2" s="81">
        <v>2010</v>
      </c>
      <c r="Y2" s="81">
        <v>2011</v>
      </c>
      <c r="Z2" s="81">
        <v>2012</v>
      </c>
      <c r="AA2" s="81">
        <v>2013</v>
      </c>
      <c r="AB2" s="81">
        <v>2014</v>
      </c>
      <c r="AC2" s="81">
        <v>2015</v>
      </c>
      <c r="AD2" s="81">
        <v>2016</v>
      </c>
      <c r="AE2" s="81">
        <v>2017</v>
      </c>
      <c r="AF2" s="81">
        <v>2018</v>
      </c>
      <c r="AG2" s="81">
        <v>2019</v>
      </c>
      <c r="AH2" s="81">
        <v>2020</v>
      </c>
    </row>
    <row r="3" spans="1:34" s="14" customFormat="1" x14ac:dyDescent="0.3">
      <c r="A3" s="13"/>
      <c r="B3" s="14" t="s">
        <v>323</v>
      </c>
      <c r="C3" s="14" t="s">
        <v>324</v>
      </c>
      <c r="D3" s="14" t="s">
        <v>325</v>
      </c>
      <c r="E3" s="14" t="s">
        <v>326</v>
      </c>
      <c r="F3" s="14" t="s">
        <v>327</v>
      </c>
      <c r="G3" s="14" t="s">
        <v>328</v>
      </c>
      <c r="H3" s="14" t="s">
        <v>329</v>
      </c>
      <c r="I3" s="14" t="s">
        <v>330</v>
      </c>
      <c r="J3" s="14" t="s">
        <v>331</v>
      </c>
      <c r="K3" s="14" t="s">
        <v>332</v>
      </c>
      <c r="L3" s="14" t="s">
        <v>333</v>
      </c>
      <c r="M3" s="14" t="s">
        <v>334</v>
      </c>
      <c r="N3" s="14" t="s">
        <v>335</v>
      </c>
      <c r="O3" s="14" t="s">
        <v>336</v>
      </c>
      <c r="P3" s="14" t="s">
        <v>337</v>
      </c>
      <c r="Q3" s="14" t="s">
        <v>338</v>
      </c>
      <c r="R3" s="14" t="s">
        <v>339</v>
      </c>
      <c r="S3" s="14" t="s">
        <v>340</v>
      </c>
      <c r="T3" s="14" t="s">
        <v>341</v>
      </c>
      <c r="U3" s="14" t="s">
        <v>342</v>
      </c>
      <c r="V3" s="14" t="s">
        <v>343</v>
      </c>
      <c r="W3" s="14" t="s">
        <v>344</v>
      </c>
      <c r="X3" s="14" t="s">
        <v>345</v>
      </c>
      <c r="Y3" s="14" t="s">
        <v>346</v>
      </c>
      <c r="Z3" s="14" t="s">
        <v>347</v>
      </c>
      <c r="AA3" s="14" t="s">
        <v>348</v>
      </c>
      <c r="AB3" s="14" t="s">
        <v>349</v>
      </c>
      <c r="AC3" s="14" t="s">
        <v>350</v>
      </c>
      <c r="AD3" s="14" t="s">
        <v>351</v>
      </c>
      <c r="AE3" s="14" t="s">
        <v>352</v>
      </c>
      <c r="AF3" s="14" t="s">
        <v>353</v>
      </c>
      <c r="AG3" s="14" t="s">
        <v>354</v>
      </c>
      <c r="AH3" s="14" t="s">
        <v>355</v>
      </c>
    </row>
    <row r="4" spans="1:34" x14ac:dyDescent="0.3">
      <c r="A4" s="680">
        <f ca="1">DATE(LOOKUP(Comparison!$D$3,TimestepID,StartYear),1,1)</f>
        <v>46023</v>
      </c>
      <c r="B4" s="1">
        <v>0</v>
      </c>
      <c r="C4" s="1">
        <v>0</v>
      </c>
      <c r="D4" s="1">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row>
    <row r="5" spans="1:34" x14ac:dyDescent="0.3">
      <c r="A5" s="680">
        <f ca="1">IF(EDATE($A$4,12)&lt;=EDATE(DATE(LOOKUP(Comparison!$D$3,TimestepID,StartYear),1,1),(LOOKUP(Comparison!$B$6,TimestepID,Duration)-1)),EDATE(A4,12),"")</f>
        <v>46388</v>
      </c>
      <c r="B5" s="1">
        <v>0</v>
      </c>
      <c r="C5" s="1">
        <v>0</v>
      </c>
      <c r="D5" s="1">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row>
    <row r="6" spans="1:34" x14ac:dyDescent="0.3">
      <c r="A6" s="680">
        <f ca="1">IF(EDATE($A$4,24)&lt;=EDATE(DATE(LOOKUP(Comparison!$D$3,TimestepID,StartYear),12,31),(LOOKUP(Comparison!$B$6,TimestepID,Duration)-1)),EDATE(A5,12),"")</f>
        <v>46753</v>
      </c>
      <c r="B6" s="1">
        <v>0</v>
      </c>
      <c r="C6" s="1">
        <v>1</v>
      </c>
      <c r="D6" s="1">
        <v>0</v>
      </c>
      <c r="E6">
        <v>1</v>
      </c>
      <c r="F6">
        <v>0</v>
      </c>
      <c r="G6">
        <v>1</v>
      </c>
      <c r="H6">
        <v>0</v>
      </c>
      <c r="I6">
        <v>0</v>
      </c>
      <c r="J6">
        <v>0</v>
      </c>
      <c r="K6">
        <v>0</v>
      </c>
      <c r="L6">
        <v>0</v>
      </c>
      <c r="M6">
        <v>1</v>
      </c>
      <c r="N6">
        <v>1</v>
      </c>
      <c r="O6">
        <v>1</v>
      </c>
      <c r="P6">
        <v>1</v>
      </c>
      <c r="Q6">
        <v>1</v>
      </c>
      <c r="R6">
        <v>0</v>
      </c>
      <c r="S6">
        <v>1</v>
      </c>
      <c r="T6">
        <v>1</v>
      </c>
      <c r="U6">
        <v>0</v>
      </c>
      <c r="V6">
        <v>1</v>
      </c>
      <c r="W6">
        <v>1</v>
      </c>
      <c r="X6">
        <v>0</v>
      </c>
      <c r="Y6">
        <v>1</v>
      </c>
      <c r="Z6">
        <v>1</v>
      </c>
      <c r="AA6">
        <v>1</v>
      </c>
      <c r="AB6">
        <v>1</v>
      </c>
      <c r="AC6">
        <v>0</v>
      </c>
      <c r="AD6">
        <v>0</v>
      </c>
      <c r="AE6">
        <v>1</v>
      </c>
      <c r="AF6">
        <v>0</v>
      </c>
      <c r="AG6">
        <v>1</v>
      </c>
      <c r="AH6">
        <v>1</v>
      </c>
    </row>
    <row r="7" spans="1:34" x14ac:dyDescent="0.3">
      <c r="A7" s="680">
        <f ca="1">IF(EDATE($A$4,36)&lt;=EDATE(DATE(LOOKUP(Comparison!$D$3,TimestepID,StartYear),1,1),(LOOKUP(Comparison!$B$6,TimestepID,Duration)-1)),EDATE(A6,12),"")</f>
        <v>47119</v>
      </c>
      <c r="B7" s="1">
        <v>0</v>
      </c>
      <c r="C7" s="1">
        <v>1</v>
      </c>
      <c r="D7" s="1">
        <v>0</v>
      </c>
      <c r="E7">
        <v>0</v>
      </c>
      <c r="F7">
        <v>0</v>
      </c>
      <c r="G7">
        <v>0</v>
      </c>
      <c r="H7">
        <v>0</v>
      </c>
      <c r="I7">
        <v>0</v>
      </c>
      <c r="J7">
        <v>0</v>
      </c>
      <c r="K7">
        <v>0</v>
      </c>
      <c r="L7">
        <v>1</v>
      </c>
      <c r="M7">
        <v>1</v>
      </c>
      <c r="N7">
        <v>1</v>
      </c>
      <c r="O7">
        <v>1</v>
      </c>
      <c r="P7">
        <v>1</v>
      </c>
      <c r="Q7">
        <v>0</v>
      </c>
      <c r="R7">
        <v>0</v>
      </c>
      <c r="S7">
        <v>1</v>
      </c>
      <c r="T7">
        <v>0</v>
      </c>
      <c r="U7">
        <v>1</v>
      </c>
      <c r="V7">
        <v>0</v>
      </c>
      <c r="W7">
        <v>0</v>
      </c>
      <c r="X7">
        <v>0</v>
      </c>
      <c r="Y7">
        <v>1</v>
      </c>
      <c r="Z7">
        <v>1</v>
      </c>
      <c r="AA7">
        <v>0</v>
      </c>
      <c r="AB7">
        <v>1</v>
      </c>
      <c r="AC7">
        <v>0</v>
      </c>
      <c r="AD7">
        <v>0</v>
      </c>
      <c r="AE7">
        <v>1</v>
      </c>
      <c r="AF7">
        <v>1</v>
      </c>
      <c r="AG7">
        <v>1</v>
      </c>
      <c r="AH7">
        <v>1</v>
      </c>
    </row>
    <row r="8" spans="1:34" x14ac:dyDescent="0.3">
      <c r="A8" s="680">
        <f ca="1">IF(EDATE($A$4,48)&lt;=EDATE(DATE(LOOKUP(Comparison!$D$3,TimestepID,StartYear),1,1),(LOOKUP(Comparison!$B$6,TimestepID,Duration)-1)),EDATE(A7,12),"")</f>
        <v>47484</v>
      </c>
      <c r="B8" s="1">
        <v>1</v>
      </c>
      <c r="C8" s="1">
        <v>1</v>
      </c>
      <c r="D8" s="1">
        <v>0</v>
      </c>
      <c r="E8">
        <v>0</v>
      </c>
      <c r="F8">
        <v>0</v>
      </c>
      <c r="G8">
        <v>0</v>
      </c>
      <c r="H8">
        <v>0</v>
      </c>
      <c r="I8">
        <v>0</v>
      </c>
      <c r="J8">
        <v>0</v>
      </c>
      <c r="K8">
        <v>1</v>
      </c>
      <c r="L8">
        <v>1</v>
      </c>
      <c r="M8">
        <v>1</v>
      </c>
      <c r="N8">
        <v>1</v>
      </c>
      <c r="O8">
        <v>1</v>
      </c>
      <c r="P8">
        <v>0</v>
      </c>
      <c r="Q8">
        <v>0</v>
      </c>
      <c r="R8">
        <v>1</v>
      </c>
      <c r="S8">
        <v>0</v>
      </c>
      <c r="T8">
        <v>0</v>
      </c>
      <c r="U8">
        <v>1</v>
      </c>
      <c r="V8">
        <v>0</v>
      </c>
      <c r="W8">
        <v>0</v>
      </c>
      <c r="X8">
        <v>1</v>
      </c>
      <c r="Y8">
        <v>1</v>
      </c>
      <c r="Z8">
        <v>1</v>
      </c>
      <c r="AA8">
        <v>0</v>
      </c>
      <c r="AB8">
        <v>0</v>
      </c>
      <c r="AC8">
        <v>0</v>
      </c>
      <c r="AD8">
        <v>0</v>
      </c>
      <c r="AE8">
        <v>1</v>
      </c>
      <c r="AF8">
        <v>1</v>
      </c>
      <c r="AG8">
        <v>1</v>
      </c>
      <c r="AH8">
        <v>0</v>
      </c>
    </row>
    <row r="9" spans="1:34" x14ac:dyDescent="0.3">
      <c r="A9" s="680">
        <f ca="1">IF(EDATE($A$4,48)&lt;=EDATE(DATE(LOOKUP(Comparison!$D$3,TimestepID,StartYear),1,1),(LOOKUP(Comparison!$B$6,TimestepID,Duration)-1)),EDATE(A8,12),"")</f>
        <v>47849</v>
      </c>
      <c r="B9" s="1">
        <v>0</v>
      </c>
      <c r="C9" s="1">
        <v>1</v>
      </c>
      <c r="D9" s="1">
        <v>1</v>
      </c>
      <c r="E9">
        <v>0</v>
      </c>
      <c r="F9">
        <v>0</v>
      </c>
      <c r="G9">
        <v>0</v>
      </c>
      <c r="H9">
        <v>0</v>
      </c>
      <c r="I9">
        <v>0</v>
      </c>
      <c r="J9">
        <v>0</v>
      </c>
      <c r="K9">
        <v>1</v>
      </c>
      <c r="L9">
        <v>1</v>
      </c>
      <c r="M9">
        <v>1</v>
      </c>
      <c r="N9">
        <v>1</v>
      </c>
      <c r="O9">
        <v>1</v>
      </c>
      <c r="P9">
        <v>0</v>
      </c>
      <c r="Q9">
        <v>0</v>
      </c>
      <c r="R9">
        <v>0</v>
      </c>
      <c r="S9">
        <v>1</v>
      </c>
      <c r="T9">
        <v>0</v>
      </c>
      <c r="U9">
        <v>0</v>
      </c>
      <c r="V9">
        <v>0</v>
      </c>
      <c r="W9">
        <v>1</v>
      </c>
      <c r="X9">
        <v>0</v>
      </c>
      <c r="Y9">
        <v>1</v>
      </c>
      <c r="Z9">
        <v>1</v>
      </c>
      <c r="AA9">
        <v>0</v>
      </c>
      <c r="AB9">
        <v>0</v>
      </c>
      <c r="AC9">
        <v>0</v>
      </c>
      <c r="AD9">
        <v>0</v>
      </c>
      <c r="AE9">
        <v>1</v>
      </c>
      <c r="AF9">
        <v>0</v>
      </c>
      <c r="AG9">
        <v>0</v>
      </c>
      <c r="AH9">
        <v>0</v>
      </c>
    </row>
    <row r="10" spans="1:34" x14ac:dyDescent="0.3">
      <c r="A10" s="680">
        <f ca="1">IF(EDATE($A$4,48)&lt;=EDATE(DATE(LOOKUP(Comparison!$D$3,TimestepID,StartYear),1,1),(LOOKUP(Comparison!$B$6,TimestepID,Duration)-1)),EDATE(A9,12),"")</f>
        <v>48214</v>
      </c>
      <c r="B10" s="1"/>
      <c r="C10" s="1"/>
      <c r="D10" s="1"/>
    </row>
    <row r="11" spans="1:34" x14ac:dyDescent="0.3">
      <c r="A11" s="680">
        <f ca="1">IF(EDATE($A$4,48)&lt;=EDATE(DATE(LOOKUP(Comparison!$D$3,TimestepID,StartYear),1,1),(LOOKUP(Comparison!$B$6,TimestepID,Duration)-1)),EDATE(A10,12),"")</f>
        <v>48580</v>
      </c>
      <c r="B11" s="1"/>
      <c r="C11" s="1"/>
      <c r="D11" s="1"/>
    </row>
    <row r="12" spans="1:34" x14ac:dyDescent="0.3">
      <c r="A12" s="680">
        <f ca="1">IF(EDATE($A$4,48)&lt;=EDATE(DATE(LOOKUP(Comparison!$D$3,TimestepID,StartYear),1,1),(LOOKUP(Comparison!$B$6,TimestepID,Duration)-1)),EDATE(A11,12),"")</f>
        <v>48945</v>
      </c>
      <c r="B12" s="1"/>
      <c r="C12" s="1"/>
      <c r="D12" s="1"/>
    </row>
    <row r="13" spans="1:34" x14ac:dyDescent="0.3">
      <c r="A13" s="15"/>
      <c r="B13" s="1"/>
      <c r="C13" s="1"/>
      <c r="D13" s="1"/>
    </row>
    <row r="14" spans="1:34" x14ac:dyDescent="0.3">
      <c r="A14" s="15"/>
      <c r="B14" s="1"/>
      <c r="C14" s="1"/>
      <c r="D14" s="1"/>
    </row>
    <row r="15" spans="1:34" x14ac:dyDescent="0.3">
      <c r="A15" s="15"/>
      <c r="B15" s="1"/>
      <c r="C15" s="1"/>
      <c r="D15" s="1"/>
    </row>
    <row r="16" spans="1:34" x14ac:dyDescent="0.3">
      <c r="A16" s="15"/>
      <c r="B16" s="1"/>
      <c r="C16" s="1"/>
      <c r="D16" s="1"/>
    </row>
    <row r="17" spans="1:4" x14ac:dyDescent="0.3">
      <c r="A17" s="15"/>
      <c r="B17" s="1"/>
      <c r="C17" s="1"/>
      <c r="D17" s="1"/>
    </row>
    <row r="18" spans="1:4" x14ac:dyDescent="0.3">
      <c r="A18" s="15"/>
      <c r="B18" s="1"/>
      <c r="C18" s="1"/>
      <c r="D18" s="1"/>
    </row>
    <row r="19" spans="1:4" x14ac:dyDescent="0.3">
      <c r="A19" s="15"/>
      <c r="B19" s="1"/>
      <c r="C19" s="1"/>
      <c r="D19" s="1"/>
    </row>
    <row r="20" spans="1:4" x14ac:dyDescent="0.3">
      <c r="A20" s="15"/>
      <c r="B20" s="1"/>
      <c r="C20" s="1"/>
      <c r="D20" s="1"/>
    </row>
    <row r="21" spans="1:4" x14ac:dyDescent="0.3">
      <c r="A21" s="15"/>
      <c r="B21" s="1"/>
      <c r="C21" s="1"/>
      <c r="D21" s="1"/>
    </row>
    <row r="22" spans="1:4" x14ac:dyDescent="0.3">
      <c r="A22" s="15"/>
      <c r="B22" s="1"/>
      <c r="C22" s="1"/>
      <c r="D22" s="1"/>
    </row>
    <row r="23" spans="1:4" x14ac:dyDescent="0.3">
      <c r="A23" s="15"/>
      <c r="B23" s="1"/>
      <c r="C23" s="1"/>
      <c r="D23" s="1"/>
    </row>
    <row r="24" spans="1:4" x14ac:dyDescent="0.3">
      <c r="A24" s="15"/>
      <c r="B24" s="1"/>
      <c r="C24" s="1"/>
      <c r="D24" s="1"/>
    </row>
    <row r="25" spans="1:4" x14ac:dyDescent="0.3">
      <c r="A25" s="15"/>
      <c r="B25" s="1"/>
      <c r="C25" s="1"/>
      <c r="D25" s="1"/>
    </row>
    <row r="26" spans="1:4" x14ac:dyDescent="0.3">
      <c r="A26" s="15"/>
      <c r="B26" s="1"/>
      <c r="C26" s="1"/>
      <c r="D26" s="1"/>
    </row>
    <row r="27" spans="1:4" x14ac:dyDescent="0.3">
      <c r="A27" s="15"/>
      <c r="B27" s="1"/>
      <c r="C27" s="1"/>
      <c r="D27" s="1"/>
    </row>
    <row r="28" spans="1:4" x14ac:dyDescent="0.3">
      <c r="A28" s="15"/>
      <c r="B28" s="1"/>
      <c r="C28" s="1"/>
      <c r="D28" s="1"/>
    </row>
    <row r="29" spans="1:4" x14ac:dyDescent="0.3">
      <c r="A29" s="15"/>
      <c r="B29" s="1"/>
      <c r="C29" s="1"/>
      <c r="D29" s="1"/>
    </row>
    <row r="30" spans="1:4" x14ac:dyDescent="0.3">
      <c r="A30" s="15"/>
      <c r="B30" s="1"/>
      <c r="C30" s="1"/>
      <c r="D30" s="1"/>
    </row>
    <row r="31" spans="1:4" x14ac:dyDescent="0.3">
      <c r="A31" s="15"/>
      <c r="B31" s="1"/>
      <c r="C31" s="1"/>
      <c r="D31" s="1"/>
    </row>
    <row r="32" spans="1:4" x14ac:dyDescent="0.3">
      <c r="A32" s="15"/>
      <c r="B32" s="1"/>
      <c r="C32" s="1"/>
      <c r="D32" s="1"/>
    </row>
    <row r="33" spans="1:4" x14ac:dyDescent="0.3">
      <c r="A33" s="15"/>
      <c r="B33" s="1"/>
      <c r="C33" s="1"/>
      <c r="D33" s="1"/>
    </row>
    <row r="34" spans="1:4" x14ac:dyDescent="0.3">
      <c r="A34" s="15"/>
      <c r="B34" s="1"/>
      <c r="C34" s="1"/>
      <c r="D34" s="1"/>
    </row>
    <row r="35" spans="1:4" x14ac:dyDescent="0.3">
      <c r="A35" s="15"/>
      <c r="B35" s="1"/>
      <c r="C35" s="1"/>
      <c r="D35" s="1"/>
    </row>
    <row r="36" spans="1:4" x14ac:dyDescent="0.3">
      <c r="A36" s="15"/>
      <c r="B36" s="1"/>
      <c r="C36" s="1"/>
      <c r="D36" s="1"/>
    </row>
    <row r="37" spans="1:4" x14ac:dyDescent="0.3">
      <c r="A37" s="15"/>
      <c r="B37" s="1"/>
      <c r="C37" s="1"/>
      <c r="D37" s="1"/>
    </row>
    <row r="38" spans="1:4" x14ac:dyDescent="0.3">
      <c r="A38" s="15"/>
      <c r="B38" s="1"/>
      <c r="C38" s="1"/>
      <c r="D38" s="1"/>
    </row>
    <row r="39" spans="1:4" x14ac:dyDescent="0.3">
      <c r="A39" s="15"/>
      <c r="B39" s="1"/>
      <c r="C39" s="1"/>
      <c r="D39" s="1"/>
    </row>
    <row r="40" spans="1:4" x14ac:dyDescent="0.3">
      <c r="A40" s="15"/>
      <c r="B40" s="1"/>
      <c r="C40" s="1"/>
      <c r="D40" s="1"/>
    </row>
    <row r="41" spans="1:4" x14ac:dyDescent="0.3">
      <c r="A41" s="15"/>
      <c r="B41" s="1"/>
      <c r="C41" s="1"/>
      <c r="D41" s="1"/>
    </row>
    <row r="42" spans="1:4" x14ac:dyDescent="0.3">
      <c r="A42" s="15"/>
      <c r="B42" s="1"/>
      <c r="C42" s="1"/>
      <c r="D42" s="1"/>
    </row>
    <row r="43" spans="1:4" x14ac:dyDescent="0.3">
      <c r="A43" s="15"/>
      <c r="B43" s="1"/>
      <c r="C43" s="1"/>
      <c r="D43" s="1"/>
    </row>
    <row r="44" spans="1:4" x14ac:dyDescent="0.3">
      <c r="A44" s="15"/>
      <c r="B44" s="1"/>
      <c r="C44" s="1"/>
      <c r="D44" s="1"/>
    </row>
    <row r="45" spans="1:4" x14ac:dyDescent="0.3">
      <c r="A45" s="15"/>
      <c r="B45" s="1"/>
      <c r="C45" s="1"/>
      <c r="D45" s="1"/>
    </row>
    <row r="46" spans="1:4" x14ac:dyDescent="0.3">
      <c r="A46" s="15"/>
      <c r="B46" s="1"/>
      <c r="C46" s="1"/>
      <c r="D46" s="1"/>
    </row>
    <row r="47" spans="1:4" x14ac:dyDescent="0.3">
      <c r="A47" s="15"/>
      <c r="B47" s="1"/>
      <c r="C47" s="1"/>
      <c r="D47" s="1"/>
    </row>
    <row r="48" spans="1:4" x14ac:dyDescent="0.3">
      <c r="A48" s="15"/>
      <c r="B48" s="1"/>
      <c r="C48" s="1"/>
      <c r="D48" s="1"/>
    </row>
    <row r="49" spans="1:4" x14ac:dyDescent="0.3">
      <c r="A49" s="15"/>
      <c r="B49" s="1"/>
      <c r="C49" s="1"/>
      <c r="D49" s="1"/>
    </row>
    <row r="50" spans="1:4" x14ac:dyDescent="0.3">
      <c r="A50" s="15"/>
      <c r="B50" s="1"/>
      <c r="C50" s="1"/>
      <c r="D50" s="1"/>
    </row>
    <row r="51" spans="1:4" x14ac:dyDescent="0.3">
      <c r="A51" s="15"/>
      <c r="B51" s="1"/>
      <c r="C51" s="1"/>
      <c r="D51" s="1"/>
    </row>
    <row r="52" spans="1:4" x14ac:dyDescent="0.3">
      <c r="A52" s="15"/>
      <c r="B52" s="1"/>
      <c r="C52" s="1"/>
      <c r="D52" s="1"/>
    </row>
    <row r="53" spans="1:4" x14ac:dyDescent="0.3">
      <c r="A53" s="15"/>
      <c r="B53" s="1"/>
      <c r="C53" s="1"/>
      <c r="D53" s="1"/>
    </row>
    <row r="54" spans="1:4" x14ac:dyDescent="0.3">
      <c r="A54" s="15"/>
      <c r="B54" s="1"/>
      <c r="C54" s="1"/>
      <c r="D54" s="1"/>
    </row>
    <row r="55" spans="1:4" x14ac:dyDescent="0.3">
      <c r="A55" s="15"/>
      <c r="B55" s="1"/>
      <c r="C55" s="1"/>
      <c r="D55" s="1"/>
    </row>
    <row r="56" spans="1:4" x14ac:dyDescent="0.3">
      <c r="A56" s="15"/>
      <c r="B56" s="1"/>
      <c r="C56" s="1"/>
      <c r="D56" s="1"/>
    </row>
    <row r="57" spans="1:4" x14ac:dyDescent="0.3">
      <c r="A57" s="15"/>
      <c r="B57" s="1"/>
      <c r="C57" s="1"/>
      <c r="D57" s="1"/>
    </row>
    <row r="58" spans="1:4" x14ac:dyDescent="0.3">
      <c r="A58" s="15"/>
      <c r="B58" s="1"/>
      <c r="C58" s="1"/>
      <c r="D58" s="1"/>
    </row>
    <row r="59" spans="1:4" x14ac:dyDescent="0.3">
      <c r="A59" s="15"/>
      <c r="B59" s="1"/>
      <c r="C59" s="1"/>
      <c r="D59" s="1"/>
    </row>
    <row r="60" spans="1:4" x14ac:dyDescent="0.3">
      <c r="A60" s="15"/>
      <c r="B60" s="1"/>
      <c r="C60" s="1"/>
      <c r="D60" s="1"/>
    </row>
    <row r="61" spans="1:4" x14ac:dyDescent="0.3">
      <c r="A61" s="15"/>
      <c r="B61" s="1"/>
      <c r="C61" s="1"/>
      <c r="D61" s="1"/>
    </row>
    <row r="62" spans="1:4" x14ac:dyDescent="0.3">
      <c r="A62" s="15"/>
      <c r="B62" s="1"/>
      <c r="C62" s="1"/>
      <c r="D62" s="1"/>
    </row>
    <row r="63" spans="1:4" x14ac:dyDescent="0.3">
      <c r="A63" s="15"/>
      <c r="B63" s="1"/>
      <c r="C63" s="1"/>
      <c r="D63" s="1"/>
    </row>
    <row r="64" spans="1:4" x14ac:dyDescent="0.3">
      <c r="A64" s="15"/>
      <c r="B64" s="1"/>
      <c r="C64" s="1"/>
      <c r="D64" s="1"/>
    </row>
    <row r="65" spans="1:4" x14ac:dyDescent="0.3">
      <c r="A65" s="15"/>
      <c r="B65" s="1"/>
      <c r="C65" s="1"/>
      <c r="D65" s="1"/>
    </row>
    <row r="66" spans="1:4" x14ac:dyDescent="0.3">
      <c r="A66" s="15"/>
      <c r="B66" s="1"/>
      <c r="C66" s="1"/>
      <c r="D66" s="1"/>
    </row>
    <row r="67" spans="1:4" x14ac:dyDescent="0.3">
      <c r="A67" s="15"/>
      <c r="B67" s="1"/>
      <c r="C67" s="1"/>
      <c r="D67" s="1"/>
    </row>
    <row r="68" spans="1:4" x14ac:dyDescent="0.3">
      <c r="A68" s="15">
        <f ca="1">Exceedance!U68</f>
        <v>48092</v>
      </c>
      <c r="B68" s="1"/>
      <c r="C68" s="1"/>
      <c r="D68" s="1"/>
    </row>
    <row r="69" spans="1:4" x14ac:dyDescent="0.3">
      <c r="A69" s="15" t="str">
        <f ca="1">Exceedance!U69</f>
        <v/>
      </c>
      <c r="B69" s="1"/>
      <c r="C69" s="1"/>
      <c r="D69" s="1"/>
    </row>
    <row r="70" spans="1:4" x14ac:dyDescent="0.3">
      <c r="A70" s="15" t="str">
        <f ca="1">Exceedance!U70</f>
        <v/>
      </c>
      <c r="B70" s="1"/>
      <c r="C70" s="1"/>
      <c r="D70" s="1"/>
    </row>
    <row r="71" spans="1:4" x14ac:dyDescent="0.3">
      <c r="A71" s="15" t="str">
        <f ca="1">Exceedance!U71</f>
        <v/>
      </c>
      <c r="B71" s="1"/>
      <c r="C71" s="1"/>
      <c r="D71" s="1"/>
    </row>
    <row r="72" spans="1:4" x14ac:dyDescent="0.3">
      <c r="A72" s="15" t="str">
        <f ca="1">Exceedance!U72</f>
        <v/>
      </c>
      <c r="B72" s="1"/>
      <c r="C72" s="1"/>
      <c r="D72" s="1"/>
    </row>
    <row r="73" spans="1:4" x14ac:dyDescent="0.3">
      <c r="A73" s="15" t="str">
        <f ca="1">Exceedance!U73</f>
        <v/>
      </c>
      <c r="B73" s="1"/>
      <c r="C73" s="1"/>
      <c r="D73" s="1"/>
    </row>
    <row r="74" spans="1:4" x14ac:dyDescent="0.3">
      <c r="A74" s="15" t="str">
        <f ca="1">Exceedance!U74</f>
        <v/>
      </c>
      <c r="B74" s="1"/>
      <c r="C74" s="1"/>
      <c r="D74" s="1"/>
    </row>
    <row r="75" spans="1:4" x14ac:dyDescent="0.3">
      <c r="A75" s="15" t="str">
        <f ca="1">Exceedance!U75</f>
        <v/>
      </c>
      <c r="B75" s="1"/>
      <c r="C75" s="1"/>
      <c r="D75" s="1"/>
    </row>
    <row r="76" spans="1:4" x14ac:dyDescent="0.3">
      <c r="A76" s="15" t="str">
        <f ca="1">Exceedance!U76</f>
        <v/>
      </c>
      <c r="B76" s="1"/>
      <c r="C76" s="1"/>
      <c r="D76" s="1"/>
    </row>
    <row r="77" spans="1:4" x14ac:dyDescent="0.3">
      <c r="A77" s="15" t="str">
        <f ca="1">Exceedance!U77</f>
        <v/>
      </c>
      <c r="B77" s="1"/>
      <c r="C77" s="1"/>
      <c r="D77" s="1"/>
    </row>
    <row r="78" spans="1:4" x14ac:dyDescent="0.3">
      <c r="A78" s="15" t="str">
        <f ca="1">Exceedance!U78</f>
        <v/>
      </c>
      <c r="B78" s="1"/>
      <c r="C78" s="1"/>
      <c r="D78" s="1"/>
    </row>
    <row r="79" spans="1:4" x14ac:dyDescent="0.3">
      <c r="A79" s="15" t="str">
        <f ca="1">Exceedance!U79</f>
        <v/>
      </c>
      <c r="B79" s="1"/>
      <c r="C79" s="1"/>
      <c r="D79" s="1"/>
    </row>
    <row r="80" spans="1:4" x14ac:dyDescent="0.3">
      <c r="A80" s="15" t="str">
        <f ca="1">Exceedance!U80</f>
        <v/>
      </c>
      <c r="B80" s="1"/>
      <c r="C80" s="1"/>
      <c r="D80" s="1"/>
    </row>
    <row r="81" spans="1:4" x14ac:dyDescent="0.3">
      <c r="A81" s="15" t="str">
        <f ca="1">Exceedance!U81</f>
        <v/>
      </c>
      <c r="B81" s="1"/>
      <c r="C81" s="1"/>
      <c r="D81" s="1"/>
    </row>
    <row r="82" spans="1:4" x14ac:dyDescent="0.3">
      <c r="A82" s="15" t="str">
        <f ca="1">Exceedance!U82</f>
        <v/>
      </c>
      <c r="B82" s="1"/>
      <c r="C82" s="1"/>
      <c r="D82" s="1"/>
    </row>
    <row r="83" spans="1:4" x14ac:dyDescent="0.3">
      <c r="A83" s="15" t="str">
        <f ca="1">Exceedance!U83</f>
        <v/>
      </c>
      <c r="B83" s="1"/>
      <c r="C83" s="1"/>
      <c r="D83" s="1"/>
    </row>
    <row r="84" spans="1:4" x14ac:dyDescent="0.3">
      <c r="A84" s="15" t="str">
        <f ca="1">Exceedance!U84</f>
        <v/>
      </c>
      <c r="B84" s="1"/>
      <c r="C84" s="1"/>
      <c r="D84" s="1"/>
    </row>
    <row r="85" spans="1:4" x14ac:dyDescent="0.3">
      <c r="A85" s="15" t="str">
        <f ca="1">Exceedance!U85</f>
        <v/>
      </c>
      <c r="B85" s="1"/>
      <c r="C85" s="1"/>
      <c r="D85" s="1"/>
    </row>
    <row r="86" spans="1:4" x14ac:dyDescent="0.3">
      <c r="A86" s="15" t="str">
        <f ca="1">Exceedance!U86</f>
        <v/>
      </c>
      <c r="B86" s="1"/>
      <c r="C86" s="1"/>
      <c r="D86" s="1"/>
    </row>
    <row r="87" spans="1:4" x14ac:dyDescent="0.3">
      <c r="A87" s="15" t="str">
        <f ca="1">Exceedance!U87</f>
        <v/>
      </c>
      <c r="B87" s="1"/>
      <c r="C87" s="1"/>
      <c r="D87" s="1"/>
    </row>
    <row r="88" spans="1:4" x14ac:dyDescent="0.3">
      <c r="A88" s="15" t="str">
        <f ca="1">Exceedance!U88</f>
        <v/>
      </c>
      <c r="B88" s="1"/>
      <c r="C88" s="1"/>
      <c r="D88" s="1"/>
    </row>
    <row r="89" spans="1:4" x14ac:dyDescent="0.3">
      <c r="A89" s="15" t="str">
        <f ca="1">Exceedance!U89</f>
        <v/>
      </c>
      <c r="B89" s="1"/>
      <c r="C89" s="1"/>
      <c r="D89" s="1"/>
    </row>
    <row r="90" spans="1:4" x14ac:dyDescent="0.3">
      <c r="A90" s="15" t="str">
        <f ca="1">Exceedance!U90</f>
        <v/>
      </c>
      <c r="B90" s="1"/>
      <c r="C90" s="1"/>
      <c r="D90" s="1"/>
    </row>
    <row r="91" spans="1:4" x14ac:dyDescent="0.3">
      <c r="A91" s="15" t="str">
        <f ca="1">Exceedance!U91</f>
        <v/>
      </c>
      <c r="B91" s="1"/>
      <c r="C91" s="1"/>
      <c r="D91" s="1"/>
    </row>
    <row r="92" spans="1:4" x14ac:dyDescent="0.3">
      <c r="A92" s="15" t="str">
        <f ca="1">Exceedance!U92</f>
        <v/>
      </c>
      <c r="B92" s="1"/>
      <c r="C92" s="1"/>
      <c r="D92" s="1"/>
    </row>
    <row r="93" spans="1:4" x14ac:dyDescent="0.3">
      <c r="A93" s="15" t="str">
        <f ca="1">Exceedance!U93</f>
        <v/>
      </c>
      <c r="B93" s="1"/>
      <c r="C93" s="1"/>
      <c r="D93" s="1"/>
    </row>
    <row r="94" spans="1:4" x14ac:dyDescent="0.3">
      <c r="A94" s="15" t="str">
        <f ca="1">Exceedance!U94</f>
        <v/>
      </c>
      <c r="B94" s="1"/>
      <c r="C94" s="1"/>
      <c r="D94" s="1"/>
    </row>
    <row r="95" spans="1:4" x14ac:dyDescent="0.3">
      <c r="A95" s="15" t="str">
        <f ca="1">Exceedance!U95</f>
        <v/>
      </c>
      <c r="B95" s="1"/>
      <c r="C95" s="1"/>
      <c r="D95" s="1"/>
    </row>
    <row r="96" spans="1:4" x14ac:dyDescent="0.3">
      <c r="A96" s="15" t="str">
        <f ca="1">Exceedance!U96</f>
        <v/>
      </c>
      <c r="B96" s="1"/>
      <c r="C96" s="1"/>
      <c r="D96" s="1"/>
    </row>
    <row r="97" spans="1:4" x14ac:dyDescent="0.3">
      <c r="A97" s="15" t="str">
        <f ca="1">Exceedance!U97</f>
        <v/>
      </c>
      <c r="B97" s="1"/>
      <c r="C97" s="1"/>
      <c r="D97" s="1"/>
    </row>
    <row r="98" spans="1:4" x14ac:dyDescent="0.3">
      <c r="A98" s="15" t="str">
        <f ca="1">Exceedance!U98</f>
        <v/>
      </c>
      <c r="B98" s="1"/>
      <c r="C98" s="1"/>
      <c r="D98" s="1"/>
    </row>
    <row r="99" spans="1:4" x14ac:dyDescent="0.3">
      <c r="A99" s="15" t="str">
        <f ca="1">Exceedance!U99</f>
        <v/>
      </c>
      <c r="B99" s="1"/>
      <c r="C99" s="1"/>
      <c r="D99" s="1"/>
    </row>
    <row r="100" spans="1:4" x14ac:dyDescent="0.3">
      <c r="A100" s="15"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E1:AE1"/>
  </mergeCells>
  <pageMargins left="0.7" right="0.7" top="0.75" bottom="0.75" header="0.3" footer="0.3"/>
  <pageSetup orientation="portrait" horizontalDpi="4294967295" verticalDpi="4294967295" r:id="rId1"/>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100-000000000000}">
  <sheetPr codeName="Sheet121">
    <tabColor theme="9" tint="0.39997558519241921"/>
  </sheetPr>
  <dimension ref="A1:AH175"/>
  <sheetViews>
    <sheetView workbookViewId="0">
      <selection activeCell="B4" sqref="B4:AQ175"/>
    </sheetView>
  </sheetViews>
  <sheetFormatPr defaultColWidth="9.44140625" defaultRowHeight="14.4" x14ac:dyDescent="0.3"/>
  <cols>
    <col min="1" max="1" width="14.44140625" style="81" bestFit="1" customWidth="1"/>
    <col min="2" max="4" width="9.44140625" style="185"/>
  </cols>
  <sheetData>
    <row r="1" spans="1:34" s="81" customFormat="1" x14ac:dyDescent="0.3">
      <c r="A1" s="12"/>
      <c r="B1" s="81" t="s">
        <v>769</v>
      </c>
      <c r="E1" s="858" t="s">
        <v>769</v>
      </c>
      <c r="F1" s="858"/>
      <c r="G1" s="858"/>
      <c r="H1" s="858"/>
      <c r="I1" s="858"/>
      <c r="J1" s="858"/>
      <c r="K1" s="858"/>
      <c r="L1" s="858"/>
      <c r="M1" s="858"/>
      <c r="N1" s="858"/>
      <c r="O1" s="858"/>
      <c r="P1" s="858"/>
      <c r="Q1" s="858"/>
      <c r="R1" s="858"/>
      <c r="S1" s="858"/>
      <c r="T1" s="858"/>
      <c r="U1" s="858"/>
      <c r="V1" s="858"/>
      <c r="W1" s="858"/>
      <c r="X1" s="858"/>
      <c r="Y1" s="858"/>
      <c r="Z1" s="858"/>
      <c r="AA1" s="858"/>
      <c r="AB1" s="858"/>
      <c r="AC1" s="858"/>
      <c r="AD1" s="858"/>
      <c r="AE1" s="858"/>
    </row>
    <row r="2" spans="1:34" s="81" customFormat="1" x14ac:dyDescent="0.3">
      <c r="A2" s="12"/>
      <c r="B2" s="81" t="s">
        <v>288</v>
      </c>
      <c r="C2" s="81" t="s">
        <v>287</v>
      </c>
      <c r="D2" s="81" t="s">
        <v>289</v>
      </c>
      <c r="E2" s="81">
        <v>1991</v>
      </c>
      <c r="F2" s="81">
        <v>1992</v>
      </c>
      <c r="G2" s="81">
        <v>1993</v>
      </c>
      <c r="H2" s="81">
        <v>1994</v>
      </c>
      <c r="I2" s="81">
        <v>1995</v>
      </c>
      <c r="J2" s="81">
        <v>1996</v>
      </c>
      <c r="K2" s="81">
        <v>1997</v>
      </c>
      <c r="L2" s="81">
        <v>1998</v>
      </c>
      <c r="M2" s="81">
        <v>1999</v>
      </c>
      <c r="N2" s="81">
        <v>2000</v>
      </c>
      <c r="O2" s="81">
        <v>2001</v>
      </c>
      <c r="P2" s="81">
        <v>2002</v>
      </c>
      <c r="Q2" s="81">
        <v>2003</v>
      </c>
      <c r="R2" s="81">
        <v>2004</v>
      </c>
      <c r="S2" s="81">
        <v>2005</v>
      </c>
      <c r="T2" s="81">
        <v>2006</v>
      </c>
      <c r="U2" s="81">
        <v>2007</v>
      </c>
      <c r="V2" s="81">
        <v>2008</v>
      </c>
      <c r="W2" s="81">
        <v>2009</v>
      </c>
      <c r="X2" s="81">
        <v>2010</v>
      </c>
      <c r="Y2" s="81">
        <v>2011</v>
      </c>
      <c r="Z2" s="81">
        <v>2012</v>
      </c>
      <c r="AA2" s="81">
        <v>2013</v>
      </c>
      <c r="AB2" s="81">
        <v>2014</v>
      </c>
      <c r="AC2" s="81">
        <v>2015</v>
      </c>
      <c r="AD2" s="81">
        <v>2016</v>
      </c>
      <c r="AE2" s="81">
        <v>2017</v>
      </c>
      <c r="AF2" s="81">
        <v>2018</v>
      </c>
      <c r="AG2" s="81">
        <v>2019</v>
      </c>
      <c r="AH2" s="81">
        <v>2020</v>
      </c>
    </row>
    <row r="3" spans="1:34" s="14" customFormat="1" x14ac:dyDescent="0.3">
      <c r="A3" s="13"/>
      <c r="B3" s="14" t="s">
        <v>323</v>
      </c>
      <c r="C3" s="14" t="s">
        <v>324</v>
      </c>
      <c r="D3" s="14" t="s">
        <v>325</v>
      </c>
      <c r="E3" s="14" t="s">
        <v>326</v>
      </c>
      <c r="F3" s="14" t="s">
        <v>327</v>
      </c>
      <c r="G3" s="14" t="s">
        <v>328</v>
      </c>
      <c r="H3" s="14" t="s">
        <v>329</v>
      </c>
      <c r="I3" s="14" t="s">
        <v>330</v>
      </c>
      <c r="J3" s="14" t="s">
        <v>331</v>
      </c>
      <c r="K3" s="14" t="s">
        <v>332</v>
      </c>
      <c r="L3" s="14" t="s">
        <v>333</v>
      </c>
      <c r="M3" s="14" t="s">
        <v>334</v>
      </c>
      <c r="N3" s="14" t="s">
        <v>335</v>
      </c>
      <c r="O3" s="14" t="s">
        <v>336</v>
      </c>
      <c r="P3" s="14" t="s">
        <v>337</v>
      </c>
      <c r="Q3" s="14" t="s">
        <v>338</v>
      </c>
      <c r="R3" s="14" t="s">
        <v>339</v>
      </c>
      <c r="S3" s="14" t="s">
        <v>340</v>
      </c>
      <c r="T3" s="14" t="s">
        <v>341</v>
      </c>
      <c r="U3" s="14" t="s">
        <v>342</v>
      </c>
      <c r="V3" s="14" t="s">
        <v>343</v>
      </c>
      <c r="W3" s="14" t="s">
        <v>344</v>
      </c>
      <c r="X3" s="14" t="s">
        <v>345</v>
      </c>
      <c r="Y3" s="14" t="s">
        <v>346</v>
      </c>
      <c r="Z3" s="14" t="s">
        <v>347</v>
      </c>
      <c r="AA3" s="14" t="s">
        <v>348</v>
      </c>
      <c r="AB3" s="14" t="s">
        <v>349</v>
      </c>
      <c r="AC3" s="14" t="s">
        <v>350</v>
      </c>
      <c r="AD3" s="14" t="s">
        <v>351</v>
      </c>
      <c r="AE3" s="14" t="s">
        <v>352</v>
      </c>
      <c r="AF3" s="14" t="s">
        <v>353</v>
      </c>
      <c r="AG3" s="14" t="s">
        <v>354</v>
      </c>
      <c r="AH3" s="14" t="s">
        <v>355</v>
      </c>
    </row>
    <row r="4" spans="1:34" x14ac:dyDescent="0.3">
      <c r="A4" s="680">
        <f ca="1">DATE(LOOKUP(Comparison!$D$3,TimestepID,StartYear),1,1)</f>
        <v>46023</v>
      </c>
      <c r="B4" s="1">
        <v>0</v>
      </c>
      <c r="C4" s="1">
        <v>0</v>
      </c>
      <c r="D4" s="1">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row>
    <row r="5" spans="1:34" x14ac:dyDescent="0.3">
      <c r="A5" s="680">
        <f ca="1">IF(EDATE($A$4,12)&lt;=EDATE(DATE(LOOKUP(Comparison!$D$3,TimestepID,StartYear),1,1),(LOOKUP(Comparison!$B$6,TimestepID,Duration)-1)),EDATE(A4,12),"")</f>
        <v>46388</v>
      </c>
      <c r="B5" s="1">
        <v>0</v>
      </c>
      <c r="C5" s="1">
        <v>0</v>
      </c>
      <c r="D5" s="1">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1</v>
      </c>
    </row>
    <row r="6" spans="1:34" x14ac:dyDescent="0.3">
      <c r="A6" s="680">
        <f ca="1">IF(EDATE($A$4,24)&lt;=EDATE(DATE(LOOKUP(Comparison!$D$3,TimestepID,StartYear),12,31),(LOOKUP(Comparison!$B$6,TimestepID,Duration)-1)),EDATE(A5,12),"")</f>
        <v>46753</v>
      </c>
      <c r="B6" s="1">
        <v>0</v>
      </c>
      <c r="C6" s="1">
        <v>0</v>
      </c>
      <c r="D6" s="1">
        <v>1</v>
      </c>
      <c r="E6">
        <v>0</v>
      </c>
      <c r="F6">
        <v>0</v>
      </c>
      <c r="G6">
        <v>0</v>
      </c>
      <c r="H6">
        <v>0</v>
      </c>
      <c r="I6">
        <v>0</v>
      </c>
      <c r="J6">
        <v>0</v>
      </c>
      <c r="K6">
        <v>1</v>
      </c>
      <c r="L6">
        <v>1</v>
      </c>
      <c r="M6">
        <v>0</v>
      </c>
      <c r="N6">
        <v>0</v>
      </c>
      <c r="O6">
        <v>0</v>
      </c>
      <c r="P6">
        <v>0</v>
      </c>
      <c r="Q6">
        <v>0</v>
      </c>
      <c r="R6">
        <v>0</v>
      </c>
      <c r="S6">
        <v>0</v>
      </c>
      <c r="T6">
        <v>0</v>
      </c>
      <c r="U6">
        <v>0</v>
      </c>
      <c r="V6">
        <v>0</v>
      </c>
      <c r="W6">
        <v>0</v>
      </c>
      <c r="X6">
        <v>0</v>
      </c>
      <c r="Y6">
        <v>0</v>
      </c>
      <c r="Z6">
        <v>0</v>
      </c>
      <c r="AA6">
        <v>0</v>
      </c>
      <c r="AB6">
        <v>0</v>
      </c>
      <c r="AC6">
        <v>0</v>
      </c>
      <c r="AD6">
        <v>0</v>
      </c>
      <c r="AE6">
        <v>0</v>
      </c>
      <c r="AF6">
        <v>0</v>
      </c>
      <c r="AG6">
        <v>0</v>
      </c>
      <c r="AH6">
        <v>0</v>
      </c>
    </row>
    <row r="7" spans="1:34" x14ac:dyDescent="0.3">
      <c r="A7" s="680">
        <f ca="1">IF(EDATE($A$4,36)&lt;=EDATE(DATE(LOOKUP(Comparison!$D$3,TimestepID,StartYear),1,1),(LOOKUP(Comparison!$B$6,TimestepID,Duration)-1)),EDATE(A6,12),"")</f>
        <v>47119</v>
      </c>
      <c r="B7" s="1">
        <v>1</v>
      </c>
      <c r="C7" s="1">
        <v>0</v>
      </c>
      <c r="D7" s="1">
        <v>1</v>
      </c>
      <c r="E7">
        <v>0</v>
      </c>
      <c r="F7">
        <v>0</v>
      </c>
      <c r="G7">
        <v>0</v>
      </c>
      <c r="H7">
        <v>0</v>
      </c>
      <c r="I7">
        <v>1</v>
      </c>
      <c r="J7">
        <v>0</v>
      </c>
      <c r="K7">
        <v>1</v>
      </c>
      <c r="L7">
        <v>0</v>
      </c>
      <c r="M7">
        <v>0</v>
      </c>
      <c r="N7">
        <v>0</v>
      </c>
      <c r="O7">
        <v>0</v>
      </c>
      <c r="P7">
        <v>0</v>
      </c>
      <c r="Q7">
        <v>0</v>
      </c>
      <c r="R7">
        <v>0</v>
      </c>
      <c r="S7">
        <v>0</v>
      </c>
      <c r="T7">
        <v>0</v>
      </c>
      <c r="U7">
        <v>0</v>
      </c>
      <c r="V7">
        <v>1</v>
      </c>
      <c r="W7">
        <v>0</v>
      </c>
      <c r="X7">
        <v>0</v>
      </c>
      <c r="Y7">
        <v>0</v>
      </c>
      <c r="Z7">
        <v>0</v>
      </c>
      <c r="AA7">
        <v>1</v>
      </c>
      <c r="AB7">
        <v>0</v>
      </c>
      <c r="AC7">
        <v>0</v>
      </c>
      <c r="AD7">
        <v>0</v>
      </c>
      <c r="AE7">
        <v>0</v>
      </c>
      <c r="AF7">
        <v>0</v>
      </c>
      <c r="AG7">
        <v>0</v>
      </c>
      <c r="AH7">
        <v>0</v>
      </c>
    </row>
    <row r="8" spans="1:34" x14ac:dyDescent="0.3">
      <c r="A8" s="680">
        <f ca="1">IF(EDATE($A$4,48)&lt;=EDATE(DATE(LOOKUP(Comparison!$D$3,TimestepID,StartYear),1,1),(LOOKUP(Comparison!$B$6,TimestepID,Duration)-1)),EDATE(A7,12),"")</f>
        <v>47484</v>
      </c>
      <c r="B8" s="1">
        <v>0</v>
      </c>
      <c r="C8" s="1">
        <v>0</v>
      </c>
      <c r="D8" s="1">
        <v>1</v>
      </c>
      <c r="E8">
        <v>0</v>
      </c>
      <c r="F8">
        <v>0</v>
      </c>
      <c r="G8">
        <v>0</v>
      </c>
      <c r="H8">
        <v>0</v>
      </c>
      <c r="I8">
        <v>0</v>
      </c>
      <c r="J8">
        <v>0</v>
      </c>
      <c r="K8">
        <v>0</v>
      </c>
      <c r="L8">
        <v>0</v>
      </c>
      <c r="M8">
        <v>0</v>
      </c>
      <c r="N8">
        <v>0</v>
      </c>
      <c r="O8">
        <v>0</v>
      </c>
      <c r="P8">
        <v>0</v>
      </c>
      <c r="Q8">
        <v>0</v>
      </c>
      <c r="R8">
        <v>0</v>
      </c>
      <c r="S8">
        <v>0</v>
      </c>
      <c r="T8">
        <v>0</v>
      </c>
      <c r="U8">
        <v>0</v>
      </c>
      <c r="V8">
        <v>0</v>
      </c>
      <c r="W8">
        <v>0</v>
      </c>
      <c r="X8">
        <v>0</v>
      </c>
      <c r="Y8">
        <v>0</v>
      </c>
      <c r="Z8">
        <v>0</v>
      </c>
      <c r="AA8">
        <v>1</v>
      </c>
      <c r="AB8">
        <v>0</v>
      </c>
      <c r="AC8">
        <v>0</v>
      </c>
      <c r="AD8">
        <v>0</v>
      </c>
      <c r="AE8">
        <v>0</v>
      </c>
      <c r="AF8">
        <v>0</v>
      </c>
      <c r="AG8">
        <v>0</v>
      </c>
      <c r="AH8">
        <v>0</v>
      </c>
    </row>
    <row r="9" spans="1:34" x14ac:dyDescent="0.3">
      <c r="A9" s="680">
        <f ca="1">IF(EDATE($A$4,48)&lt;=EDATE(DATE(LOOKUP(Comparison!$D$3,TimestepID,StartYear),1,1),(LOOKUP(Comparison!$B$6,TimestepID,Duration)-1)),EDATE(A8,12),"")</f>
        <v>47849</v>
      </c>
      <c r="B9" s="1">
        <v>0</v>
      </c>
      <c r="C9" s="1">
        <v>0</v>
      </c>
      <c r="D9" s="1">
        <v>0</v>
      </c>
      <c r="E9">
        <v>0</v>
      </c>
      <c r="F9">
        <v>0</v>
      </c>
      <c r="G9">
        <v>0</v>
      </c>
      <c r="H9">
        <v>0</v>
      </c>
      <c r="I9">
        <v>0</v>
      </c>
      <c r="J9">
        <v>0</v>
      </c>
      <c r="K9">
        <v>0</v>
      </c>
      <c r="L9">
        <v>0</v>
      </c>
      <c r="M9">
        <v>0</v>
      </c>
      <c r="N9">
        <v>0</v>
      </c>
      <c r="O9">
        <v>0</v>
      </c>
      <c r="P9">
        <v>0</v>
      </c>
      <c r="Q9">
        <v>0</v>
      </c>
      <c r="R9">
        <v>0</v>
      </c>
      <c r="S9">
        <v>0</v>
      </c>
      <c r="T9">
        <v>0</v>
      </c>
      <c r="U9">
        <v>1</v>
      </c>
      <c r="V9">
        <v>0</v>
      </c>
      <c r="W9">
        <v>0</v>
      </c>
      <c r="X9">
        <v>1</v>
      </c>
      <c r="Y9">
        <v>0</v>
      </c>
      <c r="Z9">
        <v>0</v>
      </c>
      <c r="AA9">
        <v>0</v>
      </c>
      <c r="AB9">
        <v>0</v>
      </c>
      <c r="AC9">
        <v>0</v>
      </c>
      <c r="AD9">
        <v>0</v>
      </c>
      <c r="AE9">
        <v>0</v>
      </c>
      <c r="AF9">
        <v>0</v>
      </c>
      <c r="AG9">
        <v>0</v>
      </c>
      <c r="AH9">
        <v>1</v>
      </c>
    </row>
    <row r="10" spans="1:34" x14ac:dyDescent="0.3">
      <c r="A10" s="680">
        <f ca="1">IF(EDATE($A$4,48)&lt;=EDATE(DATE(LOOKUP(Comparison!$D$3,TimestepID,StartYear),1,1),(LOOKUP(Comparison!$B$6,TimestepID,Duration)-1)),EDATE(A9,12),"")</f>
        <v>48214</v>
      </c>
      <c r="B10" s="1"/>
      <c r="C10" s="1"/>
      <c r="D10" s="1"/>
    </row>
    <row r="11" spans="1:34" x14ac:dyDescent="0.3">
      <c r="A11" s="680">
        <f ca="1">IF(EDATE($A$4,48)&lt;=EDATE(DATE(LOOKUP(Comparison!$D$3,TimestepID,StartYear),1,1),(LOOKUP(Comparison!$B$6,TimestepID,Duration)-1)),EDATE(A10,12),"")</f>
        <v>48580</v>
      </c>
      <c r="B11" s="1"/>
      <c r="C11" s="1"/>
      <c r="D11" s="1"/>
    </row>
    <row r="12" spans="1:34" x14ac:dyDescent="0.3">
      <c r="A12" s="680">
        <f ca="1">IF(EDATE($A$4,48)&lt;=EDATE(DATE(LOOKUP(Comparison!$D$3,TimestepID,StartYear),1,1),(LOOKUP(Comparison!$B$6,TimestepID,Duration)-1)),EDATE(A11,12),"")</f>
        <v>48945</v>
      </c>
      <c r="B12" s="1"/>
      <c r="C12" s="1"/>
      <c r="D12" s="1"/>
    </row>
    <row r="13" spans="1:34" x14ac:dyDescent="0.3">
      <c r="A13" s="15"/>
      <c r="B13" s="1"/>
      <c r="C13" s="1"/>
      <c r="D13" s="1"/>
    </row>
    <row r="14" spans="1:34" x14ac:dyDescent="0.3">
      <c r="A14" s="15"/>
      <c r="B14" s="1"/>
      <c r="C14" s="1"/>
      <c r="D14" s="1"/>
    </row>
    <row r="15" spans="1:34" x14ac:dyDescent="0.3">
      <c r="A15" s="15"/>
      <c r="B15" s="1"/>
      <c r="C15" s="1"/>
      <c r="D15" s="1"/>
    </row>
    <row r="16" spans="1:34" x14ac:dyDescent="0.3">
      <c r="A16" s="15"/>
      <c r="B16" s="1"/>
      <c r="C16" s="1"/>
      <c r="D16" s="1"/>
    </row>
    <row r="17" spans="1:4" x14ac:dyDescent="0.3">
      <c r="A17" s="15"/>
      <c r="B17" s="1"/>
      <c r="C17" s="1"/>
      <c r="D17" s="1"/>
    </row>
    <row r="18" spans="1:4" x14ac:dyDescent="0.3">
      <c r="A18" s="15"/>
      <c r="B18" s="1"/>
      <c r="C18" s="1"/>
      <c r="D18" s="1"/>
    </row>
    <row r="19" spans="1:4" x14ac:dyDescent="0.3">
      <c r="A19" s="15"/>
      <c r="B19" s="1"/>
      <c r="C19" s="1"/>
      <c r="D19" s="1"/>
    </row>
    <row r="20" spans="1:4" x14ac:dyDescent="0.3">
      <c r="A20" s="15"/>
      <c r="B20" s="1"/>
      <c r="C20" s="1"/>
      <c r="D20" s="1"/>
    </row>
    <row r="21" spans="1:4" x14ac:dyDescent="0.3">
      <c r="A21" s="15"/>
      <c r="B21" s="1"/>
      <c r="C21" s="1"/>
      <c r="D21" s="1"/>
    </row>
    <row r="22" spans="1:4" x14ac:dyDescent="0.3">
      <c r="A22" s="15"/>
      <c r="B22" s="1"/>
      <c r="C22" s="1"/>
      <c r="D22" s="1"/>
    </row>
    <row r="23" spans="1:4" x14ac:dyDescent="0.3">
      <c r="A23" s="15"/>
      <c r="B23" s="1"/>
      <c r="C23" s="1"/>
      <c r="D23" s="1"/>
    </row>
    <row r="24" spans="1:4" x14ac:dyDescent="0.3">
      <c r="A24" s="15"/>
      <c r="B24" s="1"/>
      <c r="C24" s="1"/>
      <c r="D24" s="1"/>
    </row>
    <row r="25" spans="1:4" x14ac:dyDescent="0.3">
      <c r="A25" s="15"/>
      <c r="B25" s="1"/>
      <c r="C25" s="1"/>
      <c r="D25" s="1"/>
    </row>
    <row r="26" spans="1:4" x14ac:dyDescent="0.3">
      <c r="A26" s="15"/>
      <c r="B26" s="1"/>
      <c r="C26" s="1"/>
      <c r="D26" s="1"/>
    </row>
    <row r="27" spans="1:4" x14ac:dyDescent="0.3">
      <c r="A27" s="15"/>
      <c r="B27" s="1"/>
      <c r="C27" s="1"/>
      <c r="D27" s="1"/>
    </row>
    <row r="28" spans="1:4" x14ac:dyDescent="0.3">
      <c r="A28" s="15"/>
      <c r="B28" s="1"/>
      <c r="C28" s="1"/>
      <c r="D28" s="1"/>
    </row>
    <row r="29" spans="1:4" x14ac:dyDescent="0.3">
      <c r="A29" s="15"/>
      <c r="B29" s="1"/>
      <c r="C29" s="1"/>
      <c r="D29" s="1"/>
    </row>
    <row r="30" spans="1:4" x14ac:dyDescent="0.3">
      <c r="A30" s="15"/>
      <c r="B30" s="1"/>
      <c r="C30" s="1"/>
      <c r="D30" s="1"/>
    </row>
    <row r="31" spans="1:4" x14ac:dyDescent="0.3">
      <c r="A31" s="15"/>
      <c r="B31" s="1"/>
      <c r="C31" s="1"/>
      <c r="D31" s="1"/>
    </row>
    <row r="32" spans="1:4" x14ac:dyDescent="0.3">
      <c r="A32" s="15"/>
      <c r="B32" s="1"/>
      <c r="C32" s="1"/>
      <c r="D32" s="1"/>
    </row>
    <row r="33" spans="1:4" x14ac:dyDescent="0.3">
      <c r="A33" s="15"/>
      <c r="B33" s="1"/>
      <c r="C33" s="1"/>
      <c r="D33" s="1"/>
    </row>
    <row r="34" spans="1:4" x14ac:dyDescent="0.3">
      <c r="A34" s="15"/>
      <c r="B34" s="1"/>
      <c r="C34" s="1"/>
      <c r="D34" s="1"/>
    </row>
    <row r="35" spans="1:4" x14ac:dyDescent="0.3">
      <c r="A35" s="15"/>
      <c r="B35" s="1"/>
      <c r="C35" s="1"/>
      <c r="D35" s="1"/>
    </row>
    <row r="36" spans="1:4" x14ac:dyDescent="0.3">
      <c r="A36" s="15"/>
      <c r="B36" s="1"/>
      <c r="C36" s="1"/>
      <c r="D36" s="1"/>
    </row>
    <row r="37" spans="1:4" x14ac:dyDescent="0.3">
      <c r="A37" s="15"/>
      <c r="B37" s="1"/>
      <c r="C37" s="1"/>
      <c r="D37" s="1"/>
    </row>
    <row r="38" spans="1:4" x14ac:dyDescent="0.3">
      <c r="A38" s="15"/>
      <c r="B38" s="1"/>
      <c r="C38" s="1"/>
      <c r="D38" s="1"/>
    </row>
    <row r="39" spans="1:4" x14ac:dyDescent="0.3">
      <c r="A39" s="15"/>
      <c r="B39" s="1"/>
      <c r="C39" s="1"/>
      <c r="D39" s="1"/>
    </row>
    <row r="40" spans="1:4" x14ac:dyDescent="0.3">
      <c r="A40" s="15"/>
      <c r="B40" s="1"/>
      <c r="C40" s="1"/>
      <c r="D40" s="1"/>
    </row>
    <row r="41" spans="1:4" x14ac:dyDescent="0.3">
      <c r="A41" s="15"/>
      <c r="B41" s="1"/>
      <c r="C41" s="1"/>
      <c r="D41" s="1"/>
    </row>
    <row r="42" spans="1:4" x14ac:dyDescent="0.3">
      <c r="A42" s="15"/>
      <c r="B42" s="1"/>
      <c r="C42" s="1"/>
      <c r="D42" s="1"/>
    </row>
    <row r="43" spans="1:4" x14ac:dyDescent="0.3">
      <c r="A43" s="15"/>
      <c r="B43" s="1"/>
      <c r="C43" s="1"/>
      <c r="D43" s="1"/>
    </row>
    <row r="44" spans="1:4" x14ac:dyDescent="0.3">
      <c r="A44" s="15"/>
      <c r="B44" s="1"/>
      <c r="C44" s="1"/>
      <c r="D44" s="1"/>
    </row>
    <row r="45" spans="1:4" x14ac:dyDescent="0.3">
      <c r="A45" s="15"/>
      <c r="B45" s="1"/>
      <c r="C45" s="1"/>
      <c r="D45" s="1"/>
    </row>
    <row r="46" spans="1:4" x14ac:dyDescent="0.3">
      <c r="A46" s="15"/>
      <c r="B46" s="1"/>
      <c r="C46" s="1"/>
      <c r="D46" s="1"/>
    </row>
    <row r="47" spans="1:4" x14ac:dyDescent="0.3">
      <c r="A47" s="15"/>
      <c r="B47" s="1"/>
      <c r="C47" s="1"/>
      <c r="D47" s="1"/>
    </row>
    <row r="48" spans="1:4" x14ac:dyDescent="0.3">
      <c r="A48" s="15"/>
      <c r="B48" s="1"/>
      <c r="C48" s="1"/>
      <c r="D48" s="1"/>
    </row>
    <row r="49" spans="1:4" x14ac:dyDescent="0.3">
      <c r="A49" s="15"/>
      <c r="B49" s="1"/>
      <c r="C49" s="1"/>
      <c r="D49" s="1"/>
    </row>
    <row r="50" spans="1:4" x14ac:dyDescent="0.3">
      <c r="A50" s="15"/>
      <c r="B50" s="1"/>
      <c r="C50" s="1"/>
      <c r="D50" s="1"/>
    </row>
    <row r="51" spans="1:4" x14ac:dyDescent="0.3">
      <c r="A51" s="15"/>
      <c r="B51" s="1"/>
      <c r="C51" s="1"/>
      <c r="D51" s="1"/>
    </row>
    <row r="52" spans="1:4" x14ac:dyDescent="0.3">
      <c r="A52" s="15"/>
      <c r="B52" s="1"/>
      <c r="C52" s="1"/>
      <c r="D52" s="1"/>
    </row>
    <row r="53" spans="1:4" x14ac:dyDescent="0.3">
      <c r="A53" s="15"/>
      <c r="B53" s="1"/>
      <c r="C53" s="1"/>
      <c r="D53" s="1"/>
    </row>
    <row r="54" spans="1:4" x14ac:dyDescent="0.3">
      <c r="A54" s="15"/>
      <c r="B54" s="1"/>
      <c r="C54" s="1"/>
      <c r="D54" s="1"/>
    </row>
    <row r="55" spans="1:4" x14ac:dyDescent="0.3">
      <c r="A55" s="15"/>
      <c r="B55" s="1"/>
      <c r="C55" s="1"/>
      <c r="D55" s="1"/>
    </row>
    <row r="56" spans="1:4" x14ac:dyDescent="0.3">
      <c r="A56" s="15"/>
      <c r="B56" s="1"/>
      <c r="C56" s="1"/>
      <c r="D56" s="1"/>
    </row>
    <row r="57" spans="1:4" x14ac:dyDescent="0.3">
      <c r="A57" s="15"/>
      <c r="B57" s="1"/>
      <c r="C57" s="1"/>
      <c r="D57" s="1"/>
    </row>
    <row r="58" spans="1:4" x14ac:dyDescent="0.3">
      <c r="A58" s="15"/>
      <c r="B58" s="1"/>
      <c r="C58" s="1"/>
      <c r="D58" s="1"/>
    </row>
    <row r="59" spans="1:4" x14ac:dyDescent="0.3">
      <c r="A59" s="15"/>
      <c r="B59" s="1"/>
      <c r="C59" s="1"/>
      <c r="D59" s="1"/>
    </row>
    <row r="60" spans="1:4" x14ac:dyDescent="0.3">
      <c r="A60" s="15"/>
      <c r="B60" s="1"/>
      <c r="C60" s="1"/>
      <c r="D60" s="1"/>
    </row>
    <row r="61" spans="1:4" x14ac:dyDescent="0.3">
      <c r="A61" s="15"/>
      <c r="B61" s="1"/>
      <c r="C61" s="1"/>
      <c r="D61" s="1"/>
    </row>
    <row r="62" spans="1:4" x14ac:dyDescent="0.3">
      <c r="A62" s="15"/>
      <c r="B62" s="1"/>
      <c r="C62" s="1"/>
      <c r="D62" s="1"/>
    </row>
    <row r="63" spans="1:4" x14ac:dyDescent="0.3">
      <c r="A63" s="15"/>
      <c r="B63" s="1"/>
      <c r="C63" s="1"/>
      <c r="D63" s="1"/>
    </row>
    <row r="64" spans="1:4" x14ac:dyDescent="0.3">
      <c r="A64" s="15"/>
      <c r="B64" s="1"/>
      <c r="C64" s="1"/>
      <c r="D64" s="1"/>
    </row>
    <row r="65" spans="1:4" x14ac:dyDescent="0.3">
      <c r="A65" s="15"/>
      <c r="B65" s="1"/>
      <c r="C65" s="1"/>
      <c r="D65" s="1"/>
    </row>
    <row r="66" spans="1:4" x14ac:dyDescent="0.3">
      <c r="A66" s="15"/>
      <c r="B66" s="1"/>
      <c r="C66" s="1"/>
      <c r="D66" s="1"/>
    </row>
    <row r="67" spans="1:4" x14ac:dyDescent="0.3">
      <c r="A67" s="15"/>
      <c r="B67" s="1"/>
      <c r="C67" s="1"/>
      <c r="D67" s="1"/>
    </row>
    <row r="68" spans="1:4" x14ac:dyDescent="0.3">
      <c r="A68" s="15">
        <f ca="1">Exceedance!U68</f>
        <v>48092</v>
      </c>
      <c r="B68" s="1"/>
      <c r="C68" s="1"/>
      <c r="D68" s="1"/>
    </row>
    <row r="69" spans="1:4" x14ac:dyDescent="0.3">
      <c r="A69" s="15" t="str">
        <f ca="1">Exceedance!U69</f>
        <v/>
      </c>
      <c r="B69" s="1"/>
      <c r="C69" s="1"/>
      <c r="D69" s="1"/>
    </row>
    <row r="70" spans="1:4" x14ac:dyDescent="0.3">
      <c r="A70" s="15" t="str">
        <f ca="1">Exceedance!U70</f>
        <v/>
      </c>
      <c r="B70" s="1"/>
      <c r="C70" s="1"/>
      <c r="D70" s="1"/>
    </row>
    <row r="71" spans="1:4" x14ac:dyDescent="0.3">
      <c r="A71" s="15" t="str">
        <f ca="1">Exceedance!U71</f>
        <v/>
      </c>
      <c r="B71" s="1"/>
      <c r="C71" s="1"/>
      <c r="D71" s="1"/>
    </row>
    <row r="72" spans="1:4" x14ac:dyDescent="0.3">
      <c r="A72" s="15" t="str">
        <f ca="1">Exceedance!U72</f>
        <v/>
      </c>
      <c r="B72" s="1"/>
      <c r="C72" s="1"/>
      <c r="D72" s="1"/>
    </row>
    <row r="73" spans="1:4" x14ac:dyDescent="0.3">
      <c r="A73" s="15" t="str">
        <f ca="1">Exceedance!U73</f>
        <v/>
      </c>
      <c r="B73" s="1"/>
      <c r="C73" s="1"/>
      <c r="D73" s="1"/>
    </row>
    <row r="74" spans="1:4" x14ac:dyDescent="0.3">
      <c r="A74" s="15" t="str">
        <f ca="1">Exceedance!U74</f>
        <v/>
      </c>
      <c r="B74" s="1"/>
      <c r="C74" s="1"/>
      <c r="D74" s="1"/>
    </row>
    <row r="75" spans="1:4" x14ac:dyDescent="0.3">
      <c r="A75" s="15" t="str">
        <f ca="1">Exceedance!U75</f>
        <v/>
      </c>
      <c r="B75" s="1"/>
      <c r="C75" s="1"/>
      <c r="D75" s="1"/>
    </row>
    <row r="76" spans="1:4" x14ac:dyDescent="0.3">
      <c r="A76" s="15" t="str">
        <f ca="1">Exceedance!U76</f>
        <v/>
      </c>
      <c r="B76" s="1"/>
      <c r="C76" s="1"/>
      <c r="D76" s="1"/>
    </row>
    <row r="77" spans="1:4" x14ac:dyDescent="0.3">
      <c r="A77" s="15" t="str">
        <f ca="1">Exceedance!U77</f>
        <v/>
      </c>
      <c r="B77" s="1"/>
      <c r="C77" s="1"/>
      <c r="D77" s="1"/>
    </row>
    <row r="78" spans="1:4" x14ac:dyDescent="0.3">
      <c r="A78" s="15" t="str">
        <f ca="1">Exceedance!U78</f>
        <v/>
      </c>
      <c r="B78" s="1"/>
      <c r="C78" s="1"/>
      <c r="D78" s="1"/>
    </row>
    <row r="79" spans="1:4" x14ac:dyDescent="0.3">
      <c r="A79" s="15" t="str">
        <f ca="1">Exceedance!U79</f>
        <v/>
      </c>
      <c r="B79" s="1"/>
      <c r="C79" s="1"/>
      <c r="D79" s="1"/>
    </row>
    <row r="80" spans="1:4" x14ac:dyDescent="0.3">
      <c r="A80" s="15" t="str">
        <f ca="1">Exceedance!U80</f>
        <v/>
      </c>
      <c r="B80" s="1"/>
      <c r="C80" s="1"/>
      <c r="D80" s="1"/>
    </row>
    <row r="81" spans="1:4" x14ac:dyDescent="0.3">
      <c r="A81" s="15" t="str">
        <f ca="1">Exceedance!U81</f>
        <v/>
      </c>
      <c r="B81" s="1"/>
      <c r="C81" s="1"/>
      <c r="D81" s="1"/>
    </row>
    <row r="82" spans="1:4" x14ac:dyDescent="0.3">
      <c r="A82" s="15" t="str">
        <f ca="1">Exceedance!U82</f>
        <v/>
      </c>
      <c r="B82" s="1"/>
      <c r="C82" s="1"/>
      <c r="D82" s="1"/>
    </row>
    <row r="83" spans="1:4" x14ac:dyDescent="0.3">
      <c r="A83" s="15" t="str">
        <f ca="1">Exceedance!U83</f>
        <v/>
      </c>
      <c r="B83" s="1"/>
      <c r="C83" s="1"/>
      <c r="D83" s="1"/>
    </row>
    <row r="84" spans="1:4" x14ac:dyDescent="0.3">
      <c r="A84" s="15" t="str">
        <f ca="1">Exceedance!U84</f>
        <v/>
      </c>
      <c r="B84" s="1"/>
      <c r="C84" s="1"/>
      <c r="D84" s="1"/>
    </row>
    <row r="85" spans="1:4" x14ac:dyDescent="0.3">
      <c r="A85" s="15" t="str">
        <f ca="1">Exceedance!U85</f>
        <v/>
      </c>
      <c r="B85" s="1"/>
      <c r="C85" s="1"/>
      <c r="D85" s="1"/>
    </row>
    <row r="86" spans="1:4" x14ac:dyDescent="0.3">
      <c r="A86" s="15" t="str">
        <f ca="1">Exceedance!U86</f>
        <v/>
      </c>
      <c r="B86" s="1"/>
      <c r="C86" s="1"/>
      <c r="D86" s="1"/>
    </row>
    <row r="87" spans="1:4" x14ac:dyDescent="0.3">
      <c r="A87" s="15" t="str">
        <f ca="1">Exceedance!U87</f>
        <v/>
      </c>
      <c r="B87" s="1"/>
      <c r="C87" s="1"/>
      <c r="D87" s="1"/>
    </row>
    <row r="88" spans="1:4" x14ac:dyDescent="0.3">
      <c r="A88" s="15" t="str">
        <f ca="1">Exceedance!U88</f>
        <v/>
      </c>
      <c r="B88" s="1"/>
      <c r="C88" s="1"/>
      <c r="D88" s="1"/>
    </row>
    <row r="89" spans="1:4" x14ac:dyDescent="0.3">
      <c r="A89" s="15" t="str">
        <f ca="1">Exceedance!U89</f>
        <v/>
      </c>
      <c r="B89" s="1"/>
      <c r="C89" s="1"/>
      <c r="D89" s="1"/>
    </row>
    <row r="90" spans="1:4" x14ac:dyDescent="0.3">
      <c r="A90" s="15" t="str">
        <f ca="1">Exceedance!U90</f>
        <v/>
      </c>
      <c r="B90" s="1"/>
      <c r="C90" s="1"/>
      <c r="D90" s="1"/>
    </row>
    <row r="91" spans="1:4" x14ac:dyDescent="0.3">
      <c r="A91" s="15" t="str">
        <f ca="1">Exceedance!U91</f>
        <v/>
      </c>
      <c r="B91" s="1"/>
      <c r="C91" s="1"/>
      <c r="D91" s="1"/>
    </row>
    <row r="92" spans="1:4" x14ac:dyDescent="0.3">
      <c r="A92" s="15" t="str">
        <f ca="1">Exceedance!U92</f>
        <v/>
      </c>
      <c r="B92" s="1"/>
      <c r="C92" s="1"/>
      <c r="D92" s="1"/>
    </row>
    <row r="93" spans="1:4" x14ac:dyDescent="0.3">
      <c r="A93" s="15" t="str">
        <f ca="1">Exceedance!U93</f>
        <v/>
      </c>
      <c r="B93" s="1"/>
      <c r="C93" s="1"/>
      <c r="D93" s="1"/>
    </row>
    <row r="94" spans="1:4" x14ac:dyDescent="0.3">
      <c r="A94" s="15" t="str">
        <f ca="1">Exceedance!U94</f>
        <v/>
      </c>
      <c r="B94" s="1"/>
      <c r="C94" s="1"/>
      <c r="D94" s="1"/>
    </row>
    <row r="95" spans="1:4" x14ac:dyDescent="0.3">
      <c r="A95" s="15" t="str">
        <f ca="1">Exceedance!U95</f>
        <v/>
      </c>
      <c r="B95" s="1"/>
      <c r="C95" s="1"/>
      <c r="D95" s="1"/>
    </row>
    <row r="96" spans="1:4" x14ac:dyDescent="0.3">
      <c r="A96" s="15" t="str">
        <f ca="1">Exceedance!U96</f>
        <v/>
      </c>
      <c r="B96" s="1"/>
      <c r="C96" s="1"/>
      <c r="D96" s="1"/>
    </row>
    <row r="97" spans="1:4" x14ac:dyDescent="0.3">
      <c r="A97" s="15" t="str">
        <f ca="1">Exceedance!U97</f>
        <v/>
      </c>
      <c r="B97" s="1"/>
      <c r="C97" s="1"/>
      <c r="D97" s="1"/>
    </row>
    <row r="98" spans="1:4" x14ac:dyDescent="0.3">
      <c r="A98" s="15" t="str">
        <f ca="1">Exceedance!U98</f>
        <v/>
      </c>
      <c r="B98" s="1"/>
      <c r="C98" s="1"/>
      <c r="D98" s="1"/>
    </row>
    <row r="99" spans="1:4" x14ac:dyDescent="0.3">
      <c r="A99" s="15" t="str">
        <f ca="1">Exceedance!U99</f>
        <v/>
      </c>
      <c r="B99" s="1"/>
      <c r="C99" s="1"/>
      <c r="D99" s="1"/>
    </row>
    <row r="100" spans="1:4" x14ac:dyDescent="0.3">
      <c r="A100" s="15"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E1:AE1"/>
  </mergeCells>
  <pageMargins left="0.7" right="0.7" top="0.75" bottom="0.75" header="0.3" footer="0.3"/>
  <pageSetup orientation="portrait" horizontalDpi="4294967295" verticalDpi="4294967295" r:id="rId1"/>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200-000000000000}">
  <sheetPr codeName="Sheet122">
    <tabColor theme="9" tint="0.39997558519241921"/>
  </sheetPr>
  <dimension ref="A1:AH175"/>
  <sheetViews>
    <sheetView workbookViewId="0">
      <selection activeCell="B4" sqref="B4:AQ175"/>
    </sheetView>
  </sheetViews>
  <sheetFormatPr defaultColWidth="9.44140625" defaultRowHeight="14.4" x14ac:dyDescent="0.3"/>
  <cols>
    <col min="1" max="1" width="14.44140625" style="81" bestFit="1" customWidth="1"/>
    <col min="2" max="4" width="9.44140625" style="185"/>
  </cols>
  <sheetData>
    <row r="1" spans="1:34" s="81" customFormat="1" x14ac:dyDescent="0.3">
      <c r="A1" s="12"/>
      <c r="B1" s="81" t="s">
        <v>770</v>
      </c>
      <c r="E1" s="858" t="s">
        <v>770</v>
      </c>
      <c r="F1" s="858"/>
      <c r="G1" s="858"/>
      <c r="H1" s="858"/>
      <c r="I1" s="858"/>
      <c r="J1" s="858"/>
      <c r="K1" s="858"/>
      <c r="L1" s="858"/>
      <c r="M1" s="858"/>
      <c r="N1" s="858"/>
      <c r="O1" s="858"/>
      <c r="P1" s="858"/>
      <c r="Q1" s="858"/>
      <c r="R1" s="858"/>
      <c r="S1" s="858"/>
      <c r="T1" s="858"/>
      <c r="U1" s="858"/>
      <c r="V1" s="858"/>
      <c r="W1" s="858"/>
      <c r="X1" s="858"/>
      <c r="Y1" s="858"/>
      <c r="Z1" s="858"/>
      <c r="AA1" s="858"/>
      <c r="AB1" s="858"/>
      <c r="AC1" s="858"/>
      <c r="AD1" s="858"/>
      <c r="AE1" s="858"/>
    </row>
    <row r="2" spans="1:34" s="81" customFormat="1" x14ac:dyDescent="0.3">
      <c r="A2" s="12"/>
      <c r="B2" s="81" t="s">
        <v>288</v>
      </c>
      <c r="C2" s="81" t="s">
        <v>287</v>
      </c>
      <c r="D2" s="81" t="s">
        <v>289</v>
      </c>
      <c r="E2" s="81">
        <v>1991</v>
      </c>
      <c r="F2" s="81">
        <v>1992</v>
      </c>
      <c r="G2" s="81">
        <v>1993</v>
      </c>
      <c r="H2" s="81">
        <v>1994</v>
      </c>
      <c r="I2" s="81">
        <v>1995</v>
      </c>
      <c r="J2" s="81">
        <v>1996</v>
      </c>
      <c r="K2" s="81">
        <v>1997</v>
      </c>
      <c r="L2" s="81">
        <v>1998</v>
      </c>
      <c r="M2" s="81">
        <v>1999</v>
      </c>
      <c r="N2" s="81">
        <v>2000</v>
      </c>
      <c r="O2" s="81">
        <v>2001</v>
      </c>
      <c r="P2" s="81">
        <v>2002</v>
      </c>
      <c r="Q2" s="81">
        <v>2003</v>
      </c>
      <c r="R2" s="81">
        <v>2004</v>
      </c>
      <c r="S2" s="81">
        <v>2005</v>
      </c>
      <c r="T2" s="81">
        <v>2006</v>
      </c>
      <c r="U2" s="81">
        <v>2007</v>
      </c>
      <c r="V2" s="81">
        <v>2008</v>
      </c>
      <c r="W2" s="81">
        <v>2009</v>
      </c>
      <c r="X2" s="81">
        <v>2010</v>
      </c>
      <c r="Y2" s="81">
        <v>2011</v>
      </c>
      <c r="Z2" s="81">
        <v>2012</v>
      </c>
      <c r="AA2" s="81">
        <v>2013</v>
      </c>
      <c r="AB2" s="81">
        <v>2014</v>
      </c>
      <c r="AC2" s="81">
        <v>2015</v>
      </c>
      <c r="AD2" s="81">
        <v>2016</v>
      </c>
      <c r="AE2" s="81">
        <v>2017</v>
      </c>
      <c r="AF2" s="81">
        <v>2018</v>
      </c>
      <c r="AG2" s="81">
        <v>2019</v>
      </c>
      <c r="AH2" s="81">
        <v>2020</v>
      </c>
    </row>
    <row r="3" spans="1:34" s="14" customFormat="1" x14ac:dyDescent="0.3">
      <c r="A3" s="13"/>
      <c r="B3" s="14" t="s">
        <v>323</v>
      </c>
      <c r="C3" s="14" t="s">
        <v>324</v>
      </c>
      <c r="D3" s="14" t="s">
        <v>325</v>
      </c>
      <c r="E3" s="14" t="s">
        <v>326</v>
      </c>
      <c r="F3" s="14" t="s">
        <v>327</v>
      </c>
      <c r="G3" s="14" t="s">
        <v>328</v>
      </c>
      <c r="H3" s="14" t="s">
        <v>329</v>
      </c>
      <c r="I3" s="14" t="s">
        <v>330</v>
      </c>
      <c r="J3" s="14" t="s">
        <v>331</v>
      </c>
      <c r="K3" s="14" t="s">
        <v>332</v>
      </c>
      <c r="L3" s="14" t="s">
        <v>333</v>
      </c>
      <c r="M3" s="14" t="s">
        <v>334</v>
      </c>
      <c r="N3" s="14" t="s">
        <v>335</v>
      </c>
      <c r="O3" s="14" t="s">
        <v>336</v>
      </c>
      <c r="P3" s="14" t="s">
        <v>337</v>
      </c>
      <c r="Q3" s="14" t="s">
        <v>338</v>
      </c>
      <c r="R3" s="14" t="s">
        <v>339</v>
      </c>
      <c r="S3" s="14" t="s">
        <v>340</v>
      </c>
      <c r="T3" s="14" t="s">
        <v>341</v>
      </c>
      <c r="U3" s="14" t="s">
        <v>342</v>
      </c>
      <c r="V3" s="14" t="s">
        <v>343</v>
      </c>
      <c r="W3" s="14" t="s">
        <v>344</v>
      </c>
      <c r="X3" s="14" t="s">
        <v>345</v>
      </c>
      <c r="Y3" s="14" t="s">
        <v>346</v>
      </c>
      <c r="Z3" s="14" t="s">
        <v>347</v>
      </c>
      <c r="AA3" s="14" t="s">
        <v>348</v>
      </c>
      <c r="AB3" s="14" t="s">
        <v>349</v>
      </c>
      <c r="AC3" s="14" t="s">
        <v>350</v>
      </c>
      <c r="AD3" s="14" t="s">
        <v>351</v>
      </c>
      <c r="AE3" s="14" t="s">
        <v>352</v>
      </c>
      <c r="AF3" s="14" t="s">
        <v>353</v>
      </c>
      <c r="AG3" s="14" t="s">
        <v>354</v>
      </c>
      <c r="AH3" s="14" t="s">
        <v>355</v>
      </c>
    </row>
    <row r="4" spans="1:34" x14ac:dyDescent="0.3">
      <c r="A4" s="680">
        <f ca="1">DATE(LOOKUP(Comparison!$D$3,TimestepID,StartYear),1,1)</f>
        <v>46023</v>
      </c>
      <c r="B4" s="1">
        <v>0</v>
      </c>
      <c r="C4" s="1">
        <v>0</v>
      </c>
      <c r="D4" s="1">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row>
    <row r="5" spans="1:34" x14ac:dyDescent="0.3">
      <c r="A5" s="680">
        <f ca="1">IF(EDATE($A$4,12)&lt;=EDATE(DATE(LOOKUP(Comparison!$D$3,TimestepID,StartYear),1,1),(LOOKUP(Comparison!$B$6,TimestepID,Duration)-1)),EDATE(A4,12),"")</f>
        <v>46388</v>
      </c>
      <c r="B5" s="1">
        <v>0</v>
      </c>
      <c r="C5" s="1">
        <v>0</v>
      </c>
      <c r="D5" s="1">
        <v>0</v>
      </c>
      <c r="E5">
        <v>0</v>
      </c>
      <c r="F5">
        <v>0</v>
      </c>
      <c r="G5">
        <v>0</v>
      </c>
      <c r="H5">
        <v>0</v>
      </c>
      <c r="I5">
        <v>0</v>
      </c>
      <c r="J5">
        <v>0</v>
      </c>
      <c r="K5">
        <v>0</v>
      </c>
      <c r="L5">
        <v>0</v>
      </c>
      <c r="M5">
        <v>0</v>
      </c>
      <c r="N5">
        <v>0</v>
      </c>
      <c r="O5">
        <v>1</v>
      </c>
      <c r="P5">
        <v>1</v>
      </c>
      <c r="Q5">
        <v>1</v>
      </c>
      <c r="R5">
        <v>0</v>
      </c>
      <c r="S5">
        <v>0</v>
      </c>
      <c r="T5">
        <v>0</v>
      </c>
      <c r="U5">
        <v>0</v>
      </c>
      <c r="V5">
        <v>0</v>
      </c>
      <c r="W5">
        <v>1</v>
      </c>
      <c r="X5">
        <v>0</v>
      </c>
      <c r="Y5">
        <v>1</v>
      </c>
      <c r="Z5">
        <v>1</v>
      </c>
      <c r="AA5">
        <v>0</v>
      </c>
      <c r="AB5">
        <v>0</v>
      </c>
      <c r="AC5">
        <v>0</v>
      </c>
      <c r="AD5">
        <v>0</v>
      </c>
      <c r="AE5">
        <v>1</v>
      </c>
      <c r="AF5">
        <v>0</v>
      </c>
      <c r="AG5">
        <v>0</v>
      </c>
      <c r="AH5">
        <v>0</v>
      </c>
    </row>
    <row r="6" spans="1:34" x14ac:dyDescent="0.3">
      <c r="A6" s="680">
        <f ca="1">IF(EDATE($A$4,24)&lt;=EDATE(DATE(LOOKUP(Comparison!$D$3,TimestepID,StartYear),12,31),(LOOKUP(Comparison!$B$6,TimestepID,Duration)-1)),EDATE(A5,12),"")</f>
        <v>46753</v>
      </c>
      <c r="B6" s="1">
        <v>0</v>
      </c>
      <c r="C6" s="1">
        <v>0</v>
      </c>
      <c r="D6" s="1">
        <v>0</v>
      </c>
      <c r="E6">
        <v>0</v>
      </c>
      <c r="F6">
        <v>0</v>
      </c>
      <c r="G6">
        <v>0</v>
      </c>
      <c r="H6">
        <v>0</v>
      </c>
      <c r="I6">
        <v>0</v>
      </c>
      <c r="J6">
        <v>0</v>
      </c>
      <c r="K6">
        <v>0</v>
      </c>
      <c r="L6">
        <v>0</v>
      </c>
      <c r="M6">
        <v>0</v>
      </c>
      <c r="N6">
        <v>0</v>
      </c>
      <c r="O6">
        <v>0</v>
      </c>
      <c r="P6">
        <v>0</v>
      </c>
      <c r="Q6">
        <v>0</v>
      </c>
      <c r="R6">
        <v>0</v>
      </c>
      <c r="S6">
        <v>0</v>
      </c>
      <c r="T6">
        <v>0</v>
      </c>
      <c r="U6">
        <v>1</v>
      </c>
      <c r="V6">
        <v>0</v>
      </c>
      <c r="W6">
        <v>0</v>
      </c>
      <c r="X6">
        <v>0</v>
      </c>
      <c r="Y6">
        <v>0</v>
      </c>
      <c r="Z6">
        <v>0</v>
      </c>
      <c r="AA6">
        <v>0</v>
      </c>
      <c r="AB6">
        <v>0</v>
      </c>
      <c r="AC6">
        <v>1</v>
      </c>
      <c r="AD6">
        <v>0</v>
      </c>
      <c r="AE6">
        <v>0</v>
      </c>
      <c r="AF6">
        <v>0</v>
      </c>
      <c r="AG6">
        <v>0</v>
      </c>
      <c r="AH6">
        <v>0</v>
      </c>
    </row>
    <row r="7" spans="1:34" x14ac:dyDescent="0.3">
      <c r="A7" s="680">
        <f ca="1">IF(EDATE($A$4,36)&lt;=EDATE(DATE(LOOKUP(Comparison!$D$3,TimestepID,StartYear),1,1),(LOOKUP(Comparison!$B$6,TimestepID,Duration)-1)),EDATE(A6,12),"")</f>
        <v>47119</v>
      </c>
      <c r="B7" s="1">
        <v>0</v>
      </c>
      <c r="C7" s="1">
        <v>0</v>
      </c>
      <c r="D7" s="1">
        <v>0</v>
      </c>
      <c r="E7">
        <v>0</v>
      </c>
      <c r="F7">
        <v>0</v>
      </c>
      <c r="G7">
        <v>0</v>
      </c>
      <c r="H7">
        <v>0</v>
      </c>
      <c r="I7">
        <v>0</v>
      </c>
      <c r="J7">
        <v>0</v>
      </c>
      <c r="K7">
        <v>0</v>
      </c>
      <c r="L7">
        <v>0</v>
      </c>
      <c r="M7">
        <v>0</v>
      </c>
      <c r="N7">
        <v>0</v>
      </c>
      <c r="O7">
        <v>0</v>
      </c>
      <c r="P7">
        <v>0</v>
      </c>
      <c r="Q7">
        <v>0</v>
      </c>
      <c r="R7">
        <v>1</v>
      </c>
      <c r="S7">
        <v>0</v>
      </c>
      <c r="T7">
        <v>1</v>
      </c>
      <c r="U7">
        <v>0</v>
      </c>
      <c r="V7">
        <v>0</v>
      </c>
      <c r="W7">
        <v>0</v>
      </c>
      <c r="X7">
        <v>1</v>
      </c>
      <c r="Y7">
        <v>0</v>
      </c>
      <c r="Z7">
        <v>0</v>
      </c>
      <c r="AA7">
        <v>0</v>
      </c>
      <c r="AB7">
        <v>0</v>
      </c>
      <c r="AC7">
        <v>0</v>
      </c>
      <c r="AD7">
        <v>1</v>
      </c>
      <c r="AE7">
        <v>0</v>
      </c>
      <c r="AF7">
        <v>0</v>
      </c>
      <c r="AG7">
        <v>0</v>
      </c>
      <c r="AH7">
        <v>0</v>
      </c>
    </row>
    <row r="8" spans="1:34" x14ac:dyDescent="0.3">
      <c r="A8" s="680">
        <f ca="1">IF(EDATE($A$4,48)&lt;=EDATE(DATE(LOOKUP(Comparison!$D$3,TimestepID,StartYear),1,1),(LOOKUP(Comparison!$B$6,TimestepID,Duration)-1)),EDATE(A7,12),"")</f>
        <v>47484</v>
      </c>
      <c r="B8" s="1">
        <v>0</v>
      </c>
      <c r="C8" s="1">
        <v>0</v>
      </c>
      <c r="D8" s="1">
        <v>0</v>
      </c>
      <c r="E8">
        <v>0</v>
      </c>
      <c r="F8">
        <v>0</v>
      </c>
      <c r="G8">
        <v>0</v>
      </c>
      <c r="H8">
        <v>0</v>
      </c>
      <c r="I8">
        <v>0</v>
      </c>
      <c r="J8">
        <v>0</v>
      </c>
      <c r="K8">
        <v>0</v>
      </c>
      <c r="L8">
        <v>0</v>
      </c>
      <c r="M8">
        <v>0</v>
      </c>
      <c r="N8">
        <v>0</v>
      </c>
      <c r="O8">
        <v>0</v>
      </c>
      <c r="P8">
        <v>0</v>
      </c>
      <c r="Q8">
        <v>0</v>
      </c>
      <c r="R8">
        <v>0</v>
      </c>
      <c r="S8">
        <v>1</v>
      </c>
      <c r="T8">
        <v>0</v>
      </c>
      <c r="U8">
        <v>0</v>
      </c>
      <c r="V8">
        <v>0</v>
      </c>
      <c r="W8">
        <v>1</v>
      </c>
      <c r="X8">
        <v>0</v>
      </c>
      <c r="Y8">
        <v>0</v>
      </c>
      <c r="Z8">
        <v>0</v>
      </c>
      <c r="AA8">
        <v>0</v>
      </c>
      <c r="AB8">
        <v>0</v>
      </c>
      <c r="AC8">
        <v>1</v>
      </c>
      <c r="AD8">
        <v>0</v>
      </c>
      <c r="AE8">
        <v>0</v>
      </c>
      <c r="AF8">
        <v>0</v>
      </c>
      <c r="AG8">
        <v>0</v>
      </c>
      <c r="AH8">
        <v>0</v>
      </c>
    </row>
    <row r="9" spans="1:34" x14ac:dyDescent="0.3">
      <c r="A9" s="680">
        <f ca="1">IF(EDATE($A$4,48)&lt;=EDATE(DATE(LOOKUP(Comparison!$D$3,TimestepID,StartYear),1,1),(LOOKUP(Comparison!$B$6,TimestepID,Duration)-1)),EDATE(A8,12),"")</f>
        <v>47849</v>
      </c>
      <c r="B9" s="1">
        <v>1</v>
      </c>
      <c r="C9" s="1">
        <v>0</v>
      </c>
      <c r="D9" s="1">
        <v>0</v>
      </c>
      <c r="E9">
        <v>0</v>
      </c>
      <c r="F9">
        <v>0</v>
      </c>
      <c r="G9">
        <v>0</v>
      </c>
      <c r="H9">
        <v>0</v>
      </c>
      <c r="I9">
        <v>0</v>
      </c>
      <c r="J9">
        <v>0</v>
      </c>
      <c r="K9">
        <v>0</v>
      </c>
      <c r="L9">
        <v>0</v>
      </c>
      <c r="M9">
        <v>0</v>
      </c>
      <c r="N9">
        <v>0</v>
      </c>
      <c r="O9">
        <v>0</v>
      </c>
      <c r="P9">
        <v>1</v>
      </c>
      <c r="Q9">
        <v>1</v>
      </c>
      <c r="R9">
        <v>1</v>
      </c>
      <c r="S9">
        <v>0</v>
      </c>
      <c r="T9">
        <v>1</v>
      </c>
      <c r="U9">
        <v>0</v>
      </c>
      <c r="V9">
        <v>0</v>
      </c>
      <c r="W9">
        <v>0</v>
      </c>
      <c r="X9">
        <v>0</v>
      </c>
      <c r="Y9">
        <v>0</v>
      </c>
      <c r="Z9">
        <v>0</v>
      </c>
      <c r="AA9">
        <v>0</v>
      </c>
      <c r="AB9">
        <v>1</v>
      </c>
      <c r="AC9">
        <v>1</v>
      </c>
      <c r="AD9">
        <v>1</v>
      </c>
      <c r="AE9">
        <v>0</v>
      </c>
      <c r="AF9">
        <v>1</v>
      </c>
      <c r="AG9">
        <v>1</v>
      </c>
      <c r="AH9">
        <v>0</v>
      </c>
    </row>
    <row r="10" spans="1:34" x14ac:dyDescent="0.3">
      <c r="A10" s="680">
        <f ca="1">IF(EDATE($A$4,48)&lt;=EDATE(DATE(LOOKUP(Comparison!$D$3,TimestepID,StartYear),1,1),(LOOKUP(Comparison!$B$6,TimestepID,Duration)-1)),EDATE(A9,12),"")</f>
        <v>48214</v>
      </c>
      <c r="B10" s="1"/>
      <c r="C10" s="1"/>
      <c r="D10" s="1"/>
    </row>
    <row r="11" spans="1:34" x14ac:dyDescent="0.3">
      <c r="A11" s="680">
        <f ca="1">IF(EDATE($A$4,48)&lt;=EDATE(DATE(LOOKUP(Comparison!$D$3,TimestepID,StartYear),1,1),(LOOKUP(Comparison!$B$6,TimestepID,Duration)-1)),EDATE(A10,12),"")</f>
        <v>48580</v>
      </c>
      <c r="B11" s="1"/>
      <c r="C11" s="1"/>
      <c r="D11" s="1"/>
    </row>
    <row r="12" spans="1:34" x14ac:dyDescent="0.3">
      <c r="A12" s="680">
        <f ca="1">IF(EDATE($A$4,48)&lt;=EDATE(DATE(LOOKUP(Comparison!$D$3,TimestepID,StartYear),1,1),(LOOKUP(Comparison!$B$6,TimestepID,Duration)-1)),EDATE(A11,12),"")</f>
        <v>48945</v>
      </c>
      <c r="B12" s="1"/>
      <c r="C12" s="1"/>
      <c r="D12" s="1"/>
    </row>
    <row r="13" spans="1:34" x14ac:dyDescent="0.3">
      <c r="A13" s="15"/>
      <c r="B13" s="1"/>
      <c r="C13" s="1"/>
      <c r="D13" s="1"/>
    </row>
    <row r="14" spans="1:34" x14ac:dyDescent="0.3">
      <c r="A14" s="15"/>
      <c r="B14" s="1"/>
      <c r="C14" s="1"/>
      <c r="D14" s="1"/>
    </row>
    <row r="15" spans="1:34" x14ac:dyDescent="0.3">
      <c r="A15" s="15"/>
      <c r="B15" s="1"/>
      <c r="C15" s="1"/>
      <c r="D15" s="1"/>
    </row>
    <row r="16" spans="1:34" x14ac:dyDescent="0.3">
      <c r="A16" s="15"/>
      <c r="B16" s="1"/>
      <c r="C16" s="1"/>
      <c r="D16" s="1"/>
    </row>
    <row r="17" spans="1:4" x14ac:dyDescent="0.3">
      <c r="A17" s="15"/>
      <c r="B17" s="1"/>
      <c r="C17" s="1"/>
      <c r="D17" s="1"/>
    </row>
    <row r="18" spans="1:4" x14ac:dyDescent="0.3">
      <c r="A18" s="15"/>
      <c r="B18" s="1"/>
      <c r="C18" s="1"/>
      <c r="D18" s="1"/>
    </row>
    <row r="19" spans="1:4" x14ac:dyDescent="0.3">
      <c r="A19" s="15"/>
      <c r="B19" s="1"/>
      <c r="C19" s="1"/>
      <c r="D19" s="1"/>
    </row>
    <row r="20" spans="1:4" x14ac:dyDescent="0.3">
      <c r="A20" s="15"/>
      <c r="B20" s="1"/>
      <c r="C20" s="1"/>
      <c r="D20" s="1"/>
    </row>
    <row r="21" spans="1:4" x14ac:dyDescent="0.3">
      <c r="A21" s="15"/>
      <c r="B21" s="1"/>
      <c r="C21" s="1"/>
      <c r="D21" s="1"/>
    </row>
    <row r="22" spans="1:4" x14ac:dyDescent="0.3">
      <c r="A22" s="15"/>
      <c r="B22" s="1"/>
      <c r="C22" s="1"/>
      <c r="D22" s="1"/>
    </row>
    <row r="23" spans="1:4" x14ac:dyDescent="0.3">
      <c r="A23" s="15"/>
      <c r="B23" s="1"/>
      <c r="C23" s="1"/>
      <c r="D23" s="1"/>
    </row>
    <row r="24" spans="1:4" x14ac:dyDescent="0.3">
      <c r="A24" s="15"/>
      <c r="B24" s="1"/>
      <c r="C24" s="1"/>
      <c r="D24" s="1"/>
    </row>
    <row r="25" spans="1:4" x14ac:dyDescent="0.3">
      <c r="A25" s="15"/>
      <c r="B25" s="1"/>
      <c r="C25" s="1"/>
      <c r="D25" s="1"/>
    </row>
    <row r="26" spans="1:4" x14ac:dyDescent="0.3">
      <c r="A26" s="15"/>
      <c r="B26" s="1"/>
      <c r="C26" s="1"/>
      <c r="D26" s="1"/>
    </row>
    <row r="27" spans="1:4" x14ac:dyDescent="0.3">
      <c r="A27" s="15"/>
      <c r="B27" s="1"/>
      <c r="C27" s="1"/>
      <c r="D27" s="1"/>
    </row>
    <row r="28" spans="1:4" x14ac:dyDescent="0.3">
      <c r="A28" s="15"/>
      <c r="B28" s="1"/>
      <c r="C28" s="1"/>
      <c r="D28" s="1"/>
    </row>
    <row r="29" spans="1:4" x14ac:dyDescent="0.3">
      <c r="A29" s="15"/>
      <c r="B29" s="1"/>
      <c r="C29" s="1"/>
      <c r="D29" s="1"/>
    </row>
    <row r="30" spans="1:4" x14ac:dyDescent="0.3">
      <c r="A30" s="15"/>
      <c r="B30" s="1"/>
      <c r="C30" s="1"/>
      <c r="D30" s="1"/>
    </row>
    <row r="31" spans="1:4" x14ac:dyDescent="0.3">
      <c r="A31" s="15"/>
      <c r="B31" s="1"/>
      <c r="C31" s="1"/>
      <c r="D31" s="1"/>
    </row>
    <row r="32" spans="1:4" x14ac:dyDescent="0.3">
      <c r="A32" s="15"/>
      <c r="B32" s="1"/>
      <c r="C32" s="1"/>
      <c r="D32" s="1"/>
    </row>
    <row r="33" spans="1:4" x14ac:dyDescent="0.3">
      <c r="A33" s="15"/>
      <c r="B33" s="1"/>
      <c r="C33" s="1"/>
      <c r="D33" s="1"/>
    </row>
    <row r="34" spans="1:4" x14ac:dyDescent="0.3">
      <c r="A34" s="15"/>
      <c r="B34" s="1"/>
      <c r="C34" s="1"/>
      <c r="D34" s="1"/>
    </row>
    <row r="35" spans="1:4" x14ac:dyDescent="0.3">
      <c r="A35" s="15"/>
      <c r="B35" s="1"/>
      <c r="C35" s="1"/>
      <c r="D35" s="1"/>
    </row>
    <row r="36" spans="1:4" x14ac:dyDescent="0.3">
      <c r="A36" s="15"/>
      <c r="B36" s="1"/>
      <c r="C36" s="1"/>
      <c r="D36" s="1"/>
    </row>
    <row r="37" spans="1:4" x14ac:dyDescent="0.3">
      <c r="A37" s="15"/>
      <c r="B37" s="1"/>
      <c r="C37" s="1"/>
      <c r="D37" s="1"/>
    </row>
    <row r="38" spans="1:4" x14ac:dyDescent="0.3">
      <c r="A38" s="15"/>
      <c r="B38" s="1"/>
      <c r="C38" s="1"/>
      <c r="D38" s="1"/>
    </row>
    <row r="39" spans="1:4" x14ac:dyDescent="0.3">
      <c r="A39" s="15"/>
      <c r="B39" s="1"/>
      <c r="C39" s="1"/>
      <c r="D39" s="1"/>
    </row>
    <row r="40" spans="1:4" x14ac:dyDescent="0.3">
      <c r="A40" s="15"/>
      <c r="B40" s="1"/>
      <c r="C40" s="1"/>
      <c r="D40" s="1"/>
    </row>
    <row r="41" spans="1:4" x14ac:dyDescent="0.3">
      <c r="A41" s="15"/>
      <c r="B41" s="1"/>
      <c r="C41" s="1"/>
      <c r="D41" s="1"/>
    </row>
    <row r="42" spans="1:4" x14ac:dyDescent="0.3">
      <c r="A42" s="15"/>
      <c r="B42" s="1"/>
      <c r="C42" s="1"/>
      <c r="D42" s="1"/>
    </row>
    <row r="43" spans="1:4" x14ac:dyDescent="0.3">
      <c r="A43" s="15"/>
      <c r="B43" s="1"/>
      <c r="C43" s="1"/>
      <c r="D43" s="1"/>
    </row>
    <row r="44" spans="1:4" x14ac:dyDescent="0.3">
      <c r="A44" s="15"/>
      <c r="B44" s="1"/>
      <c r="C44" s="1"/>
      <c r="D44" s="1"/>
    </row>
    <row r="45" spans="1:4" x14ac:dyDescent="0.3">
      <c r="A45" s="15"/>
      <c r="B45" s="1"/>
      <c r="C45" s="1"/>
      <c r="D45" s="1"/>
    </row>
    <row r="46" spans="1:4" x14ac:dyDescent="0.3">
      <c r="A46" s="15"/>
      <c r="B46" s="1"/>
      <c r="C46" s="1"/>
      <c r="D46" s="1"/>
    </row>
    <row r="47" spans="1:4" x14ac:dyDescent="0.3">
      <c r="A47" s="15"/>
      <c r="B47" s="1"/>
      <c r="C47" s="1"/>
      <c r="D47" s="1"/>
    </row>
    <row r="48" spans="1:4" x14ac:dyDescent="0.3">
      <c r="A48" s="15"/>
      <c r="B48" s="1"/>
      <c r="C48" s="1"/>
      <c r="D48" s="1"/>
    </row>
    <row r="49" spans="1:4" x14ac:dyDescent="0.3">
      <c r="A49" s="15"/>
      <c r="B49" s="1"/>
      <c r="C49" s="1"/>
      <c r="D49" s="1"/>
    </row>
    <row r="50" spans="1:4" x14ac:dyDescent="0.3">
      <c r="A50" s="15"/>
      <c r="B50" s="1"/>
      <c r="C50" s="1"/>
      <c r="D50" s="1"/>
    </row>
    <row r="51" spans="1:4" x14ac:dyDescent="0.3">
      <c r="A51" s="15"/>
      <c r="B51" s="1"/>
      <c r="C51" s="1"/>
      <c r="D51" s="1"/>
    </row>
    <row r="52" spans="1:4" x14ac:dyDescent="0.3">
      <c r="A52" s="15"/>
      <c r="B52" s="1"/>
      <c r="C52" s="1"/>
      <c r="D52" s="1"/>
    </row>
    <row r="53" spans="1:4" x14ac:dyDescent="0.3">
      <c r="A53" s="15"/>
      <c r="B53" s="1"/>
      <c r="C53" s="1"/>
      <c r="D53" s="1"/>
    </row>
    <row r="54" spans="1:4" x14ac:dyDescent="0.3">
      <c r="A54" s="15"/>
      <c r="B54" s="1"/>
      <c r="C54" s="1"/>
      <c r="D54" s="1"/>
    </row>
    <row r="55" spans="1:4" x14ac:dyDescent="0.3">
      <c r="A55" s="15"/>
      <c r="B55" s="1"/>
      <c r="C55" s="1"/>
      <c r="D55" s="1"/>
    </row>
    <row r="56" spans="1:4" x14ac:dyDescent="0.3">
      <c r="A56" s="15"/>
      <c r="B56" s="1"/>
      <c r="C56" s="1"/>
      <c r="D56" s="1"/>
    </row>
    <row r="57" spans="1:4" x14ac:dyDescent="0.3">
      <c r="A57" s="15"/>
      <c r="B57" s="1"/>
      <c r="C57" s="1"/>
      <c r="D57" s="1"/>
    </row>
    <row r="58" spans="1:4" x14ac:dyDescent="0.3">
      <c r="A58" s="15"/>
      <c r="B58" s="1"/>
      <c r="C58" s="1"/>
      <c r="D58" s="1"/>
    </row>
    <row r="59" spans="1:4" x14ac:dyDescent="0.3">
      <c r="A59" s="15"/>
      <c r="B59" s="1"/>
      <c r="C59" s="1"/>
      <c r="D59" s="1"/>
    </row>
    <row r="60" spans="1:4" x14ac:dyDescent="0.3">
      <c r="A60" s="15"/>
      <c r="B60" s="1"/>
      <c r="C60" s="1"/>
      <c r="D60" s="1"/>
    </row>
    <row r="61" spans="1:4" x14ac:dyDescent="0.3">
      <c r="A61" s="15"/>
      <c r="B61" s="1"/>
      <c r="C61" s="1"/>
      <c r="D61" s="1"/>
    </row>
    <row r="62" spans="1:4" x14ac:dyDescent="0.3">
      <c r="A62" s="15"/>
      <c r="B62" s="1"/>
      <c r="C62" s="1"/>
      <c r="D62" s="1"/>
    </row>
    <row r="63" spans="1:4" x14ac:dyDescent="0.3">
      <c r="A63" s="15"/>
      <c r="B63" s="1"/>
      <c r="C63" s="1"/>
      <c r="D63" s="1"/>
    </row>
    <row r="64" spans="1:4" x14ac:dyDescent="0.3">
      <c r="A64" s="15"/>
      <c r="B64" s="1"/>
      <c r="C64" s="1"/>
      <c r="D64" s="1"/>
    </row>
    <row r="65" spans="1:4" x14ac:dyDescent="0.3">
      <c r="A65" s="15"/>
      <c r="B65" s="1"/>
      <c r="C65" s="1"/>
      <c r="D65" s="1"/>
    </row>
    <row r="66" spans="1:4" x14ac:dyDescent="0.3">
      <c r="A66" s="15"/>
      <c r="B66" s="1"/>
      <c r="C66" s="1"/>
      <c r="D66" s="1"/>
    </row>
    <row r="67" spans="1:4" x14ac:dyDescent="0.3">
      <c r="A67" s="15"/>
      <c r="B67" s="1"/>
      <c r="C67" s="1"/>
      <c r="D67" s="1"/>
    </row>
    <row r="68" spans="1:4" x14ac:dyDescent="0.3">
      <c r="A68" s="15">
        <f ca="1">Exceedance!U68</f>
        <v>48092</v>
      </c>
      <c r="B68" s="1"/>
      <c r="C68" s="1"/>
      <c r="D68" s="1"/>
    </row>
    <row r="69" spans="1:4" x14ac:dyDescent="0.3">
      <c r="A69" s="15" t="str">
        <f ca="1">Exceedance!U69</f>
        <v/>
      </c>
      <c r="B69" s="1"/>
      <c r="C69" s="1"/>
      <c r="D69" s="1"/>
    </row>
    <row r="70" spans="1:4" x14ac:dyDescent="0.3">
      <c r="A70" s="15" t="str">
        <f ca="1">Exceedance!U70</f>
        <v/>
      </c>
      <c r="B70" s="1"/>
      <c r="C70" s="1"/>
      <c r="D70" s="1"/>
    </row>
    <row r="71" spans="1:4" x14ac:dyDescent="0.3">
      <c r="A71" s="15" t="str">
        <f ca="1">Exceedance!U71</f>
        <v/>
      </c>
      <c r="B71" s="1"/>
      <c r="C71" s="1"/>
      <c r="D71" s="1"/>
    </row>
    <row r="72" spans="1:4" x14ac:dyDescent="0.3">
      <c r="A72" s="15" t="str">
        <f ca="1">Exceedance!U72</f>
        <v/>
      </c>
      <c r="B72" s="1"/>
      <c r="C72" s="1"/>
      <c r="D72" s="1"/>
    </row>
    <row r="73" spans="1:4" x14ac:dyDescent="0.3">
      <c r="A73" s="15" t="str">
        <f ca="1">Exceedance!U73</f>
        <v/>
      </c>
      <c r="B73" s="1"/>
      <c r="C73" s="1"/>
      <c r="D73" s="1"/>
    </row>
    <row r="74" spans="1:4" x14ac:dyDescent="0.3">
      <c r="A74" s="15" t="str">
        <f ca="1">Exceedance!U74</f>
        <v/>
      </c>
      <c r="B74" s="1"/>
      <c r="C74" s="1"/>
      <c r="D74" s="1"/>
    </row>
    <row r="75" spans="1:4" x14ac:dyDescent="0.3">
      <c r="A75" s="15" t="str">
        <f ca="1">Exceedance!U75</f>
        <v/>
      </c>
      <c r="B75" s="1"/>
      <c r="C75" s="1"/>
      <c r="D75" s="1"/>
    </row>
    <row r="76" spans="1:4" x14ac:dyDescent="0.3">
      <c r="A76" s="15" t="str">
        <f ca="1">Exceedance!U76</f>
        <v/>
      </c>
      <c r="B76" s="1"/>
      <c r="C76" s="1"/>
      <c r="D76" s="1"/>
    </row>
    <row r="77" spans="1:4" x14ac:dyDescent="0.3">
      <c r="A77" s="15" t="str">
        <f ca="1">Exceedance!U77</f>
        <v/>
      </c>
      <c r="B77" s="1"/>
      <c r="C77" s="1"/>
      <c r="D77" s="1"/>
    </row>
    <row r="78" spans="1:4" x14ac:dyDescent="0.3">
      <c r="A78" s="15" t="str">
        <f ca="1">Exceedance!U78</f>
        <v/>
      </c>
      <c r="B78" s="1"/>
      <c r="C78" s="1"/>
      <c r="D78" s="1"/>
    </row>
    <row r="79" spans="1:4" x14ac:dyDescent="0.3">
      <c r="A79" s="15" t="str">
        <f ca="1">Exceedance!U79</f>
        <v/>
      </c>
      <c r="B79" s="1"/>
      <c r="C79" s="1"/>
      <c r="D79" s="1"/>
    </row>
    <row r="80" spans="1:4" x14ac:dyDescent="0.3">
      <c r="A80" s="15" t="str">
        <f ca="1">Exceedance!U80</f>
        <v/>
      </c>
      <c r="B80" s="1"/>
      <c r="C80" s="1"/>
      <c r="D80" s="1"/>
    </row>
    <row r="81" spans="1:4" x14ac:dyDescent="0.3">
      <c r="A81" s="15" t="str">
        <f ca="1">Exceedance!U81</f>
        <v/>
      </c>
      <c r="B81" s="1"/>
      <c r="C81" s="1"/>
      <c r="D81" s="1"/>
    </row>
    <row r="82" spans="1:4" x14ac:dyDescent="0.3">
      <c r="A82" s="15" t="str">
        <f ca="1">Exceedance!U82</f>
        <v/>
      </c>
      <c r="B82" s="1"/>
      <c r="C82" s="1"/>
      <c r="D82" s="1"/>
    </row>
    <row r="83" spans="1:4" x14ac:dyDescent="0.3">
      <c r="A83" s="15" t="str">
        <f ca="1">Exceedance!U83</f>
        <v/>
      </c>
      <c r="B83" s="1"/>
      <c r="C83" s="1"/>
      <c r="D83" s="1"/>
    </row>
    <row r="84" spans="1:4" x14ac:dyDescent="0.3">
      <c r="A84" s="15" t="str">
        <f ca="1">Exceedance!U84</f>
        <v/>
      </c>
      <c r="B84" s="1"/>
      <c r="C84" s="1"/>
      <c r="D84" s="1"/>
    </row>
    <row r="85" spans="1:4" x14ac:dyDescent="0.3">
      <c r="A85" s="15" t="str">
        <f ca="1">Exceedance!U85</f>
        <v/>
      </c>
      <c r="B85" s="1"/>
      <c r="C85" s="1"/>
      <c r="D85" s="1"/>
    </row>
    <row r="86" spans="1:4" x14ac:dyDescent="0.3">
      <c r="A86" s="15" t="str">
        <f ca="1">Exceedance!U86</f>
        <v/>
      </c>
      <c r="B86" s="1"/>
      <c r="C86" s="1"/>
      <c r="D86" s="1"/>
    </row>
    <row r="87" spans="1:4" x14ac:dyDescent="0.3">
      <c r="A87" s="15" t="str">
        <f ca="1">Exceedance!U87</f>
        <v/>
      </c>
      <c r="B87" s="1"/>
      <c r="C87" s="1"/>
      <c r="D87" s="1"/>
    </row>
    <row r="88" spans="1:4" x14ac:dyDescent="0.3">
      <c r="A88" s="15" t="str">
        <f ca="1">Exceedance!U88</f>
        <v/>
      </c>
      <c r="B88" s="1"/>
      <c r="C88" s="1"/>
      <c r="D88" s="1"/>
    </row>
    <row r="89" spans="1:4" x14ac:dyDescent="0.3">
      <c r="A89" s="15" t="str">
        <f ca="1">Exceedance!U89</f>
        <v/>
      </c>
      <c r="B89" s="1"/>
      <c r="C89" s="1"/>
      <c r="D89" s="1"/>
    </row>
    <row r="90" spans="1:4" x14ac:dyDescent="0.3">
      <c r="A90" s="15" t="str">
        <f ca="1">Exceedance!U90</f>
        <v/>
      </c>
      <c r="B90" s="1"/>
      <c r="C90" s="1"/>
      <c r="D90" s="1"/>
    </row>
    <row r="91" spans="1:4" x14ac:dyDescent="0.3">
      <c r="A91" s="15" t="str">
        <f ca="1">Exceedance!U91</f>
        <v/>
      </c>
      <c r="B91" s="1"/>
      <c r="C91" s="1"/>
      <c r="D91" s="1"/>
    </row>
    <row r="92" spans="1:4" x14ac:dyDescent="0.3">
      <c r="A92" s="15" t="str">
        <f ca="1">Exceedance!U92</f>
        <v/>
      </c>
      <c r="B92" s="1"/>
      <c r="C92" s="1"/>
      <c r="D92" s="1"/>
    </row>
    <row r="93" spans="1:4" x14ac:dyDescent="0.3">
      <c r="A93" s="15" t="str">
        <f ca="1">Exceedance!U93</f>
        <v/>
      </c>
      <c r="B93" s="1"/>
      <c r="C93" s="1"/>
      <c r="D93" s="1"/>
    </row>
    <row r="94" spans="1:4" x14ac:dyDescent="0.3">
      <c r="A94" s="15" t="str">
        <f ca="1">Exceedance!U94</f>
        <v/>
      </c>
      <c r="B94" s="1"/>
      <c r="C94" s="1"/>
      <c r="D94" s="1"/>
    </row>
    <row r="95" spans="1:4" x14ac:dyDescent="0.3">
      <c r="A95" s="15" t="str">
        <f ca="1">Exceedance!U95</f>
        <v/>
      </c>
      <c r="B95" s="1"/>
      <c r="C95" s="1"/>
      <c r="D95" s="1"/>
    </row>
    <row r="96" spans="1:4" x14ac:dyDescent="0.3">
      <c r="A96" s="15" t="str">
        <f ca="1">Exceedance!U96</f>
        <v/>
      </c>
      <c r="B96" s="1"/>
      <c r="C96" s="1"/>
      <c r="D96" s="1"/>
    </row>
    <row r="97" spans="1:4" x14ac:dyDescent="0.3">
      <c r="A97" s="15" t="str">
        <f ca="1">Exceedance!U97</f>
        <v/>
      </c>
      <c r="B97" s="1"/>
      <c r="C97" s="1"/>
      <c r="D97" s="1"/>
    </row>
    <row r="98" spans="1:4" x14ac:dyDescent="0.3">
      <c r="A98" s="15" t="str">
        <f ca="1">Exceedance!U98</f>
        <v/>
      </c>
      <c r="B98" s="1"/>
      <c r="C98" s="1"/>
      <c r="D98" s="1"/>
    </row>
    <row r="99" spans="1:4" x14ac:dyDescent="0.3">
      <c r="A99" s="15" t="str">
        <f ca="1">Exceedance!U99</f>
        <v/>
      </c>
      <c r="B99" s="1"/>
      <c r="C99" s="1"/>
      <c r="D99" s="1"/>
    </row>
    <row r="100" spans="1:4" x14ac:dyDescent="0.3">
      <c r="A100" s="15"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E1:AE1"/>
  </mergeCells>
  <pageMargins left="0.7" right="0.7" top="0.75" bottom="0.75" header="0.3" footer="0.3"/>
  <pageSetup orientation="portrait" horizontalDpi="4294967295" verticalDpi="4294967295" r:id="rId1"/>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300-000000000000}">
  <sheetPr codeName="Sheet123">
    <tabColor theme="9" tint="0.39997558519241921"/>
  </sheetPr>
  <dimension ref="A1:AH175"/>
  <sheetViews>
    <sheetView workbookViewId="0">
      <selection activeCell="B4" sqref="B4:AQ175"/>
    </sheetView>
  </sheetViews>
  <sheetFormatPr defaultColWidth="9.44140625" defaultRowHeight="14.4" x14ac:dyDescent="0.3"/>
  <cols>
    <col min="1" max="1" width="14.44140625" style="81" bestFit="1" customWidth="1"/>
    <col min="2" max="4" width="9.44140625" style="185"/>
  </cols>
  <sheetData>
    <row r="1" spans="1:34" s="81" customFormat="1" x14ac:dyDescent="0.3">
      <c r="A1" s="12"/>
      <c r="B1" s="81" t="s">
        <v>771</v>
      </c>
      <c r="E1" s="858" t="s">
        <v>771</v>
      </c>
      <c r="F1" s="858"/>
      <c r="G1" s="858"/>
      <c r="H1" s="858"/>
      <c r="I1" s="858"/>
      <c r="J1" s="858"/>
      <c r="K1" s="858"/>
      <c r="L1" s="858"/>
      <c r="M1" s="858"/>
      <c r="N1" s="858"/>
      <c r="O1" s="858"/>
      <c r="P1" s="858"/>
      <c r="Q1" s="858"/>
      <c r="R1" s="858"/>
      <c r="S1" s="858"/>
      <c r="T1" s="858"/>
      <c r="U1" s="858"/>
      <c r="V1" s="858"/>
      <c r="W1" s="858"/>
      <c r="X1" s="858"/>
      <c r="Y1" s="858"/>
      <c r="Z1" s="858"/>
      <c r="AA1" s="858"/>
      <c r="AB1" s="858"/>
      <c r="AC1" s="858"/>
      <c r="AD1" s="858"/>
      <c r="AE1" s="858"/>
    </row>
    <row r="2" spans="1:34" s="81" customFormat="1" x14ac:dyDescent="0.3">
      <c r="A2" s="12"/>
      <c r="B2" s="81" t="s">
        <v>288</v>
      </c>
      <c r="C2" s="81" t="s">
        <v>287</v>
      </c>
      <c r="D2" s="81" t="s">
        <v>289</v>
      </c>
      <c r="E2" s="81">
        <v>1991</v>
      </c>
      <c r="F2" s="81">
        <v>1992</v>
      </c>
      <c r="G2" s="81">
        <v>1993</v>
      </c>
      <c r="H2" s="81">
        <v>1994</v>
      </c>
      <c r="I2" s="81">
        <v>1995</v>
      </c>
      <c r="J2" s="81">
        <v>1996</v>
      </c>
      <c r="K2" s="81">
        <v>1997</v>
      </c>
      <c r="L2" s="81">
        <v>1998</v>
      </c>
      <c r="M2" s="81">
        <v>1999</v>
      </c>
      <c r="N2" s="81">
        <v>2000</v>
      </c>
      <c r="O2" s="81">
        <v>2001</v>
      </c>
      <c r="P2" s="81">
        <v>2002</v>
      </c>
      <c r="Q2" s="81">
        <v>2003</v>
      </c>
      <c r="R2" s="81">
        <v>2004</v>
      </c>
      <c r="S2" s="81">
        <v>2005</v>
      </c>
      <c r="T2" s="81">
        <v>2006</v>
      </c>
      <c r="U2" s="81">
        <v>2007</v>
      </c>
      <c r="V2" s="81">
        <v>2008</v>
      </c>
      <c r="W2" s="81">
        <v>2009</v>
      </c>
      <c r="X2" s="81">
        <v>2010</v>
      </c>
      <c r="Y2" s="81">
        <v>2011</v>
      </c>
      <c r="Z2" s="81">
        <v>2012</v>
      </c>
      <c r="AA2" s="81">
        <v>2013</v>
      </c>
      <c r="AB2" s="81">
        <v>2014</v>
      </c>
      <c r="AC2" s="81">
        <v>2015</v>
      </c>
      <c r="AD2" s="81">
        <v>2016</v>
      </c>
      <c r="AE2" s="81">
        <v>2017</v>
      </c>
      <c r="AF2" s="81">
        <v>2018</v>
      </c>
      <c r="AG2" s="81">
        <v>2019</v>
      </c>
      <c r="AH2" s="81">
        <v>2020</v>
      </c>
    </row>
    <row r="3" spans="1:34" s="14" customFormat="1" x14ac:dyDescent="0.3">
      <c r="A3" s="13"/>
      <c r="B3" s="14" t="s">
        <v>323</v>
      </c>
      <c r="C3" s="14" t="s">
        <v>324</v>
      </c>
      <c r="D3" s="14" t="s">
        <v>325</v>
      </c>
      <c r="E3" s="14" t="s">
        <v>326</v>
      </c>
      <c r="F3" s="14" t="s">
        <v>327</v>
      </c>
      <c r="G3" s="14" t="s">
        <v>328</v>
      </c>
      <c r="H3" s="14" t="s">
        <v>329</v>
      </c>
      <c r="I3" s="14" t="s">
        <v>330</v>
      </c>
      <c r="J3" s="14" t="s">
        <v>331</v>
      </c>
      <c r="K3" s="14" t="s">
        <v>332</v>
      </c>
      <c r="L3" s="14" t="s">
        <v>333</v>
      </c>
      <c r="M3" s="14" t="s">
        <v>334</v>
      </c>
      <c r="N3" s="14" t="s">
        <v>335</v>
      </c>
      <c r="O3" s="14" t="s">
        <v>336</v>
      </c>
      <c r="P3" s="14" t="s">
        <v>337</v>
      </c>
      <c r="Q3" s="14" t="s">
        <v>338</v>
      </c>
      <c r="R3" s="14" t="s">
        <v>339</v>
      </c>
      <c r="S3" s="14" t="s">
        <v>340</v>
      </c>
      <c r="T3" s="14" t="s">
        <v>341</v>
      </c>
      <c r="U3" s="14" t="s">
        <v>342</v>
      </c>
      <c r="V3" s="14" t="s">
        <v>343</v>
      </c>
      <c r="W3" s="14" t="s">
        <v>344</v>
      </c>
      <c r="X3" s="14" t="s">
        <v>345</v>
      </c>
      <c r="Y3" s="14" t="s">
        <v>346</v>
      </c>
      <c r="Z3" s="14" t="s">
        <v>347</v>
      </c>
      <c r="AA3" s="14" t="s">
        <v>348</v>
      </c>
      <c r="AB3" s="14" t="s">
        <v>349</v>
      </c>
      <c r="AC3" s="14" t="s">
        <v>350</v>
      </c>
      <c r="AD3" s="14" t="s">
        <v>351</v>
      </c>
      <c r="AE3" s="14" t="s">
        <v>352</v>
      </c>
      <c r="AF3" s="14" t="s">
        <v>353</v>
      </c>
      <c r="AG3" s="14" t="s">
        <v>354</v>
      </c>
      <c r="AH3" s="14" t="s">
        <v>355</v>
      </c>
    </row>
    <row r="4" spans="1:34" x14ac:dyDescent="0.3">
      <c r="A4" s="680">
        <f ca="1">DATE(LOOKUP(Comparison!$D$3,TimestepID,StartYear),1,1)</f>
        <v>46023</v>
      </c>
      <c r="B4" s="1">
        <v>0</v>
      </c>
      <c r="C4" s="1">
        <v>0</v>
      </c>
      <c r="D4" s="1">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row>
    <row r="5" spans="1:34" x14ac:dyDescent="0.3">
      <c r="A5" s="680">
        <f ca="1">IF(EDATE($A$4,12)&lt;=EDATE(DATE(LOOKUP(Comparison!$D$3,TimestepID,StartYear),1,1),(LOOKUP(Comparison!$B$6,TimestepID,Duration)-1)),EDATE(A4,12),"")</f>
        <v>46388</v>
      </c>
      <c r="B5" s="1">
        <v>0</v>
      </c>
      <c r="C5" s="1">
        <v>1</v>
      </c>
      <c r="D5" s="1">
        <v>1</v>
      </c>
      <c r="E5">
        <v>1</v>
      </c>
      <c r="F5">
        <v>0</v>
      </c>
      <c r="G5">
        <v>1</v>
      </c>
      <c r="H5">
        <v>1</v>
      </c>
      <c r="I5">
        <v>0</v>
      </c>
      <c r="J5">
        <v>1</v>
      </c>
      <c r="K5">
        <v>1</v>
      </c>
      <c r="L5">
        <v>1</v>
      </c>
      <c r="M5">
        <v>1</v>
      </c>
      <c r="N5">
        <v>1</v>
      </c>
      <c r="O5">
        <v>0</v>
      </c>
      <c r="P5">
        <v>0</v>
      </c>
      <c r="Q5">
        <v>0</v>
      </c>
      <c r="R5">
        <v>1</v>
      </c>
      <c r="S5">
        <v>1</v>
      </c>
      <c r="T5">
        <v>1</v>
      </c>
      <c r="U5">
        <v>1</v>
      </c>
      <c r="V5">
        <v>1</v>
      </c>
      <c r="W5">
        <v>0</v>
      </c>
      <c r="X5">
        <v>0</v>
      </c>
      <c r="Y5">
        <v>0</v>
      </c>
      <c r="Z5">
        <v>0</v>
      </c>
      <c r="AA5">
        <v>1</v>
      </c>
      <c r="AB5">
        <v>1</v>
      </c>
      <c r="AC5">
        <v>1</v>
      </c>
      <c r="AD5">
        <v>0</v>
      </c>
      <c r="AE5">
        <v>0</v>
      </c>
      <c r="AF5">
        <v>1</v>
      </c>
      <c r="AG5">
        <v>1</v>
      </c>
      <c r="AH5">
        <v>0</v>
      </c>
    </row>
    <row r="6" spans="1:34" x14ac:dyDescent="0.3">
      <c r="A6" s="680">
        <f ca="1">IF(EDATE($A$4,24)&lt;=EDATE(DATE(LOOKUP(Comparison!$D$3,TimestepID,StartYear),12,31),(LOOKUP(Comparison!$B$6,TimestepID,Duration)-1)),EDATE(A5,12),"")</f>
        <v>46753</v>
      </c>
      <c r="B6" s="1">
        <v>0</v>
      </c>
      <c r="C6" s="1">
        <v>0</v>
      </c>
      <c r="D6" s="1">
        <v>0</v>
      </c>
      <c r="E6">
        <v>0</v>
      </c>
      <c r="F6">
        <v>0</v>
      </c>
      <c r="G6">
        <v>0</v>
      </c>
      <c r="H6">
        <v>0</v>
      </c>
      <c r="I6">
        <v>1</v>
      </c>
      <c r="J6">
        <v>0</v>
      </c>
      <c r="K6">
        <v>0</v>
      </c>
      <c r="L6">
        <v>0</v>
      </c>
      <c r="M6">
        <v>0</v>
      </c>
      <c r="N6">
        <v>0</v>
      </c>
      <c r="O6">
        <v>0</v>
      </c>
      <c r="P6">
        <v>0</v>
      </c>
      <c r="Q6">
        <v>0</v>
      </c>
      <c r="R6">
        <v>0</v>
      </c>
      <c r="S6">
        <v>0</v>
      </c>
      <c r="T6">
        <v>0</v>
      </c>
      <c r="U6">
        <v>0</v>
      </c>
      <c r="V6">
        <v>0</v>
      </c>
      <c r="W6">
        <v>0</v>
      </c>
      <c r="X6">
        <v>0</v>
      </c>
      <c r="Y6">
        <v>0</v>
      </c>
      <c r="Z6">
        <v>0</v>
      </c>
      <c r="AA6">
        <v>0</v>
      </c>
      <c r="AB6">
        <v>0</v>
      </c>
      <c r="AC6">
        <v>0</v>
      </c>
      <c r="AD6">
        <v>1</v>
      </c>
      <c r="AE6">
        <v>0</v>
      </c>
      <c r="AF6">
        <v>0</v>
      </c>
      <c r="AG6">
        <v>0</v>
      </c>
      <c r="AH6">
        <v>0</v>
      </c>
    </row>
    <row r="7" spans="1:34" x14ac:dyDescent="0.3">
      <c r="A7" s="680">
        <f ca="1">IF(EDATE($A$4,36)&lt;=EDATE(DATE(LOOKUP(Comparison!$D$3,TimestepID,StartYear),1,1),(LOOKUP(Comparison!$B$6,TimestepID,Duration)-1)),EDATE(A6,12),"")</f>
        <v>47119</v>
      </c>
      <c r="B7" s="1">
        <v>0</v>
      </c>
      <c r="C7" s="1">
        <v>0</v>
      </c>
      <c r="D7" s="1">
        <v>0</v>
      </c>
      <c r="E7">
        <v>0</v>
      </c>
      <c r="F7">
        <v>0</v>
      </c>
      <c r="G7">
        <v>0</v>
      </c>
      <c r="H7">
        <v>0</v>
      </c>
      <c r="I7">
        <v>0</v>
      </c>
      <c r="J7">
        <v>0</v>
      </c>
      <c r="K7">
        <v>0</v>
      </c>
      <c r="L7">
        <v>0</v>
      </c>
      <c r="M7">
        <v>0</v>
      </c>
      <c r="N7">
        <v>0</v>
      </c>
      <c r="O7">
        <v>0</v>
      </c>
      <c r="P7">
        <v>0</v>
      </c>
      <c r="Q7">
        <v>0</v>
      </c>
      <c r="R7">
        <v>0</v>
      </c>
      <c r="S7">
        <v>0</v>
      </c>
      <c r="T7">
        <v>0</v>
      </c>
      <c r="U7">
        <v>0</v>
      </c>
      <c r="V7">
        <v>0</v>
      </c>
      <c r="W7">
        <v>0</v>
      </c>
      <c r="X7">
        <v>0</v>
      </c>
      <c r="Y7">
        <v>0</v>
      </c>
      <c r="Z7">
        <v>0</v>
      </c>
      <c r="AA7">
        <v>0</v>
      </c>
      <c r="AB7">
        <v>0</v>
      </c>
      <c r="AC7">
        <v>0</v>
      </c>
      <c r="AD7">
        <v>0</v>
      </c>
      <c r="AE7">
        <v>0</v>
      </c>
      <c r="AF7">
        <v>0</v>
      </c>
      <c r="AG7">
        <v>0</v>
      </c>
      <c r="AH7">
        <v>0</v>
      </c>
    </row>
    <row r="8" spans="1:34" x14ac:dyDescent="0.3">
      <c r="A8" s="680">
        <f ca="1">IF(EDATE($A$4,48)&lt;=EDATE(DATE(LOOKUP(Comparison!$D$3,TimestepID,StartYear),1,1),(LOOKUP(Comparison!$B$6,TimestepID,Duration)-1)),EDATE(A7,12),"")</f>
        <v>47484</v>
      </c>
      <c r="B8" s="1">
        <v>0</v>
      </c>
      <c r="C8" s="1">
        <v>0</v>
      </c>
      <c r="D8" s="1">
        <v>0</v>
      </c>
      <c r="E8">
        <v>0</v>
      </c>
      <c r="F8">
        <v>0</v>
      </c>
      <c r="G8">
        <v>0</v>
      </c>
      <c r="H8">
        <v>0</v>
      </c>
      <c r="I8">
        <v>0</v>
      </c>
      <c r="J8">
        <v>0</v>
      </c>
      <c r="K8">
        <v>0</v>
      </c>
      <c r="L8">
        <v>0</v>
      </c>
      <c r="M8">
        <v>0</v>
      </c>
      <c r="N8">
        <v>0</v>
      </c>
      <c r="O8">
        <v>0</v>
      </c>
      <c r="P8">
        <v>0</v>
      </c>
      <c r="Q8">
        <v>1</v>
      </c>
      <c r="R8">
        <v>0</v>
      </c>
      <c r="S8">
        <v>0</v>
      </c>
      <c r="T8">
        <v>1</v>
      </c>
      <c r="U8">
        <v>0</v>
      </c>
      <c r="V8">
        <v>0</v>
      </c>
      <c r="W8">
        <v>0</v>
      </c>
      <c r="X8">
        <v>0</v>
      </c>
      <c r="Y8">
        <v>0</v>
      </c>
      <c r="Z8">
        <v>0</v>
      </c>
      <c r="AA8">
        <v>0</v>
      </c>
      <c r="AB8">
        <v>1</v>
      </c>
      <c r="AC8">
        <v>0</v>
      </c>
      <c r="AD8">
        <v>0</v>
      </c>
      <c r="AE8">
        <v>0</v>
      </c>
      <c r="AF8">
        <v>0</v>
      </c>
      <c r="AG8">
        <v>0</v>
      </c>
      <c r="AH8">
        <v>0</v>
      </c>
    </row>
    <row r="9" spans="1:34" x14ac:dyDescent="0.3">
      <c r="A9" s="680">
        <f ca="1">IF(EDATE($A$4,48)&lt;=EDATE(DATE(LOOKUP(Comparison!$D$3,TimestepID,StartYear),1,1),(LOOKUP(Comparison!$B$6,TimestepID,Duration)-1)),EDATE(A8,12),"")</f>
        <v>47849</v>
      </c>
      <c r="B9" s="1">
        <v>0</v>
      </c>
      <c r="C9" s="1">
        <v>0</v>
      </c>
      <c r="D9" s="1">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3">
      <c r="A10" s="680">
        <f ca="1">IF(EDATE($A$4,48)&lt;=EDATE(DATE(LOOKUP(Comparison!$D$3,TimestepID,StartYear),1,1),(LOOKUP(Comparison!$B$6,TimestepID,Duration)-1)),EDATE(A9,12),"")</f>
        <v>48214</v>
      </c>
      <c r="B10" s="1"/>
      <c r="C10" s="1"/>
      <c r="D10" s="1"/>
    </row>
    <row r="11" spans="1:34" x14ac:dyDescent="0.3">
      <c r="A11" s="680">
        <f ca="1">IF(EDATE($A$4,48)&lt;=EDATE(DATE(LOOKUP(Comparison!$D$3,TimestepID,StartYear),1,1),(LOOKUP(Comparison!$B$6,TimestepID,Duration)-1)),EDATE(A10,12),"")</f>
        <v>48580</v>
      </c>
      <c r="B11" s="1"/>
      <c r="C11" s="1"/>
      <c r="D11" s="1"/>
    </row>
    <row r="12" spans="1:34" x14ac:dyDescent="0.3">
      <c r="A12" s="680">
        <f ca="1">IF(EDATE($A$4,48)&lt;=EDATE(DATE(LOOKUP(Comparison!$D$3,TimestepID,StartYear),1,1),(LOOKUP(Comparison!$B$6,TimestepID,Duration)-1)),EDATE(A11,12),"")</f>
        <v>48945</v>
      </c>
      <c r="B12" s="1"/>
      <c r="C12" s="1"/>
      <c r="D12" s="1"/>
    </row>
    <row r="13" spans="1:34" x14ac:dyDescent="0.3">
      <c r="A13" s="15"/>
      <c r="B13" s="1"/>
      <c r="C13" s="1"/>
      <c r="D13" s="1"/>
    </row>
    <row r="14" spans="1:34" x14ac:dyDescent="0.3">
      <c r="A14" s="15"/>
      <c r="B14" s="1"/>
      <c r="C14" s="1"/>
      <c r="D14" s="1"/>
    </row>
    <row r="15" spans="1:34" x14ac:dyDescent="0.3">
      <c r="A15" s="15"/>
      <c r="B15" s="1"/>
      <c r="C15" s="1"/>
      <c r="D15" s="1"/>
    </row>
    <row r="16" spans="1:34" x14ac:dyDescent="0.3">
      <c r="A16" s="15"/>
      <c r="B16" s="1"/>
      <c r="C16" s="1"/>
      <c r="D16" s="1"/>
    </row>
    <row r="17" spans="1:4" x14ac:dyDescent="0.3">
      <c r="A17" s="15"/>
      <c r="B17" s="1"/>
      <c r="C17" s="1"/>
      <c r="D17" s="1"/>
    </row>
    <row r="18" spans="1:4" x14ac:dyDescent="0.3">
      <c r="A18" s="15"/>
      <c r="B18" s="1"/>
      <c r="C18" s="1"/>
      <c r="D18" s="1"/>
    </row>
    <row r="19" spans="1:4" x14ac:dyDescent="0.3">
      <c r="A19" s="15"/>
      <c r="B19" s="1"/>
      <c r="C19" s="1"/>
      <c r="D19" s="1"/>
    </row>
    <row r="20" spans="1:4" x14ac:dyDescent="0.3">
      <c r="A20" s="15"/>
      <c r="B20" s="1"/>
      <c r="C20" s="1"/>
      <c r="D20" s="1"/>
    </row>
    <row r="21" spans="1:4" x14ac:dyDescent="0.3">
      <c r="A21" s="15"/>
      <c r="B21" s="1"/>
      <c r="C21" s="1"/>
      <c r="D21" s="1"/>
    </row>
    <row r="22" spans="1:4" x14ac:dyDescent="0.3">
      <c r="A22" s="15"/>
      <c r="B22" s="1"/>
      <c r="C22" s="1"/>
      <c r="D22" s="1"/>
    </row>
    <row r="23" spans="1:4" x14ac:dyDescent="0.3">
      <c r="A23" s="15"/>
      <c r="B23" s="1"/>
      <c r="C23" s="1"/>
      <c r="D23" s="1"/>
    </row>
    <row r="24" spans="1:4" x14ac:dyDescent="0.3">
      <c r="A24" s="15"/>
      <c r="B24" s="1"/>
      <c r="C24" s="1"/>
      <c r="D24" s="1"/>
    </row>
    <row r="25" spans="1:4" x14ac:dyDescent="0.3">
      <c r="A25" s="15"/>
      <c r="B25" s="1"/>
      <c r="C25" s="1"/>
      <c r="D25" s="1"/>
    </row>
    <row r="26" spans="1:4" x14ac:dyDescent="0.3">
      <c r="A26" s="15"/>
      <c r="B26" s="1"/>
      <c r="C26" s="1"/>
      <c r="D26" s="1"/>
    </row>
    <row r="27" spans="1:4" x14ac:dyDescent="0.3">
      <c r="A27" s="15"/>
      <c r="B27" s="1"/>
      <c r="C27" s="1"/>
      <c r="D27" s="1"/>
    </row>
    <row r="28" spans="1:4" x14ac:dyDescent="0.3">
      <c r="A28" s="15"/>
      <c r="B28" s="1"/>
      <c r="C28" s="1"/>
      <c r="D28" s="1"/>
    </row>
    <row r="29" spans="1:4" x14ac:dyDescent="0.3">
      <c r="A29" s="15"/>
      <c r="B29" s="1"/>
      <c r="C29" s="1"/>
      <c r="D29" s="1"/>
    </row>
    <row r="30" spans="1:4" x14ac:dyDescent="0.3">
      <c r="A30" s="15"/>
      <c r="B30" s="1"/>
      <c r="C30" s="1"/>
      <c r="D30" s="1"/>
    </row>
    <row r="31" spans="1:4" x14ac:dyDescent="0.3">
      <c r="A31" s="15"/>
      <c r="B31" s="1"/>
      <c r="C31" s="1"/>
      <c r="D31" s="1"/>
    </row>
    <row r="32" spans="1:4" x14ac:dyDescent="0.3">
      <c r="A32" s="15"/>
      <c r="B32" s="1"/>
      <c r="C32" s="1"/>
      <c r="D32" s="1"/>
    </row>
    <row r="33" spans="1:4" x14ac:dyDescent="0.3">
      <c r="A33" s="15"/>
      <c r="B33" s="1"/>
      <c r="C33" s="1"/>
      <c r="D33" s="1"/>
    </row>
    <row r="34" spans="1:4" x14ac:dyDescent="0.3">
      <c r="A34" s="15"/>
      <c r="B34" s="1"/>
      <c r="C34" s="1"/>
      <c r="D34" s="1"/>
    </row>
    <row r="35" spans="1:4" x14ac:dyDescent="0.3">
      <c r="A35" s="15"/>
      <c r="B35" s="1"/>
      <c r="C35" s="1"/>
      <c r="D35" s="1"/>
    </row>
    <row r="36" spans="1:4" x14ac:dyDescent="0.3">
      <c r="A36" s="15"/>
      <c r="B36" s="1"/>
      <c r="C36" s="1"/>
      <c r="D36" s="1"/>
    </row>
    <row r="37" spans="1:4" x14ac:dyDescent="0.3">
      <c r="A37" s="15"/>
      <c r="B37" s="1"/>
      <c r="C37" s="1"/>
      <c r="D37" s="1"/>
    </row>
    <row r="38" spans="1:4" x14ac:dyDescent="0.3">
      <c r="A38" s="15"/>
      <c r="B38" s="1"/>
      <c r="C38" s="1"/>
      <c r="D38" s="1"/>
    </row>
    <row r="39" spans="1:4" x14ac:dyDescent="0.3">
      <c r="A39" s="15"/>
      <c r="B39" s="1"/>
      <c r="C39" s="1"/>
      <c r="D39" s="1"/>
    </row>
    <row r="40" spans="1:4" x14ac:dyDescent="0.3">
      <c r="A40" s="15"/>
      <c r="B40" s="1"/>
      <c r="C40" s="1"/>
      <c r="D40" s="1"/>
    </row>
    <row r="41" spans="1:4" x14ac:dyDescent="0.3">
      <c r="A41" s="15"/>
      <c r="B41" s="1"/>
      <c r="C41" s="1"/>
      <c r="D41" s="1"/>
    </row>
    <row r="42" spans="1:4" x14ac:dyDescent="0.3">
      <c r="A42" s="15"/>
      <c r="B42" s="1"/>
      <c r="C42" s="1"/>
      <c r="D42" s="1"/>
    </row>
    <row r="43" spans="1:4" x14ac:dyDescent="0.3">
      <c r="A43" s="15"/>
      <c r="B43" s="1"/>
      <c r="C43" s="1"/>
      <c r="D43" s="1"/>
    </row>
    <row r="44" spans="1:4" x14ac:dyDescent="0.3">
      <c r="A44" s="15"/>
      <c r="B44" s="1"/>
      <c r="C44" s="1"/>
      <c r="D44" s="1"/>
    </row>
    <row r="45" spans="1:4" x14ac:dyDescent="0.3">
      <c r="A45" s="15"/>
      <c r="B45" s="1"/>
      <c r="C45" s="1"/>
      <c r="D45" s="1"/>
    </row>
    <row r="46" spans="1:4" x14ac:dyDescent="0.3">
      <c r="A46" s="15"/>
      <c r="B46" s="1"/>
      <c r="C46" s="1"/>
      <c r="D46" s="1"/>
    </row>
    <row r="47" spans="1:4" x14ac:dyDescent="0.3">
      <c r="A47" s="15"/>
      <c r="B47" s="1"/>
      <c r="C47" s="1"/>
      <c r="D47" s="1"/>
    </row>
    <row r="48" spans="1:4" x14ac:dyDescent="0.3">
      <c r="A48" s="15"/>
      <c r="B48" s="1"/>
      <c r="C48" s="1"/>
      <c r="D48" s="1"/>
    </row>
    <row r="49" spans="1:4" x14ac:dyDescent="0.3">
      <c r="A49" s="15"/>
      <c r="B49" s="1"/>
      <c r="C49" s="1"/>
      <c r="D49" s="1"/>
    </row>
    <row r="50" spans="1:4" x14ac:dyDescent="0.3">
      <c r="A50" s="15"/>
      <c r="B50" s="1"/>
      <c r="C50" s="1"/>
      <c r="D50" s="1"/>
    </row>
    <row r="51" spans="1:4" x14ac:dyDescent="0.3">
      <c r="A51" s="15"/>
      <c r="B51" s="1"/>
      <c r="C51" s="1"/>
      <c r="D51" s="1"/>
    </row>
    <row r="52" spans="1:4" x14ac:dyDescent="0.3">
      <c r="A52" s="15"/>
      <c r="B52" s="1"/>
      <c r="C52" s="1"/>
      <c r="D52" s="1"/>
    </row>
    <row r="53" spans="1:4" x14ac:dyDescent="0.3">
      <c r="A53" s="15"/>
      <c r="B53" s="1"/>
      <c r="C53" s="1"/>
      <c r="D53" s="1"/>
    </row>
    <row r="54" spans="1:4" x14ac:dyDescent="0.3">
      <c r="A54" s="15"/>
      <c r="B54" s="1"/>
      <c r="C54" s="1"/>
      <c r="D54" s="1"/>
    </row>
    <row r="55" spans="1:4" x14ac:dyDescent="0.3">
      <c r="A55" s="15"/>
      <c r="B55" s="1"/>
      <c r="C55" s="1"/>
      <c r="D55" s="1"/>
    </row>
    <row r="56" spans="1:4" x14ac:dyDescent="0.3">
      <c r="A56" s="15"/>
      <c r="B56" s="1"/>
      <c r="C56" s="1"/>
      <c r="D56" s="1"/>
    </row>
    <row r="57" spans="1:4" x14ac:dyDescent="0.3">
      <c r="A57" s="15"/>
      <c r="B57" s="1"/>
      <c r="C57" s="1"/>
      <c r="D57" s="1"/>
    </row>
    <row r="58" spans="1:4" x14ac:dyDescent="0.3">
      <c r="A58" s="15"/>
      <c r="B58" s="1"/>
      <c r="C58" s="1"/>
      <c r="D58" s="1"/>
    </row>
    <row r="59" spans="1:4" x14ac:dyDescent="0.3">
      <c r="A59" s="15"/>
      <c r="B59" s="1"/>
      <c r="C59" s="1"/>
      <c r="D59" s="1"/>
    </row>
    <row r="60" spans="1:4" x14ac:dyDescent="0.3">
      <c r="A60" s="15"/>
      <c r="B60" s="1"/>
      <c r="C60" s="1"/>
      <c r="D60" s="1"/>
    </row>
    <row r="61" spans="1:4" x14ac:dyDescent="0.3">
      <c r="A61" s="15"/>
      <c r="B61" s="1"/>
      <c r="C61" s="1"/>
      <c r="D61" s="1"/>
    </row>
    <row r="62" spans="1:4" x14ac:dyDescent="0.3">
      <c r="A62" s="15"/>
      <c r="B62" s="1"/>
      <c r="C62" s="1"/>
      <c r="D62" s="1"/>
    </row>
    <row r="63" spans="1:4" x14ac:dyDescent="0.3">
      <c r="A63" s="15"/>
      <c r="B63" s="1"/>
      <c r="C63" s="1"/>
      <c r="D63" s="1"/>
    </row>
    <row r="64" spans="1:4" x14ac:dyDescent="0.3">
      <c r="A64" s="15"/>
      <c r="B64" s="1"/>
      <c r="C64" s="1"/>
      <c r="D64" s="1"/>
    </row>
    <row r="65" spans="1:4" x14ac:dyDescent="0.3">
      <c r="A65" s="15"/>
      <c r="B65" s="1"/>
      <c r="C65" s="1"/>
      <c r="D65" s="1"/>
    </row>
    <row r="66" spans="1:4" x14ac:dyDescent="0.3">
      <c r="A66" s="15"/>
      <c r="B66" s="1"/>
      <c r="C66" s="1"/>
      <c r="D66" s="1"/>
    </row>
    <row r="67" spans="1:4" x14ac:dyDescent="0.3">
      <c r="A67" s="15"/>
      <c r="B67" s="1"/>
      <c r="C67" s="1"/>
      <c r="D67" s="1"/>
    </row>
    <row r="68" spans="1:4" x14ac:dyDescent="0.3">
      <c r="A68" s="15">
        <f ca="1">Exceedance!U68</f>
        <v>48092</v>
      </c>
      <c r="B68" s="1"/>
      <c r="C68" s="1"/>
      <c r="D68" s="1"/>
    </row>
    <row r="69" spans="1:4" x14ac:dyDescent="0.3">
      <c r="A69" s="15" t="str">
        <f ca="1">Exceedance!U69</f>
        <v/>
      </c>
      <c r="B69" s="1"/>
      <c r="C69" s="1"/>
      <c r="D69" s="1"/>
    </row>
    <row r="70" spans="1:4" x14ac:dyDescent="0.3">
      <c r="A70" s="15" t="str">
        <f ca="1">Exceedance!U70</f>
        <v/>
      </c>
      <c r="B70" s="1"/>
      <c r="C70" s="1"/>
      <c r="D70" s="1"/>
    </row>
    <row r="71" spans="1:4" x14ac:dyDescent="0.3">
      <c r="A71" s="15" t="str">
        <f ca="1">Exceedance!U71</f>
        <v/>
      </c>
      <c r="B71" s="1"/>
      <c r="C71" s="1"/>
      <c r="D71" s="1"/>
    </row>
    <row r="72" spans="1:4" x14ac:dyDescent="0.3">
      <c r="A72" s="15" t="str">
        <f ca="1">Exceedance!U72</f>
        <v/>
      </c>
      <c r="B72" s="1"/>
      <c r="C72" s="1"/>
      <c r="D72" s="1"/>
    </row>
    <row r="73" spans="1:4" x14ac:dyDescent="0.3">
      <c r="A73" s="15" t="str">
        <f ca="1">Exceedance!U73</f>
        <v/>
      </c>
      <c r="B73" s="1"/>
      <c r="C73" s="1"/>
      <c r="D73" s="1"/>
    </row>
    <row r="74" spans="1:4" x14ac:dyDescent="0.3">
      <c r="A74" s="15" t="str">
        <f ca="1">Exceedance!U74</f>
        <v/>
      </c>
      <c r="B74" s="1"/>
      <c r="C74" s="1"/>
      <c r="D74" s="1"/>
    </row>
    <row r="75" spans="1:4" x14ac:dyDescent="0.3">
      <c r="A75" s="15" t="str">
        <f ca="1">Exceedance!U75</f>
        <v/>
      </c>
      <c r="B75" s="1"/>
      <c r="C75" s="1"/>
      <c r="D75" s="1"/>
    </row>
    <row r="76" spans="1:4" x14ac:dyDescent="0.3">
      <c r="A76" s="15" t="str">
        <f ca="1">Exceedance!U76</f>
        <v/>
      </c>
      <c r="B76" s="1"/>
      <c r="C76" s="1"/>
      <c r="D76" s="1"/>
    </row>
    <row r="77" spans="1:4" x14ac:dyDescent="0.3">
      <c r="A77" s="15" t="str">
        <f ca="1">Exceedance!U77</f>
        <v/>
      </c>
      <c r="B77" s="1"/>
      <c r="C77" s="1"/>
      <c r="D77" s="1"/>
    </row>
    <row r="78" spans="1:4" x14ac:dyDescent="0.3">
      <c r="A78" s="15" t="str">
        <f ca="1">Exceedance!U78</f>
        <v/>
      </c>
      <c r="B78" s="1"/>
      <c r="C78" s="1"/>
      <c r="D78" s="1"/>
    </row>
    <row r="79" spans="1:4" x14ac:dyDescent="0.3">
      <c r="A79" s="15" t="str">
        <f ca="1">Exceedance!U79</f>
        <v/>
      </c>
      <c r="B79" s="1"/>
      <c r="C79" s="1"/>
      <c r="D79" s="1"/>
    </row>
    <row r="80" spans="1:4" x14ac:dyDescent="0.3">
      <c r="A80" s="15" t="str">
        <f ca="1">Exceedance!U80</f>
        <v/>
      </c>
      <c r="B80" s="1"/>
      <c r="C80" s="1"/>
      <c r="D80" s="1"/>
    </row>
    <row r="81" spans="1:4" x14ac:dyDescent="0.3">
      <c r="A81" s="15" t="str">
        <f ca="1">Exceedance!U81</f>
        <v/>
      </c>
      <c r="B81" s="1"/>
      <c r="C81" s="1"/>
      <c r="D81" s="1"/>
    </row>
    <row r="82" spans="1:4" x14ac:dyDescent="0.3">
      <c r="A82" s="15" t="str">
        <f ca="1">Exceedance!U82</f>
        <v/>
      </c>
      <c r="B82" s="1"/>
      <c r="C82" s="1"/>
      <c r="D82" s="1"/>
    </row>
    <row r="83" spans="1:4" x14ac:dyDescent="0.3">
      <c r="A83" s="15" t="str">
        <f ca="1">Exceedance!U83</f>
        <v/>
      </c>
      <c r="B83" s="1"/>
      <c r="C83" s="1"/>
      <c r="D83" s="1"/>
    </row>
    <row r="84" spans="1:4" x14ac:dyDescent="0.3">
      <c r="A84" s="15" t="str">
        <f ca="1">Exceedance!U84</f>
        <v/>
      </c>
      <c r="B84" s="1"/>
      <c r="C84" s="1"/>
      <c r="D84" s="1"/>
    </row>
    <row r="85" spans="1:4" x14ac:dyDescent="0.3">
      <c r="A85" s="15" t="str">
        <f ca="1">Exceedance!U85</f>
        <v/>
      </c>
      <c r="B85" s="1"/>
      <c r="C85" s="1"/>
      <c r="D85" s="1"/>
    </row>
    <row r="86" spans="1:4" x14ac:dyDescent="0.3">
      <c r="A86" s="15" t="str">
        <f ca="1">Exceedance!U86</f>
        <v/>
      </c>
      <c r="B86" s="1"/>
      <c r="C86" s="1"/>
      <c r="D86" s="1"/>
    </row>
    <row r="87" spans="1:4" x14ac:dyDescent="0.3">
      <c r="A87" s="15" t="str">
        <f ca="1">Exceedance!U87</f>
        <v/>
      </c>
      <c r="B87" s="1"/>
      <c r="C87" s="1"/>
      <c r="D87" s="1"/>
    </row>
    <row r="88" spans="1:4" x14ac:dyDescent="0.3">
      <c r="A88" s="15" t="str">
        <f ca="1">Exceedance!U88</f>
        <v/>
      </c>
      <c r="B88" s="1"/>
      <c r="C88" s="1"/>
      <c r="D88" s="1"/>
    </row>
    <row r="89" spans="1:4" x14ac:dyDescent="0.3">
      <c r="A89" s="15" t="str">
        <f ca="1">Exceedance!U89</f>
        <v/>
      </c>
      <c r="B89" s="1"/>
      <c r="C89" s="1"/>
      <c r="D89" s="1"/>
    </row>
    <row r="90" spans="1:4" x14ac:dyDescent="0.3">
      <c r="A90" s="15" t="str">
        <f ca="1">Exceedance!U90</f>
        <v/>
      </c>
      <c r="B90" s="1"/>
      <c r="C90" s="1"/>
      <c r="D90" s="1"/>
    </row>
    <row r="91" spans="1:4" x14ac:dyDescent="0.3">
      <c r="A91" s="15" t="str">
        <f ca="1">Exceedance!U91</f>
        <v/>
      </c>
      <c r="B91" s="1"/>
      <c r="C91" s="1"/>
      <c r="D91" s="1"/>
    </row>
    <row r="92" spans="1:4" x14ac:dyDescent="0.3">
      <c r="A92" s="15" t="str">
        <f ca="1">Exceedance!U92</f>
        <v/>
      </c>
      <c r="B92" s="1"/>
      <c r="C92" s="1"/>
      <c r="D92" s="1"/>
    </row>
    <row r="93" spans="1:4" x14ac:dyDescent="0.3">
      <c r="A93" s="15" t="str">
        <f ca="1">Exceedance!U93</f>
        <v/>
      </c>
      <c r="B93" s="1"/>
      <c r="C93" s="1"/>
      <c r="D93" s="1"/>
    </row>
    <row r="94" spans="1:4" x14ac:dyDescent="0.3">
      <c r="A94" s="15" t="str">
        <f ca="1">Exceedance!U94</f>
        <v/>
      </c>
      <c r="B94" s="1"/>
      <c r="C94" s="1"/>
      <c r="D94" s="1"/>
    </row>
    <row r="95" spans="1:4" x14ac:dyDescent="0.3">
      <c r="A95" s="15" t="str">
        <f ca="1">Exceedance!U95</f>
        <v/>
      </c>
      <c r="B95" s="1"/>
      <c r="C95" s="1"/>
      <c r="D95" s="1"/>
    </row>
    <row r="96" spans="1:4" x14ac:dyDescent="0.3">
      <c r="A96" s="15" t="str">
        <f ca="1">Exceedance!U96</f>
        <v/>
      </c>
      <c r="B96" s="1"/>
      <c r="C96" s="1"/>
      <c r="D96" s="1"/>
    </row>
    <row r="97" spans="1:4" x14ac:dyDescent="0.3">
      <c r="A97" s="15" t="str">
        <f ca="1">Exceedance!U97</f>
        <v/>
      </c>
      <c r="B97" s="1"/>
      <c r="C97" s="1"/>
      <c r="D97" s="1"/>
    </row>
    <row r="98" spans="1:4" x14ac:dyDescent="0.3">
      <c r="A98" s="15" t="str">
        <f ca="1">Exceedance!U98</f>
        <v/>
      </c>
      <c r="B98" s="1"/>
      <c r="C98" s="1"/>
      <c r="D98" s="1"/>
    </row>
    <row r="99" spans="1:4" x14ac:dyDescent="0.3">
      <c r="A99" s="15" t="str">
        <f ca="1">Exceedance!U99</f>
        <v/>
      </c>
      <c r="B99" s="1"/>
      <c r="C99" s="1"/>
      <c r="D99" s="1"/>
    </row>
    <row r="100" spans="1:4" x14ac:dyDescent="0.3">
      <c r="A100" s="15"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E1:AE1"/>
  </mergeCells>
  <pageMargins left="0.7" right="0.7" top="0.75" bottom="0.75" header="0.3" footer="0.3"/>
  <pageSetup orientation="portrait" horizontalDpi="4294967295" verticalDpi="4294967295"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400-000000000000}">
  <sheetPr codeName="Sheet124">
    <tabColor theme="9" tint="0.39997558519241921"/>
  </sheetPr>
  <dimension ref="A1:AH175"/>
  <sheetViews>
    <sheetView workbookViewId="0">
      <selection activeCell="B4" sqref="B4:AQ175"/>
    </sheetView>
  </sheetViews>
  <sheetFormatPr defaultColWidth="9.44140625" defaultRowHeight="14.4" x14ac:dyDescent="0.3"/>
  <cols>
    <col min="1" max="1" width="14.44140625" style="81" bestFit="1" customWidth="1"/>
    <col min="2" max="4" width="9.44140625" style="185"/>
  </cols>
  <sheetData>
    <row r="1" spans="1:34" s="81" customFormat="1" x14ac:dyDescent="0.3">
      <c r="A1" s="12"/>
      <c r="B1" s="81" t="s">
        <v>772</v>
      </c>
      <c r="E1" s="858" t="s">
        <v>772</v>
      </c>
      <c r="F1" s="858"/>
      <c r="G1" s="858"/>
      <c r="H1" s="858"/>
      <c r="I1" s="858"/>
      <c r="J1" s="858"/>
      <c r="K1" s="858"/>
      <c r="L1" s="858"/>
      <c r="M1" s="858"/>
      <c r="N1" s="858"/>
      <c r="O1" s="858"/>
      <c r="P1" s="858"/>
      <c r="Q1" s="858"/>
      <c r="R1" s="858"/>
      <c r="S1" s="858"/>
      <c r="T1" s="858"/>
      <c r="U1" s="858"/>
      <c r="V1" s="858"/>
      <c r="W1" s="858"/>
      <c r="X1" s="858"/>
      <c r="Y1" s="858"/>
      <c r="Z1" s="858"/>
      <c r="AA1" s="858"/>
      <c r="AB1" s="858"/>
      <c r="AC1" s="858"/>
      <c r="AD1" s="858"/>
      <c r="AE1" s="858"/>
    </row>
    <row r="2" spans="1:34" s="81" customFormat="1" x14ac:dyDescent="0.3">
      <c r="A2" s="12"/>
      <c r="B2" s="81" t="s">
        <v>288</v>
      </c>
      <c r="C2" s="81" t="s">
        <v>287</v>
      </c>
      <c r="D2" s="81" t="s">
        <v>289</v>
      </c>
      <c r="E2" s="81">
        <v>1991</v>
      </c>
      <c r="F2" s="81">
        <v>1992</v>
      </c>
      <c r="G2" s="81">
        <v>1993</v>
      </c>
      <c r="H2" s="81">
        <v>1994</v>
      </c>
      <c r="I2" s="81">
        <v>1995</v>
      </c>
      <c r="J2" s="81">
        <v>1996</v>
      </c>
      <c r="K2" s="81">
        <v>1997</v>
      </c>
      <c r="L2" s="81">
        <v>1998</v>
      </c>
      <c r="M2" s="81">
        <v>1999</v>
      </c>
      <c r="N2" s="81">
        <v>2000</v>
      </c>
      <c r="O2" s="81">
        <v>2001</v>
      </c>
      <c r="P2" s="81">
        <v>2002</v>
      </c>
      <c r="Q2" s="81">
        <v>2003</v>
      </c>
      <c r="R2" s="81">
        <v>2004</v>
      </c>
      <c r="S2" s="81">
        <v>2005</v>
      </c>
      <c r="T2" s="81">
        <v>2006</v>
      </c>
      <c r="U2" s="81">
        <v>2007</v>
      </c>
      <c r="V2" s="81">
        <v>2008</v>
      </c>
      <c r="W2" s="81">
        <v>2009</v>
      </c>
      <c r="X2" s="81">
        <v>2010</v>
      </c>
      <c r="Y2" s="81">
        <v>2011</v>
      </c>
      <c r="Z2" s="81">
        <v>2012</v>
      </c>
      <c r="AA2" s="81">
        <v>2013</v>
      </c>
      <c r="AB2" s="81">
        <v>2014</v>
      </c>
      <c r="AC2" s="81">
        <v>2015</v>
      </c>
      <c r="AD2" s="81">
        <v>2016</v>
      </c>
      <c r="AE2" s="81">
        <v>2017</v>
      </c>
      <c r="AF2" s="81">
        <v>2018</v>
      </c>
      <c r="AG2" s="81">
        <v>2019</v>
      </c>
      <c r="AH2" s="81">
        <v>2020</v>
      </c>
    </row>
    <row r="3" spans="1:34" s="14" customFormat="1" x14ac:dyDescent="0.3">
      <c r="A3" s="13"/>
      <c r="B3" s="14" t="s">
        <v>323</v>
      </c>
      <c r="C3" s="14" t="s">
        <v>324</v>
      </c>
      <c r="D3" s="14" t="s">
        <v>325</v>
      </c>
      <c r="E3" s="14" t="s">
        <v>326</v>
      </c>
      <c r="F3" s="14" t="s">
        <v>327</v>
      </c>
      <c r="G3" s="14" t="s">
        <v>328</v>
      </c>
      <c r="H3" s="14" t="s">
        <v>329</v>
      </c>
      <c r="I3" s="14" t="s">
        <v>330</v>
      </c>
      <c r="J3" s="14" t="s">
        <v>331</v>
      </c>
      <c r="K3" s="14" t="s">
        <v>332</v>
      </c>
      <c r="L3" s="14" t="s">
        <v>333</v>
      </c>
      <c r="M3" s="14" t="s">
        <v>334</v>
      </c>
      <c r="N3" s="14" t="s">
        <v>335</v>
      </c>
      <c r="O3" s="14" t="s">
        <v>336</v>
      </c>
      <c r="P3" s="14" t="s">
        <v>337</v>
      </c>
      <c r="Q3" s="14" t="s">
        <v>338</v>
      </c>
      <c r="R3" s="14" t="s">
        <v>339</v>
      </c>
      <c r="S3" s="14" t="s">
        <v>340</v>
      </c>
      <c r="T3" s="14" t="s">
        <v>341</v>
      </c>
      <c r="U3" s="14" t="s">
        <v>342</v>
      </c>
      <c r="V3" s="14" t="s">
        <v>343</v>
      </c>
      <c r="W3" s="14" t="s">
        <v>344</v>
      </c>
      <c r="X3" s="14" t="s">
        <v>345</v>
      </c>
      <c r="Y3" s="14" t="s">
        <v>346</v>
      </c>
      <c r="Z3" s="14" t="s">
        <v>347</v>
      </c>
      <c r="AA3" s="14" t="s">
        <v>348</v>
      </c>
      <c r="AB3" s="14" t="s">
        <v>349</v>
      </c>
      <c r="AC3" s="14" t="s">
        <v>350</v>
      </c>
      <c r="AD3" s="14" t="s">
        <v>351</v>
      </c>
      <c r="AE3" s="14" t="s">
        <v>352</v>
      </c>
      <c r="AF3" s="14" t="s">
        <v>353</v>
      </c>
      <c r="AG3" s="14" t="s">
        <v>354</v>
      </c>
      <c r="AH3" s="14" t="s">
        <v>355</v>
      </c>
    </row>
    <row r="4" spans="1:34" x14ac:dyDescent="0.3">
      <c r="A4" s="680">
        <f ca="1">DATE(LOOKUP(Comparison!$D$3,TimestepID,StartYear),1,1)</f>
        <v>46023</v>
      </c>
      <c r="B4" s="1">
        <v>0</v>
      </c>
      <c r="C4" s="1">
        <v>0</v>
      </c>
      <c r="D4" s="1">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row>
    <row r="5" spans="1:34" x14ac:dyDescent="0.3">
      <c r="A5" s="680">
        <f ca="1">IF(EDATE($A$4,12)&lt;=EDATE(DATE(LOOKUP(Comparison!$D$3,TimestepID,StartYear),1,1),(LOOKUP(Comparison!$B$6,TimestepID,Duration)-1)),EDATE(A4,12),"")</f>
        <v>46388</v>
      </c>
      <c r="B5" s="1">
        <v>1</v>
      </c>
      <c r="C5" s="1">
        <v>0</v>
      </c>
      <c r="D5" s="1">
        <v>0</v>
      </c>
      <c r="E5">
        <v>0</v>
      </c>
      <c r="F5">
        <v>1</v>
      </c>
      <c r="G5">
        <v>0</v>
      </c>
      <c r="H5">
        <v>0</v>
      </c>
      <c r="I5">
        <v>0</v>
      </c>
      <c r="J5">
        <v>0</v>
      </c>
      <c r="K5">
        <v>0</v>
      </c>
      <c r="L5">
        <v>0</v>
      </c>
      <c r="M5">
        <v>0</v>
      </c>
      <c r="N5">
        <v>0</v>
      </c>
      <c r="O5">
        <v>0</v>
      </c>
      <c r="P5">
        <v>0</v>
      </c>
      <c r="Q5">
        <v>0</v>
      </c>
      <c r="R5">
        <v>0</v>
      </c>
      <c r="S5">
        <v>0</v>
      </c>
      <c r="T5">
        <v>0</v>
      </c>
      <c r="U5">
        <v>0</v>
      </c>
      <c r="V5">
        <v>0</v>
      </c>
      <c r="W5">
        <v>0</v>
      </c>
      <c r="X5">
        <v>1</v>
      </c>
      <c r="Y5">
        <v>0</v>
      </c>
      <c r="Z5">
        <v>0</v>
      </c>
      <c r="AA5">
        <v>0</v>
      </c>
      <c r="AB5">
        <v>0</v>
      </c>
      <c r="AC5">
        <v>0</v>
      </c>
      <c r="AD5">
        <v>1</v>
      </c>
      <c r="AE5">
        <v>0</v>
      </c>
      <c r="AF5">
        <v>0</v>
      </c>
      <c r="AG5">
        <v>0</v>
      </c>
      <c r="AH5">
        <v>0</v>
      </c>
    </row>
    <row r="6" spans="1:34" x14ac:dyDescent="0.3">
      <c r="A6" s="680">
        <f ca="1">IF(EDATE($A$4,24)&lt;=EDATE(DATE(LOOKUP(Comparison!$D$3,TimestepID,StartYear),12,31),(LOOKUP(Comparison!$B$6,TimestepID,Duration)-1)),EDATE(A5,12),"")</f>
        <v>46753</v>
      </c>
      <c r="B6" s="1">
        <v>0</v>
      </c>
      <c r="C6" s="1">
        <v>0</v>
      </c>
      <c r="D6" s="1">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1</v>
      </c>
      <c r="AG6">
        <v>0</v>
      </c>
      <c r="AH6">
        <v>0</v>
      </c>
    </row>
    <row r="7" spans="1:34" x14ac:dyDescent="0.3">
      <c r="A7" s="680">
        <f ca="1">IF(EDATE($A$4,36)&lt;=EDATE(DATE(LOOKUP(Comparison!$D$3,TimestepID,StartYear),1,1),(LOOKUP(Comparison!$B$6,TimestepID,Duration)-1)),EDATE(A6,12),"")</f>
        <v>47119</v>
      </c>
      <c r="B7" s="1">
        <v>0</v>
      </c>
      <c r="C7" s="1">
        <v>0</v>
      </c>
      <c r="D7" s="1">
        <v>0</v>
      </c>
      <c r="E7">
        <v>0</v>
      </c>
      <c r="F7">
        <v>0</v>
      </c>
      <c r="G7">
        <v>0</v>
      </c>
      <c r="H7">
        <v>0</v>
      </c>
      <c r="I7">
        <v>0</v>
      </c>
      <c r="J7">
        <v>1</v>
      </c>
      <c r="K7">
        <v>0</v>
      </c>
      <c r="L7">
        <v>0</v>
      </c>
      <c r="M7">
        <v>0</v>
      </c>
      <c r="N7">
        <v>0</v>
      </c>
      <c r="O7">
        <v>0</v>
      </c>
      <c r="P7">
        <v>0</v>
      </c>
      <c r="Q7">
        <v>0</v>
      </c>
      <c r="R7">
        <v>0</v>
      </c>
      <c r="S7">
        <v>0</v>
      </c>
      <c r="T7">
        <v>0</v>
      </c>
      <c r="U7">
        <v>0</v>
      </c>
      <c r="V7">
        <v>0</v>
      </c>
      <c r="W7">
        <v>0</v>
      </c>
      <c r="X7">
        <v>0</v>
      </c>
      <c r="Y7">
        <v>0</v>
      </c>
      <c r="Z7">
        <v>0</v>
      </c>
      <c r="AA7">
        <v>0</v>
      </c>
      <c r="AB7">
        <v>0</v>
      </c>
      <c r="AC7">
        <v>0</v>
      </c>
      <c r="AD7">
        <v>0</v>
      </c>
      <c r="AE7">
        <v>0</v>
      </c>
      <c r="AF7">
        <v>0</v>
      </c>
      <c r="AG7">
        <v>0</v>
      </c>
      <c r="AH7">
        <v>0</v>
      </c>
    </row>
    <row r="8" spans="1:34" x14ac:dyDescent="0.3">
      <c r="A8" s="680">
        <f ca="1">IF(EDATE($A$4,48)&lt;=EDATE(DATE(LOOKUP(Comparison!$D$3,TimestepID,StartYear),1,1),(LOOKUP(Comparison!$B$6,TimestepID,Duration)-1)),EDATE(A7,12),"")</f>
        <v>47484</v>
      </c>
      <c r="B8" s="1">
        <v>0</v>
      </c>
      <c r="C8" s="1">
        <v>0</v>
      </c>
      <c r="D8" s="1">
        <v>0</v>
      </c>
      <c r="E8">
        <v>1</v>
      </c>
      <c r="F8">
        <v>0</v>
      </c>
      <c r="G8">
        <v>1</v>
      </c>
      <c r="H8">
        <v>0</v>
      </c>
      <c r="I8">
        <v>0</v>
      </c>
      <c r="J8">
        <v>0</v>
      </c>
      <c r="K8">
        <v>0</v>
      </c>
      <c r="L8">
        <v>0</v>
      </c>
      <c r="M8">
        <v>0</v>
      </c>
      <c r="N8">
        <v>0</v>
      </c>
      <c r="O8">
        <v>0</v>
      </c>
      <c r="P8">
        <v>1</v>
      </c>
      <c r="Q8">
        <v>0</v>
      </c>
      <c r="R8">
        <v>0</v>
      </c>
      <c r="S8">
        <v>0</v>
      </c>
      <c r="T8">
        <v>0</v>
      </c>
      <c r="U8">
        <v>0</v>
      </c>
      <c r="V8">
        <v>0</v>
      </c>
      <c r="W8">
        <v>0</v>
      </c>
      <c r="X8">
        <v>0</v>
      </c>
      <c r="Y8">
        <v>0</v>
      </c>
      <c r="Z8">
        <v>0</v>
      </c>
      <c r="AA8">
        <v>0</v>
      </c>
      <c r="AB8">
        <v>0</v>
      </c>
      <c r="AC8">
        <v>0</v>
      </c>
      <c r="AD8">
        <v>0</v>
      </c>
      <c r="AE8">
        <v>0</v>
      </c>
      <c r="AF8">
        <v>0</v>
      </c>
      <c r="AG8">
        <v>0</v>
      </c>
      <c r="AH8">
        <v>0</v>
      </c>
    </row>
    <row r="9" spans="1:34" x14ac:dyDescent="0.3">
      <c r="A9" s="680">
        <f ca="1">IF(EDATE($A$4,48)&lt;=EDATE(DATE(LOOKUP(Comparison!$D$3,TimestepID,StartYear),1,1),(LOOKUP(Comparison!$B$6,TimestepID,Duration)-1)),EDATE(A8,12),"")</f>
        <v>47849</v>
      </c>
      <c r="B9" s="1">
        <v>0</v>
      </c>
      <c r="C9" s="1">
        <v>0</v>
      </c>
      <c r="D9" s="1">
        <v>0</v>
      </c>
      <c r="E9">
        <v>0</v>
      </c>
      <c r="F9">
        <v>0</v>
      </c>
      <c r="G9">
        <v>0</v>
      </c>
      <c r="H9">
        <v>0</v>
      </c>
      <c r="I9">
        <v>0</v>
      </c>
      <c r="J9">
        <v>0</v>
      </c>
      <c r="K9">
        <v>0</v>
      </c>
      <c r="L9">
        <v>0</v>
      </c>
      <c r="M9">
        <v>0</v>
      </c>
      <c r="N9">
        <v>0</v>
      </c>
      <c r="O9">
        <v>0</v>
      </c>
      <c r="P9">
        <v>0</v>
      </c>
      <c r="Q9">
        <v>0</v>
      </c>
      <c r="R9">
        <v>0</v>
      </c>
      <c r="S9">
        <v>0</v>
      </c>
      <c r="T9">
        <v>0</v>
      </c>
      <c r="U9">
        <v>0</v>
      </c>
      <c r="V9">
        <v>0</v>
      </c>
      <c r="W9">
        <v>0</v>
      </c>
      <c r="X9">
        <v>0</v>
      </c>
      <c r="Y9">
        <v>0</v>
      </c>
      <c r="Z9">
        <v>0</v>
      </c>
      <c r="AA9">
        <v>1</v>
      </c>
      <c r="AB9">
        <v>0</v>
      </c>
      <c r="AC9">
        <v>0</v>
      </c>
      <c r="AD9">
        <v>0</v>
      </c>
      <c r="AE9">
        <v>0</v>
      </c>
      <c r="AF9">
        <v>0</v>
      </c>
      <c r="AG9">
        <v>0</v>
      </c>
      <c r="AH9">
        <v>0</v>
      </c>
    </row>
    <row r="10" spans="1:34" x14ac:dyDescent="0.3">
      <c r="A10" s="680">
        <f ca="1">IF(EDATE($A$4,48)&lt;=EDATE(DATE(LOOKUP(Comparison!$D$3,TimestepID,StartYear),1,1),(LOOKUP(Comparison!$B$6,TimestepID,Duration)-1)),EDATE(A9,12),"")</f>
        <v>48214</v>
      </c>
      <c r="B10" s="1"/>
      <c r="C10" s="1"/>
      <c r="D10" s="1"/>
    </row>
    <row r="11" spans="1:34" x14ac:dyDescent="0.3">
      <c r="A11" s="680">
        <f ca="1">IF(EDATE($A$4,48)&lt;=EDATE(DATE(LOOKUP(Comparison!$D$3,TimestepID,StartYear),1,1),(LOOKUP(Comparison!$B$6,TimestepID,Duration)-1)),EDATE(A10,12),"")</f>
        <v>48580</v>
      </c>
      <c r="B11" s="1"/>
      <c r="C11" s="1"/>
      <c r="D11" s="1"/>
    </row>
    <row r="12" spans="1:34" x14ac:dyDescent="0.3">
      <c r="A12" s="680">
        <f ca="1">IF(EDATE($A$4,48)&lt;=EDATE(DATE(LOOKUP(Comparison!$D$3,TimestepID,StartYear),1,1),(LOOKUP(Comparison!$B$6,TimestepID,Duration)-1)),EDATE(A11,12),"")</f>
        <v>48945</v>
      </c>
      <c r="B12" s="1"/>
      <c r="C12" s="1"/>
      <c r="D12" s="1"/>
    </row>
    <row r="13" spans="1:34" x14ac:dyDescent="0.3">
      <c r="A13" s="15"/>
      <c r="B13" s="1"/>
      <c r="C13" s="1"/>
      <c r="D13" s="1"/>
    </row>
    <row r="14" spans="1:34" x14ac:dyDescent="0.3">
      <c r="A14" s="15"/>
      <c r="B14" s="1"/>
      <c r="C14" s="1"/>
      <c r="D14" s="1"/>
    </row>
    <row r="15" spans="1:34" x14ac:dyDescent="0.3">
      <c r="A15" s="15"/>
      <c r="B15" s="1"/>
      <c r="C15" s="1"/>
      <c r="D15" s="1"/>
    </row>
    <row r="16" spans="1:34" x14ac:dyDescent="0.3">
      <c r="A16" s="15"/>
      <c r="B16" s="1"/>
      <c r="C16" s="1"/>
      <c r="D16" s="1"/>
    </row>
    <row r="17" spans="1:4" x14ac:dyDescent="0.3">
      <c r="A17" s="15"/>
      <c r="B17" s="1"/>
      <c r="C17" s="1"/>
      <c r="D17" s="1"/>
    </row>
    <row r="18" spans="1:4" x14ac:dyDescent="0.3">
      <c r="A18" s="15"/>
      <c r="B18" s="1"/>
      <c r="C18" s="1"/>
      <c r="D18" s="1"/>
    </row>
    <row r="19" spans="1:4" x14ac:dyDescent="0.3">
      <c r="A19" s="15"/>
      <c r="B19" s="1"/>
      <c r="C19" s="1"/>
      <c r="D19" s="1"/>
    </row>
    <row r="20" spans="1:4" x14ac:dyDescent="0.3">
      <c r="A20" s="15"/>
      <c r="B20" s="1"/>
      <c r="C20" s="1"/>
      <c r="D20" s="1"/>
    </row>
    <row r="21" spans="1:4" x14ac:dyDescent="0.3">
      <c r="A21" s="15"/>
      <c r="B21" s="1"/>
      <c r="C21" s="1"/>
      <c r="D21" s="1"/>
    </row>
    <row r="22" spans="1:4" x14ac:dyDescent="0.3">
      <c r="A22" s="15"/>
      <c r="B22" s="1"/>
      <c r="C22" s="1"/>
      <c r="D22" s="1"/>
    </row>
    <row r="23" spans="1:4" x14ac:dyDescent="0.3">
      <c r="A23" s="15"/>
      <c r="B23" s="1"/>
      <c r="C23" s="1"/>
      <c r="D23" s="1"/>
    </row>
    <row r="24" spans="1:4" x14ac:dyDescent="0.3">
      <c r="A24" s="15"/>
      <c r="B24" s="1"/>
      <c r="C24" s="1"/>
      <c r="D24" s="1"/>
    </row>
    <row r="25" spans="1:4" x14ac:dyDescent="0.3">
      <c r="A25" s="15"/>
      <c r="B25" s="1"/>
      <c r="C25" s="1"/>
      <c r="D25" s="1"/>
    </row>
    <row r="26" spans="1:4" x14ac:dyDescent="0.3">
      <c r="A26" s="15"/>
      <c r="B26" s="1"/>
      <c r="C26" s="1"/>
      <c r="D26" s="1"/>
    </row>
    <row r="27" spans="1:4" x14ac:dyDescent="0.3">
      <c r="A27" s="15"/>
      <c r="B27" s="1"/>
      <c r="C27" s="1"/>
      <c r="D27" s="1"/>
    </row>
    <row r="28" spans="1:4" x14ac:dyDescent="0.3">
      <c r="A28" s="15"/>
      <c r="B28" s="1"/>
      <c r="C28" s="1"/>
      <c r="D28" s="1"/>
    </row>
    <row r="29" spans="1:4" x14ac:dyDescent="0.3">
      <c r="A29" s="15"/>
      <c r="B29" s="1"/>
      <c r="C29" s="1"/>
      <c r="D29" s="1"/>
    </row>
    <row r="30" spans="1:4" x14ac:dyDescent="0.3">
      <c r="A30" s="15"/>
      <c r="B30" s="1"/>
      <c r="C30" s="1"/>
      <c r="D30" s="1"/>
    </row>
    <row r="31" spans="1:4" x14ac:dyDescent="0.3">
      <c r="A31" s="15"/>
      <c r="B31" s="1"/>
      <c r="C31" s="1"/>
      <c r="D31" s="1"/>
    </row>
    <row r="32" spans="1:4" x14ac:dyDescent="0.3">
      <c r="A32" s="15"/>
      <c r="B32" s="1"/>
      <c r="C32" s="1"/>
      <c r="D32" s="1"/>
    </row>
    <row r="33" spans="1:4" x14ac:dyDescent="0.3">
      <c r="A33" s="15"/>
      <c r="B33" s="1"/>
      <c r="C33" s="1"/>
      <c r="D33" s="1"/>
    </row>
    <row r="34" spans="1:4" x14ac:dyDescent="0.3">
      <c r="A34" s="15"/>
      <c r="B34" s="1"/>
      <c r="C34" s="1"/>
      <c r="D34" s="1"/>
    </row>
    <row r="35" spans="1:4" x14ac:dyDescent="0.3">
      <c r="A35" s="15"/>
      <c r="B35" s="1"/>
      <c r="C35" s="1"/>
      <c r="D35" s="1"/>
    </row>
    <row r="36" spans="1:4" x14ac:dyDescent="0.3">
      <c r="A36" s="15"/>
      <c r="B36" s="1"/>
      <c r="C36" s="1"/>
      <c r="D36" s="1"/>
    </row>
    <row r="37" spans="1:4" x14ac:dyDescent="0.3">
      <c r="A37" s="15"/>
      <c r="B37" s="1"/>
      <c r="C37" s="1"/>
      <c r="D37" s="1"/>
    </row>
    <row r="38" spans="1:4" x14ac:dyDescent="0.3">
      <c r="A38" s="15"/>
      <c r="B38" s="1"/>
      <c r="C38" s="1"/>
      <c r="D38" s="1"/>
    </row>
    <row r="39" spans="1:4" x14ac:dyDescent="0.3">
      <c r="A39" s="15"/>
      <c r="B39" s="1"/>
      <c r="C39" s="1"/>
      <c r="D39" s="1"/>
    </row>
    <row r="40" spans="1:4" x14ac:dyDescent="0.3">
      <c r="A40" s="15"/>
      <c r="B40" s="1"/>
      <c r="C40" s="1"/>
      <c r="D40" s="1"/>
    </row>
    <row r="41" spans="1:4" x14ac:dyDescent="0.3">
      <c r="A41" s="15"/>
      <c r="B41" s="1"/>
      <c r="C41" s="1"/>
      <c r="D41" s="1"/>
    </row>
    <row r="42" spans="1:4" x14ac:dyDescent="0.3">
      <c r="A42" s="15"/>
      <c r="B42" s="1"/>
      <c r="C42" s="1"/>
      <c r="D42" s="1"/>
    </row>
    <row r="43" spans="1:4" x14ac:dyDescent="0.3">
      <c r="A43" s="15"/>
      <c r="B43" s="1"/>
      <c r="C43" s="1"/>
      <c r="D43" s="1"/>
    </row>
    <row r="44" spans="1:4" x14ac:dyDescent="0.3">
      <c r="A44" s="15"/>
      <c r="B44" s="1"/>
      <c r="C44" s="1"/>
      <c r="D44" s="1"/>
    </row>
    <row r="45" spans="1:4" x14ac:dyDescent="0.3">
      <c r="A45" s="15"/>
      <c r="B45" s="1"/>
      <c r="C45" s="1"/>
      <c r="D45" s="1"/>
    </row>
    <row r="46" spans="1:4" x14ac:dyDescent="0.3">
      <c r="A46" s="15"/>
      <c r="B46" s="1"/>
      <c r="C46" s="1"/>
      <c r="D46" s="1"/>
    </row>
    <row r="47" spans="1:4" x14ac:dyDescent="0.3">
      <c r="A47" s="15"/>
      <c r="B47" s="1"/>
      <c r="C47" s="1"/>
      <c r="D47" s="1"/>
    </row>
    <row r="48" spans="1:4" x14ac:dyDescent="0.3">
      <c r="A48" s="15"/>
      <c r="B48" s="1"/>
      <c r="C48" s="1"/>
      <c r="D48" s="1"/>
    </row>
    <row r="49" spans="1:4" x14ac:dyDescent="0.3">
      <c r="A49" s="15"/>
      <c r="B49" s="1"/>
      <c r="C49" s="1"/>
      <c r="D49" s="1"/>
    </row>
    <row r="50" spans="1:4" x14ac:dyDescent="0.3">
      <c r="A50" s="15"/>
      <c r="B50" s="1"/>
      <c r="C50" s="1"/>
      <c r="D50" s="1"/>
    </row>
    <row r="51" spans="1:4" x14ac:dyDescent="0.3">
      <c r="A51" s="15"/>
      <c r="B51" s="1"/>
      <c r="C51" s="1"/>
      <c r="D51" s="1"/>
    </row>
    <row r="52" spans="1:4" x14ac:dyDescent="0.3">
      <c r="A52" s="15"/>
      <c r="B52" s="1"/>
      <c r="C52" s="1"/>
      <c r="D52" s="1"/>
    </row>
    <row r="53" spans="1:4" x14ac:dyDescent="0.3">
      <c r="A53" s="15"/>
      <c r="B53" s="1"/>
      <c r="C53" s="1"/>
      <c r="D53" s="1"/>
    </row>
    <row r="54" spans="1:4" x14ac:dyDescent="0.3">
      <c r="A54" s="15"/>
      <c r="B54" s="1"/>
      <c r="C54" s="1"/>
      <c r="D54" s="1"/>
    </row>
    <row r="55" spans="1:4" x14ac:dyDescent="0.3">
      <c r="A55" s="15"/>
      <c r="B55" s="1"/>
      <c r="C55" s="1"/>
      <c r="D55" s="1"/>
    </row>
    <row r="56" spans="1:4" x14ac:dyDescent="0.3">
      <c r="A56" s="15"/>
      <c r="B56" s="1"/>
      <c r="C56" s="1"/>
      <c r="D56" s="1"/>
    </row>
    <row r="57" spans="1:4" x14ac:dyDescent="0.3">
      <c r="A57" s="15"/>
      <c r="B57" s="1"/>
      <c r="C57" s="1"/>
      <c r="D57" s="1"/>
    </row>
    <row r="58" spans="1:4" x14ac:dyDescent="0.3">
      <c r="A58" s="15"/>
      <c r="B58" s="1"/>
      <c r="C58" s="1"/>
      <c r="D58" s="1"/>
    </row>
    <row r="59" spans="1:4" x14ac:dyDescent="0.3">
      <c r="A59" s="15"/>
      <c r="B59" s="1"/>
      <c r="C59" s="1"/>
      <c r="D59" s="1"/>
    </row>
    <row r="60" spans="1:4" x14ac:dyDescent="0.3">
      <c r="A60" s="15"/>
      <c r="B60" s="1"/>
      <c r="C60" s="1"/>
      <c r="D60" s="1"/>
    </row>
    <row r="61" spans="1:4" x14ac:dyDescent="0.3">
      <c r="A61" s="15"/>
      <c r="B61" s="1"/>
      <c r="C61" s="1"/>
      <c r="D61" s="1"/>
    </row>
    <row r="62" spans="1:4" x14ac:dyDescent="0.3">
      <c r="A62" s="15"/>
      <c r="B62" s="1"/>
      <c r="C62" s="1"/>
      <c r="D62" s="1"/>
    </row>
    <row r="63" spans="1:4" x14ac:dyDescent="0.3">
      <c r="A63" s="15"/>
      <c r="B63" s="1"/>
      <c r="C63" s="1"/>
      <c r="D63" s="1"/>
    </row>
    <row r="64" spans="1:4" x14ac:dyDescent="0.3">
      <c r="A64" s="15"/>
      <c r="B64" s="1"/>
      <c r="C64" s="1"/>
      <c r="D64" s="1"/>
    </row>
    <row r="65" spans="1:4" x14ac:dyDescent="0.3">
      <c r="A65" s="15"/>
      <c r="B65" s="1"/>
      <c r="C65" s="1"/>
      <c r="D65" s="1"/>
    </row>
    <row r="66" spans="1:4" x14ac:dyDescent="0.3">
      <c r="A66" s="15"/>
      <c r="B66" s="1"/>
      <c r="C66" s="1"/>
      <c r="D66" s="1"/>
    </row>
    <row r="67" spans="1:4" x14ac:dyDescent="0.3">
      <c r="A67" s="15"/>
      <c r="B67" s="1"/>
      <c r="C67" s="1"/>
      <c r="D67" s="1"/>
    </row>
    <row r="68" spans="1:4" x14ac:dyDescent="0.3">
      <c r="A68" s="15">
        <f ca="1">Exceedance!U68</f>
        <v>48092</v>
      </c>
      <c r="B68" s="1"/>
      <c r="C68" s="1"/>
      <c r="D68" s="1"/>
    </row>
    <row r="69" spans="1:4" x14ac:dyDescent="0.3">
      <c r="A69" s="15" t="str">
        <f ca="1">Exceedance!U69</f>
        <v/>
      </c>
      <c r="B69" s="1"/>
      <c r="C69" s="1"/>
      <c r="D69" s="1"/>
    </row>
    <row r="70" spans="1:4" x14ac:dyDescent="0.3">
      <c r="A70" s="15" t="str">
        <f ca="1">Exceedance!U70</f>
        <v/>
      </c>
      <c r="B70" s="1"/>
      <c r="C70" s="1"/>
      <c r="D70" s="1"/>
    </row>
    <row r="71" spans="1:4" x14ac:dyDescent="0.3">
      <c r="A71" s="15" t="str">
        <f ca="1">Exceedance!U71</f>
        <v/>
      </c>
      <c r="B71" s="1"/>
      <c r="C71" s="1"/>
      <c r="D71" s="1"/>
    </row>
    <row r="72" spans="1:4" x14ac:dyDescent="0.3">
      <c r="A72" s="15" t="str">
        <f ca="1">Exceedance!U72</f>
        <v/>
      </c>
      <c r="B72" s="1"/>
      <c r="C72" s="1"/>
      <c r="D72" s="1"/>
    </row>
    <row r="73" spans="1:4" x14ac:dyDescent="0.3">
      <c r="A73" s="15" t="str">
        <f ca="1">Exceedance!U73</f>
        <v/>
      </c>
      <c r="B73" s="1"/>
      <c r="C73" s="1"/>
      <c r="D73" s="1"/>
    </row>
    <row r="74" spans="1:4" x14ac:dyDescent="0.3">
      <c r="A74" s="15" t="str">
        <f ca="1">Exceedance!U74</f>
        <v/>
      </c>
      <c r="B74" s="1"/>
      <c r="C74" s="1"/>
      <c r="D74" s="1"/>
    </row>
    <row r="75" spans="1:4" x14ac:dyDescent="0.3">
      <c r="A75" s="15" t="str">
        <f ca="1">Exceedance!U75</f>
        <v/>
      </c>
      <c r="B75" s="1"/>
      <c r="C75" s="1"/>
      <c r="D75" s="1"/>
    </row>
    <row r="76" spans="1:4" x14ac:dyDescent="0.3">
      <c r="A76" s="15" t="str">
        <f ca="1">Exceedance!U76</f>
        <v/>
      </c>
      <c r="B76" s="1"/>
      <c r="C76" s="1"/>
      <c r="D76" s="1"/>
    </row>
    <row r="77" spans="1:4" x14ac:dyDescent="0.3">
      <c r="A77" s="15" t="str">
        <f ca="1">Exceedance!U77</f>
        <v/>
      </c>
      <c r="B77" s="1"/>
      <c r="C77" s="1"/>
      <c r="D77" s="1"/>
    </row>
    <row r="78" spans="1:4" x14ac:dyDescent="0.3">
      <c r="A78" s="15" t="str">
        <f ca="1">Exceedance!U78</f>
        <v/>
      </c>
      <c r="B78" s="1"/>
      <c r="C78" s="1"/>
      <c r="D78" s="1"/>
    </row>
    <row r="79" spans="1:4" x14ac:dyDescent="0.3">
      <c r="A79" s="15" t="str">
        <f ca="1">Exceedance!U79</f>
        <v/>
      </c>
      <c r="B79" s="1"/>
      <c r="C79" s="1"/>
      <c r="D79" s="1"/>
    </row>
    <row r="80" spans="1:4" x14ac:dyDescent="0.3">
      <c r="A80" s="15" t="str">
        <f ca="1">Exceedance!U80</f>
        <v/>
      </c>
      <c r="B80" s="1"/>
      <c r="C80" s="1"/>
      <c r="D80" s="1"/>
    </row>
    <row r="81" spans="1:4" x14ac:dyDescent="0.3">
      <c r="A81" s="15" t="str">
        <f ca="1">Exceedance!U81</f>
        <v/>
      </c>
      <c r="B81" s="1"/>
      <c r="C81" s="1"/>
      <c r="D81" s="1"/>
    </row>
    <row r="82" spans="1:4" x14ac:dyDescent="0.3">
      <c r="A82" s="15" t="str">
        <f ca="1">Exceedance!U82</f>
        <v/>
      </c>
      <c r="B82" s="1"/>
      <c r="C82" s="1"/>
      <c r="D82" s="1"/>
    </row>
    <row r="83" spans="1:4" x14ac:dyDescent="0.3">
      <c r="A83" s="15" t="str">
        <f ca="1">Exceedance!U83</f>
        <v/>
      </c>
      <c r="B83" s="1"/>
      <c r="C83" s="1"/>
      <c r="D83" s="1"/>
    </row>
    <row r="84" spans="1:4" x14ac:dyDescent="0.3">
      <c r="A84" s="15" t="str">
        <f ca="1">Exceedance!U84</f>
        <v/>
      </c>
      <c r="B84" s="1"/>
      <c r="C84" s="1"/>
      <c r="D84" s="1"/>
    </row>
    <row r="85" spans="1:4" x14ac:dyDescent="0.3">
      <c r="A85" s="15" t="str">
        <f ca="1">Exceedance!U85</f>
        <v/>
      </c>
      <c r="B85" s="1"/>
      <c r="C85" s="1"/>
      <c r="D85" s="1"/>
    </row>
    <row r="86" spans="1:4" x14ac:dyDescent="0.3">
      <c r="A86" s="15" t="str">
        <f ca="1">Exceedance!U86</f>
        <v/>
      </c>
      <c r="B86" s="1"/>
      <c r="C86" s="1"/>
      <c r="D86" s="1"/>
    </row>
    <row r="87" spans="1:4" x14ac:dyDescent="0.3">
      <c r="A87" s="15" t="str">
        <f ca="1">Exceedance!U87</f>
        <v/>
      </c>
      <c r="B87" s="1"/>
      <c r="C87" s="1"/>
      <c r="D87" s="1"/>
    </row>
    <row r="88" spans="1:4" x14ac:dyDescent="0.3">
      <c r="A88" s="15" t="str">
        <f ca="1">Exceedance!U88</f>
        <v/>
      </c>
      <c r="B88" s="1"/>
      <c r="C88" s="1"/>
      <c r="D88" s="1"/>
    </row>
    <row r="89" spans="1:4" x14ac:dyDescent="0.3">
      <c r="A89" s="15" t="str">
        <f ca="1">Exceedance!U89</f>
        <v/>
      </c>
      <c r="B89" s="1"/>
      <c r="C89" s="1"/>
      <c r="D89" s="1"/>
    </row>
    <row r="90" spans="1:4" x14ac:dyDescent="0.3">
      <c r="A90" s="15" t="str">
        <f ca="1">Exceedance!U90</f>
        <v/>
      </c>
      <c r="B90" s="1"/>
      <c r="C90" s="1"/>
      <c r="D90" s="1"/>
    </row>
    <row r="91" spans="1:4" x14ac:dyDescent="0.3">
      <c r="A91" s="15" t="str">
        <f ca="1">Exceedance!U91</f>
        <v/>
      </c>
      <c r="B91" s="1"/>
      <c r="C91" s="1"/>
      <c r="D91" s="1"/>
    </row>
    <row r="92" spans="1:4" x14ac:dyDescent="0.3">
      <c r="A92" s="15" t="str">
        <f ca="1">Exceedance!U92</f>
        <v/>
      </c>
      <c r="B92" s="1"/>
      <c r="C92" s="1"/>
      <c r="D92" s="1"/>
    </row>
    <row r="93" spans="1:4" x14ac:dyDescent="0.3">
      <c r="A93" s="15" t="str">
        <f ca="1">Exceedance!U93</f>
        <v/>
      </c>
      <c r="B93" s="1"/>
      <c r="C93" s="1"/>
      <c r="D93" s="1"/>
    </row>
    <row r="94" spans="1:4" x14ac:dyDescent="0.3">
      <c r="A94" s="15" t="str">
        <f ca="1">Exceedance!U94</f>
        <v/>
      </c>
      <c r="B94" s="1"/>
      <c r="C94" s="1"/>
      <c r="D94" s="1"/>
    </row>
    <row r="95" spans="1:4" x14ac:dyDescent="0.3">
      <c r="A95" s="15" t="str">
        <f ca="1">Exceedance!U95</f>
        <v/>
      </c>
      <c r="B95" s="1"/>
      <c r="C95" s="1"/>
      <c r="D95" s="1"/>
    </row>
    <row r="96" spans="1:4" x14ac:dyDescent="0.3">
      <c r="A96" s="15" t="str">
        <f ca="1">Exceedance!U96</f>
        <v/>
      </c>
      <c r="B96" s="1"/>
      <c r="C96" s="1"/>
      <c r="D96" s="1"/>
    </row>
    <row r="97" spans="1:4" x14ac:dyDescent="0.3">
      <c r="A97" s="15" t="str">
        <f ca="1">Exceedance!U97</f>
        <v/>
      </c>
      <c r="B97" s="1"/>
      <c r="C97" s="1"/>
      <c r="D97" s="1"/>
    </row>
    <row r="98" spans="1:4" x14ac:dyDescent="0.3">
      <c r="A98" s="15" t="str">
        <f ca="1">Exceedance!U98</f>
        <v/>
      </c>
      <c r="B98" s="1"/>
      <c r="C98" s="1"/>
      <c r="D98" s="1"/>
    </row>
    <row r="99" spans="1:4" x14ac:dyDescent="0.3">
      <c r="A99" s="15" t="str">
        <f ca="1">Exceedance!U99</f>
        <v/>
      </c>
      <c r="B99" s="1"/>
      <c r="C99" s="1"/>
      <c r="D99" s="1"/>
    </row>
    <row r="100" spans="1:4" x14ac:dyDescent="0.3">
      <c r="A100" s="15"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E1:AE1"/>
  </mergeCells>
  <pageMargins left="0.7" right="0.7" top="0.75" bottom="0.75" header="0.3" footer="0.3"/>
  <pageSetup orientation="portrait" horizontalDpi="4294967295" verticalDpi="4294967295" r:id="rId1"/>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500-000000000000}">
  <sheetPr codeName="Sheet125">
    <tabColor theme="9" tint="0.39997558519241921"/>
  </sheetPr>
  <dimension ref="A1:AH175"/>
  <sheetViews>
    <sheetView workbookViewId="0">
      <selection activeCell="B4" sqref="B4:AQ175"/>
    </sheetView>
  </sheetViews>
  <sheetFormatPr defaultColWidth="9.44140625" defaultRowHeight="14.4" x14ac:dyDescent="0.3"/>
  <cols>
    <col min="1" max="1" width="14.44140625" style="81" bestFit="1" customWidth="1"/>
    <col min="2" max="4" width="9.44140625" style="185"/>
  </cols>
  <sheetData>
    <row r="1" spans="1:34" s="81" customFormat="1" x14ac:dyDescent="0.3">
      <c r="A1" s="12"/>
      <c r="B1" s="81" t="s">
        <v>773</v>
      </c>
      <c r="E1" s="858" t="s">
        <v>773</v>
      </c>
      <c r="F1" s="858"/>
      <c r="G1" s="858"/>
      <c r="H1" s="858"/>
      <c r="I1" s="858"/>
      <c r="J1" s="858"/>
      <c r="K1" s="858"/>
      <c r="L1" s="858"/>
      <c r="M1" s="858"/>
      <c r="N1" s="858"/>
      <c r="O1" s="858"/>
      <c r="P1" s="858"/>
      <c r="Q1" s="858"/>
      <c r="R1" s="858"/>
      <c r="S1" s="858"/>
      <c r="T1" s="858"/>
      <c r="U1" s="858"/>
      <c r="V1" s="858"/>
      <c r="W1" s="858"/>
      <c r="X1" s="858"/>
      <c r="Y1" s="858"/>
      <c r="Z1" s="858"/>
      <c r="AA1" s="858"/>
      <c r="AB1" s="858"/>
      <c r="AC1" s="858"/>
      <c r="AD1" s="858"/>
      <c r="AE1" s="858"/>
    </row>
    <row r="2" spans="1:34" s="81" customFormat="1" x14ac:dyDescent="0.3">
      <c r="A2" s="12"/>
      <c r="B2" s="81" t="s">
        <v>288</v>
      </c>
      <c r="C2" s="81" t="s">
        <v>287</v>
      </c>
      <c r="D2" s="81" t="s">
        <v>289</v>
      </c>
      <c r="E2" s="81">
        <v>1991</v>
      </c>
      <c r="F2" s="81">
        <v>1992</v>
      </c>
      <c r="G2" s="81">
        <v>1993</v>
      </c>
      <c r="H2" s="81">
        <v>1994</v>
      </c>
      <c r="I2" s="81">
        <v>1995</v>
      </c>
      <c r="J2" s="81">
        <v>1996</v>
      </c>
      <c r="K2" s="81">
        <v>1997</v>
      </c>
      <c r="L2" s="81">
        <v>1998</v>
      </c>
      <c r="M2" s="81">
        <v>1999</v>
      </c>
      <c r="N2" s="81">
        <v>2000</v>
      </c>
      <c r="O2" s="81">
        <v>2001</v>
      </c>
      <c r="P2" s="81">
        <v>2002</v>
      </c>
      <c r="Q2" s="81">
        <v>2003</v>
      </c>
      <c r="R2" s="81">
        <v>2004</v>
      </c>
      <c r="S2" s="81">
        <v>2005</v>
      </c>
      <c r="T2" s="81">
        <v>2006</v>
      </c>
      <c r="U2" s="81">
        <v>2007</v>
      </c>
      <c r="V2" s="81">
        <v>2008</v>
      </c>
      <c r="W2" s="81">
        <v>2009</v>
      </c>
      <c r="X2" s="81">
        <v>2010</v>
      </c>
      <c r="Y2" s="81">
        <v>2011</v>
      </c>
      <c r="Z2" s="81">
        <v>2012</v>
      </c>
      <c r="AA2" s="81">
        <v>2013</v>
      </c>
      <c r="AB2" s="81">
        <v>2014</v>
      </c>
      <c r="AC2" s="81">
        <v>2015</v>
      </c>
      <c r="AD2" s="81">
        <v>2016</v>
      </c>
      <c r="AE2" s="81">
        <v>2017</v>
      </c>
      <c r="AF2" s="81">
        <v>2018</v>
      </c>
      <c r="AG2" s="81">
        <v>2019</v>
      </c>
      <c r="AH2" s="81">
        <v>2020</v>
      </c>
    </row>
    <row r="3" spans="1:34" s="14" customFormat="1" x14ac:dyDescent="0.3">
      <c r="A3" s="13"/>
      <c r="B3" s="14" t="s">
        <v>323</v>
      </c>
      <c r="C3" s="14" t="s">
        <v>324</v>
      </c>
      <c r="D3" s="14" t="s">
        <v>325</v>
      </c>
      <c r="E3" s="14" t="s">
        <v>326</v>
      </c>
      <c r="F3" s="14" t="s">
        <v>327</v>
      </c>
      <c r="G3" s="14" t="s">
        <v>328</v>
      </c>
      <c r="H3" s="14" t="s">
        <v>329</v>
      </c>
      <c r="I3" s="14" t="s">
        <v>330</v>
      </c>
      <c r="J3" s="14" t="s">
        <v>331</v>
      </c>
      <c r="K3" s="14" t="s">
        <v>332</v>
      </c>
      <c r="L3" s="14" t="s">
        <v>333</v>
      </c>
      <c r="M3" s="14" t="s">
        <v>334</v>
      </c>
      <c r="N3" s="14" t="s">
        <v>335</v>
      </c>
      <c r="O3" s="14" t="s">
        <v>336</v>
      </c>
      <c r="P3" s="14" t="s">
        <v>337</v>
      </c>
      <c r="Q3" s="14" t="s">
        <v>338</v>
      </c>
      <c r="R3" s="14" t="s">
        <v>339</v>
      </c>
      <c r="S3" s="14" t="s">
        <v>340</v>
      </c>
      <c r="T3" s="14" t="s">
        <v>341</v>
      </c>
      <c r="U3" s="14" t="s">
        <v>342</v>
      </c>
      <c r="V3" s="14" t="s">
        <v>343</v>
      </c>
      <c r="W3" s="14" t="s">
        <v>344</v>
      </c>
      <c r="X3" s="14" t="s">
        <v>345</v>
      </c>
      <c r="Y3" s="14" t="s">
        <v>346</v>
      </c>
      <c r="Z3" s="14" t="s">
        <v>347</v>
      </c>
      <c r="AA3" s="14" t="s">
        <v>348</v>
      </c>
      <c r="AB3" s="14" t="s">
        <v>349</v>
      </c>
      <c r="AC3" s="14" t="s">
        <v>350</v>
      </c>
      <c r="AD3" s="14" t="s">
        <v>351</v>
      </c>
      <c r="AE3" s="14" t="s">
        <v>352</v>
      </c>
      <c r="AF3" s="14" t="s">
        <v>353</v>
      </c>
      <c r="AG3" s="14" t="s">
        <v>354</v>
      </c>
      <c r="AH3" s="14" t="s">
        <v>355</v>
      </c>
    </row>
    <row r="4" spans="1:34" x14ac:dyDescent="0.3">
      <c r="A4" s="680">
        <f ca="1">DATE(LOOKUP(Comparison!$D$3,TimestepID,StartYear),1,1)</f>
        <v>46023</v>
      </c>
      <c r="B4" s="1">
        <v>0</v>
      </c>
      <c r="C4" s="1">
        <v>0</v>
      </c>
      <c r="D4" s="1">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row>
    <row r="5" spans="1:34" x14ac:dyDescent="0.3">
      <c r="A5" s="680">
        <f ca="1">IF(EDATE($A$4,12)&lt;=EDATE(DATE(LOOKUP(Comparison!$D$3,TimestepID,StartYear),1,1),(LOOKUP(Comparison!$B$6,TimestepID,Duration)-1)),EDATE(A4,12),"")</f>
        <v>46388</v>
      </c>
      <c r="B5" s="1">
        <v>0</v>
      </c>
      <c r="C5" s="1">
        <v>0</v>
      </c>
      <c r="D5" s="1">
        <v>0</v>
      </c>
      <c r="E5">
        <v>0</v>
      </c>
      <c r="F5">
        <v>0</v>
      </c>
      <c r="G5">
        <v>0</v>
      </c>
      <c r="H5">
        <v>0</v>
      </c>
      <c r="I5">
        <v>1</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row>
    <row r="6" spans="1:34" x14ac:dyDescent="0.3">
      <c r="A6" s="680">
        <f ca="1">IF(EDATE($A$4,24)&lt;=EDATE(DATE(LOOKUP(Comparison!$D$3,TimestepID,StartYear),12,31),(LOOKUP(Comparison!$B$6,TimestepID,Duration)-1)),EDATE(A5,12),"")</f>
        <v>46753</v>
      </c>
      <c r="B6" s="1">
        <v>1</v>
      </c>
      <c r="C6" s="1">
        <v>0</v>
      </c>
      <c r="D6" s="1">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row>
    <row r="7" spans="1:34" x14ac:dyDescent="0.3">
      <c r="A7" s="680">
        <f ca="1">IF(EDATE($A$4,36)&lt;=EDATE(DATE(LOOKUP(Comparison!$D$3,TimestepID,StartYear),1,1),(LOOKUP(Comparison!$B$6,TimestepID,Duration)-1)),EDATE(A6,12),"")</f>
        <v>47119</v>
      </c>
      <c r="B7" s="1">
        <v>0</v>
      </c>
      <c r="C7" s="1">
        <v>0</v>
      </c>
      <c r="D7" s="1">
        <v>0</v>
      </c>
      <c r="E7">
        <v>0</v>
      </c>
      <c r="F7">
        <v>1</v>
      </c>
      <c r="G7">
        <v>1</v>
      </c>
      <c r="H7">
        <v>1</v>
      </c>
      <c r="I7">
        <v>0</v>
      </c>
      <c r="J7">
        <v>0</v>
      </c>
      <c r="K7">
        <v>0</v>
      </c>
      <c r="L7">
        <v>0</v>
      </c>
      <c r="M7">
        <v>0</v>
      </c>
      <c r="N7">
        <v>0</v>
      </c>
      <c r="O7">
        <v>0</v>
      </c>
      <c r="P7">
        <v>0</v>
      </c>
      <c r="Q7">
        <v>1</v>
      </c>
      <c r="R7">
        <v>0</v>
      </c>
      <c r="S7">
        <v>0</v>
      </c>
      <c r="T7">
        <v>0</v>
      </c>
      <c r="U7">
        <v>0</v>
      </c>
      <c r="V7">
        <v>0</v>
      </c>
      <c r="W7">
        <v>1</v>
      </c>
      <c r="X7">
        <v>0</v>
      </c>
      <c r="Y7">
        <v>0</v>
      </c>
      <c r="Z7">
        <v>0</v>
      </c>
      <c r="AA7">
        <v>0</v>
      </c>
      <c r="AB7">
        <v>0</v>
      </c>
      <c r="AC7">
        <v>1</v>
      </c>
      <c r="AD7">
        <v>0</v>
      </c>
      <c r="AE7">
        <v>0</v>
      </c>
      <c r="AF7">
        <v>0</v>
      </c>
      <c r="AG7">
        <v>0</v>
      </c>
      <c r="AH7">
        <v>0</v>
      </c>
    </row>
    <row r="8" spans="1:34" x14ac:dyDescent="0.3">
      <c r="A8" s="680">
        <f ca="1">IF(EDATE($A$4,48)&lt;=EDATE(DATE(LOOKUP(Comparison!$D$3,TimestepID,StartYear),1,1),(LOOKUP(Comparison!$B$6,TimestepID,Duration)-1)),EDATE(A7,12),"")</f>
        <v>47484</v>
      </c>
      <c r="B8" s="1">
        <v>0</v>
      </c>
      <c r="C8" s="1">
        <v>0</v>
      </c>
      <c r="D8" s="1">
        <v>0</v>
      </c>
      <c r="E8">
        <v>0</v>
      </c>
      <c r="F8">
        <v>1</v>
      </c>
      <c r="G8">
        <v>0</v>
      </c>
      <c r="H8">
        <v>0</v>
      </c>
      <c r="I8">
        <v>1</v>
      </c>
      <c r="J8">
        <v>0</v>
      </c>
      <c r="K8">
        <v>0</v>
      </c>
      <c r="L8">
        <v>0</v>
      </c>
      <c r="M8">
        <v>0</v>
      </c>
      <c r="N8">
        <v>0</v>
      </c>
      <c r="O8">
        <v>0</v>
      </c>
      <c r="P8">
        <v>0</v>
      </c>
      <c r="Q8">
        <v>0</v>
      </c>
      <c r="R8">
        <v>0</v>
      </c>
      <c r="S8">
        <v>0</v>
      </c>
      <c r="T8">
        <v>0</v>
      </c>
      <c r="U8">
        <v>0</v>
      </c>
      <c r="V8">
        <v>1</v>
      </c>
      <c r="W8">
        <v>0</v>
      </c>
      <c r="X8">
        <v>0</v>
      </c>
      <c r="Y8">
        <v>0</v>
      </c>
      <c r="Z8">
        <v>0</v>
      </c>
      <c r="AA8">
        <v>0</v>
      </c>
      <c r="AB8">
        <v>0</v>
      </c>
      <c r="AC8">
        <v>0</v>
      </c>
      <c r="AD8">
        <v>1</v>
      </c>
      <c r="AE8">
        <v>0</v>
      </c>
      <c r="AF8">
        <v>0</v>
      </c>
      <c r="AG8">
        <v>0</v>
      </c>
      <c r="AH8">
        <v>1</v>
      </c>
    </row>
    <row r="9" spans="1:34" x14ac:dyDescent="0.3">
      <c r="A9" s="680">
        <f ca="1">IF(EDATE($A$4,48)&lt;=EDATE(DATE(LOOKUP(Comparison!$D$3,TimestepID,StartYear),1,1),(LOOKUP(Comparison!$B$6,TimestepID,Duration)-1)),EDATE(A8,12),"")</f>
        <v>47849</v>
      </c>
      <c r="B9" s="1">
        <v>0</v>
      </c>
      <c r="C9" s="1">
        <v>0</v>
      </c>
      <c r="D9" s="1">
        <v>0</v>
      </c>
      <c r="E9">
        <v>0</v>
      </c>
      <c r="F9">
        <v>0</v>
      </c>
      <c r="G9">
        <v>0</v>
      </c>
      <c r="H9">
        <v>0</v>
      </c>
      <c r="I9">
        <v>0</v>
      </c>
      <c r="J9">
        <v>0</v>
      </c>
      <c r="K9">
        <v>0</v>
      </c>
      <c r="L9">
        <v>0</v>
      </c>
      <c r="M9">
        <v>0</v>
      </c>
      <c r="N9">
        <v>0</v>
      </c>
      <c r="O9">
        <v>0</v>
      </c>
      <c r="P9">
        <v>0</v>
      </c>
      <c r="Q9">
        <v>0</v>
      </c>
      <c r="R9">
        <v>0</v>
      </c>
      <c r="S9">
        <v>0</v>
      </c>
      <c r="T9">
        <v>0</v>
      </c>
      <c r="U9">
        <v>0</v>
      </c>
      <c r="V9">
        <v>1</v>
      </c>
      <c r="W9">
        <v>0</v>
      </c>
      <c r="X9">
        <v>0</v>
      </c>
      <c r="Y9">
        <v>0</v>
      </c>
      <c r="Z9">
        <v>0</v>
      </c>
      <c r="AA9">
        <v>0</v>
      </c>
      <c r="AB9">
        <v>0</v>
      </c>
      <c r="AC9">
        <v>0</v>
      </c>
      <c r="AD9">
        <v>0</v>
      </c>
      <c r="AE9">
        <v>0</v>
      </c>
      <c r="AF9">
        <v>0</v>
      </c>
      <c r="AG9">
        <v>0</v>
      </c>
      <c r="AH9">
        <v>0</v>
      </c>
    </row>
    <row r="10" spans="1:34" x14ac:dyDescent="0.3">
      <c r="A10" s="680">
        <f ca="1">IF(EDATE($A$4,48)&lt;=EDATE(DATE(LOOKUP(Comparison!$D$3,TimestepID,StartYear),1,1),(LOOKUP(Comparison!$B$6,TimestepID,Duration)-1)),EDATE(A9,12),"")</f>
        <v>48214</v>
      </c>
      <c r="B10" s="1"/>
      <c r="C10" s="1"/>
      <c r="D10" s="1"/>
    </row>
    <row r="11" spans="1:34" x14ac:dyDescent="0.3">
      <c r="A11" s="680">
        <f ca="1">IF(EDATE($A$4,48)&lt;=EDATE(DATE(LOOKUP(Comparison!$D$3,TimestepID,StartYear),1,1),(LOOKUP(Comparison!$B$6,TimestepID,Duration)-1)),EDATE(A10,12),"")</f>
        <v>48580</v>
      </c>
      <c r="B11" s="1"/>
      <c r="C11" s="1"/>
      <c r="D11" s="1"/>
    </row>
    <row r="12" spans="1:34" x14ac:dyDescent="0.3">
      <c r="A12" s="680">
        <f ca="1">IF(EDATE($A$4,48)&lt;=EDATE(DATE(LOOKUP(Comparison!$D$3,TimestepID,StartYear),1,1),(LOOKUP(Comparison!$B$6,TimestepID,Duration)-1)),EDATE(A11,12),"")</f>
        <v>48945</v>
      </c>
      <c r="B12" s="1"/>
      <c r="C12" s="1"/>
      <c r="D12" s="1"/>
    </row>
    <row r="13" spans="1:34" x14ac:dyDescent="0.3">
      <c r="A13" s="15"/>
      <c r="B13" s="1"/>
      <c r="C13" s="1"/>
      <c r="D13" s="1"/>
    </row>
    <row r="14" spans="1:34" x14ac:dyDescent="0.3">
      <c r="A14" s="15"/>
      <c r="B14" s="1"/>
      <c r="C14" s="1"/>
      <c r="D14" s="1"/>
    </row>
    <row r="15" spans="1:34" x14ac:dyDescent="0.3">
      <c r="A15" s="15"/>
      <c r="B15" s="1"/>
      <c r="C15" s="1"/>
      <c r="D15" s="1"/>
    </row>
    <row r="16" spans="1:34" x14ac:dyDescent="0.3">
      <c r="A16" s="15"/>
      <c r="B16" s="1"/>
      <c r="C16" s="1"/>
      <c r="D16" s="1"/>
    </row>
    <row r="17" spans="1:4" x14ac:dyDescent="0.3">
      <c r="A17" s="15"/>
      <c r="B17" s="1"/>
      <c r="C17" s="1"/>
      <c r="D17" s="1"/>
    </row>
    <row r="18" spans="1:4" x14ac:dyDescent="0.3">
      <c r="A18" s="15"/>
      <c r="B18" s="1"/>
      <c r="C18" s="1"/>
      <c r="D18" s="1"/>
    </row>
    <row r="19" spans="1:4" x14ac:dyDescent="0.3">
      <c r="A19" s="15"/>
      <c r="B19" s="1"/>
      <c r="C19" s="1"/>
      <c r="D19" s="1"/>
    </row>
    <row r="20" spans="1:4" x14ac:dyDescent="0.3">
      <c r="A20" s="15"/>
      <c r="B20" s="1"/>
      <c r="C20" s="1"/>
      <c r="D20" s="1"/>
    </row>
    <row r="21" spans="1:4" x14ac:dyDescent="0.3">
      <c r="A21" s="15"/>
      <c r="B21" s="1"/>
      <c r="C21" s="1"/>
      <c r="D21" s="1"/>
    </row>
    <row r="22" spans="1:4" x14ac:dyDescent="0.3">
      <c r="A22" s="15"/>
      <c r="B22" s="1"/>
      <c r="C22" s="1"/>
      <c r="D22" s="1"/>
    </row>
    <row r="23" spans="1:4" x14ac:dyDescent="0.3">
      <c r="A23" s="15"/>
      <c r="B23" s="1"/>
      <c r="C23" s="1"/>
      <c r="D23" s="1"/>
    </row>
    <row r="24" spans="1:4" x14ac:dyDescent="0.3">
      <c r="A24" s="15"/>
      <c r="B24" s="1"/>
      <c r="C24" s="1"/>
      <c r="D24" s="1"/>
    </row>
    <row r="25" spans="1:4" x14ac:dyDescent="0.3">
      <c r="A25" s="15"/>
      <c r="B25" s="1"/>
      <c r="C25" s="1"/>
      <c r="D25" s="1"/>
    </row>
    <row r="26" spans="1:4" x14ac:dyDescent="0.3">
      <c r="A26" s="15"/>
      <c r="B26" s="1"/>
      <c r="C26" s="1"/>
      <c r="D26" s="1"/>
    </row>
    <row r="27" spans="1:4" x14ac:dyDescent="0.3">
      <c r="A27" s="15"/>
      <c r="B27" s="1"/>
      <c r="C27" s="1"/>
      <c r="D27" s="1"/>
    </row>
    <row r="28" spans="1:4" x14ac:dyDescent="0.3">
      <c r="A28" s="15"/>
      <c r="B28" s="1"/>
      <c r="C28" s="1"/>
      <c r="D28" s="1"/>
    </row>
    <row r="29" spans="1:4" x14ac:dyDescent="0.3">
      <c r="A29" s="15"/>
      <c r="B29" s="1"/>
      <c r="C29" s="1"/>
      <c r="D29" s="1"/>
    </row>
    <row r="30" spans="1:4" x14ac:dyDescent="0.3">
      <c r="A30" s="15"/>
      <c r="B30" s="1"/>
      <c r="C30" s="1"/>
      <c r="D30" s="1"/>
    </row>
    <row r="31" spans="1:4" x14ac:dyDescent="0.3">
      <c r="A31" s="15"/>
      <c r="B31" s="1"/>
      <c r="C31" s="1"/>
      <c r="D31" s="1"/>
    </row>
    <row r="32" spans="1:4" x14ac:dyDescent="0.3">
      <c r="A32" s="15"/>
      <c r="B32" s="1"/>
      <c r="C32" s="1"/>
      <c r="D32" s="1"/>
    </row>
    <row r="33" spans="1:4" x14ac:dyDescent="0.3">
      <c r="A33" s="15"/>
      <c r="B33" s="1"/>
      <c r="C33" s="1"/>
      <c r="D33" s="1"/>
    </row>
    <row r="34" spans="1:4" x14ac:dyDescent="0.3">
      <c r="A34" s="15"/>
      <c r="B34" s="1"/>
      <c r="C34" s="1"/>
      <c r="D34" s="1"/>
    </row>
    <row r="35" spans="1:4" x14ac:dyDescent="0.3">
      <c r="A35" s="15"/>
      <c r="B35" s="1"/>
      <c r="C35" s="1"/>
      <c r="D35" s="1"/>
    </row>
    <row r="36" spans="1:4" x14ac:dyDescent="0.3">
      <c r="A36" s="15"/>
      <c r="B36" s="1"/>
      <c r="C36" s="1"/>
      <c r="D36" s="1"/>
    </row>
    <row r="37" spans="1:4" x14ac:dyDescent="0.3">
      <c r="A37" s="15"/>
      <c r="B37" s="1"/>
      <c r="C37" s="1"/>
      <c r="D37" s="1"/>
    </row>
    <row r="38" spans="1:4" x14ac:dyDescent="0.3">
      <c r="A38" s="15"/>
      <c r="B38" s="1"/>
      <c r="C38" s="1"/>
      <c r="D38" s="1"/>
    </row>
    <row r="39" spans="1:4" x14ac:dyDescent="0.3">
      <c r="A39" s="15"/>
      <c r="B39" s="1"/>
      <c r="C39" s="1"/>
      <c r="D39" s="1"/>
    </row>
    <row r="40" spans="1:4" x14ac:dyDescent="0.3">
      <c r="A40" s="15"/>
      <c r="B40" s="1"/>
      <c r="C40" s="1"/>
      <c r="D40" s="1"/>
    </row>
    <row r="41" spans="1:4" x14ac:dyDescent="0.3">
      <c r="A41" s="15"/>
      <c r="B41" s="1"/>
      <c r="C41" s="1"/>
      <c r="D41" s="1"/>
    </row>
    <row r="42" spans="1:4" x14ac:dyDescent="0.3">
      <c r="A42" s="15"/>
      <c r="B42" s="1"/>
      <c r="C42" s="1"/>
      <c r="D42" s="1"/>
    </row>
    <row r="43" spans="1:4" x14ac:dyDescent="0.3">
      <c r="A43" s="15"/>
      <c r="B43" s="1"/>
      <c r="C43" s="1"/>
      <c r="D43" s="1"/>
    </row>
    <row r="44" spans="1:4" x14ac:dyDescent="0.3">
      <c r="A44" s="15"/>
      <c r="B44" s="1"/>
      <c r="C44" s="1"/>
      <c r="D44" s="1"/>
    </row>
    <row r="45" spans="1:4" x14ac:dyDescent="0.3">
      <c r="A45" s="15"/>
      <c r="B45" s="1"/>
      <c r="C45" s="1"/>
      <c r="D45" s="1"/>
    </row>
    <row r="46" spans="1:4" x14ac:dyDescent="0.3">
      <c r="A46" s="15"/>
      <c r="B46" s="1"/>
      <c r="C46" s="1"/>
      <c r="D46" s="1"/>
    </row>
    <row r="47" spans="1:4" x14ac:dyDescent="0.3">
      <c r="A47" s="15"/>
      <c r="B47" s="1"/>
      <c r="C47" s="1"/>
      <c r="D47" s="1"/>
    </row>
    <row r="48" spans="1:4" x14ac:dyDescent="0.3">
      <c r="A48" s="15"/>
      <c r="B48" s="1"/>
      <c r="C48" s="1"/>
      <c r="D48" s="1"/>
    </row>
    <row r="49" spans="1:4" x14ac:dyDescent="0.3">
      <c r="A49" s="15"/>
      <c r="B49" s="1"/>
      <c r="C49" s="1"/>
      <c r="D49" s="1"/>
    </row>
    <row r="50" spans="1:4" x14ac:dyDescent="0.3">
      <c r="A50" s="15"/>
      <c r="B50" s="1"/>
      <c r="C50" s="1"/>
      <c r="D50" s="1"/>
    </row>
    <row r="51" spans="1:4" x14ac:dyDescent="0.3">
      <c r="A51" s="15"/>
      <c r="B51" s="1"/>
      <c r="C51" s="1"/>
      <c r="D51" s="1"/>
    </row>
    <row r="52" spans="1:4" x14ac:dyDescent="0.3">
      <c r="A52" s="15"/>
      <c r="B52" s="1"/>
      <c r="C52" s="1"/>
      <c r="D52" s="1"/>
    </row>
    <row r="53" spans="1:4" x14ac:dyDescent="0.3">
      <c r="A53" s="15"/>
      <c r="B53" s="1"/>
      <c r="C53" s="1"/>
      <c r="D53" s="1"/>
    </row>
    <row r="54" spans="1:4" x14ac:dyDescent="0.3">
      <c r="A54" s="15"/>
      <c r="B54" s="1"/>
      <c r="C54" s="1"/>
      <c r="D54" s="1"/>
    </row>
    <row r="55" spans="1:4" x14ac:dyDescent="0.3">
      <c r="A55" s="15"/>
      <c r="B55" s="1"/>
      <c r="C55" s="1"/>
      <c r="D55" s="1"/>
    </row>
    <row r="56" spans="1:4" x14ac:dyDescent="0.3">
      <c r="A56" s="15"/>
      <c r="B56" s="1"/>
      <c r="C56" s="1"/>
      <c r="D56" s="1"/>
    </row>
    <row r="57" spans="1:4" x14ac:dyDescent="0.3">
      <c r="A57" s="15"/>
      <c r="B57" s="1"/>
      <c r="C57" s="1"/>
      <c r="D57" s="1"/>
    </row>
    <row r="58" spans="1:4" x14ac:dyDescent="0.3">
      <c r="A58" s="15"/>
      <c r="B58" s="1"/>
      <c r="C58" s="1"/>
      <c r="D58" s="1"/>
    </row>
    <row r="59" spans="1:4" x14ac:dyDescent="0.3">
      <c r="A59" s="15"/>
      <c r="B59" s="1"/>
      <c r="C59" s="1"/>
      <c r="D59" s="1"/>
    </row>
    <row r="60" spans="1:4" x14ac:dyDescent="0.3">
      <c r="A60" s="15"/>
      <c r="B60" s="1"/>
      <c r="C60" s="1"/>
      <c r="D60" s="1"/>
    </row>
    <row r="61" spans="1:4" x14ac:dyDescent="0.3">
      <c r="A61" s="15"/>
      <c r="B61" s="1"/>
      <c r="C61" s="1"/>
      <c r="D61" s="1"/>
    </row>
    <row r="62" spans="1:4" x14ac:dyDescent="0.3">
      <c r="A62" s="15"/>
      <c r="B62" s="1"/>
      <c r="C62" s="1"/>
      <c r="D62" s="1"/>
    </row>
    <row r="63" spans="1:4" x14ac:dyDescent="0.3">
      <c r="A63" s="15"/>
      <c r="B63" s="1"/>
      <c r="C63" s="1"/>
      <c r="D63" s="1"/>
    </row>
    <row r="64" spans="1:4" x14ac:dyDescent="0.3">
      <c r="A64" s="15"/>
      <c r="B64" s="1"/>
      <c r="C64" s="1"/>
      <c r="D64" s="1"/>
    </row>
    <row r="65" spans="1:4" x14ac:dyDescent="0.3">
      <c r="A65" s="15"/>
      <c r="B65" s="1"/>
      <c r="C65" s="1"/>
      <c r="D65" s="1"/>
    </row>
    <row r="66" spans="1:4" x14ac:dyDescent="0.3">
      <c r="A66" s="15"/>
      <c r="B66" s="1"/>
      <c r="C66" s="1"/>
      <c r="D66" s="1"/>
    </row>
    <row r="67" spans="1:4" x14ac:dyDescent="0.3">
      <c r="A67" s="15"/>
      <c r="B67" s="1"/>
      <c r="C67" s="1"/>
      <c r="D67" s="1"/>
    </row>
    <row r="68" spans="1:4" x14ac:dyDescent="0.3">
      <c r="A68" s="15">
        <f ca="1">Exceedance!U68</f>
        <v>48092</v>
      </c>
      <c r="B68" s="1"/>
      <c r="C68" s="1"/>
      <c r="D68" s="1"/>
    </row>
    <row r="69" spans="1:4" x14ac:dyDescent="0.3">
      <c r="A69" s="15" t="str">
        <f ca="1">Exceedance!U69</f>
        <v/>
      </c>
      <c r="B69" s="1"/>
      <c r="C69" s="1"/>
      <c r="D69" s="1"/>
    </row>
    <row r="70" spans="1:4" x14ac:dyDescent="0.3">
      <c r="A70" s="15" t="str">
        <f ca="1">Exceedance!U70</f>
        <v/>
      </c>
      <c r="B70" s="1"/>
      <c r="C70" s="1"/>
      <c r="D70" s="1"/>
    </row>
    <row r="71" spans="1:4" x14ac:dyDescent="0.3">
      <c r="A71" s="15" t="str">
        <f ca="1">Exceedance!U71</f>
        <v/>
      </c>
      <c r="B71" s="1"/>
      <c r="C71" s="1"/>
      <c r="D71" s="1"/>
    </row>
    <row r="72" spans="1:4" x14ac:dyDescent="0.3">
      <c r="A72" s="15" t="str">
        <f ca="1">Exceedance!U72</f>
        <v/>
      </c>
      <c r="B72" s="1"/>
      <c r="C72" s="1"/>
      <c r="D72" s="1"/>
    </row>
    <row r="73" spans="1:4" x14ac:dyDescent="0.3">
      <c r="A73" s="15" t="str">
        <f ca="1">Exceedance!U73</f>
        <v/>
      </c>
      <c r="B73" s="1"/>
      <c r="C73" s="1"/>
      <c r="D73" s="1"/>
    </row>
    <row r="74" spans="1:4" x14ac:dyDescent="0.3">
      <c r="A74" s="15" t="str">
        <f ca="1">Exceedance!U74</f>
        <v/>
      </c>
      <c r="B74" s="1"/>
      <c r="C74" s="1"/>
      <c r="D74" s="1"/>
    </row>
    <row r="75" spans="1:4" x14ac:dyDescent="0.3">
      <c r="A75" s="15" t="str">
        <f ca="1">Exceedance!U75</f>
        <v/>
      </c>
      <c r="B75" s="1"/>
      <c r="C75" s="1"/>
      <c r="D75" s="1"/>
    </row>
    <row r="76" spans="1:4" x14ac:dyDescent="0.3">
      <c r="A76" s="15" t="str">
        <f ca="1">Exceedance!U76</f>
        <v/>
      </c>
      <c r="B76" s="1"/>
      <c r="C76" s="1"/>
      <c r="D76" s="1"/>
    </row>
    <row r="77" spans="1:4" x14ac:dyDescent="0.3">
      <c r="A77" s="15" t="str">
        <f ca="1">Exceedance!U77</f>
        <v/>
      </c>
      <c r="B77" s="1"/>
      <c r="C77" s="1"/>
      <c r="D77" s="1"/>
    </row>
    <row r="78" spans="1:4" x14ac:dyDescent="0.3">
      <c r="A78" s="15" t="str">
        <f ca="1">Exceedance!U78</f>
        <v/>
      </c>
      <c r="B78" s="1"/>
      <c r="C78" s="1"/>
      <c r="D78" s="1"/>
    </row>
    <row r="79" spans="1:4" x14ac:dyDescent="0.3">
      <c r="A79" s="15" t="str">
        <f ca="1">Exceedance!U79</f>
        <v/>
      </c>
      <c r="B79" s="1"/>
      <c r="C79" s="1"/>
      <c r="D79" s="1"/>
    </row>
    <row r="80" spans="1:4" x14ac:dyDescent="0.3">
      <c r="A80" s="15" t="str">
        <f ca="1">Exceedance!U80</f>
        <v/>
      </c>
      <c r="B80" s="1"/>
      <c r="C80" s="1"/>
      <c r="D80" s="1"/>
    </row>
    <row r="81" spans="1:4" x14ac:dyDescent="0.3">
      <c r="A81" s="15" t="str">
        <f ca="1">Exceedance!U81</f>
        <v/>
      </c>
      <c r="B81" s="1"/>
      <c r="C81" s="1"/>
      <c r="D81" s="1"/>
    </row>
    <row r="82" spans="1:4" x14ac:dyDescent="0.3">
      <c r="A82" s="15" t="str">
        <f ca="1">Exceedance!U82</f>
        <v/>
      </c>
      <c r="B82" s="1"/>
      <c r="C82" s="1"/>
      <c r="D82" s="1"/>
    </row>
    <row r="83" spans="1:4" x14ac:dyDescent="0.3">
      <c r="A83" s="15" t="str">
        <f ca="1">Exceedance!U83</f>
        <v/>
      </c>
      <c r="B83" s="1"/>
      <c r="C83" s="1"/>
      <c r="D83" s="1"/>
    </row>
    <row r="84" spans="1:4" x14ac:dyDescent="0.3">
      <c r="A84" s="15" t="str">
        <f ca="1">Exceedance!U84</f>
        <v/>
      </c>
      <c r="B84" s="1"/>
      <c r="C84" s="1"/>
      <c r="D84" s="1"/>
    </row>
    <row r="85" spans="1:4" x14ac:dyDescent="0.3">
      <c r="A85" s="15" t="str">
        <f ca="1">Exceedance!U85</f>
        <v/>
      </c>
      <c r="B85" s="1"/>
      <c r="C85" s="1"/>
      <c r="D85" s="1"/>
    </row>
    <row r="86" spans="1:4" x14ac:dyDescent="0.3">
      <c r="A86" s="15" t="str">
        <f ca="1">Exceedance!U86</f>
        <v/>
      </c>
      <c r="B86" s="1"/>
      <c r="C86" s="1"/>
      <c r="D86" s="1"/>
    </row>
    <row r="87" spans="1:4" x14ac:dyDescent="0.3">
      <c r="A87" s="15" t="str">
        <f ca="1">Exceedance!U87</f>
        <v/>
      </c>
      <c r="B87" s="1"/>
      <c r="C87" s="1"/>
      <c r="D87" s="1"/>
    </row>
    <row r="88" spans="1:4" x14ac:dyDescent="0.3">
      <c r="A88" s="15" t="str">
        <f ca="1">Exceedance!U88</f>
        <v/>
      </c>
      <c r="B88" s="1"/>
      <c r="C88" s="1"/>
      <c r="D88" s="1"/>
    </row>
    <row r="89" spans="1:4" x14ac:dyDescent="0.3">
      <c r="A89" s="15" t="str">
        <f ca="1">Exceedance!U89</f>
        <v/>
      </c>
      <c r="B89" s="1"/>
      <c r="C89" s="1"/>
      <c r="D89" s="1"/>
    </row>
    <row r="90" spans="1:4" x14ac:dyDescent="0.3">
      <c r="A90" s="15" t="str">
        <f ca="1">Exceedance!U90</f>
        <v/>
      </c>
      <c r="B90" s="1"/>
      <c r="C90" s="1"/>
      <c r="D90" s="1"/>
    </row>
    <row r="91" spans="1:4" x14ac:dyDescent="0.3">
      <c r="A91" s="15" t="str">
        <f ca="1">Exceedance!U91</f>
        <v/>
      </c>
      <c r="B91" s="1"/>
      <c r="C91" s="1"/>
      <c r="D91" s="1"/>
    </row>
    <row r="92" spans="1:4" x14ac:dyDescent="0.3">
      <c r="A92" s="15" t="str">
        <f ca="1">Exceedance!U92</f>
        <v/>
      </c>
      <c r="B92" s="1"/>
      <c r="C92" s="1"/>
      <c r="D92" s="1"/>
    </row>
    <row r="93" spans="1:4" x14ac:dyDescent="0.3">
      <c r="A93" s="15" t="str">
        <f ca="1">Exceedance!U93</f>
        <v/>
      </c>
      <c r="B93" s="1"/>
      <c r="C93" s="1"/>
      <c r="D93" s="1"/>
    </row>
    <row r="94" spans="1:4" x14ac:dyDescent="0.3">
      <c r="A94" s="15" t="str">
        <f ca="1">Exceedance!U94</f>
        <v/>
      </c>
      <c r="B94" s="1"/>
      <c r="C94" s="1"/>
      <c r="D94" s="1"/>
    </row>
    <row r="95" spans="1:4" x14ac:dyDescent="0.3">
      <c r="A95" s="15" t="str">
        <f ca="1">Exceedance!U95</f>
        <v/>
      </c>
      <c r="B95" s="1"/>
      <c r="C95" s="1"/>
      <c r="D95" s="1"/>
    </row>
    <row r="96" spans="1:4" x14ac:dyDescent="0.3">
      <c r="A96" s="15" t="str">
        <f ca="1">Exceedance!U96</f>
        <v/>
      </c>
      <c r="B96" s="1"/>
      <c r="C96" s="1"/>
      <c r="D96" s="1"/>
    </row>
    <row r="97" spans="1:4" x14ac:dyDescent="0.3">
      <c r="A97" s="15" t="str">
        <f ca="1">Exceedance!U97</f>
        <v/>
      </c>
      <c r="B97" s="1"/>
      <c r="C97" s="1"/>
      <c r="D97" s="1"/>
    </row>
    <row r="98" spans="1:4" x14ac:dyDescent="0.3">
      <c r="A98" s="15" t="str">
        <f ca="1">Exceedance!U98</f>
        <v/>
      </c>
      <c r="B98" s="1"/>
      <c r="C98" s="1"/>
      <c r="D98" s="1"/>
    </row>
    <row r="99" spans="1:4" x14ac:dyDescent="0.3">
      <c r="A99" s="15" t="str">
        <f ca="1">Exceedance!U99</f>
        <v/>
      </c>
      <c r="B99" s="1"/>
      <c r="C99" s="1"/>
      <c r="D99" s="1"/>
    </row>
    <row r="100" spans="1:4" x14ac:dyDescent="0.3">
      <c r="A100" s="15"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E1:AE1"/>
  </mergeCells>
  <pageMargins left="0.7" right="0.7" top="0.75" bottom="0.75" header="0.3" footer="0.3"/>
  <pageSetup orientation="portrait" horizontalDpi="4294967295" verticalDpi="4294967295" r:id="rId1"/>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600-000000000000}">
  <sheetPr codeName="Sheet126">
    <tabColor theme="9" tint="0.39997558519241921"/>
  </sheetPr>
  <dimension ref="A1:AH175"/>
  <sheetViews>
    <sheetView workbookViewId="0">
      <selection activeCell="B4" sqref="B4:AQ175"/>
    </sheetView>
  </sheetViews>
  <sheetFormatPr defaultColWidth="9.44140625" defaultRowHeight="14.4" x14ac:dyDescent="0.3"/>
  <cols>
    <col min="1" max="1" width="14.44140625" style="81" bestFit="1" customWidth="1"/>
    <col min="2" max="4" width="9.44140625" style="185"/>
  </cols>
  <sheetData>
    <row r="1" spans="1:34" s="81" customFormat="1" x14ac:dyDescent="0.3">
      <c r="A1" s="12"/>
      <c r="B1" s="81" t="str">
        <f>E1</f>
        <v>DCPBWSP1075</v>
      </c>
      <c r="E1" s="858" t="s">
        <v>774</v>
      </c>
      <c r="F1" s="858"/>
      <c r="G1" s="858"/>
      <c r="H1" s="858"/>
      <c r="I1" s="858"/>
      <c r="J1" s="858"/>
      <c r="K1" s="858"/>
      <c r="L1" s="858"/>
      <c r="M1" s="858"/>
      <c r="N1" s="858"/>
      <c r="O1" s="858"/>
      <c r="P1" s="858"/>
      <c r="Q1" s="858"/>
      <c r="R1" s="858"/>
      <c r="S1" s="858"/>
      <c r="T1" s="858"/>
      <c r="U1" s="858"/>
      <c r="V1" s="858"/>
      <c r="W1" s="858"/>
      <c r="X1" s="858"/>
      <c r="Y1" s="858"/>
      <c r="Z1" s="858"/>
      <c r="AA1" s="858"/>
      <c r="AB1" s="858"/>
      <c r="AC1" s="858"/>
      <c r="AD1" s="858"/>
      <c r="AE1" s="858"/>
    </row>
    <row r="2" spans="1:34" s="81" customFormat="1" x14ac:dyDescent="0.3">
      <c r="A2" s="12"/>
      <c r="B2" s="81" t="s">
        <v>288</v>
      </c>
      <c r="C2" s="81" t="s">
        <v>287</v>
      </c>
      <c r="D2" s="81" t="s">
        <v>289</v>
      </c>
      <c r="E2" s="81">
        <v>1991</v>
      </c>
      <c r="F2" s="81">
        <v>1992</v>
      </c>
      <c r="G2" s="81">
        <v>1993</v>
      </c>
      <c r="H2" s="81">
        <v>1994</v>
      </c>
      <c r="I2" s="81">
        <v>1995</v>
      </c>
      <c r="J2" s="81">
        <v>1996</v>
      </c>
      <c r="K2" s="81">
        <v>1997</v>
      </c>
      <c r="L2" s="81">
        <v>1998</v>
      </c>
      <c r="M2" s="81">
        <v>1999</v>
      </c>
      <c r="N2" s="81">
        <v>2000</v>
      </c>
      <c r="O2" s="81">
        <v>2001</v>
      </c>
      <c r="P2" s="81">
        <v>2002</v>
      </c>
      <c r="Q2" s="81">
        <v>2003</v>
      </c>
      <c r="R2" s="81">
        <v>2004</v>
      </c>
      <c r="S2" s="81">
        <v>2005</v>
      </c>
      <c r="T2" s="81">
        <v>2006</v>
      </c>
      <c r="U2" s="81">
        <v>2007</v>
      </c>
      <c r="V2" s="81">
        <v>2008</v>
      </c>
      <c r="W2" s="81">
        <v>2009</v>
      </c>
      <c r="X2" s="81">
        <v>2010</v>
      </c>
      <c r="Y2" s="81">
        <v>2011</v>
      </c>
      <c r="Z2" s="81">
        <v>2012</v>
      </c>
      <c r="AA2" s="81">
        <v>2013</v>
      </c>
      <c r="AB2" s="81">
        <v>2014</v>
      </c>
      <c r="AC2" s="81">
        <v>2015</v>
      </c>
      <c r="AD2" s="81">
        <v>2016</v>
      </c>
      <c r="AE2" s="81">
        <v>2017</v>
      </c>
      <c r="AF2" s="81">
        <v>2018</v>
      </c>
      <c r="AG2" s="81">
        <v>2019</v>
      </c>
      <c r="AH2" s="81">
        <v>2020</v>
      </c>
    </row>
    <row r="3" spans="1:34" s="14" customFormat="1" x14ac:dyDescent="0.3">
      <c r="A3" s="13"/>
      <c r="B3" s="14" t="s">
        <v>323</v>
      </c>
      <c r="C3" s="14" t="s">
        <v>324</v>
      </c>
      <c r="D3" s="14" t="s">
        <v>325</v>
      </c>
      <c r="E3" s="14" t="s">
        <v>326</v>
      </c>
      <c r="F3" s="14" t="s">
        <v>327</v>
      </c>
      <c r="G3" s="14" t="s">
        <v>328</v>
      </c>
      <c r="H3" s="14" t="s">
        <v>329</v>
      </c>
      <c r="I3" s="14" t="s">
        <v>330</v>
      </c>
      <c r="J3" s="14" t="s">
        <v>331</v>
      </c>
      <c r="K3" s="14" t="s">
        <v>332</v>
      </c>
      <c r="L3" s="14" t="s">
        <v>333</v>
      </c>
      <c r="M3" s="14" t="s">
        <v>334</v>
      </c>
      <c r="N3" s="14" t="s">
        <v>335</v>
      </c>
      <c r="O3" s="14" t="s">
        <v>336</v>
      </c>
      <c r="P3" s="14" t="s">
        <v>337</v>
      </c>
      <c r="Q3" s="14" t="s">
        <v>338</v>
      </c>
      <c r="R3" s="14" t="s">
        <v>339</v>
      </c>
      <c r="S3" s="14" t="s">
        <v>340</v>
      </c>
      <c r="T3" s="14" t="s">
        <v>341</v>
      </c>
      <c r="U3" s="14" t="s">
        <v>342</v>
      </c>
      <c r="V3" s="14" t="s">
        <v>343</v>
      </c>
      <c r="W3" s="14" t="s">
        <v>344</v>
      </c>
      <c r="X3" s="14" t="s">
        <v>345</v>
      </c>
      <c r="Y3" s="14" t="s">
        <v>346</v>
      </c>
      <c r="Z3" s="14" t="s">
        <v>347</v>
      </c>
      <c r="AA3" s="14" t="s">
        <v>348</v>
      </c>
      <c r="AB3" s="14" t="s">
        <v>349</v>
      </c>
      <c r="AC3" s="14" t="s">
        <v>350</v>
      </c>
      <c r="AD3" s="14" t="s">
        <v>351</v>
      </c>
      <c r="AE3" s="14" t="s">
        <v>352</v>
      </c>
      <c r="AF3" s="14" t="s">
        <v>353</v>
      </c>
      <c r="AG3" s="14" t="s">
        <v>354</v>
      </c>
      <c r="AH3" s="14" t="s">
        <v>355</v>
      </c>
    </row>
    <row r="4" spans="1:34" x14ac:dyDescent="0.3">
      <c r="A4" s="680">
        <f ca="1">DATE(LOOKUP(Comparison!$D$3,TimestepID,StartYear),1,1)</f>
        <v>46023</v>
      </c>
      <c r="B4" s="1">
        <v>1</v>
      </c>
      <c r="C4" s="1">
        <v>1</v>
      </c>
      <c r="D4" s="1">
        <v>1</v>
      </c>
      <c r="E4">
        <v>1</v>
      </c>
      <c r="F4">
        <v>1</v>
      </c>
      <c r="G4">
        <v>1</v>
      </c>
      <c r="H4">
        <v>1</v>
      </c>
      <c r="I4">
        <v>1</v>
      </c>
      <c r="J4">
        <v>1</v>
      </c>
      <c r="K4">
        <v>1</v>
      </c>
      <c r="L4">
        <v>1</v>
      </c>
      <c r="M4">
        <v>1</v>
      </c>
      <c r="N4">
        <v>1</v>
      </c>
      <c r="O4">
        <v>1</v>
      </c>
      <c r="P4">
        <v>1</v>
      </c>
      <c r="Q4">
        <v>1</v>
      </c>
      <c r="R4">
        <v>1</v>
      </c>
      <c r="S4">
        <v>1</v>
      </c>
      <c r="T4">
        <v>1</v>
      </c>
      <c r="U4">
        <v>1</v>
      </c>
      <c r="V4">
        <v>1</v>
      </c>
      <c r="W4">
        <v>1</v>
      </c>
      <c r="X4">
        <v>1</v>
      </c>
      <c r="Y4">
        <v>1</v>
      </c>
      <c r="Z4">
        <v>1</v>
      </c>
      <c r="AA4">
        <v>1</v>
      </c>
      <c r="AB4">
        <v>1</v>
      </c>
      <c r="AC4">
        <v>1</v>
      </c>
      <c r="AD4">
        <v>1</v>
      </c>
      <c r="AE4">
        <v>1</v>
      </c>
      <c r="AF4">
        <v>1</v>
      </c>
      <c r="AG4">
        <v>1</v>
      </c>
      <c r="AH4">
        <v>1</v>
      </c>
    </row>
    <row r="5" spans="1:34" x14ac:dyDescent="0.3">
      <c r="A5" s="680">
        <f ca="1">IF(EDATE($A$4,12)&lt;=EDATE(DATE(LOOKUP(Comparison!$D$3,TimestepID,StartYear),1,1),(LOOKUP(Comparison!$B$6,TimestepID,Duration)-1)),EDATE(A4,12),"")</f>
        <v>46388</v>
      </c>
      <c r="B5" s="1">
        <v>0</v>
      </c>
      <c r="C5" s="1">
        <v>0</v>
      </c>
      <c r="D5" s="1">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row>
    <row r="6" spans="1:34" x14ac:dyDescent="0.3">
      <c r="A6" s="680">
        <f ca="1">IF(EDATE($A$4,24)&lt;=EDATE(DATE(LOOKUP(Comparison!$D$3,TimestepID,StartYear),12,31),(LOOKUP(Comparison!$B$6,TimestepID,Duration)-1)),EDATE(A5,12),"")</f>
        <v>46753</v>
      </c>
      <c r="B6" s="1">
        <v>0</v>
      </c>
      <c r="C6" s="1">
        <v>0</v>
      </c>
      <c r="D6" s="1">
        <v>0</v>
      </c>
      <c r="E6">
        <v>0</v>
      </c>
      <c r="F6">
        <v>1</v>
      </c>
      <c r="G6">
        <v>0</v>
      </c>
      <c r="H6">
        <v>1</v>
      </c>
      <c r="I6">
        <v>0</v>
      </c>
      <c r="J6">
        <v>1</v>
      </c>
      <c r="K6">
        <v>0</v>
      </c>
      <c r="L6">
        <v>0</v>
      </c>
      <c r="M6">
        <v>0</v>
      </c>
      <c r="N6">
        <v>0</v>
      </c>
      <c r="O6">
        <v>0</v>
      </c>
      <c r="P6">
        <v>0</v>
      </c>
      <c r="Q6">
        <v>0</v>
      </c>
      <c r="R6">
        <v>1</v>
      </c>
      <c r="S6">
        <v>0</v>
      </c>
      <c r="T6">
        <v>0</v>
      </c>
      <c r="U6">
        <v>0</v>
      </c>
      <c r="V6">
        <v>0</v>
      </c>
      <c r="W6">
        <v>0</v>
      </c>
      <c r="X6">
        <v>1</v>
      </c>
      <c r="Y6">
        <v>0</v>
      </c>
      <c r="Z6">
        <v>0</v>
      </c>
      <c r="AA6">
        <v>0</v>
      </c>
      <c r="AB6">
        <v>0</v>
      </c>
      <c r="AC6">
        <v>0</v>
      </c>
      <c r="AD6">
        <v>0</v>
      </c>
      <c r="AE6">
        <v>0</v>
      </c>
      <c r="AF6">
        <v>0</v>
      </c>
      <c r="AG6">
        <v>0</v>
      </c>
      <c r="AH6">
        <v>0</v>
      </c>
    </row>
    <row r="7" spans="1:34" x14ac:dyDescent="0.3">
      <c r="A7" s="680">
        <f ca="1">IF(EDATE($A$4,36)&lt;=EDATE(DATE(LOOKUP(Comparison!$D$3,TimestepID,StartYear),1,1),(LOOKUP(Comparison!$B$6,TimestepID,Duration)-1)),EDATE(A6,12),"")</f>
        <v>47119</v>
      </c>
      <c r="B7" s="1">
        <v>0</v>
      </c>
      <c r="C7" s="1">
        <v>0</v>
      </c>
      <c r="D7" s="1">
        <v>0</v>
      </c>
      <c r="E7">
        <v>1</v>
      </c>
      <c r="F7">
        <v>0</v>
      </c>
      <c r="G7">
        <v>0</v>
      </c>
      <c r="H7">
        <v>0</v>
      </c>
      <c r="I7">
        <v>0</v>
      </c>
      <c r="J7">
        <v>0</v>
      </c>
      <c r="K7">
        <v>0</v>
      </c>
      <c r="L7">
        <v>0</v>
      </c>
      <c r="M7">
        <v>0</v>
      </c>
      <c r="N7">
        <v>0</v>
      </c>
      <c r="O7">
        <v>0</v>
      </c>
      <c r="P7">
        <v>0</v>
      </c>
      <c r="Q7">
        <v>0</v>
      </c>
      <c r="R7">
        <v>0</v>
      </c>
      <c r="S7">
        <v>0</v>
      </c>
      <c r="T7">
        <v>0</v>
      </c>
      <c r="U7">
        <v>0</v>
      </c>
      <c r="V7">
        <v>0</v>
      </c>
      <c r="W7">
        <v>0</v>
      </c>
      <c r="X7">
        <v>0</v>
      </c>
      <c r="Y7">
        <v>0</v>
      </c>
      <c r="Z7">
        <v>0</v>
      </c>
      <c r="AA7">
        <v>0</v>
      </c>
      <c r="AB7">
        <v>0</v>
      </c>
      <c r="AC7">
        <v>0</v>
      </c>
      <c r="AD7">
        <v>0</v>
      </c>
      <c r="AE7">
        <v>0</v>
      </c>
      <c r="AF7">
        <v>0</v>
      </c>
      <c r="AG7">
        <v>0</v>
      </c>
      <c r="AH7">
        <v>0</v>
      </c>
    </row>
    <row r="8" spans="1:34" x14ac:dyDescent="0.3">
      <c r="A8" s="680">
        <f ca="1">IF(EDATE($A$4,48)&lt;=EDATE(DATE(LOOKUP(Comparison!$D$3,TimestepID,StartYear),1,1),(LOOKUP(Comparison!$B$6,TimestepID,Duration)-1)),EDATE(A7,12),"")</f>
        <v>47484</v>
      </c>
      <c r="B8" s="1">
        <v>0</v>
      </c>
      <c r="C8" s="1">
        <v>0</v>
      </c>
      <c r="D8" s="1">
        <v>0</v>
      </c>
      <c r="E8">
        <v>0</v>
      </c>
      <c r="F8">
        <v>0</v>
      </c>
      <c r="G8">
        <v>0</v>
      </c>
      <c r="H8">
        <v>0</v>
      </c>
      <c r="I8">
        <v>0</v>
      </c>
      <c r="J8">
        <v>1</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3">
      <c r="A9" s="680">
        <f ca="1">IF(EDATE($A$4,48)&lt;=EDATE(DATE(LOOKUP(Comparison!$D$3,TimestepID,StartYear),1,1),(LOOKUP(Comparison!$B$6,TimestepID,Duration)-1)),EDATE(A8,12),"")</f>
        <v>47849</v>
      </c>
      <c r="B9" s="1">
        <v>0</v>
      </c>
      <c r="C9" s="1">
        <v>0</v>
      </c>
      <c r="D9" s="1">
        <v>0</v>
      </c>
      <c r="E9">
        <v>1</v>
      </c>
      <c r="F9">
        <v>0</v>
      </c>
      <c r="G9">
        <v>0</v>
      </c>
      <c r="H9">
        <v>0</v>
      </c>
      <c r="I9">
        <v>0</v>
      </c>
      <c r="J9">
        <v>1</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3">
      <c r="A10" s="680">
        <f ca="1">IF(EDATE($A$4,48)&lt;=EDATE(DATE(LOOKUP(Comparison!$D$3,TimestepID,StartYear),1,1),(LOOKUP(Comparison!$B$6,TimestepID,Duration)-1)),EDATE(A9,12),"")</f>
        <v>48214</v>
      </c>
      <c r="B10" s="1"/>
      <c r="C10" s="1"/>
      <c r="D10" s="1"/>
    </row>
    <row r="11" spans="1:34" x14ac:dyDescent="0.3">
      <c r="A11" s="680">
        <f ca="1">IF(EDATE($A$4,48)&lt;=EDATE(DATE(LOOKUP(Comparison!$D$3,TimestepID,StartYear),1,1),(LOOKUP(Comparison!$B$6,TimestepID,Duration)-1)),EDATE(A10,12),"")</f>
        <v>48580</v>
      </c>
      <c r="B11" s="1"/>
      <c r="C11" s="1"/>
      <c r="D11" s="1"/>
    </row>
    <row r="12" spans="1:34" x14ac:dyDescent="0.3">
      <c r="A12" s="680">
        <f ca="1">IF(EDATE($A$4,48)&lt;=EDATE(DATE(LOOKUP(Comparison!$D$3,TimestepID,StartYear),1,1),(LOOKUP(Comparison!$B$6,TimestepID,Duration)-1)),EDATE(A11,12),"")</f>
        <v>48945</v>
      </c>
      <c r="B12" s="1"/>
      <c r="C12" s="1"/>
      <c r="D12" s="1"/>
    </row>
    <row r="13" spans="1:34" x14ac:dyDescent="0.3">
      <c r="A13" s="15"/>
      <c r="B13" s="1"/>
      <c r="C13" s="1"/>
      <c r="D13" s="1"/>
    </row>
    <row r="14" spans="1:34" x14ac:dyDescent="0.3">
      <c r="A14" s="15"/>
      <c r="B14" s="1"/>
      <c r="C14" s="1"/>
      <c r="D14" s="1"/>
    </row>
    <row r="15" spans="1:34" x14ac:dyDescent="0.3">
      <c r="A15" s="15"/>
      <c r="B15" s="1"/>
      <c r="C15" s="1"/>
      <c r="D15" s="1"/>
    </row>
    <row r="16" spans="1:34" x14ac:dyDescent="0.3">
      <c r="A16" s="15"/>
      <c r="B16" s="1"/>
      <c r="C16" s="1"/>
      <c r="D16" s="1"/>
    </row>
    <row r="17" spans="1:4" x14ac:dyDescent="0.3">
      <c r="A17" s="15"/>
      <c r="B17" s="1"/>
      <c r="C17" s="1"/>
      <c r="D17" s="1"/>
    </row>
    <row r="18" spans="1:4" x14ac:dyDescent="0.3">
      <c r="A18" s="15"/>
      <c r="B18" s="1"/>
      <c r="C18" s="1"/>
      <c r="D18" s="1"/>
    </row>
    <row r="19" spans="1:4" x14ac:dyDescent="0.3">
      <c r="A19" s="15"/>
      <c r="B19" s="1"/>
      <c r="C19" s="1"/>
      <c r="D19" s="1"/>
    </row>
    <row r="20" spans="1:4" x14ac:dyDescent="0.3">
      <c r="A20" s="15"/>
      <c r="B20" s="1"/>
      <c r="C20" s="1"/>
      <c r="D20" s="1"/>
    </row>
    <row r="21" spans="1:4" x14ac:dyDescent="0.3">
      <c r="A21" s="15"/>
      <c r="B21" s="1"/>
      <c r="C21" s="1"/>
      <c r="D21" s="1"/>
    </row>
    <row r="22" spans="1:4" x14ac:dyDescent="0.3">
      <c r="A22" s="15"/>
      <c r="B22" s="1"/>
      <c r="C22" s="1"/>
      <c r="D22" s="1"/>
    </row>
    <row r="23" spans="1:4" x14ac:dyDescent="0.3">
      <c r="A23" s="15"/>
      <c r="B23" s="1"/>
      <c r="C23" s="1"/>
      <c r="D23" s="1"/>
    </row>
    <row r="24" spans="1:4" x14ac:dyDescent="0.3">
      <c r="A24" s="15"/>
      <c r="B24" s="1"/>
      <c r="C24" s="1"/>
      <c r="D24" s="1"/>
    </row>
    <row r="25" spans="1:4" x14ac:dyDescent="0.3">
      <c r="A25" s="15"/>
      <c r="B25" s="1"/>
      <c r="C25" s="1"/>
      <c r="D25" s="1"/>
    </row>
    <row r="26" spans="1:4" x14ac:dyDescent="0.3">
      <c r="A26" s="15"/>
      <c r="B26" s="1"/>
      <c r="C26" s="1"/>
      <c r="D26" s="1"/>
    </row>
    <row r="27" spans="1:4" x14ac:dyDescent="0.3">
      <c r="A27" s="15"/>
      <c r="B27" s="1"/>
      <c r="C27" s="1"/>
      <c r="D27" s="1"/>
    </row>
    <row r="28" spans="1:4" x14ac:dyDescent="0.3">
      <c r="A28" s="15"/>
      <c r="B28" s="1"/>
      <c r="C28" s="1"/>
      <c r="D28" s="1"/>
    </row>
    <row r="29" spans="1:4" x14ac:dyDescent="0.3">
      <c r="A29" s="15"/>
      <c r="B29" s="1"/>
      <c r="C29" s="1"/>
      <c r="D29" s="1"/>
    </row>
    <row r="30" spans="1:4" x14ac:dyDescent="0.3">
      <c r="A30" s="15"/>
      <c r="B30" s="1"/>
      <c r="C30" s="1"/>
      <c r="D30" s="1"/>
    </row>
    <row r="31" spans="1:4" x14ac:dyDescent="0.3">
      <c r="A31" s="15"/>
      <c r="B31" s="1"/>
      <c r="C31" s="1"/>
      <c r="D31" s="1"/>
    </row>
    <row r="32" spans="1:4" x14ac:dyDescent="0.3">
      <c r="A32" s="15"/>
      <c r="B32" s="1"/>
      <c r="C32" s="1"/>
      <c r="D32" s="1"/>
    </row>
    <row r="33" spans="1:4" x14ac:dyDescent="0.3">
      <c r="A33" s="15"/>
      <c r="B33" s="1"/>
      <c r="C33" s="1"/>
      <c r="D33" s="1"/>
    </row>
    <row r="34" spans="1:4" x14ac:dyDescent="0.3">
      <c r="A34" s="15"/>
      <c r="B34" s="1"/>
      <c r="C34" s="1"/>
      <c r="D34" s="1"/>
    </row>
    <row r="35" spans="1:4" x14ac:dyDescent="0.3">
      <c r="A35" s="15"/>
      <c r="B35" s="1"/>
      <c r="C35" s="1"/>
      <c r="D35" s="1"/>
    </row>
    <row r="36" spans="1:4" x14ac:dyDescent="0.3">
      <c r="A36" s="15"/>
      <c r="B36" s="1"/>
      <c r="C36" s="1"/>
      <c r="D36" s="1"/>
    </row>
    <row r="37" spans="1:4" x14ac:dyDescent="0.3">
      <c r="A37" s="15"/>
      <c r="B37" s="1"/>
      <c r="C37" s="1"/>
      <c r="D37" s="1"/>
    </row>
    <row r="38" spans="1:4" x14ac:dyDescent="0.3">
      <c r="A38" s="15"/>
      <c r="B38" s="1"/>
      <c r="C38" s="1"/>
      <c r="D38" s="1"/>
    </row>
    <row r="39" spans="1:4" x14ac:dyDescent="0.3">
      <c r="A39" s="15"/>
      <c r="B39" s="1"/>
      <c r="C39" s="1"/>
      <c r="D39" s="1"/>
    </row>
    <row r="40" spans="1:4" x14ac:dyDescent="0.3">
      <c r="A40" s="15"/>
      <c r="B40" s="1"/>
      <c r="C40" s="1"/>
      <c r="D40" s="1"/>
    </row>
    <row r="41" spans="1:4" x14ac:dyDescent="0.3">
      <c r="A41" s="15"/>
      <c r="B41" s="1"/>
      <c r="C41" s="1"/>
      <c r="D41" s="1"/>
    </row>
    <row r="42" spans="1:4" x14ac:dyDescent="0.3">
      <c r="A42" s="15"/>
      <c r="B42" s="1"/>
      <c r="C42" s="1"/>
      <c r="D42" s="1"/>
    </row>
    <row r="43" spans="1:4" x14ac:dyDescent="0.3">
      <c r="A43" s="15"/>
      <c r="B43" s="1"/>
      <c r="C43" s="1"/>
      <c r="D43" s="1"/>
    </row>
    <row r="44" spans="1:4" x14ac:dyDescent="0.3">
      <c r="A44" s="15"/>
      <c r="B44" s="1"/>
      <c r="C44" s="1"/>
      <c r="D44" s="1"/>
    </row>
    <row r="45" spans="1:4" x14ac:dyDescent="0.3">
      <c r="A45" s="15"/>
      <c r="B45" s="1"/>
      <c r="C45" s="1"/>
      <c r="D45" s="1"/>
    </row>
    <row r="46" spans="1:4" x14ac:dyDescent="0.3">
      <c r="A46" s="15"/>
      <c r="B46" s="1"/>
      <c r="C46" s="1"/>
      <c r="D46" s="1"/>
    </row>
    <row r="47" spans="1:4" x14ac:dyDescent="0.3">
      <c r="A47" s="15"/>
      <c r="B47" s="1"/>
      <c r="C47" s="1"/>
      <c r="D47" s="1"/>
    </row>
    <row r="48" spans="1:4" x14ac:dyDescent="0.3">
      <c r="A48" s="15"/>
      <c r="B48" s="1"/>
      <c r="C48" s="1"/>
      <c r="D48" s="1"/>
    </row>
    <row r="49" spans="1:4" x14ac:dyDescent="0.3">
      <c r="A49" s="15"/>
      <c r="B49" s="1"/>
      <c r="C49" s="1"/>
      <c r="D49" s="1"/>
    </row>
    <row r="50" spans="1:4" x14ac:dyDescent="0.3">
      <c r="A50" s="15"/>
      <c r="B50" s="1"/>
      <c r="C50" s="1"/>
      <c r="D50" s="1"/>
    </row>
    <row r="51" spans="1:4" x14ac:dyDescent="0.3">
      <c r="A51" s="15"/>
      <c r="B51" s="1"/>
      <c r="C51" s="1"/>
      <c r="D51" s="1"/>
    </row>
    <row r="52" spans="1:4" x14ac:dyDescent="0.3">
      <c r="A52" s="15"/>
      <c r="B52" s="1"/>
      <c r="C52" s="1"/>
      <c r="D52" s="1"/>
    </row>
    <row r="53" spans="1:4" x14ac:dyDescent="0.3">
      <c r="A53" s="15"/>
      <c r="B53" s="1"/>
      <c r="C53" s="1"/>
      <c r="D53" s="1"/>
    </row>
    <row r="54" spans="1:4" x14ac:dyDescent="0.3">
      <c r="A54" s="15"/>
      <c r="B54" s="1"/>
      <c r="C54" s="1"/>
      <c r="D54" s="1"/>
    </row>
    <row r="55" spans="1:4" x14ac:dyDescent="0.3">
      <c r="A55" s="15"/>
      <c r="B55" s="1"/>
      <c r="C55" s="1"/>
      <c r="D55" s="1"/>
    </row>
    <row r="56" spans="1:4" x14ac:dyDescent="0.3">
      <c r="A56" s="15"/>
      <c r="B56" s="1"/>
      <c r="C56" s="1"/>
      <c r="D56" s="1"/>
    </row>
    <row r="57" spans="1:4" x14ac:dyDescent="0.3">
      <c r="A57" s="15"/>
      <c r="B57" s="1"/>
      <c r="C57" s="1"/>
      <c r="D57" s="1"/>
    </row>
    <row r="58" spans="1:4" x14ac:dyDescent="0.3">
      <c r="A58" s="15"/>
      <c r="B58" s="1"/>
      <c r="C58" s="1"/>
      <c r="D58" s="1"/>
    </row>
    <row r="59" spans="1:4" x14ac:dyDescent="0.3">
      <c r="A59" s="15"/>
      <c r="B59" s="1"/>
      <c r="C59" s="1"/>
      <c r="D59" s="1"/>
    </row>
    <row r="60" spans="1:4" x14ac:dyDescent="0.3">
      <c r="A60" s="15"/>
      <c r="B60" s="1"/>
      <c r="C60" s="1"/>
      <c r="D60" s="1"/>
    </row>
    <row r="61" spans="1:4" x14ac:dyDescent="0.3">
      <c r="A61" s="15"/>
      <c r="B61" s="1"/>
      <c r="C61" s="1"/>
      <c r="D61" s="1"/>
    </row>
    <row r="62" spans="1:4" x14ac:dyDescent="0.3">
      <c r="A62" s="15"/>
      <c r="B62" s="1"/>
      <c r="C62" s="1"/>
      <c r="D62" s="1"/>
    </row>
    <row r="63" spans="1:4" x14ac:dyDescent="0.3">
      <c r="A63" s="15"/>
      <c r="B63" s="1"/>
      <c r="C63" s="1"/>
      <c r="D63" s="1"/>
    </row>
    <row r="64" spans="1:4" x14ac:dyDescent="0.3">
      <c r="A64" s="15"/>
      <c r="B64" s="1"/>
      <c r="C64" s="1"/>
      <c r="D64" s="1"/>
    </row>
    <row r="65" spans="1:4" x14ac:dyDescent="0.3">
      <c r="A65" s="15"/>
      <c r="B65" s="1"/>
      <c r="C65" s="1"/>
      <c r="D65" s="1"/>
    </row>
    <row r="66" spans="1:4" x14ac:dyDescent="0.3">
      <c r="A66" s="15"/>
      <c r="B66" s="1"/>
      <c r="C66" s="1"/>
      <c r="D66" s="1"/>
    </row>
    <row r="67" spans="1:4" x14ac:dyDescent="0.3">
      <c r="A67" s="15"/>
      <c r="B67" s="1"/>
      <c r="C67" s="1"/>
      <c r="D67" s="1"/>
    </row>
    <row r="68" spans="1:4" x14ac:dyDescent="0.3">
      <c r="A68" s="15">
        <f ca="1">Exceedance!U68</f>
        <v>48092</v>
      </c>
      <c r="B68" s="1"/>
      <c r="C68" s="1"/>
      <c r="D68" s="1"/>
    </row>
    <row r="69" spans="1:4" x14ac:dyDescent="0.3">
      <c r="A69" s="15" t="str">
        <f ca="1">Exceedance!U69</f>
        <v/>
      </c>
      <c r="B69" s="1"/>
      <c r="C69" s="1"/>
      <c r="D69" s="1"/>
    </row>
    <row r="70" spans="1:4" x14ac:dyDescent="0.3">
      <c r="A70" s="15" t="str">
        <f ca="1">Exceedance!U70</f>
        <v/>
      </c>
      <c r="B70" s="1"/>
      <c r="C70" s="1"/>
      <c r="D70" s="1"/>
    </row>
    <row r="71" spans="1:4" x14ac:dyDescent="0.3">
      <c r="A71" s="15" t="str">
        <f ca="1">Exceedance!U71</f>
        <v/>
      </c>
      <c r="B71" s="1"/>
      <c r="C71" s="1"/>
      <c r="D71" s="1"/>
    </row>
    <row r="72" spans="1:4" x14ac:dyDescent="0.3">
      <c r="A72" s="15" t="str">
        <f ca="1">Exceedance!U72</f>
        <v/>
      </c>
      <c r="B72" s="1"/>
      <c r="C72" s="1"/>
      <c r="D72" s="1"/>
    </row>
    <row r="73" spans="1:4" x14ac:dyDescent="0.3">
      <c r="A73" s="15" t="str">
        <f ca="1">Exceedance!U73</f>
        <v/>
      </c>
      <c r="B73" s="1"/>
      <c r="C73" s="1"/>
      <c r="D73" s="1"/>
    </row>
    <row r="74" spans="1:4" x14ac:dyDescent="0.3">
      <c r="A74" s="15" t="str">
        <f ca="1">Exceedance!U74</f>
        <v/>
      </c>
      <c r="B74" s="1"/>
      <c r="C74" s="1"/>
      <c r="D74" s="1"/>
    </row>
    <row r="75" spans="1:4" x14ac:dyDescent="0.3">
      <c r="A75" s="15" t="str">
        <f ca="1">Exceedance!U75</f>
        <v/>
      </c>
      <c r="B75" s="1"/>
      <c r="C75" s="1"/>
      <c r="D75" s="1"/>
    </row>
    <row r="76" spans="1:4" x14ac:dyDescent="0.3">
      <c r="A76" s="15" t="str">
        <f ca="1">Exceedance!U76</f>
        <v/>
      </c>
      <c r="B76" s="1"/>
      <c r="C76" s="1"/>
      <c r="D76" s="1"/>
    </row>
    <row r="77" spans="1:4" x14ac:dyDescent="0.3">
      <c r="A77" s="15" t="str">
        <f ca="1">Exceedance!U77</f>
        <v/>
      </c>
      <c r="B77" s="1"/>
      <c r="C77" s="1"/>
      <c r="D77" s="1"/>
    </row>
    <row r="78" spans="1:4" x14ac:dyDescent="0.3">
      <c r="A78" s="15" t="str">
        <f ca="1">Exceedance!U78</f>
        <v/>
      </c>
      <c r="B78" s="1"/>
      <c r="C78" s="1"/>
      <c r="D78" s="1"/>
    </row>
    <row r="79" spans="1:4" x14ac:dyDescent="0.3">
      <c r="A79" s="15" t="str">
        <f ca="1">Exceedance!U79</f>
        <v/>
      </c>
      <c r="B79" s="1"/>
      <c r="C79" s="1"/>
      <c r="D79" s="1"/>
    </row>
    <row r="80" spans="1:4" x14ac:dyDescent="0.3">
      <c r="A80" s="15" t="str">
        <f ca="1">Exceedance!U80</f>
        <v/>
      </c>
      <c r="B80" s="1"/>
      <c r="C80" s="1"/>
      <c r="D80" s="1"/>
    </row>
    <row r="81" spans="1:4" x14ac:dyDescent="0.3">
      <c r="A81" s="15" t="str">
        <f ca="1">Exceedance!U81</f>
        <v/>
      </c>
      <c r="B81" s="1"/>
      <c r="C81" s="1"/>
      <c r="D81" s="1"/>
    </row>
    <row r="82" spans="1:4" x14ac:dyDescent="0.3">
      <c r="A82" s="15" t="str">
        <f ca="1">Exceedance!U82</f>
        <v/>
      </c>
      <c r="B82" s="1"/>
      <c r="C82" s="1"/>
      <c r="D82" s="1"/>
    </row>
    <row r="83" spans="1:4" x14ac:dyDescent="0.3">
      <c r="A83" s="15" t="str">
        <f ca="1">Exceedance!U83</f>
        <v/>
      </c>
      <c r="B83" s="1"/>
      <c r="C83" s="1"/>
      <c r="D83" s="1"/>
    </row>
    <row r="84" spans="1:4" x14ac:dyDescent="0.3">
      <c r="A84" s="15" t="str">
        <f ca="1">Exceedance!U84</f>
        <v/>
      </c>
      <c r="B84" s="1"/>
      <c r="C84" s="1"/>
      <c r="D84" s="1"/>
    </row>
    <row r="85" spans="1:4" x14ac:dyDescent="0.3">
      <c r="A85" s="15" t="str">
        <f ca="1">Exceedance!U85</f>
        <v/>
      </c>
      <c r="B85" s="1"/>
      <c r="C85" s="1"/>
      <c r="D85" s="1"/>
    </row>
    <row r="86" spans="1:4" x14ac:dyDescent="0.3">
      <c r="A86" s="15" t="str">
        <f ca="1">Exceedance!U86</f>
        <v/>
      </c>
      <c r="B86" s="1"/>
      <c r="C86" s="1"/>
      <c r="D86" s="1"/>
    </row>
    <row r="87" spans="1:4" x14ac:dyDescent="0.3">
      <c r="A87" s="15" t="str">
        <f ca="1">Exceedance!U87</f>
        <v/>
      </c>
      <c r="B87" s="1"/>
      <c r="C87" s="1"/>
      <c r="D87" s="1"/>
    </row>
    <row r="88" spans="1:4" x14ac:dyDescent="0.3">
      <c r="A88" s="15" t="str">
        <f ca="1">Exceedance!U88</f>
        <v/>
      </c>
      <c r="B88" s="1"/>
      <c r="C88" s="1"/>
      <c r="D88" s="1"/>
    </row>
    <row r="89" spans="1:4" x14ac:dyDescent="0.3">
      <c r="A89" s="15" t="str">
        <f ca="1">Exceedance!U89</f>
        <v/>
      </c>
      <c r="B89" s="1"/>
      <c r="C89" s="1"/>
      <c r="D89" s="1"/>
    </row>
    <row r="90" spans="1:4" x14ac:dyDescent="0.3">
      <c r="A90" s="15" t="str">
        <f ca="1">Exceedance!U90</f>
        <v/>
      </c>
      <c r="B90" s="1"/>
      <c r="C90" s="1"/>
      <c r="D90" s="1"/>
    </row>
    <row r="91" spans="1:4" x14ac:dyDescent="0.3">
      <c r="A91" s="15" t="str">
        <f ca="1">Exceedance!U91</f>
        <v/>
      </c>
      <c r="B91" s="1"/>
      <c r="C91" s="1"/>
      <c r="D91" s="1"/>
    </row>
    <row r="92" spans="1:4" x14ac:dyDescent="0.3">
      <c r="A92" s="15" t="str">
        <f ca="1">Exceedance!U92</f>
        <v/>
      </c>
      <c r="B92" s="1"/>
      <c r="C92" s="1"/>
      <c r="D92" s="1"/>
    </row>
    <row r="93" spans="1:4" x14ac:dyDescent="0.3">
      <c r="A93" s="15" t="str">
        <f ca="1">Exceedance!U93</f>
        <v/>
      </c>
      <c r="B93" s="1"/>
      <c r="C93" s="1"/>
      <c r="D93" s="1"/>
    </row>
    <row r="94" spans="1:4" x14ac:dyDescent="0.3">
      <c r="A94" s="15" t="str">
        <f ca="1">Exceedance!U94</f>
        <v/>
      </c>
      <c r="B94" s="1"/>
      <c r="C94" s="1"/>
      <c r="D94" s="1"/>
    </row>
    <row r="95" spans="1:4" x14ac:dyDescent="0.3">
      <c r="A95" s="15" t="str">
        <f ca="1">Exceedance!U95</f>
        <v/>
      </c>
      <c r="B95" s="1"/>
      <c r="C95" s="1"/>
      <c r="D95" s="1"/>
    </row>
    <row r="96" spans="1:4" x14ac:dyDescent="0.3">
      <c r="A96" s="15" t="str">
        <f ca="1">Exceedance!U96</f>
        <v/>
      </c>
      <c r="B96" s="1"/>
      <c r="C96" s="1"/>
      <c r="D96" s="1"/>
    </row>
    <row r="97" spans="1:4" x14ac:dyDescent="0.3">
      <c r="A97" s="15" t="str">
        <f ca="1">Exceedance!U97</f>
        <v/>
      </c>
      <c r="B97" s="1"/>
      <c r="C97" s="1"/>
      <c r="D97" s="1"/>
    </row>
    <row r="98" spans="1:4" x14ac:dyDescent="0.3">
      <c r="A98" s="15" t="str">
        <f ca="1">Exceedance!U98</f>
        <v/>
      </c>
      <c r="B98" s="1"/>
      <c r="C98" s="1"/>
      <c r="D98" s="1"/>
    </row>
    <row r="99" spans="1:4" x14ac:dyDescent="0.3">
      <c r="A99" s="15" t="str">
        <f ca="1">Exceedance!U99</f>
        <v/>
      </c>
      <c r="B99" s="1"/>
      <c r="C99" s="1"/>
      <c r="D99" s="1"/>
    </row>
    <row r="100" spans="1:4" x14ac:dyDescent="0.3">
      <c r="A100" s="15"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E1:AE1"/>
  </mergeCells>
  <pageMargins left="0.7" right="0.7" top="0.75" bottom="0.75" header="0.3" footer="0.3"/>
  <pageSetup orientation="portrait" horizontalDpi="4294967295" verticalDpi="4294967295" r:id="rId1"/>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700-000000000000}">
  <sheetPr codeName="Sheet127">
    <tabColor theme="9" tint="0.39997558519241921"/>
  </sheetPr>
  <dimension ref="A1:AH175"/>
  <sheetViews>
    <sheetView workbookViewId="0">
      <selection activeCell="B4" sqref="B4:AQ175"/>
    </sheetView>
  </sheetViews>
  <sheetFormatPr defaultColWidth="9.44140625" defaultRowHeight="14.4" x14ac:dyDescent="0.3"/>
  <cols>
    <col min="1" max="1" width="14.44140625" style="81" bestFit="1" customWidth="1"/>
    <col min="2" max="4" width="9.44140625" style="185"/>
  </cols>
  <sheetData>
    <row r="1" spans="1:34" s="81" customFormat="1" x14ac:dyDescent="0.3">
      <c r="A1" s="12"/>
      <c r="B1" s="81" t="s">
        <v>775</v>
      </c>
      <c r="E1" s="858" t="s">
        <v>775</v>
      </c>
      <c r="F1" s="858"/>
      <c r="G1" s="858"/>
      <c r="H1" s="858"/>
      <c r="I1" s="858"/>
      <c r="J1" s="858"/>
      <c r="K1" s="858"/>
      <c r="L1" s="858"/>
      <c r="M1" s="858"/>
      <c r="N1" s="858"/>
      <c r="O1" s="858"/>
      <c r="P1" s="858"/>
      <c r="Q1" s="858"/>
      <c r="R1" s="858"/>
      <c r="S1" s="858"/>
      <c r="T1" s="858"/>
      <c r="U1" s="858"/>
      <c r="V1" s="858"/>
      <c r="W1" s="858"/>
      <c r="X1" s="858"/>
      <c r="Y1" s="858"/>
      <c r="Z1" s="858"/>
      <c r="AA1" s="858"/>
      <c r="AB1" s="858"/>
      <c r="AC1" s="858"/>
      <c r="AD1" s="858"/>
      <c r="AE1" s="858"/>
    </row>
    <row r="2" spans="1:34" s="81" customFormat="1" x14ac:dyDescent="0.3">
      <c r="A2" s="12"/>
      <c r="B2" s="81" t="s">
        <v>288</v>
      </c>
      <c r="C2" s="81" t="s">
        <v>287</v>
      </c>
      <c r="D2" s="81" t="s">
        <v>289</v>
      </c>
      <c r="E2" s="81">
        <v>1991</v>
      </c>
      <c r="F2" s="81">
        <v>1992</v>
      </c>
      <c r="G2" s="81">
        <v>1993</v>
      </c>
      <c r="H2" s="81">
        <v>1994</v>
      </c>
      <c r="I2" s="81">
        <v>1995</v>
      </c>
      <c r="J2" s="81">
        <v>1996</v>
      </c>
      <c r="K2" s="81">
        <v>1997</v>
      </c>
      <c r="L2" s="81">
        <v>1998</v>
      </c>
      <c r="M2" s="81">
        <v>1999</v>
      </c>
      <c r="N2" s="81">
        <v>2000</v>
      </c>
      <c r="O2" s="81">
        <v>2001</v>
      </c>
      <c r="P2" s="81">
        <v>2002</v>
      </c>
      <c r="Q2" s="81">
        <v>2003</v>
      </c>
      <c r="R2" s="81">
        <v>2004</v>
      </c>
      <c r="S2" s="81">
        <v>2005</v>
      </c>
      <c r="T2" s="81">
        <v>2006</v>
      </c>
      <c r="U2" s="81">
        <v>2007</v>
      </c>
      <c r="V2" s="81">
        <v>2008</v>
      </c>
      <c r="W2" s="81">
        <v>2009</v>
      </c>
      <c r="X2" s="81">
        <v>2010</v>
      </c>
      <c r="Y2" s="81">
        <v>2011</v>
      </c>
      <c r="Z2" s="81">
        <v>2012</v>
      </c>
      <c r="AA2" s="81">
        <v>2013</v>
      </c>
      <c r="AB2" s="81">
        <v>2014</v>
      </c>
      <c r="AC2" s="81">
        <v>2015</v>
      </c>
      <c r="AD2" s="81">
        <v>2016</v>
      </c>
      <c r="AE2" s="81">
        <v>2017</v>
      </c>
      <c r="AF2" s="81">
        <v>2018</v>
      </c>
      <c r="AG2" s="81">
        <v>2019</v>
      </c>
      <c r="AH2" s="81">
        <v>2020</v>
      </c>
    </row>
    <row r="3" spans="1:34" s="14" customFormat="1" x14ac:dyDescent="0.3">
      <c r="A3" s="13"/>
      <c r="B3" s="14" t="s">
        <v>323</v>
      </c>
      <c r="C3" s="14" t="s">
        <v>324</v>
      </c>
      <c r="D3" s="14" t="s">
        <v>325</v>
      </c>
      <c r="E3" s="14" t="s">
        <v>326</v>
      </c>
      <c r="F3" s="14" t="s">
        <v>327</v>
      </c>
      <c r="G3" s="14" t="s">
        <v>328</v>
      </c>
      <c r="H3" s="14" t="s">
        <v>329</v>
      </c>
      <c r="I3" s="14" t="s">
        <v>330</v>
      </c>
      <c r="J3" s="14" t="s">
        <v>331</v>
      </c>
      <c r="K3" s="14" t="s">
        <v>332</v>
      </c>
      <c r="L3" s="14" t="s">
        <v>333</v>
      </c>
      <c r="M3" s="14" t="s">
        <v>334</v>
      </c>
      <c r="N3" s="14" t="s">
        <v>335</v>
      </c>
      <c r="O3" s="14" t="s">
        <v>336</v>
      </c>
      <c r="P3" s="14" t="s">
        <v>337</v>
      </c>
      <c r="Q3" s="14" t="s">
        <v>338</v>
      </c>
      <c r="R3" s="14" t="s">
        <v>339</v>
      </c>
      <c r="S3" s="14" t="s">
        <v>340</v>
      </c>
      <c r="T3" s="14" t="s">
        <v>341</v>
      </c>
      <c r="U3" s="14" t="s">
        <v>342</v>
      </c>
      <c r="V3" s="14" t="s">
        <v>343</v>
      </c>
      <c r="W3" s="14" t="s">
        <v>344</v>
      </c>
      <c r="X3" s="14" t="s">
        <v>345</v>
      </c>
      <c r="Y3" s="14" t="s">
        <v>346</v>
      </c>
      <c r="Z3" s="14" t="s">
        <v>347</v>
      </c>
      <c r="AA3" s="14" t="s">
        <v>348</v>
      </c>
      <c r="AB3" s="14" t="s">
        <v>349</v>
      </c>
      <c r="AC3" s="14" t="s">
        <v>350</v>
      </c>
      <c r="AD3" s="14" t="s">
        <v>351</v>
      </c>
      <c r="AE3" s="14" t="s">
        <v>352</v>
      </c>
      <c r="AF3" s="14" t="s">
        <v>353</v>
      </c>
      <c r="AG3" s="14" t="s">
        <v>354</v>
      </c>
      <c r="AH3" s="14" t="s">
        <v>355</v>
      </c>
    </row>
    <row r="4" spans="1:34" x14ac:dyDescent="0.3">
      <c r="A4" s="680">
        <f ca="1">DATE(LOOKUP(Comparison!$D$3,TimestepID,StartYear),1,1)</f>
        <v>46023</v>
      </c>
      <c r="B4" s="1">
        <v>0</v>
      </c>
      <c r="C4" s="1">
        <v>0</v>
      </c>
      <c r="D4" s="1">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row>
    <row r="5" spans="1:34" x14ac:dyDescent="0.3">
      <c r="A5" s="680">
        <f ca="1">IF(EDATE($A$4,12)&lt;=EDATE(DATE(LOOKUP(Comparison!$D$3,TimestepID,StartYear),1,1),(LOOKUP(Comparison!$B$6,TimestepID,Duration)-1)),EDATE(A4,12),"")</f>
        <v>46388</v>
      </c>
      <c r="B5" s="1">
        <v>0</v>
      </c>
      <c r="C5" s="1">
        <v>0</v>
      </c>
      <c r="D5" s="1">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row>
    <row r="6" spans="1:34" x14ac:dyDescent="0.3">
      <c r="A6" s="680">
        <f ca="1">IF(EDATE($A$4,24)&lt;=EDATE(DATE(LOOKUP(Comparison!$D$3,TimestepID,StartYear),12,31),(LOOKUP(Comparison!$B$6,TimestepID,Duration)-1)),EDATE(A5,12),"")</f>
        <v>46753</v>
      </c>
      <c r="B6" s="1">
        <v>0</v>
      </c>
      <c r="C6" s="1">
        <v>0</v>
      </c>
      <c r="D6" s="1">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row>
    <row r="7" spans="1:34" x14ac:dyDescent="0.3">
      <c r="A7" s="680">
        <f ca="1">IF(EDATE($A$4,36)&lt;=EDATE(DATE(LOOKUP(Comparison!$D$3,TimestepID,StartYear),1,1),(LOOKUP(Comparison!$B$6,TimestepID,Duration)-1)),EDATE(A6,12),"")</f>
        <v>47119</v>
      </c>
      <c r="B7" s="1">
        <v>0</v>
      </c>
      <c r="C7" s="1">
        <v>0</v>
      </c>
      <c r="D7" s="1">
        <v>0</v>
      </c>
      <c r="E7">
        <v>0</v>
      </c>
      <c r="F7">
        <v>0</v>
      </c>
      <c r="G7">
        <v>0</v>
      </c>
      <c r="H7">
        <v>0</v>
      </c>
      <c r="I7">
        <v>0</v>
      </c>
      <c r="J7">
        <v>0</v>
      </c>
      <c r="K7">
        <v>0</v>
      </c>
      <c r="L7">
        <v>0</v>
      </c>
      <c r="M7">
        <v>0</v>
      </c>
      <c r="N7">
        <v>0</v>
      </c>
      <c r="O7">
        <v>0</v>
      </c>
      <c r="P7">
        <v>0</v>
      </c>
      <c r="Q7">
        <v>0</v>
      </c>
      <c r="R7">
        <v>0</v>
      </c>
      <c r="S7">
        <v>0</v>
      </c>
      <c r="T7">
        <v>0</v>
      </c>
      <c r="U7">
        <v>0</v>
      </c>
      <c r="V7">
        <v>0</v>
      </c>
      <c r="W7">
        <v>0</v>
      </c>
      <c r="X7">
        <v>0</v>
      </c>
      <c r="Y7">
        <v>0</v>
      </c>
      <c r="Z7">
        <v>0</v>
      </c>
      <c r="AA7">
        <v>0</v>
      </c>
      <c r="AB7">
        <v>0</v>
      </c>
      <c r="AC7">
        <v>0</v>
      </c>
      <c r="AD7">
        <v>0</v>
      </c>
      <c r="AE7">
        <v>0</v>
      </c>
      <c r="AF7">
        <v>0</v>
      </c>
      <c r="AG7">
        <v>0</v>
      </c>
      <c r="AH7">
        <v>0</v>
      </c>
    </row>
    <row r="8" spans="1:34" x14ac:dyDescent="0.3">
      <c r="A8" s="680">
        <f ca="1">IF(EDATE($A$4,48)&lt;=EDATE(DATE(LOOKUP(Comparison!$D$3,TimestepID,StartYear),1,1),(LOOKUP(Comparison!$B$6,TimestepID,Duration)-1)),EDATE(A7,12),"")</f>
        <v>47484</v>
      </c>
      <c r="B8" s="1">
        <v>0</v>
      </c>
      <c r="C8" s="1">
        <v>0</v>
      </c>
      <c r="D8" s="1">
        <v>0</v>
      </c>
      <c r="E8">
        <v>0</v>
      </c>
      <c r="F8">
        <v>0</v>
      </c>
      <c r="G8">
        <v>0</v>
      </c>
      <c r="H8">
        <v>1</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3">
      <c r="A9" s="680">
        <f ca="1">IF(EDATE($A$4,48)&lt;=EDATE(DATE(LOOKUP(Comparison!$D$3,TimestepID,StartYear),1,1),(LOOKUP(Comparison!$B$6,TimestepID,Duration)-1)),EDATE(A8,12),"")</f>
        <v>47849</v>
      </c>
      <c r="B9" s="1">
        <v>0</v>
      </c>
      <c r="C9" s="1">
        <v>0</v>
      </c>
      <c r="D9" s="1">
        <v>0</v>
      </c>
      <c r="E9">
        <v>0</v>
      </c>
      <c r="F9">
        <v>0</v>
      </c>
      <c r="G9">
        <v>0</v>
      </c>
      <c r="H9">
        <v>0</v>
      </c>
      <c r="I9">
        <v>1</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3">
      <c r="A10" s="680">
        <f ca="1">IF(EDATE($A$4,48)&lt;=EDATE(DATE(LOOKUP(Comparison!$D$3,TimestepID,StartYear),1,1),(LOOKUP(Comparison!$B$6,TimestepID,Duration)-1)),EDATE(A9,12),"")</f>
        <v>48214</v>
      </c>
      <c r="B10" s="1"/>
      <c r="C10" s="1"/>
      <c r="D10" s="1"/>
    </row>
    <row r="11" spans="1:34" x14ac:dyDescent="0.3">
      <c r="A11" s="680">
        <f ca="1">IF(EDATE($A$4,48)&lt;=EDATE(DATE(LOOKUP(Comparison!$D$3,TimestepID,StartYear),1,1),(LOOKUP(Comparison!$B$6,TimestepID,Duration)-1)),EDATE(A10,12),"")</f>
        <v>48580</v>
      </c>
      <c r="B11" s="1"/>
      <c r="C11" s="1"/>
      <c r="D11" s="1"/>
    </row>
    <row r="12" spans="1:34" x14ac:dyDescent="0.3">
      <c r="A12" s="680">
        <f ca="1">IF(EDATE($A$4,48)&lt;=EDATE(DATE(LOOKUP(Comparison!$D$3,TimestepID,StartYear),1,1),(LOOKUP(Comparison!$B$6,TimestepID,Duration)-1)),EDATE(A11,12),"")</f>
        <v>48945</v>
      </c>
      <c r="B12" s="1"/>
      <c r="C12" s="1"/>
      <c r="D12" s="1"/>
    </row>
    <row r="13" spans="1:34" x14ac:dyDescent="0.3">
      <c r="A13" s="15"/>
      <c r="B13" s="1"/>
      <c r="C13" s="1"/>
      <c r="D13" s="1"/>
    </row>
    <row r="14" spans="1:34" x14ac:dyDescent="0.3">
      <c r="A14" s="15"/>
      <c r="B14" s="1"/>
      <c r="C14" s="1"/>
      <c r="D14" s="1"/>
    </row>
    <row r="15" spans="1:34" x14ac:dyDescent="0.3">
      <c r="A15" s="15"/>
      <c r="B15" s="1"/>
      <c r="C15" s="1"/>
      <c r="D15" s="1"/>
    </row>
    <row r="16" spans="1:34" x14ac:dyDescent="0.3">
      <c r="A16" s="15"/>
      <c r="B16" s="1"/>
      <c r="C16" s="1"/>
      <c r="D16" s="1"/>
    </row>
    <row r="17" spans="1:4" x14ac:dyDescent="0.3">
      <c r="A17" s="15"/>
      <c r="B17" s="1"/>
      <c r="C17" s="1"/>
      <c r="D17" s="1"/>
    </row>
    <row r="18" spans="1:4" x14ac:dyDescent="0.3">
      <c r="A18" s="15"/>
      <c r="B18" s="1"/>
      <c r="C18" s="1"/>
      <c r="D18" s="1"/>
    </row>
    <row r="19" spans="1:4" x14ac:dyDescent="0.3">
      <c r="A19" s="15"/>
      <c r="B19" s="1"/>
      <c r="C19" s="1"/>
      <c r="D19" s="1"/>
    </row>
    <row r="20" spans="1:4" x14ac:dyDescent="0.3">
      <c r="A20" s="15"/>
      <c r="B20" s="1"/>
      <c r="C20" s="1"/>
      <c r="D20" s="1"/>
    </row>
    <row r="21" spans="1:4" x14ac:dyDescent="0.3">
      <c r="A21" s="15"/>
      <c r="B21" s="1"/>
      <c r="C21" s="1"/>
      <c r="D21" s="1"/>
    </row>
    <row r="22" spans="1:4" x14ac:dyDescent="0.3">
      <c r="A22" s="15"/>
      <c r="B22" s="1"/>
      <c r="C22" s="1"/>
      <c r="D22" s="1"/>
    </row>
    <row r="23" spans="1:4" x14ac:dyDescent="0.3">
      <c r="A23" s="15"/>
      <c r="B23" s="1"/>
      <c r="C23" s="1"/>
      <c r="D23" s="1"/>
    </row>
    <row r="24" spans="1:4" x14ac:dyDescent="0.3">
      <c r="A24" s="15"/>
      <c r="B24" s="1"/>
      <c r="C24" s="1"/>
      <c r="D24" s="1"/>
    </row>
    <row r="25" spans="1:4" x14ac:dyDescent="0.3">
      <c r="A25" s="15"/>
      <c r="B25" s="1"/>
      <c r="C25" s="1"/>
      <c r="D25" s="1"/>
    </row>
    <row r="26" spans="1:4" x14ac:dyDescent="0.3">
      <c r="A26" s="15"/>
      <c r="B26" s="1"/>
      <c r="C26" s="1"/>
      <c r="D26" s="1"/>
    </row>
    <row r="27" spans="1:4" x14ac:dyDescent="0.3">
      <c r="A27" s="15"/>
      <c r="B27" s="1"/>
      <c r="C27" s="1"/>
      <c r="D27" s="1"/>
    </row>
    <row r="28" spans="1:4" x14ac:dyDescent="0.3">
      <c r="A28" s="15"/>
      <c r="B28" s="1"/>
      <c r="C28" s="1"/>
      <c r="D28" s="1"/>
    </row>
    <row r="29" spans="1:4" x14ac:dyDescent="0.3">
      <c r="A29" s="15"/>
      <c r="B29" s="1"/>
      <c r="C29" s="1"/>
      <c r="D29" s="1"/>
    </row>
    <row r="30" spans="1:4" x14ac:dyDescent="0.3">
      <c r="A30" s="15"/>
      <c r="B30" s="1"/>
      <c r="C30" s="1"/>
      <c r="D30" s="1"/>
    </row>
    <row r="31" spans="1:4" x14ac:dyDescent="0.3">
      <c r="A31" s="15"/>
      <c r="B31" s="1"/>
      <c r="C31" s="1"/>
      <c r="D31" s="1"/>
    </row>
    <row r="32" spans="1:4" x14ac:dyDescent="0.3">
      <c r="A32" s="15"/>
      <c r="B32" s="1"/>
      <c r="C32" s="1"/>
      <c r="D32" s="1"/>
    </row>
    <row r="33" spans="1:4" x14ac:dyDescent="0.3">
      <c r="A33" s="15"/>
      <c r="B33" s="1"/>
      <c r="C33" s="1"/>
      <c r="D33" s="1"/>
    </row>
    <row r="34" spans="1:4" x14ac:dyDescent="0.3">
      <c r="A34" s="15"/>
      <c r="B34" s="1"/>
      <c r="C34" s="1"/>
      <c r="D34" s="1"/>
    </row>
    <row r="35" spans="1:4" x14ac:dyDescent="0.3">
      <c r="A35" s="15"/>
      <c r="B35" s="1"/>
      <c r="C35" s="1"/>
      <c r="D35" s="1"/>
    </row>
    <row r="36" spans="1:4" x14ac:dyDescent="0.3">
      <c r="A36" s="15"/>
      <c r="B36" s="1"/>
      <c r="C36" s="1"/>
      <c r="D36" s="1"/>
    </row>
    <row r="37" spans="1:4" x14ac:dyDescent="0.3">
      <c r="A37" s="15"/>
      <c r="B37" s="1"/>
      <c r="C37" s="1"/>
      <c r="D37" s="1"/>
    </row>
    <row r="38" spans="1:4" x14ac:dyDescent="0.3">
      <c r="A38" s="15"/>
      <c r="B38" s="1"/>
      <c r="C38" s="1"/>
      <c r="D38" s="1"/>
    </row>
    <row r="39" spans="1:4" x14ac:dyDescent="0.3">
      <c r="A39" s="15"/>
      <c r="B39" s="1"/>
      <c r="C39" s="1"/>
      <c r="D39" s="1"/>
    </row>
    <row r="40" spans="1:4" x14ac:dyDescent="0.3">
      <c r="A40" s="15"/>
      <c r="B40" s="1"/>
      <c r="C40" s="1"/>
      <c r="D40" s="1"/>
    </row>
    <row r="41" spans="1:4" x14ac:dyDescent="0.3">
      <c r="A41" s="15"/>
      <c r="B41" s="1"/>
      <c r="C41" s="1"/>
      <c r="D41" s="1"/>
    </row>
    <row r="42" spans="1:4" x14ac:dyDescent="0.3">
      <c r="A42" s="15"/>
      <c r="B42" s="1"/>
      <c r="C42" s="1"/>
      <c r="D42" s="1"/>
    </row>
    <row r="43" spans="1:4" x14ac:dyDescent="0.3">
      <c r="A43" s="15"/>
      <c r="B43" s="1"/>
      <c r="C43" s="1"/>
      <c r="D43" s="1"/>
    </row>
    <row r="44" spans="1:4" x14ac:dyDescent="0.3">
      <c r="A44" s="15"/>
      <c r="B44" s="1"/>
      <c r="C44" s="1"/>
      <c r="D44" s="1"/>
    </row>
    <row r="45" spans="1:4" x14ac:dyDescent="0.3">
      <c r="A45" s="15"/>
      <c r="B45" s="1"/>
      <c r="C45" s="1"/>
      <c r="D45" s="1"/>
    </row>
    <row r="46" spans="1:4" x14ac:dyDescent="0.3">
      <c r="A46" s="15"/>
      <c r="B46" s="1"/>
      <c r="C46" s="1"/>
      <c r="D46" s="1"/>
    </row>
    <row r="47" spans="1:4" x14ac:dyDescent="0.3">
      <c r="A47" s="15"/>
      <c r="B47" s="1"/>
      <c r="C47" s="1"/>
      <c r="D47" s="1"/>
    </row>
    <row r="48" spans="1:4" x14ac:dyDescent="0.3">
      <c r="A48" s="15"/>
      <c r="B48" s="1"/>
      <c r="C48" s="1"/>
      <c r="D48" s="1"/>
    </row>
    <row r="49" spans="1:4" x14ac:dyDescent="0.3">
      <c r="A49" s="15"/>
      <c r="B49" s="1"/>
      <c r="C49" s="1"/>
      <c r="D49" s="1"/>
    </row>
    <row r="50" spans="1:4" x14ac:dyDescent="0.3">
      <c r="A50" s="15"/>
      <c r="B50" s="1"/>
      <c r="C50" s="1"/>
      <c r="D50" s="1"/>
    </row>
    <row r="51" spans="1:4" x14ac:dyDescent="0.3">
      <c r="A51" s="15"/>
      <c r="B51" s="1"/>
      <c r="C51" s="1"/>
      <c r="D51" s="1"/>
    </row>
    <row r="52" spans="1:4" x14ac:dyDescent="0.3">
      <c r="A52" s="15"/>
      <c r="B52" s="1"/>
      <c r="C52" s="1"/>
      <c r="D52" s="1"/>
    </row>
    <row r="53" spans="1:4" x14ac:dyDescent="0.3">
      <c r="A53" s="15"/>
      <c r="B53" s="1"/>
      <c r="C53" s="1"/>
      <c r="D53" s="1"/>
    </row>
    <row r="54" spans="1:4" x14ac:dyDescent="0.3">
      <c r="A54" s="15"/>
      <c r="B54" s="1"/>
      <c r="C54" s="1"/>
      <c r="D54" s="1"/>
    </row>
    <row r="55" spans="1:4" x14ac:dyDescent="0.3">
      <c r="A55" s="15"/>
      <c r="B55" s="1"/>
      <c r="C55" s="1"/>
      <c r="D55" s="1"/>
    </row>
    <row r="56" spans="1:4" x14ac:dyDescent="0.3">
      <c r="A56" s="15"/>
      <c r="B56" s="1"/>
      <c r="C56" s="1"/>
      <c r="D56" s="1"/>
    </row>
    <row r="57" spans="1:4" x14ac:dyDescent="0.3">
      <c r="A57" s="15"/>
      <c r="B57" s="1"/>
      <c r="C57" s="1"/>
      <c r="D57" s="1"/>
    </row>
    <row r="58" spans="1:4" x14ac:dyDescent="0.3">
      <c r="A58" s="15"/>
      <c r="B58" s="1"/>
      <c r="C58" s="1"/>
      <c r="D58" s="1"/>
    </row>
    <row r="59" spans="1:4" x14ac:dyDescent="0.3">
      <c r="A59" s="15"/>
      <c r="B59" s="1"/>
      <c r="C59" s="1"/>
      <c r="D59" s="1"/>
    </row>
    <row r="60" spans="1:4" x14ac:dyDescent="0.3">
      <c r="A60" s="15"/>
      <c r="B60" s="1"/>
      <c r="C60" s="1"/>
      <c r="D60" s="1"/>
    </row>
    <row r="61" spans="1:4" x14ac:dyDescent="0.3">
      <c r="A61" s="15"/>
      <c r="B61" s="1"/>
      <c r="C61" s="1"/>
      <c r="D61" s="1"/>
    </row>
    <row r="62" spans="1:4" x14ac:dyDescent="0.3">
      <c r="A62" s="15"/>
      <c r="B62" s="1"/>
      <c r="C62" s="1"/>
      <c r="D62" s="1"/>
    </row>
    <row r="63" spans="1:4" x14ac:dyDescent="0.3">
      <c r="A63" s="15"/>
      <c r="B63" s="1"/>
      <c r="C63" s="1"/>
      <c r="D63" s="1"/>
    </row>
    <row r="64" spans="1:4" x14ac:dyDescent="0.3">
      <c r="A64" s="15"/>
      <c r="B64" s="1"/>
      <c r="C64" s="1"/>
      <c r="D64" s="1"/>
    </row>
    <row r="65" spans="1:4" x14ac:dyDescent="0.3">
      <c r="A65" s="15"/>
      <c r="B65" s="1"/>
      <c r="C65" s="1"/>
      <c r="D65" s="1"/>
    </row>
    <row r="66" spans="1:4" x14ac:dyDescent="0.3">
      <c r="A66" s="15"/>
      <c r="B66" s="1"/>
      <c r="C66" s="1"/>
      <c r="D66" s="1"/>
    </row>
    <row r="67" spans="1:4" x14ac:dyDescent="0.3">
      <c r="A67" s="15"/>
      <c r="B67" s="1"/>
      <c r="C67" s="1"/>
      <c r="D67" s="1"/>
    </row>
    <row r="68" spans="1:4" x14ac:dyDescent="0.3">
      <c r="A68" s="15">
        <f ca="1">Exceedance!U68</f>
        <v>48092</v>
      </c>
      <c r="B68" s="1"/>
      <c r="C68" s="1"/>
      <c r="D68" s="1"/>
    </row>
    <row r="69" spans="1:4" x14ac:dyDescent="0.3">
      <c r="A69" s="15" t="str">
        <f ca="1">Exceedance!U69</f>
        <v/>
      </c>
      <c r="B69" s="1"/>
      <c r="C69" s="1"/>
      <c r="D69" s="1"/>
    </row>
    <row r="70" spans="1:4" x14ac:dyDescent="0.3">
      <c r="A70" s="15" t="str">
        <f ca="1">Exceedance!U70</f>
        <v/>
      </c>
      <c r="B70" s="1"/>
      <c r="C70" s="1"/>
      <c r="D70" s="1"/>
    </row>
    <row r="71" spans="1:4" x14ac:dyDescent="0.3">
      <c r="A71" s="15" t="str">
        <f ca="1">Exceedance!U71</f>
        <v/>
      </c>
      <c r="B71" s="1"/>
      <c r="C71" s="1"/>
      <c r="D71" s="1"/>
    </row>
    <row r="72" spans="1:4" x14ac:dyDescent="0.3">
      <c r="A72" s="15" t="str">
        <f ca="1">Exceedance!U72</f>
        <v/>
      </c>
      <c r="B72" s="1"/>
      <c r="C72" s="1"/>
      <c r="D72" s="1"/>
    </row>
    <row r="73" spans="1:4" x14ac:dyDescent="0.3">
      <c r="A73" s="15" t="str">
        <f ca="1">Exceedance!U73</f>
        <v/>
      </c>
      <c r="B73" s="1"/>
      <c r="C73" s="1"/>
      <c r="D73" s="1"/>
    </row>
    <row r="74" spans="1:4" x14ac:dyDescent="0.3">
      <c r="A74" s="15" t="str">
        <f ca="1">Exceedance!U74</f>
        <v/>
      </c>
      <c r="B74" s="1"/>
      <c r="C74" s="1"/>
      <c r="D74" s="1"/>
    </row>
    <row r="75" spans="1:4" x14ac:dyDescent="0.3">
      <c r="A75" s="15" t="str">
        <f ca="1">Exceedance!U75</f>
        <v/>
      </c>
      <c r="B75" s="1"/>
      <c r="C75" s="1"/>
      <c r="D75" s="1"/>
    </row>
    <row r="76" spans="1:4" x14ac:dyDescent="0.3">
      <c r="A76" s="15" t="str">
        <f ca="1">Exceedance!U76</f>
        <v/>
      </c>
      <c r="B76" s="1"/>
      <c r="C76" s="1"/>
      <c r="D76" s="1"/>
    </row>
    <row r="77" spans="1:4" x14ac:dyDescent="0.3">
      <c r="A77" s="15" t="str">
        <f ca="1">Exceedance!U77</f>
        <v/>
      </c>
      <c r="B77" s="1"/>
      <c r="C77" s="1"/>
      <c r="D77" s="1"/>
    </row>
    <row r="78" spans="1:4" x14ac:dyDescent="0.3">
      <c r="A78" s="15" t="str">
        <f ca="1">Exceedance!U78</f>
        <v/>
      </c>
      <c r="B78" s="1"/>
      <c r="C78" s="1"/>
      <c r="D78" s="1"/>
    </row>
    <row r="79" spans="1:4" x14ac:dyDescent="0.3">
      <c r="A79" s="15" t="str">
        <f ca="1">Exceedance!U79</f>
        <v/>
      </c>
      <c r="B79" s="1"/>
      <c r="C79" s="1"/>
      <c r="D79" s="1"/>
    </row>
    <row r="80" spans="1:4" x14ac:dyDescent="0.3">
      <c r="A80" s="15" t="str">
        <f ca="1">Exceedance!U80</f>
        <v/>
      </c>
      <c r="B80" s="1"/>
      <c r="C80" s="1"/>
      <c r="D80" s="1"/>
    </row>
    <row r="81" spans="1:4" x14ac:dyDescent="0.3">
      <c r="A81" s="15" t="str">
        <f ca="1">Exceedance!U81</f>
        <v/>
      </c>
      <c r="B81" s="1"/>
      <c r="C81" s="1"/>
      <c r="D81" s="1"/>
    </row>
    <row r="82" spans="1:4" x14ac:dyDescent="0.3">
      <c r="A82" s="15" t="str">
        <f ca="1">Exceedance!U82</f>
        <v/>
      </c>
      <c r="B82" s="1"/>
      <c r="C82" s="1"/>
      <c r="D82" s="1"/>
    </row>
    <row r="83" spans="1:4" x14ac:dyDescent="0.3">
      <c r="A83" s="15" t="str">
        <f ca="1">Exceedance!U83</f>
        <v/>
      </c>
      <c r="B83" s="1"/>
      <c r="C83" s="1"/>
      <c r="D83" s="1"/>
    </row>
    <row r="84" spans="1:4" x14ac:dyDescent="0.3">
      <c r="A84" s="15" t="str">
        <f ca="1">Exceedance!U84</f>
        <v/>
      </c>
      <c r="B84" s="1"/>
      <c r="C84" s="1"/>
      <c r="D84" s="1"/>
    </row>
    <row r="85" spans="1:4" x14ac:dyDescent="0.3">
      <c r="A85" s="15" t="str">
        <f ca="1">Exceedance!U85</f>
        <v/>
      </c>
      <c r="B85" s="1"/>
      <c r="C85" s="1"/>
      <c r="D85" s="1"/>
    </row>
    <row r="86" spans="1:4" x14ac:dyDescent="0.3">
      <c r="A86" s="15" t="str">
        <f ca="1">Exceedance!U86</f>
        <v/>
      </c>
      <c r="B86" s="1"/>
      <c r="C86" s="1"/>
      <c r="D86" s="1"/>
    </row>
    <row r="87" spans="1:4" x14ac:dyDescent="0.3">
      <c r="A87" s="15" t="str">
        <f ca="1">Exceedance!U87</f>
        <v/>
      </c>
      <c r="B87" s="1"/>
      <c r="C87" s="1"/>
      <c r="D87" s="1"/>
    </row>
    <row r="88" spans="1:4" x14ac:dyDescent="0.3">
      <c r="A88" s="15" t="str">
        <f ca="1">Exceedance!U88</f>
        <v/>
      </c>
      <c r="B88" s="1"/>
      <c r="C88" s="1"/>
      <c r="D88" s="1"/>
    </row>
    <row r="89" spans="1:4" x14ac:dyDescent="0.3">
      <c r="A89" s="15" t="str">
        <f ca="1">Exceedance!U89</f>
        <v/>
      </c>
      <c r="B89" s="1"/>
      <c r="C89" s="1"/>
      <c r="D89" s="1"/>
    </row>
    <row r="90" spans="1:4" x14ac:dyDescent="0.3">
      <c r="A90" s="15" t="str">
        <f ca="1">Exceedance!U90</f>
        <v/>
      </c>
      <c r="B90" s="1"/>
      <c r="C90" s="1"/>
      <c r="D90" s="1"/>
    </row>
    <row r="91" spans="1:4" x14ac:dyDescent="0.3">
      <c r="A91" s="15" t="str">
        <f ca="1">Exceedance!U91</f>
        <v/>
      </c>
      <c r="B91" s="1"/>
      <c r="C91" s="1"/>
      <c r="D91" s="1"/>
    </row>
    <row r="92" spans="1:4" x14ac:dyDescent="0.3">
      <c r="A92" s="15" t="str">
        <f ca="1">Exceedance!U92</f>
        <v/>
      </c>
      <c r="B92" s="1"/>
      <c r="C92" s="1"/>
      <c r="D92" s="1"/>
    </row>
    <row r="93" spans="1:4" x14ac:dyDescent="0.3">
      <c r="A93" s="15" t="str">
        <f ca="1">Exceedance!U93</f>
        <v/>
      </c>
      <c r="B93" s="1"/>
      <c r="C93" s="1"/>
      <c r="D93" s="1"/>
    </row>
    <row r="94" spans="1:4" x14ac:dyDescent="0.3">
      <c r="A94" s="15" t="str">
        <f ca="1">Exceedance!U94</f>
        <v/>
      </c>
      <c r="B94" s="1"/>
      <c r="C94" s="1"/>
      <c r="D94" s="1"/>
    </row>
    <row r="95" spans="1:4" x14ac:dyDescent="0.3">
      <c r="A95" s="15" t="str">
        <f ca="1">Exceedance!U95</f>
        <v/>
      </c>
      <c r="B95" s="1"/>
      <c r="C95" s="1"/>
      <c r="D95" s="1"/>
    </row>
    <row r="96" spans="1:4" x14ac:dyDescent="0.3">
      <c r="A96" s="15" t="str">
        <f ca="1">Exceedance!U96</f>
        <v/>
      </c>
      <c r="B96" s="1"/>
      <c r="C96" s="1"/>
      <c r="D96" s="1"/>
    </row>
    <row r="97" spans="1:4" x14ac:dyDescent="0.3">
      <c r="A97" s="15" t="str">
        <f ca="1">Exceedance!U97</f>
        <v/>
      </c>
      <c r="B97" s="1"/>
      <c r="C97" s="1"/>
      <c r="D97" s="1"/>
    </row>
    <row r="98" spans="1:4" x14ac:dyDescent="0.3">
      <c r="A98" s="15" t="str">
        <f ca="1">Exceedance!U98</f>
        <v/>
      </c>
      <c r="B98" s="1"/>
      <c r="C98" s="1"/>
      <c r="D98" s="1"/>
    </row>
    <row r="99" spans="1:4" x14ac:dyDescent="0.3">
      <c r="A99" s="15" t="str">
        <f ca="1">Exceedance!U99</f>
        <v/>
      </c>
      <c r="B99" s="1"/>
      <c r="C99" s="1"/>
      <c r="D99" s="1"/>
    </row>
    <row r="100" spans="1:4" x14ac:dyDescent="0.3">
      <c r="A100" s="15"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E1:AE1"/>
  </mergeCells>
  <pageMargins left="0.7" right="0.7" top="0.75" bottom="0.75" header="0.3" footer="0.3"/>
  <pageSetup orientation="portrait" horizontalDpi="4294967295" verticalDpi="4294967295" r:id="rId1"/>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800-000000000000}">
  <sheetPr codeName="Sheet128">
    <tabColor theme="9" tint="0.39997558519241921"/>
  </sheetPr>
  <dimension ref="A1:AH175"/>
  <sheetViews>
    <sheetView workbookViewId="0">
      <selection activeCell="B4" sqref="B4:AQ175"/>
    </sheetView>
  </sheetViews>
  <sheetFormatPr defaultColWidth="9.44140625" defaultRowHeight="14.4" x14ac:dyDescent="0.3"/>
  <cols>
    <col min="1" max="1" width="14.44140625" style="81" bestFit="1" customWidth="1"/>
    <col min="2" max="4" width="9.44140625" style="185"/>
  </cols>
  <sheetData>
    <row r="1" spans="1:34" s="81" customFormat="1" x14ac:dyDescent="0.3">
      <c r="A1" s="12"/>
      <c r="B1" s="81" t="s">
        <v>776</v>
      </c>
      <c r="E1" s="858" t="s">
        <v>776</v>
      </c>
      <c r="F1" s="858"/>
      <c r="G1" s="858"/>
      <c r="H1" s="858"/>
      <c r="I1" s="858"/>
      <c r="J1" s="858"/>
      <c r="K1" s="858"/>
      <c r="L1" s="858"/>
      <c r="M1" s="858"/>
      <c r="N1" s="858"/>
      <c r="O1" s="858"/>
      <c r="P1" s="858"/>
      <c r="Q1" s="858"/>
      <c r="R1" s="858"/>
      <c r="S1" s="858"/>
      <c r="T1" s="858"/>
      <c r="U1" s="858"/>
      <c r="V1" s="858"/>
      <c r="W1" s="858"/>
      <c r="X1" s="858"/>
      <c r="Y1" s="858"/>
      <c r="Z1" s="858"/>
      <c r="AA1" s="858"/>
      <c r="AB1" s="858"/>
      <c r="AC1" s="858"/>
      <c r="AD1" s="858"/>
      <c r="AE1" s="858"/>
    </row>
    <row r="2" spans="1:34" s="81" customFormat="1" x14ac:dyDescent="0.3">
      <c r="A2" s="12"/>
      <c r="B2" s="81" t="s">
        <v>288</v>
      </c>
      <c r="C2" s="81" t="s">
        <v>287</v>
      </c>
      <c r="D2" s="81" t="s">
        <v>289</v>
      </c>
      <c r="E2" s="81">
        <v>1991</v>
      </c>
      <c r="F2" s="81">
        <v>1992</v>
      </c>
      <c r="G2" s="81">
        <v>1993</v>
      </c>
      <c r="H2" s="81">
        <v>1994</v>
      </c>
      <c r="I2" s="81">
        <v>1995</v>
      </c>
      <c r="J2" s="81">
        <v>1996</v>
      </c>
      <c r="K2" s="81">
        <v>1997</v>
      </c>
      <c r="L2" s="81">
        <v>1998</v>
      </c>
      <c r="M2" s="81">
        <v>1999</v>
      </c>
      <c r="N2" s="81">
        <v>2000</v>
      </c>
      <c r="O2" s="81">
        <v>2001</v>
      </c>
      <c r="P2" s="81">
        <v>2002</v>
      </c>
      <c r="Q2" s="81">
        <v>2003</v>
      </c>
      <c r="R2" s="81">
        <v>2004</v>
      </c>
      <c r="S2" s="81">
        <v>2005</v>
      </c>
      <c r="T2" s="81">
        <v>2006</v>
      </c>
      <c r="U2" s="81">
        <v>2007</v>
      </c>
      <c r="V2" s="81">
        <v>2008</v>
      </c>
      <c r="W2" s="81">
        <v>2009</v>
      </c>
      <c r="X2" s="81">
        <v>2010</v>
      </c>
      <c r="Y2" s="81">
        <v>2011</v>
      </c>
      <c r="Z2" s="81">
        <v>2012</v>
      </c>
      <c r="AA2" s="81">
        <v>2013</v>
      </c>
      <c r="AB2" s="81">
        <v>2014</v>
      </c>
      <c r="AC2" s="81">
        <v>2015</v>
      </c>
      <c r="AD2" s="81">
        <v>2016</v>
      </c>
      <c r="AE2" s="81">
        <v>2017</v>
      </c>
      <c r="AF2" s="81">
        <v>2018</v>
      </c>
      <c r="AG2" s="81">
        <v>2019</v>
      </c>
      <c r="AH2" s="81">
        <v>2020</v>
      </c>
    </row>
    <row r="3" spans="1:34" s="14" customFormat="1" x14ac:dyDescent="0.3">
      <c r="A3" s="13"/>
      <c r="B3" s="14" t="s">
        <v>323</v>
      </c>
      <c r="C3" s="14" t="s">
        <v>324</v>
      </c>
      <c r="D3" s="14" t="s">
        <v>325</v>
      </c>
      <c r="E3" s="14" t="s">
        <v>326</v>
      </c>
      <c r="F3" s="14" t="s">
        <v>327</v>
      </c>
      <c r="G3" s="14" t="s">
        <v>328</v>
      </c>
      <c r="H3" s="14" t="s">
        <v>329</v>
      </c>
      <c r="I3" s="14" t="s">
        <v>330</v>
      </c>
      <c r="J3" s="14" t="s">
        <v>331</v>
      </c>
      <c r="K3" s="14" t="s">
        <v>332</v>
      </c>
      <c r="L3" s="14" t="s">
        <v>333</v>
      </c>
      <c r="M3" s="14" t="s">
        <v>334</v>
      </c>
      <c r="N3" s="14" t="s">
        <v>335</v>
      </c>
      <c r="O3" s="14" t="s">
        <v>336</v>
      </c>
      <c r="P3" s="14" t="s">
        <v>337</v>
      </c>
      <c r="Q3" s="14" t="s">
        <v>338</v>
      </c>
      <c r="R3" s="14" t="s">
        <v>339</v>
      </c>
      <c r="S3" s="14" t="s">
        <v>340</v>
      </c>
      <c r="T3" s="14" t="s">
        <v>341</v>
      </c>
      <c r="U3" s="14" t="s">
        <v>342</v>
      </c>
      <c r="V3" s="14" t="s">
        <v>343</v>
      </c>
      <c r="W3" s="14" t="s">
        <v>344</v>
      </c>
      <c r="X3" s="14" t="s">
        <v>345</v>
      </c>
      <c r="Y3" s="14" t="s">
        <v>346</v>
      </c>
      <c r="Z3" s="14" t="s">
        <v>347</v>
      </c>
      <c r="AA3" s="14" t="s">
        <v>348</v>
      </c>
      <c r="AB3" s="14" t="s">
        <v>349</v>
      </c>
      <c r="AC3" s="14" t="s">
        <v>350</v>
      </c>
      <c r="AD3" s="14" t="s">
        <v>351</v>
      </c>
      <c r="AE3" s="14" t="s">
        <v>352</v>
      </c>
      <c r="AF3" s="14" t="s">
        <v>353</v>
      </c>
      <c r="AG3" s="14" t="s">
        <v>354</v>
      </c>
      <c r="AH3" s="14" t="s">
        <v>355</v>
      </c>
    </row>
    <row r="4" spans="1:34" x14ac:dyDescent="0.3">
      <c r="A4" s="680">
        <f ca="1">DATE(LOOKUP(Comparison!$D$3,TimestepID,StartYear),1,1)</f>
        <v>46023</v>
      </c>
      <c r="B4" s="1">
        <v>0</v>
      </c>
      <c r="C4" s="1">
        <v>0</v>
      </c>
      <c r="D4" s="1">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row>
    <row r="5" spans="1:34" x14ac:dyDescent="0.3">
      <c r="A5" s="680">
        <f ca="1">IF(EDATE($A$4,12)&lt;=EDATE(DATE(LOOKUP(Comparison!$D$3,TimestepID,StartYear),1,1),(LOOKUP(Comparison!$B$6,TimestepID,Duration)-1)),EDATE(A4,12),"")</f>
        <v>46388</v>
      </c>
      <c r="B5" s="1">
        <v>0</v>
      </c>
      <c r="C5" s="1">
        <v>0</v>
      </c>
      <c r="D5" s="1">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row>
    <row r="6" spans="1:34" x14ac:dyDescent="0.3">
      <c r="A6" s="680">
        <f ca="1">IF(EDATE($A$4,24)&lt;=EDATE(DATE(LOOKUP(Comparison!$D$3,TimestepID,StartYear),12,31),(LOOKUP(Comparison!$B$6,TimestepID,Duration)-1)),EDATE(A5,12),"")</f>
        <v>46753</v>
      </c>
      <c r="B6" s="1">
        <v>0</v>
      </c>
      <c r="C6" s="1">
        <v>0</v>
      </c>
      <c r="D6" s="1">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row>
    <row r="7" spans="1:34" x14ac:dyDescent="0.3">
      <c r="A7" s="680">
        <f ca="1">IF(EDATE($A$4,36)&lt;=EDATE(DATE(LOOKUP(Comparison!$D$3,TimestepID,StartYear),1,1),(LOOKUP(Comparison!$B$6,TimestepID,Duration)-1)),EDATE(A6,12),"")</f>
        <v>47119</v>
      </c>
      <c r="B7" s="1">
        <v>0</v>
      </c>
      <c r="C7" s="1">
        <v>0</v>
      </c>
      <c r="D7" s="1">
        <v>0</v>
      </c>
      <c r="E7">
        <v>0</v>
      </c>
      <c r="F7">
        <v>0</v>
      </c>
      <c r="G7">
        <v>0</v>
      </c>
      <c r="H7">
        <v>0</v>
      </c>
      <c r="I7">
        <v>0</v>
      </c>
      <c r="J7">
        <v>0</v>
      </c>
      <c r="K7">
        <v>0</v>
      </c>
      <c r="L7">
        <v>0</v>
      </c>
      <c r="M7">
        <v>0</v>
      </c>
      <c r="N7">
        <v>0</v>
      </c>
      <c r="O7">
        <v>0</v>
      </c>
      <c r="P7">
        <v>0</v>
      </c>
      <c r="Q7">
        <v>0</v>
      </c>
      <c r="R7">
        <v>0</v>
      </c>
      <c r="S7">
        <v>0</v>
      </c>
      <c r="T7">
        <v>0</v>
      </c>
      <c r="U7">
        <v>0</v>
      </c>
      <c r="V7">
        <v>0</v>
      </c>
      <c r="W7">
        <v>0</v>
      </c>
      <c r="X7">
        <v>0</v>
      </c>
      <c r="Y7">
        <v>0</v>
      </c>
      <c r="Z7">
        <v>0</v>
      </c>
      <c r="AA7">
        <v>0</v>
      </c>
      <c r="AB7">
        <v>0</v>
      </c>
      <c r="AC7">
        <v>0</v>
      </c>
      <c r="AD7">
        <v>0</v>
      </c>
      <c r="AE7">
        <v>0</v>
      </c>
      <c r="AF7">
        <v>0</v>
      </c>
      <c r="AG7">
        <v>0</v>
      </c>
      <c r="AH7">
        <v>0</v>
      </c>
    </row>
    <row r="8" spans="1:34" x14ac:dyDescent="0.3">
      <c r="A8" s="680">
        <f ca="1">IF(EDATE($A$4,48)&lt;=EDATE(DATE(LOOKUP(Comparison!$D$3,TimestepID,StartYear),1,1),(LOOKUP(Comparison!$B$6,TimestepID,Duration)-1)),EDATE(A7,12),"")</f>
        <v>47484</v>
      </c>
      <c r="B8" s="1">
        <v>0</v>
      </c>
      <c r="C8" s="1">
        <v>0</v>
      </c>
      <c r="D8" s="1">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3">
      <c r="A9" s="680">
        <f ca="1">IF(EDATE($A$4,48)&lt;=EDATE(DATE(LOOKUP(Comparison!$D$3,TimestepID,StartYear),1,1),(LOOKUP(Comparison!$B$6,TimestepID,Duration)-1)),EDATE(A8,12),"")</f>
        <v>47849</v>
      </c>
      <c r="B9" s="1">
        <v>0</v>
      </c>
      <c r="C9" s="1">
        <v>0</v>
      </c>
      <c r="D9" s="1">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3">
      <c r="A10" s="680">
        <f ca="1">IF(EDATE($A$4,48)&lt;=EDATE(DATE(LOOKUP(Comparison!$D$3,TimestepID,StartYear),1,1),(LOOKUP(Comparison!$B$6,TimestepID,Duration)-1)),EDATE(A9,12),"")</f>
        <v>48214</v>
      </c>
      <c r="B10" s="1"/>
      <c r="C10" s="1"/>
      <c r="D10" s="1"/>
    </row>
    <row r="11" spans="1:34" x14ac:dyDescent="0.3">
      <c r="A11" s="680">
        <f ca="1">IF(EDATE($A$4,48)&lt;=EDATE(DATE(LOOKUP(Comparison!$D$3,TimestepID,StartYear),1,1),(LOOKUP(Comparison!$B$6,TimestepID,Duration)-1)),EDATE(A10,12),"")</f>
        <v>48580</v>
      </c>
      <c r="B11" s="1"/>
      <c r="C11" s="1"/>
      <c r="D11" s="1"/>
    </row>
    <row r="12" spans="1:34" x14ac:dyDescent="0.3">
      <c r="A12" s="680">
        <f ca="1">IF(EDATE($A$4,48)&lt;=EDATE(DATE(LOOKUP(Comparison!$D$3,TimestepID,StartYear),1,1),(LOOKUP(Comparison!$B$6,TimestepID,Duration)-1)),EDATE(A11,12),"")</f>
        <v>48945</v>
      </c>
      <c r="B12" s="1"/>
      <c r="C12" s="1"/>
      <c r="D12" s="1"/>
    </row>
    <row r="13" spans="1:34" x14ac:dyDescent="0.3">
      <c r="A13" s="15"/>
      <c r="B13" s="1"/>
      <c r="C13" s="1"/>
      <c r="D13" s="1"/>
    </row>
    <row r="14" spans="1:34" x14ac:dyDescent="0.3">
      <c r="A14" s="15"/>
      <c r="B14" s="1"/>
      <c r="C14" s="1"/>
      <c r="D14" s="1"/>
    </row>
    <row r="15" spans="1:34" x14ac:dyDescent="0.3">
      <c r="A15" s="15"/>
      <c r="B15" s="1"/>
      <c r="C15" s="1"/>
      <c r="D15" s="1"/>
    </row>
    <row r="16" spans="1:34" x14ac:dyDescent="0.3">
      <c r="A16" s="15"/>
      <c r="B16" s="1"/>
      <c r="C16" s="1"/>
      <c r="D16" s="1"/>
    </row>
    <row r="17" spans="1:4" x14ac:dyDescent="0.3">
      <c r="A17" s="15"/>
      <c r="B17" s="1"/>
      <c r="C17" s="1"/>
      <c r="D17" s="1"/>
    </row>
    <row r="18" spans="1:4" x14ac:dyDescent="0.3">
      <c r="A18" s="15"/>
      <c r="B18" s="1"/>
      <c r="C18" s="1"/>
      <c r="D18" s="1"/>
    </row>
    <row r="19" spans="1:4" x14ac:dyDescent="0.3">
      <c r="A19" s="15"/>
      <c r="B19" s="1"/>
      <c r="C19" s="1"/>
      <c r="D19" s="1"/>
    </row>
    <row r="20" spans="1:4" x14ac:dyDescent="0.3">
      <c r="A20" s="15"/>
      <c r="B20" s="1"/>
      <c r="C20" s="1"/>
      <c r="D20" s="1"/>
    </row>
    <row r="21" spans="1:4" x14ac:dyDescent="0.3">
      <c r="A21" s="15"/>
      <c r="B21" s="1"/>
      <c r="C21" s="1"/>
      <c r="D21" s="1"/>
    </row>
    <row r="22" spans="1:4" x14ac:dyDescent="0.3">
      <c r="A22" s="15"/>
      <c r="B22" s="1"/>
      <c r="C22" s="1"/>
      <c r="D22" s="1"/>
    </row>
    <row r="23" spans="1:4" x14ac:dyDescent="0.3">
      <c r="A23" s="15"/>
      <c r="B23" s="1"/>
      <c r="C23" s="1"/>
      <c r="D23" s="1"/>
    </row>
    <row r="24" spans="1:4" x14ac:dyDescent="0.3">
      <c r="A24" s="15"/>
      <c r="B24" s="1"/>
      <c r="C24" s="1"/>
      <c r="D24" s="1"/>
    </row>
    <row r="25" spans="1:4" x14ac:dyDescent="0.3">
      <c r="A25" s="15"/>
      <c r="B25" s="1"/>
      <c r="C25" s="1"/>
      <c r="D25" s="1"/>
    </row>
    <row r="26" spans="1:4" x14ac:dyDescent="0.3">
      <c r="A26" s="15"/>
      <c r="B26" s="1"/>
      <c r="C26" s="1"/>
      <c r="D26" s="1"/>
    </row>
    <row r="27" spans="1:4" x14ac:dyDescent="0.3">
      <c r="A27" s="15"/>
      <c r="B27" s="1"/>
      <c r="C27" s="1"/>
      <c r="D27" s="1"/>
    </row>
    <row r="28" spans="1:4" x14ac:dyDescent="0.3">
      <c r="A28" s="15"/>
      <c r="B28" s="1"/>
      <c r="C28" s="1"/>
      <c r="D28" s="1"/>
    </row>
    <row r="29" spans="1:4" x14ac:dyDescent="0.3">
      <c r="A29" s="15"/>
      <c r="B29" s="1"/>
      <c r="C29" s="1"/>
      <c r="D29" s="1"/>
    </row>
    <row r="30" spans="1:4" x14ac:dyDescent="0.3">
      <c r="A30" s="15"/>
      <c r="B30" s="1"/>
      <c r="C30" s="1"/>
      <c r="D30" s="1"/>
    </row>
    <row r="31" spans="1:4" x14ac:dyDescent="0.3">
      <c r="A31" s="15"/>
      <c r="B31" s="1"/>
      <c r="C31" s="1"/>
      <c r="D31" s="1"/>
    </row>
    <row r="32" spans="1:4" x14ac:dyDescent="0.3">
      <c r="A32" s="15"/>
      <c r="B32" s="1"/>
      <c r="C32" s="1"/>
      <c r="D32" s="1"/>
    </row>
    <row r="33" spans="1:4" x14ac:dyDescent="0.3">
      <c r="A33" s="15"/>
      <c r="B33" s="1"/>
      <c r="C33" s="1"/>
      <c r="D33" s="1"/>
    </row>
    <row r="34" spans="1:4" x14ac:dyDescent="0.3">
      <c r="A34" s="15"/>
      <c r="B34" s="1"/>
      <c r="C34" s="1"/>
      <c r="D34" s="1"/>
    </row>
    <row r="35" spans="1:4" x14ac:dyDescent="0.3">
      <c r="A35" s="15"/>
      <c r="B35" s="1"/>
      <c r="C35" s="1"/>
      <c r="D35" s="1"/>
    </row>
    <row r="36" spans="1:4" x14ac:dyDescent="0.3">
      <c r="A36" s="15"/>
      <c r="B36" s="1"/>
      <c r="C36" s="1"/>
      <c r="D36" s="1"/>
    </row>
    <row r="37" spans="1:4" x14ac:dyDescent="0.3">
      <c r="A37" s="15"/>
      <c r="B37" s="1"/>
      <c r="C37" s="1"/>
      <c r="D37" s="1"/>
    </row>
    <row r="38" spans="1:4" x14ac:dyDescent="0.3">
      <c r="A38" s="15"/>
      <c r="B38" s="1"/>
      <c r="C38" s="1"/>
      <c r="D38" s="1"/>
    </row>
    <row r="39" spans="1:4" x14ac:dyDescent="0.3">
      <c r="A39" s="15"/>
      <c r="B39" s="1"/>
      <c r="C39" s="1"/>
      <c r="D39" s="1"/>
    </row>
    <row r="40" spans="1:4" x14ac:dyDescent="0.3">
      <c r="A40" s="15"/>
      <c r="B40" s="1"/>
      <c r="C40" s="1"/>
      <c r="D40" s="1"/>
    </row>
    <row r="41" spans="1:4" x14ac:dyDescent="0.3">
      <c r="A41" s="15"/>
      <c r="B41" s="1"/>
      <c r="C41" s="1"/>
      <c r="D41" s="1"/>
    </row>
    <row r="42" spans="1:4" x14ac:dyDescent="0.3">
      <c r="A42" s="15"/>
      <c r="B42" s="1"/>
      <c r="C42" s="1"/>
      <c r="D42" s="1"/>
    </row>
    <row r="43" spans="1:4" x14ac:dyDescent="0.3">
      <c r="A43" s="15"/>
      <c r="B43" s="1"/>
      <c r="C43" s="1"/>
      <c r="D43" s="1"/>
    </row>
    <row r="44" spans="1:4" x14ac:dyDescent="0.3">
      <c r="A44" s="15"/>
      <c r="B44" s="1"/>
      <c r="C44" s="1"/>
      <c r="D44" s="1"/>
    </row>
    <row r="45" spans="1:4" x14ac:dyDescent="0.3">
      <c r="A45" s="15"/>
      <c r="B45" s="1"/>
      <c r="C45" s="1"/>
      <c r="D45" s="1"/>
    </row>
    <row r="46" spans="1:4" x14ac:dyDescent="0.3">
      <c r="A46" s="15"/>
      <c r="B46" s="1"/>
      <c r="C46" s="1"/>
      <c r="D46" s="1"/>
    </row>
    <row r="47" spans="1:4" x14ac:dyDescent="0.3">
      <c r="A47" s="15"/>
      <c r="B47" s="1"/>
      <c r="C47" s="1"/>
      <c r="D47" s="1"/>
    </row>
    <row r="48" spans="1:4" x14ac:dyDescent="0.3">
      <c r="A48" s="15"/>
      <c r="B48" s="1"/>
      <c r="C48" s="1"/>
      <c r="D48" s="1"/>
    </row>
    <row r="49" spans="1:4" x14ac:dyDescent="0.3">
      <c r="A49" s="15"/>
      <c r="B49" s="1"/>
      <c r="C49" s="1"/>
      <c r="D49" s="1"/>
    </row>
    <row r="50" spans="1:4" x14ac:dyDescent="0.3">
      <c r="A50" s="15"/>
      <c r="B50" s="1"/>
      <c r="C50" s="1"/>
      <c r="D50" s="1"/>
    </row>
    <row r="51" spans="1:4" x14ac:dyDescent="0.3">
      <c r="A51" s="15"/>
      <c r="B51" s="1"/>
      <c r="C51" s="1"/>
      <c r="D51" s="1"/>
    </row>
    <row r="52" spans="1:4" x14ac:dyDescent="0.3">
      <c r="A52" s="15"/>
      <c r="B52" s="1"/>
      <c r="C52" s="1"/>
      <c r="D52" s="1"/>
    </row>
    <row r="53" spans="1:4" x14ac:dyDescent="0.3">
      <c r="A53" s="15"/>
      <c r="B53" s="1"/>
      <c r="C53" s="1"/>
      <c r="D53" s="1"/>
    </row>
    <row r="54" spans="1:4" x14ac:dyDescent="0.3">
      <c r="A54" s="15"/>
      <c r="B54" s="1"/>
      <c r="C54" s="1"/>
      <c r="D54" s="1"/>
    </row>
    <row r="55" spans="1:4" x14ac:dyDescent="0.3">
      <c r="A55" s="15"/>
      <c r="B55" s="1"/>
      <c r="C55" s="1"/>
      <c r="D55" s="1"/>
    </row>
    <row r="56" spans="1:4" x14ac:dyDescent="0.3">
      <c r="A56" s="15"/>
      <c r="B56" s="1"/>
      <c r="C56" s="1"/>
      <c r="D56" s="1"/>
    </row>
    <row r="57" spans="1:4" x14ac:dyDescent="0.3">
      <c r="A57" s="15"/>
      <c r="B57" s="1"/>
      <c r="C57" s="1"/>
      <c r="D57" s="1"/>
    </row>
    <row r="58" spans="1:4" x14ac:dyDescent="0.3">
      <c r="A58" s="15"/>
      <c r="B58" s="1"/>
      <c r="C58" s="1"/>
      <c r="D58" s="1"/>
    </row>
    <row r="59" spans="1:4" x14ac:dyDescent="0.3">
      <c r="A59" s="15"/>
      <c r="B59" s="1"/>
      <c r="C59" s="1"/>
      <c r="D59" s="1"/>
    </row>
    <row r="60" spans="1:4" x14ac:dyDescent="0.3">
      <c r="A60" s="15"/>
      <c r="B60" s="1"/>
      <c r="C60" s="1"/>
      <c r="D60" s="1"/>
    </row>
    <row r="61" spans="1:4" x14ac:dyDescent="0.3">
      <c r="A61" s="15"/>
      <c r="B61" s="1"/>
      <c r="C61" s="1"/>
      <c r="D61" s="1"/>
    </row>
    <row r="62" spans="1:4" x14ac:dyDescent="0.3">
      <c r="A62" s="15"/>
      <c r="B62" s="1"/>
      <c r="C62" s="1"/>
      <c r="D62" s="1"/>
    </row>
    <row r="63" spans="1:4" x14ac:dyDescent="0.3">
      <c r="A63" s="15"/>
      <c r="B63" s="1"/>
      <c r="C63" s="1"/>
      <c r="D63" s="1"/>
    </row>
    <row r="64" spans="1:4" x14ac:dyDescent="0.3">
      <c r="A64" s="15"/>
      <c r="B64" s="1"/>
      <c r="C64" s="1"/>
      <c r="D64" s="1"/>
    </row>
    <row r="65" spans="1:4" x14ac:dyDescent="0.3">
      <c r="A65" s="15"/>
      <c r="B65" s="1"/>
      <c r="C65" s="1"/>
      <c r="D65" s="1"/>
    </row>
    <row r="66" spans="1:4" x14ac:dyDescent="0.3">
      <c r="A66" s="15"/>
      <c r="B66" s="1"/>
      <c r="C66" s="1"/>
      <c r="D66" s="1"/>
    </row>
    <row r="67" spans="1:4" x14ac:dyDescent="0.3">
      <c r="A67" s="15"/>
      <c r="B67" s="1"/>
      <c r="C67" s="1"/>
      <c r="D67" s="1"/>
    </row>
    <row r="68" spans="1:4" x14ac:dyDescent="0.3">
      <c r="A68" s="15"/>
      <c r="B68" s="1"/>
      <c r="C68" s="1"/>
      <c r="D68" s="1"/>
    </row>
    <row r="69" spans="1:4" x14ac:dyDescent="0.3">
      <c r="A69" s="15" t="str">
        <f ca="1">Exceedance!U69</f>
        <v/>
      </c>
      <c r="B69" s="1"/>
      <c r="C69" s="1"/>
      <c r="D69" s="1"/>
    </row>
    <row r="70" spans="1:4" x14ac:dyDescent="0.3">
      <c r="A70" s="15" t="str">
        <f ca="1">Exceedance!U70</f>
        <v/>
      </c>
      <c r="B70" s="1"/>
      <c r="C70" s="1"/>
      <c r="D70" s="1"/>
    </row>
    <row r="71" spans="1:4" x14ac:dyDescent="0.3">
      <c r="A71" s="15" t="str">
        <f ca="1">Exceedance!U71</f>
        <v/>
      </c>
      <c r="B71" s="1"/>
      <c r="C71" s="1"/>
      <c r="D71" s="1"/>
    </row>
    <row r="72" spans="1:4" x14ac:dyDescent="0.3">
      <c r="A72" s="15" t="str">
        <f ca="1">Exceedance!U72</f>
        <v/>
      </c>
      <c r="B72" s="1"/>
      <c r="C72" s="1"/>
      <c r="D72" s="1"/>
    </row>
    <row r="73" spans="1:4" x14ac:dyDescent="0.3">
      <c r="A73" s="15" t="str">
        <f ca="1">Exceedance!U73</f>
        <v/>
      </c>
      <c r="B73" s="1"/>
      <c r="C73" s="1"/>
      <c r="D73" s="1"/>
    </row>
    <row r="74" spans="1:4" x14ac:dyDescent="0.3">
      <c r="A74" s="15" t="str">
        <f ca="1">Exceedance!U74</f>
        <v/>
      </c>
      <c r="B74" s="1"/>
      <c r="C74" s="1"/>
      <c r="D74" s="1"/>
    </row>
    <row r="75" spans="1:4" x14ac:dyDescent="0.3">
      <c r="A75" s="15" t="str">
        <f ca="1">Exceedance!U75</f>
        <v/>
      </c>
      <c r="B75" s="1"/>
      <c r="C75" s="1"/>
      <c r="D75" s="1"/>
    </row>
    <row r="76" spans="1:4" x14ac:dyDescent="0.3">
      <c r="A76" s="15" t="str">
        <f ca="1">Exceedance!U76</f>
        <v/>
      </c>
      <c r="B76" s="1"/>
      <c r="C76" s="1"/>
      <c r="D76" s="1"/>
    </row>
    <row r="77" spans="1:4" x14ac:dyDescent="0.3">
      <c r="A77" s="15" t="str">
        <f ca="1">Exceedance!U77</f>
        <v/>
      </c>
      <c r="B77" s="1"/>
      <c r="C77" s="1"/>
      <c r="D77" s="1"/>
    </row>
    <row r="78" spans="1:4" x14ac:dyDescent="0.3">
      <c r="A78" s="15" t="str">
        <f ca="1">Exceedance!U78</f>
        <v/>
      </c>
      <c r="B78" s="1"/>
      <c r="C78" s="1"/>
      <c r="D78" s="1"/>
    </row>
    <row r="79" spans="1:4" x14ac:dyDescent="0.3">
      <c r="A79" s="15" t="str">
        <f ca="1">Exceedance!U79</f>
        <v/>
      </c>
      <c r="B79" s="1"/>
      <c r="C79" s="1"/>
      <c r="D79" s="1"/>
    </row>
    <row r="80" spans="1:4" x14ac:dyDescent="0.3">
      <c r="A80" s="15" t="str">
        <f ca="1">Exceedance!U80</f>
        <v/>
      </c>
      <c r="B80" s="1"/>
      <c r="C80" s="1"/>
      <c r="D80" s="1"/>
    </row>
    <row r="81" spans="1:4" x14ac:dyDescent="0.3">
      <c r="A81" s="15" t="str">
        <f ca="1">Exceedance!U81</f>
        <v/>
      </c>
      <c r="B81" s="1"/>
      <c r="C81" s="1"/>
      <c r="D81" s="1"/>
    </row>
    <row r="82" spans="1:4" x14ac:dyDescent="0.3">
      <c r="A82" s="15" t="str">
        <f ca="1">Exceedance!U82</f>
        <v/>
      </c>
      <c r="B82" s="1"/>
      <c r="C82" s="1"/>
      <c r="D82" s="1"/>
    </row>
    <row r="83" spans="1:4" x14ac:dyDescent="0.3">
      <c r="A83" s="15" t="str">
        <f ca="1">Exceedance!U83</f>
        <v/>
      </c>
      <c r="B83" s="1"/>
      <c r="C83" s="1"/>
      <c r="D83" s="1"/>
    </row>
    <row r="84" spans="1:4" x14ac:dyDescent="0.3">
      <c r="A84" s="15" t="str">
        <f ca="1">Exceedance!U84</f>
        <v/>
      </c>
      <c r="B84" s="1"/>
      <c r="C84" s="1"/>
      <c r="D84" s="1"/>
    </row>
    <row r="85" spans="1:4" x14ac:dyDescent="0.3">
      <c r="A85" s="15" t="str">
        <f ca="1">Exceedance!U85</f>
        <v/>
      </c>
      <c r="B85" s="1"/>
      <c r="C85" s="1"/>
      <c r="D85" s="1"/>
    </row>
    <row r="86" spans="1:4" x14ac:dyDescent="0.3">
      <c r="A86" s="15" t="str">
        <f ca="1">Exceedance!U86</f>
        <v/>
      </c>
      <c r="B86" s="1"/>
      <c r="C86" s="1"/>
      <c r="D86" s="1"/>
    </row>
    <row r="87" spans="1:4" x14ac:dyDescent="0.3">
      <c r="A87" s="15" t="str">
        <f ca="1">Exceedance!U87</f>
        <v/>
      </c>
      <c r="B87" s="1"/>
      <c r="C87" s="1"/>
      <c r="D87" s="1"/>
    </row>
    <row r="88" spans="1:4" x14ac:dyDescent="0.3">
      <c r="A88" s="15" t="str">
        <f ca="1">Exceedance!U88</f>
        <v/>
      </c>
      <c r="B88" s="1"/>
      <c r="C88" s="1"/>
      <c r="D88" s="1"/>
    </row>
    <row r="89" spans="1:4" x14ac:dyDescent="0.3">
      <c r="A89" s="15" t="str">
        <f ca="1">Exceedance!U89</f>
        <v/>
      </c>
      <c r="B89" s="1"/>
      <c r="C89" s="1"/>
      <c r="D89" s="1"/>
    </row>
    <row r="90" spans="1:4" x14ac:dyDescent="0.3">
      <c r="A90" s="15" t="str">
        <f ca="1">Exceedance!U90</f>
        <v/>
      </c>
      <c r="B90" s="1"/>
      <c r="C90" s="1"/>
      <c r="D90" s="1"/>
    </row>
    <row r="91" spans="1:4" x14ac:dyDescent="0.3">
      <c r="A91" s="15" t="str">
        <f ca="1">Exceedance!U91</f>
        <v/>
      </c>
      <c r="B91" s="1"/>
      <c r="C91" s="1"/>
      <c r="D91" s="1"/>
    </row>
    <row r="92" spans="1:4" x14ac:dyDescent="0.3">
      <c r="A92" s="15" t="str">
        <f ca="1">Exceedance!U92</f>
        <v/>
      </c>
      <c r="B92" s="1"/>
      <c r="C92" s="1"/>
      <c r="D92" s="1"/>
    </row>
    <row r="93" spans="1:4" x14ac:dyDescent="0.3">
      <c r="A93" s="15" t="str">
        <f ca="1">Exceedance!U93</f>
        <v/>
      </c>
      <c r="B93" s="1"/>
      <c r="C93" s="1"/>
      <c r="D93" s="1"/>
    </row>
    <row r="94" spans="1:4" x14ac:dyDescent="0.3">
      <c r="A94" s="15" t="str">
        <f ca="1">Exceedance!U94</f>
        <v/>
      </c>
      <c r="B94" s="1"/>
      <c r="C94" s="1"/>
      <c r="D94" s="1"/>
    </row>
    <row r="95" spans="1:4" x14ac:dyDescent="0.3">
      <c r="A95" s="15" t="str">
        <f ca="1">Exceedance!U95</f>
        <v/>
      </c>
      <c r="B95" s="1"/>
      <c r="C95" s="1"/>
      <c r="D95" s="1"/>
    </row>
    <row r="96" spans="1:4" x14ac:dyDescent="0.3">
      <c r="A96" s="15" t="str">
        <f ca="1">Exceedance!U96</f>
        <v/>
      </c>
      <c r="B96" s="1"/>
      <c r="C96" s="1"/>
      <c r="D96" s="1"/>
    </row>
    <row r="97" spans="1:4" x14ac:dyDescent="0.3">
      <c r="A97" s="15" t="str">
        <f ca="1">Exceedance!U97</f>
        <v/>
      </c>
      <c r="B97" s="1"/>
      <c r="C97" s="1"/>
      <c r="D97" s="1"/>
    </row>
    <row r="98" spans="1:4" x14ac:dyDescent="0.3">
      <c r="A98" s="15" t="str">
        <f ca="1">Exceedance!U98</f>
        <v/>
      </c>
      <c r="B98" s="1"/>
      <c r="C98" s="1"/>
      <c r="D98" s="1"/>
    </row>
    <row r="99" spans="1:4" x14ac:dyDescent="0.3">
      <c r="A99" s="15" t="str">
        <f ca="1">Exceedance!U99</f>
        <v/>
      </c>
      <c r="B99" s="1"/>
      <c r="C99" s="1"/>
      <c r="D99" s="1"/>
    </row>
    <row r="100" spans="1:4" x14ac:dyDescent="0.3">
      <c r="A100" s="15"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E1:AE1"/>
  </mergeCells>
  <pageMargins left="0.7" right="0.7" top="0.75" bottom="0.75" header="0.3" footer="0.3"/>
  <pageSetup orientation="portrait" horizontalDpi="4294967295" verticalDpi="4294967295" r:id="rId1"/>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900-000000000000}">
  <sheetPr codeName="Sheet101">
    <tabColor theme="9" tint="0.39997558519241921"/>
  </sheetPr>
  <dimension ref="A1:AH175"/>
  <sheetViews>
    <sheetView workbookViewId="0">
      <selection activeCell="B4" sqref="B4:AQ175"/>
    </sheetView>
  </sheetViews>
  <sheetFormatPr defaultColWidth="9.44140625" defaultRowHeight="14.4" x14ac:dyDescent="0.3"/>
  <cols>
    <col min="1" max="1" width="14.44140625" style="81" bestFit="1" customWidth="1"/>
    <col min="2" max="4" width="9.44140625" style="185"/>
  </cols>
  <sheetData>
    <row r="1" spans="1:34" s="81" customFormat="1" x14ac:dyDescent="0.3">
      <c r="A1" s="12"/>
      <c r="B1" s="81" t="s">
        <v>777</v>
      </c>
      <c r="E1" s="858" t="s">
        <v>777</v>
      </c>
      <c r="F1" s="858"/>
      <c r="G1" s="858"/>
      <c r="H1" s="858"/>
      <c r="I1" s="858"/>
      <c r="J1" s="858"/>
      <c r="K1" s="858"/>
      <c r="L1" s="858"/>
      <c r="M1" s="858"/>
      <c r="N1" s="858"/>
      <c r="O1" s="858"/>
      <c r="P1" s="858"/>
      <c r="Q1" s="858"/>
      <c r="R1" s="858"/>
      <c r="S1" s="858"/>
      <c r="T1" s="858"/>
      <c r="U1" s="858"/>
      <c r="V1" s="858"/>
      <c r="W1" s="858"/>
      <c r="X1" s="858"/>
      <c r="Y1" s="858"/>
      <c r="Z1" s="858"/>
      <c r="AA1" s="858"/>
      <c r="AB1" s="858"/>
      <c r="AC1" s="858"/>
      <c r="AD1" s="858"/>
      <c r="AE1" s="858"/>
    </row>
    <row r="2" spans="1:34" s="81" customFormat="1" x14ac:dyDescent="0.3">
      <c r="A2" s="12"/>
      <c r="B2" s="81" t="s">
        <v>288</v>
      </c>
      <c r="C2" s="81" t="s">
        <v>287</v>
      </c>
      <c r="D2" s="81" t="s">
        <v>289</v>
      </c>
      <c r="E2" s="81">
        <v>1991</v>
      </c>
      <c r="F2" s="81">
        <v>1992</v>
      </c>
      <c r="G2" s="81">
        <v>1993</v>
      </c>
      <c r="H2" s="81">
        <v>1994</v>
      </c>
      <c r="I2" s="81">
        <v>1995</v>
      </c>
      <c r="J2" s="81">
        <v>1996</v>
      </c>
      <c r="K2" s="81">
        <v>1997</v>
      </c>
      <c r="L2" s="81">
        <v>1998</v>
      </c>
      <c r="M2" s="81">
        <v>1999</v>
      </c>
      <c r="N2" s="81">
        <v>2000</v>
      </c>
      <c r="O2" s="81">
        <v>2001</v>
      </c>
      <c r="P2" s="81">
        <v>2002</v>
      </c>
      <c r="Q2" s="81">
        <v>2003</v>
      </c>
      <c r="R2" s="81">
        <v>2004</v>
      </c>
      <c r="S2" s="81">
        <v>2005</v>
      </c>
      <c r="T2" s="81">
        <v>2006</v>
      </c>
      <c r="U2" s="81">
        <v>2007</v>
      </c>
      <c r="V2" s="81">
        <v>2008</v>
      </c>
      <c r="W2" s="81">
        <v>2009</v>
      </c>
      <c r="X2" s="81">
        <v>2010</v>
      </c>
      <c r="Y2" s="81">
        <v>2011</v>
      </c>
      <c r="Z2" s="81">
        <v>2012</v>
      </c>
      <c r="AA2" s="81">
        <v>2013</v>
      </c>
      <c r="AB2" s="81">
        <v>2014</v>
      </c>
      <c r="AC2" s="81">
        <v>2015</v>
      </c>
      <c r="AD2" s="81">
        <v>2016</v>
      </c>
      <c r="AE2" s="81">
        <v>2017</v>
      </c>
      <c r="AF2" s="81">
        <v>2018</v>
      </c>
      <c r="AG2" s="81">
        <v>2019</v>
      </c>
      <c r="AH2" s="81">
        <v>2020</v>
      </c>
    </row>
    <row r="3" spans="1:34" s="14" customFormat="1" x14ac:dyDescent="0.3">
      <c r="A3" s="13"/>
      <c r="B3" s="14" t="s">
        <v>323</v>
      </c>
      <c r="C3" s="14" t="s">
        <v>324</v>
      </c>
      <c r="D3" s="14" t="s">
        <v>325</v>
      </c>
      <c r="E3" s="14" t="s">
        <v>326</v>
      </c>
      <c r="F3" s="14" t="s">
        <v>327</v>
      </c>
      <c r="G3" s="14" t="s">
        <v>328</v>
      </c>
      <c r="H3" s="14" t="s">
        <v>329</v>
      </c>
      <c r="I3" s="14" t="s">
        <v>330</v>
      </c>
      <c r="J3" s="14" t="s">
        <v>331</v>
      </c>
      <c r="K3" s="14" t="s">
        <v>332</v>
      </c>
      <c r="L3" s="14" t="s">
        <v>333</v>
      </c>
      <c r="M3" s="14" t="s">
        <v>334</v>
      </c>
      <c r="N3" s="14" t="s">
        <v>335</v>
      </c>
      <c r="O3" s="14" t="s">
        <v>336</v>
      </c>
      <c r="P3" s="14" t="s">
        <v>337</v>
      </c>
      <c r="Q3" s="14" t="s">
        <v>338</v>
      </c>
      <c r="R3" s="14" t="s">
        <v>339</v>
      </c>
      <c r="S3" s="14" t="s">
        <v>340</v>
      </c>
      <c r="T3" s="14" t="s">
        <v>341</v>
      </c>
      <c r="U3" s="14" t="s">
        <v>342</v>
      </c>
      <c r="V3" s="14" t="s">
        <v>343</v>
      </c>
      <c r="W3" s="14" t="s">
        <v>344</v>
      </c>
      <c r="X3" s="14" t="s">
        <v>345</v>
      </c>
      <c r="Y3" s="14" t="s">
        <v>346</v>
      </c>
      <c r="Z3" s="14" t="s">
        <v>347</v>
      </c>
      <c r="AA3" s="14" t="s">
        <v>348</v>
      </c>
      <c r="AB3" s="14" t="s">
        <v>349</v>
      </c>
      <c r="AC3" s="14" t="s">
        <v>350</v>
      </c>
      <c r="AD3" s="14" t="s">
        <v>351</v>
      </c>
      <c r="AE3" s="14" t="s">
        <v>352</v>
      </c>
      <c r="AF3" s="14" t="s">
        <v>353</v>
      </c>
      <c r="AG3" s="14" t="s">
        <v>354</v>
      </c>
      <c r="AH3" s="14" t="s">
        <v>355</v>
      </c>
    </row>
    <row r="4" spans="1:34" x14ac:dyDescent="0.3">
      <c r="A4" s="680">
        <f ca="1">DATE(LOOKUP(Comparison!$D$3,TimestepID,StartYear),1,1)</f>
        <v>46023</v>
      </c>
      <c r="B4" s="1">
        <v>6</v>
      </c>
      <c r="C4" s="1">
        <v>6</v>
      </c>
      <c r="D4" s="1">
        <v>6</v>
      </c>
      <c r="E4">
        <v>6</v>
      </c>
      <c r="F4">
        <v>6</v>
      </c>
      <c r="G4">
        <v>6</v>
      </c>
      <c r="H4">
        <v>6</v>
      </c>
      <c r="I4">
        <v>6</v>
      </c>
      <c r="J4">
        <v>6</v>
      </c>
      <c r="K4">
        <v>6</v>
      </c>
      <c r="L4">
        <v>6</v>
      </c>
      <c r="M4">
        <v>6</v>
      </c>
      <c r="N4">
        <v>6</v>
      </c>
      <c r="O4">
        <v>6</v>
      </c>
      <c r="P4">
        <v>6</v>
      </c>
      <c r="Q4">
        <v>6</v>
      </c>
      <c r="R4">
        <v>6</v>
      </c>
      <c r="S4">
        <v>6</v>
      </c>
      <c r="T4">
        <v>6</v>
      </c>
      <c r="U4">
        <v>6</v>
      </c>
      <c r="V4">
        <v>6</v>
      </c>
      <c r="W4">
        <v>6</v>
      </c>
      <c r="X4">
        <v>6</v>
      </c>
      <c r="Y4">
        <v>6</v>
      </c>
      <c r="Z4">
        <v>6</v>
      </c>
      <c r="AA4">
        <v>6</v>
      </c>
      <c r="AB4">
        <v>6</v>
      </c>
      <c r="AC4">
        <v>6</v>
      </c>
      <c r="AD4">
        <v>6</v>
      </c>
      <c r="AE4">
        <v>6</v>
      </c>
      <c r="AF4">
        <v>6</v>
      </c>
      <c r="AG4">
        <v>6</v>
      </c>
      <c r="AH4">
        <v>6</v>
      </c>
    </row>
    <row r="5" spans="1:34" x14ac:dyDescent="0.3">
      <c r="A5" s="680">
        <f ca="1">IF(EDATE($A$4,12)&lt;=EDATE(DATE(LOOKUP(Comparison!$D$3,TimestepID,StartYear),1,1),(LOOKUP(Comparison!$B$6,TimestepID,Duration)-1)),EDATE(A4,12),"")</f>
        <v>46388</v>
      </c>
      <c r="B5" s="1">
        <v>4</v>
      </c>
      <c r="C5" s="1">
        <v>3</v>
      </c>
      <c r="D5" s="1">
        <v>3</v>
      </c>
      <c r="E5">
        <v>3</v>
      </c>
      <c r="F5">
        <v>4</v>
      </c>
      <c r="G5">
        <v>3</v>
      </c>
      <c r="H5">
        <v>3</v>
      </c>
      <c r="I5">
        <v>5</v>
      </c>
      <c r="J5">
        <v>3</v>
      </c>
      <c r="K5">
        <v>3</v>
      </c>
      <c r="L5">
        <v>3</v>
      </c>
      <c r="M5">
        <v>3</v>
      </c>
      <c r="N5">
        <v>3</v>
      </c>
      <c r="O5">
        <v>2</v>
      </c>
      <c r="P5">
        <v>2</v>
      </c>
      <c r="Q5">
        <v>2</v>
      </c>
      <c r="R5">
        <v>3</v>
      </c>
      <c r="S5">
        <v>3</v>
      </c>
      <c r="T5">
        <v>3</v>
      </c>
      <c r="U5">
        <v>3</v>
      </c>
      <c r="V5">
        <v>3</v>
      </c>
      <c r="W5">
        <v>2</v>
      </c>
      <c r="X5">
        <v>4</v>
      </c>
      <c r="Y5">
        <v>2</v>
      </c>
      <c r="Z5">
        <v>2</v>
      </c>
      <c r="AA5">
        <v>3</v>
      </c>
      <c r="AB5">
        <v>3</v>
      </c>
      <c r="AC5">
        <v>3</v>
      </c>
      <c r="AD5">
        <v>4</v>
      </c>
      <c r="AE5">
        <v>2</v>
      </c>
      <c r="AF5">
        <v>3</v>
      </c>
      <c r="AG5">
        <v>3</v>
      </c>
      <c r="AH5">
        <v>1</v>
      </c>
    </row>
    <row r="6" spans="1:34" x14ac:dyDescent="0.3">
      <c r="A6" s="680">
        <f ca="1">IF(EDATE($A$4,24)&lt;=EDATE(DATE(LOOKUP(Comparison!$D$3,TimestepID,StartYear),12,31),(LOOKUP(Comparison!$B$6,TimestepID,Duration)-1)),EDATE(A5,12),"")</f>
        <v>46753</v>
      </c>
      <c r="B6" s="1">
        <v>5</v>
      </c>
      <c r="C6" s="1">
        <v>0</v>
      </c>
      <c r="D6" s="1">
        <v>1</v>
      </c>
      <c r="E6">
        <v>0</v>
      </c>
      <c r="F6">
        <v>6</v>
      </c>
      <c r="G6">
        <v>0</v>
      </c>
      <c r="H6">
        <v>6</v>
      </c>
      <c r="I6">
        <v>3</v>
      </c>
      <c r="J6">
        <v>6</v>
      </c>
      <c r="K6">
        <v>1</v>
      </c>
      <c r="L6">
        <v>1</v>
      </c>
      <c r="M6">
        <v>0</v>
      </c>
      <c r="N6">
        <v>0</v>
      </c>
      <c r="O6">
        <v>0</v>
      </c>
      <c r="P6">
        <v>0</v>
      </c>
      <c r="Q6">
        <v>0</v>
      </c>
      <c r="R6">
        <v>6</v>
      </c>
      <c r="S6">
        <v>0</v>
      </c>
      <c r="T6">
        <v>0</v>
      </c>
      <c r="U6">
        <v>2</v>
      </c>
      <c r="V6">
        <v>0</v>
      </c>
      <c r="W6">
        <v>0</v>
      </c>
      <c r="X6">
        <v>6</v>
      </c>
      <c r="Y6">
        <v>0</v>
      </c>
      <c r="Z6">
        <v>0</v>
      </c>
      <c r="AA6">
        <v>0</v>
      </c>
      <c r="AB6">
        <v>0</v>
      </c>
      <c r="AC6">
        <v>2</v>
      </c>
      <c r="AD6">
        <v>3</v>
      </c>
      <c r="AE6">
        <v>0</v>
      </c>
      <c r="AF6">
        <v>4</v>
      </c>
      <c r="AG6">
        <v>0</v>
      </c>
      <c r="AH6">
        <v>0</v>
      </c>
    </row>
    <row r="7" spans="1:34" x14ac:dyDescent="0.3">
      <c r="A7" s="680">
        <f ca="1">IF(EDATE($A$4,36)&lt;=EDATE(DATE(LOOKUP(Comparison!$D$3,TimestepID,StartYear),1,1),(LOOKUP(Comparison!$B$6,TimestepID,Duration)-1)),EDATE(A6,12),"")</f>
        <v>47119</v>
      </c>
      <c r="B7" s="1">
        <v>1</v>
      </c>
      <c r="C7" s="1">
        <v>0</v>
      </c>
      <c r="D7" s="1">
        <v>1</v>
      </c>
      <c r="E7">
        <v>6</v>
      </c>
      <c r="F7">
        <v>5</v>
      </c>
      <c r="G7">
        <v>5</v>
      </c>
      <c r="H7">
        <v>5</v>
      </c>
      <c r="I7">
        <v>1</v>
      </c>
      <c r="J7">
        <v>4</v>
      </c>
      <c r="K7">
        <v>1</v>
      </c>
      <c r="L7">
        <v>0</v>
      </c>
      <c r="M7">
        <v>0</v>
      </c>
      <c r="N7">
        <v>0</v>
      </c>
      <c r="O7">
        <v>0</v>
      </c>
      <c r="P7">
        <v>0</v>
      </c>
      <c r="Q7">
        <v>5</v>
      </c>
      <c r="R7">
        <v>2</v>
      </c>
      <c r="S7">
        <v>0</v>
      </c>
      <c r="T7">
        <v>2</v>
      </c>
      <c r="U7">
        <v>0</v>
      </c>
      <c r="V7">
        <v>1</v>
      </c>
      <c r="W7">
        <v>5</v>
      </c>
      <c r="X7">
        <v>2</v>
      </c>
      <c r="Y7">
        <v>0</v>
      </c>
      <c r="Z7">
        <v>0</v>
      </c>
      <c r="AA7">
        <v>1</v>
      </c>
      <c r="AB7">
        <v>0</v>
      </c>
      <c r="AC7">
        <v>5</v>
      </c>
      <c r="AD7">
        <v>2</v>
      </c>
      <c r="AE7">
        <v>0</v>
      </c>
      <c r="AF7">
        <v>0</v>
      </c>
      <c r="AG7">
        <v>0</v>
      </c>
      <c r="AH7">
        <v>0</v>
      </c>
    </row>
    <row r="8" spans="1:34" x14ac:dyDescent="0.3">
      <c r="A8" s="680">
        <f ca="1">IF(EDATE($A$4,48)&lt;=EDATE(DATE(LOOKUP(Comparison!$D$3,TimestepID,StartYear),1,1),(LOOKUP(Comparison!$B$6,TimestepID,Duration)-1)),EDATE(A7,12),"")</f>
        <v>47484</v>
      </c>
      <c r="B8" s="1">
        <v>0</v>
      </c>
      <c r="C8" s="1">
        <v>0</v>
      </c>
      <c r="D8" s="1">
        <v>1</v>
      </c>
      <c r="E8">
        <v>4</v>
      </c>
      <c r="F8">
        <v>5</v>
      </c>
      <c r="G8">
        <v>4</v>
      </c>
      <c r="H8">
        <v>7</v>
      </c>
      <c r="I8">
        <v>5</v>
      </c>
      <c r="J8">
        <v>6</v>
      </c>
      <c r="K8">
        <v>0</v>
      </c>
      <c r="L8">
        <v>0</v>
      </c>
      <c r="M8">
        <v>0</v>
      </c>
      <c r="N8">
        <v>0</v>
      </c>
      <c r="O8">
        <v>0</v>
      </c>
      <c r="P8">
        <v>4</v>
      </c>
      <c r="Q8">
        <v>3</v>
      </c>
      <c r="R8">
        <v>0</v>
      </c>
      <c r="S8">
        <v>2</v>
      </c>
      <c r="T8">
        <v>3</v>
      </c>
      <c r="U8">
        <v>0</v>
      </c>
      <c r="V8">
        <v>5</v>
      </c>
      <c r="W8">
        <v>2</v>
      </c>
      <c r="X8">
        <v>0</v>
      </c>
      <c r="Y8">
        <v>0</v>
      </c>
      <c r="Z8">
        <v>0</v>
      </c>
      <c r="AA8">
        <v>1</v>
      </c>
      <c r="AB8">
        <v>3</v>
      </c>
      <c r="AC8">
        <v>2</v>
      </c>
      <c r="AD8">
        <v>5</v>
      </c>
      <c r="AE8">
        <v>0</v>
      </c>
      <c r="AF8">
        <v>0</v>
      </c>
      <c r="AG8">
        <v>0</v>
      </c>
      <c r="AH8">
        <v>5</v>
      </c>
    </row>
    <row r="9" spans="1:34" x14ac:dyDescent="0.3">
      <c r="A9" s="680">
        <f ca="1">IF(EDATE($A$4,48)&lt;=EDATE(DATE(LOOKUP(Comparison!$D$3,TimestepID,StartYear),1,1),(LOOKUP(Comparison!$B$6,TimestepID,Duration)-1)),EDATE(A8,12),"")</f>
        <v>47849</v>
      </c>
      <c r="B9" s="1">
        <v>2</v>
      </c>
      <c r="C9" s="1">
        <v>0</v>
      </c>
      <c r="D9" s="1">
        <v>0</v>
      </c>
      <c r="E9">
        <v>6</v>
      </c>
      <c r="F9">
        <v>8</v>
      </c>
      <c r="G9">
        <v>8</v>
      </c>
      <c r="H9">
        <v>8</v>
      </c>
      <c r="I9">
        <v>7</v>
      </c>
      <c r="J9">
        <v>6</v>
      </c>
      <c r="K9">
        <v>0</v>
      </c>
      <c r="L9">
        <v>0</v>
      </c>
      <c r="M9">
        <v>0</v>
      </c>
      <c r="N9">
        <v>0</v>
      </c>
      <c r="O9">
        <v>0</v>
      </c>
      <c r="P9">
        <v>2</v>
      </c>
      <c r="Q9">
        <v>2</v>
      </c>
      <c r="R9">
        <v>2</v>
      </c>
      <c r="S9">
        <v>0</v>
      </c>
      <c r="T9">
        <v>2</v>
      </c>
      <c r="U9">
        <v>1</v>
      </c>
      <c r="V9">
        <v>5</v>
      </c>
      <c r="W9">
        <v>0</v>
      </c>
      <c r="X9">
        <v>1</v>
      </c>
      <c r="Y9">
        <v>0</v>
      </c>
      <c r="Z9">
        <v>0</v>
      </c>
      <c r="AA9">
        <v>4</v>
      </c>
      <c r="AB9">
        <v>2</v>
      </c>
      <c r="AC9">
        <v>2</v>
      </c>
      <c r="AD9">
        <v>2</v>
      </c>
      <c r="AE9">
        <v>0</v>
      </c>
      <c r="AF9">
        <v>2</v>
      </c>
      <c r="AG9">
        <v>2</v>
      </c>
      <c r="AH9">
        <v>1</v>
      </c>
    </row>
    <row r="10" spans="1:34" x14ac:dyDescent="0.3">
      <c r="A10" s="680">
        <f ca="1">IF(EDATE($A$4,48)&lt;=EDATE(DATE(LOOKUP(Comparison!$D$3,TimestepID,StartYear),1,1),(LOOKUP(Comparison!$B$6,TimestepID,Duration)-1)),EDATE(A9,12),"")</f>
        <v>48214</v>
      </c>
      <c r="B10" s="1"/>
      <c r="C10" s="1"/>
      <c r="D10" s="1"/>
    </row>
    <row r="11" spans="1:34" x14ac:dyDescent="0.3">
      <c r="A11" s="680">
        <f ca="1">IF(EDATE($A$4,48)&lt;=EDATE(DATE(LOOKUP(Comparison!$D$3,TimestepID,StartYear),1,1),(LOOKUP(Comparison!$B$6,TimestepID,Duration)-1)),EDATE(A10,12),"")</f>
        <v>48580</v>
      </c>
      <c r="B11" s="1"/>
      <c r="C11" s="1"/>
      <c r="D11" s="1"/>
    </row>
    <row r="12" spans="1:34" x14ac:dyDescent="0.3">
      <c r="A12" s="680">
        <f ca="1">IF(EDATE($A$4,48)&lt;=EDATE(DATE(LOOKUP(Comparison!$D$3,TimestepID,StartYear),1,1),(LOOKUP(Comparison!$B$6,TimestepID,Duration)-1)),EDATE(A11,12),"")</f>
        <v>48945</v>
      </c>
      <c r="B12" s="1"/>
      <c r="C12" s="1"/>
      <c r="D12" s="1"/>
    </row>
    <row r="13" spans="1:34" x14ac:dyDescent="0.3">
      <c r="A13" s="15"/>
      <c r="B13" s="1"/>
      <c r="C13" s="1"/>
      <c r="D13" s="1"/>
    </row>
    <row r="14" spans="1:34" x14ac:dyDescent="0.3">
      <c r="A14" s="15"/>
      <c r="B14" s="1"/>
      <c r="C14" s="1"/>
      <c r="D14" s="1"/>
    </row>
    <row r="15" spans="1:34" x14ac:dyDescent="0.3">
      <c r="A15" s="15"/>
      <c r="B15" s="1"/>
      <c r="C15" s="1"/>
      <c r="D15" s="1"/>
    </row>
    <row r="16" spans="1:34" x14ac:dyDescent="0.3">
      <c r="A16" s="15"/>
      <c r="B16" s="1"/>
      <c r="C16" s="1"/>
      <c r="D16" s="1"/>
    </row>
    <row r="17" spans="1:4" x14ac:dyDescent="0.3">
      <c r="A17" s="15"/>
      <c r="B17" s="1"/>
      <c r="C17" s="1"/>
      <c r="D17" s="1"/>
    </row>
    <row r="18" spans="1:4" x14ac:dyDescent="0.3">
      <c r="A18" s="15"/>
      <c r="B18" s="1"/>
      <c r="C18" s="1"/>
      <c r="D18" s="1"/>
    </row>
    <row r="19" spans="1:4" x14ac:dyDescent="0.3">
      <c r="A19" s="15"/>
      <c r="B19" s="1"/>
      <c r="C19" s="1"/>
      <c r="D19" s="1"/>
    </row>
    <row r="20" spans="1:4" x14ac:dyDescent="0.3">
      <c r="A20" s="15"/>
      <c r="B20" s="1"/>
      <c r="C20" s="1"/>
      <c r="D20" s="1"/>
    </row>
    <row r="21" spans="1:4" x14ac:dyDescent="0.3">
      <c r="A21" s="15"/>
      <c r="B21" s="1"/>
      <c r="C21" s="1"/>
      <c r="D21" s="1"/>
    </row>
    <row r="22" spans="1:4" x14ac:dyDescent="0.3">
      <c r="A22" s="15"/>
      <c r="B22" s="1"/>
      <c r="C22" s="1"/>
      <c r="D22" s="1"/>
    </row>
    <row r="23" spans="1:4" x14ac:dyDescent="0.3">
      <c r="A23" s="15"/>
      <c r="B23" s="1"/>
      <c r="C23" s="1"/>
      <c r="D23" s="1"/>
    </row>
    <row r="24" spans="1:4" x14ac:dyDescent="0.3">
      <c r="A24" s="15"/>
      <c r="B24" s="1"/>
      <c r="C24" s="1"/>
      <c r="D24" s="1"/>
    </row>
    <row r="25" spans="1:4" x14ac:dyDescent="0.3">
      <c r="A25" s="15"/>
      <c r="B25" s="1"/>
      <c r="C25" s="1"/>
      <c r="D25" s="1"/>
    </row>
    <row r="26" spans="1:4" x14ac:dyDescent="0.3">
      <c r="A26" s="15"/>
      <c r="B26" s="1"/>
      <c r="C26" s="1"/>
      <c r="D26" s="1"/>
    </row>
    <row r="27" spans="1:4" x14ac:dyDescent="0.3">
      <c r="A27" s="15"/>
      <c r="B27" s="1"/>
      <c r="C27" s="1"/>
      <c r="D27" s="1"/>
    </row>
    <row r="28" spans="1:4" x14ac:dyDescent="0.3">
      <c r="A28" s="15"/>
      <c r="B28" s="1"/>
      <c r="C28" s="1"/>
      <c r="D28" s="1"/>
    </row>
    <row r="29" spans="1:4" x14ac:dyDescent="0.3">
      <c r="A29" s="15"/>
      <c r="B29" s="1"/>
      <c r="C29" s="1"/>
      <c r="D29" s="1"/>
    </row>
    <row r="30" spans="1:4" x14ac:dyDescent="0.3">
      <c r="A30" s="15"/>
      <c r="B30" s="1"/>
      <c r="C30" s="1"/>
      <c r="D30" s="1"/>
    </row>
    <row r="31" spans="1:4" x14ac:dyDescent="0.3">
      <c r="A31" s="15"/>
      <c r="B31" s="1"/>
      <c r="C31" s="1"/>
      <c r="D31" s="1"/>
    </row>
    <row r="32" spans="1:4" x14ac:dyDescent="0.3">
      <c r="A32" s="15"/>
      <c r="B32" s="1"/>
      <c r="C32" s="1"/>
      <c r="D32" s="1"/>
    </row>
    <row r="33" spans="1:4" x14ac:dyDescent="0.3">
      <c r="A33" s="15"/>
      <c r="B33" s="1"/>
      <c r="C33" s="1"/>
      <c r="D33" s="1"/>
    </row>
    <row r="34" spans="1:4" x14ac:dyDescent="0.3">
      <c r="A34" s="15"/>
      <c r="B34" s="1"/>
      <c r="C34" s="1"/>
      <c r="D34" s="1"/>
    </row>
    <row r="35" spans="1:4" x14ac:dyDescent="0.3">
      <c r="A35" s="15"/>
      <c r="B35" s="1"/>
      <c r="C35" s="1"/>
      <c r="D35" s="1"/>
    </row>
    <row r="36" spans="1:4" x14ac:dyDescent="0.3">
      <c r="A36" s="15"/>
      <c r="B36" s="1"/>
      <c r="C36" s="1"/>
      <c r="D36" s="1"/>
    </row>
    <row r="37" spans="1:4" x14ac:dyDescent="0.3">
      <c r="A37" s="15"/>
      <c r="B37" s="1"/>
      <c r="C37" s="1"/>
      <c r="D37" s="1"/>
    </row>
    <row r="38" spans="1:4" x14ac:dyDescent="0.3">
      <c r="A38" s="15"/>
      <c r="B38" s="1"/>
      <c r="C38" s="1"/>
      <c r="D38" s="1"/>
    </row>
    <row r="39" spans="1:4" x14ac:dyDescent="0.3">
      <c r="A39" s="15"/>
      <c r="B39" s="1"/>
      <c r="C39" s="1"/>
      <c r="D39" s="1"/>
    </row>
    <row r="40" spans="1:4" x14ac:dyDescent="0.3">
      <c r="A40" s="15"/>
      <c r="B40" s="1"/>
      <c r="C40" s="1"/>
      <c r="D40" s="1"/>
    </row>
    <row r="41" spans="1:4" x14ac:dyDescent="0.3">
      <c r="A41" s="15"/>
      <c r="B41" s="1"/>
      <c r="C41" s="1"/>
      <c r="D41" s="1"/>
    </row>
    <row r="42" spans="1:4" x14ac:dyDescent="0.3">
      <c r="A42" s="15"/>
      <c r="B42" s="1"/>
      <c r="C42" s="1"/>
      <c r="D42" s="1"/>
    </row>
    <row r="43" spans="1:4" x14ac:dyDescent="0.3">
      <c r="A43" s="15"/>
      <c r="B43" s="1"/>
      <c r="C43" s="1"/>
      <c r="D43" s="1"/>
    </row>
    <row r="44" spans="1:4" x14ac:dyDescent="0.3">
      <c r="A44" s="15"/>
      <c r="B44" s="1"/>
      <c r="C44" s="1"/>
      <c r="D44" s="1"/>
    </row>
    <row r="45" spans="1:4" x14ac:dyDescent="0.3">
      <c r="A45" s="15"/>
      <c r="B45" s="1"/>
      <c r="C45" s="1"/>
      <c r="D45" s="1"/>
    </row>
    <row r="46" spans="1:4" x14ac:dyDescent="0.3">
      <c r="A46" s="15"/>
      <c r="B46" s="1"/>
      <c r="C46" s="1"/>
      <c r="D46" s="1"/>
    </row>
    <row r="47" spans="1:4" x14ac:dyDescent="0.3">
      <c r="A47" s="15"/>
      <c r="B47" s="1"/>
      <c r="C47" s="1"/>
      <c r="D47" s="1"/>
    </row>
    <row r="48" spans="1:4" x14ac:dyDescent="0.3">
      <c r="A48" s="15"/>
      <c r="B48" s="1"/>
      <c r="C48" s="1"/>
      <c r="D48" s="1"/>
    </row>
    <row r="49" spans="1:4" x14ac:dyDescent="0.3">
      <c r="A49" s="15"/>
      <c r="B49" s="1"/>
      <c r="C49" s="1"/>
      <c r="D49" s="1"/>
    </row>
    <row r="50" spans="1:4" x14ac:dyDescent="0.3">
      <c r="A50" s="15"/>
      <c r="B50" s="1"/>
      <c r="C50" s="1"/>
      <c r="D50" s="1"/>
    </row>
    <row r="51" spans="1:4" x14ac:dyDescent="0.3">
      <c r="A51" s="15"/>
      <c r="B51" s="1"/>
      <c r="C51" s="1"/>
      <c r="D51" s="1"/>
    </row>
    <row r="52" spans="1:4" x14ac:dyDescent="0.3">
      <c r="A52" s="15"/>
      <c r="B52" s="1"/>
      <c r="C52" s="1"/>
      <c r="D52" s="1"/>
    </row>
    <row r="53" spans="1:4" x14ac:dyDescent="0.3">
      <c r="A53" s="15"/>
      <c r="B53" s="1"/>
      <c r="C53" s="1"/>
      <c r="D53" s="1"/>
    </row>
    <row r="54" spans="1:4" x14ac:dyDescent="0.3">
      <c r="A54" s="15"/>
      <c r="B54" s="1"/>
      <c r="C54" s="1"/>
      <c r="D54" s="1"/>
    </row>
    <row r="55" spans="1:4" x14ac:dyDescent="0.3">
      <c r="A55" s="15"/>
      <c r="B55" s="1"/>
      <c r="C55" s="1"/>
      <c r="D55" s="1"/>
    </row>
    <row r="56" spans="1:4" x14ac:dyDescent="0.3">
      <c r="A56" s="15"/>
      <c r="B56" s="1"/>
      <c r="C56" s="1"/>
      <c r="D56" s="1"/>
    </row>
    <row r="57" spans="1:4" x14ac:dyDescent="0.3">
      <c r="A57" s="15"/>
      <c r="B57" s="1"/>
      <c r="C57" s="1"/>
      <c r="D57" s="1"/>
    </row>
    <row r="58" spans="1:4" x14ac:dyDescent="0.3">
      <c r="A58" s="15"/>
      <c r="B58" s="1"/>
      <c r="C58" s="1"/>
      <c r="D58" s="1"/>
    </row>
    <row r="59" spans="1:4" x14ac:dyDescent="0.3">
      <c r="A59" s="15"/>
      <c r="B59" s="1"/>
      <c r="C59" s="1"/>
      <c r="D59" s="1"/>
    </row>
    <row r="60" spans="1:4" x14ac:dyDescent="0.3">
      <c r="A60" s="15"/>
      <c r="B60" s="1"/>
      <c r="C60" s="1"/>
      <c r="D60" s="1"/>
    </row>
    <row r="61" spans="1:4" x14ac:dyDescent="0.3">
      <c r="A61" s="15"/>
      <c r="B61" s="1"/>
      <c r="C61" s="1"/>
      <c r="D61" s="1"/>
    </row>
    <row r="62" spans="1:4" x14ac:dyDescent="0.3">
      <c r="A62" s="15"/>
      <c r="B62" s="1"/>
      <c r="C62" s="1"/>
      <c r="D62" s="1"/>
    </row>
    <row r="63" spans="1:4" x14ac:dyDescent="0.3">
      <c r="A63" s="15"/>
      <c r="B63" s="1"/>
      <c r="C63" s="1"/>
      <c r="D63" s="1"/>
    </row>
    <row r="64" spans="1:4" x14ac:dyDescent="0.3">
      <c r="A64" s="15"/>
      <c r="B64" s="1"/>
      <c r="C64" s="1"/>
      <c r="D64" s="1"/>
    </row>
    <row r="65" spans="1:4" x14ac:dyDescent="0.3">
      <c r="A65" s="15"/>
      <c r="B65" s="1"/>
      <c r="C65" s="1"/>
      <c r="D65" s="1"/>
    </row>
    <row r="66" spans="1:4" x14ac:dyDescent="0.3">
      <c r="A66" s="15"/>
      <c r="B66" s="1"/>
      <c r="C66" s="1"/>
      <c r="D66" s="1"/>
    </row>
    <row r="67" spans="1:4" x14ac:dyDescent="0.3">
      <c r="A67" s="15"/>
      <c r="B67" s="1"/>
      <c r="C67" s="1"/>
      <c r="D67" s="1"/>
    </row>
    <row r="68" spans="1:4" x14ac:dyDescent="0.3">
      <c r="A68" s="15">
        <f ca="1">Exceedance!U68</f>
        <v>48092</v>
      </c>
      <c r="B68" s="1"/>
      <c r="C68" s="1"/>
      <c r="D68" s="1"/>
    </row>
    <row r="69" spans="1:4" x14ac:dyDescent="0.3">
      <c r="A69" s="15" t="str">
        <f ca="1">Exceedance!U69</f>
        <v/>
      </c>
      <c r="B69" s="1"/>
      <c r="C69" s="1"/>
      <c r="D69" s="1"/>
    </row>
    <row r="70" spans="1:4" x14ac:dyDescent="0.3">
      <c r="A70" s="15" t="str">
        <f ca="1">Exceedance!U70</f>
        <v/>
      </c>
      <c r="B70" s="1"/>
      <c r="C70" s="1"/>
      <c r="D70" s="1"/>
    </row>
    <row r="71" spans="1:4" x14ac:dyDescent="0.3">
      <c r="A71" s="15" t="str">
        <f ca="1">Exceedance!U71</f>
        <v/>
      </c>
      <c r="B71" s="1"/>
      <c r="C71" s="1"/>
      <c r="D71" s="1"/>
    </row>
    <row r="72" spans="1:4" x14ac:dyDescent="0.3">
      <c r="A72" s="15" t="str">
        <f ca="1">Exceedance!U72</f>
        <v/>
      </c>
      <c r="B72" s="1"/>
      <c r="C72" s="1"/>
      <c r="D72" s="1"/>
    </row>
    <row r="73" spans="1:4" x14ac:dyDescent="0.3">
      <c r="A73" s="15" t="str">
        <f ca="1">Exceedance!U73</f>
        <v/>
      </c>
      <c r="B73" s="1"/>
      <c r="C73" s="1"/>
      <c r="D73" s="1"/>
    </row>
    <row r="74" spans="1:4" x14ac:dyDescent="0.3">
      <c r="A74" s="15" t="str">
        <f ca="1">Exceedance!U74</f>
        <v/>
      </c>
      <c r="B74" s="1"/>
      <c r="C74" s="1"/>
      <c r="D74" s="1"/>
    </row>
    <row r="75" spans="1:4" x14ac:dyDescent="0.3">
      <c r="A75" s="15" t="str">
        <f ca="1">Exceedance!U75</f>
        <v/>
      </c>
      <c r="B75" s="1"/>
      <c r="C75" s="1"/>
      <c r="D75" s="1"/>
    </row>
    <row r="76" spans="1:4" x14ac:dyDescent="0.3">
      <c r="A76" s="15" t="str">
        <f ca="1">Exceedance!U76</f>
        <v/>
      </c>
      <c r="B76" s="1"/>
      <c r="C76" s="1"/>
      <c r="D76" s="1"/>
    </row>
    <row r="77" spans="1:4" x14ac:dyDescent="0.3">
      <c r="A77" s="15" t="str">
        <f ca="1">Exceedance!U77</f>
        <v/>
      </c>
      <c r="B77" s="1"/>
      <c r="C77" s="1"/>
      <c r="D77" s="1"/>
    </row>
    <row r="78" spans="1:4" x14ac:dyDescent="0.3">
      <c r="A78" s="15" t="str">
        <f ca="1">Exceedance!U78</f>
        <v/>
      </c>
      <c r="B78" s="1"/>
      <c r="C78" s="1"/>
      <c r="D78" s="1"/>
    </row>
    <row r="79" spans="1:4" x14ac:dyDescent="0.3">
      <c r="A79" s="15" t="str">
        <f ca="1">Exceedance!U79</f>
        <v/>
      </c>
      <c r="B79" s="1"/>
      <c r="C79" s="1"/>
      <c r="D79" s="1"/>
    </row>
    <row r="80" spans="1:4" x14ac:dyDescent="0.3">
      <c r="A80" s="15" t="str">
        <f ca="1">Exceedance!U80</f>
        <v/>
      </c>
      <c r="B80" s="1"/>
      <c r="C80" s="1"/>
      <c r="D80" s="1"/>
    </row>
    <row r="81" spans="1:4" x14ac:dyDescent="0.3">
      <c r="A81" s="15" t="str">
        <f ca="1">Exceedance!U81</f>
        <v/>
      </c>
      <c r="B81" s="1"/>
      <c r="C81" s="1"/>
      <c r="D81" s="1"/>
    </row>
    <row r="82" spans="1:4" x14ac:dyDescent="0.3">
      <c r="A82" s="15" t="str">
        <f ca="1">Exceedance!U82</f>
        <v/>
      </c>
      <c r="B82" s="1"/>
      <c r="C82" s="1"/>
      <c r="D82" s="1"/>
    </row>
    <row r="83" spans="1:4" x14ac:dyDescent="0.3">
      <c r="A83" s="15" t="str">
        <f ca="1">Exceedance!U83</f>
        <v/>
      </c>
      <c r="B83" s="1"/>
      <c r="C83" s="1"/>
      <c r="D83" s="1"/>
    </row>
    <row r="84" spans="1:4" x14ac:dyDescent="0.3">
      <c r="A84" s="15" t="str">
        <f ca="1">Exceedance!U84</f>
        <v/>
      </c>
      <c r="B84" s="1"/>
      <c r="C84" s="1"/>
      <c r="D84" s="1"/>
    </row>
    <row r="85" spans="1:4" x14ac:dyDescent="0.3">
      <c r="A85" s="15" t="str">
        <f ca="1">Exceedance!U85</f>
        <v/>
      </c>
      <c r="B85" s="1"/>
      <c r="C85" s="1"/>
      <c r="D85" s="1"/>
    </row>
    <row r="86" spans="1:4" x14ac:dyDescent="0.3">
      <c r="A86" s="15" t="str">
        <f ca="1">Exceedance!U86</f>
        <v/>
      </c>
      <c r="B86" s="1"/>
      <c r="C86" s="1"/>
      <c r="D86" s="1"/>
    </row>
    <row r="87" spans="1:4" x14ac:dyDescent="0.3">
      <c r="A87" s="15" t="str">
        <f ca="1">Exceedance!U87</f>
        <v/>
      </c>
      <c r="B87" s="1"/>
      <c r="C87" s="1"/>
      <c r="D87" s="1"/>
    </row>
    <row r="88" spans="1:4" x14ac:dyDescent="0.3">
      <c r="A88" s="15" t="str">
        <f ca="1">Exceedance!U88</f>
        <v/>
      </c>
      <c r="B88" s="1"/>
      <c r="C88" s="1"/>
      <c r="D88" s="1"/>
    </row>
    <row r="89" spans="1:4" x14ac:dyDescent="0.3">
      <c r="A89" s="15" t="str">
        <f ca="1">Exceedance!U89</f>
        <v/>
      </c>
      <c r="B89" s="1"/>
      <c r="C89" s="1"/>
      <c r="D89" s="1"/>
    </row>
    <row r="90" spans="1:4" x14ac:dyDescent="0.3">
      <c r="A90" s="15" t="str">
        <f ca="1">Exceedance!U90</f>
        <v/>
      </c>
      <c r="B90" s="1"/>
      <c r="C90" s="1"/>
      <c r="D90" s="1"/>
    </row>
    <row r="91" spans="1:4" x14ac:dyDescent="0.3">
      <c r="A91" s="15" t="str">
        <f ca="1">Exceedance!U91</f>
        <v/>
      </c>
      <c r="B91" s="1"/>
      <c r="C91" s="1"/>
      <c r="D91" s="1"/>
    </row>
    <row r="92" spans="1:4" x14ac:dyDescent="0.3">
      <c r="A92" s="15" t="str">
        <f ca="1">Exceedance!U92</f>
        <v/>
      </c>
      <c r="B92" s="1"/>
      <c r="C92" s="1"/>
      <c r="D92" s="1"/>
    </row>
    <row r="93" spans="1:4" x14ac:dyDescent="0.3">
      <c r="A93" s="15" t="str">
        <f ca="1">Exceedance!U93</f>
        <v/>
      </c>
      <c r="B93" s="1"/>
      <c r="C93" s="1"/>
      <c r="D93" s="1"/>
    </row>
    <row r="94" spans="1:4" x14ac:dyDescent="0.3">
      <c r="A94" s="15" t="str">
        <f ca="1">Exceedance!U94</f>
        <v/>
      </c>
      <c r="B94" s="1"/>
      <c r="C94" s="1"/>
      <c r="D94" s="1"/>
    </row>
    <row r="95" spans="1:4" x14ac:dyDescent="0.3">
      <c r="A95" s="15" t="str">
        <f ca="1">Exceedance!U95</f>
        <v/>
      </c>
      <c r="B95" s="1"/>
      <c r="C95" s="1"/>
      <c r="D95" s="1"/>
    </row>
    <row r="96" spans="1:4" x14ac:dyDescent="0.3">
      <c r="A96" s="15" t="str">
        <f ca="1">Exceedance!U96</f>
        <v/>
      </c>
      <c r="B96" s="1"/>
      <c r="C96" s="1"/>
      <c r="D96" s="1"/>
    </row>
    <row r="97" spans="1:4" x14ac:dyDescent="0.3">
      <c r="A97" s="15" t="str">
        <f ca="1">Exceedance!U97</f>
        <v/>
      </c>
      <c r="B97" s="1"/>
      <c r="C97" s="1"/>
      <c r="D97" s="1"/>
    </row>
    <row r="98" spans="1:4" x14ac:dyDescent="0.3">
      <c r="A98" s="15" t="str">
        <f ca="1">Exceedance!U98</f>
        <v/>
      </c>
      <c r="B98" s="1"/>
      <c r="C98" s="1"/>
      <c r="D98" s="1"/>
    </row>
    <row r="99" spans="1:4" x14ac:dyDescent="0.3">
      <c r="A99" s="15" t="str">
        <f ca="1">Exceedance!U99</f>
        <v/>
      </c>
      <c r="B99" s="1"/>
      <c r="C99" s="1"/>
      <c r="D99" s="1"/>
    </row>
    <row r="100" spans="1:4" x14ac:dyDescent="0.3">
      <c r="A100" s="15"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E1:AE1"/>
  </mergeCells>
  <pageMargins left="0.7" right="0.7" top="0.75" bottom="0.75" header="0.3" footer="0.3"/>
  <pageSetup orientation="portrait" horizontalDpi="4294967295" verticalDpi="4294967295" r:id="rId1"/>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A00-000000000000}">
  <sheetPr codeName="Sheet118">
    <tabColor theme="3" tint="0.79998168889431442"/>
  </sheetPr>
  <dimension ref="A1:AH175"/>
  <sheetViews>
    <sheetView topLeftCell="A46" workbookViewId="0">
      <selection activeCell="B4" sqref="B4:AQ175"/>
    </sheetView>
  </sheetViews>
  <sheetFormatPr defaultColWidth="9.44140625" defaultRowHeight="14.4" x14ac:dyDescent="0.3"/>
  <cols>
    <col min="1" max="1" width="14.44140625" style="78" bestFit="1" customWidth="1"/>
    <col min="2" max="4" width="9.44140625" style="185"/>
  </cols>
  <sheetData>
    <row r="1" spans="1:34" s="78" customFormat="1" x14ac:dyDescent="0.3">
      <c r="A1" s="50"/>
      <c r="B1" s="78" t="s">
        <v>780</v>
      </c>
      <c r="E1" s="854" t="s">
        <v>780</v>
      </c>
      <c r="F1" s="854"/>
      <c r="G1" s="854"/>
      <c r="H1" s="854"/>
      <c r="I1" s="854"/>
      <c r="J1" s="854"/>
      <c r="K1" s="854"/>
      <c r="L1" s="854"/>
      <c r="M1" s="854"/>
      <c r="N1" s="854"/>
      <c r="O1" s="854"/>
      <c r="P1" s="854"/>
      <c r="Q1" s="854"/>
      <c r="R1" s="854"/>
      <c r="S1" s="854"/>
      <c r="T1" s="854"/>
      <c r="U1" s="854"/>
      <c r="V1" s="854"/>
      <c r="W1" s="854"/>
      <c r="X1" s="854"/>
      <c r="Y1" s="854"/>
      <c r="Z1" s="854"/>
      <c r="AA1" s="854"/>
      <c r="AB1" s="854"/>
      <c r="AC1" s="854"/>
      <c r="AD1" s="854"/>
      <c r="AE1" s="854"/>
    </row>
    <row r="2" spans="1:34" s="78" customFormat="1" x14ac:dyDescent="0.3">
      <c r="A2" s="50"/>
      <c r="B2" s="78" t="s">
        <v>288</v>
      </c>
      <c r="C2" s="78" t="s">
        <v>287</v>
      </c>
      <c r="D2" s="78" t="s">
        <v>289</v>
      </c>
      <c r="E2" s="78">
        <v>1991</v>
      </c>
      <c r="F2" s="78">
        <v>1992</v>
      </c>
      <c r="G2" s="78">
        <v>1993</v>
      </c>
      <c r="H2" s="78">
        <v>1994</v>
      </c>
      <c r="I2" s="78">
        <v>1995</v>
      </c>
      <c r="J2" s="78">
        <v>1996</v>
      </c>
      <c r="K2" s="78">
        <v>1997</v>
      </c>
      <c r="L2" s="78">
        <v>1998</v>
      </c>
      <c r="M2" s="78">
        <v>1999</v>
      </c>
      <c r="N2" s="78">
        <v>2000</v>
      </c>
      <c r="O2" s="78">
        <v>2001</v>
      </c>
      <c r="P2" s="78">
        <v>2002</v>
      </c>
      <c r="Q2" s="78">
        <v>2003</v>
      </c>
      <c r="R2" s="78">
        <v>2004</v>
      </c>
      <c r="S2" s="78">
        <v>2005</v>
      </c>
      <c r="T2" s="78">
        <v>2006</v>
      </c>
      <c r="U2" s="78">
        <v>2007</v>
      </c>
      <c r="V2" s="78">
        <v>2008</v>
      </c>
      <c r="W2" s="78">
        <v>2009</v>
      </c>
      <c r="X2" s="78">
        <v>2010</v>
      </c>
      <c r="Y2" s="78">
        <v>2011</v>
      </c>
      <c r="Z2" s="78">
        <v>2012</v>
      </c>
      <c r="AA2" s="78">
        <v>2013</v>
      </c>
      <c r="AB2" s="78">
        <v>2014</v>
      </c>
      <c r="AC2" s="78">
        <v>2015</v>
      </c>
      <c r="AD2" s="78">
        <v>2016</v>
      </c>
      <c r="AE2" s="78">
        <v>2017</v>
      </c>
      <c r="AF2" s="78">
        <v>2018</v>
      </c>
      <c r="AG2" s="78">
        <v>2019</v>
      </c>
      <c r="AH2" s="78">
        <v>2020</v>
      </c>
    </row>
    <row r="3" spans="1:34" s="53" customFormat="1" x14ac:dyDescent="0.3">
      <c r="A3" s="51"/>
      <c r="B3" s="53" t="s">
        <v>323</v>
      </c>
      <c r="C3" s="53" t="s">
        <v>324</v>
      </c>
      <c r="D3" s="53" t="s">
        <v>325</v>
      </c>
      <c r="E3" s="53" t="s">
        <v>326</v>
      </c>
      <c r="F3" s="53" t="s">
        <v>327</v>
      </c>
      <c r="G3" s="53" t="s">
        <v>328</v>
      </c>
      <c r="H3" s="53" t="s">
        <v>329</v>
      </c>
      <c r="I3" s="53" t="s">
        <v>330</v>
      </c>
      <c r="J3" s="53" t="s">
        <v>331</v>
      </c>
      <c r="K3" s="53" t="s">
        <v>332</v>
      </c>
      <c r="L3" s="53" t="s">
        <v>333</v>
      </c>
      <c r="M3" s="53" t="s">
        <v>334</v>
      </c>
      <c r="N3" s="53" t="s">
        <v>335</v>
      </c>
      <c r="O3" s="53" t="s">
        <v>336</v>
      </c>
      <c r="P3" s="53" t="s">
        <v>337</v>
      </c>
      <c r="Q3" s="53" t="s">
        <v>338</v>
      </c>
      <c r="R3" s="53" t="s">
        <v>339</v>
      </c>
      <c r="S3" s="53" t="s">
        <v>340</v>
      </c>
      <c r="T3" s="53" t="s">
        <v>341</v>
      </c>
      <c r="U3" s="53" t="s">
        <v>342</v>
      </c>
      <c r="V3" s="53" t="s">
        <v>343</v>
      </c>
      <c r="W3" s="53" t="s">
        <v>344</v>
      </c>
      <c r="X3" s="53" t="s">
        <v>345</v>
      </c>
      <c r="Y3" s="53" t="s">
        <v>346</v>
      </c>
      <c r="Z3" s="53" t="s">
        <v>347</v>
      </c>
      <c r="AA3" s="53" t="s">
        <v>348</v>
      </c>
      <c r="AB3" s="53" t="s">
        <v>349</v>
      </c>
      <c r="AC3" s="53" t="s">
        <v>350</v>
      </c>
      <c r="AD3" s="53" t="s">
        <v>351</v>
      </c>
      <c r="AE3" s="53" t="s">
        <v>352</v>
      </c>
      <c r="AF3" s="53" t="s">
        <v>353</v>
      </c>
      <c r="AG3" s="53" t="s">
        <v>354</v>
      </c>
      <c r="AH3" s="53" t="s">
        <v>355</v>
      </c>
    </row>
    <row r="4" spans="1:34" x14ac:dyDescent="0.3">
      <c r="A4" s="52">
        <f ca="1">Exceedance!U4</f>
        <v>46143</v>
      </c>
      <c r="B4" s="1">
        <v>0</v>
      </c>
      <c r="C4" s="1">
        <v>1</v>
      </c>
      <c r="D4" s="1">
        <v>1</v>
      </c>
      <c r="E4">
        <v>1</v>
      </c>
      <c r="F4">
        <v>0</v>
      </c>
      <c r="G4">
        <v>1</v>
      </c>
      <c r="H4">
        <v>1</v>
      </c>
      <c r="I4">
        <v>0</v>
      </c>
      <c r="J4">
        <v>1</v>
      </c>
      <c r="K4">
        <v>0</v>
      </c>
      <c r="L4">
        <v>1</v>
      </c>
      <c r="M4">
        <v>0</v>
      </c>
      <c r="N4">
        <v>1</v>
      </c>
      <c r="O4">
        <v>0</v>
      </c>
      <c r="P4">
        <v>1</v>
      </c>
      <c r="Q4">
        <v>0</v>
      </c>
      <c r="R4">
        <v>1</v>
      </c>
      <c r="S4">
        <v>1</v>
      </c>
      <c r="T4">
        <v>1</v>
      </c>
      <c r="U4">
        <v>0</v>
      </c>
      <c r="V4">
        <v>1</v>
      </c>
      <c r="W4">
        <v>0</v>
      </c>
      <c r="X4">
        <v>1</v>
      </c>
      <c r="Y4">
        <v>0</v>
      </c>
      <c r="Z4">
        <v>1</v>
      </c>
      <c r="AA4">
        <v>1</v>
      </c>
      <c r="AB4">
        <v>1</v>
      </c>
      <c r="AC4">
        <v>0</v>
      </c>
      <c r="AD4">
        <v>0</v>
      </c>
      <c r="AE4">
        <v>1</v>
      </c>
      <c r="AF4">
        <v>0</v>
      </c>
      <c r="AG4">
        <v>1</v>
      </c>
      <c r="AH4">
        <v>1</v>
      </c>
    </row>
    <row r="5" spans="1:34" x14ac:dyDescent="0.3">
      <c r="A5" s="52">
        <f ca="1">Exceedance!U5</f>
        <v>46174</v>
      </c>
      <c r="B5" s="1">
        <v>0</v>
      </c>
      <c r="C5" s="1">
        <v>1</v>
      </c>
      <c r="D5" s="1">
        <v>1</v>
      </c>
      <c r="E5">
        <v>1</v>
      </c>
      <c r="F5">
        <v>1</v>
      </c>
      <c r="G5">
        <v>1</v>
      </c>
      <c r="H5">
        <v>1</v>
      </c>
      <c r="I5">
        <v>0</v>
      </c>
      <c r="J5">
        <v>1</v>
      </c>
      <c r="K5">
        <v>1</v>
      </c>
      <c r="L5">
        <v>1</v>
      </c>
      <c r="M5">
        <v>1</v>
      </c>
      <c r="N5">
        <v>1</v>
      </c>
      <c r="O5">
        <v>1</v>
      </c>
      <c r="P5">
        <v>1</v>
      </c>
      <c r="Q5">
        <v>1</v>
      </c>
      <c r="R5">
        <v>1</v>
      </c>
      <c r="S5">
        <v>1</v>
      </c>
      <c r="T5">
        <v>1</v>
      </c>
      <c r="U5">
        <v>1</v>
      </c>
      <c r="V5">
        <v>1</v>
      </c>
      <c r="W5">
        <v>1</v>
      </c>
      <c r="X5">
        <v>1</v>
      </c>
      <c r="Y5">
        <v>1</v>
      </c>
      <c r="Z5">
        <v>1</v>
      </c>
      <c r="AA5">
        <v>1</v>
      </c>
      <c r="AB5">
        <v>1</v>
      </c>
      <c r="AC5">
        <v>0</v>
      </c>
      <c r="AD5">
        <v>1</v>
      </c>
      <c r="AE5">
        <v>1</v>
      </c>
      <c r="AF5">
        <v>1</v>
      </c>
      <c r="AG5">
        <v>1</v>
      </c>
      <c r="AH5">
        <v>1</v>
      </c>
    </row>
    <row r="6" spans="1:34" x14ac:dyDescent="0.3">
      <c r="A6" s="52">
        <f ca="1">Exceedance!U6</f>
        <v>46204</v>
      </c>
      <c r="B6" s="1">
        <v>1</v>
      </c>
      <c r="C6" s="1">
        <v>1</v>
      </c>
      <c r="D6" s="1">
        <v>1</v>
      </c>
      <c r="E6">
        <v>1</v>
      </c>
      <c r="F6">
        <v>1</v>
      </c>
      <c r="G6">
        <v>1</v>
      </c>
      <c r="H6">
        <v>1</v>
      </c>
      <c r="I6">
        <v>0</v>
      </c>
      <c r="J6">
        <v>1</v>
      </c>
      <c r="K6">
        <v>1</v>
      </c>
      <c r="L6">
        <v>1</v>
      </c>
      <c r="M6">
        <v>1</v>
      </c>
      <c r="N6">
        <v>1</v>
      </c>
      <c r="O6">
        <v>1</v>
      </c>
      <c r="P6">
        <v>1</v>
      </c>
      <c r="Q6">
        <v>1</v>
      </c>
      <c r="R6">
        <v>1</v>
      </c>
      <c r="S6">
        <v>1</v>
      </c>
      <c r="T6">
        <v>1</v>
      </c>
      <c r="U6">
        <v>1</v>
      </c>
      <c r="V6">
        <v>1</v>
      </c>
      <c r="W6">
        <v>1</v>
      </c>
      <c r="X6">
        <v>1</v>
      </c>
      <c r="Y6">
        <v>1</v>
      </c>
      <c r="Z6">
        <v>1</v>
      </c>
      <c r="AA6">
        <v>1</v>
      </c>
      <c r="AB6">
        <v>1</v>
      </c>
      <c r="AC6">
        <v>1</v>
      </c>
      <c r="AD6">
        <v>1</v>
      </c>
      <c r="AE6">
        <v>1</v>
      </c>
      <c r="AF6">
        <v>1</v>
      </c>
      <c r="AG6">
        <v>1</v>
      </c>
      <c r="AH6">
        <v>1</v>
      </c>
    </row>
    <row r="7" spans="1:34" x14ac:dyDescent="0.3">
      <c r="A7" s="52">
        <f ca="1">Exceedance!U7</f>
        <v>46235</v>
      </c>
      <c r="B7" s="1">
        <v>1</v>
      </c>
      <c r="C7" s="1">
        <v>1</v>
      </c>
      <c r="D7" s="1">
        <v>1</v>
      </c>
      <c r="E7">
        <v>1</v>
      </c>
      <c r="F7">
        <v>1</v>
      </c>
      <c r="G7">
        <v>1</v>
      </c>
      <c r="H7">
        <v>1</v>
      </c>
      <c r="I7">
        <v>0</v>
      </c>
      <c r="J7">
        <v>1</v>
      </c>
      <c r="K7">
        <v>1</v>
      </c>
      <c r="L7">
        <v>1</v>
      </c>
      <c r="M7">
        <v>1</v>
      </c>
      <c r="N7">
        <v>1</v>
      </c>
      <c r="O7">
        <v>1</v>
      </c>
      <c r="P7">
        <v>1</v>
      </c>
      <c r="Q7">
        <v>1</v>
      </c>
      <c r="R7">
        <v>1</v>
      </c>
      <c r="S7">
        <v>1</v>
      </c>
      <c r="T7">
        <v>1</v>
      </c>
      <c r="U7">
        <v>1</v>
      </c>
      <c r="V7">
        <v>1</v>
      </c>
      <c r="W7">
        <v>1</v>
      </c>
      <c r="X7">
        <v>1</v>
      </c>
      <c r="Y7">
        <v>1</v>
      </c>
      <c r="Z7">
        <v>1</v>
      </c>
      <c r="AA7">
        <v>1</v>
      </c>
      <c r="AB7">
        <v>1</v>
      </c>
      <c r="AC7">
        <v>1</v>
      </c>
      <c r="AD7">
        <v>1</v>
      </c>
      <c r="AE7">
        <v>1</v>
      </c>
      <c r="AF7">
        <v>1</v>
      </c>
      <c r="AG7">
        <v>1</v>
      </c>
      <c r="AH7">
        <v>1</v>
      </c>
    </row>
    <row r="8" spans="1:34" x14ac:dyDescent="0.3">
      <c r="A8" s="52">
        <f ca="1">Exceedance!U8</f>
        <v>46266</v>
      </c>
      <c r="B8" s="1">
        <v>1</v>
      </c>
      <c r="C8" s="1">
        <v>1</v>
      </c>
      <c r="D8" s="1">
        <v>1</v>
      </c>
      <c r="E8">
        <v>1</v>
      </c>
      <c r="F8">
        <v>1</v>
      </c>
      <c r="G8">
        <v>1</v>
      </c>
      <c r="H8">
        <v>1</v>
      </c>
      <c r="I8">
        <v>0</v>
      </c>
      <c r="J8">
        <v>1</v>
      </c>
      <c r="K8">
        <v>1</v>
      </c>
      <c r="L8">
        <v>1</v>
      </c>
      <c r="M8">
        <v>1</v>
      </c>
      <c r="N8">
        <v>1</v>
      </c>
      <c r="O8">
        <v>1</v>
      </c>
      <c r="P8">
        <v>1</v>
      </c>
      <c r="Q8">
        <v>1</v>
      </c>
      <c r="R8">
        <v>1</v>
      </c>
      <c r="S8">
        <v>1</v>
      </c>
      <c r="T8">
        <v>1</v>
      </c>
      <c r="U8">
        <v>1</v>
      </c>
      <c r="V8">
        <v>1</v>
      </c>
      <c r="W8">
        <v>1</v>
      </c>
      <c r="X8">
        <v>1</v>
      </c>
      <c r="Y8">
        <v>1</v>
      </c>
      <c r="Z8">
        <v>1</v>
      </c>
      <c r="AA8">
        <v>1</v>
      </c>
      <c r="AB8">
        <v>1</v>
      </c>
      <c r="AC8">
        <v>1</v>
      </c>
      <c r="AD8">
        <v>1</v>
      </c>
      <c r="AE8">
        <v>1</v>
      </c>
      <c r="AF8">
        <v>1</v>
      </c>
      <c r="AG8">
        <v>1</v>
      </c>
      <c r="AH8">
        <v>1</v>
      </c>
    </row>
    <row r="9" spans="1:34" x14ac:dyDescent="0.3">
      <c r="A9" s="52">
        <f ca="1">Exceedance!U9</f>
        <v>46296</v>
      </c>
      <c r="B9" s="1">
        <v>1</v>
      </c>
      <c r="C9" s="1">
        <v>1</v>
      </c>
      <c r="D9" s="1">
        <v>1</v>
      </c>
      <c r="E9">
        <v>1</v>
      </c>
      <c r="F9">
        <v>1</v>
      </c>
      <c r="G9">
        <v>1</v>
      </c>
      <c r="H9">
        <v>1</v>
      </c>
      <c r="I9">
        <v>0</v>
      </c>
      <c r="J9">
        <v>1</v>
      </c>
      <c r="K9">
        <v>1</v>
      </c>
      <c r="L9">
        <v>1</v>
      </c>
      <c r="M9">
        <v>1</v>
      </c>
      <c r="N9">
        <v>1</v>
      </c>
      <c r="O9">
        <v>1</v>
      </c>
      <c r="P9">
        <v>1</v>
      </c>
      <c r="Q9">
        <v>1</v>
      </c>
      <c r="R9">
        <v>1</v>
      </c>
      <c r="S9">
        <v>1</v>
      </c>
      <c r="T9">
        <v>1</v>
      </c>
      <c r="U9">
        <v>1</v>
      </c>
      <c r="V9">
        <v>1</v>
      </c>
      <c r="W9">
        <v>1</v>
      </c>
      <c r="X9">
        <v>1</v>
      </c>
      <c r="Y9">
        <v>1</v>
      </c>
      <c r="Z9">
        <v>1</v>
      </c>
      <c r="AA9">
        <v>1</v>
      </c>
      <c r="AB9">
        <v>1</v>
      </c>
      <c r="AC9">
        <v>1</v>
      </c>
      <c r="AD9">
        <v>1</v>
      </c>
      <c r="AE9">
        <v>1</v>
      </c>
      <c r="AF9">
        <v>1</v>
      </c>
      <c r="AG9">
        <v>1</v>
      </c>
      <c r="AH9">
        <v>1</v>
      </c>
    </row>
    <row r="10" spans="1:34" x14ac:dyDescent="0.3">
      <c r="A10" s="52">
        <f ca="1">Exceedance!U10</f>
        <v>46327</v>
      </c>
      <c r="B10" s="1">
        <v>1</v>
      </c>
      <c r="C10" s="1">
        <v>1</v>
      </c>
      <c r="D10" s="1">
        <v>1</v>
      </c>
      <c r="E10">
        <v>1</v>
      </c>
      <c r="F10">
        <v>1</v>
      </c>
      <c r="G10">
        <v>1</v>
      </c>
      <c r="H10">
        <v>1</v>
      </c>
      <c r="I10">
        <v>1</v>
      </c>
      <c r="J10">
        <v>1</v>
      </c>
      <c r="K10">
        <v>1</v>
      </c>
      <c r="L10">
        <v>1</v>
      </c>
      <c r="M10">
        <v>1</v>
      </c>
      <c r="N10">
        <v>1</v>
      </c>
      <c r="O10">
        <v>1</v>
      </c>
      <c r="P10">
        <v>1</v>
      </c>
      <c r="Q10">
        <v>1</v>
      </c>
      <c r="R10">
        <v>1</v>
      </c>
      <c r="S10">
        <v>1</v>
      </c>
      <c r="T10">
        <v>1</v>
      </c>
      <c r="U10">
        <v>1</v>
      </c>
      <c r="V10">
        <v>1</v>
      </c>
      <c r="W10">
        <v>1</v>
      </c>
      <c r="X10">
        <v>1</v>
      </c>
      <c r="Y10">
        <v>1</v>
      </c>
      <c r="Z10">
        <v>1</v>
      </c>
      <c r="AA10">
        <v>1</v>
      </c>
      <c r="AB10">
        <v>1</v>
      </c>
      <c r="AC10">
        <v>1</v>
      </c>
      <c r="AD10">
        <v>1</v>
      </c>
      <c r="AE10">
        <v>1</v>
      </c>
      <c r="AF10">
        <v>1</v>
      </c>
      <c r="AG10">
        <v>1</v>
      </c>
      <c r="AH10">
        <v>1</v>
      </c>
    </row>
    <row r="11" spans="1:34" x14ac:dyDescent="0.3">
      <c r="A11" s="52">
        <f ca="1">Exceedance!U11</f>
        <v>46357</v>
      </c>
      <c r="B11" s="1">
        <v>1</v>
      </c>
      <c r="C11" s="1">
        <v>1</v>
      </c>
      <c r="D11" s="1">
        <v>1</v>
      </c>
      <c r="E11">
        <v>1</v>
      </c>
      <c r="F11">
        <v>1</v>
      </c>
      <c r="G11">
        <v>1</v>
      </c>
      <c r="H11">
        <v>1</v>
      </c>
      <c r="I11">
        <v>1</v>
      </c>
      <c r="J11">
        <v>1</v>
      </c>
      <c r="K11">
        <v>1</v>
      </c>
      <c r="L11">
        <v>1</v>
      </c>
      <c r="M11">
        <v>1</v>
      </c>
      <c r="N11">
        <v>1</v>
      </c>
      <c r="O11">
        <v>1</v>
      </c>
      <c r="P11">
        <v>1</v>
      </c>
      <c r="Q11">
        <v>1</v>
      </c>
      <c r="R11">
        <v>1</v>
      </c>
      <c r="S11">
        <v>1</v>
      </c>
      <c r="T11">
        <v>1</v>
      </c>
      <c r="U11">
        <v>1</v>
      </c>
      <c r="V11">
        <v>1</v>
      </c>
      <c r="W11">
        <v>1</v>
      </c>
      <c r="X11">
        <v>1</v>
      </c>
      <c r="Y11">
        <v>1</v>
      </c>
      <c r="Z11">
        <v>1</v>
      </c>
      <c r="AA11">
        <v>1</v>
      </c>
      <c r="AB11">
        <v>1</v>
      </c>
      <c r="AC11">
        <v>1</v>
      </c>
      <c r="AD11">
        <v>1</v>
      </c>
      <c r="AE11">
        <v>1</v>
      </c>
      <c r="AF11">
        <v>1</v>
      </c>
      <c r="AG11">
        <v>1</v>
      </c>
      <c r="AH11">
        <v>1</v>
      </c>
    </row>
    <row r="12" spans="1:34" x14ac:dyDescent="0.3">
      <c r="A12" s="52">
        <f ca="1">Exceedance!U12</f>
        <v>46388</v>
      </c>
      <c r="B12" s="1">
        <v>1</v>
      </c>
      <c r="C12" s="1">
        <v>1</v>
      </c>
      <c r="D12" s="1">
        <v>1</v>
      </c>
      <c r="E12">
        <v>1</v>
      </c>
      <c r="F12">
        <v>1</v>
      </c>
      <c r="G12">
        <v>1</v>
      </c>
      <c r="H12">
        <v>1</v>
      </c>
      <c r="I12">
        <v>1</v>
      </c>
      <c r="J12">
        <v>1</v>
      </c>
      <c r="K12">
        <v>1</v>
      </c>
      <c r="L12">
        <v>1</v>
      </c>
      <c r="M12">
        <v>1</v>
      </c>
      <c r="N12">
        <v>1</v>
      </c>
      <c r="O12">
        <v>1</v>
      </c>
      <c r="P12">
        <v>1</v>
      </c>
      <c r="Q12">
        <v>1</v>
      </c>
      <c r="R12">
        <v>1</v>
      </c>
      <c r="S12">
        <v>1</v>
      </c>
      <c r="T12">
        <v>1</v>
      </c>
      <c r="U12">
        <v>1</v>
      </c>
      <c r="V12">
        <v>1</v>
      </c>
      <c r="W12">
        <v>1</v>
      </c>
      <c r="X12">
        <v>1</v>
      </c>
      <c r="Y12">
        <v>1</v>
      </c>
      <c r="Z12">
        <v>1</v>
      </c>
      <c r="AA12">
        <v>1</v>
      </c>
      <c r="AB12">
        <v>1</v>
      </c>
      <c r="AC12">
        <v>1</v>
      </c>
      <c r="AD12">
        <v>1</v>
      </c>
      <c r="AE12">
        <v>1</v>
      </c>
      <c r="AF12">
        <v>1</v>
      </c>
      <c r="AG12">
        <v>1</v>
      </c>
      <c r="AH12">
        <v>1</v>
      </c>
    </row>
    <row r="13" spans="1:34" x14ac:dyDescent="0.3">
      <c r="A13" s="52">
        <f ca="1">Exceedance!U13</f>
        <v>46419</v>
      </c>
      <c r="B13" s="1">
        <v>1</v>
      </c>
      <c r="C13" s="1">
        <v>1</v>
      </c>
      <c r="D13" s="1">
        <v>1</v>
      </c>
      <c r="E13">
        <v>1</v>
      </c>
      <c r="F13">
        <v>1</v>
      </c>
      <c r="G13">
        <v>1</v>
      </c>
      <c r="H13">
        <v>1</v>
      </c>
      <c r="I13">
        <v>1</v>
      </c>
      <c r="J13">
        <v>1</v>
      </c>
      <c r="K13">
        <v>1</v>
      </c>
      <c r="L13">
        <v>1</v>
      </c>
      <c r="M13">
        <v>1</v>
      </c>
      <c r="N13">
        <v>1</v>
      </c>
      <c r="O13">
        <v>1</v>
      </c>
      <c r="P13">
        <v>1</v>
      </c>
      <c r="Q13">
        <v>1</v>
      </c>
      <c r="R13">
        <v>1</v>
      </c>
      <c r="S13">
        <v>1</v>
      </c>
      <c r="T13">
        <v>1</v>
      </c>
      <c r="U13">
        <v>1</v>
      </c>
      <c r="V13">
        <v>1</v>
      </c>
      <c r="W13">
        <v>1</v>
      </c>
      <c r="X13">
        <v>1</v>
      </c>
      <c r="Y13">
        <v>1</v>
      </c>
      <c r="Z13">
        <v>1</v>
      </c>
      <c r="AA13">
        <v>1</v>
      </c>
      <c r="AB13">
        <v>1</v>
      </c>
      <c r="AC13">
        <v>1</v>
      </c>
      <c r="AD13">
        <v>1</v>
      </c>
      <c r="AE13">
        <v>1</v>
      </c>
      <c r="AF13">
        <v>1</v>
      </c>
      <c r="AG13">
        <v>1</v>
      </c>
      <c r="AH13">
        <v>1</v>
      </c>
    </row>
    <row r="14" spans="1:34" x14ac:dyDescent="0.3">
      <c r="A14" s="52">
        <f ca="1">Exceedance!U14</f>
        <v>46447</v>
      </c>
      <c r="B14" s="1">
        <v>1</v>
      </c>
      <c r="C14" s="1">
        <v>1</v>
      </c>
      <c r="D14" s="1">
        <v>1</v>
      </c>
      <c r="E14">
        <v>1</v>
      </c>
      <c r="F14">
        <v>1</v>
      </c>
      <c r="G14">
        <v>1</v>
      </c>
      <c r="H14">
        <v>1</v>
      </c>
      <c r="I14">
        <v>1</v>
      </c>
      <c r="J14">
        <v>1</v>
      </c>
      <c r="K14">
        <v>1</v>
      </c>
      <c r="L14">
        <v>1</v>
      </c>
      <c r="M14">
        <v>1</v>
      </c>
      <c r="N14">
        <v>1</v>
      </c>
      <c r="O14">
        <v>1</v>
      </c>
      <c r="P14">
        <v>1</v>
      </c>
      <c r="Q14">
        <v>1</v>
      </c>
      <c r="R14">
        <v>1</v>
      </c>
      <c r="S14">
        <v>1</v>
      </c>
      <c r="T14">
        <v>1</v>
      </c>
      <c r="U14">
        <v>1</v>
      </c>
      <c r="V14">
        <v>1</v>
      </c>
      <c r="W14">
        <v>1</v>
      </c>
      <c r="X14">
        <v>1</v>
      </c>
      <c r="Y14">
        <v>1</v>
      </c>
      <c r="Z14">
        <v>1</v>
      </c>
      <c r="AA14">
        <v>1</v>
      </c>
      <c r="AB14">
        <v>1</v>
      </c>
      <c r="AC14">
        <v>1</v>
      </c>
      <c r="AD14">
        <v>1</v>
      </c>
      <c r="AE14">
        <v>1</v>
      </c>
      <c r="AF14">
        <v>1</v>
      </c>
      <c r="AG14">
        <v>1</v>
      </c>
      <c r="AH14">
        <v>1</v>
      </c>
    </row>
    <row r="15" spans="1:34" x14ac:dyDescent="0.3">
      <c r="A15" s="52">
        <f ca="1">Exceedance!U15</f>
        <v>46478</v>
      </c>
      <c r="B15" s="1">
        <v>1</v>
      </c>
      <c r="C15" s="1">
        <v>1</v>
      </c>
      <c r="D15" s="1">
        <v>1</v>
      </c>
      <c r="E15">
        <v>1</v>
      </c>
      <c r="F15">
        <v>1</v>
      </c>
      <c r="G15">
        <v>1</v>
      </c>
      <c r="H15">
        <v>1</v>
      </c>
      <c r="I15">
        <v>1</v>
      </c>
      <c r="J15">
        <v>1</v>
      </c>
      <c r="K15">
        <v>1</v>
      </c>
      <c r="L15">
        <v>1</v>
      </c>
      <c r="M15">
        <v>1</v>
      </c>
      <c r="N15">
        <v>1</v>
      </c>
      <c r="O15">
        <v>1</v>
      </c>
      <c r="P15">
        <v>1</v>
      </c>
      <c r="Q15">
        <v>1</v>
      </c>
      <c r="R15">
        <v>1</v>
      </c>
      <c r="S15">
        <v>1</v>
      </c>
      <c r="T15">
        <v>1</v>
      </c>
      <c r="U15">
        <v>1</v>
      </c>
      <c r="V15">
        <v>1</v>
      </c>
      <c r="W15">
        <v>1</v>
      </c>
      <c r="X15">
        <v>1</v>
      </c>
      <c r="Y15">
        <v>1</v>
      </c>
      <c r="Z15">
        <v>1</v>
      </c>
      <c r="AA15">
        <v>1</v>
      </c>
      <c r="AB15">
        <v>1</v>
      </c>
      <c r="AC15">
        <v>1</v>
      </c>
      <c r="AD15">
        <v>1</v>
      </c>
      <c r="AE15">
        <v>1</v>
      </c>
      <c r="AF15">
        <v>1</v>
      </c>
      <c r="AG15">
        <v>1</v>
      </c>
      <c r="AH15">
        <v>1</v>
      </c>
    </row>
    <row r="16" spans="1:34" x14ac:dyDescent="0.3">
      <c r="A16" s="52">
        <f ca="1">Exceedance!U16</f>
        <v>46508</v>
      </c>
      <c r="B16" s="1">
        <v>0</v>
      </c>
      <c r="C16" s="1">
        <v>1</v>
      </c>
      <c r="D16" s="1">
        <v>1</v>
      </c>
      <c r="E16">
        <v>1</v>
      </c>
      <c r="F16">
        <v>1</v>
      </c>
      <c r="G16">
        <v>1</v>
      </c>
      <c r="H16">
        <v>1</v>
      </c>
      <c r="I16">
        <v>0</v>
      </c>
      <c r="J16">
        <v>1</v>
      </c>
      <c r="K16">
        <v>1</v>
      </c>
      <c r="L16">
        <v>1</v>
      </c>
      <c r="M16">
        <v>1</v>
      </c>
      <c r="N16">
        <v>1</v>
      </c>
      <c r="O16">
        <v>1</v>
      </c>
      <c r="P16">
        <v>1</v>
      </c>
      <c r="Q16">
        <v>1</v>
      </c>
      <c r="R16">
        <v>0</v>
      </c>
      <c r="S16">
        <v>1</v>
      </c>
      <c r="T16">
        <v>1</v>
      </c>
      <c r="U16">
        <v>1</v>
      </c>
      <c r="V16">
        <v>1</v>
      </c>
      <c r="W16">
        <v>1</v>
      </c>
      <c r="X16">
        <v>1</v>
      </c>
      <c r="Y16">
        <v>1</v>
      </c>
      <c r="Z16">
        <v>1</v>
      </c>
      <c r="AA16">
        <v>1</v>
      </c>
      <c r="AB16">
        <v>1</v>
      </c>
      <c r="AC16">
        <v>1</v>
      </c>
      <c r="AD16">
        <v>0</v>
      </c>
      <c r="AE16">
        <v>1</v>
      </c>
      <c r="AF16">
        <v>1</v>
      </c>
      <c r="AG16">
        <v>1</v>
      </c>
      <c r="AH16">
        <v>1</v>
      </c>
    </row>
    <row r="17" spans="1:34" x14ac:dyDescent="0.3">
      <c r="A17" s="52">
        <f ca="1">Exceedance!U17</f>
        <v>46539</v>
      </c>
      <c r="B17" s="1">
        <v>0</v>
      </c>
      <c r="C17" s="1">
        <v>0</v>
      </c>
      <c r="D17" s="1">
        <v>0</v>
      </c>
      <c r="E17">
        <v>1</v>
      </c>
      <c r="F17">
        <v>0</v>
      </c>
      <c r="G17">
        <v>1</v>
      </c>
      <c r="H17">
        <v>0</v>
      </c>
      <c r="I17">
        <v>0</v>
      </c>
      <c r="J17">
        <v>0</v>
      </c>
      <c r="K17">
        <v>0</v>
      </c>
      <c r="L17">
        <v>0</v>
      </c>
      <c r="M17">
        <v>1</v>
      </c>
      <c r="N17">
        <v>1</v>
      </c>
      <c r="O17">
        <v>1</v>
      </c>
      <c r="P17">
        <v>1</v>
      </c>
      <c r="Q17">
        <v>1</v>
      </c>
      <c r="R17">
        <v>0</v>
      </c>
      <c r="S17">
        <v>0</v>
      </c>
      <c r="T17">
        <v>1</v>
      </c>
      <c r="U17">
        <v>0</v>
      </c>
      <c r="V17">
        <v>0</v>
      </c>
      <c r="W17">
        <v>1</v>
      </c>
      <c r="X17">
        <v>0</v>
      </c>
      <c r="Y17">
        <v>1</v>
      </c>
      <c r="Z17">
        <v>1</v>
      </c>
      <c r="AA17">
        <v>0</v>
      </c>
      <c r="AB17">
        <v>1</v>
      </c>
      <c r="AC17">
        <v>0</v>
      </c>
      <c r="AD17">
        <v>0</v>
      </c>
      <c r="AE17">
        <v>1</v>
      </c>
      <c r="AF17">
        <v>0</v>
      </c>
      <c r="AG17">
        <v>1</v>
      </c>
      <c r="AH17">
        <v>1</v>
      </c>
    </row>
    <row r="18" spans="1:34" x14ac:dyDescent="0.3">
      <c r="A18" s="52">
        <f ca="1">Exceedance!U18</f>
        <v>46569</v>
      </c>
      <c r="B18" s="1">
        <v>0</v>
      </c>
      <c r="C18" s="1">
        <v>1</v>
      </c>
      <c r="D18" s="1">
        <v>0</v>
      </c>
      <c r="E18">
        <v>1</v>
      </c>
      <c r="F18">
        <v>0</v>
      </c>
      <c r="G18">
        <v>1</v>
      </c>
      <c r="H18">
        <v>0</v>
      </c>
      <c r="I18">
        <v>0</v>
      </c>
      <c r="J18">
        <v>0</v>
      </c>
      <c r="K18">
        <v>0</v>
      </c>
      <c r="L18">
        <v>0</v>
      </c>
      <c r="M18">
        <v>1</v>
      </c>
      <c r="N18">
        <v>1</v>
      </c>
      <c r="O18">
        <v>1</v>
      </c>
      <c r="P18">
        <v>1</v>
      </c>
      <c r="Q18">
        <v>1</v>
      </c>
      <c r="R18">
        <v>0</v>
      </c>
      <c r="S18">
        <v>0</v>
      </c>
      <c r="T18">
        <v>1</v>
      </c>
      <c r="U18">
        <v>0</v>
      </c>
      <c r="V18">
        <v>0</v>
      </c>
      <c r="W18">
        <v>1</v>
      </c>
      <c r="X18">
        <v>0</v>
      </c>
      <c r="Y18">
        <v>1</v>
      </c>
      <c r="Z18">
        <v>1</v>
      </c>
      <c r="AA18">
        <v>0</v>
      </c>
      <c r="AB18">
        <v>1</v>
      </c>
      <c r="AC18">
        <v>0</v>
      </c>
      <c r="AD18">
        <v>0</v>
      </c>
      <c r="AE18">
        <v>1</v>
      </c>
      <c r="AF18">
        <v>0</v>
      </c>
      <c r="AG18">
        <v>1</v>
      </c>
      <c r="AH18">
        <v>1</v>
      </c>
    </row>
    <row r="19" spans="1:34" x14ac:dyDescent="0.3">
      <c r="A19" s="52">
        <f ca="1">Exceedance!U19</f>
        <v>46600</v>
      </c>
      <c r="B19" s="1">
        <v>0</v>
      </c>
      <c r="C19" s="1">
        <v>1</v>
      </c>
      <c r="D19" s="1">
        <v>0</v>
      </c>
      <c r="E19">
        <v>1</v>
      </c>
      <c r="F19">
        <v>0</v>
      </c>
      <c r="G19">
        <v>1</v>
      </c>
      <c r="H19">
        <v>0</v>
      </c>
      <c r="I19">
        <v>0</v>
      </c>
      <c r="J19">
        <v>0</v>
      </c>
      <c r="K19">
        <v>0</v>
      </c>
      <c r="L19">
        <v>0</v>
      </c>
      <c r="M19">
        <v>1</v>
      </c>
      <c r="N19">
        <v>1</v>
      </c>
      <c r="O19">
        <v>1</v>
      </c>
      <c r="P19">
        <v>1</v>
      </c>
      <c r="Q19">
        <v>1</v>
      </c>
      <c r="R19">
        <v>0</v>
      </c>
      <c r="S19">
        <v>1</v>
      </c>
      <c r="T19">
        <v>1</v>
      </c>
      <c r="U19">
        <v>0</v>
      </c>
      <c r="V19">
        <v>0</v>
      </c>
      <c r="W19">
        <v>1</v>
      </c>
      <c r="X19">
        <v>0</v>
      </c>
      <c r="Y19">
        <v>1</v>
      </c>
      <c r="Z19">
        <v>1</v>
      </c>
      <c r="AA19">
        <v>0</v>
      </c>
      <c r="AB19">
        <v>1</v>
      </c>
      <c r="AC19">
        <v>0</v>
      </c>
      <c r="AD19">
        <v>0</v>
      </c>
      <c r="AE19">
        <v>1</v>
      </c>
      <c r="AF19">
        <v>0</v>
      </c>
      <c r="AG19">
        <v>1</v>
      </c>
      <c r="AH19">
        <v>1</v>
      </c>
    </row>
    <row r="20" spans="1:34" x14ac:dyDescent="0.3">
      <c r="A20" s="52">
        <f ca="1">Exceedance!U20</f>
        <v>46631</v>
      </c>
      <c r="B20" s="1">
        <v>0</v>
      </c>
      <c r="C20" s="1">
        <v>1</v>
      </c>
      <c r="D20" s="1">
        <v>0</v>
      </c>
      <c r="E20">
        <v>1</v>
      </c>
      <c r="F20">
        <v>0</v>
      </c>
      <c r="G20">
        <v>1</v>
      </c>
      <c r="H20">
        <v>0</v>
      </c>
      <c r="I20">
        <v>0</v>
      </c>
      <c r="J20">
        <v>0</v>
      </c>
      <c r="K20">
        <v>0</v>
      </c>
      <c r="L20">
        <v>0</v>
      </c>
      <c r="M20">
        <v>1</v>
      </c>
      <c r="N20">
        <v>1</v>
      </c>
      <c r="O20">
        <v>1</v>
      </c>
      <c r="P20">
        <v>1</v>
      </c>
      <c r="Q20">
        <v>1</v>
      </c>
      <c r="R20">
        <v>0</v>
      </c>
      <c r="S20">
        <v>1</v>
      </c>
      <c r="T20">
        <v>1</v>
      </c>
      <c r="U20">
        <v>0</v>
      </c>
      <c r="V20">
        <v>0</v>
      </c>
      <c r="W20">
        <v>1</v>
      </c>
      <c r="X20">
        <v>0</v>
      </c>
      <c r="Y20">
        <v>1</v>
      </c>
      <c r="Z20">
        <v>1</v>
      </c>
      <c r="AA20">
        <v>0</v>
      </c>
      <c r="AB20">
        <v>1</v>
      </c>
      <c r="AC20">
        <v>0</v>
      </c>
      <c r="AD20">
        <v>0</v>
      </c>
      <c r="AE20">
        <v>1</v>
      </c>
      <c r="AF20">
        <v>0</v>
      </c>
      <c r="AG20">
        <v>1</v>
      </c>
      <c r="AH20">
        <v>1</v>
      </c>
    </row>
    <row r="21" spans="1:34" x14ac:dyDescent="0.3">
      <c r="A21" s="52">
        <f ca="1">Exceedance!U21</f>
        <v>46661</v>
      </c>
      <c r="B21" s="1">
        <v>0</v>
      </c>
      <c r="C21" s="1">
        <v>1</v>
      </c>
      <c r="D21" s="1">
        <v>0</v>
      </c>
      <c r="E21">
        <v>1</v>
      </c>
      <c r="F21">
        <v>0</v>
      </c>
      <c r="G21">
        <v>1</v>
      </c>
      <c r="H21">
        <v>0</v>
      </c>
      <c r="I21">
        <v>0</v>
      </c>
      <c r="J21">
        <v>0</v>
      </c>
      <c r="K21">
        <v>0</v>
      </c>
      <c r="L21">
        <v>0</v>
      </c>
      <c r="M21">
        <v>1</v>
      </c>
      <c r="N21">
        <v>1</v>
      </c>
      <c r="O21">
        <v>1</v>
      </c>
      <c r="P21">
        <v>1</v>
      </c>
      <c r="Q21">
        <v>1</v>
      </c>
      <c r="R21">
        <v>0</v>
      </c>
      <c r="S21">
        <v>0</v>
      </c>
      <c r="T21">
        <v>1</v>
      </c>
      <c r="U21">
        <v>0</v>
      </c>
      <c r="V21">
        <v>0</v>
      </c>
      <c r="W21">
        <v>1</v>
      </c>
      <c r="X21">
        <v>0</v>
      </c>
      <c r="Y21">
        <v>1</v>
      </c>
      <c r="Z21">
        <v>1</v>
      </c>
      <c r="AA21">
        <v>0</v>
      </c>
      <c r="AB21">
        <v>1</v>
      </c>
      <c r="AC21">
        <v>0</v>
      </c>
      <c r="AD21">
        <v>0</v>
      </c>
      <c r="AE21">
        <v>1</v>
      </c>
      <c r="AF21">
        <v>0</v>
      </c>
      <c r="AG21">
        <v>1</v>
      </c>
      <c r="AH21">
        <v>1</v>
      </c>
    </row>
    <row r="22" spans="1:34" x14ac:dyDescent="0.3">
      <c r="A22" s="52">
        <f ca="1">Exceedance!U22</f>
        <v>46692</v>
      </c>
      <c r="B22" s="1">
        <v>0</v>
      </c>
      <c r="C22" s="1">
        <v>1</v>
      </c>
      <c r="D22" s="1">
        <v>1</v>
      </c>
      <c r="E22">
        <v>1</v>
      </c>
      <c r="F22">
        <v>0</v>
      </c>
      <c r="G22">
        <v>1</v>
      </c>
      <c r="H22">
        <v>0</v>
      </c>
      <c r="I22">
        <v>0</v>
      </c>
      <c r="J22">
        <v>0</v>
      </c>
      <c r="K22">
        <v>0</v>
      </c>
      <c r="L22">
        <v>0</v>
      </c>
      <c r="M22">
        <v>1</v>
      </c>
      <c r="N22">
        <v>1</v>
      </c>
      <c r="O22">
        <v>1</v>
      </c>
      <c r="P22">
        <v>1</v>
      </c>
      <c r="Q22">
        <v>1</v>
      </c>
      <c r="R22">
        <v>0</v>
      </c>
      <c r="S22">
        <v>0</v>
      </c>
      <c r="T22">
        <v>1</v>
      </c>
      <c r="U22">
        <v>0</v>
      </c>
      <c r="V22">
        <v>1</v>
      </c>
      <c r="W22">
        <v>1</v>
      </c>
      <c r="X22">
        <v>0</v>
      </c>
      <c r="Y22">
        <v>1</v>
      </c>
      <c r="Z22">
        <v>1</v>
      </c>
      <c r="AA22">
        <v>0</v>
      </c>
      <c r="AB22">
        <v>1</v>
      </c>
      <c r="AC22">
        <v>0</v>
      </c>
      <c r="AD22">
        <v>0</v>
      </c>
      <c r="AE22">
        <v>1</v>
      </c>
      <c r="AF22">
        <v>0</v>
      </c>
      <c r="AG22">
        <v>1</v>
      </c>
      <c r="AH22">
        <v>1</v>
      </c>
    </row>
    <row r="23" spans="1:34" x14ac:dyDescent="0.3">
      <c r="A23" s="52">
        <f ca="1">Exceedance!U23</f>
        <v>46722</v>
      </c>
      <c r="B23" s="1">
        <v>0</v>
      </c>
      <c r="C23" s="1">
        <v>1</v>
      </c>
      <c r="D23" s="1">
        <v>1</v>
      </c>
      <c r="E23">
        <v>1</v>
      </c>
      <c r="F23">
        <v>0</v>
      </c>
      <c r="G23">
        <v>1</v>
      </c>
      <c r="H23">
        <v>0</v>
      </c>
      <c r="I23">
        <v>0</v>
      </c>
      <c r="J23">
        <v>0</v>
      </c>
      <c r="K23">
        <v>0</v>
      </c>
      <c r="L23">
        <v>0</v>
      </c>
      <c r="M23">
        <v>1</v>
      </c>
      <c r="N23">
        <v>1</v>
      </c>
      <c r="O23">
        <v>1</v>
      </c>
      <c r="P23">
        <v>1</v>
      </c>
      <c r="Q23">
        <v>1</v>
      </c>
      <c r="R23">
        <v>0</v>
      </c>
      <c r="S23">
        <v>1</v>
      </c>
      <c r="T23">
        <v>1</v>
      </c>
      <c r="U23">
        <v>0</v>
      </c>
      <c r="V23">
        <v>1</v>
      </c>
      <c r="W23">
        <v>1</v>
      </c>
      <c r="X23">
        <v>0</v>
      </c>
      <c r="Y23">
        <v>1</v>
      </c>
      <c r="Z23">
        <v>1</v>
      </c>
      <c r="AA23">
        <v>1</v>
      </c>
      <c r="AB23">
        <v>1</v>
      </c>
      <c r="AC23">
        <v>1</v>
      </c>
      <c r="AD23">
        <v>0</v>
      </c>
      <c r="AE23">
        <v>1</v>
      </c>
      <c r="AF23">
        <v>0</v>
      </c>
      <c r="AG23">
        <v>1</v>
      </c>
      <c r="AH23">
        <v>1</v>
      </c>
    </row>
    <row r="24" spans="1:34" x14ac:dyDescent="0.3">
      <c r="A24" s="52">
        <f ca="1">Exceedance!U24</f>
        <v>46753</v>
      </c>
      <c r="B24" s="1">
        <v>0</v>
      </c>
      <c r="C24" s="1">
        <v>1</v>
      </c>
      <c r="D24" s="1">
        <v>1</v>
      </c>
      <c r="E24">
        <v>1</v>
      </c>
      <c r="F24">
        <v>0</v>
      </c>
      <c r="G24">
        <v>1</v>
      </c>
      <c r="H24">
        <v>0</v>
      </c>
      <c r="I24">
        <v>0</v>
      </c>
      <c r="J24">
        <v>0</v>
      </c>
      <c r="K24">
        <v>0</v>
      </c>
      <c r="L24">
        <v>1</v>
      </c>
      <c r="M24">
        <v>1</v>
      </c>
      <c r="N24">
        <v>1</v>
      </c>
      <c r="O24">
        <v>1</v>
      </c>
      <c r="P24">
        <v>1</v>
      </c>
      <c r="Q24">
        <v>1</v>
      </c>
      <c r="R24">
        <v>0</v>
      </c>
      <c r="S24">
        <v>1</v>
      </c>
      <c r="T24">
        <v>1</v>
      </c>
      <c r="U24">
        <v>0</v>
      </c>
      <c r="V24">
        <v>1</v>
      </c>
      <c r="W24">
        <v>1</v>
      </c>
      <c r="X24">
        <v>0</v>
      </c>
      <c r="Y24">
        <v>1</v>
      </c>
      <c r="Z24">
        <v>1</v>
      </c>
      <c r="AA24">
        <v>1</v>
      </c>
      <c r="AB24">
        <v>1</v>
      </c>
      <c r="AC24">
        <v>1</v>
      </c>
      <c r="AD24">
        <v>0</v>
      </c>
      <c r="AE24">
        <v>1</v>
      </c>
      <c r="AF24">
        <v>0</v>
      </c>
      <c r="AG24">
        <v>1</v>
      </c>
      <c r="AH24">
        <v>1</v>
      </c>
    </row>
    <row r="25" spans="1:34" x14ac:dyDescent="0.3">
      <c r="A25" s="52">
        <f ca="1">Exceedance!U25</f>
        <v>46784</v>
      </c>
      <c r="B25" s="1">
        <v>0</v>
      </c>
      <c r="C25" s="1">
        <v>1</v>
      </c>
      <c r="D25" s="1">
        <v>1</v>
      </c>
      <c r="E25">
        <v>1</v>
      </c>
      <c r="F25">
        <v>0</v>
      </c>
      <c r="G25">
        <v>1</v>
      </c>
      <c r="H25">
        <v>0</v>
      </c>
      <c r="I25">
        <v>0</v>
      </c>
      <c r="J25">
        <v>0</v>
      </c>
      <c r="K25">
        <v>0</v>
      </c>
      <c r="L25">
        <v>1</v>
      </c>
      <c r="M25">
        <v>1</v>
      </c>
      <c r="N25">
        <v>1</v>
      </c>
      <c r="O25">
        <v>1</v>
      </c>
      <c r="P25">
        <v>1</v>
      </c>
      <c r="Q25">
        <v>1</v>
      </c>
      <c r="R25">
        <v>0</v>
      </c>
      <c r="S25">
        <v>1</v>
      </c>
      <c r="T25">
        <v>1</v>
      </c>
      <c r="U25">
        <v>0</v>
      </c>
      <c r="V25">
        <v>1</v>
      </c>
      <c r="W25">
        <v>1</v>
      </c>
      <c r="X25">
        <v>0</v>
      </c>
      <c r="Y25">
        <v>1</v>
      </c>
      <c r="Z25">
        <v>1</v>
      </c>
      <c r="AA25">
        <v>1</v>
      </c>
      <c r="AB25">
        <v>1</v>
      </c>
      <c r="AC25">
        <v>1</v>
      </c>
      <c r="AD25">
        <v>0</v>
      </c>
      <c r="AE25">
        <v>1</v>
      </c>
      <c r="AF25">
        <v>0</v>
      </c>
      <c r="AG25">
        <v>1</v>
      </c>
      <c r="AH25">
        <v>1</v>
      </c>
    </row>
    <row r="26" spans="1:34" x14ac:dyDescent="0.3">
      <c r="A26" s="52">
        <f ca="1">Exceedance!U26</f>
        <v>46813</v>
      </c>
      <c r="B26" s="1">
        <v>0</v>
      </c>
      <c r="C26" s="1">
        <v>1</v>
      </c>
      <c r="D26" s="1">
        <v>1</v>
      </c>
      <c r="E26">
        <v>1</v>
      </c>
      <c r="F26">
        <v>0</v>
      </c>
      <c r="G26">
        <v>1</v>
      </c>
      <c r="H26">
        <v>0</v>
      </c>
      <c r="I26">
        <v>0</v>
      </c>
      <c r="J26">
        <v>0</v>
      </c>
      <c r="K26">
        <v>1</v>
      </c>
      <c r="L26">
        <v>1</v>
      </c>
      <c r="M26">
        <v>1</v>
      </c>
      <c r="N26">
        <v>1</v>
      </c>
      <c r="O26">
        <v>1</v>
      </c>
      <c r="P26">
        <v>1</v>
      </c>
      <c r="Q26">
        <v>1</v>
      </c>
      <c r="R26">
        <v>0</v>
      </c>
      <c r="S26">
        <v>1</v>
      </c>
      <c r="T26">
        <v>1</v>
      </c>
      <c r="U26">
        <v>1</v>
      </c>
      <c r="V26">
        <v>1</v>
      </c>
      <c r="W26">
        <v>1</v>
      </c>
      <c r="X26">
        <v>0</v>
      </c>
      <c r="Y26">
        <v>1</v>
      </c>
      <c r="Z26">
        <v>1</v>
      </c>
      <c r="AA26">
        <v>1</v>
      </c>
      <c r="AB26">
        <v>1</v>
      </c>
      <c r="AC26">
        <v>1</v>
      </c>
      <c r="AD26">
        <v>0</v>
      </c>
      <c r="AE26">
        <v>1</v>
      </c>
      <c r="AF26">
        <v>0</v>
      </c>
      <c r="AG26">
        <v>1</v>
      </c>
      <c r="AH26">
        <v>1</v>
      </c>
    </row>
    <row r="27" spans="1:34" x14ac:dyDescent="0.3">
      <c r="A27" s="52">
        <f ca="1">Exceedance!U27</f>
        <v>46844</v>
      </c>
      <c r="B27" s="1">
        <v>0</v>
      </c>
      <c r="C27" s="1">
        <v>1</v>
      </c>
      <c r="D27" s="1">
        <v>1</v>
      </c>
      <c r="E27">
        <v>1</v>
      </c>
      <c r="F27">
        <v>0</v>
      </c>
      <c r="G27">
        <v>1</v>
      </c>
      <c r="H27">
        <v>0</v>
      </c>
      <c r="I27">
        <v>0</v>
      </c>
      <c r="J27">
        <v>0</v>
      </c>
      <c r="K27">
        <v>1</v>
      </c>
      <c r="L27">
        <v>1</v>
      </c>
      <c r="M27">
        <v>1</v>
      </c>
      <c r="N27">
        <v>1</v>
      </c>
      <c r="O27">
        <v>1</v>
      </c>
      <c r="P27">
        <v>1</v>
      </c>
      <c r="Q27">
        <v>1</v>
      </c>
      <c r="R27">
        <v>0</v>
      </c>
      <c r="S27">
        <v>1</v>
      </c>
      <c r="T27">
        <v>1</v>
      </c>
      <c r="U27">
        <v>1</v>
      </c>
      <c r="V27">
        <v>1</v>
      </c>
      <c r="W27">
        <v>1</v>
      </c>
      <c r="X27">
        <v>0</v>
      </c>
      <c r="Y27">
        <v>1</v>
      </c>
      <c r="Z27">
        <v>1</v>
      </c>
      <c r="AA27">
        <v>1</v>
      </c>
      <c r="AB27">
        <v>1</v>
      </c>
      <c r="AC27">
        <v>0</v>
      </c>
      <c r="AD27">
        <v>0</v>
      </c>
      <c r="AE27">
        <v>1</v>
      </c>
      <c r="AF27">
        <v>0</v>
      </c>
      <c r="AG27">
        <v>1</v>
      </c>
      <c r="AH27">
        <v>1</v>
      </c>
    </row>
    <row r="28" spans="1:34" x14ac:dyDescent="0.3">
      <c r="A28" s="52">
        <f ca="1">Exceedance!U28</f>
        <v>46874</v>
      </c>
      <c r="B28" s="1">
        <v>0</v>
      </c>
      <c r="C28" s="1">
        <v>1</v>
      </c>
      <c r="D28" s="1">
        <v>1</v>
      </c>
      <c r="E28">
        <v>1</v>
      </c>
      <c r="F28">
        <v>0</v>
      </c>
      <c r="G28">
        <v>1</v>
      </c>
      <c r="H28">
        <v>0</v>
      </c>
      <c r="I28">
        <v>0</v>
      </c>
      <c r="J28">
        <v>0</v>
      </c>
      <c r="K28">
        <v>0</v>
      </c>
      <c r="L28">
        <v>0</v>
      </c>
      <c r="M28">
        <v>1</v>
      </c>
      <c r="N28">
        <v>1</v>
      </c>
      <c r="O28">
        <v>1</v>
      </c>
      <c r="P28">
        <v>1</v>
      </c>
      <c r="Q28">
        <v>1</v>
      </c>
      <c r="R28">
        <v>0</v>
      </c>
      <c r="S28">
        <v>0</v>
      </c>
      <c r="T28">
        <v>1</v>
      </c>
      <c r="U28">
        <v>0</v>
      </c>
      <c r="V28">
        <v>1</v>
      </c>
      <c r="W28">
        <v>1</v>
      </c>
      <c r="X28">
        <v>0</v>
      </c>
      <c r="Y28">
        <v>1</v>
      </c>
      <c r="Z28">
        <v>1</v>
      </c>
      <c r="AA28">
        <v>1</v>
      </c>
      <c r="AB28">
        <v>1</v>
      </c>
      <c r="AC28">
        <v>0</v>
      </c>
      <c r="AD28">
        <v>0</v>
      </c>
      <c r="AE28">
        <v>1</v>
      </c>
      <c r="AF28">
        <v>0</v>
      </c>
      <c r="AG28">
        <v>1</v>
      </c>
      <c r="AH28">
        <v>1</v>
      </c>
    </row>
    <row r="29" spans="1:34" x14ac:dyDescent="0.3">
      <c r="A29" s="52">
        <f ca="1">Exceedance!U29</f>
        <v>46905</v>
      </c>
      <c r="B29" s="1">
        <v>0</v>
      </c>
      <c r="C29" s="1">
        <v>0</v>
      </c>
      <c r="D29" s="1">
        <v>0</v>
      </c>
      <c r="E29">
        <v>0</v>
      </c>
      <c r="F29">
        <v>0</v>
      </c>
      <c r="G29">
        <v>0</v>
      </c>
      <c r="H29">
        <v>0</v>
      </c>
      <c r="I29">
        <v>0</v>
      </c>
      <c r="J29">
        <v>0</v>
      </c>
      <c r="K29">
        <v>0</v>
      </c>
      <c r="L29">
        <v>0</v>
      </c>
      <c r="M29">
        <v>1</v>
      </c>
      <c r="N29">
        <v>1</v>
      </c>
      <c r="O29">
        <v>1</v>
      </c>
      <c r="P29">
        <v>1</v>
      </c>
      <c r="Q29">
        <v>0</v>
      </c>
      <c r="R29">
        <v>0</v>
      </c>
      <c r="S29">
        <v>0</v>
      </c>
      <c r="T29">
        <v>0</v>
      </c>
      <c r="U29">
        <v>0</v>
      </c>
      <c r="V29">
        <v>0</v>
      </c>
      <c r="W29">
        <v>0</v>
      </c>
      <c r="X29">
        <v>0</v>
      </c>
      <c r="Y29">
        <v>1</v>
      </c>
      <c r="Z29">
        <v>1</v>
      </c>
      <c r="AA29">
        <v>0</v>
      </c>
      <c r="AB29">
        <v>1</v>
      </c>
      <c r="AC29">
        <v>0</v>
      </c>
      <c r="AD29">
        <v>0</v>
      </c>
      <c r="AE29">
        <v>1</v>
      </c>
      <c r="AF29">
        <v>0</v>
      </c>
      <c r="AG29">
        <v>1</v>
      </c>
      <c r="AH29">
        <v>1</v>
      </c>
    </row>
    <row r="30" spans="1:34" x14ac:dyDescent="0.3">
      <c r="A30" s="52">
        <f ca="1">Exceedance!U30</f>
        <v>46935</v>
      </c>
      <c r="B30" s="1">
        <v>0</v>
      </c>
      <c r="C30" s="1">
        <v>0</v>
      </c>
      <c r="D30" s="1">
        <v>0</v>
      </c>
      <c r="E30">
        <v>0</v>
      </c>
      <c r="F30">
        <v>0</v>
      </c>
      <c r="G30">
        <v>0</v>
      </c>
      <c r="H30">
        <v>0</v>
      </c>
      <c r="I30">
        <v>0</v>
      </c>
      <c r="J30">
        <v>0</v>
      </c>
      <c r="K30">
        <v>0</v>
      </c>
      <c r="L30">
        <v>0</v>
      </c>
      <c r="M30">
        <v>1</v>
      </c>
      <c r="N30">
        <v>1</v>
      </c>
      <c r="O30">
        <v>1</v>
      </c>
      <c r="P30">
        <v>1</v>
      </c>
      <c r="Q30">
        <v>0</v>
      </c>
      <c r="R30">
        <v>0</v>
      </c>
      <c r="S30">
        <v>0</v>
      </c>
      <c r="T30">
        <v>0</v>
      </c>
      <c r="U30">
        <v>0</v>
      </c>
      <c r="V30">
        <v>0</v>
      </c>
      <c r="W30">
        <v>0</v>
      </c>
      <c r="X30">
        <v>0</v>
      </c>
      <c r="Y30">
        <v>1</v>
      </c>
      <c r="Z30">
        <v>1</v>
      </c>
      <c r="AA30">
        <v>0</v>
      </c>
      <c r="AB30">
        <v>1</v>
      </c>
      <c r="AC30">
        <v>0</v>
      </c>
      <c r="AD30">
        <v>0</v>
      </c>
      <c r="AE30">
        <v>0</v>
      </c>
      <c r="AF30">
        <v>0</v>
      </c>
      <c r="AG30">
        <v>1</v>
      </c>
      <c r="AH30">
        <v>1</v>
      </c>
    </row>
    <row r="31" spans="1:34" x14ac:dyDescent="0.3">
      <c r="A31" s="52">
        <f ca="1">Exceedance!U31</f>
        <v>46966</v>
      </c>
      <c r="B31" s="1">
        <v>0</v>
      </c>
      <c r="C31" s="1">
        <v>1</v>
      </c>
      <c r="D31" s="1">
        <v>0</v>
      </c>
      <c r="E31">
        <v>0</v>
      </c>
      <c r="F31">
        <v>0</v>
      </c>
      <c r="G31">
        <v>0</v>
      </c>
      <c r="H31">
        <v>0</v>
      </c>
      <c r="I31">
        <v>0</v>
      </c>
      <c r="J31">
        <v>0</v>
      </c>
      <c r="K31">
        <v>0</v>
      </c>
      <c r="L31">
        <v>0</v>
      </c>
      <c r="M31">
        <v>1</v>
      </c>
      <c r="N31">
        <v>1</v>
      </c>
      <c r="O31">
        <v>1</v>
      </c>
      <c r="P31">
        <v>1</v>
      </c>
      <c r="Q31">
        <v>0</v>
      </c>
      <c r="R31">
        <v>0</v>
      </c>
      <c r="S31">
        <v>1</v>
      </c>
      <c r="T31">
        <v>0</v>
      </c>
      <c r="U31">
        <v>0</v>
      </c>
      <c r="V31">
        <v>0</v>
      </c>
      <c r="W31">
        <v>0</v>
      </c>
      <c r="X31">
        <v>0</v>
      </c>
      <c r="Y31">
        <v>1</v>
      </c>
      <c r="Z31">
        <v>1</v>
      </c>
      <c r="AA31">
        <v>1</v>
      </c>
      <c r="AB31">
        <v>1</v>
      </c>
      <c r="AC31">
        <v>0</v>
      </c>
      <c r="AD31">
        <v>0</v>
      </c>
      <c r="AE31">
        <v>1</v>
      </c>
      <c r="AF31">
        <v>0</v>
      </c>
      <c r="AG31">
        <v>1</v>
      </c>
      <c r="AH31">
        <v>1</v>
      </c>
    </row>
    <row r="32" spans="1:34" x14ac:dyDescent="0.3">
      <c r="A32" s="52">
        <f ca="1">Exceedance!U32</f>
        <v>46997</v>
      </c>
      <c r="B32" s="1">
        <v>0</v>
      </c>
      <c r="C32" s="1">
        <v>1</v>
      </c>
      <c r="D32" s="1">
        <v>0</v>
      </c>
      <c r="E32">
        <v>0</v>
      </c>
      <c r="F32">
        <v>0</v>
      </c>
      <c r="G32">
        <v>0</v>
      </c>
      <c r="H32">
        <v>0</v>
      </c>
      <c r="I32">
        <v>0</v>
      </c>
      <c r="J32">
        <v>0</v>
      </c>
      <c r="K32">
        <v>0</v>
      </c>
      <c r="L32">
        <v>1</v>
      </c>
      <c r="M32">
        <v>1</v>
      </c>
      <c r="N32">
        <v>1</v>
      </c>
      <c r="O32">
        <v>1</v>
      </c>
      <c r="P32">
        <v>1</v>
      </c>
      <c r="Q32">
        <v>0</v>
      </c>
      <c r="R32">
        <v>0</v>
      </c>
      <c r="S32">
        <v>1</v>
      </c>
      <c r="T32">
        <v>0</v>
      </c>
      <c r="U32">
        <v>0</v>
      </c>
      <c r="V32">
        <v>1</v>
      </c>
      <c r="W32">
        <v>0</v>
      </c>
      <c r="X32">
        <v>0</v>
      </c>
      <c r="Y32">
        <v>1</v>
      </c>
      <c r="Z32">
        <v>1</v>
      </c>
      <c r="AA32">
        <v>1</v>
      </c>
      <c r="AB32">
        <v>1</v>
      </c>
      <c r="AC32">
        <v>0</v>
      </c>
      <c r="AD32">
        <v>1</v>
      </c>
      <c r="AE32">
        <v>1</v>
      </c>
      <c r="AF32">
        <v>0</v>
      </c>
      <c r="AG32">
        <v>1</v>
      </c>
      <c r="AH32">
        <v>1</v>
      </c>
    </row>
    <row r="33" spans="1:34" x14ac:dyDescent="0.3">
      <c r="A33" s="52">
        <f ca="1">Exceedance!U33</f>
        <v>47027</v>
      </c>
      <c r="B33" s="1">
        <v>0</v>
      </c>
      <c r="C33" s="1">
        <v>1</v>
      </c>
      <c r="D33" s="1">
        <v>0</v>
      </c>
      <c r="E33">
        <v>0</v>
      </c>
      <c r="F33">
        <v>0</v>
      </c>
      <c r="G33">
        <v>0</v>
      </c>
      <c r="H33">
        <v>0</v>
      </c>
      <c r="I33">
        <v>0</v>
      </c>
      <c r="J33">
        <v>0</v>
      </c>
      <c r="K33">
        <v>0</v>
      </c>
      <c r="L33">
        <v>1</v>
      </c>
      <c r="M33">
        <v>1</v>
      </c>
      <c r="N33">
        <v>1</v>
      </c>
      <c r="O33">
        <v>1</v>
      </c>
      <c r="P33">
        <v>1</v>
      </c>
      <c r="Q33">
        <v>0</v>
      </c>
      <c r="R33">
        <v>0</v>
      </c>
      <c r="S33">
        <v>1</v>
      </c>
      <c r="T33">
        <v>0</v>
      </c>
      <c r="U33">
        <v>0</v>
      </c>
      <c r="V33">
        <v>1</v>
      </c>
      <c r="W33">
        <v>0</v>
      </c>
      <c r="X33">
        <v>0</v>
      </c>
      <c r="Y33">
        <v>1</v>
      </c>
      <c r="Z33">
        <v>1</v>
      </c>
      <c r="AA33">
        <v>1</v>
      </c>
      <c r="AB33">
        <v>1</v>
      </c>
      <c r="AC33">
        <v>0</v>
      </c>
      <c r="AD33">
        <v>1</v>
      </c>
      <c r="AE33">
        <v>1</v>
      </c>
      <c r="AF33">
        <v>0</v>
      </c>
      <c r="AG33">
        <v>1</v>
      </c>
      <c r="AH33">
        <v>1</v>
      </c>
    </row>
    <row r="34" spans="1:34" x14ac:dyDescent="0.3">
      <c r="A34" s="52">
        <f ca="1">Exceedance!U34</f>
        <v>47058</v>
      </c>
      <c r="B34" s="1">
        <v>0</v>
      </c>
      <c r="C34" s="1">
        <v>1</v>
      </c>
      <c r="D34" s="1">
        <v>1</v>
      </c>
      <c r="E34">
        <v>0</v>
      </c>
      <c r="F34">
        <v>0</v>
      </c>
      <c r="G34">
        <v>0</v>
      </c>
      <c r="H34">
        <v>0</v>
      </c>
      <c r="I34">
        <v>0</v>
      </c>
      <c r="J34">
        <v>0</v>
      </c>
      <c r="K34">
        <v>0</v>
      </c>
      <c r="L34">
        <v>1</v>
      </c>
      <c r="M34">
        <v>1</v>
      </c>
      <c r="N34">
        <v>1</v>
      </c>
      <c r="O34">
        <v>1</v>
      </c>
      <c r="P34">
        <v>1</v>
      </c>
      <c r="Q34">
        <v>0</v>
      </c>
      <c r="R34">
        <v>0</v>
      </c>
      <c r="S34">
        <v>1</v>
      </c>
      <c r="T34">
        <v>0</v>
      </c>
      <c r="U34">
        <v>0</v>
      </c>
      <c r="V34">
        <v>1</v>
      </c>
      <c r="W34">
        <v>0</v>
      </c>
      <c r="X34">
        <v>0</v>
      </c>
      <c r="Y34">
        <v>1</v>
      </c>
      <c r="Z34">
        <v>1</v>
      </c>
      <c r="AA34">
        <v>1</v>
      </c>
      <c r="AB34">
        <v>1</v>
      </c>
      <c r="AC34">
        <v>0</v>
      </c>
      <c r="AD34">
        <v>1</v>
      </c>
      <c r="AE34">
        <v>1</v>
      </c>
      <c r="AF34">
        <v>0</v>
      </c>
      <c r="AG34">
        <v>1</v>
      </c>
      <c r="AH34">
        <v>1</v>
      </c>
    </row>
    <row r="35" spans="1:34" x14ac:dyDescent="0.3">
      <c r="A35" s="52">
        <f ca="1">Exceedance!U35</f>
        <v>47088</v>
      </c>
      <c r="B35" s="1">
        <v>0</v>
      </c>
      <c r="C35" s="1">
        <v>1</v>
      </c>
      <c r="D35" s="1">
        <v>1</v>
      </c>
      <c r="E35">
        <v>0</v>
      </c>
      <c r="F35">
        <v>0</v>
      </c>
      <c r="G35">
        <v>0</v>
      </c>
      <c r="H35">
        <v>0</v>
      </c>
      <c r="I35">
        <v>0</v>
      </c>
      <c r="J35">
        <v>0</v>
      </c>
      <c r="K35">
        <v>0</v>
      </c>
      <c r="L35">
        <v>1</v>
      </c>
      <c r="M35">
        <v>1</v>
      </c>
      <c r="N35">
        <v>1</v>
      </c>
      <c r="O35">
        <v>1</v>
      </c>
      <c r="P35">
        <v>1</v>
      </c>
      <c r="Q35">
        <v>0</v>
      </c>
      <c r="R35">
        <v>0</v>
      </c>
      <c r="S35">
        <v>1</v>
      </c>
      <c r="T35">
        <v>1</v>
      </c>
      <c r="U35">
        <v>0</v>
      </c>
      <c r="V35">
        <v>1</v>
      </c>
      <c r="W35">
        <v>0</v>
      </c>
      <c r="X35">
        <v>0</v>
      </c>
      <c r="Y35">
        <v>1</v>
      </c>
      <c r="Z35">
        <v>1</v>
      </c>
      <c r="AA35">
        <v>1</v>
      </c>
      <c r="AB35">
        <v>1</v>
      </c>
      <c r="AC35">
        <v>0</v>
      </c>
      <c r="AD35">
        <v>1</v>
      </c>
      <c r="AE35">
        <v>1</v>
      </c>
      <c r="AF35">
        <v>0</v>
      </c>
      <c r="AG35">
        <v>1</v>
      </c>
      <c r="AH35">
        <v>1</v>
      </c>
    </row>
    <row r="36" spans="1:34" x14ac:dyDescent="0.3">
      <c r="A36" s="52">
        <f ca="1">Exceedance!U36</f>
        <v>47119</v>
      </c>
      <c r="B36" s="1">
        <v>0</v>
      </c>
      <c r="C36" s="1">
        <v>1</v>
      </c>
      <c r="D36" s="1">
        <v>1</v>
      </c>
      <c r="E36">
        <v>0</v>
      </c>
      <c r="F36">
        <v>0</v>
      </c>
      <c r="G36">
        <v>0</v>
      </c>
      <c r="H36">
        <v>0</v>
      </c>
      <c r="I36">
        <v>0</v>
      </c>
      <c r="J36">
        <v>0</v>
      </c>
      <c r="K36">
        <v>0</v>
      </c>
      <c r="L36">
        <v>1</v>
      </c>
      <c r="M36">
        <v>1</v>
      </c>
      <c r="N36">
        <v>1</v>
      </c>
      <c r="O36">
        <v>1</v>
      </c>
      <c r="P36">
        <v>1</v>
      </c>
      <c r="Q36">
        <v>0</v>
      </c>
      <c r="R36">
        <v>0</v>
      </c>
      <c r="S36">
        <v>1</v>
      </c>
      <c r="T36">
        <v>1</v>
      </c>
      <c r="U36">
        <v>0</v>
      </c>
      <c r="V36">
        <v>1</v>
      </c>
      <c r="W36">
        <v>0</v>
      </c>
      <c r="X36">
        <v>0</v>
      </c>
      <c r="Y36">
        <v>1</v>
      </c>
      <c r="Z36">
        <v>1</v>
      </c>
      <c r="AA36">
        <v>1</v>
      </c>
      <c r="AB36">
        <v>1</v>
      </c>
      <c r="AC36">
        <v>0</v>
      </c>
      <c r="AD36">
        <v>1</v>
      </c>
      <c r="AE36">
        <v>1</v>
      </c>
      <c r="AF36">
        <v>0</v>
      </c>
      <c r="AG36">
        <v>1</v>
      </c>
      <c r="AH36">
        <v>1</v>
      </c>
    </row>
    <row r="37" spans="1:34" x14ac:dyDescent="0.3">
      <c r="A37" s="52">
        <f ca="1">Exceedance!U37</f>
        <v>47150</v>
      </c>
      <c r="B37" s="1">
        <v>0</v>
      </c>
      <c r="C37" s="1">
        <v>1</v>
      </c>
      <c r="D37" s="1">
        <v>1</v>
      </c>
      <c r="E37">
        <v>0</v>
      </c>
      <c r="F37">
        <v>0</v>
      </c>
      <c r="G37">
        <v>0</v>
      </c>
      <c r="H37">
        <v>0</v>
      </c>
      <c r="I37">
        <v>0</v>
      </c>
      <c r="J37">
        <v>0</v>
      </c>
      <c r="K37">
        <v>0</v>
      </c>
      <c r="L37">
        <v>1</v>
      </c>
      <c r="M37">
        <v>1</v>
      </c>
      <c r="N37">
        <v>1</v>
      </c>
      <c r="O37">
        <v>1</v>
      </c>
      <c r="P37">
        <v>1</v>
      </c>
      <c r="Q37">
        <v>0</v>
      </c>
      <c r="R37">
        <v>0</v>
      </c>
      <c r="S37">
        <v>1</v>
      </c>
      <c r="T37">
        <v>1</v>
      </c>
      <c r="U37">
        <v>0</v>
      </c>
      <c r="V37">
        <v>1</v>
      </c>
      <c r="W37">
        <v>0</v>
      </c>
      <c r="X37">
        <v>0</v>
      </c>
      <c r="Y37">
        <v>1</v>
      </c>
      <c r="Z37">
        <v>1</v>
      </c>
      <c r="AA37">
        <v>1</v>
      </c>
      <c r="AB37">
        <v>1</v>
      </c>
      <c r="AC37">
        <v>0</v>
      </c>
      <c r="AD37">
        <v>1</v>
      </c>
      <c r="AE37">
        <v>1</v>
      </c>
      <c r="AF37">
        <v>0</v>
      </c>
      <c r="AG37">
        <v>1</v>
      </c>
      <c r="AH37">
        <v>1</v>
      </c>
    </row>
    <row r="38" spans="1:34" x14ac:dyDescent="0.3">
      <c r="A38" s="52">
        <f ca="1">Exceedance!U38</f>
        <v>47178</v>
      </c>
      <c r="B38" s="1">
        <v>0</v>
      </c>
      <c r="C38" s="1">
        <v>1</v>
      </c>
      <c r="D38" s="1">
        <v>1</v>
      </c>
      <c r="E38">
        <v>0</v>
      </c>
      <c r="F38">
        <v>0</v>
      </c>
      <c r="G38">
        <v>0</v>
      </c>
      <c r="H38">
        <v>0</v>
      </c>
      <c r="I38">
        <v>0</v>
      </c>
      <c r="J38">
        <v>0</v>
      </c>
      <c r="K38">
        <v>0</v>
      </c>
      <c r="L38">
        <v>1</v>
      </c>
      <c r="M38">
        <v>1</v>
      </c>
      <c r="N38">
        <v>1</v>
      </c>
      <c r="O38">
        <v>1</v>
      </c>
      <c r="P38">
        <v>1</v>
      </c>
      <c r="Q38">
        <v>0</v>
      </c>
      <c r="R38">
        <v>0</v>
      </c>
      <c r="S38">
        <v>1</v>
      </c>
      <c r="T38">
        <v>1</v>
      </c>
      <c r="U38">
        <v>0</v>
      </c>
      <c r="V38">
        <v>1</v>
      </c>
      <c r="W38">
        <v>0</v>
      </c>
      <c r="X38">
        <v>0</v>
      </c>
      <c r="Y38">
        <v>1</v>
      </c>
      <c r="Z38">
        <v>1</v>
      </c>
      <c r="AA38">
        <v>1</v>
      </c>
      <c r="AB38">
        <v>1</v>
      </c>
      <c r="AC38">
        <v>0</v>
      </c>
      <c r="AD38">
        <v>1</v>
      </c>
      <c r="AE38">
        <v>1</v>
      </c>
      <c r="AF38">
        <v>1</v>
      </c>
      <c r="AG38">
        <v>1</v>
      </c>
      <c r="AH38">
        <v>1</v>
      </c>
    </row>
    <row r="39" spans="1:34" x14ac:dyDescent="0.3">
      <c r="A39" s="52">
        <f ca="1">Exceedance!U39</f>
        <v>47209</v>
      </c>
      <c r="B39" s="1">
        <v>0</v>
      </c>
      <c r="C39" s="1">
        <v>1</v>
      </c>
      <c r="D39" s="1">
        <v>1</v>
      </c>
      <c r="E39">
        <v>0</v>
      </c>
      <c r="F39">
        <v>0</v>
      </c>
      <c r="G39">
        <v>0</v>
      </c>
      <c r="H39">
        <v>0</v>
      </c>
      <c r="I39">
        <v>0</v>
      </c>
      <c r="J39">
        <v>0</v>
      </c>
      <c r="K39">
        <v>0</v>
      </c>
      <c r="L39">
        <v>1</v>
      </c>
      <c r="M39">
        <v>1</v>
      </c>
      <c r="N39">
        <v>1</v>
      </c>
      <c r="O39">
        <v>1</v>
      </c>
      <c r="P39">
        <v>1</v>
      </c>
      <c r="Q39">
        <v>0</v>
      </c>
      <c r="R39">
        <v>0</v>
      </c>
      <c r="S39">
        <v>1</v>
      </c>
      <c r="T39">
        <v>1</v>
      </c>
      <c r="U39">
        <v>0</v>
      </c>
      <c r="V39">
        <v>1</v>
      </c>
      <c r="W39">
        <v>0</v>
      </c>
      <c r="X39">
        <v>0</v>
      </c>
      <c r="Y39">
        <v>1</v>
      </c>
      <c r="Z39">
        <v>1</v>
      </c>
      <c r="AA39">
        <v>1</v>
      </c>
      <c r="AB39">
        <v>1</v>
      </c>
      <c r="AC39">
        <v>0</v>
      </c>
      <c r="AD39">
        <v>1</v>
      </c>
      <c r="AE39">
        <v>1</v>
      </c>
      <c r="AF39">
        <v>1</v>
      </c>
      <c r="AG39">
        <v>1</v>
      </c>
      <c r="AH39">
        <v>1</v>
      </c>
    </row>
    <row r="40" spans="1:34" x14ac:dyDescent="0.3">
      <c r="A40" s="52">
        <f ca="1">Exceedance!U40</f>
        <v>47239</v>
      </c>
      <c r="B40" s="1">
        <v>0</v>
      </c>
      <c r="C40" s="1">
        <v>1</v>
      </c>
      <c r="D40" s="1">
        <v>0</v>
      </c>
      <c r="E40">
        <v>0</v>
      </c>
      <c r="F40">
        <v>0</v>
      </c>
      <c r="G40">
        <v>0</v>
      </c>
      <c r="H40">
        <v>0</v>
      </c>
      <c r="I40">
        <v>0</v>
      </c>
      <c r="J40">
        <v>0</v>
      </c>
      <c r="K40">
        <v>0</v>
      </c>
      <c r="L40">
        <v>1</v>
      </c>
      <c r="M40">
        <v>1</v>
      </c>
      <c r="N40">
        <v>1</v>
      </c>
      <c r="O40">
        <v>1</v>
      </c>
      <c r="P40">
        <v>1</v>
      </c>
      <c r="Q40">
        <v>0</v>
      </c>
      <c r="R40">
        <v>0</v>
      </c>
      <c r="S40">
        <v>1</v>
      </c>
      <c r="T40">
        <v>0</v>
      </c>
      <c r="U40">
        <v>0</v>
      </c>
      <c r="V40">
        <v>1</v>
      </c>
      <c r="W40">
        <v>0</v>
      </c>
      <c r="X40">
        <v>0</v>
      </c>
      <c r="Y40">
        <v>1</v>
      </c>
      <c r="Z40">
        <v>1</v>
      </c>
      <c r="AA40">
        <v>1</v>
      </c>
      <c r="AB40">
        <v>0</v>
      </c>
      <c r="AC40">
        <v>0</v>
      </c>
      <c r="AD40">
        <v>1</v>
      </c>
      <c r="AE40">
        <v>1</v>
      </c>
      <c r="AF40">
        <v>1</v>
      </c>
      <c r="AG40">
        <v>1</v>
      </c>
      <c r="AH40">
        <v>1</v>
      </c>
    </row>
    <row r="41" spans="1:34" x14ac:dyDescent="0.3">
      <c r="A41" s="52">
        <f ca="1">Exceedance!U41</f>
        <v>47270</v>
      </c>
      <c r="B41" s="1">
        <v>0</v>
      </c>
      <c r="C41" s="1">
        <v>0</v>
      </c>
      <c r="D41" s="1">
        <v>0</v>
      </c>
      <c r="E41">
        <v>0</v>
      </c>
      <c r="F41">
        <v>0</v>
      </c>
      <c r="G41">
        <v>0</v>
      </c>
      <c r="H41">
        <v>0</v>
      </c>
      <c r="I41">
        <v>0</v>
      </c>
      <c r="J41">
        <v>0</v>
      </c>
      <c r="K41">
        <v>0</v>
      </c>
      <c r="L41">
        <v>0</v>
      </c>
      <c r="M41">
        <v>1</v>
      </c>
      <c r="N41">
        <v>1</v>
      </c>
      <c r="O41">
        <v>1</v>
      </c>
      <c r="P41">
        <v>0</v>
      </c>
      <c r="Q41">
        <v>0</v>
      </c>
      <c r="R41">
        <v>0</v>
      </c>
      <c r="S41">
        <v>0</v>
      </c>
      <c r="T41">
        <v>0</v>
      </c>
      <c r="U41">
        <v>0</v>
      </c>
      <c r="V41">
        <v>0</v>
      </c>
      <c r="W41">
        <v>0</v>
      </c>
      <c r="X41">
        <v>0</v>
      </c>
      <c r="Y41">
        <v>1</v>
      </c>
      <c r="Z41">
        <v>1</v>
      </c>
      <c r="AA41">
        <v>0</v>
      </c>
      <c r="AB41">
        <v>0</v>
      </c>
      <c r="AC41">
        <v>0</v>
      </c>
      <c r="AD41">
        <v>0</v>
      </c>
      <c r="AE41">
        <v>0</v>
      </c>
      <c r="AF41">
        <v>0</v>
      </c>
      <c r="AG41">
        <v>1</v>
      </c>
      <c r="AH41">
        <v>0</v>
      </c>
    </row>
    <row r="42" spans="1:34" x14ac:dyDescent="0.3">
      <c r="A42" s="52">
        <f ca="1">Exceedance!U42</f>
        <v>47300</v>
      </c>
      <c r="B42" s="1">
        <v>0</v>
      </c>
      <c r="C42" s="1">
        <v>0</v>
      </c>
      <c r="D42" s="1">
        <v>0</v>
      </c>
      <c r="E42">
        <v>0</v>
      </c>
      <c r="F42">
        <v>0</v>
      </c>
      <c r="G42">
        <v>0</v>
      </c>
      <c r="H42">
        <v>0</v>
      </c>
      <c r="I42">
        <v>0</v>
      </c>
      <c r="J42">
        <v>0</v>
      </c>
      <c r="K42">
        <v>0</v>
      </c>
      <c r="L42">
        <v>0</v>
      </c>
      <c r="M42">
        <v>1</v>
      </c>
      <c r="N42">
        <v>1</v>
      </c>
      <c r="O42">
        <v>1</v>
      </c>
      <c r="P42">
        <v>0</v>
      </c>
      <c r="Q42">
        <v>0</v>
      </c>
      <c r="R42">
        <v>0</v>
      </c>
      <c r="S42">
        <v>0</v>
      </c>
      <c r="T42">
        <v>0</v>
      </c>
      <c r="U42">
        <v>0</v>
      </c>
      <c r="V42">
        <v>0</v>
      </c>
      <c r="W42">
        <v>0</v>
      </c>
      <c r="X42">
        <v>0</v>
      </c>
      <c r="Y42">
        <v>1</v>
      </c>
      <c r="Z42">
        <v>1</v>
      </c>
      <c r="AA42">
        <v>0</v>
      </c>
      <c r="AB42">
        <v>0</v>
      </c>
      <c r="AC42">
        <v>0</v>
      </c>
      <c r="AD42">
        <v>0</v>
      </c>
      <c r="AE42">
        <v>1</v>
      </c>
      <c r="AF42">
        <v>0</v>
      </c>
      <c r="AG42">
        <v>1</v>
      </c>
      <c r="AH42">
        <v>0</v>
      </c>
    </row>
    <row r="43" spans="1:34" x14ac:dyDescent="0.3">
      <c r="A43" s="52">
        <f ca="1">Exceedance!U43</f>
        <v>47331</v>
      </c>
      <c r="B43" s="1">
        <v>0</v>
      </c>
      <c r="C43" s="1">
        <v>1</v>
      </c>
      <c r="D43" s="1">
        <v>0</v>
      </c>
      <c r="E43">
        <v>0</v>
      </c>
      <c r="F43">
        <v>0</v>
      </c>
      <c r="G43">
        <v>0</v>
      </c>
      <c r="H43">
        <v>0</v>
      </c>
      <c r="I43">
        <v>0</v>
      </c>
      <c r="J43">
        <v>0</v>
      </c>
      <c r="K43">
        <v>0</v>
      </c>
      <c r="L43">
        <v>1</v>
      </c>
      <c r="M43">
        <v>1</v>
      </c>
      <c r="N43">
        <v>1</v>
      </c>
      <c r="O43">
        <v>1</v>
      </c>
      <c r="P43">
        <v>0</v>
      </c>
      <c r="Q43">
        <v>0</v>
      </c>
      <c r="R43">
        <v>0</v>
      </c>
      <c r="S43">
        <v>0</v>
      </c>
      <c r="T43">
        <v>0</v>
      </c>
      <c r="U43">
        <v>0</v>
      </c>
      <c r="V43">
        <v>0</v>
      </c>
      <c r="W43">
        <v>0</v>
      </c>
      <c r="X43">
        <v>0</v>
      </c>
      <c r="Y43">
        <v>1</v>
      </c>
      <c r="Z43">
        <v>1</v>
      </c>
      <c r="AA43">
        <v>0</v>
      </c>
      <c r="AB43">
        <v>0</v>
      </c>
      <c r="AC43">
        <v>0</v>
      </c>
      <c r="AD43">
        <v>0</v>
      </c>
      <c r="AE43">
        <v>1</v>
      </c>
      <c r="AF43">
        <v>0</v>
      </c>
      <c r="AG43">
        <v>1</v>
      </c>
      <c r="AH43">
        <v>0</v>
      </c>
    </row>
    <row r="44" spans="1:34" x14ac:dyDescent="0.3">
      <c r="A44" s="52">
        <f ca="1">Exceedance!U44</f>
        <v>47362</v>
      </c>
      <c r="B44" s="1">
        <v>0</v>
      </c>
      <c r="C44" s="1">
        <v>1</v>
      </c>
      <c r="D44" s="1">
        <v>0</v>
      </c>
      <c r="E44">
        <v>0</v>
      </c>
      <c r="F44">
        <v>0</v>
      </c>
      <c r="G44">
        <v>0</v>
      </c>
      <c r="H44">
        <v>0</v>
      </c>
      <c r="I44">
        <v>0</v>
      </c>
      <c r="J44">
        <v>0</v>
      </c>
      <c r="K44">
        <v>0</v>
      </c>
      <c r="L44">
        <v>1</v>
      </c>
      <c r="M44">
        <v>1</v>
      </c>
      <c r="N44">
        <v>1</v>
      </c>
      <c r="O44">
        <v>1</v>
      </c>
      <c r="P44">
        <v>0</v>
      </c>
      <c r="Q44">
        <v>0</v>
      </c>
      <c r="R44">
        <v>0</v>
      </c>
      <c r="S44">
        <v>0</v>
      </c>
      <c r="T44">
        <v>0</v>
      </c>
      <c r="U44">
        <v>0</v>
      </c>
      <c r="V44">
        <v>0</v>
      </c>
      <c r="W44">
        <v>0</v>
      </c>
      <c r="X44">
        <v>0</v>
      </c>
      <c r="Y44">
        <v>1</v>
      </c>
      <c r="Z44">
        <v>1</v>
      </c>
      <c r="AA44">
        <v>0</v>
      </c>
      <c r="AB44">
        <v>0</v>
      </c>
      <c r="AC44">
        <v>0</v>
      </c>
      <c r="AD44">
        <v>0</v>
      </c>
      <c r="AE44">
        <v>1</v>
      </c>
      <c r="AF44">
        <v>0</v>
      </c>
      <c r="AG44">
        <v>1</v>
      </c>
      <c r="AH44">
        <v>0</v>
      </c>
    </row>
    <row r="45" spans="1:34" x14ac:dyDescent="0.3">
      <c r="A45" s="52">
        <f ca="1">Exceedance!U45</f>
        <v>47392</v>
      </c>
      <c r="B45" s="1">
        <v>0</v>
      </c>
      <c r="C45" s="1">
        <v>1</v>
      </c>
      <c r="D45" s="1">
        <v>0</v>
      </c>
      <c r="E45">
        <v>0</v>
      </c>
      <c r="F45">
        <v>0</v>
      </c>
      <c r="G45">
        <v>0</v>
      </c>
      <c r="H45">
        <v>0</v>
      </c>
      <c r="I45">
        <v>0</v>
      </c>
      <c r="J45">
        <v>0</v>
      </c>
      <c r="K45">
        <v>0</v>
      </c>
      <c r="L45">
        <v>1</v>
      </c>
      <c r="M45">
        <v>1</v>
      </c>
      <c r="N45">
        <v>1</v>
      </c>
      <c r="O45">
        <v>1</v>
      </c>
      <c r="P45">
        <v>0</v>
      </c>
      <c r="Q45">
        <v>0</v>
      </c>
      <c r="R45">
        <v>0</v>
      </c>
      <c r="S45">
        <v>0</v>
      </c>
      <c r="T45">
        <v>0</v>
      </c>
      <c r="U45">
        <v>0</v>
      </c>
      <c r="V45">
        <v>0</v>
      </c>
      <c r="W45">
        <v>0</v>
      </c>
      <c r="X45">
        <v>0</v>
      </c>
      <c r="Y45">
        <v>1</v>
      </c>
      <c r="Z45">
        <v>1</v>
      </c>
      <c r="AA45">
        <v>0</v>
      </c>
      <c r="AB45">
        <v>0</v>
      </c>
      <c r="AC45">
        <v>0</v>
      </c>
      <c r="AD45">
        <v>0</v>
      </c>
      <c r="AE45">
        <v>1</v>
      </c>
      <c r="AF45">
        <v>0</v>
      </c>
      <c r="AG45">
        <v>1</v>
      </c>
      <c r="AH45">
        <v>0</v>
      </c>
    </row>
    <row r="46" spans="1:34" x14ac:dyDescent="0.3">
      <c r="A46" s="52">
        <f ca="1">Exceedance!U46</f>
        <v>47423</v>
      </c>
      <c r="B46" s="1">
        <v>0</v>
      </c>
      <c r="C46" s="1">
        <v>1</v>
      </c>
      <c r="D46" s="1">
        <v>0</v>
      </c>
      <c r="E46">
        <v>0</v>
      </c>
      <c r="F46">
        <v>0</v>
      </c>
      <c r="G46">
        <v>0</v>
      </c>
      <c r="H46">
        <v>0</v>
      </c>
      <c r="I46">
        <v>0</v>
      </c>
      <c r="J46">
        <v>0</v>
      </c>
      <c r="K46">
        <v>0</v>
      </c>
      <c r="L46">
        <v>1</v>
      </c>
      <c r="M46">
        <v>1</v>
      </c>
      <c r="N46">
        <v>1</v>
      </c>
      <c r="O46">
        <v>1</v>
      </c>
      <c r="P46">
        <v>0</v>
      </c>
      <c r="Q46">
        <v>0</v>
      </c>
      <c r="R46">
        <v>0</v>
      </c>
      <c r="S46">
        <v>0</v>
      </c>
      <c r="T46">
        <v>0</v>
      </c>
      <c r="U46">
        <v>0</v>
      </c>
      <c r="V46">
        <v>0</v>
      </c>
      <c r="W46">
        <v>0</v>
      </c>
      <c r="X46">
        <v>1</v>
      </c>
      <c r="Y46">
        <v>1</v>
      </c>
      <c r="Z46">
        <v>1</v>
      </c>
      <c r="AA46">
        <v>1</v>
      </c>
      <c r="AB46">
        <v>0</v>
      </c>
      <c r="AC46">
        <v>0</v>
      </c>
      <c r="AD46">
        <v>0</v>
      </c>
      <c r="AE46">
        <v>1</v>
      </c>
      <c r="AF46">
        <v>0</v>
      </c>
      <c r="AG46">
        <v>1</v>
      </c>
      <c r="AH46">
        <v>0</v>
      </c>
    </row>
    <row r="47" spans="1:34" x14ac:dyDescent="0.3">
      <c r="A47" s="52">
        <f ca="1">Exceedance!U47</f>
        <v>47453</v>
      </c>
      <c r="B47" s="1">
        <v>0</v>
      </c>
      <c r="C47" s="1">
        <v>1</v>
      </c>
      <c r="D47" s="1">
        <v>0</v>
      </c>
      <c r="E47">
        <v>0</v>
      </c>
      <c r="F47">
        <v>0</v>
      </c>
      <c r="G47">
        <v>0</v>
      </c>
      <c r="H47">
        <v>0</v>
      </c>
      <c r="I47">
        <v>0</v>
      </c>
      <c r="J47">
        <v>0</v>
      </c>
      <c r="K47">
        <v>0</v>
      </c>
      <c r="L47">
        <v>1</v>
      </c>
      <c r="M47">
        <v>1</v>
      </c>
      <c r="N47">
        <v>1</v>
      </c>
      <c r="O47">
        <v>1</v>
      </c>
      <c r="P47">
        <v>0</v>
      </c>
      <c r="Q47">
        <v>0</v>
      </c>
      <c r="R47">
        <v>0</v>
      </c>
      <c r="S47">
        <v>0</v>
      </c>
      <c r="T47">
        <v>0</v>
      </c>
      <c r="U47">
        <v>0</v>
      </c>
      <c r="V47">
        <v>0</v>
      </c>
      <c r="W47">
        <v>0</v>
      </c>
      <c r="X47">
        <v>1</v>
      </c>
      <c r="Y47">
        <v>1</v>
      </c>
      <c r="Z47">
        <v>1</v>
      </c>
      <c r="AA47">
        <v>1</v>
      </c>
      <c r="AB47">
        <v>0</v>
      </c>
      <c r="AC47">
        <v>0</v>
      </c>
      <c r="AD47">
        <v>0</v>
      </c>
      <c r="AE47">
        <v>1</v>
      </c>
      <c r="AF47">
        <v>0</v>
      </c>
      <c r="AG47">
        <v>1</v>
      </c>
      <c r="AH47">
        <v>0</v>
      </c>
    </row>
    <row r="48" spans="1:34" x14ac:dyDescent="0.3">
      <c r="A48" s="52">
        <f ca="1">Exceedance!U48</f>
        <v>47484</v>
      </c>
      <c r="B48" s="1">
        <v>0</v>
      </c>
      <c r="C48" s="1">
        <v>1</v>
      </c>
      <c r="D48" s="1">
        <v>0</v>
      </c>
      <c r="E48">
        <v>0</v>
      </c>
      <c r="F48">
        <v>0</v>
      </c>
      <c r="G48">
        <v>0</v>
      </c>
      <c r="H48">
        <v>0</v>
      </c>
      <c r="I48">
        <v>0</v>
      </c>
      <c r="J48">
        <v>0</v>
      </c>
      <c r="K48">
        <v>0</v>
      </c>
      <c r="L48">
        <v>1</v>
      </c>
      <c r="M48">
        <v>1</v>
      </c>
      <c r="N48">
        <v>1</v>
      </c>
      <c r="O48">
        <v>1</v>
      </c>
      <c r="P48">
        <v>0</v>
      </c>
      <c r="Q48">
        <v>0</v>
      </c>
      <c r="R48">
        <v>0</v>
      </c>
      <c r="S48">
        <v>0</v>
      </c>
      <c r="T48">
        <v>0</v>
      </c>
      <c r="U48">
        <v>0</v>
      </c>
      <c r="V48">
        <v>0</v>
      </c>
      <c r="W48">
        <v>0</v>
      </c>
      <c r="X48">
        <v>1</v>
      </c>
      <c r="Y48">
        <v>1</v>
      </c>
      <c r="Z48">
        <v>1</v>
      </c>
      <c r="AA48">
        <v>1</v>
      </c>
      <c r="AB48">
        <v>0</v>
      </c>
      <c r="AC48">
        <v>0</v>
      </c>
      <c r="AD48">
        <v>0</v>
      </c>
      <c r="AE48">
        <v>1</v>
      </c>
      <c r="AF48">
        <v>1</v>
      </c>
      <c r="AG48">
        <v>1</v>
      </c>
      <c r="AH48">
        <v>0</v>
      </c>
    </row>
    <row r="49" spans="1:34" x14ac:dyDescent="0.3">
      <c r="A49" s="52">
        <f ca="1">Exceedance!U49</f>
        <v>47515</v>
      </c>
      <c r="B49" s="1">
        <v>0</v>
      </c>
      <c r="C49" s="1">
        <v>1</v>
      </c>
      <c r="D49" s="1">
        <v>0</v>
      </c>
      <c r="E49">
        <v>0</v>
      </c>
      <c r="F49">
        <v>0</v>
      </c>
      <c r="G49">
        <v>0</v>
      </c>
      <c r="H49">
        <v>0</v>
      </c>
      <c r="I49">
        <v>0</v>
      </c>
      <c r="J49">
        <v>0</v>
      </c>
      <c r="K49">
        <v>0</v>
      </c>
      <c r="L49">
        <v>1</v>
      </c>
      <c r="M49">
        <v>1</v>
      </c>
      <c r="N49">
        <v>1</v>
      </c>
      <c r="O49">
        <v>1</v>
      </c>
      <c r="P49">
        <v>0</v>
      </c>
      <c r="Q49">
        <v>0</v>
      </c>
      <c r="R49">
        <v>0</v>
      </c>
      <c r="S49">
        <v>0</v>
      </c>
      <c r="T49">
        <v>0</v>
      </c>
      <c r="U49">
        <v>0</v>
      </c>
      <c r="V49">
        <v>0</v>
      </c>
      <c r="W49">
        <v>0</v>
      </c>
      <c r="X49">
        <v>1</v>
      </c>
      <c r="Y49">
        <v>1</v>
      </c>
      <c r="Z49">
        <v>1</v>
      </c>
      <c r="AA49">
        <v>1</v>
      </c>
      <c r="AB49">
        <v>0</v>
      </c>
      <c r="AC49">
        <v>0</v>
      </c>
      <c r="AD49">
        <v>0</v>
      </c>
      <c r="AE49">
        <v>1</v>
      </c>
      <c r="AF49">
        <v>1</v>
      </c>
      <c r="AG49">
        <v>1</v>
      </c>
      <c r="AH49">
        <v>0</v>
      </c>
    </row>
    <row r="50" spans="1:34" x14ac:dyDescent="0.3">
      <c r="A50" s="52">
        <f ca="1">Exceedance!U50</f>
        <v>47543</v>
      </c>
      <c r="B50" s="1">
        <v>0</v>
      </c>
      <c r="C50" s="1">
        <v>1</v>
      </c>
      <c r="D50" s="1">
        <v>1</v>
      </c>
      <c r="E50">
        <v>0</v>
      </c>
      <c r="F50">
        <v>0</v>
      </c>
      <c r="G50">
        <v>0</v>
      </c>
      <c r="H50">
        <v>0</v>
      </c>
      <c r="I50">
        <v>0</v>
      </c>
      <c r="J50">
        <v>0</v>
      </c>
      <c r="K50">
        <v>0</v>
      </c>
      <c r="L50">
        <v>1</v>
      </c>
      <c r="M50">
        <v>1</v>
      </c>
      <c r="N50">
        <v>1</v>
      </c>
      <c r="O50">
        <v>1</v>
      </c>
      <c r="P50">
        <v>0</v>
      </c>
      <c r="Q50">
        <v>0</v>
      </c>
      <c r="R50">
        <v>0</v>
      </c>
      <c r="S50">
        <v>0</v>
      </c>
      <c r="T50">
        <v>0</v>
      </c>
      <c r="U50">
        <v>0</v>
      </c>
      <c r="V50">
        <v>0</v>
      </c>
      <c r="W50">
        <v>0</v>
      </c>
      <c r="X50">
        <v>1</v>
      </c>
      <c r="Y50">
        <v>1</v>
      </c>
      <c r="Z50">
        <v>1</v>
      </c>
      <c r="AA50">
        <v>1</v>
      </c>
      <c r="AB50">
        <v>0</v>
      </c>
      <c r="AC50">
        <v>0</v>
      </c>
      <c r="AD50">
        <v>0</v>
      </c>
      <c r="AE50">
        <v>1</v>
      </c>
      <c r="AF50">
        <v>1</v>
      </c>
      <c r="AG50">
        <v>1</v>
      </c>
      <c r="AH50">
        <v>0</v>
      </c>
    </row>
    <row r="51" spans="1:34" x14ac:dyDescent="0.3">
      <c r="A51" s="52">
        <f ca="1">Exceedance!U51</f>
        <v>47574</v>
      </c>
      <c r="B51" s="1">
        <v>0</v>
      </c>
      <c r="C51" s="1">
        <v>1</v>
      </c>
      <c r="D51" s="1">
        <v>0</v>
      </c>
      <c r="E51">
        <v>0</v>
      </c>
      <c r="F51">
        <v>0</v>
      </c>
      <c r="G51">
        <v>0</v>
      </c>
      <c r="H51">
        <v>0</v>
      </c>
      <c r="I51">
        <v>0</v>
      </c>
      <c r="J51">
        <v>0</v>
      </c>
      <c r="K51">
        <v>0</v>
      </c>
      <c r="L51">
        <v>1</v>
      </c>
      <c r="M51">
        <v>1</v>
      </c>
      <c r="N51">
        <v>1</v>
      </c>
      <c r="O51">
        <v>1</v>
      </c>
      <c r="P51">
        <v>0</v>
      </c>
      <c r="Q51">
        <v>0</v>
      </c>
      <c r="R51">
        <v>0</v>
      </c>
      <c r="S51">
        <v>0</v>
      </c>
      <c r="T51">
        <v>0</v>
      </c>
      <c r="U51">
        <v>0</v>
      </c>
      <c r="V51">
        <v>0</v>
      </c>
      <c r="W51">
        <v>0</v>
      </c>
      <c r="X51">
        <v>1</v>
      </c>
      <c r="Y51">
        <v>1</v>
      </c>
      <c r="Z51">
        <v>1</v>
      </c>
      <c r="AA51">
        <v>0</v>
      </c>
      <c r="AB51">
        <v>0</v>
      </c>
      <c r="AC51">
        <v>0</v>
      </c>
      <c r="AD51">
        <v>0</v>
      </c>
      <c r="AE51">
        <v>1</v>
      </c>
      <c r="AF51">
        <v>1</v>
      </c>
      <c r="AG51">
        <v>1</v>
      </c>
      <c r="AH51">
        <v>0</v>
      </c>
    </row>
    <row r="52" spans="1:34" x14ac:dyDescent="0.3">
      <c r="A52" s="52">
        <f ca="1">Exceedance!U52</f>
        <v>47604</v>
      </c>
      <c r="B52" s="1">
        <v>0</v>
      </c>
      <c r="C52" s="1">
        <v>1</v>
      </c>
      <c r="D52" s="1">
        <v>0</v>
      </c>
      <c r="E52">
        <v>0</v>
      </c>
      <c r="F52">
        <v>0</v>
      </c>
      <c r="G52">
        <v>0</v>
      </c>
      <c r="H52">
        <v>0</v>
      </c>
      <c r="I52">
        <v>0</v>
      </c>
      <c r="J52">
        <v>0</v>
      </c>
      <c r="K52">
        <v>0</v>
      </c>
      <c r="L52">
        <v>1</v>
      </c>
      <c r="M52">
        <v>1</v>
      </c>
      <c r="N52">
        <v>1</v>
      </c>
      <c r="O52">
        <v>1</v>
      </c>
      <c r="P52">
        <v>0</v>
      </c>
      <c r="Q52">
        <v>0</v>
      </c>
      <c r="R52">
        <v>0</v>
      </c>
      <c r="S52">
        <v>0</v>
      </c>
      <c r="T52">
        <v>0</v>
      </c>
      <c r="U52">
        <v>0</v>
      </c>
      <c r="V52">
        <v>0</v>
      </c>
      <c r="W52">
        <v>0</v>
      </c>
      <c r="X52">
        <v>1</v>
      </c>
      <c r="Y52">
        <v>1</v>
      </c>
      <c r="Z52">
        <v>1</v>
      </c>
      <c r="AA52">
        <v>0</v>
      </c>
      <c r="AB52">
        <v>0</v>
      </c>
      <c r="AC52">
        <v>0</v>
      </c>
      <c r="AD52">
        <v>0</v>
      </c>
      <c r="AE52">
        <v>1</v>
      </c>
      <c r="AF52">
        <v>0</v>
      </c>
      <c r="AG52">
        <v>1</v>
      </c>
      <c r="AH52">
        <v>0</v>
      </c>
    </row>
    <row r="53" spans="1:34" x14ac:dyDescent="0.3">
      <c r="A53" s="52">
        <f ca="1">Exceedance!U53</f>
        <v>47635</v>
      </c>
      <c r="B53" s="1">
        <v>0</v>
      </c>
      <c r="C53" s="1">
        <v>0</v>
      </c>
      <c r="D53" s="1">
        <v>0</v>
      </c>
      <c r="E53">
        <v>0</v>
      </c>
      <c r="F53">
        <v>0</v>
      </c>
      <c r="G53">
        <v>0</v>
      </c>
      <c r="H53">
        <v>0</v>
      </c>
      <c r="I53">
        <v>0</v>
      </c>
      <c r="J53">
        <v>0</v>
      </c>
      <c r="K53">
        <v>0</v>
      </c>
      <c r="L53">
        <v>1</v>
      </c>
      <c r="M53">
        <v>1</v>
      </c>
      <c r="N53">
        <v>1</v>
      </c>
      <c r="O53">
        <v>0</v>
      </c>
      <c r="P53">
        <v>0</v>
      </c>
      <c r="Q53">
        <v>0</v>
      </c>
      <c r="R53">
        <v>0</v>
      </c>
      <c r="S53">
        <v>0</v>
      </c>
      <c r="T53">
        <v>0</v>
      </c>
      <c r="U53">
        <v>0</v>
      </c>
      <c r="V53">
        <v>0</v>
      </c>
      <c r="W53">
        <v>0</v>
      </c>
      <c r="X53">
        <v>0</v>
      </c>
      <c r="Y53">
        <v>1</v>
      </c>
      <c r="Z53">
        <v>1</v>
      </c>
      <c r="AA53">
        <v>0</v>
      </c>
      <c r="AB53">
        <v>0</v>
      </c>
      <c r="AC53">
        <v>0</v>
      </c>
      <c r="AD53">
        <v>0</v>
      </c>
      <c r="AE53">
        <v>1</v>
      </c>
      <c r="AF53">
        <v>0</v>
      </c>
      <c r="AG53">
        <v>0</v>
      </c>
      <c r="AH53">
        <v>0</v>
      </c>
    </row>
    <row r="54" spans="1:34" x14ac:dyDescent="0.3">
      <c r="A54" s="52">
        <f ca="1">Exceedance!U54</f>
        <v>47665</v>
      </c>
      <c r="B54" s="1">
        <v>0</v>
      </c>
      <c r="C54" s="1">
        <v>0</v>
      </c>
      <c r="D54" s="1">
        <v>0</v>
      </c>
      <c r="E54">
        <v>0</v>
      </c>
      <c r="F54">
        <v>0</v>
      </c>
      <c r="G54">
        <v>0</v>
      </c>
      <c r="H54">
        <v>0</v>
      </c>
      <c r="I54">
        <v>0</v>
      </c>
      <c r="J54">
        <v>0</v>
      </c>
      <c r="K54">
        <v>0</v>
      </c>
      <c r="L54">
        <v>1</v>
      </c>
      <c r="M54">
        <v>1</v>
      </c>
      <c r="N54">
        <v>1</v>
      </c>
      <c r="O54">
        <v>0</v>
      </c>
      <c r="P54">
        <v>0</v>
      </c>
      <c r="Q54">
        <v>0</v>
      </c>
      <c r="R54">
        <v>0</v>
      </c>
      <c r="S54">
        <v>0</v>
      </c>
      <c r="T54">
        <v>0</v>
      </c>
      <c r="U54">
        <v>0</v>
      </c>
      <c r="V54">
        <v>0</v>
      </c>
      <c r="W54">
        <v>0</v>
      </c>
      <c r="X54">
        <v>0</v>
      </c>
      <c r="Y54">
        <v>1</v>
      </c>
      <c r="Z54">
        <v>1</v>
      </c>
      <c r="AA54">
        <v>0</v>
      </c>
      <c r="AB54">
        <v>0</v>
      </c>
      <c r="AC54">
        <v>0</v>
      </c>
      <c r="AD54">
        <v>0</v>
      </c>
      <c r="AE54">
        <v>1</v>
      </c>
      <c r="AF54">
        <v>0</v>
      </c>
      <c r="AG54">
        <v>0</v>
      </c>
      <c r="AH54">
        <v>0</v>
      </c>
    </row>
    <row r="55" spans="1:34" x14ac:dyDescent="0.3">
      <c r="A55" s="52">
        <f ca="1">Exceedance!U55</f>
        <v>47696</v>
      </c>
      <c r="B55" s="1">
        <v>0</v>
      </c>
      <c r="C55" s="1">
        <v>0</v>
      </c>
      <c r="D55" s="1">
        <v>0</v>
      </c>
      <c r="E55">
        <v>0</v>
      </c>
      <c r="F55">
        <v>0</v>
      </c>
      <c r="G55">
        <v>0</v>
      </c>
      <c r="H55">
        <v>0</v>
      </c>
      <c r="I55">
        <v>0</v>
      </c>
      <c r="J55">
        <v>0</v>
      </c>
      <c r="K55">
        <v>0</v>
      </c>
      <c r="L55">
        <v>1</v>
      </c>
      <c r="M55">
        <v>1</v>
      </c>
      <c r="N55">
        <v>1</v>
      </c>
      <c r="O55">
        <v>0</v>
      </c>
      <c r="P55">
        <v>0</v>
      </c>
      <c r="Q55">
        <v>0</v>
      </c>
      <c r="R55">
        <v>0</v>
      </c>
      <c r="S55">
        <v>0</v>
      </c>
      <c r="T55">
        <v>0</v>
      </c>
      <c r="U55">
        <v>0</v>
      </c>
      <c r="V55">
        <v>0</v>
      </c>
      <c r="W55">
        <v>0</v>
      </c>
      <c r="X55">
        <v>0</v>
      </c>
      <c r="Y55">
        <v>1</v>
      </c>
      <c r="Z55">
        <v>1</v>
      </c>
      <c r="AA55">
        <v>0</v>
      </c>
      <c r="AB55">
        <v>0</v>
      </c>
      <c r="AC55">
        <v>0</v>
      </c>
      <c r="AD55">
        <v>0</v>
      </c>
      <c r="AE55">
        <v>1</v>
      </c>
      <c r="AF55">
        <v>0</v>
      </c>
      <c r="AG55">
        <v>0</v>
      </c>
      <c r="AH55">
        <v>0</v>
      </c>
    </row>
    <row r="56" spans="1:34" x14ac:dyDescent="0.3">
      <c r="A56" s="52">
        <f ca="1">Exceedance!U56</f>
        <v>47727</v>
      </c>
      <c r="B56" s="1">
        <v>0</v>
      </c>
      <c r="C56" s="1">
        <v>1</v>
      </c>
      <c r="D56" s="1">
        <v>0</v>
      </c>
      <c r="E56">
        <v>0</v>
      </c>
      <c r="F56">
        <v>0</v>
      </c>
      <c r="G56">
        <v>0</v>
      </c>
      <c r="H56">
        <v>0</v>
      </c>
      <c r="I56">
        <v>0</v>
      </c>
      <c r="J56">
        <v>0</v>
      </c>
      <c r="K56">
        <v>0</v>
      </c>
      <c r="L56">
        <v>1</v>
      </c>
      <c r="M56">
        <v>1</v>
      </c>
      <c r="N56">
        <v>1</v>
      </c>
      <c r="O56">
        <v>0</v>
      </c>
      <c r="P56">
        <v>0</v>
      </c>
      <c r="Q56">
        <v>0</v>
      </c>
      <c r="R56">
        <v>0</v>
      </c>
      <c r="S56">
        <v>0</v>
      </c>
      <c r="T56">
        <v>0</v>
      </c>
      <c r="U56">
        <v>0</v>
      </c>
      <c r="V56">
        <v>0</v>
      </c>
      <c r="W56">
        <v>0</v>
      </c>
      <c r="X56">
        <v>0</v>
      </c>
      <c r="Y56">
        <v>1</v>
      </c>
      <c r="Z56">
        <v>1</v>
      </c>
      <c r="AA56">
        <v>0</v>
      </c>
      <c r="AB56">
        <v>0</v>
      </c>
      <c r="AC56">
        <v>0</v>
      </c>
      <c r="AD56">
        <v>0</v>
      </c>
      <c r="AE56">
        <v>1</v>
      </c>
      <c r="AF56">
        <v>0</v>
      </c>
      <c r="AG56">
        <v>0</v>
      </c>
      <c r="AH56">
        <v>0</v>
      </c>
    </row>
    <row r="57" spans="1:34" x14ac:dyDescent="0.3">
      <c r="A57" s="52">
        <f ca="1">Exceedance!U57</f>
        <v>47757</v>
      </c>
      <c r="B57" s="1">
        <v>0</v>
      </c>
      <c r="C57" s="1">
        <v>1</v>
      </c>
      <c r="D57" s="1">
        <v>0</v>
      </c>
      <c r="E57">
        <v>0</v>
      </c>
      <c r="F57">
        <v>0</v>
      </c>
      <c r="G57">
        <v>0</v>
      </c>
      <c r="H57">
        <v>0</v>
      </c>
      <c r="I57">
        <v>0</v>
      </c>
      <c r="J57">
        <v>0</v>
      </c>
      <c r="K57">
        <v>0</v>
      </c>
      <c r="L57">
        <v>1</v>
      </c>
      <c r="M57">
        <v>1</v>
      </c>
      <c r="N57">
        <v>1</v>
      </c>
      <c r="O57">
        <v>0</v>
      </c>
      <c r="P57">
        <v>0</v>
      </c>
      <c r="Q57">
        <v>0</v>
      </c>
      <c r="R57">
        <v>0</v>
      </c>
      <c r="S57">
        <v>0</v>
      </c>
      <c r="T57">
        <v>0</v>
      </c>
      <c r="U57">
        <v>0</v>
      </c>
      <c r="V57">
        <v>0</v>
      </c>
      <c r="W57">
        <v>0</v>
      </c>
      <c r="X57">
        <v>0</v>
      </c>
      <c r="Y57">
        <v>1</v>
      </c>
      <c r="Z57">
        <v>1</v>
      </c>
      <c r="AA57">
        <v>0</v>
      </c>
      <c r="AB57">
        <v>0</v>
      </c>
      <c r="AC57">
        <v>0</v>
      </c>
      <c r="AD57">
        <v>0</v>
      </c>
      <c r="AE57">
        <v>1</v>
      </c>
      <c r="AF57">
        <v>1</v>
      </c>
      <c r="AG57">
        <v>0</v>
      </c>
      <c r="AH57">
        <v>0</v>
      </c>
    </row>
    <row r="58" spans="1:34" x14ac:dyDescent="0.3">
      <c r="A58" s="52">
        <f ca="1">Exceedance!U58</f>
        <v>47788</v>
      </c>
      <c r="B58" s="1">
        <v>0</v>
      </c>
      <c r="C58" s="1">
        <v>1</v>
      </c>
      <c r="D58" s="1">
        <v>0</v>
      </c>
      <c r="E58">
        <v>0</v>
      </c>
      <c r="F58">
        <v>0</v>
      </c>
      <c r="G58">
        <v>0</v>
      </c>
      <c r="H58">
        <v>0</v>
      </c>
      <c r="I58">
        <v>0</v>
      </c>
      <c r="J58">
        <v>0</v>
      </c>
      <c r="K58">
        <v>0</v>
      </c>
      <c r="L58">
        <v>1</v>
      </c>
      <c r="M58">
        <v>1</v>
      </c>
      <c r="N58">
        <v>1</v>
      </c>
      <c r="O58">
        <v>0</v>
      </c>
      <c r="P58">
        <v>0</v>
      </c>
      <c r="Q58">
        <v>0</v>
      </c>
      <c r="R58">
        <v>0</v>
      </c>
      <c r="S58">
        <v>0</v>
      </c>
      <c r="T58">
        <v>0</v>
      </c>
      <c r="U58">
        <v>0</v>
      </c>
      <c r="V58">
        <v>0</v>
      </c>
      <c r="W58">
        <v>0</v>
      </c>
      <c r="X58">
        <v>0</v>
      </c>
      <c r="Y58">
        <v>1</v>
      </c>
      <c r="Z58">
        <v>1</v>
      </c>
      <c r="AA58">
        <v>0</v>
      </c>
      <c r="AB58">
        <v>1</v>
      </c>
      <c r="AC58">
        <v>0</v>
      </c>
      <c r="AD58">
        <v>0</v>
      </c>
      <c r="AE58">
        <v>1</v>
      </c>
      <c r="AF58">
        <v>1</v>
      </c>
      <c r="AG58">
        <v>0</v>
      </c>
      <c r="AH58">
        <v>0</v>
      </c>
    </row>
    <row r="59" spans="1:34" x14ac:dyDescent="0.3">
      <c r="A59" s="52">
        <f ca="1">Exceedance!U59</f>
        <v>47818</v>
      </c>
      <c r="B59" s="1">
        <v>0</v>
      </c>
      <c r="C59" s="1">
        <v>1</v>
      </c>
      <c r="D59" s="1">
        <v>0</v>
      </c>
      <c r="E59">
        <v>0</v>
      </c>
      <c r="F59">
        <v>0</v>
      </c>
      <c r="G59">
        <v>0</v>
      </c>
      <c r="H59">
        <v>0</v>
      </c>
      <c r="I59">
        <v>0</v>
      </c>
      <c r="J59">
        <v>0</v>
      </c>
      <c r="K59">
        <v>0</v>
      </c>
      <c r="L59">
        <v>1</v>
      </c>
      <c r="M59">
        <v>1</v>
      </c>
      <c r="N59">
        <v>1</v>
      </c>
      <c r="O59">
        <v>1</v>
      </c>
      <c r="P59">
        <v>0</v>
      </c>
      <c r="Q59">
        <v>0</v>
      </c>
      <c r="R59">
        <v>0</v>
      </c>
      <c r="S59">
        <v>0</v>
      </c>
      <c r="T59">
        <v>0</v>
      </c>
      <c r="U59">
        <v>0</v>
      </c>
      <c r="V59">
        <v>0</v>
      </c>
      <c r="W59">
        <v>0</v>
      </c>
      <c r="X59">
        <v>1</v>
      </c>
      <c r="Y59">
        <v>1</v>
      </c>
      <c r="Z59">
        <v>1</v>
      </c>
      <c r="AA59">
        <v>0</v>
      </c>
      <c r="AB59">
        <v>1</v>
      </c>
      <c r="AC59">
        <v>0</v>
      </c>
      <c r="AD59">
        <v>0</v>
      </c>
      <c r="AE59">
        <v>1</v>
      </c>
      <c r="AF59">
        <v>1</v>
      </c>
      <c r="AG59">
        <v>0</v>
      </c>
      <c r="AH59">
        <v>0</v>
      </c>
    </row>
    <row r="60" spans="1:34" x14ac:dyDescent="0.3">
      <c r="A60" s="52">
        <f ca="1">Exceedance!U60</f>
        <v>47849</v>
      </c>
      <c r="B60" s="1">
        <v>0</v>
      </c>
      <c r="C60" s="1">
        <v>1</v>
      </c>
      <c r="D60" s="1">
        <v>0</v>
      </c>
      <c r="E60">
        <v>0</v>
      </c>
      <c r="F60">
        <v>0</v>
      </c>
      <c r="G60">
        <v>0</v>
      </c>
      <c r="H60">
        <v>0</v>
      </c>
      <c r="I60">
        <v>0</v>
      </c>
      <c r="J60">
        <v>0</v>
      </c>
      <c r="K60">
        <v>0</v>
      </c>
      <c r="L60">
        <v>1</v>
      </c>
      <c r="M60">
        <v>1</v>
      </c>
      <c r="N60">
        <v>1</v>
      </c>
      <c r="O60">
        <v>1</v>
      </c>
      <c r="P60">
        <v>0</v>
      </c>
      <c r="Q60">
        <v>0</v>
      </c>
      <c r="R60">
        <v>0</v>
      </c>
      <c r="S60">
        <v>0</v>
      </c>
      <c r="T60">
        <v>0</v>
      </c>
      <c r="U60">
        <v>0</v>
      </c>
      <c r="V60">
        <v>0</v>
      </c>
      <c r="W60">
        <v>1</v>
      </c>
      <c r="X60">
        <v>1</v>
      </c>
      <c r="Y60">
        <v>1</v>
      </c>
      <c r="Z60">
        <v>1</v>
      </c>
      <c r="AA60">
        <v>0</v>
      </c>
      <c r="AB60">
        <v>1</v>
      </c>
      <c r="AC60">
        <v>0</v>
      </c>
      <c r="AD60">
        <v>0</v>
      </c>
      <c r="AE60">
        <v>1</v>
      </c>
      <c r="AF60">
        <v>1</v>
      </c>
      <c r="AG60">
        <v>0</v>
      </c>
      <c r="AH60">
        <v>0</v>
      </c>
    </row>
    <row r="61" spans="1:34" x14ac:dyDescent="0.3">
      <c r="A61" s="52">
        <f ca="1">Exceedance!U61</f>
        <v>47880</v>
      </c>
      <c r="B61" s="1">
        <v>0</v>
      </c>
      <c r="C61" s="1">
        <v>1</v>
      </c>
      <c r="D61" s="1">
        <v>0</v>
      </c>
      <c r="E61">
        <v>0</v>
      </c>
      <c r="F61">
        <v>0</v>
      </c>
      <c r="G61">
        <v>0</v>
      </c>
      <c r="H61">
        <v>0</v>
      </c>
      <c r="I61">
        <v>0</v>
      </c>
      <c r="J61">
        <v>0</v>
      </c>
      <c r="K61">
        <v>0</v>
      </c>
      <c r="L61">
        <v>1</v>
      </c>
      <c r="M61">
        <v>1</v>
      </c>
      <c r="N61">
        <v>1</v>
      </c>
      <c r="O61">
        <v>1</v>
      </c>
      <c r="P61">
        <v>0</v>
      </c>
      <c r="Q61">
        <v>0</v>
      </c>
      <c r="R61">
        <v>0</v>
      </c>
      <c r="S61">
        <v>0</v>
      </c>
      <c r="T61">
        <v>0</v>
      </c>
      <c r="U61">
        <v>0</v>
      </c>
      <c r="V61">
        <v>0</v>
      </c>
      <c r="W61">
        <v>1</v>
      </c>
      <c r="X61">
        <v>1</v>
      </c>
      <c r="Y61">
        <v>1</v>
      </c>
      <c r="Z61">
        <v>1</v>
      </c>
      <c r="AA61">
        <v>0</v>
      </c>
      <c r="AB61">
        <v>1</v>
      </c>
      <c r="AC61">
        <v>0</v>
      </c>
      <c r="AD61">
        <v>0</v>
      </c>
      <c r="AE61">
        <v>1</v>
      </c>
      <c r="AF61">
        <v>1</v>
      </c>
      <c r="AG61">
        <v>0</v>
      </c>
      <c r="AH61">
        <v>0</v>
      </c>
    </row>
    <row r="62" spans="1:34" x14ac:dyDescent="0.3">
      <c r="A62" s="52">
        <f ca="1">Exceedance!U62</f>
        <v>47908</v>
      </c>
      <c r="B62" s="1">
        <v>0</v>
      </c>
      <c r="C62" s="1">
        <v>1</v>
      </c>
      <c r="D62" s="1">
        <v>0</v>
      </c>
      <c r="E62">
        <v>0</v>
      </c>
      <c r="F62">
        <v>0</v>
      </c>
      <c r="G62">
        <v>0</v>
      </c>
      <c r="H62">
        <v>0</v>
      </c>
      <c r="I62">
        <v>0</v>
      </c>
      <c r="J62">
        <v>0</v>
      </c>
      <c r="K62">
        <v>0</v>
      </c>
      <c r="L62">
        <v>1</v>
      </c>
      <c r="M62">
        <v>1</v>
      </c>
      <c r="N62">
        <v>1</v>
      </c>
      <c r="O62">
        <v>1</v>
      </c>
      <c r="P62">
        <v>0</v>
      </c>
      <c r="Q62">
        <v>0</v>
      </c>
      <c r="R62">
        <v>0</v>
      </c>
      <c r="S62">
        <v>0</v>
      </c>
      <c r="T62">
        <v>0</v>
      </c>
      <c r="U62">
        <v>0</v>
      </c>
      <c r="V62">
        <v>0</v>
      </c>
      <c r="W62">
        <v>1</v>
      </c>
      <c r="X62">
        <v>1</v>
      </c>
      <c r="Y62">
        <v>1</v>
      </c>
      <c r="Z62">
        <v>1</v>
      </c>
      <c r="AA62">
        <v>0</v>
      </c>
      <c r="AB62">
        <v>1</v>
      </c>
      <c r="AC62">
        <v>0</v>
      </c>
      <c r="AD62">
        <v>0</v>
      </c>
      <c r="AE62">
        <v>1</v>
      </c>
      <c r="AF62">
        <v>1</v>
      </c>
      <c r="AG62">
        <v>0</v>
      </c>
      <c r="AH62">
        <v>0</v>
      </c>
    </row>
    <row r="63" spans="1:34" x14ac:dyDescent="0.3">
      <c r="A63" s="52">
        <f ca="1">Exceedance!U63</f>
        <v>47939</v>
      </c>
      <c r="B63" s="1">
        <v>0</v>
      </c>
      <c r="C63" s="1">
        <v>1</v>
      </c>
      <c r="D63" s="1">
        <v>0</v>
      </c>
      <c r="E63">
        <v>0</v>
      </c>
      <c r="F63">
        <v>0</v>
      </c>
      <c r="G63">
        <v>0</v>
      </c>
      <c r="H63">
        <v>0</v>
      </c>
      <c r="I63">
        <v>0</v>
      </c>
      <c r="J63">
        <v>0</v>
      </c>
      <c r="K63">
        <v>0</v>
      </c>
      <c r="L63">
        <v>1</v>
      </c>
      <c r="M63">
        <v>1</v>
      </c>
      <c r="N63">
        <v>1</v>
      </c>
      <c r="O63">
        <v>1</v>
      </c>
      <c r="P63">
        <v>0</v>
      </c>
      <c r="Q63">
        <v>0</v>
      </c>
      <c r="R63">
        <v>0</v>
      </c>
      <c r="S63">
        <v>0</v>
      </c>
      <c r="T63">
        <v>0</v>
      </c>
      <c r="U63">
        <v>0</v>
      </c>
      <c r="V63">
        <v>0</v>
      </c>
      <c r="W63">
        <v>1</v>
      </c>
      <c r="X63">
        <v>1</v>
      </c>
      <c r="Y63">
        <v>1</v>
      </c>
      <c r="Z63">
        <v>1</v>
      </c>
      <c r="AA63">
        <v>0</v>
      </c>
      <c r="AB63">
        <v>1</v>
      </c>
      <c r="AC63">
        <v>0</v>
      </c>
      <c r="AD63">
        <v>0</v>
      </c>
      <c r="AE63">
        <v>1</v>
      </c>
      <c r="AF63">
        <v>1</v>
      </c>
      <c r="AG63">
        <v>0</v>
      </c>
      <c r="AH63">
        <v>0</v>
      </c>
    </row>
    <row r="64" spans="1:34" x14ac:dyDescent="0.3">
      <c r="A64" s="52">
        <f ca="1">Exceedance!U64</f>
        <v>47969</v>
      </c>
      <c r="B64" s="1">
        <v>0</v>
      </c>
      <c r="C64" s="1">
        <v>1</v>
      </c>
      <c r="D64" s="1">
        <v>0</v>
      </c>
      <c r="E64">
        <v>0</v>
      </c>
      <c r="F64">
        <v>0</v>
      </c>
      <c r="G64">
        <v>0</v>
      </c>
      <c r="H64">
        <v>0</v>
      </c>
      <c r="I64">
        <v>0</v>
      </c>
      <c r="J64">
        <v>0</v>
      </c>
      <c r="K64">
        <v>0</v>
      </c>
      <c r="L64">
        <v>1</v>
      </c>
      <c r="M64">
        <v>1</v>
      </c>
      <c r="N64">
        <v>1</v>
      </c>
      <c r="O64">
        <v>0</v>
      </c>
      <c r="P64">
        <v>0</v>
      </c>
      <c r="Q64">
        <v>0</v>
      </c>
      <c r="R64">
        <v>0</v>
      </c>
      <c r="S64">
        <v>0</v>
      </c>
      <c r="T64">
        <v>0</v>
      </c>
      <c r="U64">
        <v>0</v>
      </c>
      <c r="V64">
        <v>0</v>
      </c>
      <c r="W64">
        <v>1</v>
      </c>
      <c r="X64">
        <v>1</v>
      </c>
      <c r="Y64">
        <v>1</v>
      </c>
      <c r="Z64">
        <v>0</v>
      </c>
      <c r="AA64">
        <v>0</v>
      </c>
      <c r="AB64">
        <v>0</v>
      </c>
      <c r="AC64">
        <v>0</v>
      </c>
      <c r="AD64">
        <v>0</v>
      </c>
      <c r="AE64">
        <v>1</v>
      </c>
      <c r="AF64">
        <v>0</v>
      </c>
      <c r="AG64">
        <v>0</v>
      </c>
      <c r="AH64">
        <v>0</v>
      </c>
    </row>
    <row r="65" spans="1:34" x14ac:dyDescent="0.3">
      <c r="A65" s="52">
        <f ca="1">Exceedance!U65</f>
        <v>48000</v>
      </c>
      <c r="B65" s="1">
        <v>0</v>
      </c>
      <c r="C65" s="1">
        <v>0</v>
      </c>
      <c r="D65" s="1">
        <v>0</v>
      </c>
      <c r="E65">
        <v>0</v>
      </c>
      <c r="F65">
        <v>0</v>
      </c>
      <c r="G65">
        <v>0</v>
      </c>
      <c r="H65">
        <v>0</v>
      </c>
      <c r="I65">
        <v>0</v>
      </c>
      <c r="J65">
        <v>0</v>
      </c>
      <c r="K65">
        <v>1</v>
      </c>
      <c r="L65">
        <v>1</v>
      </c>
      <c r="M65">
        <v>1</v>
      </c>
      <c r="N65">
        <v>0</v>
      </c>
      <c r="O65">
        <v>0</v>
      </c>
      <c r="P65">
        <v>0</v>
      </c>
      <c r="Q65">
        <v>0</v>
      </c>
      <c r="R65">
        <v>0</v>
      </c>
      <c r="S65">
        <v>0</v>
      </c>
      <c r="T65">
        <v>0</v>
      </c>
      <c r="U65">
        <v>0</v>
      </c>
      <c r="V65">
        <v>0</v>
      </c>
      <c r="W65">
        <v>0</v>
      </c>
      <c r="X65">
        <v>0</v>
      </c>
      <c r="Y65">
        <v>1</v>
      </c>
      <c r="Z65">
        <v>0</v>
      </c>
      <c r="AA65">
        <v>0</v>
      </c>
      <c r="AB65">
        <v>0</v>
      </c>
      <c r="AC65">
        <v>0</v>
      </c>
      <c r="AD65">
        <v>0</v>
      </c>
      <c r="AE65">
        <v>1</v>
      </c>
      <c r="AF65">
        <v>0</v>
      </c>
      <c r="AG65">
        <v>0</v>
      </c>
      <c r="AH65">
        <v>0</v>
      </c>
    </row>
    <row r="66" spans="1:34" x14ac:dyDescent="0.3">
      <c r="A66" s="52">
        <f ca="1">Exceedance!U66</f>
        <v>48030</v>
      </c>
      <c r="B66" s="1">
        <v>0</v>
      </c>
      <c r="C66" s="1">
        <v>0</v>
      </c>
      <c r="D66" s="1">
        <v>0</v>
      </c>
      <c r="E66">
        <v>0</v>
      </c>
      <c r="F66">
        <v>0</v>
      </c>
      <c r="G66">
        <v>0</v>
      </c>
      <c r="H66">
        <v>0</v>
      </c>
      <c r="I66">
        <v>0</v>
      </c>
      <c r="J66">
        <v>0</v>
      </c>
      <c r="K66">
        <v>1</v>
      </c>
      <c r="L66">
        <v>1</v>
      </c>
      <c r="M66">
        <v>1</v>
      </c>
      <c r="N66">
        <v>0</v>
      </c>
      <c r="O66">
        <v>0</v>
      </c>
      <c r="P66">
        <v>0</v>
      </c>
      <c r="Q66">
        <v>0</v>
      </c>
      <c r="R66">
        <v>0</v>
      </c>
      <c r="S66">
        <v>0</v>
      </c>
      <c r="T66">
        <v>0</v>
      </c>
      <c r="U66">
        <v>0</v>
      </c>
      <c r="V66">
        <v>0</v>
      </c>
      <c r="W66">
        <v>0</v>
      </c>
      <c r="X66">
        <v>0</v>
      </c>
      <c r="Y66">
        <v>1</v>
      </c>
      <c r="Z66">
        <v>0</v>
      </c>
      <c r="AA66">
        <v>0</v>
      </c>
      <c r="AB66">
        <v>0</v>
      </c>
      <c r="AC66">
        <v>0</v>
      </c>
      <c r="AD66">
        <v>0</v>
      </c>
      <c r="AE66">
        <v>1</v>
      </c>
      <c r="AF66">
        <v>0</v>
      </c>
      <c r="AG66">
        <v>0</v>
      </c>
      <c r="AH66">
        <v>0</v>
      </c>
    </row>
    <row r="67" spans="1:34" x14ac:dyDescent="0.3">
      <c r="A67" s="52">
        <f ca="1">Exceedance!U67</f>
        <v>48061</v>
      </c>
      <c r="B67" s="1">
        <v>0</v>
      </c>
      <c r="C67" s="1">
        <v>0</v>
      </c>
      <c r="D67" s="1">
        <v>0</v>
      </c>
      <c r="E67">
        <v>0</v>
      </c>
      <c r="F67">
        <v>0</v>
      </c>
      <c r="G67">
        <v>0</v>
      </c>
      <c r="H67">
        <v>0</v>
      </c>
      <c r="I67">
        <v>0</v>
      </c>
      <c r="J67">
        <v>0</v>
      </c>
      <c r="K67">
        <v>1</v>
      </c>
      <c r="L67">
        <v>1</v>
      </c>
      <c r="M67">
        <v>1</v>
      </c>
      <c r="N67">
        <v>0</v>
      </c>
      <c r="O67">
        <v>0</v>
      </c>
      <c r="P67">
        <v>0</v>
      </c>
      <c r="Q67">
        <v>0</v>
      </c>
      <c r="R67">
        <v>0</v>
      </c>
      <c r="S67">
        <v>0</v>
      </c>
      <c r="T67">
        <v>0</v>
      </c>
      <c r="U67">
        <v>0</v>
      </c>
      <c r="V67">
        <v>0</v>
      </c>
      <c r="W67">
        <v>0</v>
      </c>
      <c r="X67">
        <v>0</v>
      </c>
      <c r="Y67">
        <v>1</v>
      </c>
      <c r="Z67">
        <v>0</v>
      </c>
      <c r="AA67">
        <v>0</v>
      </c>
      <c r="AB67">
        <v>0</v>
      </c>
      <c r="AC67">
        <v>0</v>
      </c>
      <c r="AD67">
        <v>0</v>
      </c>
      <c r="AE67">
        <v>1</v>
      </c>
      <c r="AF67">
        <v>0</v>
      </c>
      <c r="AG67">
        <v>0</v>
      </c>
      <c r="AH67">
        <v>0</v>
      </c>
    </row>
    <row r="68" spans="1:34" x14ac:dyDescent="0.3">
      <c r="A68" s="52">
        <f ca="1">Exceedance!U68</f>
        <v>48092</v>
      </c>
      <c r="B68" s="1">
        <v>0</v>
      </c>
      <c r="C68" s="1">
        <v>0</v>
      </c>
      <c r="D68" s="1">
        <v>0</v>
      </c>
      <c r="E68">
        <v>0</v>
      </c>
      <c r="F68">
        <v>0</v>
      </c>
      <c r="G68">
        <v>0</v>
      </c>
      <c r="H68">
        <v>0</v>
      </c>
      <c r="I68">
        <v>0</v>
      </c>
      <c r="J68">
        <v>0</v>
      </c>
      <c r="K68">
        <v>1</v>
      </c>
      <c r="L68">
        <v>1</v>
      </c>
      <c r="M68">
        <v>1</v>
      </c>
      <c r="N68">
        <v>0</v>
      </c>
      <c r="O68">
        <v>0</v>
      </c>
      <c r="P68">
        <v>0</v>
      </c>
      <c r="Q68">
        <v>0</v>
      </c>
      <c r="R68">
        <v>0</v>
      </c>
      <c r="S68">
        <v>0</v>
      </c>
      <c r="T68">
        <v>0</v>
      </c>
      <c r="U68">
        <v>0</v>
      </c>
      <c r="V68">
        <v>0</v>
      </c>
      <c r="W68">
        <v>0</v>
      </c>
      <c r="X68">
        <v>1</v>
      </c>
      <c r="Y68">
        <v>1</v>
      </c>
      <c r="Z68">
        <v>0</v>
      </c>
      <c r="AA68">
        <v>0</v>
      </c>
      <c r="AB68">
        <v>0</v>
      </c>
      <c r="AC68">
        <v>0</v>
      </c>
      <c r="AD68">
        <v>0</v>
      </c>
      <c r="AE68">
        <v>1</v>
      </c>
      <c r="AF68">
        <v>0</v>
      </c>
      <c r="AG68">
        <v>0</v>
      </c>
      <c r="AH68">
        <v>0</v>
      </c>
    </row>
    <row r="69" spans="1:34" x14ac:dyDescent="0.3">
      <c r="A69" s="52" t="str">
        <f ca="1">Exceedance!U69</f>
        <v/>
      </c>
      <c r="B69" s="1"/>
      <c r="C69" s="1"/>
      <c r="D69" s="1"/>
    </row>
    <row r="70" spans="1:34" x14ac:dyDescent="0.3">
      <c r="A70" s="52" t="str">
        <f ca="1">Exceedance!U70</f>
        <v/>
      </c>
      <c r="B70" s="1"/>
      <c r="C70" s="1"/>
      <c r="D70" s="1"/>
    </row>
    <row r="71" spans="1:34" x14ac:dyDescent="0.3">
      <c r="A71" s="52" t="str">
        <f ca="1">Exceedance!U71</f>
        <v/>
      </c>
      <c r="B71" s="1"/>
      <c r="C71" s="1"/>
      <c r="D71" s="1"/>
    </row>
    <row r="72" spans="1:34" x14ac:dyDescent="0.3">
      <c r="A72" s="52" t="str">
        <f ca="1">Exceedance!U72</f>
        <v/>
      </c>
      <c r="B72" s="1"/>
      <c r="C72" s="1"/>
      <c r="D72" s="1"/>
    </row>
    <row r="73" spans="1:34" x14ac:dyDescent="0.3">
      <c r="A73" s="52" t="str">
        <f ca="1">Exceedance!U73</f>
        <v/>
      </c>
      <c r="B73" s="1"/>
      <c r="C73" s="1"/>
      <c r="D73" s="1"/>
    </row>
    <row r="74" spans="1:34" x14ac:dyDescent="0.3">
      <c r="A74" s="52" t="str">
        <f ca="1">Exceedance!U74</f>
        <v/>
      </c>
      <c r="B74" s="1"/>
      <c r="C74" s="1"/>
      <c r="D74" s="1"/>
    </row>
    <row r="75" spans="1:34" x14ac:dyDescent="0.3">
      <c r="A75" s="52" t="str">
        <f ca="1">Exceedance!U75</f>
        <v/>
      </c>
      <c r="B75" s="1"/>
      <c r="C75" s="1"/>
      <c r="D75" s="1"/>
    </row>
    <row r="76" spans="1:34" x14ac:dyDescent="0.3">
      <c r="A76" s="52" t="str">
        <f ca="1">Exceedance!U76</f>
        <v/>
      </c>
      <c r="B76" s="1"/>
      <c r="C76" s="1"/>
      <c r="D76" s="1"/>
    </row>
    <row r="77" spans="1:34" x14ac:dyDescent="0.3">
      <c r="A77" s="52" t="str">
        <f ca="1">Exceedance!U77</f>
        <v/>
      </c>
      <c r="B77" s="1"/>
      <c r="C77" s="1"/>
      <c r="D77" s="1"/>
    </row>
    <row r="78" spans="1:34" x14ac:dyDescent="0.3">
      <c r="A78" s="52" t="str">
        <f ca="1">Exceedance!U78</f>
        <v/>
      </c>
      <c r="B78" s="1"/>
      <c r="C78" s="1"/>
      <c r="D78" s="1"/>
    </row>
    <row r="79" spans="1:34" x14ac:dyDescent="0.3">
      <c r="A79" s="52" t="str">
        <f ca="1">Exceedance!U79</f>
        <v/>
      </c>
      <c r="B79" s="1"/>
      <c r="C79" s="1"/>
      <c r="D79" s="1"/>
    </row>
    <row r="80" spans="1:34" x14ac:dyDescent="0.3">
      <c r="A80" s="52" t="str">
        <f ca="1">Exceedance!U80</f>
        <v/>
      </c>
      <c r="B80" s="1"/>
      <c r="C80" s="1"/>
      <c r="D80" s="1"/>
    </row>
    <row r="81" spans="1:4" x14ac:dyDescent="0.3">
      <c r="A81" s="52" t="str">
        <f ca="1">Exceedance!U81</f>
        <v/>
      </c>
      <c r="B81" s="1"/>
      <c r="C81" s="1"/>
      <c r="D81" s="1"/>
    </row>
    <row r="82" spans="1:4" x14ac:dyDescent="0.3">
      <c r="A82" s="52" t="str">
        <f ca="1">Exceedance!U82</f>
        <v/>
      </c>
      <c r="B82" s="1"/>
      <c r="C82" s="1"/>
      <c r="D82" s="1"/>
    </row>
    <row r="83" spans="1:4" x14ac:dyDescent="0.3">
      <c r="A83" s="52" t="str">
        <f ca="1">Exceedance!U83</f>
        <v/>
      </c>
      <c r="B83" s="1"/>
      <c r="C83" s="1"/>
      <c r="D83" s="1"/>
    </row>
    <row r="84" spans="1:4" x14ac:dyDescent="0.3">
      <c r="A84" s="52" t="str">
        <f ca="1">Exceedance!U84</f>
        <v/>
      </c>
      <c r="B84" s="1"/>
      <c r="C84" s="1"/>
      <c r="D84" s="1"/>
    </row>
    <row r="85" spans="1:4" x14ac:dyDescent="0.3">
      <c r="A85" s="52" t="str">
        <f ca="1">Exceedance!U85</f>
        <v/>
      </c>
      <c r="B85" s="1"/>
      <c r="C85" s="1"/>
      <c r="D85" s="1"/>
    </row>
    <row r="86" spans="1:4" x14ac:dyDescent="0.3">
      <c r="A86" s="52" t="str">
        <f ca="1">Exceedance!U86</f>
        <v/>
      </c>
      <c r="B86" s="1"/>
      <c r="C86" s="1"/>
      <c r="D86" s="1"/>
    </row>
    <row r="87" spans="1:4" x14ac:dyDescent="0.3">
      <c r="A87" s="52" t="str">
        <f ca="1">Exceedance!U87</f>
        <v/>
      </c>
      <c r="B87" s="1"/>
      <c r="C87" s="1"/>
      <c r="D87" s="1"/>
    </row>
    <row r="88" spans="1:4" x14ac:dyDescent="0.3">
      <c r="A88" s="52" t="str">
        <f ca="1">Exceedance!U88</f>
        <v/>
      </c>
      <c r="B88" s="1"/>
      <c r="C88" s="1"/>
      <c r="D88" s="1"/>
    </row>
    <row r="89" spans="1:4" x14ac:dyDescent="0.3">
      <c r="A89" s="52" t="str">
        <f ca="1">Exceedance!U89</f>
        <v/>
      </c>
      <c r="B89" s="1"/>
      <c r="C89" s="1"/>
      <c r="D89" s="1"/>
    </row>
    <row r="90" spans="1:4" x14ac:dyDescent="0.3">
      <c r="A90" s="52" t="str">
        <f ca="1">Exceedance!U90</f>
        <v/>
      </c>
      <c r="B90" s="1"/>
      <c r="C90" s="1"/>
      <c r="D90" s="1"/>
    </row>
    <row r="91" spans="1:4" x14ac:dyDescent="0.3">
      <c r="A91" s="52" t="str">
        <f ca="1">Exceedance!U91</f>
        <v/>
      </c>
      <c r="B91" s="1"/>
      <c r="C91" s="1"/>
      <c r="D91" s="1"/>
    </row>
    <row r="92" spans="1:4" x14ac:dyDescent="0.3">
      <c r="A92" s="52" t="str">
        <f ca="1">Exceedance!U92</f>
        <v/>
      </c>
      <c r="B92" s="1"/>
      <c r="C92" s="1"/>
      <c r="D92" s="1"/>
    </row>
    <row r="93" spans="1:4" x14ac:dyDescent="0.3">
      <c r="A93" s="52" t="str">
        <f ca="1">Exceedance!U93</f>
        <v/>
      </c>
      <c r="B93" s="1"/>
      <c r="C93" s="1"/>
      <c r="D93" s="1"/>
    </row>
    <row r="94" spans="1:4" x14ac:dyDescent="0.3">
      <c r="A94" s="52" t="str">
        <f ca="1">Exceedance!U94</f>
        <v/>
      </c>
      <c r="B94" s="1"/>
      <c r="C94" s="1"/>
      <c r="D94" s="1"/>
    </row>
    <row r="95" spans="1:4" x14ac:dyDescent="0.3">
      <c r="A95" s="52" t="str">
        <f ca="1">Exceedance!U95</f>
        <v/>
      </c>
      <c r="B95" s="1"/>
      <c r="C95" s="1"/>
      <c r="D95" s="1"/>
    </row>
    <row r="96" spans="1:4" x14ac:dyDescent="0.3">
      <c r="A96" s="52" t="str">
        <f ca="1">Exceedance!U96</f>
        <v/>
      </c>
      <c r="B96" s="1"/>
      <c r="C96" s="1"/>
      <c r="D96" s="1"/>
    </row>
    <row r="97" spans="1:4" x14ac:dyDescent="0.3">
      <c r="A97" s="52" t="str">
        <f ca="1">Exceedance!U97</f>
        <v/>
      </c>
      <c r="B97" s="1"/>
      <c r="C97" s="1"/>
      <c r="D97" s="1"/>
    </row>
    <row r="98" spans="1:4" x14ac:dyDescent="0.3">
      <c r="A98" s="52" t="str">
        <f ca="1">Exceedance!U98</f>
        <v/>
      </c>
      <c r="B98" s="1"/>
      <c r="C98" s="1"/>
      <c r="D98" s="1"/>
    </row>
    <row r="99" spans="1:4" x14ac:dyDescent="0.3">
      <c r="A99" s="52" t="str">
        <f ca="1">Exceedance!U99</f>
        <v/>
      </c>
      <c r="B99" s="1"/>
      <c r="C99" s="1"/>
      <c r="D99" s="1"/>
    </row>
    <row r="100" spans="1:4" x14ac:dyDescent="0.3">
      <c r="A100" s="52"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E1:AE1"/>
  </mergeCells>
  <pageMargins left="0.7" right="0.7" top="0.75" bottom="0.75" header="0.3" footer="0.3"/>
  <pageSetup orientation="portrait" horizontalDpi="4294967295" verticalDpi="4294967295"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B00-000000000000}">
  <sheetPr codeName="Sheet119">
    <tabColor theme="3" tint="0.79998168889431442"/>
  </sheetPr>
  <dimension ref="A1:AH175"/>
  <sheetViews>
    <sheetView workbookViewId="0">
      <selection activeCell="B4" sqref="B4:AQ175"/>
    </sheetView>
  </sheetViews>
  <sheetFormatPr defaultColWidth="9.44140625" defaultRowHeight="14.4" x14ac:dyDescent="0.3"/>
  <cols>
    <col min="1" max="1" width="14.44140625" style="78" bestFit="1" customWidth="1"/>
    <col min="2" max="4" width="9.44140625" style="185"/>
  </cols>
  <sheetData>
    <row r="1" spans="1:34" s="78" customFormat="1" x14ac:dyDescent="0.3">
      <c r="A1" s="50"/>
      <c r="B1" s="78" t="s">
        <v>779</v>
      </c>
      <c r="E1" s="854" t="s">
        <v>779</v>
      </c>
      <c r="F1" s="854"/>
      <c r="G1" s="854"/>
      <c r="H1" s="854"/>
      <c r="I1" s="854"/>
      <c r="J1" s="854"/>
      <c r="K1" s="854"/>
      <c r="L1" s="854"/>
      <c r="M1" s="854"/>
      <c r="N1" s="854"/>
      <c r="O1" s="854"/>
      <c r="P1" s="854"/>
      <c r="Q1" s="854"/>
      <c r="R1" s="854"/>
      <c r="S1" s="854"/>
      <c r="T1" s="854"/>
      <c r="U1" s="854"/>
      <c r="V1" s="854"/>
      <c r="W1" s="854"/>
      <c r="X1" s="854"/>
      <c r="Y1" s="854"/>
      <c r="Z1" s="854"/>
      <c r="AA1" s="854"/>
      <c r="AB1" s="854"/>
      <c r="AC1" s="854"/>
      <c r="AD1" s="854"/>
      <c r="AE1" s="854"/>
    </row>
    <row r="2" spans="1:34" s="78" customFormat="1" x14ac:dyDescent="0.3">
      <c r="A2" s="50"/>
      <c r="B2" s="78" t="s">
        <v>288</v>
      </c>
      <c r="C2" s="78" t="s">
        <v>287</v>
      </c>
      <c r="D2" s="78" t="s">
        <v>289</v>
      </c>
      <c r="E2" s="78">
        <v>1991</v>
      </c>
      <c r="F2" s="78">
        <v>1992</v>
      </c>
      <c r="G2" s="78">
        <v>1993</v>
      </c>
      <c r="H2" s="78">
        <v>1994</v>
      </c>
      <c r="I2" s="78">
        <v>1995</v>
      </c>
      <c r="J2" s="78">
        <v>1996</v>
      </c>
      <c r="K2" s="78">
        <v>1997</v>
      </c>
      <c r="L2" s="78">
        <v>1998</v>
      </c>
      <c r="M2" s="78">
        <v>1999</v>
      </c>
      <c r="N2" s="78">
        <v>2000</v>
      </c>
      <c r="O2" s="78">
        <v>2001</v>
      </c>
      <c r="P2" s="78">
        <v>2002</v>
      </c>
      <c r="Q2" s="78">
        <v>2003</v>
      </c>
      <c r="R2" s="78">
        <v>2004</v>
      </c>
      <c r="S2" s="78">
        <v>2005</v>
      </c>
      <c r="T2" s="78">
        <v>2006</v>
      </c>
      <c r="U2" s="78">
        <v>2007</v>
      </c>
      <c r="V2" s="78">
        <v>2008</v>
      </c>
      <c r="W2" s="78">
        <v>2009</v>
      </c>
      <c r="X2" s="78">
        <v>2010</v>
      </c>
      <c r="Y2" s="78">
        <v>2011</v>
      </c>
      <c r="Z2" s="78">
        <v>2012</v>
      </c>
      <c r="AA2" s="78">
        <v>2013</v>
      </c>
      <c r="AB2" s="78">
        <v>2014</v>
      </c>
      <c r="AC2" s="78">
        <v>2015</v>
      </c>
      <c r="AD2" s="78">
        <v>2016</v>
      </c>
      <c r="AE2" s="78">
        <v>2017</v>
      </c>
      <c r="AF2" s="78">
        <v>2018</v>
      </c>
      <c r="AG2" s="78">
        <v>2019</v>
      </c>
      <c r="AH2" s="78">
        <v>2020</v>
      </c>
    </row>
    <row r="3" spans="1:34" s="53" customFormat="1" x14ac:dyDescent="0.3">
      <c r="A3" s="51"/>
      <c r="B3" s="53" t="s">
        <v>323</v>
      </c>
      <c r="C3" s="53" t="s">
        <v>324</v>
      </c>
      <c r="D3" s="53" t="s">
        <v>325</v>
      </c>
      <c r="E3" s="53" t="s">
        <v>326</v>
      </c>
      <c r="F3" s="53" t="s">
        <v>327</v>
      </c>
      <c r="G3" s="53" t="s">
        <v>328</v>
      </c>
      <c r="H3" s="53" t="s">
        <v>329</v>
      </c>
      <c r="I3" s="53" t="s">
        <v>330</v>
      </c>
      <c r="J3" s="53" t="s">
        <v>331</v>
      </c>
      <c r="K3" s="53" t="s">
        <v>332</v>
      </c>
      <c r="L3" s="53" t="s">
        <v>333</v>
      </c>
      <c r="M3" s="53" t="s">
        <v>334</v>
      </c>
      <c r="N3" s="53" t="s">
        <v>335</v>
      </c>
      <c r="O3" s="53" t="s">
        <v>336</v>
      </c>
      <c r="P3" s="53" t="s">
        <v>337</v>
      </c>
      <c r="Q3" s="53" t="s">
        <v>338</v>
      </c>
      <c r="R3" s="53" t="s">
        <v>339</v>
      </c>
      <c r="S3" s="53" t="s">
        <v>340</v>
      </c>
      <c r="T3" s="53" t="s">
        <v>341</v>
      </c>
      <c r="U3" s="53" t="s">
        <v>342</v>
      </c>
      <c r="V3" s="53" t="s">
        <v>343</v>
      </c>
      <c r="W3" s="53" t="s">
        <v>344</v>
      </c>
      <c r="X3" s="53" t="s">
        <v>345</v>
      </c>
      <c r="Y3" s="53" t="s">
        <v>346</v>
      </c>
      <c r="Z3" s="53" t="s">
        <v>347</v>
      </c>
      <c r="AA3" s="53" t="s">
        <v>348</v>
      </c>
      <c r="AB3" s="53" t="s">
        <v>349</v>
      </c>
      <c r="AC3" s="53" t="s">
        <v>350</v>
      </c>
      <c r="AD3" s="53" t="s">
        <v>351</v>
      </c>
      <c r="AE3" s="53" t="s">
        <v>352</v>
      </c>
      <c r="AF3" s="53" t="s">
        <v>353</v>
      </c>
      <c r="AG3" s="53" t="s">
        <v>354</v>
      </c>
      <c r="AH3" s="53" t="s">
        <v>355</v>
      </c>
    </row>
    <row r="4" spans="1:34" x14ac:dyDescent="0.3">
      <c r="A4" s="681">
        <f ca="1">DATE(LOOKUP(Comparison!$D$3,TimestepID,StartYear),1,1)</f>
        <v>46023</v>
      </c>
      <c r="B4" s="1">
        <v>1</v>
      </c>
      <c r="C4" s="1">
        <v>1</v>
      </c>
      <c r="D4" s="1">
        <v>1</v>
      </c>
      <c r="E4">
        <v>1</v>
      </c>
      <c r="F4">
        <v>1</v>
      </c>
      <c r="G4">
        <v>1</v>
      </c>
      <c r="H4">
        <v>1</v>
      </c>
      <c r="I4">
        <v>1</v>
      </c>
      <c r="J4">
        <v>1</v>
      </c>
      <c r="K4">
        <v>1</v>
      </c>
      <c r="L4">
        <v>1</v>
      </c>
      <c r="M4">
        <v>1</v>
      </c>
      <c r="N4">
        <v>1</v>
      </c>
      <c r="O4">
        <v>1</v>
      </c>
      <c r="P4">
        <v>1</v>
      </c>
      <c r="Q4">
        <v>1</v>
      </c>
      <c r="R4">
        <v>1</v>
      </c>
      <c r="S4">
        <v>1</v>
      </c>
      <c r="T4">
        <v>1</v>
      </c>
      <c r="U4">
        <v>1</v>
      </c>
      <c r="V4">
        <v>1</v>
      </c>
      <c r="W4">
        <v>1</v>
      </c>
      <c r="X4">
        <v>1</v>
      </c>
      <c r="Y4">
        <v>1</v>
      </c>
      <c r="Z4">
        <v>1</v>
      </c>
      <c r="AA4">
        <v>1</v>
      </c>
      <c r="AB4">
        <v>1</v>
      </c>
      <c r="AC4">
        <v>1</v>
      </c>
      <c r="AD4">
        <v>1</v>
      </c>
      <c r="AE4">
        <v>1</v>
      </c>
      <c r="AF4">
        <v>1</v>
      </c>
      <c r="AG4">
        <v>1</v>
      </c>
      <c r="AH4">
        <v>1</v>
      </c>
    </row>
    <row r="5" spans="1:34" x14ac:dyDescent="0.3">
      <c r="A5" s="681">
        <f ca="1">IF(EDATE($A$4,12)&lt;=EDATE(DATE(LOOKUP(Comparison!$D$3,TimestepID,StartYear),1,1),(LOOKUP(Comparison!$B$6,TimestepID,Duration)-1)),EDATE(A4,12),"")</f>
        <v>46388</v>
      </c>
      <c r="B5" s="1">
        <v>1</v>
      </c>
      <c r="C5" s="1">
        <v>1</v>
      </c>
      <c r="D5" s="1">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row>
    <row r="6" spans="1:34" x14ac:dyDescent="0.3">
      <c r="A6" s="681">
        <f ca="1">IF(EDATE($A$4,24)&lt;=EDATE(DATE(LOOKUP(Comparison!$D$3,TimestepID,StartYear),12,31),(LOOKUP(Comparison!$B$6,TimestepID,Duration)-1)),EDATE(A5,12),"")</f>
        <v>46753</v>
      </c>
      <c r="B6" s="1">
        <v>0</v>
      </c>
      <c r="C6" s="1">
        <v>1</v>
      </c>
      <c r="D6" s="1">
        <v>1</v>
      </c>
      <c r="E6">
        <v>1</v>
      </c>
      <c r="F6">
        <v>0</v>
      </c>
      <c r="G6">
        <v>1</v>
      </c>
      <c r="H6">
        <v>0</v>
      </c>
      <c r="I6">
        <v>0</v>
      </c>
      <c r="J6">
        <v>0</v>
      </c>
      <c r="K6">
        <v>1</v>
      </c>
      <c r="L6">
        <v>1</v>
      </c>
      <c r="M6">
        <v>1</v>
      </c>
      <c r="N6">
        <v>1</v>
      </c>
      <c r="O6">
        <v>1</v>
      </c>
      <c r="P6">
        <v>1</v>
      </c>
      <c r="Q6">
        <v>1</v>
      </c>
      <c r="R6">
        <v>0</v>
      </c>
      <c r="S6">
        <v>1</v>
      </c>
      <c r="T6">
        <v>1</v>
      </c>
      <c r="U6">
        <v>1</v>
      </c>
      <c r="V6">
        <v>1</v>
      </c>
      <c r="W6">
        <v>1</v>
      </c>
      <c r="X6">
        <v>0</v>
      </c>
      <c r="Y6">
        <v>1</v>
      </c>
      <c r="Z6">
        <v>1</v>
      </c>
      <c r="AA6">
        <v>1</v>
      </c>
      <c r="AB6">
        <v>1</v>
      </c>
      <c r="AC6">
        <v>1</v>
      </c>
      <c r="AD6">
        <v>1</v>
      </c>
      <c r="AE6">
        <v>1</v>
      </c>
      <c r="AF6">
        <v>0</v>
      </c>
      <c r="AG6">
        <v>1</v>
      </c>
      <c r="AH6">
        <v>1</v>
      </c>
    </row>
    <row r="7" spans="1:34" x14ac:dyDescent="0.3">
      <c r="A7" s="681">
        <f ca="1">IF(EDATE($A$4,36)&lt;=EDATE(DATE(LOOKUP(Comparison!$D$3,TimestepID,StartYear),1,1),(LOOKUP(Comparison!$B$6,TimestepID,Duration)-1)),EDATE(A6,12),"")</f>
        <v>47119</v>
      </c>
      <c r="B7" s="1">
        <v>0</v>
      </c>
      <c r="C7" s="1">
        <v>1</v>
      </c>
      <c r="D7" s="1">
        <v>1</v>
      </c>
      <c r="E7">
        <v>0</v>
      </c>
      <c r="F7">
        <v>0</v>
      </c>
      <c r="G7">
        <v>0</v>
      </c>
      <c r="H7">
        <v>0</v>
      </c>
      <c r="I7">
        <v>0</v>
      </c>
      <c r="J7">
        <v>0</v>
      </c>
      <c r="K7">
        <v>0</v>
      </c>
      <c r="L7">
        <v>1</v>
      </c>
      <c r="M7">
        <v>1</v>
      </c>
      <c r="N7">
        <v>1</v>
      </c>
      <c r="O7">
        <v>1</v>
      </c>
      <c r="P7">
        <v>1</v>
      </c>
      <c r="Q7">
        <v>0</v>
      </c>
      <c r="R7">
        <v>0</v>
      </c>
      <c r="S7">
        <v>1</v>
      </c>
      <c r="T7">
        <v>1</v>
      </c>
      <c r="U7">
        <v>0</v>
      </c>
      <c r="V7">
        <v>1</v>
      </c>
      <c r="W7">
        <v>0</v>
      </c>
      <c r="X7">
        <v>1</v>
      </c>
      <c r="Y7">
        <v>1</v>
      </c>
      <c r="Z7">
        <v>1</v>
      </c>
      <c r="AA7">
        <v>1</v>
      </c>
      <c r="AB7">
        <v>1</v>
      </c>
      <c r="AC7">
        <v>0</v>
      </c>
      <c r="AD7">
        <v>1</v>
      </c>
      <c r="AE7">
        <v>1</v>
      </c>
      <c r="AF7">
        <v>1</v>
      </c>
      <c r="AG7">
        <v>1</v>
      </c>
      <c r="AH7">
        <v>1</v>
      </c>
    </row>
    <row r="8" spans="1:34" x14ac:dyDescent="0.3">
      <c r="A8" s="681">
        <f ca="1">IF(EDATE($A$4,48)&lt;=EDATE(DATE(LOOKUP(Comparison!$D$3,TimestepID,StartYear),1,1),(LOOKUP(Comparison!$B$6,TimestepID,Duration)-1)),EDATE(A7,12),"")</f>
        <v>47484</v>
      </c>
      <c r="B8" s="1">
        <v>0</v>
      </c>
      <c r="C8" s="1">
        <v>1</v>
      </c>
      <c r="D8" s="1">
        <v>1</v>
      </c>
      <c r="E8">
        <v>0</v>
      </c>
      <c r="F8">
        <v>0</v>
      </c>
      <c r="G8">
        <v>0</v>
      </c>
      <c r="H8">
        <v>0</v>
      </c>
      <c r="I8">
        <v>0</v>
      </c>
      <c r="J8">
        <v>0</v>
      </c>
      <c r="K8">
        <v>0</v>
      </c>
      <c r="L8">
        <v>1</v>
      </c>
      <c r="M8">
        <v>1</v>
      </c>
      <c r="N8">
        <v>1</v>
      </c>
      <c r="O8">
        <v>1</v>
      </c>
      <c r="P8">
        <v>0</v>
      </c>
      <c r="Q8">
        <v>0</v>
      </c>
      <c r="R8">
        <v>0</v>
      </c>
      <c r="S8">
        <v>0</v>
      </c>
      <c r="T8">
        <v>0</v>
      </c>
      <c r="U8">
        <v>0</v>
      </c>
      <c r="V8">
        <v>0</v>
      </c>
      <c r="W8">
        <v>0</v>
      </c>
      <c r="X8">
        <v>1</v>
      </c>
      <c r="Y8">
        <v>1</v>
      </c>
      <c r="Z8">
        <v>1</v>
      </c>
      <c r="AA8">
        <v>1</v>
      </c>
      <c r="AB8">
        <v>1</v>
      </c>
      <c r="AC8">
        <v>0</v>
      </c>
      <c r="AD8">
        <v>0</v>
      </c>
      <c r="AE8">
        <v>1</v>
      </c>
      <c r="AF8">
        <v>1</v>
      </c>
      <c r="AG8">
        <v>1</v>
      </c>
      <c r="AH8">
        <v>0</v>
      </c>
    </row>
    <row r="9" spans="1:34" x14ac:dyDescent="0.3">
      <c r="A9" s="681">
        <f ca="1">IF(EDATE($A$4,48)&lt;=EDATE(DATE(LOOKUP(Comparison!$D$3,TimestepID,StartYear),1,1),(LOOKUP(Comparison!$B$6,TimestepID,Duration)-1)),EDATE(A8,12),"")</f>
        <v>47849</v>
      </c>
      <c r="B9" s="1">
        <v>0</v>
      </c>
      <c r="C9" s="1">
        <v>1</v>
      </c>
      <c r="D9" s="1">
        <v>0</v>
      </c>
      <c r="E9">
        <v>0</v>
      </c>
      <c r="F9">
        <v>0</v>
      </c>
      <c r="G9">
        <v>0</v>
      </c>
      <c r="H9">
        <v>0</v>
      </c>
      <c r="I9">
        <v>0</v>
      </c>
      <c r="J9">
        <v>0</v>
      </c>
      <c r="K9">
        <v>1</v>
      </c>
      <c r="L9">
        <v>1</v>
      </c>
      <c r="M9">
        <v>1</v>
      </c>
      <c r="N9">
        <v>1</v>
      </c>
      <c r="O9">
        <v>1</v>
      </c>
      <c r="P9">
        <v>0</v>
      </c>
      <c r="Q9">
        <v>0</v>
      </c>
      <c r="R9">
        <v>0</v>
      </c>
      <c r="S9">
        <v>0</v>
      </c>
      <c r="T9">
        <v>0</v>
      </c>
      <c r="U9">
        <v>0</v>
      </c>
      <c r="V9">
        <v>0</v>
      </c>
      <c r="W9">
        <v>1</v>
      </c>
      <c r="X9">
        <v>1</v>
      </c>
      <c r="Y9">
        <v>1</v>
      </c>
      <c r="Z9">
        <v>1</v>
      </c>
      <c r="AA9">
        <v>0</v>
      </c>
      <c r="AB9">
        <v>1</v>
      </c>
      <c r="AC9">
        <v>0</v>
      </c>
      <c r="AD9">
        <v>0</v>
      </c>
      <c r="AE9">
        <v>1</v>
      </c>
      <c r="AF9">
        <v>1</v>
      </c>
      <c r="AG9">
        <v>0</v>
      </c>
      <c r="AH9">
        <v>0</v>
      </c>
    </row>
    <row r="10" spans="1:34" x14ac:dyDescent="0.3">
      <c r="A10" s="681">
        <f ca="1">IF(EDATE($A$4,48)&lt;=EDATE(DATE(LOOKUP(Comparison!$D$3,TimestepID,StartYear),1,1),(LOOKUP(Comparison!$B$6,TimestepID,Duration)-1)),EDATE(A9,12),"")</f>
        <v>48214</v>
      </c>
      <c r="B10" s="1"/>
      <c r="C10" s="1"/>
      <c r="D10" s="1"/>
    </row>
    <row r="11" spans="1:34" x14ac:dyDescent="0.3">
      <c r="A11" s="681">
        <f ca="1">IF(EDATE($A$4,48)&lt;=EDATE(DATE(LOOKUP(Comparison!$D$3,TimestepID,StartYear),1,1),(LOOKUP(Comparison!$B$6,TimestepID,Duration)-1)),EDATE(A10,12),"")</f>
        <v>48580</v>
      </c>
      <c r="B11" s="1"/>
      <c r="C11" s="1"/>
      <c r="D11" s="1"/>
    </row>
    <row r="12" spans="1:34" x14ac:dyDescent="0.3">
      <c r="A12" s="681">
        <f ca="1">IF(EDATE($A$4,48)&lt;=EDATE(DATE(LOOKUP(Comparison!$D$3,TimestepID,StartYear),1,1),(LOOKUP(Comparison!$B$6,TimestepID,Duration)-1)),EDATE(A11,12),"")</f>
        <v>48945</v>
      </c>
      <c r="B12" s="1"/>
      <c r="C12" s="1"/>
      <c r="D12" s="1"/>
    </row>
    <row r="13" spans="1:34" x14ac:dyDescent="0.3">
      <c r="A13" s="52"/>
      <c r="B13" s="1"/>
      <c r="C13" s="1"/>
      <c r="D13" s="1"/>
    </row>
    <row r="14" spans="1:34" x14ac:dyDescent="0.3">
      <c r="A14" s="52"/>
      <c r="B14" s="1"/>
      <c r="C14" s="1"/>
      <c r="D14" s="1"/>
    </row>
    <row r="15" spans="1:34" x14ac:dyDescent="0.3">
      <c r="A15" s="52"/>
      <c r="B15" s="1"/>
      <c r="C15" s="1"/>
      <c r="D15" s="1"/>
    </row>
    <row r="16" spans="1:34" x14ac:dyDescent="0.3">
      <c r="A16" s="52"/>
      <c r="B16" s="1"/>
      <c r="C16" s="1"/>
      <c r="D16" s="1"/>
    </row>
    <row r="17" spans="1:4" x14ac:dyDescent="0.3">
      <c r="A17" s="52"/>
      <c r="B17" s="1"/>
      <c r="C17" s="1"/>
      <c r="D17" s="1"/>
    </row>
    <row r="18" spans="1:4" x14ac:dyDescent="0.3">
      <c r="A18" s="52"/>
      <c r="B18" s="1"/>
      <c r="C18" s="1"/>
      <c r="D18" s="1"/>
    </row>
    <row r="19" spans="1:4" x14ac:dyDescent="0.3">
      <c r="A19" s="52"/>
      <c r="B19" s="1"/>
      <c r="C19" s="1"/>
      <c r="D19" s="1"/>
    </row>
    <row r="20" spans="1:4" x14ac:dyDescent="0.3">
      <c r="A20" s="52"/>
      <c r="B20" s="1"/>
      <c r="C20" s="1"/>
      <c r="D20" s="1"/>
    </row>
    <row r="21" spans="1:4" x14ac:dyDescent="0.3">
      <c r="A21" s="52"/>
      <c r="B21" s="1"/>
      <c r="C21" s="1"/>
      <c r="D21" s="1"/>
    </row>
    <row r="22" spans="1:4" x14ac:dyDescent="0.3">
      <c r="A22" s="52"/>
      <c r="B22" s="1"/>
      <c r="C22" s="1"/>
      <c r="D22" s="1"/>
    </row>
    <row r="23" spans="1:4" x14ac:dyDescent="0.3">
      <c r="A23" s="52"/>
      <c r="B23" s="1"/>
      <c r="C23" s="1"/>
      <c r="D23" s="1"/>
    </row>
    <row r="24" spans="1:4" x14ac:dyDescent="0.3">
      <c r="A24" s="52"/>
      <c r="B24" s="1"/>
      <c r="C24" s="1"/>
      <c r="D24" s="1"/>
    </row>
    <row r="25" spans="1:4" x14ac:dyDescent="0.3">
      <c r="A25" s="52"/>
      <c r="B25" s="1"/>
      <c r="C25" s="1"/>
      <c r="D25" s="1"/>
    </row>
    <row r="26" spans="1:4" x14ac:dyDescent="0.3">
      <c r="A26" s="52"/>
      <c r="B26" s="1"/>
      <c r="C26" s="1"/>
      <c r="D26" s="1"/>
    </row>
    <row r="27" spans="1:4" x14ac:dyDescent="0.3">
      <c r="A27" s="52"/>
      <c r="B27" s="1"/>
      <c r="C27" s="1"/>
      <c r="D27" s="1"/>
    </row>
    <row r="28" spans="1:4" x14ac:dyDescent="0.3">
      <c r="A28" s="52"/>
      <c r="B28" s="1"/>
      <c r="C28" s="1"/>
      <c r="D28" s="1"/>
    </row>
    <row r="29" spans="1:4" x14ac:dyDescent="0.3">
      <c r="A29" s="52"/>
      <c r="B29" s="1"/>
      <c r="C29" s="1"/>
      <c r="D29" s="1"/>
    </row>
    <row r="30" spans="1:4" x14ac:dyDescent="0.3">
      <c r="A30" s="52"/>
      <c r="B30" s="1"/>
      <c r="C30" s="1"/>
      <c r="D30" s="1"/>
    </row>
    <row r="31" spans="1:4" x14ac:dyDescent="0.3">
      <c r="A31" s="52"/>
      <c r="B31" s="1"/>
      <c r="C31" s="1"/>
      <c r="D31" s="1"/>
    </row>
    <row r="32" spans="1:4" x14ac:dyDescent="0.3">
      <c r="A32" s="52"/>
      <c r="B32" s="1"/>
      <c r="C32" s="1"/>
      <c r="D32" s="1"/>
    </row>
    <row r="33" spans="1:4" x14ac:dyDescent="0.3">
      <c r="A33" s="52"/>
      <c r="B33" s="1"/>
      <c r="C33" s="1"/>
      <c r="D33" s="1"/>
    </row>
    <row r="34" spans="1:4" x14ac:dyDescent="0.3">
      <c r="A34" s="52"/>
      <c r="B34" s="1"/>
      <c r="C34" s="1"/>
      <c r="D34" s="1"/>
    </row>
    <row r="35" spans="1:4" x14ac:dyDescent="0.3">
      <c r="A35" s="52"/>
      <c r="B35" s="1"/>
      <c r="C35" s="1"/>
      <c r="D35" s="1"/>
    </row>
    <row r="36" spans="1:4" x14ac:dyDescent="0.3">
      <c r="A36" s="52"/>
      <c r="B36" s="1"/>
      <c r="C36" s="1"/>
      <c r="D36" s="1"/>
    </row>
    <row r="37" spans="1:4" x14ac:dyDescent="0.3">
      <c r="A37" s="52"/>
      <c r="B37" s="1"/>
      <c r="C37" s="1"/>
      <c r="D37" s="1"/>
    </row>
    <row r="38" spans="1:4" x14ac:dyDescent="0.3">
      <c r="A38" s="52"/>
      <c r="B38" s="1"/>
      <c r="C38" s="1"/>
      <c r="D38" s="1"/>
    </row>
    <row r="39" spans="1:4" x14ac:dyDescent="0.3">
      <c r="A39" s="52"/>
      <c r="B39" s="1"/>
      <c r="C39" s="1"/>
      <c r="D39" s="1"/>
    </row>
    <row r="40" spans="1:4" x14ac:dyDescent="0.3">
      <c r="A40" s="52"/>
      <c r="B40" s="1"/>
      <c r="C40" s="1"/>
      <c r="D40" s="1"/>
    </row>
    <row r="41" spans="1:4" x14ac:dyDescent="0.3">
      <c r="A41" s="52"/>
      <c r="B41" s="1"/>
      <c r="C41" s="1"/>
      <c r="D41" s="1"/>
    </row>
    <row r="42" spans="1:4" x14ac:dyDescent="0.3">
      <c r="A42" s="52"/>
      <c r="B42" s="1"/>
      <c r="C42" s="1"/>
      <c r="D42" s="1"/>
    </row>
    <row r="43" spans="1:4" x14ac:dyDescent="0.3">
      <c r="A43" s="52"/>
      <c r="B43" s="1"/>
      <c r="C43" s="1"/>
      <c r="D43" s="1"/>
    </row>
    <row r="44" spans="1:4" x14ac:dyDescent="0.3">
      <c r="A44" s="52"/>
      <c r="B44" s="1"/>
      <c r="C44" s="1"/>
      <c r="D44" s="1"/>
    </row>
    <row r="45" spans="1:4" x14ac:dyDescent="0.3">
      <c r="A45" s="52"/>
      <c r="B45" s="1"/>
      <c r="C45" s="1"/>
      <c r="D45" s="1"/>
    </row>
    <row r="46" spans="1:4" x14ac:dyDescent="0.3">
      <c r="A46" s="52"/>
      <c r="B46" s="1"/>
      <c r="C46" s="1"/>
      <c r="D46" s="1"/>
    </row>
    <row r="47" spans="1:4" x14ac:dyDescent="0.3">
      <c r="A47" s="52"/>
      <c r="B47" s="1"/>
      <c r="C47" s="1"/>
      <c r="D47" s="1"/>
    </row>
    <row r="48" spans="1:4" x14ac:dyDescent="0.3">
      <c r="A48" s="52"/>
      <c r="B48" s="1"/>
      <c r="C48" s="1"/>
      <c r="D48" s="1"/>
    </row>
    <row r="49" spans="1:4" x14ac:dyDescent="0.3">
      <c r="A49" s="52"/>
      <c r="B49" s="1"/>
      <c r="C49" s="1"/>
      <c r="D49" s="1"/>
    </row>
    <row r="50" spans="1:4" x14ac:dyDescent="0.3">
      <c r="A50" s="52"/>
      <c r="B50" s="1"/>
      <c r="C50" s="1"/>
      <c r="D50" s="1"/>
    </row>
    <row r="51" spans="1:4" x14ac:dyDescent="0.3">
      <c r="A51" s="52"/>
      <c r="B51" s="1"/>
      <c r="C51" s="1"/>
      <c r="D51" s="1"/>
    </row>
    <row r="52" spans="1:4" x14ac:dyDescent="0.3">
      <c r="A52" s="52"/>
      <c r="B52" s="1"/>
      <c r="C52" s="1"/>
      <c r="D52" s="1"/>
    </row>
    <row r="53" spans="1:4" x14ac:dyDescent="0.3">
      <c r="A53" s="52"/>
      <c r="B53" s="1"/>
      <c r="C53" s="1"/>
      <c r="D53" s="1"/>
    </row>
    <row r="54" spans="1:4" x14ac:dyDescent="0.3">
      <c r="A54" s="52"/>
      <c r="B54" s="1"/>
      <c r="C54" s="1"/>
      <c r="D54" s="1"/>
    </row>
    <row r="55" spans="1:4" x14ac:dyDescent="0.3">
      <c r="A55" s="52"/>
      <c r="B55" s="1"/>
      <c r="C55" s="1"/>
      <c r="D55" s="1"/>
    </row>
    <row r="56" spans="1:4" x14ac:dyDescent="0.3">
      <c r="A56" s="52"/>
      <c r="B56" s="1"/>
      <c r="C56" s="1"/>
      <c r="D56" s="1"/>
    </row>
    <row r="57" spans="1:4" x14ac:dyDescent="0.3">
      <c r="A57" s="52"/>
      <c r="B57" s="1"/>
      <c r="C57" s="1"/>
      <c r="D57" s="1"/>
    </row>
    <row r="58" spans="1:4" x14ac:dyDescent="0.3">
      <c r="A58" s="52"/>
      <c r="B58" s="1"/>
      <c r="C58" s="1"/>
      <c r="D58" s="1"/>
    </row>
    <row r="59" spans="1:4" x14ac:dyDescent="0.3">
      <c r="A59" s="52"/>
      <c r="B59" s="1"/>
      <c r="C59" s="1"/>
      <c r="D59" s="1"/>
    </row>
    <row r="60" spans="1:4" x14ac:dyDescent="0.3">
      <c r="A60" s="52"/>
      <c r="B60" s="1"/>
      <c r="C60" s="1"/>
      <c r="D60" s="1"/>
    </row>
    <row r="61" spans="1:4" x14ac:dyDescent="0.3">
      <c r="A61" s="52"/>
      <c r="B61" s="1"/>
      <c r="C61" s="1"/>
      <c r="D61" s="1"/>
    </row>
    <row r="62" spans="1:4" x14ac:dyDescent="0.3">
      <c r="A62" s="52"/>
      <c r="B62" s="1"/>
      <c r="C62" s="1"/>
      <c r="D62" s="1"/>
    </row>
    <row r="63" spans="1:4" x14ac:dyDescent="0.3">
      <c r="A63" s="52"/>
      <c r="B63" s="1"/>
      <c r="C63" s="1"/>
      <c r="D63" s="1"/>
    </row>
    <row r="64" spans="1:4" x14ac:dyDescent="0.3">
      <c r="A64" s="52"/>
      <c r="B64" s="1"/>
      <c r="C64" s="1"/>
      <c r="D64" s="1"/>
    </row>
    <row r="65" spans="1:4" x14ac:dyDescent="0.3">
      <c r="A65" s="52"/>
      <c r="B65" s="1"/>
      <c r="C65" s="1"/>
      <c r="D65" s="1"/>
    </row>
    <row r="66" spans="1:4" x14ac:dyDescent="0.3">
      <c r="A66" s="52"/>
      <c r="B66" s="1"/>
      <c r="C66" s="1"/>
      <c r="D66" s="1"/>
    </row>
    <row r="67" spans="1:4" x14ac:dyDescent="0.3">
      <c r="A67" s="52"/>
      <c r="B67" s="1"/>
      <c r="C67" s="1"/>
      <c r="D67" s="1"/>
    </row>
    <row r="68" spans="1:4" x14ac:dyDescent="0.3">
      <c r="A68" s="52">
        <f ca="1">Exceedance!U68</f>
        <v>48092</v>
      </c>
      <c r="B68" s="1"/>
      <c r="C68" s="1"/>
      <c r="D68" s="1"/>
    </row>
    <row r="69" spans="1:4" x14ac:dyDescent="0.3">
      <c r="A69" s="52" t="str">
        <f ca="1">Exceedance!U69</f>
        <v/>
      </c>
      <c r="B69" s="1"/>
      <c r="C69" s="1"/>
      <c r="D69" s="1"/>
    </row>
    <row r="70" spans="1:4" x14ac:dyDescent="0.3">
      <c r="A70" s="52" t="str">
        <f ca="1">Exceedance!U70</f>
        <v/>
      </c>
      <c r="B70" s="1"/>
      <c r="C70" s="1"/>
      <c r="D70" s="1"/>
    </row>
    <row r="71" spans="1:4" x14ac:dyDescent="0.3">
      <c r="A71" s="52" t="str">
        <f ca="1">Exceedance!U71</f>
        <v/>
      </c>
      <c r="B71" s="1"/>
      <c r="C71" s="1"/>
      <c r="D71" s="1"/>
    </row>
    <row r="72" spans="1:4" x14ac:dyDescent="0.3">
      <c r="A72" s="52" t="str">
        <f ca="1">Exceedance!U72</f>
        <v/>
      </c>
      <c r="B72" s="1"/>
      <c r="C72" s="1"/>
      <c r="D72" s="1"/>
    </row>
    <row r="73" spans="1:4" x14ac:dyDescent="0.3">
      <c r="A73" s="52" t="str">
        <f ca="1">Exceedance!U73</f>
        <v/>
      </c>
      <c r="B73" s="1"/>
      <c r="C73" s="1"/>
      <c r="D73" s="1"/>
    </row>
    <row r="74" spans="1:4" x14ac:dyDescent="0.3">
      <c r="A74" s="52" t="str">
        <f ca="1">Exceedance!U74</f>
        <v/>
      </c>
      <c r="B74" s="1"/>
      <c r="C74" s="1"/>
      <c r="D74" s="1"/>
    </row>
    <row r="75" spans="1:4" x14ac:dyDescent="0.3">
      <c r="A75" s="52" t="str">
        <f ca="1">Exceedance!U75</f>
        <v/>
      </c>
      <c r="B75" s="1"/>
      <c r="C75" s="1"/>
      <c r="D75" s="1"/>
    </row>
    <row r="76" spans="1:4" x14ac:dyDescent="0.3">
      <c r="A76" s="52" t="str">
        <f ca="1">Exceedance!U76</f>
        <v/>
      </c>
      <c r="B76" s="1"/>
      <c r="C76" s="1"/>
      <c r="D76" s="1"/>
    </row>
    <row r="77" spans="1:4" x14ac:dyDescent="0.3">
      <c r="A77" s="52" t="str">
        <f ca="1">Exceedance!U77</f>
        <v/>
      </c>
      <c r="B77" s="1"/>
      <c r="C77" s="1"/>
      <c r="D77" s="1"/>
    </row>
    <row r="78" spans="1:4" x14ac:dyDescent="0.3">
      <c r="A78" s="52" t="str">
        <f ca="1">Exceedance!U78</f>
        <v/>
      </c>
      <c r="B78" s="1"/>
      <c r="C78" s="1"/>
      <c r="D78" s="1"/>
    </row>
    <row r="79" spans="1:4" x14ac:dyDescent="0.3">
      <c r="A79" s="52" t="str">
        <f ca="1">Exceedance!U79</f>
        <v/>
      </c>
      <c r="B79" s="1"/>
      <c r="C79" s="1"/>
      <c r="D79" s="1"/>
    </row>
    <row r="80" spans="1:4" x14ac:dyDescent="0.3">
      <c r="A80" s="52" t="str">
        <f ca="1">Exceedance!U80</f>
        <v/>
      </c>
      <c r="B80" s="1"/>
      <c r="C80" s="1"/>
      <c r="D80" s="1"/>
    </row>
    <row r="81" spans="1:4" x14ac:dyDescent="0.3">
      <c r="A81" s="52" t="str">
        <f ca="1">Exceedance!U81</f>
        <v/>
      </c>
      <c r="B81" s="1"/>
      <c r="C81" s="1"/>
      <c r="D81" s="1"/>
    </row>
    <row r="82" spans="1:4" x14ac:dyDescent="0.3">
      <c r="A82" s="52" t="str">
        <f ca="1">Exceedance!U82</f>
        <v/>
      </c>
      <c r="B82" s="1"/>
      <c r="C82" s="1"/>
      <c r="D82" s="1"/>
    </row>
    <row r="83" spans="1:4" x14ac:dyDescent="0.3">
      <c r="A83" s="52" t="str">
        <f ca="1">Exceedance!U83</f>
        <v/>
      </c>
      <c r="B83" s="1"/>
      <c r="C83" s="1"/>
      <c r="D83" s="1"/>
    </row>
    <row r="84" spans="1:4" x14ac:dyDescent="0.3">
      <c r="A84" s="52" t="str">
        <f ca="1">Exceedance!U84</f>
        <v/>
      </c>
      <c r="B84" s="1"/>
      <c r="C84" s="1"/>
      <c r="D84" s="1"/>
    </row>
    <row r="85" spans="1:4" x14ac:dyDescent="0.3">
      <c r="A85" s="52" t="str">
        <f ca="1">Exceedance!U85</f>
        <v/>
      </c>
      <c r="B85" s="1"/>
      <c r="C85" s="1"/>
      <c r="D85" s="1"/>
    </row>
    <row r="86" spans="1:4" x14ac:dyDescent="0.3">
      <c r="A86" s="52" t="str">
        <f ca="1">Exceedance!U86</f>
        <v/>
      </c>
      <c r="B86" s="1"/>
      <c r="C86" s="1"/>
      <c r="D86" s="1"/>
    </row>
    <row r="87" spans="1:4" x14ac:dyDescent="0.3">
      <c r="A87" s="52" t="str">
        <f ca="1">Exceedance!U87</f>
        <v/>
      </c>
      <c r="B87" s="1"/>
      <c r="C87" s="1"/>
      <c r="D87" s="1"/>
    </row>
    <row r="88" spans="1:4" x14ac:dyDescent="0.3">
      <c r="A88" s="52" t="str">
        <f ca="1">Exceedance!U88</f>
        <v/>
      </c>
      <c r="B88" s="1"/>
      <c r="C88" s="1"/>
      <c r="D88" s="1"/>
    </row>
    <row r="89" spans="1:4" x14ac:dyDescent="0.3">
      <c r="A89" s="52" t="str">
        <f ca="1">Exceedance!U89</f>
        <v/>
      </c>
      <c r="B89" s="1"/>
      <c r="C89" s="1"/>
      <c r="D89" s="1"/>
    </row>
    <row r="90" spans="1:4" x14ac:dyDescent="0.3">
      <c r="A90" s="52" t="str">
        <f ca="1">Exceedance!U90</f>
        <v/>
      </c>
      <c r="B90" s="1"/>
      <c r="C90" s="1"/>
      <c r="D90" s="1"/>
    </row>
    <row r="91" spans="1:4" x14ac:dyDescent="0.3">
      <c r="A91" s="52" t="str">
        <f ca="1">Exceedance!U91</f>
        <v/>
      </c>
      <c r="B91" s="1"/>
      <c r="C91" s="1"/>
      <c r="D91" s="1"/>
    </row>
    <row r="92" spans="1:4" x14ac:dyDescent="0.3">
      <c r="A92" s="52" t="str">
        <f ca="1">Exceedance!U92</f>
        <v/>
      </c>
      <c r="B92" s="1"/>
      <c r="C92" s="1"/>
      <c r="D92" s="1"/>
    </row>
    <row r="93" spans="1:4" x14ac:dyDescent="0.3">
      <c r="A93" s="52" t="str">
        <f ca="1">Exceedance!U93</f>
        <v/>
      </c>
      <c r="B93" s="1"/>
      <c r="C93" s="1"/>
      <c r="D93" s="1"/>
    </row>
    <row r="94" spans="1:4" x14ac:dyDescent="0.3">
      <c r="A94" s="52" t="str">
        <f ca="1">Exceedance!U94</f>
        <v/>
      </c>
      <c r="B94" s="1"/>
      <c r="C94" s="1"/>
      <c r="D94" s="1"/>
    </row>
    <row r="95" spans="1:4" x14ac:dyDescent="0.3">
      <c r="A95" s="52" t="str">
        <f ca="1">Exceedance!U95</f>
        <v/>
      </c>
      <c r="B95" s="1"/>
      <c r="C95" s="1"/>
      <c r="D95" s="1"/>
    </row>
    <row r="96" spans="1:4" x14ac:dyDescent="0.3">
      <c r="A96" s="52" t="str">
        <f ca="1">Exceedance!U96</f>
        <v/>
      </c>
      <c r="B96" s="1"/>
      <c r="C96" s="1"/>
      <c r="D96" s="1"/>
    </row>
    <row r="97" spans="1:4" x14ac:dyDescent="0.3">
      <c r="A97" s="52" t="str">
        <f ca="1">Exceedance!U97</f>
        <v/>
      </c>
      <c r="B97" s="1"/>
      <c r="C97" s="1"/>
      <c r="D97" s="1"/>
    </row>
    <row r="98" spans="1:4" x14ac:dyDescent="0.3">
      <c r="A98" s="52" t="str">
        <f ca="1">Exceedance!U98</f>
        <v/>
      </c>
      <c r="B98" s="1"/>
      <c r="C98" s="1"/>
      <c r="D98" s="1"/>
    </row>
    <row r="99" spans="1:4" x14ac:dyDescent="0.3">
      <c r="A99" s="52" t="str">
        <f ca="1">Exceedance!U99</f>
        <v/>
      </c>
      <c r="B99" s="1"/>
      <c r="C99" s="1"/>
      <c r="D99" s="1"/>
    </row>
    <row r="100" spans="1:4" x14ac:dyDescent="0.3">
      <c r="A100" s="52"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E1:AE1"/>
  </mergeCells>
  <pageMargins left="0.7" right="0.7" top="0.75" bottom="0.75" header="0.3" footer="0.3"/>
  <pageSetup orientation="portrait" horizontalDpi="4294967295" verticalDpi="4294967295" r:id="rId1"/>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FFB54C-DE89-4D2E-B985-D5AA76AB689F}">
  <sheetPr codeName="Sheet132">
    <tabColor theme="3" tint="0.79998168889431442"/>
  </sheetPr>
  <dimension ref="A1:AH175"/>
  <sheetViews>
    <sheetView topLeftCell="K1" workbookViewId="0">
      <selection activeCell="B4" sqref="B4:AQ175"/>
    </sheetView>
  </sheetViews>
  <sheetFormatPr defaultColWidth="9.44140625" defaultRowHeight="14.4" x14ac:dyDescent="0.3"/>
  <cols>
    <col min="1" max="1" width="14.44140625" style="78" bestFit="1" customWidth="1"/>
    <col min="2" max="3" width="9.44140625" style="185"/>
    <col min="4" max="4" width="9.44140625" style="185" customWidth="1"/>
  </cols>
  <sheetData>
    <row r="1" spans="1:34" s="78" customFormat="1" x14ac:dyDescent="0.3">
      <c r="A1" s="50"/>
      <c r="B1" s="78" t="s">
        <v>791</v>
      </c>
      <c r="E1" s="854" t="s">
        <v>791</v>
      </c>
      <c r="F1" s="854"/>
      <c r="G1" s="854"/>
      <c r="H1" s="854"/>
      <c r="I1" s="854"/>
      <c r="J1" s="854"/>
      <c r="K1" s="854"/>
      <c r="L1" s="854"/>
      <c r="M1" s="854"/>
      <c r="N1" s="854"/>
      <c r="O1" s="854"/>
      <c r="P1" s="854"/>
      <c r="Q1" s="854"/>
      <c r="R1" s="854"/>
      <c r="S1" s="854"/>
      <c r="T1" s="854"/>
      <c r="U1" s="854"/>
      <c r="V1" s="854"/>
      <c r="W1" s="854"/>
      <c r="X1" s="854"/>
      <c r="Y1" s="854"/>
      <c r="Z1" s="854"/>
      <c r="AA1" s="854"/>
      <c r="AB1" s="854"/>
      <c r="AC1" s="854"/>
      <c r="AD1" s="854"/>
      <c r="AE1" s="854"/>
    </row>
    <row r="2" spans="1:34" s="78" customFormat="1" x14ac:dyDescent="0.3">
      <c r="A2" s="50"/>
      <c r="B2" s="78" t="s">
        <v>288</v>
      </c>
      <c r="C2" s="78" t="s">
        <v>287</v>
      </c>
      <c r="D2" s="78" t="s">
        <v>289</v>
      </c>
      <c r="E2" s="78">
        <v>1991</v>
      </c>
      <c r="F2" s="78">
        <v>1992</v>
      </c>
      <c r="G2" s="78">
        <v>1993</v>
      </c>
      <c r="H2" s="78">
        <v>1994</v>
      </c>
      <c r="I2" s="78">
        <v>1995</v>
      </c>
      <c r="J2" s="78">
        <v>1996</v>
      </c>
      <c r="K2" s="78">
        <v>1997</v>
      </c>
      <c r="L2" s="78">
        <v>1998</v>
      </c>
      <c r="M2" s="78">
        <v>1999</v>
      </c>
      <c r="N2" s="78">
        <v>2000</v>
      </c>
      <c r="O2" s="78">
        <v>2001</v>
      </c>
      <c r="P2" s="78">
        <v>2002</v>
      </c>
      <c r="Q2" s="78">
        <v>2003</v>
      </c>
      <c r="R2" s="78">
        <v>2004</v>
      </c>
      <c r="S2" s="78">
        <v>2005</v>
      </c>
      <c r="T2" s="78">
        <v>2006</v>
      </c>
      <c r="U2" s="78">
        <v>2007</v>
      </c>
      <c r="V2" s="78">
        <v>2008</v>
      </c>
      <c r="W2" s="78">
        <v>2009</v>
      </c>
      <c r="X2" s="78">
        <v>2010</v>
      </c>
      <c r="Y2" s="78">
        <v>2011</v>
      </c>
      <c r="Z2" s="78">
        <v>2012</v>
      </c>
      <c r="AA2" s="78">
        <v>2013</v>
      </c>
      <c r="AB2" s="78">
        <v>2014</v>
      </c>
      <c r="AC2" s="78">
        <v>2015</v>
      </c>
      <c r="AD2" s="78">
        <v>2016</v>
      </c>
      <c r="AE2" s="78">
        <v>2017</v>
      </c>
      <c r="AF2" s="78">
        <v>2018</v>
      </c>
      <c r="AG2" s="78">
        <v>2019</v>
      </c>
      <c r="AH2" s="78">
        <v>2020</v>
      </c>
    </row>
    <row r="3" spans="1:34" s="53" customFormat="1" x14ac:dyDescent="0.3">
      <c r="A3" s="51"/>
      <c r="B3" s="53" t="s">
        <v>323</v>
      </c>
      <c r="C3" s="53" t="s">
        <v>324</v>
      </c>
      <c r="D3" s="53" t="s">
        <v>325</v>
      </c>
      <c r="E3" s="53" t="s">
        <v>326</v>
      </c>
      <c r="F3" s="53" t="s">
        <v>327</v>
      </c>
      <c r="G3" s="53" t="s">
        <v>328</v>
      </c>
      <c r="H3" s="53" t="s">
        <v>329</v>
      </c>
      <c r="I3" s="53" t="s">
        <v>330</v>
      </c>
      <c r="J3" s="53" t="s">
        <v>331</v>
      </c>
      <c r="K3" s="53" t="s">
        <v>332</v>
      </c>
      <c r="L3" s="53" t="s">
        <v>333</v>
      </c>
      <c r="M3" s="53" t="s">
        <v>334</v>
      </c>
      <c r="N3" s="53" t="s">
        <v>335</v>
      </c>
      <c r="O3" s="53" t="s">
        <v>336</v>
      </c>
      <c r="P3" s="53" t="s">
        <v>337</v>
      </c>
      <c r="Q3" s="53" t="s">
        <v>338</v>
      </c>
      <c r="R3" s="53" t="s">
        <v>339</v>
      </c>
      <c r="S3" s="53" t="s">
        <v>340</v>
      </c>
      <c r="T3" s="53" t="s">
        <v>341</v>
      </c>
      <c r="U3" s="53" t="s">
        <v>342</v>
      </c>
      <c r="V3" s="53" t="s">
        <v>343</v>
      </c>
      <c r="W3" s="53" t="s">
        <v>344</v>
      </c>
      <c r="X3" s="53" t="s">
        <v>345</v>
      </c>
      <c r="Y3" s="53" t="s">
        <v>346</v>
      </c>
      <c r="Z3" s="53" t="s">
        <v>347</v>
      </c>
      <c r="AA3" s="53" t="s">
        <v>348</v>
      </c>
      <c r="AB3" s="53" t="s">
        <v>349</v>
      </c>
      <c r="AC3" s="53" t="s">
        <v>350</v>
      </c>
      <c r="AD3" s="53" t="s">
        <v>351</v>
      </c>
      <c r="AE3" s="53" t="s">
        <v>352</v>
      </c>
      <c r="AF3" s="53" t="s">
        <v>353</v>
      </c>
      <c r="AG3" s="53" t="s">
        <v>354</v>
      </c>
      <c r="AH3" s="53" t="s">
        <v>355</v>
      </c>
    </row>
    <row r="4" spans="1:34" x14ac:dyDescent="0.3">
      <c r="A4" s="681">
        <f ca="1">DATE(LOOKUP(Comparison!$D$3,TimestepID,StartYear),1,1)</f>
        <v>46023</v>
      </c>
      <c r="B4" s="1">
        <v>0</v>
      </c>
      <c r="C4" s="1">
        <v>0</v>
      </c>
      <c r="D4" s="1">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row>
    <row r="5" spans="1:34" x14ac:dyDescent="0.3">
      <c r="A5" s="681">
        <f ca="1">IF(EDATE($A$4,12)&lt;=EDATE(DATE(LOOKUP(Comparison!$D$3,TimestepID,StartYear),1,1),(LOOKUP(Comparison!$B$6,TimestepID,Duration)-1)),EDATE(A4,12),"")</f>
        <v>46388</v>
      </c>
      <c r="B5" s="1">
        <v>0</v>
      </c>
      <c r="C5" s="1">
        <v>0</v>
      </c>
      <c r="D5" s="1">
        <v>0</v>
      </c>
      <c r="E5">
        <v>0</v>
      </c>
      <c r="F5">
        <v>0</v>
      </c>
      <c r="G5">
        <v>0</v>
      </c>
      <c r="H5">
        <v>0</v>
      </c>
      <c r="I5">
        <v>0</v>
      </c>
      <c r="J5">
        <v>0</v>
      </c>
      <c r="K5">
        <v>0</v>
      </c>
      <c r="L5">
        <v>0</v>
      </c>
      <c r="M5">
        <v>0</v>
      </c>
      <c r="N5">
        <v>0</v>
      </c>
      <c r="O5">
        <v>1</v>
      </c>
      <c r="P5">
        <v>0</v>
      </c>
      <c r="Q5">
        <v>0</v>
      </c>
      <c r="R5">
        <v>0</v>
      </c>
      <c r="S5">
        <v>0</v>
      </c>
      <c r="T5">
        <v>0</v>
      </c>
      <c r="U5">
        <v>0</v>
      </c>
      <c r="V5">
        <v>0</v>
      </c>
      <c r="W5">
        <v>0</v>
      </c>
      <c r="X5">
        <v>0</v>
      </c>
      <c r="Y5">
        <v>1</v>
      </c>
      <c r="Z5">
        <v>1</v>
      </c>
      <c r="AA5">
        <v>0</v>
      </c>
      <c r="AB5">
        <v>0</v>
      </c>
      <c r="AC5">
        <v>0</v>
      </c>
      <c r="AD5">
        <v>0</v>
      </c>
      <c r="AE5">
        <v>1</v>
      </c>
      <c r="AF5">
        <v>0</v>
      </c>
      <c r="AG5">
        <v>0</v>
      </c>
      <c r="AH5">
        <v>0</v>
      </c>
    </row>
    <row r="6" spans="1:34" x14ac:dyDescent="0.3">
      <c r="A6" s="681">
        <f ca="1">IF(EDATE($A$4,24)&lt;=EDATE(DATE(LOOKUP(Comparison!$D$3,TimestepID,StartYear),12,31),(LOOKUP(Comparison!$B$6,TimestepID,Duration)-1)),EDATE(A5,12),"")</f>
        <v>46753</v>
      </c>
      <c r="B6" s="1">
        <v>0</v>
      </c>
      <c r="C6" s="1">
        <v>0</v>
      </c>
      <c r="D6" s="1">
        <v>0</v>
      </c>
      <c r="E6">
        <v>0</v>
      </c>
      <c r="F6">
        <v>0</v>
      </c>
      <c r="G6">
        <v>0</v>
      </c>
      <c r="H6">
        <v>0</v>
      </c>
      <c r="I6">
        <v>0</v>
      </c>
      <c r="J6">
        <v>0</v>
      </c>
      <c r="K6">
        <v>0</v>
      </c>
      <c r="L6">
        <v>0</v>
      </c>
      <c r="M6">
        <v>0</v>
      </c>
      <c r="N6">
        <v>1</v>
      </c>
      <c r="O6">
        <v>1</v>
      </c>
      <c r="P6">
        <v>0</v>
      </c>
      <c r="Q6">
        <v>0</v>
      </c>
      <c r="R6">
        <v>0</v>
      </c>
      <c r="S6">
        <v>0</v>
      </c>
      <c r="T6">
        <v>0</v>
      </c>
      <c r="U6">
        <v>0</v>
      </c>
      <c r="V6">
        <v>0</v>
      </c>
      <c r="W6">
        <v>0</v>
      </c>
      <c r="X6">
        <v>0</v>
      </c>
      <c r="Y6">
        <v>1</v>
      </c>
      <c r="Z6">
        <v>1</v>
      </c>
      <c r="AA6">
        <v>0</v>
      </c>
      <c r="AB6">
        <v>0</v>
      </c>
      <c r="AC6">
        <v>0</v>
      </c>
      <c r="AD6">
        <v>0</v>
      </c>
      <c r="AE6">
        <v>1</v>
      </c>
      <c r="AF6">
        <v>0</v>
      </c>
      <c r="AG6">
        <v>0</v>
      </c>
      <c r="AH6">
        <v>0</v>
      </c>
    </row>
    <row r="7" spans="1:34" x14ac:dyDescent="0.3">
      <c r="A7" s="681">
        <f ca="1">IF(EDATE($A$4,36)&lt;=EDATE(DATE(LOOKUP(Comparison!$D$3,TimestepID,StartYear),1,1),(LOOKUP(Comparison!$B$6,TimestepID,Duration)-1)),EDATE(A6,12),"")</f>
        <v>47119</v>
      </c>
      <c r="B7" s="1">
        <v>0</v>
      </c>
      <c r="C7" s="1">
        <v>0</v>
      </c>
      <c r="D7" s="1">
        <v>0</v>
      </c>
      <c r="E7">
        <v>0</v>
      </c>
      <c r="F7">
        <v>0</v>
      </c>
      <c r="G7">
        <v>0</v>
      </c>
      <c r="H7">
        <v>0</v>
      </c>
      <c r="I7">
        <v>0</v>
      </c>
      <c r="J7">
        <v>0</v>
      </c>
      <c r="K7">
        <v>0</v>
      </c>
      <c r="L7">
        <v>0</v>
      </c>
      <c r="M7">
        <v>1</v>
      </c>
      <c r="N7">
        <v>1</v>
      </c>
      <c r="O7">
        <v>1</v>
      </c>
      <c r="P7">
        <v>0</v>
      </c>
      <c r="Q7">
        <v>0</v>
      </c>
      <c r="R7">
        <v>0</v>
      </c>
      <c r="S7">
        <v>0</v>
      </c>
      <c r="T7">
        <v>0</v>
      </c>
      <c r="U7">
        <v>0</v>
      </c>
      <c r="V7">
        <v>0</v>
      </c>
      <c r="W7">
        <v>0</v>
      </c>
      <c r="X7">
        <v>0</v>
      </c>
      <c r="Y7">
        <v>1</v>
      </c>
      <c r="Z7">
        <v>0</v>
      </c>
      <c r="AA7">
        <v>0</v>
      </c>
      <c r="AB7">
        <v>0</v>
      </c>
      <c r="AC7">
        <v>0</v>
      </c>
      <c r="AD7">
        <v>0</v>
      </c>
      <c r="AE7">
        <v>0</v>
      </c>
      <c r="AF7">
        <v>0</v>
      </c>
      <c r="AG7">
        <v>0</v>
      </c>
      <c r="AH7">
        <v>0</v>
      </c>
    </row>
    <row r="8" spans="1:34" x14ac:dyDescent="0.3">
      <c r="A8" s="681">
        <f ca="1">IF(EDATE($A$4,48)&lt;=EDATE(DATE(LOOKUP(Comparison!$D$3,TimestepID,StartYear),1,1),(LOOKUP(Comparison!$B$6,TimestepID,Duration)-1)),EDATE(A7,12),"")</f>
        <v>47484</v>
      </c>
      <c r="B8" s="1">
        <v>0</v>
      </c>
      <c r="C8" s="1">
        <v>0</v>
      </c>
      <c r="D8" s="1">
        <v>0</v>
      </c>
      <c r="E8">
        <v>0</v>
      </c>
      <c r="F8">
        <v>0</v>
      </c>
      <c r="G8">
        <v>0</v>
      </c>
      <c r="H8">
        <v>0</v>
      </c>
      <c r="I8">
        <v>0</v>
      </c>
      <c r="J8">
        <v>0</v>
      </c>
      <c r="K8">
        <v>0</v>
      </c>
      <c r="L8">
        <v>1</v>
      </c>
      <c r="M8">
        <v>1</v>
      </c>
      <c r="N8">
        <v>1</v>
      </c>
      <c r="O8">
        <v>1</v>
      </c>
      <c r="P8">
        <v>0</v>
      </c>
      <c r="Q8">
        <v>0</v>
      </c>
      <c r="R8">
        <v>0</v>
      </c>
      <c r="S8">
        <v>0</v>
      </c>
      <c r="T8">
        <v>0</v>
      </c>
      <c r="U8">
        <v>0</v>
      </c>
      <c r="V8">
        <v>0</v>
      </c>
      <c r="W8">
        <v>0</v>
      </c>
      <c r="X8">
        <v>0</v>
      </c>
      <c r="Y8">
        <v>0</v>
      </c>
      <c r="Z8">
        <v>0</v>
      </c>
      <c r="AA8">
        <v>0</v>
      </c>
      <c r="AB8">
        <v>0</v>
      </c>
      <c r="AC8">
        <v>0</v>
      </c>
      <c r="AD8">
        <v>0</v>
      </c>
      <c r="AE8">
        <v>0</v>
      </c>
      <c r="AF8">
        <v>0</v>
      </c>
      <c r="AG8">
        <v>0</v>
      </c>
      <c r="AH8">
        <v>0</v>
      </c>
    </row>
    <row r="9" spans="1:34" x14ac:dyDescent="0.3">
      <c r="A9" s="681">
        <f ca="1">IF(EDATE($A$4,48)&lt;=EDATE(DATE(LOOKUP(Comparison!$D$3,TimestepID,StartYear),1,1),(LOOKUP(Comparison!$B$6,TimestepID,Duration)-1)),EDATE(A8,12),"")</f>
        <v>47849</v>
      </c>
      <c r="B9" s="1">
        <v>0</v>
      </c>
      <c r="C9" s="1">
        <v>0</v>
      </c>
      <c r="D9" s="1">
        <v>0</v>
      </c>
      <c r="E9">
        <v>0</v>
      </c>
      <c r="F9">
        <v>0</v>
      </c>
      <c r="G9">
        <v>0</v>
      </c>
      <c r="H9">
        <v>0</v>
      </c>
      <c r="I9">
        <v>0</v>
      </c>
      <c r="J9">
        <v>0</v>
      </c>
      <c r="K9">
        <v>0</v>
      </c>
      <c r="L9">
        <v>1</v>
      </c>
      <c r="M9">
        <v>1</v>
      </c>
      <c r="N9">
        <v>1</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3">
      <c r="A10" s="681">
        <f ca="1">IF(EDATE($A$4,48)&lt;=EDATE(DATE(LOOKUP(Comparison!$D$3,TimestepID,StartYear),1,1),(LOOKUP(Comparison!$B$6,TimestepID,Duration)-1)),EDATE(A9,12),"")</f>
        <v>48214</v>
      </c>
      <c r="B10" s="1"/>
      <c r="C10" s="1"/>
      <c r="D10" s="1"/>
    </row>
    <row r="11" spans="1:34" x14ac:dyDescent="0.3">
      <c r="A11" s="681">
        <f ca="1">IF(EDATE($A$4,48)&lt;=EDATE(DATE(LOOKUP(Comparison!$D$3,TimestepID,StartYear),1,1),(LOOKUP(Comparison!$B$6,TimestepID,Duration)-1)),EDATE(A10,12),"")</f>
        <v>48580</v>
      </c>
      <c r="B11" s="1"/>
      <c r="C11" s="1"/>
      <c r="D11" s="1"/>
    </row>
    <row r="12" spans="1:34" x14ac:dyDescent="0.3">
      <c r="A12" s="681">
        <f ca="1">IF(EDATE($A$4,48)&lt;=EDATE(DATE(LOOKUP(Comparison!$D$3,TimestepID,StartYear),1,1),(LOOKUP(Comparison!$B$6,TimestepID,Duration)-1)),EDATE(A11,12),"")</f>
        <v>48945</v>
      </c>
      <c r="B12" s="1"/>
      <c r="C12" s="1"/>
      <c r="D12" s="1"/>
    </row>
    <row r="13" spans="1:34" x14ac:dyDescent="0.3">
      <c r="A13" s="52"/>
      <c r="B13" s="1"/>
      <c r="C13" s="1"/>
      <c r="D13" s="1"/>
    </row>
    <row r="14" spans="1:34" x14ac:dyDescent="0.3">
      <c r="A14" s="52"/>
      <c r="B14" s="1"/>
      <c r="C14" s="1"/>
      <c r="D14" s="1"/>
    </row>
    <row r="15" spans="1:34" x14ac:dyDescent="0.3">
      <c r="A15" s="52"/>
      <c r="B15" s="1"/>
      <c r="C15" s="1"/>
      <c r="D15" s="1"/>
    </row>
    <row r="16" spans="1:34" x14ac:dyDescent="0.3">
      <c r="A16" s="52"/>
      <c r="B16" s="1"/>
      <c r="C16" s="1"/>
      <c r="D16" s="1"/>
    </row>
    <row r="17" spans="1:4" x14ac:dyDescent="0.3">
      <c r="A17" s="52"/>
      <c r="B17" s="1"/>
      <c r="C17" s="1"/>
      <c r="D17" s="1"/>
    </row>
    <row r="18" spans="1:4" x14ac:dyDescent="0.3">
      <c r="A18" s="52"/>
      <c r="B18" s="1"/>
      <c r="C18" s="1"/>
      <c r="D18" s="1"/>
    </row>
    <row r="19" spans="1:4" x14ac:dyDescent="0.3">
      <c r="A19" s="52"/>
      <c r="B19" s="1"/>
      <c r="C19" s="1"/>
      <c r="D19" s="1"/>
    </row>
    <row r="20" spans="1:4" x14ac:dyDescent="0.3">
      <c r="A20" s="52"/>
      <c r="B20" s="1"/>
      <c r="C20" s="1"/>
      <c r="D20" s="1"/>
    </row>
    <row r="21" spans="1:4" x14ac:dyDescent="0.3">
      <c r="A21" s="52"/>
      <c r="B21" s="1"/>
      <c r="C21" s="1"/>
      <c r="D21" s="1"/>
    </row>
    <row r="22" spans="1:4" x14ac:dyDescent="0.3">
      <c r="A22" s="52"/>
      <c r="B22" s="1"/>
      <c r="C22" s="1"/>
      <c r="D22" s="1"/>
    </row>
    <row r="23" spans="1:4" x14ac:dyDescent="0.3">
      <c r="A23" s="52"/>
      <c r="B23" s="1"/>
      <c r="C23" s="1"/>
      <c r="D23" s="1"/>
    </row>
    <row r="24" spans="1:4" x14ac:dyDescent="0.3">
      <c r="A24" s="52"/>
      <c r="B24" s="1"/>
      <c r="C24" s="1"/>
      <c r="D24" s="1"/>
    </row>
    <row r="25" spans="1:4" x14ac:dyDescent="0.3">
      <c r="A25" s="52"/>
      <c r="B25" s="1"/>
      <c r="C25" s="1"/>
      <c r="D25" s="1"/>
    </row>
    <row r="26" spans="1:4" x14ac:dyDescent="0.3">
      <c r="A26" s="52"/>
      <c r="B26" s="1"/>
      <c r="C26" s="1"/>
      <c r="D26" s="1"/>
    </row>
    <row r="27" spans="1:4" x14ac:dyDescent="0.3">
      <c r="A27" s="52"/>
      <c r="B27" s="1"/>
      <c r="C27" s="1"/>
      <c r="D27" s="1"/>
    </row>
    <row r="28" spans="1:4" x14ac:dyDescent="0.3">
      <c r="A28" s="52"/>
      <c r="B28" s="1"/>
      <c r="C28" s="1"/>
      <c r="D28" s="1"/>
    </row>
    <row r="29" spans="1:4" x14ac:dyDescent="0.3">
      <c r="A29" s="52"/>
      <c r="B29" s="1"/>
      <c r="C29" s="1"/>
      <c r="D29" s="1"/>
    </row>
    <row r="30" spans="1:4" x14ac:dyDescent="0.3">
      <c r="A30" s="52"/>
      <c r="B30" s="1"/>
      <c r="C30" s="1"/>
      <c r="D30" s="1"/>
    </row>
    <row r="31" spans="1:4" x14ac:dyDescent="0.3">
      <c r="A31" s="52"/>
      <c r="B31" s="1"/>
      <c r="C31" s="1"/>
      <c r="D31" s="1"/>
    </row>
    <row r="32" spans="1:4" x14ac:dyDescent="0.3">
      <c r="A32" s="52"/>
      <c r="B32" s="1"/>
      <c r="C32" s="1"/>
      <c r="D32" s="1"/>
    </row>
    <row r="33" spans="1:4" x14ac:dyDescent="0.3">
      <c r="A33" s="52"/>
      <c r="B33" s="1"/>
      <c r="C33" s="1"/>
      <c r="D33" s="1"/>
    </row>
    <row r="34" spans="1:4" x14ac:dyDescent="0.3">
      <c r="A34" s="52"/>
      <c r="B34" s="1"/>
      <c r="C34" s="1"/>
      <c r="D34" s="1"/>
    </row>
    <row r="35" spans="1:4" x14ac:dyDescent="0.3">
      <c r="A35" s="52"/>
      <c r="B35" s="1"/>
      <c r="C35" s="1"/>
      <c r="D35" s="1"/>
    </row>
    <row r="36" spans="1:4" x14ac:dyDescent="0.3">
      <c r="A36" s="52"/>
      <c r="B36" s="1"/>
      <c r="C36" s="1"/>
      <c r="D36" s="1"/>
    </row>
    <row r="37" spans="1:4" x14ac:dyDescent="0.3">
      <c r="A37" s="52"/>
      <c r="B37" s="1"/>
      <c r="C37" s="1"/>
      <c r="D37" s="1"/>
    </row>
    <row r="38" spans="1:4" x14ac:dyDescent="0.3">
      <c r="A38" s="52"/>
      <c r="B38" s="1"/>
      <c r="C38" s="1"/>
      <c r="D38" s="1"/>
    </row>
    <row r="39" spans="1:4" x14ac:dyDescent="0.3">
      <c r="A39" s="52"/>
      <c r="B39" s="1"/>
      <c r="C39" s="1"/>
      <c r="D39" s="1"/>
    </row>
    <row r="40" spans="1:4" x14ac:dyDescent="0.3">
      <c r="A40" s="52"/>
      <c r="B40" s="1"/>
      <c r="C40" s="1"/>
      <c r="D40" s="1"/>
    </row>
    <row r="41" spans="1:4" x14ac:dyDescent="0.3">
      <c r="A41" s="52"/>
      <c r="B41" s="1"/>
      <c r="C41" s="1"/>
      <c r="D41" s="1"/>
    </row>
    <row r="42" spans="1:4" x14ac:dyDescent="0.3">
      <c r="A42" s="52"/>
      <c r="B42" s="1"/>
      <c r="C42" s="1"/>
      <c r="D42" s="1"/>
    </row>
    <row r="43" spans="1:4" x14ac:dyDescent="0.3">
      <c r="A43" s="52"/>
      <c r="B43" s="1"/>
      <c r="C43" s="1"/>
      <c r="D43" s="1"/>
    </row>
    <row r="44" spans="1:4" x14ac:dyDescent="0.3">
      <c r="A44" s="52"/>
      <c r="B44" s="1"/>
      <c r="C44" s="1"/>
      <c r="D44" s="1"/>
    </row>
    <row r="45" spans="1:4" x14ac:dyDescent="0.3">
      <c r="A45" s="52"/>
      <c r="B45" s="1"/>
      <c r="C45" s="1"/>
      <c r="D45" s="1"/>
    </row>
    <row r="46" spans="1:4" x14ac:dyDescent="0.3">
      <c r="A46" s="52"/>
      <c r="B46" s="1"/>
      <c r="C46" s="1"/>
      <c r="D46" s="1"/>
    </row>
    <row r="47" spans="1:4" x14ac:dyDescent="0.3">
      <c r="A47" s="52"/>
      <c r="B47" s="1"/>
      <c r="C47" s="1"/>
      <c r="D47" s="1"/>
    </row>
    <row r="48" spans="1:4" x14ac:dyDescent="0.3">
      <c r="A48" s="52"/>
      <c r="B48" s="1"/>
      <c r="C48" s="1"/>
      <c r="D48" s="1"/>
    </row>
    <row r="49" spans="1:4" x14ac:dyDescent="0.3">
      <c r="A49" s="52"/>
      <c r="B49" s="1"/>
      <c r="C49" s="1"/>
      <c r="D49" s="1"/>
    </row>
    <row r="50" spans="1:4" x14ac:dyDescent="0.3">
      <c r="A50" s="52"/>
      <c r="B50" s="1"/>
      <c r="C50" s="1"/>
      <c r="D50" s="1"/>
    </row>
    <row r="51" spans="1:4" x14ac:dyDescent="0.3">
      <c r="A51" s="52"/>
      <c r="B51" s="1"/>
      <c r="C51" s="1"/>
      <c r="D51" s="1"/>
    </row>
    <row r="52" spans="1:4" x14ac:dyDescent="0.3">
      <c r="A52" s="52"/>
      <c r="B52" s="1"/>
      <c r="C52" s="1"/>
      <c r="D52" s="1"/>
    </row>
    <row r="53" spans="1:4" x14ac:dyDescent="0.3">
      <c r="A53" s="52"/>
      <c r="B53" s="1"/>
      <c r="C53" s="1"/>
      <c r="D53" s="1"/>
    </row>
    <row r="54" spans="1:4" x14ac:dyDescent="0.3">
      <c r="A54" s="52"/>
      <c r="B54" s="1"/>
      <c r="C54" s="1"/>
      <c r="D54" s="1"/>
    </row>
    <row r="55" spans="1:4" x14ac:dyDescent="0.3">
      <c r="A55" s="52"/>
      <c r="B55" s="1"/>
      <c r="C55" s="1"/>
      <c r="D55" s="1"/>
    </row>
    <row r="56" spans="1:4" x14ac:dyDescent="0.3">
      <c r="A56" s="52"/>
      <c r="B56" s="1"/>
      <c r="C56" s="1"/>
      <c r="D56" s="1"/>
    </row>
    <row r="57" spans="1:4" x14ac:dyDescent="0.3">
      <c r="A57" s="52"/>
      <c r="B57" s="1"/>
      <c r="C57" s="1"/>
      <c r="D57" s="1"/>
    </row>
    <row r="58" spans="1:4" x14ac:dyDescent="0.3">
      <c r="A58" s="52"/>
      <c r="B58" s="1"/>
      <c r="C58" s="1"/>
      <c r="D58" s="1"/>
    </row>
    <row r="59" spans="1:4" x14ac:dyDescent="0.3">
      <c r="A59" s="52"/>
      <c r="B59" s="1"/>
      <c r="C59" s="1"/>
      <c r="D59" s="1"/>
    </row>
    <row r="60" spans="1:4" x14ac:dyDescent="0.3">
      <c r="A60" s="52"/>
      <c r="B60" s="1"/>
      <c r="C60" s="1"/>
      <c r="D60" s="1"/>
    </row>
    <row r="61" spans="1:4" x14ac:dyDescent="0.3">
      <c r="A61" s="52"/>
      <c r="B61" s="1"/>
      <c r="C61" s="1"/>
      <c r="D61" s="1"/>
    </row>
    <row r="62" spans="1:4" x14ac:dyDescent="0.3">
      <c r="A62" s="52"/>
      <c r="B62" s="1"/>
      <c r="C62" s="1"/>
      <c r="D62" s="1"/>
    </row>
    <row r="63" spans="1:4" x14ac:dyDescent="0.3">
      <c r="A63" s="52"/>
      <c r="B63" s="1"/>
      <c r="C63" s="1"/>
      <c r="D63" s="1"/>
    </row>
    <row r="64" spans="1:4" x14ac:dyDescent="0.3">
      <c r="A64" s="52"/>
      <c r="B64" s="1"/>
      <c r="C64" s="1"/>
      <c r="D64" s="1"/>
    </row>
    <row r="65" spans="1:4" x14ac:dyDescent="0.3">
      <c r="A65" s="52"/>
      <c r="B65" s="1"/>
      <c r="C65" s="1"/>
      <c r="D65" s="1"/>
    </row>
    <row r="66" spans="1:4" x14ac:dyDescent="0.3">
      <c r="A66" s="52"/>
      <c r="B66" s="1"/>
      <c r="C66" s="1"/>
      <c r="D66" s="1"/>
    </row>
    <row r="67" spans="1:4" x14ac:dyDescent="0.3">
      <c r="A67" s="52"/>
      <c r="B67" s="1"/>
      <c r="C67" s="1"/>
      <c r="D67" s="1"/>
    </row>
    <row r="68" spans="1:4" x14ac:dyDescent="0.3">
      <c r="A68" s="52">
        <f ca="1">Exceedance!U68</f>
        <v>48092</v>
      </c>
      <c r="B68" s="1"/>
      <c r="C68" s="1"/>
      <c r="D68" s="1"/>
    </row>
    <row r="69" spans="1:4" x14ac:dyDescent="0.3">
      <c r="A69" s="52" t="str">
        <f ca="1">Exceedance!U69</f>
        <v/>
      </c>
      <c r="B69" s="1"/>
      <c r="C69" s="1"/>
      <c r="D69" s="1"/>
    </row>
    <row r="70" spans="1:4" x14ac:dyDescent="0.3">
      <c r="A70" s="52" t="str">
        <f ca="1">Exceedance!U70</f>
        <v/>
      </c>
      <c r="B70" s="1"/>
      <c r="C70" s="1"/>
      <c r="D70" s="1"/>
    </row>
    <row r="71" spans="1:4" x14ac:dyDescent="0.3">
      <c r="A71" s="52" t="str">
        <f ca="1">Exceedance!U71</f>
        <v/>
      </c>
      <c r="B71" s="1"/>
      <c r="C71" s="1"/>
      <c r="D71" s="1"/>
    </row>
    <row r="72" spans="1:4" x14ac:dyDescent="0.3">
      <c r="A72" s="52" t="str">
        <f ca="1">Exceedance!U72</f>
        <v/>
      </c>
      <c r="B72" s="1"/>
      <c r="C72" s="1"/>
      <c r="D72" s="1"/>
    </row>
    <row r="73" spans="1:4" x14ac:dyDescent="0.3">
      <c r="A73" s="52" t="str">
        <f ca="1">Exceedance!U73</f>
        <v/>
      </c>
      <c r="B73" s="1"/>
      <c r="C73" s="1"/>
      <c r="D73" s="1"/>
    </row>
    <row r="74" spans="1:4" x14ac:dyDescent="0.3">
      <c r="A74" s="52" t="str">
        <f ca="1">Exceedance!U74</f>
        <v/>
      </c>
      <c r="B74" s="1"/>
      <c r="C74" s="1"/>
      <c r="D74" s="1"/>
    </row>
    <row r="75" spans="1:4" x14ac:dyDescent="0.3">
      <c r="A75" s="52" t="str">
        <f ca="1">Exceedance!U75</f>
        <v/>
      </c>
      <c r="B75" s="1"/>
      <c r="C75" s="1"/>
      <c r="D75" s="1"/>
    </row>
    <row r="76" spans="1:4" x14ac:dyDescent="0.3">
      <c r="A76" s="52" t="str">
        <f ca="1">Exceedance!U76</f>
        <v/>
      </c>
      <c r="B76" s="1"/>
      <c r="C76" s="1"/>
      <c r="D76" s="1"/>
    </row>
    <row r="77" spans="1:4" x14ac:dyDescent="0.3">
      <c r="A77" s="52" t="str">
        <f ca="1">Exceedance!U77</f>
        <v/>
      </c>
      <c r="B77" s="1"/>
      <c r="C77" s="1"/>
      <c r="D77" s="1"/>
    </row>
    <row r="78" spans="1:4" x14ac:dyDescent="0.3">
      <c r="A78" s="52" t="str">
        <f ca="1">Exceedance!U78</f>
        <v/>
      </c>
      <c r="B78" s="1"/>
      <c r="C78" s="1"/>
      <c r="D78" s="1"/>
    </row>
    <row r="79" spans="1:4" x14ac:dyDescent="0.3">
      <c r="A79" s="52" t="str">
        <f ca="1">Exceedance!U79</f>
        <v/>
      </c>
      <c r="B79" s="1"/>
      <c r="C79" s="1"/>
      <c r="D79" s="1"/>
    </row>
    <row r="80" spans="1:4" x14ac:dyDescent="0.3">
      <c r="A80" s="52" t="str">
        <f ca="1">Exceedance!U80</f>
        <v/>
      </c>
      <c r="B80" s="1"/>
      <c r="C80" s="1"/>
      <c r="D80" s="1"/>
    </row>
    <row r="81" spans="1:4" x14ac:dyDescent="0.3">
      <c r="A81" s="52" t="str">
        <f ca="1">Exceedance!U81</f>
        <v/>
      </c>
      <c r="B81" s="1"/>
      <c r="C81" s="1"/>
      <c r="D81" s="1"/>
    </row>
    <row r="82" spans="1:4" x14ac:dyDescent="0.3">
      <c r="A82" s="52" t="str">
        <f ca="1">Exceedance!U82</f>
        <v/>
      </c>
      <c r="B82" s="1"/>
      <c r="C82" s="1"/>
      <c r="D82" s="1"/>
    </row>
    <row r="83" spans="1:4" x14ac:dyDescent="0.3">
      <c r="A83" s="52" t="str">
        <f ca="1">Exceedance!U83</f>
        <v/>
      </c>
      <c r="B83" s="1"/>
      <c r="C83" s="1"/>
      <c r="D83" s="1"/>
    </row>
    <row r="84" spans="1:4" x14ac:dyDescent="0.3">
      <c r="A84" s="52" t="str">
        <f ca="1">Exceedance!U84</f>
        <v/>
      </c>
      <c r="B84" s="1"/>
      <c r="C84" s="1"/>
      <c r="D84" s="1"/>
    </row>
    <row r="85" spans="1:4" x14ac:dyDescent="0.3">
      <c r="A85" s="52" t="str">
        <f ca="1">Exceedance!U85</f>
        <v/>
      </c>
      <c r="B85" s="1"/>
      <c r="C85" s="1"/>
      <c r="D85" s="1"/>
    </row>
    <row r="86" spans="1:4" x14ac:dyDescent="0.3">
      <c r="A86" s="52" t="str">
        <f ca="1">Exceedance!U86</f>
        <v/>
      </c>
      <c r="B86" s="1"/>
      <c r="C86" s="1"/>
      <c r="D86" s="1"/>
    </row>
    <row r="87" spans="1:4" x14ac:dyDescent="0.3">
      <c r="A87" s="52" t="str">
        <f ca="1">Exceedance!U87</f>
        <v/>
      </c>
      <c r="B87" s="1"/>
      <c r="C87" s="1"/>
      <c r="D87" s="1"/>
    </row>
    <row r="88" spans="1:4" x14ac:dyDescent="0.3">
      <c r="A88" s="52" t="str">
        <f ca="1">Exceedance!U88</f>
        <v/>
      </c>
      <c r="B88" s="1"/>
      <c r="C88" s="1"/>
      <c r="D88" s="1"/>
    </row>
    <row r="89" spans="1:4" x14ac:dyDescent="0.3">
      <c r="A89" s="52" t="str">
        <f ca="1">Exceedance!U89</f>
        <v/>
      </c>
      <c r="B89" s="1"/>
      <c r="C89" s="1"/>
      <c r="D89" s="1"/>
    </row>
    <row r="90" spans="1:4" x14ac:dyDescent="0.3">
      <c r="A90" s="52" t="str">
        <f ca="1">Exceedance!U90</f>
        <v/>
      </c>
      <c r="B90" s="1"/>
      <c r="C90" s="1"/>
      <c r="D90" s="1"/>
    </row>
    <row r="91" spans="1:4" x14ac:dyDescent="0.3">
      <c r="A91" s="52" t="str">
        <f ca="1">Exceedance!U91</f>
        <v/>
      </c>
      <c r="B91" s="1"/>
      <c r="C91" s="1"/>
      <c r="D91" s="1"/>
    </row>
    <row r="92" spans="1:4" x14ac:dyDescent="0.3">
      <c r="A92" s="52" t="str">
        <f ca="1">Exceedance!U92</f>
        <v/>
      </c>
      <c r="B92" s="1"/>
      <c r="C92" s="1"/>
      <c r="D92" s="1"/>
    </row>
    <row r="93" spans="1:4" x14ac:dyDescent="0.3">
      <c r="A93" s="52" t="str">
        <f ca="1">Exceedance!U93</f>
        <v/>
      </c>
      <c r="B93" s="1"/>
      <c r="C93" s="1"/>
      <c r="D93" s="1"/>
    </row>
    <row r="94" spans="1:4" x14ac:dyDescent="0.3">
      <c r="A94" s="52" t="str">
        <f ca="1">Exceedance!U94</f>
        <v/>
      </c>
      <c r="B94" s="1"/>
      <c r="C94" s="1"/>
      <c r="D94" s="1"/>
    </row>
    <row r="95" spans="1:4" x14ac:dyDescent="0.3">
      <c r="A95" s="52" t="str">
        <f ca="1">Exceedance!U95</f>
        <v/>
      </c>
      <c r="B95" s="1"/>
      <c r="C95" s="1"/>
      <c r="D95" s="1"/>
    </row>
    <row r="96" spans="1:4" x14ac:dyDescent="0.3">
      <c r="A96" s="52" t="str">
        <f ca="1">Exceedance!U96</f>
        <v/>
      </c>
      <c r="B96" s="1"/>
      <c r="C96" s="1"/>
      <c r="D96" s="1"/>
    </row>
    <row r="97" spans="1:4" x14ac:dyDescent="0.3">
      <c r="A97" s="52" t="str">
        <f ca="1">Exceedance!U97</f>
        <v/>
      </c>
      <c r="B97" s="1"/>
      <c r="C97" s="1"/>
      <c r="D97" s="1"/>
    </row>
    <row r="98" spans="1:4" x14ac:dyDescent="0.3">
      <c r="A98" s="52" t="str">
        <f ca="1">Exceedance!U98</f>
        <v/>
      </c>
      <c r="B98" s="1"/>
      <c r="C98" s="1"/>
      <c r="D98" s="1"/>
    </row>
    <row r="99" spans="1:4" x14ac:dyDescent="0.3">
      <c r="A99" s="52" t="str">
        <f ca="1">Exceedance!U99</f>
        <v/>
      </c>
      <c r="B99" s="1"/>
      <c r="C99" s="1"/>
      <c r="D99" s="1"/>
    </row>
    <row r="100" spans="1:4" x14ac:dyDescent="0.3">
      <c r="A100" s="52"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E1:AE1"/>
  </mergeCells>
  <pageMargins left="0.7" right="0.7" top="0.75" bottom="0.75" header="0.3" footer="0.3"/>
  <pageSetup orientation="portrait" horizontalDpi="4294967295" verticalDpi="4294967295"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CDD03C-F178-46FE-B00C-EB7D3F4F7330}">
  <sheetPr codeName="Sheet131">
    <tabColor theme="3" tint="0.79998168889431442"/>
  </sheetPr>
  <dimension ref="A1:BI175"/>
  <sheetViews>
    <sheetView workbookViewId="0">
      <selection activeCell="B4" sqref="B4:AQ175"/>
    </sheetView>
  </sheetViews>
  <sheetFormatPr defaultColWidth="9.44140625" defaultRowHeight="14.4" x14ac:dyDescent="0.3"/>
  <cols>
    <col min="1" max="1" width="14.44140625" style="78" bestFit="1" customWidth="1"/>
    <col min="2" max="4" width="9.44140625" style="185"/>
  </cols>
  <sheetData>
    <row r="1" spans="1:61" s="136" customFormat="1" x14ac:dyDescent="0.3">
      <c r="A1" s="50"/>
      <c r="B1" s="78" t="s">
        <v>790</v>
      </c>
      <c r="C1" s="78"/>
      <c r="D1" s="78"/>
      <c r="E1" s="854" t="s">
        <v>790</v>
      </c>
      <c r="F1" s="854"/>
      <c r="G1" s="854"/>
      <c r="H1" s="854"/>
      <c r="I1" s="854"/>
      <c r="J1" s="854"/>
      <c r="K1" s="854"/>
      <c r="L1" s="854"/>
      <c r="M1" s="854"/>
      <c r="N1" s="854"/>
      <c r="O1" s="854"/>
      <c r="P1" s="854"/>
      <c r="Q1" s="854"/>
      <c r="R1" s="854"/>
      <c r="S1" s="854"/>
      <c r="T1" s="854"/>
      <c r="U1" s="854"/>
      <c r="V1" s="854"/>
      <c r="W1" s="854"/>
      <c r="X1" s="854"/>
      <c r="Y1" s="854"/>
      <c r="Z1" s="854"/>
      <c r="AA1" s="854"/>
      <c r="AB1" s="854"/>
      <c r="AC1" s="854"/>
      <c r="AD1" s="854"/>
      <c r="AE1" s="854"/>
      <c r="AF1" s="78"/>
      <c r="AG1" s="78"/>
      <c r="AH1" s="78"/>
      <c r="AI1" s="78"/>
      <c r="AJ1" s="78"/>
      <c r="AK1" s="78"/>
      <c r="AL1" s="78"/>
    </row>
    <row r="2" spans="1:61" s="136" customFormat="1" x14ac:dyDescent="0.3">
      <c r="A2" s="50"/>
      <c r="B2" s="78" t="s">
        <v>288</v>
      </c>
      <c r="C2" s="78" t="s">
        <v>287</v>
      </c>
      <c r="D2" s="78" t="s">
        <v>289</v>
      </c>
      <c r="E2" s="78">
        <v>1991</v>
      </c>
      <c r="F2" s="78">
        <v>1992</v>
      </c>
      <c r="G2" s="78">
        <v>1993</v>
      </c>
      <c r="H2" s="78">
        <v>1994</v>
      </c>
      <c r="I2" s="78">
        <v>1995</v>
      </c>
      <c r="J2" s="78">
        <v>1996</v>
      </c>
      <c r="K2" s="78">
        <v>1997</v>
      </c>
      <c r="L2" s="78">
        <v>1998</v>
      </c>
      <c r="M2" s="78">
        <v>1999</v>
      </c>
      <c r="N2" s="78">
        <v>2000</v>
      </c>
      <c r="O2" s="78">
        <v>2001</v>
      </c>
      <c r="P2" s="78">
        <v>2002</v>
      </c>
      <c r="Q2" s="78">
        <v>2003</v>
      </c>
      <c r="R2" s="78">
        <v>2004</v>
      </c>
      <c r="S2" s="78">
        <v>2005</v>
      </c>
      <c r="T2" s="78">
        <v>2006</v>
      </c>
      <c r="U2" s="78">
        <v>2007</v>
      </c>
      <c r="V2" s="78">
        <v>2008</v>
      </c>
      <c r="W2" s="78">
        <v>2009</v>
      </c>
      <c r="X2" s="78">
        <v>2010</v>
      </c>
      <c r="Y2" s="78">
        <v>2011</v>
      </c>
      <c r="Z2" s="78">
        <v>2012</v>
      </c>
      <c r="AA2" s="78">
        <v>2013</v>
      </c>
      <c r="AB2" s="78">
        <v>2014</v>
      </c>
      <c r="AC2" s="78">
        <v>2015</v>
      </c>
      <c r="AD2" s="78">
        <v>2016</v>
      </c>
      <c r="AE2" s="78">
        <v>2017</v>
      </c>
      <c r="AF2" s="78">
        <v>2018</v>
      </c>
      <c r="AG2" s="78">
        <v>2019</v>
      </c>
      <c r="AH2" s="78">
        <v>2020</v>
      </c>
      <c r="AI2" s="78"/>
      <c r="AJ2" s="78"/>
      <c r="AK2" s="78"/>
      <c r="AL2" s="78"/>
      <c r="AM2" s="78"/>
      <c r="AN2" s="78"/>
      <c r="AO2" s="78"/>
      <c r="AP2" s="78"/>
      <c r="AQ2" s="78"/>
      <c r="AR2" s="78"/>
      <c r="AS2" s="78"/>
      <c r="AT2" s="78"/>
      <c r="AU2" s="78"/>
      <c r="AV2" s="78"/>
      <c r="AW2" s="78"/>
      <c r="AX2" s="78"/>
      <c r="AY2" s="78"/>
      <c r="AZ2" s="78"/>
      <c r="BA2" s="78"/>
      <c r="BB2" s="78"/>
      <c r="BC2" s="78"/>
      <c r="BD2" s="78"/>
      <c r="BE2" s="78"/>
      <c r="BF2" s="78"/>
      <c r="BG2" s="78"/>
      <c r="BH2" s="78"/>
      <c r="BI2" s="78"/>
    </row>
    <row r="3" spans="1:61" s="137" customFormat="1" x14ac:dyDescent="0.3">
      <c r="A3" s="51"/>
      <c r="B3" s="53" t="s">
        <v>0</v>
      </c>
      <c r="C3" s="53" t="s">
        <v>1</v>
      </c>
      <c r="D3" s="53" t="s">
        <v>2</v>
      </c>
      <c r="E3" s="53" t="s">
        <v>326</v>
      </c>
      <c r="F3" s="53" t="s">
        <v>327</v>
      </c>
      <c r="G3" s="53" t="s">
        <v>328</v>
      </c>
      <c r="H3" s="53" t="s">
        <v>329</v>
      </c>
      <c r="I3" s="53" t="s">
        <v>330</v>
      </c>
      <c r="J3" s="53" t="s">
        <v>331</v>
      </c>
      <c r="K3" s="53" t="s">
        <v>332</v>
      </c>
      <c r="L3" s="53" t="s">
        <v>333</v>
      </c>
      <c r="M3" s="53" t="s">
        <v>334</v>
      </c>
      <c r="N3" s="53" t="s">
        <v>335</v>
      </c>
      <c r="O3" s="53" t="s">
        <v>336</v>
      </c>
      <c r="P3" s="53" t="s">
        <v>337</v>
      </c>
      <c r="Q3" s="53" t="s">
        <v>338</v>
      </c>
      <c r="R3" s="53" t="s">
        <v>339</v>
      </c>
      <c r="S3" s="53" t="s">
        <v>340</v>
      </c>
      <c r="T3" s="53" t="s">
        <v>341</v>
      </c>
      <c r="U3" s="53" t="s">
        <v>342</v>
      </c>
      <c r="V3" s="53" t="s">
        <v>343</v>
      </c>
      <c r="W3" s="53" t="s">
        <v>344</v>
      </c>
      <c r="X3" s="53" t="s">
        <v>345</v>
      </c>
      <c r="Y3" s="53" t="s">
        <v>346</v>
      </c>
      <c r="Z3" s="53" t="s">
        <v>347</v>
      </c>
      <c r="AA3" s="53" t="s">
        <v>348</v>
      </c>
      <c r="AB3" s="53" t="s">
        <v>349</v>
      </c>
      <c r="AC3" s="53" t="s">
        <v>350</v>
      </c>
      <c r="AD3" s="53" t="s">
        <v>351</v>
      </c>
      <c r="AE3" s="53" t="s">
        <v>352</v>
      </c>
      <c r="AF3" s="53" t="s">
        <v>353</v>
      </c>
      <c r="AG3" s="53" t="s">
        <v>354</v>
      </c>
      <c r="AH3" s="53" t="s">
        <v>355</v>
      </c>
      <c r="AI3" s="53"/>
      <c r="AJ3" s="53"/>
      <c r="AK3" s="53"/>
      <c r="AL3" s="53"/>
      <c r="AM3" s="53"/>
      <c r="AN3" s="53"/>
      <c r="AO3" s="53"/>
      <c r="AP3" s="53"/>
      <c r="AQ3" s="53"/>
      <c r="AR3" s="53"/>
      <c r="AS3" s="53"/>
      <c r="AT3" s="53"/>
      <c r="AU3" s="53"/>
      <c r="AV3" s="53"/>
      <c r="AW3" s="53"/>
      <c r="AX3" s="53"/>
      <c r="AY3" s="53"/>
      <c r="AZ3" s="53"/>
      <c r="BA3" s="53"/>
      <c r="BB3" s="53"/>
      <c r="BC3" s="53"/>
      <c r="BD3" s="53"/>
      <c r="BE3" s="53"/>
      <c r="BF3" s="53"/>
      <c r="BG3" s="53"/>
      <c r="BH3" s="53"/>
      <c r="BI3" s="53"/>
    </row>
    <row r="4" spans="1:61" x14ac:dyDescent="0.3">
      <c r="A4" s="52">
        <f ca="1">Exceedance!U4</f>
        <v>46143</v>
      </c>
      <c r="B4" s="1">
        <v>0</v>
      </c>
      <c r="C4" s="1">
        <v>0</v>
      </c>
      <c r="D4" s="1">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row>
    <row r="5" spans="1:61" x14ac:dyDescent="0.3">
      <c r="A5" s="52">
        <f ca="1">Exceedance!U5</f>
        <v>46174</v>
      </c>
      <c r="B5" s="1">
        <v>0</v>
      </c>
      <c r="C5" s="1">
        <v>0</v>
      </c>
      <c r="D5" s="1">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row>
    <row r="6" spans="1:61" x14ac:dyDescent="0.3">
      <c r="A6" s="52">
        <f ca="1">Exceedance!U6</f>
        <v>46204</v>
      </c>
      <c r="B6" s="1">
        <v>0</v>
      </c>
      <c r="C6" s="1">
        <v>0</v>
      </c>
      <c r="D6" s="1">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row>
    <row r="7" spans="1:61" x14ac:dyDescent="0.3">
      <c r="A7" s="52">
        <f ca="1">Exceedance!U7</f>
        <v>46235</v>
      </c>
      <c r="B7" s="1">
        <v>0</v>
      </c>
      <c r="C7" s="1">
        <v>0</v>
      </c>
      <c r="D7" s="1">
        <v>0</v>
      </c>
      <c r="E7">
        <v>0</v>
      </c>
      <c r="F7">
        <v>0</v>
      </c>
      <c r="G7">
        <v>0</v>
      </c>
      <c r="H7">
        <v>0</v>
      </c>
      <c r="I7">
        <v>0</v>
      </c>
      <c r="J7">
        <v>0</v>
      </c>
      <c r="K7">
        <v>0</v>
      </c>
      <c r="L7">
        <v>0</v>
      </c>
      <c r="M7">
        <v>0</v>
      </c>
      <c r="N7">
        <v>0</v>
      </c>
      <c r="O7">
        <v>0</v>
      </c>
      <c r="P7">
        <v>0</v>
      </c>
      <c r="Q7">
        <v>0</v>
      </c>
      <c r="R7">
        <v>0</v>
      </c>
      <c r="S7">
        <v>0</v>
      </c>
      <c r="T7">
        <v>0</v>
      </c>
      <c r="U7">
        <v>0</v>
      </c>
      <c r="V7">
        <v>0</v>
      </c>
      <c r="W7">
        <v>0</v>
      </c>
      <c r="X7">
        <v>0</v>
      </c>
      <c r="Y7">
        <v>0</v>
      </c>
      <c r="Z7">
        <v>0</v>
      </c>
      <c r="AA7">
        <v>0</v>
      </c>
      <c r="AB7">
        <v>0</v>
      </c>
      <c r="AC7">
        <v>0</v>
      </c>
      <c r="AD7">
        <v>0</v>
      </c>
      <c r="AE7">
        <v>0</v>
      </c>
      <c r="AF7">
        <v>0</v>
      </c>
      <c r="AG7">
        <v>0</v>
      </c>
      <c r="AH7">
        <v>0</v>
      </c>
    </row>
    <row r="8" spans="1:61" x14ac:dyDescent="0.3">
      <c r="A8" s="52">
        <f ca="1">Exceedance!U8</f>
        <v>46266</v>
      </c>
      <c r="B8" s="1">
        <v>0</v>
      </c>
      <c r="C8" s="1">
        <v>0</v>
      </c>
      <c r="D8" s="1">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61" x14ac:dyDescent="0.3">
      <c r="A9" s="52">
        <f ca="1">Exceedance!U9</f>
        <v>46296</v>
      </c>
      <c r="B9" s="1">
        <v>0</v>
      </c>
      <c r="C9" s="1">
        <v>0</v>
      </c>
      <c r="D9" s="1">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61" x14ac:dyDescent="0.3">
      <c r="A10" s="52">
        <f ca="1">Exceedance!U10</f>
        <v>46327</v>
      </c>
      <c r="B10" s="1">
        <v>0</v>
      </c>
      <c r="C10" s="1">
        <v>0</v>
      </c>
      <c r="D10" s="1">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61" x14ac:dyDescent="0.3">
      <c r="A11" s="52">
        <f ca="1">Exceedance!U11</f>
        <v>46357</v>
      </c>
      <c r="B11" s="1">
        <v>0</v>
      </c>
      <c r="C11" s="1">
        <v>0</v>
      </c>
      <c r="D11" s="1">
        <v>0</v>
      </c>
      <c r="E11">
        <v>0</v>
      </c>
      <c r="F11">
        <v>0</v>
      </c>
      <c r="G11">
        <v>0</v>
      </c>
      <c r="H11">
        <v>0</v>
      </c>
      <c r="I11">
        <v>0</v>
      </c>
      <c r="J11">
        <v>0</v>
      </c>
      <c r="K11">
        <v>0</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row>
    <row r="12" spans="1:61" x14ac:dyDescent="0.3">
      <c r="A12" s="52">
        <f ca="1">Exceedance!U12</f>
        <v>46388</v>
      </c>
      <c r="B12" s="1">
        <v>0</v>
      </c>
      <c r="C12" s="1">
        <v>0</v>
      </c>
      <c r="D12" s="1">
        <v>0</v>
      </c>
      <c r="E12">
        <v>0</v>
      </c>
      <c r="F12">
        <v>0</v>
      </c>
      <c r="G12">
        <v>0</v>
      </c>
      <c r="H12">
        <v>0</v>
      </c>
      <c r="I12">
        <v>0</v>
      </c>
      <c r="J12">
        <v>0</v>
      </c>
      <c r="K12">
        <v>0</v>
      </c>
      <c r="L12">
        <v>0</v>
      </c>
      <c r="M12">
        <v>0</v>
      </c>
      <c r="N12">
        <v>0</v>
      </c>
      <c r="O12">
        <v>0</v>
      </c>
      <c r="P12">
        <v>0</v>
      </c>
      <c r="Q12">
        <v>0</v>
      </c>
      <c r="R12">
        <v>0</v>
      </c>
      <c r="S12">
        <v>0</v>
      </c>
      <c r="T12">
        <v>0</v>
      </c>
      <c r="U12">
        <v>0</v>
      </c>
      <c r="V12">
        <v>0</v>
      </c>
      <c r="W12">
        <v>0</v>
      </c>
      <c r="X12">
        <v>0</v>
      </c>
      <c r="Y12">
        <v>0</v>
      </c>
      <c r="Z12">
        <v>0</v>
      </c>
      <c r="AA12">
        <v>0</v>
      </c>
      <c r="AB12">
        <v>0</v>
      </c>
      <c r="AC12">
        <v>0</v>
      </c>
      <c r="AD12">
        <v>0</v>
      </c>
      <c r="AE12">
        <v>0</v>
      </c>
      <c r="AF12">
        <v>0</v>
      </c>
      <c r="AG12">
        <v>0</v>
      </c>
      <c r="AH12">
        <v>0</v>
      </c>
    </row>
    <row r="13" spans="1:61" x14ac:dyDescent="0.3">
      <c r="A13" s="52">
        <f ca="1">Exceedance!U13</f>
        <v>46419</v>
      </c>
      <c r="B13" s="1">
        <v>0</v>
      </c>
      <c r="C13" s="1">
        <v>0</v>
      </c>
      <c r="D13" s="1">
        <v>0</v>
      </c>
      <c r="E13">
        <v>0</v>
      </c>
      <c r="F13">
        <v>0</v>
      </c>
      <c r="G13">
        <v>0</v>
      </c>
      <c r="H13">
        <v>0</v>
      </c>
      <c r="I13">
        <v>0</v>
      </c>
      <c r="J13">
        <v>0</v>
      </c>
      <c r="K13">
        <v>0</v>
      </c>
      <c r="L13">
        <v>0</v>
      </c>
      <c r="M13">
        <v>0</v>
      </c>
      <c r="N13">
        <v>0</v>
      </c>
      <c r="O13">
        <v>0</v>
      </c>
      <c r="P13">
        <v>0</v>
      </c>
      <c r="Q13">
        <v>0</v>
      </c>
      <c r="R13">
        <v>0</v>
      </c>
      <c r="S13">
        <v>0</v>
      </c>
      <c r="T13">
        <v>0</v>
      </c>
      <c r="U13">
        <v>0</v>
      </c>
      <c r="V13">
        <v>0</v>
      </c>
      <c r="W13">
        <v>0</v>
      </c>
      <c r="X13">
        <v>0</v>
      </c>
      <c r="Y13">
        <v>0</v>
      </c>
      <c r="Z13">
        <v>0</v>
      </c>
      <c r="AA13">
        <v>0</v>
      </c>
      <c r="AB13">
        <v>0</v>
      </c>
      <c r="AC13">
        <v>0</v>
      </c>
      <c r="AD13">
        <v>0</v>
      </c>
      <c r="AE13">
        <v>0</v>
      </c>
      <c r="AF13">
        <v>0</v>
      </c>
      <c r="AG13">
        <v>0</v>
      </c>
      <c r="AH13">
        <v>0</v>
      </c>
    </row>
    <row r="14" spans="1:61" x14ac:dyDescent="0.3">
      <c r="A14" s="52">
        <f ca="1">Exceedance!U14</f>
        <v>46447</v>
      </c>
      <c r="B14" s="1">
        <v>0</v>
      </c>
      <c r="C14" s="1">
        <v>0</v>
      </c>
      <c r="D14" s="1">
        <v>0</v>
      </c>
      <c r="E14">
        <v>0</v>
      </c>
      <c r="F14">
        <v>0</v>
      </c>
      <c r="G14">
        <v>0</v>
      </c>
      <c r="H14">
        <v>0</v>
      </c>
      <c r="I14">
        <v>0</v>
      </c>
      <c r="J14">
        <v>0</v>
      </c>
      <c r="K14">
        <v>0</v>
      </c>
      <c r="L14">
        <v>0</v>
      </c>
      <c r="M14">
        <v>0</v>
      </c>
      <c r="N14">
        <v>0</v>
      </c>
      <c r="O14">
        <v>0</v>
      </c>
      <c r="P14">
        <v>0</v>
      </c>
      <c r="Q14">
        <v>0</v>
      </c>
      <c r="R14">
        <v>0</v>
      </c>
      <c r="S14">
        <v>0</v>
      </c>
      <c r="T14">
        <v>0</v>
      </c>
      <c r="U14">
        <v>0</v>
      </c>
      <c r="V14">
        <v>0</v>
      </c>
      <c r="W14">
        <v>0</v>
      </c>
      <c r="X14">
        <v>0</v>
      </c>
      <c r="Y14">
        <v>0</v>
      </c>
      <c r="Z14">
        <v>1</v>
      </c>
      <c r="AA14">
        <v>0</v>
      </c>
      <c r="AB14">
        <v>0</v>
      </c>
      <c r="AC14">
        <v>0</v>
      </c>
      <c r="AD14">
        <v>0</v>
      </c>
      <c r="AE14">
        <v>0</v>
      </c>
      <c r="AF14">
        <v>0</v>
      </c>
      <c r="AG14">
        <v>0</v>
      </c>
      <c r="AH14">
        <v>0</v>
      </c>
    </row>
    <row r="15" spans="1:61" x14ac:dyDescent="0.3">
      <c r="A15" s="52">
        <f ca="1">Exceedance!U15</f>
        <v>46478</v>
      </c>
      <c r="B15" s="1">
        <v>0</v>
      </c>
      <c r="C15" s="1">
        <v>0</v>
      </c>
      <c r="D15" s="1">
        <v>0</v>
      </c>
      <c r="E15">
        <v>0</v>
      </c>
      <c r="F15">
        <v>0</v>
      </c>
      <c r="G15">
        <v>0</v>
      </c>
      <c r="H15">
        <v>0</v>
      </c>
      <c r="I15">
        <v>0</v>
      </c>
      <c r="J15">
        <v>0</v>
      </c>
      <c r="K15">
        <v>0</v>
      </c>
      <c r="L15">
        <v>0</v>
      </c>
      <c r="M15">
        <v>0</v>
      </c>
      <c r="N15">
        <v>0</v>
      </c>
      <c r="O15">
        <v>0</v>
      </c>
      <c r="P15">
        <v>0</v>
      </c>
      <c r="Q15">
        <v>0</v>
      </c>
      <c r="R15">
        <v>0</v>
      </c>
      <c r="S15">
        <v>0</v>
      </c>
      <c r="T15">
        <v>0</v>
      </c>
      <c r="U15">
        <v>0</v>
      </c>
      <c r="V15">
        <v>0</v>
      </c>
      <c r="W15">
        <v>0</v>
      </c>
      <c r="X15">
        <v>0</v>
      </c>
      <c r="Y15">
        <v>0</v>
      </c>
      <c r="Z15">
        <v>1</v>
      </c>
      <c r="AA15">
        <v>0</v>
      </c>
      <c r="AB15">
        <v>0</v>
      </c>
      <c r="AC15">
        <v>0</v>
      </c>
      <c r="AD15">
        <v>0</v>
      </c>
      <c r="AE15">
        <v>0</v>
      </c>
      <c r="AF15">
        <v>0</v>
      </c>
      <c r="AG15">
        <v>0</v>
      </c>
      <c r="AH15">
        <v>0</v>
      </c>
    </row>
    <row r="16" spans="1:61" x14ac:dyDescent="0.3">
      <c r="A16" s="52">
        <f ca="1">Exceedance!U16</f>
        <v>46508</v>
      </c>
      <c r="B16" s="1">
        <v>0</v>
      </c>
      <c r="C16" s="1">
        <v>0</v>
      </c>
      <c r="D16" s="1">
        <v>0</v>
      </c>
      <c r="E16">
        <v>0</v>
      </c>
      <c r="F16">
        <v>0</v>
      </c>
      <c r="G16">
        <v>0</v>
      </c>
      <c r="H16">
        <v>0</v>
      </c>
      <c r="I16">
        <v>0</v>
      </c>
      <c r="J16">
        <v>0</v>
      </c>
      <c r="K16">
        <v>0</v>
      </c>
      <c r="L16">
        <v>0</v>
      </c>
      <c r="M16">
        <v>0</v>
      </c>
      <c r="N16">
        <v>0</v>
      </c>
      <c r="O16">
        <v>1</v>
      </c>
      <c r="P16">
        <v>0</v>
      </c>
      <c r="Q16">
        <v>0</v>
      </c>
      <c r="R16">
        <v>0</v>
      </c>
      <c r="S16">
        <v>0</v>
      </c>
      <c r="T16">
        <v>0</v>
      </c>
      <c r="U16">
        <v>0</v>
      </c>
      <c r="V16">
        <v>0</v>
      </c>
      <c r="W16">
        <v>0</v>
      </c>
      <c r="X16">
        <v>0</v>
      </c>
      <c r="Y16">
        <v>0</v>
      </c>
      <c r="Z16">
        <v>1</v>
      </c>
      <c r="AA16">
        <v>0</v>
      </c>
      <c r="AB16">
        <v>0</v>
      </c>
      <c r="AC16">
        <v>0</v>
      </c>
      <c r="AD16">
        <v>0</v>
      </c>
      <c r="AE16">
        <v>0</v>
      </c>
      <c r="AF16">
        <v>0</v>
      </c>
      <c r="AG16">
        <v>0</v>
      </c>
      <c r="AH16">
        <v>0</v>
      </c>
    </row>
    <row r="17" spans="1:34" x14ac:dyDescent="0.3">
      <c r="A17" s="52">
        <f ca="1">Exceedance!U17</f>
        <v>46539</v>
      </c>
      <c r="B17" s="1">
        <v>0</v>
      </c>
      <c r="C17" s="1">
        <v>0</v>
      </c>
      <c r="D17" s="1">
        <v>0</v>
      </c>
      <c r="E17">
        <v>0</v>
      </c>
      <c r="F17">
        <v>0</v>
      </c>
      <c r="G17">
        <v>0</v>
      </c>
      <c r="H17">
        <v>0</v>
      </c>
      <c r="I17">
        <v>0</v>
      </c>
      <c r="J17">
        <v>0</v>
      </c>
      <c r="K17">
        <v>0</v>
      </c>
      <c r="L17">
        <v>0</v>
      </c>
      <c r="M17">
        <v>0</v>
      </c>
      <c r="N17">
        <v>0</v>
      </c>
      <c r="O17">
        <v>1</v>
      </c>
      <c r="P17">
        <v>0</v>
      </c>
      <c r="Q17">
        <v>0</v>
      </c>
      <c r="R17">
        <v>0</v>
      </c>
      <c r="S17">
        <v>0</v>
      </c>
      <c r="T17">
        <v>0</v>
      </c>
      <c r="U17">
        <v>0</v>
      </c>
      <c r="V17">
        <v>0</v>
      </c>
      <c r="W17">
        <v>0</v>
      </c>
      <c r="X17">
        <v>0</v>
      </c>
      <c r="Y17">
        <v>0</v>
      </c>
      <c r="Z17">
        <v>0</v>
      </c>
      <c r="AA17">
        <v>0</v>
      </c>
      <c r="AB17">
        <v>0</v>
      </c>
      <c r="AC17">
        <v>0</v>
      </c>
      <c r="AD17">
        <v>0</v>
      </c>
      <c r="AE17">
        <v>0</v>
      </c>
      <c r="AF17">
        <v>0</v>
      </c>
      <c r="AG17">
        <v>0</v>
      </c>
      <c r="AH17">
        <v>0</v>
      </c>
    </row>
    <row r="18" spans="1:34" x14ac:dyDescent="0.3">
      <c r="A18" s="52">
        <f ca="1">Exceedance!U18</f>
        <v>46569</v>
      </c>
      <c r="B18" s="1">
        <v>0</v>
      </c>
      <c r="C18" s="1">
        <v>0</v>
      </c>
      <c r="D18" s="1">
        <v>0</v>
      </c>
      <c r="E18">
        <v>0</v>
      </c>
      <c r="F18">
        <v>0</v>
      </c>
      <c r="G18">
        <v>0</v>
      </c>
      <c r="H18">
        <v>0</v>
      </c>
      <c r="I18">
        <v>0</v>
      </c>
      <c r="J18">
        <v>0</v>
      </c>
      <c r="K18">
        <v>0</v>
      </c>
      <c r="L18">
        <v>0</v>
      </c>
      <c r="M18">
        <v>0</v>
      </c>
      <c r="N18">
        <v>0</v>
      </c>
      <c r="O18">
        <v>1</v>
      </c>
      <c r="P18">
        <v>0</v>
      </c>
      <c r="Q18">
        <v>0</v>
      </c>
      <c r="R18">
        <v>0</v>
      </c>
      <c r="S18">
        <v>0</v>
      </c>
      <c r="T18">
        <v>0</v>
      </c>
      <c r="U18">
        <v>0</v>
      </c>
      <c r="V18">
        <v>0</v>
      </c>
      <c r="W18">
        <v>0</v>
      </c>
      <c r="X18">
        <v>0</v>
      </c>
      <c r="Y18">
        <v>0</v>
      </c>
      <c r="Z18">
        <v>0</v>
      </c>
      <c r="AA18">
        <v>0</v>
      </c>
      <c r="AB18">
        <v>0</v>
      </c>
      <c r="AC18">
        <v>0</v>
      </c>
      <c r="AD18">
        <v>0</v>
      </c>
      <c r="AE18">
        <v>0</v>
      </c>
      <c r="AF18">
        <v>0</v>
      </c>
      <c r="AG18">
        <v>0</v>
      </c>
      <c r="AH18">
        <v>0</v>
      </c>
    </row>
    <row r="19" spans="1:34" x14ac:dyDescent="0.3">
      <c r="A19" s="52">
        <f ca="1">Exceedance!U19</f>
        <v>46600</v>
      </c>
      <c r="B19" s="1">
        <v>0</v>
      </c>
      <c r="C19" s="1">
        <v>0</v>
      </c>
      <c r="D19" s="1">
        <v>0</v>
      </c>
      <c r="E19">
        <v>0</v>
      </c>
      <c r="F19">
        <v>0</v>
      </c>
      <c r="G19">
        <v>0</v>
      </c>
      <c r="H19">
        <v>0</v>
      </c>
      <c r="I19">
        <v>0</v>
      </c>
      <c r="J19">
        <v>0</v>
      </c>
      <c r="K19">
        <v>0</v>
      </c>
      <c r="L19">
        <v>0</v>
      </c>
      <c r="M19">
        <v>0</v>
      </c>
      <c r="N19">
        <v>0</v>
      </c>
      <c r="O19">
        <v>1</v>
      </c>
      <c r="P19">
        <v>0</v>
      </c>
      <c r="Q19">
        <v>0</v>
      </c>
      <c r="R19">
        <v>0</v>
      </c>
      <c r="S19">
        <v>0</v>
      </c>
      <c r="T19">
        <v>0</v>
      </c>
      <c r="U19">
        <v>0</v>
      </c>
      <c r="V19">
        <v>0</v>
      </c>
      <c r="W19">
        <v>0</v>
      </c>
      <c r="X19">
        <v>0</v>
      </c>
      <c r="Y19">
        <v>0</v>
      </c>
      <c r="Z19">
        <v>1</v>
      </c>
      <c r="AA19">
        <v>0</v>
      </c>
      <c r="AB19">
        <v>0</v>
      </c>
      <c r="AC19">
        <v>0</v>
      </c>
      <c r="AD19">
        <v>0</v>
      </c>
      <c r="AE19">
        <v>1</v>
      </c>
      <c r="AF19">
        <v>0</v>
      </c>
      <c r="AG19">
        <v>0</v>
      </c>
      <c r="AH19">
        <v>0</v>
      </c>
    </row>
    <row r="20" spans="1:34" x14ac:dyDescent="0.3">
      <c r="A20" s="52">
        <f ca="1">Exceedance!U20</f>
        <v>46631</v>
      </c>
      <c r="B20" s="1">
        <v>0</v>
      </c>
      <c r="C20" s="1">
        <v>0</v>
      </c>
      <c r="D20" s="1">
        <v>0</v>
      </c>
      <c r="E20">
        <v>0</v>
      </c>
      <c r="F20">
        <v>0</v>
      </c>
      <c r="G20">
        <v>0</v>
      </c>
      <c r="H20">
        <v>0</v>
      </c>
      <c r="I20">
        <v>0</v>
      </c>
      <c r="J20">
        <v>0</v>
      </c>
      <c r="K20">
        <v>0</v>
      </c>
      <c r="L20">
        <v>0</v>
      </c>
      <c r="M20">
        <v>0</v>
      </c>
      <c r="N20">
        <v>0</v>
      </c>
      <c r="O20">
        <v>1</v>
      </c>
      <c r="P20">
        <v>0</v>
      </c>
      <c r="Q20">
        <v>0</v>
      </c>
      <c r="R20">
        <v>0</v>
      </c>
      <c r="S20">
        <v>0</v>
      </c>
      <c r="T20">
        <v>0</v>
      </c>
      <c r="U20">
        <v>0</v>
      </c>
      <c r="V20">
        <v>0</v>
      </c>
      <c r="W20">
        <v>0</v>
      </c>
      <c r="X20">
        <v>0</v>
      </c>
      <c r="Y20">
        <v>1</v>
      </c>
      <c r="Z20">
        <v>1</v>
      </c>
      <c r="AA20">
        <v>0</v>
      </c>
      <c r="AB20">
        <v>0</v>
      </c>
      <c r="AC20">
        <v>0</v>
      </c>
      <c r="AD20">
        <v>0</v>
      </c>
      <c r="AE20">
        <v>1</v>
      </c>
      <c r="AF20">
        <v>0</v>
      </c>
      <c r="AG20">
        <v>0</v>
      </c>
      <c r="AH20">
        <v>0</v>
      </c>
    </row>
    <row r="21" spans="1:34" x14ac:dyDescent="0.3">
      <c r="A21" s="52">
        <f ca="1">Exceedance!U21</f>
        <v>46661</v>
      </c>
      <c r="B21" s="1">
        <v>0</v>
      </c>
      <c r="C21" s="1">
        <v>0</v>
      </c>
      <c r="D21" s="1">
        <v>0</v>
      </c>
      <c r="E21">
        <v>0</v>
      </c>
      <c r="F21">
        <v>0</v>
      </c>
      <c r="G21">
        <v>0</v>
      </c>
      <c r="H21">
        <v>0</v>
      </c>
      <c r="I21">
        <v>0</v>
      </c>
      <c r="J21">
        <v>0</v>
      </c>
      <c r="K21">
        <v>0</v>
      </c>
      <c r="L21">
        <v>0</v>
      </c>
      <c r="M21">
        <v>0</v>
      </c>
      <c r="N21">
        <v>0</v>
      </c>
      <c r="O21">
        <v>1</v>
      </c>
      <c r="P21">
        <v>0</v>
      </c>
      <c r="Q21">
        <v>0</v>
      </c>
      <c r="R21">
        <v>0</v>
      </c>
      <c r="S21">
        <v>0</v>
      </c>
      <c r="T21">
        <v>0</v>
      </c>
      <c r="U21">
        <v>0</v>
      </c>
      <c r="V21">
        <v>0</v>
      </c>
      <c r="W21">
        <v>0</v>
      </c>
      <c r="X21">
        <v>0</v>
      </c>
      <c r="Y21">
        <v>1</v>
      </c>
      <c r="Z21">
        <v>1</v>
      </c>
      <c r="AA21">
        <v>0</v>
      </c>
      <c r="AB21">
        <v>0</v>
      </c>
      <c r="AC21">
        <v>0</v>
      </c>
      <c r="AD21">
        <v>0</v>
      </c>
      <c r="AE21">
        <v>1</v>
      </c>
      <c r="AF21">
        <v>0</v>
      </c>
      <c r="AG21">
        <v>0</v>
      </c>
      <c r="AH21">
        <v>0</v>
      </c>
    </row>
    <row r="22" spans="1:34" x14ac:dyDescent="0.3">
      <c r="A22" s="52">
        <f ca="1">Exceedance!U22</f>
        <v>46692</v>
      </c>
      <c r="B22" s="1">
        <v>0</v>
      </c>
      <c r="C22" s="1">
        <v>0</v>
      </c>
      <c r="D22" s="1">
        <v>0</v>
      </c>
      <c r="E22">
        <v>0</v>
      </c>
      <c r="F22">
        <v>0</v>
      </c>
      <c r="G22">
        <v>0</v>
      </c>
      <c r="H22">
        <v>0</v>
      </c>
      <c r="I22">
        <v>0</v>
      </c>
      <c r="J22">
        <v>0</v>
      </c>
      <c r="K22">
        <v>0</v>
      </c>
      <c r="L22">
        <v>0</v>
      </c>
      <c r="M22">
        <v>0</v>
      </c>
      <c r="N22">
        <v>0</v>
      </c>
      <c r="O22">
        <v>1</v>
      </c>
      <c r="P22">
        <v>0</v>
      </c>
      <c r="Q22">
        <v>0</v>
      </c>
      <c r="R22">
        <v>0</v>
      </c>
      <c r="S22">
        <v>0</v>
      </c>
      <c r="T22">
        <v>0</v>
      </c>
      <c r="U22">
        <v>0</v>
      </c>
      <c r="V22">
        <v>0</v>
      </c>
      <c r="W22">
        <v>0</v>
      </c>
      <c r="X22">
        <v>0</v>
      </c>
      <c r="Y22">
        <v>1</v>
      </c>
      <c r="Z22">
        <v>1</v>
      </c>
      <c r="AA22">
        <v>0</v>
      </c>
      <c r="AB22">
        <v>0</v>
      </c>
      <c r="AC22">
        <v>0</v>
      </c>
      <c r="AD22">
        <v>0</v>
      </c>
      <c r="AE22">
        <v>1</v>
      </c>
      <c r="AF22">
        <v>0</v>
      </c>
      <c r="AG22">
        <v>0</v>
      </c>
      <c r="AH22">
        <v>0</v>
      </c>
    </row>
    <row r="23" spans="1:34" x14ac:dyDescent="0.3">
      <c r="A23" s="52">
        <f ca="1">Exceedance!U23</f>
        <v>46722</v>
      </c>
      <c r="B23" s="1">
        <v>0</v>
      </c>
      <c r="C23" s="1">
        <v>0</v>
      </c>
      <c r="D23" s="1">
        <v>0</v>
      </c>
      <c r="E23">
        <v>0</v>
      </c>
      <c r="F23">
        <v>0</v>
      </c>
      <c r="G23">
        <v>0</v>
      </c>
      <c r="H23">
        <v>0</v>
      </c>
      <c r="I23">
        <v>0</v>
      </c>
      <c r="J23">
        <v>0</v>
      </c>
      <c r="K23">
        <v>0</v>
      </c>
      <c r="L23">
        <v>0</v>
      </c>
      <c r="M23">
        <v>0</v>
      </c>
      <c r="N23">
        <v>0</v>
      </c>
      <c r="O23">
        <v>1</v>
      </c>
      <c r="P23">
        <v>0</v>
      </c>
      <c r="Q23">
        <v>0</v>
      </c>
      <c r="R23">
        <v>0</v>
      </c>
      <c r="S23">
        <v>0</v>
      </c>
      <c r="T23">
        <v>0</v>
      </c>
      <c r="U23">
        <v>0</v>
      </c>
      <c r="V23">
        <v>0</v>
      </c>
      <c r="W23">
        <v>0</v>
      </c>
      <c r="X23">
        <v>0</v>
      </c>
      <c r="Y23">
        <v>1</v>
      </c>
      <c r="Z23">
        <v>1</v>
      </c>
      <c r="AA23">
        <v>0</v>
      </c>
      <c r="AB23">
        <v>0</v>
      </c>
      <c r="AC23">
        <v>0</v>
      </c>
      <c r="AD23">
        <v>0</v>
      </c>
      <c r="AE23">
        <v>1</v>
      </c>
      <c r="AF23">
        <v>0</v>
      </c>
      <c r="AG23">
        <v>0</v>
      </c>
      <c r="AH23">
        <v>0</v>
      </c>
    </row>
    <row r="24" spans="1:34" x14ac:dyDescent="0.3">
      <c r="A24" s="52">
        <f ca="1">Exceedance!U24</f>
        <v>46753</v>
      </c>
      <c r="B24" s="1">
        <v>0</v>
      </c>
      <c r="C24" s="1">
        <v>0</v>
      </c>
      <c r="D24" s="1">
        <v>0</v>
      </c>
      <c r="E24">
        <v>0</v>
      </c>
      <c r="F24">
        <v>0</v>
      </c>
      <c r="G24">
        <v>0</v>
      </c>
      <c r="H24">
        <v>0</v>
      </c>
      <c r="I24">
        <v>0</v>
      </c>
      <c r="J24">
        <v>0</v>
      </c>
      <c r="K24">
        <v>0</v>
      </c>
      <c r="L24">
        <v>0</v>
      </c>
      <c r="M24">
        <v>0</v>
      </c>
      <c r="N24">
        <v>1</v>
      </c>
      <c r="O24">
        <v>1</v>
      </c>
      <c r="P24">
        <v>0</v>
      </c>
      <c r="Q24">
        <v>0</v>
      </c>
      <c r="R24">
        <v>0</v>
      </c>
      <c r="S24">
        <v>0</v>
      </c>
      <c r="T24">
        <v>0</v>
      </c>
      <c r="U24">
        <v>0</v>
      </c>
      <c r="V24">
        <v>0</v>
      </c>
      <c r="W24">
        <v>0</v>
      </c>
      <c r="X24">
        <v>0</v>
      </c>
      <c r="Y24">
        <v>1</v>
      </c>
      <c r="Z24">
        <v>1</v>
      </c>
      <c r="AA24">
        <v>0</v>
      </c>
      <c r="AB24">
        <v>0</v>
      </c>
      <c r="AC24">
        <v>0</v>
      </c>
      <c r="AD24">
        <v>0</v>
      </c>
      <c r="AE24">
        <v>1</v>
      </c>
      <c r="AF24">
        <v>0</v>
      </c>
      <c r="AG24">
        <v>0</v>
      </c>
      <c r="AH24">
        <v>0</v>
      </c>
    </row>
    <row r="25" spans="1:34" x14ac:dyDescent="0.3">
      <c r="A25" s="52">
        <f ca="1">Exceedance!U25</f>
        <v>46784</v>
      </c>
      <c r="B25" s="1">
        <v>0</v>
      </c>
      <c r="C25" s="1">
        <v>0</v>
      </c>
      <c r="D25" s="1">
        <v>0</v>
      </c>
      <c r="E25">
        <v>0</v>
      </c>
      <c r="F25">
        <v>0</v>
      </c>
      <c r="G25">
        <v>0</v>
      </c>
      <c r="H25">
        <v>0</v>
      </c>
      <c r="I25">
        <v>0</v>
      </c>
      <c r="J25">
        <v>0</v>
      </c>
      <c r="K25">
        <v>0</v>
      </c>
      <c r="L25">
        <v>0</v>
      </c>
      <c r="M25">
        <v>0</v>
      </c>
      <c r="N25">
        <v>1</v>
      </c>
      <c r="O25">
        <v>1</v>
      </c>
      <c r="P25">
        <v>0</v>
      </c>
      <c r="Q25">
        <v>0</v>
      </c>
      <c r="R25">
        <v>0</v>
      </c>
      <c r="S25">
        <v>0</v>
      </c>
      <c r="T25">
        <v>0</v>
      </c>
      <c r="U25">
        <v>0</v>
      </c>
      <c r="V25">
        <v>0</v>
      </c>
      <c r="W25">
        <v>0</v>
      </c>
      <c r="X25">
        <v>0</v>
      </c>
      <c r="Y25">
        <v>1</v>
      </c>
      <c r="Z25">
        <v>1</v>
      </c>
      <c r="AA25">
        <v>0</v>
      </c>
      <c r="AB25">
        <v>0</v>
      </c>
      <c r="AC25">
        <v>0</v>
      </c>
      <c r="AD25">
        <v>0</v>
      </c>
      <c r="AE25">
        <v>1</v>
      </c>
      <c r="AF25">
        <v>0</v>
      </c>
      <c r="AG25">
        <v>0</v>
      </c>
      <c r="AH25">
        <v>0</v>
      </c>
    </row>
    <row r="26" spans="1:34" x14ac:dyDescent="0.3">
      <c r="A26" s="52">
        <f ca="1">Exceedance!U26</f>
        <v>46813</v>
      </c>
      <c r="B26" s="1">
        <v>0</v>
      </c>
      <c r="C26" s="1">
        <v>0</v>
      </c>
      <c r="D26" s="1">
        <v>0</v>
      </c>
      <c r="E26">
        <v>0</v>
      </c>
      <c r="F26">
        <v>0</v>
      </c>
      <c r="G26">
        <v>0</v>
      </c>
      <c r="H26">
        <v>0</v>
      </c>
      <c r="I26">
        <v>0</v>
      </c>
      <c r="J26">
        <v>0</v>
      </c>
      <c r="K26">
        <v>0</v>
      </c>
      <c r="L26">
        <v>0</v>
      </c>
      <c r="M26">
        <v>0</v>
      </c>
      <c r="N26">
        <v>1</v>
      </c>
      <c r="O26">
        <v>1</v>
      </c>
      <c r="P26">
        <v>0</v>
      </c>
      <c r="Q26">
        <v>0</v>
      </c>
      <c r="R26">
        <v>0</v>
      </c>
      <c r="S26">
        <v>0</v>
      </c>
      <c r="T26">
        <v>0</v>
      </c>
      <c r="U26">
        <v>0</v>
      </c>
      <c r="V26">
        <v>0</v>
      </c>
      <c r="W26">
        <v>0</v>
      </c>
      <c r="X26">
        <v>0</v>
      </c>
      <c r="Y26">
        <v>1</v>
      </c>
      <c r="Z26">
        <v>1</v>
      </c>
      <c r="AA26">
        <v>0</v>
      </c>
      <c r="AB26">
        <v>0</v>
      </c>
      <c r="AC26">
        <v>0</v>
      </c>
      <c r="AD26">
        <v>0</v>
      </c>
      <c r="AE26">
        <v>1</v>
      </c>
      <c r="AF26">
        <v>0</v>
      </c>
      <c r="AG26">
        <v>0</v>
      </c>
      <c r="AH26">
        <v>0</v>
      </c>
    </row>
    <row r="27" spans="1:34" x14ac:dyDescent="0.3">
      <c r="A27" s="52">
        <f ca="1">Exceedance!U27</f>
        <v>46844</v>
      </c>
      <c r="B27" s="1">
        <v>0</v>
      </c>
      <c r="C27" s="1">
        <v>0</v>
      </c>
      <c r="D27" s="1">
        <v>0</v>
      </c>
      <c r="E27">
        <v>0</v>
      </c>
      <c r="F27">
        <v>0</v>
      </c>
      <c r="G27">
        <v>0</v>
      </c>
      <c r="H27">
        <v>0</v>
      </c>
      <c r="I27">
        <v>0</v>
      </c>
      <c r="J27">
        <v>0</v>
      </c>
      <c r="K27">
        <v>0</v>
      </c>
      <c r="L27">
        <v>0</v>
      </c>
      <c r="M27">
        <v>0</v>
      </c>
      <c r="N27">
        <v>1</v>
      </c>
      <c r="O27">
        <v>1</v>
      </c>
      <c r="P27">
        <v>0</v>
      </c>
      <c r="Q27">
        <v>0</v>
      </c>
      <c r="R27">
        <v>0</v>
      </c>
      <c r="S27">
        <v>0</v>
      </c>
      <c r="T27">
        <v>0</v>
      </c>
      <c r="U27">
        <v>0</v>
      </c>
      <c r="V27">
        <v>0</v>
      </c>
      <c r="W27">
        <v>0</v>
      </c>
      <c r="X27">
        <v>0</v>
      </c>
      <c r="Y27">
        <v>1</v>
      </c>
      <c r="Z27">
        <v>1</v>
      </c>
      <c r="AA27">
        <v>0</v>
      </c>
      <c r="AB27">
        <v>0</v>
      </c>
      <c r="AC27">
        <v>0</v>
      </c>
      <c r="AD27">
        <v>0</v>
      </c>
      <c r="AE27">
        <v>1</v>
      </c>
      <c r="AF27">
        <v>0</v>
      </c>
      <c r="AG27">
        <v>0</v>
      </c>
      <c r="AH27">
        <v>0</v>
      </c>
    </row>
    <row r="28" spans="1:34" x14ac:dyDescent="0.3">
      <c r="A28" s="52">
        <f ca="1">Exceedance!U28</f>
        <v>46874</v>
      </c>
      <c r="B28" s="1">
        <v>0</v>
      </c>
      <c r="C28" s="1">
        <v>0</v>
      </c>
      <c r="D28" s="1">
        <v>0</v>
      </c>
      <c r="E28">
        <v>0</v>
      </c>
      <c r="F28">
        <v>0</v>
      </c>
      <c r="G28">
        <v>0</v>
      </c>
      <c r="H28">
        <v>0</v>
      </c>
      <c r="I28">
        <v>0</v>
      </c>
      <c r="J28">
        <v>0</v>
      </c>
      <c r="K28">
        <v>0</v>
      </c>
      <c r="L28">
        <v>0</v>
      </c>
      <c r="M28">
        <v>0</v>
      </c>
      <c r="N28">
        <v>1</v>
      </c>
      <c r="O28">
        <v>1</v>
      </c>
      <c r="P28">
        <v>0</v>
      </c>
      <c r="Q28">
        <v>0</v>
      </c>
      <c r="R28">
        <v>0</v>
      </c>
      <c r="S28">
        <v>0</v>
      </c>
      <c r="T28">
        <v>0</v>
      </c>
      <c r="U28">
        <v>0</v>
      </c>
      <c r="V28">
        <v>0</v>
      </c>
      <c r="W28">
        <v>0</v>
      </c>
      <c r="X28">
        <v>0</v>
      </c>
      <c r="Y28">
        <v>1</v>
      </c>
      <c r="Z28">
        <v>0</v>
      </c>
      <c r="AA28">
        <v>0</v>
      </c>
      <c r="AB28">
        <v>0</v>
      </c>
      <c r="AC28">
        <v>0</v>
      </c>
      <c r="AD28">
        <v>0</v>
      </c>
      <c r="AE28">
        <v>0</v>
      </c>
      <c r="AF28">
        <v>0</v>
      </c>
      <c r="AG28">
        <v>0</v>
      </c>
      <c r="AH28">
        <v>0</v>
      </c>
    </row>
    <row r="29" spans="1:34" x14ac:dyDescent="0.3">
      <c r="A29" s="52">
        <f ca="1">Exceedance!U29</f>
        <v>46905</v>
      </c>
      <c r="B29" s="1">
        <v>0</v>
      </c>
      <c r="C29" s="1">
        <v>0</v>
      </c>
      <c r="D29" s="1">
        <v>0</v>
      </c>
      <c r="E29">
        <v>0</v>
      </c>
      <c r="F29">
        <v>0</v>
      </c>
      <c r="G29">
        <v>0</v>
      </c>
      <c r="H29">
        <v>0</v>
      </c>
      <c r="I29">
        <v>0</v>
      </c>
      <c r="J29">
        <v>0</v>
      </c>
      <c r="K29">
        <v>0</v>
      </c>
      <c r="L29">
        <v>0</v>
      </c>
      <c r="M29">
        <v>0</v>
      </c>
      <c r="N29">
        <v>1</v>
      </c>
      <c r="O29">
        <v>1</v>
      </c>
      <c r="P29">
        <v>0</v>
      </c>
      <c r="Q29">
        <v>0</v>
      </c>
      <c r="R29">
        <v>0</v>
      </c>
      <c r="S29">
        <v>0</v>
      </c>
      <c r="T29">
        <v>0</v>
      </c>
      <c r="U29">
        <v>0</v>
      </c>
      <c r="V29">
        <v>0</v>
      </c>
      <c r="W29">
        <v>0</v>
      </c>
      <c r="X29">
        <v>0</v>
      </c>
      <c r="Y29">
        <v>1</v>
      </c>
      <c r="Z29">
        <v>0</v>
      </c>
      <c r="AA29">
        <v>0</v>
      </c>
      <c r="AB29">
        <v>0</v>
      </c>
      <c r="AC29">
        <v>0</v>
      </c>
      <c r="AD29">
        <v>0</v>
      </c>
      <c r="AE29">
        <v>0</v>
      </c>
      <c r="AF29">
        <v>0</v>
      </c>
      <c r="AG29">
        <v>0</v>
      </c>
      <c r="AH29">
        <v>0</v>
      </c>
    </row>
    <row r="30" spans="1:34" x14ac:dyDescent="0.3">
      <c r="A30" s="52">
        <f ca="1">Exceedance!U30</f>
        <v>46935</v>
      </c>
      <c r="B30" s="1">
        <v>0</v>
      </c>
      <c r="C30" s="1">
        <v>0</v>
      </c>
      <c r="D30" s="1">
        <v>0</v>
      </c>
      <c r="E30">
        <v>0</v>
      </c>
      <c r="F30">
        <v>0</v>
      </c>
      <c r="G30">
        <v>0</v>
      </c>
      <c r="H30">
        <v>0</v>
      </c>
      <c r="I30">
        <v>0</v>
      </c>
      <c r="J30">
        <v>0</v>
      </c>
      <c r="K30">
        <v>0</v>
      </c>
      <c r="L30">
        <v>0</v>
      </c>
      <c r="M30">
        <v>0</v>
      </c>
      <c r="N30">
        <v>1</v>
      </c>
      <c r="O30">
        <v>1</v>
      </c>
      <c r="P30">
        <v>0</v>
      </c>
      <c r="Q30">
        <v>0</v>
      </c>
      <c r="R30">
        <v>0</v>
      </c>
      <c r="S30">
        <v>0</v>
      </c>
      <c r="T30">
        <v>0</v>
      </c>
      <c r="U30">
        <v>0</v>
      </c>
      <c r="V30">
        <v>0</v>
      </c>
      <c r="W30">
        <v>0</v>
      </c>
      <c r="X30">
        <v>0</v>
      </c>
      <c r="Y30">
        <v>1</v>
      </c>
      <c r="Z30">
        <v>0</v>
      </c>
      <c r="AA30">
        <v>0</v>
      </c>
      <c r="AB30">
        <v>0</v>
      </c>
      <c r="AC30">
        <v>0</v>
      </c>
      <c r="AD30">
        <v>0</v>
      </c>
      <c r="AE30">
        <v>0</v>
      </c>
      <c r="AF30">
        <v>0</v>
      </c>
      <c r="AG30">
        <v>0</v>
      </c>
      <c r="AH30">
        <v>0</v>
      </c>
    </row>
    <row r="31" spans="1:34" x14ac:dyDescent="0.3">
      <c r="A31" s="52">
        <f ca="1">Exceedance!U31</f>
        <v>46966</v>
      </c>
      <c r="B31" s="1">
        <v>0</v>
      </c>
      <c r="C31" s="1">
        <v>0</v>
      </c>
      <c r="D31" s="1">
        <v>0</v>
      </c>
      <c r="E31">
        <v>0</v>
      </c>
      <c r="F31">
        <v>0</v>
      </c>
      <c r="G31">
        <v>0</v>
      </c>
      <c r="H31">
        <v>0</v>
      </c>
      <c r="I31">
        <v>0</v>
      </c>
      <c r="J31">
        <v>0</v>
      </c>
      <c r="K31">
        <v>0</v>
      </c>
      <c r="L31">
        <v>0</v>
      </c>
      <c r="M31">
        <v>0</v>
      </c>
      <c r="N31">
        <v>1</v>
      </c>
      <c r="O31">
        <v>1</v>
      </c>
      <c r="P31">
        <v>0</v>
      </c>
      <c r="Q31">
        <v>0</v>
      </c>
      <c r="R31">
        <v>0</v>
      </c>
      <c r="S31">
        <v>0</v>
      </c>
      <c r="T31">
        <v>0</v>
      </c>
      <c r="U31">
        <v>0</v>
      </c>
      <c r="V31">
        <v>0</v>
      </c>
      <c r="W31">
        <v>0</v>
      </c>
      <c r="X31">
        <v>0</v>
      </c>
      <c r="Y31">
        <v>1</v>
      </c>
      <c r="Z31">
        <v>0</v>
      </c>
      <c r="AA31">
        <v>0</v>
      </c>
      <c r="AB31">
        <v>0</v>
      </c>
      <c r="AC31">
        <v>0</v>
      </c>
      <c r="AD31">
        <v>0</v>
      </c>
      <c r="AE31">
        <v>0</v>
      </c>
      <c r="AF31">
        <v>0</v>
      </c>
      <c r="AG31">
        <v>0</v>
      </c>
      <c r="AH31">
        <v>0</v>
      </c>
    </row>
    <row r="32" spans="1:34" x14ac:dyDescent="0.3">
      <c r="A32" s="52">
        <f ca="1">Exceedance!U32</f>
        <v>46997</v>
      </c>
      <c r="B32" s="1">
        <v>0</v>
      </c>
      <c r="C32" s="1">
        <v>0</v>
      </c>
      <c r="D32" s="1">
        <v>0</v>
      </c>
      <c r="E32">
        <v>0</v>
      </c>
      <c r="F32">
        <v>0</v>
      </c>
      <c r="G32">
        <v>0</v>
      </c>
      <c r="H32">
        <v>0</v>
      </c>
      <c r="I32">
        <v>0</v>
      </c>
      <c r="J32">
        <v>0</v>
      </c>
      <c r="K32">
        <v>0</v>
      </c>
      <c r="L32">
        <v>0</v>
      </c>
      <c r="M32">
        <v>0</v>
      </c>
      <c r="N32">
        <v>1</v>
      </c>
      <c r="O32">
        <v>1</v>
      </c>
      <c r="P32">
        <v>0</v>
      </c>
      <c r="Q32">
        <v>0</v>
      </c>
      <c r="R32">
        <v>0</v>
      </c>
      <c r="S32">
        <v>0</v>
      </c>
      <c r="T32">
        <v>0</v>
      </c>
      <c r="U32">
        <v>0</v>
      </c>
      <c r="V32">
        <v>0</v>
      </c>
      <c r="W32">
        <v>0</v>
      </c>
      <c r="X32">
        <v>0</v>
      </c>
      <c r="Y32">
        <v>1</v>
      </c>
      <c r="Z32">
        <v>0</v>
      </c>
      <c r="AA32">
        <v>0</v>
      </c>
      <c r="AB32">
        <v>0</v>
      </c>
      <c r="AC32">
        <v>0</v>
      </c>
      <c r="AD32">
        <v>0</v>
      </c>
      <c r="AE32">
        <v>0</v>
      </c>
      <c r="AF32">
        <v>0</v>
      </c>
      <c r="AG32">
        <v>0</v>
      </c>
      <c r="AH32">
        <v>0</v>
      </c>
    </row>
    <row r="33" spans="1:34" x14ac:dyDescent="0.3">
      <c r="A33" s="52">
        <f ca="1">Exceedance!U33</f>
        <v>47027</v>
      </c>
      <c r="B33" s="1">
        <v>0</v>
      </c>
      <c r="C33" s="1">
        <v>0</v>
      </c>
      <c r="D33" s="1">
        <v>0</v>
      </c>
      <c r="E33">
        <v>0</v>
      </c>
      <c r="F33">
        <v>0</v>
      </c>
      <c r="G33">
        <v>0</v>
      </c>
      <c r="H33">
        <v>0</v>
      </c>
      <c r="I33">
        <v>0</v>
      </c>
      <c r="J33">
        <v>0</v>
      </c>
      <c r="K33">
        <v>0</v>
      </c>
      <c r="L33">
        <v>0</v>
      </c>
      <c r="M33">
        <v>0</v>
      </c>
      <c r="N33">
        <v>1</v>
      </c>
      <c r="O33">
        <v>1</v>
      </c>
      <c r="P33">
        <v>0</v>
      </c>
      <c r="Q33">
        <v>0</v>
      </c>
      <c r="R33">
        <v>0</v>
      </c>
      <c r="S33">
        <v>0</v>
      </c>
      <c r="T33">
        <v>0</v>
      </c>
      <c r="U33">
        <v>0</v>
      </c>
      <c r="V33">
        <v>0</v>
      </c>
      <c r="W33">
        <v>0</v>
      </c>
      <c r="X33">
        <v>0</v>
      </c>
      <c r="Y33">
        <v>1</v>
      </c>
      <c r="Z33">
        <v>0</v>
      </c>
      <c r="AA33">
        <v>0</v>
      </c>
      <c r="AB33">
        <v>0</v>
      </c>
      <c r="AC33">
        <v>0</v>
      </c>
      <c r="AD33">
        <v>0</v>
      </c>
      <c r="AE33">
        <v>0</v>
      </c>
      <c r="AF33">
        <v>0</v>
      </c>
      <c r="AG33">
        <v>0</v>
      </c>
      <c r="AH33">
        <v>0</v>
      </c>
    </row>
    <row r="34" spans="1:34" x14ac:dyDescent="0.3">
      <c r="A34" s="52">
        <f ca="1">Exceedance!U34</f>
        <v>47058</v>
      </c>
      <c r="B34" s="1">
        <v>0</v>
      </c>
      <c r="C34" s="1">
        <v>0</v>
      </c>
      <c r="D34" s="1">
        <v>0</v>
      </c>
      <c r="E34">
        <v>0</v>
      </c>
      <c r="F34">
        <v>0</v>
      </c>
      <c r="G34">
        <v>0</v>
      </c>
      <c r="H34">
        <v>0</v>
      </c>
      <c r="I34">
        <v>0</v>
      </c>
      <c r="J34">
        <v>0</v>
      </c>
      <c r="K34">
        <v>0</v>
      </c>
      <c r="L34">
        <v>0</v>
      </c>
      <c r="M34">
        <v>0</v>
      </c>
      <c r="N34">
        <v>1</v>
      </c>
      <c r="O34">
        <v>1</v>
      </c>
      <c r="P34">
        <v>0</v>
      </c>
      <c r="Q34">
        <v>0</v>
      </c>
      <c r="R34">
        <v>0</v>
      </c>
      <c r="S34">
        <v>0</v>
      </c>
      <c r="T34">
        <v>0</v>
      </c>
      <c r="U34">
        <v>0</v>
      </c>
      <c r="V34">
        <v>0</v>
      </c>
      <c r="W34">
        <v>0</v>
      </c>
      <c r="X34">
        <v>0</v>
      </c>
      <c r="Y34">
        <v>1</v>
      </c>
      <c r="Z34">
        <v>0</v>
      </c>
      <c r="AA34">
        <v>0</v>
      </c>
      <c r="AB34">
        <v>0</v>
      </c>
      <c r="AC34">
        <v>0</v>
      </c>
      <c r="AD34">
        <v>0</v>
      </c>
      <c r="AE34">
        <v>0</v>
      </c>
      <c r="AF34">
        <v>0</v>
      </c>
      <c r="AG34">
        <v>0</v>
      </c>
      <c r="AH34">
        <v>0</v>
      </c>
    </row>
    <row r="35" spans="1:34" x14ac:dyDescent="0.3">
      <c r="A35" s="52">
        <f ca="1">Exceedance!U35</f>
        <v>47088</v>
      </c>
      <c r="B35" s="1">
        <v>0</v>
      </c>
      <c r="C35" s="1">
        <v>0</v>
      </c>
      <c r="D35" s="1">
        <v>0</v>
      </c>
      <c r="E35">
        <v>0</v>
      </c>
      <c r="F35">
        <v>0</v>
      </c>
      <c r="G35">
        <v>0</v>
      </c>
      <c r="H35">
        <v>0</v>
      </c>
      <c r="I35">
        <v>0</v>
      </c>
      <c r="J35">
        <v>0</v>
      </c>
      <c r="K35">
        <v>0</v>
      </c>
      <c r="L35">
        <v>0</v>
      </c>
      <c r="M35">
        <v>0</v>
      </c>
      <c r="N35">
        <v>1</v>
      </c>
      <c r="O35">
        <v>1</v>
      </c>
      <c r="P35">
        <v>0</v>
      </c>
      <c r="Q35">
        <v>0</v>
      </c>
      <c r="R35">
        <v>0</v>
      </c>
      <c r="S35">
        <v>0</v>
      </c>
      <c r="T35">
        <v>0</v>
      </c>
      <c r="U35">
        <v>0</v>
      </c>
      <c r="V35">
        <v>0</v>
      </c>
      <c r="W35">
        <v>0</v>
      </c>
      <c r="X35">
        <v>0</v>
      </c>
      <c r="Y35">
        <v>1</v>
      </c>
      <c r="Z35">
        <v>0</v>
      </c>
      <c r="AA35">
        <v>0</v>
      </c>
      <c r="AB35">
        <v>0</v>
      </c>
      <c r="AC35">
        <v>0</v>
      </c>
      <c r="AD35">
        <v>0</v>
      </c>
      <c r="AE35">
        <v>0</v>
      </c>
      <c r="AF35">
        <v>0</v>
      </c>
      <c r="AG35">
        <v>0</v>
      </c>
      <c r="AH35">
        <v>0</v>
      </c>
    </row>
    <row r="36" spans="1:34" x14ac:dyDescent="0.3">
      <c r="A36" s="52">
        <f ca="1">Exceedance!U36</f>
        <v>47119</v>
      </c>
      <c r="B36" s="1">
        <v>0</v>
      </c>
      <c r="C36" s="1">
        <v>0</v>
      </c>
      <c r="D36" s="1">
        <v>0</v>
      </c>
      <c r="E36">
        <v>0</v>
      </c>
      <c r="F36">
        <v>0</v>
      </c>
      <c r="G36">
        <v>0</v>
      </c>
      <c r="H36">
        <v>0</v>
      </c>
      <c r="I36">
        <v>0</v>
      </c>
      <c r="J36">
        <v>0</v>
      </c>
      <c r="K36">
        <v>0</v>
      </c>
      <c r="L36">
        <v>0</v>
      </c>
      <c r="M36">
        <v>1</v>
      </c>
      <c r="N36">
        <v>1</v>
      </c>
      <c r="O36">
        <v>1</v>
      </c>
      <c r="P36">
        <v>0</v>
      </c>
      <c r="Q36">
        <v>0</v>
      </c>
      <c r="R36">
        <v>0</v>
      </c>
      <c r="S36">
        <v>0</v>
      </c>
      <c r="T36">
        <v>0</v>
      </c>
      <c r="U36">
        <v>0</v>
      </c>
      <c r="V36">
        <v>0</v>
      </c>
      <c r="W36">
        <v>0</v>
      </c>
      <c r="X36">
        <v>0</v>
      </c>
      <c r="Y36">
        <v>1</v>
      </c>
      <c r="Z36">
        <v>0</v>
      </c>
      <c r="AA36">
        <v>0</v>
      </c>
      <c r="AB36">
        <v>0</v>
      </c>
      <c r="AC36">
        <v>0</v>
      </c>
      <c r="AD36">
        <v>0</v>
      </c>
      <c r="AE36">
        <v>0</v>
      </c>
      <c r="AF36">
        <v>0</v>
      </c>
      <c r="AG36">
        <v>0</v>
      </c>
      <c r="AH36">
        <v>0</v>
      </c>
    </row>
    <row r="37" spans="1:34" x14ac:dyDescent="0.3">
      <c r="A37" s="52">
        <f ca="1">Exceedance!U37</f>
        <v>47150</v>
      </c>
      <c r="B37" s="1">
        <v>0</v>
      </c>
      <c r="C37" s="1">
        <v>0</v>
      </c>
      <c r="D37" s="1">
        <v>0</v>
      </c>
      <c r="E37">
        <v>0</v>
      </c>
      <c r="F37">
        <v>0</v>
      </c>
      <c r="G37">
        <v>0</v>
      </c>
      <c r="H37">
        <v>0</v>
      </c>
      <c r="I37">
        <v>0</v>
      </c>
      <c r="J37">
        <v>0</v>
      </c>
      <c r="K37">
        <v>0</v>
      </c>
      <c r="L37">
        <v>0</v>
      </c>
      <c r="M37">
        <v>1</v>
      </c>
      <c r="N37">
        <v>1</v>
      </c>
      <c r="O37">
        <v>1</v>
      </c>
      <c r="P37">
        <v>0</v>
      </c>
      <c r="Q37">
        <v>0</v>
      </c>
      <c r="R37">
        <v>0</v>
      </c>
      <c r="S37">
        <v>0</v>
      </c>
      <c r="T37">
        <v>0</v>
      </c>
      <c r="U37">
        <v>0</v>
      </c>
      <c r="V37">
        <v>0</v>
      </c>
      <c r="W37">
        <v>0</v>
      </c>
      <c r="X37">
        <v>0</v>
      </c>
      <c r="Y37">
        <v>1</v>
      </c>
      <c r="Z37">
        <v>0</v>
      </c>
      <c r="AA37">
        <v>0</v>
      </c>
      <c r="AB37">
        <v>0</v>
      </c>
      <c r="AC37">
        <v>0</v>
      </c>
      <c r="AD37">
        <v>0</v>
      </c>
      <c r="AE37">
        <v>0</v>
      </c>
      <c r="AF37">
        <v>0</v>
      </c>
      <c r="AG37">
        <v>0</v>
      </c>
      <c r="AH37">
        <v>0</v>
      </c>
    </row>
    <row r="38" spans="1:34" x14ac:dyDescent="0.3">
      <c r="A38" s="52">
        <f ca="1">Exceedance!U38</f>
        <v>47178</v>
      </c>
      <c r="B38" s="1">
        <v>0</v>
      </c>
      <c r="C38" s="1">
        <v>0</v>
      </c>
      <c r="D38" s="1">
        <v>0</v>
      </c>
      <c r="E38">
        <v>0</v>
      </c>
      <c r="F38">
        <v>0</v>
      </c>
      <c r="G38">
        <v>0</v>
      </c>
      <c r="H38">
        <v>0</v>
      </c>
      <c r="I38">
        <v>0</v>
      </c>
      <c r="J38">
        <v>0</v>
      </c>
      <c r="K38">
        <v>0</v>
      </c>
      <c r="L38">
        <v>0</v>
      </c>
      <c r="M38">
        <v>1</v>
      </c>
      <c r="N38">
        <v>1</v>
      </c>
      <c r="O38">
        <v>1</v>
      </c>
      <c r="P38">
        <v>0</v>
      </c>
      <c r="Q38">
        <v>0</v>
      </c>
      <c r="R38">
        <v>0</v>
      </c>
      <c r="S38">
        <v>0</v>
      </c>
      <c r="T38">
        <v>0</v>
      </c>
      <c r="U38">
        <v>0</v>
      </c>
      <c r="V38">
        <v>0</v>
      </c>
      <c r="W38">
        <v>0</v>
      </c>
      <c r="X38">
        <v>0</v>
      </c>
      <c r="Y38">
        <v>1</v>
      </c>
      <c r="Z38">
        <v>0</v>
      </c>
      <c r="AA38">
        <v>0</v>
      </c>
      <c r="AB38">
        <v>0</v>
      </c>
      <c r="AC38">
        <v>0</v>
      </c>
      <c r="AD38">
        <v>0</v>
      </c>
      <c r="AE38">
        <v>0</v>
      </c>
      <c r="AF38">
        <v>0</v>
      </c>
      <c r="AG38">
        <v>0</v>
      </c>
      <c r="AH38">
        <v>0</v>
      </c>
    </row>
    <row r="39" spans="1:34" x14ac:dyDescent="0.3">
      <c r="A39" s="52">
        <f ca="1">Exceedance!U39</f>
        <v>47209</v>
      </c>
      <c r="B39" s="1">
        <v>0</v>
      </c>
      <c r="C39" s="1">
        <v>0</v>
      </c>
      <c r="D39" s="1">
        <v>0</v>
      </c>
      <c r="E39">
        <v>0</v>
      </c>
      <c r="F39">
        <v>0</v>
      </c>
      <c r="G39">
        <v>0</v>
      </c>
      <c r="H39">
        <v>0</v>
      </c>
      <c r="I39">
        <v>0</v>
      </c>
      <c r="J39">
        <v>0</v>
      </c>
      <c r="K39">
        <v>0</v>
      </c>
      <c r="L39">
        <v>0</v>
      </c>
      <c r="M39">
        <v>1</v>
      </c>
      <c r="N39">
        <v>1</v>
      </c>
      <c r="O39">
        <v>1</v>
      </c>
      <c r="P39">
        <v>0</v>
      </c>
      <c r="Q39">
        <v>0</v>
      </c>
      <c r="R39">
        <v>0</v>
      </c>
      <c r="S39">
        <v>0</v>
      </c>
      <c r="T39">
        <v>0</v>
      </c>
      <c r="U39">
        <v>0</v>
      </c>
      <c r="V39">
        <v>0</v>
      </c>
      <c r="W39">
        <v>0</v>
      </c>
      <c r="X39">
        <v>0</v>
      </c>
      <c r="Y39">
        <v>1</v>
      </c>
      <c r="Z39">
        <v>0</v>
      </c>
      <c r="AA39">
        <v>0</v>
      </c>
      <c r="AB39">
        <v>0</v>
      </c>
      <c r="AC39">
        <v>0</v>
      </c>
      <c r="AD39">
        <v>0</v>
      </c>
      <c r="AE39">
        <v>0</v>
      </c>
      <c r="AF39">
        <v>0</v>
      </c>
      <c r="AG39">
        <v>0</v>
      </c>
      <c r="AH39">
        <v>0</v>
      </c>
    </row>
    <row r="40" spans="1:34" x14ac:dyDescent="0.3">
      <c r="A40" s="52">
        <f ca="1">Exceedance!U40</f>
        <v>47239</v>
      </c>
      <c r="B40" s="1">
        <v>0</v>
      </c>
      <c r="C40" s="1">
        <v>0</v>
      </c>
      <c r="D40" s="1">
        <v>0</v>
      </c>
      <c r="E40">
        <v>0</v>
      </c>
      <c r="F40">
        <v>0</v>
      </c>
      <c r="G40">
        <v>0</v>
      </c>
      <c r="H40">
        <v>0</v>
      </c>
      <c r="I40">
        <v>0</v>
      </c>
      <c r="J40">
        <v>0</v>
      </c>
      <c r="K40">
        <v>0</v>
      </c>
      <c r="L40">
        <v>0</v>
      </c>
      <c r="M40">
        <v>1</v>
      </c>
      <c r="N40">
        <v>1</v>
      </c>
      <c r="O40">
        <v>1</v>
      </c>
      <c r="P40">
        <v>0</v>
      </c>
      <c r="Q40">
        <v>0</v>
      </c>
      <c r="R40">
        <v>0</v>
      </c>
      <c r="S40">
        <v>0</v>
      </c>
      <c r="T40">
        <v>0</v>
      </c>
      <c r="U40">
        <v>0</v>
      </c>
      <c r="V40">
        <v>0</v>
      </c>
      <c r="W40">
        <v>0</v>
      </c>
      <c r="X40">
        <v>0</v>
      </c>
      <c r="Y40">
        <v>1</v>
      </c>
      <c r="Z40">
        <v>0</v>
      </c>
      <c r="AA40">
        <v>0</v>
      </c>
      <c r="AB40">
        <v>0</v>
      </c>
      <c r="AC40">
        <v>0</v>
      </c>
      <c r="AD40">
        <v>0</v>
      </c>
      <c r="AE40">
        <v>0</v>
      </c>
      <c r="AF40">
        <v>0</v>
      </c>
      <c r="AG40">
        <v>0</v>
      </c>
      <c r="AH40">
        <v>0</v>
      </c>
    </row>
    <row r="41" spans="1:34" x14ac:dyDescent="0.3">
      <c r="A41" s="52">
        <f ca="1">Exceedance!U41</f>
        <v>47270</v>
      </c>
      <c r="B41" s="1">
        <v>0</v>
      </c>
      <c r="C41" s="1">
        <v>0</v>
      </c>
      <c r="D41" s="1">
        <v>0</v>
      </c>
      <c r="E41">
        <v>0</v>
      </c>
      <c r="F41">
        <v>0</v>
      </c>
      <c r="G41">
        <v>0</v>
      </c>
      <c r="H41">
        <v>0</v>
      </c>
      <c r="I41">
        <v>0</v>
      </c>
      <c r="J41">
        <v>0</v>
      </c>
      <c r="K41">
        <v>0</v>
      </c>
      <c r="L41">
        <v>0</v>
      </c>
      <c r="M41">
        <v>1</v>
      </c>
      <c r="N41">
        <v>1</v>
      </c>
      <c r="O41">
        <v>1</v>
      </c>
      <c r="P41">
        <v>0</v>
      </c>
      <c r="Q41">
        <v>0</v>
      </c>
      <c r="R41">
        <v>0</v>
      </c>
      <c r="S41">
        <v>0</v>
      </c>
      <c r="T41">
        <v>0</v>
      </c>
      <c r="U41">
        <v>0</v>
      </c>
      <c r="V41">
        <v>0</v>
      </c>
      <c r="W41">
        <v>0</v>
      </c>
      <c r="X41">
        <v>0</v>
      </c>
      <c r="Y41">
        <v>0</v>
      </c>
      <c r="Z41">
        <v>0</v>
      </c>
      <c r="AA41">
        <v>0</v>
      </c>
      <c r="AB41">
        <v>0</v>
      </c>
      <c r="AC41">
        <v>0</v>
      </c>
      <c r="AD41">
        <v>0</v>
      </c>
      <c r="AE41">
        <v>0</v>
      </c>
      <c r="AF41">
        <v>0</v>
      </c>
      <c r="AG41">
        <v>0</v>
      </c>
      <c r="AH41">
        <v>0</v>
      </c>
    </row>
    <row r="42" spans="1:34" x14ac:dyDescent="0.3">
      <c r="A42" s="52">
        <f ca="1">Exceedance!U42</f>
        <v>47300</v>
      </c>
      <c r="B42" s="1">
        <v>0</v>
      </c>
      <c r="C42" s="1">
        <v>0</v>
      </c>
      <c r="D42" s="1">
        <v>0</v>
      </c>
      <c r="E42">
        <v>0</v>
      </c>
      <c r="F42">
        <v>0</v>
      </c>
      <c r="G42">
        <v>0</v>
      </c>
      <c r="H42">
        <v>0</v>
      </c>
      <c r="I42">
        <v>0</v>
      </c>
      <c r="J42">
        <v>0</v>
      </c>
      <c r="K42">
        <v>0</v>
      </c>
      <c r="L42">
        <v>0</v>
      </c>
      <c r="M42">
        <v>1</v>
      </c>
      <c r="N42">
        <v>1</v>
      </c>
      <c r="O42">
        <v>1</v>
      </c>
      <c r="P42">
        <v>0</v>
      </c>
      <c r="Q42">
        <v>0</v>
      </c>
      <c r="R42">
        <v>0</v>
      </c>
      <c r="S42">
        <v>0</v>
      </c>
      <c r="T42">
        <v>0</v>
      </c>
      <c r="U42">
        <v>0</v>
      </c>
      <c r="V42">
        <v>0</v>
      </c>
      <c r="W42">
        <v>0</v>
      </c>
      <c r="X42">
        <v>0</v>
      </c>
      <c r="Y42">
        <v>0</v>
      </c>
      <c r="Z42">
        <v>0</v>
      </c>
      <c r="AA42">
        <v>0</v>
      </c>
      <c r="AB42">
        <v>0</v>
      </c>
      <c r="AC42">
        <v>0</v>
      </c>
      <c r="AD42">
        <v>0</v>
      </c>
      <c r="AE42">
        <v>0</v>
      </c>
      <c r="AF42">
        <v>0</v>
      </c>
      <c r="AG42">
        <v>0</v>
      </c>
      <c r="AH42">
        <v>0</v>
      </c>
    </row>
    <row r="43" spans="1:34" x14ac:dyDescent="0.3">
      <c r="A43" s="52">
        <f ca="1">Exceedance!U43</f>
        <v>47331</v>
      </c>
      <c r="B43" s="1">
        <v>0</v>
      </c>
      <c r="C43" s="1">
        <v>0</v>
      </c>
      <c r="D43" s="1">
        <v>0</v>
      </c>
      <c r="E43">
        <v>0</v>
      </c>
      <c r="F43">
        <v>0</v>
      </c>
      <c r="G43">
        <v>0</v>
      </c>
      <c r="H43">
        <v>0</v>
      </c>
      <c r="I43">
        <v>0</v>
      </c>
      <c r="J43">
        <v>0</v>
      </c>
      <c r="K43">
        <v>0</v>
      </c>
      <c r="L43">
        <v>0</v>
      </c>
      <c r="M43">
        <v>1</v>
      </c>
      <c r="N43">
        <v>1</v>
      </c>
      <c r="O43">
        <v>1</v>
      </c>
      <c r="P43">
        <v>0</v>
      </c>
      <c r="Q43">
        <v>0</v>
      </c>
      <c r="R43">
        <v>0</v>
      </c>
      <c r="S43">
        <v>0</v>
      </c>
      <c r="T43">
        <v>0</v>
      </c>
      <c r="U43">
        <v>0</v>
      </c>
      <c r="V43">
        <v>0</v>
      </c>
      <c r="W43">
        <v>0</v>
      </c>
      <c r="X43">
        <v>0</v>
      </c>
      <c r="Y43">
        <v>0</v>
      </c>
      <c r="Z43">
        <v>0</v>
      </c>
      <c r="AA43">
        <v>0</v>
      </c>
      <c r="AB43">
        <v>0</v>
      </c>
      <c r="AC43">
        <v>0</v>
      </c>
      <c r="AD43">
        <v>0</v>
      </c>
      <c r="AE43">
        <v>0</v>
      </c>
      <c r="AF43">
        <v>0</v>
      </c>
      <c r="AG43">
        <v>0</v>
      </c>
      <c r="AH43">
        <v>0</v>
      </c>
    </row>
    <row r="44" spans="1:34" x14ac:dyDescent="0.3">
      <c r="A44" s="52">
        <f ca="1">Exceedance!U44</f>
        <v>47362</v>
      </c>
      <c r="B44" s="1">
        <v>0</v>
      </c>
      <c r="C44" s="1">
        <v>0</v>
      </c>
      <c r="D44" s="1">
        <v>0</v>
      </c>
      <c r="E44">
        <v>0</v>
      </c>
      <c r="F44">
        <v>0</v>
      </c>
      <c r="G44">
        <v>0</v>
      </c>
      <c r="H44">
        <v>0</v>
      </c>
      <c r="I44">
        <v>0</v>
      </c>
      <c r="J44">
        <v>0</v>
      </c>
      <c r="K44">
        <v>0</v>
      </c>
      <c r="L44">
        <v>0</v>
      </c>
      <c r="M44">
        <v>1</v>
      </c>
      <c r="N44">
        <v>1</v>
      </c>
      <c r="O44">
        <v>1</v>
      </c>
      <c r="P44">
        <v>0</v>
      </c>
      <c r="Q44">
        <v>0</v>
      </c>
      <c r="R44">
        <v>0</v>
      </c>
      <c r="S44">
        <v>0</v>
      </c>
      <c r="T44">
        <v>0</v>
      </c>
      <c r="U44">
        <v>0</v>
      </c>
      <c r="V44">
        <v>0</v>
      </c>
      <c r="W44">
        <v>0</v>
      </c>
      <c r="X44">
        <v>0</v>
      </c>
      <c r="Y44">
        <v>0</v>
      </c>
      <c r="Z44">
        <v>0</v>
      </c>
      <c r="AA44">
        <v>0</v>
      </c>
      <c r="AB44">
        <v>0</v>
      </c>
      <c r="AC44">
        <v>0</v>
      </c>
      <c r="AD44">
        <v>0</v>
      </c>
      <c r="AE44">
        <v>0</v>
      </c>
      <c r="AF44">
        <v>0</v>
      </c>
      <c r="AG44">
        <v>0</v>
      </c>
      <c r="AH44">
        <v>0</v>
      </c>
    </row>
    <row r="45" spans="1:34" x14ac:dyDescent="0.3">
      <c r="A45" s="52">
        <f ca="1">Exceedance!U45</f>
        <v>47392</v>
      </c>
      <c r="B45" s="1">
        <v>0</v>
      </c>
      <c r="C45" s="1">
        <v>0</v>
      </c>
      <c r="D45" s="1">
        <v>0</v>
      </c>
      <c r="E45">
        <v>0</v>
      </c>
      <c r="F45">
        <v>0</v>
      </c>
      <c r="G45">
        <v>0</v>
      </c>
      <c r="H45">
        <v>0</v>
      </c>
      <c r="I45">
        <v>0</v>
      </c>
      <c r="J45">
        <v>0</v>
      </c>
      <c r="K45">
        <v>0</v>
      </c>
      <c r="L45">
        <v>0</v>
      </c>
      <c r="M45">
        <v>1</v>
      </c>
      <c r="N45">
        <v>1</v>
      </c>
      <c r="O45">
        <v>1</v>
      </c>
      <c r="P45">
        <v>0</v>
      </c>
      <c r="Q45">
        <v>0</v>
      </c>
      <c r="R45">
        <v>0</v>
      </c>
      <c r="S45">
        <v>0</v>
      </c>
      <c r="T45">
        <v>0</v>
      </c>
      <c r="U45">
        <v>0</v>
      </c>
      <c r="V45">
        <v>0</v>
      </c>
      <c r="W45">
        <v>0</v>
      </c>
      <c r="X45">
        <v>0</v>
      </c>
      <c r="Y45">
        <v>0</v>
      </c>
      <c r="Z45">
        <v>0</v>
      </c>
      <c r="AA45">
        <v>0</v>
      </c>
      <c r="AB45">
        <v>0</v>
      </c>
      <c r="AC45">
        <v>0</v>
      </c>
      <c r="AD45">
        <v>0</v>
      </c>
      <c r="AE45">
        <v>0</v>
      </c>
      <c r="AF45">
        <v>0</v>
      </c>
      <c r="AG45">
        <v>0</v>
      </c>
      <c r="AH45">
        <v>0</v>
      </c>
    </row>
    <row r="46" spans="1:34" x14ac:dyDescent="0.3">
      <c r="A46" s="52">
        <f ca="1">Exceedance!U46</f>
        <v>47423</v>
      </c>
      <c r="B46" s="1">
        <v>0</v>
      </c>
      <c r="C46" s="1">
        <v>0</v>
      </c>
      <c r="D46" s="1">
        <v>0</v>
      </c>
      <c r="E46">
        <v>0</v>
      </c>
      <c r="F46">
        <v>0</v>
      </c>
      <c r="G46">
        <v>0</v>
      </c>
      <c r="H46">
        <v>0</v>
      </c>
      <c r="I46">
        <v>0</v>
      </c>
      <c r="J46">
        <v>0</v>
      </c>
      <c r="K46">
        <v>0</v>
      </c>
      <c r="L46">
        <v>0</v>
      </c>
      <c r="M46">
        <v>1</v>
      </c>
      <c r="N46">
        <v>1</v>
      </c>
      <c r="O46">
        <v>1</v>
      </c>
      <c r="P46">
        <v>0</v>
      </c>
      <c r="Q46">
        <v>0</v>
      </c>
      <c r="R46">
        <v>0</v>
      </c>
      <c r="S46">
        <v>0</v>
      </c>
      <c r="T46">
        <v>0</v>
      </c>
      <c r="U46">
        <v>0</v>
      </c>
      <c r="V46">
        <v>0</v>
      </c>
      <c r="W46">
        <v>0</v>
      </c>
      <c r="X46">
        <v>0</v>
      </c>
      <c r="Y46">
        <v>0</v>
      </c>
      <c r="Z46">
        <v>0</v>
      </c>
      <c r="AA46">
        <v>0</v>
      </c>
      <c r="AB46">
        <v>0</v>
      </c>
      <c r="AC46">
        <v>0</v>
      </c>
      <c r="AD46">
        <v>0</v>
      </c>
      <c r="AE46">
        <v>0</v>
      </c>
      <c r="AF46">
        <v>0</v>
      </c>
      <c r="AG46">
        <v>0</v>
      </c>
      <c r="AH46">
        <v>0</v>
      </c>
    </row>
    <row r="47" spans="1:34" x14ac:dyDescent="0.3">
      <c r="A47" s="52">
        <f ca="1">Exceedance!U47</f>
        <v>47453</v>
      </c>
      <c r="B47" s="1">
        <v>0</v>
      </c>
      <c r="C47" s="1">
        <v>0</v>
      </c>
      <c r="D47" s="1">
        <v>0</v>
      </c>
      <c r="E47">
        <v>0</v>
      </c>
      <c r="F47">
        <v>0</v>
      </c>
      <c r="G47">
        <v>0</v>
      </c>
      <c r="H47">
        <v>0</v>
      </c>
      <c r="I47">
        <v>0</v>
      </c>
      <c r="J47">
        <v>0</v>
      </c>
      <c r="K47">
        <v>0</v>
      </c>
      <c r="L47">
        <v>0</v>
      </c>
      <c r="M47">
        <v>1</v>
      </c>
      <c r="N47">
        <v>1</v>
      </c>
      <c r="O47">
        <v>1</v>
      </c>
      <c r="P47">
        <v>0</v>
      </c>
      <c r="Q47">
        <v>0</v>
      </c>
      <c r="R47">
        <v>0</v>
      </c>
      <c r="S47">
        <v>0</v>
      </c>
      <c r="T47">
        <v>0</v>
      </c>
      <c r="U47">
        <v>0</v>
      </c>
      <c r="V47">
        <v>0</v>
      </c>
      <c r="W47">
        <v>0</v>
      </c>
      <c r="X47">
        <v>0</v>
      </c>
      <c r="Y47">
        <v>0</v>
      </c>
      <c r="Z47">
        <v>0</v>
      </c>
      <c r="AA47">
        <v>0</v>
      </c>
      <c r="AB47">
        <v>0</v>
      </c>
      <c r="AC47">
        <v>0</v>
      </c>
      <c r="AD47">
        <v>0</v>
      </c>
      <c r="AE47">
        <v>0</v>
      </c>
      <c r="AF47">
        <v>0</v>
      </c>
      <c r="AG47">
        <v>0</v>
      </c>
      <c r="AH47">
        <v>0</v>
      </c>
    </row>
    <row r="48" spans="1:34" x14ac:dyDescent="0.3">
      <c r="A48" s="52">
        <f ca="1">Exceedance!U48</f>
        <v>47484</v>
      </c>
      <c r="B48" s="1">
        <v>0</v>
      </c>
      <c r="C48" s="1">
        <v>0</v>
      </c>
      <c r="D48" s="1">
        <v>0</v>
      </c>
      <c r="E48">
        <v>0</v>
      </c>
      <c r="F48">
        <v>0</v>
      </c>
      <c r="G48">
        <v>0</v>
      </c>
      <c r="H48">
        <v>0</v>
      </c>
      <c r="I48">
        <v>0</v>
      </c>
      <c r="J48">
        <v>0</v>
      </c>
      <c r="K48">
        <v>0</v>
      </c>
      <c r="L48">
        <v>0</v>
      </c>
      <c r="M48">
        <v>1</v>
      </c>
      <c r="N48">
        <v>1</v>
      </c>
      <c r="O48">
        <v>1</v>
      </c>
      <c r="P48">
        <v>0</v>
      </c>
      <c r="Q48">
        <v>0</v>
      </c>
      <c r="R48">
        <v>0</v>
      </c>
      <c r="S48">
        <v>0</v>
      </c>
      <c r="T48">
        <v>0</v>
      </c>
      <c r="U48">
        <v>0</v>
      </c>
      <c r="V48">
        <v>0</v>
      </c>
      <c r="W48">
        <v>0</v>
      </c>
      <c r="X48">
        <v>0</v>
      </c>
      <c r="Y48">
        <v>0</v>
      </c>
      <c r="Z48">
        <v>0</v>
      </c>
      <c r="AA48">
        <v>0</v>
      </c>
      <c r="AB48">
        <v>0</v>
      </c>
      <c r="AC48">
        <v>0</v>
      </c>
      <c r="AD48">
        <v>0</v>
      </c>
      <c r="AE48">
        <v>0</v>
      </c>
      <c r="AF48">
        <v>0</v>
      </c>
      <c r="AG48">
        <v>0</v>
      </c>
      <c r="AH48">
        <v>0</v>
      </c>
    </row>
    <row r="49" spans="1:34" x14ac:dyDescent="0.3">
      <c r="A49" s="52">
        <f ca="1">Exceedance!U49</f>
        <v>47515</v>
      </c>
      <c r="B49" s="1">
        <v>0</v>
      </c>
      <c r="C49" s="1">
        <v>0</v>
      </c>
      <c r="D49" s="1">
        <v>0</v>
      </c>
      <c r="E49">
        <v>0</v>
      </c>
      <c r="F49">
        <v>0</v>
      </c>
      <c r="G49">
        <v>0</v>
      </c>
      <c r="H49">
        <v>0</v>
      </c>
      <c r="I49">
        <v>0</v>
      </c>
      <c r="J49">
        <v>0</v>
      </c>
      <c r="K49">
        <v>0</v>
      </c>
      <c r="L49">
        <v>0</v>
      </c>
      <c r="M49">
        <v>1</v>
      </c>
      <c r="N49">
        <v>1</v>
      </c>
      <c r="O49">
        <v>1</v>
      </c>
      <c r="P49">
        <v>0</v>
      </c>
      <c r="Q49">
        <v>0</v>
      </c>
      <c r="R49">
        <v>0</v>
      </c>
      <c r="S49">
        <v>0</v>
      </c>
      <c r="T49">
        <v>0</v>
      </c>
      <c r="U49">
        <v>0</v>
      </c>
      <c r="V49">
        <v>0</v>
      </c>
      <c r="W49">
        <v>0</v>
      </c>
      <c r="X49">
        <v>0</v>
      </c>
      <c r="Y49">
        <v>0</v>
      </c>
      <c r="Z49">
        <v>0</v>
      </c>
      <c r="AA49">
        <v>0</v>
      </c>
      <c r="AB49">
        <v>0</v>
      </c>
      <c r="AC49">
        <v>0</v>
      </c>
      <c r="AD49">
        <v>0</v>
      </c>
      <c r="AE49">
        <v>0</v>
      </c>
      <c r="AF49">
        <v>0</v>
      </c>
      <c r="AG49">
        <v>0</v>
      </c>
      <c r="AH49">
        <v>0</v>
      </c>
    </row>
    <row r="50" spans="1:34" x14ac:dyDescent="0.3">
      <c r="A50" s="52">
        <f ca="1">Exceedance!U50</f>
        <v>47543</v>
      </c>
      <c r="B50" s="1">
        <v>0</v>
      </c>
      <c r="C50" s="1">
        <v>0</v>
      </c>
      <c r="D50" s="1">
        <v>0</v>
      </c>
      <c r="E50">
        <v>0</v>
      </c>
      <c r="F50">
        <v>0</v>
      </c>
      <c r="G50">
        <v>0</v>
      </c>
      <c r="H50">
        <v>0</v>
      </c>
      <c r="I50">
        <v>0</v>
      </c>
      <c r="J50">
        <v>0</v>
      </c>
      <c r="K50">
        <v>0</v>
      </c>
      <c r="L50">
        <v>0</v>
      </c>
      <c r="M50">
        <v>1</v>
      </c>
      <c r="N50">
        <v>1</v>
      </c>
      <c r="O50">
        <v>0</v>
      </c>
      <c r="P50">
        <v>0</v>
      </c>
      <c r="Q50">
        <v>0</v>
      </c>
      <c r="R50">
        <v>0</v>
      </c>
      <c r="S50">
        <v>0</v>
      </c>
      <c r="T50">
        <v>0</v>
      </c>
      <c r="U50">
        <v>0</v>
      </c>
      <c r="V50">
        <v>0</v>
      </c>
      <c r="W50">
        <v>0</v>
      </c>
      <c r="X50">
        <v>0</v>
      </c>
      <c r="Y50">
        <v>0</v>
      </c>
      <c r="Z50">
        <v>0</v>
      </c>
      <c r="AA50">
        <v>0</v>
      </c>
      <c r="AB50">
        <v>0</v>
      </c>
      <c r="AC50">
        <v>0</v>
      </c>
      <c r="AD50">
        <v>0</v>
      </c>
      <c r="AE50">
        <v>0</v>
      </c>
      <c r="AF50">
        <v>0</v>
      </c>
      <c r="AG50">
        <v>0</v>
      </c>
      <c r="AH50">
        <v>0</v>
      </c>
    </row>
    <row r="51" spans="1:34" x14ac:dyDescent="0.3">
      <c r="A51" s="52">
        <f ca="1">Exceedance!U51</f>
        <v>47574</v>
      </c>
      <c r="B51" s="1">
        <v>0</v>
      </c>
      <c r="C51" s="1">
        <v>0</v>
      </c>
      <c r="D51" s="1">
        <v>0</v>
      </c>
      <c r="E51">
        <v>0</v>
      </c>
      <c r="F51">
        <v>0</v>
      </c>
      <c r="G51">
        <v>0</v>
      </c>
      <c r="H51">
        <v>0</v>
      </c>
      <c r="I51">
        <v>0</v>
      </c>
      <c r="J51">
        <v>0</v>
      </c>
      <c r="K51">
        <v>0</v>
      </c>
      <c r="L51">
        <v>0</v>
      </c>
      <c r="M51">
        <v>1</v>
      </c>
      <c r="N51">
        <v>1</v>
      </c>
      <c r="O51">
        <v>0</v>
      </c>
      <c r="P51">
        <v>0</v>
      </c>
      <c r="Q51">
        <v>0</v>
      </c>
      <c r="R51">
        <v>0</v>
      </c>
      <c r="S51">
        <v>0</v>
      </c>
      <c r="T51">
        <v>0</v>
      </c>
      <c r="U51">
        <v>0</v>
      </c>
      <c r="V51">
        <v>0</v>
      </c>
      <c r="W51">
        <v>0</v>
      </c>
      <c r="X51">
        <v>0</v>
      </c>
      <c r="Y51">
        <v>0</v>
      </c>
      <c r="Z51">
        <v>0</v>
      </c>
      <c r="AA51">
        <v>0</v>
      </c>
      <c r="AB51">
        <v>0</v>
      </c>
      <c r="AC51">
        <v>0</v>
      </c>
      <c r="AD51">
        <v>0</v>
      </c>
      <c r="AE51">
        <v>0</v>
      </c>
      <c r="AF51">
        <v>0</v>
      </c>
      <c r="AG51">
        <v>0</v>
      </c>
      <c r="AH51">
        <v>0</v>
      </c>
    </row>
    <row r="52" spans="1:34" x14ac:dyDescent="0.3">
      <c r="A52" s="52">
        <f ca="1">Exceedance!U52</f>
        <v>47604</v>
      </c>
      <c r="B52" s="1">
        <v>0</v>
      </c>
      <c r="C52" s="1">
        <v>0</v>
      </c>
      <c r="D52" s="1">
        <v>0</v>
      </c>
      <c r="E52">
        <v>0</v>
      </c>
      <c r="F52">
        <v>0</v>
      </c>
      <c r="G52">
        <v>0</v>
      </c>
      <c r="H52">
        <v>0</v>
      </c>
      <c r="I52">
        <v>0</v>
      </c>
      <c r="J52">
        <v>0</v>
      </c>
      <c r="K52">
        <v>0</v>
      </c>
      <c r="L52">
        <v>0</v>
      </c>
      <c r="M52">
        <v>1</v>
      </c>
      <c r="N52">
        <v>1</v>
      </c>
      <c r="O52">
        <v>0</v>
      </c>
      <c r="P52">
        <v>0</v>
      </c>
      <c r="Q52">
        <v>0</v>
      </c>
      <c r="R52">
        <v>0</v>
      </c>
      <c r="S52">
        <v>0</v>
      </c>
      <c r="T52">
        <v>0</v>
      </c>
      <c r="U52">
        <v>0</v>
      </c>
      <c r="V52">
        <v>0</v>
      </c>
      <c r="W52">
        <v>0</v>
      </c>
      <c r="X52">
        <v>0</v>
      </c>
      <c r="Y52">
        <v>0</v>
      </c>
      <c r="Z52">
        <v>0</v>
      </c>
      <c r="AA52">
        <v>0</v>
      </c>
      <c r="AB52">
        <v>0</v>
      </c>
      <c r="AC52">
        <v>0</v>
      </c>
      <c r="AD52">
        <v>0</v>
      </c>
      <c r="AE52">
        <v>0</v>
      </c>
      <c r="AF52">
        <v>0</v>
      </c>
      <c r="AG52">
        <v>0</v>
      </c>
      <c r="AH52">
        <v>0</v>
      </c>
    </row>
    <row r="53" spans="1:34" x14ac:dyDescent="0.3">
      <c r="A53" s="52">
        <f ca="1">Exceedance!U53</f>
        <v>47635</v>
      </c>
      <c r="B53" s="1">
        <v>0</v>
      </c>
      <c r="C53" s="1">
        <v>0</v>
      </c>
      <c r="D53" s="1">
        <v>0</v>
      </c>
      <c r="E53">
        <v>0</v>
      </c>
      <c r="F53">
        <v>0</v>
      </c>
      <c r="G53">
        <v>0</v>
      </c>
      <c r="H53">
        <v>0</v>
      </c>
      <c r="I53">
        <v>0</v>
      </c>
      <c r="J53">
        <v>0</v>
      </c>
      <c r="K53">
        <v>0</v>
      </c>
      <c r="L53">
        <v>0</v>
      </c>
      <c r="M53">
        <v>1</v>
      </c>
      <c r="N53">
        <v>1</v>
      </c>
      <c r="O53">
        <v>0</v>
      </c>
      <c r="P53">
        <v>0</v>
      </c>
      <c r="Q53">
        <v>0</v>
      </c>
      <c r="R53">
        <v>0</v>
      </c>
      <c r="S53">
        <v>0</v>
      </c>
      <c r="T53">
        <v>0</v>
      </c>
      <c r="U53">
        <v>0</v>
      </c>
      <c r="V53">
        <v>0</v>
      </c>
      <c r="W53">
        <v>0</v>
      </c>
      <c r="X53">
        <v>0</v>
      </c>
      <c r="Y53">
        <v>0</v>
      </c>
      <c r="Z53">
        <v>0</v>
      </c>
      <c r="AA53">
        <v>0</v>
      </c>
      <c r="AB53">
        <v>0</v>
      </c>
      <c r="AC53">
        <v>0</v>
      </c>
      <c r="AD53">
        <v>0</v>
      </c>
      <c r="AE53">
        <v>0</v>
      </c>
      <c r="AF53">
        <v>0</v>
      </c>
      <c r="AG53">
        <v>0</v>
      </c>
      <c r="AH53">
        <v>0</v>
      </c>
    </row>
    <row r="54" spans="1:34" x14ac:dyDescent="0.3">
      <c r="A54" s="52">
        <f ca="1">Exceedance!U54</f>
        <v>47665</v>
      </c>
      <c r="B54" s="1">
        <v>0</v>
      </c>
      <c r="C54" s="1">
        <v>0</v>
      </c>
      <c r="D54" s="1">
        <v>0</v>
      </c>
      <c r="E54">
        <v>0</v>
      </c>
      <c r="F54">
        <v>0</v>
      </c>
      <c r="G54">
        <v>0</v>
      </c>
      <c r="H54">
        <v>0</v>
      </c>
      <c r="I54">
        <v>0</v>
      </c>
      <c r="J54">
        <v>0</v>
      </c>
      <c r="K54">
        <v>0</v>
      </c>
      <c r="L54">
        <v>1</v>
      </c>
      <c r="M54">
        <v>1</v>
      </c>
      <c r="N54">
        <v>1</v>
      </c>
      <c r="O54">
        <v>0</v>
      </c>
      <c r="P54">
        <v>0</v>
      </c>
      <c r="Q54">
        <v>0</v>
      </c>
      <c r="R54">
        <v>0</v>
      </c>
      <c r="S54">
        <v>0</v>
      </c>
      <c r="T54">
        <v>0</v>
      </c>
      <c r="U54">
        <v>0</v>
      </c>
      <c r="V54">
        <v>0</v>
      </c>
      <c r="W54">
        <v>0</v>
      </c>
      <c r="X54">
        <v>0</v>
      </c>
      <c r="Y54">
        <v>0</v>
      </c>
      <c r="Z54">
        <v>0</v>
      </c>
      <c r="AA54">
        <v>0</v>
      </c>
      <c r="AB54">
        <v>0</v>
      </c>
      <c r="AC54">
        <v>0</v>
      </c>
      <c r="AD54">
        <v>0</v>
      </c>
      <c r="AE54">
        <v>0</v>
      </c>
      <c r="AF54">
        <v>0</v>
      </c>
      <c r="AG54">
        <v>0</v>
      </c>
      <c r="AH54">
        <v>0</v>
      </c>
    </row>
    <row r="55" spans="1:34" x14ac:dyDescent="0.3">
      <c r="A55" s="52">
        <f ca="1">Exceedance!U55</f>
        <v>47696</v>
      </c>
      <c r="B55" s="1">
        <v>0</v>
      </c>
      <c r="C55" s="1">
        <v>0</v>
      </c>
      <c r="D55" s="1">
        <v>0</v>
      </c>
      <c r="E55">
        <v>0</v>
      </c>
      <c r="F55">
        <v>0</v>
      </c>
      <c r="G55">
        <v>0</v>
      </c>
      <c r="H55">
        <v>0</v>
      </c>
      <c r="I55">
        <v>0</v>
      </c>
      <c r="J55">
        <v>0</v>
      </c>
      <c r="K55">
        <v>0</v>
      </c>
      <c r="L55">
        <v>1</v>
      </c>
      <c r="M55">
        <v>1</v>
      </c>
      <c r="N55">
        <v>1</v>
      </c>
      <c r="O55">
        <v>0</v>
      </c>
      <c r="P55">
        <v>0</v>
      </c>
      <c r="Q55">
        <v>0</v>
      </c>
      <c r="R55">
        <v>0</v>
      </c>
      <c r="S55">
        <v>0</v>
      </c>
      <c r="T55">
        <v>0</v>
      </c>
      <c r="U55">
        <v>0</v>
      </c>
      <c r="V55">
        <v>0</v>
      </c>
      <c r="W55">
        <v>0</v>
      </c>
      <c r="X55">
        <v>0</v>
      </c>
      <c r="Y55">
        <v>0</v>
      </c>
      <c r="Z55">
        <v>0</v>
      </c>
      <c r="AA55">
        <v>0</v>
      </c>
      <c r="AB55">
        <v>0</v>
      </c>
      <c r="AC55">
        <v>0</v>
      </c>
      <c r="AD55">
        <v>0</v>
      </c>
      <c r="AE55">
        <v>0</v>
      </c>
      <c r="AF55">
        <v>0</v>
      </c>
      <c r="AG55">
        <v>0</v>
      </c>
      <c r="AH55">
        <v>0</v>
      </c>
    </row>
    <row r="56" spans="1:34" x14ac:dyDescent="0.3">
      <c r="A56" s="52">
        <f ca="1">Exceedance!U56</f>
        <v>47727</v>
      </c>
      <c r="B56" s="1">
        <v>0</v>
      </c>
      <c r="C56" s="1">
        <v>0</v>
      </c>
      <c r="D56" s="1">
        <v>0</v>
      </c>
      <c r="E56">
        <v>0</v>
      </c>
      <c r="F56">
        <v>0</v>
      </c>
      <c r="G56">
        <v>0</v>
      </c>
      <c r="H56">
        <v>0</v>
      </c>
      <c r="I56">
        <v>0</v>
      </c>
      <c r="J56">
        <v>0</v>
      </c>
      <c r="K56">
        <v>0</v>
      </c>
      <c r="L56">
        <v>1</v>
      </c>
      <c r="M56">
        <v>1</v>
      </c>
      <c r="N56">
        <v>1</v>
      </c>
      <c r="O56">
        <v>0</v>
      </c>
      <c r="P56">
        <v>0</v>
      </c>
      <c r="Q56">
        <v>0</v>
      </c>
      <c r="R56">
        <v>0</v>
      </c>
      <c r="S56">
        <v>0</v>
      </c>
      <c r="T56">
        <v>0</v>
      </c>
      <c r="U56">
        <v>0</v>
      </c>
      <c r="V56">
        <v>0</v>
      </c>
      <c r="W56">
        <v>0</v>
      </c>
      <c r="X56">
        <v>0</v>
      </c>
      <c r="Y56">
        <v>0</v>
      </c>
      <c r="Z56">
        <v>0</v>
      </c>
      <c r="AA56">
        <v>0</v>
      </c>
      <c r="AB56">
        <v>0</v>
      </c>
      <c r="AC56">
        <v>0</v>
      </c>
      <c r="AD56">
        <v>0</v>
      </c>
      <c r="AE56">
        <v>0</v>
      </c>
      <c r="AF56">
        <v>0</v>
      </c>
      <c r="AG56">
        <v>0</v>
      </c>
      <c r="AH56">
        <v>0</v>
      </c>
    </row>
    <row r="57" spans="1:34" x14ac:dyDescent="0.3">
      <c r="A57" s="52">
        <f ca="1">Exceedance!U57</f>
        <v>47757</v>
      </c>
      <c r="B57" s="1">
        <v>0</v>
      </c>
      <c r="C57" s="1">
        <v>0</v>
      </c>
      <c r="D57" s="1">
        <v>0</v>
      </c>
      <c r="E57">
        <v>0</v>
      </c>
      <c r="F57">
        <v>0</v>
      </c>
      <c r="G57">
        <v>0</v>
      </c>
      <c r="H57">
        <v>0</v>
      </c>
      <c r="I57">
        <v>0</v>
      </c>
      <c r="J57">
        <v>0</v>
      </c>
      <c r="K57">
        <v>0</v>
      </c>
      <c r="L57">
        <v>1</v>
      </c>
      <c r="M57">
        <v>1</v>
      </c>
      <c r="N57">
        <v>1</v>
      </c>
      <c r="O57">
        <v>0</v>
      </c>
      <c r="P57">
        <v>0</v>
      </c>
      <c r="Q57">
        <v>0</v>
      </c>
      <c r="R57">
        <v>0</v>
      </c>
      <c r="S57">
        <v>0</v>
      </c>
      <c r="T57">
        <v>0</v>
      </c>
      <c r="U57">
        <v>0</v>
      </c>
      <c r="V57">
        <v>0</v>
      </c>
      <c r="W57">
        <v>0</v>
      </c>
      <c r="X57">
        <v>0</v>
      </c>
      <c r="Y57">
        <v>0</v>
      </c>
      <c r="Z57">
        <v>0</v>
      </c>
      <c r="AA57">
        <v>0</v>
      </c>
      <c r="AB57">
        <v>0</v>
      </c>
      <c r="AC57">
        <v>0</v>
      </c>
      <c r="AD57">
        <v>0</v>
      </c>
      <c r="AE57">
        <v>0</v>
      </c>
      <c r="AF57">
        <v>0</v>
      </c>
      <c r="AG57">
        <v>0</v>
      </c>
      <c r="AH57">
        <v>0</v>
      </c>
    </row>
    <row r="58" spans="1:34" x14ac:dyDescent="0.3">
      <c r="A58" s="52">
        <f ca="1">Exceedance!U58</f>
        <v>47788</v>
      </c>
      <c r="B58" s="1">
        <v>0</v>
      </c>
      <c r="C58" s="1">
        <v>0</v>
      </c>
      <c r="D58" s="1">
        <v>0</v>
      </c>
      <c r="E58">
        <v>0</v>
      </c>
      <c r="F58">
        <v>0</v>
      </c>
      <c r="G58">
        <v>0</v>
      </c>
      <c r="H58">
        <v>0</v>
      </c>
      <c r="I58">
        <v>0</v>
      </c>
      <c r="J58">
        <v>0</v>
      </c>
      <c r="K58">
        <v>0</v>
      </c>
      <c r="L58">
        <v>1</v>
      </c>
      <c r="M58">
        <v>1</v>
      </c>
      <c r="N58">
        <v>1</v>
      </c>
      <c r="O58">
        <v>0</v>
      </c>
      <c r="P58">
        <v>0</v>
      </c>
      <c r="Q58">
        <v>0</v>
      </c>
      <c r="R58">
        <v>0</v>
      </c>
      <c r="S58">
        <v>0</v>
      </c>
      <c r="T58">
        <v>0</v>
      </c>
      <c r="U58">
        <v>0</v>
      </c>
      <c r="V58">
        <v>0</v>
      </c>
      <c r="W58">
        <v>0</v>
      </c>
      <c r="X58">
        <v>0</v>
      </c>
      <c r="Y58">
        <v>0</v>
      </c>
      <c r="Z58">
        <v>0</v>
      </c>
      <c r="AA58">
        <v>0</v>
      </c>
      <c r="AB58">
        <v>0</v>
      </c>
      <c r="AC58">
        <v>0</v>
      </c>
      <c r="AD58">
        <v>0</v>
      </c>
      <c r="AE58">
        <v>0</v>
      </c>
      <c r="AF58">
        <v>0</v>
      </c>
      <c r="AG58">
        <v>0</v>
      </c>
      <c r="AH58">
        <v>0</v>
      </c>
    </row>
    <row r="59" spans="1:34" x14ac:dyDescent="0.3">
      <c r="A59" s="52">
        <f ca="1">Exceedance!U59</f>
        <v>47818</v>
      </c>
      <c r="B59" s="1">
        <v>0</v>
      </c>
      <c r="C59" s="1">
        <v>0</v>
      </c>
      <c r="D59" s="1">
        <v>0</v>
      </c>
      <c r="E59">
        <v>0</v>
      </c>
      <c r="F59">
        <v>0</v>
      </c>
      <c r="G59">
        <v>0</v>
      </c>
      <c r="H59">
        <v>0</v>
      </c>
      <c r="I59">
        <v>0</v>
      </c>
      <c r="J59">
        <v>0</v>
      </c>
      <c r="K59">
        <v>0</v>
      </c>
      <c r="L59">
        <v>1</v>
      </c>
      <c r="M59">
        <v>1</v>
      </c>
      <c r="N59">
        <v>1</v>
      </c>
      <c r="O59">
        <v>0</v>
      </c>
      <c r="P59">
        <v>0</v>
      </c>
      <c r="Q59">
        <v>0</v>
      </c>
      <c r="R59">
        <v>0</v>
      </c>
      <c r="S59">
        <v>0</v>
      </c>
      <c r="T59">
        <v>0</v>
      </c>
      <c r="U59">
        <v>0</v>
      </c>
      <c r="V59">
        <v>0</v>
      </c>
      <c r="W59">
        <v>0</v>
      </c>
      <c r="X59">
        <v>0</v>
      </c>
      <c r="Y59">
        <v>0</v>
      </c>
      <c r="Z59">
        <v>0</v>
      </c>
      <c r="AA59">
        <v>0</v>
      </c>
      <c r="AB59">
        <v>0</v>
      </c>
      <c r="AC59">
        <v>0</v>
      </c>
      <c r="AD59">
        <v>0</v>
      </c>
      <c r="AE59">
        <v>0</v>
      </c>
      <c r="AF59">
        <v>0</v>
      </c>
      <c r="AG59">
        <v>0</v>
      </c>
      <c r="AH59">
        <v>0</v>
      </c>
    </row>
    <row r="60" spans="1:34" x14ac:dyDescent="0.3">
      <c r="A60" s="52">
        <f ca="1">Exceedance!U60</f>
        <v>47849</v>
      </c>
      <c r="B60" s="1">
        <v>0</v>
      </c>
      <c r="C60" s="1">
        <v>0</v>
      </c>
      <c r="D60" s="1">
        <v>0</v>
      </c>
      <c r="E60">
        <v>0</v>
      </c>
      <c r="F60">
        <v>0</v>
      </c>
      <c r="G60">
        <v>0</v>
      </c>
      <c r="H60">
        <v>0</v>
      </c>
      <c r="I60">
        <v>0</v>
      </c>
      <c r="J60">
        <v>0</v>
      </c>
      <c r="K60">
        <v>0</v>
      </c>
      <c r="L60">
        <v>1</v>
      </c>
      <c r="M60">
        <v>1</v>
      </c>
      <c r="N60">
        <v>1</v>
      </c>
      <c r="O60">
        <v>0</v>
      </c>
      <c r="P60">
        <v>0</v>
      </c>
      <c r="Q60">
        <v>0</v>
      </c>
      <c r="R60">
        <v>0</v>
      </c>
      <c r="S60">
        <v>0</v>
      </c>
      <c r="T60">
        <v>0</v>
      </c>
      <c r="U60">
        <v>0</v>
      </c>
      <c r="V60">
        <v>0</v>
      </c>
      <c r="W60">
        <v>0</v>
      </c>
      <c r="X60">
        <v>0</v>
      </c>
      <c r="Y60">
        <v>0</v>
      </c>
      <c r="Z60">
        <v>0</v>
      </c>
      <c r="AA60">
        <v>0</v>
      </c>
      <c r="AB60">
        <v>0</v>
      </c>
      <c r="AC60">
        <v>0</v>
      </c>
      <c r="AD60">
        <v>0</v>
      </c>
      <c r="AE60">
        <v>0</v>
      </c>
      <c r="AF60">
        <v>0</v>
      </c>
      <c r="AG60">
        <v>0</v>
      </c>
      <c r="AH60">
        <v>0</v>
      </c>
    </row>
    <row r="61" spans="1:34" x14ac:dyDescent="0.3">
      <c r="A61" s="52">
        <f ca="1">Exceedance!U61</f>
        <v>47880</v>
      </c>
      <c r="B61" s="1">
        <v>0</v>
      </c>
      <c r="C61" s="1">
        <v>0</v>
      </c>
      <c r="D61" s="1">
        <v>0</v>
      </c>
      <c r="E61">
        <v>0</v>
      </c>
      <c r="F61">
        <v>0</v>
      </c>
      <c r="G61">
        <v>0</v>
      </c>
      <c r="H61">
        <v>0</v>
      </c>
      <c r="I61">
        <v>0</v>
      </c>
      <c r="J61">
        <v>0</v>
      </c>
      <c r="K61">
        <v>0</v>
      </c>
      <c r="L61">
        <v>1</v>
      </c>
      <c r="M61">
        <v>1</v>
      </c>
      <c r="N61">
        <v>1</v>
      </c>
      <c r="O61">
        <v>0</v>
      </c>
      <c r="P61">
        <v>0</v>
      </c>
      <c r="Q61">
        <v>0</v>
      </c>
      <c r="R61">
        <v>0</v>
      </c>
      <c r="S61">
        <v>0</v>
      </c>
      <c r="T61">
        <v>0</v>
      </c>
      <c r="U61">
        <v>0</v>
      </c>
      <c r="V61">
        <v>0</v>
      </c>
      <c r="W61">
        <v>0</v>
      </c>
      <c r="X61">
        <v>0</v>
      </c>
      <c r="Y61">
        <v>0</v>
      </c>
      <c r="Z61">
        <v>0</v>
      </c>
      <c r="AA61">
        <v>0</v>
      </c>
      <c r="AB61">
        <v>0</v>
      </c>
      <c r="AC61">
        <v>0</v>
      </c>
      <c r="AD61">
        <v>0</v>
      </c>
      <c r="AE61">
        <v>0</v>
      </c>
      <c r="AF61">
        <v>0</v>
      </c>
      <c r="AG61">
        <v>0</v>
      </c>
      <c r="AH61">
        <v>0</v>
      </c>
    </row>
    <row r="62" spans="1:34" x14ac:dyDescent="0.3">
      <c r="A62" s="52">
        <f ca="1">Exceedance!U62</f>
        <v>47908</v>
      </c>
      <c r="B62" s="1">
        <v>0</v>
      </c>
      <c r="C62" s="1">
        <v>0</v>
      </c>
      <c r="D62" s="1">
        <v>0</v>
      </c>
      <c r="E62">
        <v>0</v>
      </c>
      <c r="F62">
        <v>0</v>
      </c>
      <c r="G62">
        <v>0</v>
      </c>
      <c r="H62">
        <v>0</v>
      </c>
      <c r="I62">
        <v>0</v>
      </c>
      <c r="J62">
        <v>0</v>
      </c>
      <c r="K62">
        <v>0</v>
      </c>
      <c r="L62">
        <v>1</v>
      </c>
      <c r="M62">
        <v>1</v>
      </c>
      <c r="N62">
        <v>0</v>
      </c>
      <c r="O62">
        <v>0</v>
      </c>
      <c r="P62">
        <v>0</v>
      </c>
      <c r="Q62">
        <v>0</v>
      </c>
      <c r="R62">
        <v>0</v>
      </c>
      <c r="S62">
        <v>0</v>
      </c>
      <c r="T62">
        <v>0</v>
      </c>
      <c r="U62">
        <v>0</v>
      </c>
      <c r="V62">
        <v>0</v>
      </c>
      <c r="W62">
        <v>0</v>
      </c>
      <c r="X62">
        <v>0</v>
      </c>
      <c r="Y62">
        <v>0</v>
      </c>
      <c r="Z62">
        <v>0</v>
      </c>
      <c r="AA62">
        <v>0</v>
      </c>
      <c r="AB62">
        <v>0</v>
      </c>
      <c r="AC62">
        <v>0</v>
      </c>
      <c r="AD62">
        <v>0</v>
      </c>
      <c r="AE62">
        <v>0</v>
      </c>
      <c r="AF62">
        <v>0</v>
      </c>
      <c r="AG62">
        <v>0</v>
      </c>
      <c r="AH62">
        <v>0</v>
      </c>
    </row>
    <row r="63" spans="1:34" x14ac:dyDescent="0.3">
      <c r="A63" s="52">
        <f ca="1">Exceedance!U63</f>
        <v>47939</v>
      </c>
      <c r="B63" s="1">
        <v>0</v>
      </c>
      <c r="C63" s="1">
        <v>0</v>
      </c>
      <c r="D63" s="1">
        <v>0</v>
      </c>
      <c r="E63">
        <v>0</v>
      </c>
      <c r="F63">
        <v>0</v>
      </c>
      <c r="G63">
        <v>0</v>
      </c>
      <c r="H63">
        <v>0</v>
      </c>
      <c r="I63">
        <v>0</v>
      </c>
      <c r="J63">
        <v>0</v>
      </c>
      <c r="K63">
        <v>0</v>
      </c>
      <c r="L63">
        <v>1</v>
      </c>
      <c r="M63">
        <v>1</v>
      </c>
      <c r="N63">
        <v>0</v>
      </c>
      <c r="O63">
        <v>0</v>
      </c>
      <c r="P63">
        <v>0</v>
      </c>
      <c r="Q63">
        <v>0</v>
      </c>
      <c r="R63">
        <v>0</v>
      </c>
      <c r="S63">
        <v>0</v>
      </c>
      <c r="T63">
        <v>0</v>
      </c>
      <c r="U63">
        <v>0</v>
      </c>
      <c r="V63">
        <v>0</v>
      </c>
      <c r="W63">
        <v>0</v>
      </c>
      <c r="X63">
        <v>0</v>
      </c>
      <c r="Y63">
        <v>0</v>
      </c>
      <c r="Z63">
        <v>0</v>
      </c>
      <c r="AA63">
        <v>0</v>
      </c>
      <c r="AB63">
        <v>0</v>
      </c>
      <c r="AC63">
        <v>0</v>
      </c>
      <c r="AD63">
        <v>0</v>
      </c>
      <c r="AE63">
        <v>0</v>
      </c>
      <c r="AF63">
        <v>0</v>
      </c>
      <c r="AG63">
        <v>0</v>
      </c>
      <c r="AH63">
        <v>0</v>
      </c>
    </row>
    <row r="64" spans="1:34" x14ac:dyDescent="0.3">
      <c r="A64" s="52">
        <f ca="1">Exceedance!U64</f>
        <v>47969</v>
      </c>
      <c r="B64" s="1">
        <v>0</v>
      </c>
      <c r="C64" s="1">
        <v>0</v>
      </c>
      <c r="D64" s="1">
        <v>0</v>
      </c>
      <c r="E64">
        <v>0</v>
      </c>
      <c r="F64">
        <v>0</v>
      </c>
      <c r="G64">
        <v>0</v>
      </c>
      <c r="H64">
        <v>0</v>
      </c>
      <c r="I64">
        <v>0</v>
      </c>
      <c r="J64">
        <v>0</v>
      </c>
      <c r="K64">
        <v>0</v>
      </c>
      <c r="L64">
        <v>1</v>
      </c>
      <c r="M64">
        <v>1</v>
      </c>
      <c r="N64">
        <v>0</v>
      </c>
      <c r="O64">
        <v>0</v>
      </c>
      <c r="P64">
        <v>0</v>
      </c>
      <c r="Q64">
        <v>0</v>
      </c>
      <c r="R64">
        <v>0</v>
      </c>
      <c r="S64">
        <v>0</v>
      </c>
      <c r="T64">
        <v>0</v>
      </c>
      <c r="U64">
        <v>0</v>
      </c>
      <c r="V64">
        <v>0</v>
      </c>
      <c r="W64">
        <v>0</v>
      </c>
      <c r="X64">
        <v>0</v>
      </c>
      <c r="Y64">
        <v>0</v>
      </c>
      <c r="Z64">
        <v>0</v>
      </c>
      <c r="AA64">
        <v>0</v>
      </c>
      <c r="AB64">
        <v>0</v>
      </c>
      <c r="AC64">
        <v>0</v>
      </c>
      <c r="AD64">
        <v>0</v>
      </c>
      <c r="AE64">
        <v>0</v>
      </c>
      <c r="AF64">
        <v>0</v>
      </c>
      <c r="AG64">
        <v>0</v>
      </c>
      <c r="AH64">
        <v>0</v>
      </c>
    </row>
    <row r="65" spans="1:34" x14ac:dyDescent="0.3">
      <c r="A65" s="52">
        <f ca="1">Exceedance!U65</f>
        <v>48000</v>
      </c>
      <c r="B65" s="1">
        <v>0</v>
      </c>
      <c r="C65" s="1">
        <v>0</v>
      </c>
      <c r="D65" s="1">
        <v>0</v>
      </c>
      <c r="E65">
        <v>0</v>
      </c>
      <c r="F65">
        <v>0</v>
      </c>
      <c r="G65">
        <v>0</v>
      </c>
      <c r="H65">
        <v>0</v>
      </c>
      <c r="I65">
        <v>0</v>
      </c>
      <c r="J65">
        <v>0</v>
      </c>
      <c r="K65">
        <v>0</v>
      </c>
      <c r="L65">
        <v>0</v>
      </c>
      <c r="M65">
        <v>0</v>
      </c>
      <c r="N65">
        <v>0</v>
      </c>
      <c r="O65">
        <v>0</v>
      </c>
      <c r="P65">
        <v>0</v>
      </c>
      <c r="Q65">
        <v>0</v>
      </c>
      <c r="R65">
        <v>0</v>
      </c>
      <c r="S65">
        <v>0</v>
      </c>
      <c r="T65">
        <v>0</v>
      </c>
      <c r="U65">
        <v>0</v>
      </c>
      <c r="V65">
        <v>0</v>
      </c>
      <c r="W65">
        <v>0</v>
      </c>
      <c r="X65">
        <v>0</v>
      </c>
      <c r="Y65">
        <v>0</v>
      </c>
      <c r="Z65">
        <v>0</v>
      </c>
      <c r="AA65">
        <v>0</v>
      </c>
      <c r="AB65">
        <v>0</v>
      </c>
      <c r="AC65">
        <v>0</v>
      </c>
      <c r="AD65">
        <v>0</v>
      </c>
      <c r="AE65">
        <v>0</v>
      </c>
      <c r="AF65">
        <v>0</v>
      </c>
      <c r="AG65">
        <v>0</v>
      </c>
      <c r="AH65">
        <v>0</v>
      </c>
    </row>
    <row r="66" spans="1:34" x14ac:dyDescent="0.3">
      <c r="A66" s="52">
        <f ca="1">Exceedance!U66</f>
        <v>48030</v>
      </c>
      <c r="B66" s="1">
        <v>0</v>
      </c>
      <c r="C66" s="1">
        <v>0</v>
      </c>
      <c r="D66" s="1">
        <v>0</v>
      </c>
      <c r="E66">
        <v>0</v>
      </c>
      <c r="F66">
        <v>0</v>
      </c>
      <c r="G66">
        <v>0</v>
      </c>
      <c r="H66">
        <v>0</v>
      </c>
      <c r="I66">
        <v>0</v>
      </c>
      <c r="J66">
        <v>0</v>
      </c>
      <c r="K66">
        <v>0</v>
      </c>
      <c r="L66">
        <v>0</v>
      </c>
      <c r="M66">
        <v>1</v>
      </c>
      <c r="N66">
        <v>0</v>
      </c>
      <c r="O66">
        <v>0</v>
      </c>
      <c r="P66">
        <v>0</v>
      </c>
      <c r="Q66">
        <v>0</v>
      </c>
      <c r="R66">
        <v>0</v>
      </c>
      <c r="S66">
        <v>0</v>
      </c>
      <c r="T66">
        <v>0</v>
      </c>
      <c r="U66">
        <v>0</v>
      </c>
      <c r="V66">
        <v>0</v>
      </c>
      <c r="W66">
        <v>0</v>
      </c>
      <c r="X66">
        <v>0</v>
      </c>
      <c r="Y66">
        <v>0</v>
      </c>
      <c r="Z66">
        <v>0</v>
      </c>
      <c r="AA66">
        <v>0</v>
      </c>
      <c r="AB66">
        <v>0</v>
      </c>
      <c r="AC66">
        <v>0</v>
      </c>
      <c r="AD66">
        <v>0</v>
      </c>
      <c r="AE66">
        <v>0</v>
      </c>
      <c r="AF66">
        <v>0</v>
      </c>
      <c r="AG66">
        <v>0</v>
      </c>
      <c r="AH66">
        <v>0</v>
      </c>
    </row>
    <row r="67" spans="1:34" x14ac:dyDescent="0.3">
      <c r="A67" s="52">
        <f ca="1">Exceedance!U67</f>
        <v>48061</v>
      </c>
      <c r="B67" s="1">
        <v>0</v>
      </c>
      <c r="C67" s="1">
        <v>0</v>
      </c>
      <c r="D67" s="1">
        <v>0</v>
      </c>
      <c r="E67">
        <v>0</v>
      </c>
      <c r="F67">
        <v>0</v>
      </c>
      <c r="G67">
        <v>0</v>
      </c>
      <c r="H67">
        <v>0</v>
      </c>
      <c r="I67">
        <v>0</v>
      </c>
      <c r="J67">
        <v>0</v>
      </c>
      <c r="K67">
        <v>0</v>
      </c>
      <c r="L67">
        <v>0</v>
      </c>
      <c r="M67">
        <v>1</v>
      </c>
      <c r="N67">
        <v>0</v>
      </c>
      <c r="O67">
        <v>0</v>
      </c>
      <c r="P67">
        <v>0</v>
      </c>
      <c r="Q67">
        <v>0</v>
      </c>
      <c r="R67">
        <v>0</v>
      </c>
      <c r="S67">
        <v>0</v>
      </c>
      <c r="T67">
        <v>0</v>
      </c>
      <c r="U67">
        <v>0</v>
      </c>
      <c r="V67">
        <v>0</v>
      </c>
      <c r="W67">
        <v>0</v>
      </c>
      <c r="X67">
        <v>0</v>
      </c>
      <c r="Y67">
        <v>0</v>
      </c>
      <c r="Z67">
        <v>0</v>
      </c>
      <c r="AA67">
        <v>0</v>
      </c>
      <c r="AB67">
        <v>0</v>
      </c>
      <c r="AC67">
        <v>0</v>
      </c>
      <c r="AD67">
        <v>0</v>
      </c>
      <c r="AE67">
        <v>0</v>
      </c>
      <c r="AF67">
        <v>0</v>
      </c>
      <c r="AG67">
        <v>0</v>
      </c>
      <c r="AH67">
        <v>0</v>
      </c>
    </row>
    <row r="68" spans="1:34" x14ac:dyDescent="0.3">
      <c r="A68" s="52">
        <f ca="1">Exceedance!U68</f>
        <v>48092</v>
      </c>
      <c r="B68" s="1">
        <v>0</v>
      </c>
      <c r="C68" s="1">
        <v>0</v>
      </c>
      <c r="D68" s="1">
        <v>0</v>
      </c>
      <c r="E68">
        <v>0</v>
      </c>
      <c r="F68">
        <v>0</v>
      </c>
      <c r="G68">
        <v>0</v>
      </c>
      <c r="H68">
        <v>0</v>
      </c>
      <c r="I68">
        <v>0</v>
      </c>
      <c r="J68">
        <v>0</v>
      </c>
      <c r="K68">
        <v>0</v>
      </c>
      <c r="L68">
        <v>0</v>
      </c>
      <c r="M68">
        <v>1</v>
      </c>
      <c r="N68">
        <v>0</v>
      </c>
      <c r="O68">
        <v>0</v>
      </c>
      <c r="P68">
        <v>0</v>
      </c>
      <c r="Q68">
        <v>0</v>
      </c>
      <c r="R68">
        <v>0</v>
      </c>
      <c r="S68">
        <v>0</v>
      </c>
      <c r="T68">
        <v>0</v>
      </c>
      <c r="U68">
        <v>0</v>
      </c>
      <c r="V68">
        <v>0</v>
      </c>
      <c r="W68">
        <v>0</v>
      </c>
      <c r="X68">
        <v>0</v>
      </c>
      <c r="Y68">
        <v>0</v>
      </c>
      <c r="Z68">
        <v>0</v>
      </c>
      <c r="AA68">
        <v>0</v>
      </c>
      <c r="AB68">
        <v>0</v>
      </c>
      <c r="AC68">
        <v>0</v>
      </c>
      <c r="AD68">
        <v>0</v>
      </c>
      <c r="AE68">
        <v>0</v>
      </c>
      <c r="AF68">
        <v>0</v>
      </c>
      <c r="AG68">
        <v>0</v>
      </c>
      <c r="AH68">
        <v>0</v>
      </c>
    </row>
    <row r="69" spans="1:34" x14ac:dyDescent="0.3">
      <c r="A69" s="52" t="str">
        <f ca="1">Exceedance!U69</f>
        <v/>
      </c>
      <c r="B69" s="1"/>
      <c r="C69" s="1"/>
      <c r="D69" s="1"/>
    </row>
    <row r="70" spans="1:34" x14ac:dyDescent="0.3">
      <c r="A70" s="52" t="str">
        <f ca="1">Exceedance!U70</f>
        <v/>
      </c>
      <c r="B70" s="1"/>
      <c r="C70" s="1"/>
      <c r="D70" s="1"/>
    </row>
    <row r="71" spans="1:34" x14ac:dyDescent="0.3">
      <c r="A71" s="52" t="str">
        <f ca="1">Exceedance!U71</f>
        <v/>
      </c>
      <c r="B71" s="1"/>
      <c r="C71" s="1"/>
      <c r="D71" s="1"/>
    </row>
    <row r="72" spans="1:34" x14ac:dyDescent="0.3">
      <c r="A72" s="52" t="str">
        <f ca="1">Exceedance!U72</f>
        <v/>
      </c>
      <c r="B72" s="1"/>
      <c r="C72" s="1"/>
      <c r="D72" s="1"/>
    </row>
    <row r="73" spans="1:34" x14ac:dyDescent="0.3">
      <c r="A73" s="52" t="str">
        <f ca="1">Exceedance!U73</f>
        <v/>
      </c>
      <c r="B73" s="1"/>
      <c r="C73" s="1"/>
      <c r="D73" s="1"/>
    </row>
    <row r="74" spans="1:34" x14ac:dyDescent="0.3">
      <c r="A74" s="52" t="str">
        <f ca="1">Exceedance!U74</f>
        <v/>
      </c>
      <c r="B74" s="1"/>
      <c r="C74" s="1"/>
      <c r="D74" s="1"/>
    </row>
    <row r="75" spans="1:34" x14ac:dyDescent="0.3">
      <c r="A75" s="52" t="str">
        <f ca="1">Exceedance!U75</f>
        <v/>
      </c>
      <c r="B75" s="1"/>
      <c r="C75" s="1"/>
      <c r="D75" s="1"/>
    </row>
    <row r="76" spans="1:34" x14ac:dyDescent="0.3">
      <c r="A76" s="52" t="str">
        <f ca="1">Exceedance!U76</f>
        <v/>
      </c>
      <c r="B76" s="1"/>
      <c r="C76" s="1"/>
      <c r="D76" s="1"/>
    </row>
    <row r="77" spans="1:34" x14ac:dyDescent="0.3">
      <c r="A77" s="52" t="str">
        <f ca="1">Exceedance!U77</f>
        <v/>
      </c>
      <c r="B77" s="1"/>
      <c r="C77" s="1"/>
      <c r="D77" s="1"/>
    </row>
    <row r="78" spans="1:34" x14ac:dyDescent="0.3">
      <c r="A78" s="52" t="str">
        <f ca="1">Exceedance!U78</f>
        <v/>
      </c>
      <c r="B78" s="1"/>
      <c r="C78" s="1"/>
      <c r="D78" s="1"/>
    </row>
    <row r="79" spans="1:34" x14ac:dyDescent="0.3">
      <c r="A79" s="52" t="str">
        <f ca="1">Exceedance!U79</f>
        <v/>
      </c>
      <c r="B79" s="1"/>
      <c r="C79" s="1"/>
      <c r="D79" s="1"/>
    </row>
    <row r="80" spans="1:34" x14ac:dyDescent="0.3">
      <c r="A80" s="52" t="str">
        <f ca="1">Exceedance!U80</f>
        <v/>
      </c>
      <c r="B80" s="1"/>
      <c r="C80" s="1"/>
      <c r="D80" s="1"/>
    </row>
    <row r="81" spans="1:4" x14ac:dyDescent="0.3">
      <c r="A81" s="52" t="str">
        <f ca="1">Exceedance!U81</f>
        <v/>
      </c>
      <c r="B81" s="1"/>
      <c r="C81" s="1"/>
      <c r="D81" s="1"/>
    </row>
    <row r="82" spans="1:4" x14ac:dyDescent="0.3">
      <c r="A82" s="52" t="str">
        <f ca="1">Exceedance!U82</f>
        <v/>
      </c>
      <c r="B82" s="1"/>
      <c r="C82" s="1"/>
      <c r="D82" s="1"/>
    </row>
    <row r="83" spans="1:4" x14ac:dyDescent="0.3">
      <c r="A83" s="52" t="str">
        <f ca="1">Exceedance!U83</f>
        <v/>
      </c>
      <c r="B83" s="1"/>
      <c r="C83" s="1"/>
      <c r="D83" s="1"/>
    </row>
    <row r="84" spans="1:4" x14ac:dyDescent="0.3">
      <c r="A84" s="52" t="str">
        <f ca="1">Exceedance!U84</f>
        <v/>
      </c>
      <c r="B84" s="1"/>
      <c r="C84" s="1"/>
      <c r="D84" s="1"/>
    </row>
    <row r="85" spans="1:4" x14ac:dyDescent="0.3">
      <c r="A85" s="52" t="str">
        <f ca="1">Exceedance!U85</f>
        <v/>
      </c>
      <c r="B85" s="1"/>
      <c r="C85" s="1"/>
      <c r="D85" s="1"/>
    </row>
    <row r="86" spans="1:4" x14ac:dyDescent="0.3">
      <c r="A86" s="52" t="str">
        <f ca="1">Exceedance!U86</f>
        <v/>
      </c>
      <c r="B86" s="1"/>
      <c r="C86" s="1"/>
      <c r="D86" s="1"/>
    </row>
    <row r="87" spans="1:4" x14ac:dyDescent="0.3">
      <c r="A87" s="52" t="str">
        <f ca="1">Exceedance!U87</f>
        <v/>
      </c>
      <c r="B87" s="1"/>
      <c r="C87" s="1"/>
      <c r="D87" s="1"/>
    </row>
    <row r="88" spans="1:4" x14ac:dyDescent="0.3">
      <c r="A88" s="52" t="str">
        <f ca="1">Exceedance!U88</f>
        <v/>
      </c>
      <c r="B88" s="1"/>
      <c r="C88" s="1"/>
      <c r="D88" s="1"/>
    </row>
    <row r="89" spans="1:4" x14ac:dyDescent="0.3">
      <c r="A89" s="52" t="str">
        <f ca="1">Exceedance!U89</f>
        <v/>
      </c>
      <c r="B89" s="1"/>
      <c r="C89" s="1"/>
      <c r="D89" s="1"/>
    </row>
    <row r="90" spans="1:4" x14ac:dyDescent="0.3">
      <c r="A90" s="52" t="str">
        <f ca="1">Exceedance!U90</f>
        <v/>
      </c>
      <c r="B90" s="1"/>
      <c r="C90" s="1"/>
      <c r="D90" s="1"/>
    </row>
    <row r="91" spans="1:4" x14ac:dyDescent="0.3">
      <c r="A91" s="52" t="str">
        <f ca="1">Exceedance!U91</f>
        <v/>
      </c>
      <c r="B91" s="1"/>
      <c r="C91" s="1"/>
      <c r="D91" s="1"/>
    </row>
    <row r="92" spans="1:4" x14ac:dyDescent="0.3">
      <c r="A92" s="52" t="str">
        <f ca="1">Exceedance!U92</f>
        <v/>
      </c>
      <c r="B92" s="1"/>
      <c r="C92" s="1"/>
      <c r="D92" s="1"/>
    </row>
    <row r="93" spans="1:4" x14ac:dyDescent="0.3">
      <c r="A93" s="52" t="str">
        <f ca="1">Exceedance!U93</f>
        <v/>
      </c>
      <c r="B93" s="1"/>
      <c r="C93" s="1"/>
      <c r="D93" s="1"/>
    </row>
    <row r="94" spans="1:4" x14ac:dyDescent="0.3">
      <c r="A94" s="52" t="str">
        <f ca="1">Exceedance!U94</f>
        <v/>
      </c>
      <c r="B94" s="1"/>
      <c r="C94" s="1"/>
      <c r="D94" s="1"/>
    </row>
    <row r="95" spans="1:4" x14ac:dyDescent="0.3">
      <c r="A95" s="52" t="str">
        <f ca="1">Exceedance!U95</f>
        <v/>
      </c>
      <c r="B95" s="1"/>
      <c r="C95" s="1"/>
      <c r="D95" s="1"/>
    </row>
    <row r="96" spans="1:4" x14ac:dyDescent="0.3">
      <c r="A96" s="52" t="str">
        <f ca="1">Exceedance!U96</f>
        <v/>
      </c>
      <c r="B96" s="1"/>
      <c r="C96" s="1"/>
      <c r="D96" s="1"/>
    </row>
    <row r="97" spans="1:4" x14ac:dyDescent="0.3">
      <c r="A97" s="52" t="str">
        <f ca="1">Exceedance!U97</f>
        <v/>
      </c>
      <c r="B97" s="1"/>
      <c r="C97" s="1"/>
      <c r="D97" s="1"/>
    </row>
    <row r="98" spans="1:4" x14ac:dyDescent="0.3">
      <c r="A98" s="52" t="str">
        <f ca="1">Exceedance!U98</f>
        <v/>
      </c>
      <c r="B98" s="1"/>
      <c r="C98" s="1"/>
      <c r="D98" s="1"/>
    </row>
    <row r="99" spans="1:4" x14ac:dyDescent="0.3">
      <c r="A99" s="52" t="str">
        <f ca="1">Exceedance!U99</f>
        <v/>
      </c>
      <c r="B99" s="1"/>
      <c r="C99" s="1"/>
      <c r="D99" s="1"/>
    </row>
    <row r="100" spans="1:4" x14ac:dyDescent="0.3">
      <c r="A100" s="52"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E1:AE1"/>
  </mergeCells>
  <phoneticPr fontId="88" type="noConversion"/>
  <pageMargins left="0.7" right="0.7" top="0.75" bottom="0.75" header="0.3" footer="0.3"/>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0889B1-7D3E-4053-A14A-C5B0F16E37D4}">
  <sheetPr codeName="Sheet129">
    <tabColor theme="3" tint="0.79998168889431442"/>
  </sheetPr>
  <dimension ref="A1:AH175"/>
  <sheetViews>
    <sheetView workbookViewId="0">
      <selection activeCell="B4" sqref="B4:AQ175"/>
    </sheetView>
  </sheetViews>
  <sheetFormatPr defaultColWidth="9.44140625" defaultRowHeight="14.4" x14ac:dyDescent="0.3"/>
  <cols>
    <col min="1" max="1" width="14.44140625" style="78" bestFit="1" customWidth="1"/>
    <col min="2" max="4" width="9.44140625" style="185"/>
  </cols>
  <sheetData>
    <row r="1" spans="1:34" s="78" customFormat="1" x14ac:dyDescent="0.3">
      <c r="A1" s="50"/>
      <c r="B1" s="78" t="s">
        <v>784</v>
      </c>
      <c r="E1" s="854" t="s">
        <v>784</v>
      </c>
      <c r="F1" s="854"/>
      <c r="G1" s="854"/>
      <c r="H1" s="854"/>
      <c r="I1" s="854"/>
      <c r="J1" s="854"/>
      <c r="K1" s="854"/>
      <c r="L1" s="854"/>
      <c r="M1" s="854"/>
      <c r="N1" s="854"/>
      <c r="O1" s="854"/>
      <c r="P1" s="854"/>
      <c r="Q1" s="854"/>
      <c r="R1" s="854"/>
      <c r="S1" s="854"/>
      <c r="T1" s="854"/>
      <c r="U1" s="854"/>
      <c r="V1" s="854"/>
      <c r="W1" s="854"/>
      <c r="X1" s="854"/>
      <c r="Y1" s="854"/>
      <c r="Z1" s="854"/>
      <c r="AA1" s="854"/>
      <c r="AB1" s="854"/>
      <c r="AC1" s="854"/>
      <c r="AD1" s="854"/>
      <c r="AE1" s="854"/>
    </row>
    <row r="2" spans="1:34" s="78" customFormat="1" x14ac:dyDescent="0.3">
      <c r="A2" s="50"/>
      <c r="B2" s="78" t="s">
        <v>288</v>
      </c>
      <c r="C2" s="78" t="s">
        <v>287</v>
      </c>
      <c r="D2" s="78" t="s">
        <v>289</v>
      </c>
      <c r="E2" s="78">
        <v>1991</v>
      </c>
      <c r="F2" s="78">
        <v>1992</v>
      </c>
      <c r="G2" s="78">
        <v>1993</v>
      </c>
      <c r="H2" s="78">
        <v>1994</v>
      </c>
      <c r="I2" s="78">
        <v>1995</v>
      </c>
      <c r="J2" s="78">
        <v>1996</v>
      </c>
      <c r="K2" s="78">
        <v>1997</v>
      </c>
      <c r="L2" s="78">
        <v>1998</v>
      </c>
      <c r="M2" s="78">
        <v>1999</v>
      </c>
      <c r="N2" s="78">
        <v>2000</v>
      </c>
      <c r="O2" s="78">
        <v>2001</v>
      </c>
      <c r="P2" s="78">
        <v>2002</v>
      </c>
      <c r="Q2" s="78">
        <v>2003</v>
      </c>
      <c r="R2" s="78">
        <v>2004</v>
      </c>
      <c r="S2" s="78">
        <v>2005</v>
      </c>
      <c r="T2" s="78">
        <v>2006</v>
      </c>
      <c r="U2" s="78">
        <v>2007</v>
      </c>
      <c r="V2" s="78">
        <v>2008</v>
      </c>
      <c r="W2" s="78">
        <v>2009</v>
      </c>
      <c r="X2" s="78">
        <v>2010</v>
      </c>
      <c r="Y2" s="78">
        <v>2011</v>
      </c>
      <c r="Z2" s="78">
        <v>2012</v>
      </c>
      <c r="AA2" s="78">
        <v>2013</v>
      </c>
      <c r="AB2" s="78">
        <v>2014</v>
      </c>
      <c r="AC2" s="78">
        <v>2015</v>
      </c>
      <c r="AD2" s="78">
        <v>2016</v>
      </c>
      <c r="AE2" s="78">
        <v>2017</v>
      </c>
      <c r="AF2" s="78">
        <v>2018</v>
      </c>
      <c r="AG2" s="78">
        <v>2019</v>
      </c>
      <c r="AH2" s="78">
        <v>2020</v>
      </c>
    </row>
    <row r="3" spans="1:34" s="53" customFormat="1" x14ac:dyDescent="0.3">
      <c r="A3" s="51"/>
      <c r="B3" s="53" t="s">
        <v>323</v>
      </c>
      <c r="C3" s="53" t="s">
        <v>324</v>
      </c>
      <c r="D3" s="53" t="s">
        <v>325</v>
      </c>
      <c r="E3" s="53" t="s">
        <v>326</v>
      </c>
      <c r="F3" s="53" t="s">
        <v>327</v>
      </c>
      <c r="G3" s="53" t="s">
        <v>328</v>
      </c>
      <c r="H3" s="53" t="s">
        <v>329</v>
      </c>
      <c r="I3" s="53" t="s">
        <v>330</v>
      </c>
      <c r="J3" s="53" t="s">
        <v>331</v>
      </c>
      <c r="K3" s="53" t="s">
        <v>332</v>
      </c>
      <c r="L3" s="53" t="s">
        <v>333</v>
      </c>
      <c r="M3" s="53" t="s">
        <v>334</v>
      </c>
      <c r="N3" s="53" t="s">
        <v>335</v>
      </c>
      <c r="O3" s="53" t="s">
        <v>336</v>
      </c>
      <c r="P3" s="53" t="s">
        <v>337</v>
      </c>
      <c r="Q3" s="53" t="s">
        <v>338</v>
      </c>
      <c r="R3" s="53" t="s">
        <v>339</v>
      </c>
      <c r="S3" s="53" t="s">
        <v>340</v>
      </c>
      <c r="T3" s="53" t="s">
        <v>341</v>
      </c>
      <c r="U3" s="53" t="s">
        <v>342</v>
      </c>
      <c r="V3" s="53" t="s">
        <v>343</v>
      </c>
      <c r="W3" s="53" t="s">
        <v>344</v>
      </c>
      <c r="X3" s="53" t="s">
        <v>345</v>
      </c>
      <c r="Y3" s="53" t="s">
        <v>346</v>
      </c>
      <c r="Z3" s="53" t="s">
        <v>347</v>
      </c>
      <c r="AA3" s="53" t="s">
        <v>348</v>
      </c>
      <c r="AB3" s="53" t="s">
        <v>349</v>
      </c>
      <c r="AC3" s="53" t="s">
        <v>350</v>
      </c>
      <c r="AD3" s="53" t="s">
        <v>351</v>
      </c>
      <c r="AE3" s="53" t="s">
        <v>352</v>
      </c>
      <c r="AF3" s="53" t="s">
        <v>353</v>
      </c>
      <c r="AG3" s="53" t="s">
        <v>354</v>
      </c>
      <c r="AH3" s="53" t="s">
        <v>355</v>
      </c>
    </row>
    <row r="4" spans="1:34" x14ac:dyDescent="0.3">
      <c r="A4" s="681">
        <f ca="1">DATE(LOOKUP(Comparison!$D$3,TimestepID,StartYear),1,1)</f>
        <v>46023</v>
      </c>
      <c r="B4" s="1" t="s">
        <v>864</v>
      </c>
      <c r="C4" s="1" t="s">
        <v>864</v>
      </c>
      <c r="D4" s="1" t="s">
        <v>864</v>
      </c>
      <c r="E4" t="s">
        <v>864</v>
      </c>
      <c r="F4" t="s">
        <v>864</v>
      </c>
      <c r="G4" t="s">
        <v>864</v>
      </c>
      <c r="H4" t="s">
        <v>864</v>
      </c>
      <c r="I4" t="s">
        <v>864</v>
      </c>
      <c r="J4" t="s">
        <v>864</v>
      </c>
      <c r="K4" t="s">
        <v>864</v>
      </c>
      <c r="L4" t="s">
        <v>864</v>
      </c>
      <c r="M4" t="s">
        <v>864</v>
      </c>
      <c r="N4" t="s">
        <v>864</v>
      </c>
      <c r="O4" t="s">
        <v>864</v>
      </c>
      <c r="P4" t="s">
        <v>864</v>
      </c>
      <c r="Q4" t="s">
        <v>864</v>
      </c>
      <c r="R4" t="s">
        <v>864</v>
      </c>
      <c r="S4" t="s">
        <v>864</v>
      </c>
      <c r="T4" t="s">
        <v>864</v>
      </c>
      <c r="U4" t="s">
        <v>864</v>
      </c>
      <c r="V4" t="s">
        <v>864</v>
      </c>
      <c r="W4" t="s">
        <v>864</v>
      </c>
      <c r="X4" t="s">
        <v>864</v>
      </c>
      <c r="Y4" t="s">
        <v>864</v>
      </c>
      <c r="Z4" t="s">
        <v>864</v>
      </c>
      <c r="AA4" t="s">
        <v>864</v>
      </c>
      <c r="AB4" t="s">
        <v>864</v>
      </c>
      <c r="AC4" t="s">
        <v>864</v>
      </c>
      <c r="AD4" t="s">
        <v>864</v>
      </c>
      <c r="AE4" t="s">
        <v>864</v>
      </c>
      <c r="AF4" t="s">
        <v>864</v>
      </c>
      <c r="AG4" t="s">
        <v>864</v>
      </c>
      <c r="AH4" t="s">
        <v>864</v>
      </c>
    </row>
    <row r="5" spans="1:34" x14ac:dyDescent="0.3">
      <c r="A5" s="681">
        <f ca="1">IF(EDATE($A$4,12)&lt;=EDATE(DATE(LOOKUP(Comparison!$D$3,TimestepID,StartYear),1,1),(LOOKUP(Comparison!$B$6,TimestepID,Duration)-1)),EDATE(A4,12),"")</f>
        <v>46388</v>
      </c>
      <c r="B5" s="1" t="s">
        <v>864</v>
      </c>
      <c r="C5" s="1" t="s">
        <v>864</v>
      </c>
      <c r="D5" s="1" t="s">
        <v>864</v>
      </c>
      <c r="E5">
        <v>1</v>
      </c>
      <c r="F5">
        <v>-1</v>
      </c>
      <c r="G5">
        <v>-1</v>
      </c>
      <c r="H5">
        <v>0</v>
      </c>
      <c r="I5">
        <v>0</v>
      </c>
      <c r="J5">
        <v>0</v>
      </c>
      <c r="K5">
        <v>-1</v>
      </c>
      <c r="L5">
        <v>1</v>
      </c>
      <c r="M5">
        <v>0</v>
      </c>
      <c r="N5">
        <v>0</v>
      </c>
      <c r="O5">
        <v>0</v>
      </c>
      <c r="P5">
        <v>0</v>
      </c>
      <c r="Q5">
        <v>0</v>
      </c>
      <c r="R5">
        <v>0</v>
      </c>
      <c r="S5">
        <v>0</v>
      </c>
      <c r="T5">
        <v>0</v>
      </c>
      <c r="U5">
        <v>0</v>
      </c>
      <c r="V5">
        <v>0</v>
      </c>
      <c r="W5">
        <v>0</v>
      </c>
      <c r="X5">
        <v>0</v>
      </c>
      <c r="Y5">
        <v>0</v>
      </c>
      <c r="Z5">
        <v>0</v>
      </c>
      <c r="AA5">
        <v>0</v>
      </c>
      <c r="AB5">
        <v>1</v>
      </c>
      <c r="AC5">
        <v>0</v>
      </c>
      <c r="AD5">
        <v>0</v>
      </c>
      <c r="AE5">
        <v>0</v>
      </c>
      <c r="AF5">
        <v>0</v>
      </c>
      <c r="AG5">
        <v>0</v>
      </c>
      <c r="AH5">
        <v>0</v>
      </c>
    </row>
    <row r="6" spans="1:34" x14ac:dyDescent="0.3">
      <c r="A6" s="681">
        <f ca="1">IF(EDATE($A$4,24)&lt;=EDATE(DATE(LOOKUP(Comparison!$D$3,TimestepID,StartYear),12,31),(LOOKUP(Comparison!$B$6,TimestepID,Duration)-1)),EDATE(A5,12),"")</f>
        <v>46753</v>
      </c>
      <c r="B6" s="1" t="s">
        <v>864</v>
      </c>
      <c r="C6" s="1" t="s">
        <v>864</v>
      </c>
      <c r="D6" s="1" t="s">
        <v>864</v>
      </c>
      <c r="E6">
        <v>-1</v>
      </c>
      <c r="F6">
        <v>-1</v>
      </c>
      <c r="G6">
        <v>0</v>
      </c>
      <c r="H6">
        <v>0</v>
      </c>
      <c r="I6">
        <v>0</v>
      </c>
      <c r="J6">
        <v>-1</v>
      </c>
      <c r="K6">
        <v>1</v>
      </c>
      <c r="L6">
        <v>0</v>
      </c>
      <c r="M6">
        <v>0</v>
      </c>
      <c r="N6">
        <v>0</v>
      </c>
      <c r="O6">
        <v>0</v>
      </c>
      <c r="P6">
        <v>0</v>
      </c>
      <c r="Q6">
        <v>0</v>
      </c>
      <c r="R6">
        <v>0</v>
      </c>
      <c r="S6">
        <v>0</v>
      </c>
      <c r="T6">
        <v>0</v>
      </c>
      <c r="U6">
        <v>0</v>
      </c>
      <c r="V6">
        <v>0</v>
      </c>
      <c r="W6">
        <v>0</v>
      </c>
      <c r="X6">
        <v>0</v>
      </c>
      <c r="Y6">
        <v>0</v>
      </c>
      <c r="Z6">
        <v>0</v>
      </c>
      <c r="AA6">
        <v>1</v>
      </c>
      <c r="AB6">
        <v>0</v>
      </c>
      <c r="AC6">
        <v>0</v>
      </c>
      <c r="AD6">
        <v>0</v>
      </c>
      <c r="AE6">
        <v>0</v>
      </c>
      <c r="AF6">
        <v>0</v>
      </c>
      <c r="AG6">
        <v>0</v>
      </c>
      <c r="AH6">
        <v>1</v>
      </c>
    </row>
    <row r="7" spans="1:34" x14ac:dyDescent="0.3">
      <c r="A7" s="681">
        <f ca="1">IF(EDATE($A$4,36)&lt;=EDATE(DATE(LOOKUP(Comparison!$D$3,TimestepID,StartYear),1,1),(LOOKUP(Comparison!$B$6,TimestepID,Duration)-1)),EDATE(A6,12),"")</f>
        <v>47119</v>
      </c>
      <c r="B7" s="1" t="s">
        <v>864</v>
      </c>
      <c r="C7" s="1" t="s">
        <v>864</v>
      </c>
      <c r="D7" s="1" t="s">
        <v>864</v>
      </c>
      <c r="E7">
        <v>-1</v>
      </c>
      <c r="F7">
        <v>0</v>
      </c>
      <c r="G7">
        <v>0</v>
      </c>
      <c r="H7">
        <v>0</v>
      </c>
      <c r="I7">
        <v>-1</v>
      </c>
      <c r="J7">
        <v>1</v>
      </c>
      <c r="K7">
        <v>0</v>
      </c>
      <c r="L7">
        <v>0</v>
      </c>
      <c r="M7">
        <v>0</v>
      </c>
      <c r="N7">
        <v>0</v>
      </c>
      <c r="O7">
        <v>0</v>
      </c>
      <c r="P7">
        <v>0</v>
      </c>
      <c r="Q7">
        <v>0</v>
      </c>
      <c r="R7">
        <v>0</v>
      </c>
      <c r="S7">
        <v>0</v>
      </c>
      <c r="T7">
        <v>0</v>
      </c>
      <c r="U7">
        <v>0</v>
      </c>
      <c r="V7">
        <v>0</v>
      </c>
      <c r="W7">
        <v>0</v>
      </c>
      <c r="X7">
        <v>0</v>
      </c>
      <c r="Y7">
        <v>0</v>
      </c>
      <c r="Z7">
        <v>1</v>
      </c>
      <c r="AA7">
        <v>0</v>
      </c>
      <c r="AB7">
        <v>0</v>
      </c>
      <c r="AC7">
        <v>0</v>
      </c>
      <c r="AD7">
        <v>0</v>
      </c>
      <c r="AE7">
        <v>0</v>
      </c>
      <c r="AF7">
        <v>0</v>
      </c>
      <c r="AG7">
        <v>1</v>
      </c>
      <c r="AH7">
        <v>-1</v>
      </c>
    </row>
    <row r="8" spans="1:34" x14ac:dyDescent="0.3">
      <c r="A8" s="681">
        <f ca="1">IF(EDATE($A$4,48)&lt;=EDATE(DATE(LOOKUP(Comparison!$D$3,TimestepID,StartYear),1,1),(LOOKUP(Comparison!$B$6,TimestepID,Duration)-1)),EDATE(A7,12),"")</f>
        <v>47484</v>
      </c>
      <c r="B8" s="1" t="s">
        <v>864</v>
      </c>
      <c r="C8" s="1" t="s">
        <v>864</v>
      </c>
      <c r="D8" s="1" t="s">
        <v>864</v>
      </c>
      <c r="E8">
        <v>0</v>
      </c>
      <c r="F8">
        <v>0</v>
      </c>
      <c r="G8">
        <v>0</v>
      </c>
      <c r="H8">
        <v>-1</v>
      </c>
      <c r="I8">
        <v>1</v>
      </c>
      <c r="J8">
        <v>0</v>
      </c>
      <c r="K8">
        <v>0</v>
      </c>
      <c r="L8">
        <v>0</v>
      </c>
      <c r="M8">
        <v>0</v>
      </c>
      <c r="N8">
        <v>0</v>
      </c>
      <c r="O8">
        <v>0</v>
      </c>
      <c r="P8">
        <v>0</v>
      </c>
      <c r="Q8">
        <v>0</v>
      </c>
      <c r="R8">
        <v>0</v>
      </c>
      <c r="S8">
        <v>0</v>
      </c>
      <c r="T8">
        <v>0</v>
      </c>
      <c r="U8">
        <v>0</v>
      </c>
      <c r="V8">
        <v>0</v>
      </c>
      <c r="W8">
        <v>0</v>
      </c>
      <c r="X8">
        <v>0</v>
      </c>
      <c r="Y8">
        <v>1</v>
      </c>
      <c r="Z8">
        <v>0</v>
      </c>
      <c r="AA8">
        <v>0</v>
      </c>
      <c r="AB8">
        <v>0</v>
      </c>
      <c r="AC8">
        <v>0</v>
      </c>
      <c r="AD8">
        <v>0</v>
      </c>
      <c r="AE8">
        <v>0</v>
      </c>
      <c r="AF8">
        <v>1</v>
      </c>
      <c r="AG8">
        <v>-1</v>
      </c>
      <c r="AH8">
        <v>-1</v>
      </c>
    </row>
    <row r="9" spans="1:34" x14ac:dyDescent="0.3">
      <c r="A9" s="681">
        <f ca="1">IF(EDATE($A$4,48)&lt;=EDATE(DATE(LOOKUP(Comparison!$D$3,TimestepID,StartYear),1,1),(LOOKUP(Comparison!$B$6,TimestepID,Duration)-1)),EDATE(A8,12),"")</f>
        <v>47849</v>
      </c>
      <c r="B9" s="1" t="s">
        <v>864</v>
      </c>
      <c r="C9" s="1" t="s">
        <v>864</v>
      </c>
      <c r="D9" s="1" t="s">
        <v>864</v>
      </c>
      <c r="E9">
        <v>0</v>
      </c>
      <c r="F9">
        <v>-1</v>
      </c>
      <c r="G9">
        <v>0</v>
      </c>
      <c r="H9">
        <v>1</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1</v>
      </c>
      <c r="AF9">
        <v>-1</v>
      </c>
      <c r="AG9">
        <v>-1</v>
      </c>
      <c r="AH9">
        <v>0</v>
      </c>
    </row>
    <row r="10" spans="1:34" x14ac:dyDescent="0.3">
      <c r="A10" s="681">
        <f ca="1">IF(EDATE($A$4,48)&lt;=EDATE(DATE(LOOKUP(Comparison!$D$3,TimestepID,StartYear),1,1),(LOOKUP(Comparison!$B$6,TimestepID,Duration)-1)),EDATE(A9,12),"")</f>
        <v>48214</v>
      </c>
      <c r="B10" s="1"/>
      <c r="C10" s="1"/>
      <c r="D10" s="1"/>
    </row>
    <row r="11" spans="1:34" x14ac:dyDescent="0.3">
      <c r="A11" s="681">
        <f ca="1">IF(EDATE($A$4,48)&lt;=EDATE(DATE(LOOKUP(Comparison!$D$3,TimestepID,StartYear),1,1),(LOOKUP(Comparison!$B$6,TimestepID,Duration)-1)),EDATE(A10,12),"")</f>
        <v>48580</v>
      </c>
      <c r="B11" s="1"/>
      <c r="C11" s="1"/>
      <c r="D11" s="1"/>
    </row>
    <row r="12" spans="1:34" x14ac:dyDescent="0.3">
      <c r="A12" s="681">
        <f ca="1">IF(EDATE($A$4,48)&lt;=EDATE(DATE(LOOKUP(Comparison!$D$3,TimestepID,StartYear),1,1),(LOOKUP(Comparison!$B$6,TimestepID,Duration)-1)),EDATE(A11,12),"")</f>
        <v>48945</v>
      </c>
      <c r="B12" s="1"/>
      <c r="C12" s="1"/>
      <c r="D12" s="1"/>
    </row>
    <row r="13" spans="1:34" x14ac:dyDescent="0.3">
      <c r="A13" s="52"/>
      <c r="B13" s="1"/>
      <c r="C13" s="1"/>
      <c r="D13" s="1"/>
    </row>
    <row r="14" spans="1:34" x14ac:dyDescent="0.3">
      <c r="A14" s="52"/>
      <c r="B14" s="1"/>
      <c r="C14" s="1"/>
      <c r="D14" s="1"/>
    </row>
    <row r="15" spans="1:34" x14ac:dyDescent="0.3">
      <c r="A15" s="52"/>
      <c r="B15" s="1"/>
      <c r="C15" s="1"/>
      <c r="D15" s="1"/>
    </row>
    <row r="16" spans="1:34" x14ac:dyDescent="0.3">
      <c r="A16" s="52"/>
      <c r="B16" s="1"/>
      <c r="C16" s="1"/>
      <c r="D16" s="1"/>
    </row>
    <row r="17" spans="1:4" x14ac:dyDescent="0.3">
      <c r="A17" s="52"/>
      <c r="B17" s="1"/>
      <c r="C17" s="1"/>
      <c r="D17" s="1"/>
    </row>
    <row r="18" spans="1:4" x14ac:dyDescent="0.3">
      <c r="A18" s="52"/>
      <c r="B18" s="1"/>
      <c r="C18" s="1"/>
      <c r="D18" s="1"/>
    </row>
    <row r="19" spans="1:4" x14ac:dyDescent="0.3">
      <c r="A19" s="52"/>
      <c r="B19" s="1"/>
      <c r="C19" s="1"/>
      <c r="D19" s="1"/>
    </row>
    <row r="20" spans="1:4" x14ac:dyDescent="0.3">
      <c r="A20" s="52"/>
      <c r="B20" s="1"/>
      <c r="C20" s="1"/>
      <c r="D20" s="1"/>
    </row>
    <row r="21" spans="1:4" x14ac:dyDescent="0.3">
      <c r="A21" s="52"/>
      <c r="B21" s="1"/>
      <c r="C21" s="1"/>
      <c r="D21" s="1"/>
    </row>
    <row r="22" spans="1:4" x14ac:dyDescent="0.3">
      <c r="A22" s="52"/>
      <c r="B22" s="1"/>
      <c r="C22" s="1"/>
      <c r="D22" s="1"/>
    </row>
    <row r="23" spans="1:4" x14ac:dyDescent="0.3">
      <c r="A23" s="52"/>
      <c r="B23" s="1"/>
      <c r="C23" s="1"/>
      <c r="D23" s="1"/>
    </row>
    <row r="24" spans="1:4" x14ac:dyDescent="0.3">
      <c r="A24" s="52"/>
      <c r="B24" s="1"/>
      <c r="C24" s="1"/>
      <c r="D24" s="1"/>
    </row>
    <row r="25" spans="1:4" x14ac:dyDescent="0.3">
      <c r="A25" s="52"/>
      <c r="B25" s="1"/>
      <c r="C25" s="1"/>
      <c r="D25" s="1"/>
    </row>
    <row r="26" spans="1:4" x14ac:dyDescent="0.3">
      <c r="A26" s="52"/>
      <c r="B26" s="1"/>
      <c r="C26" s="1"/>
      <c r="D26" s="1"/>
    </row>
    <row r="27" spans="1:4" x14ac:dyDescent="0.3">
      <c r="A27" s="52"/>
      <c r="B27" s="1"/>
      <c r="C27" s="1"/>
      <c r="D27" s="1"/>
    </row>
    <row r="28" spans="1:4" x14ac:dyDescent="0.3">
      <c r="A28" s="52"/>
      <c r="B28" s="1"/>
      <c r="C28" s="1"/>
      <c r="D28" s="1"/>
    </row>
    <row r="29" spans="1:4" x14ac:dyDescent="0.3">
      <c r="A29" s="52"/>
      <c r="B29" s="1"/>
      <c r="C29" s="1"/>
      <c r="D29" s="1"/>
    </row>
    <row r="30" spans="1:4" x14ac:dyDescent="0.3">
      <c r="A30" s="52"/>
      <c r="B30" s="1"/>
      <c r="C30" s="1"/>
      <c r="D30" s="1"/>
    </row>
    <row r="31" spans="1:4" x14ac:dyDescent="0.3">
      <c r="A31" s="52"/>
      <c r="B31" s="1"/>
      <c r="C31" s="1"/>
      <c r="D31" s="1"/>
    </row>
    <row r="32" spans="1:4" x14ac:dyDescent="0.3">
      <c r="A32" s="52"/>
      <c r="B32" s="1"/>
      <c r="C32" s="1"/>
      <c r="D32" s="1"/>
    </row>
    <row r="33" spans="1:4" x14ac:dyDescent="0.3">
      <c r="A33" s="52"/>
      <c r="B33" s="1"/>
      <c r="C33" s="1"/>
      <c r="D33" s="1"/>
    </row>
    <row r="34" spans="1:4" x14ac:dyDescent="0.3">
      <c r="A34" s="52"/>
      <c r="B34" s="1"/>
      <c r="C34" s="1"/>
      <c r="D34" s="1"/>
    </row>
    <row r="35" spans="1:4" x14ac:dyDescent="0.3">
      <c r="A35" s="52"/>
      <c r="B35" s="1"/>
      <c r="C35" s="1"/>
      <c r="D35" s="1"/>
    </row>
    <row r="36" spans="1:4" x14ac:dyDescent="0.3">
      <c r="A36" s="52"/>
      <c r="B36" s="1"/>
      <c r="C36" s="1"/>
      <c r="D36" s="1"/>
    </row>
    <row r="37" spans="1:4" x14ac:dyDescent="0.3">
      <c r="A37" s="52"/>
      <c r="B37" s="1"/>
      <c r="C37" s="1"/>
      <c r="D37" s="1"/>
    </row>
    <row r="38" spans="1:4" x14ac:dyDescent="0.3">
      <c r="A38" s="52"/>
      <c r="B38" s="1"/>
      <c r="C38" s="1"/>
      <c r="D38" s="1"/>
    </row>
    <row r="39" spans="1:4" x14ac:dyDescent="0.3">
      <c r="A39" s="52"/>
      <c r="B39" s="1"/>
      <c r="C39" s="1"/>
      <c r="D39" s="1"/>
    </row>
    <row r="40" spans="1:4" x14ac:dyDescent="0.3">
      <c r="A40" s="52"/>
      <c r="B40" s="1"/>
      <c r="C40" s="1"/>
      <c r="D40" s="1"/>
    </row>
    <row r="41" spans="1:4" x14ac:dyDescent="0.3">
      <c r="A41" s="52"/>
      <c r="B41" s="1"/>
      <c r="C41" s="1"/>
      <c r="D41" s="1"/>
    </row>
    <row r="42" spans="1:4" x14ac:dyDescent="0.3">
      <c r="A42" s="52"/>
      <c r="B42" s="1"/>
      <c r="C42" s="1"/>
      <c r="D42" s="1"/>
    </row>
    <row r="43" spans="1:4" x14ac:dyDescent="0.3">
      <c r="A43" s="52"/>
      <c r="B43" s="1"/>
      <c r="C43" s="1"/>
      <c r="D43" s="1"/>
    </row>
    <row r="44" spans="1:4" x14ac:dyDescent="0.3">
      <c r="A44" s="52"/>
      <c r="B44" s="1"/>
      <c r="C44" s="1"/>
      <c r="D44" s="1"/>
    </row>
    <row r="45" spans="1:4" x14ac:dyDescent="0.3">
      <c r="A45" s="52"/>
      <c r="B45" s="1"/>
      <c r="C45" s="1"/>
      <c r="D45" s="1"/>
    </row>
    <row r="46" spans="1:4" x14ac:dyDescent="0.3">
      <c r="A46" s="52"/>
      <c r="B46" s="1"/>
      <c r="C46" s="1"/>
      <c r="D46" s="1"/>
    </row>
    <row r="47" spans="1:4" x14ac:dyDescent="0.3">
      <c r="A47" s="52"/>
      <c r="B47" s="1"/>
      <c r="C47" s="1"/>
      <c r="D47" s="1"/>
    </row>
    <row r="48" spans="1:4" x14ac:dyDescent="0.3">
      <c r="A48" s="52"/>
      <c r="B48" s="1"/>
      <c r="C48" s="1"/>
      <c r="D48" s="1"/>
    </row>
    <row r="49" spans="1:4" x14ac:dyDescent="0.3">
      <c r="A49" s="52"/>
      <c r="B49" s="1"/>
      <c r="C49" s="1"/>
      <c r="D49" s="1"/>
    </row>
    <row r="50" spans="1:4" x14ac:dyDescent="0.3">
      <c r="A50" s="52"/>
      <c r="B50" s="1"/>
      <c r="C50" s="1"/>
      <c r="D50" s="1"/>
    </row>
    <row r="51" spans="1:4" x14ac:dyDescent="0.3">
      <c r="A51" s="52"/>
      <c r="B51" s="1"/>
      <c r="C51" s="1"/>
      <c r="D51" s="1"/>
    </row>
    <row r="52" spans="1:4" x14ac:dyDescent="0.3">
      <c r="A52" s="52"/>
      <c r="B52" s="1"/>
      <c r="C52" s="1"/>
      <c r="D52" s="1"/>
    </row>
    <row r="53" spans="1:4" x14ac:dyDescent="0.3">
      <c r="A53" s="52"/>
      <c r="B53" s="1"/>
      <c r="C53" s="1"/>
      <c r="D53" s="1"/>
    </row>
    <row r="54" spans="1:4" x14ac:dyDescent="0.3">
      <c r="A54" s="52"/>
      <c r="B54" s="1"/>
      <c r="C54" s="1"/>
      <c r="D54" s="1"/>
    </row>
    <row r="55" spans="1:4" x14ac:dyDescent="0.3">
      <c r="A55" s="52"/>
      <c r="B55" s="1"/>
      <c r="C55" s="1"/>
      <c r="D55" s="1"/>
    </row>
    <row r="56" spans="1:4" x14ac:dyDescent="0.3">
      <c r="A56" s="52"/>
      <c r="B56" s="1"/>
      <c r="C56" s="1"/>
      <c r="D56" s="1"/>
    </row>
    <row r="57" spans="1:4" x14ac:dyDescent="0.3">
      <c r="A57" s="52"/>
      <c r="B57" s="1"/>
      <c r="C57" s="1"/>
      <c r="D57" s="1"/>
    </row>
    <row r="58" spans="1:4" x14ac:dyDescent="0.3">
      <c r="A58" s="52"/>
      <c r="B58" s="1"/>
      <c r="C58" s="1"/>
      <c r="D58" s="1"/>
    </row>
    <row r="59" spans="1:4" x14ac:dyDescent="0.3">
      <c r="A59" s="52"/>
      <c r="B59" s="1"/>
      <c r="C59" s="1"/>
      <c r="D59" s="1"/>
    </row>
    <row r="60" spans="1:4" x14ac:dyDescent="0.3">
      <c r="A60" s="52"/>
      <c r="B60" s="1"/>
      <c r="C60" s="1"/>
      <c r="D60" s="1"/>
    </row>
    <row r="61" spans="1:4" x14ac:dyDescent="0.3">
      <c r="A61" s="52"/>
      <c r="B61" s="1"/>
      <c r="C61" s="1"/>
      <c r="D61" s="1"/>
    </row>
    <row r="62" spans="1:4" x14ac:dyDescent="0.3">
      <c r="A62" s="52"/>
      <c r="B62" s="1"/>
      <c r="C62" s="1"/>
      <c r="D62" s="1"/>
    </row>
    <row r="63" spans="1:4" x14ac:dyDescent="0.3">
      <c r="A63" s="52"/>
      <c r="B63" s="1"/>
      <c r="C63" s="1"/>
      <c r="D63" s="1"/>
    </row>
    <row r="64" spans="1:4" x14ac:dyDescent="0.3">
      <c r="A64" s="52"/>
      <c r="B64" s="1"/>
      <c r="C64" s="1"/>
      <c r="D64" s="1"/>
    </row>
    <row r="65" spans="1:4" x14ac:dyDescent="0.3">
      <c r="A65" s="52"/>
      <c r="B65" s="1"/>
      <c r="C65" s="1"/>
      <c r="D65" s="1"/>
    </row>
    <row r="66" spans="1:4" x14ac:dyDescent="0.3">
      <c r="A66" s="52"/>
      <c r="B66" s="1"/>
      <c r="C66" s="1"/>
      <c r="D66" s="1"/>
    </row>
    <row r="67" spans="1:4" x14ac:dyDescent="0.3">
      <c r="A67" s="52"/>
      <c r="B67" s="1"/>
      <c r="C67" s="1"/>
      <c r="D67" s="1"/>
    </row>
    <row r="68" spans="1:4" x14ac:dyDescent="0.3">
      <c r="A68" s="52">
        <f ca="1">Exceedance!U68</f>
        <v>48092</v>
      </c>
      <c r="B68" s="1"/>
      <c r="C68" s="1"/>
      <c r="D68" s="1"/>
    </row>
    <row r="69" spans="1:4" x14ac:dyDescent="0.3">
      <c r="A69" s="52" t="str">
        <f ca="1">Exceedance!U69</f>
        <v/>
      </c>
      <c r="B69" s="1"/>
      <c r="C69" s="1"/>
      <c r="D69" s="1"/>
    </row>
    <row r="70" spans="1:4" x14ac:dyDescent="0.3">
      <c r="A70" s="52" t="str">
        <f ca="1">Exceedance!U70</f>
        <v/>
      </c>
      <c r="B70" s="1"/>
      <c r="C70" s="1"/>
      <c r="D70" s="1"/>
    </row>
    <row r="71" spans="1:4" x14ac:dyDescent="0.3">
      <c r="A71" s="52" t="str">
        <f ca="1">Exceedance!U71</f>
        <v/>
      </c>
      <c r="B71" s="1"/>
      <c r="C71" s="1"/>
      <c r="D71" s="1"/>
    </row>
    <row r="72" spans="1:4" x14ac:dyDescent="0.3">
      <c r="A72" s="52" t="str">
        <f ca="1">Exceedance!U72</f>
        <v/>
      </c>
      <c r="B72" s="1"/>
      <c r="C72" s="1"/>
      <c r="D72" s="1"/>
    </row>
    <row r="73" spans="1:4" x14ac:dyDescent="0.3">
      <c r="A73" s="52" t="str">
        <f ca="1">Exceedance!U73</f>
        <v/>
      </c>
      <c r="B73" s="1"/>
      <c r="C73" s="1"/>
      <c r="D73" s="1"/>
    </row>
    <row r="74" spans="1:4" x14ac:dyDescent="0.3">
      <c r="A74" s="52" t="str">
        <f ca="1">Exceedance!U74</f>
        <v/>
      </c>
      <c r="B74" s="1"/>
      <c r="C74" s="1"/>
      <c r="D74" s="1"/>
    </row>
    <row r="75" spans="1:4" x14ac:dyDescent="0.3">
      <c r="A75" s="52" t="str">
        <f ca="1">Exceedance!U75</f>
        <v/>
      </c>
      <c r="B75" s="1"/>
      <c r="C75" s="1"/>
      <c r="D75" s="1"/>
    </row>
    <row r="76" spans="1:4" x14ac:dyDescent="0.3">
      <c r="A76" s="52" t="str">
        <f ca="1">Exceedance!U76</f>
        <v/>
      </c>
      <c r="B76" s="1"/>
      <c r="C76" s="1"/>
      <c r="D76" s="1"/>
    </row>
    <row r="77" spans="1:4" x14ac:dyDescent="0.3">
      <c r="A77" s="52" t="str">
        <f ca="1">Exceedance!U77</f>
        <v/>
      </c>
      <c r="B77" s="1"/>
      <c r="C77" s="1"/>
      <c r="D77" s="1"/>
    </row>
    <row r="78" spans="1:4" x14ac:dyDescent="0.3">
      <c r="A78" s="52" t="str">
        <f ca="1">Exceedance!U78</f>
        <v/>
      </c>
      <c r="B78" s="1"/>
      <c r="C78" s="1"/>
      <c r="D78" s="1"/>
    </row>
    <row r="79" spans="1:4" x14ac:dyDescent="0.3">
      <c r="A79" s="52" t="str">
        <f ca="1">Exceedance!U79</f>
        <v/>
      </c>
      <c r="B79" s="1"/>
      <c r="C79" s="1"/>
      <c r="D79" s="1"/>
    </row>
    <row r="80" spans="1:4" x14ac:dyDescent="0.3">
      <c r="A80" s="52" t="str">
        <f ca="1">Exceedance!U80</f>
        <v/>
      </c>
      <c r="B80" s="1"/>
      <c r="C80" s="1"/>
      <c r="D80" s="1"/>
    </row>
    <row r="81" spans="1:4" x14ac:dyDescent="0.3">
      <c r="A81" s="52" t="str">
        <f ca="1">Exceedance!U81</f>
        <v/>
      </c>
      <c r="B81" s="1"/>
      <c r="C81" s="1"/>
      <c r="D81" s="1"/>
    </row>
    <row r="82" spans="1:4" x14ac:dyDescent="0.3">
      <c r="A82" s="52" t="str">
        <f ca="1">Exceedance!U82</f>
        <v/>
      </c>
      <c r="B82" s="1"/>
      <c r="C82" s="1"/>
      <c r="D82" s="1"/>
    </row>
    <row r="83" spans="1:4" x14ac:dyDescent="0.3">
      <c r="A83" s="52" t="str">
        <f ca="1">Exceedance!U83</f>
        <v/>
      </c>
      <c r="B83" s="1"/>
      <c r="C83" s="1"/>
      <c r="D83" s="1"/>
    </row>
    <row r="84" spans="1:4" x14ac:dyDescent="0.3">
      <c r="A84" s="52" t="str">
        <f ca="1">Exceedance!U84</f>
        <v/>
      </c>
      <c r="B84" s="1"/>
      <c r="C84" s="1"/>
      <c r="D84" s="1"/>
    </row>
    <row r="85" spans="1:4" x14ac:dyDescent="0.3">
      <c r="A85" s="52" t="str">
        <f ca="1">Exceedance!U85</f>
        <v/>
      </c>
      <c r="B85" s="1"/>
      <c r="C85" s="1"/>
      <c r="D85" s="1"/>
    </row>
    <row r="86" spans="1:4" x14ac:dyDescent="0.3">
      <c r="A86" s="52" t="str">
        <f ca="1">Exceedance!U86</f>
        <v/>
      </c>
      <c r="B86" s="1"/>
      <c r="C86" s="1"/>
      <c r="D86" s="1"/>
    </row>
    <row r="87" spans="1:4" x14ac:dyDescent="0.3">
      <c r="A87" s="52" t="str">
        <f ca="1">Exceedance!U87</f>
        <v/>
      </c>
      <c r="B87" s="1"/>
      <c r="C87" s="1"/>
      <c r="D87" s="1"/>
    </row>
    <row r="88" spans="1:4" x14ac:dyDescent="0.3">
      <c r="A88" s="52" t="str">
        <f ca="1">Exceedance!U88</f>
        <v/>
      </c>
      <c r="B88" s="1"/>
      <c r="C88" s="1"/>
      <c r="D88" s="1"/>
    </row>
    <row r="89" spans="1:4" x14ac:dyDescent="0.3">
      <c r="A89" s="52" t="str">
        <f ca="1">Exceedance!U89</f>
        <v/>
      </c>
      <c r="B89" s="1"/>
      <c r="C89" s="1"/>
      <c r="D89" s="1"/>
    </row>
    <row r="90" spans="1:4" x14ac:dyDescent="0.3">
      <c r="A90" s="52" t="str">
        <f ca="1">Exceedance!U90</f>
        <v/>
      </c>
      <c r="B90" s="1"/>
      <c r="C90" s="1"/>
      <c r="D90" s="1"/>
    </row>
    <row r="91" spans="1:4" x14ac:dyDescent="0.3">
      <c r="A91" s="52" t="str">
        <f ca="1">Exceedance!U91</f>
        <v/>
      </c>
      <c r="B91" s="1"/>
      <c r="C91" s="1"/>
      <c r="D91" s="1"/>
    </row>
    <row r="92" spans="1:4" x14ac:dyDescent="0.3">
      <c r="A92" s="52" t="str">
        <f ca="1">Exceedance!U92</f>
        <v/>
      </c>
      <c r="B92" s="1"/>
      <c r="C92" s="1"/>
      <c r="D92" s="1"/>
    </row>
    <row r="93" spans="1:4" x14ac:dyDescent="0.3">
      <c r="A93" s="52" t="str">
        <f ca="1">Exceedance!U93</f>
        <v/>
      </c>
      <c r="B93" s="1"/>
      <c r="C93" s="1"/>
      <c r="D93" s="1"/>
    </row>
    <row r="94" spans="1:4" x14ac:dyDescent="0.3">
      <c r="A94" s="52" t="str">
        <f ca="1">Exceedance!U94</f>
        <v/>
      </c>
      <c r="B94" s="1"/>
      <c r="C94" s="1"/>
      <c r="D94" s="1"/>
    </row>
    <row r="95" spans="1:4" x14ac:dyDescent="0.3">
      <c r="A95" s="52" t="str">
        <f ca="1">Exceedance!U95</f>
        <v/>
      </c>
      <c r="B95" s="1"/>
      <c r="C95" s="1"/>
      <c r="D95" s="1"/>
    </row>
    <row r="96" spans="1:4" x14ac:dyDescent="0.3">
      <c r="A96" s="52" t="str">
        <f ca="1">Exceedance!U96</f>
        <v/>
      </c>
      <c r="B96" s="1"/>
      <c r="C96" s="1"/>
      <c r="D96" s="1"/>
    </row>
    <row r="97" spans="1:4" x14ac:dyDescent="0.3">
      <c r="A97" s="52" t="str">
        <f ca="1">Exceedance!U97</f>
        <v/>
      </c>
      <c r="B97" s="1"/>
      <c r="C97" s="1"/>
      <c r="D97" s="1"/>
    </row>
    <row r="98" spans="1:4" x14ac:dyDescent="0.3">
      <c r="A98" s="52" t="str">
        <f ca="1">Exceedance!U98</f>
        <v/>
      </c>
      <c r="B98" s="1"/>
      <c r="C98" s="1"/>
      <c r="D98" s="1"/>
    </row>
    <row r="99" spans="1:4" x14ac:dyDescent="0.3">
      <c r="A99" s="52" t="str">
        <f ca="1">Exceedance!U99</f>
        <v/>
      </c>
      <c r="B99" s="1"/>
      <c r="C99" s="1"/>
      <c r="D99" s="1"/>
    </row>
    <row r="100" spans="1:4" x14ac:dyDescent="0.3">
      <c r="A100" s="52"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E1:AE1"/>
  </mergeCells>
  <pageMargins left="0.7" right="0.7" top="0.75" bottom="0.75" header="0.3" footer="0.3"/>
  <pageSetup orientation="portrait" horizontalDpi="4294967295" verticalDpi="4294967295" r:id="rId1"/>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8B72D8-2A8D-434F-9864-11FBAE55B260}">
  <sheetPr codeName="Sheet130">
    <tabColor theme="3" tint="0.79998168889431442"/>
  </sheetPr>
  <dimension ref="A1:AH175"/>
  <sheetViews>
    <sheetView workbookViewId="0">
      <selection activeCell="B4" sqref="B4:AQ175"/>
    </sheetView>
  </sheetViews>
  <sheetFormatPr defaultColWidth="9.44140625" defaultRowHeight="14.4" x14ac:dyDescent="0.3"/>
  <cols>
    <col min="1" max="1" width="14.44140625" style="78" bestFit="1" customWidth="1"/>
    <col min="2" max="4" width="9.44140625" style="185"/>
  </cols>
  <sheetData>
    <row r="1" spans="1:34" s="78" customFormat="1" x14ac:dyDescent="0.3">
      <c r="A1" s="50"/>
      <c r="B1" s="78" t="s">
        <v>797</v>
      </c>
      <c r="E1" s="854" t="s">
        <v>797</v>
      </c>
      <c r="F1" s="854"/>
      <c r="G1" s="854"/>
      <c r="H1" s="854"/>
      <c r="I1" s="854"/>
      <c r="J1" s="854"/>
      <c r="K1" s="854"/>
      <c r="L1" s="854"/>
      <c r="M1" s="854"/>
      <c r="N1" s="854"/>
      <c r="O1" s="854"/>
      <c r="P1" s="854"/>
      <c r="Q1" s="854"/>
      <c r="R1" s="854"/>
      <c r="S1" s="854"/>
      <c r="T1" s="854"/>
      <c r="U1" s="854"/>
      <c r="V1" s="854"/>
      <c r="W1" s="854"/>
      <c r="X1" s="854"/>
      <c r="Y1" s="854"/>
      <c r="Z1" s="854"/>
      <c r="AA1" s="854"/>
      <c r="AB1" s="854"/>
      <c r="AC1" s="854"/>
      <c r="AD1" s="854"/>
      <c r="AE1" s="854"/>
    </row>
    <row r="2" spans="1:34" s="78" customFormat="1" x14ac:dyDescent="0.3">
      <c r="A2" s="50"/>
      <c r="B2" s="78" t="s">
        <v>288</v>
      </c>
      <c r="C2" s="78" t="s">
        <v>287</v>
      </c>
      <c r="D2" s="78" t="s">
        <v>289</v>
      </c>
      <c r="E2" s="78">
        <v>1991</v>
      </c>
      <c r="F2" s="78">
        <v>1992</v>
      </c>
      <c r="G2" s="78">
        <v>1993</v>
      </c>
      <c r="H2" s="78">
        <v>1994</v>
      </c>
      <c r="I2" s="78">
        <v>1995</v>
      </c>
      <c r="J2" s="78">
        <v>1996</v>
      </c>
      <c r="K2" s="78">
        <v>1997</v>
      </c>
      <c r="L2" s="78">
        <v>1998</v>
      </c>
      <c r="M2" s="78">
        <v>1999</v>
      </c>
      <c r="N2" s="78">
        <v>2000</v>
      </c>
      <c r="O2" s="78">
        <v>2001</v>
      </c>
      <c r="P2" s="78">
        <v>2002</v>
      </c>
      <c r="Q2" s="78">
        <v>2003</v>
      </c>
      <c r="R2" s="78">
        <v>2004</v>
      </c>
      <c r="S2" s="78">
        <v>2005</v>
      </c>
      <c r="T2" s="78">
        <v>2006</v>
      </c>
      <c r="U2" s="78">
        <v>2007</v>
      </c>
      <c r="V2" s="78">
        <v>2008</v>
      </c>
      <c r="W2" s="78">
        <v>2009</v>
      </c>
      <c r="X2" s="78">
        <v>2010</v>
      </c>
      <c r="Y2" s="78">
        <v>2011</v>
      </c>
      <c r="Z2" s="78">
        <v>2012</v>
      </c>
      <c r="AA2" s="78">
        <v>2013</v>
      </c>
      <c r="AB2" s="78">
        <v>2014</v>
      </c>
      <c r="AC2" s="78">
        <v>2015</v>
      </c>
      <c r="AD2" s="78">
        <v>2016</v>
      </c>
      <c r="AE2" s="78">
        <v>2017</v>
      </c>
      <c r="AF2" s="78">
        <v>2018</v>
      </c>
      <c r="AG2" s="78">
        <v>2019</v>
      </c>
      <c r="AH2" s="78">
        <v>2020</v>
      </c>
    </row>
    <row r="3" spans="1:34" s="53" customFormat="1" x14ac:dyDescent="0.3">
      <c r="A3" s="51"/>
      <c r="B3" s="53" t="s">
        <v>323</v>
      </c>
      <c r="C3" s="53" t="s">
        <v>324</v>
      </c>
      <c r="D3" s="53" t="s">
        <v>325</v>
      </c>
      <c r="E3" s="53" t="s">
        <v>326</v>
      </c>
      <c r="F3" s="53" t="s">
        <v>327</v>
      </c>
      <c r="G3" s="53" t="s">
        <v>328</v>
      </c>
      <c r="H3" s="53" t="s">
        <v>329</v>
      </c>
      <c r="I3" s="53" t="s">
        <v>330</v>
      </c>
      <c r="J3" s="53" t="s">
        <v>331</v>
      </c>
      <c r="K3" s="53" t="s">
        <v>332</v>
      </c>
      <c r="L3" s="53" t="s">
        <v>333</v>
      </c>
      <c r="M3" s="53" t="s">
        <v>334</v>
      </c>
      <c r="N3" s="53" t="s">
        <v>335</v>
      </c>
      <c r="O3" s="53" t="s">
        <v>336</v>
      </c>
      <c r="P3" s="53" t="s">
        <v>337</v>
      </c>
      <c r="Q3" s="53" t="s">
        <v>338</v>
      </c>
      <c r="R3" s="53" t="s">
        <v>339</v>
      </c>
      <c r="S3" s="53" t="s">
        <v>340</v>
      </c>
      <c r="T3" s="53" t="s">
        <v>341</v>
      </c>
      <c r="U3" s="53" t="s">
        <v>342</v>
      </c>
      <c r="V3" s="53" t="s">
        <v>343</v>
      </c>
      <c r="W3" s="53" t="s">
        <v>344</v>
      </c>
      <c r="X3" s="53" t="s">
        <v>345</v>
      </c>
      <c r="Y3" s="53" t="s">
        <v>346</v>
      </c>
      <c r="Z3" s="53" t="s">
        <v>347</v>
      </c>
      <c r="AA3" s="53" t="s">
        <v>348</v>
      </c>
      <c r="AB3" s="53" t="s">
        <v>349</v>
      </c>
      <c r="AC3" s="53" t="s">
        <v>350</v>
      </c>
      <c r="AD3" s="53" t="s">
        <v>351</v>
      </c>
      <c r="AE3" s="53" t="s">
        <v>352</v>
      </c>
      <c r="AF3" s="53" t="s">
        <v>353</v>
      </c>
      <c r="AG3" s="53" t="s">
        <v>354</v>
      </c>
      <c r="AH3" s="53" t="s">
        <v>355</v>
      </c>
    </row>
    <row r="4" spans="1:34" x14ac:dyDescent="0.3">
      <c r="A4" s="681">
        <f ca="1">DATE(LOOKUP(Comparison!$D$3,TimestepID,StartYear),1,1)</f>
        <v>46023</v>
      </c>
      <c r="B4" s="1">
        <v>1080.2149999982562</v>
      </c>
      <c r="C4" s="1">
        <v>1080.2149999982562</v>
      </c>
      <c r="D4" s="1">
        <v>1080.2149999982562</v>
      </c>
      <c r="E4">
        <v>1080.2149999982562</v>
      </c>
      <c r="F4">
        <v>1080.2149999982562</v>
      </c>
      <c r="G4">
        <v>1080.2149999982562</v>
      </c>
      <c r="H4">
        <v>1080.2149999982562</v>
      </c>
      <c r="I4">
        <v>1080.2149999982562</v>
      </c>
      <c r="J4">
        <v>1080.2149999982562</v>
      </c>
      <c r="K4">
        <v>1080.2149999982562</v>
      </c>
      <c r="L4">
        <v>1080.2149999982562</v>
      </c>
      <c r="M4">
        <v>1080.2149999982562</v>
      </c>
      <c r="N4">
        <v>1080.2149999982562</v>
      </c>
      <c r="O4">
        <v>1080.2149999982562</v>
      </c>
      <c r="P4">
        <v>1080.2149999982562</v>
      </c>
      <c r="Q4">
        <v>1080.2149999982562</v>
      </c>
      <c r="R4">
        <v>1080.2149999982562</v>
      </c>
      <c r="S4">
        <v>1080.2149999982562</v>
      </c>
      <c r="T4">
        <v>1080.2149999982562</v>
      </c>
      <c r="U4">
        <v>1080.2149999982562</v>
      </c>
      <c r="V4">
        <v>1080.2149999982562</v>
      </c>
      <c r="W4">
        <v>1080.2149999982562</v>
      </c>
      <c r="X4">
        <v>1080.2149999982562</v>
      </c>
      <c r="Y4">
        <v>1080.2149999982562</v>
      </c>
      <c r="Z4">
        <v>1080.2149999982562</v>
      </c>
      <c r="AA4">
        <v>1080.2149999982562</v>
      </c>
      <c r="AB4">
        <v>1080.2149999982562</v>
      </c>
      <c r="AC4">
        <v>1080.2149999982562</v>
      </c>
      <c r="AD4">
        <v>1080.2149999982562</v>
      </c>
      <c r="AE4">
        <v>1080.2149999982562</v>
      </c>
      <c r="AF4">
        <v>1080.2149999982562</v>
      </c>
      <c r="AG4">
        <v>1080.2149999982562</v>
      </c>
      <c r="AH4">
        <v>1080.2149999982562</v>
      </c>
    </row>
    <row r="5" spans="1:34" x14ac:dyDescent="0.3">
      <c r="A5" s="681">
        <f ca="1">IF(EDATE($A$4,12)&lt;=EDATE(DATE(LOOKUP(Comparison!$D$3,TimestepID,StartYear),1,1),(LOOKUP(Comparison!$B$6,TimestepID,Duration)-1)),EDATE(A4,12),"")</f>
        <v>46388</v>
      </c>
      <c r="B5" s="1">
        <v>566.92044444271914</v>
      </c>
      <c r="C5" s="1">
        <v>566.92044444271914</v>
      </c>
      <c r="D5" s="1">
        <v>566.92044444271914</v>
      </c>
      <c r="E5">
        <v>479.44644444198354</v>
      </c>
      <c r="F5">
        <v>712.54662126053915</v>
      </c>
      <c r="G5">
        <v>479.44644444198354</v>
      </c>
      <c r="H5">
        <v>818.10217681609413</v>
      </c>
      <c r="I5">
        <v>244.88428037535186</v>
      </c>
      <c r="J5">
        <v>818.10217681609413</v>
      </c>
      <c r="K5">
        <v>818.10217681609413</v>
      </c>
      <c r="L5">
        <v>818.10217681609493</v>
      </c>
      <c r="M5">
        <v>818.10217681609413</v>
      </c>
      <c r="N5">
        <v>579.44644444198275</v>
      </c>
      <c r="O5">
        <v>579.44644444198275</v>
      </c>
      <c r="P5">
        <v>923.65773237164831</v>
      </c>
      <c r="Q5">
        <v>779.44644444198286</v>
      </c>
      <c r="R5">
        <v>818.10217681609413</v>
      </c>
      <c r="S5">
        <v>818.10217681609413</v>
      </c>
      <c r="T5">
        <v>579.44644444198275</v>
      </c>
      <c r="U5">
        <v>479.44644444198354</v>
      </c>
      <c r="V5">
        <v>579.44644444198275</v>
      </c>
      <c r="W5">
        <v>779.44644444198286</v>
      </c>
      <c r="X5">
        <v>712.54662126053836</v>
      </c>
      <c r="Y5">
        <v>779.44644444198286</v>
      </c>
      <c r="Z5">
        <v>579.44644444198275</v>
      </c>
      <c r="AA5">
        <v>479.44644444198354</v>
      </c>
      <c r="AB5">
        <v>479.44644444198354</v>
      </c>
      <c r="AC5">
        <v>779.44644444198286</v>
      </c>
      <c r="AD5">
        <v>712.54662126053836</v>
      </c>
      <c r="AE5">
        <v>779.44644444198286</v>
      </c>
      <c r="AF5">
        <v>818.10217681609413</v>
      </c>
      <c r="AG5">
        <v>579.44644444198275</v>
      </c>
      <c r="AH5">
        <v>529.44644444198241</v>
      </c>
    </row>
    <row r="6" spans="1:34" x14ac:dyDescent="0.3">
      <c r="A6" s="681">
        <f ca="1">IF(EDATE($A$4,24)&lt;=EDATE(DATE(LOOKUP(Comparison!$D$3,TimestepID,StartYear),12,31),(LOOKUP(Comparison!$B$6,TimestepID,Duration)-1)),EDATE(A5,12),"")</f>
        <v>46753</v>
      </c>
      <c r="B6" s="1">
        <v>576.92344444271896</v>
      </c>
      <c r="C6" s="1">
        <v>782.28199999841001</v>
      </c>
      <c r="D6" s="1">
        <v>624.92344444271828</v>
      </c>
      <c r="E6">
        <v>1131.1799999976749</v>
      </c>
      <c r="F6">
        <v>370.82144444182262</v>
      </c>
      <c r="G6">
        <v>1131.1799999976743</v>
      </c>
      <c r="H6">
        <v>127.36941218449489</v>
      </c>
      <c r="I6">
        <v>770.82248888640311</v>
      </c>
      <c r="J6">
        <v>113.65582221957744</v>
      </c>
      <c r="K6">
        <v>973.8214444419832</v>
      </c>
      <c r="L6">
        <v>973.82144444198252</v>
      </c>
      <c r="M6">
        <v>731.17999999767471</v>
      </c>
      <c r="N6">
        <v>731.17999999767471</v>
      </c>
      <c r="O6">
        <v>1131.1799999976743</v>
      </c>
      <c r="P6">
        <v>931.17999999767483</v>
      </c>
      <c r="Q6">
        <v>1131.1799999976743</v>
      </c>
      <c r="R6">
        <v>127.36941218449489</v>
      </c>
      <c r="S6">
        <v>731.17999999767471</v>
      </c>
      <c r="T6">
        <v>731.17999999767471</v>
      </c>
      <c r="U6">
        <v>573.82144444198229</v>
      </c>
      <c r="V6">
        <v>931.17999999767483</v>
      </c>
      <c r="W6">
        <v>1131.1799999976743</v>
      </c>
      <c r="X6">
        <v>293.65582221957493</v>
      </c>
      <c r="Y6">
        <v>731.17999999767471</v>
      </c>
      <c r="Z6">
        <v>731.17999999767471</v>
      </c>
      <c r="AA6">
        <v>731.17999999767551</v>
      </c>
      <c r="AB6">
        <v>931.17999999767483</v>
      </c>
      <c r="AC6">
        <v>973.82144444198252</v>
      </c>
      <c r="AD6">
        <v>773.82144444198241</v>
      </c>
      <c r="AE6">
        <v>1131.1799999976743</v>
      </c>
      <c r="AF6">
        <v>573.82144444198229</v>
      </c>
      <c r="AG6">
        <v>731.17999999767471</v>
      </c>
      <c r="AH6">
        <v>731.1799999976763</v>
      </c>
    </row>
    <row r="7" spans="1:34" x14ac:dyDescent="0.3">
      <c r="A7" s="681">
        <f ca="1">IF(EDATE($A$4,36)&lt;=EDATE(DATE(LOOKUP(Comparison!$D$3,TimestepID,StartYear),1,1),(LOOKUP(Comparison!$B$6,TimestepID,Duration)-1)),EDATE(A6,12),"")</f>
        <v>47119</v>
      </c>
      <c r="B7" s="1">
        <v>581.09025079192475</v>
      </c>
      <c r="C7" s="1">
        <v>745.5449999984113</v>
      </c>
      <c r="D7" s="1">
        <v>581.09025079192475</v>
      </c>
      <c r="E7">
        <v>375.78314285452814</v>
      </c>
      <c r="F7">
        <v>364.75890467870147</v>
      </c>
      <c r="G7">
        <v>930.78314285468798</v>
      </c>
      <c r="H7">
        <v>262.23693050897595</v>
      </c>
      <c r="I7">
        <v>981.09025079119056</v>
      </c>
      <c r="J7">
        <v>732.45915273119817</v>
      </c>
      <c r="K7">
        <v>981.09025079118896</v>
      </c>
      <c r="L7">
        <v>745.54499999767449</v>
      </c>
      <c r="M7">
        <v>745.54499999767449</v>
      </c>
      <c r="N7">
        <v>1145.544999997674</v>
      </c>
      <c r="O7">
        <v>945.54499999767381</v>
      </c>
      <c r="P7">
        <v>1145.544999997674</v>
      </c>
      <c r="Q7">
        <v>554.60135872767012</v>
      </c>
      <c r="R7">
        <v>581.09025079118862</v>
      </c>
      <c r="S7">
        <v>745.54499999767449</v>
      </c>
      <c r="T7">
        <v>580.54499999751431</v>
      </c>
      <c r="U7">
        <v>945.54499999767461</v>
      </c>
      <c r="V7">
        <v>980.54499999751454</v>
      </c>
      <c r="W7">
        <v>730.78314285468866</v>
      </c>
      <c r="X7">
        <v>581.09025079118862</v>
      </c>
      <c r="Y7">
        <v>745.54499999767449</v>
      </c>
      <c r="Z7">
        <v>745.5449999976737</v>
      </c>
      <c r="AA7">
        <v>780.54499999751283</v>
      </c>
      <c r="AB7">
        <v>1145.544999997674</v>
      </c>
      <c r="AC7">
        <v>563.44926288306385</v>
      </c>
      <c r="AD7">
        <v>981.09025079118976</v>
      </c>
      <c r="AE7">
        <v>745.54499999767449</v>
      </c>
      <c r="AF7">
        <v>745.54499999767449</v>
      </c>
      <c r="AG7">
        <v>745.5449999976737</v>
      </c>
      <c r="AH7">
        <v>1145.5449999976754</v>
      </c>
    </row>
    <row r="8" spans="1:34" x14ac:dyDescent="0.3">
      <c r="A8" s="681">
        <f ca="1">IF(EDATE($A$4,48)&lt;=EDATE(DATE(LOOKUP(Comparison!$D$3,TimestepID,StartYear),1,1),(LOOKUP(Comparison!$B$6,TimestepID,Duration)-1)),EDATE(A7,12),"")</f>
        <v>47484</v>
      </c>
      <c r="B8" s="1">
        <v>745.5449999984113</v>
      </c>
      <c r="C8" s="1">
        <v>745.5449999984113</v>
      </c>
      <c r="D8" s="1">
        <v>596.09025079192588</v>
      </c>
      <c r="E8">
        <v>980.54499999751306</v>
      </c>
      <c r="F8">
        <v>262.23693050897515</v>
      </c>
      <c r="G8">
        <v>834.03162698160725</v>
      </c>
      <c r="H8">
        <v>-137.57301101148482</v>
      </c>
      <c r="I8">
        <v>413.22347982418381</v>
      </c>
      <c r="J8">
        <v>180.84804161992511</v>
      </c>
      <c r="K8">
        <v>745.5449999976737</v>
      </c>
      <c r="L8">
        <v>745.54499999767449</v>
      </c>
      <c r="M8">
        <v>1145.544999997674</v>
      </c>
      <c r="N8">
        <v>945.54499999767381</v>
      </c>
      <c r="O8">
        <v>1145.544999997674</v>
      </c>
      <c r="P8">
        <v>980.54499999751454</v>
      </c>
      <c r="Q8">
        <v>580.54499999751431</v>
      </c>
      <c r="R8">
        <v>745.54499999767449</v>
      </c>
      <c r="S8">
        <v>580.54499999751431</v>
      </c>
      <c r="T8">
        <v>780.54499999751283</v>
      </c>
      <c r="U8">
        <v>1145.5449999976754</v>
      </c>
      <c r="V8">
        <v>730.48949999755075</v>
      </c>
      <c r="W8">
        <v>580.54499999751272</v>
      </c>
      <c r="X8">
        <v>745.54499999767449</v>
      </c>
      <c r="Y8">
        <v>745.5449999976737</v>
      </c>
      <c r="Z8">
        <v>945.54499999767381</v>
      </c>
      <c r="AA8">
        <v>980.54499999751454</v>
      </c>
      <c r="AB8">
        <v>780.54499999751283</v>
      </c>
      <c r="AC8">
        <v>942.73693050897668</v>
      </c>
      <c r="AD8">
        <v>548.09025079118999</v>
      </c>
      <c r="AE8">
        <v>745.54499999767449</v>
      </c>
      <c r="AF8">
        <v>745.5449999976737</v>
      </c>
      <c r="AG8">
        <v>1145.5449999976754</v>
      </c>
      <c r="AH8">
        <v>420.48949999755075</v>
      </c>
    </row>
    <row r="9" spans="1:34" x14ac:dyDescent="0.3">
      <c r="A9" s="681">
        <f ca="1">IF(EDATE($A$4,48)&lt;=EDATE(DATE(LOOKUP(Comparison!$D$3,TimestepID,StartYear),1,1),(LOOKUP(Comparison!$B$6,TimestepID,Duration)-1)),EDATE(A8,12),"")</f>
        <v>47849</v>
      </c>
      <c r="B9" s="1">
        <v>25.544999998254355</v>
      </c>
      <c r="C9" s="1">
        <v>25.544999998254355</v>
      </c>
      <c r="D9" s="1">
        <v>25.544999998254355</v>
      </c>
      <c r="E9">
        <v>27.123999997519768</v>
      </c>
      <c r="F9">
        <v>27.123999997521313</v>
      </c>
      <c r="G9">
        <v>27.123999997519768</v>
      </c>
      <c r="H9">
        <v>27.123999997519768</v>
      </c>
      <c r="I9">
        <v>27.123999997519768</v>
      </c>
      <c r="J9">
        <v>27.123999997519768</v>
      </c>
      <c r="K9">
        <v>27.123999997519768</v>
      </c>
      <c r="L9">
        <v>27.123999997519768</v>
      </c>
      <c r="M9">
        <v>27.123999997519768</v>
      </c>
      <c r="N9">
        <v>27.123999997519768</v>
      </c>
      <c r="O9">
        <v>27.123999997519768</v>
      </c>
      <c r="P9">
        <v>27.123999997519768</v>
      </c>
      <c r="Q9">
        <v>27.123999997519768</v>
      </c>
      <c r="R9">
        <v>27.123999997519768</v>
      </c>
      <c r="S9">
        <v>27.123999997519768</v>
      </c>
      <c r="T9">
        <v>27.123999997519768</v>
      </c>
      <c r="U9">
        <v>27.123999997519768</v>
      </c>
      <c r="V9">
        <v>27.123999997519768</v>
      </c>
      <c r="W9">
        <v>27.123999997519768</v>
      </c>
      <c r="X9">
        <v>27.123999997519768</v>
      </c>
      <c r="Y9">
        <v>27.123999997519768</v>
      </c>
      <c r="Z9">
        <v>27.123999997519768</v>
      </c>
      <c r="AA9">
        <v>27.123999997519768</v>
      </c>
      <c r="AB9">
        <v>27.123999997519768</v>
      </c>
      <c r="AC9">
        <v>27.123999997519768</v>
      </c>
      <c r="AD9">
        <v>27.123999997519768</v>
      </c>
      <c r="AE9">
        <v>27.123999997519768</v>
      </c>
      <c r="AF9">
        <v>27.123999997521313</v>
      </c>
      <c r="AG9">
        <v>27.123999997521313</v>
      </c>
      <c r="AH9">
        <v>27.123999997519768</v>
      </c>
    </row>
    <row r="10" spans="1:34" x14ac:dyDescent="0.3">
      <c r="A10" s="681">
        <f ca="1">IF(EDATE($A$4,48)&lt;=EDATE(DATE(LOOKUP(Comparison!$D$3,TimestepID,StartYear),1,1),(LOOKUP(Comparison!$B$6,TimestepID,Duration)-1)),EDATE(A9,12),"")</f>
        <v>48214</v>
      </c>
      <c r="B10" s="1"/>
      <c r="C10" s="1"/>
      <c r="D10" s="1"/>
    </row>
    <row r="11" spans="1:34" x14ac:dyDescent="0.3">
      <c r="A11" s="681">
        <f ca="1">IF(EDATE($A$4,48)&lt;=EDATE(DATE(LOOKUP(Comparison!$D$3,TimestepID,StartYear),1,1),(LOOKUP(Comparison!$B$6,TimestepID,Duration)-1)),EDATE(A10,12),"")</f>
        <v>48580</v>
      </c>
      <c r="B11" s="1"/>
      <c r="C11" s="1"/>
      <c r="D11" s="1"/>
    </row>
    <row r="12" spans="1:34" x14ac:dyDescent="0.3">
      <c r="A12" s="681">
        <f ca="1">IF(EDATE($A$4,48)&lt;=EDATE(DATE(LOOKUP(Comparison!$D$3,TimestepID,StartYear),1,1),(LOOKUP(Comparison!$B$6,TimestepID,Duration)-1)),EDATE(A11,12),"")</f>
        <v>48945</v>
      </c>
      <c r="B12" s="1"/>
      <c r="C12" s="1"/>
      <c r="D12" s="1"/>
    </row>
    <row r="13" spans="1:34" x14ac:dyDescent="0.3">
      <c r="A13" s="52"/>
      <c r="B13" s="1"/>
      <c r="C13" s="1"/>
      <c r="D13" s="1"/>
    </row>
    <row r="14" spans="1:34" x14ac:dyDescent="0.3">
      <c r="A14" s="52"/>
      <c r="B14" s="1"/>
      <c r="C14" s="1"/>
      <c r="D14" s="1"/>
    </row>
    <row r="15" spans="1:34" x14ac:dyDescent="0.3">
      <c r="A15" s="52"/>
      <c r="B15" s="1"/>
      <c r="C15" s="1"/>
      <c r="D15" s="1"/>
    </row>
    <row r="16" spans="1:34" x14ac:dyDescent="0.3">
      <c r="A16" s="52"/>
      <c r="B16" s="1"/>
      <c r="C16" s="1"/>
      <c r="D16" s="1"/>
    </row>
    <row r="17" spans="1:4" x14ac:dyDescent="0.3">
      <c r="A17" s="52"/>
      <c r="B17" s="1"/>
      <c r="C17" s="1"/>
      <c r="D17" s="1"/>
    </row>
    <row r="18" spans="1:4" x14ac:dyDescent="0.3">
      <c r="A18" s="52"/>
      <c r="B18" s="1"/>
      <c r="C18" s="1"/>
      <c r="D18" s="1"/>
    </row>
    <row r="19" spans="1:4" x14ac:dyDescent="0.3">
      <c r="A19" s="52"/>
      <c r="B19" s="1"/>
      <c r="C19" s="1"/>
      <c r="D19" s="1"/>
    </row>
    <row r="20" spans="1:4" x14ac:dyDescent="0.3">
      <c r="A20" s="52"/>
      <c r="B20" s="1"/>
      <c r="C20" s="1"/>
      <c r="D20" s="1"/>
    </row>
    <row r="21" spans="1:4" x14ac:dyDescent="0.3">
      <c r="A21" s="52"/>
      <c r="B21" s="1"/>
      <c r="C21" s="1"/>
      <c r="D21" s="1"/>
    </row>
    <row r="22" spans="1:4" x14ac:dyDescent="0.3">
      <c r="A22" s="52"/>
      <c r="B22" s="1"/>
      <c r="C22" s="1"/>
      <c r="D22" s="1"/>
    </row>
    <row r="23" spans="1:4" x14ac:dyDescent="0.3">
      <c r="A23" s="52"/>
      <c r="B23" s="1"/>
      <c r="C23" s="1"/>
      <c r="D23" s="1"/>
    </row>
    <row r="24" spans="1:4" x14ac:dyDescent="0.3">
      <c r="A24" s="52"/>
      <c r="B24" s="1"/>
      <c r="C24" s="1"/>
      <c r="D24" s="1"/>
    </row>
    <row r="25" spans="1:4" x14ac:dyDescent="0.3">
      <c r="A25" s="52"/>
      <c r="B25" s="1"/>
      <c r="C25" s="1"/>
      <c r="D25" s="1"/>
    </row>
    <row r="26" spans="1:4" x14ac:dyDescent="0.3">
      <c r="A26" s="52"/>
      <c r="B26" s="1"/>
      <c r="C26" s="1"/>
      <c r="D26" s="1"/>
    </row>
    <row r="27" spans="1:4" x14ac:dyDescent="0.3">
      <c r="A27" s="52"/>
      <c r="B27" s="1"/>
      <c r="C27" s="1"/>
      <c r="D27" s="1"/>
    </row>
    <row r="28" spans="1:4" x14ac:dyDescent="0.3">
      <c r="A28" s="52"/>
      <c r="B28" s="1"/>
      <c r="C28" s="1"/>
      <c r="D28" s="1"/>
    </row>
    <row r="29" spans="1:4" x14ac:dyDescent="0.3">
      <c r="A29" s="52"/>
      <c r="B29" s="1"/>
      <c r="C29" s="1"/>
      <c r="D29" s="1"/>
    </row>
    <row r="30" spans="1:4" x14ac:dyDescent="0.3">
      <c r="A30" s="52"/>
      <c r="B30" s="1"/>
      <c r="C30" s="1"/>
      <c r="D30" s="1"/>
    </row>
    <row r="31" spans="1:4" x14ac:dyDescent="0.3">
      <c r="A31" s="52"/>
      <c r="B31" s="1"/>
      <c r="C31" s="1"/>
      <c r="D31" s="1"/>
    </row>
    <row r="32" spans="1:4" x14ac:dyDescent="0.3">
      <c r="A32" s="52"/>
      <c r="B32" s="1"/>
      <c r="C32" s="1"/>
      <c r="D32" s="1"/>
    </row>
    <row r="33" spans="1:4" x14ac:dyDescent="0.3">
      <c r="A33" s="52"/>
      <c r="B33" s="1"/>
      <c r="C33" s="1"/>
      <c r="D33" s="1"/>
    </row>
    <row r="34" spans="1:4" x14ac:dyDescent="0.3">
      <c r="A34" s="52"/>
      <c r="B34" s="1"/>
      <c r="C34" s="1"/>
      <c r="D34" s="1"/>
    </row>
    <row r="35" spans="1:4" x14ac:dyDescent="0.3">
      <c r="A35" s="52"/>
      <c r="B35" s="1"/>
      <c r="C35" s="1"/>
      <c r="D35" s="1"/>
    </row>
    <row r="36" spans="1:4" x14ac:dyDescent="0.3">
      <c r="A36" s="52"/>
      <c r="B36" s="1"/>
      <c r="C36" s="1"/>
      <c r="D36" s="1"/>
    </row>
    <row r="37" spans="1:4" x14ac:dyDescent="0.3">
      <c r="A37" s="52"/>
      <c r="B37" s="1"/>
      <c r="C37" s="1"/>
      <c r="D37" s="1"/>
    </row>
    <row r="38" spans="1:4" x14ac:dyDescent="0.3">
      <c r="A38" s="52"/>
      <c r="B38" s="1"/>
      <c r="C38" s="1"/>
      <c r="D38" s="1"/>
    </row>
    <row r="39" spans="1:4" x14ac:dyDescent="0.3">
      <c r="A39" s="52"/>
      <c r="B39" s="1"/>
      <c r="C39" s="1"/>
      <c r="D39" s="1"/>
    </row>
    <row r="40" spans="1:4" x14ac:dyDescent="0.3">
      <c r="A40" s="52"/>
      <c r="B40" s="1"/>
      <c r="C40" s="1"/>
      <c r="D40" s="1"/>
    </row>
    <row r="41" spans="1:4" x14ac:dyDescent="0.3">
      <c r="A41" s="52"/>
      <c r="B41" s="1"/>
      <c r="C41" s="1"/>
      <c r="D41" s="1"/>
    </row>
    <row r="42" spans="1:4" x14ac:dyDescent="0.3">
      <c r="A42" s="52"/>
      <c r="B42" s="1"/>
      <c r="C42" s="1"/>
      <c r="D42" s="1"/>
    </row>
    <row r="43" spans="1:4" x14ac:dyDescent="0.3">
      <c r="A43" s="52"/>
      <c r="B43" s="1"/>
      <c r="C43" s="1"/>
      <c r="D43" s="1"/>
    </row>
    <row r="44" spans="1:4" x14ac:dyDescent="0.3">
      <c r="A44" s="52"/>
      <c r="B44" s="1"/>
      <c r="C44" s="1"/>
      <c r="D44" s="1"/>
    </row>
    <row r="45" spans="1:4" x14ac:dyDescent="0.3">
      <c r="A45" s="52"/>
      <c r="B45" s="1"/>
      <c r="C45" s="1"/>
      <c r="D45" s="1"/>
    </row>
    <row r="46" spans="1:4" x14ac:dyDescent="0.3">
      <c r="A46" s="52"/>
      <c r="B46" s="1"/>
      <c r="C46" s="1"/>
      <c r="D46" s="1"/>
    </row>
    <row r="47" spans="1:4" x14ac:dyDescent="0.3">
      <c r="A47" s="52"/>
      <c r="B47" s="1"/>
      <c r="C47" s="1"/>
      <c r="D47" s="1"/>
    </row>
    <row r="48" spans="1:4" x14ac:dyDescent="0.3">
      <c r="A48" s="52"/>
      <c r="B48" s="1"/>
      <c r="C48" s="1"/>
      <c r="D48" s="1"/>
    </row>
    <row r="49" spans="1:4" x14ac:dyDescent="0.3">
      <c r="A49" s="52"/>
      <c r="B49" s="1"/>
      <c r="C49" s="1"/>
      <c r="D49" s="1"/>
    </row>
    <row r="50" spans="1:4" x14ac:dyDescent="0.3">
      <c r="A50" s="52"/>
      <c r="B50" s="1"/>
      <c r="C50" s="1"/>
      <c r="D50" s="1"/>
    </row>
    <row r="51" spans="1:4" x14ac:dyDescent="0.3">
      <c r="A51" s="52"/>
      <c r="B51" s="1"/>
      <c r="C51" s="1"/>
      <c r="D51" s="1"/>
    </row>
    <row r="52" spans="1:4" x14ac:dyDescent="0.3">
      <c r="A52" s="52"/>
      <c r="B52" s="1"/>
      <c r="C52" s="1"/>
      <c r="D52" s="1"/>
    </row>
    <row r="53" spans="1:4" x14ac:dyDescent="0.3">
      <c r="A53" s="52"/>
      <c r="B53" s="1"/>
      <c r="C53" s="1"/>
      <c r="D53" s="1"/>
    </row>
    <row r="54" spans="1:4" x14ac:dyDescent="0.3">
      <c r="A54" s="52"/>
      <c r="B54" s="1"/>
      <c r="C54" s="1"/>
      <c r="D54" s="1"/>
    </row>
    <row r="55" spans="1:4" x14ac:dyDescent="0.3">
      <c r="A55" s="52"/>
      <c r="B55" s="1"/>
      <c r="C55" s="1"/>
      <c r="D55" s="1"/>
    </row>
    <row r="56" spans="1:4" x14ac:dyDescent="0.3">
      <c r="A56" s="52"/>
      <c r="B56" s="1"/>
      <c r="C56" s="1"/>
      <c r="D56" s="1"/>
    </row>
    <row r="57" spans="1:4" x14ac:dyDescent="0.3">
      <c r="A57" s="52"/>
      <c r="B57" s="1"/>
      <c r="C57" s="1"/>
      <c r="D57" s="1"/>
    </row>
    <row r="58" spans="1:4" x14ac:dyDescent="0.3">
      <c r="A58" s="52"/>
      <c r="B58" s="1"/>
      <c r="C58" s="1"/>
      <c r="D58" s="1"/>
    </row>
    <row r="59" spans="1:4" x14ac:dyDescent="0.3">
      <c r="A59" s="52"/>
      <c r="B59" s="1"/>
      <c r="C59" s="1"/>
      <c r="D59" s="1"/>
    </row>
    <row r="60" spans="1:4" x14ac:dyDescent="0.3">
      <c r="A60" s="52"/>
      <c r="B60" s="1"/>
      <c r="C60" s="1"/>
      <c r="D60" s="1"/>
    </row>
    <row r="61" spans="1:4" x14ac:dyDescent="0.3">
      <c r="A61" s="52"/>
      <c r="B61" s="1"/>
      <c r="C61" s="1"/>
      <c r="D61" s="1"/>
    </row>
    <row r="62" spans="1:4" x14ac:dyDescent="0.3">
      <c r="A62" s="52"/>
      <c r="B62" s="1"/>
      <c r="C62" s="1"/>
      <c r="D62" s="1"/>
    </row>
    <row r="63" spans="1:4" x14ac:dyDescent="0.3">
      <c r="A63" s="52"/>
      <c r="B63" s="1"/>
      <c r="C63" s="1"/>
      <c r="D63" s="1"/>
    </row>
    <row r="64" spans="1:4" x14ac:dyDescent="0.3">
      <c r="A64" s="52"/>
      <c r="B64" s="1"/>
      <c r="C64" s="1"/>
      <c r="D64" s="1"/>
    </row>
    <row r="65" spans="1:4" x14ac:dyDescent="0.3">
      <c r="A65" s="52"/>
      <c r="B65" s="1"/>
      <c r="C65" s="1"/>
      <c r="D65" s="1"/>
    </row>
    <row r="66" spans="1:4" x14ac:dyDescent="0.3">
      <c r="A66" s="52"/>
      <c r="B66" s="1"/>
      <c r="C66" s="1"/>
      <c r="D66" s="1"/>
    </row>
    <row r="67" spans="1:4" x14ac:dyDescent="0.3">
      <c r="A67" s="52"/>
      <c r="B67" s="1"/>
      <c r="C67" s="1"/>
      <c r="D67" s="1"/>
    </row>
    <row r="68" spans="1:4" x14ac:dyDescent="0.3">
      <c r="A68" s="52">
        <f ca="1">Exceedance!U68</f>
        <v>48092</v>
      </c>
      <c r="B68" s="1"/>
      <c r="C68" s="1"/>
      <c r="D68" s="1"/>
    </row>
    <row r="69" spans="1:4" x14ac:dyDescent="0.3">
      <c r="A69" s="52" t="str">
        <f ca="1">Exceedance!U69</f>
        <v/>
      </c>
      <c r="B69" s="1"/>
      <c r="C69" s="1"/>
      <c r="D69" s="1"/>
    </row>
    <row r="70" spans="1:4" x14ac:dyDescent="0.3">
      <c r="A70" s="52" t="str">
        <f ca="1">Exceedance!U70</f>
        <v/>
      </c>
      <c r="B70" s="1"/>
      <c r="C70" s="1"/>
      <c r="D70" s="1"/>
    </row>
    <row r="71" spans="1:4" x14ac:dyDescent="0.3">
      <c r="A71" s="52" t="str">
        <f ca="1">Exceedance!U71</f>
        <v/>
      </c>
      <c r="B71" s="1"/>
      <c r="C71" s="1"/>
      <c r="D71" s="1"/>
    </row>
    <row r="72" spans="1:4" x14ac:dyDescent="0.3">
      <c r="A72" s="52" t="str">
        <f ca="1">Exceedance!U72</f>
        <v/>
      </c>
      <c r="B72" s="1"/>
      <c r="C72" s="1"/>
      <c r="D72" s="1"/>
    </row>
    <row r="73" spans="1:4" x14ac:dyDescent="0.3">
      <c r="A73" s="52" t="str">
        <f ca="1">Exceedance!U73</f>
        <v/>
      </c>
      <c r="B73" s="1"/>
      <c r="C73" s="1"/>
      <c r="D73" s="1"/>
    </row>
    <row r="74" spans="1:4" x14ac:dyDescent="0.3">
      <c r="A74" s="52" t="str">
        <f ca="1">Exceedance!U74</f>
        <v/>
      </c>
      <c r="B74" s="1"/>
      <c r="C74" s="1"/>
      <c r="D74" s="1"/>
    </row>
    <row r="75" spans="1:4" x14ac:dyDescent="0.3">
      <c r="A75" s="52" t="str">
        <f ca="1">Exceedance!U75</f>
        <v/>
      </c>
      <c r="B75" s="1"/>
      <c r="C75" s="1"/>
      <c r="D75" s="1"/>
    </row>
    <row r="76" spans="1:4" x14ac:dyDescent="0.3">
      <c r="A76" s="52" t="str">
        <f ca="1">Exceedance!U76</f>
        <v/>
      </c>
      <c r="B76" s="1"/>
      <c r="C76" s="1"/>
      <c r="D76" s="1"/>
    </row>
    <row r="77" spans="1:4" x14ac:dyDescent="0.3">
      <c r="A77" s="52" t="str">
        <f ca="1">Exceedance!U77</f>
        <v/>
      </c>
      <c r="B77" s="1"/>
      <c r="C77" s="1"/>
      <c r="D77" s="1"/>
    </row>
    <row r="78" spans="1:4" x14ac:dyDescent="0.3">
      <c r="A78" s="52" t="str">
        <f ca="1">Exceedance!U78</f>
        <v/>
      </c>
      <c r="B78" s="1"/>
      <c r="C78" s="1"/>
      <c r="D78" s="1"/>
    </row>
    <row r="79" spans="1:4" x14ac:dyDescent="0.3">
      <c r="A79" s="52" t="str">
        <f ca="1">Exceedance!U79</f>
        <v/>
      </c>
      <c r="B79" s="1"/>
      <c r="C79" s="1"/>
      <c r="D79" s="1"/>
    </row>
    <row r="80" spans="1:4" x14ac:dyDescent="0.3">
      <c r="A80" s="52" t="str">
        <f ca="1">Exceedance!U80</f>
        <v/>
      </c>
      <c r="B80" s="1"/>
      <c r="C80" s="1"/>
      <c r="D80" s="1"/>
    </row>
    <row r="81" spans="1:4" x14ac:dyDescent="0.3">
      <c r="A81" s="52" t="str">
        <f ca="1">Exceedance!U81</f>
        <v/>
      </c>
      <c r="B81" s="1"/>
      <c r="C81" s="1"/>
      <c r="D81" s="1"/>
    </row>
    <row r="82" spans="1:4" x14ac:dyDescent="0.3">
      <c r="A82" s="52" t="str">
        <f ca="1">Exceedance!U82</f>
        <v/>
      </c>
      <c r="B82" s="1"/>
      <c r="C82" s="1"/>
      <c r="D82" s="1"/>
    </row>
    <row r="83" spans="1:4" x14ac:dyDescent="0.3">
      <c r="A83" s="52" t="str">
        <f ca="1">Exceedance!U83</f>
        <v/>
      </c>
      <c r="B83" s="1"/>
      <c r="C83" s="1"/>
      <c r="D83" s="1"/>
    </row>
    <row r="84" spans="1:4" x14ac:dyDescent="0.3">
      <c r="A84" s="52" t="str">
        <f ca="1">Exceedance!U84</f>
        <v/>
      </c>
      <c r="B84" s="1"/>
      <c r="C84" s="1"/>
      <c r="D84" s="1"/>
    </row>
    <row r="85" spans="1:4" x14ac:dyDescent="0.3">
      <c r="A85" s="52" t="str">
        <f ca="1">Exceedance!U85</f>
        <v/>
      </c>
      <c r="B85" s="1"/>
      <c r="C85" s="1"/>
      <c r="D85" s="1"/>
    </row>
    <row r="86" spans="1:4" x14ac:dyDescent="0.3">
      <c r="A86" s="52" t="str">
        <f ca="1">Exceedance!U86</f>
        <v/>
      </c>
      <c r="B86" s="1"/>
      <c r="C86" s="1"/>
      <c r="D86" s="1"/>
    </row>
    <row r="87" spans="1:4" x14ac:dyDescent="0.3">
      <c r="A87" s="52" t="str">
        <f ca="1">Exceedance!U87</f>
        <v/>
      </c>
      <c r="B87" s="1"/>
      <c r="C87" s="1"/>
      <c r="D87" s="1"/>
    </row>
    <row r="88" spans="1:4" x14ac:dyDescent="0.3">
      <c r="A88" s="52" t="str">
        <f ca="1">Exceedance!U88</f>
        <v/>
      </c>
      <c r="B88" s="1"/>
      <c r="C88" s="1"/>
      <c r="D88" s="1"/>
    </row>
    <row r="89" spans="1:4" x14ac:dyDescent="0.3">
      <c r="A89" s="52" t="str">
        <f ca="1">Exceedance!U89</f>
        <v/>
      </c>
      <c r="B89" s="1"/>
      <c r="C89" s="1"/>
      <c r="D89" s="1"/>
    </row>
    <row r="90" spans="1:4" x14ac:dyDescent="0.3">
      <c r="A90" s="52" t="str">
        <f ca="1">Exceedance!U90</f>
        <v/>
      </c>
      <c r="B90" s="1"/>
      <c r="C90" s="1"/>
      <c r="D90" s="1"/>
    </row>
    <row r="91" spans="1:4" x14ac:dyDescent="0.3">
      <c r="A91" s="52" t="str">
        <f ca="1">Exceedance!U91</f>
        <v/>
      </c>
      <c r="B91" s="1"/>
      <c r="C91" s="1"/>
      <c r="D91" s="1"/>
    </row>
    <row r="92" spans="1:4" x14ac:dyDescent="0.3">
      <c r="A92" s="52" t="str">
        <f ca="1">Exceedance!U92</f>
        <v/>
      </c>
      <c r="B92" s="1"/>
      <c r="C92" s="1"/>
      <c r="D92" s="1"/>
    </row>
    <row r="93" spans="1:4" x14ac:dyDescent="0.3">
      <c r="A93" s="52" t="str">
        <f ca="1">Exceedance!U93</f>
        <v/>
      </c>
      <c r="B93" s="1"/>
      <c r="C93" s="1"/>
      <c r="D93" s="1"/>
    </row>
    <row r="94" spans="1:4" x14ac:dyDescent="0.3">
      <c r="A94" s="52" t="str">
        <f ca="1">Exceedance!U94</f>
        <v/>
      </c>
      <c r="B94" s="1"/>
      <c r="C94" s="1"/>
      <c r="D94" s="1"/>
    </row>
    <row r="95" spans="1:4" x14ac:dyDescent="0.3">
      <c r="A95" s="52" t="str">
        <f ca="1">Exceedance!U95</f>
        <v/>
      </c>
      <c r="B95" s="1"/>
      <c r="C95" s="1"/>
      <c r="D95" s="1"/>
    </row>
    <row r="96" spans="1:4" x14ac:dyDescent="0.3">
      <c r="A96" s="52" t="str">
        <f ca="1">Exceedance!U96</f>
        <v/>
      </c>
      <c r="B96" s="1"/>
      <c r="C96" s="1"/>
      <c r="D96" s="1"/>
    </row>
    <row r="97" spans="1:4" x14ac:dyDescent="0.3">
      <c r="A97" s="52" t="str">
        <f ca="1">Exceedance!U97</f>
        <v/>
      </c>
      <c r="B97" s="1"/>
      <c r="C97" s="1"/>
      <c r="D97" s="1"/>
    </row>
    <row r="98" spans="1:4" x14ac:dyDescent="0.3">
      <c r="A98" s="52" t="str">
        <f ca="1">Exceedance!U98</f>
        <v/>
      </c>
      <c r="B98" s="1"/>
      <c r="C98" s="1"/>
      <c r="D98" s="1"/>
    </row>
    <row r="99" spans="1:4" x14ac:dyDescent="0.3">
      <c r="A99" s="52" t="str">
        <f ca="1">Exceedance!U99</f>
        <v/>
      </c>
      <c r="B99" s="1"/>
      <c r="C99" s="1"/>
      <c r="D99" s="1"/>
    </row>
    <row r="100" spans="1:4" x14ac:dyDescent="0.3">
      <c r="A100" s="52"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E1:AE1"/>
  </mergeCells>
  <pageMargins left="0.7" right="0.7" top="0.75" bottom="0.75" header="0.3" footer="0.3"/>
  <pageSetup orientation="portrait" horizontalDpi="4294967295" verticalDpi="4294967295" r:id="rId1"/>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254C7B-1C7E-4A70-8C24-56F2E0A7B261}">
  <sheetPr codeName="Sheet141">
    <tabColor theme="3" tint="0.79998168889431442"/>
  </sheetPr>
  <dimension ref="A1:AH175"/>
  <sheetViews>
    <sheetView workbookViewId="0">
      <selection activeCell="B4" sqref="B4:AQ175"/>
    </sheetView>
  </sheetViews>
  <sheetFormatPr defaultColWidth="9.44140625" defaultRowHeight="14.4" x14ac:dyDescent="0.3"/>
  <cols>
    <col min="1" max="1" width="14.44140625" style="78" bestFit="1" customWidth="1"/>
    <col min="2" max="3" width="9.44140625" style="185"/>
    <col min="4" max="4" width="9.44140625" style="185" customWidth="1"/>
  </cols>
  <sheetData>
    <row r="1" spans="1:34" s="78" customFormat="1" x14ac:dyDescent="0.3">
      <c r="A1" s="50"/>
      <c r="B1" s="78" t="s">
        <v>820</v>
      </c>
      <c r="E1" s="854" t="s">
        <v>820</v>
      </c>
      <c r="F1" s="854"/>
      <c r="G1" s="854"/>
      <c r="H1" s="854"/>
      <c r="I1" s="854"/>
      <c r="J1" s="854"/>
      <c r="K1" s="854"/>
      <c r="L1" s="854"/>
      <c r="M1" s="854"/>
      <c r="N1" s="854"/>
      <c r="O1" s="854"/>
      <c r="P1" s="854"/>
      <c r="Q1" s="854"/>
      <c r="R1" s="854"/>
      <c r="S1" s="854"/>
      <c r="T1" s="854"/>
      <c r="U1" s="854"/>
      <c r="V1" s="854"/>
      <c r="W1" s="854"/>
      <c r="X1" s="854"/>
      <c r="Y1" s="854"/>
      <c r="Z1" s="854"/>
      <c r="AA1" s="854"/>
      <c r="AB1" s="854"/>
      <c r="AC1" s="854"/>
      <c r="AD1" s="854"/>
      <c r="AE1" s="854"/>
    </row>
    <row r="2" spans="1:34" s="78" customFormat="1" x14ac:dyDescent="0.3">
      <c r="A2" s="50"/>
      <c r="B2" s="78" t="s">
        <v>288</v>
      </c>
      <c r="C2" s="78" t="s">
        <v>287</v>
      </c>
      <c r="D2" s="78" t="s">
        <v>289</v>
      </c>
      <c r="E2" s="78">
        <v>1991</v>
      </c>
      <c r="F2" s="78">
        <v>1992</v>
      </c>
      <c r="G2" s="78">
        <v>1993</v>
      </c>
      <c r="H2" s="78">
        <v>1994</v>
      </c>
      <c r="I2" s="78">
        <v>1995</v>
      </c>
      <c r="J2" s="78">
        <v>1996</v>
      </c>
      <c r="K2" s="78">
        <v>1997</v>
      </c>
      <c r="L2" s="78">
        <v>1998</v>
      </c>
      <c r="M2" s="78">
        <v>1999</v>
      </c>
      <c r="N2" s="78">
        <v>2000</v>
      </c>
      <c r="O2" s="78">
        <v>2001</v>
      </c>
      <c r="P2" s="78">
        <v>2002</v>
      </c>
      <c r="Q2" s="78">
        <v>2003</v>
      </c>
      <c r="R2" s="78">
        <v>2004</v>
      </c>
      <c r="S2" s="78">
        <v>2005</v>
      </c>
      <c r="T2" s="78">
        <v>2006</v>
      </c>
      <c r="U2" s="78">
        <v>2007</v>
      </c>
      <c r="V2" s="78">
        <v>2008</v>
      </c>
      <c r="W2" s="78">
        <v>2009</v>
      </c>
      <c r="X2" s="78">
        <v>2010</v>
      </c>
      <c r="Y2" s="78">
        <v>2011</v>
      </c>
      <c r="Z2" s="78">
        <v>2012</v>
      </c>
      <c r="AA2" s="78">
        <v>2013</v>
      </c>
      <c r="AB2" s="78">
        <v>2014</v>
      </c>
      <c r="AC2" s="78">
        <v>2015</v>
      </c>
      <c r="AD2" s="78">
        <v>2016</v>
      </c>
      <c r="AE2" s="78">
        <v>2017</v>
      </c>
      <c r="AF2" s="78">
        <v>2018</v>
      </c>
      <c r="AG2" s="78">
        <v>2019</v>
      </c>
      <c r="AH2" s="78">
        <v>2020</v>
      </c>
    </row>
    <row r="3" spans="1:34" s="53" customFormat="1" x14ac:dyDescent="0.3">
      <c r="A3" s="51"/>
      <c r="B3" s="53" t="s">
        <v>323</v>
      </c>
      <c r="C3" s="53" t="s">
        <v>324</v>
      </c>
      <c r="D3" s="53" t="s">
        <v>325</v>
      </c>
      <c r="E3" s="53" t="s">
        <v>326</v>
      </c>
      <c r="F3" s="53" t="s">
        <v>327</v>
      </c>
      <c r="G3" s="53" t="s">
        <v>328</v>
      </c>
      <c r="H3" s="53" t="s">
        <v>329</v>
      </c>
      <c r="I3" s="53" t="s">
        <v>330</v>
      </c>
      <c r="J3" s="53" t="s">
        <v>331</v>
      </c>
      <c r="K3" s="53" t="s">
        <v>332</v>
      </c>
      <c r="L3" s="53" t="s">
        <v>333</v>
      </c>
      <c r="M3" s="53" t="s">
        <v>334</v>
      </c>
      <c r="N3" s="53" t="s">
        <v>335</v>
      </c>
      <c r="O3" s="53" t="s">
        <v>336</v>
      </c>
      <c r="P3" s="53" t="s">
        <v>337</v>
      </c>
      <c r="Q3" s="53" t="s">
        <v>338</v>
      </c>
      <c r="R3" s="53" t="s">
        <v>339</v>
      </c>
      <c r="S3" s="53" t="s">
        <v>340</v>
      </c>
      <c r="T3" s="53" t="s">
        <v>341</v>
      </c>
      <c r="U3" s="53" t="s">
        <v>342</v>
      </c>
      <c r="V3" s="53" t="s">
        <v>343</v>
      </c>
      <c r="W3" s="53" t="s">
        <v>344</v>
      </c>
      <c r="X3" s="53" t="s">
        <v>345</v>
      </c>
      <c r="Y3" s="53" t="s">
        <v>346</v>
      </c>
      <c r="Z3" s="53" t="s">
        <v>347</v>
      </c>
      <c r="AA3" s="53" t="s">
        <v>348</v>
      </c>
      <c r="AB3" s="53" t="s">
        <v>349</v>
      </c>
      <c r="AC3" s="53" t="s">
        <v>350</v>
      </c>
      <c r="AD3" s="53" t="s">
        <v>351</v>
      </c>
      <c r="AE3" s="53" t="s">
        <v>352</v>
      </c>
      <c r="AF3" s="53" t="s">
        <v>353</v>
      </c>
      <c r="AG3" s="53" t="s">
        <v>354</v>
      </c>
      <c r="AH3" s="53" t="s">
        <v>355</v>
      </c>
    </row>
    <row r="4" spans="1:34" x14ac:dyDescent="0.3">
      <c r="A4" s="681">
        <f ca="1">DATE(LOOKUP(Comparison!$D$3,TimestepID,StartYear),1,1)</f>
        <v>46023</v>
      </c>
      <c r="B4" s="1">
        <v>0</v>
      </c>
      <c r="C4" s="1">
        <v>0</v>
      </c>
      <c r="D4" s="1">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row>
    <row r="5" spans="1:34" x14ac:dyDescent="0.3">
      <c r="A5" s="681">
        <f ca="1">IF(EDATE($A$4,12)&lt;=EDATE(DATE(LOOKUP(Comparison!$D$3,TimestepID,StartYear),1,1),(LOOKUP(Comparison!$B$6,TimestepID,Duration)-1)),EDATE(A4,12),"")</f>
        <v>46388</v>
      </c>
      <c r="B5" s="1">
        <v>0</v>
      </c>
      <c r="C5" s="1">
        <v>0</v>
      </c>
      <c r="D5" s="1">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row>
    <row r="6" spans="1:34" x14ac:dyDescent="0.3">
      <c r="A6" s="681">
        <f ca="1">IF(EDATE($A$4,24)&lt;=EDATE(DATE(LOOKUP(Comparison!$D$3,TimestepID,StartYear),12,31),(LOOKUP(Comparison!$B$6,TimestepID,Duration)-1)),EDATE(A5,12),"")</f>
        <v>46753</v>
      </c>
      <c r="B6" s="1">
        <v>0</v>
      </c>
      <c r="C6" s="1">
        <v>0</v>
      </c>
      <c r="D6" s="1">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row>
    <row r="7" spans="1:34" x14ac:dyDescent="0.3">
      <c r="A7" s="681">
        <f ca="1">IF(EDATE($A$4,36)&lt;=EDATE(DATE(LOOKUP(Comparison!$D$3,TimestepID,StartYear),1,1),(LOOKUP(Comparison!$B$6,TimestepID,Duration)-1)),EDATE(A6,12),"")</f>
        <v>47119</v>
      </c>
      <c r="B7" s="1">
        <v>0</v>
      </c>
      <c r="C7" s="1">
        <v>0</v>
      </c>
      <c r="D7" s="1">
        <v>0</v>
      </c>
      <c r="E7">
        <v>0</v>
      </c>
      <c r="F7">
        <v>0</v>
      </c>
      <c r="G7">
        <v>0</v>
      </c>
      <c r="H7">
        <v>0</v>
      </c>
      <c r="I7">
        <v>0</v>
      </c>
      <c r="J7">
        <v>0</v>
      </c>
      <c r="K7">
        <v>0</v>
      </c>
      <c r="L7">
        <v>0</v>
      </c>
      <c r="M7">
        <v>0</v>
      </c>
      <c r="N7">
        <v>0</v>
      </c>
      <c r="O7">
        <v>0</v>
      </c>
      <c r="P7">
        <v>0</v>
      </c>
      <c r="Q7">
        <v>0</v>
      </c>
      <c r="R7">
        <v>0</v>
      </c>
      <c r="S7">
        <v>0</v>
      </c>
      <c r="T7">
        <v>0</v>
      </c>
      <c r="U7">
        <v>0</v>
      </c>
      <c r="V7">
        <v>0</v>
      </c>
      <c r="W7">
        <v>0</v>
      </c>
      <c r="X7">
        <v>0</v>
      </c>
      <c r="Y7">
        <v>0</v>
      </c>
      <c r="Z7">
        <v>0</v>
      </c>
      <c r="AA7">
        <v>0</v>
      </c>
      <c r="AB7">
        <v>0</v>
      </c>
      <c r="AC7">
        <v>0</v>
      </c>
      <c r="AD7">
        <v>0</v>
      </c>
      <c r="AE7">
        <v>0</v>
      </c>
      <c r="AF7">
        <v>0</v>
      </c>
      <c r="AG7">
        <v>0</v>
      </c>
      <c r="AH7">
        <v>0</v>
      </c>
    </row>
    <row r="8" spans="1:34" x14ac:dyDescent="0.3">
      <c r="A8" s="681">
        <f ca="1">IF(EDATE($A$4,48)&lt;=EDATE(DATE(LOOKUP(Comparison!$D$3,TimestepID,StartYear),1,1),(LOOKUP(Comparison!$B$6,TimestepID,Duration)-1)),EDATE(A7,12),"")</f>
        <v>47484</v>
      </c>
      <c r="B8" s="1">
        <v>0</v>
      </c>
      <c r="C8" s="1">
        <v>0</v>
      </c>
      <c r="D8" s="1">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3">
      <c r="A9" s="681">
        <f ca="1">IF(EDATE($A$4,48)&lt;=EDATE(DATE(LOOKUP(Comparison!$D$3,TimestepID,StartYear),1,1),(LOOKUP(Comparison!$B$6,TimestepID,Duration)-1)),EDATE(A8,12),"")</f>
        <v>47849</v>
      </c>
      <c r="B9" s="1">
        <v>0</v>
      </c>
      <c r="C9" s="1">
        <v>0</v>
      </c>
      <c r="D9" s="1">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3">
      <c r="A10" s="681">
        <f ca="1">IF(EDATE($A$4,48)&lt;=EDATE(DATE(LOOKUP(Comparison!$D$3,TimestepID,StartYear),1,1),(LOOKUP(Comparison!$B$6,TimestepID,Duration)-1)),EDATE(A9,12),"")</f>
        <v>48214</v>
      </c>
      <c r="B10" s="1"/>
      <c r="C10" s="1"/>
      <c r="D10" s="1"/>
    </row>
    <row r="11" spans="1:34" x14ac:dyDescent="0.3">
      <c r="A11" s="681">
        <f ca="1">IF(EDATE($A$4,48)&lt;=EDATE(DATE(LOOKUP(Comparison!$D$3,TimestepID,StartYear),1,1),(LOOKUP(Comparison!$B$6,TimestepID,Duration)-1)),EDATE(A10,12),"")</f>
        <v>48580</v>
      </c>
      <c r="B11" s="1"/>
      <c r="C11" s="1"/>
      <c r="D11" s="1"/>
    </row>
    <row r="12" spans="1:34" x14ac:dyDescent="0.3">
      <c r="A12" s="681">
        <f ca="1">IF(EDATE($A$4,48)&lt;=EDATE(DATE(LOOKUP(Comparison!$D$3,TimestepID,StartYear),1,1),(LOOKUP(Comparison!$B$6,TimestepID,Duration)-1)),EDATE(A11,12),"")</f>
        <v>48945</v>
      </c>
      <c r="B12" s="1"/>
      <c r="C12" s="1"/>
      <c r="D12" s="1"/>
    </row>
    <row r="13" spans="1:34" x14ac:dyDescent="0.3">
      <c r="A13" s="52"/>
      <c r="B13" s="1"/>
      <c r="C13" s="1"/>
      <c r="D13" s="1"/>
    </row>
    <row r="14" spans="1:34" x14ac:dyDescent="0.3">
      <c r="A14" s="52"/>
      <c r="B14" s="1"/>
      <c r="C14" s="1"/>
      <c r="D14" s="1"/>
    </row>
    <row r="15" spans="1:34" x14ac:dyDescent="0.3">
      <c r="A15" s="52"/>
      <c r="B15" s="1"/>
      <c r="C15" s="1"/>
      <c r="D15" s="1"/>
    </row>
    <row r="16" spans="1:34" x14ac:dyDescent="0.3">
      <c r="A16" s="52"/>
      <c r="B16" s="1"/>
      <c r="C16" s="1"/>
      <c r="D16" s="1"/>
    </row>
    <row r="17" spans="1:4" x14ac:dyDescent="0.3">
      <c r="A17" s="52"/>
      <c r="B17" s="1"/>
      <c r="C17" s="1"/>
      <c r="D17" s="1"/>
    </row>
    <row r="18" spans="1:4" x14ac:dyDescent="0.3">
      <c r="A18" s="52"/>
      <c r="B18" s="1"/>
      <c r="C18" s="1"/>
      <c r="D18" s="1"/>
    </row>
    <row r="19" spans="1:4" x14ac:dyDescent="0.3">
      <c r="A19" s="52"/>
      <c r="B19" s="1"/>
      <c r="C19" s="1"/>
      <c r="D19" s="1"/>
    </row>
    <row r="20" spans="1:4" x14ac:dyDescent="0.3">
      <c r="A20" s="52"/>
      <c r="B20" s="1"/>
      <c r="C20" s="1"/>
      <c r="D20" s="1"/>
    </row>
    <row r="21" spans="1:4" x14ac:dyDescent="0.3">
      <c r="A21" s="52"/>
      <c r="B21" s="1"/>
      <c r="C21" s="1"/>
      <c r="D21" s="1"/>
    </row>
    <row r="22" spans="1:4" x14ac:dyDescent="0.3">
      <c r="A22" s="52"/>
      <c r="B22" s="1"/>
      <c r="C22" s="1"/>
      <c r="D22" s="1"/>
    </row>
    <row r="23" spans="1:4" x14ac:dyDescent="0.3">
      <c r="A23" s="52"/>
      <c r="B23" s="1"/>
      <c r="C23" s="1"/>
      <c r="D23" s="1"/>
    </row>
    <row r="24" spans="1:4" x14ac:dyDescent="0.3">
      <c r="A24" s="52"/>
      <c r="B24" s="1"/>
      <c r="C24" s="1"/>
      <c r="D24" s="1"/>
    </row>
    <row r="25" spans="1:4" x14ac:dyDescent="0.3">
      <c r="A25" s="52"/>
      <c r="B25" s="1"/>
      <c r="C25" s="1"/>
      <c r="D25" s="1"/>
    </row>
    <row r="26" spans="1:4" x14ac:dyDescent="0.3">
      <c r="A26" s="52"/>
      <c r="B26" s="1"/>
      <c r="C26" s="1"/>
      <c r="D26" s="1"/>
    </row>
    <row r="27" spans="1:4" x14ac:dyDescent="0.3">
      <c r="A27" s="52"/>
      <c r="B27" s="1"/>
      <c r="C27" s="1"/>
      <c r="D27" s="1"/>
    </row>
    <row r="28" spans="1:4" x14ac:dyDescent="0.3">
      <c r="A28" s="52"/>
      <c r="B28" s="1"/>
      <c r="C28" s="1"/>
      <c r="D28" s="1"/>
    </row>
    <row r="29" spans="1:4" x14ac:dyDescent="0.3">
      <c r="A29" s="52"/>
      <c r="B29" s="1"/>
      <c r="C29" s="1"/>
      <c r="D29" s="1"/>
    </row>
    <row r="30" spans="1:4" x14ac:dyDescent="0.3">
      <c r="A30" s="52"/>
      <c r="B30" s="1"/>
      <c r="C30" s="1"/>
      <c r="D30" s="1"/>
    </row>
    <row r="31" spans="1:4" x14ac:dyDescent="0.3">
      <c r="A31" s="52"/>
      <c r="B31" s="1"/>
      <c r="C31" s="1"/>
      <c r="D31" s="1"/>
    </row>
    <row r="32" spans="1:4" x14ac:dyDescent="0.3">
      <c r="A32" s="52"/>
      <c r="B32" s="1"/>
      <c r="C32" s="1"/>
      <c r="D32" s="1"/>
    </row>
    <row r="33" spans="1:4" x14ac:dyDescent="0.3">
      <c r="A33" s="52"/>
      <c r="B33" s="1"/>
      <c r="C33" s="1"/>
      <c r="D33" s="1"/>
    </row>
    <row r="34" spans="1:4" x14ac:dyDescent="0.3">
      <c r="A34" s="52"/>
      <c r="B34" s="1"/>
      <c r="C34" s="1"/>
      <c r="D34" s="1"/>
    </row>
    <row r="35" spans="1:4" x14ac:dyDescent="0.3">
      <c r="A35" s="52"/>
      <c r="B35" s="1"/>
      <c r="C35" s="1"/>
      <c r="D35" s="1"/>
    </row>
    <row r="36" spans="1:4" x14ac:dyDescent="0.3">
      <c r="A36" s="52"/>
      <c r="B36" s="1"/>
      <c r="C36" s="1"/>
      <c r="D36" s="1"/>
    </row>
    <row r="37" spans="1:4" x14ac:dyDescent="0.3">
      <c r="A37" s="52"/>
      <c r="B37" s="1"/>
      <c r="C37" s="1"/>
      <c r="D37" s="1"/>
    </row>
    <row r="38" spans="1:4" x14ac:dyDescent="0.3">
      <c r="A38" s="52"/>
      <c r="B38" s="1"/>
      <c r="C38" s="1"/>
      <c r="D38" s="1"/>
    </row>
    <row r="39" spans="1:4" x14ac:dyDescent="0.3">
      <c r="A39" s="52"/>
      <c r="B39" s="1"/>
      <c r="C39" s="1"/>
      <c r="D39" s="1"/>
    </row>
    <row r="40" spans="1:4" x14ac:dyDescent="0.3">
      <c r="A40" s="52"/>
      <c r="B40" s="1"/>
      <c r="C40" s="1"/>
      <c r="D40" s="1"/>
    </row>
    <row r="41" spans="1:4" x14ac:dyDescent="0.3">
      <c r="A41" s="52"/>
      <c r="B41" s="1"/>
      <c r="C41" s="1"/>
      <c r="D41" s="1"/>
    </row>
    <row r="42" spans="1:4" x14ac:dyDescent="0.3">
      <c r="A42" s="52"/>
      <c r="B42" s="1"/>
      <c r="C42" s="1"/>
      <c r="D42" s="1"/>
    </row>
    <row r="43" spans="1:4" x14ac:dyDescent="0.3">
      <c r="A43" s="52"/>
      <c r="B43" s="1"/>
      <c r="C43" s="1"/>
      <c r="D43" s="1"/>
    </row>
    <row r="44" spans="1:4" x14ac:dyDescent="0.3">
      <c r="A44" s="52"/>
      <c r="B44" s="1"/>
      <c r="C44" s="1"/>
      <c r="D44" s="1"/>
    </row>
    <row r="45" spans="1:4" x14ac:dyDescent="0.3">
      <c r="A45" s="52"/>
      <c r="B45" s="1"/>
      <c r="C45" s="1"/>
      <c r="D45" s="1"/>
    </row>
    <row r="46" spans="1:4" x14ac:dyDescent="0.3">
      <c r="A46" s="52"/>
      <c r="B46" s="1"/>
      <c r="C46" s="1"/>
      <c r="D46" s="1"/>
    </row>
    <row r="47" spans="1:4" x14ac:dyDescent="0.3">
      <c r="A47" s="52"/>
      <c r="B47" s="1"/>
      <c r="C47" s="1"/>
      <c r="D47" s="1"/>
    </row>
    <row r="48" spans="1:4" x14ac:dyDescent="0.3">
      <c r="A48" s="52"/>
      <c r="B48" s="1"/>
      <c r="C48" s="1"/>
      <c r="D48" s="1"/>
    </row>
    <row r="49" spans="1:4" x14ac:dyDescent="0.3">
      <c r="A49" s="52"/>
      <c r="B49" s="1"/>
      <c r="C49" s="1"/>
      <c r="D49" s="1"/>
    </row>
    <row r="50" spans="1:4" x14ac:dyDescent="0.3">
      <c r="A50" s="52"/>
      <c r="B50" s="1"/>
      <c r="C50" s="1"/>
      <c r="D50" s="1"/>
    </row>
    <row r="51" spans="1:4" x14ac:dyDescent="0.3">
      <c r="A51" s="52"/>
      <c r="B51" s="1"/>
      <c r="C51" s="1"/>
      <c r="D51" s="1"/>
    </row>
    <row r="52" spans="1:4" x14ac:dyDescent="0.3">
      <c r="A52" s="52"/>
      <c r="B52" s="1"/>
      <c r="C52" s="1"/>
      <c r="D52" s="1"/>
    </row>
    <row r="53" spans="1:4" x14ac:dyDescent="0.3">
      <c r="A53" s="52"/>
      <c r="B53" s="1"/>
      <c r="C53" s="1"/>
      <c r="D53" s="1"/>
    </row>
    <row r="54" spans="1:4" x14ac:dyDescent="0.3">
      <c r="A54" s="52"/>
      <c r="B54" s="1"/>
      <c r="C54" s="1"/>
      <c r="D54" s="1"/>
    </row>
    <row r="55" spans="1:4" x14ac:dyDescent="0.3">
      <c r="A55" s="52"/>
      <c r="B55" s="1"/>
      <c r="C55" s="1"/>
      <c r="D55" s="1"/>
    </row>
    <row r="56" spans="1:4" x14ac:dyDescent="0.3">
      <c r="A56" s="52"/>
      <c r="B56" s="1"/>
      <c r="C56" s="1"/>
      <c r="D56" s="1"/>
    </row>
    <row r="57" spans="1:4" x14ac:dyDescent="0.3">
      <c r="A57" s="52"/>
      <c r="B57" s="1"/>
      <c r="C57" s="1"/>
      <c r="D57" s="1"/>
    </row>
    <row r="58" spans="1:4" x14ac:dyDescent="0.3">
      <c r="A58" s="52"/>
      <c r="B58" s="1"/>
      <c r="C58" s="1"/>
      <c r="D58" s="1"/>
    </row>
    <row r="59" spans="1:4" x14ac:dyDescent="0.3">
      <c r="A59" s="52"/>
      <c r="B59" s="1"/>
      <c r="C59" s="1"/>
      <c r="D59" s="1"/>
    </row>
    <row r="60" spans="1:4" x14ac:dyDescent="0.3">
      <c r="A60" s="52"/>
      <c r="B60" s="1"/>
      <c r="C60" s="1"/>
      <c r="D60" s="1"/>
    </row>
    <row r="61" spans="1:4" x14ac:dyDescent="0.3">
      <c r="A61" s="52"/>
      <c r="B61" s="1"/>
      <c r="C61" s="1"/>
      <c r="D61" s="1"/>
    </row>
    <row r="62" spans="1:4" x14ac:dyDescent="0.3">
      <c r="A62" s="52"/>
      <c r="B62" s="1"/>
      <c r="C62" s="1"/>
      <c r="D62" s="1"/>
    </row>
    <row r="63" spans="1:4" x14ac:dyDescent="0.3">
      <c r="A63" s="52"/>
      <c r="B63" s="1"/>
      <c r="C63" s="1"/>
      <c r="D63" s="1"/>
    </row>
    <row r="64" spans="1:4" x14ac:dyDescent="0.3">
      <c r="A64" s="52"/>
      <c r="B64" s="1"/>
      <c r="C64" s="1"/>
      <c r="D64" s="1"/>
    </row>
    <row r="65" spans="1:4" x14ac:dyDescent="0.3">
      <c r="A65" s="52"/>
      <c r="B65" s="1"/>
      <c r="C65" s="1"/>
      <c r="D65" s="1"/>
    </row>
    <row r="66" spans="1:4" x14ac:dyDescent="0.3">
      <c r="A66" s="52"/>
      <c r="B66" s="1"/>
      <c r="C66" s="1"/>
      <c r="D66" s="1"/>
    </row>
    <row r="67" spans="1:4" x14ac:dyDescent="0.3">
      <c r="A67" s="52"/>
      <c r="B67" s="1"/>
      <c r="C67" s="1"/>
      <c r="D67" s="1"/>
    </row>
    <row r="68" spans="1:4" x14ac:dyDescent="0.3">
      <c r="A68" s="52">
        <f ca="1">Exceedance!U68</f>
        <v>48092</v>
      </c>
      <c r="B68" s="1"/>
      <c r="C68" s="1"/>
      <c r="D68" s="1"/>
    </row>
    <row r="69" spans="1:4" x14ac:dyDescent="0.3">
      <c r="A69" s="52" t="str">
        <f ca="1">Exceedance!U69</f>
        <v/>
      </c>
      <c r="B69" s="1"/>
      <c r="C69" s="1"/>
      <c r="D69" s="1"/>
    </row>
    <row r="70" spans="1:4" x14ac:dyDescent="0.3">
      <c r="A70" s="52" t="str">
        <f ca="1">Exceedance!U70</f>
        <v/>
      </c>
      <c r="B70" s="1"/>
      <c r="C70" s="1"/>
      <c r="D70" s="1"/>
    </row>
    <row r="71" spans="1:4" x14ac:dyDescent="0.3">
      <c r="A71" s="52" t="str">
        <f ca="1">Exceedance!U71</f>
        <v/>
      </c>
      <c r="B71" s="1"/>
      <c r="C71" s="1"/>
      <c r="D71" s="1"/>
    </row>
    <row r="72" spans="1:4" x14ac:dyDescent="0.3">
      <c r="A72" s="52" t="str">
        <f ca="1">Exceedance!U72</f>
        <v/>
      </c>
      <c r="B72" s="1"/>
      <c r="C72" s="1"/>
      <c r="D72" s="1"/>
    </row>
    <row r="73" spans="1:4" x14ac:dyDescent="0.3">
      <c r="A73" s="52" t="str">
        <f ca="1">Exceedance!U73</f>
        <v/>
      </c>
      <c r="B73" s="1"/>
      <c r="C73" s="1"/>
      <c r="D73" s="1"/>
    </row>
    <row r="74" spans="1:4" x14ac:dyDescent="0.3">
      <c r="A74" s="52" t="str">
        <f ca="1">Exceedance!U74</f>
        <v/>
      </c>
      <c r="B74" s="1"/>
      <c r="C74" s="1"/>
      <c r="D74" s="1"/>
    </row>
    <row r="75" spans="1:4" x14ac:dyDescent="0.3">
      <c r="A75" s="52" t="str">
        <f ca="1">Exceedance!U75</f>
        <v/>
      </c>
      <c r="B75" s="1"/>
      <c r="C75" s="1"/>
      <c r="D75" s="1"/>
    </row>
    <row r="76" spans="1:4" x14ac:dyDescent="0.3">
      <c r="A76" s="52" t="str">
        <f ca="1">Exceedance!U76</f>
        <v/>
      </c>
      <c r="B76" s="1"/>
      <c r="C76" s="1"/>
      <c r="D76" s="1"/>
    </row>
    <row r="77" spans="1:4" x14ac:dyDescent="0.3">
      <c r="A77" s="52" t="str">
        <f ca="1">Exceedance!U77</f>
        <v/>
      </c>
      <c r="B77" s="1"/>
      <c r="C77" s="1"/>
      <c r="D77" s="1"/>
    </row>
    <row r="78" spans="1:4" x14ac:dyDescent="0.3">
      <c r="A78" s="52" t="str">
        <f ca="1">Exceedance!U78</f>
        <v/>
      </c>
      <c r="B78" s="1"/>
      <c r="C78" s="1"/>
      <c r="D78" s="1"/>
    </row>
    <row r="79" spans="1:4" x14ac:dyDescent="0.3">
      <c r="A79" s="52" t="str">
        <f ca="1">Exceedance!U79</f>
        <v/>
      </c>
      <c r="B79" s="1"/>
      <c r="C79" s="1"/>
      <c r="D79" s="1"/>
    </row>
    <row r="80" spans="1:4" x14ac:dyDescent="0.3">
      <c r="A80" s="52" t="str">
        <f ca="1">Exceedance!U80</f>
        <v/>
      </c>
      <c r="B80" s="1"/>
      <c r="C80" s="1"/>
      <c r="D80" s="1"/>
    </row>
    <row r="81" spans="1:4" x14ac:dyDescent="0.3">
      <c r="A81" s="52" t="str">
        <f ca="1">Exceedance!U81</f>
        <v/>
      </c>
      <c r="B81" s="1"/>
      <c r="C81" s="1"/>
      <c r="D81" s="1"/>
    </row>
    <row r="82" spans="1:4" x14ac:dyDescent="0.3">
      <c r="A82" s="52" t="str">
        <f ca="1">Exceedance!U82</f>
        <v/>
      </c>
      <c r="B82" s="1"/>
      <c r="C82" s="1"/>
      <c r="D82" s="1"/>
    </row>
    <row r="83" spans="1:4" x14ac:dyDescent="0.3">
      <c r="A83" s="52" t="str">
        <f ca="1">Exceedance!U83</f>
        <v/>
      </c>
      <c r="B83" s="1"/>
      <c r="C83" s="1"/>
      <c r="D83" s="1"/>
    </row>
    <row r="84" spans="1:4" x14ac:dyDescent="0.3">
      <c r="A84" s="52" t="str">
        <f ca="1">Exceedance!U84</f>
        <v/>
      </c>
      <c r="B84" s="1"/>
      <c r="C84" s="1"/>
      <c r="D84" s="1"/>
    </row>
    <row r="85" spans="1:4" x14ac:dyDescent="0.3">
      <c r="A85" s="52" t="str">
        <f ca="1">Exceedance!U85</f>
        <v/>
      </c>
      <c r="B85" s="1"/>
      <c r="C85" s="1"/>
      <c r="D85" s="1"/>
    </row>
    <row r="86" spans="1:4" x14ac:dyDescent="0.3">
      <c r="A86" s="52" t="str">
        <f ca="1">Exceedance!U86</f>
        <v/>
      </c>
      <c r="B86" s="1"/>
      <c r="C86" s="1"/>
      <c r="D86" s="1"/>
    </row>
    <row r="87" spans="1:4" x14ac:dyDescent="0.3">
      <c r="A87" s="52" t="str">
        <f ca="1">Exceedance!U87</f>
        <v/>
      </c>
      <c r="B87" s="1"/>
      <c r="C87" s="1"/>
      <c r="D87" s="1"/>
    </row>
    <row r="88" spans="1:4" x14ac:dyDescent="0.3">
      <c r="A88" s="52" t="str">
        <f ca="1">Exceedance!U88</f>
        <v/>
      </c>
      <c r="B88" s="1"/>
      <c r="C88" s="1"/>
      <c r="D88" s="1"/>
    </row>
    <row r="89" spans="1:4" x14ac:dyDescent="0.3">
      <c r="A89" s="52" t="str">
        <f ca="1">Exceedance!U89</f>
        <v/>
      </c>
      <c r="B89" s="1"/>
      <c r="C89" s="1"/>
      <c r="D89" s="1"/>
    </row>
    <row r="90" spans="1:4" x14ac:dyDescent="0.3">
      <c r="A90" s="52" t="str">
        <f ca="1">Exceedance!U90</f>
        <v/>
      </c>
      <c r="B90" s="1"/>
      <c r="C90" s="1"/>
      <c r="D90" s="1"/>
    </row>
    <row r="91" spans="1:4" x14ac:dyDescent="0.3">
      <c r="A91" s="52" t="str">
        <f ca="1">Exceedance!U91</f>
        <v/>
      </c>
      <c r="B91" s="1"/>
      <c r="C91" s="1"/>
      <c r="D91" s="1"/>
    </row>
    <row r="92" spans="1:4" x14ac:dyDescent="0.3">
      <c r="A92" s="52" t="str">
        <f ca="1">Exceedance!U92</f>
        <v/>
      </c>
      <c r="B92" s="1"/>
      <c r="C92" s="1"/>
      <c r="D92" s="1"/>
    </row>
    <row r="93" spans="1:4" x14ac:dyDescent="0.3">
      <c r="A93" s="52" t="str">
        <f ca="1">Exceedance!U93</f>
        <v/>
      </c>
      <c r="B93" s="1"/>
      <c r="C93" s="1"/>
      <c r="D93" s="1"/>
    </row>
    <row r="94" spans="1:4" x14ac:dyDescent="0.3">
      <c r="A94" s="52" t="str">
        <f ca="1">Exceedance!U94</f>
        <v/>
      </c>
      <c r="B94" s="1"/>
      <c r="C94" s="1"/>
      <c r="D94" s="1"/>
    </row>
    <row r="95" spans="1:4" x14ac:dyDescent="0.3">
      <c r="A95" s="52" t="str">
        <f ca="1">Exceedance!U95</f>
        <v/>
      </c>
      <c r="B95" s="1"/>
      <c r="C95" s="1"/>
      <c r="D95" s="1"/>
    </row>
    <row r="96" spans="1:4" x14ac:dyDescent="0.3">
      <c r="A96" s="52" t="str">
        <f ca="1">Exceedance!U96</f>
        <v/>
      </c>
      <c r="B96" s="1"/>
      <c r="C96" s="1"/>
      <c r="D96" s="1"/>
    </row>
    <row r="97" spans="1:4" x14ac:dyDescent="0.3">
      <c r="A97" s="52" t="str">
        <f ca="1">Exceedance!U97</f>
        <v/>
      </c>
      <c r="B97" s="1"/>
      <c r="C97" s="1"/>
      <c r="D97" s="1"/>
    </row>
    <row r="98" spans="1:4" x14ac:dyDescent="0.3">
      <c r="A98" s="52" t="str">
        <f ca="1">Exceedance!U98</f>
        <v/>
      </c>
      <c r="B98" s="1"/>
      <c r="C98" s="1"/>
      <c r="D98" s="1"/>
    </row>
    <row r="99" spans="1:4" x14ac:dyDescent="0.3">
      <c r="A99" s="52" t="str">
        <f ca="1">Exceedance!U99</f>
        <v/>
      </c>
      <c r="B99" s="1"/>
      <c r="C99" s="1"/>
      <c r="D99" s="1"/>
    </row>
    <row r="100" spans="1:4" x14ac:dyDescent="0.3">
      <c r="A100" s="52"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E1:AE1"/>
  </mergeCells>
  <pageMargins left="0.7" right="0.7" top="0.75" bottom="0.75" header="0.3" footer="0.3"/>
  <pageSetup orientation="portrait" horizontalDpi="4294967295" verticalDpi="4294967295" r:id="rId1"/>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55FEE4-592F-4CE1-B110-03B3EE2124AE}">
  <sheetPr codeName="Sheet134">
    <tabColor theme="3" tint="0.79998168889431442"/>
  </sheetPr>
  <dimension ref="A1:AH175"/>
  <sheetViews>
    <sheetView workbookViewId="0">
      <selection activeCell="B4" sqref="B4:AQ175"/>
    </sheetView>
  </sheetViews>
  <sheetFormatPr defaultColWidth="9.44140625" defaultRowHeight="14.4" x14ac:dyDescent="0.3"/>
  <cols>
    <col min="1" max="1" width="14.44140625" style="78" bestFit="1" customWidth="1"/>
    <col min="2" max="3" width="9.44140625" style="185"/>
    <col min="4" max="4" width="9.44140625" style="185" customWidth="1"/>
  </cols>
  <sheetData>
    <row r="1" spans="1:34" s="78" customFormat="1" x14ac:dyDescent="0.3">
      <c r="A1" s="50"/>
      <c r="B1" s="78" t="s">
        <v>809</v>
      </c>
      <c r="E1" s="854" t="s">
        <v>809</v>
      </c>
      <c r="F1" s="854"/>
      <c r="G1" s="854"/>
      <c r="H1" s="854"/>
      <c r="I1" s="854"/>
      <c r="J1" s="854"/>
      <c r="K1" s="854"/>
      <c r="L1" s="854"/>
      <c r="M1" s="854"/>
      <c r="N1" s="854"/>
      <c r="O1" s="854"/>
      <c r="P1" s="854"/>
      <c r="Q1" s="854"/>
      <c r="R1" s="854"/>
      <c r="S1" s="854"/>
      <c r="T1" s="854"/>
      <c r="U1" s="854"/>
      <c r="V1" s="854"/>
      <c r="W1" s="854"/>
      <c r="X1" s="854"/>
      <c r="Y1" s="854"/>
      <c r="Z1" s="854"/>
      <c r="AA1" s="854"/>
      <c r="AB1" s="854"/>
      <c r="AC1" s="854"/>
      <c r="AD1" s="854"/>
      <c r="AE1" s="854"/>
    </row>
    <row r="2" spans="1:34" s="78" customFormat="1" x14ac:dyDescent="0.3">
      <c r="A2" s="50"/>
      <c r="B2" s="78" t="s">
        <v>288</v>
      </c>
      <c r="C2" s="78" t="s">
        <v>287</v>
      </c>
      <c r="D2" s="78" t="s">
        <v>289</v>
      </c>
      <c r="E2" s="78">
        <v>1991</v>
      </c>
      <c r="F2" s="78">
        <v>1992</v>
      </c>
      <c r="G2" s="78">
        <v>1993</v>
      </c>
      <c r="H2" s="78">
        <v>1994</v>
      </c>
      <c r="I2" s="78">
        <v>1995</v>
      </c>
      <c r="J2" s="78">
        <v>1996</v>
      </c>
      <c r="K2" s="78">
        <v>1997</v>
      </c>
      <c r="L2" s="78">
        <v>1998</v>
      </c>
      <c r="M2" s="78">
        <v>1999</v>
      </c>
      <c r="N2" s="78">
        <v>2000</v>
      </c>
      <c r="O2" s="78">
        <v>2001</v>
      </c>
      <c r="P2" s="78">
        <v>2002</v>
      </c>
      <c r="Q2" s="78">
        <v>2003</v>
      </c>
      <c r="R2" s="78">
        <v>2004</v>
      </c>
      <c r="S2" s="78">
        <v>2005</v>
      </c>
      <c r="T2" s="78">
        <v>2006</v>
      </c>
      <c r="U2" s="78">
        <v>2007</v>
      </c>
      <c r="V2" s="78">
        <v>2008</v>
      </c>
      <c r="W2" s="78">
        <v>2009</v>
      </c>
      <c r="X2" s="78">
        <v>2010</v>
      </c>
      <c r="Y2" s="78">
        <v>2011</v>
      </c>
      <c r="Z2" s="78">
        <v>2012</v>
      </c>
      <c r="AA2" s="78">
        <v>2013</v>
      </c>
      <c r="AB2" s="78">
        <v>2014</v>
      </c>
      <c r="AC2" s="78">
        <v>2015</v>
      </c>
      <c r="AD2" s="78">
        <v>2016</v>
      </c>
      <c r="AE2" s="78">
        <v>2017</v>
      </c>
      <c r="AF2" s="78">
        <v>2018</v>
      </c>
      <c r="AG2" s="78">
        <v>2019</v>
      </c>
      <c r="AH2" s="78">
        <v>2020</v>
      </c>
    </row>
    <row r="3" spans="1:34" s="53" customFormat="1" x14ac:dyDescent="0.3">
      <c r="A3" s="51"/>
      <c r="B3" s="53" t="s">
        <v>323</v>
      </c>
      <c r="C3" s="53" t="s">
        <v>324</v>
      </c>
      <c r="D3" s="53" t="s">
        <v>325</v>
      </c>
      <c r="E3" s="53" t="s">
        <v>326</v>
      </c>
      <c r="F3" s="53" t="s">
        <v>327</v>
      </c>
      <c r="G3" s="53" t="s">
        <v>328</v>
      </c>
      <c r="H3" s="53" t="s">
        <v>329</v>
      </c>
      <c r="I3" s="53" t="s">
        <v>330</v>
      </c>
      <c r="J3" s="53" t="s">
        <v>331</v>
      </c>
      <c r="K3" s="53" t="s">
        <v>332</v>
      </c>
      <c r="L3" s="53" t="s">
        <v>333</v>
      </c>
      <c r="M3" s="53" t="s">
        <v>334</v>
      </c>
      <c r="N3" s="53" t="s">
        <v>335</v>
      </c>
      <c r="O3" s="53" t="s">
        <v>336</v>
      </c>
      <c r="P3" s="53" t="s">
        <v>337</v>
      </c>
      <c r="Q3" s="53" t="s">
        <v>338</v>
      </c>
      <c r="R3" s="53" t="s">
        <v>339</v>
      </c>
      <c r="S3" s="53" t="s">
        <v>340</v>
      </c>
      <c r="T3" s="53" t="s">
        <v>341</v>
      </c>
      <c r="U3" s="53" t="s">
        <v>342</v>
      </c>
      <c r="V3" s="53" t="s">
        <v>343</v>
      </c>
      <c r="W3" s="53" t="s">
        <v>344</v>
      </c>
      <c r="X3" s="53" t="s">
        <v>345</v>
      </c>
      <c r="Y3" s="53" t="s">
        <v>346</v>
      </c>
      <c r="Z3" s="53" t="s">
        <v>347</v>
      </c>
      <c r="AA3" s="53" t="s">
        <v>348</v>
      </c>
      <c r="AB3" s="53" t="s">
        <v>349</v>
      </c>
      <c r="AC3" s="53" t="s">
        <v>350</v>
      </c>
      <c r="AD3" s="53" t="s">
        <v>351</v>
      </c>
      <c r="AE3" s="53" t="s">
        <v>352</v>
      </c>
      <c r="AF3" s="53" t="s">
        <v>353</v>
      </c>
      <c r="AG3" s="53" t="s">
        <v>354</v>
      </c>
      <c r="AH3" s="53" t="s">
        <v>355</v>
      </c>
    </row>
    <row r="4" spans="1:34" x14ac:dyDescent="0.3">
      <c r="A4" s="681">
        <f ca="1">DATE(LOOKUP(Comparison!$D$3,TimestepID,StartYear),1,1)</f>
        <v>46023</v>
      </c>
      <c r="B4" s="1">
        <v>0</v>
      </c>
      <c r="C4" s="1">
        <v>0</v>
      </c>
      <c r="D4" s="1">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row>
    <row r="5" spans="1:34" x14ac:dyDescent="0.3">
      <c r="A5" s="681">
        <f ca="1">IF(EDATE($A$4,12)&lt;=EDATE(DATE(LOOKUP(Comparison!$D$3,TimestepID,StartYear),1,1),(LOOKUP(Comparison!$B$6,TimestepID,Duration)-1)),EDATE(A4,12),"")</f>
        <v>46388</v>
      </c>
      <c r="B5" s="1">
        <v>0</v>
      </c>
      <c r="C5" s="1">
        <v>1</v>
      </c>
      <c r="D5" s="1">
        <v>0</v>
      </c>
      <c r="E5">
        <v>1</v>
      </c>
      <c r="F5">
        <v>0</v>
      </c>
      <c r="G5">
        <v>1</v>
      </c>
      <c r="H5">
        <v>0</v>
      </c>
      <c r="I5">
        <v>0</v>
      </c>
      <c r="J5">
        <v>0</v>
      </c>
      <c r="K5">
        <v>0</v>
      </c>
      <c r="L5">
        <v>0</v>
      </c>
      <c r="M5">
        <v>1</v>
      </c>
      <c r="N5">
        <v>1</v>
      </c>
      <c r="O5">
        <v>1</v>
      </c>
      <c r="P5">
        <v>1</v>
      </c>
      <c r="Q5">
        <v>1</v>
      </c>
      <c r="R5">
        <v>0</v>
      </c>
      <c r="S5">
        <v>1</v>
      </c>
      <c r="T5">
        <v>1</v>
      </c>
      <c r="U5">
        <v>0</v>
      </c>
      <c r="V5">
        <v>1</v>
      </c>
      <c r="W5">
        <v>1</v>
      </c>
      <c r="X5">
        <v>0</v>
      </c>
      <c r="Y5">
        <v>1</v>
      </c>
      <c r="Z5">
        <v>1</v>
      </c>
      <c r="AA5">
        <v>1</v>
      </c>
      <c r="AB5">
        <v>1</v>
      </c>
      <c r="AC5">
        <v>0</v>
      </c>
      <c r="AD5">
        <v>0</v>
      </c>
      <c r="AE5">
        <v>1</v>
      </c>
      <c r="AF5">
        <v>0</v>
      </c>
      <c r="AG5">
        <v>1</v>
      </c>
      <c r="AH5">
        <v>1</v>
      </c>
    </row>
    <row r="6" spans="1:34" x14ac:dyDescent="0.3">
      <c r="A6" s="681">
        <f ca="1">IF(EDATE($A$4,24)&lt;=EDATE(DATE(LOOKUP(Comparison!$D$3,TimestepID,StartYear),12,31),(LOOKUP(Comparison!$B$6,TimestepID,Duration)-1)),EDATE(A5,12),"")</f>
        <v>46753</v>
      </c>
      <c r="B6" s="1">
        <v>0</v>
      </c>
      <c r="C6" s="1">
        <v>1</v>
      </c>
      <c r="D6" s="1">
        <v>1</v>
      </c>
      <c r="E6">
        <v>0</v>
      </c>
      <c r="F6">
        <v>0</v>
      </c>
      <c r="G6">
        <v>1</v>
      </c>
      <c r="H6">
        <v>0</v>
      </c>
      <c r="I6">
        <v>0</v>
      </c>
      <c r="J6">
        <v>0</v>
      </c>
      <c r="K6">
        <v>1</v>
      </c>
      <c r="L6">
        <v>1</v>
      </c>
      <c r="M6">
        <v>1</v>
      </c>
      <c r="N6">
        <v>1</v>
      </c>
      <c r="O6">
        <v>1</v>
      </c>
      <c r="P6">
        <v>1</v>
      </c>
      <c r="Q6">
        <v>1</v>
      </c>
      <c r="R6">
        <v>0</v>
      </c>
      <c r="S6">
        <v>1</v>
      </c>
      <c r="T6">
        <v>1</v>
      </c>
      <c r="U6">
        <v>1</v>
      </c>
      <c r="V6">
        <v>1</v>
      </c>
      <c r="W6">
        <v>1</v>
      </c>
      <c r="X6">
        <v>0</v>
      </c>
      <c r="Y6">
        <v>1</v>
      </c>
      <c r="Z6">
        <v>1</v>
      </c>
      <c r="AA6">
        <v>1</v>
      </c>
      <c r="AB6">
        <v>1</v>
      </c>
      <c r="AC6">
        <v>0</v>
      </c>
      <c r="AD6">
        <v>0</v>
      </c>
      <c r="AE6">
        <v>1</v>
      </c>
      <c r="AF6">
        <v>0</v>
      </c>
      <c r="AG6">
        <v>1</v>
      </c>
      <c r="AH6">
        <v>1</v>
      </c>
    </row>
    <row r="7" spans="1:34" x14ac:dyDescent="0.3">
      <c r="A7" s="681">
        <f ca="1">IF(EDATE($A$4,36)&lt;=EDATE(DATE(LOOKUP(Comparison!$D$3,TimestepID,StartYear),1,1),(LOOKUP(Comparison!$B$6,TimestepID,Duration)-1)),EDATE(A6,12),"")</f>
        <v>47119</v>
      </c>
      <c r="B7" s="1">
        <v>1</v>
      </c>
      <c r="C7" s="1">
        <v>1</v>
      </c>
      <c r="D7" s="1">
        <v>0</v>
      </c>
      <c r="E7">
        <v>0</v>
      </c>
      <c r="F7">
        <v>0</v>
      </c>
      <c r="G7">
        <v>0</v>
      </c>
      <c r="H7">
        <v>0</v>
      </c>
      <c r="I7">
        <v>0</v>
      </c>
      <c r="J7">
        <v>0</v>
      </c>
      <c r="K7">
        <v>1</v>
      </c>
      <c r="L7">
        <v>1</v>
      </c>
      <c r="M7">
        <v>1</v>
      </c>
      <c r="N7">
        <v>1</v>
      </c>
      <c r="O7">
        <v>1</v>
      </c>
      <c r="P7">
        <v>1</v>
      </c>
      <c r="Q7">
        <v>0</v>
      </c>
      <c r="R7">
        <v>1</v>
      </c>
      <c r="S7">
        <v>1</v>
      </c>
      <c r="T7">
        <v>0</v>
      </c>
      <c r="U7">
        <v>1</v>
      </c>
      <c r="V7">
        <v>0</v>
      </c>
      <c r="W7">
        <v>0</v>
      </c>
      <c r="X7">
        <v>1</v>
      </c>
      <c r="Y7">
        <v>1</v>
      </c>
      <c r="Z7">
        <v>1</v>
      </c>
      <c r="AA7">
        <v>1</v>
      </c>
      <c r="AB7">
        <v>0</v>
      </c>
      <c r="AC7">
        <v>0</v>
      </c>
      <c r="AD7">
        <v>0</v>
      </c>
      <c r="AE7">
        <v>1</v>
      </c>
      <c r="AF7">
        <v>1</v>
      </c>
      <c r="AG7">
        <v>1</v>
      </c>
      <c r="AH7">
        <v>1</v>
      </c>
    </row>
    <row r="8" spans="1:34" x14ac:dyDescent="0.3">
      <c r="A8" s="681">
        <f ca="1">IF(EDATE($A$4,48)&lt;=EDATE(DATE(LOOKUP(Comparison!$D$3,TimestepID,StartYear),1,1),(LOOKUP(Comparison!$B$6,TimestepID,Duration)-1)),EDATE(A7,12),"")</f>
        <v>47484</v>
      </c>
      <c r="B8" s="1">
        <v>0</v>
      </c>
      <c r="C8" s="1">
        <v>1</v>
      </c>
      <c r="D8" s="1">
        <v>1</v>
      </c>
      <c r="E8">
        <v>0</v>
      </c>
      <c r="F8">
        <v>0</v>
      </c>
      <c r="G8">
        <v>0</v>
      </c>
      <c r="H8">
        <v>0</v>
      </c>
      <c r="I8">
        <v>0</v>
      </c>
      <c r="J8">
        <v>0</v>
      </c>
      <c r="K8">
        <v>1</v>
      </c>
      <c r="L8">
        <v>1</v>
      </c>
      <c r="M8">
        <v>1</v>
      </c>
      <c r="N8">
        <v>1</v>
      </c>
      <c r="O8">
        <v>1</v>
      </c>
      <c r="P8">
        <v>0</v>
      </c>
      <c r="Q8">
        <v>0</v>
      </c>
      <c r="R8">
        <v>0</v>
      </c>
      <c r="S8">
        <v>1</v>
      </c>
      <c r="T8">
        <v>0</v>
      </c>
      <c r="U8">
        <v>1</v>
      </c>
      <c r="V8">
        <v>0</v>
      </c>
      <c r="W8">
        <v>1</v>
      </c>
      <c r="X8">
        <v>1</v>
      </c>
      <c r="Y8">
        <v>1</v>
      </c>
      <c r="Z8">
        <v>1</v>
      </c>
      <c r="AA8">
        <v>0</v>
      </c>
      <c r="AB8">
        <v>0</v>
      </c>
      <c r="AC8">
        <v>0</v>
      </c>
      <c r="AD8">
        <v>0</v>
      </c>
      <c r="AE8">
        <v>1</v>
      </c>
      <c r="AF8">
        <v>0</v>
      </c>
      <c r="AG8">
        <v>1</v>
      </c>
      <c r="AH8">
        <v>0</v>
      </c>
    </row>
    <row r="9" spans="1:34" x14ac:dyDescent="0.3">
      <c r="A9" s="681">
        <f ca="1">IF(EDATE($A$4,48)&lt;=EDATE(DATE(LOOKUP(Comparison!$D$3,TimestepID,StartYear),1,1),(LOOKUP(Comparison!$B$6,TimestepID,Duration)-1)),EDATE(A8,12),"")</f>
        <v>47849</v>
      </c>
      <c r="B9" s="1">
        <v>0</v>
      </c>
      <c r="C9" s="1">
        <v>1</v>
      </c>
      <c r="D9" s="1">
        <v>1</v>
      </c>
      <c r="E9">
        <v>0</v>
      </c>
      <c r="F9">
        <v>0</v>
      </c>
      <c r="G9">
        <v>0</v>
      </c>
      <c r="H9">
        <v>0</v>
      </c>
      <c r="I9">
        <v>0</v>
      </c>
      <c r="J9">
        <v>0</v>
      </c>
      <c r="K9">
        <v>1</v>
      </c>
      <c r="L9">
        <v>1</v>
      </c>
      <c r="M9">
        <v>1</v>
      </c>
      <c r="N9">
        <v>1</v>
      </c>
      <c r="O9">
        <v>1</v>
      </c>
      <c r="P9">
        <v>1</v>
      </c>
      <c r="Q9">
        <v>1</v>
      </c>
      <c r="R9">
        <v>0</v>
      </c>
      <c r="S9">
        <v>1</v>
      </c>
      <c r="T9">
        <v>1</v>
      </c>
      <c r="U9">
        <v>1</v>
      </c>
      <c r="V9">
        <v>0</v>
      </c>
      <c r="W9">
        <v>1</v>
      </c>
      <c r="X9">
        <v>1</v>
      </c>
      <c r="Y9">
        <v>1</v>
      </c>
      <c r="Z9">
        <v>1</v>
      </c>
      <c r="AA9">
        <v>0</v>
      </c>
      <c r="AB9">
        <v>0</v>
      </c>
      <c r="AC9">
        <v>0</v>
      </c>
      <c r="AD9">
        <v>1</v>
      </c>
      <c r="AE9">
        <v>1</v>
      </c>
      <c r="AF9">
        <v>0</v>
      </c>
      <c r="AG9">
        <v>1</v>
      </c>
      <c r="AH9">
        <v>0</v>
      </c>
    </row>
    <row r="10" spans="1:34" x14ac:dyDescent="0.3">
      <c r="A10" s="681">
        <f ca="1">IF(EDATE($A$4,48)&lt;=EDATE(DATE(LOOKUP(Comparison!$D$3,TimestepID,StartYear),1,1),(LOOKUP(Comparison!$B$6,TimestepID,Duration)-1)),EDATE(A9,12),"")</f>
        <v>48214</v>
      </c>
      <c r="B10" s="1"/>
      <c r="C10" s="1"/>
      <c r="D10" s="1"/>
    </row>
    <row r="11" spans="1:34" x14ac:dyDescent="0.3">
      <c r="A11" s="681">
        <f ca="1">IF(EDATE($A$4,48)&lt;=EDATE(DATE(LOOKUP(Comparison!$D$3,TimestepID,StartYear),1,1),(LOOKUP(Comparison!$B$6,TimestepID,Duration)-1)),EDATE(A10,12),"")</f>
        <v>48580</v>
      </c>
      <c r="B11" s="1"/>
      <c r="C11" s="1"/>
      <c r="D11" s="1"/>
    </row>
    <row r="12" spans="1:34" x14ac:dyDescent="0.3">
      <c r="A12" s="681">
        <f ca="1">IF(EDATE($A$4,48)&lt;=EDATE(DATE(LOOKUP(Comparison!$D$3,TimestepID,StartYear),1,1),(LOOKUP(Comparison!$B$6,TimestepID,Duration)-1)),EDATE(A11,12),"")</f>
        <v>48945</v>
      </c>
      <c r="B12" s="1"/>
      <c r="C12" s="1"/>
      <c r="D12" s="1"/>
    </row>
    <row r="13" spans="1:34" x14ac:dyDescent="0.3">
      <c r="A13" s="52"/>
      <c r="B13" s="1"/>
      <c r="C13" s="1"/>
      <c r="D13" s="1"/>
    </row>
    <row r="14" spans="1:34" x14ac:dyDescent="0.3">
      <c r="A14" s="52"/>
      <c r="B14" s="1"/>
      <c r="C14" s="1"/>
      <c r="D14" s="1"/>
    </row>
    <row r="15" spans="1:34" x14ac:dyDescent="0.3">
      <c r="A15" s="52"/>
      <c r="B15" s="1"/>
      <c r="C15" s="1"/>
      <c r="D15" s="1"/>
    </row>
    <row r="16" spans="1:34" x14ac:dyDescent="0.3">
      <c r="A16" s="52"/>
      <c r="B16" s="1"/>
      <c r="C16" s="1"/>
      <c r="D16" s="1"/>
    </row>
    <row r="17" spans="1:4" x14ac:dyDescent="0.3">
      <c r="A17" s="52"/>
      <c r="B17" s="1"/>
      <c r="C17" s="1"/>
      <c r="D17" s="1"/>
    </row>
    <row r="18" spans="1:4" x14ac:dyDescent="0.3">
      <c r="A18" s="52"/>
      <c r="B18" s="1"/>
      <c r="C18" s="1"/>
      <c r="D18" s="1"/>
    </row>
    <row r="19" spans="1:4" x14ac:dyDescent="0.3">
      <c r="A19" s="52"/>
      <c r="B19" s="1"/>
      <c r="C19" s="1"/>
      <c r="D19" s="1"/>
    </row>
    <row r="20" spans="1:4" x14ac:dyDescent="0.3">
      <c r="A20" s="52"/>
      <c r="B20" s="1"/>
      <c r="C20" s="1"/>
      <c r="D20" s="1"/>
    </row>
    <row r="21" spans="1:4" x14ac:dyDescent="0.3">
      <c r="A21" s="52"/>
      <c r="B21" s="1"/>
      <c r="C21" s="1"/>
      <c r="D21" s="1"/>
    </row>
    <row r="22" spans="1:4" x14ac:dyDescent="0.3">
      <c r="A22" s="52"/>
      <c r="B22" s="1"/>
      <c r="C22" s="1"/>
      <c r="D22" s="1"/>
    </row>
    <row r="23" spans="1:4" x14ac:dyDescent="0.3">
      <c r="A23" s="52"/>
      <c r="B23" s="1"/>
      <c r="C23" s="1"/>
      <c r="D23" s="1"/>
    </row>
    <row r="24" spans="1:4" x14ac:dyDescent="0.3">
      <c r="A24" s="52"/>
      <c r="B24" s="1"/>
      <c r="C24" s="1"/>
      <c r="D24" s="1"/>
    </row>
    <row r="25" spans="1:4" x14ac:dyDescent="0.3">
      <c r="A25" s="52"/>
      <c r="B25" s="1"/>
      <c r="C25" s="1"/>
      <c r="D25" s="1"/>
    </row>
    <row r="26" spans="1:4" x14ac:dyDescent="0.3">
      <c r="A26" s="52"/>
      <c r="B26" s="1"/>
      <c r="C26" s="1"/>
      <c r="D26" s="1"/>
    </row>
    <row r="27" spans="1:4" x14ac:dyDescent="0.3">
      <c r="A27" s="52"/>
      <c r="B27" s="1"/>
      <c r="C27" s="1"/>
      <c r="D27" s="1"/>
    </row>
    <row r="28" spans="1:4" x14ac:dyDescent="0.3">
      <c r="A28" s="52"/>
      <c r="B28" s="1"/>
      <c r="C28" s="1"/>
      <c r="D28" s="1"/>
    </row>
    <row r="29" spans="1:4" x14ac:dyDescent="0.3">
      <c r="A29" s="52"/>
      <c r="B29" s="1"/>
      <c r="C29" s="1"/>
      <c r="D29" s="1"/>
    </row>
    <row r="30" spans="1:4" x14ac:dyDescent="0.3">
      <c r="A30" s="52"/>
      <c r="B30" s="1"/>
      <c r="C30" s="1"/>
      <c r="D30" s="1"/>
    </row>
    <row r="31" spans="1:4" x14ac:dyDescent="0.3">
      <c r="A31" s="52"/>
      <c r="B31" s="1"/>
      <c r="C31" s="1"/>
      <c r="D31" s="1"/>
    </row>
    <row r="32" spans="1:4" x14ac:dyDescent="0.3">
      <c r="A32" s="52"/>
      <c r="B32" s="1"/>
      <c r="C32" s="1"/>
      <c r="D32" s="1"/>
    </row>
    <row r="33" spans="1:4" x14ac:dyDescent="0.3">
      <c r="A33" s="52"/>
      <c r="B33" s="1"/>
      <c r="C33" s="1"/>
      <c r="D33" s="1"/>
    </row>
    <row r="34" spans="1:4" x14ac:dyDescent="0.3">
      <c r="A34" s="52"/>
      <c r="B34" s="1"/>
      <c r="C34" s="1"/>
      <c r="D34" s="1"/>
    </row>
    <row r="35" spans="1:4" x14ac:dyDescent="0.3">
      <c r="A35" s="52"/>
      <c r="B35" s="1"/>
      <c r="C35" s="1"/>
      <c r="D35" s="1"/>
    </row>
    <row r="36" spans="1:4" x14ac:dyDescent="0.3">
      <c r="A36" s="52"/>
      <c r="B36" s="1"/>
      <c r="C36" s="1"/>
      <c r="D36" s="1"/>
    </row>
    <row r="37" spans="1:4" x14ac:dyDescent="0.3">
      <c r="A37" s="52"/>
      <c r="B37" s="1"/>
      <c r="C37" s="1"/>
      <c r="D37" s="1"/>
    </row>
    <row r="38" spans="1:4" x14ac:dyDescent="0.3">
      <c r="A38" s="52"/>
      <c r="B38" s="1"/>
      <c r="C38" s="1"/>
      <c r="D38" s="1"/>
    </row>
    <row r="39" spans="1:4" x14ac:dyDescent="0.3">
      <c r="A39" s="52"/>
      <c r="B39" s="1"/>
      <c r="C39" s="1"/>
      <c r="D39" s="1"/>
    </row>
    <row r="40" spans="1:4" x14ac:dyDescent="0.3">
      <c r="A40" s="52"/>
      <c r="B40" s="1"/>
      <c r="C40" s="1"/>
      <c r="D40" s="1"/>
    </row>
    <row r="41" spans="1:4" x14ac:dyDescent="0.3">
      <c r="A41" s="52"/>
      <c r="B41" s="1"/>
      <c r="C41" s="1"/>
      <c r="D41" s="1"/>
    </row>
    <row r="42" spans="1:4" x14ac:dyDescent="0.3">
      <c r="A42" s="52"/>
      <c r="B42" s="1"/>
      <c r="C42" s="1"/>
      <c r="D42" s="1"/>
    </row>
    <row r="43" spans="1:4" x14ac:dyDescent="0.3">
      <c r="A43" s="52"/>
      <c r="B43" s="1"/>
      <c r="C43" s="1"/>
      <c r="D43" s="1"/>
    </row>
    <row r="44" spans="1:4" x14ac:dyDescent="0.3">
      <c r="A44" s="52"/>
      <c r="B44" s="1"/>
      <c r="C44" s="1"/>
      <c r="D44" s="1"/>
    </row>
    <row r="45" spans="1:4" x14ac:dyDescent="0.3">
      <c r="A45" s="52"/>
      <c r="B45" s="1"/>
      <c r="C45" s="1"/>
      <c r="D45" s="1"/>
    </row>
    <row r="46" spans="1:4" x14ac:dyDescent="0.3">
      <c r="A46" s="52"/>
      <c r="B46" s="1"/>
      <c r="C46" s="1"/>
      <c r="D46" s="1"/>
    </row>
    <row r="47" spans="1:4" x14ac:dyDescent="0.3">
      <c r="A47" s="52"/>
      <c r="B47" s="1"/>
      <c r="C47" s="1"/>
      <c r="D47" s="1"/>
    </row>
    <row r="48" spans="1:4" x14ac:dyDescent="0.3">
      <c r="A48" s="52"/>
      <c r="B48" s="1"/>
      <c r="C48" s="1"/>
      <c r="D48" s="1"/>
    </row>
    <row r="49" spans="1:4" x14ac:dyDescent="0.3">
      <c r="A49" s="52"/>
      <c r="B49" s="1"/>
      <c r="C49" s="1"/>
      <c r="D49" s="1"/>
    </row>
    <row r="50" spans="1:4" x14ac:dyDescent="0.3">
      <c r="A50" s="52"/>
      <c r="B50" s="1"/>
      <c r="C50" s="1"/>
      <c r="D50" s="1"/>
    </row>
    <row r="51" spans="1:4" x14ac:dyDescent="0.3">
      <c r="A51" s="52"/>
      <c r="B51" s="1"/>
      <c r="C51" s="1"/>
      <c r="D51" s="1"/>
    </row>
    <row r="52" spans="1:4" x14ac:dyDescent="0.3">
      <c r="A52" s="52"/>
      <c r="B52" s="1"/>
      <c r="C52" s="1"/>
      <c r="D52" s="1"/>
    </row>
    <row r="53" spans="1:4" x14ac:dyDescent="0.3">
      <c r="A53" s="52"/>
      <c r="B53" s="1"/>
      <c r="C53" s="1"/>
      <c r="D53" s="1"/>
    </row>
    <row r="54" spans="1:4" x14ac:dyDescent="0.3">
      <c r="A54" s="52"/>
      <c r="B54" s="1"/>
      <c r="C54" s="1"/>
      <c r="D54" s="1"/>
    </row>
    <row r="55" spans="1:4" x14ac:dyDescent="0.3">
      <c r="A55" s="52"/>
      <c r="B55" s="1"/>
      <c r="C55" s="1"/>
      <c r="D55" s="1"/>
    </row>
    <row r="56" spans="1:4" x14ac:dyDescent="0.3">
      <c r="A56" s="52"/>
      <c r="B56" s="1"/>
      <c r="C56" s="1"/>
      <c r="D56" s="1"/>
    </row>
    <row r="57" spans="1:4" x14ac:dyDescent="0.3">
      <c r="A57" s="52"/>
      <c r="B57" s="1"/>
      <c r="C57" s="1"/>
      <c r="D57" s="1"/>
    </row>
    <row r="58" spans="1:4" x14ac:dyDescent="0.3">
      <c r="A58" s="52"/>
      <c r="B58" s="1"/>
      <c r="C58" s="1"/>
      <c r="D58" s="1"/>
    </row>
    <row r="59" spans="1:4" x14ac:dyDescent="0.3">
      <c r="A59" s="52"/>
      <c r="B59" s="1"/>
      <c r="C59" s="1"/>
      <c r="D59" s="1"/>
    </row>
    <row r="60" spans="1:4" x14ac:dyDescent="0.3">
      <c r="A60" s="52"/>
      <c r="B60" s="1"/>
      <c r="C60" s="1"/>
      <c r="D60" s="1"/>
    </row>
    <row r="61" spans="1:4" x14ac:dyDescent="0.3">
      <c r="A61" s="52"/>
      <c r="B61" s="1"/>
      <c r="C61" s="1"/>
      <c r="D61" s="1"/>
    </row>
    <row r="62" spans="1:4" x14ac:dyDescent="0.3">
      <c r="A62" s="52"/>
      <c r="B62" s="1"/>
      <c r="C62" s="1"/>
      <c r="D62" s="1"/>
    </row>
    <row r="63" spans="1:4" x14ac:dyDescent="0.3">
      <c r="A63" s="52"/>
      <c r="B63" s="1"/>
      <c r="C63" s="1"/>
      <c r="D63" s="1"/>
    </row>
    <row r="64" spans="1:4" x14ac:dyDescent="0.3">
      <c r="A64" s="52"/>
      <c r="B64" s="1"/>
      <c r="C64" s="1"/>
      <c r="D64" s="1"/>
    </row>
    <row r="65" spans="1:4" x14ac:dyDescent="0.3">
      <c r="A65" s="52"/>
      <c r="B65" s="1"/>
      <c r="C65" s="1"/>
      <c r="D65" s="1"/>
    </row>
    <row r="66" spans="1:4" x14ac:dyDescent="0.3">
      <c r="A66" s="52"/>
      <c r="B66" s="1"/>
      <c r="C66" s="1"/>
      <c r="D66" s="1"/>
    </row>
    <row r="67" spans="1:4" x14ac:dyDescent="0.3">
      <c r="A67" s="52"/>
      <c r="B67" s="1"/>
      <c r="C67" s="1"/>
      <c r="D67" s="1"/>
    </row>
    <row r="68" spans="1:4" x14ac:dyDescent="0.3">
      <c r="A68" s="52">
        <f ca="1">Exceedance!U68</f>
        <v>48092</v>
      </c>
      <c r="B68" s="1"/>
      <c r="C68" s="1"/>
      <c r="D68" s="1"/>
    </row>
    <row r="69" spans="1:4" x14ac:dyDescent="0.3">
      <c r="A69" s="52" t="str">
        <f ca="1">Exceedance!U69</f>
        <v/>
      </c>
      <c r="B69" s="1"/>
      <c r="C69" s="1"/>
      <c r="D69" s="1"/>
    </row>
    <row r="70" spans="1:4" x14ac:dyDescent="0.3">
      <c r="A70" s="52" t="str">
        <f ca="1">Exceedance!U70</f>
        <v/>
      </c>
      <c r="B70" s="1"/>
      <c r="C70" s="1"/>
      <c r="D70" s="1"/>
    </row>
    <row r="71" spans="1:4" x14ac:dyDescent="0.3">
      <c r="A71" s="52" t="str">
        <f ca="1">Exceedance!U71</f>
        <v/>
      </c>
      <c r="B71" s="1"/>
      <c r="C71" s="1"/>
      <c r="D71" s="1"/>
    </row>
    <row r="72" spans="1:4" x14ac:dyDescent="0.3">
      <c r="A72" s="52" t="str">
        <f ca="1">Exceedance!U72</f>
        <v/>
      </c>
      <c r="B72" s="1"/>
      <c r="C72" s="1"/>
      <c r="D72" s="1"/>
    </row>
    <row r="73" spans="1:4" x14ac:dyDescent="0.3">
      <c r="A73" s="52" t="str">
        <f ca="1">Exceedance!U73</f>
        <v/>
      </c>
      <c r="B73" s="1"/>
      <c r="C73" s="1"/>
      <c r="D73" s="1"/>
    </row>
    <row r="74" spans="1:4" x14ac:dyDescent="0.3">
      <c r="A74" s="52" t="str">
        <f ca="1">Exceedance!U74</f>
        <v/>
      </c>
      <c r="B74" s="1"/>
      <c r="C74" s="1"/>
      <c r="D74" s="1"/>
    </row>
    <row r="75" spans="1:4" x14ac:dyDescent="0.3">
      <c r="A75" s="52" t="str">
        <f ca="1">Exceedance!U75</f>
        <v/>
      </c>
      <c r="B75" s="1"/>
      <c r="C75" s="1"/>
      <c r="D75" s="1"/>
    </row>
    <row r="76" spans="1:4" x14ac:dyDescent="0.3">
      <c r="A76" s="52" t="str">
        <f ca="1">Exceedance!U76</f>
        <v/>
      </c>
      <c r="B76" s="1"/>
      <c r="C76" s="1"/>
      <c r="D76" s="1"/>
    </row>
    <row r="77" spans="1:4" x14ac:dyDescent="0.3">
      <c r="A77" s="52" t="str">
        <f ca="1">Exceedance!U77</f>
        <v/>
      </c>
      <c r="B77" s="1"/>
      <c r="C77" s="1"/>
      <c r="D77" s="1"/>
    </row>
    <row r="78" spans="1:4" x14ac:dyDescent="0.3">
      <c r="A78" s="52" t="str">
        <f ca="1">Exceedance!U78</f>
        <v/>
      </c>
      <c r="B78" s="1"/>
      <c r="C78" s="1"/>
      <c r="D78" s="1"/>
    </row>
    <row r="79" spans="1:4" x14ac:dyDescent="0.3">
      <c r="A79" s="52" t="str">
        <f ca="1">Exceedance!U79</f>
        <v/>
      </c>
      <c r="B79" s="1"/>
      <c r="C79" s="1"/>
      <c r="D79" s="1"/>
    </row>
    <row r="80" spans="1:4" x14ac:dyDescent="0.3">
      <c r="A80" s="52" t="str">
        <f ca="1">Exceedance!U80</f>
        <v/>
      </c>
      <c r="B80" s="1"/>
      <c r="C80" s="1"/>
      <c r="D80" s="1"/>
    </row>
    <row r="81" spans="1:4" x14ac:dyDescent="0.3">
      <c r="A81" s="52" t="str">
        <f ca="1">Exceedance!U81</f>
        <v/>
      </c>
      <c r="B81" s="1"/>
      <c r="C81" s="1"/>
      <c r="D81" s="1"/>
    </row>
    <row r="82" spans="1:4" x14ac:dyDescent="0.3">
      <c r="A82" s="52" t="str">
        <f ca="1">Exceedance!U82</f>
        <v/>
      </c>
      <c r="B82" s="1"/>
      <c r="C82" s="1"/>
      <c r="D82" s="1"/>
    </row>
    <row r="83" spans="1:4" x14ac:dyDescent="0.3">
      <c r="A83" s="52" t="str">
        <f ca="1">Exceedance!U83</f>
        <v/>
      </c>
      <c r="B83" s="1"/>
      <c r="C83" s="1"/>
      <c r="D83" s="1"/>
    </row>
    <row r="84" spans="1:4" x14ac:dyDescent="0.3">
      <c r="A84" s="52" t="str">
        <f ca="1">Exceedance!U84</f>
        <v/>
      </c>
      <c r="B84" s="1"/>
      <c r="C84" s="1"/>
      <c r="D84" s="1"/>
    </row>
    <row r="85" spans="1:4" x14ac:dyDescent="0.3">
      <c r="A85" s="52" t="str">
        <f ca="1">Exceedance!U85</f>
        <v/>
      </c>
      <c r="B85" s="1"/>
      <c r="C85" s="1"/>
      <c r="D85" s="1"/>
    </row>
    <row r="86" spans="1:4" x14ac:dyDescent="0.3">
      <c r="A86" s="52" t="str">
        <f ca="1">Exceedance!U86</f>
        <v/>
      </c>
      <c r="B86" s="1"/>
      <c r="C86" s="1"/>
      <c r="D86" s="1"/>
    </row>
    <row r="87" spans="1:4" x14ac:dyDescent="0.3">
      <c r="A87" s="52" t="str">
        <f ca="1">Exceedance!U87</f>
        <v/>
      </c>
      <c r="B87" s="1"/>
      <c r="C87" s="1"/>
      <c r="D87" s="1"/>
    </row>
    <row r="88" spans="1:4" x14ac:dyDescent="0.3">
      <c r="A88" s="52" t="str">
        <f ca="1">Exceedance!U88</f>
        <v/>
      </c>
      <c r="B88" s="1"/>
      <c r="C88" s="1"/>
      <c r="D88" s="1"/>
    </row>
    <row r="89" spans="1:4" x14ac:dyDescent="0.3">
      <c r="A89" s="52" t="str">
        <f ca="1">Exceedance!U89</f>
        <v/>
      </c>
      <c r="B89" s="1"/>
      <c r="C89" s="1"/>
      <c r="D89" s="1"/>
    </row>
    <row r="90" spans="1:4" x14ac:dyDescent="0.3">
      <c r="A90" s="52" t="str">
        <f ca="1">Exceedance!U90</f>
        <v/>
      </c>
      <c r="B90" s="1"/>
      <c r="C90" s="1"/>
      <c r="D90" s="1"/>
    </row>
    <row r="91" spans="1:4" x14ac:dyDescent="0.3">
      <c r="A91" s="52" t="str">
        <f ca="1">Exceedance!U91</f>
        <v/>
      </c>
      <c r="B91" s="1"/>
      <c r="C91" s="1"/>
      <c r="D91" s="1"/>
    </row>
    <row r="92" spans="1:4" x14ac:dyDescent="0.3">
      <c r="A92" s="52" t="str">
        <f ca="1">Exceedance!U92</f>
        <v/>
      </c>
      <c r="B92" s="1"/>
      <c r="C92" s="1"/>
      <c r="D92" s="1"/>
    </row>
    <row r="93" spans="1:4" x14ac:dyDescent="0.3">
      <c r="A93" s="52" t="str">
        <f ca="1">Exceedance!U93</f>
        <v/>
      </c>
      <c r="B93" s="1"/>
      <c r="C93" s="1"/>
      <c r="D93" s="1"/>
    </row>
    <row r="94" spans="1:4" x14ac:dyDescent="0.3">
      <c r="A94" s="52" t="str">
        <f ca="1">Exceedance!U94</f>
        <v/>
      </c>
      <c r="B94" s="1"/>
      <c r="C94" s="1"/>
      <c r="D94" s="1"/>
    </row>
    <row r="95" spans="1:4" x14ac:dyDescent="0.3">
      <c r="A95" s="52" t="str">
        <f ca="1">Exceedance!U95</f>
        <v/>
      </c>
      <c r="B95" s="1"/>
      <c r="C95" s="1"/>
      <c r="D95" s="1"/>
    </row>
    <row r="96" spans="1:4" x14ac:dyDescent="0.3">
      <c r="A96" s="52" t="str">
        <f ca="1">Exceedance!U96</f>
        <v/>
      </c>
      <c r="B96" s="1"/>
      <c r="C96" s="1"/>
      <c r="D96" s="1"/>
    </row>
    <row r="97" spans="1:4" x14ac:dyDescent="0.3">
      <c r="A97" s="52" t="str">
        <f ca="1">Exceedance!U97</f>
        <v/>
      </c>
      <c r="B97" s="1"/>
      <c r="C97" s="1"/>
      <c r="D97" s="1"/>
    </row>
    <row r="98" spans="1:4" x14ac:dyDescent="0.3">
      <c r="A98" s="52" t="str">
        <f ca="1">Exceedance!U98</f>
        <v/>
      </c>
      <c r="B98" s="1"/>
      <c r="C98" s="1"/>
      <c r="D98" s="1"/>
    </row>
    <row r="99" spans="1:4" x14ac:dyDescent="0.3">
      <c r="A99" s="52" t="str">
        <f ca="1">Exceedance!U99</f>
        <v/>
      </c>
      <c r="B99" s="1"/>
      <c r="C99" s="1"/>
      <c r="D99" s="1"/>
    </row>
    <row r="100" spans="1:4" x14ac:dyDescent="0.3">
      <c r="A100" s="52"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E1:AE1"/>
  </mergeCells>
  <pageMargins left="0.7" right="0.7" top="0.75" bottom="0.75" header="0.3" footer="0.3"/>
  <pageSetup orientation="portrait" horizontalDpi="4294967295" verticalDpi="4294967295" r:id="rId1"/>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0B4625-DAD6-45A7-A7FB-88D3BECC5C10}">
  <sheetPr codeName="Sheet135">
    <tabColor theme="3" tint="0.79998168889431442"/>
  </sheetPr>
  <dimension ref="A1:AH175"/>
  <sheetViews>
    <sheetView workbookViewId="0">
      <selection activeCell="B4" sqref="B4:AQ175"/>
    </sheetView>
  </sheetViews>
  <sheetFormatPr defaultColWidth="9.44140625" defaultRowHeight="14.4" x14ac:dyDescent="0.3"/>
  <cols>
    <col min="1" max="1" width="14.44140625" style="78" bestFit="1" customWidth="1"/>
    <col min="2" max="3" width="9.44140625" style="185"/>
    <col min="4" max="4" width="9.44140625" style="185" customWidth="1"/>
  </cols>
  <sheetData>
    <row r="1" spans="1:34" s="78" customFormat="1" x14ac:dyDescent="0.3">
      <c r="A1" s="50"/>
      <c r="B1" s="78" t="s">
        <v>810</v>
      </c>
      <c r="E1" s="854" t="s">
        <v>810</v>
      </c>
      <c r="F1" s="854"/>
      <c r="G1" s="854"/>
      <c r="H1" s="854"/>
      <c r="I1" s="854"/>
      <c r="J1" s="854"/>
      <c r="K1" s="854"/>
      <c r="L1" s="854"/>
      <c r="M1" s="854"/>
      <c r="N1" s="854"/>
      <c r="O1" s="854"/>
      <c r="P1" s="854"/>
      <c r="Q1" s="854"/>
      <c r="R1" s="854"/>
      <c r="S1" s="854"/>
      <c r="T1" s="854"/>
      <c r="U1" s="854"/>
      <c r="V1" s="854"/>
      <c r="W1" s="854"/>
      <c r="X1" s="854"/>
      <c r="Y1" s="854"/>
      <c r="Z1" s="854"/>
      <c r="AA1" s="854"/>
      <c r="AB1" s="854"/>
      <c r="AC1" s="854"/>
      <c r="AD1" s="854"/>
      <c r="AE1" s="854"/>
    </row>
    <row r="2" spans="1:34" s="78" customFormat="1" x14ac:dyDescent="0.3">
      <c r="A2" s="50"/>
      <c r="B2" s="78" t="s">
        <v>288</v>
      </c>
      <c r="C2" s="78" t="s">
        <v>287</v>
      </c>
      <c r="D2" s="78" t="s">
        <v>289</v>
      </c>
      <c r="E2" s="78">
        <v>1991</v>
      </c>
      <c r="F2" s="78">
        <v>1992</v>
      </c>
      <c r="G2" s="78">
        <v>1993</v>
      </c>
      <c r="H2" s="78">
        <v>1994</v>
      </c>
      <c r="I2" s="78">
        <v>1995</v>
      </c>
      <c r="J2" s="78">
        <v>1996</v>
      </c>
      <c r="K2" s="78">
        <v>1997</v>
      </c>
      <c r="L2" s="78">
        <v>1998</v>
      </c>
      <c r="M2" s="78">
        <v>1999</v>
      </c>
      <c r="N2" s="78">
        <v>2000</v>
      </c>
      <c r="O2" s="78">
        <v>2001</v>
      </c>
      <c r="P2" s="78">
        <v>2002</v>
      </c>
      <c r="Q2" s="78">
        <v>2003</v>
      </c>
      <c r="R2" s="78">
        <v>2004</v>
      </c>
      <c r="S2" s="78">
        <v>2005</v>
      </c>
      <c r="T2" s="78">
        <v>2006</v>
      </c>
      <c r="U2" s="78">
        <v>2007</v>
      </c>
      <c r="V2" s="78">
        <v>2008</v>
      </c>
      <c r="W2" s="78">
        <v>2009</v>
      </c>
      <c r="X2" s="78">
        <v>2010</v>
      </c>
      <c r="Y2" s="78">
        <v>2011</v>
      </c>
      <c r="Z2" s="78">
        <v>2012</v>
      </c>
      <c r="AA2" s="78">
        <v>2013</v>
      </c>
      <c r="AB2" s="78">
        <v>2014</v>
      </c>
      <c r="AC2" s="78">
        <v>2015</v>
      </c>
      <c r="AD2" s="78">
        <v>2016</v>
      </c>
      <c r="AE2" s="78">
        <v>2017</v>
      </c>
      <c r="AF2" s="78">
        <v>2018</v>
      </c>
      <c r="AG2" s="78">
        <v>2019</v>
      </c>
      <c r="AH2" s="78">
        <v>2020</v>
      </c>
    </row>
    <row r="3" spans="1:34" s="53" customFormat="1" x14ac:dyDescent="0.3">
      <c r="A3" s="51"/>
      <c r="B3" s="53" t="s">
        <v>323</v>
      </c>
      <c r="C3" s="53" t="s">
        <v>324</v>
      </c>
      <c r="D3" s="53" t="s">
        <v>325</v>
      </c>
      <c r="E3" s="53" t="s">
        <v>326</v>
      </c>
      <c r="F3" s="53" t="s">
        <v>327</v>
      </c>
      <c r="G3" s="53" t="s">
        <v>328</v>
      </c>
      <c r="H3" s="53" t="s">
        <v>329</v>
      </c>
      <c r="I3" s="53" t="s">
        <v>330</v>
      </c>
      <c r="J3" s="53" t="s">
        <v>331</v>
      </c>
      <c r="K3" s="53" t="s">
        <v>332</v>
      </c>
      <c r="L3" s="53" t="s">
        <v>333</v>
      </c>
      <c r="M3" s="53" t="s">
        <v>334</v>
      </c>
      <c r="N3" s="53" t="s">
        <v>335</v>
      </c>
      <c r="O3" s="53" t="s">
        <v>336</v>
      </c>
      <c r="P3" s="53" t="s">
        <v>337</v>
      </c>
      <c r="Q3" s="53" t="s">
        <v>338</v>
      </c>
      <c r="R3" s="53" t="s">
        <v>339</v>
      </c>
      <c r="S3" s="53" t="s">
        <v>340</v>
      </c>
      <c r="T3" s="53" t="s">
        <v>341</v>
      </c>
      <c r="U3" s="53" t="s">
        <v>342</v>
      </c>
      <c r="V3" s="53" t="s">
        <v>343</v>
      </c>
      <c r="W3" s="53" t="s">
        <v>344</v>
      </c>
      <c r="X3" s="53" t="s">
        <v>345</v>
      </c>
      <c r="Y3" s="53" t="s">
        <v>346</v>
      </c>
      <c r="Z3" s="53" t="s">
        <v>347</v>
      </c>
      <c r="AA3" s="53" t="s">
        <v>348</v>
      </c>
      <c r="AB3" s="53" t="s">
        <v>349</v>
      </c>
      <c r="AC3" s="53" t="s">
        <v>350</v>
      </c>
      <c r="AD3" s="53" t="s">
        <v>351</v>
      </c>
      <c r="AE3" s="53" t="s">
        <v>352</v>
      </c>
      <c r="AF3" s="53" t="s">
        <v>353</v>
      </c>
      <c r="AG3" s="53" t="s">
        <v>354</v>
      </c>
      <c r="AH3" s="53" t="s">
        <v>355</v>
      </c>
    </row>
    <row r="4" spans="1:34" x14ac:dyDescent="0.3">
      <c r="A4" s="681">
        <f ca="1">DATE(LOOKUP(Comparison!$D$3,TimestepID,StartYear),1,1)</f>
        <v>46023</v>
      </c>
      <c r="B4" s="1">
        <v>0</v>
      </c>
      <c r="C4" s="1">
        <v>0</v>
      </c>
      <c r="D4" s="1">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row>
    <row r="5" spans="1:34" x14ac:dyDescent="0.3">
      <c r="A5" s="681">
        <f ca="1">IF(EDATE($A$4,12)&lt;=EDATE(DATE(LOOKUP(Comparison!$D$3,TimestepID,StartYear),1,1),(LOOKUP(Comparison!$B$6,TimestepID,Duration)-1)),EDATE(A4,12),"")</f>
        <v>46388</v>
      </c>
      <c r="B5" s="1">
        <v>0</v>
      </c>
      <c r="C5" s="1">
        <v>1</v>
      </c>
      <c r="D5" s="1">
        <v>1</v>
      </c>
      <c r="E5">
        <v>1</v>
      </c>
      <c r="F5">
        <v>0</v>
      </c>
      <c r="G5">
        <v>1</v>
      </c>
      <c r="H5">
        <v>0</v>
      </c>
      <c r="I5">
        <v>0</v>
      </c>
      <c r="J5">
        <v>0</v>
      </c>
      <c r="K5">
        <v>0</v>
      </c>
      <c r="L5">
        <v>1</v>
      </c>
      <c r="M5">
        <v>1</v>
      </c>
      <c r="N5">
        <v>1</v>
      </c>
      <c r="O5">
        <v>1</v>
      </c>
      <c r="P5">
        <v>1</v>
      </c>
      <c r="Q5">
        <v>1</v>
      </c>
      <c r="R5">
        <v>0</v>
      </c>
      <c r="S5">
        <v>1</v>
      </c>
      <c r="T5">
        <v>1</v>
      </c>
      <c r="U5">
        <v>1</v>
      </c>
      <c r="V5">
        <v>1</v>
      </c>
      <c r="W5">
        <v>1</v>
      </c>
      <c r="X5">
        <v>0</v>
      </c>
      <c r="Y5">
        <v>1</v>
      </c>
      <c r="Z5">
        <v>1</v>
      </c>
      <c r="AA5">
        <v>1</v>
      </c>
      <c r="AB5">
        <v>1</v>
      </c>
      <c r="AC5">
        <v>0</v>
      </c>
      <c r="AD5">
        <v>0</v>
      </c>
      <c r="AE5">
        <v>1</v>
      </c>
      <c r="AF5">
        <v>0</v>
      </c>
      <c r="AG5">
        <v>1</v>
      </c>
      <c r="AH5">
        <v>1</v>
      </c>
    </row>
    <row r="6" spans="1:34" x14ac:dyDescent="0.3">
      <c r="A6" s="681">
        <f ca="1">IF(EDATE($A$4,24)&lt;=EDATE(DATE(LOOKUP(Comparison!$D$3,TimestepID,StartYear),12,31),(LOOKUP(Comparison!$B$6,TimestepID,Duration)-1)),EDATE(A5,12),"")</f>
        <v>46753</v>
      </c>
      <c r="B6" s="1">
        <v>0</v>
      </c>
      <c r="C6" s="1">
        <v>1</v>
      </c>
      <c r="D6" s="1">
        <v>1</v>
      </c>
      <c r="E6">
        <v>1</v>
      </c>
      <c r="F6">
        <v>0</v>
      </c>
      <c r="G6">
        <v>1</v>
      </c>
      <c r="H6">
        <v>0</v>
      </c>
      <c r="I6">
        <v>1</v>
      </c>
      <c r="J6">
        <v>0</v>
      </c>
      <c r="K6">
        <v>1</v>
      </c>
      <c r="L6">
        <v>1</v>
      </c>
      <c r="M6">
        <v>1</v>
      </c>
      <c r="N6">
        <v>1</v>
      </c>
      <c r="O6">
        <v>1</v>
      </c>
      <c r="P6">
        <v>1</v>
      </c>
      <c r="Q6">
        <v>1</v>
      </c>
      <c r="R6">
        <v>0</v>
      </c>
      <c r="S6">
        <v>1</v>
      </c>
      <c r="T6">
        <v>1</v>
      </c>
      <c r="U6">
        <v>1</v>
      </c>
      <c r="V6">
        <v>1</v>
      </c>
      <c r="W6">
        <v>1</v>
      </c>
      <c r="X6">
        <v>0</v>
      </c>
      <c r="Y6">
        <v>1</v>
      </c>
      <c r="Z6">
        <v>1</v>
      </c>
      <c r="AA6">
        <v>1</v>
      </c>
      <c r="AB6">
        <v>1</v>
      </c>
      <c r="AC6">
        <v>0</v>
      </c>
      <c r="AD6">
        <v>1</v>
      </c>
      <c r="AE6">
        <v>1</v>
      </c>
      <c r="AF6">
        <v>1</v>
      </c>
      <c r="AG6">
        <v>1</v>
      </c>
      <c r="AH6">
        <v>1</v>
      </c>
    </row>
    <row r="7" spans="1:34" x14ac:dyDescent="0.3">
      <c r="A7" s="681">
        <f ca="1">IF(EDATE($A$4,36)&lt;=EDATE(DATE(LOOKUP(Comparison!$D$3,TimestepID,StartYear),1,1),(LOOKUP(Comparison!$B$6,TimestepID,Duration)-1)),EDATE(A6,12),"")</f>
        <v>47119</v>
      </c>
      <c r="B7" s="1">
        <v>1</v>
      </c>
      <c r="C7" s="1">
        <v>1</v>
      </c>
      <c r="D7" s="1">
        <v>1</v>
      </c>
      <c r="E7">
        <v>0</v>
      </c>
      <c r="F7">
        <v>0</v>
      </c>
      <c r="G7">
        <v>0</v>
      </c>
      <c r="H7">
        <v>0</v>
      </c>
      <c r="I7">
        <v>0</v>
      </c>
      <c r="J7">
        <v>0</v>
      </c>
      <c r="K7">
        <v>1</v>
      </c>
      <c r="L7">
        <v>1</v>
      </c>
      <c r="M7">
        <v>1</v>
      </c>
      <c r="N7">
        <v>1</v>
      </c>
      <c r="O7">
        <v>1</v>
      </c>
      <c r="P7">
        <v>1</v>
      </c>
      <c r="Q7">
        <v>0</v>
      </c>
      <c r="R7">
        <v>1</v>
      </c>
      <c r="S7">
        <v>1</v>
      </c>
      <c r="T7">
        <v>0</v>
      </c>
      <c r="U7">
        <v>1</v>
      </c>
      <c r="V7">
        <v>1</v>
      </c>
      <c r="W7">
        <v>0</v>
      </c>
      <c r="X7">
        <v>1</v>
      </c>
      <c r="Y7">
        <v>1</v>
      </c>
      <c r="Z7">
        <v>1</v>
      </c>
      <c r="AA7">
        <v>1</v>
      </c>
      <c r="AB7">
        <v>0</v>
      </c>
      <c r="AC7">
        <v>0</v>
      </c>
      <c r="AD7">
        <v>0</v>
      </c>
      <c r="AE7">
        <v>1</v>
      </c>
      <c r="AF7">
        <v>1</v>
      </c>
      <c r="AG7">
        <v>1</v>
      </c>
      <c r="AH7">
        <v>1</v>
      </c>
    </row>
    <row r="8" spans="1:34" x14ac:dyDescent="0.3">
      <c r="A8" s="681">
        <f ca="1">IF(EDATE($A$4,48)&lt;=EDATE(DATE(LOOKUP(Comparison!$D$3,TimestepID,StartYear),1,1),(LOOKUP(Comparison!$B$6,TimestepID,Duration)-1)),EDATE(A7,12),"")</f>
        <v>47484</v>
      </c>
      <c r="B8" s="1">
        <v>1</v>
      </c>
      <c r="C8" s="1">
        <v>1</v>
      </c>
      <c r="D8" s="1">
        <v>1</v>
      </c>
      <c r="E8">
        <v>0</v>
      </c>
      <c r="F8">
        <v>0</v>
      </c>
      <c r="G8">
        <v>0</v>
      </c>
      <c r="H8">
        <v>0</v>
      </c>
      <c r="I8">
        <v>0</v>
      </c>
      <c r="J8">
        <v>0</v>
      </c>
      <c r="K8">
        <v>1</v>
      </c>
      <c r="L8">
        <v>1</v>
      </c>
      <c r="M8">
        <v>1</v>
      </c>
      <c r="N8">
        <v>1</v>
      </c>
      <c r="O8">
        <v>1</v>
      </c>
      <c r="P8">
        <v>0</v>
      </c>
      <c r="Q8">
        <v>0</v>
      </c>
      <c r="R8">
        <v>1</v>
      </c>
      <c r="S8">
        <v>1</v>
      </c>
      <c r="T8">
        <v>0</v>
      </c>
      <c r="U8">
        <v>1</v>
      </c>
      <c r="V8">
        <v>0</v>
      </c>
      <c r="W8">
        <v>1</v>
      </c>
      <c r="X8">
        <v>1</v>
      </c>
      <c r="Y8">
        <v>1</v>
      </c>
      <c r="Z8">
        <v>1</v>
      </c>
      <c r="AA8">
        <v>0</v>
      </c>
      <c r="AB8">
        <v>0</v>
      </c>
      <c r="AC8">
        <v>1</v>
      </c>
      <c r="AD8">
        <v>0</v>
      </c>
      <c r="AE8">
        <v>1</v>
      </c>
      <c r="AF8">
        <v>1</v>
      </c>
      <c r="AG8">
        <v>1</v>
      </c>
      <c r="AH8">
        <v>0</v>
      </c>
    </row>
    <row r="9" spans="1:34" x14ac:dyDescent="0.3">
      <c r="A9" s="681">
        <f ca="1">IF(EDATE($A$4,48)&lt;=EDATE(DATE(LOOKUP(Comparison!$D$3,TimestepID,StartYear),1,1),(LOOKUP(Comparison!$B$6,TimestepID,Duration)-1)),EDATE(A8,12),"")</f>
        <v>47849</v>
      </c>
      <c r="B9" s="1">
        <v>0</v>
      </c>
      <c r="C9" s="1">
        <v>1</v>
      </c>
      <c r="D9" s="1">
        <v>1</v>
      </c>
      <c r="E9">
        <v>0</v>
      </c>
      <c r="F9">
        <v>0</v>
      </c>
      <c r="G9">
        <v>0</v>
      </c>
      <c r="H9">
        <v>0</v>
      </c>
      <c r="I9">
        <v>0</v>
      </c>
      <c r="J9">
        <v>0</v>
      </c>
      <c r="K9">
        <v>1</v>
      </c>
      <c r="L9">
        <v>1</v>
      </c>
      <c r="M9">
        <v>1</v>
      </c>
      <c r="N9">
        <v>1</v>
      </c>
      <c r="O9">
        <v>1</v>
      </c>
      <c r="P9">
        <v>1</v>
      </c>
      <c r="Q9">
        <v>1</v>
      </c>
      <c r="R9">
        <v>1</v>
      </c>
      <c r="S9">
        <v>1</v>
      </c>
      <c r="T9">
        <v>1</v>
      </c>
      <c r="U9">
        <v>1</v>
      </c>
      <c r="V9">
        <v>0</v>
      </c>
      <c r="W9">
        <v>1</v>
      </c>
      <c r="X9">
        <v>1</v>
      </c>
      <c r="Y9">
        <v>1</v>
      </c>
      <c r="Z9">
        <v>1</v>
      </c>
      <c r="AA9">
        <v>1</v>
      </c>
      <c r="AB9">
        <v>0</v>
      </c>
      <c r="AC9">
        <v>1</v>
      </c>
      <c r="AD9">
        <v>1</v>
      </c>
      <c r="AE9">
        <v>1</v>
      </c>
      <c r="AF9">
        <v>0</v>
      </c>
      <c r="AG9">
        <v>1</v>
      </c>
      <c r="AH9">
        <v>1</v>
      </c>
    </row>
    <row r="10" spans="1:34" x14ac:dyDescent="0.3">
      <c r="A10" s="681">
        <f ca="1">IF(EDATE($A$4,48)&lt;=EDATE(DATE(LOOKUP(Comparison!$D$3,TimestepID,StartYear),1,1),(LOOKUP(Comparison!$B$6,TimestepID,Duration)-1)),EDATE(A9,12),"")</f>
        <v>48214</v>
      </c>
      <c r="B10" s="1"/>
      <c r="C10" s="1"/>
      <c r="D10" s="1"/>
    </row>
    <row r="11" spans="1:34" x14ac:dyDescent="0.3">
      <c r="A11" s="681">
        <f ca="1">IF(EDATE($A$4,48)&lt;=EDATE(DATE(LOOKUP(Comparison!$D$3,TimestepID,StartYear),1,1),(LOOKUP(Comparison!$B$6,TimestepID,Duration)-1)),EDATE(A10,12),"")</f>
        <v>48580</v>
      </c>
      <c r="B11" s="1"/>
      <c r="C11" s="1"/>
      <c r="D11" s="1"/>
    </row>
    <row r="12" spans="1:34" x14ac:dyDescent="0.3">
      <c r="A12" s="681">
        <f ca="1">IF(EDATE($A$4,48)&lt;=EDATE(DATE(LOOKUP(Comparison!$D$3,TimestepID,StartYear),1,1),(LOOKUP(Comparison!$B$6,TimestepID,Duration)-1)),EDATE(A11,12),"")</f>
        <v>48945</v>
      </c>
      <c r="B12" s="1"/>
      <c r="C12" s="1"/>
      <c r="D12" s="1"/>
    </row>
    <row r="13" spans="1:34" x14ac:dyDescent="0.3">
      <c r="A13" s="52"/>
      <c r="B13" s="1"/>
      <c r="C13" s="1"/>
      <c r="D13" s="1"/>
    </row>
    <row r="14" spans="1:34" x14ac:dyDescent="0.3">
      <c r="A14" s="52"/>
      <c r="B14" s="1"/>
      <c r="C14" s="1"/>
      <c r="D14" s="1"/>
    </row>
    <row r="15" spans="1:34" x14ac:dyDescent="0.3">
      <c r="A15" s="52"/>
      <c r="B15" s="1"/>
      <c r="C15" s="1"/>
      <c r="D15" s="1"/>
    </row>
    <row r="16" spans="1:34" x14ac:dyDescent="0.3">
      <c r="A16" s="52"/>
      <c r="B16" s="1"/>
      <c r="C16" s="1"/>
      <c r="D16" s="1"/>
    </row>
    <row r="17" spans="1:4" x14ac:dyDescent="0.3">
      <c r="A17" s="52"/>
      <c r="B17" s="1"/>
      <c r="C17" s="1"/>
      <c r="D17" s="1"/>
    </row>
    <row r="18" spans="1:4" x14ac:dyDescent="0.3">
      <c r="A18" s="52"/>
      <c r="B18" s="1"/>
      <c r="C18" s="1"/>
      <c r="D18" s="1"/>
    </row>
    <row r="19" spans="1:4" x14ac:dyDescent="0.3">
      <c r="A19" s="52"/>
      <c r="B19" s="1"/>
      <c r="C19" s="1"/>
      <c r="D19" s="1"/>
    </row>
    <row r="20" spans="1:4" x14ac:dyDescent="0.3">
      <c r="A20" s="52"/>
      <c r="B20" s="1"/>
      <c r="C20" s="1"/>
      <c r="D20" s="1"/>
    </row>
    <row r="21" spans="1:4" x14ac:dyDescent="0.3">
      <c r="A21" s="52"/>
      <c r="B21" s="1"/>
      <c r="C21" s="1"/>
      <c r="D21" s="1"/>
    </row>
    <row r="22" spans="1:4" x14ac:dyDescent="0.3">
      <c r="A22" s="52"/>
      <c r="B22" s="1"/>
      <c r="C22" s="1"/>
      <c r="D22" s="1"/>
    </row>
    <row r="23" spans="1:4" x14ac:dyDescent="0.3">
      <c r="A23" s="52"/>
      <c r="B23" s="1"/>
      <c r="C23" s="1"/>
      <c r="D23" s="1"/>
    </row>
    <row r="24" spans="1:4" x14ac:dyDescent="0.3">
      <c r="A24" s="52"/>
      <c r="B24" s="1"/>
      <c r="C24" s="1"/>
      <c r="D24" s="1"/>
    </row>
    <row r="25" spans="1:4" x14ac:dyDescent="0.3">
      <c r="A25" s="52"/>
      <c r="B25" s="1"/>
      <c r="C25" s="1"/>
      <c r="D25" s="1"/>
    </row>
    <row r="26" spans="1:4" x14ac:dyDescent="0.3">
      <c r="A26" s="52"/>
      <c r="B26" s="1"/>
      <c r="C26" s="1"/>
      <c r="D26" s="1"/>
    </row>
    <row r="27" spans="1:4" x14ac:dyDescent="0.3">
      <c r="A27" s="52"/>
      <c r="B27" s="1"/>
      <c r="C27" s="1"/>
      <c r="D27" s="1"/>
    </row>
    <row r="28" spans="1:4" x14ac:dyDescent="0.3">
      <c r="A28" s="52"/>
      <c r="B28" s="1"/>
      <c r="C28" s="1"/>
      <c r="D28" s="1"/>
    </row>
    <row r="29" spans="1:4" x14ac:dyDescent="0.3">
      <c r="A29" s="52"/>
      <c r="B29" s="1"/>
      <c r="C29" s="1"/>
      <c r="D29" s="1"/>
    </row>
    <row r="30" spans="1:4" x14ac:dyDescent="0.3">
      <c r="A30" s="52"/>
      <c r="B30" s="1"/>
      <c r="C30" s="1"/>
      <c r="D30" s="1"/>
    </row>
    <row r="31" spans="1:4" x14ac:dyDescent="0.3">
      <c r="A31" s="52"/>
      <c r="B31" s="1"/>
      <c r="C31" s="1"/>
      <c r="D31" s="1"/>
    </row>
    <row r="32" spans="1:4" x14ac:dyDescent="0.3">
      <c r="A32" s="52"/>
      <c r="B32" s="1"/>
      <c r="C32" s="1"/>
      <c r="D32" s="1"/>
    </row>
    <row r="33" spans="1:4" x14ac:dyDescent="0.3">
      <c r="A33" s="52"/>
      <c r="B33" s="1"/>
      <c r="C33" s="1"/>
      <c r="D33" s="1"/>
    </row>
    <row r="34" spans="1:4" x14ac:dyDescent="0.3">
      <c r="A34" s="52"/>
      <c r="B34" s="1"/>
      <c r="C34" s="1"/>
      <c r="D34" s="1"/>
    </row>
    <row r="35" spans="1:4" x14ac:dyDescent="0.3">
      <c r="A35" s="52"/>
      <c r="B35" s="1"/>
      <c r="C35" s="1"/>
      <c r="D35" s="1"/>
    </row>
    <row r="36" spans="1:4" x14ac:dyDescent="0.3">
      <c r="A36" s="52"/>
      <c r="B36" s="1"/>
      <c r="C36" s="1"/>
      <c r="D36" s="1"/>
    </row>
    <row r="37" spans="1:4" x14ac:dyDescent="0.3">
      <c r="A37" s="52"/>
      <c r="B37" s="1"/>
      <c r="C37" s="1"/>
      <c r="D37" s="1"/>
    </row>
    <row r="38" spans="1:4" x14ac:dyDescent="0.3">
      <c r="A38" s="52"/>
      <c r="B38" s="1"/>
      <c r="C38" s="1"/>
      <c r="D38" s="1"/>
    </row>
    <row r="39" spans="1:4" x14ac:dyDescent="0.3">
      <c r="A39" s="52"/>
      <c r="B39" s="1"/>
      <c r="C39" s="1"/>
      <c r="D39" s="1"/>
    </row>
    <row r="40" spans="1:4" x14ac:dyDescent="0.3">
      <c r="A40" s="52"/>
      <c r="B40" s="1"/>
      <c r="C40" s="1"/>
      <c r="D40" s="1"/>
    </row>
    <row r="41" spans="1:4" x14ac:dyDescent="0.3">
      <c r="A41" s="52"/>
      <c r="B41" s="1"/>
      <c r="C41" s="1"/>
      <c r="D41" s="1"/>
    </row>
    <row r="42" spans="1:4" x14ac:dyDescent="0.3">
      <c r="A42" s="52"/>
      <c r="B42" s="1"/>
      <c r="C42" s="1"/>
      <c r="D42" s="1"/>
    </row>
    <row r="43" spans="1:4" x14ac:dyDescent="0.3">
      <c r="A43" s="52"/>
      <c r="B43" s="1"/>
      <c r="C43" s="1"/>
      <c r="D43" s="1"/>
    </row>
    <row r="44" spans="1:4" x14ac:dyDescent="0.3">
      <c r="A44" s="52"/>
      <c r="B44" s="1"/>
      <c r="C44" s="1"/>
      <c r="D44" s="1"/>
    </row>
    <row r="45" spans="1:4" x14ac:dyDescent="0.3">
      <c r="A45" s="52"/>
      <c r="B45" s="1"/>
      <c r="C45" s="1"/>
      <c r="D45" s="1"/>
    </row>
    <row r="46" spans="1:4" x14ac:dyDescent="0.3">
      <c r="A46" s="52"/>
      <c r="B46" s="1"/>
      <c r="C46" s="1"/>
      <c r="D46" s="1"/>
    </row>
    <row r="47" spans="1:4" x14ac:dyDescent="0.3">
      <c r="A47" s="52"/>
      <c r="B47" s="1"/>
      <c r="C47" s="1"/>
      <c r="D47" s="1"/>
    </row>
    <row r="48" spans="1:4" x14ac:dyDescent="0.3">
      <c r="A48" s="52"/>
      <c r="B48" s="1"/>
      <c r="C48" s="1"/>
      <c r="D48" s="1"/>
    </row>
    <row r="49" spans="1:4" x14ac:dyDescent="0.3">
      <c r="A49" s="52"/>
      <c r="B49" s="1"/>
      <c r="C49" s="1"/>
      <c r="D49" s="1"/>
    </row>
    <row r="50" spans="1:4" x14ac:dyDescent="0.3">
      <c r="A50" s="52"/>
      <c r="B50" s="1"/>
      <c r="C50" s="1"/>
      <c r="D50" s="1"/>
    </row>
    <row r="51" spans="1:4" x14ac:dyDescent="0.3">
      <c r="A51" s="52"/>
      <c r="B51" s="1"/>
      <c r="C51" s="1"/>
      <c r="D51" s="1"/>
    </row>
    <row r="52" spans="1:4" x14ac:dyDescent="0.3">
      <c r="A52" s="52"/>
      <c r="B52" s="1"/>
      <c r="C52" s="1"/>
      <c r="D52" s="1"/>
    </row>
    <row r="53" spans="1:4" x14ac:dyDescent="0.3">
      <c r="A53" s="52"/>
      <c r="B53" s="1"/>
      <c r="C53" s="1"/>
      <c r="D53" s="1"/>
    </row>
    <row r="54" spans="1:4" x14ac:dyDescent="0.3">
      <c r="A54" s="52"/>
      <c r="B54" s="1"/>
      <c r="C54" s="1"/>
      <c r="D54" s="1"/>
    </row>
    <row r="55" spans="1:4" x14ac:dyDescent="0.3">
      <c r="A55" s="52"/>
      <c r="B55" s="1"/>
      <c r="C55" s="1"/>
      <c r="D55" s="1"/>
    </row>
    <row r="56" spans="1:4" x14ac:dyDescent="0.3">
      <c r="A56" s="52"/>
      <c r="B56" s="1"/>
      <c r="C56" s="1"/>
      <c r="D56" s="1"/>
    </row>
    <row r="57" spans="1:4" x14ac:dyDescent="0.3">
      <c r="A57" s="52"/>
      <c r="B57" s="1"/>
      <c r="C57" s="1"/>
      <c r="D57" s="1"/>
    </row>
    <row r="58" spans="1:4" x14ac:dyDescent="0.3">
      <c r="A58" s="52"/>
      <c r="B58" s="1"/>
      <c r="C58" s="1"/>
      <c r="D58" s="1"/>
    </row>
    <row r="59" spans="1:4" x14ac:dyDescent="0.3">
      <c r="A59" s="52"/>
      <c r="B59" s="1"/>
      <c r="C59" s="1"/>
      <c r="D59" s="1"/>
    </row>
    <row r="60" spans="1:4" x14ac:dyDescent="0.3">
      <c r="A60" s="52"/>
      <c r="B60" s="1"/>
      <c r="C60" s="1"/>
      <c r="D60" s="1"/>
    </row>
    <row r="61" spans="1:4" x14ac:dyDescent="0.3">
      <c r="A61" s="52"/>
      <c r="B61" s="1"/>
      <c r="C61" s="1"/>
      <c r="D61" s="1"/>
    </row>
    <row r="62" spans="1:4" x14ac:dyDescent="0.3">
      <c r="A62" s="52"/>
      <c r="B62" s="1"/>
      <c r="C62" s="1"/>
      <c r="D62" s="1"/>
    </row>
    <row r="63" spans="1:4" x14ac:dyDescent="0.3">
      <c r="A63" s="52"/>
      <c r="B63" s="1"/>
      <c r="C63" s="1"/>
      <c r="D63" s="1"/>
    </row>
    <row r="64" spans="1:4" x14ac:dyDescent="0.3">
      <c r="A64" s="52"/>
      <c r="B64" s="1"/>
      <c r="C64" s="1"/>
      <c r="D64" s="1"/>
    </row>
    <row r="65" spans="1:4" x14ac:dyDescent="0.3">
      <c r="A65" s="52"/>
      <c r="B65" s="1"/>
      <c r="C65" s="1"/>
      <c r="D65" s="1"/>
    </row>
    <row r="66" spans="1:4" x14ac:dyDescent="0.3">
      <c r="A66" s="52"/>
      <c r="B66" s="1"/>
      <c r="C66" s="1"/>
      <c r="D66" s="1"/>
    </row>
    <row r="67" spans="1:4" x14ac:dyDescent="0.3">
      <c r="A67" s="52"/>
      <c r="B67" s="1"/>
      <c r="C67" s="1"/>
      <c r="D67" s="1"/>
    </row>
    <row r="68" spans="1:4" x14ac:dyDescent="0.3">
      <c r="A68" s="52">
        <f ca="1">Exceedance!U68</f>
        <v>48092</v>
      </c>
      <c r="B68" s="1"/>
      <c r="C68" s="1"/>
      <c r="D68" s="1"/>
    </row>
    <row r="69" spans="1:4" x14ac:dyDescent="0.3">
      <c r="A69" s="52" t="str">
        <f ca="1">Exceedance!U69</f>
        <v/>
      </c>
      <c r="B69" s="1"/>
      <c r="C69" s="1"/>
      <c r="D69" s="1"/>
    </row>
    <row r="70" spans="1:4" x14ac:dyDescent="0.3">
      <c r="A70" s="52" t="str">
        <f ca="1">Exceedance!U70</f>
        <v/>
      </c>
      <c r="B70" s="1"/>
      <c r="C70" s="1"/>
      <c r="D70" s="1"/>
    </row>
    <row r="71" spans="1:4" x14ac:dyDescent="0.3">
      <c r="A71" s="52" t="str">
        <f ca="1">Exceedance!U71</f>
        <v/>
      </c>
      <c r="B71" s="1"/>
      <c r="C71" s="1"/>
      <c r="D71" s="1"/>
    </row>
    <row r="72" spans="1:4" x14ac:dyDescent="0.3">
      <c r="A72" s="52" t="str">
        <f ca="1">Exceedance!U72</f>
        <v/>
      </c>
      <c r="B72" s="1"/>
      <c r="C72" s="1"/>
      <c r="D72" s="1"/>
    </row>
    <row r="73" spans="1:4" x14ac:dyDescent="0.3">
      <c r="A73" s="52" t="str">
        <f ca="1">Exceedance!U73</f>
        <v/>
      </c>
      <c r="B73" s="1"/>
      <c r="C73" s="1"/>
      <c r="D73" s="1"/>
    </row>
    <row r="74" spans="1:4" x14ac:dyDescent="0.3">
      <c r="A74" s="52" t="str">
        <f ca="1">Exceedance!U74</f>
        <v/>
      </c>
      <c r="B74" s="1"/>
      <c r="C74" s="1"/>
      <c r="D74" s="1"/>
    </row>
    <row r="75" spans="1:4" x14ac:dyDescent="0.3">
      <c r="A75" s="52" t="str">
        <f ca="1">Exceedance!U75</f>
        <v/>
      </c>
      <c r="B75" s="1"/>
      <c r="C75" s="1"/>
      <c r="D75" s="1"/>
    </row>
    <row r="76" spans="1:4" x14ac:dyDescent="0.3">
      <c r="A76" s="52" t="str">
        <f ca="1">Exceedance!U76</f>
        <v/>
      </c>
      <c r="B76" s="1"/>
      <c r="C76" s="1"/>
      <c r="D76" s="1"/>
    </row>
    <row r="77" spans="1:4" x14ac:dyDescent="0.3">
      <c r="A77" s="52" t="str">
        <f ca="1">Exceedance!U77</f>
        <v/>
      </c>
      <c r="B77" s="1"/>
      <c r="C77" s="1"/>
      <c r="D77" s="1"/>
    </row>
    <row r="78" spans="1:4" x14ac:dyDescent="0.3">
      <c r="A78" s="52" t="str">
        <f ca="1">Exceedance!U78</f>
        <v/>
      </c>
      <c r="B78" s="1"/>
      <c r="C78" s="1"/>
      <c r="D78" s="1"/>
    </row>
    <row r="79" spans="1:4" x14ac:dyDescent="0.3">
      <c r="A79" s="52" t="str">
        <f ca="1">Exceedance!U79</f>
        <v/>
      </c>
      <c r="B79" s="1"/>
      <c r="C79" s="1"/>
      <c r="D79" s="1"/>
    </row>
    <row r="80" spans="1:4" x14ac:dyDescent="0.3">
      <c r="A80" s="52" t="str">
        <f ca="1">Exceedance!U80</f>
        <v/>
      </c>
      <c r="B80" s="1"/>
      <c r="C80" s="1"/>
      <c r="D80" s="1"/>
    </row>
    <row r="81" spans="1:4" x14ac:dyDescent="0.3">
      <c r="A81" s="52" t="str">
        <f ca="1">Exceedance!U81</f>
        <v/>
      </c>
      <c r="B81" s="1"/>
      <c r="C81" s="1"/>
      <c r="D81" s="1"/>
    </row>
    <row r="82" spans="1:4" x14ac:dyDescent="0.3">
      <c r="A82" s="52" t="str">
        <f ca="1">Exceedance!U82</f>
        <v/>
      </c>
      <c r="B82" s="1"/>
      <c r="C82" s="1"/>
      <c r="D82" s="1"/>
    </row>
    <row r="83" spans="1:4" x14ac:dyDescent="0.3">
      <c r="A83" s="52" t="str">
        <f ca="1">Exceedance!U83</f>
        <v/>
      </c>
      <c r="B83" s="1"/>
      <c r="C83" s="1"/>
      <c r="D83" s="1"/>
    </row>
    <row r="84" spans="1:4" x14ac:dyDescent="0.3">
      <c r="A84" s="52" t="str">
        <f ca="1">Exceedance!U84</f>
        <v/>
      </c>
      <c r="B84" s="1"/>
      <c r="C84" s="1"/>
      <c r="D84" s="1"/>
    </row>
    <row r="85" spans="1:4" x14ac:dyDescent="0.3">
      <c r="A85" s="52" t="str">
        <f ca="1">Exceedance!U85</f>
        <v/>
      </c>
      <c r="B85" s="1"/>
      <c r="C85" s="1"/>
      <c r="D85" s="1"/>
    </row>
    <row r="86" spans="1:4" x14ac:dyDescent="0.3">
      <c r="A86" s="52" t="str">
        <f ca="1">Exceedance!U86</f>
        <v/>
      </c>
      <c r="B86" s="1"/>
      <c r="C86" s="1"/>
      <c r="D86" s="1"/>
    </row>
    <row r="87" spans="1:4" x14ac:dyDescent="0.3">
      <c r="A87" s="52" t="str">
        <f ca="1">Exceedance!U87</f>
        <v/>
      </c>
      <c r="B87" s="1"/>
      <c r="C87" s="1"/>
      <c r="D87" s="1"/>
    </row>
    <row r="88" spans="1:4" x14ac:dyDescent="0.3">
      <c r="A88" s="52" t="str">
        <f ca="1">Exceedance!U88</f>
        <v/>
      </c>
      <c r="B88" s="1"/>
      <c r="C88" s="1"/>
      <c r="D88" s="1"/>
    </row>
    <row r="89" spans="1:4" x14ac:dyDescent="0.3">
      <c r="A89" s="52" t="str">
        <f ca="1">Exceedance!U89</f>
        <v/>
      </c>
      <c r="B89" s="1"/>
      <c r="C89" s="1"/>
      <c r="D89" s="1"/>
    </row>
    <row r="90" spans="1:4" x14ac:dyDescent="0.3">
      <c r="A90" s="52" t="str">
        <f ca="1">Exceedance!U90</f>
        <v/>
      </c>
      <c r="B90" s="1"/>
      <c r="C90" s="1"/>
      <c r="D90" s="1"/>
    </row>
    <row r="91" spans="1:4" x14ac:dyDescent="0.3">
      <c r="A91" s="52" t="str">
        <f ca="1">Exceedance!U91</f>
        <v/>
      </c>
      <c r="B91" s="1"/>
      <c r="C91" s="1"/>
      <c r="D91" s="1"/>
    </row>
    <row r="92" spans="1:4" x14ac:dyDescent="0.3">
      <c r="A92" s="52" t="str">
        <f ca="1">Exceedance!U92</f>
        <v/>
      </c>
      <c r="B92" s="1"/>
      <c r="C92" s="1"/>
      <c r="D92" s="1"/>
    </row>
    <row r="93" spans="1:4" x14ac:dyDescent="0.3">
      <c r="A93" s="52" t="str">
        <f ca="1">Exceedance!U93</f>
        <v/>
      </c>
      <c r="B93" s="1"/>
      <c r="C93" s="1"/>
      <c r="D93" s="1"/>
    </row>
    <row r="94" spans="1:4" x14ac:dyDescent="0.3">
      <c r="A94" s="52" t="str">
        <f ca="1">Exceedance!U94</f>
        <v/>
      </c>
      <c r="B94" s="1"/>
      <c r="C94" s="1"/>
      <c r="D94" s="1"/>
    </row>
    <row r="95" spans="1:4" x14ac:dyDescent="0.3">
      <c r="A95" s="52" t="str">
        <f ca="1">Exceedance!U95</f>
        <v/>
      </c>
      <c r="B95" s="1"/>
      <c r="C95" s="1"/>
      <c r="D95" s="1"/>
    </row>
    <row r="96" spans="1:4" x14ac:dyDescent="0.3">
      <c r="A96" s="52" t="str">
        <f ca="1">Exceedance!U96</f>
        <v/>
      </c>
      <c r="B96" s="1"/>
      <c r="C96" s="1"/>
      <c r="D96" s="1"/>
    </row>
    <row r="97" spans="1:4" x14ac:dyDescent="0.3">
      <c r="A97" s="52" t="str">
        <f ca="1">Exceedance!U97</f>
        <v/>
      </c>
      <c r="B97" s="1"/>
      <c r="C97" s="1"/>
      <c r="D97" s="1"/>
    </row>
    <row r="98" spans="1:4" x14ac:dyDescent="0.3">
      <c r="A98" s="52" t="str">
        <f ca="1">Exceedance!U98</f>
        <v/>
      </c>
      <c r="B98" s="1"/>
      <c r="C98" s="1"/>
      <c r="D98" s="1"/>
    </row>
    <row r="99" spans="1:4" x14ac:dyDescent="0.3">
      <c r="A99" s="52" t="str">
        <f ca="1">Exceedance!U99</f>
        <v/>
      </c>
      <c r="B99" s="1"/>
      <c r="C99" s="1"/>
      <c r="D99" s="1"/>
    </row>
    <row r="100" spans="1:4" x14ac:dyDescent="0.3">
      <c r="A100" s="52"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E1:AE1"/>
  </mergeCells>
  <pageMargins left="0.7" right="0.7" top="0.75" bottom="0.75" header="0.3" footer="0.3"/>
  <pageSetup orientation="portrait" horizontalDpi="4294967295" verticalDpi="4294967295" r:id="rId1"/>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08744-87AD-4AF8-8FF8-3D33A1E08AA5}">
  <sheetPr codeName="Sheet136">
    <tabColor theme="3" tint="0.79998168889431442"/>
  </sheetPr>
  <dimension ref="A1:AH175"/>
  <sheetViews>
    <sheetView workbookViewId="0">
      <selection activeCell="B4" sqref="B4:AQ175"/>
    </sheetView>
  </sheetViews>
  <sheetFormatPr defaultColWidth="9.44140625" defaultRowHeight="14.4" x14ac:dyDescent="0.3"/>
  <cols>
    <col min="1" max="1" width="14.44140625" style="78" bestFit="1" customWidth="1"/>
    <col min="2" max="3" width="9.44140625" style="185"/>
    <col min="4" max="4" width="9.44140625" style="185" customWidth="1"/>
  </cols>
  <sheetData>
    <row r="1" spans="1:34" s="78" customFormat="1" x14ac:dyDescent="0.3">
      <c r="A1" s="50"/>
      <c r="B1" s="78" t="s">
        <v>811</v>
      </c>
      <c r="E1" s="854" t="s">
        <v>811</v>
      </c>
      <c r="F1" s="854"/>
      <c r="G1" s="854"/>
      <c r="H1" s="854"/>
      <c r="I1" s="854"/>
      <c r="J1" s="854"/>
      <c r="K1" s="854"/>
      <c r="L1" s="854"/>
      <c r="M1" s="854"/>
      <c r="N1" s="854"/>
      <c r="O1" s="854"/>
      <c r="P1" s="854"/>
      <c r="Q1" s="854"/>
      <c r="R1" s="854"/>
      <c r="S1" s="854"/>
      <c r="T1" s="854"/>
      <c r="U1" s="854"/>
      <c r="V1" s="854"/>
      <c r="W1" s="854"/>
      <c r="X1" s="854"/>
      <c r="Y1" s="854"/>
      <c r="Z1" s="854"/>
      <c r="AA1" s="854"/>
      <c r="AB1" s="854"/>
      <c r="AC1" s="854"/>
      <c r="AD1" s="854"/>
      <c r="AE1" s="854"/>
    </row>
    <row r="2" spans="1:34" s="78" customFormat="1" x14ac:dyDescent="0.3">
      <c r="A2" s="50"/>
      <c r="B2" s="78" t="s">
        <v>288</v>
      </c>
      <c r="C2" s="78" t="s">
        <v>287</v>
      </c>
      <c r="D2" s="78" t="s">
        <v>289</v>
      </c>
      <c r="E2" s="78">
        <v>1991</v>
      </c>
      <c r="F2" s="78">
        <v>1992</v>
      </c>
      <c r="G2" s="78">
        <v>1993</v>
      </c>
      <c r="H2" s="78">
        <v>1994</v>
      </c>
      <c r="I2" s="78">
        <v>1995</v>
      </c>
      <c r="J2" s="78">
        <v>1996</v>
      </c>
      <c r="K2" s="78">
        <v>1997</v>
      </c>
      <c r="L2" s="78">
        <v>1998</v>
      </c>
      <c r="M2" s="78">
        <v>1999</v>
      </c>
      <c r="N2" s="78">
        <v>2000</v>
      </c>
      <c r="O2" s="78">
        <v>2001</v>
      </c>
      <c r="P2" s="78">
        <v>2002</v>
      </c>
      <c r="Q2" s="78">
        <v>2003</v>
      </c>
      <c r="R2" s="78">
        <v>2004</v>
      </c>
      <c r="S2" s="78">
        <v>2005</v>
      </c>
      <c r="T2" s="78">
        <v>2006</v>
      </c>
      <c r="U2" s="78">
        <v>2007</v>
      </c>
      <c r="V2" s="78">
        <v>2008</v>
      </c>
      <c r="W2" s="78">
        <v>2009</v>
      </c>
      <c r="X2" s="78">
        <v>2010</v>
      </c>
      <c r="Y2" s="78">
        <v>2011</v>
      </c>
      <c r="Z2" s="78">
        <v>2012</v>
      </c>
      <c r="AA2" s="78">
        <v>2013</v>
      </c>
      <c r="AB2" s="78">
        <v>2014</v>
      </c>
      <c r="AC2" s="78">
        <v>2015</v>
      </c>
      <c r="AD2" s="78">
        <v>2016</v>
      </c>
      <c r="AE2" s="78">
        <v>2017</v>
      </c>
      <c r="AF2" s="78">
        <v>2018</v>
      </c>
      <c r="AG2" s="78">
        <v>2019</v>
      </c>
      <c r="AH2" s="78">
        <v>2020</v>
      </c>
    </row>
    <row r="3" spans="1:34" s="53" customFormat="1" x14ac:dyDescent="0.3">
      <c r="A3" s="51"/>
      <c r="B3" s="53" t="s">
        <v>323</v>
      </c>
      <c r="C3" s="53" t="s">
        <v>324</v>
      </c>
      <c r="D3" s="53" t="s">
        <v>325</v>
      </c>
      <c r="E3" s="53" t="s">
        <v>326</v>
      </c>
      <c r="F3" s="53" t="s">
        <v>327</v>
      </c>
      <c r="G3" s="53" t="s">
        <v>328</v>
      </c>
      <c r="H3" s="53" t="s">
        <v>329</v>
      </c>
      <c r="I3" s="53" t="s">
        <v>330</v>
      </c>
      <c r="J3" s="53" t="s">
        <v>331</v>
      </c>
      <c r="K3" s="53" t="s">
        <v>332</v>
      </c>
      <c r="L3" s="53" t="s">
        <v>333</v>
      </c>
      <c r="M3" s="53" t="s">
        <v>334</v>
      </c>
      <c r="N3" s="53" t="s">
        <v>335</v>
      </c>
      <c r="O3" s="53" t="s">
        <v>336</v>
      </c>
      <c r="P3" s="53" t="s">
        <v>337</v>
      </c>
      <c r="Q3" s="53" t="s">
        <v>338</v>
      </c>
      <c r="R3" s="53" t="s">
        <v>339</v>
      </c>
      <c r="S3" s="53" t="s">
        <v>340</v>
      </c>
      <c r="T3" s="53" t="s">
        <v>341</v>
      </c>
      <c r="U3" s="53" t="s">
        <v>342</v>
      </c>
      <c r="V3" s="53" t="s">
        <v>343</v>
      </c>
      <c r="W3" s="53" t="s">
        <v>344</v>
      </c>
      <c r="X3" s="53" t="s">
        <v>345</v>
      </c>
      <c r="Y3" s="53" t="s">
        <v>346</v>
      </c>
      <c r="Z3" s="53" t="s">
        <v>347</v>
      </c>
      <c r="AA3" s="53" t="s">
        <v>348</v>
      </c>
      <c r="AB3" s="53" t="s">
        <v>349</v>
      </c>
      <c r="AC3" s="53" t="s">
        <v>350</v>
      </c>
      <c r="AD3" s="53" t="s">
        <v>351</v>
      </c>
      <c r="AE3" s="53" t="s">
        <v>352</v>
      </c>
      <c r="AF3" s="53" t="s">
        <v>353</v>
      </c>
      <c r="AG3" s="53" t="s">
        <v>354</v>
      </c>
      <c r="AH3" s="53" t="s">
        <v>355</v>
      </c>
    </row>
    <row r="4" spans="1:34" x14ac:dyDescent="0.3">
      <c r="A4" s="681">
        <f ca="1">DATE(LOOKUP(Comparison!$D$3,TimestepID,StartYear),1,1)</f>
        <v>46023</v>
      </c>
      <c r="B4" s="1">
        <v>0</v>
      </c>
      <c r="C4" s="1">
        <v>0</v>
      </c>
      <c r="D4" s="1">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1</v>
      </c>
    </row>
    <row r="5" spans="1:34" x14ac:dyDescent="0.3">
      <c r="A5" s="681">
        <f ca="1">IF(EDATE($A$4,12)&lt;=EDATE(DATE(LOOKUP(Comparison!$D$3,TimestepID,StartYear),1,1),(LOOKUP(Comparison!$B$6,TimestepID,Duration)-1)),EDATE(A4,12),"")</f>
        <v>46388</v>
      </c>
      <c r="B5" s="1">
        <v>0</v>
      </c>
      <c r="C5" s="1">
        <v>1</v>
      </c>
      <c r="D5" s="1">
        <v>1</v>
      </c>
      <c r="E5">
        <v>1</v>
      </c>
      <c r="F5">
        <v>0</v>
      </c>
      <c r="G5">
        <v>1</v>
      </c>
      <c r="H5">
        <v>0</v>
      </c>
      <c r="I5">
        <v>0</v>
      </c>
      <c r="J5">
        <v>1</v>
      </c>
      <c r="K5">
        <v>1</v>
      </c>
      <c r="L5">
        <v>1</v>
      </c>
      <c r="M5">
        <v>1</v>
      </c>
      <c r="N5">
        <v>1</v>
      </c>
      <c r="O5">
        <v>1</v>
      </c>
      <c r="P5">
        <v>1</v>
      </c>
      <c r="Q5">
        <v>1</v>
      </c>
      <c r="R5">
        <v>0</v>
      </c>
      <c r="S5">
        <v>1</v>
      </c>
      <c r="T5">
        <v>1</v>
      </c>
      <c r="U5">
        <v>1</v>
      </c>
      <c r="V5">
        <v>1</v>
      </c>
      <c r="W5">
        <v>1</v>
      </c>
      <c r="X5">
        <v>0</v>
      </c>
      <c r="Y5">
        <v>1</v>
      </c>
      <c r="Z5">
        <v>1</v>
      </c>
      <c r="AA5">
        <v>1</v>
      </c>
      <c r="AB5">
        <v>1</v>
      </c>
      <c r="AC5">
        <v>1</v>
      </c>
      <c r="AD5">
        <v>0</v>
      </c>
      <c r="AE5">
        <v>1</v>
      </c>
      <c r="AF5">
        <v>1</v>
      </c>
      <c r="AG5">
        <v>1</v>
      </c>
      <c r="AH5">
        <v>1</v>
      </c>
    </row>
    <row r="6" spans="1:34" x14ac:dyDescent="0.3">
      <c r="A6" s="681">
        <f ca="1">IF(EDATE($A$4,24)&lt;=EDATE(DATE(LOOKUP(Comparison!$D$3,TimestepID,StartYear),12,31),(LOOKUP(Comparison!$B$6,TimestepID,Duration)-1)),EDATE(A5,12),"")</f>
        <v>46753</v>
      </c>
      <c r="B6" s="1">
        <v>1</v>
      </c>
      <c r="C6" s="1">
        <v>1</v>
      </c>
      <c r="D6" s="1">
        <v>1</v>
      </c>
      <c r="E6">
        <v>1</v>
      </c>
      <c r="F6">
        <v>0</v>
      </c>
      <c r="G6">
        <v>1</v>
      </c>
      <c r="H6">
        <v>0</v>
      </c>
      <c r="I6">
        <v>1</v>
      </c>
      <c r="J6">
        <v>0</v>
      </c>
      <c r="K6">
        <v>1</v>
      </c>
      <c r="L6">
        <v>1</v>
      </c>
      <c r="M6">
        <v>1</v>
      </c>
      <c r="N6">
        <v>1</v>
      </c>
      <c r="O6">
        <v>1</v>
      </c>
      <c r="P6">
        <v>1</v>
      </c>
      <c r="Q6">
        <v>1</v>
      </c>
      <c r="R6">
        <v>0</v>
      </c>
      <c r="S6">
        <v>1</v>
      </c>
      <c r="T6">
        <v>1</v>
      </c>
      <c r="U6">
        <v>1</v>
      </c>
      <c r="V6">
        <v>1</v>
      </c>
      <c r="W6">
        <v>1</v>
      </c>
      <c r="X6">
        <v>0</v>
      </c>
      <c r="Y6">
        <v>1</v>
      </c>
      <c r="Z6">
        <v>1</v>
      </c>
      <c r="AA6">
        <v>1</v>
      </c>
      <c r="AB6">
        <v>1</v>
      </c>
      <c r="AC6">
        <v>0</v>
      </c>
      <c r="AD6">
        <v>1</v>
      </c>
      <c r="AE6">
        <v>1</v>
      </c>
      <c r="AF6">
        <v>1</v>
      </c>
      <c r="AG6">
        <v>1</v>
      </c>
      <c r="AH6">
        <v>1</v>
      </c>
    </row>
    <row r="7" spans="1:34" x14ac:dyDescent="0.3">
      <c r="A7" s="681">
        <f ca="1">IF(EDATE($A$4,36)&lt;=EDATE(DATE(LOOKUP(Comparison!$D$3,TimestepID,StartYear),1,1),(LOOKUP(Comparison!$B$6,TimestepID,Duration)-1)),EDATE(A6,12),"")</f>
        <v>47119</v>
      </c>
      <c r="B7" s="1">
        <v>1</v>
      </c>
      <c r="C7" s="1">
        <v>1</v>
      </c>
      <c r="D7" s="1">
        <v>1</v>
      </c>
      <c r="E7">
        <v>0</v>
      </c>
      <c r="F7">
        <v>0</v>
      </c>
      <c r="G7">
        <v>0</v>
      </c>
      <c r="H7">
        <v>0</v>
      </c>
      <c r="I7">
        <v>0</v>
      </c>
      <c r="J7">
        <v>0</v>
      </c>
      <c r="K7">
        <v>1</v>
      </c>
      <c r="L7">
        <v>1</v>
      </c>
      <c r="M7">
        <v>1</v>
      </c>
      <c r="N7">
        <v>1</v>
      </c>
      <c r="O7">
        <v>1</v>
      </c>
      <c r="P7">
        <v>1</v>
      </c>
      <c r="Q7">
        <v>0</v>
      </c>
      <c r="R7">
        <v>1</v>
      </c>
      <c r="S7">
        <v>1</v>
      </c>
      <c r="T7">
        <v>0</v>
      </c>
      <c r="U7">
        <v>1</v>
      </c>
      <c r="V7">
        <v>1</v>
      </c>
      <c r="W7">
        <v>1</v>
      </c>
      <c r="X7">
        <v>1</v>
      </c>
      <c r="Y7">
        <v>1</v>
      </c>
      <c r="Z7">
        <v>1</v>
      </c>
      <c r="AA7">
        <v>1</v>
      </c>
      <c r="AB7">
        <v>1</v>
      </c>
      <c r="AC7">
        <v>1</v>
      </c>
      <c r="AD7">
        <v>0</v>
      </c>
      <c r="AE7">
        <v>1</v>
      </c>
      <c r="AF7">
        <v>1</v>
      </c>
      <c r="AG7">
        <v>1</v>
      </c>
      <c r="AH7">
        <v>1</v>
      </c>
    </row>
    <row r="8" spans="1:34" x14ac:dyDescent="0.3">
      <c r="A8" s="681">
        <f ca="1">IF(EDATE($A$4,48)&lt;=EDATE(DATE(LOOKUP(Comparison!$D$3,TimestepID,StartYear),1,1),(LOOKUP(Comparison!$B$6,TimestepID,Duration)-1)),EDATE(A7,12),"")</f>
        <v>47484</v>
      </c>
      <c r="B8" s="1">
        <v>1</v>
      </c>
      <c r="C8" s="1">
        <v>1</v>
      </c>
      <c r="D8" s="1">
        <v>1</v>
      </c>
      <c r="E8">
        <v>0</v>
      </c>
      <c r="F8">
        <v>0</v>
      </c>
      <c r="G8">
        <v>0</v>
      </c>
      <c r="H8">
        <v>0</v>
      </c>
      <c r="I8">
        <v>0</v>
      </c>
      <c r="J8">
        <v>0</v>
      </c>
      <c r="K8">
        <v>1</v>
      </c>
      <c r="L8">
        <v>1</v>
      </c>
      <c r="M8">
        <v>1</v>
      </c>
      <c r="N8">
        <v>1</v>
      </c>
      <c r="O8">
        <v>1</v>
      </c>
      <c r="P8">
        <v>1</v>
      </c>
      <c r="Q8">
        <v>0</v>
      </c>
      <c r="R8">
        <v>1</v>
      </c>
      <c r="S8">
        <v>1</v>
      </c>
      <c r="T8">
        <v>1</v>
      </c>
      <c r="U8">
        <v>1</v>
      </c>
      <c r="V8">
        <v>0</v>
      </c>
      <c r="W8">
        <v>1</v>
      </c>
      <c r="X8">
        <v>1</v>
      </c>
      <c r="Y8">
        <v>1</v>
      </c>
      <c r="Z8">
        <v>1</v>
      </c>
      <c r="AA8">
        <v>0</v>
      </c>
      <c r="AB8">
        <v>1</v>
      </c>
      <c r="AC8">
        <v>1</v>
      </c>
      <c r="AD8">
        <v>0</v>
      </c>
      <c r="AE8">
        <v>1</v>
      </c>
      <c r="AF8">
        <v>1</v>
      </c>
      <c r="AG8">
        <v>1</v>
      </c>
      <c r="AH8">
        <v>1</v>
      </c>
    </row>
    <row r="9" spans="1:34" x14ac:dyDescent="0.3">
      <c r="A9" s="681">
        <f ca="1">IF(EDATE($A$4,48)&lt;=EDATE(DATE(LOOKUP(Comparison!$D$3,TimestepID,StartYear),1,1),(LOOKUP(Comparison!$B$6,TimestepID,Duration)-1)),EDATE(A8,12),"")</f>
        <v>47849</v>
      </c>
      <c r="B9" s="1">
        <v>1</v>
      </c>
      <c r="C9" s="1">
        <v>1</v>
      </c>
      <c r="D9" s="1">
        <v>1</v>
      </c>
      <c r="E9">
        <v>0</v>
      </c>
      <c r="F9">
        <v>0</v>
      </c>
      <c r="G9">
        <v>0</v>
      </c>
      <c r="H9">
        <v>0</v>
      </c>
      <c r="I9">
        <v>0</v>
      </c>
      <c r="J9">
        <v>0</v>
      </c>
      <c r="K9">
        <v>1</v>
      </c>
      <c r="L9">
        <v>1</v>
      </c>
      <c r="M9">
        <v>1</v>
      </c>
      <c r="N9">
        <v>1</v>
      </c>
      <c r="O9">
        <v>1</v>
      </c>
      <c r="P9">
        <v>1</v>
      </c>
      <c r="Q9">
        <v>1</v>
      </c>
      <c r="R9">
        <v>1</v>
      </c>
      <c r="S9">
        <v>1</v>
      </c>
      <c r="T9">
        <v>1</v>
      </c>
      <c r="U9">
        <v>1</v>
      </c>
      <c r="V9">
        <v>1</v>
      </c>
      <c r="W9">
        <v>1</v>
      </c>
      <c r="X9">
        <v>1</v>
      </c>
      <c r="Y9">
        <v>1</v>
      </c>
      <c r="Z9">
        <v>1</v>
      </c>
      <c r="AA9">
        <v>1</v>
      </c>
      <c r="AB9">
        <v>0</v>
      </c>
      <c r="AC9">
        <v>1</v>
      </c>
      <c r="AD9">
        <v>1</v>
      </c>
      <c r="AE9">
        <v>1</v>
      </c>
      <c r="AF9">
        <v>0</v>
      </c>
      <c r="AG9">
        <v>1</v>
      </c>
      <c r="AH9">
        <v>1</v>
      </c>
    </row>
    <row r="10" spans="1:34" x14ac:dyDescent="0.3">
      <c r="A10" s="681">
        <f ca="1">IF(EDATE($A$4,48)&lt;=EDATE(DATE(LOOKUP(Comparison!$D$3,TimestepID,StartYear),1,1),(LOOKUP(Comparison!$B$6,TimestepID,Duration)-1)),EDATE(A9,12),"")</f>
        <v>48214</v>
      </c>
      <c r="B10" s="1"/>
      <c r="C10" s="1"/>
      <c r="D10" s="1"/>
    </row>
    <row r="11" spans="1:34" x14ac:dyDescent="0.3">
      <c r="A11" s="681">
        <f ca="1">IF(EDATE($A$4,48)&lt;=EDATE(DATE(LOOKUP(Comparison!$D$3,TimestepID,StartYear),1,1),(LOOKUP(Comparison!$B$6,TimestepID,Duration)-1)),EDATE(A10,12),"")</f>
        <v>48580</v>
      </c>
      <c r="B11" s="1"/>
      <c r="C11" s="1"/>
      <c r="D11" s="1"/>
    </row>
    <row r="12" spans="1:34" x14ac:dyDescent="0.3">
      <c r="A12" s="681">
        <f ca="1">IF(EDATE($A$4,48)&lt;=EDATE(DATE(LOOKUP(Comparison!$D$3,TimestepID,StartYear),1,1),(LOOKUP(Comparison!$B$6,TimestepID,Duration)-1)),EDATE(A11,12),"")</f>
        <v>48945</v>
      </c>
      <c r="B12" s="1"/>
      <c r="C12" s="1"/>
      <c r="D12" s="1"/>
    </row>
    <row r="13" spans="1:34" x14ac:dyDescent="0.3">
      <c r="A13" s="52"/>
      <c r="B13" s="1"/>
      <c r="C13" s="1"/>
      <c r="D13" s="1"/>
    </row>
    <row r="14" spans="1:34" x14ac:dyDescent="0.3">
      <c r="A14" s="52"/>
      <c r="B14" s="1"/>
      <c r="C14" s="1"/>
      <c r="D14" s="1"/>
    </row>
    <row r="15" spans="1:34" x14ac:dyDescent="0.3">
      <c r="A15" s="52"/>
      <c r="B15" s="1"/>
      <c r="C15" s="1"/>
      <c r="D15" s="1"/>
    </row>
    <row r="16" spans="1:34" x14ac:dyDescent="0.3">
      <c r="A16" s="52"/>
      <c r="B16" s="1"/>
      <c r="C16" s="1"/>
      <c r="D16" s="1"/>
    </row>
    <row r="17" spans="1:4" x14ac:dyDescent="0.3">
      <c r="A17" s="52"/>
      <c r="B17" s="1"/>
      <c r="C17" s="1"/>
      <c r="D17" s="1"/>
    </row>
    <row r="18" spans="1:4" x14ac:dyDescent="0.3">
      <c r="A18" s="52"/>
      <c r="B18" s="1"/>
      <c r="C18" s="1"/>
      <c r="D18" s="1"/>
    </row>
    <row r="19" spans="1:4" x14ac:dyDescent="0.3">
      <c r="A19" s="52"/>
      <c r="B19" s="1"/>
      <c r="C19" s="1"/>
      <c r="D19" s="1"/>
    </row>
    <row r="20" spans="1:4" x14ac:dyDescent="0.3">
      <c r="A20" s="52"/>
      <c r="B20" s="1"/>
      <c r="C20" s="1"/>
      <c r="D20" s="1"/>
    </row>
    <row r="21" spans="1:4" x14ac:dyDescent="0.3">
      <c r="A21" s="52"/>
      <c r="B21" s="1"/>
      <c r="C21" s="1"/>
      <c r="D21" s="1"/>
    </row>
    <row r="22" spans="1:4" x14ac:dyDescent="0.3">
      <c r="A22" s="52"/>
      <c r="B22" s="1"/>
      <c r="C22" s="1"/>
      <c r="D22" s="1"/>
    </row>
    <row r="23" spans="1:4" x14ac:dyDescent="0.3">
      <c r="A23" s="52"/>
      <c r="B23" s="1"/>
      <c r="C23" s="1"/>
      <c r="D23" s="1"/>
    </row>
    <row r="24" spans="1:4" x14ac:dyDescent="0.3">
      <c r="A24" s="52"/>
      <c r="B24" s="1"/>
      <c r="C24" s="1"/>
      <c r="D24" s="1"/>
    </row>
    <row r="25" spans="1:4" x14ac:dyDescent="0.3">
      <c r="A25" s="52"/>
      <c r="B25" s="1"/>
      <c r="C25" s="1"/>
      <c r="D25" s="1"/>
    </row>
    <row r="26" spans="1:4" x14ac:dyDescent="0.3">
      <c r="A26" s="52"/>
      <c r="B26" s="1"/>
      <c r="C26" s="1"/>
      <c r="D26" s="1"/>
    </row>
    <row r="27" spans="1:4" x14ac:dyDescent="0.3">
      <c r="A27" s="52"/>
      <c r="B27" s="1"/>
      <c r="C27" s="1"/>
      <c r="D27" s="1"/>
    </row>
    <row r="28" spans="1:4" x14ac:dyDescent="0.3">
      <c r="A28" s="52"/>
      <c r="B28" s="1"/>
      <c r="C28" s="1"/>
      <c r="D28" s="1"/>
    </row>
    <row r="29" spans="1:4" x14ac:dyDescent="0.3">
      <c r="A29" s="52"/>
      <c r="B29" s="1"/>
      <c r="C29" s="1"/>
      <c r="D29" s="1"/>
    </row>
    <row r="30" spans="1:4" x14ac:dyDescent="0.3">
      <c r="A30" s="52"/>
      <c r="B30" s="1"/>
      <c r="C30" s="1"/>
      <c r="D30" s="1"/>
    </row>
    <row r="31" spans="1:4" x14ac:dyDescent="0.3">
      <c r="A31" s="52"/>
      <c r="B31" s="1"/>
      <c r="C31" s="1"/>
      <c r="D31" s="1"/>
    </row>
    <row r="32" spans="1:4" x14ac:dyDescent="0.3">
      <c r="A32" s="52"/>
      <c r="B32" s="1"/>
      <c r="C32" s="1"/>
      <c r="D32" s="1"/>
    </row>
    <row r="33" spans="1:4" x14ac:dyDescent="0.3">
      <c r="A33" s="52"/>
      <c r="B33" s="1"/>
      <c r="C33" s="1"/>
      <c r="D33" s="1"/>
    </row>
    <row r="34" spans="1:4" x14ac:dyDescent="0.3">
      <c r="A34" s="52"/>
      <c r="B34" s="1"/>
      <c r="C34" s="1"/>
      <c r="D34" s="1"/>
    </row>
    <row r="35" spans="1:4" x14ac:dyDescent="0.3">
      <c r="A35" s="52"/>
      <c r="B35" s="1"/>
      <c r="C35" s="1"/>
      <c r="D35" s="1"/>
    </row>
    <row r="36" spans="1:4" x14ac:dyDescent="0.3">
      <c r="A36" s="52"/>
      <c r="B36" s="1"/>
      <c r="C36" s="1"/>
      <c r="D36" s="1"/>
    </row>
    <row r="37" spans="1:4" x14ac:dyDescent="0.3">
      <c r="A37" s="52"/>
      <c r="B37" s="1"/>
      <c r="C37" s="1"/>
      <c r="D37" s="1"/>
    </row>
    <row r="38" spans="1:4" x14ac:dyDescent="0.3">
      <c r="A38" s="52"/>
      <c r="B38" s="1"/>
      <c r="C38" s="1"/>
      <c r="D38" s="1"/>
    </row>
    <row r="39" spans="1:4" x14ac:dyDescent="0.3">
      <c r="A39" s="52"/>
      <c r="B39" s="1"/>
      <c r="C39" s="1"/>
      <c r="D39" s="1"/>
    </row>
    <row r="40" spans="1:4" x14ac:dyDescent="0.3">
      <c r="A40" s="52"/>
      <c r="B40" s="1"/>
      <c r="C40" s="1"/>
      <c r="D40" s="1"/>
    </row>
    <row r="41" spans="1:4" x14ac:dyDescent="0.3">
      <c r="A41" s="52"/>
      <c r="B41" s="1"/>
      <c r="C41" s="1"/>
      <c r="D41" s="1"/>
    </row>
    <row r="42" spans="1:4" x14ac:dyDescent="0.3">
      <c r="A42" s="52"/>
      <c r="B42" s="1"/>
      <c r="C42" s="1"/>
      <c r="D42" s="1"/>
    </row>
    <row r="43" spans="1:4" x14ac:dyDescent="0.3">
      <c r="A43" s="52"/>
      <c r="B43" s="1"/>
      <c r="C43" s="1"/>
      <c r="D43" s="1"/>
    </row>
    <row r="44" spans="1:4" x14ac:dyDescent="0.3">
      <c r="A44" s="52"/>
      <c r="B44" s="1"/>
      <c r="C44" s="1"/>
      <c r="D44" s="1"/>
    </row>
    <row r="45" spans="1:4" x14ac:dyDescent="0.3">
      <c r="A45" s="52"/>
      <c r="B45" s="1"/>
      <c r="C45" s="1"/>
      <c r="D45" s="1"/>
    </row>
    <row r="46" spans="1:4" x14ac:dyDescent="0.3">
      <c r="A46" s="52"/>
      <c r="B46" s="1"/>
      <c r="C46" s="1"/>
      <c r="D46" s="1"/>
    </row>
    <row r="47" spans="1:4" x14ac:dyDescent="0.3">
      <c r="A47" s="52"/>
      <c r="B47" s="1"/>
      <c r="C47" s="1"/>
      <c r="D47" s="1"/>
    </row>
    <row r="48" spans="1:4" x14ac:dyDescent="0.3">
      <c r="A48" s="52"/>
      <c r="B48" s="1"/>
      <c r="C48" s="1"/>
      <c r="D48" s="1"/>
    </row>
    <row r="49" spans="1:4" x14ac:dyDescent="0.3">
      <c r="A49" s="52"/>
      <c r="B49" s="1"/>
      <c r="C49" s="1"/>
      <c r="D49" s="1"/>
    </row>
    <row r="50" spans="1:4" x14ac:dyDescent="0.3">
      <c r="A50" s="52"/>
      <c r="B50" s="1"/>
      <c r="C50" s="1"/>
      <c r="D50" s="1"/>
    </row>
    <row r="51" spans="1:4" x14ac:dyDescent="0.3">
      <c r="A51" s="52"/>
      <c r="B51" s="1"/>
      <c r="C51" s="1"/>
      <c r="D51" s="1"/>
    </row>
    <row r="52" spans="1:4" x14ac:dyDescent="0.3">
      <c r="A52" s="52"/>
      <c r="B52" s="1"/>
      <c r="C52" s="1"/>
      <c r="D52" s="1"/>
    </row>
    <row r="53" spans="1:4" x14ac:dyDescent="0.3">
      <c r="A53" s="52"/>
      <c r="B53" s="1"/>
      <c r="C53" s="1"/>
      <c r="D53" s="1"/>
    </row>
    <row r="54" spans="1:4" x14ac:dyDescent="0.3">
      <c r="A54" s="52"/>
      <c r="B54" s="1"/>
      <c r="C54" s="1"/>
      <c r="D54" s="1"/>
    </row>
    <row r="55" spans="1:4" x14ac:dyDescent="0.3">
      <c r="A55" s="52"/>
      <c r="B55" s="1"/>
      <c r="C55" s="1"/>
      <c r="D55" s="1"/>
    </row>
    <row r="56" spans="1:4" x14ac:dyDescent="0.3">
      <c r="A56" s="52"/>
      <c r="B56" s="1"/>
      <c r="C56" s="1"/>
      <c r="D56" s="1"/>
    </row>
    <row r="57" spans="1:4" x14ac:dyDescent="0.3">
      <c r="A57" s="52"/>
      <c r="B57" s="1"/>
      <c r="C57" s="1"/>
      <c r="D57" s="1"/>
    </row>
    <row r="58" spans="1:4" x14ac:dyDescent="0.3">
      <c r="A58" s="52"/>
      <c r="B58" s="1"/>
      <c r="C58" s="1"/>
      <c r="D58" s="1"/>
    </row>
    <row r="59" spans="1:4" x14ac:dyDescent="0.3">
      <c r="A59" s="52"/>
      <c r="B59" s="1"/>
      <c r="C59" s="1"/>
      <c r="D59" s="1"/>
    </row>
    <row r="60" spans="1:4" x14ac:dyDescent="0.3">
      <c r="A60" s="52"/>
      <c r="B60" s="1"/>
      <c r="C60" s="1"/>
      <c r="D60" s="1"/>
    </row>
    <row r="61" spans="1:4" x14ac:dyDescent="0.3">
      <c r="A61" s="52"/>
      <c r="B61" s="1"/>
      <c r="C61" s="1"/>
      <c r="D61" s="1"/>
    </row>
    <row r="62" spans="1:4" x14ac:dyDescent="0.3">
      <c r="A62" s="52"/>
      <c r="B62" s="1"/>
      <c r="C62" s="1"/>
      <c r="D62" s="1"/>
    </row>
    <row r="63" spans="1:4" x14ac:dyDescent="0.3">
      <c r="A63" s="52"/>
      <c r="B63" s="1"/>
      <c r="C63" s="1"/>
      <c r="D63" s="1"/>
    </row>
    <row r="64" spans="1:4" x14ac:dyDescent="0.3">
      <c r="A64" s="52"/>
      <c r="B64" s="1"/>
      <c r="C64" s="1"/>
      <c r="D64" s="1"/>
    </row>
    <row r="65" spans="1:4" x14ac:dyDescent="0.3">
      <c r="A65" s="52"/>
      <c r="B65" s="1"/>
      <c r="C65" s="1"/>
      <c r="D65" s="1"/>
    </row>
    <row r="66" spans="1:4" x14ac:dyDescent="0.3">
      <c r="A66" s="52"/>
      <c r="B66" s="1"/>
      <c r="C66" s="1"/>
      <c r="D66" s="1"/>
    </row>
    <row r="67" spans="1:4" x14ac:dyDescent="0.3">
      <c r="A67" s="52"/>
      <c r="B67" s="1"/>
      <c r="C67" s="1"/>
      <c r="D67" s="1"/>
    </row>
    <row r="68" spans="1:4" x14ac:dyDescent="0.3">
      <c r="A68" s="52">
        <f ca="1">Exceedance!U68</f>
        <v>48092</v>
      </c>
      <c r="B68" s="1"/>
      <c r="C68" s="1"/>
      <c r="D68" s="1"/>
    </row>
    <row r="69" spans="1:4" x14ac:dyDescent="0.3">
      <c r="A69" s="52" t="str">
        <f ca="1">Exceedance!U69</f>
        <v/>
      </c>
      <c r="B69" s="1"/>
      <c r="C69" s="1"/>
      <c r="D69" s="1"/>
    </row>
    <row r="70" spans="1:4" x14ac:dyDescent="0.3">
      <c r="A70" s="52" t="str">
        <f ca="1">Exceedance!U70</f>
        <v/>
      </c>
      <c r="B70" s="1"/>
      <c r="C70" s="1"/>
      <c r="D70" s="1"/>
    </row>
    <row r="71" spans="1:4" x14ac:dyDescent="0.3">
      <c r="A71" s="52" t="str">
        <f ca="1">Exceedance!U71</f>
        <v/>
      </c>
      <c r="B71" s="1"/>
      <c r="C71" s="1"/>
      <c r="D71" s="1"/>
    </row>
    <row r="72" spans="1:4" x14ac:dyDescent="0.3">
      <c r="A72" s="52" t="str">
        <f ca="1">Exceedance!U72</f>
        <v/>
      </c>
      <c r="B72" s="1"/>
      <c r="C72" s="1"/>
      <c r="D72" s="1"/>
    </row>
    <row r="73" spans="1:4" x14ac:dyDescent="0.3">
      <c r="A73" s="52" t="str">
        <f ca="1">Exceedance!U73</f>
        <v/>
      </c>
      <c r="B73" s="1"/>
      <c r="C73" s="1"/>
      <c r="D73" s="1"/>
    </row>
    <row r="74" spans="1:4" x14ac:dyDescent="0.3">
      <c r="A74" s="52" t="str">
        <f ca="1">Exceedance!U74</f>
        <v/>
      </c>
      <c r="B74" s="1"/>
      <c r="C74" s="1"/>
      <c r="D74" s="1"/>
    </row>
    <row r="75" spans="1:4" x14ac:dyDescent="0.3">
      <c r="A75" s="52" t="str">
        <f ca="1">Exceedance!U75</f>
        <v/>
      </c>
      <c r="B75" s="1"/>
      <c r="C75" s="1"/>
      <c r="D75" s="1"/>
    </row>
    <row r="76" spans="1:4" x14ac:dyDescent="0.3">
      <c r="A76" s="52" t="str">
        <f ca="1">Exceedance!U76</f>
        <v/>
      </c>
      <c r="B76" s="1"/>
      <c r="C76" s="1"/>
      <c r="D76" s="1"/>
    </row>
    <row r="77" spans="1:4" x14ac:dyDescent="0.3">
      <c r="A77" s="52" t="str">
        <f ca="1">Exceedance!U77</f>
        <v/>
      </c>
      <c r="B77" s="1"/>
      <c r="C77" s="1"/>
      <c r="D77" s="1"/>
    </row>
    <row r="78" spans="1:4" x14ac:dyDescent="0.3">
      <c r="A78" s="52" t="str">
        <f ca="1">Exceedance!U78</f>
        <v/>
      </c>
      <c r="B78" s="1"/>
      <c r="C78" s="1"/>
      <c r="D78" s="1"/>
    </row>
    <row r="79" spans="1:4" x14ac:dyDescent="0.3">
      <c r="A79" s="52" t="str">
        <f ca="1">Exceedance!U79</f>
        <v/>
      </c>
      <c r="B79" s="1"/>
      <c r="C79" s="1"/>
      <c r="D79" s="1"/>
    </row>
    <row r="80" spans="1:4" x14ac:dyDescent="0.3">
      <c r="A80" s="52" t="str">
        <f ca="1">Exceedance!U80</f>
        <v/>
      </c>
      <c r="B80" s="1"/>
      <c r="C80" s="1"/>
      <c r="D80" s="1"/>
    </row>
    <row r="81" spans="1:4" x14ac:dyDescent="0.3">
      <c r="A81" s="52" t="str">
        <f ca="1">Exceedance!U81</f>
        <v/>
      </c>
      <c r="B81" s="1"/>
      <c r="C81" s="1"/>
      <c r="D81" s="1"/>
    </row>
    <row r="82" spans="1:4" x14ac:dyDescent="0.3">
      <c r="A82" s="52" t="str">
        <f ca="1">Exceedance!U82</f>
        <v/>
      </c>
      <c r="B82" s="1"/>
      <c r="C82" s="1"/>
      <c r="D82" s="1"/>
    </row>
    <row r="83" spans="1:4" x14ac:dyDescent="0.3">
      <c r="A83" s="52" t="str">
        <f ca="1">Exceedance!U83</f>
        <v/>
      </c>
      <c r="B83" s="1"/>
      <c r="C83" s="1"/>
      <c r="D83" s="1"/>
    </row>
    <row r="84" spans="1:4" x14ac:dyDescent="0.3">
      <c r="A84" s="52" t="str">
        <f ca="1">Exceedance!U84</f>
        <v/>
      </c>
      <c r="B84" s="1"/>
      <c r="C84" s="1"/>
      <c r="D84" s="1"/>
    </row>
    <row r="85" spans="1:4" x14ac:dyDescent="0.3">
      <c r="A85" s="52" t="str">
        <f ca="1">Exceedance!U85</f>
        <v/>
      </c>
      <c r="B85" s="1"/>
      <c r="C85" s="1"/>
      <c r="D85" s="1"/>
    </row>
    <row r="86" spans="1:4" x14ac:dyDescent="0.3">
      <c r="A86" s="52" t="str">
        <f ca="1">Exceedance!U86</f>
        <v/>
      </c>
      <c r="B86" s="1"/>
      <c r="C86" s="1"/>
      <c r="D86" s="1"/>
    </row>
    <row r="87" spans="1:4" x14ac:dyDescent="0.3">
      <c r="A87" s="52" t="str">
        <f ca="1">Exceedance!U87</f>
        <v/>
      </c>
      <c r="B87" s="1"/>
      <c r="C87" s="1"/>
      <c r="D87" s="1"/>
    </row>
    <row r="88" spans="1:4" x14ac:dyDescent="0.3">
      <c r="A88" s="52" t="str">
        <f ca="1">Exceedance!U88</f>
        <v/>
      </c>
      <c r="B88" s="1"/>
      <c r="C88" s="1"/>
      <c r="D88" s="1"/>
    </row>
    <row r="89" spans="1:4" x14ac:dyDescent="0.3">
      <c r="A89" s="52" t="str">
        <f ca="1">Exceedance!U89</f>
        <v/>
      </c>
      <c r="B89" s="1"/>
      <c r="C89" s="1"/>
      <c r="D89" s="1"/>
    </row>
    <row r="90" spans="1:4" x14ac:dyDescent="0.3">
      <c r="A90" s="52" t="str">
        <f ca="1">Exceedance!U90</f>
        <v/>
      </c>
      <c r="B90" s="1"/>
      <c r="C90" s="1"/>
      <c r="D90" s="1"/>
    </row>
    <row r="91" spans="1:4" x14ac:dyDescent="0.3">
      <c r="A91" s="52" t="str">
        <f ca="1">Exceedance!U91</f>
        <v/>
      </c>
      <c r="B91" s="1"/>
      <c r="C91" s="1"/>
      <c r="D91" s="1"/>
    </row>
    <row r="92" spans="1:4" x14ac:dyDescent="0.3">
      <c r="A92" s="52" t="str">
        <f ca="1">Exceedance!U92</f>
        <v/>
      </c>
      <c r="B92" s="1"/>
      <c r="C92" s="1"/>
      <c r="D92" s="1"/>
    </row>
    <row r="93" spans="1:4" x14ac:dyDescent="0.3">
      <c r="A93" s="52" t="str">
        <f ca="1">Exceedance!U93</f>
        <v/>
      </c>
      <c r="B93" s="1"/>
      <c r="C93" s="1"/>
      <c r="D93" s="1"/>
    </row>
    <row r="94" spans="1:4" x14ac:dyDescent="0.3">
      <c r="A94" s="52" t="str">
        <f ca="1">Exceedance!U94</f>
        <v/>
      </c>
      <c r="B94" s="1"/>
      <c r="C94" s="1"/>
      <c r="D94" s="1"/>
    </row>
    <row r="95" spans="1:4" x14ac:dyDescent="0.3">
      <c r="A95" s="52" t="str">
        <f ca="1">Exceedance!U95</f>
        <v/>
      </c>
      <c r="B95" s="1"/>
      <c r="C95" s="1"/>
      <c r="D95" s="1"/>
    </row>
    <row r="96" spans="1:4" x14ac:dyDescent="0.3">
      <c r="A96" s="52" t="str">
        <f ca="1">Exceedance!U96</f>
        <v/>
      </c>
      <c r="B96" s="1"/>
      <c r="C96" s="1"/>
      <c r="D96" s="1"/>
    </row>
    <row r="97" spans="1:4" x14ac:dyDescent="0.3">
      <c r="A97" s="52" t="str">
        <f ca="1">Exceedance!U97</f>
        <v/>
      </c>
      <c r="B97" s="1"/>
      <c r="C97" s="1"/>
      <c r="D97" s="1"/>
    </row>
    <row r="98" spans="1:4" x14ac:dyDescent="0.3">
      <c r="A98" s="52" t="str">
        <f ca="1">Exceedance!U98</f>
        <v/>
      </c>
      <c r="B98" s="1"/>
      <c r="C98" s="1"/>
      <c r="D98" s="1"/>
    </row>
    <row r="99" spans="1:4" x14ac:dyDescent="0.3">
      <c r="A99" s="52" t="str">
        <f ca="1">Exceedance!U99</f>
        <v/>
      </c>
      <c r="B99" s="1"/>
      <c r="C99" s="1"/>
      <c r="D99" s="1"/>
    </row>
    <row r="100" spans="1:4" x14ac:dyDescent="0.3">
      <c r="A100" s="52"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E1:AE1"/>
  </mergeCells>
  <pageMargins left="0.7" right="0.7" top="0.75" bottom="0.75" header="0.3" footer="0.3"/>
  <pageSetup orientation="portrait" horizontalDpi="4294967295" verticalDpi="4294967295" r:id="rId1"/>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651DBD-CE75-4B8D-BAC3-F25CEBF98514}">
  <sheetPr codeName="Sheet137">
    <tabColor theme="3" tint="0.79998168889431442"/>
  </sheetPr>
  <dimension ref="A1:AH175"/>
  <sheetViews>
    <sheetView workbookViewId="0">
      <selection activeCell="B4" sqref="B4:AQ175"/>
    </sheetView>
  </sheetViews>
  <sheetFormatPr defaultColWidth="9.44140625" defaultRowHeight="14.4" x14ac:dyDescent="0.3"/>
  <cols>
    <col min="1" max="1" width="14.44140625" style="78" bestFit="1" customWidth="1"/>
    <col min="2" max="3" width="9.44140625" style="185"/>
    <col min="4" max="4" width="9.44140625" style="185" customWidth="1"/>
  </cols>
  <sheetData>
    <row r="1" spans="1:34" s="78" customFormat="1" x14ac:dyDescent="0.3">
      <c r="A1" s="50"/>
      <c r="B1" s="78" t="s">
        <v>812</v>
      </c>
      <c r="E1" s="854" t="s">
        <v>812</v>
      </c>
      <c r="F1" s="854"/>
      <c r="G1" s="854"/>
      <c r="H1" s="854"/>
      <c r="I1" s="854"/>
      <c r="J1" s="854"/>
      <c r="K1" s="854"/>
      <c r="L1" s="854"/>
      <c r="M1" s="854"/>
      <c r="N1" s="854"/>
      <c r="O1" s="854"/>
      <c r="P1" s="854"/>
      <c r="Q1" s="854"/>
      <c r="R1" s="854"/>
      <c r="S1" s="854"/>
      <c r="T1" s="854"/>
      <c r="U1" s="854"/>
      <c r="V1" s="854"/>
      <c r="W1" s="854"/>
      <c r="X1" s="854"/>
      <c r="Y1" s="854"/>
      <c r="Z1" s="854"/>
      <c r="AA1" s="854"/>
      <c r="AB1" s="854"/>
      <c r="AC1" s="854"/>
      <c r="AD1" s="854"/>
      <c r="AE1" s="854"/>
    </row>
    <row r="2" spans="1:34" s="78" customFormat="1" x14ac:dyDescent="0.3">
      <c r="A2" s="50"/>
      <c r="B2" s="78" t="s">
        <v>288</v>
      </c>
      <c r="C2" s="78" t="s">
        <v>287</v>
      </c>
      <c r="D2" s="78" t="s">
        <v>289</v>
      </c>
      <c r="E2" s="78">
        <v>1991</v>
      </c>
      <c r="F2" s="78">
        <v>1992</v>
      </c>
      <c r="G2" s="78">
        <v>1993</v>
      </c>
      <c r="H2" s="78">
        <v>1994</v>
      </c>
      <c r="I2" s="78">
        <v>1995</v>
      </c>
      <c r="J2" s="78">
        <v>1996</v>
      </c>
      <c r="K2" s="78">
        <v>1997</v>
      </c>
      <c r="L2" s="78">
        <v>1998</v>
      </c>
      <c r="M2" s="78">
        <v>1999</v>
      </c>
      <c r="N2" s="78">
        <v>2000</v>
      </c>
      <c r="O2" s="78">
        <v>2001</v>
      </c>
      <c r="P2" s="78">
        <v>2002</v>
      </c>
      <c r="Q2" s="78">
        <v>2003</v>
      </c>
      <c r="R2" s="78">
        <v>2004</v>
      </c>
      <c r="S2" s="78">
        <v>2005</v>
      </c>
      <c r="T2" s="78">
        <v>2006</v>
      </c>
      <c r="U2" s="78">
        <v>2007</v>
      </c>
      <c r="V2" s="78">
        <v>2008</v>
      </c>
      <c r="W2" s="78">
        <v>2009</v>
      </c>
      <c r="X2" s="78">
        <v>2010</v>
      </c>
      <c r="Y2" s="78">
        <v>2011</v>
      </c>
      <c r="Z2" s="78">
        <v>2012</v>
      </c>
      <c r="AA2" s="78">
        <v>2013</v>
      </c>
      <c r="AB2" s="78">
        <v>2014</v>
      </c>
      <c r="AC2" s="78">
        <v>2015</v>
      </c>
      <c r="AD2" s="78">
        <v>2016</v>
      </c>
      <c r="AE2" s="78">
        <v>2017</v>
      </c>
      <c r="AF2" s="78">
        <v>2018</v>
      </c>
      <c r="AG2" s="78">
        <v>2019</v>
      </c>
      <c r="AH2" s="78">
        <v>2020</v>
      </c>
    </row>
    <row r="3" spans="1:34" s="53" customFormat="1" x14ac:dyDescent="0.3">
      <c r="A3" s="51"/>
      <c r="B3" s="53" t="s">
        <v>323</v>
      </c>
      <c r="C3" s="53" t="s">
        <v>324</v>
      </c>
      <c r="D3" s="53" t="s">
        <v>325</v>
      </c>
      <c r="E3" s="53" t="s">
        <v>326</v>
      </c>
      <c r="F3" s="53" t="s">
        <v>327</v>
      </c>
      <c r="G3" s="53" t="s">
        <v>328</v>
      </c>
      <c r="H3" s="53" t="s">
        <v>329</v>
      </c>
      <c r="I3" s="53" t="s">
        <v>330</v>
      </c>
      <c r="J3" s="53" t="s">
        <v>331</v>
      </c>
      <c r="K3" s="53" t="s">
        <v>332</v>
      </c>
      <c r="L3" s="53" t="s">
        <v>333</v>
      </c>
      <c r="M3" s="53" t="s">
        <v>334</v>
      </c>
      <c r="N3" s="53" t="s">
        <v>335</v>
      </c>
      <c r="O3" s="53" t="s">
        <v>336</v>
      </c>
      <c r="P3" s="53" t="s">
        <v>337</v>
      </c>
      <c r="Q3" s="53" t="s">
        <v>338</v>
      </c>
      <c r="R3" s="53" t="s">
        <v>339</v>
      </c>
      <c r="S3" s="53" t="s">
        <v>340</v>
      </c>
      <c r="T3" s="53" t="s">
        <v>341</v>
      </c>
      <c r="U3" s="53" t="s">
        <v>342</v>
      </c>
      <c r="V3" s="53" t="s">
        <v>343</v>
      </c>
      <c r="W3" s="53" t="s">
        <v>344</v>
      </c>
      <c r="X3" s="53" t="s">
        <v>345</v>
      </c>
      <c r="Y3" s="53" t="s">
        <v>346</v>
      </c>
      <c r="Z3" s="53" t="s">
        <v>347</v>
      </c>
      <c r="AA3" s="53" t="s">
        <v>348</v>
      </c>
      <c r="AB3" s="53" t="s">
        <v>349</v>
      </c>
      <c r="AC3" s="53" t="s">
        <v>350</v>
      </c>
      <c r="AD3" s="53" t="s">
        <v>351</v>
      </c>
      <c r="AE3" s="53" t="s">
        <v>352</v>
      </c>
      <c r="AF3" s="53" t="s">
        <v>353</v>
      </c>
      <c r="AG3" s="53" t="s">
        <v>354</v>
      </c>
      <c r="AH3" s="53" t="s">
        <v>355</v>
      </c>
    </row>
    <row r="4" spans="1:34" x14ac:dyDescent="0.3">
      <c r="A4" s="681">
        <f ca="1">DATE(LOOKUP(Comparison!$D$3,TimestepID,StartYear),1,1)</f>
        <v>46023</v>
      </c>
      <c r="B4" s="1">
        <v>1</v>
      </c>
      <c r="C4" s="1">
        <v>1</v>
      </c>
      <c r="D4" s="1">
        <v>1</v>
      </c>
      <c r="E4">
        <v>1</v>
      </c>
      <c r="F4">
        <v>1</v>
      </c>
      <c r="G4">
        <v>1</v>
      </c>
      <c r="H4">
        <v>1</v>
      </c>
      <c r="I4">
        <v>1</v>
      </c>
      <c r="J4">
        <v>1</v>
      </c>
      <c r="K4">
        <v>1</v>
      </c>
      <c r="L4">
        <v>1</v>
      </c>
      <c r="M4">
        <v>1</v>
      </c>
      <c r="N4">
        <v>1</v>
      </c>
      <c r="O4">
        <v>1</v>
      </c>
      <c r="P4">
        <v>1</v>
      </c>
      <c r="Q4">
        <v>1</v>
      </c>
      <c r="R4">
        <v>1</v>
      </c>
      <c r="S4">
        <v>1</v>
      </c>
      <c r="T4">
        <v>1</v>
      </c>
      <c r="U4">
        <v>1</v>
      </c>
      <c r="V4">
        <v>1</v>
      </c>
      <c r="W4">
        <v>1</v>
      </c>
      <c r="X4">
        <v>1</v>
      </c>
      <c r="Y4">
        <v>1</v>
      </c>
      <c r="Z4">
        <v>1</v>
      </c>
      <c r="AA4">
        <v>1</v>
      </c>
      <c r="AB4">
        <v>1</v>
      </c>
      <c r="AC4">
        <v>1</v>
      </c>
      <c r="AD4">
        <v>1</v>
      </c>
      <c r="AE4">
        <v>1</v>
      </c>
      <c r="AF4">
        <v>1</v>
      </c>
      <c r="AG4">
        <v>1</v>
      </c>
      <c r="AH4">
        <v>1</v>
      </c>
    </row>
    <row r="5" spans="1:34" x14ac:dyDescent="0.3">
      <c r="A5" s="681">
        <f ca="1">IF(EDATE($A$4,12)&lt;=EDATE(DATE(LOOKUP(Comparison!$D$3,TimestepID,StartYear),1,1),(LOOKUP(Comparison!$B$6,TimestepID,Duration)-1)),EDATE(A4,12),"")</f>
        <v>46388</v>
      </c>
      <c r="B5" s="1">
        <v>1</v>
      </c>
      <c r="C5" s="1">
        <v>1</v>
      </c>
      <c r="D5" s="1">
        <v>1</v>
      </c>
      <c r="E5">
        <v>1</v>
      </c>
      <c r="F5">
        <v>0</v>
      </c>
      <c r="G5">
        <v>1</v>
      </c>
      <c r="H5">
        <v>1</v>
      </c>
      <c r="I5">
        <v>1</v>
      </c>
      <c r="J5">
        <v>1</v>
      </c>
      <c r="K5">
        <v>1</v>
      </c>
      <c r="L5">
        <v>1</v>
      </c>
      <c r="M5">
        <v>1</v>
      </c>
      <c r="N5">
        <v>1</v>
      </c>
      <c r="O5">
        <v>1</v>
      </c>
      <c r="P5">
        <v>1</v>
      </c>
      <c r="Q5">
        <v>1</v>
      </c>
      <c r="R5">
        <v>0</v>
      </c>
      <c r="S5">
        <v>1</v>
      </c>
      <c r="T5">
        <v>1</v>
      </c>
      <c r="U5">
        <v>1</v>
      </c>
      <c r="V5">
        <v>1</v>
      </c>
      <c r="W5">
        <v>1</v>
      </c>
      <c r="X5">
        <v>1</v>
      </c>
      <c r="Y5">
        <v>1</v>
      </c>
      <c r="Z5">
        <v>1</v>
      </c>
      <c r="AA5">
        <v>1</v>
      </c>
      <c r="AB5">
        <v>1</v>
      </c>
      <c r="AC5">
        <v>1</v>
      </c>
      <c r="AD5">
        <v>1</v>
      </c>
      <c r="AE5">
        <v>1</v>
      </c>
      <c r="AF5">
        <v>1</v>
      </c>
      <c r="AG5">
        <v>1</v>
      </c>
      <c r="AH5">
        <v>1</v>
      </c>
    </row>
    <row r="6" spans="1:34" x14ac:dyDescent="0.3">
      <c r="A6" s="681">
        <f ca="1">IF(EDATE($A$4,24)&lt;=EDATE(DATE(LOOKUP(Comparison!$D$3,TimestepID,StartYear),12,31),(LOOKUP(Comparison!$B$6,TimestepID,Duration)-1)),EDATE(A5,12),"")</f>
        <v>46753</v>
      </c>
      <c r="B6" s="1">
        <v>1</v>
      </c>
      <c r="C6" s="1">
        <v>1</v>
      </c>
      <c r="D6" s="1">
        <v>1</v>
      </c>
      <c r="E6">
        <v>1</v>
      </c>
      <c r="F6">
        <v>1</v>
      </c>
      <c r="G6">
        <v>1</v>
      </c>
      <c r="H6">
        <v>1</v>
      </c>
      <c r="I6">
        <v>1</v>
      </c>
      <c r="J6">
        <v>1</v>
      </c>
      <c r="K6">
        <v>1</v>
      </c>
      <c r="L6">
        <v>1</v>
      </c>
      <c r="M6">
        <v>1</v>
      </c>
      <c r="N6">
        <v>1</v>
      </c>
      <c r="O6">
        <v>1</v>
      </c>
      <c r="P6">
        <v>1</v>
      </c>
      <c r="Q6">
        <v>1</v>
      </c>
      <c r="R6">
        <v>1</v>
      </c>
      <c r="S6">
        <v>1</v>
      </c>
      <c r="T6">
        <v>1</v>
      </c>
      <c r="U6">
        <v>1</v>
      </c>
      <c r="V6">
        <v>1</v>
      </c>
      <c r="W6">
        <v>1</v>
      </c>
      <c r="X6">
        <v>1</v>
      </c>
      <c r="Y6">
        <v>1</v>
      </c>
      <c r="Z6">
        <v>1</v>
      </c>
      <c r="AA6">
        <v>1</v>
      </c>
      <c r="AB6">
        <v>1</v>
      </c>
      <c r="AC6">
        <v>1</v>
      </c>
      <c r="AD6">
        <v>1</v>
      </c>
      <c r="AE6">
        <v>1</v>
      </c>
      <c r="AF6">
        <v>1</v>
      </c>
      <c r="AG6">
        <v>1</v>
      </c>
      <c r="AH6">
        <v>1</v>
      </c>
    </row>
    <row r="7" spans="1:34" x14ac:dyDescent="0.3">
      <c r="A7" s="681">
        <f ca="1">IF(EDATE($A$4,36)&lt;=EDATE(DATE(LOOKUP(Comparison!$D$3,TimestepID,StartYear),1,1),(LOOKUP(Comparison!$B$6,TimestepID,Duration)-1)),EDATE(A6,12),"")</f>
        <v>47119</v>
      </c>
      <c r="B7" s="1">
        <v>1</v>
      </c>
      <c r="C7" s="1">
        <v>1</v>
      </c>
      <c r="D7" s="1">
        <v>1</v>
      </c>
      <c r="E7">
        <v>1</v>
      </c>
      <c r="F7">
        <v>1</v>
      </c>
      <c r="G7">
        <v>1</v>
      </c>
      <c r="H7">
        <v>0</v>
      </c>
      <c r="I7">
        <v>1</v>
      </c>
      <c r="J7">
        <v>1</v>
      </c>
      <c r="K7">
        <v>1</v>
      </c>
      <c r="L7">
        <v>1</v>
      </c>
      <c r="M7">
        <v>1</v>
      </c>
      <c r="N7">
        <v>1</v>
      </c>
      <c r="O7">
        <v>1</v>
      </c>
      <c r="P7">
        <v>1</v>
      </c>
      <c r="Q7">
        <v>1</v>
      </c>
      <c r="R7">
        <v>1</v>
      </c>
      <c r="S7">
        <v>1</v>
      </c>
      <c r="T7">
        <v>1</v>
      </c>
      <c r="U7">
        <v>1</v>
      </c>
      <c r="V7">
        <v>1</v>
      </c>
      <c r="W7">
        <v>1</v>
      </c>
      <c r="X7">
        <v>1</v>
      </c>
      <c r="Y7">
        <v>1</v>
      </c>
      <c r="Z7">
        <v>1</v>
      </c>
      <c r="AA7">
        <v>1</v>
      </c>
      <c r="AB7">
        <v>1</v>
      </c>
      <c r="AC7">
        <v>1</v>
      </c>
      <c r="AD7">
        <v>1</v>
      </c>
      <c r="AE7">
        <v>1</v>
      </c>
      <c r="AF7">
        <v>1</v>
      </c>
      <c r="AG7">
        <v>1</v>
      </c>
      <c r="AH7">
        <v>1</v>
      </c>
    </row>
    <row r="8" spans="1:34" x14ac:dyDescent="0.3">
      <c r="A8" s="681">
        <f ca="1">IF(EDATE($A$4,48)&lt;=EDATE(DATE(LOOKUP(Comparison!$D$3,TimestepID,StartYear),1,1),(LOOKUP(Comparison!$B$6,TimestepID,Duration)-1)),EDATE(A7,12),"")</f>
        <v>47484</v>
      </c>
      <c r="B8" s="1">
        <v>1</v>
      </c>
      <c r="C8" s="1">
        <v>1</v>
      </c>
      <c r="D8" s="1">
        <v>1</v>
      </c>
      <c r="E8">
        <v>1</v>
      </c>
      <c r="F8">
        <v>0</v>
      </c>
      <c r="G8">
        <v>1</v>
      </c>
      <c r="H8">
        <v>0</v>
      </c>
      <c r="I8">
        <v>0</v>
      </c>
      <c r="J8">
        <v>0</v>
      </c>
      <c r="K8">
        <v>1</v>
      </c>
      <c r="L8">
        <v>1</v>
      </c>
      <c r="M8">
        <v>1</v>
      </c>
      <c r="N8">
        <v>1</v>
      </c>
      <c r="O8">
        <v>1</v>
      </c>
      <c r="P8">
        <v>1</v>
      </c>
      <c r="Q8">
        <v>1</v>
      </c>
      <c r="R8">
        <v>1</v>
      </c>
      <c r="S8">
        <v>1</v>
      </c>
      <c r="T8">
        <v>1</v>
      </c>
      <c r="U8">
        <v>1</v>
      </c>
      <c r="V8">
        <v>1</v>
      </c>
      <c r="W8">
        <v>1</v>
      </c>
      <c r="X8">
        <v>1</v>
      </c>
      <c r="Y8">
        <v>1</v>
      </c>
      <c r="Z8">
        <v>1</v>
      </c>
      <c r="AA8">
        <v>1</v>
      </c>
      <c r="AB8">
        <v>1</v>
      </c>
      <c r="AC8">
        <v>1</v>
      </c>
      <c r="AD8">
        <v>1</v>
      </c>
      <c r="AE8">
        <v>1</v>
      </c>
      <c r="AF8">
        <v>1</v>
      </c>
      <c r="AG8">
        <v>1</v>
      </c>
      <c r="AH8">
        <v>1</v>
      </c>
    </row>
    <row r="9" spans="1:34" x14ac:dyDescent="0.3">
      <c r="A9" s="681">
        <f ca="1">IF(EDATE($A$4,48)&lt;=EDATE(DATE(LOOKUP(Comparison!$D$3,TimestepID,StartYear),1,1),(LOOKUP(Comparison!$B$6,TimestepID,Duration)-1)),EDATE(A8,12),"")</f>
        <v>47849</v>
      </c>
      <c r="B9" s="1">
        <v>1</v>
      </c>
      <c r="C9" s="1">
        <v>1</v>
      </c>
      <c r="D9" s="1">
        <v>1</v>
      </c>
      <c r="E9">
        <v>0</v>
      </c>
      <c r="F9">
        <v>0</v>
      </c>
      <c r="G9">
        <v>0</v>
      </c>
      <c r="H9">
        <v>0</v>
      </c>
      <c r="I9">
        <v>0</v>
      </c>
      <c r="J9">
        <v>1</v>
      </c>
      <c r="K9">
        <v>1</v>
      </c>
      <c r="L9">
        <v>1</v>
      </c>
      <c r="M9">
        <v>1</v>
      </c>
      <c r="N9">
        <v>1</v>
      </c>
      <c r="O9">
        <v>1</v>
      </c>
      <c r="P9">
        <v>1</v>
      </c>
      <c r="Q9">
        <v>1</v>
      </c>
      <c r="R9">
        <v>1</v>
      </c>
      <c r="S9">
        <v>1</v>
      </c>
      <c r="T9">
        <v>1</v>
      </c>
      <c r="U9">
        <v>1</v>
      </c>
      <c r="V9">
        <v>1</v>
      </c>
      <c r="W9">
        <v>1</v>
      </c>
      <c r="X9">
        <v>1</v>
      </c>
      <c r="Y9">
        <v>1</v>
      </c>
      <c r="Z9">
        <v>1</v>
      </c>
      <c r="AA9">
        <v>1</v>
      </c>
      <c r="AB9">
        <v>1</v>
      </c>
      <c r="AC9">
        <v>1</v>
      </c>
      <c r="AD9">
        <v>1</v>
      </c>
      <c r="AE9">
        <v>1</v>
      </c>
      <c r="AF9">
        <v>0</v>
      </c>
      <c r="AG9">
        <v>1</v>
      </c>
      <c r="AH9">
        <v>1</v>
      </c>
    </row>
    <row r="10" spans="1:34" x14ac:dyDescent="0.3">
      <c r="A10" s="681">
        <f ca="1">IF(EDATE($A$4,48)&lt;=EDATE(DATE(LOOKUP(Comparison!$D$3,TimestepID,StartYear),1,1),(LOOKUP(Comparison!$B$6,TimestepID,Duration)-1)),EDATE(A9,12),"")</f>
        <v>48214</v>
      </c>
      <c r="B10" s="1"/>
      <c r="C10" s="1"/>
      <c r="D10" s="1"/>
    </row>
    <row r="11" spans="1:34" x14ac:dyDescent="0.3">
      <c r="A11" s="681">
        <f ca="1">IF(EDATE($A$4,48)&lt;=EDATE(DATE(LOOKUP(Comparison!$D$3,TimestepID,StartYear),1,1),(LOOKUP(Comparison!$B$6,TimestepID,Duration)-1)),EDATE(A10,12),"")</f>
        <v>48580</v>
      </c>
      <c r="B11" s="1"/>
      <c r="C11" s="1"/>
      <c r="D11" s="1"/>
    </row>
    <row r="12" spans="1:34" x14ac:dyDescent="0.3">
      <c r="A12" s="681">
        <f ca="1">IF(EDATE($A$4,48)&lt;=EDATE(DATE(LOOKUP(Comparison!$D$3,TimestepID,StartYear),1,1),(LOOKUP(Comparison!$B$6,TimestepID,Duration)-1)),EDATE(A11,12),"")</f>
        <v>48945</v>
      </c>
      <c r="B12" s="1"/>
      <c r="C12" s="1"/>
      <c r="D12" s="1"/>
    </row>
    <row r="13" spans="1:34" x14ac:dyDescent="0.3">
      <c r="A13" s="52"/>
      <c r="B13" s="1"/>
      <c r="C13" s="1"/>
      <c r="D13" s="1"/>
    </row>
    <row r="14" spans="1:34" x14ac:dyDescent="0.3">
      <c r="A14" s="52"/>
      <c r="B14" s="1"/>
      <c r="C14" s="1"/>
      <c r="D14" s="1"/>
    </row>
    <row r="15" spans="1:34" x14ac:dyDescent="0.3">
      <c r="A15" s="52"/>
      <c r="B15" s="1"/>
      <c r="C15" s="1"/>
      <c r="D15" s="1"/>
    </row>
    <row r="16" spans="1:34" x14ac:dyDescent="0.3">
      <c r="A16" s="52"/>
      <c r="B16" s="1"/>
      <c r="C16" s="1"/>
      <c r="D16" s="1"/>
    </row>
    <row r="17" spans="1:4" x14ac:dyDescent="0.3">
      <c r="A17" s="52"/>
      <c r="B17" s="1"/>
      <c r="C17" s="1"/>
      <c r="D17" s="1"/>
    </row>
    <row r="18" spans="1:4" x14ac:dyDescent="0.3">
      <c r="A18" s="52"/>
      <c r="B18" s="1"/>
      <c r="C18" s="1"/>
      <c r="D18" s="1"/>
    </row>
    <row r="19" spans="1:4" x14ac:dyDescent="0.3">
      <c r="A19" s="52"/>
      <c r="B19" s="1"/>
      <c r="C19" s="1"/>
      <c r="D19" s="1"/>
    </row>
    <row r="20" spans="1:4" x14ac:dyDescent="0.3">
      <c r="A20" s="52"/>
      <c r="B20" s="1"/>
      <c r="C20" s="1"/>
      <c r="D20" s="1"/>
    </row>
    <row r="21" spans="1:4" x14ac:dyDescent="0.3">
      <c r="A21" s="52"/>
      <c r="B21" s="1"/>
      <c r="C21" s="1"/>
      <c r="D21" s="1"/>
    </row>
    <row r="22" spans="1:4" x14ac:dyDescent="0.3">
      <c r="A22" s="52"/>
      <c r="B22" s="1"/>
      <c r="C22" s="1"/>
      <c r="D22" s="1"/>
    </row>
    <row r="23" spans="1:4" x14ac:dyDescent="0.3">
      <c r="A23" s="52"/>
      <c r="B23" s="1"/>
      <c r="C23" s="1"/>
      <c r="D23" s="1"/>
    </row>
    <row r="24" spans="1:4" x14ac:dyDescent="0.3">
      <c r="A24" s="52"/>
      <c r="B24" s="1"/>
      <c r="C24" s="1"/>
      <c r="D24" s="1"/>
    </row>
    <row r="25" spans="1:4" x14ac:dyDescent="0.3">
      <c r="A25" s="52"/>
      <c r="B25" s="1"/>
      <c r="C25" s="1"/>
      <c r="D25" s="1"/>
    </row>
    <row r="26" spans="1:4" x14ac:dyDescent="0.3">
      <c r="A26" s="52"/>
      <c r="B26" s="1"/>
      <c r="C26" s="1"/>
      <c r="D26" s="1"/>
    </row>
    <row r="27" spans="1:4" x14ac:dyDescent="0.3">
      <c r="A27" s="52"/>
      <c r="B27" s="1"/>
      <c r="C27" s="1"/>
      <c r="D27" s="1"/>
    </row>
    <row r="28" spans="1:4" x14ac:dyDescent="0.3">
      <c r="A28" s="52"/>
      <c r="B28" s="1"/>
      <c r="C28" s="1"/>
      <c r="D28" s="1"/>
    </row>
    <row r="29" spans="1:4" x14ac:dyDescent="0.3">
      <c r="A29" s="52"/>
      <c r="B29" s="1"/>
      <c r="C29" s="1"/>
      <c r="D29" s="1"/>
    </row>
    <row r="30" spans="1:4" x14ac:dyDescent="0.3">
      <c r="A30" s="52"/>
      <c r="B30" s="1"/>
      <c r="C30" s="1"/>
      <c r="D30" s="1"/>
    </row>
    <row r="31" spans="1:4" x14ac:dyDescent="0.3">
      <c r="A31" s="52"/>
      <c r="B31" s="1"/>
      <c r="C31" s="1"/>
      <c r="D31" s="1"/>
    </row>
    <row r="32" spans="1:4" x14ac:dyDescent="0.3">
      <c r="A32" s="52"/>
      <c r="B32" s="1"/>
      <c r="C32" s="1"/>
      <c r="D32" s="1"/>
    </row>
    <row r="33" spans="1:4" x14ac:dyDescent="0.3">
      <c r="A33" s="52"/>
      <c r="B33" s="1"/>
      <c r="C33" s="1"/>
      <c r="D33" s="1"/>
    </row>
    <row r="34" spans="1:4" x14ac:dyDescent="0.3">
      <c r="A34" s="52"/>
      <c r="B34" s="1"/>
      <c r="C34" s="1"/>
      <c r="D34" s="1"/>
    </row>
    <row r="35" spans="1:4" x14ac:dyDescent="0.3">
      <c r="A35" s="52"/>
      <c r="B35" s="1"/>
      <c r="C35" s="1"/>
      <c r="D35" s="1"/>
    </row>
    <row r="36" spans="1:4" x14ac:dyDescent="0.3">
      <c r="A36" s="52"/>
      <c r="B36" s="1"/>
      <c r="C36" s="1"/>
      <c r="D36" s="1"/>
    </row>
    <row r="37" spans="1:4" x14ac:dyDescent="0.3">
      <c r="A37" s="52"/>
      <c r="B37" s="1"/>
      <c r="C37" s="1"/>
      <c r="D37" s="1"/>
    </row>
    <row r="38" spans="1:4" x14ac:dyDescent="0.3">
      <c r="A38" s="52"/>
      <c r="B38" s="1"/>
      <c r="C38" s="1"/>
      <c r="D38" s="1"/>
    </row>
    <row r="39" spans="1:4" x14ac:dyDescent="0.3">
      <c r="A39" s="52"/>
      <c r="B39" s="1"/>
      <c r="C39" s="1"/>
      <c r="D39" s="1"/>
    </row>
    <row r="40" spans="1:4" x14ac:dyDescent="0.3">
      <c r="A40" s="52"/>
      <c r="B40" s="1"/>
      <c r="C40" s="1"/>
      <c r="D40" s="1"/>
    </row>
    <row r="41" spans="1:4" x14ac:dyDescent="0.3">
      <c r="A41" s="52"/>
      <c r="B41" s="1"/>
      <c r="C41" s="1"/>
      <c r="D41" s="1"/>
    </row>
    <row r="42" spans="1:4" x14ac:dyDescent="0.3">
      <c r="A42" s="52"/>
      <c r="B42" s="1"/>
      <c r="C42" s="1"/>
      <c r="D42" s="1"/>
    </row>
    <row r="43" spans="1:4" x14ac:dyDescent="0.3">
      <c r="A43" s="52"/>
      <c r="B43" s="1"/>
      <c r="C43" s="1"/>
      <c r="D43" s="1"/>
    </row>
    <row r="44" spans="1:4" x14ac:dyDescent="0.3">
      <c r="A44" s="52"/>
      <c r="B44" s="1"/>
      <c r="C44" s="1"/>
      <c r="D44" s="1"/>
    </row>
    <row r="45" spans="1:4" x14ac:dyDescent="0.3">
      <c r="A45" s="52"/>
      <c r="B45" s="1"/>
      <c r="C45" s="1"/>
      <c r="D45" s="1"/>
    </row>
    <row r="46" spans="1:4" x14ac:dyDescent="0.3">
      <c r="A46" s="52"/>
      <c r="B46" s="1"/>
      <c r="C46" s="1"/>
      <c r="D46" s="1"/>
    </row>
    <row r="47" spans="1:4" x14ac:dyDescent="0.3">
      <c r="A47" s="52"/>
      <c r="B47" s="1"/>
      <c r="C47" s="1"/>
      <c r="D47" s="1"/>
    </row>
    <row r="48" spans="1:4" x14ac:dyDescent="0.3">
      <c r="A48" s="52"/>
      <c r="B48" s="1"/>
      <c r="C48" s="1"/>
      <c r="D48" s="1"/>
    </row>
    <row r="49" spans="1:4" x14ac:dyDescent="0.3">
      <c r="A49" s="52"/>
      <c r="B49" s="1"/>
      <c r="C49" s="1"/>
      <c r="D49" s="1"/>
    </row>
    <row r="50" spans="1:4" x14ac:dyDescent="0.3">
      <c r="A50" s="52"/>
      <c r="B50" s="1"/>
      <c r="C50" s="1"/>
      <c r="D50" s="1"/>
    </row>
    <row r="51" spans="1:4" x14ac:dyDescent="0.3">
      <c r="A51" s="52"/>
      <c r="B51" s="1"/>
      <c r="C51" s="1"/>
      <c r="D51" s="1"/>
    </row>
    <row r="52" spans="1:4" x14ac:dyDescent="0.3">
      <c r="A52" s="52"/>
      <c r="B52" s="1"/>
      <c r="C52" s="1"/>
      <c r="D52" s="1"/>
    </row>
    <row r="53" spans="1:4" x14ac:dyDescent="0.3">
      <c r="A53" s="52"/>
      <c r="B53" s="1"/>
      <c r="C53" s="1"/>
      <c r="D53" s="1"/>
    </row>
    <row r="54" spans="1:4" x14ac:dyDescent="0.3">
      <c r="A54" s="52"/>
      <c r="B54" s="1"/>
      <c r="C54" s="1"/>
      <c r="D54" s="1"/>
    </row>
    <row r="55" spans="1:4" x14ac:dyDescent="0.3">
      <c r="A55" s="52"/>
      <c r="B55" s="1"/>
      <c r="C55" s="1"/>
      <c r="D55" s="1"/>
    </row>
    <row r="56" spans="1:4" x14ac:dyDescent="0.3">
      <c r="A56" s="52"/>
      <c r="B56" s="1"/>
      <c r="C56" s="1"/>
      <c r="D56" s="1"/>
    </row>
    <row r="57" spans="1:4" x14ac:dyDescent="0.3">
      <c r="A57" s="52"/>
      <c r="B57" s="1"/>
      <c r="C57" s="1"/>
      <c r="D57" s="1"/>
    </row>
    <row r="58" spans="1:4" x14ac:dyDescent="0.3">
      <c r="A58" s="52"/>
      <c r="B58" s="1"/>
      <c r="C58" s="1"/>
      <c r="D58" s="1"/>
    </row>
    <row r="59" spans="1:4" x14ac:dyDescent="0.3">
      <c r="A59" s="52"/>
      <c r="B59" s="1"/>
      <c r="C59" s="1"/>
      <c r="D59" s="1"/>
    </row>
    <row r="60" spans="1:4" x14ac:dyDescent="0.3">
      <c r="A60" s="52"/>
      <c r="B60" s="1"/>
      <c r="C60" s="1"/>
      <c r="D60" s="1"/>
    </row>
    <row r="61" spans="1:4" x14ac:dyDescent="0.3">
      <c r="A61" s="52"/>
      <c r="B61" s="1"/>
      <c r="C61" s="1"/>
      <c r="D61" s="1"/>
    </row>
    <row r="62" spans="1:4" x14ac:dyDescent="0.3">
      <c r="A62" s="52"/>
      <c r="B62" s="1"/>
      <c r="C62" s="1"/>
      <c r="D62" s="1"/>
    </row>
    <row r="63" spans="1:4" x14ac:dyDescent="0.3">
      <c r="A63" s="52"/>
      <c r="B63" s="1"/>
      <c r="C63" s="1"/>
      <c r="D63" s="1"/>
    </row>
    <row r="64" spans="1:4" x14ac:dyDescent="0.3">
      <c r="A64" s="52"/>
      <c r="B64" s="1"/>
      <c r="C64" s="1"/>
      <c r="D64" s="1"/>
    </row>
    <row r="65" spans="1:4" x14ac:dyDescent="0.3">
      <c r="A65" s="52"/>
      <c r="B65" s="1"/>
      <c r="C65" s="1"/>
      <c r="D65" s="1"/>
    </row>
    <row r="66" spans="1:4" x14ac:dyDescent="0.3">
      <c r="A66" s="52"/>
      <c r="B66" s="1"/>
      <c r="C66" s="1"/>
      <c r="D66" s="1"/>
    </row>
    <row r="67" spans="1:4" x14ac:dyDescent="0.3">
      <c r="A67" s="52"/>
      <c r="B67" s="1"/>
      <c r="C67" s="1"/>
      <c r="D67" s="1"/>
    </row>
    <row r="68" spans="1:4" x14ac:dyDescent="0.3">
      <c r="A68" s="52">
        <f ca="1">Exceedance!U68</f>
        <v>48092</v>
      </c>
      <c r="B68" s="1"/>
      <c r="C68" s="1"/>
      <c r="D68" s="1"/>
    </row>
    <row r="69" spans="1:4" x14ac:dyDescent="0.3">
      <c r="A69" s="52" t="str">
        <f ca="1">Exceedance!U69</f>
        <v/>
      </c>
      <c r="B69" s="1"/>
      <c r="C69" s="1"/>
      <c r="D69" s="1"/>
    </row>
    <row r="70" spans="1:4" x14ac:dyDescent="0.3">
      <c r="A70" s="52" t="str">
        <f ca="1">Exceedance!U70</f>
        <v/>
      </c>
      <c r="B70" s="1"/>
      <c r="C70" s="1"/>
      <c r="D70" s="1"/>
    </row>
    <row r="71" spans="1:4" x14ac:dyDescent="0.3">
      <c r="A71" s="52" t="str">
        <f ca="1">Exceedance!U71</f>
        <v/>
      </c>
      <c r="B71" s="1"/>
      <c r="C71" s="1"/>
      <c r="D71" s="1"/>
    </row>
    <row r="72" spans="1:4" x14ac:dyDescent="0.3">
      <c r="A72" s="52" t="str">
        <f ca="1">Exceedance!U72</f>
        <v/>
      </c>
      <c r="B72" s="1"/>
      <c r="C72" s="1"/>
      <c r="D72" s="1"/>
    </row>
    <row r="73" spans="1:4" x14ac:dyDescent="0.3">
      <c r="A73" s="52" t="str">
        <f ca="1">Exceedance!U73</f>
        <v/>
      </c>
      <c r="B73" s="1"/>
      <c r="C73" s="1"/>
      <c r="D73" s="1"/>
    </row>
    <row r="74" spans="1:4" x14ac:dyDescent="0.3">
      <c r="A74" s="52" t="str">
        <f ca="1">Exceedance!U74</f>
        <v/>
      </c>
      <c r="B74" s="1"/>
      <c r="C74" s="1"/>
      <c r="D74" s="1"/>
    </row>
    <row r="75" spans="1:4" x14ac:dyDescent="0.3">
      <c r="A75" s="52" t="str">
        <f ca="1">Exceedance!U75</f>
        <v/>
      </c>
      <c r="B75" s="1"/>
      <c r="C75" s="1"/>
      <c r="D75" s="1"/>
    </row>
    <row r="76" spans="1:4" x14ac:dyDescent="0.3">
      <c r="A76" s="52" t="str">
        <f ca="1">Exceedance!U76</f>
        <v/>
      </c>
      <c r="B76" s="1"/>
      <c r="C76" s="1"/>
      <c r="D76" s="1"/>
    </row>
    <row r="77" spans="1:4" x14ac:dyDescent="0.3">
      <c r="A77" s="52" t="str">
        <f ca="1">Exceedance!U77</f>
        <v/>
      </c>
      <c r="B77" s="1"/>
      <c r="C77" s="1"/>
      <c r="D77" s="1"/>
    </row>
    <row r="78" spans="1:4" x14ac:dyDescent="0.3">
      <c r="A78" s="52" t="str">
        <f ca="1">Exceedance!U78</f>
        <v/>
      </c>
      <c r="B78" s="1"/>
      <c r="C78" s="1"/>
      <c r="D78" s="1"/>
    </row>
    <row r="79" spans="1:4" x14ac:dyDescent="0.3">
      <c r="A79" s="52" t="str">
        <f ca="1">Exceedance!U79</f>
        <v/>
      </c>
      <c r="B79" s="1"/>
      <c r="C79" s="1"/>
      <c r="D79" s="1"/>
    </row>
    <row r="80" spans="1:4" x14ac:dyDescent="0.3">
      <c r="A80" s="52" t="str">
        <f ca="1">Exceedance!U80</f>
        <v/>
      </c>
      <c r="B80" s="1"/>
      <c r="C80" s="1"/>
      <c r="D80" s="1"/>
    </row>
    <row r="81" spans="1:4" x14ac:dyDescent="0.3">
      <c r="A81" s="52" t="str">
        <f ca="1">Exceedance!U81</f>
        <v/>
      </c>
      <c r="B81" s="1"/>
      <c r="C81" s="1"/>
      <c r="D81" s="1"/>
    </row>
    <row r="82" spans="1:4" x14ac:dyDescent="0.3">
      <c r="A82" s="52" t="str">
        <f ca="1">Exceedance!U82</f>
        <v/>
      </c>
      <c r="B82" s="1"/>
      <c r="C82" s="1"/>
      <c r="D82" s="1"/>
    </row>
    <row r="83" spans="1:4" x14ac:dyDescent="0.3">
      <c r="A83" s="52" t="str">
        <f ca="1">Exceedance!U83</f>
        <v/>
      </c>
      <c r="B83" s="1"/>
      <c r="C83" s="1"/>
      <c r="D83" s="1"/>
    </row>
    <row r="84" spans="1:4" x14ac:dyDescent="0.3">
      <c r="A84" s="52" t="str">
        <f ca="1">Exceedance!U84</f>
        <v/>
      </c>
      <c r="B84" s="1"/>
      <c r="C84" s="1"/>
      <c r="D84" s="1"/>
    </row>
    <row r="85" spans="1:4" x14ac:dyDescent="0.3">
      <c r="A85" s="52" t="str">
        <f ca="1">Exceedance!U85</f>
        <v/>
      </c>
      <c r="B85" s="1"/>
      <c r="C85" s="1"/>
      <c r="D85" s="1"/>
    </row>
    <row r="86" spans="1:4" x14ac:dyDescent="0.3">
      <c r="A86" s="52" t="str">
        <f ca="1">Exceedance!U86</f>
        <v/>
      </c>
      <c r="B86" s="1"/>
      <c r="C86" s="1"/>
      <c r="D86" s="1"/>
    </row>
    <row r="87" spans="1:4" x14ac:dyDescent="0.3">
      <c r="A87" s="52" t="str">
        <f ca="1">Exceedance!U87</f>
        <v/>
      </c>
      <c r="B87" s="1"/>
      <c r="C87" s="1"/>
      <c r="D87" s="1"/>
    </row>
    <row r="88" spans="1:4" x14ac:dyDescent="0.3">
      <c r="A88" s="52" t="str">
        <f ca="1">Exceedance!U88</f>
        <v/>
      </c>
      <c r="B88" s="1"/>
      <c r="C88" s="1"/>
      <c r="D88" s="1"/>
    </row>
    <row r="89" spans="1:4" x14ac:dyDescent="0.3">
      <c r="A89" s="52" t="str">
        <f ca="1">Exceedance!U89</f>
        <v/>
      </c>
      <c r="B89" s="1"/>
      <c r="C89" s="1"/>
      <c r="D89" s="1"/>
    </row>
    <row r="90" spans="1:4" x14ac:dyDescent="0.3">
      <c r="A90" s="52" t="str">
        <f ca="1">Exceedance!U90</f>
        <v/>
      </c>
      <c r="B90" s="1"/>
      <c r="C90" s="1"/>
      <c r="D90" s="1"/>
    </row>
    <row r="91" spans="1:4" x14ac:dyDescent="0.3">
      <c r="A91" s="52" t="str">
        <f ca="1">Exceedance!U91</f>
        <v/>
      </c>
      <c r="B91" s="1"/>
      <c r="C91" s="1"/>
      <c r="D91" s="1"/>
    </row>
    <row r="92" spans="1:4" x14ac:dyDescent="0.3">
      <c r="A92" s="52" t="str">
        <f ca="1">Exceedance!U92</f>
        <v/>
      </c>
      <c r="B92" s="1"/>
      <c r="C92" s="1"/>
      <c r="D92" s="1"/>
    </row>
    <row r="93" spans="1:4" x14ac:dyDescent="0.3">
      <c r="A93" s="52" t="str">
        <f ca="1">Exceedance!U93</f>
        <v/>
      </c>
      <c r="B93" s="1"/>
      <c r="C93" s="1"/>
      <c r="D93" s="1"/>
    </row>
    <row r="94" spans="1:4" x14ac:dyDescent="0.3">
      <c r="A94" s="52" t="str">
        <f ca="1">Exceedance!U94</f>
        <v/>
      </c>
      <c r="B94" s="1"/>
      <c r="C94" s="1"/>
      <c r="D94" s="1"/>
    </row>
    <row r="95" spans="1:4" x14ac:dyDescent="0.3">
      <c r="A95" s="52" t="str">
        <f ca="1">Exceedance!U95</f>
        <v/>
      </c>
      <c r="B95" s="1"/>
      <c r="C95" s="1"/>
      <c r="D95" s="1"/>
    </row>
    <row r="96" spans="1:4" x14ac:dyDescent="0.3">
      <c r="A96" s="52" t="str">
        <f ca="1">Exceedance!U96</f>
        <v/>
      </c>
      <c r="B96" s="1"/>
      <c r="C96" s="1"/>
      <c r="D96" s="1"/>
    </row>
    <row r="97" spans="1:4" x14ac:dyDescent="0.3">
      <c r="A97" s="52" t="str">
        <f ca="1">Exceedance!U97</f>
        <v/>
      </c>
      <c r="B97" s="1"/>
      <c r="C97" s="1"/>
      <c r="D97" s="1"/>
    </row>
    <row r="98" spans="1:4" x14ac:dyDescent="0.3">
      <c r="A98" s="52" t="str">
        <f ca="1">Exceedance!U98</f>
        <v/>
      </c>
      <c r="B98" s="1"/>
      <c r="C98" s="1"/>
      <c r="D98" s="1"/>
    </row>
    <row r="99" spans="1:4" x14ac:dyDescent="0.3">
      <c r="A99" s="52" t="str">
        <f ca="1">Exceedance!U99</f>
        <v/>
      </c>
      <c r="B99" s="1"/>
      <c r="C99" s="1"/>
      <c r="D99" s="1"/>
    </row>
    <row r="100" spans="1:4" x14ac:dyDescent="0.3">
      <c r="A100" s="52"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E1:AE1"/>
  </mergeCells>
  <pageMargins left="0.7" right="0.7" top="0.75" bottom="0.75" header="0.3" footer="0.3"/>
  <pageSetup orientation="portrait" horizontalDpi="4294967295" verticalDpi="4294967295" r:id="rId1"/>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4512C1-A273-457C-8ACF-F185BA5C3F7C}">
  <sheetPr codeName="Sheet138">
    <tabColor theme="3" tint="0.79998168889431442"/>
  </sheetPr>
  <dimension ref="A1:AH175"/>
  <sheetViews>
    <sheetView workbookViewId="0">
      <selection activeCell="B4" sqref="B4:AQ175"/>
    </sheetView>
  </sheetViews>
  <sheetFormatPr defaultColWidth="9.44140625" defaultRowHeight="14.4" x14ac:dyDescent="0.3"/>
  <cols>
    <col min="1" max="1" width="14.44140625" style="78" bestFit="1" customWidth="1"/>
    <col min="2" max="3" width="9.44140625" style="185"/>
    <col min="4" max="4" width="9.44140625" style="185" customWidth="1"/>
  </cols>
  <sheetData>
    <row r="1" spans="1:34" s="78" customFormat="1" x14ac:dyDescent="0.3">
      <c r="A1" s="50"/>
      <c r="B1" s="78" t="s">
        <v>821</v>
      </c>
      <c r="E1" s="854" t="s">
        <v>821</v>
      </c>
      <c r="F1" s="854"/>
      <c r="G1" s="854"/>
      <c r="H1" s="854"/>
      <c r="I1" s="854"/>
      <c r="J1" s="854"/>
      <c r="K1" s="854"/>
      <c r="L1" s="854"/>
      <c r="M1" s="854"/>
      <c r="N1" s="854"/>
      <c r="O1" s="854"/>
      <c r="P1" s="854"/>
      <c r="Q1" s="854"/>
      <c r="R1" s="854"/>
      <c r="S1" s="854"/>
      <c r="T1" s="854"/>
      <c r="U1" s="854"/>
      <c r="V1" s="854"/>
      <c r="W1" s="854"/>
      <c r="X1" s="854"/>
      <c r="Y1" s="854"/>
      <c r="Z1" s="854"/>
      <c r="AA1" s="854"/>
      <c r="AB1" s="854"/>
      <c r="AC1" s="854"/>
      <c r="AD1" s="854"/>
      <c r="AE1" s="854"/>
    </row>
    <row r="2" spans="1:34" s="78" customFormat="1" x14ac:dyDescent="0.3">
      <c r="A2" s="50"/>
      <c r="B2" s="78" t="s">
        <v>288</v>
      </c>
      <c r="C2" s="78" t="s">
        <v>287</v>
      </c>
      <c r="D2" s="78" t="s">
        <v>289</v>
      </c>
      <c r="E2" s="78">
        <v>1991</v>
      </c>
      <c r="F2" s="78">
        <v>1992</v>
      </c>
      <c r="G2" s="78">
        <v>1993</v>
      </c>
      <c r="H2" s="78">
        <v>1994</v>
      </c>
      <c r="I2" s="78">
        <v>1995</v>
      </c>
      <c r="J2" s="78">
        <v>1996</v>
      </c>
      <c r="K2" s="78">
        <v>1997</v>
      </c>
      <c r="L2" s="78">
        <v>1998</v>
      </c>
      <c r="M2" s="78">
        <v>1999</v>
      </c>
      <c r="N2" s="78">
        <v>2000</v>
      </c>
      <c r="O2" s="78">
        <v>2001</v>
      </c>
      <c r="P2" s="78">
        <v>2002</v>
      </c>
      <c r="Q2" s="78">
        <v>2003</v>
      </c>
      <c r="R2" s="78">
        <v>2004</v>
      </c>
      <c r="S2" s="78">
        <v>2005</v>
      </c>
      <c r="T2" s="78">
        <v>2006</v>
      </c>
      <c r="U2" s="78">
        <v>2007</v>
      </c>
      <c r="V2" s="78">
        <v>2008</v>
      </c>
      <c r="W2" s="78">
        <v>2009</v>
      </c>
      <c r="X2" s="78">
        <v>2010</v>
      </c>
      <c r="Y2" s="78">
        <v>2011</v>
      </c>
      <c r="Z2" s="78">
        <v>2012</v>
      </c>
      <c r="AA2" s="78">
        <v>2013</v>
      </c>
      <c r="AB2" s="78">
        <v>2014</v>
      </c>
      <c r="AC2" s="78">
        <v>2015</v>
      </c>
      <c r="AD2" s="78">
        <v>2016</v>
      </c>
      <c r="AE2" s="78">
        <v>2017</v>
      </c>
      <c r="AF2" s="78">
        <v>2018</v>
      </c>
      <c r="AG2" s="78">
        <v>2019</v>
      </c>
      <c r="AH2" s="78">
        <v>2020</v>
      </c>
    </row>
    <row r="3" spans="1:34" s="53" customFormat="1" x14ac:dyDescent="0.3">
      <c r="A3" s="51"/>
      <c r="B3" s="53" t="s">
        <v>323</v>
      </c>
      <c r="C3" s="53" t="s">
        <v>324</v>
      </c>
      <c r="D3" s="53" t="s">
        <v>325</v>
      </c>
      <c r="E3" s="53" t="s">
        <v>326</v>
      </c>
      <c r="F3" s="53" t="s">
        <v>327</v>
      </c>
      <c r="G3" s="53" t="s">
        <v>328</v>
      </c>
      <c r="H3" s="53" t="s">
        <v>329</v>
      </c>
      <c r="I3" s="53" t="s">
        <v>330</v>
      </c>
      <c r="J3" s="53" t="s">
        <v>331</v>
      </c>
      <c r="K3" s="53" t="s">
        <v>332</v>
      </c>
      <c r="L3" s="53" t="s">
        <v>333</v>
      </c>
      <c r="M3" s="53" t="s">
        <v>334</v>
      </c>
      <c r="N3" s="53" t="s">
        <v>335</v>
      </c>
      <c r="O3" s="53" t="s">
        <v>336</v>
      </c>
      <c r="P3" s="53" t="s">
        <v>337</v>
      </c>
      <c r="Q3" s="53" t="s">
        <v>338</v>
      </c>
      <c r="R3" s="53" t="s">
        <v>339</v>
      </c>
      <c r="S3" s="53" t="s">
        <v>340</v>
      </c>
      <c r="T3" s="53" t="s">
        <v>341</v>
      </c>
      <c r="U3" s="53" t="s">
        <v>342</v>
      </c>
      <c r="V3" s="53" t="s">
        <v>343</v>
      </c>
      <c r="W3" s="53" t="s">
        <v>344</v>
      </c>
      <c r="X3" s="53" t="s">
        <v>345</v>
      </c>
      <c r="Y3" s="53" t="s">
        <v>346</v>
      </c>
      <c r="Z3" s="53" t="s">
        <v>347</v>
      </c>
      <c r="AA3" s="53" t="s">
        <v>348</v>
      </c>
      <c r="AB3" s="53" t="s">
        <v>349</v>
      </c>
      <c r="AC3" s="53" t="s">
        <v>350</v>
      </c>
      <c r="AD3" s="53" t="s">
        <v>351</v>
      </c>
      <c r="AE3" s="53" t="s">
        <v>352</v>
      </c>
      <c r="AF3" s="53" t="s">
        <v>353</v>
      </c>
      <c r="AG3" s="53" t="s">
        <v>354</v>
      </c>
      <c r="AH3" s="53" t="s">
        <v>355</v>
      </c>
    </row>
    <row r="4" spans="1:34" x14ac:dyDescent="0.3">
      <c r="A4" s="681">
        <f ca="1">DATE(LOOKUP(Comparison!$D$3,TimestepID,StartYear),1,1)</f>
        <v>46023</v>
      </c>
      <c r="B4" s="1">
        <v>1</v>
      </c>
      <c r="C4" s="1">
        <v>1</v>
      </c>
      <c r="D4" s="1">
        <v>1</v>
      </c>
      <c r="E4">
        <v>1</v>
      </c>
      <c r="F4">
        <v>1</v>
      </c>
      <c r="G4">
        <v>1</v>
      </c>
      <c r="H4">
        <v>1</v>
      </c>
      <c r="I4">
        <v>1</v>
      </c>
      <c r="J4">
        <v>1</v>
      </c>
      <c r="K4">
        <v>1</v>
      </c>
      <c r="L4">
        <v>1</v>
      </c>
      <c r="M4">
        <v>1</v>
      </c>
      <c r="N4">
        <v>1</v>
      </c>
      <c r="O4">
        <v>1</v>
      </c>
      <c r="P4">
        <v>1</v>
      </c>
      <c r="Q4">
        <v>1</v>
      </c>
      <c r="R4">
        <v>1</v>
      </c>
      <c r="S4">
        <v>1</v>
      </c>
      <c r="T4">
        <v>1</v>
      </c>
      <c r="U4">
        <v>1</v>
      </c>
      <c r="V4">
        <v>1</v>
      </c>
      <c r="W4">
        <v>1</v>
      </c>
      <c r="X4">
        <v>1</v>
      </c>
      <c r="Y4">
        <v>1</v>
      </c>
      <c r="Z4">
        <v>1</v>
      </c>
      <c r="AA4">
        <v>1</v>
      </c>
      <c r="AB4">
        <v>1</v>
      </c>
      <c r="AC4">
        <v>1</v>
      </c>
      <c r="AD4">
        <v>1</v>
      </c>
      <c r="AE4">
        <v>1</v>
      </c>
      <c r="AF4">
        <v>1</v>
      </c>
      <c r="AG4">
        <v>1</v>
      </c>
      <c r="AH4">
        <v>1</v>
      </c>
    </row>
    <row r="5" spans="1:34" x14ac:dyDescent="0.3">
      <c r="A5" s="681">
        <f ca="1">IF(EDATE($A$4,12)&lt;=EDATE(DATE(LOOKUP(Comparison!$D$3,TimestepID,StartYear),1,1),(LOOKUP(Comparison!$B$6,TimestepID,Duration)-1)),EDATE(A4,12),"")</f>
        <v>46388</v>
      </c>
      <c r="B5" s="1">
        <v>1</v>
      </c>
      <c r="C5" s="1">
        <v>1</v>
      </c>
      <c r="D5" s="1">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row>
    <row r="6" spans="1:34" x14ac:dyDescent="0.3">
      <c r="A6" s="681">
        <f ca="1">IF(EDATE($A$4,24)&lt;=EDATE(DATE(LOOKUP(Comparison!$D$3,TimestepID,StartYear),12,31),(LOOKUP(Comparison!$B$6,TimestepID,Duration)-1)),EDATE(A5,12),"")</f>
        <v>46753</v>
      </c>
      <c r="B6" s="1">
        <v>1</v>
      </c>
      <c r="C6" s="1">
        <v>1</v>
      </c>
      <c r="D6" s="1">
        <v>1</v>
      </c>
      <c r="E6">
        <v>1</v>
      </c>
      <c r="F6">
        <v>1</v>
      </c>
      <c r="G6">
        <v>1</v>
      </c>
      <c r="H6">
        <v>1</v>
      </c>
      <c r="I6">
        <v>1</v>
      </c>
      <c r="J6">
        <v>1</v>
      </c>
      <c r="K6">
        <v>1</v>
      </c>
      <c r="L6">
        <v>1</v>
      </c>
      <c r="M6">
        <v>1</v>
      </c>
      <c r="N6">
        <v>1</v>
      </c>
      <c r="O6">
        <v>1</v>
      </c>
      <c r="P6">
        <v>1</v>
      </c>
      <c r="Q6">
        <v>1</v>
      </c>
      <c r="R6">
        <v>1</v>
      </c>
      <c r="S6">
        <v>1</v>
      </c>
      <c r="T6">
        <v>1</v>
      </c>
      <c r="U6">
        <v>1</v>
      </c>
      <c r="V6">
        <v>1</v>
      </c>
      <c r="W6">
        <v>1</v>
      </c>
      <c r="X6">
        <v>1</v>
      </c>
      <c r="Y6">
        <v>1</v>
      </c>
      <c r="Z6">
        <v>1</v>
      </c>
      <c r="AA6">
        <v>1</v>
      </c>
      <c r="AB6">
        <v>1</v>
      </c>
      <c r="AC6">
        <v>1</v>
      </c>
      <c r="AD6">
        <v>1</v>
      </c>
      <c r="AE6">
        <v>1</v>
      </c>
      <c r="AF6">
        <v>1</v>
      </c>
      <c r="AG6">
        <v>1</v>
      </c>
      <c r="AH6">
        <v>1</v>
      </c>
    </row>
    <row r="7" spans="1:34" x14ac:dyDescent="0.3">
      <c r="A7" s="681">
        <f ca="1">IF(EDATE($A$4,36)&lt;=EDATE(DATE(LOOKUP(Comparison!$D$3,TimestepID,StartYear),1,1),(LOOKUP(Comparison!$B$6,TimestepID,Duration)-1)),EDATE(A6,12),"")</f>
        <v>47119</v>
      </c>
      <c r="B7" s="1">
        <v>1</v>
      </c>
      <c r="C7" s="1">
        <v>1</v>
      </c>
      <c r="D7" s="1">
        <v>1</v>
      </c>
      <c r="E7">
        <v>1</v>
      </c>
      <c r="F7">
        <v>1</v>
      </c>
      <c r="G7">
        <v>1</v>
      </c>
      <c r="H7">
        <v>1</v>
      </c>
      <c r="I7">
        <v>1</v>
      </c>
      <c r="J7">
        <v>1</v>
      </c>
      <c r="K7">
        <v>1</v>
      </c>
      <c r="L7">
        <v>1</v>
      </c>
      <c r="M7">
        <v>1</v>
      </c>
      <c r="N7">
        <v>1</v>
      </c>
      <c r="O7">
        <v>1</v>
      </c>
      <c r="P7">
        <v>1</v>
      </c>
      <c r="Q7">
        <v>1</v>
      </c>
      <c r="R7">
        <v>1</v>
      </c>
      <c r="S7">
        <v>1</v>
      </c>
      <c r="T7">
        <v>1</v>
      </c>
      <c r="U7">
        <v>1</v>
      </c>
      <c r="V7">
        <v>1</v>
      </c>
      <c r="W7">
        <v>1</v>
      </c>
      <c r="X7">
        <v>1</v>
      </c>
      <c r="Y7">
        <v>1</v>
      </c>
      <c r="Z7">
        <v>1</v>
      </c>
      <c r="AA7">
        <v>1</v>
      </c>
      <c r="AB7">
        <v>1</v>
      </c>
      <c r="AC7">
        <v>1</v>
      </c>
      <c r="AD7">
        <v>1</v>
      </c>
      <c r="AE7">
        <v>1</v>
      </c>
      <c r="AF7">
        <v>1</v>
      </c>
      <c r="AG7">
        <v>1</v>
      </c>
      <c r="AH7">
        <v>1</v>
      </c>
    </row>
    <row r="8" spans="1:34" x14ac:dyDescent="0.3">
      <c r="A8" s="681">
        <f ca="1">IF(EDATE($A$4,48)&lt;=EDATE(DATE(LOOKUP(Comparison!$D$3,TimestepID,StartYear),1,1),(LOOKUP(Comparison!$B$6,TimestepID,Duration)-1)),EDATE(A7,12),"")</f>
        <v>47484</v>
      </c>
      <c r="B8" s="1">
        <v>1</v>
      </c>
      <c r="C8" s="1">
        <v>1</v>
      </c>
      <c r="D8" s="1">
        <v>1</v>
      </c>
      <c r="E8">
        <v>1</v>
      </c>
      <c r="F8">
        <v>1</v>
      </c>
      <c r="G8">
        <v>1</v>
      </c>
      <c r="H8">
        <v>0</v>
      </c>
      <c r="I8">
        <v>0</v>
      </c>
      <c r="J8">
        <v>1</v>
      </c>
      <c r="K8">
        <v>1</v>
      </c>
      <c r="L8">
        <v>1</v>
      </c>
      <c r="M8">
        <v>1</v>
      </c>
      <c r="N8">
        <v>1</v>
      </c>
      <c r="O8">
        <v>1</v>
      </c>
      <c r="P8">
        <v>1</v>
      </c>
      <c r="Q8">
        <v>1</v>
      </c>
      <c r="R8">
        <v>1</v>
      </c>
      <c r="S8">
        <v>1</v>
      </c>
      <c r="T8">
        <v>1</v>
      </c>
      <c r="U8">
        <v>1</v>
      </c>
      <c r="V8">
        <v>1</v>
      </c>
      <c r="W8">
        <v>1</v>
      </c>
      <c r="X8">
        <v>1</v>
      </c>
      <c r="Y8">
        <v>1</v>
      </c>
      <c r="Z8">
        <v>1</v>
      </c>
      <c r="AA8">
        <v>1</v>
      </c>
      <c r="AB8">
        <v>1</v>
      </c>
      <c r="AC8">
        <v>1</v>
      </c>
      <c r="AD8">
        <v>1</v>
      </c>
      <c r="AE8">
        <v>1</v>
      </c>
      <c r="AF8">
        <v>1</v>
      </c>
      <c r="AG8">
        <v>1</v>
      </c>
      <c r="AH8">
        <v>1</v>
      </c>
    </row>
    <row r="9" spans="1:34" x14ac:dyDescent="0.3">
      <c r="A9" s="681">
        <f ca="1">IF(EDATE($A$4,48)&lt;=EDATE(DATE(LOOKUP(Comparison!$D$3,TimestepID,StartYear),1,1),(LOOKUP(Comparison!$B$6,TimestepID,Duration)-1)),EDATE(A8,12),"")</f>
        <v>47849</v>
      </c>
      <c r="B9" s="1">
        <v>1</v>
      </c>
      <c r="C9" s="1">
        <v>1</v>
      </c>
      <c r="D9" s="1">
        <v>1</v>
      </c>
      <c r="E9">
        <v>0</v>
      </c>
      <c r="F9">
        <v>0</v>
      </c>
      <c r="G9">
        <v>0</v>
      </c>
      <c r="H9">
        <v>0</v>
      </c>
      <c r="I9">
        <v>0</v>
      </c>
      <c r="J9">
        <v>1</v>
      </c>
      <c r="K9">
        <v>1</v>
      </c>
      <c r="L9">
        <v>1</v>
      </c>
      <c r="M9">
        <v>1</v>
      </c>
      <c r="N9">
        <v>1</v>
      </c>
      <c r="O9">
        <v>1</v>
      </c>
      <c r="P9">
        <v>1</v>
      </c>
      <c r="Q9">
        <v>1</v>
      </c>
      <c r="R9">
        <v>1</v>
      </c>
      <c r="S9">
        <v>1</v>
      </c>
      <c r="T9">
        <v>1</v>
      </c>
      <c r="U9">
        <v>1</v>
      </c>
      <c r="V9">
        <v>1</v>
      </c>
      <c r="W9">
        <v>1</v>
      </c>
      <c r="X9">
        <v>1</v>
      </c>
      <c r="Y9">
        <v>1</v>
      </c>
      <c r="Z9">
        <v>1</v>
      </c>
      <c r="AA9">
        <v>1</v>
      </c>
      <c r="AB9">
        <v>1</v>
      </c>
      <c r="AC9">
        <v>1</v>
      </c>
      <c r="AD9">
        <v>1</v>
      </c>
      <c r="AE9">
        <v>1</v>
      </c>
      <c r="AF9">
        <v>1</v>
      </c>
      <c r="AG9">
        <v>1</v>
      </c>
      <c r="AH9">
        <v>1</v>
      </c>
    </row>
    <row r="10" spans="1:34" x14ac:dyDescent="0.3">
      <c r="A10" s="681">
        <f ca="1">IF(EDATE($A$4,48)&lt;=EDATE(DATE(LOOKUP(Comparison!$D$3,TimestepID,StartYear),1,1),(LOOKUP(Comparison!$B$6,TimestepID,Duration)-1)),EDATE(A9,12),"")</f>
        <v>48214</v>
      </c>
      <c r="B10" s="1"/>
      <c r="C10" s="1"/>
      <c r="D10" s="1"/>
    </row>
    <row r="11" spans="1:34" x14ac:dyDescent="0.3">
      <c r="A11" s="681">
        <f ca="1">IF(EDATE($A$4,48)&lt;=EDATE(DATE(LOOKUP(Comparison!$D$3,TimestepID,StartYear),1,1),(LOOKUP(Comparison!$B$6,TimestepID,Duration)-1)),EDATE(A10,12),"")</f>
        <v>48580</v>
      </c>
      <c r="B11" s="1"/>
      <c r="C11" s="1"/>
      <c r="D11" s="1"/>
    </row>
    <row r="12" spans="1:34" x14ac:dyDescent="0.3">
      <c r="A12" s="681">
        <f ca="1">IF(EDATE($A$4,48)&lt;=EDATE(DATE(LOOKUP(Comparison!$D$3,TimestepID,StartYear),1,1),(LOOKUP(Comparison!$B$6,TimestepID,Duration)-1)),EDATE(A11,12),"")</f>
        <v>48945</v>
      </c>
      <c r="B12" s="1"/>
      <c r="C12" s="1"/>
      <c r="D12" s="1"/>
    </row>
    <row r="13" spans="1:34" x14ac:dyDescent="0.3">
      <c r="A13" s="52"/>
      <c r="B13" s="1"/>
      <c r="C13" s="1"/>
      <c r="D13" s="1"/>
    </row>
    <row r="14" spans="1:34" x14ac:dyDescent="0.3">
      <c r="A14" s="52"/>
      <c r="B14" s="1"/>
      <c r="C14" s="1"/>
      <c r="D14" s="1"/>
    </row>
    <row r="15" spans="1:34" x14ac:dyDescent="0.3">
      <c r="A15" s="52"/>
      <c r="B15" s="1"/>
      <c r="C15" s="1"/>
      <c r="D15" s="1"/>
    </row>
    <row r="16" spans="1:34" x14ac:dyDescent="0.3">
      <c r="A16" s="52"/>
      <c r="B16" s="1"/>
      <c r="C16" s="1"/>
      <c r="D16" s="1"/>
    </row>
    <row r="17" spans="1:4" x14ac:dyDescent="0.3">
      <c r="A17" s="52"/>
      <c r="B17" s="1"/>
      <c r="C17" s="1"/>
      <c r="D17" s="1"/>
    </row>
    <row r="18" spans="1:4" x14ac:dyDescent="0.3">
      <c r="A18" s="52"/>
      <c r="B18" s="1"/>
      <c r="C18" s="1"/>
      <c r="D18" s="1"/>
    </row>
    <row r="19" spans="1:4" x14ac:dyDescent="0.3">
      <c r="A19" s="52"/>
      <c r="B19" s="1"/>
      <c r="C19" s="1"/>
      <c r="D19" s="1"/>
    </row>
    <row r="20" spans="1:4" x14ac:dyDescent="0.3">
      <c r="A20" s="52"/>
      <c r="B20" s="1"/>
      <c r="C20" s="1"/>
      <c r="D20" s="1"/>
    </row>
    <row r="21" spans="1:4" x14ac:dyDescent="0.3">
      <c r="A21" s="52"/>
      <c r="B21" s="1"/>
      <c r="C21" s="1"/>
      <c r="D21" s="1"/>
    </row>
    <row r="22" spans="1:4" x14ac:dyDescent="0.3">
      <c r="A22" s="52"/>
      <c r="B22" s="1"/>
      <c r="C22" s="1"/>
      <c r="D22" s="1"/>
    </row>
    <row r="23" spans="1:4" x14ac:dyDescent="0.3">
      <c r="A23" s="52"/>
      <c r="B23" s="1"/>
      <c r="C23" s="1"/>
      <c r="D23" s="1"/>
    </row>
    <row r="24" spans="1:4" x14ac:dyDescent="0.3">
      <c r="A24" s="52"/>
      <c r="B24" s="1"/>
      <c r="C24" s="1"/>
      <c r="D24" s="1"/>
    </row>
    <row r="25" spans="1:4" x14ac:dyDescent="0.3">
      <c r="A25" s="52"/>
      <c r="B25" s="1"/>
      <c r="C25" s="1"/>
      <c r="D25" s="1"/>
    </row>
    <row r="26" spans="1:4" x14ac:dyDescent="0.3">
      <c r="A26" s="52"/>
      <c r="B26" s="1"/>
      <c r="C26" s="1"/>
      <c r="D26" s="1"/>
    </row>
    <row r="27" spans="1:4" x14ac:dyDescent="0.3">
      <c r="A27" s="52"/>
      <c r="B27" s="1"/>
      <c r="C27" s="1"/>
      <c r="D27" s="1"/>
    </row>
    <row r="28" spans="1:4" x14ac:dyDescent="0.3">
      <c r="A28" s="52"/>
      <c r="B28" s="1"/>
      <c r="C28" s="1"/>
      <c r="D28" s="1"/>
    </row>
    <row r="29" spans="1:4" x14ac:dyDescent="0.3">
      <c r="A29" s="52"/>
      <c r="B29" s="1"/>
      <c r="C29" s="1"/>
      <c r="D29" s="1"/>
    </row>
    <row r="30" spans="1:4" x14ac:dyDescent="0.3">
      <c r="A30" s="52"/>
      <c r="B30" s="1"/>
      <c r="C30" s="1"/>
      <c r="D30" s="1"/>
    </row>
    <row r="31" spans="1:4" x14ac:dyDescent="0.3">
      <c r="A31" s="52"/>
      <c r="B31" s="1"/>
      <c r="C31" s="1"/>
      <c r="D31" s="1"/>
    </row>
    <row r="32" spans="1:4" x14ac:dyDescent="0.3">
      <c r="A32" s="52"/>
      <c r="B32" s="1"/>
      <c r="C32" s="1"/>
      <c r="D32" s="1"/>
    </row>
    <row r="33" spans="1:4" x14ac:dyDescent="0.3">
      <c r="A33" s="52"/>
      <c r="B33" s="1"/>
      <c r="C33" s="1"/>
      <c r="D33" s="1"/>
    </row>
    <row r="34" spans="1:4" x14ac:dyDescent="0.3">
      <c r="A34" s="52"/>
      <c r="B34" s="1"/>
      <c r="C34" s="1"/>
      <c r="D34" s="1"/>
    </row>
    <row r="35" spans="1:4" x14ac:dyDescent="0.3">
      <c r="A35" s="52"/>
      <c r="B35" s="1"/>
      <c r="C35" s="1"/>
      <c r="D35" s="1"/>
    </row>
    <row r="36" spans="1:4" x14ac:dyDescent="0.3">
      <c r="A36" s="52"/>
      <c r="B36" s="1"/>
      <c r="C36" s="1"/>
      <c r="D36" s="1"/>
    </row>
    <row r="37" spans="1:4" x14ac:dyDescent="0.3">
      <c r="A37" s="52"/>
      <c r="B37" s="1"/>
      <c r="C37" s="1"/>
      <c r="D37" s="1"/>
    </row>
    <row r="38" spans="1:4" x14ac:dyDescent="0.3">
      <c r="A38" s="52"/>
      <c r="B38" s="1"/>
      <c r="C38" s="1"/>
      <c r="D38" s="1"/>
    </row>
    <row r="39" spans="1:4" x14ac:dyDescent="0.3">
      <c r="A39" s="52"/>
      <c r="B39" s="1"/>
      <c r="C39" s="1"/>
      <c r="D39" s="1"/>
    </row>
    <row r="40" spans="1:4" x14ac:dyDescent="0.3">
      <c r="A40" s="52"/>
      <c r="B40" s="1"/>
      <c r="C40" s="1"/>
      <c r="D40" s="1"/>
    </row>
    <row r="41" spans="1:4" x14ac:dyDescent="0.3">
      <c r="A41" s="52"/>
      <c r="B41" s="1"/>
      <c r="C41" s="1"/>
      <c r="D41" s="1"/>
    </row>
    <row r="42" spans="1:4" x14ac:dyDescent="0.3">
      <c r="A42" s="52"/>
      <c r="B42" s="1"/>
      <c r="C42" s="1"/>
      <c r="D42" s="1"/>
    </row>
    <row r="43" spans="1:4" x14ac:dyDescent="0.3">
      <c r="A43" s="52"/>
      <c r="B43" s="1"/>
      <c r="C43" s="1"/>
      <c r="D43" s="1"/>
    </row>
    <row r="44" spans="1:4" x14ac:dyDescent="0.3">
      <c r="A44" s="52"/>
      <c r="B44" s="1"/>
      <c r="C44" s="1"/>
      <c r="D44" s="1"/>
    </row>
    <row r="45" spans="1:4" x14ac:dyDescent="0.3">
      <c r="A45" s="52"/>
      <c r="B45" s="1"/>
      <c r="C45" s="1"/>
      <c r="D45" s="1"/>
    </row>
    <row r="46" spans="1:4" x14ac:dyDescent="0.3">
      <c r="A46" s="52"/>
      <c r="B46" s="1"/>
      <c r="C46" s="1"/>
      <c r="D46" s="1"/>
    </row>
    <row r="47" spans="1:4" x14ac:dyDescent="0.3">
      <c r="A47" s="52"/>
      <c r="B47" s="1"/>
      <c r="C47" s="1"/>
      <c r="D47" s="1"/>
    </row>
    <row r="48" spans="1:4" x14ac:dyDescent="0.3">
      <c r="A48" s="52"/>
      <c r="B48" s="1"/>
      <c r="C48" s="1"/>
      <c r="D48" s="1"/>
    </row>
    <row r="49" spans="1:4" x14ac:dyDescent="0.3">
      <c r="A49" s="52"/>
      <c r="B49" s="1"/>
      <c r="C49" s="1"/>
      <c r="D49" s="1"/>
    </row>
    <row r="50" spans="1:4" x14ac:dyDescent="0.3">
      <c r="A50" s="52"/>
      <c r="B50" s="1"/>
      <c r="C50" s="1"/>
      <c r="D50" s="1"/>
    </row>
    <row r="51" spans="1:4" x14ac:dyDescent="0.3">
      <c r="A51" s="52"/>
      <c r="B51" s="1"/>
      <c r="C51" s="1"/>
      <c r="D51" s="1"/>
    </row>
    <row r="52" spans="1:4" x14ac:dyDescent="0.3">
      <c r="A52" s="52"/>
      <c r="B52" s="1"/>
      <c r="C52" s="1"/>
      <c r="D52" s="1"/>
    </row>
    <row r="53" spans="1:4" x14ac:dyDescent="0.3">
      <c r="A53" s="52"/>
      <c r="B53" s="1"/>
      <c r="C53" s="1"/>
      <c r="D53" s="1"/>
    </row>
    <row r="54" spans="1:4" x14ac:dyDescent="0.3">
      <c r="A54" s="52"/>
      <c r="B54" s="1"/>
      <c r="C54" s="1"/>
      <c r="D54" s="1"/>
    </row>
    <row r="55" spans="1:4" x14ac:dyDescent="0.3">
      <c r="A55" s="52"/>
      <c r="B55" s="1"/>
      <c r="C55" s="1"/>
      <c r="D55" s="1"/>
    </row>
    <row r="56" spans="1:4" x14ac:dyDescent="0.3">
      <c r="A56" s="52"/>
      <c r="B56" s="1"/>
      <c r="C56" s="1"/>
      <c r="D56" s="1"/>
    </row>
    <row r="57" spans="1:4" x14ac:dyDescent="0.3">
      <c r="A57" s="52"/>
      <c r="B57" s="1"/>
      <c r="C57" s="1"/>
      <c r="D57" s="1"/>
    </row>
    <row r="58" spans="1:4" x14ac:dyDescent="0.3">
      <c r="A58" s="52"/>
      <c r="B58" s="1"/>
      <c r="C58" s="1"/>
      <c r="D58" s="1"/>
    </row>
    <row r="59" spans="1:4" x14ac:dyDescent="0.3">
      <c r="A59" s="52"/>
      <c r="B59" s="1"/>
      <c r="C59" s="1"/>
      <c r="D59" s="1"/>
    </row>
    <row r="60" spans="1:4" x14ac:dyDescent="0.3">
      <c r="A60" s="52"/>
      <c r="B60" s="1"/>
      <c r="C60" s="1"/>
      <c r="D60" s="1"/>
    </row>
    <row r="61" spans="1:4" x14ac:dyDescent="0.3">
      <c r="A61" s="52"/>
      <c r="B61" s="1"/>
      <c r="C61" s="1"/>
      <c r="D61" s="1"/>
    </row>
    <row r="62" spans="1:4" x14ac:dyDescent="0.3">
      <c r="A62" s="52"/>
      <c r="B62" s="1"/>
      <c r="C62" s="1"/>
      <c r="D62" s="1"/>
    </row>
    <row r="63" spans="1:4" x14ac:dyDescent="0.3">
      <c r="A63" s="52"/>
      <c r="B63" s="1"/>
      <c r="C63" s="1"/>
      <c r="D63" s="1"/>
    </row>
    <row r="64" spans="1:4" x14ac:dyDescent="0.3">
      <c r="A64" s="52"/>
      <c r="B64" s="1"/>
      <c r="C64" s="1"/>
      <c r="D64" s="1"/>
    </row>
    <row r="65" spans="1:4" x14ac:dyDescent="0.3">
      <c r="A65" s="52"/>
      <c r="B65" s="1"/>
      <c r="C65" s="1"/>
      <c r="D65" s="1"/>
    </row>
    <row r="66" spans="1:4" x14ac:dyDescent="0.3">
      <c r="A66" s="52"/>
      <c r="B66" s="1"/>
      <c r="C66" s="1"/>
      <c r="D66" s="1"/>
    </row>
    <row r="67" spans="1:4" x14ac:dyDescent="0.3">
      <c r="A67" s="52"/>
      <c r="B67" s="1"/>
      <c r="C67" s="1"/>
      <c r="D67" s="1"/>
    </row>
    <row r="68" spans="1:4" x14ac:dyDescent="0.3">
      <c r="A68" s="52">
        <f ca="1">Exceedance!U68</f>
        <v>48092</v>
      </c>
      <c r="B68" s="1"/>
      <c r="C68" s="1"/>
      <c r="D68" s="1"/>
    </row>
    <row r="69" spans="1:4" x14ac:dyDescent="0.3">
      <c r="A69" s="52" t="str">
        <f ca="1">Exceedance!U69</f>
        <v/>
      </c>
      <c r="B69" s="1"/>
      <c r="C69" s="1"/>
      <c r="D69" s="1"/>
    </row>
    <row r="70" spans="1:4" x14ac:dyDescent="0.3">
      <c r="A70" s="52" t="str">
        <f ca="1">Exceedance!U70</f>
        <v/>
      </c>
      <c r="B70" s="1"/>
      <c r="C70" s="1"/>
      <c r="D70" s="1"/>
    </row>
    <row r="71" spans="1:4" x14ac:dyDescent="0.3">
      <c r="A71" s="52" t="str">
        <f ca="1">Exceedance!U71</f>
        <v/>
      </c>
      <c r="B71" s="1"/>
      <c r="C71" s="1"/>
      <c r="D71" s="1"/>
    </row>
    <row r="72" spans="1:4" x14ac:dyDescent="0.3">
      <c r="A72" s="52" t="str">
        <f ca="1">Exceedance!U72</f>
        <v/>
      </c>
      <c r="B72" s="1"/>
      <c r="C72" s="1"/>
      <c r="D72" s="1"/>
    </row>
    <row r="73" spans="1:4" x14ac:dyDescent="0.3">
      <c r="A73" s="52" t="str">
        <f ca="1">Exceedance!U73</f>
        <v/>
      </c>
      <c r="B73" s="1"/>
      <c r="C73" s="1"/>
      <c r="D73" s="1"/>
    </row>
    <row r="74" spans="1:4" x14ac:dyDescent="0.3">
      <c r="A74" s="52" t="str">
        <f ca="1">Exceedance!U74</f>
        <v/>
      </c>
      <c r="B74" s="1"/>
      <c r="C74" s="1"/>
      <c r="D74" s="1"/>
    </row>
    <row r="75" spans="1:4" x14ac:dyDescent="0.3">
      <c r="A75" s="52" t="str">
        <f ca="1">Exceedance!U75</f>
        <v/>
      </c>
      <c r="B75" s="1"/>
      <c r="C75" s="1"/>
      <c r="D75" s="1"/>
    </row>
    <row r="76" spans="1:4" x14ac:dyDescent="0.3">
      <c r="A76" s="52" t="str">
        <f ca="1">Exceedance!U76</f>
        <v/>
      </c>
      <c r="B76" s="1"/>
      <c r="C76" s="1"/>
      <c r="D76" s="1"/>
    </row>
    <row r="77" spans="1:4" x14ac:dyDescent="0.3">
      <c r="A77" s="52" t="str">
        <f ca="1">Exceedance!U77</f>
        <v/>
      </c>
      <c r="B77" s="1"/>
      <c r="C77" s="1"/>
      <c r="D77" s="1"/>
    </row>
    <row r="78" spans="1:4" x14ac:dyDescent="0.3">
      <c r="A78" s="52" t="str">
        <f ca="1">Exceedance!U78</f>
        <v/>
      </c>
      <c r="B78" s="1"/>
      <c r="C78" s="1"/>
      <c r="D78" s="1"/>
    </row>
    <row r="79" spans="1:4" x14ac:dyDescent="0.3">
      <c r="A79" s="52" t="str">
        <f ca="1">Exceedance!U79</f>
        <v/>
      </c>
      <c r="B79" s="1"/>
      <c r="C79" s="1"/>
      <c r="D79" s="1"/>
    </row>
    <row r="80" spans="1:4" x14ac:dyDescent="0.3">
      <c r="A80" s="52" t="str">
        <f ca="1">Exceedance!U80</f>
        <v/>
      </c>
      <c r="B80" s="1"/>
      <c r="C80" s="1"/>
      <c r="D80" s="1"/>
    </row>
    <row r="81" spans="1:4" x14ac:dyDescent="0.3">
      <c r="A81" s="52" t="str">
        <f ca="1">Exceedance!U81</f>
        <v/>
      </c>
      <c r="B81" s="1"/>
      <c r="C81" s="1"/>
      <c r="D81" s="1"/>
    </row>
    <row r="82" spans="1:4" x14ac:dyDescent="0.3">
      <c r="A82" s="52" t="str">
        <f ca="1">Exceedance!U82</f>
        <v/>
      </c>
      <c r="B82" s="1"/>
      <c r="C82" s="1"/>
      <c r="D82" s="1"/>
    </row>
    <row r="83" spans="1:4" x14ac:dyDescent="0.3">
      <c r="A83" s="52" t="str">
        <f ca="1">Exceedance!U83</f>
        <v/>
      </c>
      <c r="B83" s="1"/>
      <c r="C83" s="1"/>
      <c r="D83" s="1"/>
    </row>
    <row r="84" spans="1:4" x14ac:dyDescent="0.3">
      <c r="A84" s="52" t="str">
        <f ca="1">Exceedance!U84</f>
        <v/>
      </c>
      <c r="B84" s="1"/>
      <c r="C84" s="1"/>
      <c r="D84" s="1"/>
    </row>
    <row r="85" spans="1:4" x14ac:dyDescent="0.3">
      <c r="A85" s="52" t="str">
        <f ca="1">Exceedance!U85</f>
        <v/>
      </c>
      <c r="B85" s="1"/>
      <c r="C85" s="1"/>
      <c r="D85" s="1"/>
    </row>
    <row r="86" spans="1:4" x14ac:dyDescent="0.3">
      <c r="A86" s="52" t="str">
        <f ca="1">Exceedance!U86</f>
        <v/>
      </c>
      <c r="B86" s="1"/>
      <c r="C86" s="1"/>
      <c r="D86" s="1"/>
    </row>
    <row r="87" spans="1:4" x14ac:dyDescent="0.3">
      <c r="A87" s="52" t="str">
        <f ca="1">Exceedance!U87</f>
        <v/>
      </c>
      <c r="B87" s="1"/>
      <c r="C87" s="1"/>
      <c r="D87" s="1"/>
    </row>
    <row r="88" spans="1:4" x14ac:dyDescent="0.3">
      <c r="A88" s="52" t="str">
        <f ca="1">Exceedance!U88</f>
        <v/>
      </c>
      <c r="B88" s="1"/>
      <c r="C88" s="1"/>
      <c r="D88" s="1"/>
    </row>
    <row r="89" spans="1:4" x14ac:dyDescent="0.3">
      <c r="A89" s="52" t="str">
        <f ca="1">Exceedance!U89</f>
        <v/>
      </c>
      <c r="B89" s="1"/>
      <c r="C89" s="1"/>
      <c r="D89" s="1"/>
    </row>
    <row r="90" spans="1:4" x14ac:dyDescent="0.3">
      <c r="A90" s="52" t="str">
        <f ca="1">Exceedance!U90</f>
        <v/>
      </c>
      <c r="B90" s="1"/>
      <c r="C90" s="1"/>
      <c r="D90" s="1"/>
    </row>
    <row r="91" spans="1:4" x14ac:dyDescent="0.3">
      <c r="A91" s="52" t="str">
        <f ca="1">Exceedance!U91</f>
        <v/>
      </c>
      <c r="B91" s="1"/>
      <c r="C91" s="1"/>
      <c r="D91" s="1"/>
    </row>
    <row r="92" spans="1:4" x14ac:dyDescent="0.3">
      <c r="A92" s="52" t="str">
        <f ca="1">Exceedance!U92</f>
        <v/>
      </c>
      <c r="B92" s="1"/>
      <c r="C92" s="1"/>
      <c r="D92" s="1"/>
    </row>
    <row r="93" spans="1:4" x14ac:dyDescent="0.3">
      <c r="A93" s="52" t="str">
        <f ca="1">Exceedance!U93</f>
        <v/>
      </c>
      <c r="B93" s="1"/>
      <c r="C93" s="1"/>
      <c r="D93" s="1"/>
    </row>
    <row r="94" spans="1:4" x14ac:dyDescent="0.3">
      <c r="A94" s="52" t="str">
        <f ca="1">Exceedance!U94</f>
        <v/>
      </c>
      <c r="B94" s="1"/>
      <c r="C94" s="1"/>
      <c r="D94" s="1"/>
    </row>
    <row r="95" spans="1:4" x14ac:dyDescent="0.3">
      <c r="A95" s="52" t="str">
        <f ca="1">Exceedance!U95</f>
        <v/>
      </c>
      <c r="B95" s="1"/>
      <c r="C95" s="1"/>
      <c r="D95" s="1"/>
    </row>
    <row r="96" spans="1:4" x14ac:dyDescent="0.3">
      <c r="A96" s="52" t="str">
        <f ca="1">Exceedance!U96</f>
        <v/>
      </c>
      <c r="B96" s="1"/>
      <c r="C96" s="1"/>
      <c r="D96" s="1"/>
    </row>
    <row r="97" spans="1:4" x14ac:dyDescent="0.3">
      <c r="A97" s="52" t="str">
        <f ca="1">Exceedance!U97</f>
        <v/>
      </c>
      <c r="B97" s="1"/>
      <c r="C97" s="1"/>
      <c r="D97" s="1"/>
    </row>
    <row r="98" spans="1:4" x14ac:dyDescent="0.3">
      <c r="A98" s="52" t="str">
        <f ca="1">Exceedance!U98</f>
        <v/>
      </c>
      <c r="B98" s="1"/>
      <c r="C98" s="1"/>
      <c r="D98" s="1"/>
    </row>
    <row r="99" spans="1:4" x14ac:dyDescent="0.3">
      <c r="A99" s="52" t="str">
        <f ca="1">Exceedance!U99</f>
        <v/>
      </c>
      <c r="B99" s="1"/>
      <c r="C99" s="1"/>
      <c r="D99" s="1"/>
    </row>
    <row r="100" spans="1:4" x14ac:dyDescent="0.3">
      <c r="A100" s="52"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E1:AE1"/>
  </mergeCells>
  <pageMargins left="0.7" right="0.7" top="0.75" bottom="0.75" header="0.3" footer="0.3"/>
  <pageSetup orientation="portrait" horizontalDpi="4294967295" verticalDpi="4294967295" r:id="rId1"/>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9D2678-7A08-43B0-8835-DF7F40158B66}">
  <sheetPr codeName="Sheet140">
    <tabColor theme="3" tint="0.79998168889431442"/>
  </sheetPr>
  <dimension ref="A1:AH175"/>
  <sheetViews>
    <sheetView workbookViewId="0">
      <selection activeCell="B4" sqref="B4:AQ175"/>
    </sheetView>
  </sheetViews>
  <sheetFormatPr defaultColWidth="9.44140625" defaultRowHeight="14.4" x14ac:dyDescent="0.3"/>
  <cols>
    <col min="1" max="1" width="14.44140625" style="78" bestFit="1" customWidth="1"/>
    <col min="2" max="3" width="9.44140625" style="185"/>
    <col min="4" max="4" width="9.44140625" style="185" customWidth="1"/>
  </cols>
  <sheetData>
    <row r="1" spans="1:34" s="78" customFormat="1" x14ac:dyDescent="0.3">
      <c r="A1" s="50"/>
      <c r="B1" s="78" t="s">
        <v>822</v>
      </c>
      <c r="E1" s="854" t="s">
        <v>822</v>
      </c>
      <c r="F1" s="854"/>
      <c r="G1" s="854"/>
      <c r="H1" s="854"/>
      <c r="I1" s="854"/>
      <c r="J1" s="854"/>
      <c r="K1" s="854"/>
      <c r="L1" s="854"/>
      <c r="M1" s="854"/>
      <c r="N1" s="854"/>
      <c r="O1" s="854"/>
      <c r="P1" s="854"/>
      <c r="Q1" s="854"/>
      <c r="R1" s="854"/>
      <c r="S1" s="854"/>
      <c r="T1" s="854"/>
      <c r="U1" s="854"/>
      <c r="V1" s="854"/>
      <c r="W1" s="854"/>
      <c r="X1" s="854"/>
      <c r="Y1" s="854"/>
      <c r="Z1" s="854"/>
      <c r="AA1" s="854"/>
      <c r="AB1" s="854"/>
      <c r="AC1" s="854"/>
      <c r="AD1" s="854"/>
      <c r="AE1" s="854"/>
    </row>
    <row r="2" spans="1:34" s="78" customFormat="1" x14ac:dyDescent="0.3">
      <c r="A2" s="50"/>
      <c r="B2" s="78" t="s">
        <v>288</v>
      </c>
      <c r="C2" s="78" t="s">
        <v>287</v>
      </c>
      <c r="D2" s="78" t="s">
        <v>289</v>
      </c>
      <c r="E2" s="78">
        <v>1991</v>
      </c>
      <c r="F2" s="78">
        <v>1992</v>
      </c>
      <c r="G2" s="78">
        <v>1993</v>
      </c>
      <c r="H2" s="78">
        <v>1994</v>
      </c>
      <c r="I2" s="78">
        <v>1995</v>
      </c>
      <c r="J2" s="78">
        <v>1996</v>
      </c>
      <c r="K2" s="78">
        <v>1997</v>
      </c>
      <c r="L2" s="78">
        <v>1998</v>
      </c>
      <c r="M2" s="78">
        <v>1999</v>
      </c>
      <c r="N2" s="78">
        <v>2000</v>
      </c>
      <c r="O2" s="78">
        <v>2001</v>
      </c>
      <c r="P2" s="78">
        <v>2002</v>
      </c>
      <c r="Q2" s="78">
        <v>2003</v>
      </c>
      <c r="R2" s="78">
        <v>2004</v>
      </c>
      <c r="S2" s="78">
        <v>2005</v>
      </c>
      <c r="T2" s="78">
        <v>2006</v>
      </c>
      <c r="U2" s="78">
        <v>2007</v>
      </c>
      <c r="V2" s="78">
        <v>2008</v>
      </c>
      <c r="W2" s="78">
        <v>2009</v>
      </c>
      <c r="X2" s="78">
        <v>2010</v>
      </c>
      <c r="Y2" s="78">
        <v>2011</v>
      </c>
      <c r="Z2" s="78">
        <v>2012</v>
      </c>
      <c r="AA2" s="78">
        <v>2013</v>
      </c>
      <c r="AB2" s="78">
        <v>2014</v>
      </c>
      <c r="AC2" s="78">
        <v>2015</v>
      </c>
      <c r="AD2" s="78">
        <v>2016</v>
      </c>
      <c r="AE2" s="78">
        <v>2017</v>
      </c>
      <c r="AF2" s="78">
        <v>2018</v>
      </c>
      <c r="AG2" s="78">
        <v>2019</v>
      </c>
      <c r="AH2" s="78">
        <v>2020</v>
      </c>
    </row>
    <row r="3" spans="1:34" s="53" customFormat="1" x14ac:dyDescent="0.3">
      <c r="A3" s="51"/>
      <c r="B3" s="53" t="s">
        <v>323</v>
      </c>
      <c r="C3" s="53" t="s">
        <v>324</v>
      </c>
      <c r="D3" s="53" t="s">
        <v>325</v>
      </c>
      <c r="E3" s="53" t="s">
        <v>326</v>
      </c>
      <c r="F3" s="53" t="s">
        <v>327</v>
      </c>
      <c r="G3" s="53" t="s">
        <v>328</v>
      </c>
      <c r="H3" s="53" t="s">
        <v>329</v>
      </c>
      <c r="I3" s="53" t="s">
        <v>330</v>
      </c>
      <c r="J3" s="53" t="s">
        <v>331</v>
      </c>
      <c r="K3" s="53" t="s">
        <v>332</v>
      </c>
      <c r="L3" s="53" t="s">
        <v>333</v>
      </c>
      <c r="M3" s="53" t="s">
        <v>334</v>
      </c>
      <c r="N3" s="53" t="s">
        <v>335</v>
      </c>
      <c r="O3" s="53" t="s">
        <v>336</v>
      </c>
      <c r="P3" s="53" t="s">
        <v>337</v>
      </c>
      <c r="Q3" s="53" t="s">
        <v>338</v>
      </c>
      <c r="R3" s="53" t="s">
        <v>339</v>
      </c>
      <c r="S3" s="53" t="s">
        <v>340</v>
      </c>
      <c r="T3" s="53" t="s">
        <v>341</v>
      </c>
      <c r="U3" s="53" t="s">
        <v>342</v>
      </c>
      <c r="V3" s="53" t="s">
        <v>343</v>
      </c>
      <c r="W3" s="53" t="s">
        <v>344</v>
      </c>
      <c r="X3" s="53" t="s">
        <v>345</v>
      </c>
      <c r="Y3" s="53" t="s">
        <v>346</v>
      </c>
      <c r="Z3" s="53" t="s">
        <v>347</v>
      </c>
      <c r="AA3" s="53" t="s">
        <v>348</v>
      </c>
      <c r="AB3" s="53" t="s">
        <v>349</v>
      </c>
      <c r="AC3" s="53" t="s">
        <v>350</v>
      </c>
      <c r="AD3" s="53" t="s">
        <v>351</v>
      </c>
      <c r="AE3" s="53" t="s">
        <v>352</v>
      </c>
      <c r="AF3" s="53" t="s">
        <v>353</v>
      </c>
      <c r="AG3" s="53" t="s">
        <v>354</v>
      </c>
      <c r="AH3" s="53" t="s">
        <v>355</v>
      </c>
    </row>
    <row r="4" spans="1:34" x14ac:dyDescent="0.3">
      <c r="A4" s="681">
        <f ca="1">DATE(LOOKUP(Comparison!$D$3,TimestepID,StartYear),1,1)</f>
        <v>46023</v>
      </c>
      <c r="B4" s="1">
        <v>0</v>
      </c>
      <c r="C4" s="1">
        <v>0</v>
      </c>
      <c r="D4" s="1">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row>
    <row r="5" spans="1:34" x14ac:dyDescent="0.3">
      <c r="A5" s="681">
        <f ca="1">IF(EDATE($A$4,12)&lt;=EDATE(DATE(LOOKUP(Comparison!$D$3,TimestepID,StartYear),1,1),(LOOKUP(Comparison!$B$6,TimestepID,Duration)-1)),EDATE(A4,12),"")</f>
        <v>46388</v>
      </c>
      <c r="B5" s="1">
        <v>0</v>
      </c>
      <c r="C5" s="1">
        <v>0</v>
      </c>
      <c r="D5" s="1">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row>
    <row r="6" spans="1:34" x14ac:dyDescent="0.3">
      <c r="A6" s="681">
        <f ca="1">IF(EDATE($A$4,24)&lt;=EDATE(DATE(LOOKUP(Comparison!$D$3,TimestepID,StartYear),12,31),(LOOKUP(Comparison!$B$6,TimestepID,Duration)-1)),EDATE(A5,12),"")</f>
        <v>46753</v>
      </c>
      <c r="B6" s="1">
        <v>0</v>
      </c>
      <c r="C6" s="1">
        <v>0</v>
      </c>
      <c r="D6" s="1">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row>
    <row r="7" spans="1:34" x14ac:dyDescent="0.3">
      <c r="A7" s="681">
        <f ca="1">IF(EDATE($A$4,36)&lt;=EDATE(DATE(LOOKUP(Comparison!$D$3,TimestepID,StartYear),1,1),(LOOKUP(Comparison!$B$6,TimestepID,Duration)-1)),EDATE(A6,12),"")</f>
        <v>47119</v>
      </c>
      <c r="B7" s="1">
        <v>0</v>
      </c>
      <c r="C7" s="1">
        <v>0</v>
      </c>
      <c r="D7" s="1">
        <v>0</v>
      </c>
      <c r="E7">
        <v>0</v>
      </c>
      <c r="F7">
        <v>0</v>
      </c>
      <c r="G7">
        <v>0</v>
      </c>
      <c r="H7">
        <v>0</v>
      </c>
      <c r="I7">
        <v>0</v>
      </c>
      <c r="J7">
        <v>0</v>
      </c>
      <c r="K7">
        <v>0</v>
      </c>
      <c r="L7">
        <v>0</v>
      </c>
      <c r="M7">
        <v>0</v>
      </c>
      <c r="N7">
        <v>0</v>
      </c>
      <c r="O7">
        <v>0</v>
      </c>
      <c r="P7">
        <v>0</v>
      </c>
      <c r="Q7">
        <v>0</v>
      </c>
      <c r="R7">
        <v>0</v>
      </c>
      <c r="S7">
        <v>0</v>
      </c>
      <c r="T7">
        <v>0</v>
      </c>
      <c r="U7">
        <v>0</v>
      </c>
      <c r="V7">
        <v>0</v>
      </c>
      <c r="W7">
        <v>0</v>
      </c>
      <c r="X7">
        <v>0</v>
      </c>
      <c r="Y7">
        <v>0</v>
      </c>
      <c r="Z7">
        <v>0</v>
      </c>
      <c r="AA7">
        <v>0</v>
      </c>
      <c r="AB7">
        <v>0</v>
      </c>
      <c r="AC7">
        <v>0</v>
      </c>
      <c r="AD7">
        <v>0</v>
      </c>
      <c r="AE7">
        <v>0</v>
      </c>
      <c r="AF7">
        <v>0</v>
      </c>
      <c r="AG7">
        <v>0</v>
      </c>
      <c r="AH7">
        <v>0</v>
      </c>
    </row>
    <row r="8" spans="1:34" x14ac:dyDescent="0.3">
      <c r="A8" s="681">
        <f ca="1">IF(EDATE($A$4,48)&lt;=EDATE(DATE(LOOKUP(Comparison!$D$3,TimestepID,StartYear),1,1),(LOOKUP(Comparison!$B$6,TimestepID,Duration)-1)),EDATE(A7,12),"")</f>
        <v>47484</v>
      </c>
      <c r="B8" s="1">
        <v>0</v>
      </c>
      <c r="C8" s="1">
        <v>0</v>
      </c>
      <c r="D8" s="1">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3">
      <c r="A9" s="681">
        <f ca="1">IF(EDATE($A$4,48)&lt;=EDATE(DATE(LOOKUP(Comparison!$D$3,TimestepID,StartYear),1,1),(LOOKUP(Comparison!$B$6,TimestepID,Duration)-1)),EDATE(A8,12),"")</f>
        <v>47849</v>
      </c>
      <c r="B9" s="1">
        <v>0</v>
      </c>
      <c r="C9" s="1">
        <v>0</v>
      </c>
      <c r="D9" s="1">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3">
      <c r="A10" s="681">
        <f ca="1">IF(EDATE($A$4,48)&lt;=EDATE(DATE(LOOKUP(Comparison!$D$3,TimestepID,StartYear),1,1),(LOOKUP(Comparison!$B$6,TimestepID,Duration)-1)),EDATE(A9,12),"")</f>
        <v>48214</v>
      </c>
      <c r="B10" s="1"/>
      <c r="C10" s="1"/>
      <c r="D10" s="1"/>
    </row>
    <row r="11" spans="1:34" x14ac:dyDescent="0.3">
      <c r="A11" s="681">
        <f ca="1">IF(EDATE($A$4,48)&lt;=EDATE(DATE(LOOKUP(Comparison!$D$3,TimestepID,StartYear),1,1),(LOOKUP(Comparison!$B$6,TimestepID,Duration)-1)),EDATE(A10,12),"")</f>
        <v>48580</v>
      </c>
      <c r="B11" s="1"/>
      <c r="C11" s="1"/>
      <c r="D11" s="1"/>
    </row>
    <row r="12" spans="1:34" x14ac:dyDescent="0.3">
      <c r="A12" s="681">
        <f ca="1">IF(EDATE($A$4,48)&lt;=EDATE(DATE(LOOKUP(Comparison!$D$3,TimestepID,StartYear),1,1),(LOOKUP(Comparison!$B$6,TimestepID,Duration)-1)),EDATE(A11,12),"")</f>
        <v>48945</v>
      </c>
      <c r="B12" s="1"/>
      <c r="C12" s="1"/>
      <c r="D12" s="1"/>
    </row>
    <row r="13" spans="1:34" x14ac:dyDescent="0.3">
      <c r="A13" s="52"/>
      <c r="B13" s="1"/>
      <c r="C13" s="1"/>
      <c r="D13" s="1"/>
    </row>
    <row r="14" spans="1:34" x14ac:dyDescent="0.3">
      <c r="A14" s="52"/>
      <c r="B14" s="1"/>
      <c r="C14" s="1"/>
      <c r="D14" s="1"/>
    </row>
    <row r="15" spans="1:34" x14ac:dyDescent="0.3">
      <c r="A15" s="52"/>
      <c r="B15" s="1"/>
      <c r="C15" s="1"/>
      <c r="D15" s="1"/>
    </row>
    <row r="16" spans="1:34" x14ac:dyDescent="0.3">
      <c r="A16" s="52"/>
      <c r="B16" s="1"/>
      <c r="C16" s="1"/>
      <c r="D16" s="1"/>
    </row>
    <row r="17" spans="1:4" x14ac:dyDescent="0.3">
      <c r="A17" s="52"/>
      <c r="B17" s="1"/>
      <c r="C17" s="1"/>
      <c r="D17" s="1"/>
    </row>
    <row r="18" spans="1:4" x14ac:dyDescent="0.3">
      <c r="A18" s="52"/>
      <c r="B18" s="1"/>
      <c r="C18" s="1"/>
      <c r="D18" s="1"/>
    </row>
    <row r="19" spans="1:4" x14ac:dyDescent="0.3">
      <c r="A19" s="52"/>
      <c r="B19" s="1"/>
      <c r="C19" s="1"/>
      <c r="D19" s="1"/>
    </row>
    <row r="20" spans="1:4" x14ac:dyDescent="0.3">
      <c r="A20" s="52"/>
      <c r="B20" s="1"/>
      <c r="C20" s="1"/>
      <c r="D20" s="1"/>
    </row>
    <row r="21" spans="1:4" x14ac:dyDescent="0.3">
      <c r="A21" s="52"/>
      <c r="B21" s="1"/>
      <c r="C21" s="1"/>
      <c r="D21" s="1"/>
    </row>
    <row r="22" spans="1:4" x14ac:dyDescent="0.3">
      <c r="A22" s="52"/>
      <c r="B22" s="1"/>
      <c r="C22" s="1"/>
      <c r="D22" s="1"/>
    </row>
    <row r="23" spans="1:4" x14ac:dyDescent="0.3">
      <c r="A23" s="52"/>
      <c r="B23" s="1"/>
      <c r="C23" s="1"/>
      <c r="D23" s="1"/>
    </row>
    <row r="24" spans="1:4" x14ac:dyDescent="0.3">
      <c r="A24" s="52"/>
      <c r="B24" s="1"/>
      <c r="C24" s="1"/>
      <c r="D24" s="1"/>
    </row>
    <row r="25" spans="1:4" x14ac:dyDescent="0.3">
      <c r="A25" s="52"/>
      <c r="B25" s="1"/>
      <c r="C25" s="1"/>
      <c r="D25" s="1"/>
    </row>
    <row r="26" spans="1:4" x14ac:dyDescent="0.3">
      <c r="A26" s="52"/>
      <c r="B26" s="1"/>
      <c r="C26" s="1"/>
      <c r="D26" s="1"/>
    </row>
    <row r="27" spans="1:4" x14ac:dyDescent="0.3">
      <c r="A27" s="52"/>
      <c r="B27" s="1"/>
      <c r="C27" s="1"/>
      <c r="D27" s="1"/>
    </row>
    <row r="28" spans="1:4" x14ac:dyDescent="0.3">
      <c r="A28" s="52"/>
      <c r="B28" s="1"/>
      <c r="C28" s="1"/>
      <c r="D28" s="1"/>
    </row>
    <row r="29" spans="1:4" x14ac:dyDescent="0.3">
      <c r="A29" s="52"/>
      <c r="B29" s="1"/>
      <c r="C29" s="1"/>
      <c r="D29" s="1"/>
    </row>
    <row r="30" spans="1:4" x14ac:dyDescent="0.3">
      <c r="A30" s="52"/>
      <c r="B30" s="1"/>
      <c r="C30" s="1"/>
      <c r="D30" s="1"/>
    </row>
    <row r="31" spans="1:4" x14ac:dyDescent="0.3">
      <c r="A31" s="52"/>
      <c r="B31" s="1"/>
      <c r="C31" s="1"/>
      <c r="D31" s="1"/>
    </row>
    <row r="32" spans="1:4" x14ac:dyDescent="0.3">
      <c r="A32" s="52"/>
      <c r="B32" s="1"/>
      <c r="C32" s="1"/>
      <c r="D32" s="1"/>
    </row>
    <row r="33" spans="1:4" x14ac:dyDescent="0.3">
      <c r="A33" s="52"/>
      <c r="B33" s="1"/>
      <c r="C33" s="1"/>
      <c r="D33" s="1"/>
    </row>
    <row r="34" spans="1:4" x14ac:dyDescent="0.3">
      <c r="A34" s="52"/>
      <c r="B34" s="1"/>
      <c r="C34" s="1"/>
      <c r="D34" s="1"/>
    </row>
    <row r="35" spans="1:4" x14ac:dyDescent="0.3">
      <c r="A35" s="52"/>
      <c r="B35" s="1"/>
      <c r="C35" s="1"/>
      <c r="D35" s="1"/>
    </row>
    <row r="36" spans="1:4" x14ac:dyDescent="0.3">
      <c r="A36" s="52"/>
      <c r="B36" s="1"/>
      <c r="C36" s="1"/>
      <c r="D36" s="1"/>
    </row>
    <row r="37" spans="1:4" x14ac:dyDescent="0.3">
      <c r="A37" s="52"/>
      <c r="B37" s="1"/>
      <c r="C37" s="1"/>
      <c r="D37" s="1"/>
    </row>
    <row r="38" spans="1:4" x14ac:dyDescent="0.3">
      <c r="A38" s="52"/>
      <c r="B38" s="1"/>
      <c r="C38" s="1"/>
      <c r="D38" s="1"/>
    </row>
    <row r="39" spans="1:4" x14ac:dyDescent="0.3">
      <c r="A39" s="52"/>
      <c r="B39" s="1"/>
      <c r="C39" s="1"/>
      <c r="D39" s="1"/>
    </row>
    <row r="40" spans="1:4" x14ac:dyDescent="0.3">
      <c r="A40" s="52"/>
      <c r="B40" s="1"/>
      <c r="C40" s="1"/>
      <c r="D40" s="1"/>
    </row>
    <row r="41" spans="1:4" x14ac:dyDescent="0.3">
      <c r="A41" s="52"/>
      <c r="B41" s="1"/>
      <c r="C41" s="1"/>
      <c r="D41" s="1"/>
    </row>
    <row r="42" spans="1:4" x14ac:dyDescent="0.3">
      <c r="A42" s="52"/>
      <c r="B42" s="1"/>
      <c r="C42" s="1"/>
      <c r="D42" s="1"/>
    </row>
    <row r="43" spans="1:4" x14ac:dyDescent="0.3">
      <c r="A43" s="52"/>
      <c r="B43" s="1"/>
      <c r="C43" s="1"/>
      <c r="D43" s="1"/>
    </row>
    <row r="44" spans="1:4" x14ac:dyDescent="0.3">
      <c r="A44" s="52"/>
      <c r="B44" s="1"/>
      <c r="C44" s="1"/>
      <c r="D44" s="1"/>
    </row>
    <row r="45" spans="1:4" x14ac:dyDescent="0.3">
      <c r="A45" s="52"/>
      <c r="B45" s="1"/>
      <c r="C45" s="1"/>
      <c r="D45" s="1"/>
    </row>
    <row r="46" spans="1:4" x14ac:dyDescent="0.3">
      <c r="A46" s="52"/>
      <c r="B46" s="1"/>
      <c r="C46" s="1"/>
      <c r="D46" s="1"/>
    </row>
    <row r="47" spans="1:4" x14ac:dyDescent="0.3">
      <c r="A47" s="52"/>
      <c r="B47" s="1"/>
      <c r="C47" s="1"/>
      <c r="D47" s="1"/>
    </row>
    <row r="48" spans="1:4" x14ac:dyDescent="0.3">
      <c r="A48" s="52"/>
      <c r="B48" s="1"/>
      <c r="C48" s="1"/>
      <c r="D48" s="1"/>
    </row>
    <row r="49" spans="1:4" x14ac:dyDescent="0.3">
      <c r="A49" s="52"/>
      <c r="B49" s="1"/>
      <c r="C49" s="1"/>
      <c r="D49" s="1"/>
    </row>
    <row r="50" spans="1:4" x14ac:dyDescent="0.3">
      <c r="A50" s="52"/>
      <c r="B50" s="1"/>
      <c r="C50" s="1"/>
      <c r="D50" s="1"/>
    </row>
    <row r="51" spans="1:4" x14ac:dyDescent="0.3">
      <c r="A51" s="52"/>
      <c r="B51" s="1"/>
      <c r="C51" s="1"/>
      <c r="D51" s="1"/>
    </row>
    <row r="52" spans="1:4" x14ac:dyDescent="0.3">
      <c r="A52" s="52"/>
      <c r="B52" s="1"/>
      <c r="C52" s="1"/>
      <c r="D52" s="1"/>
    </row>
    <row r="53" spans="1:4" x14ac:dyDescent="0.3">
      <c r="A53" s="52"/>
      <c r="B53" s="1"/>
      <c r="C53" s="1"/>
      <c r="D53" s="1"/>
    </row>
    <row r="54" spans="1:4" x14ac:dyDescent="0.3">
      <c r="A54" s="52"/>
      <c r="B54" s="1"/>
      <c r="C54" s="1"/>
      <c r="D54" s="1"/>
    </row>
    <row r="55" spans="1:4" x14ac:dyDescent="0.3">
      <c r="A55" s="52"/>
      <c r="B55" s="1"/>
      <c r="C55" s="1"/>
      <c r="D55" s="1"/>
    </row>
    <row r="56" spans="1:4" x14ac:dyDescent="0.3">
      <c r="A56" s="52"/>
      <c r="B56" s="1"/>
      <c r="C56" s="1"/>
      <c r="D56" s="1"/>
    </row>
    <row r="57" spans="1:4" x14ac:dyDescent="0.3">
      <c r="A57" s="52"/>
      <c r="B57" s="1"/>
      <c r="C57" s="1"/>
      <c r="D57" s="1"/>
    </row>
    <row r="58" spans="1:4" x14ac:dyDescent="0.3">
      <c r="A58" s="52"/>
      <c r="B58" s="1"/>
      <c r="C58" s="1"/>
      <c r="D58" s="1"/>
    </row>
    <row r="59" spans="1:4" x14ac:dyDescent="0.3">
      <c r="A59" s="52"/>
      <c r="B59" s="1"/>
      <c r="C59" s="1"/>
      <c r="D59" s="1"/>
    </row>
    <row r="60" spans="1:4" x14ac:dyDescent="0.3">
      <c r="A60" s="52"/>
      <c r="B60" s="1"/>
      <c r="C60" s="1"/>
      <c r="D60" s="1"/>
    </row>
    <row r="61" spans="1:4" x14ac:dyDescent="0.3">
      <c r="A61" s="52"/>
      <c r="B61" s="1"/>
      <c r="C61" s="1"/>
      <c r="D61" s="1"/>
    </row>
    <row r="62" spans="1:4" x14ac:dyDescent="0.3">
      <c r="A62" s="52"/>
      <c r="B62" s="1"/>
      <c r="C62" s="1"/>
      <c r="D62" s="1"/>
    </row>
    <row r="63" spans="1:4" x14ac:dyDescent="0.3">
      <c r="A63" s="52"/>
      <c r="B63" s="1"/>
      <c r="C63" s="1"/>
      <c r="D63" s="1"/>
    </row>
    <row r="64" spans="1:4" x14ac:dyDescent="0.3">
      <c r="A64" s="52"/>
      <c r="B64" s="1"/>
      <c r="C64" s="1"/>
      <c r="D64" s="1"/>
    </row>
    <row r="65" spans="1:4" x14ac:dyDescent="0.3">
      <c r="A65" s="52"/>
      <c r="B65" s="1"/>
      <c r="C65" s="1"/>
      <c r="D65" s="1"/>
    </row>
    <row r="66" spans="1:4" x14ac:dyDescent="0.3">
      <c r="A66" s="52"/>
      <c r="B66" s="1"/>
      <c r="C66" s="1"/>
      <c r="D66" s="1"/>
    </row>
    <row r="67" spans="1:4" x14ac:dyDescent="0.3">
      <c r="A67" s="52"/>
      <c r="B67" s="1"/>
      <c r="C67" s="1"/>
      <c r="D67" s="1"/>
    </row>
    <row r="68" spans="1:4" x14ac:dyDescent="0.3">
      <c r="A68" s="52">
        <f ca="1">Exceedance!U68</f>
        <v>48092</v>
      </c>
      <c r="B68" s="1"/>
      <c r="C68" s="1"/>
      <c r="D68" s="1"/>
    </row>
    <row r="69" spans="1:4" x14ac:dyDescent="0.3">
      <c r="A69" s="52" t="str">
        <f ca="1">Exceedance!U69</f>
        <v/>
      </c>
      <c r="B69" s="1"/>
      <c r="C69" s="1"/>
      <c r="D69" s="1"/>
    </row>
    <row r="70" spans="1:4" x14ac:dyDescent="0.3">
      <c r="A70" s="52" t="str">
        <f ca="1">Exceedance!U70</f>
        <v/>
      </c>
      <c r="B70" s="1"/>
      <c r="C70" s="1"/>
      <c r="D70" s="1"/>
    </row>
    <row r="71" spans="1:4" x14ac:dyDescent="0.3">
      <c r="A71" s="52" t="str">
        <f ca="1">Exceedance!U71</f>
        <v/>
      </c>
      <c r="B71" s="1"/>
      <c r="C71" s="1"/>
      <c r="D71" s="1"/>
    </row>
    <row r="72" spans="1:4" x14ac:dyDescent="0.3">
      <c r="A72" s="52" t="str">
        <f ca="1">Exceedance!U72</f>
        <v/>
      </c>
      <c r="B72" s="1"/>
      <c r="C72" s="1"/>
      <c r="D72" s="1"/>
    </row>
    <row r="73" spans="1:4" x14ac:dyDescent="0.3">
      <c r="A73" s="52" t="str">
        <f ca="1">Exceedance!U73</f>
        <v/>
      </c>
      <c r="B73" s="1"/>
      <c r="C73" s="1"/>
      <c r="D73" s="1"/>
    </row>
    <row r="74" spans="1:4" x14ac:dyDescent="0.3">
      <c r="A74" s="52" t="str">
        <f ca="1">Exceedance!U74</f>
        <v/>
      </c>
      <c r="B74" s="1"/>
      <c r="C74" s="1"/>
      <c r="D74" s="1"/>
    </row>
    <row r="75" spans="1:4" x14ac:dyDescent="0.3">
      <c r="A75" s="52" t="str">
        <f ca="1">Exceedance!U75</f>
        <v/>
      </c>
      <c r="B75" s="1"/>
      <c r="C75" s="1"/>
      <c r="D75" s="1"/>
    </row>
    <row r="76" spans="1:4" x14ac:dyDescent="0.3">
      <c r="A76" s="52" t="str">
        <f ca="1">Exceedance!U76</f>
        <v/>
      </c>
      <c r="B76" s="1"/>
      <c r="C76" s="1"/>
      <c r="D76" s="1"/>
    </row>
    <row r="77" spans="1:4" x14ac:dyDescent="0.3">
      <c r="A77" s="52" t="str">
        <f ca="1">Exceedance!U77</f>
        <v/>
      </c>
      <c r="B77" s="1"/>
      <c r="C77" s="1"/>
      <c r="D77" s="1"/>
    </row>
    <row r="78" spans="1:4" x14ac:dyDescent="0.3">
      <c r="A78" s="52" t="str">
        <f ca="1">Exceedance!U78</f>
        <v/>
      </c>
      <c r="B78" s="1"/>
      <c r="C78" s="1"/>
      <c r="D78" s="1"/>
    </row>
    <row r="79" spans="1:4" x14ac:dyDescent="0.3">
      <c r="A79" s="52" t="str">
        <f ca="1">Exceedance!U79</f>
        <v/>
      </c>
      <c r="B79" s="1"/>
      <c r="C79" s="1"/>
      <c r="D79" s="1"/>
    </row>
    <row r="80" spans="1:4" x14ac:dyDescent="0.3">
      <c r="A80" s="52" t="str">
        <f ca="1">Exceedance!U80</f>
        <v/>
      </c>
      <c r="B80" s="1"/>
      <c r="C80" s="1"/>
      <c r="D80" s="1"/>
    </row>
    <row r="81" spans="1:4" x14ac:dyDescent="0.3">
      <c r="A81" s="52" t="str">
        <f ca="1">Exceedance!U81</f>
        <v/>
      </c>
      <c r="B81" s="1"/>
      <c r="C81" s="1"/>
      <c r="D81" s="1"/>
    </row>
    <row r="82" spans="1:4" x14ac:dyDescent="0.3">
      <c r="A82" s="52" t="str">
        <f ca="1">Exceedance!U82</f>
        <v/>
      </c>
      <c r="B82" s="1"/>
      <c r="C82" s="1"/>
      <c r="D82" s="1"/>
    </row>
    <row r="83" spans="1:4" x14ac:dyDescent="0.3">
      <c r="A83" s="52" t="str">
        <f ca="1">Exceedance!U83</f>
        <v/>
      </c>
      <c r="B83" s="1"/>
      <c r="C83" s="1"/>
      <c r="D83" s="1"/>
    </row>
    <row r="84" spans="1:4" x14ac:dyDescent="0.3">
      <c r="A84" s="52" t="str">
        <f ca="1">Exceedance!U84</f>
        <v/>
      </c>
      <c r="B84" s="1"/>
      <c r="C84" s="1"/>
      <c r="D84" s="1"/>
    </row>
    <row r="85" spans="1:4" x14ac:dyDescent="0.3">
      <c r="A85" s="52" t="str">
        <f ca="1">Exceedance!U85</f>
        <v/>
      </c>
      <c r="B85" s="1"/>
      <c r="C85" s="1"/>
      <c r="D85" s="1"/>
    </row>
    <row r="86" spans="1:4" x14ac:dyDescent="0.3">
      <c r="A86" s="52" t="str">
        <f ca="1">Exceedance!U86</f>
        <v/>
      </c>
      <c r="B86" s="1"/>
      <c r="C86" s="1"/>
      <c r="D86" s="1"/>
    </row>
    <row r="87" spans="1:4" x14ac:dyDescent="0.3">
      <c r="A87" s="52" t="str">
        <f ca="1">Exceedance!U87</f>
        <v/>
      </c>
      <c r="B87" s="1"/>
      <c r="C87" s="1"/>
      <c r="D87" s="1"/>
    </row>
    <row r="88" spans="1:4" x14ac:dyDescent="0.3">
      <c r="A88" s="52" t="str">
        <f ca="1">Exceedance!U88</f>
        <v/>
      </c>
      <c r="B88" s="1"/>
      <c r="C88" s="1"/>
      <c r="D88" s="1"/>
    </row>
    <row r="89" spans="1:4" x14ac:dyDescent="0.3">
      <c r="A89" s="52" t="str">
        <f ca="1">Exceedance!U89</f>
        <v/>
      </c>
      <c r="B89" s="1"/>
      <c r="C89" s="1"/>
      <c r="D89" s="1"/>
    </row>
    <row r="90" spans="1:4" x14ac:dyDescent="0.3">
      <c r="A90" s="52" t="str">
        <f ca="1">Exceedance!U90</f>
        <v/>
      </c>
      <c r="B90" s="1"/>
      <c r="C90" s="1"/>
      <c r="D90" s="1"/>
    </row>
    <row r="91" spans="1:4" x14ac:dyDescent="0.3">
      <c r="A91" s="52" t="str">
        <f ca="1">Exceedance!U91</f>
        <v/>
      </c>
      <c r="B91" s="1"/>
      <c r="C91" s="1"/>
      <c r="D91" s="1"/>
    </row>
    <row r="92" spans="1:4" x14ac:dyDescent="0.3">
      <c r="A92" s="52" t="str">
        <f ca="1">Exceedance!U92</f>
        <v/>
      </c>
      <c r="B92" s="1"/>
      <c r="C92" s="1"/>
      <c r="D92" s="1"/>
    </row>
    <row r="93" spans="1:4" x14ac:dyDescent="0.3">
      <c r="A93" s="52" t="str">
        <f ca="1">Exceedance!U93</f>
        <v/>
      </c>
      <c r="B93" s="1"/>
      <c r="C93" s="1"/>
      <c r="D93" s="1"/>
    </row>
    <row r="94" spans="1:4" x14ac:dyDescent="0.3">
      <c r="A94" s="52" t="str">
        <f ca="1">Exceedance!U94</f>
        <v/>
      </c>
      <c r="B94" s="1"/>
      <c r="C94" s="1"/>
      <c r="D94" s="1"/>
    </row>
    <row r="95" spans="1:4" x14ac:dyDescent="0.3">
      <c r="A95" s="52" t="str">
        <f ca="1">Exceedance!U95</f>
        <v/>
      </c>
      <c r="B95" s="1"/>
      <c r="C95" s="1"/>
      <c r="D95" s="1"/>
    </row>
    <row r="96" spans="1:4" x14ac:dyDescent="0.3">
      <c r="A96" s="52" t="str">
        <f ca="1">Exceedance!U96</f>
        <v/>
      </c>
      <c r="B96" s="1"/>
      <c r="C96" s="1"/>
      <c r="D96" s="1"/>
    </row>
    <row r="97" spans="1:4" x14ac:dyDescent="0.3">
      <c r="A97" s="52" t="str">
        <f ca="1">Exceedance!U97</f>
        <v/>
      </c>
      <c r="B97" s="1"/>
      <c r="C97" s="1"/>
      <c r="D97" s="1"/>
    </row>
    <row r="98" spans="1:4" x14ac:dyDescent="0.3">
      <c r="A98" s="52" t="str">
        <f ca="1">Exceedance!U98</f>
        <v/>
      </c>
      <c r="B98" s="1"/>
      <c r="C98" s="1"/>
      <c r="D98" s="1"/>
    </row>
    <row r="99" spans="1:4" x14ac:dyDescent="0.3">
      <c r="A99" s="52" t="str">
        <f ca="1">Exceedance!U99</f>
        <v/>
      </c>
      <c r="B99" s="1"/>
      <c r="C99" s="1"/>
      <c r="D99" s="1"/>
    </row>
    <row r="100" spans="1:4" x14ac:dyDescent="0.3">
      <c r="A100" s="52"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E1:AE1"/>
  </mergeCells>
  <pageMargins left="0.7" right="0.7" top="0.75" bottom="0.75" header="0.3" footer="0.3"/>
  <pageSetup orientation="portrait" horizontalDpi="4294967295" verticalDpi="4294967295" r:id="rId1"/>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B0D729-1C2B-4399-9459-1AF2C74888EB}">
  <sheetPr codeName="Sheet139">
    <tabColor theme="3" tint="0.79998168889431442"/>
  </sheetPr>
  <dimension ref="A1:AH175"/>
  <sheetViews>
    <sheetView workbookViewId="0">
      <selection activeCell="B4" sqref="B4:AQ175"/>
    </sheetView>
  </sheetViews>
  <sheetFormatPr defaultColWidth="9.44140625" defaultRowHeight="14.4" x14ac:dyDescent="0.3"/>
  <cols>
    <col min="1" max="1" width="14.44140625" style="78" bestFit="1" customWidth="1"/>
    <col min="2" max="3" width="9.44140625" style="185"/>
    <col min="4" max="4" width="9.44140625" style="185" customWidth="1"/>
  </cols>
  <sheetData>
    <row r="1" spans="1:34" s="78" customFormat="1" x14ac:dyDescent="0.3">
      <c r="A1" s="50"/>
      <c r="B1" s="78" t="s">
        <v>821</v>
      </c>
      <c r="E1" s="854" t="s">
        <v>821</v>
      </c>
      <c r="F1" s="854"/>
      <c r="G1" s="854"/>
      <c r="H1" s="854"/>
      <c r="I1" s="854"/>
      <c r="J1" s="854"/>
      <c r="K1" s="854"/>
      <c r="L1" s="854"/>
      <c r="M1" s="854"/>
      <c r="N1" s="854"/>
      <c r="O1" s="854"/>
      <c r="P1" s="854"/>
      <c r="Q1" s="854"/>
      <c r="R1" s="854"/>
      <c r="S1" s="854"/>
      <c r="T1" s="854"/>
      <c r="U1" s="854"/>
      <c r="V1" s="854"/>
      <c r="W1" s="854"/>
      <c r="X1" s="854"/>
      <c r="Y1" s="854"/>
      <c r="Z1" s="854"/>
      <c r="AA1" s="854"/>
      <c r="AB1" s="854"/>
      <c r="AC1" s="854"/>
      <c r="AD1" s="854"/>
      <c r="AE1" s="854"/>
    </row>
    <row r="2" spans="1:34" s="78" customFormat="1" x14ac:dyDescent="0.3">
      <c r="A2" s="50"/>
      <c r="B2" s="78" t="s">
        <v>288</v>
      </c>
      <c r="C2" s="78" t="s">
        <v>287</v>
      </c>
      <c r="D2" s="78" t="s">
        <v>289</v>
      </c>
      <c r="E2" s="78">
        <v>1991</v>
      </c>
      <c r="F2" s="78">
        <v>1992</v>
      </c>
      <c r="G2" s="78">
        <v>1993</v>
      </c>
      <c r="H2" s="78">
        <v>1994</v>
      </c>
      <c r="I2" s="78">
        <v>1995</v>
      </c>
      <c r="J2" s="78">
        <v>1996</v>
      </c>
      <c r="K2" s="78">
        <v>1997</v>
      </c>
      <c r="L2" s="78">
        <v>1998</v>
      </c>
      <c r="M2" s="78">
        <v>1999</v>
      </c>
      <c r="N2" s="78">
        <v>2000</v>
      </c>
      <c r="O2" s="78">
        <v>2001</v>
      </c>
      <c r="P2" s="78">
        <v>2002</v>
      </c>
      <c r="Q2" s="78">
        <v>2003</v>
      </c>
      <c r="R2" s="78">
        <v>2004</v>
      </c>
      <c r="S2" s="78">
        <v>2005</v>
      </c>
      <c r="T2" s="78">
        <v>2006</v>
      </c>
      <c r="U2" s="78">
        <v>2007</v>
      </c>
      <c r="V2" s="78">
        <v>2008</v>
      </c>
      <c r="W2" s="78">
        <v>2009</v>
      </c>
      <c r="X2" s="78">
        <v>2010</v>
      </c>
      <c r="Y2" s="78">
        <v>2011</v>
      </c>
      <c r="Z2" s="78">
        <v>2012</v>
      </c>
      <c r="AA2" s="78">
        <v>2013</v>
      </c>
      <c r="AB2" s="78">
        <v>2014</v>
      </c>
      <c r="AC2" s="78">
        <v>2015</v>
      </c>
      <c r="AD2" s="78">
        <v>2016</v>
      </c>
      <c r="AE2" s="78">
        <v>2017</v>
      </c>
      <c r="AF2" s="78">
        <v>2018</v>
      </c>
      <c r="AG2" s="78">
        <v>2019</v>
      </c>
      <c r="AH2" s="78">
        <v>2020</v>
      </c>
    </row>
    <row r="3" spans="1:34" s="53" customFormat="1" x14ac:dyDescent="0.3">
      <c r="A3" s="51"/>
      <c r="B3" s="53" t="s">
        <v>323</v>
      </c>
      <c r="C3" s="53" t="s">
        <v>324</v>
      </c>
      <c r="D3" s="53" t="s">
        <v>325</v>
      </c>
      <c r="E3" s="53" t="s">
        <v>326</v>
      </c>
      <c r="F3" s="53" t="s">
        <v>327</v>
      </c>
      <c r="G3" s="53" t="s">
        <v>328</v>
      </c>
      <c r="H3" s="53" t="s">
        <v>329</v>
      </c>
      <c r="I3" s="53" t="s">
        <v>330</v>
      </c>
      <c r="J3" s="53" t="s">
        <v>331</v>
      </c>
      <c r="K3" s="53" t="s">
        <v>332</v>
      </c>
      <c r="L3" s="53" t="s">
        <v>333</v>
      </c>
      <c r="M3" s="53" t="s">
        <v>334</v>
      </c>
      <c r="N3" s="53" t="s">
        <v>335</v>
      </c>
      <c r="O3" s="53" t="s">
        <v>336</v>
      </c>
      <c r="P3" s="53" t="s">
        <v>337</v>
      </c>
      <c r="Q3" s="53" t="s">
        <v>338</v>
      </c>
      <c r="R3" s="53" t="s">
        <v>339</v>
      </c>
      <c r="S3" s="53" t="s">
        <v>340</v>
      </c>
      <c r="T3" s="53" t="s">
        <v>341</v>
      </c>
      <c r="U3" s="53" t="s">
        <v>342</v>
      </c>
      <c r="V3" s="53" t="s">
        <v>343</v>
      </c>
      <c r="W3" s="53" t="s">
        <v>344</v>
      </c>
      <c r="X3" s="53" t="s">
        <v>345</v>
      </c>
      <c r="Y3" s="53" t="s">
        <v>346</v>
      </c>
      <c r="Z3" s="53" t="s">
        <v>347</v>
      </c>
      <c r="AA3" s="53" t="s">
        <v>348</v>
      </c>
      <c r="AB3" s="53" t="s">
        <v>349</v>
      </c>
      <c r="AC3" s="53" t="s">
        <v>350</v>
      </c>
      <c r="AD3" s="53" t="s">
        <v>351</v>
      </c>
      <c r="AE3" s="53" t="s">
        <v>352</v>
      </c>
      <c r="AF3" s="53" t="s">
        <v>353</v>
      </c>
      <c r="AG3" s="53" t="s">
        <v>354</v>
      </c>
      <c r="AH3" s="53" t="s">
        <v>355</v>
      </c>
    </row>
    <row r="4" spans="1:34" x14ac:dyDescent="0.3">
      <c r="A4" s="681">
        <f ca="1">DATE(LOOKUP(Comparison!$D$3,TimestepID,StartYear),1,1)</f>
        <v>46023</v>
      </c>
      <c r="B4" s="1">
        <v>0</v>
      </c>
      <c r="C4" s="1">
        <v>0</v>
      </c>
      <c r="D4" s="1">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row>
    <row r="5" spans="1:34" x14ac:dyDescent="0.3">
      <c r="A5" s="681">
        <f ca="1">IF(EDATE($A$4,12)&lt;=EDATE(DATE(LOOKUP(Comparison!$D$3,TimestepID,StartYear),1,1),(LOOKUP(Comparison!$B$6,TimestepID,Duration)-1)),EDATE(A4,12),"")</f>
        <v>46388</v>
      </c>
      <c r="B5" s="1">
        <v>0</v>
      </c>
      <c r="C5" s="1">
        <v>0</v>
      </c>
      <c r="D5" s="1">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row>
    <row r="6" spans="1:34" x14ac:dyDescent="0.3">
      <c r="A6" s="681">
        <f ca="1">IF(EDATE($A$4,24)&lt;=EDATE(DATE(LOOKUP(Comparison!$D$3,TimestepID,StartYear),12,31),(LOOKUP(Comparison!$B$6,TimestepID,Duration)-1)),EDATE(A5,12),"")</f>
        <v>46753</v>
      </c>
      <c r="B6" s="1">
        <v>0</v>
      </c>
      <c r="C6" s="1">
        <v>0</v>
      </c>
      <c r="D6" s="1">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row>
    <row r="7" spans="1:34" x14ac:dyDescent="0.3">
      <c r="A7" s="681">
        <f ca="1">IF(EDATE($A$4,36)&lt;=EDATE(DATE(LOOKUP(Comparison!$D$3,TimestepID,StartYear),1,1),(LOOKUP(Comparison!$B$6,TimestepID,Duration)-1)),EDATE(A6,12),"")</f>
        <v>47119</v>
      </c>
      <c r="B7" s="1">
        <v>0</v>
      </c>
      <c r="C7" s="1">
        <v>0</v>
      </c>
      <c r="D7" s="1">
        <v>0</v>
      </c>
      <c r="E7">
        <v>0</v>
      </c>
      <c r="F7">
        <v>0</v>
      </c>
      <c r="G7">
        <v>0</v>
      </c>
      <c r="H7">
        <v>0</v>
      </c>
      <c r="I7">
        <v>0</v>
      </c>
      <c r="J7">
        <v>0</v>
      </c>
      <c r="K7">
        <v>0</v>
      </c>
      <c r="L7">
        <v>0</v>
      </c>
      <c r="M7">
        <v>1</v>
      </c>
      <c r="N7">
        <v>1</v>
      </c>
      <c r="O7">
        <v>1</v>
      </c>
      <c r="P7">
        <v>0</v>
      </c>
      <c r="Q7">
        <v>0</v>
      </c>
      <c r="R7">
        <v>0</v>
      </c>
      <c r="S7">
        <v>0</v>
      </c>
      <c r="T7">
        <v>0</v>
      </c>
      <c r="U7">
        <v>0</v>
      </c>
      <c r="V7">
        <v>0</v>
      </c>
      <c r="W7">
        <v>0</v>
      </c>
      <c r="X7">
        <v>0</v>
      </c>
      <c r="Y7">
        <v>1</v>
      </c>
      <c r="Z7">
        <v>0</v>
      </c>
      <c r="AA7">
        <v>0</v>
      </c>
      <c r="AB7">
        <v>0</v>
      </c>
      <c r="AC7">
        <v>0</v>
      </c>
      <c r="AD7">
        <v>0</v>
      </c>
      <c r="AE7">
        <v>0</v>
      </c>
      <c r="AF7">
        <v>0</v>
      </c>
      <c r="AG7">
        <v>0</v>
      </c>
      <c r="AH7">
        <v>0</v>
      </c>
    </row>
    <row r="8" spans="1:34" x14ac:dyDescent="0.3">
      <c r="A8" s="681">
        <f ca="1">IF(EDATE($A$4,48)&lt;=EDATE(DATE(LOOKUP(Comparison!$D$3,TimestepID,StartYear),1,1),(LOOKUP(Comparison!$B$6,TimestepID,Duration)-1)),EDATE(A7,12),"")</f>
        <v>47484</v>
      </c>
      <c r="B8" s="1">
        <v>0</v>
      </c>
      <c r="C8" s="1">
        <v>0</v>
      </c>
      <c r="D8" s="1">
        <v>0</v>
      </c>
      <c r="E8">
        <v>0</v>
      </c>
      <c r="F8">
        <v>0</v>
      </c>
      <c r="G8">
        <v>0</v>
      </c>
      <c r="H8">
        <v>0</v>
      </c>
      <c r="I8">
        <v>0</v>
      </c>
      <c r="J8">
        <v>0</v>
      </c>
      <c r="K8">
        <v>0</v>
      </c>
      <c r="L8">
        <v>0</v>
      </c>
      <c r="M8">
        <v>1</v>
      </c>
      <c r="N8">
        <v>1</v>
      </c>
      <c r="O8">
        <v>1</v>
      </c>
      <c r="P8">
        <v>0</v>
      </c>
      <c r="Q8">
        <v>0</v>
      </c>
      <c r="R8">
        <v>0</v>
      </c>
      <c r="S8">
        <v>0</v>
      </c>
      <c r="T8">
        <v>0</v>
      </c>
      <c r="U8">
        <v>0</v>
      </c>
      <c r="V8">
        <v>0</v>
      </c>
      <c r="W8">
        <v>0</v>
      </c>
      <c r="X8">
        <v>0</v>
      </c>
      <c r="Y8">
        <v>1</v>
      </c>
      <c r="Z8">
        <v>0</v>
      </c>
      <c r="AA8">
        <v>0</v>
      </c>
      <c r="AB8">
        <v>0</v>
      </c>
      <c r="AC8">
        <v>0</v>
      </c>
      <c r="AD8">
        <v>0</v>
      </c>
      <c r="AE8">
        <v>0</v>
      </c>
      <c r="AF8">
        <v>0</v>
      </c>
      <c r="AG8">
        <v>0</v>
      </c>
      <c r="AH8">
        <v>0</v>
      </c>
    </row>
    <row r="9" spans="1:34" x14ac:dyDescent="0.3">
      <c r="A9" s="681">
        <f ca="1">IF(EDATE($A$4,48)&lt;=EDATE(DATE(LOOKUP(Comparison!$D$3,TimestepID,StartYear),1,1),(LOOKUP(Comparison!$B$6,TimestepID,Duration)-1)),EDATE(A8,12),"")</f>
        <v>47849</v>
      </c>
      <c r="B9" s="1">
        <v>0</v>
      </c>
      <c r="C9" s="1">
        <v>0</v>
      </c>
      <c r="D9" s="1">
        <v>0</v>
      </c>
      <c r="E9">
        <v>0</v>
      </c>
      <c r="F9">
        <v>0</v>
      </c>
      <c r="G9">
        <v>0</v>
      </c>
      <c r="H9">
        <v>0</v>
      </c>
      <c r="I9">
        <v>0</v>
      </c>
      <c r="J9">
        <v>0</v>
      </c>
      <c r="K9">
        <v>0</v>
      </c>
      <c r="L9">
        <v>1</v>
      </c>
      <c r="M9">
        <v>1</v>
      </c>
      <c r="N9">
        <v>1</v>
      </c>
      <c r="O9">
        <v>0</v>
      </c>
      <c r="P9">
        <v>0</v>
      </c>
      <c r="Q9">
        <v>0</v>
      </c>
      <c r="R9">
        <v>0</v>
      </c>
      <c r="S9">
        <v>0</v>
      </c>
      <c r="T9">
        <v>0</v>
      </c>
      <c r="U9">
        <v>0</v>
      </c>
      <c r="V9">
        <v>0</v>
      </c>
      <c r="W9">
        <v>0</v>
      </c>
      <c r="X9">
        <v>0</v>
      </c>
      <c r="Y9">
        <v>1</v>
      </c>
      <c r="Z9">
        <v>0</v>
      </c>
      <c r="AA9">
        <v>0</v>
      </c>
      <c r="AB9">
        <v>0</v>
      </c>
      <c r="AC9">
        <v>0</v>
      </c>
      <c r="AD9">
        <v>0</v>
      </c>
      <c r="AE9">
        <v>0</v>
      </c>
      <c r="AF9">
        <v>0</v>
      </c>
      <c r="AG9">
        <v>0</v>
      </c>
      <c r="AH9">
        <v>0</v>
      </c>
    </row>
    <row r="10" spans="1:34" x14ac:dyDescent="0.3">
      <c r="A10" s="681">
        <f ca="1">IF(EDATE($A$4,48)&lt;=EDATE(DATE(LOOKUP(Comparison!$D$3,TimestepID,StartYear),1,1),(LOOKUP(Comparison!$B$6,TimestepID,Duration)-1)),EDATE(A9,12),"")</f>
        <v>48214</v>
      </c>
      <c r="B10" s="1"/>
      <c r="C10" s="1"/>
      <c r="D10" s="1"/>
    </row>
    <row r="11" spans="1:34" x14ac:dyDescent="0.3">
      <c r="A11" s="681">
        <f ca="1">IF(EDATE($A$4,48)&lt;=EDATE(DATE(LOOKUP(Comparison!$D$3,TimestepID,StartYear),1,1),(LOOKUP(Comparison!$B$6,TimestepID,Duration)-1)),EDATE(A10,12),"")</f>
        <v>48580</v>
      </c>
      <c r="B11" s="1"/>
      <c r="C11" s="1"/>
      <c r="D11" s="1"/>
    </row>
    <row r="12" spans="1:34" x14ac:dyDescent="0.3">
      <c r="A12" s="681">
        <f ca="1">IF(EDATE($A$4,48)&lt;=EDATE(DATE(LOOKUP(Comparison!$D$3,TimestepID,StartYear),1,1),(LOOKUP(Comparison!$B$6,TimestepID,Duration)-1)),EDATE(A11,12),"")</f>
        <v>48945</v>
      </c>
      <c r="B12" s="1"/>
      <c r="C12" s="1"/>
      <c r="D12" s="1"/>
    </row>
    <row r="13" spans="1:34" x14ac:dyDescent="0.3">
      <c r="A13" s="52"/>
      <c r="B13" s="1"/>
      <c r="C13" s="1"/>
      <c r="D13" s="1"/>
    </row>
    <row r="14" spans="1:34" x14ac:dyDescent="0.3">
      <c r="A14" s="52"/>
      <c r="B14" s="1"/>
      <c r="C14" s="1"/>
      <c r="D14" s="1"/>
    </row>
    <row r="15" spans="1:34" x14ac:dyDescent="0.3">
      <c r="A15" s="52"/>
      <c r="B15" s="1"/>
      <c r="C15" s="1"/>
      <c r="D15" s="1"/>
    </row>
    <row r="16" spans="1:34" x14ac:dyDescent="0.3">
      <c r="A16" s="52"/>
      <c r="B16" s="1"/>
      <c r="C16" s="1"/>
      <c r="D16" s="1"/>
    </row>
    <row r="17" spans="1:4" x14ac:dyDescent="0.3">
      <c r="A17" s="52"/>
      <c r="B17" s="1"/>
      <c r="C17" s="1"/>
      <c r="D17" s="1"/>
    </row>
    <row r="18" spans="1:4" x14ac:dyDescent="0.3">
      <c r="A18" s="52"/>
      <c r="B18" s="1"/>
      <c r="C18" s="1"/>
      <c r="D18" s="1"/>
    </row>
    <row r="19" spans="1:4" x14ac:dyDescent="0.3">
      <c r="A19" s="52"/>
      <c r="B19" s="1"/>
      <c r="C19" s="1"/>
      <c r="D19" s="1"/>
    </row>
    <row r="20" spans="1:4" x14ac:dyDescent="0.3">
      <c r="A20" s="52"/>
      <c r="B20" s="1"/>
      <c r="C20" s="1"/>
      <c r="D20" s="1"/>
    </row>
    <row r="21" spans="1:4" x14ac:dyDescent="0.3">
      <c r="A21" s="52"/>
      <c r="B21" s="1"/>
      <c r="C21" s="1"/>
      <c r="D21" s="1"/>
    </row>
    <row r="22" spans="1:4" x14ac:dyDescent="0.3">
      <c r="A22" s="52"/>
      <c r="B22" s="1"/>
      <c r="C22" s="1"/>
      <c r="D22" s="1"/>
    </row>
    <row r="23" spans="1:4" x14ac:dyDescent="0.3">
      <c r="A23" s="52"/>
      <c r="B23" s="1"/>
      <c r="C23" s="1"/>
      <c r="D23" s="1"/>
    </row>
    <row r="24" spans="1:4" x14ac:dyDescent="0.3">
      <c r="A24" s="52"/>
      <c r="B24" s="1"/>
      <c r="C24" s="1"/>
      <c r="D24" s="1"/>
    </row>
    <row r="25" spans="1:4" x14ac:dyDescent="0.3">
      <c r="A25" s="52"/>
      <c r="B25" s="1"/>
      <c r="C25" s="1"/>
      <c r="D25" s="1"/>
    </row>
    <row r="26" spans="1:4" x14ac:dyDescent="0.3">
      <c r="A26" s="52"/>
      <c r="B26" s="1"/>
      <c r="C26" s="1"/>
      <c r="D26" s="1"/>
    </row>
    <row r="27" spans="1:4" x14ac:dyDescent="0.3">
      <c r="A27" s="52"/>
      <c r="B27" s="1"/>
      <c r="C27" s="1"/>
      <c r="D27" s="1"/>
    </row>
    <row r="28" spans="1:4" x14ac:dyDescent="0.3">
      <c r="A28" s="52"/>
      <c r="B28" s="1"/>
      <c r="C28" s="1"/>
      <c r="D28" s="1"/>
    </row>
    <row r="29" spans="1:4" x14ac:dyDescent="0.3">
      <c r="A29" s="52"/>
      <c r="B29" s="1"/>
      <c r="C29" s="1"/>
      <c r="D29" s="1"/>
    </row>
    <row r="30" spans="1:4" x14ac:dyDescent="0.3">
      <c r="A30" s="52"/>
      <c r="B30" s="1"/>
      <c r="C30" s="1"/>
      <c r="D30" s="1"/>
    </row>
    <row r="31" spans="1:4" x14ac:dyDescent="0.3">
      <c r="A31" s="52"/>
      <c r="B31" s="1"/>
      <c r="C31" s="1"/>
      <c r="D31" s="1"/>
    </row>
    <row r="32" spans="1:4" x14ac:dyDescent="0.3">
      <c r="A32" s="52"/>
      <c r="B32" s="1"/>
      <c r="C32" s="1"/>
      <c r="D32" s="1"/>
    </row>
    <row r="33" spans="1:4" x14ac:dyDescent="0.3">
      <c r="A33" s="52"/>
      <c r="B33" s="1"/>
      <c r="C33" s="1"/>
      <c r="D33" s="1"/>
    </row>
    <row r="34" spans="1:4" x14ac:dyDescent="0.3">
      <c r="A34" s="52"/>
      <c r="B34" s="1"/>
      <c r="C34" s="1"/>
      <c r="D34" s="1"/>
    </row>
    <row r="35" spans="1:4" x14ac:dyDescent="0.3">
      <c r="A35" s="52"/>
      <c r="B35" s="1"/>
      <c r="C35" s="1"/>
      <c r="D35" s="1"/>
    </row>
    <row r="36" spans="1:4" x14ac:dyDescent="0.3">
      <c r="A36" s="52"/>
      <c r="B36" s="1"/>
      <c r="C36" s="1"/>
      <c r="D36" s="1"/>
    </row>
    <row r="37" spans="1:4" x14ac:dyDescent="0.3">
      <c r="A37" s="52"/>
      <c r="B37" s="1"/>
      <c r="C37" s="1"/>
      <c r="D37" s="1"/>
    </row>
    <row r="38" spans="1:4" x14ac:dyDescent="0.3">
      <c r="A38" s="52"/>
      <c r="B38" s="1"/>
      <c r="C38" s="1"/>
      <c r="D38" s="1"/>
    </row>
    <row r="39" spans="1:4" x14ac:dyDescent="0.3">
      <c r="A39" s="52"/>
      <c r="B39" s="1"/>
      <c r="C39" s="1"/>
      <c r="D39" s="1"/>
    </row>
    <row r="40" spans="1:4" x14ac:dyDescent="0.3">
      <c r="A40" s="52"/>
      <c r="B40" s="1"/>
      <c r="C40" s="1"/>
      <c r="D40" s="1"/>
    </row>
    <row r="41" spans="1:4" x14ac:dyDescent="0.3">
      <c r="A41" s="52"/>
      <c r="B41" s="1"/>
      <c r="C41" s="1"/>
      <c r="D41" s="1"/>
    </row>
    <row r="42" spans="1:4" x14ac:dyDescent="0.3">
      <c r="A42" s="52"/>
      <c r="B42" s="1"/>
      <c r="C42" s="1"/>
      <c r="D42" s="1"/>
    </row>
    <row r="43" spans="1:4" x14ac:dyDescent="0.3">
      <c r="A43" s="52"/>
      <c r="B43" s="1"/>
      <c r="C43" s="1"/>
      <c r="D43" s="1"/>
    </row>
    <row r="44" spans="1:4" x14ac:dyDescent="0.3">
      <c r="A44" s="52"/>
      <c r="B44" s="1"/>
      <c r="C44" s="1"/>
      <c r="D44" s="1"/>
    </row>
    <row r="45" spans="1:4" x14ac:dyDescent="0.3">
      <c r="A45" s="52"/>
      <c r="B45" s="1"/>
      <c r="C45" s="1"/>
      <c r="D45" s="1"/>
    </row>
    <row r="46" spans="1:4" x14ac:dyDescent="0.3">
      <c r="A46" s="52"/>
      <c r="B46" s="1"/>
      <c r="C46" s="1"/>
      <c r="D46" s="1"/>
    </row>
    <row r="47" spans="1:4" x14ac:dyDescent="0.3">
      <c r="A47" s="52"/>
      <c r="B47" s="1"/>
      <c r="C47" s="1"/>
      <c r="D47" s="1"/>
    </row>
    <row r="48" spans="1:4" x14ac:dyDescent="0.3">
      <c r="A48" s="52"/>
      <c r="B48" s="1"/>
      <c r="C48" s="1"/>
      <c r="D48" s="1"/>
    </row>
    <row r="49" spans="1:4" x14ac:dyDescent="0.3">
      <c r="A49" s="52"/>
      <c r="B49" s="1"/>
      <c r="C49" s="1"/>
      <c r="D49" s="1"/>
    </row>
    <row r="50" spans="1:4" x14ac:dyDescent="0.3">
      <c r="A50" s="52"/>
      <c r="B50" s="1"/>
      <c r="C50" s="1"/>
      <c r="D50" s="1"/>
    </row>
    <row r="51" spans="1:4" x14ac:dyDescent="0.3">
      <c r="A51" s="52"/>
      <c r="B51" s="1"/>
      <c r="C51" s="1"/>
      <c r="D51" s="1"/>
    </row>
    <row r="52" spans="1:4" x14ac:dyDescent="0.3">
      <c r="A52" s="52"/>
      <c r="B52" s="1"/>
      <c r="C52" s="1"/>
      <c r="D52" s="1"/>
    </row>
    <row r="53" spans="1:4" x14ac:dyDescent="0.3">
      <c r="A53" s="52"/>
      <c r="B53" s="1"/>
      <c r="C53" s="1"/>
      <c r="D53" s="1"/>
    </row>
    <row r="54" spans="1:4" x14ac:dyDescent="0.3">
      <c r="A54" s="52"/>
      <c r="B54" s="1"/>
      <c r="C54" s="1"/>
      <c r="D54" s="1"/>
    </row>
    <row r="55" spans="1:4" x14ac:dyDescent="0.3">
      <c r="A55" s="52"/>
      <c r="B55" s="1"/>
      <c r="C55" s="1"/>
      <c r="D55" s="1"/>
    </row>
    <row r="56" spans="1:4" x14ac:dyDescent="0.3">
      <c r="A56" s="52"/>
      <c r="B56" s="1"/>
      <c r="C56" s="1"/>
      <c r="D56" s="1"/>
    </row>
    <row r="57" spans="1:4" x14ac:dyDescent="0.3">
      <c r="A57" s="52"/>
      <c r="B57" s="1"/>
      <c r="C57" s="1"/>
      <c r="D57" s="1"/>
    </row>
    <row r="58" spans="1:4" x14ac:dyDescent="0.3">
      <c r="A58" s="52"/>
      <c r="B58" s="1"/>
      <c r="C58" s="1"/>
      <c r="D58" s="1"/>
    </row>
    <row r="59" spans="1:4" x14ac:dyDescent="0.3">
      <c r="A59" s="52"/>
      <c r="B59" s="1"/>
      <c r="C59" s="1"/>
      <c r="D59" s="1"/>
    </row>
    <row r="60" spans="1:4" x14ac:dyDescent="0.3">
      <c r="A60" s="52"/>
      <c r="B60" s="1"/>
      <c r="C60" s="1"/>
      <c r="D60" s="1"/>
    </row>
    <row r="61" spans="1:4" x14ac:dyDescent="0.3">
      <c r="A61" s="52"/>
      <c r="B61" s="1"/>
      <c r="C61" s="1"/>
      <c r="D61" s="1"/>
    </row>
    <row r="62" spans="1:4" x14ac:dyDescent="0.3">
      <c r="A62" s="52"/>
      <c r="B62" s="1"/>
      <c r="C62" s="1"/>
      <c r="D62" s="1"/>
    </row>
    <row r="63" spans="1:4" x14ac:dyDescent="0.3">
      <c r="A63" s="52"/>
      <c r="B63" s="1"/>
      <c r="C63" s="1"/>
      <c r="D63" s="1"/>
    </row>
    <row r="64" spans="1:4" x14ac:dyDescent="0.3">
      <c r="A64" s="52"/>
      <c r="B64" s="1"/>
      <c r="C64" s="1"/>
      <c r="D64" s="1"/>
    </row>
    <row r="65" spans="1:4" x14ac:dyDescent="0.3">
      <c r="A65" s="52"/>
      <c r="B65" s="1"/>
      <c r="C65" s="1"/>
      <c r="D65" s="1"/>
    </row>
    <row r="66" spans="1:4" x14ac:dyDescent="0.3">
      <c r="A66" s="52"/>
      <c r="B66" s="1"/>
      <c r="C66" s="1"/>
      <c r="D66" s="1"/>
    </row>
    <row r="67" spans="1:4" x14ac:dyDescent="0.3">
      <c r="A67" s="52"/>
      <c r="B67" s="1"/>
      <c r="C67" s="1"/>
      <c r="D67" s="1"/>
    </row>
    <row r="68" spans="1:4" x14ac:dyDescent="0.3">
      <c r="A68" s="52">
        <f ca="1">Exceedance!U68</f>
        <v>48092</v>
      </c>
      <c r="B68" s="1"/>
      <c r="C68" s="1"/>
      <c r="D68" s="1"/>
    </row>
    <row r="69" spans="1:4" x14ac:dyDescent="0.3">
      <c r="A69" s="52" t="str">
        <f ca="1">Exceedance!U69</f>
        <v/>
      </c>
      <c r="B69" s="1"/>
      <c r="C69" s="1"/>
      <c r="D69" s="1"/>
    </row>
    <row r="70" spans="1:4" x14ac:dyDescent="0.3">
      <c r="A70" s="52" t="str">
        <f ca="1">Exceedance!U70</f>
        <v/>
      </c>
      <c r="B70" s="1"/>
      <c r="C70" s="1"/>
      <c r="D70" s="1"/>
    </row>
    <row r="71" spans="1:4" x14ac:dyDescent="0.3">
      <c r="A71" s="52" t="str">
        <f ca="1">Exceedance!U71</f>
        <v/>
      </c>
      <c r="B71" s="1"/>
      <c r="C71" s="1"/>
      <c r="D71" s="1"/>
    </row>
    <row r="72" spans="1:4" x14ac:dyDescent="0.3">
      <c r="A72" s="52" t="str">
        <f ca="1">Exceedance!U72</f>
        <v/>
      </c>
      <c r="B72" s="1"/>
      <c r="C72" s="1"/>
      <c r="D72" s="1"/>
    </row>
    <row r="73" spans="1:4" x14ac:dyDescent="0.3">
      <c r="A73" s="52" t="str">
        <f ca="1">Exceedance!U73</f>
        <v/>
      </c>
      <c r="B73" s="1"/>
      <c r="C73" s="1"/>
      <c r="D73" s="1"/>
    </row>
    <row r="74" spans="1:4" x14ac:dyDescent="0.3">
      <c r="A74" s="52" t="str">
        <f ca="1">Exceedance!U74</f>
        <v/>
      </c>
      <c r="B74" s="1"/>
      <c r="C74" s="1"/>
      <c r="D74" s="1"/>
    </row>
    <row r="75" spans="1:4" x14ac:dyDescent="0.3">
      <c r="A75" s="52" t="str">
        <f ca="1">Exceedance!U75</f>
        <v/>
      </c>
      <c r="B75" s="1"/>
      <c r="C75" s="1"/>
      <c r="D75" s="1"/>
    </row>
    <row r="76" spans="1:4" x14ac:dyDescent="0.3">
      <c r="A76" s="52" t="str">
        <f ca="1">Exceedance!U76</f>
        <v/>
      </c>
      <c r="B76" s="1"/>
      <c r="C76" s="1"/>
      <c r="D76" s="1"/>
    </row>
    <row r="77" spans="1:4" x14ac:dyDescent="0.3">
      <c r="A77" s="52" t="str">
        <f ca="1">Exceedance!U77</f>
        <v/>
      </c>
      <c r="B77" s="1"/>
      <c r="C77" s="1"/>
      <c r="D77" s="1"/>
    </row>
    <row r="78" spans="1:4" x14ac:dyDescent="0.3">
      <c r="A78" s="52" t="str">
        <f ca="1">Exceedance!U78</f>
        <v/>
      </c>
      <c r="B78" s="1"/>
      <c r="C78" s="1"/>
      <c r="D78" s="1"/>
    </row>
    <row r="79" spans="1:4" x14ac:dyDescent="0.3">
      <c r="A79" s="52" t="str">
        <f ca="1">Exceedance!U79</f>
        <v/>
      </c>
      <c r="B79" s="1"/>
      <c r="C79" s="1"/>
      <c r="D79" s="1"/>
    </row>
    <row r="80" spans="1:4" x14ac:dyDescent="0.3">
      <c r="A80" s="52" t="str">
        <f ca="1">Exceedance!U80</f>
        <v/>
      </c>
      <c r="B80" s="1"/>
      <c r="C80" s="1"/>
      <c r="D80" s="1"/>
    </row>
    <row r="81" spans="1:4" x14ac:dyDescent="0.3">
      <c r="A81" s="52" t="str">
        <f ca="1">Exceedance!U81</f>
        <v/>
      </c>
      <c r="B81" s="1"/>
      <c r="C81" s="1"/>
      <c r="D81" s="1"/>
    </row>
    <row r="82" spans="1:4" x14ac:dyDescent="0.3">
      <c r="A82" s="52" t="str">
        <f ca="1">Exceedance!U82</f>
        <v/>
      </c>
      <c r="B82" s="1"/>
      <c r="C82" s="1"/>
      <c r="D82" s="1"/>
    </row>
    <row r="83" spans="1:4" x14ac:dyDescent="0.3">
      <c r="A83" s="52" t="str">
        <f ca="1">Exceedance!U83</f>
        <v/>
      </c>
      <c r="B83" s="1"/>
      <c r="C83" s="1"/>
      <c r="D83" s="1"/>
    </row>
    <row r="84" spans="1:4" x14ac:dyDescent="0.3">
      <c r="A84" s="52" t="str">
        <f ca="1">Exceedance!U84</f>
        <v/>
      </c>
      <c r="B84" s="1"/>
      <c r="C84" s="1"/>
      <c r="D84" s="1"/>
    </row>
    <row r="85" spans="1:4" x14ac:dyDescent="0.3">
      <c r="A85" s="52" t="str">
        <f ca="1">Exceedance!U85</f>
        <v/>
      </c>
      <c r="B85" s="1"/>
      <c r="C85" s="1"/>
      <c r="D85" s="1"/>
    </row>
    <row r="86" spans="1:4" x14ac:dyDescent="0.3">
      <c r="A86" s="52" t="str">
        <f ca="1">Exceedance!U86</f>
        <v/>
      </c>
      <c r="B86" s="1"/>
      <c r="C86" s="1"/>
      <c r="D86" s="1"/>
    </row>
    <row r="87" spans="1:4" x14ac:dyDescent="0.3">
      <c r="A87" s="52" t="str">
        <f ca="1">Exceedance!U87</f>
        <v/>
      </c>
      <c r="B87" s="1"/>
      <c r="C87" s="1"/>
      <c r="D87" s="1"/>
    </row>
    <row r="88" spans="1:4" x14ac:dyDescent="0.3">
      <c r="A88" s="52" t="str">
        <f ca="1">Exceedance!U88</f>
        <v/>
      </c>
      <c r="B88" s="1"/>
      <c r="C88" s="1"/>
      <c r="D88" s="1"/>
    </row>
    <row r="89" spans="1:4" x14ac:dyDescent="0.3">
      <c r="A89" s="52" t="str">
        <f ca="1">Exceedance!U89</f>
        <v/>
      </c>
      <c r="B89" s="1"/>
      <c r="C89" s="1"/>
      <c r="D89" s="1"/>
    </row>
    <row r="90" spans="1:4" x14ac:dyDescent="0.3">
      <c r="A90" s="52" t="str">
        <f ca="1">Exceedance!U90</f>
        <v/>
      </c>
      <c r="B90" s="1"/>
      <c r="C90" s="1"/>
      <c r="D90" s="1"/>
    </row>
    <row r="91" spans="1:4" x14ac:dyDescent="0.3">
      <c r="A91" s="52" t="str">
        <f ca="1">Exceedance!U91</f>
        <v/>
      </c>
      <c r="B91" s="1"/>
      <c r="C91" s="1"/>
      <c r="D91" s="1"/>
    </row>
    <row r="92" spans="1:4" x14ac:dyDescent="0.3">
      <c r="A92" s="52" t="str">
        <f ca="1">Exceedance!U92</f>
        <v/>
      </c>
      <c r="B92" s="1"/>
      <c r="C92" s="1"/>
      <c r="D92" s="1"/>
    </row>
    <row r="93" spans="1:4" x14ac:dyDescent="0.3">
      <c r="A93" s="52" t="str">
        <f ca="1">Exceedance!U93</f>
        <v/>
      </c>
      <c r="B93" s="1"/>
      <c r="C93" s="1"/>
      <c r="D93" s="1"/>
    </row>
    <row r="94" spans="1:4" x14ac:dyDescent="0.3">
      <c r="A94" s="52" t="str">
        <f ca="1">Exceedance!U94</f>
        <v/>
      </c>
      <c r="B94" s="1"/>
      <c r="C94" s="1"/>
      <c r="D94" s="1"/>
    </row>
    <row r="95" spans="1:4" x14ac:dyDescent="0.3">
      <c r="A95" s="52" t="str">
        <f ca="1">Exceedance!U95</f>
        <v/>
      </c>
      <c r="B95" s="1"/>
      <c r="C95" s="1"/>
      <c r="D95" s="1"/>
    </row>
    <row r="96" spans="1:4" x14ac:dyDescent="0.3">
      <c r="A96" s="52" t="str">
        <f ca="1">Exceedance!U96</f>
        <v/>
      </c>
      <c r="B96" s="1"/>
      <c r="C96" s="1"/>
      <c r="D96" s="1"/>
    </row>
    <row r="97" spans="1:4" x14ac:dyDescent="0.3">
      <c r="A97" s="52" t="str">
        <f ca="1">Exceedance!U97</f>
        <v/>
      </c>
      <c r="B97" s="1"/>
      <c r="C97" s="1"/>
      <c r="D97" s="1"/>
    </row>
    <row r="98" spans="1:4" x14ac:dyDescent="0.3">
      <c r="A98" s="52" t="str">
        <f ca="1">Exceedance!U98</f>
        <v/>
      </c>
      <c r="B98" s="1"/>
      <c r="C98" s="1"/>
      <c r="D98" s="1"/>
    </row>
    <row r="99" spans="1:4" x14ac:dyDescent="0.3">
      <c r="A99" s="52" t="str">
        <f ca="1">Exceedance!U99</f>
        <v/>
      </c>
      <c r="B99" s="1"/>
      <c r="C99" s="1"/>
      <c r="D99" s="1"/>
    </row>
    <row r="100" spans="1:4" x14ac:dyDescent="0.3">
      <c r="A100" s="52"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E1:AE1"/>
  </mergeCells>
  <pageMargins left="0.7" right="0.7" top="0.75" bottom="0.75" header="0.3" footer="0.3"/>
  <pageSetup orientation="portrait" horizontalDpi="4294967295" verticalDpi="4294967295" r:id="rId1"/>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F39C72-CE0F-4934-8BCF-9293CFB17CB0}">
  <sheetPr codeName="Sheet143">
    <tabColor theme="3" tint="0.79998168889431442"/>
  </sheetPr>
  <dimension ref="A1:AH175"/>
  <sheetViews>
    <sheetView workbookViewId="0">
      <selection activeCell="B4" sqref="B4:AQ175"/>
    </sheetView>
  </sheetViews>
  <sheetFormatPr defaultColWidth="9.44140625" defaultRowHeight="14.4" x14ac:dyDescent="0.3"/>
  <cols>
    <col min="1" max="1" width="14.44140625" style="78" bestFit="1" customWidth="1"/>
    <col min="2" max="3" width="9.44140625" style="185"/>
    <col min="4" max="4" width="9.44140625" style="185" customWidth="1"/>
  </cols>
  <sheetData>
    <row r="1" spans="1:34" s="78" customFormat="1" x14ac:dyDescent="0.3">
      <c r="A1" s="50"/>
      <c r="B1" s="78" t="s">
        <v>852</v>
      </c>
      <c r="E1" s="854" t="s">
        <v>852</v>
      </c>
      <c r="F1" s="854"/>
      <c r="G1" s="854"/>
      <c r="H1" s="854"/>
      <c r="I1" s="854"/>
      <c r="J1" s="854"/>
      <c r="K1" s="854"/>
      <c r="L1" s="854"/>
      <c r="M1" s="854"/>
      <c r="N1" s="854"/>
      <c r="O1" s="854"/>
      <c r="P1" s="854"/>
      <c r="Q1" s="854"/>
      <c r="R1" s="854"/>
      <c r="S1" s="854"/>
      <c r="T1" s="854"/>
      <c r="U1" s="854"/>
      <c r="V1" s="854"/>
      <c r="W1" s="854"/>
      <c r="X1" s="854"/>
      <c r="Y1" s="854"/>
      <c r="Z1" s="854"/>
      <c r="AA1" s="854"/>
      <c r="AB1" s="854"/>
      <c r="AC1" s="854"/>
      <c r="AD1" s="854"/>
      <c r="AE1" s="854"/>
    </row>
    <row r="2" spans="1:34" s="78" customFormat="1" x14ac:dyDescent="0.3">
      <c r="A2" s="50"/>
      <c r="B2" s="78" t="s">
        <v>288</v>
      </c>
      <c r="C2" s="78" t="s">
        <v>287</v>
      </c>
      <c r="D2" s="78" t="s">
        <v>289</v>
      </c>
      <c r="E2" s="78">
        <v>1991</v>
      </c>
      <c r="F2" s="78">
        <v>1992</v>
      </c>
      <c r="G2" s="78">
        <v>1993</v>
      </c>
      <c r="H2" s="78">
        <v>1994</v>
      </c>
      <c r="I2" s="78">
        <v>1995</v>
      </c>
      <c r="J2" s="78">
        <v>1996</v>
      </c>
      <c r="K2" s="78">
        <v>1997</v>
      </c>
      <c r="L2" s="78">
        <v>1998</v>
      </c>
      <c r="M2" s="78">
        <v>1999</v>
      </c>
      <c r="N2" s="78">
        <v>2000</v>
      </c>
      <c r="O2" s="78">
        <v>2001</v>
      </c>
      <c r="P2" s="78">
        <v>2002</v>
      </c>
      <c r="Q2" s="78">
        <v>2003</v>
      </c>
      <c r="R2" s="78">
        <v>2004</v>
      </c>
      <c r="S2" s="78">
        <v>2005</v>
      </c>
      <c r="T2" s="78">
        <v>2006</v>
      </c>
      <c r="U2" s="78">
        <v>2007</v>
      </c>
      <c r="V2" s="78">
        <v>2008</v>
      </c>
      <c r="W2" s="78">
        <v>2009</v>
      </c>
      <c r="X2" s="78">
        <v>2010</v>
      </c>
      <c r="Y2" s="78">
        <v>2011</v>
      </c>
      <c r="Z2" s="78">
        <v>2012</v>
      </c>
      <c r="AA2" s="78">
        <v>2013</v>
      </c>
      <c r="AB2" s="78">
        <v>2014</v>
      </c>
      <c r="AC2" s="78">
        <v>2015</v>
      </c>
      <c r="AD2" s="78">
        <v>2016</v>
      </c>
      <c r="AE2" s="78">
        <v>2017</v>
      </c>
      <c r="AF2" s="78">
        <v>2018</v>
      </c>
      <c r="AG2" s="78">
        <v>2019</v>
      </c>
      <c r="AH2" s="78">
        <v>2020</v>
      </c>
    </row>
    <row r="3" spans="1:34" s="53" customFormat="1" x14ac:dyDescent="0.3">
      <c r="A3" s="51"/>
      <c r="B3" s="53" t="s">
        <v>323</v>
      </c>
      <c r="C3" s="53" t="s">
        <v>324</v>
      </c>
      <c r="D3" s="53" t="s">
        <v>325</v>
      </c>
      <c r="E3" s="53" t="s">
        <v>326</v>
      </c>
      <c r="F3" s="53" t="s">
        <v>327</v>
      </c>
      <c r="G3" s="53" t="s">
        <v>328</v>
      </c>
      <c r="H3" s="53" t="s">
        <v>329</v>
      </c>
      <c r="I3" s="53" t="s">
        <v>330</v>
      </c>
      <c r="J3" s="53" t="s">
        <v>331</v>
      </c>
      <c r="K3" s="53" t="s">
        <v>332</v>
      </c>
      <c r="L3" s="53" t="s">
        <v>333</v>
      </c>
      <c r="M3" s="53" t="s">
        <v>334</v>
      </c>
      <c r="N3" s="53" t="s">
        <v>335</v>
      </c>
      <c r="O3" s="53" t="s">
        <v>336</v>
      </c>
      <c r="P3" s="53" t="s">
        <v>337</v>
      </c>
      <c r="Q3" s="53" t="s">
        <v>338</v>
      </c>
      <c r="R3" s="53" t="s">
        <v>339</v>
      </c>
      <c r="S3" s="53" t="s">
        <v>340</v>
      </c>
      <c r="T3" s="53" t="s">
        <v>341</v>
      </c>
      <c r="U3" s="53" t="s">
        <v>342</v>
      </c>
      <c r="V3" s="53" t="s">
        <v>343</v>
      </c>
      <c r="W3" s="53" t="s">
        <v>344</v>
      </c>
      <c r="X3" s="53" t="s">
        <v>345</v>
      </c>
      <c r="Y3" s="53" t="s">
        <v>346</v>
      </c>
      <c r="Z3" s="53" t="s">
        <v>347</v>
      </c>
      <c r="AA3" s="53" t="s">
        <v>348</v>
      </c>
      <c r="AB3" s="53" t="s">
        <v>349</v>
      </c>
      <c r="AC3" s="53" t="s">
        <v>350</v>
      </c>
      <c r="AD3" s="53" t="s">
        <v>351</v>
      </c>
      <c r="AE3" s="53" t="s">
        <v>352</v>
      </c>
      <c r="AF3" s="53" t="s">
        <v>353</v>
      </c>
      <c r="AG3" s="53" t="s">
        <v>354</v>
      </c>
      <c r="AH3" s="53" t="s">
        <v>355</v>
      </c>
    </row>
    <row r="4" spans="1:34" x14ac:dyDescent="0.3">
      <c r="A4" s="681">
        <f ca="1">DATE(LOOKUP(Comparison!$D$3,TimestepID,StartYear),1,1)</f>
        <v>46023</v>
      </c>
      <c r="B4" s="1">
        <v>3513.2007650518181</v>
      </c>
      <c r="C4" s="1">
        <v>3499.9412539297505</v>
      </c>
      <c r="D4" s="1">
        <v>3497.3939904362246</v>
      </c>
      <c r="E4">
        <v>3492.0653899069616</v>
      </c>
      <c r="F4">
        <v>3493.3414847094023</v>
      </c>
      <c r="G4">
        <v>3495.7597559673113</v>
      </c>
      <c r="H4">
        <v>3489.1601951487673</v>
      </c>
      <c r="I4">
        <v>3519.0535269145189</v>
      </c>
      <c r="J4">
        <v>3493.7085912772391</v>
      </c>
      <c r="K4">
        <v>3503.9745783954331</v>
      </c>
      <c r="L4">
        <v>3495.0576474315167</v>
      </c>
      <c r="M4">
        <v>3497.9071125057203</v>
      </c>
      <c r="N4">
        <v>3492.0074406631338</v>
      </c>
      <c r="O4">
        <v>3500.4925679074504</v>
      </c>
      <c r="P4">
        <v>3487.5525526092483</v>
      </c>
      <c r="Q4">
        <v>3496.3681917530639</v>
      </c>
      <c r="R4">
        <v>3495.8750502013677</v>
      </c>
      <c r="S4">
        <v>3499.2806581696359</v>
      </c>
      <c r="T4">
        <v>3501.3822017864204</v>
      </c>
      <c r="U4">
        <v>3497.5412247515192</v>
      </c>
      <c r="V4">
        <v>3493.5472665818493</v>
      </c>
      <c r="W4">
        <v>3494.6820953137967</v>
      </c>
      <c r="X4">
        <v>3498.654025316685</v>
      </c>
      <c r="Y4">
        <v>3500.5621710397022</v>
      </c>
      <c r="Z4">
        <v>3486.572147822189</v>
      </c>
      <c r="AA4">
        <v>3499.4966317694389</v>
      </c>
      <c r="AB4">
        <v>3498.1093907644636</v>
      </c>
      <c r="AC4">
        <v>3506.9863193860338</v>
      </c>
      <c r="AD4">
        <v>3504.3579599844611</v>
      </c>
      <c r="AE4">
        <v>3491.7050886901129</v>
      </c>
      <c r="AF4">
        <v>3492.7609814525886</v>
      </c>
      <c r="AG4">
        <v>3499.2697131342193</v>
      </c>
      <c r="AH4">
        <v>3488.8918810725618</v>
      </c>
    </row>
    <row r="5" spans="1:34" x14ac:dyDescent="0.3">
      <c r="A5" s="681">
        <f ca="1">IF(EDATE($A$4,12)&lt;=EDATE(DATE(LOOKUP(Comparison!$D$3,TimestepID,StartYear),1,1),(LOOKUP(Comparison!$B$6,TimestepID,Duration)-1)),EDATE(A4,12),"")</f>
        <v>46388</v>
      </c>
      <c r="B5" s="1">
        <v>3547.4973727767961</v>
      </c>
      <c r="C5" s="1">
        <v>3496.7277652583039</v>
      </c>
      <c r="D5" s="1">
        <v>3517.9135744642317</v>
      </c>
      <c r="E5">
        <v>3478.2363702037646</v>
      </c>
      <c r="F5">
        <v>3567.6566592148024</v>
      </c>
      <c r="G5">
        <v>3479.7917552457893</v>
      </c>
      <c r="H5">
        <v>3567.0305289557923</v>
      </c>
      <c r="I5">
        <v>3537.9609647057241</v>
      </c>
      <c r="J5">
        <v>3561.196470923725</v>
      </c>
      <c r="K5">
        <v>3527.497755262274</v>
      </c>
      <c r="L5">
        <v>3522.1625242771938</v>
      </c>
      <c r="M5">
        <v>3481.6581424601131</v>
      </c>
      <c r="N5">
        <v>3486.4129072693149</v>
      </c>
      <c r="O5">
        <v>3427.079041088225</v>
      </c>
      <c r="P5">
        <v>3485.9444203845283</v>
      </c>
      <c r="Q5">
        <v>3487.1402412791181</v>
      </c>
      <c r="R5">
        <v>3554.1086343790189</v>
      </c>
      <c r="S5">
        <v>3514.6110013058287</v>
      </c>
      <c r="T5">
        <v>3493.4943389241544</v>
      </c>
      <c r="U5">
        <v>3527.9700531228673</v>
      </c>
      <c r="V5">
        <v>3512.6366965743541</v>
      </c>
      <c r="W5">
        <v>3493.0315799560312</v>
      </c>
      <c r="X5">
        <v>3568.3595644879624</v>
      </c>
      <c r="Y5">
        <v>3461.0650099922373</v>
      </c>
      <c r="Z5">
        <v>3470.641339437454</v>
      </c>
      <c r="AA5">
        <v>3516.67989733893</v>
      </c>
      <c r="AB5">
        <v>3494.9586028038193</v>
      </c>
      <c r="AC5">
        <v>3522.3901924087304</v>
      </c>
      <c r="AD5">
        <v>3540.3227581384276</v>
      </c>
      <c r="AE5">
        <v>3456.7352102422533</v>
      </c>
      <c r="AF5">
        <v>3537.7586525335473</v>
      </c>
      <c r="AG5">
        <v>3479.3756398040096</v>
      </c>
      <c r="AH5">
        <v>3481.4524673677493</v>
      </c>
    </row>
    <row r="6" spans="1:34" x14ac:dyDescent="0.3">
      <c r="A6" s="681">
        <f ca="1">IF(EDATE($A$4,24)&lt;=EDATE(DATE(LOOKUP(Comparison!$D$3,TimestepID,StartYear),12,31),(LOOKUP(Comparison!$B$6,TimestepID,Duration)-1)),EDATE(A5,12),"")</f>
        <v>46753</v>
      </c>
      <c r="B6" s="1">
        <v>3569.6904583591199</v>
      </c>
      <c r="C6" s="1">
        <v>3500.9328371737497</v>
      </c>
      <c r="D6" s="1">
        <v>3519.3163831239335</v>
      </c>
      <c r="E6">
        <v>3560.9960966863746</v>
      </c>
      <c r="F6">
        <v>3574.0196375255587</v>
      </c>
      <c r="G6">
        <v>3569.5845172644226</v>
      </c>
      <c r="H6">
        <v>3610.7127675611532</v>
      </c>
      <c r="I6">
        <v>3630.0779238265595</v>
      </c>
      <c r="J6">
        <v>3605.1843157637845</v>
      </c>
      <c r="K6">
        <v>3572.2363232076268</v>
      </c>
      <c r="L6">
        <v>3510.1837725470855</v>
      </c>
      <c r="M6">
        <v>3487.0659958671627</v>
      </c>
      <c r="N6">
        <v>3419.448624814971</v>
      </c>
      <c r="O6">
        <v>3446.6655609628806</v>
      </c>
      <c r="P6">
        <v>3486.7337744312267</v>
      </c>
      <c r="Q6">
        <v>3548.2647013816822</v>
      </c>
      <c r="R6">
        <v>3574.4854010251229</v>
      </c>
      <c r="S6">
        <v>3502.3276021871884</v>
      </c>
      <c r="T6">
        <v>3523.7297449223788</v>
      </c>
      <c r="U6">
        <v>3568.1418906430104</v>
      </c>
      <c r="V6">
        <v>3511.2277107122641</v>
      </c>
      <c r="W6">
        <v>3574.416533425338</v>
      </c>
      <c r="X6">
        <v>3547.7390409172831</v>
      </c>
      <c r="Y6">
        <v>3440.5904631395515</v>
      </c>
      <c r="Z6">
        <v>3485.7091893848574</v>
      </c>
      <c r="AA6">
        <v>3509.9474142099934</v>
      </c>
      <c r="AB6">
        <v>3507.2879642980197</v>
      </c>
      <c r="AC6">
        <v>3562.2729315126935</v>
      </c>
      <c r="AD6">
        <v>3508.8744619762142</v>
      </c>
      <c r="AE6">
        <v>3507.8430787134084</v>
      </c>
      <c r="AF6">
        <v>3529.3806029508173</v>
      </c>
      <c r="AG6">
        <v>3483.1018118134584</v>
      </c>
      <c r="AH6">
        <v>3477.34064638162</v>
      </c>
    </row>
    <row r="7" spans="1:34" x14ac:dyDescent="0.3">
      <c r="A7" s="681">
        <f ca="1">IF(EDATE($A$4,36)&lt;=EDATE(DATE(LOOKUP(Comparison!$D$3,TimestepID,StartYear),1,1),(LOOKUP(Comparison!$B$6,TimestepID,Duration)-1)),EDATE(A6,12),"")</f>
        <v>47119</v>
      </c>
      <c r="B7" s="1">
        <v>3586.620601900443</v>
      </c>
      <c r="C7" s="1">
        <v>3506.8255945395063</v>
      </c>
      <c r="D7" s="1">
        <v>3527.1804305742871</v>
      </c>
      <c r="E7">
        <v>3571.2877239357172</v>
      </c>
      <c r="F7">
        <v>3652.4606928036465</v>
      </c>
      <c r="G7">
        <v>3616.3358480790184</v>
      </c>
      <c r="H7">
        <v>3647.1664149455391</v>
      </c>
      <c r="I7">
        <v>3649.2096761294561</v>
      </c>
      <c r="J7">
        <v>3625.5273644277222</v>
      </c>
      <c r="K7">
        <v>3569.3789992923207</v>
      </c>
      <c r="L7">
        <v>3499.1339268222227</v>
      </c>
      <c r="M7">
        <v>3421.2795241430704</v>
      </c>
      <c r="N7">
        <v>3445.0774821475293</v>
      </c>
      <c r="O7">
        <v>3465.955421794311</v>
      </c>
      <c r="P7">
        <v>3543.2619137724405</v>
      </c>
      <c r="Q7">
        <v>3579.0264924856883</v>
      </c>
      <c r="R7">
        <v>3583.1010228044406</v>
      </c>
      <c r="S7">
        <v>3532.2228697799646</v>
      </c>
      <c r="T7">
        <v>3539.3282546223977</v>
      </c>
      <c r="U7">
        <v>3565.9726728411824</v>
      </c>
      <c r="V7">
        <v>3592.0880974425459</v>
      </c>
      <c r="W7">
        <v>3555.2798763922569</v>
      </c>
      <c r="X7">
        <v>3517.3487585664438</v>
      </c>
      <c r="Y7">
        <v>3484.5082818745577</v>
      </c>
      <c r="Z7">
        <v>3486.3954550661701</v>
      </c>
      <c r="AA7">
        <v>3519.8809842444584</v>
      </c>
      <c r="AB7">
        <v>3545.6672483950792</v>
      </c>
      <c r="AC7">
        <v>3538.2343548772469</v>
      </c>
      <c r="AD7">
        <v>3553.8853950899215</v>
      </c>
      <c r="AE7">
        <v>3495.949283773763</v>
      </c>
      <c r="AF7">
        <v>3524.1136636491096</v>
      </c>
      <c r="AG7">
        <v>3478.0767583946449</v>
      </c>
      <c r="AH7">
        <v>3557.3892939649559</v>
      </c>
    </row>
    <row r="8" spans="1:34" x14ac:dyDescent="0.3">
      <c r="A8" s="681">
        <f ca="1">IF(EDATE($A$4,48)&lt;=EDATE(DATE(LOOKUP(Comparison!$D$3,TimestepID,StartYear),1,1),(LOOKUP(Comparison!$B$6,TimestepID,Duration)-1)),EDATE(A7,12),"")</f>
        <v>47484</v>
      </c>
      <c r="B8" s="1">
        <v>3589.5143491381359</v>
      </c>
      <c r="C8" s="1">
        <v>3511.7200980373846</v>
      </c>
      <c r="D8" s="1">
        <v>3545.4270215377251</v>
      </c>
      <c r="E8">
        <v>3651.2299501974344</v>
      </c>
      <c r="F8">
        <v>3643.1313925203744</v>
      </c>
      <c r="G8">
        <v>3647.1898947874406</v>
      </c>
      <c r="H8">
        <v>3649.5691559259808</v>
      </c>
      <c r="I8">
        <v>3641.8774739693054</v>
      </c>
      <c r="J8">
        <v>3609.6614772792427</v>
      </c>
      <c r="K8">
        <v>3553.7153400035386</v>
      </c>
      <c r="L8">
        <v>3448.5633406188113</v>
      </c>
      <c r="M8">
        <v>3448.3688771381208</v>
      </c>
      <c r="N8">
        <v>3465.4481571827196</v>
      </c>
      <c r="O8">
        <v>3521.0695677994827</v>
      </c>
      <c r="P8">
        <v>3574.9737099360195</v>
      </c>
      <c r="Q8">
        <v>3567.6448022385525</v>
      </c>
      <c r="R8">
        <v>3606.7870325832378</v>
      </c>
      <c r="S8">
        <v>3574.38584674707</v>
      </c>
      <c r="T8">
        <v>3546.9772045583031</v>
      </c>
      <c r="U8">
        <v>3647.0863744168423</v>
      </c>
      <c r="V8">
        <v>3556.1349905112102</v>
      </c>
      <c r="W8">
        <v>3526.8145759004556</v>
      </c>
      <c r="X8">
        <v>3522.9371326606415</v>
      </c>
      <c r="Y8">
        <v>3486.2198868409478</v>
      </c>
      <c r="Z8">
        <v>3492.4724350088095</v>
      </c>
      <c r="AA8">
        <v>3561.4930842692293</v>
      </c>
      <c r="AB8">
        <v>3519.4014723787941</v>
      </c>
      <c r="AC8">
        <v>3598.7242767143989</v>
      </c>
      <c r="AD8">
        <v>3548.451039384227</v>
      </c>
      <c r="AE8">
        <v>3491.0373613688566</v>
      </c>
      <c r="AF8">
        <v>3513.1997825649873</v>
      </c>
      <c r="AG8">
        <v>3559.3926819067146</v>
      </c>
      <c r="AH8">
        <v>3569.0985985434263</v>
      </c>
    </row>
    <row r="9" spans="1:34" x14ac:dyDescent="0.3">
      <c r="A9" s="681">
        <f ca="1">IF(EDATE($A$4,48)&lt;=EDATE(DATE(LOOKUP(Comparison!$D$3,TimestepID,StartYear),1,1),(LOOKUP(Comparison!$B$6,TimestepID,Duration)-1)),EDATE(A8,12),"")</f>
        <v>47849</v>
      </c>
      <c r="B9" s="1" t="s">
        <v>864</v>
      </c>
      <c r="C9" s="1" t="s">
        <v>864</v>
      </c>
      <c r="D9" s="1" t="s">
        <v>864</v>
      </c>
      <c r="E9" t="s">
        <v>864</v>
      </c>
      <c r="F9" t="s">
        <v>864</v>
      </c>
      <c r="G9" t="s">
        <v>864</v>
      </c>
      <c r="H9" t="s">
        <v>864</v>
      </c>
      <c r="I9" t="s">
        <v>864</v>
      </c>
      <c r="J9" t="s">
        <v>864</v>
      </c>
      <c r="K9" t="s">
        <v>864</v>
      </c>
      <c r="L9" t="s">
        <v>864</v>
      </c>
      <c r="M9" t="s">
        <v>864</v>
      </c>
      <c r="N9" t="s">
        <v>864</v>
      </c>
      <c r="O9" t="s">
        <v>864</v>
      </c>
      <c r="P9" t="s">
        <v>864</v>
      </c>
      <c r="Q9" t="s">
        <v>864</v>
      </c>
      <c r="R9" t="s">
        <v>864</v>
      </c>
      <c r="S9" t="s">
        <v>864</v>
      </c>
      <c r="T9" t="s">
        <v>864</v>
      </c>
      <c r="U9" t="s">
        <v>864</v>
      </c>
      <c r="V9" t="s">
        <v>864</v>
      </c>
      <c r="W9" t="s">
        <v>864</v>
      </c>
      <c r="X9" t="s">
        <v>864</v>
      </c>
      <c r="Y9" t="s">
        <v>864</v>
      </c>
      <c r="Z9" t="s">
        <v>864</v>
      </c>
      <c r="AA9" t="s">
        <v>864</v>
      </c>
      <c r="AB9" t="s">
        <v>864</v>
      </c>
      <c r="AC9" t="s">
        <v>864</v>
      </c>
      <c r="AD9" t="s">
        <v>864</v>
      </c>
      <c r="AE9" t="s">
        <v>864</v>
      </c>
      <c r="AF9" t="s">
        <v>864</v>
      </c>
      <c r="AG9" t="s">
        <v>864</v>
      </c>
      <c r="AH9" t="s">
        <v>864</v>
      </c>
    </row>
    <row r="10" spans="1:34" x14ac:dyDescent="0.3">
      <c r="A10" s="681">
        <f ca="1">IF(EDATE($A$4,48)&lt;=EDATE(DATE(LOOKUP(Comparison!$D$3,TimestepID,StartYear),1,1),(LOOKUP(Comparison!$B$6,TimestepID,Duration)-1)),EDATE(A9,12),"")</f>
        <v>48214</v>
      </c>
      <c r="B10" s="1"/>
      <c r="C10" s="1"/>
      <c r="D10" s="1"/>
    </row>
    <row r="11" spans="1:34" x14ac:dyDescent="0.3">
      <c r="A11" s="681">
        <f ca="1">IF(EDATE($A$4,48)&lt;=EDATE(DATE(LOOKUP(Comparison!$D$3,TimestepID,StartYear),1,1),(LOOKUP(Comparison!$B$6,TimestepID,Duration)-1)),EDATE(A10,12),"")</f>
        <v>48580</v>
      </c>
      <c r="B11" s="1"/>
      <c r="C11" s="1"/>
      <c r="D11" s="1"/>
    </row>
    <row r="12" spans="1:34" x14ac:dyDescent="0.3">
      <c r="A12" s="681">
        <f ca="1">IF(EDATE($A$4,48)&lt;=EDATE(DATE(LOOKUP(Comparison!$D$3,TimestepID,StartYear),1,1),(LOOKUP(Comparison!$B$6,TimestepID,Duration)-1)),EDATE(A11,12),"")</f>
        <v>48945</v>
      </c>
      <c r="B12" s="1"/>
      <c r="C12" s="1"/>
      <c r="D12" s="1"/>
    </row>
    <row r="13" spans="1:34" x14ac:dyDescent="0.3">
      <c r="A13" s="52"/>
      <c r="B13" s="1"/>
      <c r="C13" s="1"/>
      <c r="D13" s="1"/>
    </row>
    <row r="14" spans="1:34" x14ac:dyDescent="0.3">
      <c r="A14" s="52"/>
      <c r="B14" s="1"/>
      <c r="C14" s="1"/>
      <c r="D14" s="1"/>
    </row>
    <row r="15" spans="1:34" x14ac:dyDescent="0.3">
      <c r="A15" s="52"/>
      <c r="B15" s="1"/>
      <c r="C15" s="1"/>
      <c r="D15" s="1"/>
    </row>
    <row r="16" spans="1:34" x14ac:dyDescent="0.3">
      <c r="A16" s="52"/>
      <c r="B16" s="1"/>
      <c r="C16" s="1"/>
      <c r="D16" s="1"/>
    </row>
    <row r="17" spans="1:4" x14ac:dyDescent="0.3">
      <c r="A17" s="52"/>
      <c r="B17" s="1"/>
      <c r="C17" s="1"/>
      <c r="D17" s="1"/>
    </row>
    <row r="18" spans="1:4" x14ac:dyDescent="0.3">
      <c r="A18" s="52"/>
      <c r="B18" s="1"/>
      <c r="C18" s="1"/>
      <c r="D18" s="1"/>
    </row>
    <row r="19" spans="1:4" x14ac:dyDescent="0.3">
      <c r="A19" s="52"/>
      <c r="B19" s="1"/>
      <c r="C19" s="1"/>
      <c r="D19" s="1"/>
    </row>
    <row r="20" spans="1:4" x14ac:dyDescent="0.3">
      <c r="A20" s="52"/>
      <c r="B20" s="1"/>
      <c r="C20" s="1"/>
      <c r="D20" s="1"/>
    </row>
    <row r="21" spans="1:4" x14ac:dyDescent="0.3">
      <c r="A21" s="52"/>
      <c r="B21" s="1"/>
      <c r="C21" s="1"/>
      <c r="D21" s="1"/>
    </row>
    <row r="22" spans="1:4" x14ac:dyDescent="0.3">
      <c r="A22" s="52"/>
      <c r="B22" s="1"/>
      <c r="C22" s="1"/>
      <c r="D22" s="1"/>
    </row>
    <row r="23" spans="1:4" x14ac:dyDescent="0.3">
      <c r="A23" s="52"/>
      <c r="B23" s="1"/>
      <c r="C23" s="1"/>
      <c r="D23" s="1"/>
    </row>
    <row r="24" spans="1:4" x14ac:dyDescent="0.3">
      <c r="A24" s="52"/>
      <c r="B24" s="1"/>
      <c r="C24" s="1"/>
      <c r="D24" s="1"/>
    </row>
    <row r="25" spans="1:4" x14ac:dyDescent="0.3">
      <c r="A25" s="52"/>
      <c r="B25" s="1"/>
      <c r="C25" s="1"/>
      <c r="D25" s="1"/>
    </row>
    <row r="26" spans="1:4" x14ac:dyDescent="0.3">
      <c r="A26" s="52"/>
      <c r="B26" s="1"/>
      <c r="C26" s="1"/>
      <c r="D26" s="1"/>
    </row>
    <row r="27" spans="1:4" x14ac:dyDescent="0.3">
      <c r="A27" s="52"/>
      <c r="B27" s="1"/>
      <c r="C27" s="1"/>
      <c r="D27" s="1"/>
    </row>
    <row r="28" spans="1:4" x14ac:dyDescent="0.3">
      <c r="A28" s="52"/>
      <c r="B28" s="1"/>
      <c r="C28" s="1"/>
      <c r="D28" s="1"/>
    </row>
    <row r="29" spans="1:4" x14ac:dyDescent="0.3">
      <c r="A29" s="52"/>
      <c r="B29" s="1"/>
      <c r="C29" s="1"/>
      <c r="D29" s="1"/>
    </row>
    <row r="30" spans="1:4" x14ac:dyDescent="0.3">
      <c r="A30" s="52"/>
      <c r="B30" s="1"/>
      <c r="C30" s="1"/>
      <c r="D30" s="1"/>
    </row>
    <row r="31" spans="1:4" x14ac:dyDescent="0.3">
      <c r="A31" s="52"/>
      <c r="B31" s="1"/>
      <c r="C31" s="1"/>
      <c r="D31" s="1"/>
    </row>
    <row r="32" spans="1:4" x14ac:dyDescent="0.3">
      <c r="A32" s="52"/>
      <c r="B32" s="1"/>
      <c r="C32" s="1"/>
      <c r="D32" s="1"/>
    </row>
    <row r="33" spans="1:4" x14ac:dyDescent="0.3">
      <c r="A33" s="52"/>
      <c r="B33" s="1"/>
      <c r="C33" s="1"/>
      <c r="D33" s="1"/>
    </row>
    <row r="34" spans="1:4" x14ac:dyDescent="0.3">
      <c r="A34" s="52"/>
      <c r="B34" s="1"/>
      <c r="C34" s="1"/>
      <c r="D34" s="1"/>
    </row>
    <row r="35" spans="1:4" x14ac:dyDescent="0.3">
      <c r="A35" s="52"/>
      <c r="B35" s="1"/>
      <c r="C35" s="1"/>
      <c r="D35" s="1"/>
    </row>
    <row r="36" spans="1:4" x14ac:dyDescent="0.3">
      <c r="A36" s="52"/>
      <c r="B36" s="1"/>
      <c r="C36" s="1"/>
      <c r="D36" s="1"/>
    </row>
    <row r="37" spans="1:4" x14ac:dyDescent="0.3">
      <c r="A37" s="52"/>
      <c r="B37" s="1"/>
      <c r="C37" s="1"/>
      <c r="D37" s="1"/>
    </row>
    <row r="38" spans="1:4" x14ac:dyDescent="0.3">
      <c r="A38" s="52"/>
      <c r="B38" s="1"/>
      <c r="C38" s="1"/>
      <c r="D38" s="1"/>
    </row>
    <row r="39" spans="1:4" x14ac:dyDescent="0.3">
      <c r="A39" s="52"/>
      <c r="B39" s="1"/>
      <c r="C39" s="1"/>
      <c r="D39" s="1"/>
    </row>
    <row r="40" spans="1:4" x14ac:dyDescent="0.3">
      <c r="A40" s="52"/>
      <c r="B40" s="1"/>
      <c r="C40" s="1"/>
      <c r="D40" s="1"/>
    </row>
    <row r="41" spans="1:4" x14ac:dyDescent="0.3">
      <c r="A41" s="52"/>
      <c r="B41" s="1"/>
      <c r="C41" s="1"/>
      <c r="D41" s="1"/>
    </row>
    <row r="42" spans="1:4" x14ac:dyDescent="0.3">
      <c r="A42" s="52"/>
      <c r="B42" s="1"/>
      <c r="C42" s="1"/>
      <c r="D42" s="1"/>
    </row>
    <row r="43" spans="1:4" x14ac:dyDescent="0.3">
      <c r="A43" s="52"/>
      <c r="B43" s="1"/>
      <c r="C43" s="1"/>
      <c r="D43" s="1"/>
    </row>
    <row r="44" spans="1:4" x14ac:dyDescent="0.3">
      <c r="A44" s="52"/>
      <c r="B44" s="1"/>
      <c r="C44" s="1"/>
      <c r="D44" s="1"/>
    </row>
    <row r="45" spans="1:4" x14ac:dyDescent="0.3">
      <c r="A45" s="52"/>
      <c r="B45" s="1"/>
      <c r="C45" s="1"/>
      <c r="D45" s="1"/>
    </row>
    <row r="46" spans="1:4" x14ac:dyDescent="0.3">
      <c r="A46" s="52"/>
      <c r="B46" s="1"/>
      <c r="C46" s="1"/>
      <c r="D46" s="1"/>
    </row>
    <row r="47" spans="1:4" x14ac:dyDescent="0.3">
      <c r="A47" s="52"/>
      <c r="B47" s="1"/>
      <c r="C47" s="1"/>
      <c r="D47" s="1"/>
    </row>
    <row r="48" spans="1:4" x14ac:dyDescent="0.3">
      <c r="A48" s="52"/>
      <c r="B48" s="1"/>
      <c r="C48" s="1"/>
      <c r="D48" s="1"/>
    </row>
    <row r="49" spans="1:4" x14ac:dyDescent="0.3">
      <c r="A49" s="52"/>
      <c r="B49" s="1"/>
      <c r="C49" s="1"/>
      <c r="D49" s="1"/>
    </row>
    <row r="50" spans="1:4" x14ac:dyDescent="0.3">
      <c r="A50" s="52"/>
      <c r="B50" s="1"/>
      <c r="C50" s="1"/>
      <c r="D50" s="1"/>
    </row>
    <row r="51" spans="1:4" x14ac:dyDescent="0.3">
      <c r="A51" s="52"/>
      <c r="B51" s="1"/>
      <c r="C51" s="1"/>
      <c r="D51" s="1"/>
    </row>
    <row r="52" spans="1:4" x14ac:dyDescent="0.3">
      <c r="A52" s="52"/>
      <c r="B52" s="1"/>
      <c r="C52" s="1"/>
      <c r="D52" s="1"/>
    </row>
    <row r="53" spans="1:4" x14ac:dyDescent="0.3">
      <c r="A53" s="52"/>
      <c r="B53" s="1"/>
      <c r="C53" s="1"/>
      <c r="D53" s="1"/>
    </row>
    <row r="54" spans="1:4" x14ac:dyDescent="0.3">
      <c r="A54" s="52"/>
      <c r="B54" s="1"/>
      <c r="C54" s="1"/>
      <c r="D54" s="1"/>
    </row>
    <row r="55" spans="1:4" x14ac:dyDescent="0.3">
      <c r="A55" s="52"/>
      <c r="B55" s="1"/>
      <c r="C55" s="1"/>
      <c r="D55" s="1"/>
    </row>
    <row r="56" spans="1:4" x14ac:dyDescent="0.3">
      <c r="A56" s="52"/>
      <c r="B56" s="1"/>
      <c r="C56" s="1"/>
      <c r="D56" s="1"/>
    </row>
    <row r="57" spans="1:4" x14ac:dyDescent="0.3">
      <c r="A57" s="52"/>
      <c r="B57" s="1"/>
      <c r="C57" s="1"/>
      <c r="D57" s="1"/>
    </row>
    <row r="58" spans="1:4" x14ac:dyDescent="0.3">
      <c r="A58" s="52"/>
      <c r="B58" s="1"/>
      <c r="C58" s="1"/>
      <c r="D58" s="1"/>
    </row>
    <row r="59" spans="1:4" x14ac:dyDescent="0.3">
      <c r="A59" s="52"/>
      <c r="B59" s="1"/>
      <c r="C59" s="1"/>
      <c r="D59" s="1"/>
    </row>
    <row r="60" spans="1:4" x14ac:dyDescent="0.3">
      <c r="A60" s="52"/>
      <c r="B60" s="1"/>
      <c r="C60" s="1"/>
      <c r="D60" s="1"/>
    </row>
    <row r="61" spans="1:4" x14ac:dyDescent="0.3">
      <c r="A61" s="52"/>
      <c r="B61" s="1"/>
      <c r="C61" s="1"/>
      <c r="D61" s="1"/>
    </row>
    <row r="62" spans="1:4" x14ac:dyDescent="0.3">
      <c r="A62" s="52"/>
      <c r="B62" s="1"/>
      <c r="C62" s="1"/>
      <c r="D62" s="1"/>
    </row>
    <row r="63" spans="1:4" x14ac:dyDescent="0.3">
      <c r="A63" s="52"/>
      <c r="B63" s="1"/>
      <c r="C63" s="1"/>
      <c r="D63" s="1"/>
    </row>
    <row r="64" spans="1:4" x14ac:dyDescent="0.3">
      <c r="A64" s="52"/>
      <c r="B64" s="1"/>
      <c r="C64" s="1"/>
      <c r="D64" s="1"/>
    </row>
    <row r="65" spans="1:4" x14ac:dyDescent="0.3">
      <c r="A65" s="52"/>
      <c r="B65" s="1"/>
      <c r="C65" s="1"/>
      <c r="D65" s="1"/>
    </row>
    <row r="66" spans="1:4" x14ac:dyDescent="0.3">
      <c r="A66" s="52"/>
      <c r="B66" s="1"/>
      <c r="C66" s="1"/>
      <c r="D66" s="1"/>
    </row>
    <row r="67" spans="1:4" x14ac:dyDescent="0.3">
      <c r="A67" s="52"/>
      <c r="B67" s="1"/>
      <c r="C67" s="1"/>
      <c r="D67" s="1"/>
    </row>
    <row r="68" spans="1:4" x14ac:dyDescent="0.3">
      <c r="A68" s="52">
        <f ca="1">Exceedance!U68</f>
        <v>48092</v>
      </c>
      <c r="B68" s="1"/>
      <c r="C68" s="1"/>
      <c r="D68" s="1"/>
    </row>
    <row r="69" spans="1:4" x14ac:dyDescent="0.3">
      <c r="A69" s="52" t="str">
        <f ca="1">Exceedance!U69</f>
        <v/>
      </c>
      <c r="B69" s="1"/>
      <c r="C69" s="1"/>
      <c r="D69" s="1"/>
    </row>
    <row r="70" spans="1:4" x14ac:dyDescent="0.3">
      <c r="A70" s="52" t="str">
        <f ca="1">Exceedance!U70</f>
        <v/>
      </c>
      <c r="B70" s="1"/>
      <c r="C70" s="1"/>
      <c r="D70" s="1"/>
    </row>
    <row r="71" spans="1:4" x14ac:dyDescent="0.3">
      <c r="A71" s="52" t="str">
        <f ca="1">Exceedance!U71</f>
        <v/>
      </c>
      <c r="B71" s="1"/>
      <c r="C71" s="1"/>
      <c r="D71" s="1"/>
    </row>
    <row r="72" spans="1:4" x14ac:dyDescent="0.3">
      <c r="A72" s="52" t="str">
        <f ca="1">Exceedance!U72</f>
        <v/>
      </c>
      <c r="B72" s="1"/>
      <c r="C72" s="1"/>
      <c r="D72" s="1"/>
    </row>
    <row r="73" spans="1:4" x14ac:dyDescent="0.3">
      <c r="A73" s="52" t="str">
        <f ca="1">Exceedance!U73</f>
        <v/>
      </c>
      <c r="B73" s="1"/>
      <c r="C73" s="1"/>
      <c r="D73" s="1"/>
    </row>
    <row r="74" spans="1:4" x14ac:dyDescent="0.3">
      <c r="A74" s="52" t="str">
        <f ca="1">Exceedance!U74</f>
        <v/>
      </c>
      <c r="B74" s="1"/>
      <c r="C74" s="1"/>
      <c r="D74" s="1"/>
    </row>
    <row r="75" spans="1:4" x14ac:dyDescent="0.3">
      <c r="A75" s="52" t="str">
        <f ca="1">Exceedance!U75</f>
        <v/>
      </c>
      <c r="B75" s="1"/>
      <c r="C75" s="1"/>
      <c r="D75" s="1"/>
    </row>
    <row r="76" spans="1:4" x14ac:dyDescent="0.3">
      <c r="A76" s="52" t="str">
        <f ca="1">Exceedance!U76</f>
        <v/>
      </c>
      <c r="B76" s="1"/>
      <c r="C76" s="1"/>
      <c r="D76" s="1"/>
    </row>
    <row r="77" spans="1:4" x14ac:dyDescent="0.3">
      <c r="A77" s="52" t="str">
        <f ca="1">Exceedance!U77</f>
        <v/>
      </c>
      <c r="B77" s="1"/>
      <c r="C77" s="1"/>
      <c r="D77" s="1"/>
    </row>
    <row r="78" spans="1:4" x14ac:dyDescent="0.3">
      <c r="A78" s="52" t="str">
        <f ca="1">Exceedance!U78</f>
        <v/>
      </c>
      <c r="B78" s="1"/>
      <c r="C78" s="1"/>
      <c r="D78" s="1"/>
    </row>
    <row r="79" spans="1:4" x14ac:dyDescent="0.3">
      <c r="A79" s="52" t="str">
        <f ca="1">Exceedance!U79</f>
        <v/>
      </c>
      <c r="B79" s="1"/>
      <c r="C79" s="1"/>
      <c r="D79" s="1"/>
    </row>
    <row r="80" spans="1:4" x14ac:dyDescent="0.3">
      <c r="A80" s="52" t="str">
        <f ca="1">Exceedance!U80</f>
        <v/>
      </c>
      <c r="B80" s="1"/>
      <c r="C80" s="1"/>
      <c r="D80" s="1"/>
    </row>
    <row r="81" spans="1:4" x14ac:dyDescent="0.3">
      <c r="A81" s="52" t="str">
        <f ca="1">Exceedance!U81</f>
        <v/>
      </c>
      <c r="B81" s="1"/>
      <c r="C81" s="1"/>
      <c r="D81" s="1"/>
    </row>
    <row r="82" spans="1:4" x14ac:dyDescent="0.3">
      <c r="A82" s="52" t="str">
        <f ca="1">Exceedance!U82</f>
        <v/>
      </c>
      <c r="B82" s="1"/>
      <c r="C82" s="1"/>
      <c r="D82" s="1"/>
    </row>
    <row r="83" spans="1:4" x14ac:dyDescent="0.3">
      <c r="A83" s="52" t="str">
        <f ca="1">Exceedance!U83</f>
        <v/>
      </c>
      <c r="B83" s="1"/>
      <c r="C83" s="1"/>
      <c r="D83" s="1"/>
    </row>
    <row r="84" spans="1:4" x14ac:dyDescent="0.3">
      <c r="A84" s="52" t="str">
        <f ca="1">Exceedance!U84</f>
        <v/>
      </c>
      <c r="B84" s="1"/>
      <c r="C84" s="1"/>
      <c r="D84" s="1"/>
    </row>
    <row r="85" spans="1:4" x14ac:dyDescent="0.3">
      <c r="A85" s="52" t="str">
        <f ca="1">Exceedance!U85</f>
        <v/>
      </c>
      <c r="B85" s="1"/>
      <c r="C85" s="1"/>
      <c r="D85" s="1"/>
    </row>
    <row r="86" spans="1:4" x14ac:dyDescent="0.3">
      <c r="A86" s="52" t="str">
        <f ca="1">Exceedance!U86</f>
        <v/>
      </c>
      <c r="B86" s="1"/>
      <c r="C86" s="1"/>
      <c r="D86" s="1"/>
    </row>
    <row r="87" spans="1:4" x14ac:dyDescent="0.3">
      <c r="A87" s="52" t="str">
        <f ca="1">Exceedance!U87</f>
        <v/>
      </c>
      <c r="B87" s="1"/>
      <c r="C87" s="1"/>
      <c r="D87" s="1"/>
    </row>
    <row r="88" spans="1:4" x14ac:dyDescent="0.3">
      <c r="A88" s="52" t="str">
        <f ca="1">Exceedance!U88</f>
        <v/>
      </c>
      <c r="B88" s="1"/>
      <c r="C88" s="1"/>
      <c r="D88" s="1"/>
    </row>
    <row r="89" spans="1:4" x14ac:dyDescent="0.3">
      <c r="A89" s="52" t="str">
        <f ca="1">Exceedance!U89</f>
        <v/>
      </c>
      <c r="B89" s="1"/>
      <c r="C89" s="1"/>
      <c r="D89" s="1"/>
    </row>
    <row r="90" spans="1:4" x14ac:dyDescent="0.3">
      <c r="A90" s="52" t="str">
        <f ca="1">Exceedance!U90</f>
        <v/>
      </c>
      <c r="B90" s="1"/>
      <c r="C90" s="1"/>
      <c r="D90" s="1"/>
    </row>
    <row r="91" spans="1:4" x14ac:dyDescent="0.3">
      <c r="A91" s="52" t="str">
        <f ca="1">Exceedance!U91</f>
        <v/>
      </c>
      <c r="B91" s="1"/>
      <c r="C91" s="1"/>
      <c r="D91" s="1"/>
    </row>
    <row r="92" spans="1:4" x14ac:dyDescent="0.3">
      <c r="A92" s="52" t="str">
        <f ca="1">Exceedance!U92</f>
        <v/>
      </c>
      <c r="B92" s="1"/>
      <c r="C92" s="1"/>
      <c r="D92" s="1"/>
    </row>
    <row r="93" spans="1:4" x14ac:dyDescent="0.3">
      <c r="A93" s="52" t="str">
        <f ca="1">Exceedance!U93</f>
        <v/>
      </c>
      <c r="B93" s="1"/>
      <c r="C93" s="1"/>
      <c r="D93" s="1"/>
    </row>
    <row r="94" spans="1:4" x14ac:dyDescent="0.3">
      <c r="A94" s="52" t="str">
        <f ca="1">Exceedance!U94</f>
        <v/>
      </c>
      <c r="B94" s="1"/>
      <c r="C94" s="1"/>
      <c r="D94" s="1"/>
    </row>
    <row r="95" spans="1:4" x14ac:dyDescent="0.3">
      <c r="A95" s="52" t="str">
        <f ca="1">Exceedance!U95</f>
        <v/>
      </c>
      <c r="B95" s="1"/>
      <c r="C95" s="1"/>
      <c r="D95" s="1"/>
    </row>
    <row r="96" spans="1:4" x14ac:dyDescent="0.3">
      <c r="A96" s="52" t="str">
        <f ca="1">Exceedance!U96</f>
        <v/>
      </c>
      <c r="B96" s="1"/>
      <c r="C96" s="1"/>
      <c r="D96" s="1"/>
    </row>
    <row r="97" spans="1:4" x14ac:dyDescent="0.3">
      <c r="A97" s="52" t="str">
        <f ca="1">Exceedance!U97</f>
        <v/>
      </c>
      <c r="B97" s="1"/>
      <c r="C97" s="1"/>
      <c r="D97" s="1"/>
    </row>
    <row r="98" spans="1:4" x14ac:dyDescent="0.3">
      <c r="A98" s="52" t="str">
        <f ca="1">Exceedance!U98</f>
        <v/>
      </c>
      <c r="B98" s="1"/>
      <c r="C98" s="1"/>
      <c r="D98" s="1"/>
    </row>
    <row r="99" spans="1:4" x14ac:dyDescent="0.3">
      <c r="A99" s="52" t="str">
        <f ca="1">Exceedance!U99</f>
        <v/>
      </c>
      <c r="B99" s="1"/>
      <c r="C99" s="1"/>
      <c r="D99" s="1"/>
    </row>
    <row r="100" spans="1:4" x14ac:dyDescent="0.3">
      <c r="A100" s="52"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E1:AE1"/>
  </mergeCells>
  <pageMargins left="0.7" right="0.7" top="0.75" bottom="0.75" header="0.3" footer="0.3"/>
  <pageSetup orientation="portrait" horizontalDpi="4294967295" verticalDpi="4294967295" r:id="rId1"/>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18229-F02A-47B0-8AF5-F1D3D31C9B3A}">
  <sheetPr codeName="Sheet142">
    <tabColor theme="3" tint="0.79998168889431442"/>
  </sheetPr>
  <dimension ref="A1:AH175"/>
  <sheetViews>
    <sheetView workbookViewId="0">
      <selection activeCell="B4" sqref="B4:AQ175"/>
    </sheetView>
  </sheetViews>
  <sheetFormatPr defaultColWidth="9.44140625" defaultRowHeight="14.4" x14ac:dyDescent="0.3"/>
  <cols>
    <col min="1" max="1" width="14.44140625" style="78" bestFit="1" customWidth="1"/>
    <col min="2" max="3" width="9.44140625" style="185"/>
    <col min="4" max="4" width="9.44140625" style="185" customWidth="1"/>
  </cols>
  <sheetData>
    <row r="1" spans="1:34" s="78" customFormat="1" x14ac:dyDescent="0.3">
      <c r="A1" s="50"/>
      <c r="B1" s="78" t="s">
        <v>851</v>
      </c>
      <c r="E1" s="854" t="s">
        <v>851</v>
      </c>
      <c r="F1" s="854"/>
      <c r="G1" s="854"/>
      <c r="H1" s="854"/>
      <c r="I1" s="854"/>
      <c r="J1" s="854"/>
      <c r="K1" s="854"/>
      <c r="L1" s="854"/>
      <c r="M1" s="854"/>
      <c r="N1" s="854"/>
      <c r="O1" s="854"/>
      <c r="P1" s="854"/>
      <c r="Q1" s="854"/>
      <c r="R1" s="854"/>
      <c r="S1" s="854"/>
      <c r="T1" s="854"/>
      <c r="U1" s="854"/>
      <c r="V1" s="854"/>
      <c r="W1" s="854"/>
      <c r="X1" s="854"/>
      <c r="Y1" s="854"/>
      <c r="Z1" s="854"/>
      <c r="AA1" s="854"/>
      <c r="AB1" s="854"/>
      <c r="AC1" s="854"/>
      <c r="AD1" s="854"/>
      <c r="AE1" s="854"/>
    </row>
    <row r="2" spans="1:34" s="78" customFormat="1" x14ac:dyDescent="0.3">
      <c r="A2" s="50"/>
      <c r="B2" s="78" t="s">
        <v>288</v>
      </c>
      <c r="C2" s="78" t="s">
        <v>287</v>
      </c>
      <c r="D2" s="78" t="s">
        <v>289</v>
      </c>
      <c r="E2" s="78">
        <v>1991</v>
      </c>
      <c r="F2" s="78">
        <v>1992</v>
      </c>
      <c r="G2" s="78">
        <v>1993</v>
      </c>
      <c r="H2" s="78">
        <v>1994</v>
      </c>
      <c r="I2" s="78">
        <v>1995</v>
      </c>
      <c r="J2" s="78">
        <v>1996</v>
      </c>
      <c r="K2" s="78">
        <v>1997</v>
      </c>
      <c r="L2" s="78">
        <v>1998</v>
      </c>
      <c r="M2" s="78">
        <v>1999</v>
      </c>
      <c r="N2" s="78">
        <v>2000</v>
      </c>
      <c r="O2" s="78">
        <v>2001</v>
      </c>
      <c r="P2" s="78">
        <v>2002</v>
      </c>
      <c r="Q2" s="78">
        <v>2003</v>
      </c>
      <c r="R2" s="78">
        <v>2004</v>
      </c>
      <c r="S2" s="78">
        <v>2005</v>
      </c>
      <c r="T2" s="78">
        <v>2006</v>
      </c>
      <c r="U2" s="78">
        <v>2007</v>
      </c>
      <c r="V2" s="78">
        <v>2008</v>
      </c>
      <c r="W2" s="78">
        <v>2009</v>
      </c>
      <c r="X2" s="78">
        <v>2010</v>
      </c>
      <c r="Y2" s="78">
        <v>2011</v>
      </c>
      <c r="Z2" s="78">
        <v>2012</v>
      </c>
      <c r="AA2" s="78">
        <v>2013</v>
      </c>
      <c r="AB2" s="78">
        <v>2014</v>
      </c>
      <c r="AC2" s="78">
        <v>2015</v>
      </c>
      <c r="AD2" s="78">
        <v>2016</v>
      </c>
      <c r="AE2" s="78">
        <v>2017</v>
      </c>
      <c r="AF2" s="78">
        <v>2018</v>
      </c>
      <c r="AG2" s="78">
        <v>2019</v>
      </c>
      <c r="AH2" s="78">
        <v>2020</v>
      </c>
    </row>
    <row r="3" spans="1:34" s="53" customFormat="1" x14ac:dyDescent="0.3">
      <c r="A3" s="51"/>
      <c r="B3" s="53" t="s">
        <v>323</v>
      </c>
      <c r="C3" s="53" t="s">
        <v>324</v>
      </c>
      <c r="D3" s="53" t="s">
        <v>325</v>
      </c>
      <c r="E3" s="53" t="s">
        <v>326</v>
      </c>
      <c r="F3" s="53" t="s">
        <v>327</v>
      </c>
      <c r="G3" s="53" t="s">
        <v>328</v>
      </c>
      <c r="H3" s="53" t="s">
        <v>329</v>
      </c>
      <c r="I3" s="53" t="s">
        <v>330</v>
      </c>
      <c r="J3" s="53" t="s">
        <v>331</v>
      </c>
      <c r="K3" s="53" t="s">
        <v>332</v>
      </c>
      <c r="L3" s="53" t="s">
        <v>333</v>
      </c>
      <c r="M3" s="53" t="s">
        <v>334</v>
      </c>
      <c r="N3" s="53" t="s">
        <v>335</v>
      </c>
      <c r="O3" s="53" t="s">
        <v>336</v>
      </c>
      <c r="P3" s="53" t="s">
        <v>337</v>
      </c>
      <c r="Q3" s="53" t="s">
        <v>338</v>
      </c>
      <c r="R3" s="53" t="s">
        <v>339</v>
      </c>
      <c r="S3" s="53" t="s">
        <v>340</v>
      </c>
      <c r="T3" s="53" t="s">
        <v>341</v>
      </c>
      <c r="U3" s="53" t="s">
        <v>342</v>
      </c>
      <c r="V3" s="53" t="s">
        <v>343</v>
      </c>
      <c r="W3" s="53" t="s">
        <v>344</v>
      </c>
      <c r="X3" s="53" t="s">
        <v>345</v>
      </c>
      <c r="Y3" s="53" t="s">
        <v>346</v>
      </c>
      <c r="Z3" s="53" t="s">
        <v>347</v>
      </c>
      <c r="AA3" s="53" t="s">
        <v>348</v>
      </c>
      <c r="AB3" s="53" t="s">
        <v>349</v>
      </c>
      <c r="AC3" s="53" t="s">
        <v>350</v>
      </c>
      <c r="AD3" s="53" t="s">
        <v>351</v>
      </c>
      <c r="AE3" s="53" t="s">
        <v>352</v>
      </c>
      <c r="AF3" s="53" t="s">
        <v>353</v>
      </c>
      <c r="AG3" s="53" t="s">
        <v>354</v>
      </c>
      <c r="AH3" s="53" t="s">
        <v>355</v>
      </c>
    </row>
    <row r="4" spans="1:34" x14ac:dyDescent="0.3">
      <c r="A4" s="681">
        <f ca="1">DATE(LOOKUP(Comparison!$D$3,TimestepID,StartYear),1,1)</f>
        <v>46023</v>
      </c>
      <c r="B4" s="1">
        <v>1044.6634610743176</v>
      </c>
      <c r="C4" s="1">
        <v>1035.4148226751097</v>
      </c>
      <c r="D4" s="1">
        <v>1037.0250562671422</v>
      </c>
      <c r="E4">
        <v>1037.6404955345538</v>
      </c>
      <c r="F4">
        <v>1043.3044608871216</v>
      </c>
      <c r="G4">
        <v>1038.4158984296564</v>
      </c>
      <c r="H4">
        <v>1036.0334671960466</v>
      </c>
      <c r="I4">
        <v>1047.5578333080903</v>
      </c>
      <c r="J4">
        <v>1037.1247139558122</v>
      </c>
      <c r="K4">
        <v>1036.9842413439419</v>
      </c>
      <c r="L4">
        <v>1038.970149390803</v>
      </c>
      <c r="M4">
        <v>1039.9853675172312</v>
      </c>
      <c r="N4">
        <v>1035.9706738613834</v>
      </c>
      <c r="O4">
        <v>1032.4585187159416</v>
      </c>
      <c r="P4">
        <v>1033.5442125961026</v>
      </c>
      <c r="Q4">
        <v>1034.1028208757721</v>
      </c>
      <c r="R4">
        <v>1038.4344993427344</v>
      </c>
      <c r="S4">
        <v>1038.974265285198</v>
      </c>
      <c r="T4">
        <v>1036.1527169198882</v>
      </c>
      <c r="U4">
        <v>1038.6397523574176</v>
      </c>
      <c r="V4">
        <v>1035.8307423912536</v>
      </c>
      <c r="W4">
        <v>1033.3734342262835</v>
      </c>
      <c r="X4">
        <v>1042.219767459306</v>
      </c>
      <c r="Y4">
        <v>1034.8162043856821</v>
      </c>
      <c r="Z4">
        <v>1033.5134829635485</v>
      </c>
      <c r="AA4">
        <v>1037.6751004001762</v>
      </c>
      <c r="AB4">
        <v>1036.6707258111724</v>
      </c>
      <c r="AC4">
        <v>1036.7160032205095</v>
      </c>
      <c r="AD4">
        <v>1042.2585073731707</v>
      </c>
      <c r="AE4">
        <v>1031.4527431166603</v>
      </c>
      <c r="AF4">
        <v>1036.9451922079795</v>
      </c>
      <c r="AG4">
        <v>1037.378622894403</v>
      </c>
      <c r="AH4">
        <v>1028.9704480116764</v>
      </c>
    </row>
    <row r="5" spans="1:34" x14ac:dyDescent="0.3">
      <c r="A5" s="681">
        <f ca="1">IF(EDATE($A$4,12)&lt;=EDATE(DATE(LOOKUP(Comparison!$D$3,TimestepID,StartYear),1,1),(LOOKUP(Comparison!$B$6,TimestepID,Duration)-1)),EDATE(A4,12),"")</f>
        <v>46388</v>
      </c>
      <c r="B5" s="1">
        <v>1045.5462209645386</v>
      </c>
      <c r="C5" s="1">
        <v>1011.4968925404552</v>
      </c>
      <c r="D5" s="1">
        <v>1029.2407511502604</v>
      </c>
      <c r="E5">
        <v>1016.8079595687717</v>
      </c>
      <c r="F5">
        <v>1064.778032957407</v>
      </c>
      <c r="G5">
        <v>1002.9902931883962</v>
      </c>
      <c r="H5">
        <v>1065.4310222012289</v>
      </c>
      <c r="I5">
        <v>1035.6557747004422</v>
      </c>
      <c r="J5">
        <v>1051.1546269474284</v>
      </c>
      <c r="K5">
        <v>1029.9140016624617</v>
      </c>
      <c r="L5">
        <v>1028.0700651931763</v>
      </c>
      <c r="M5">
        <v>1012.8672932080269</v>
      </c>
      <c r="N5">
        <v>1009.0916249829359</v>
      </c>
      <c r="O5">
        <v>990.34504864925464</v>
      </c>
      <c r="P5">
        <v>1012.2015430091571</v>
      </c>
      <c r="Q5">
        <v>1010.9839754637898</v>
      </c>
      <c r="R5">
        <v>1054.2281950828296</v>
      </c>
      <c r="S5">
        <v>1018.7016397150003</v>
      </c>
      <c r="T5">
        <v>1012.1257258335672</v>
      </c>
      <c r="U5">
        <v>1032.8256085215746</v>
      </c>
      <c r="V5">
        <v>1018.8158140442533</v>
      </c>
      <c r="W5">
        <v>1020.0748995691227</v>
      </c>
      <c r="X5">
        <v>1053.6753501263154</v>
      </c>
      <c r="Y5">
        <v>996.81094281652497</v>
      </c>
      <c r="Z5">
        <v>992.62447242621431</v>
      </c>
      <c r="AA5">
        <v>1020.9127867351398</v>
      </c>
      <c r="AB5">
        <v>1013.7761270416427</v>
      </c>
      <c r="AC5">
        <v>1033.4218270459842</v>
      </c>
      <c r="AD5">
        <v>1038.7098289199914</v>
      </c>
      <c r="AE5">
        <v>991.13178981451244</v>
      </c>
      <c r="AF5">
        <v>1042.3302782424105</v>
      </c>
      <c r="AG5">
        <v>1003.2281493394636</v>
      </c>
      <c r="AH5">
        <v>1002.5492974408583</v>
      </c>
    </row>
    <row r="6" spans="1:34" x14ac:dyDescent="0.3">
      <c r="A6" s="681">
        <f ca="1">IF(EDATE($A$4,24)&lt;=EDATE(DATE(LOOKUP(Comparison!$D$3,TimestepID,StartYear),12,31),(LOOKUP(Comparison!$B$6,TimestepID,Duration)-1)),EDATE(A5,12),"")</f>
        <v>46753</v>
      </c>
      <c r="B6" s="1">
        <v>1029.9120194718876</v>
      </c>
      <c r="C6" s="1">
        <v>1017.6265714182066</v>
      </c>
      <c r="D6" s="1">
        <v>1029.0626883722366</v>
      </c>
      <c r="E6">
        <v>1059.6732978057926</v>
      </c>
      <c r="F6">
        <v>1046.8896141937309</v>
      </c>
      <c r="G6">
        <v>1048.8255427846723</v>
      </c>
      <c r="H6">
        <v>1047.9291493872665</v>
      </c>
      <c r="I6">
        <v>1029.0015183803912</v>
      </c>
      <c r="J6">
        <v>1040.0263496108996</v>
      </c>
      <c r="K6">
        <v>1025.2919939716157</v>
      </c>
      <c r="L6">
        <v>1021.3463120118657</v>
      </c>
      <c r="M6">
        <v>991.56184742525375</v>
      </c>
      <c r="N6">
        <v>967.76441115845648</v>
      </c>
      <c r="O6">
        <v>953.13921380671388</v>
      </c>
      <c r="P6">
        <v>994.70208445402568</v>
      </c>
      <c r="Q6">
        <v>1047.5938324850067</v>
      </c>
      <c r="R6">
        <v>1031.1464386295747</v>
      </c>
      <c r="S6">
        <v>1016.5707537117744</v>
      </c>
      <c r="T6">
        <v>1033.8908068547307</v>
      </c>
      <c r="U6">
        <v>1020.3653019525271</v>
      </c>
      <c r="V6">
        <v>1027.5444354255897</v>
      </c>
      <c r="W6">
        <v>1045.1700712050367</v>
      </c>
      <c r="X6">
        <v>1031.9516985937091</v>
      </c>
      <c r="Y6">
        <v>954.0203323277708</v>
      </c>
      <c r="Z6">
        <v>988.68689553495653</v>
      </c>
      <c r="AA6">
        <v>1027.3968598932772</v>
      </c>
      <c r="AB6">
        <v>1021.0385297508802</v>
      </c>
      <c r="AC6">
        <v>1046.4982699278548</v>
      </c>
      <c r="AD6">
        <v>1031.1798769430891</v>
      </c>
      <c r="AE6">
        <v>1017.3798947636366</v>
      </c>
      <c r="AF6">
        <v>1023.8537896472872</v>
      </c>
      <c r="AG6">
        <v>981.53233481676136</v>
      </c>
      <c r="AH6">
        <v>989.7227938720149</v>
      </c>
    </row>
    <row r="7" spans="1:34" x14ac:dyDescent="0.3">
      <c r="A7" s="681">
        <f ca="1">IF(EDATE($A$4,36)&lt;=EDATE(DATE(LOOKUP(Comparison!$D$3,TimestepID,StartYear),1,1),(LOOKUP(Comparison!$B$6,TimestepID,Duration)-1)),EDATE(A6,12),"")</f>
        <v>47119</v>
      </c>
      <c r="B7" s="1">
        <v>1022.3327244683699</v>
      </c>
      <c r="C7" s="1">
        <v>1019.9110822806555</v>
      </c>
      <c r="D7" s="1">
        <v>1028.6522747042995</v>
      </c>
      <c r="E7">
        <v>1041.5315008959294</v>
      </c>
      <c r="F7">
        <v>1048.558609566436</v>
      </c>
      <c r="G7">
        <v>1042.3209802155263</v>
      </c>
      <c r="H7">
        <v>1082.4997835812514</v>
      </c>
      <c r="I7">
        <v>1046.6333844241565</v>
      </c>
      <c r="J7">
        <v>1052.3032566818206</v>
      </c>
      <c r="K7">
        <v>1021.9549706461356</v>
      </c>
      <c r="L7">
        <v>1011.0527593185407</v>
      </c>
      <c r="M7">
        <v>946.57669272051328</v>
      </c>
      <c r="N7">
        <v>933.73261518443303</v>
      </c>
      <c r="O7">
        <v>924.58368573983148</v>
      </c>
      <c r="P7">
        <v>1041.4437853192496</v>
      </c>
      <c r="Q7">
        <v>1036.9586767432195</v>
      </c>
      <c r="R7">
        <v>1019.6341391118782</v>
      </c>
      <c r="S7">
        <v>1030.7343893409202</v>
      </c>
      <c r="T7">
        <v>1038.0258316121915</v>
      </c>
      <c r="U7">
        <v>1023.0936539003183</v>
      </c>
      <c r="V7">
        <v>1049.0643443320189</v>
      </c>
      <c r="W7">
        <v>1030.1118914947338</v>
      </c>
      <c r="X7">
        <v>1023.9708022092497</v>
      </c>
      <c r="Y7">
        <v>942.13080990060689</v>
      </c>
      <c r="Z7">
        <v>980.2551588845364</v>
      </c>
      <c r="AA7">
        <v>1029.3723598108668</v>
      </c>
      <c r="AB7">
        <v>1039.8657393697988</v>
      </c>
      <c r="AC7">
        <v>1030.0019811276452</v>
      </c>
      <c r="AD7">
        <v>1049.0090742937807</v>
      </c>
      <c r="AE7">
        <v>1007.3009717157121</v>
      </c>
      <c r="AF7">
        <v>1018.8070933558486</v>
      </c>
      <c r="AG7">
        <v>972.45780108930421</v>
      </c>
      <c r="AH7">
        <v>1047.2328298405457</v>
      </c>
    </row>
    <row r="8" spans="1:34" x14ac:dyDescent="0.3">
      <c r="A8" s="681">
        <f ca="1">IF(EDATE($A$4,48)&lt;=EDATE(DATE(LOOKUP(Comparison!$D$3,TimestepID,StartYear),1,1),(LOOKUP(Comparison!$B$6,TimestepID,Duration)-1)),EDATE(A7,12),"")</f>
        <v>47484</v>
      </c>
      <c r="B8" s="1">
        <v>1034.4443133018592</v>
      </c>
      <c r="C8" s="1">
        <v>1023.2068730373674</v>
      </c>
      <c r="D8" s="1">
        <v>1021.2723370496665</v>
      </c>
      <c r="E8">
        <v>1052.3209531291343</v>
      </c>
      <c r="F8">
        <v>1096.1366090938616</v>
      </c>
      <c r="G8">
        <v>1091.2647444561396</v>
      </c>
      <c r="H8">
        <v>1105.8567174728059</v>
      </c>
      <c r="I8">
        <v>1089.9446212324358</v>
      </c>
      <c r="J8">
        <v>1051.0126894750856</v>
      </c>
      <c r="K8">
        <v>1023.5088996614658</v>
      </c>
      <c r="L8">
        <v>970.38634174513004</v>
      </c>
      <c r="M8">
        <v>916.2268610736985</v>
      </c>
      <c r="N8">
        <v>909.86374436762389</v>
      </c>
      <c r="O8">
        <v>1009.3462417407031</v>
      </c>
      <c r="P8">
        <v>1031.2710712776475</v>
      </c>
      <c r="Q8">
        <v>1034.9025218440368</v>
      </c>
      <c r="R8">
        <v>1032.3643664441313</v>
      </c>
      <c r="S8">
        <v>1018.2837360034769</v>
      </c>
      <c r="T8">
        <v>1031.2689826778578</v>
      </c>
      <c r="U8">
        <v>1027.3349927984736</v>
      </c>
      <c r="V8">
        <v>1048.7722345723378</v>
      </c>
      <c r="W8">
        <v>1022.0948535234832</v>
      </c>
      <c r="X8">
        <v>1029.514916733435</v>
      </c>
      <c r="Y8">
        <v>949.05753613097659</v>
      </c>
      <c r="Z8">
        <v>1000.6934739936186</v>
      </c>
      <c r="AA8">
        <v>1043.4312758087019</v>
      </c>
      <c r="AB8">
        <v>1032.8839429898392</v>
      </c>
      <c r="AC8">
        <v>1031.5643700978608</v>
      </c>
      <c r="AD8">
        <v>1030.5761514990536</v>
      </c>
      <c r="AE8">
        <v>1002.1088023713548</v>
      </c>
      <c r="AF8">
        <v>1034.5891805401507</v>
      </c>
      <c r="AG8">
        <v>1034.8878525777652</v>
      </c>
      <c r="AH8">
        <v>1029.2727919375648</v>
      </c>
    </row>
    <row r="9" spans="1:34" x14ac:dyDescent="0.3">
      <c r="A9" s="681">
        <f ca="1">IF(EDATE($A$4,48)&lt;=EDATE(DATE(LOOKUP(Comparison!$D$3,TimestepID,StartYear),1,1),(LOOKUP(Comparison!$B$6,TimestepID,Duration)-1)),EDATE(A8,12),"")</f>
        <v>47849</v>
      </c>
      <c r="B9" s="1" t="s">
        <v>864</v>
      </c>
      <c r="C9" s="1" t="s">
        <v>864</v>
      </c>
      <c r="D9" s="1" t="s">
        <v>864</v>
      </c>
      <c r="E9" t="s">
        <v>864</v>
      </c>
      <c r="F9" t="s">
        <v>864</v>
      </c>
      <c r="G9" t="s">
        <v>864</v>
      </c>
      <c r="H9" t="s">
        <v>864</v>
      </c>
      <c r="I9" t="s">
        <v>864</v>
      </c>
      <c r="J9" t="s">
        <v>864</v>
      </c>
      <c r="K9" t="s">
        <v>864</v>
      </c>
      <c r="L9" t="s">
        <v>864</v>
      </c>
      <c r="M9" t="s">
        <v>864</v>
      </c>
      <c r="N9" t="s">
        <v>864</v>
      </c>
      <c r="O9" t="s">
        <v>864</v>
      </c>
      <c r="P9" t="s">
        <v>864</v>
      </c>
      <c r="Q9" t="s">
        <v>864</v>
      </c>
      <c r="R9" t="s">
        <v>864</v>
      </c>
      <c r="S9" t="s">
        <v>864</v>
      </c>
      <c r="T9" t="s">
        <v>864</v>
      </c>
      <c r="U9" t="s">
        <v>864</v>
      </c>
      <c r="V9" t="s">
        <v>864</v>
      </c>
      <c r="W9" t="s">
        <v>864</v>
      </c>
      <c r="X9" t="s">
        <v>864</v>
      </c>
      <c r="Y9" t="s">
        <v>864</v>
      </c>
      <c r="Z9" t="s">
        <v>864</v>
      </c>
      <c r="AA9" t="s">
        <v>864</v>
      </c>
      <c r="AB9" t="s">
        <v>864</v>
      </c>
      <c r="AC9" t="s">
        <v>864</v>
      </c>
      <c r="AD9" t="s">
        <v>864</v>
      </c>
      <c r="AE9" t="s">
        <v>864</v>
      </c>
      <c r="AF9" t="s">
        <v>864</v>
      </c>
      <c r="AG9" t="s">
        <v>864</v>
      </c>
      <c r="AH9" t="s">
        <v>864</v>
      </c>
    </row>
    <row r="10" spans="1:34" x14ac:dyDescent="0.3">
      <c r="A10" s="681">
        <f ca="1">IF(EDATE($A$4,48)&lt;=EDATE(DATE(LOOKUP(Comparison!$D$3,TimestepID,StartYear),1,1),(LOOKUP(Comparison!$B$6,TimestepID,Duration)-1)),EDATE(A9,12),"")</f>
        <v>48214</v>
      </c>
      <c r="B10" s="1"/>
      <c r="C10" s="1"/>
      <c r="D10" s="1"/>
    </row>
    <row r="11" spans="1:34" x14ac:dyDescent="0.3">
      <c r="A11" s="681">
        <f ca="1">IF(EDATE($A$4,48)&lt;=EDATE(DATE(LOOKUP(Comparison!$D$3,TimestepID,StartYear),1,1),(LOOKUP(Comparison!$B$6,TimestepID,Duration)-1)),EDATE(A10,12),"")</f>
        <v>48580</v>
      </c>
      <c r="B11" s="1"/>
      <c r="C11" s="1"/>
      <c r="D11" s="1"/>
    </row>
    <row r="12" spans="1:34" x14ac:dyDescent="0.3">
      <c r="A12" s="681">
        <f ca="1">IF(EDATE($A$4,48)&lt;=EDATE(DATE(LOOKUP(Comparison!$D$3,TimestepID,StartYear),1,1),(LOOKUP(Comparison!$B$6,TimestepID,Duration)-1)),EDATE(A11,12),"")</f>
        <v>48945</v>
      </c>
      <c r="B12" s="1"/>
      <c r="C12" s="1"/>
      <c r="D12" s="1"/>
    </row>
    <row r="13" spans="1:34" x14ac:dyDescent="0.3">
      <c r="A13" s="52"/>
      <c r="B13" s="1"/>
      <c r="C13" s="1"/>
      <c r="D13" s="1"/>
    </row>
    <row r="14" spans="1:34" x14ac:dyDescent="0.3">
      <c r="A14" s="52"/>
      <c r="B14" s="1"/>
      <c r="C14" s="1"/>
      <c r="D14" s="1"/>
    </row>
    <row r="15" spans="1:34" x14ac:dyDescent="0.3">
      <c r="A15" s="52"/>
      <c r="B15" s="1"/>
      <c r="C15" s="1"/>
      <c r="D15" s="1"/>
    </row>
    <row r="16" spans="1:34" x14ac:dyDescent="0.3">
      <c r="A16" s="52"/>
      <c r="B16" s="1"/>
      <c r="C16" s="1"/>
      <c r="D16" s="1"/>
    </row>
    <row r="17" spans="1:4" x14ac:dyDescent="0.3">
      <c r="A17" s="52"/>
      <c r="B17" s="1"/>
      <c r="C17" s="1"/>
      <c r="D17" s="1"/>
    </row>
    <row r="18" spans="1:4" x14ac:dyDescent="0.3">
      <c r="A18" s="52"/>
      <c r="B18" s="1"/>
      <c r="C18" s="1"/>
      <c r="D18" s="1"/>
    </row>
    <row r="19" spans="1:4" x14ac:dyDescent="0.3">
      <c r="A19" s="52"/>
      <c r="B19" s="1"/>
      <c r="C19" s="1"/>
      <c r="D19" s="1"/>
    </row>
    <row r="20" spans="1:4" x14ac:dyDescent="0.3">
      <c r="A20" s="52"/>
      <c r="B20" s="1"/>
      <c r="C20" s="1"/>
      <c r="D20" s="1"/>
    </row>
    <row r="21" spans="1:4" x14ac:dyDescent="0.3">
      <c r="A21" s="52"/>
      <c r="B21" s="1"/>
      <c r="C21" s="1"/>
      <c r="D21" s="1"/>
    </row>
    <row r="22" spans="1:4" x14ac:dyDescent="0.3">
      <c r="A22" s="52"/>
      <c r="B22" s="1"/>
      <c r="C22" s="1"/>
      <c r="D22" s="1"/>
    </row>
    <row r="23" spans="1:4" x14ac:dyDescent="0.3">
      <c r="A23" s="52"/>
      <c r="B23" s="1"/>
      <c r="C23" s="1"/>
      <c r="D23" s="1"/>
    </row>
    <row r="24" spans="1:4" x14ac:dyDescent="0.3">
      <c r="A24" s="52"/>
      <c r="B24" s="1"/>
      <c r="C24" s="1"/>
      <c r="D24" s="1"/>
    </row>
    <row r="25" spans="1:4" x14ac:dyDescent="0.3">
      <c r="A25" s="52"/>
      <c r="B25" s="1"/>
      <c r="C25" s="1"/>
      <c r="D25" s="1"/>
    </row>
    <row r="26" spans="1:4" x14ac:dyDescent="0.3">
      <c r="A26" s="52"/>
      <c r="B26" s="1"/>
      <c r="C26" s="1"/>
      <c r="D26" s="1"/>
    </row>
    <row r="27" spans="1:4" x14ac:dyDescent="0.3">
      <c r="A27" s="52"/>
      <c r="B27" s="1"/>
      <c r="C27" s="1"/>
      <c r="D27" s="1"/>
    </row>
    <row r="28" spans="1:4" x14ac:dyDescent="0.3">
      <c r="A28" s="52"/>
      <c r="B28" s="1"/>
      <c r="C28" s="1"/>
      <c r="D28" s="1"/>
    </row>
    <row r="29" spans="1:4" x14ac:dyDescent="0.3">
      <c r="A29" s="52"/>
      <c r="B29" s="1"/>
      <c r="C29" s="1"/>
      <c r="D29" s="1"/>
    </row>
    <row r="30" spans="1:4" x14ac:dyDescent="0.3">
      <c r="A30" s="52"/>
      <c r="B30" s="1"/>
      <c r="C30" s="1"/>
      <c r="D30" s="1"/>
    </row>
    <row r="31" spans="1:4" x14ac:dyDescent="0.3">
      <c r="A31" s="52"/>
      <c r="B31" s="1"/>
      <c r="C31" s="1"/>
      <c r="D31" s="1"/>
    </row>
    <row r="32" spans="1:4" x14ac:dyDescent="0.3">
      <c r="A32" s="52"/>
      <c r="B32" s="1"/>
      <c r="C32" s="1"/>
      <c r="D32" s="1"/>
    </row>
    <row r="33" spans="1:4" x14ac:dyDescent="0.3">
      <c r="A33" s="52"/>
      <c r="B33" s="1"/>
      <c r="C33" s="1"/>
      <c r="D33" s="1"/>
    </row>
    <row r="34" spans="1:4" x14ac:dyDescent="0.3">
      <c r="A34" s="52"/>
      <c r="B34" s="1"/>
      <c r="C34" s="1"/>
      <c r="D34" s="1"/>
    </row>
    <row r="35" spans="1:4" x14ac:dyDescent="0.3">
      <c r="A35" s="52"/>
      <c r="B35" s="1"/>
      <c r="C35" s="1"/>
      <c r="D35" s="1"/>
    </row>
    <row r="36" spans="1:4" x14ac:dyDescent="0.3">
      <c r="A36" s="52"/>
      <c r="B36" s="1"/>
      <c r="C36" s="1"/>
      <c r="D36" s="1"/>
    </row>
    <row r="37" spans="1:4" x14ac:dyDescent="0.3">
      <c r="A37" s="52"/>
      <c r="B37" s="1"/>
      <c r="C37" s="1"/>
      <c r="D37" s="1"/>
    </row>
    <row r="38" spans="1:4" x14ac:dyDescent="0.3">
      <c r="A38" s="52"/>
      <c r="B38" s="1"/>
      <c r="C38" s="1"/>
      <c r="D38" s="1"/>
    </row>
    <row r="39" spans="1:4" x14ac:dyDescent="0.3">
      <c r="A39" s="52"/>
      <c r="B39" s="1"/>
      <c r="C39" s="1"/>
      <c r="D39" s="1"/>
    </row>
    <row r="40" spans="1:4" x14ac:dyDescent="0.3">
      <c r="A40" s="52"/>
      <c r="B40" s="1"/>
      <c r="C40" s="1"/>
      <c r="D40" s="1"/>
    </row>
    <row r="41" spans="1:4" x14ac:dyDescent="0.3">
      <c r="A41" s="52"/>
      <c r="B41" s="1"/>
      <c r="C41" s="1"/>
      <c r="D41" s="1"/>
    </row>
    <row r="42" spans="1:4" x14ac:dyDescent="0.3">
      <c r="A42" s="52"/>
      <c r="B42" s="1"/>
      <c r="C42" s="1"/>
      <c r="D42" s="1"/>
    </row>
    <row r="43" spans="1:4" x14ac:dyDescent="0.3">
      <c r="A43" s="52"/>
      <c r="B43" s="1"/>
      <c r="C43" s="1"/>
      <c r="D43" s="1"/>
    </row>
    <row r="44" spans="1:4" x14ac:dyDescent="0.3">
      <c r="A44" s="52"/>
      <c r="B44" s="1"/>
      <c r="C44" s="1"/>
      <c r="D44" s="1"/>
    </row>
    <row r="45" spans="1:4" x14ac:dyDescent="0.3">
      <c r="A45" s="52"/>
      <c r="B45" s="1"/>
      <c r="C45" s="1"/>
      <c r="D45" s="1"/>
    </row>
    <row r="46" spans="1:4" x14ac:dyDescent="0.3">
      <c r="A46" s="52"/>
      <c r="B46" s="1"/>
      <c r="C46" s="1"/>
      <c r="D46" s="1"/>
    </row>
    <row r="47" spans="1:4" x14ac:dyDescent="0.3">
      <c r="A47" s="52"/>
      <c r="B47" s="1"/>
      <c r="C47" s="1"/>
      <c r="D47" s="1"/>
    </row>
    <row r="48" spans="1:4" x14ac:dyDescent="0.3">
      <c r="A48" s="52"/>
      <c r="B48" s="1"/>
      <c r="C48" s="1"/>
      <c r="D48" s="1"/>
    </row>
    <row r="49" spans="1:4" x14ac:dyDescent="0.3">
      <c r="A49" s="52"/>
      <c r="B49" s="1"/>
      <c r="C49" s="1"/>
      <c r="D49" s="1"/>
    </row>
    <row r="50" spans="1:4" x14ac:dyDescent="0.3">
      <c r="A50" s="52"/>
      <c r="B50" s="1"/>
      <c r="C50" s="1"/>
      <c r="D50" s="1"/>
    </row>
    <row r="51" spans="1:4" x14ac:dyDescent="0.3">
      <c r="A51" s="52"/>
      <c r="B51" s="1"/>
      <c r="C51" s="1"/>
      <c r="D51" s="1"/>
    </row>
    <row r="52" spans="1:4" x14ac:dyDescent="0.3">
      <c r="A52" s="52"/>
      <c r="B52" s="1"/>
      <c r="C52" s="1"/>
      <c r="D52" s="1"/>
    </row>
    <row r="53" spans="1:4" x14ac:dyDescent="0.3">
      <c r="A53" s="52"/>
      <c r="B53" s="1"/>
      <c r="C53" s="1"/>
      <c r="D53" s="1"/>
    </row>
    <row r="54" spans="1:4" x14ac:dyDescent="0.3">
      <c r="A54" s="52"/>
      <c r="B54" s="1"/>
      <c r="C54" s="1"/>
      <c r="D54" s="1"/>
    </row>
    <row r="55" spans="1:4" x14ac:dyDescent="0.3">
      <c r="A55" s="52"/>
      <c r="B55" s="1"/>
      <c r="C55" s="1"/>
      <c r="D55" s="1"/>
    </row>
    <row r="56" spans="1:4" x14ac:dyDescent="0.3">
      <c r="A56" s="52"/>
      <c r="B56" s="1"/>
      <c r="C56" s="1"/>
      <c r="D56" s="1"/>
    </row>
    <row r="57" spans="1:4" x14ac:dyDescent="0.3">
      <c r="A57" s="52"/>
      <c r="B57" s="1"/>
      <c r="C57" s="1"/>
      <c r="D57" s="1"/>
    </row>
    <row r="58" spans="1:4" x14ac:dyDescent="0.3">
      <c r="A58" s="52"/>
      <c r="B58" s="1"/>
      <c r="C58" s="1"/>
      <c r="D58" s="1"/>
    </row>
    <row r="59" spans="1:4" x14ac:dyDescent="0.3">
      <c r="A59" s="52"/>
      <c r="B59" s="1"/>
      <c r="C59" s="1"/>
      <c r="D59" s="1"/>
    </row>
    <row r="60" spans="1:4" x14ac:dyDescent="0.3">
      <c r="A60" s="52"/>
      <c r="B60" s="1"/>
      <c r="C60" s="1"/>
      <c r="D60" s="1"/>
    </row>
    <row r="61" spans="1:4" x14ac:dyDescent="0.3">
      <c r="A61" s="52"/>
      <c r="B61" s="1"/>
      <c r="C61" s="1"/>
      <c r="D61" s="1"/>
    </row>
    <row r="62" spans="1:4" x14ac:dyDescent="0.3">
      <c r="A62" s="52"/>
      <c r="B62" s="1"/>
      <c r="C62" s="1"/>
      <c r="D62" s="1"/>
    </row>
    <row r="63" spans="1:4" x14ac:dyDescent="0.3">
      <c r="A63" s="52"/>
      <c r="B63" s="1"/>
      <c r="C63" s="1"/>
      <c r="D63" s="1"/>
    </row>
    <row r="64" spans="1:4" x14ac:dyDescent="0.3">
      <c r="A64" s="52"/>
      <c r="B64" s="1"/>
      <c r="C64" s="1"/>
      <c r="D64" s="1"/>
    </row>
    <row r="65" spans="1:4" x14ac:dyDescent="0.3">
      <c r="A65" s="52"/>
      <c r="B65" s="1"/>
      <c r="C65" s="1"/>
      <c r="D65" s="1"/>
    </row>
    <row r="66" spans="1:4" x14ac:dyDescent="0.3">
      <c r="A66" s="52"/>
      <c r="B66" s="1"/>
      <c r="C66" s="1"/>
      <c r="D66" s="1"/>
    </row>
    <row r="67" spans="1:4" x14ac:dyDescent="0.3">
      <c r="A67" s="52"/>
      <c r="B67" s="1"/>
      <c r="C67" s="1"/>
      <c r="D67" s="1"/>
    </row>
    <row r="68" spans="1:4" x14ac:dyDescent="0.3">
      <c r="A68" s="52">
        <f ca="1">Exceedance!U68</f>
        <v>48092</v>
      </c>
      <c r="B68" s="1"/>
      <c r="C68" s="1"/>
      <c r="D68" s="1"/>
    </row>
    <row r="69" spans="1:4" x14ac:dyDescent="0.3">
      <c r="A69" s="52" t="str">
        <f ca="1">Exceedance!U69</f>
        <v/>
      </c>
      <c r="B69" s="1"/>
      <c r="C69" s="1"/>
      <c r="D69" s="1"/>
    </row>
    <row r="70" spans="1:4" x14ac:dyDescent="0.3">
      <c r="A70" s="52" t="str">
        <f ca="1">Exceedance!U70</f>
        <v/>
      </c>
      <c r="B70" s="1"/>
      <c r="C70" s="1"/>
      <c r="D70" s="1"/>
    </row>
    <row r="71" spans="1:4" x14ac:dyDescent="0.3">
      <c r="A71" s="52" t="str">
        <f ca="1">Exceedance!U71</f>
        <v/>
      </c>
      <c r="B71" s="1"/>
      <c r="C71" s="1"/>
      <c r="D71" s="1"/>
    </row>
    <row r="72" spans="1:4" x14ac:dyDescent="0.3">
      <c r="A72" s="52" t="str">
        <f ca="1">Exceedance!U72</f>
        <v/>
      </c>
      <c r="B72" s="1"/>
      <c r="C72" s="1"/>
      <c r="D72" s="1"/>
    </row>
    <row r="73" spans="1:4" x14ac:dyDescent="0.3">
      <c r="A73" s="52" t="str">
        <f ca="1">Exceedance!U73</f>
        <v/>
      </c>
      <c r="B73" s="1"/>
      <c r="C73" s="1"/>
      <c r="D73" s="1"/>
    </row>
    <row r="74" spans="1:4" x14ac:dyDescent="0.3">
      <c r="A74" s="52" t="str">
        <f ca="1">Exceedance!U74</f>
        <v/>
      </c>
      <c r="B74" s="1"/>
      <c r="C74" s="1"/>
      <c r="D74" s="1"/>
    </row>
    <row r="75" spans="1:4" x14ac:dyDescent="0.3">
      <c r="A75" s="52" t="str">
        <f ca="1">Exceedance!U75</f>
        <v/>
      </c>
      <c r="B75" s="1"/>
      <c r="C75" s="1"/>
      <c r="D75" s="1"/>
    </row>
    <row r="76" spans="1:4" x14ac:dyDescent="0.3">
      <c r="A76" s="52" t="str">
        <f ca="1">Exceedance!U76</f>
        <v/>
      </c>
      <c r="B76" s="1"/>
      <c r="C76" s="1"/>
      <c r="D76" s="1"/>
    </row>
    <row r="77" spans="1:4" x14ac:dyDescent="0.3">
      <c r="A77" s="52" t="str">
        <f ca="1">Exceedance!U77</f>
        <v/>
      </c>
      <c r="B77" s="1"/>
      <c r="C77" s="1"/>
      <c r="D77" s="1"/>
    </row>
    <row r="78" spans="1:4" x14ac:dyDescent="0.3">
      <c r="A78" s="52" t="str">
        <f ca="1">Exceedance!U78</f>
        <v/>
      </c>
      <c r="B78" s="1"/>
      <c r="C78" s="1"/>
      <c r="D78" s="1"/>
    </row>
    <row r="79" spans="1:4" x14ac:dyDescent="0.3">
      <c r="A79" s="52" t="str">
        <f ca="1">Exceedance!U79</f>
        <v/>
      </c>
      <c r="B79" s="1"/>
      <c r="C79" s="1"/>
      <c r="D79" s="1"/>
    </row>
    <row r="80" spans="1:4" x14ac:dyDescent="0.3">
      <c r="A80" s="52" t="str">
        <f ca="1">Exceedance!U80</f>
        <v/>
      </c>
      <c r="B80" s="1"/>
      <c r="C80" s="1"/>
      <c r="D80" s="1"/>
    </row>
    <row r="81" spans="1:4" x14ac:dyDescent="0.3">
      <c r="A81" s="52" t="str">
        <f ca="1">Exceedance!U81</f>
        <v/>
      </c>
      <c r="B81" s="1"/>
      <c r="C81" s="1"/>
      <c r="D81" s="1"/>
    </row>
    <row r="82" spans="1:4" x14ac:dyDescent="0.3">
      <c r="A82" s="52" t="str">
        <f ca="1">Exceedance!U82</f>
        <v/>
      </c>
      <c r="B82" s="1"/>
      <c r="C82" s="1"/>
      <c r="D82" s="1"/>
    </row>
    <row r="83" spans="1:4" x14ac:dyDescent="0.3">
      <c r="A83" s="52" t="str">
        <f ca="1">Exceedance!U83</f>
        <v/>
      </c>
      <c r="B83" s="1"/>
      <c r="C83" s="1"/>
      <c r="D83" s="1"/>
    </row>
    <row r="84" spans="1:4" x14ac:dyDescent="0.3">
      <c r="A84" s="52" t="str">
        <f ca="1">Exceedance!U84</f>
        <v/>
      </c>
      <c r="B84" s="1"/>
      <c r="C84" s="1"/>
      <c r="D84" s="1"/>
    </row>
    <row r="85" spans="1:4" x14ac:dyDescent="0.3">
      <c r="A85" s="52" t="str">
        <f ca="1">Exceedance!U85</f>
        <v/>
      </c>
      <c r="B85" s="1"/>
      <c r="C85" s="1"/>
      <c r="D85" s="1"/>
    </row>
    <row r="86" spans="1:4" x14ac:dyDescent="0.3">
      <c r="A86" s="52" t="str">
        <f ca="1">Exceedance!U86</f>
        <v/>
      </c>
      <c r="B86" s="1"/>
      <c r="C86" s="1"/>
      <c r="D86" s="1"/>
    </row>
    <row r="87" spans="1:4" x14ac:dyDescent="0.3">
      <c r="A87" s="52" t="str">
        <f ca="1">Exceedance!U87</f>
        <v/>
      </c>
      <c r="B87" s="1"/>
      <c r="C87" s="1"/>
      <c r="D87" s="1"/>
    </row>
    <row r="88" spans="1:4" x14ac:dyDescent="0.3">
      <c r="A88" s="52" t="str">
        <f ca="1">Exceedance!U88</f>
        <v/>
      </c>
      <c r="B88" s="1"/>
      <c r="C88" s="1"/>
      <c r="D88" s="1"/>
    </row>
    <row r="89" spans="1:4" x14ac:dyDescent="0.3">
      <c r="A89" s="52" t="str">
        <f ca="1">Exceedance!U89</f>
        <v/>
      </c>
      <c r="B89" s="1"/>
      <c r="C89" s="1"/>
      <c r="D89" s="1"/>
    </row>
    <row r="90" spans="1:4" x14ac:dyDescent="0.3">
      <c r="A90" s="52" t="str">
        <f ca="1">Exceedance!U90</f>
        <v/>
      </c>
      <c r="B90" s="1"/>
      <c r="C90" s="1"/>
      <c r="D90" s="1"/>
    </row>
    <row r="91" spans="1:4" x14ac:dyDescent="0.3">
      <c r="A91" s="52" t="str">
        <f ca="1">Exceedance!U91</f>
        <v/>
      </c>
      <c r="B91" s="1"/>
      <c r="C91" s="1"/>
      <c r="D91" s="1"/>
    </row>
    <row r="92" spans="1:4" x14ac:dyDescent="0.3">
      <c r="A92" s="52" t="str">
        <f ca="1">Exceedance!U92</f>
        <v/>
      </c>
      <c r="B92" s="1"/>
      <c r="C92" s="1"/>
      <c r="D92" s="1"/>
    </row>
    <row r="93" spans="1:4" x14ac:dyDescent="0.3">
      <c r="A93" s="52" t="str">
        <f ca="1">Exceedance!U93</f>
        <v/>
      </c>
      <c r="B93" s="1"/>
      <c r="C93" s="1"/>
      <c r="D93" s="1"/>
    </row>
    <row r="94" spans="1:4" x14ac:dyDescent="0.3">
      <c r="A94" s="52" t="str">
        <f ca="1">Exceedance!U94</f>
        <v/>
      </c>
      <c r="B94" s="1"/>
      <c r="C94" s="1"/>
      <c r="D94" s="1"/>
    </row>
    <row r="95" spans="1:4" x14ac:dyDescent="0.3">
      <c r="A95" s="52" t="str">
        <f ca="1">Exceedance!U95</f>
        <v/>
      </c>
      <c r="B95" s="1"/>
      <c r="C95" s="1"/>
      <c r="D95" s="1"/>
    </row>
    <row r="96" spans="1:4" x14ac:dyDescent="0.3">
      <c r="A96" s="52" t="str">
        <f ca="1">Exceedance!U96</f>
        <v/>
      </c>
      <c r="B96" s="1"/>
      <c r="C96" s="1"/>
      <c r="D96" s="1"/>
    </row>
    <row r="97" spans="1:4" x14ac:dyDescent="0.3">
      <c r="A97" s="52" t="str">
        <f ca="1">Exceedance!U97</f>
        <v/>
      </c>
      <c r="B97" s="1"/>
      <c r="C97" s="1"/>
      <c r="D97" s="1"/>
    </row>
    <row r="98" spans="1:4" x14ac:dyDescent="0.3">
      <c r="A98" s="52" t="str">
        <f ca="1">Exceedance!U98</f>
        <v/>
      </c>
      <c r="B98" s="1"/>
      <c r="C98" s="1"/>
      <c r="D98" s="1"/>
    </row>
    <row r="99" spans="1:4" x14ac:dyDescent="0.3">
      <c r="A99" s="52" t="str">
        <f ca="1">Exceedance!U99</f>
        <v/>
      </c>
      <c r="B99" s="1"/>
      <c r="C99" s="1"/>
      <c r="D99" s="1"/>
    </row>
    <row r="100" spans="1:4" x14ac:dyDescent="0.3">
      <c r="A100" s="52"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E1:AE1"/>
  </mergeCells>
  <pageMargins left="0.7" right="0.7" top="0.75" bottom="0.75" header="0.3" footer="0.3"/>
  <pageSetup orientation="portrait" horizontalDpi="4294967295" verticalDpi="4294967295" r:id="rId1"/>
</worksheet>
</file>

<file path=xl/worksheets/sheet1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1B6A11-B11F-4A49-8147-42D4A82BE8EF}">
  <sheetPr codeName="Sheet144">
    <tabColor theme="3" tint="0.79998168889431442"/>
  </sheetPr>
  <dimension ref="A1:AH175"/>
  <sheetViews>
    <sheetView workbookViewId="0">
      <selection activeCell="B4" sqref="B4:AQ175"/>
    </sheetView>
  </sheetViews>
  <sheetFormatPr defaultColWidth="9.44140625" defaultRowHeight="14.4" x14ac:dyDescent="0.3"/>
  <cols>
    <col min="1" max="1" width="14.44140625" style="78" bestFit="1" customWidth="1"/>
    <col min="2" max="3" width="9.44140625" style="185"/>
    <col min="4" max="4" width="9.44140625" style="185" customWidth="1"/>
  </cols>
  <sheetData>
    <row r="1" spans="1:34" s="78" customFormat="1" x14ac:dyDescent="0.3">
      <c r="A1" s="50"/>
      <c r="B1" s="78" t="s">
        <v>853</v>
      </c>
      <c r="E1" s="854" t="s">
        <v>853</v>
      </c>
      <c r="F1" s="854"/>
      <c r="G1" s="854"/>
      <c r="H1" s="854"/>
      <c r="I1" s="854"/>
      <c r="J1" s="854"/>
      <c r="K1" s="854"/>
      <c r="L1" s="854"/>
      <c r="M1" s="854"/>
      <c r="N1" s="854"/>
      <c r="O1" s="854"/>
      <c r="P1" s="854"/>
      <c r="Q1" s="854"/>
      <c r="R1" s="854"/>
      <c r="S1" s="854"/>
      <c r="T1" s="854"/>
      <c r="U1" s="854"/>
      <c r="V1" s="854"/>
      <c r="W1" s="854"/>
      <c r="X1" s="854"/>
      <c r="Y1" s="854"/>
      <c r="Z1" s="854"/>
      <c r="AA1" s="854"/>
      <c r="AB1" s="854"/>
      <c r="AC1" s="854"/>
      <c r="AD1" s="854"/>
      <c r="AE1" s="854"/>
    </row>
    <row r="2" spans="1:34" s="78" customFormat="1" x14ac:dyDescent="0.3">
      <c r="A2" s="50"/>
      <c r="B2" s="78" t="s">
        <v>288</v>
      </c>
      <c r="C2" s="78" t="s">
        <v>287</v>
      </c>
      <c r="D2" s="78" t="s">
        <v>289</v>
      </c>
      <c r="E2" s="78">
        <v>1991</v>
      </c>
      <c r="F2" s="78">
        <v>1992</v>
      </c>
      <c r="G2" s="78">
        <v>1993</v>
      </c>
      <c r="H2" s="78">
        <v>1994</v>
      </c>
      <c r="I2" s="78">
        <v>1995</v>
      </c>
      <c r="J2" s="78">
        <v>1996</v>
      </c>
      <c r="K2" s="78">
        <v>1997</v>
      </c>
      <c r="L2" s="78">
        <v>1998</v>
      </c>
      <c r="M2" s="78">
        <v>1999</v>
      </c>
      <c r="N2" s="78">
        <v>2000</v>
      </c>
      <c r="O2" s="78">
        <v>2001</v>
      </c>
      <c r="P2" s="78">
        <v>2002</v>
      </c>
      <c r="Q2" s="78">
        <v>2003</v>
      </c>
      <c r="R2" s="78">
        <v>2004</v>
      </c>
      <c r="S2" s="78">
        <v>2005</v>
      </c>
      <c r="T2" s="78">
        <v>2006</v>
      </c>
      <c r="U2" s="78">
        <v>2007</v>
      </c>
      <c r="V2" s="78">
        <v>2008</v>
      </c>
      <c r="W2" s="78">
        <v>2009</v>
      </c>
      <c r="X2" s="78">
        <v>2010</v>
      </c>
      <c r="Y2" s="78">
        <v>2011</v>
      </c>
      <c r="Z2" s="78">
        <v>2012</v>
      </c>
      <c r="AA2" s="78">
        <v>2013</v>
      </c>
      <c r="AB2" s="78">
        <v>2014</v>
      </c>
      <c r="AC2" s="78">
        <v>2015</v>
      </c>
      <c r="AD2" s="78">
        <v>2016</v>
      </c>
      <c r="AE2" s="78">
        <v>2017</v>
      </c>
      <c r="AF2" s="78">
        <v>2018</v>
      </c>
      <c r="AG2" s="78">
        <v>2019</v>
      </c>
      <c r="AH2" s="78">
        <v>2020</v>
      </c>
    </row>
    <row r="3" spans="1:34" s="53" customFormat="1" x14ac:dyDescent="0.3">
      <c r="A3" s="51"/>
      <c r="B3" s="53" t="s">
        <v>323</v>
      </c>
      <c r="C3" s="53" t="s">
        <v>324</v>
      </c>
      <c r="D3" s="53" t="s">
        <v>325</v>
      </c>
      <c r="E3" s="53" t="s">
        <v>326</v>
      </c>
      <c r="F3" s="53" t="s">
        <v>327</v>
      </c>
      <c r="G3" s="53" t="s">
        <v>328</v>
      </c>
      <c r="H3" s="53" t="s">
        <v>329</v>
      </c>
      <c r="I3" s="53" t="s">
        <v>330</v>
      </c>
      <c r="J3" s="53" t="s">
        <v>331</v>
      </c>
      <c r="K3" s="53" t="s">
        <v>332</v>
      </c>
      <c r="L3" s="53" t="s">
        <v>333</v>
      </c>
      <c r="M3" s="53" t="s">
        <v>334</v>
      </c>
      <c r="N3" s="53" t="s">
        <v>335</v>
      </c>
      <c r="O3" s="53" t="s">
        <v>336</v>
      </c>
      <c r="P3" s="53" t="s">
        <v>337</v>
      </c>
      <c r="Q3" s="53" t="s">
        <v>338</v>
      </c>
      <c r="R3" s="53" t="s">
        <v>339</v>
      </c>
      <c r="S3" s="53" t="s">
        <v>340</v>
      </c>
      <c r="T3" s="53" t="s">
        <v>341</v>
      </c>
      <c r="U3" s="53" t="s">
        <v>342</v>
      </c>
      <c r="V3" s="53" t="s">
        <v>343</v>
      </c>
      <c r="W3" s="53" t="s">
        <v>344</v>
      </c>
      <c r="X3" s="53" t="s">
        <v>345</v>
      </c>
      <c r="Y3" s="53" t="s">
        <v>346</v>
      </c>
      <c r="Z3" s="53" t="s">
        <v>347</v>
      </c>
      <c r="AA3" s="53" t="s">
        <v>348</v>
      </c>
      <c r="AB3" s="53" t="s">
        <v>349</v>
      </c>
      <c r="AC3" s="53" t="s">
        <v>350</v>
      </c>
      <c r="AD3" s="53" t="s">
        <v>351</v>
      </c>
      <c r="AE3" s="53" t="s">
        <v>352</v>
      </c>
      <c r="AF3" s="53" t="s">
        <v>353</v>
      </c>
      <c r="AG3" s="53" t="s">
        <v>354</v>
      </c>
      <c r="AH3" s="53" t="s">
        <v>355</v>
      </c>
    </row>
    <row r="4" spans="1:34" x14ac:dyDescent="0.3">
      <c r="A4" s="681">
        <f ca="1">DATE(LOOKUP(Comparison!$D$3,TimestepID,StartYear),1,1)</f>
        <v>46023</v>
      </c>
      <c r="B4" s="1" t="s">
        <v>864</v>
      </c>
      <c r="C4" s="1" t="s">
        <v>864</v>
      </c>
      <c r="D4" s="1" t="s">
        <v>864</v>
      </c>
      <c r="E4" t="s">
        <v>864</v>
      </c>
      <c r="F4" t="s">
        <v>864</v>
      </c>
      <c r="G4" t="s">
        <v>864</v>
      </c>
      <c r="H4" t="s">
        <v>864</v>
      </c>
      <c r="I4" t="s">
        <v>864</v>
      </c>
      <c r="J4" t="s">
        <v>864</v>
      </c>
      <c r="K4" t="s">
        <v>864</v>
      </c>
      <c r="L4" t="s">
        <v>864</v>
      </c>
      <c r="M4" t="s">
        <v>864</v>
      </c>
      <c r="N4" t="s">
        <v>864</v>
      </c>
      <c r="O4" t="s">
        <v>864</v>
      </c>
      <c r="P4" t="s">
        <v>864</v>
      </c>
      <c r="Q4" t="s">
        <v>864</v>
      </c>
      <c r="R4" t="s">
        <v>864</v>
      </c>
      <c r="S4" t="s">
        <v>864</v>
      </c>
      <c r="T4" t="s">
        <v>864</v>
      </c>
      <c r="U4" t="s">
        <v>864</v>
      </c>
      <c r="V4" t="s">
        <v>864</v>
      </c>
      <c r="W4" t="s">
        <v>864</v>
      </c>
      <c r="X4" t="s">
        <v>864</v>
      </c>
      <c r="Y4" t="s">
        <v>864</v>
      </c>
      <c r="Z4" t="s">
        <v>864</v>
      </c>
      <c r="AA4" t="s">
        <v>864</v>
      </c>
      <c r="AB4" t="s">
        <v>864</v>
      </c>
      <c r="AC4" t="s">
        <v>864</v>
      </c>
      <c r="AD4" t="s">
        <v>864</v>
      </c>
      <c r="AE4" t="s">
        <v>864</v>
      </c>
      <c r="AF4" t="s">
        <v>864</v>
      </c>
      <c r="AG4" t="s">
        <v>864</v>
      </c>
      <c r="AH4" t="s">
        <v>864</v>
      </c>
    </row>
    <row r="5" spans="1:34" x14ac:dyDescent="0.3">
      <c r="A5" s="681">
        <f ca="1">IF(EDATE($A$4,12)&lt;=EDATE(DATE(LOOKUP(Comparison!$D$3,TimestepID,StartYear),1,1),(LOOKUP(Comparison!$B$6,TimestepID,Duration)-1)),EDATE(A4,12),"")</f>
        <v>46388</v>
      </c>
      <c r="B5" s="1">
        <v>1</v>
      </c>
      <c r="C5" s="1">
        <v>1</v>
      </c>
      <c r="D5" s="1">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row>
    <row r="6" spans="1:34" x14ac:dyDescent="0.3">
      <c r="A6" s="681">
        <f ca="1">IF(EDATE($A$4,24)&lt;=EDATE(DATE(LOOKUP(Comparison!$D$3,TimestepID,StartYear),12,31),(LOOKUP(Comparison!$B$6,TimestepID,Duration)-1)),EDATE(A5,12),"")</f>
        <v>46753</v>
      </c>
      <c r="B6" s="1" t="s">
        <v>864</v>
      </c>
      <c r="C6" s="1">
        <v>1</v>
      </c>
      <c r="D6" s="1">
        <v>1</v>
      </c>
      <c r="E6">
        <v>1</v>
      </c>
      <c r="F6" t="s">
        <v>864</v>
      </c>
      <c r="G6">
        <v>1</v>
      </c>
      <c r="H6" t="s">
        <v>864</v>
      </c>
      <c r="I6" t="s">
        <v>864</v>
      </c>
      <c r="J6" t="s">
        <v>864</v>
      </c>
      <c r="K6">
        <v>1</v>
      </c>
      <c r="L6">
        <v>1</v>
      </c>
      <c r="M6">
        <v>1</v>
      </c>
      <c r="N6">
        <v>1</v>
      </c>
      <c r="O6">
        <v>1</v>
      </c>
      <c r="P6">
        <v>1</v>
      </c>
      <c r="Q6">
        <v>1</v>
      </c>
      <c r="R6" t="s">
        <v>864</v>
      </c>
      <c r="S6">
        <v>1</v>
      </c>
      <c r="T6">
        <v>1</v>
      </c>
      <c r="U6">
        <v>1</v>
      </c>
      <c r="V6">
        <v>1</v>
      </c>
      <c r="W6">
        <v>1</v>
      </c>
      <c r="X6" t="s">
        <v>864</v>
      </c>
      <c r="Y6">
        <v>1</v>
      </c>
      <c r="Z6">
        <v>1</v>
      </c>
      <c r="AA6">
        <v>1</v>
      </c>
      <c r="AB6">
        <v>1</v>
      </c>
      <c r="AC6">
        <v>1</v>
      </c>
      <c r="AD6" t="s">
        <v>864</v>
      </c>
      <c r="AE6">
        <v>1</v>
      </c>
      <c r="AF6" t="s">
        <v>864</v>
      </c>
      <c r="AG6">
        <v>1</v>
      </c>
      <c r="AH6">
        <v>1</v>
      </c>
    </row>
    <row r="7" spans="1:34" x14ac:dyDescent="0.3">
      <c r="A7" s="681">
        <f ca="1">IF(EDATE($A$4,36)&lt;=EDATE(DATE(LOOKUP(Comparison!$D$3,TimestepID,StartYear),1,1),(LOOKUP(Comparison!$B$6,TimestepID,Duration)-1)),EDATE(A6,12),"")</f>
        <v>47119</v>
      </c>
      <c r="B7" s="1" t="s">
        <v>864</v>
      </c>
      <c r="C7" s="1">
        <v>1</v>
      </c>
      <c r="D7" s="1">
        <v>1</v>
      </c>
      <c r="E7" t="s">
        <v>864</v>
      </c>
      <c r="F7" t="s">
        <v>864</v>
      </c>
      <c r="G7" t="s">
        <v>864</v>
      </c>
      <c r="H7" t="s">
        <v>864</v>
      </c>
      <c r="I7" t="s">
        <v>864</v>
      </c>
      <c r="J7" t="s">
        <v>864</v>
      </c>
      <c r="K7" t="s">
        <v>864</v>
      </c>
      <c r="L7">
        <v>1</v>
      </c>
      <c r="M7">
        <v>1</v>
      </c>
      <c r="N7">
        <v>1</v>
      </c>
      <c r="O7">
        <v>1</v>
      </c>
      <c r="P7">
        <v>1</v>
      </c>
      <c r="Q7" t="s">
        <v>864</v>
      </c>
      <c r="R7" t="s">
        <v>864</v>
      </c>
      <c r="S7">
        <v>1</v>
      </c>
      <c r="T7">
        <v>1</v>
      </c>
      <c r="U7" t="s">
        <v>864</v>
      </c>
      <c r="V7">
        <v>1</v>
      </c>
      <c r="W7" t="s">
        <v>864</v>
      </c>
      <c r="X7" t="s">
        <v>864</v>
      </c>
      <c r="Y7">
        <v>1</v>
      </c>
      <c r="Z7">
        <v>1</v>
      </c>
      <c r="AA7">
        <v>1</v>
      </c>
      <c r="AB7">
        <v>1</v>
      </c>
      <c r="AC7" t="s">
        <v>864</v>
      </c>
      <c r="AD7">
        <v>1</v>
      </c>
      <c r="AE7">
        <v>1</v>
      </c>
      <c r="AF7">
        <v>1</v>
      </c>
      <c r="AG7">
        <v>1</v>
      </c>
      <c r="AH7">
        <v>1</v>
      </c>
    </row>
    <row r="8" spans="1:34" x14ac:dyDescent="0.3">
      <c r="A8" s="681">
        <f ca="1">IF(EDATE($A$4,48)&lt;=EDATE(DATE(LOOKUP(Comparison!$D$3,TimestepID,StartYear),1,1),(LOOKUP(Comparison!$B$6,TimestepID,Duration)-1)),EDATE(A7,12),"")</f>
        <v>47484</v>
      </c>
      <c r="B8" s="1" t="s">
        <v>864</v>
      </c>
      <c r="C8" s="1">
        <v>1</v>
      </c>
      <c r="D8" s="1">
        <v>1</v>
      </c>
      <c r="E8" t="s">
        <v>864</v>
      </c>
      <c r="F8" t="s">
        <v>864</v>
      </c>
      <c r="G8" t="s">
        <v>864</v>
      </c>
      <c r="H8" t="s">
        <v>864</v>
      </c>
      <c r="I8" t="s">
        <v>864</v>
      </c>
      <c r="J8" t="s">
        <v>864</v>
      </c>
      <c r="K8" t="s">
        <v>864</v>
      </c>
      <c r="L8">
        <v>1</v>
      </c>
      <c r="M8">
        <v>1</v>
      </c>
      <c r="N8">
        <v>1</v>
      </c>
      <c r="O8">
        <v>1</v>
      </c>
      <c r="P8" t="s">
        <v>864</v>
      </c>
      <c r="Q8" t="s">
        <v>864</v>
      </c>
      <c r="R8" t="s">
        <v>864</v>
      </c>
      <c r="S8">
        <v>1</v>
      </c>
      <c r="T8" t="s">
        <v>864</v>
      </c>
      <c r="U8" t="s">
        <v>864</v>
      </c>
      <c r="V8" t="s">
        <v>864</v>
      </c>
      <c r="W8" t="s">
        <v>864</v>
      </c>
      <c r="X8">
        <v>1</v>
      </c>
      <c r="Y8">
        <v>1</v>
      </c>
      <c r="Z8">
        <v>1</v>
      </c>
      <c r="AA8">
        <v>1</v>
      </c>
      <c r="AB8" t="s">
        <v>864</v>
      </c>
      <c r="AC8" t="s">
        <v>864</v>
      </c>
      <c r="AD8" t="s">
        <v>864</v>
      </c>
      <c r="AE8">
        <v>1</v>
      </c>
      <c r="AF8">
        <v>1</v>
      </c>
      <c r="AG8">
        <v>1</v>
      </c>
      <c r="AH8" t="s">
        <v>864</v>
      </c>
    </row>
    <row r="9" spans="1:34" x14ac:dyDescent="0.3">
      <c r="A9" s="681">
        <f ca="1">IF(EDATE($A$4,48)&lt;=EDATE(DATE(LOOKUP(Comparison!$D$3,TimestepID,StartYear),1,1),(LOOKUP(Comparison!$B$6,TimestepID,Duration)-1)),EDATE(A8,12),"")</f>
        <v>47849</v>
      </c>
      <c r="B9" s="1" t="s">
        <v>864</v>
      </c>
      <c r="C9" s="1">
        <v>1</v>
      </c>
      <c r="D9" s="1">
        <v>1</v>
      </c>
      <c r="E9" t="s">
        <v>864</v>
      </c>
      <c r="F9" t="s">
        <v>864</v>
      </c>
      <c r="G9" t="s">
        <v>864</v>
      </c>
      <c r="H9" t="s">
        <v>864</v>
      </c>
      <c r="I9" t="s">
        <v>864</v>
      </c>
      <c r="J9" t="s">
        <v>864</v>
      </c>
      <c r="K9" t="s">
        <v>864</v>
      </c>
      <c r="L9">
        <v>1</v>
      </c>
      <c r="M9">
        <v>1</v>
      </c>
      <c r="N9">
        <v>1</v>
      </c>
      <c r="O9">
        <v>1</v>
      </c>
      <c r="P9" t="s">
        <v>864</v>
      </c>
      <c r="Q9" t="s">
        <v>864</v>
      </c>
      <c r="R9" t="s">
        <v>864</v>
      </c>
      <c r="S9" t="s">
        <v>864</v>
      </c>
      <c r="T9" t="s">
        <v>864</v>
      </c>
      <c r="U9" t="s">
        <v>864</v>
      </c>
      <c r="V9" t="s">
        <v>864</v>
      </c>
      <c r="W9" t="s">
        <v>864</v>
      </c>
      <c r="X9">
        <v>1</v>
      </c>
      <c r="Y9">
        <v>1</v>
      </c>
      <c r="Z9">
        <v>1</v>
      </c>
      <c r="AA9" t="s">
        <v>864</v>
      </c>
      <c r="AB9">
        <v>1</v>
      </c>
      <c r="AC9" t="s">
        <v>864</v>
      </c>
      <c r="AD9" t="s">
        <v>864</v>
      </c>
      <c r="AE9">
        <v>1</v>
      </c>
      <c r="AF9">
        <v>1</v>
      </c>
      <c r="AG9" t="s">
        <v>864</v>
      </c>
      <c r="AH9" t="s">
        <v>864</v>
      </c>
    </row>
    <row r="10" spans="1:34" x14ac:dyDescent="0.3">
      <c r="A10" s="681">
        <f ca="1">IF(EDATE($A$4,48)&lt;=EDATE(DATE(LOOKUP(Comparison!$D$3,TimestepID,StartYear),1,1),(LOOKUP(Comparison!$B$6,TimestepID,Duration)-1)),EDATE(A9,12),"")</f>
        <v>48214</v>
      </c>
      <c r="B10" s="1"/>
      <c r="C10" s="1"/>
      <c r="D10" s="1"/>
    </row>
    <row r="11" spans="1:34" x14ac:dyDescent="0.3">
      <c r="A11" s="681">
        <f ca="1">IF(EDATE($A$4,48)&lt;=EDATE(DATE(LOOKUP(Comparison!$D$3,TimestepID,StartYear),1,1),(LOOKUP(Comparison!$B$6,TimestepID,Duration)-1)),EDATE(A10,12),"")</f>
        <v>48580</v>
      </c>
      <c r="B11" s="1"/>
      <c r="C11" s="1"/>
      <c r="D11" s="1"/>
    </row>
    <row r="12" spans="1:34" x14ac:dyDescent="0.3">
      <c r="A12" s="681">
        <f ca="1">IF(EDATE($A$4,48)&lt;=EDATE(DATE(LOOKUP(Comparison!$D$3,TimestepID,StartYear),1,1),(LOOKUP(Comparison!$B$6,TimestepID,Duration)-1)),EDATE(A11,12),"")</f>
        <v>48945</v>
      </c>
      <c r="B12" s="1"/>
      <c r="C12" s="1"/>
      <c r="D12" s="1"/>
    </row>
    <row r="13" spans="1:34" x14ac:dyDescent="0.3">
      <c r="A13" s="52"/>
      <c r="B13" s="1"/>
      <c r="C13" s="1"/>
      <c r="D13" s="1"/>
    </row>
    <row r="14" spans="1:34" x14ac:dyDescent="0.3">
      <c r="A14" s="52"/>
      <c r="B14" s="1"/>
      <c r="C14" s="1"/>
      <c r="D14" s="1"/>
    </row>
    <row r="15" spans="1:34" x14ac:dyDescent="0.3">
      <c r="A15" s="52"/>
      <c r="B15" s="1"/>
      <c r="C15" s="1"/>
      <c r="D15" s="1"/>
    </row>
    <row r="16" spans="1:34" x14ac:dyDescent="0.3">
      <c r="A16" s="52"/>
      <c r="B16" s="1"/>
      <c r="C16" s="1"/>
      <c r="D16" s="1"/>
    </row>
    <row r="17" spans="1:4" x14ac:dyDescent="0.3">
      <c r="A17" s="52"/>
      <c r="B17" s="1"/>
      <c r="C17" s="1"/>
      <c r="D17" s="1"/>
    </row>
    <row r="18" spans="1:4" x14ac:dyDescent="0.3">
      <c r="A18" s="52"/>
      <c r="B18" s="1"/>
      <c r="C18" s="1"/>
      <c r="D18" s="1"/>
    </row>
    <row r="19" spans="1:4" x14ac:dyDescent="0.3">
      <c r="A19" s="52"/>
      <c r="B19" s="1"/>
      <c r="C19" s="1"/>
      <c r="D19" s="1"/>
    </row>
    <row r="20" spans="1:4" x14ac:dyDescent="0.3">
      <c r="A20" s="52"/>
      <c r="B20" s="1"/>
      <c r="C20" s="1"/>
      <c r="D20" s="1"/>
    </row>
    <row r="21" spans="1:4" x14ac:dyDescent="0.3">
      <c r="A21" s="52"/>
      <c r="B21" s="1"/>
      <c r="C21" s="1"/>
      <c r="D21" s="1"/>
    </row>
    <row r="22" spans="1:4" x14ac:dyDescent="0.3">
      <c r="A22" s="52"/>
      <c r="B22" s="1"/>
      <c r="C22" s="1"/>
      <c r="D22" s="1"/>
    </row>
    <row r="23" spans="1:4" x14ac:dyDescent="0.3">
      <c r="A23" s="52"/>
      <c r="B23" s="1"/>
      <c r="C23" s="1"/>
      <c r="D23" s="1"/>
    </row>
    <row r="24" spans="1:4" x14ac:dyDescent="0.3">
      <c r="A24" s="52"/>
      <c r="B24" s="1"/>
      <c r="C24" s="1"/>
      <c r="D24" s="1"/>
    </row>
    <row r="25" spans="1:4" x14ac:dyDescent="0.3">
      <c r="A25" s="52"/>
      <c r="B25" s="1"/>
      <c r="C25" s="1"/>
      <c r="D25" s="1"/>
    </row>
    <row r="26" spans="1:4" x14ac:dyDescent="0.3">
      <c r="A26" s="52"/>
      <c r="B26" s="1"/>
      <c r="C26" s="1"/>
      <c r="D26" s="1"/>
    </row>
    <row r="27" spans="1:4" x14ac:dyDescent="0.3">
      <c r="A27" s="52"/>
      <c r="B27" s="1"/>
      <c r="C27" s="1"/>
      <c r="D27" s="1"/>
    </row>
    <row r="28" spans="1:4" x14ac:dyDescent="0.3">
      <c r="A28" s="52"/>
      <c r="B28" s="1"/>
      <c r="C28" s="1"/>
      <c r="D28" s="1"/>
    </row>
    <row r="29" spans="1:4" x14ac:dyDescent="0.3">
      <c r="A29" s="52"/>
      <c r="B29" s="1"/>
      <c r="C29" s="1"/>
      <c r="D29" s="1"/>
    </row>
    <row r="30" spans="1:4" x14ac:dyDescent="0.3">
      <c r="A30" s="52"/>
      <c r="B30" s="1"/>
      <c r="C30" s="1"/>
      <c r="D30" s="1"/>
    </row>
    <row r="31" spans="1:4" x14ac:dyDescent="0.3">
      <c r="A31" s="52"/>
      <c r="B31" s="1"/>
      <c r="C31" s="1"/>
      <c r="D31" s="1"/>
    </row>
    <row r="32" spans="1:4" x14ac:dyDescent="0.3">
      <c r="A32" s="52"/>
      <c r="B32" s="1"/>
      <c r="C32" s="1"/>
      <c r="D32" s="1"/>
    </row>
    <row r="33" spans="1:4" x14ac:dyDescent="0.3">
      <c r="A33" s="52"/>
      <c r="B33" s="1"/>
      <c r="C33" s="1"/>
      <c r="D33" s="1"/>
    </row>
    <row r="34" spans="1:4" x14ac:dyDescent="0.3">
      <c r="A34" s="52"/>
      <c r="B34" s="1"/>
      <c r="C34" s="1"/>
      <c r="D34" s="1"/>
    </row>
    <row r="35" spans="1:4" x14ac:dyDescent="0.3">
      <c r="A35" s="52"/>
      <c r="B35" s="1"/>
      <c r="C35" s="1"/>
      <c r="D35" s="1"/>
    </row>
    <row r="36" spans="1:4" x14ac:dyDescent="0.3">
      <c r="A36" s="52"/>
      <c r="B36" s="1"/>
      <c r="C36" s="1"/>
      <c r="D36" s="1"/>
    </row>
    <row r="37" spans="1:4" x14ac:dyDescent="0.3">
      <c r="A37" s="52"/>
      <c r="B37" s="1"/>
      <c r="C37" s="1"/>
      <c r="D37" s="1"/>
    </row>
    <row r="38" spans="1:4" x14ac:dyDescent="0.3">
      <c r="A38" s="52"/>
      <c r="B38" s="1"/>
      <c r="C38" s="1"/>
      <c r="D38" s="1"/>
    </row>
    <row r="39" spans="1:4" x14ac:dyDescent="0.3">
      <c r="A39" s="52"/>
      <c r="B39" s="1"/>
      <c r="C39" s="1"/>
      <c r="D39" s="1"/>
    </row>
    <row r="40" spans="1:4" x14ac:dyDescent="0.3">
      <c r="A40" s="52"/>
      <c r="B40" s="1"/>
      <c r="C40" s="1"/>
      <c r="D40" s="1"/>
    </row>
    <row r="41" spans="1:4" x14ac:dyDescent="0.3">
      <c r="A41" s="52"/>
      <c r="B41" s="1"/>
      <c r="C41" s="1"/>
      <c r="D41" s="1"/>
    </row>
    <row r="42" spans="1:4" x14ac:dyDescent="0.3">
      <c r="A42" s="52"/>
      <c r="B42" s="1"/>
      <c r="C42" s="1"/>
      <c r="D42" s="1"/>
    </row>
    <row r="43" spans="1:4" x14ac:dyDescent="0.3">
      <c r="A43" s="52"/>
      <c r="B43" s="1"/>
      <c r="C43" s="1"/>
      <c r="D43" s="1"/>
    </row>
    <row r="44" spans="1:4" x14ac:dyDescent="0.3">
      <c r="A44" s="52"/>
      <c r="B44" s="1"/>
      <c r="C44" s="1"/>
      <c r="D44" s="1"/>
    </row>
    <row r="45" spans="1:4" x14ac:dyDescent="0.3">
      <c r="A45" s="52"/>
      <c r="B45" s="1"/>
      <c r="C45" s="1"/>
      <c r="D45" s="1"/>
    </row>
    <row r="46" spans="1:4" x14ac:dyDescent="0.3">
      <c r="A46" s="52"/>
      <c r="B46" s="1"/>
      <c r="C46" s="1"/>
      <c r="D46" s="1"/>
    </row>
    <row r="47" spans="1:4" x14ac:dyDescent="0.3">
      <c r="A47" s="52"/>
      <c r="B47" s="1"/>
      <c r="C47" s="1"/>
      <c r="D47" s="1"/>
    </row>
    <row r="48" spans="1:4" x14ac:dyDescent="0.3">
      <c r="A48" s="52"/>
      <c r="B48" s="1"/>
      <c r="C48" s="1"/>
      <c r="D48" s="1"/>
    </row>
    <row r="49" spans="1:4" x14ac:dyDescent="0.3">
      <c r="A49" s="52"/>
      <c r="B49" s="1"/>
      <c r="C49" s="1"/>
      <c r="D49" s="1"/>
    </row>
    <row r="50" spans="1:4" x14ac:dyDescent="0.3">
      <c r="A50" s="52"/>
      <c r="B50" s="1"/>
      <c r="C50" s="1"/>
      <c r="D50" s="1"/>
    </row>
    <row r="51" spans="1:4" x14ac:dyDescent="0.3">
      <c r="A51" s="52"/>
      <c r="B51" s="1"/>
      <c r="C51" s="1"/>
      <c r="D51" s="1"/>
    </row>
    <row r="52" spans="1:4" x14ac:dyDescent="0.3">
      <c r="A52" s="52"/>
      <c r="B52" s="1"/>
      <c r="C52" s="1"/>
      <c r="D52" s="1"/>
    </row>
    <row r="53" spans="1:4" x14ac:dyDescent="0.3">
      <c r="A53" s="52"/>
      <c r="B53" s="1"/>
      <c r="C53" s="1"/>
      <c r="D53" s="1"/>
    </row>
    <row r="54" spans="1:4" x14ac:dyDescent="0.3">
      <c r="A54" s="52"/>
      <c r="B54" s="1"/>
      <c r="C54" s="1"/>
      <c r="D54" s="1"/>
    </row>
    <row r="55" spans="1:4" x14ac:dyDescent="0.3">
      <c r="A55" s="52"/>
      <c r="B55" s="1"/>
      <c r="C55" s="1"/>
      <c r="D55" s="1"/>
    </row>
    <row r="56" spans="1:4" x14ac:dyDescent="0.3">
      <c r="A56" s="52"/>
      <c r="B56" s="1"/>
      <c r="C56" s="1"/>
      <c r="D56" s="1"/>
    </row>
    <row r="57" spans="1:4" x14ac:dyDescent="0.3">
      <c r="A57" s="52"/>
      <c r="B57" s="1"/>
      <c r="C57" s="1"/>
      <c r="D57" s="1"/>
    </row>
    <row r="58" spans="1:4" x14ac:dyDescent="0.3">
      <c r="A58" s="52"/>
      <c r="B58" s="1"/>
      <c r="C58" s="1"/>
      <c r="D58" s="1"/>
    </row>
    <row r="59" spans="1:4" x14ac:dyDescent="0.3">
      <c r="A59" s="52"/>
      <c r="B59" s="1"/>
      <c r="C59" s="1"/>
      <c r="D59" s="1"/>
    </row>
    <row r="60" spans="1:4" x14ac:dyDescent="0.3">
      <c r="A60" s="52"/>
      <c r="B60" s="1"/>
      <c r="C60" s="1"/>
      <c r="D60" s="1"/>
    </row>
    <row r="61" spans="1:4" x14ac:dyDescent="0.3">
      <c r="A61" s="52"/>
      <c r="B61" s="1"/>
      <c r="C61" s="1"/>
      <c r="D61" s="1"/>
    </row>
    <row r="62" spans="1:4" x14ac:dyDescent="0.3">
      <c r="A62" s="52"/>
      <c r="B62" s="1"/>
      <c r="C62" s="1"/>
      <c r="D62" s="1"/>
    </row>
    <row r="63" spans="1:4" x14ac:dyDescent="0.3">
      <c r="A63" s="52"/>
      <c r="B63" s="1"/>
      <c r="C63" s="1"/>
      <c r="D63" s="1"/>
    </row>
    <row r="64" spans="1:4" x14ac:dyDescent="0.3">
      <c r="A64" s="52"/>
      <c r="B64" s="1"/>
      <c r="C64" s="1"/>
      <c r="D64" s="1"/>
    </row>
    <row r="65" spans="1:4" x14ac:dyDescent="0.3">
      <c r="A65" s="52"/>
      <c r="B65" s="1"/>
      <c r="C65" s="1"/>
      <c r="D65" s="1"/>
    </row>
    <row r="66" spans="1:4" x14ac:dyDescent="0.3">
      <c r="A66" s="52"/>
      <c r="B66" s="1"/>
      <c r="C66" s="1"/>
      <c r="D66" s="1"/>
    </row>
    <row r="67" spans="1:4" x14ac:dyDescent="0.3">
      <c r="A67" s="52"/>
      <c r="B67" s="1"/>
      <c r="C67" s="1"/>
      <c r="D67" s="1"/>
    </row>
    <row r="68" spans="1:4" x14ac:dyDescent="0.3">
      <c r="A68" s="52">
        <f ca="1">Exceedance!U68</f>
        <v>48092</v>
      </c>
      <c r="B68" s="1"/>
      <c r="C68" s="1"/>
      <c r="D68" s="1"/>
    </row>
    <row r="69" spans="1:4" x14ac:dyDescent="0.3">
      <c r="A69" s="52" t="str">
        <f ca="1">Exceedance!U69</f>
        <v/>
      </c>
      <c r="B69" s="1"/>
      <c r="C69" s="1"/>
      <c r="D69" s="1"/>
    </row>
    <row r="70" spans="1:4" x14ac:dyDescent="0.3">
      <c r="A70" s="52" t="str">
        <f ca="1">Exceedance!U70</f>
        <v/>
      </c>
      <c r="B70" s="1"/>
      <c r="C70" s="1"/>
      <c r="D70" s="1"/>
    </row>
    <row r="71" spans="1:4" x14ac:dyDescent="0.3">
      <c r="A71" s="52" t="str">
        <f ca="1">Exceedance!U71</f>
        <v/>
      </c>
      <c r="B71" s="1"/>
      <c r="C71" s="1"/>
      <c r="D71" s="1"/>
    </row>
    <row r="72" spans="1:4" x14ac:dyDescent="0.3">
      <c r="A72" s="52" t="str">
        <f ca="1">Exceedance!U72</f>
        <v/>
      </c>
      <c r="B72" s="1"/>
      <c r="C72" s="1"/>
      <c r="D72" s="1"/>
    </row>
    <row r="73" spans="1:4" x14ac:dyDescent="0.3">
      <c r="A73" s="52" t="str">
        <f ca="1">Exceedance!U73</f>
        <v/>
      </c>
      <c r="B73" s="1"/>
      <c r="C73" s="1"/>
      <c r="D73" s="1"/>
    </row>
    <row r="74" spans="1:4" x14ac:dyDescent="0.3">
      <c r="A74" s="52" t="str">
        <f ca="1">Exceedance!U74</f>
        <v/>
      </c>
      <c r="B74" s="1"/>
      <c r="C74" s="1"/>
      <c r="D74" s="1"/>
    </row>
    <row r="75" spans="1:4" x14ac:dyDescent="0.3">
      <c r="A75" s="52" t="str">
        <f ca="1">Exceedance!U75</f>
        <v/>
      </c>
      <c r="B75" s="1"/>
      <c r="C75" s="1"/>
      <c r="D75" s="1"/>
    </row>
    <row r="76" spans="1:4" x14ac:dyDescent="0.3">
      <c r="A76" s="52" t="str">
        <f ca="1">Exceedance!U76</f>
        <v/>
      </c>
      <c r="B76" s="1"/>
      <c r="C76" s="1"/>
      <c r="D76" s="1"/>
    </row>
    <row r="77" spans="1:4" x14ac:dyDescent="0.3">
      <c r="A77" s="52" t="str">
        <f ca="1">Exceedance!U77</f>
        <v/>
      </c>
      <c r="B77" s="1"/>
      <c r="C77" s="1"/>
      <c r="D77" s="1"/>
    </row>
    <row r="78" spans="1:4" x14ac:dyDescent="0.3">
      <c r="A78" s="52" t="str">
        <f ca="1">Exceedance!U78</f>
        <v/>
      </c>
      <c r="B78" s="1"/>
      <c r="C78" s="1"/>
      <c r="D78" s="1"/>
    </row>
    <row r="79" spans="1:4" x14ac:dyDescent="0.3">
      <c r="A79" s="52" t="str">
        <f ca="1">Exceedance!U79</f>
        <v/>
      </c>
      <c r="B79" s="1"/>
      <c r="C79" s="1"/>
      <c r="D79" s="1"/>
    </row>
    <row r="80" spans="1:4" x14ac:dyDescent="0.3">
      <c r="A80" s="52" t="str">
        <f ca="1">Exceedance!U80</f>
        <v/>
      </c>
      <c r="B80" s="1"/>
      <c r="C80" s="1"/>
      <c r="D80" s="1"/>
    </row>
    <row r="81" spans="1:4" x14ac:dyDescent="0.3">
      <c r="A81" s="52" t="str">
        <f ca="1">Exceedance!U81</f>
        <v/>
      </c>
      <c r="B81" s="1"/>
      <c r="C81" s="1"/>
      <c r="D81" s="1"/>
    </row>
    <row r="82" spans="1:4" x14ac:dyDescent="0.3">
      <c r="A82" s="52" t="str">
        <f ca="1">Exceedance!U82</f>
        <v/>
      </c>
      <c r="B82" s="1"/>
      <c r="C82" s="1"/>
      <c r="D82" s="1"/>
    </row>
    <row r="83" spans="1:4" x14ac:dyDescent="0.3">
      <c r="A83" s="52" t="str">
        <f ca="1">Exceedance!U83</f>
        <v/>
      </c>
      <c r="B83" s="1"/>
      <c r="C83" s="1"/>
      <c r="D83" s="1"/>
    </row>
    <row r="84" spans="1:4" x14ac:dyDescent="0.3">
      <c r="A84" s="52" t="str">
        <f ca="1">Exceedance!U84</f>
        <v/>
      </c>
      <c r="B84" s="1"/>
      <c r="C84" s="1"/>
      <c r="D84" s="1"/>
    </row>
    <row r="85" spans="1:4" x14ac:dyDescent="0.3">
      <c r="A85" s="52" t="str">
        <f ca="1">Exceedance!U85</f>
        <v/>
      </c>
      <c r="B85" s="1"/>
      <c r="C85" s="1"/>
      <c r="D85" s="1"/>
    </row>
    <row r="86" spans="1:4" x14ac:dyDescent="0.3">
      <c r="A86" s="52" t="str">
        <f ca="1">Exceedance!U86</f>
        <v/>
      </c>
      <c r="B86" s="1"/>
      <c r="C86" s="1"/>
      <c r="D86" s="1"/>
    </row>
    <row r="87" spans="1:4" x14ac:dyDescent="0.3">
      <c r="A87" s="52" t="str">
        <f ca="1">Exceedance!U87</f>
        <v/>
      </c>
      <c r="B87" s="1"/>
      <c r="C87" s="1"/>
      <c r="D87" s="1"/>
    </row>
    <row r="88" spans="1:4" x14ac:dyDescent="0.3">
      <c r="A88" s="52" t="str">
        <f ca="1">Exceedance!U88</f>
        <v/>
      </c>
      <c r="B88" s="1"/>
      <c r="C88" s="1"/>
      <c r="D88" s="1"/>
    </row>
    <row r="89" spans="1:4" x14ac:dyDescent="0.3">
      <c r="A89" s="52" t="str">
        <f ca="1">Exceedance!U89</f>
        <v/>
      </c>
      <c r="B89" s="1"/>
      <c r="C89" s="1"/>
      <c r="D89" s="1"/>
    </row>
    <row r="90" spans="1:4" x14ac:dyDescent="0.3">
      <c r="A90" s="52" t="str">
        <f ca="1">Exceedance!U90</f>
        <v/>
      </c>
      <c r="B90" s="1"/>
      <c r="C90" s="1"/>
      <c r="D90" s="1"/>
    </row>
    <row r="91" spans="1:4" x14ac:dyDescent="0.3">
      <c r="A91" s="52" t="str">
        <f ca="1">Exceedance!U91</f>
        <v/>
      </c>
      <c r="B91" s="1"/>
      <c r="C91" s="1"/>
      <c r="D91" s="1"/>
    </row>
    <row r="92" spans="1:4" x14ac:dyDescent="0.3">
      <c r="A92" s="52" t="str">
        <f ca="1">Exceedance!U92</f>
        <v/>
      </c>
      <c r="B92" s="1"/>
      <c r="C92" s="1"/>
      <c r="D92" s="1"/>
    </row>
    <row r="93" spans="1:4" x14ac:dyDescent="0.3">
      <c r="A93" s="52" t="str">
        <f ca="1">Exceedance!U93</f>
        <v/>
      </c>
      <c r="B93" s="1"/>
      <c r="C93" s="1"/>
      <c r="D93" s="1"/>
    </row>
    <row r="94" spans="1:4" x14ac:dyDescent="0.3">
      <c r="A94" s="52" t="str">
        <f ca="1">Exceedance!U94</f>
        <v/>
      </c>
      <c r="B94" s="1"/>
      <c r="C94" s="1"/>
      <c r="D94" s="1"/>
    </row>
    <row r="95" spans="1:4" x14ac:dyDescent="0.3">
      <c r="A95" s="52" t="str">
        <f ca="1">Exceedance!U95</f>
        <v/>
      </c>
      <c r="B95" s="1"/>
      <c r="C95" s="1"/>
      <c r="D95" s="1"/>
    </row>
    <row r="96" spans="1:4" x14ac:dyDescent="0.3">
      <c r="A96" s="52" t="str">
        <f ca="1">Exceedance!U96</f>
        <v/>
      </c>
      <c r="B96" s="1"/>
      <c r="C96" s="1"/>
      <c r="D96" s="1"/>
    </row>
    <row r="97" spans="1:4" x14ac:dyDescent="0.3">
      <c r="A97" s="52" t="str">
        <f ca="1">Exceedance!U97</f>
        <v/>
      </c>
      <c r="B97" s="1"/>
      <c r="C97" s="1"/>
      <c r="D97" s="1"/>
    </row>
    <row r="98" spans="1:4" x14ac:dyDescent="0.3">
      <c r="A98" s="52" t="str">
        <f ca="1">Exceedance!U98</f>
        <v/>
      </c>
      <c r="B98" s="1"/>
      <c r="C98" s="1"/>
      <c r="D98" s="1"/>
    </row>
    <row r="99" spans="1:4" x14ac:dyDescent="0.3">
      <c r="A99" s="52" t="str">
        <f ca="1">Exceedance!U99</f>
        <v/>
      </c>
      <c r="B99" s="1"/>
      <c r="C99" s="1"/>
      <c r="D99" s="1"/>
    </row>
    <row r="100" spans="1:4" x14ac:dyDescent="0.3">
      <c r="A100" s="52"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E1:AE1"/>
  </mergeCells>
  <pageMargins left="0.7" right="0.7" top="0.75" bottom="0.75" header="0.3" footer="0.3"/>
  <pageSetup orientation="portrait" horizontalDpi="4294967295" verticalDpi="4294967295" r:id="rId1"/>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66E958-BD29-44CF-808E-3DCC6D22437F}">
  <sheetPr codeName="Sheet145">
    <tabColor theme="3" tint="0.79998168889431442"/>
  </sheetPr>
  <dimension ref="A1:AH175"/>
  <sheetViews>
    <sheetView workbookViewId="0">
      <selection activeCell="B4" sqref="B4:AQ175"/>
    </sheetView>
  </sheetViews>
  <sheetFormatPr defaultColWidth="9.44140625" defaultRowHeight="14.4" x14ac:dyDescent="0.3"/>
  <cols>
    <col min="1" max="1" width="14.44140625" style="78" bestFit="1" customWidth="1"/>
    <col min="2" max="3" width="9.44140625" style="185"/>
    <col min="4" max="4" width="9.44140625" style="185" customWidth="1"/>
  </cols>
  <sheetData>
    <row r="1" spans="1:34" s="78" customFormat="1" x14ac:dyDescent="0.3">
      <c r="A1" s="50"/>
      <c r="B1" s="78" t="s">
        <v>854</v>
      </c>
      <c r="E1" s="854" t="s">
        <v>854</v>
      </c>
      <c r="F1" s="854"/>
      <c r="G1" s="854"/>
      <c r="H1" s="854"/>
      <c r="I1" s="854"/>
      <c r="J1" s="854"/>
      <c r="K1" s="854"/>
      <c r="L1" s="854"/>
      <c r="M1" s="854"/>
      <c r="N1" s="854"/>
      <c r="O1" s="854"/>
      <c r="P1" s="854"/>
      <c r="Q1" s="854"/>
      <c r="R1" s="854"/>
      <c r="S1" s="854"/>
      <c r="T1" s="854"/>
      <c r="U1" s="854"/>
      <c r="V1" s="854"/>
      <c r="W1" s="854"/>
      <c r="X1" s="854"/>
      <c r="Y1" s="854"/>
      <c r="Z1" s="854"/>
      <c r="AA1" s="854"/>
      <c r="AB1" s="854"/>
      <c r="AC1" s="854"/>
      <c r="AD1" s="854"/>
      <c r="AE1" s="854"/>
    </row>
    <row r="2" spans="1:34" s="78" customFormat="1" x14ac:dyDescent="0.3">
      <c r="A2" s="50"/>
      <c r="B2" s="78" t="s">
        <v>288</v>
      </c>
      <c r="C2" s="78" t="s">
        <v>287</v>
      </c>
      <c r="D2" s="78" t="s">
        <v>289</v>
      </c>
      <c r="E2" s="78">
        <v>1991</v>
      </c>
      <c r="F2" s="78">
        <v>1992</v>
      </c>
      <c r="G2" s="78">
        <v>1993</v>
      </c>
      <c r="H2" s="78">
        <v>1994</v>
      </c>
      <c r="I2" s="78">
        <v>1995</v>
      </c>
      <c r="J2" s="78">
        <v>1996</v>
      </c>
      <c r="K2" s="78">
        <v>1997</v>
      </c>
      <c r="L2" s="78">
        <v>1998</v>
      </c>
      <c r="M2" s="78">
        <v>1999</v>
      </c>
      <c r="N2" s="78">
        <v>2000</v>
      </c>
      <c r="O2" s="78">
        <v>2001</v>
      </c>
      <c r="P2" s="78">
        <v>2002</v>
      </c>
      <c r="Q2" s="78">
        <v>2003</v>
      </c>
      <c r="R2" s="78">
        <v>2004</v>
      </c>
      <c r="S2" s="78">
        <v>2005</v>
      </c>
      <c r="T2" s="78">
        <v>2006</v>
      </c>
      <c r="U2" s="78">
        <v>2007</v>
      </c>
      <c r="V2" s="78">
        <v>2008</v>
      </c>
      <c r="W2" s="78">
        <v>2009</v>
      </c>
      <c r="X2" s="78">
        <v>2010</v>
      </c>
      <c r="Y2" s="78">
        <v>2011</v>
      </c>
      <c r="Z2" s="78">
        <v>2012</v>
      </c>
      <c r="AA2" s="78">
        <v>2013</v>
      </c>
      <c r="AB2" s="78">
        <v>2014</v>
      </c>
      <c r="AC2" s="78">
        <v>2015</v>
      </c>
      <c r="AD2" s="78">
        <v>2016</v>
      </c>
      <c r="AE2" s="78">
        <v>2017</v>
      </c>
      <c r="AF2" s="78">
        <v>2018</v>
      </c>
      <c r="AG2" s="78">
        <v>2019</v>
      </c>
      <c r="AH2" s="78">
        <v>2020</v>
      </c>
    </row>
    <row r="3" spans="1:34" s="53" customFormat="1" x14ac:dyDescent="0.3">
      <c r="A3" s="51"/>
      <c r="B3" s="53" t="s">
        <v>323</v>
      </c>
      <c r="C3" s="53" t="s">
        <v>324</v>
      </c>
      <c r="D3" s="53" t="s">
        <v>325</v>
      </c>
      <c r="E3" s="53" t="s">
        <v>326</v>
      </c>
      <c r="F3" s="53" t="s">
        <v>327</v>
      </c>
      <c r="G3" s="53" t="s">
        <v>328</v>
      </c>
      <c r="H3" s="53" t="s">
        <v>329</v>
      </c>
      <c r="I3" s="53" t="s">
        <v>330</v>
      </c>
      <c r="J3" s="53" t="s">
        <v>331</v>
      </c>
      <c r="K3" s="53" t="s">
        <v>332</v>
      </c>
      <c r="L3" s="53" t="s">
        <v>333</v>
      </c>
      <c r="M3" s="53" t="s">
        <v>334</v>
      </c>
      <c r="N3" s="53" t="s">
        <v>335</v>
      </c>
      <c r="O3" s="53" t="s">
        <v>336</v>
      </c>
      <c r="P3" s="53" t="s">
        <v>337</v>
      </c>
      <c r="Q3" s="53" t="s">
        <v>338</v>
      </c>
      <c r="R3" s="53" t="s">
        <v>339</v>
      </c>
      <c r="S3" s="53" t="s">
        <v>340</v>
      </c>
      <c r="T3" s="53" t="s">
        <v>341</v>
      </c>
      <c r="U3" s="53" t="s">
        <v>342</v>
      </c>
      <c r="V3" s="53" t="s">
        <v>343</v>
      </c>
      <c r="W3" s="53" t="s">
        <v>344</v>
      </c>
      <c r="X3" s="53" t="s">
        <v>345</v>
      </c>
      <c r="Y3" s="53" t="s">
        <v>346</v>
      </c>
      <c r="Z3" s="53" t="s">
        <v>347</v>
      </c>
      <c r="AA3" s="53" t="s">
        <v>348</v>
      </c>
      <c r="AB3" s="53" t="s">
        <v>349</v>
      </c>
      <c r="AC3" s="53" t="s">
        <v>350</v>
      </c>
      <c r="AD3" s="53" t="s">
        <v>351</v>
      </c>
      <c r="AE3" s="53" t="s">
        <v>352</v>
      </c>
      <c r="AF3" s="53" t="s">
        <v>353</v>
      </c>
      <c r="AG3" s="53" t="s">
        <v>354</v>
      </c>
      <c r="AH3" s="53" t="s">
        <v>355</v>
      </c>
    </row>
    <row r="4" spans="1:34" x14ac:dyDescent="0.3">
      <c r="A4" s="681">
        <f ca="1">DATE(LOOKUP(Comparison!$D$3,TimestepID,StartYear),1,1)</f>
        <v>46023</v>
      </c>
      <c r="B4" s="1">
        <v>613.26900000000001</v>
      </c>
      <c r="C4" s="1">
        <v>613.26900000000001</v>
      </c>
      <c r="D4" s="1">
        <v>613.26900000000001</v>
      </c>
      <c r="E4">
        <v>613.26900000000001</v>
      </c>
      <c r="F4">
        <v>613.26900000000001</v>
      </c>
      <c r="G4">
        <v>613.26900000000001</v>
      </c>
      <c r="H4">
        <v>613.26900000000001</v>
      </c>
      <c r="I4">
        <v>613.26900000000001</v>
      </c>
      <c r="J4">
        <v>613.26900000000001</v>
      </c>
      <c r="K4">
        <v>613.26900000000001</v>
      </c>
      <c r="L4">
        <v>613.26900000000001</v>
      </c>
      <c r="M4">
        <v>613.26900000000001</v>
      </c>
      <c r="N4">
        <v>613.26900000000001</v>
      </c>
      <c r="O4">
        <v>613.26900000000001</v>
      </c>
      <c r="P4">
        <v>613.26900000000001</v>
      </c>
      <c r="Q4">
        <v>613.26900000000001</v>
      </c>
      <c r="R4">
        <v>613.26900000000001</v>
      </c>
      <c r="S4">
        <v>613.26900000000001</v>
      </c>
      <c r="T4">
        <v>613.26900000000001</v>
      </c>
      <c r="U4">
        <v>613.26900000000001</v>
      </c>
      <c r="V4">
        <v>613.26900000000001</v>
      </c>
      <c r="W4">
        <v>613.26900000000001</v>
      </c>
      <c r="X4">
        <v>613.26900000000001</v>
      </c>
      <c r="Y4">
        <v>613.26900000000001</v>
      </c>
      <c r="Z4">
        <v>613.26900000000001</v>
      </c>
      <c r="AA4">
        <v>613.26900000000001</v>
      </c>
      <c r="AB4">
        <v>613.26900000000001</v>
      </c>
      <c r="AC4">
        <v>613.26900000000001</v>
      </c>
      <c r="AD4">
        <v>613.26900000000001</v>
      </c>
      <c r="AE4">
        <v>613.26900000000001</v>
      </c>
      <c r="AF4">
        <v>613.26900000000001</v>
      </c>
      <c r="AG4">
        <v>613.26900000000001</v>
      </c>
      <c r="AH4">
        <v>613.26900000000001</v>
      </c>
    </row>
    <row r="5" spans="1:34" x14ac:dyDescent="0.3">
      <c r="A5" s="681">
        <f ca="1">IF(EDATE($A$4,12)&lt;=EDATE(DATE(LOOKUP(Comparison!$D$3,TimestepID,StartYear),1,1),(LOOKUP(Comparison!$B$6,TimestepID,Duration)-1)),EDATE(A4,12),"")</f>
        <v>46388</v>
      </c>
      <c r="B5" s="1">
        <v>586.53544444446914</v>
      </c>
      <c r="C5" s="1">
        <v>586.53544444446914</v>
      </c>
      <c r="D5" s="1">
        <v>586.53544444446914</v>
      </c>
      <c r="E5">
        <v>600</v>
      </c>
      <c r="F5">
        <v>586.53544444446914</v>
      </c>
      <c r="G5">
        <v>600</v>
      </c>
      <c r="H5">
        <v>586.53544444446914</v>
      </c>
      <c r="I5">
        <v>586.53544444446914</v>
      </c>
      <c r="J5">
        <v>586.53544444446914</v>
      </c>
      <c r="K5">
        <v>586.53544444446914</v>
      </c>
      <c r="L5">
        <v>586.53544444446914</v>
      </c>
      <c r="M5">
        <v>586.53544444446914</v>
      </c>
      <c r="N5">
        <v>586.53544444446914</v>
      </c>
      <c r="O5">
        <v>586.53544444446914</v>
      </c>
      <c r="P5">
        <v>586.53544444446914</v>
      </c>
      <c r="Q5">
        <v>586.53544444446914</v>
      </c>
      <c r="R5">
        <v>586.53544444446914</v>
      </c>
      <c r="S5">
        <v>586.53544444446914</v>
      </c>
      <c r="T5">
        <v>586.53544444446914</v>
      </c>
      <c r="U5">
        <v>600</v>
      </c>
      <c r="V5">
        <v>586.53544444446914</v>
      </c>
      <c r="W5">
        <v>586.53544444446914</v>
      </c>
      <c r="X5">
        <v>586.53544444446914</v>
      </c>
      <c r="Y5">
        <v>586.53544444446914</v>
      </c>
      <c r="Z5">
        <v>586.53544444446914</v>
      </c>
      <c r="AA5">
        <v>600</v>
      </c>
      <c r="AB5">
        <v>600</v>
      </c>
      <c r="AC5">
        <v>586.53544444446914</v>
      </c>
      <c r="AD5">
        <v>586.53544444446914</v>
      </c>
      <c r="AE5">
        <v>586.53544444446914</v>
      </c>
      <c r="AF5">
        <v>586.53544444446914</v>
      </c>
      <c r="AG5">
        <v>586.53544444446914</v>
      </c>
      <c r="AH5">
        <v>586.76900000035528</v>
      </c>
    </row>
    <row r="6" spans="1:34" x14ac:dyDescent="0.3">
      <c r="A6" s="681">
        <f ca="1">IF(EDATE($A$4,24)&lt;=EDATE(DATE(LOOKUP(Comparison!$D$3,TimestepID,StartYear),12,31),(LOOKUP(Comparison!$B$6,TimestepID,Duration)-1)),EDATE(A5,12),"")</f>
        <v>46753</v>
      </c>
      <c r="B6" s="1">
        <v>558.85024444449095</v>
      </c>
      <c r="C6" s="1">
        <v>600</v>
      </c>
      <c r="D6" s="1">
        <v>558.85024444449095</v>
      </c>
      <c r="E6">
        <v>600</v>
      </c>
      <c r="F6">
        <v>600</v>
      </c>
      <c r="G6">
        <v>600</v>
      </c>
      <c r="H6">
        <v>583.85024444449107</v>
      </c>
      <c r="I6">
        <v>558.85024444449095</v>
      </c>
      <c r="J6">
        <v>583.85024444449107</v>
      </c>
      <c r="K6">
        <v>558.85024444449095</v>
      </c>
      <c r="L6">
        <v>558.85024444449095</v>
      </c>
      <c r="M6">
        <v>600</v>
      </c>
      <c r="N6">
        <v>600</v>
      </c>
      <c r="O6">
        <v>600</v>
      </c>
      <c r="P6">
        <v>600</v>
      </c>
      <c r="Q6">
        <v>600</v>
      </c>
      <c r="R6">
        <v>583.85024444449107</v>
      </c>
      <c r="S6">
        <v>600</v>
      </c>
      <c r="T6">
        <v>600</v>
      </c>
      <c r="U6">
        <v>560.26900000053672</v>
      </c>
      <c r="V6">
        <v>600</v>
      </c>
      <c r="W6">
        <v>600</v>
      </c>
      <c r="X6">
        <v>583.85024444449107</v>
      </c>
      <c r="Y6">
        <v>600</v>
      </c>
      <c r="Z6">
        <v>600</v>
      </c>
      <c r="AA6">
        <v>618.3845000001777</v>
      </c>
      <c r="AB6">
        <v>600</v>
      </c>
      <c r="AC6">
        <v>558.85024444449095</v>
      </c>
      <c r="AD6">
        <v>558.85024444449095</v>
      </c>
      <c r="AE6">
        <v>600</v>
      </c>
      <c r="AF6">
        <v>558.85024444449095</v>
      </c>
      <c r="AG6">
        <v>600</v>
      </c>
      <c r="AH6">
        <v>600</v>
      </c>
    </row>
    <row r="7" spans="1:34" x14ac:dyDescent="0.3">
      <c r="A7" s="681">
        <f ca="1">IF(EDATE($A$4,36)&lt;=EDATE(DATE(LOOKUP(Comparison!$D$3,TimestepID,StartYear),1,1),(LOOKUP(Comparison!$B$6,TimestepID,Duration)-1)),EDATE(A6,12),"")</f>
        <v>47119</v>
      </c>
      <c r="B7" s="1">
        <v>482.99436444467045</v>
      </c>
      <c r="C7" s="1">
        <v>600</v>
      </c>
      <c r="D7" s="1">
        <v>483.19436444467226</v>
      </c>
      <c r="E7">
        <v>600</v>
      </c>
      <c r="F7">
        <v>499.39549523816675</v>
      </c>
      <c r="G7">
        <v>513.23814285717435</v>
      </c>
      <c r="H7">
        <v>499.39549523816675</v>
      </c>
      <c r="I7">
        <v>474.3954952381668</v>
      </c>
      <c r="J7">
        <v>499.39549523816675</v>
      </c>
      <c r="K7">
        <v>474.3954952381668</v>
      </c>
      <c r="L7">
        <v>558.85024444449095</v>
      </c>
      <c r="M7">
        <v>600</v>
      </c>
      <c r="N7">
        <v>600</v>
      </c>
      <c r="O7">
        <v>600</v>
      </c>
      <c r="P7">
        <v>600</v>
      </c>
      <c r="Q7">
        <v>513.23814285717435</v>
      </c>
      <c r="R7">
        <v>509.15024444467264</v>
      </c>
      <c r="S7">
        <v>600</v>
      </c>
      <c r="T7">
        <v>525.30000000018151</v>
      </c>
      <c r="U7">
        <v>558.85024444449095</v>
      </c>
      <c r="V7">
        <v>514.99999999999989</v>
      </c>
      <c r="W7">
        <v>513.23814285717435</v>
      </c>
      <c r="X7">
        <v>509.15024444467264</v>
      </c>
      <c r="Y7">
        <v>600</v>
      </c>
      <c r="Z7">
        <v>600</v>
      </c>
      <c r="AA7">
        <v>533.38450000017781</v>
      </c>
      <c r="AB7">
        <v>600</v>
      </c>
      <c r="AC7">
        <v>474.3954952381668</v>
      </c>
      <c r="AD7">
        <v>474.3954952381668</v>
      </c>
      <c r="AE7">
        <v>600</v>
      </c>
      <c r="AF7">
        <v>558.85024444449095</v>
      </c>
      <c r="AG7">
        <v>600</v>
      </c>
      <c r="AH7">
        <v>600</v>
      </c>
    </row>
    <row r="8" spans="1:34" x14ac:dyDescent="0.3">
      <c r="A8" s="681">
        <f ca="1">IF(EDATE($A$4,48)&lt;=EDATE(DATE(LOOKUP(Comparison!$D$3,TimestepID,StartYear),1,1),(LOOKUP(Comparison!$B$6,TimestepID,Duration)-1)),EDATE(A7,12),"")</f>
        <v>47484</v>
      </c>
      <c r="B8" s="1">
        <v>474.3954952381668</v>
      </c>
      <c r="C8" s="1">
        <v>600</v>
      </c>
      <c r="D8" s="1">
        <v>408.49436444485343</v>
      </c>
      <c r="E8">
        <v>453.23814285717441</v>
      </c>
      <c r="F8">
        <v>414.94074603184254</v>
      </c>
      <c r="G8">
        <v>428.23814285717447</v>
      </c>
      <c r="H8">
        <v>439.94074603184254</v>
      </c>
      <c r="I8">
        <v>404.94074603184259</v>
      </c>
      <c r="J8">
        <v>439.94074603184254</v>
      </c>
      <c r="K8">
        <v>474.3954952381668</v>
      </c>
      <c r="L8">
        <v>558.85024444449095</v>
      </c>
      <c r="M8">
        <v>600</v>
      </c>
      <c r="N8">
        <v>600</v>
      </c>
      <c r="O8">
        <v>600</v>
      </c>
      <c r="P8">
        <v>514.99999999999989</v>
      </c>
      <c r="Q8">
        <v>438.53814285735552</v>
      </c>
      <c r="R8">
        <v>499.3954952381668</v>
      </c>
      <c r="S8">
        <v>525.30000000018151</v>
      </c>
      <c r="T8">
        <v>429.99999999999994</v>
      </c>
      <c r="U8">
        <v>558.85024444449095</v>
      </c>
      <c r="V8">
        <v>427.94450000003678</v>
      </c>
      <c r="W8">
        <v>438.53814285735552</v>
      </c>
      <c r="X8">
        <v>499.3954952381668</v>
      </c>
      <c r="Y8">
        <v>600</v>
      </c>
      <c r="Z8">
        <v>600</v>
      </c>
      <c r="AA8">
        <v>448.38450000017758</v>
      </c>
      <c r="AB8">
        <v>514.99999999999989</v>
      </c>
      <c r="AC8">
        <v>404.94074603184259</v>
      </c>
      <c r="AD8">
        <v>404.94074603184259</v>
      </c>
      <c r="AE8">
        <v>600</v>
      </c>
      <c r="AF8">
        <v>558.85024444449095</v>
      </c>
      <c r="AG8">
        <v>600</v>
      </c>
      <c r="AH8">
        <v>600</v>
      </c>
    </row>
    <row r="9" spans="1:34" x14ac:dyDescent="0.3">
      <c r="A9" s="681">
        <f ca="1">IF(EDATE($A$4,48)&lt;=EDATE(DATE(LOOKUP(Comparison!$D$3,TimestepID,StartYear),1,1),(LOOKUP(Comparison!$B$6,TimestepID,Duration)-1)),EDATE(A8,12),"")</f>
        <v>47849</v>
      </c>
      <c r="B9" s="1" t="s">
        <v>864</v>
      </c>
      <c r="C9" s="1" t="s">
        <v>864</v>
      </c>
      <c r="D9" s="1" t="s">
        <v>864</v>
      </c>
      <c r="E9" t="s">
        <v>864</v>
      </c>
      <c r="F9" t="s">
        <v>864</v>
      </c>
      <c r="G9" t="s">
        <v>864</v>
      </c>
      <c r="H9" t="s">
        <v>864</v>
      </c>
      <c r="I9" t="s">
        <v>864</v>
      </c>
      <c r="J9" t="s">
        <v>864</v>
      </c>
      <c r="K9" t="s">
        <v>864</v>
      </c>
      <c r="L9" t="s">
        <v>864</v>
      </c>
      <c r="M9" t="s">
        <v>864</v>
      </c>
      <c r="N9" t="s">
        <v>864</v>
      </c>
      <c r="O9" t="s">
        <v>864</v>
      </c>
      <c r="P9" t="s">
        <v>864</v>
      </c>
      <c r="Q9" t="s">
        <v>864</v>
      </c>
      <c r="R9" t="s">
        <v>864</v>
      </c>
      <c r="S9" t="s">
        <v>864</v>
      </c>
      <c r="T9" t="s">
        <v>864</v>
      </c>
      <c r="U9" t="s">
        <v>864</v>
      </c>
      <c r="V9" t="s">
        <v>864</v>
      </c>
      <c r="W9" t="s">
        <v>864</v>
      </c>
      <c r="X9" t="s">
        <v>864</v>
      </c>
      <c r="Y9" t="s">
        <v>864</v>
      </c>
      <c r="Z9" t="s">
        <v>864</v>
      </c>
      <c r="AA9" t="s">
        <v>864</v>
      </c>
      <c r="AB9" t="s">
        <v>864</v>
      </c>
      <c r="AC9" t="s">
        <v>864</v>
      </c>
      <c r="AD9" t="s">
        <v>864</v>
      </c>
      <c r="AE9" t="s">
        <v>864</v>
      </c>
      <c r="AF9" t="s">
        <v>864</v>
      </c>
      <c r="AG9" t="s">
        <v>864</v>
      </c>
      <c r="AH9" t="s">
        <v>864</v>
      </c>
    </row>
    <row r="10" spans="1:34" x14ac:dyDescent="0.3">
      <c r="A10" s="681">
        <f ca="1">IF(EDATE($A$4,48)&lt;=EDATE(DATE(LOOKUP(Comparison!$D$3,TimestepID,StartYear),1,1),(LOOKUP(Comparison!$B$6,TimestepID,Duration)-1)),EDATE(A9,12),"")</f>
        <v>48214</v>
      </c>
      <c r="B10" s="1"/>
      <c r="C10" s="1"/>
      <c r="D10" s="1"/>
    </row>
    <row r="11" spans="1:34" x14ac:dyDescent="0.3">
      <c r="A11" s="681">
        <f ca="1">IF(EDATE($A$4,48)&lt;=EDATE(DATE(LOOKUP(Comparison!$D$3,TimestepID,StartYear),1,1),(LOOKUP(Comparison!$B$6,TimestepID,Duration)-1)),EDATE(A10,12),"")</f>
        <v>48580</v>
      </c>
      <c r="B11" s="1"/>
      <c r="C11" s="1"/>
      <c r="D11" s="1"/>
    </row>
    <row r="12" spans="1:34" x14ac:dyDescent="0.3">
      <c r="A12" s="681">
        <f ca="1">IF(EDATE($A$4,48)&lt;=EDATE(DATE(LOOKUP(Comparison!$D$3,TimestepID,StartYear),1,1),(LOOKUP(Comparison!$B$6,TimestepID,Duration)-1)),EDATE(A11,12),"")</f>
        <v>48945</v>
      </c>
      <c r="B12" s="1"/>
      <c r="C12" s="1"/>
      <c r="D12" s="1"/>
    </row>
    <row r="13" spans="1:34" x14ac:dyDescent="0.3">
      <c r="A13" s="52"/>
      <c r="B13" s="1"/>
      <c r="C13" s="1"/>
      <c r="D13" s="1"/>
    </row>
    <row r="14" spans="1:34" x14ac:dyDescent="0.3">
      <c r="A14" s="52"/>
      <c r="B14" s="1"/>
      <c r="C14" s="1"/>
      <c r="D14" s="1"/>
    </row>
    <row r="15" spans="1:34" x14ac:dyDescent="0.3">
      <c r="A15" s="52"/>
      <c r="B15" s="1"/>
      <c r="C15" s="1"/>
      <c r="D15" s="1"/>
    </row>
    <row r="16" spans="1:34" x14ac:dyDescent="0.3">
      <c r="A16" s="52"/>
      <c r="B16" s="1"/>
      <c r="C16" s="1"/>
      <c r="D16" s="1"/>
    </row>
    <row r="17" spans="1:4" x14ac:dyDescent="0.3">
      <c r="A17" s="52"/>
      <c r="B17" s="1"/>
      <c r="C17" s="1"/>
      <c r="D17" s="1"/>
    </row>
    <row r="18" spans="1:4" x14ac:dyDescent="0.3">
      <c r="A18" s="52"/>
      <c r="B18" s="1"/>
      <c r="C18" s="1"/>
      <c r="D18" s="1"/>
    </row>
    <row r="19" spans="1:4" x14ac:dyDescent="0.3">
      <c r="A19" s="52"/>
      <c r="B19" s="1"/>
      <c r="C19" s="1"/>
      <c r="D19" s="1"/>
    </row>
    <row r="20" spans="1:4" x14ac:dyDescent="0.3">
      <c r="A20" s="52"/>
      <c r="B20" s="1"/>
      <c r="C20" s="1"/>
      <c r="D20" s="1"/>
    </row>
    <row r="21" spans="1:4" x14ac:dyDescent="0.3">
      <c r="A21" s="52"/>
      <c r="B21" s="1"/>
      <c r="C21" s="1"/>
      <c r="D21" s="1"/>
    </row>
    <row r="22" spans="1:4" x14ac:dyDescent="0.3">
      <c r="A22" s="52"/>
      <c r="B22" s="1"/>
      <c r="C22" s="1"/>
      <c r="D22" s="1"/>
    </row>
    <row r="23" spans="1:4" x14ac:dyDescent="0.3">
      <c r="A23" s="52"/>
      <c r="B23" s="1"/>
      <c r="C23" s="1"/>
      <c r="D23" s="1"/>
    </row>
    <row r="24" spans="1:4" x14ac:dyDescent="0.3">
      <c r="A24" s="52"/>
      <c r="B24" s="1"/>
      <c r="C24" s="1"/>
      <c r="D24" s="1"/>
    </row>
    <row r="25" spans="1:4" x14ac:dyDescent="0.3">
      <c r="A25" s="52"/>
      <c r="B25" s="1"/>
      <c r="C25" s="1"/>
      <c r="D25" s="1"/>
    </row>
    <row r="26" spans="1:4" x14ac:dyDescent="0.3">
      <c r="A26" s="52"/>
      <c r="B26" s="1"/>
      <c r="C26" s="1"/>
      <c r="D26" s="1"/>
    </row>
    <row r="27" spans="1:4" x14ac:dyDescent="0.3">
      <c r="A27" s="52"/>
      <c r="B27" s="1"/>
      <c r="C27" s="1"/>
      <c r="D27" s="1"/>
    </row>
    <row r="28" spans="1:4" x14ac:dyDescent="0.3">
      <c r="A28" s="52"/>
      <c r="B28" s="1"/>
      <c r="C28" s="1"/>
      <c r="D28" s="1"/>
    </row>
    <row r="29" spans="1:4" x14ac:dyDescent="0.3">
      <c r="A29" s="52"/>
      <c r="B29" s="1"/>
      <c r="C29" s="1"/>
      <c r="D29" s="1"/>
    </row>
    <row r="30" spans="1:4" x14ac:dyDescent="0.3">
      <c r="A30" s="52"/>
      <c r="B30" s="1"/>
      <c r="C30" s="1"/>
      <c r="D30" s="1"/>
    </row>
    <row r="31" spans="1:4" x14ac:dyDescent="0.3">
      <c r="A31" s="52"/>
      <c r="B31" s="1"/>
      <c r="C31" s="1"/>
      <c r="D31" s="1"/>
    </row>
    <row r="32" spans="1:4" x14ac:dyDescent="0.3">
      <c r="A32" s="52"/>
      <c r="B32" s="1"/>
      <c r="C32" s="1"/>
      <c r="D32" s="1"/>
    </row>
    <row r="33" spans="1:4" x14ac:dyDescent="0.3">
      <c r="A33" s="52"/>
      <c r="B33" s="1"/>
      <c r="C33" s="1"/>
      <c r="D33" s="1"/>
    </row>
    <row r="34" spans="1:4" x14ac:dyDescent="0.3">
      <c r="A34" s="52"/>
      <c r="B34" s="1"/>
      <c r="C34" s="1"/>
      <c r="D34" s="1"/>
    </row>
    <row r="35" spans="1:4" x14ac:dyDescent="0.3">
      <c r="A35" s="52"/>
      <c r="B35" s="1"/>
      <c r="C35" s="1"/>
      <c r="D35" s="1"/>
    </row>
    <row r="36" spans="1:4" x14ac:dyDescent="0.3">
      <c r="A36" s="52"/>
      <c r="B36" s="1"/>
      <c r="C36" s="1"/>
      <c r="D36" s="1"/>
    </row>
    <row r="37" spans="1:4" x14ac:dyDescent="0.3">
      <c r="A37" s="52"/>
      <c r="B37" s="1"/>
      <c r="C37" s="1"/>
      <c r="D37" s="1"/>
    </row>
    <row r="38" spans="1:4" x14ac:dyDescent="0.3">
      <c r="A38" s="52"/>
      <c r="B38" s="1"/>
      <c r="C38" s="1"/>
      <c r="D38" s="1"/>
    </row>
    <row r="39" spans="1:4" x14ac:dyDescent="0.3">
      <c r="A39" s="52"/>
      <c r="B39" s="1"/>
      <c r="C39" s="1"/>
      <c r="D39" s="1"/>
    </row>
    <row r="40" spans="1:4" x14ac:dyDescent="0.3">
      <c r="A40" s="52"/>
      <c r="B40" s="1"/>
      <c r="C40" s="1"/>
      <c r="D40" s="1"/>
    </row>
    <row r="41" spans="1:4" x14ac:dyDescent="0.3">
      <c r="A41" s="52"/>
      <c r="B41" s="1"/>
      <c r="C41" s="1"/>
      <c r="D41" s="1"/>
    </row>
    <row r="42" spans="1:4" x14ac:dyDescent="0.3">
      <c r="A42" s="52"/>
      <c r="B42" s="1"/>
      <c r="C42" s="1"/>
      <c r="D42" s="1"/>
    </row>
    <row r="43" spans="1:4" x14ac:dyDescent="0.3">
      <c r="A43" s="52"/>
      <c r="B43" s="1"/>
      <c r="C43" s="1"/>
      <c r="D43" s="1"/>
    </row>
    <row r="44" spans="1:4" x14ac:dyDescent="0.3">
      <c r="A44" s="52"/>
      <c r="B44" s="1"/>
      <c r="C44" s="1"/>
      <c r="D44" s="1"/>
    </row>
    <row r="45" spans="1:4" x14ac:dyDescent="0.3">
      <c r="A45" s="52"/>
      <c r="B45" s="1"/>
      <c r="C45" s="1"/>
      <c r="D45" s="1"/>
    </row>
    <row r="46" spans="1:4" x14ac:dyDescent="0.3">
      <c r="A46" s="52"/>
      <c r="B46" s="1"/>
      <c r="C46" s="1"/>
      <c r="D46" s="1"/>
    </row>
    <row r="47" spans="1:4" x14ac:dyDescent="0.3">
      <c r="A47" s="52"/>
      <c r="B47" s="1"/>
      <c r="C47" s="1"/>
      <c r="D47" s="1"/>
    </row>
    <row r="48" spans="1:4" x14ac:dyDescent="0.3">
      <c r="A48" s="52"/>
      <c r="B48" s="1"/>
      <c r="C48" s="1"/>
      <c r="D48" s="1"/>
    </row>
    <row r="49" spans="1:4" x14ac:dyDescent="0.3">
      <c r="A49" s="52"/>
      <c r="B49" s="1"/>
      <c r="C49" s="1"/>
      <c r="D49" s="1"/>
    </row>
    <row r="50" spans="1:4" x14ac:dyDescent="0.3">
      <c r="A50" s="52"/>
      <c r="B50" s="1"/>
      <c r="C50" s="1"/>
      <c r="D50" s="1"/>
    </row>
    <row r="51" spans="1:4" x14ac:dyDescent="0.3">
      <c r="A51" s="52"/>
      <c r="B51" s="1"/>
      <c r="C51" s="1"/>
      <c r="D51" s="1"/>
    </row>
    <row r="52" spans="1:4" x14ac:dyDescent="0.3">
      <c r="A52" s="52"/>
      <c r="B52" s="1"/>
      <c r="C52" s="1"/>
      <c r="D52" s="1"/>
    </row>
    <row r="53" spans="1:4" x14ac:dyDescent="0.3">
      <c r="A53" s="52"/>
      <c r="B53" s="1"/>
      <c r="C53" s="1"/>
      <c r="D53" s="1"/>
    </row>
    <row r="54" spans="1:4" x14ac:dyDescent="0.3">
      <c r="A54" s="52"/>
      <c r="B54" s="1"/>
      <c r="C54" s="1"/>
      <c r="D54" s="1"/>
    </row>
    <row r="55" spans="1:4" x14ac:dyDescent="0.3">
      <c r="A55" s="52"/>
      <c r="B55" s="1"/>
      <c r="C55" s="1"/>
      <c r="D55" s="1"/>
    </row>
    <row r="56" spans="1:4" x14ac:dyDescent="0.3">
      <c r="A56" s="52"/>
      <c r="B56" s="1"/>
      <c r="C56" s="1"/>
      <c r="D56" s="1"/>
    </row>
    <row r="57" spans="1:4" x14ac:dyDescent="0.3">
      <c r="A57" s="52"/>
      <c r="B57" s="1"/>
      <c r="C57" s="1"/>
      <c r="D57" s="1"/>
    </row>
    <row r="58" spans="1:4" x14ac:dyDescent="0.3">
      <c r="A58" s="52"/>
      <c r="B58" s="1"/>
      <c r="C58" s="1"/>
      <c r="D58" s="1"/>
    </row>
    <row r="59" spans="1:4" x14ac:dyDescent="0.3">
      <c r="A59" s="52"/>
      <c r="B59" s="1"/>
      <c r="C59" s="1"/>
      <c r="D59" s="1"/>
    </row>
    <row r="60" spans="1:4" x14ac:dyDescent="0.3">
      <c r="A60" s="52"/>
      <c r="B60" s="1"/>
      <c r="C60" s="1"/>
      <c r="D60" s="1"/>
    </row>
    <row r="61" spans="1:4" x14ac:dyDescent="0.3">
      <c r="A61" s="52"/>
      <c r="B61" s="1"/>
      <c r="C61" s="1"/>
      <c r="D61" s="1"/>
    </row>
    <row r="62" spans="1:4" x14ac:dyDescent="0.3">
      <c r="A62" s="52"/>
      <c r="B62" s="1"/>
      <c r="C62" s="1"/>
      <c r="D62" s="1"/>
    </row>
    <row r="63" spans="1:4" x14ac:dyDescent="0.3">
      <c r="A63" s="52"/>
      <c r="B63" s="1"/>
      <c r="C63" s="1"/>
      <c r="D63" s="1"/>
    </row>
    <row r="64" spans="1:4" x14ac:dyDescent="0.3">
      <c r="A64" s="52"/>
      <c r="B64" s="1"/>
      <c r="C64" s="1"/>
      <c r="D64" s="1"/>
    </row>
    <row r="65" spans="1:4" x14ac:dyDescent="0.3">
      <c r="A65" s="52"/>
      <c r="B65" s="1"/>
      <c r="C65" s="1"/>
      <c r="D65" s="1"/>
    </row>
    <row r="66" spans="1:4" x14ac:dyDescent="0.3">
      <c r="A66" s="52"/>
      <c r="B66" s="1"/>
      <c r="C66" s="1"/>
      <c r="D66" s="1"/>
    </row>
    <row r="67" spans="1:4" x14ac:dyDescent="0.3">
      <c r="A67" s="52"/>
      <c r="B67" s="1"/>
      <c r="C67" s="1"/>
      <c r="D67" s="1"/>
    </row>
    <row r="68" spans="1:4" x14ac:dyDescent="0.3">
      <c r="A68" s="52">
        <f ca="1">Exceedance!U68</f>
        <v>48092</v>
      </c>
      <c r="B68" s="1"/>
      <c r="C68" s="1"/>
      <c r="D68" s="1"/>
    </row>
    <row r="69" spans="1:4" x14ac:dyDescent="0.3">
      <c r="A69" s="52" t="str">
        <f ca="1">Exceedance!U69</f>
        <v/>
      </c>
      <c r="B69" s="1"/>
      <c r="C69" s="1"/>
      <c r="D69" s="1"/>
    </row>
    <row r="70" spans="1:4" x14ac:dyDescent="0.3">
      <c r="A70" s="52" t="str">
        <f ca="1">Exceedance!U70</f>
        <v/>
      </c>
      <c r="B70" s="1"/>
      <c r="C70" s="1"/>
      <c r="D70" s="1"/>
    </row>
    <row r="71" spans="1:4" x14ac:dyDescent="0.3">
      <c r="A71" s="52" t="str">
        <f ca="1">Exceedance!U71</f>
        <v/>
      </c>
      <c r="B71" s="1"/>
      <c r="C71" s="1"/>
      <c r="D71" s="1"/>
    </row>
    <row r="72" spans="1:4" x14ac:dyDescent="0.3">
      <c r="A72" s="52" t="str">
        <f ca="1">Exceedance!U72</f>
        <v/>
      </c>
      <c r="B72" s="1"/>
      <c r="C72" s="1"/>
      <c r="D72" s="1"/>
    </row>
    <row r="73" spans="1:4" x14ac:dyDescent="0.3">
      <c r="A73" s="52" t="str">
        <f ca="1">Exceedance!U73</f>
        <v/>
      </c>
      <c r="B73" s="1"/>
      <c r="C73" s="1"/>
      <c r="D73" s="1"/>
    </row>
    <row r="74" spans="1:4" x14ac:dyDescent="0.3">
      <c r="A74" s="52" t="str">
        <f ca="1">Exceedance!U74</f>
        <v/>
      </c>
      <c r="B74" s="1"/>
      <c r="C74" s="1"/>
      <c r="D74" s="1"/>
    </row>
    <row r="75" spans="1:4" x14ac:dyDescent="0.3">
      <c r="A75" s="52" t="str">
        <f ca="1">Exceedance!U75</f>
        <v/>
      </c>
      <c r="B75" s="1"/>
      <c r="C75" s="1"/>
      <c r="D75" s="1"/>
    </row>
    <row r="76" spans="1:4" x14ac:dyDescent="0.3">
      <c r="A76" s="52" t="str">
        <f ca="1">Exceedance!U76</f>
        <v/>
      </c>
      <c r="B76" s="1"/>
      <c r="C76" s="1"/>
      <c r="D76" s="1"/>
    </row>
    <row r="77" spans="1:4" x14ac:dyDescent="0.3">
      <c r="A77" s="52" t="str">
        <f ca="1">Exceedance!U77</f>
        <v/>
      </c>
      <c r="B77" s="1"/>
      <c r="C77" s="1"/>
      <c r="D77" s="1"/>
    </row>
    <row r="78" spans="1:4" x14ac:dyDescent="0.3">
      <c r="A78" s="52" t="str">
        <f ca="1">Exceedance!U78</f>
        <v/>
      </c>
      <c r="B78" s="1"/>
      <c r="C78" s="1"/>
      <c r="D78" s="1"/>
    </row>
    <row r="79" spans="1:4" x14ac:dyDescent="0.3">
      <c r="A79" s="52" t="str">
        <f ca="1">Exceedance!U79</f>
        <v/>
      </c>
      <c r="B79" s="1"/>
      <c r="C79" s="1"/>
      <c r="D79" s="1"/>
    </row>
    <row r="80" spans="1:4" x14ac:dyDescent="0.3">
      <c r="A80" s="52" t="str">
        <f ca="1">Exceedance!U80</f>
        <v/>
      </c>
      <c r="B80" s="1"/>
      <c r="C80" s="1"/>
      <c r="D80" s="1"/>
    </row>
    <row r="81" spans="1:4" x14ac:dyDescent="0.3">
      <c r="A81" s="52" t="str">
        <f ca="1">Exceedance!U81</f>
        <v/>
      </c>
      <c r="B81" s="1"/>
      <c r="C81" s="1"/>
      <c r="D81" s="1"/>
    </row>
    <row r="82" spans="1:4" x14ac:dyDescent="0.3">
      <c r="A82" s="52" t="str">
        <f ca="1">Exceedance!U82</f>
        <v/>
      </c>
      <c r="B82" s="1"/>
      <c r="C82" s="1"/>
      <c r="D82" s="1"/>
    </row>
    <row r="83" spans="1:4" x14ac:dyDescent="0.3">
      <c r="A83" s="52" t="str">
        <f ca="1">Exceedance!U83</f>
        <v/>
      </c>
      <c r="B83" s="1"/>
      <c r="C83" s="1"/>
      <c r="D83" s="1"/>
    </row>
    <row r="84" spans="1:4" x14ac:dyDescent="0.3">
      <c r="A84" s="52" t="str">
        <f ca="1">Exceedance!U84</f>
        <v/>
      </c>
      <c r="B84" s="1"/>
      <c r="C84" s="1"/>
      <c r="D84" s="1"/>
    </row>
    <row r="85" spans="1:4" x14ac:dyDescent="0.3">
      <c r="A85" s="52" t="str">
        <f ca="1">Exceedance!U85</f>
        <v/>
      </c>
      <c r="B85" s="1"/>
      <c r="C85" s="1"/>
      <c r="D85" s="1"/>
    </row>
    <row r="86" spans="1:4" x14ac:dyDescent="0.3">
      <c r="A86" s="52" t="str">
        <f ca="1">Exceedance!U86</f>
        <v/>
      </c>
      <c r="B86" s="1"/>
      <c r="C86" s="1"/>
      <c r="D86" s="1"/>
    </row>
    <row r="87" spans="1:4" x14ac:dyDescent="0.3">
      <c r="A87" s="52" t="str">
        <f ca="1">Exceedance!U87</f>
        <v/>
      </c>
      <c r="B87" s="1"/>
      <c r="C87" s="1"/>
      <c r="D87" s="1"/>
    </row>
    <row r="88" spans="1:4" x14ac:dyDescent="0.3">
      <c r="A88" s="52" t="str">
        <f ca="1">Exceedance!U88</f>
        <v/>
      </c>
      <c r="B88" s="1"/>
      <c r="C88" s="1"/>
      <c r="D88" s="1"/>
    </row>
    <row r="89" spans="1:4" x14ac:dyDescent="0.3">
      <c r="A89" s="52" t="str">
        <f ca="1">Exceedance!U89</f>
        <v/>
      </c>
      <c r="B89" s="1"/>
      <c r="C89" s="1"/>
      <c r="D89" s="1"/>
    </row>
    <row r="90" spans="1:4" x14ac:dyDescent="0.3">
      <c r="A90" s="52" t="str">
        <f ca="1">Exceedance!U90</f>
        <v/>
      </c>
      <c r="B90" s="1"/>
      <c r="C90" s="1"/>
      <c r="D90" s="1"/>
    </row>
    <row r="91" spans="1:4" x14ac:dyDescent="0.3">
      <c r="A91" s="52" t="str">
        <f ca="1">Exceedance!U91</f>
        <v/>
      </c>
      <c r="B91" s="1"/>
      <c r="C91" s="1"/>
      <c r="D91" s="1"/>
    </row>
    <row r="92" spans="1:4" x14ac:dyDescent="0.3">
      <c r="A92" s="52" t="str">
        <f ca="1">Exceedance!U92</f>
        <v/>
      </c>
      <c r="B92" s="1"/>
      <c r="C92" s="1"/>
      <c r="D92" s="1"/>
    </row>
    <row r="93" spans="1:4" x14ac:dyDescent="0.3">
      <c r="A93" s="52" t="str">
        <f ca="1">Exceedance!U93</f>
        <v/>
      </c>
      <c r="B93" s="1"/>
      <c r="C93" s="1"/>
      <c r="D93" s="1"/>
    </row>
    <row r="94" spans="1:4" x14ac:dyDescent="0.3">
      <c r="A94" s="52" t="str">
        <f ca="1">Exceedance!U94</f>
        <v/>
      </c>
      <c r="B94" s="1"/>
      <c r="C94" s="1"/>
      <c r="D94" s="1"/>
    </row>
    <row r="95" spans="1:4" x14ac:dyDescent="0.3">
      <c r="A95" s="52" t="str">
        <f ca="1">Exceedance!U95</f>
        <v/>
      </c>
      <c r="B95" s="1"/>
      <c r="C95" s="1"/>
      <c r="D95" s="1"/>
    </row>
    <row r="96" spans="1:4" x14ac:dyDescent="0.3">
      <c r="A96" s="52" t="str">
        <f ca="1">Exceedance!U96</f>
        <v/>
      </c>
      <c r="B96" s="1"/>
      <c r="C96" s="1"/>
      <c r="D96" s="1"/>
    </row>
    <row r="97" spans="1:4" x14ac:dyDescent="0.3">
      <c r="A97" s="52" t="str">
        <f ca="1">Exceedance!U97</f>
        <v/>
      </c>
      <c r="B97" s="1"/>
      <c r="C97" s="1"/>
      <c r="D97" s="1"/>
    </row>
    <row r="98" spans="1:4" x14ac:dyDescent="0.3">
      <c r="A98" s="52" t="str">
        <f ca="1">Exceedance!U98</f>
        <v/>
      </c>
      <c r="B98" s="1"/>
      <c r="C98" s="1"/>
      <c r="D98" s="1"/>
    </row>
    <row r="99" spans="1:4" x14ac:dyDescent="0.3">
      <c r="A99" s="52" t="str">
        <f ca="1">Exceedance!U99</f>
        <v/>
      </c>
      <c r="B99" s="1"/>
      <c r="C99" s="1"/>
      <c r="D99" s="1"/>
    </row>
    <row r="100" spans="1:4" x14ac:dyDescent="0.3">
      <c r="A100" s="52"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E1:AE1"/>
  </mergeCells>
  <pageMargins left="0.7" right="0.7" top="0.75" bottom="0.75" header="0.3" footer="0.3"/>
  <pageSetup orientation="portrait" horizontalDpi="4294967295" verticalDpi="4294967295" r:id="rId1"/>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40A89-C510-4286-83C7-D8EABEF18289}">
  <sheetPr codeName="Sheet146">
    <tabColor theme="3" tint="0.79998168889431442"/>
  </sheetPr>
  <dimension ref="A1:AH175"/>
  <sheetViews>
    <sheetView workbookViewId="0">
      <selection activeCell="B4" sqref="B4:AQ175"/>
    </sheetView>
  </sheetViews>
  <sheetFormatPr defaultColWidth="9.44140625" defaultRowHeight="14.4" x14ac:dyDescent="0.3"/>
  <cols>
    <col min="1" max="1" width="14.44140625" style="78" bestFit="1" customWidth="1"/>
    <col min="2" max="3" width="9.44140625" style="185"/>
    <col min="4" max="4" width="9.44140625" style="185" customWidth="1"/>
  </cols>
  <sheetData>
    <row r="1" spans="1:34" s="78" customFormat="1" x14ac:dyDescent="0.3">
      <c r="A1" s="50"/>
      <c r="B1" s="78" t="s">
        <v>855</v>
      </c>
      <c r="E1" s="854" t="s">
        <v>855</v>
      </c>
      <c r="F1" s="854"/>
      <c r="G1" s="854"/>
      <c r="H1" s="854"/>
      <c r="I1" s="854"/>
      <c r="J1" s="854"/>
      <c r="K1" s="854"/>
      <c r="L1" s="854"/>
      <c r="M1" s="854"/>
      <c r="N1" s="854"/>
      <c r="O1" s="854"/>
      <c r="P1" s="854"/>
      <c r="Q1" s="854"/>
      <c r="R1" s="854"/>
      <c r="S1" s="854"/>
      <c r="T1" s="854"/>
      <c r="U1" s="854"/>
      <c r="V1" s="854"/>
      <c r="W1" s="854"/>
      <c r="X1" s="854"/>
      <c r="Y1" s="854"/>
      <c r="Z1" s="854"/>
      <c r="AA1" s="854"/>
      <c r="AB1" s="854"/>
      <c r="AC1" s="854"/>
      <c r="AD1" s="854"/>
      <c r="AE1" s="854"/>
    </row>
    <row r="2" spans="1:34" s="78" customFormat="1" x14ac:dyDescent="0.3">
      <c r="A2" s="50"/>
      <c r="B2" s="78" t="s">
        <v>288</v>
      </c>
      <c r="C2" s="78" t="s">
        <v>287</v>
      </c>
      <c r="D2" s="78" t="s">
        <v>289</v>
      </c>
      <c r="E2" s="78">
        <v>1991</v>
      </c>
      <c r="F2" s="78">
        <v>1992</v>
      </c>
      <c r="G2" s="78">
        <v>1993</v>
      </c>
      <c r="H2" s="78">
        <v>1994</v>
      </c>
      <c r="I2" s="78">
        <v>1995</v>
      </c>
      <c r="J2" s="78">
        <v>1996</v>
      </c>
      <c r="K2" s="78">
        <v>1997</v>
      </c>
      <c r="L2" s="78">
        <v>1998</v>
      </c>
      <c r="M2" s="78">
        <v>1999</v>
      </c>
      <c r="N2" s="78">
        <v>2000</v>
      </c>
      <c r="O2" s="78">
        <v>2001</v>
      </c>
      <c r="P2" s="78">
        <v>2002</v>
      </c>
      <c r="Q2" s="78">
        <v>2003</v>
      </c>
      <c r="R2" s="78">
        <v>2004</v>
      </c>
      <c r="S2" s="78">
        <v>2005</v>
      </c>
      <c r="T2" s="78">
        <v>2006</v>
      </c>
      <c r="U2" s="78">
        <v>2007</v>
      </c>
      <c r="V2" s="78">
        <v>2008</v>
      </c>
      <c r="W2" s="78">
        <v>2009</v>
      </c>
      <c r="X2" s="78">
        <v>2010</v>
      </c>
      <c r="Y2" s="78">
        <v>2011</v>
      </c>
      <c r="Z2" s="78">
        <v>2012</v>
      </c>
      <c r="AA2" s="78">
        <v>2013</v>
      </c>
      <c r="AB2" s="78">
        <v>2014</v>
      </c>
      <c r="AC2" s="78">
        <v>2015</v>
      </c>
      <c r="AD2" s="78">
        <v>2016</v>
      </c>
      <c r="AE2" s="78">
        <v>2017</v>
      </c>
      <c r="AF2" s="78">
        <v>2018</v>
      </c>
      <c r="AG2" s="78">
        <v>2019</v>
      </c>
      <c r="AH2" s="78">
        <v>2020</v>
      </c>
    </row>
    <row r="3" spans="1:34" s="53" customFormat="1" x14ac:dyDescent="0.3">
      <c r="A3" s="51"/>
      <c r="B3" s="53" t="s">
        <v>323</v>
      </c>
      <c r="C3" s="53" t="s">
        <v>324</v>
      </c>
      <c r="D3" s="53" t="s">
        <v>325</v>
      </c>
      <c r="E3" s="53" t="s">
        <v>326</v>
      </c>
      <c r="F3" s="53" t="s">
        <v>327</v>
      </c>
      <c r="G3" s="53" t="s">
        <v>328</v>
      </c>
      <c r="H3" s="53" t="s">
        <v>329</v>
      </c>
      <c r="I3" s="53" t="s">
        <v>330</v>
      </c>
      <c r="J3" s="53" t="s">
        <v>331</v>
      </c>
      <c r="K3" s="53" t="s">
        <v>332</v>
      </c>
      <c r="L3" s="53" t="s">
        <v>333</v>
      </c>
      <c r="M3" s="53" t="s">
        <v>334</v>
      </c>
      <c r="N3" s="53" t="s">
        <v>335</v>
      </c>
      <c r="O3" s="53" t="s">
        <v>336</v>
      </c>
      <c r="P3" s="53" t="s">
        <v>337</v>
      </c>
      <c r="Q3" s="53" t="s">
        <v>338</v>
      </c>
      <c r="R3" s="53" t="s">
        <v>339</v>
      </c>
      <c r="S3" s="53" t="s">
        <v>340</v>
      </c>
      <c r="T3" s="53" t="s">
        <v>341</v>
      </c>
      <c r="U3" s="53" t="s">
        <v>342</v>
      </c>
      <c r="V3" s="53" t="s">
        <v>343</v>
      </c>
      <c r="W3" s="53" t="s">
        <v>344</v>
      </c>
      <c r="X3" s="53" t="s">
        <v>345</v>
      </c>
      <c r="Y3" s="53" t="s">
        <v>346</v>
      </c>
      <c r="Z3" s="53" t="s">
        <v>347</v>
      </c>
      <c r="AA3" s="53" t="s">
        <v>348</v>
      </c>
      <c r="AB3" s="53" t="s">
        <v>349</v>
      </c>
      <c r="AC3" s="53" t="s">
        <v>350</v>
      </c>
      <c r="AD3" s="53" t="s">
        <v>351</v>
      </c>
      <c r="AE3" s="53" t="s">
        <v>352</v>
      </c>
      <c r="AF3" s="53" t="s">
        <v>353</v>
      </c>
      <c r="AG3" s="53" t="s">
        <v>354</v>
      </c>
      <c r="AH3" s="53" t="s">
        <v>355</v>
      </c>
    </row>
    <row r="4" spans="1:34" x14ac:dyDescent="0.3">
      <c r="A4" s="681">
        <f ca="1">DATE(LOOKUP(Comparison!$D$3,TimestepID,StartYear),1,1)</f>
        <v>46023</v>
      </c>
      <c r="B4" s="1">
        <v>1615.2819999999997</v>
      </c>
      <c r="C4" s="1">
        <v>1615.2819999999997</v>
      </c>
      <c r="D4" s="1">
        <v>1615.2819999999997</v>
      </c>
      <c r="E4">
        <v>1615.2819999999997</v>
      </c>
      <c r="F4">
        <v>1615.2819999999997</v>
      </c>
      <c r="G4">
        <v>1615.2819999999997</v>
      </c>
      <c r="H4">
        <v>1615.2819999999997</v>
      </c>
      <c r="I4">
        <v>1615.2819999999997</v>
      </c>
      <c r="J4">
        <v>1615.2819999999997</v>
      </c>
      <c r="K4">
        <v>1615.2819999999997</v>
      </c>
      <c r="L4">
        <v>1615.2819999999997</v>
      </c>
      <c r="M4">
        <v>1615.2819999999997</v>
      </c>
      <c r="N4">
        <v>1615.2819999999997</v>
      </c>
      <c r="O4">
        <v>1615.2819999999997</v>
      </c>
      <c r="P4">
        <v>1615.2819999999997</v>
      </c>
      <c r="Q4">
        <v>1615.2819999999997</v>
      </c>
      <c r="R4">
        <v>1615.2819999999997</v>
      </c>
      <c r="S4">
        <v>1615.2819999999997</v>
      </c>
      <c r="T4">
        <v>1615.2819999999997</v>
      </c>
      <c r="U4">
        <v>1615.2819999999997</v>
      </c>
      <c r="V4">
        <v>1615.2819999999997</v>
      </c>
      <c r="W4">
        <v>1615.2819999999997</v>
      </c>
      <c r="X4">
        <v>1615.2819999999997</v>
      </c>
      <c r="Y4">
        <v>1615.2819999999997</v>
      </c>
      <c r="Z4">
        <v>1615.2819999999997</v>
      </c>
      <c r="AA4">
        <v>1615.2819999999997</v>
      </c>
      <c r="AB4">
        <v>1615.2819999999997</v>
      </c>
      <c r="AC4">
        <v>1615.2819999999997</v>
      </c>
      <c r="AD4">
        <v>1615.2819999999997</v>
      </c>
      <c r="AE4">
        <v>1615.2819999999997</v>
      </c>
      <c r="AF4">
        <v>1615.2819999999997</v>
      </c>
      <c r="AG4">
        <v>1615.2819999999997</v>
      </c>
      <c r="AH4">
        <v>1615.2819999999997</v>
      </c>
    </row>
    <row r="5" spans="1:34" x14ac:dyDescent="0.3">
      <c r="A5" s="681">
        <f ca="1">IF(EDATE($A$4,12)&lt;=EDATE(DATE(LOOKUP(Comparison!$D$3,TimestepID,StartYear),1,1),(LOOKUP(Comparison!$B$6,TimestepID,Duration)-1)),EDATE(A4,12),"")</f>
        <v>46388</v>
      </c>
      <c r="B5" s="1">
        <v>1602.7560000000001</v>
      </c>
      <c r="C5" s="1">
        <v>1602.7560000000001</v>
      </c>
      <c r="D5" s="1">
        <v>1602.7560000000001</v>
      </c>
      <c r="E5">
        <v>1552.0510000003555</v>
      </c>
      <c r="F5">
        <v>1655.1460679666841</v>
      </c>
      <c r="G5">
        <v>1552.0510000003555</v>
      </c>
      <c r="H5">
        <v>1655.1460679666841</v>
      </c>
      <c r="I5">
        <v>1655.1460679666841</v>
      </c>
      <c r="J5">
        <v>1655.1460679666841</v>
      </c>
      <c r="K5">
        <v>1655.1460679666841</v>
      </c>
      <c r="L5">
        <v>1655.1460679666841</v>
      </c>
      <c r="M5">
        <v>1655.1460679666841</v>
      </c>
      <c r="N5">
        <v>1615.2819999999997</v>
      </c>
      <c r="O5">
        <v>1615.2819999999997</v>
      </c>
      <c r="P5">
        <v>1655.1460679666841</v>
      </c>
      <c r="Q5">
        <v>1655.1460679666841</v>
      </c>
      <c r="R5">
        <v>1655.1460679666841</v>
      </c>
      <c r="S5">
        <v>1655.1460679666841</v>
      </c>
      <c r="T5">
        <v>1615.2819999999997</v>
      </c>
      <c r="U5">
        <v>1552.0510000003555</v>
      </c>
      <c r="V5">
        <v>1615.2819999999997</v>
      </c>
      <c r="W5">
        <v>1655.1460679666841</v>
      </c>
      <c r="X5">
        <v>1655.1460679666841</v>
      </c>
      <c r="Y5">
        <v>1655.1460679666841</v>
      </c>
      <c r="Z5">
        <v>1615.2819999999997</v>
      </c>
      <c r="AA5">
        <v>1552.0510000003555</v>
      </c>
      <c r="AB5">
        <v>1552.0510000003555</v>
      </c>
      <c r="AC5">
        <v>1655.1460679666841</v>
      </c>
      <c r="AD5">
        <v>1655.1460679666841</v>
      </c>
      <c r="AE5">
        <v>1655.1460679666841</v>
      </c>
      <c r="AF5">
        <v>1655.1460679666841</v>
      </c>
      <c r="AG5">
        <v>1615.2819999999997</v>
      </c>
      <c r="AH5">
        <v>1565.2819999999997</v>
      </c>
    </row>
    <row r="6" spans="1:34" x14ac:dyDescent="0.3">
      <c r="A6" s="681">
        <f ca="1">IF(EDATE($A$4,24)&lt;=EDATE(DATE(LOOKUP(Comparison!$D$3,TimestepID,StartYear),12,31),(LOOKUP(Comparison!$B$6,TimestepID,Duration)-1)),EDATE(A5,12),"")</f>
        <v>46753</v>
      </c>
      <c r="B6" s="1">
        <v>1650</v>
      </c>
      <c r="C6" s="1">
        <v>1650</v>
      </c>
      <c r="D6" s="1">
        <v>1650</v>
      </c>
      <c r="E6">
        <v>1650</v>
      </c>
      <c r="F6">
        <v>1561.2684611702314</v>
      </c>
      <c r="G6">
        <v>1650</v>
      </c>
      <c r="H6">
        <v>1656.4886679666731</v>
      </c>
      <c r="I6">
        <v>1668.9886679666729</v>
      </c>
      <c r="J6">
        <v>1656.4886679666731</v>
      </c>
      <c r="K6">
        <v>1668.9886679666731</v>
      </c>
      <c r="L6">
        <v>1668.9886679666731</v>
      </c>
      <c r="M6">
        <v>1650</v>
      </c>
      <c r="N6">
        <v>1615.2819999999997</v>
      </c>
      <c r="O6">
        <v>1650</v>
      </c>
      <c r="P6">
        <v>1650</v>
      </c>
      <c r="Q6">
        <v>1650</v>
      </c>
      <c r="R6">
        <v>1656.4886679666731</v>
      </c>
      <c r="S6">
        <v>1650</v>
      </c>
      <c r="T6">
        <v>1615.2819999999997</v>
      </c>
      <c r="U6">
        <v>1515.2819999999997</v>
      </c>
      <c r="V6">
        <v>1650</v>
      </c>
      <c r="W6">
        <v>1650</v>
      </c>
      <c r="X6">
        <v>1656.4886679666731</v>
      </c>
      <c r="Y6">
        <v>1650</v>
      </c>
      <c r="Z6">
        <v>1615.2819999999997</v>
      </c>
      <c r="AA6">
        <v>1515.2819999999997</v>
      </c>
      <c r="AB6">
        <v>1650</v>
      </c>
      <c r="AC6">
        <v>1668.9886679666729</v>
      </c>
      <c r="AD6">
        <v>1668.9886679666731</v>
      </c>
      <c r="AE6">
        <v>1650</v>
      </c>
      <c r="AF6">
        <v>1655.1460679666843</v>
      </c>
      <c r="AG6">
        <v>1615.2819999999997</v>
      </c>
      <c r="AH6">
        <v>1565.2819999999997</v>
      </c>
    </row>
    <row r="7" spans="1:34" x14ac:dyDescent="0.3">
      <c r="A7" s="681">
        <f ca="1">IF(EDATE($A$4,36)&lt;=EDATE(DATE(LOOKUP(Comparison!$D$3,TimestepID,StartYear),1,1),(LOOKUP(Comparison!$B$6,TimestepID,Duration)-1)),EDATE(A6,12),"")</f>
        <v>47119</v>
      </c>
      <c r="B7" s="1">
        <v>1650</v>
      </c>
      <c r="C7" s="1">
        <v>1650</v>
      </c>
      <c r="D7" s="1">
        <v>1650</v>
      </c>
      <c r="E7">
        <v>1571.7000000001742</v>
      </c>
      <c r="F7">
        <v>1655.9364829660324</v>
      </c>
      <c r="G7">
        <v>1693.3809285714128</v>
      </c>
      <c r="H7">
        <v>1698.7160425698353</v>
      </c>
      <c r="I7">
        <v>1711.2160425698351</v>
      </c>
      <c r="J7">
        <v>1698.7160425698353</v>
      </c>
      <c r="K7">
        <v>1711.2160425698355</v>
      </c>
      <c r="L7">
        <v>1668.9886679666733</v>
      </c>
      <c r="M7">
        <v>1650</v>
      </c>
      <c r="N7">
        <v>1650</v>
      </c>
      <c r="O7">
        <v>1650</v>
      </c>
      <c r="P7">
        <v>1650</v>
      </c>
      <c r="Q7">
        <v>1693.3809285714128</v>
      </c>
      <c r="R7">
        <v>1656.4886679666731</v>
      </c>
      <c r="S7">
        <v>1650</v>
      </c>
      <c r="T7">
        <v>1615.2819999999997</v>
      </c>
      <c r="U7">
        <v>1650</v>
      </c>
      <c r="V7">
        <v>1692.5</v>
      </c>
      <c r="W7">
        <v>1693.3809285714128</v>
      </c>
      <c r="X7">
        <v>1656.4886679666729</v>
      </c>
      <c r="Y7">
        <v>1650</v>
      </c>
      <c r="Z7">
        <v>1615.2819999999997</v>
      </c>
      <c r="AA7">
        <v>1659.0907871239074</v>
      </c>
      <c r="AB7">
        <v>1650</v>
      </c>
      <c r="AC7">
        <v>1711.2160425698351</v>
      </c>
      <c r="AD7">
        <v>1711.2160425698353</v>
      </c>
      <c r="AE7">
        <v>1649.9999999999998</v>
      </c>
      <c r="AF7">
        <v>1655.1460679666843</v>
      </c>
      <c r="AG7">
        <v>1615.2819999999997</v>
      </c>
      <c r="AH7">
        <v>1650</v>
      </c>
    </row>
    <row r="8" spans="1:34" x14ac:dyDescent="0.3">
      <c r="A8" s="681">
        <f ca="1">IF(EDATE($A$4,48)&lt;=EDATE(DATE(LOOKUP(Comparison!$D$3,TimestepID,StartYear),1,1),(LOOKUP(Comparison!$B$6,TimestepID,Duration)-1)),EDATE(A7,12),"")</f>
        <v>47484</v>
      </c>
      <c r="B8" s="1">
        <v>1650</v>
      </c>
      <c r="C8" s="1">
        <v>1650</v>
      </c>
      <c r="D8" s="1">
        <v>1650</v>
      </c>
      <c r="E8">
        <v>1684.2309285714996</v>
      </c>
      <c r="F8">
        <v>1698.1638575691941</v>
      </c>
      <c r="G8">
        <v>1735.8809285714126</v>
      </c>
      <c r="H8">
        <v>1728.4434171729974</v>
      </c>
      <c r="I8">
        <v>1745.9434171729972</v>
      </c>
      <c r="J8">
        <v>1728.4434171729974</v>
      </c>
      <c r="K8">
        <v>1711.2160425698348</v>
      </c>
      <c r="L8">
        <v>1668.9886679666733</v>
      </c>
      <c r="M8">
        <v>1650</v>
      </c>
      <c r="N8">
        <v>1650</v>
      </c>
      <c r="O8">
        <v>1650</v>
      </c>
      <c r="P8">
        <v>1692.5</v>
      </c>
      <c r="Q8">
        <v>1693.3809285714128</v>
      </c>
      <c r="R8">
        <v>1656.4886679666731</v>
      </c>
      <c r="S8">
        <v>1650</v>
      </c>
      <c r="T8">
        <v>1680.2910000000907</v>
      </c>
      <c r="U8">
        <v>1650</v>
      </c>
      <c r="V8">
        <v>1736.0277499999813</v>
      </c>
      <c r="W8">
        <v>1693.3809285714131</v>
      </c>
      <c r="X8">
        <v>1656.4886679666729</v>
      </c>
      <c r="Y8">
        <v>1650</v>
      </c>
      <c r="Z8">
        <v>1650</v>
      </c>
      <c r="AA8">
        <v>1701.5907871239074</v>
      </c>
      <c r="AB8">
        <v>1692.5</v>
      </c>
      <c r="AC8">
        <v>1745.9434171729972</v>
      </c>
      <c r="AD8">
        <v>1711.2160425698353</v>
      </c>
      <c r="AE8">
        <v>1649.9999999999998</v>
      </c>
      <c r="AF8">
        <v>1655.1460679666845</v>
      </c>
      <c r="AG8">
        <v>1650</v>
      </c>
      <c r="AH8">
        <v>1575.3000000001814</v>
      </c>
    </row>
    <row r="9" spans="1:34" x14ac:dyDescent="0.3">
      <c r="A9" s="681">
        <f ca="1">IF(EDATE($A$4,48)&lt;=EDATE(DATE(LOOKUP(Comparison!$D$3,TimestepID,StartYear),1,1),(LOOKUP(Comparison!$B$6,TimestepID,Duration)-1)),EDATE(A8,12),"")</f>
        <v>47849</v>
      </c>
      <c r="B9" s="1" t="s">
        <v>864</v>
      </c>
      <c r="C9" s="1" t="s">
        <v>864</v>
      </c>
      <c r="D9" s="1" t="s">
        <v>864</v>
      </c>
      <c r="E9" t="s">
        <v>864</v>
      </c>
      <c r="F9" t="s">
        <v>864</v>
      </c>
      <c r="G9" t="s">
        <v>864</v>
      </c>
      <c r="H9" t="s">
        <v>864</v>
      </c>
      <c r="I9" t="s">
        <v>864</v>
      </c>
      <c r="J9" t="s">
        <v>864</v>
      </c>
      <c r="K9" t="s">
        <v>864</v>
      </c>
      <c r="L9" t="s">
        <v>864</v>
      </c>
      <c r="M9" t="s">
        <v>864</v>
      </c>
      <c r="N9" t="s">
        <v>864</v>
      </c>
      <c r="O9" t="s">
        <v>864</v>
      </c>
      <c r="P9" t="s">
        <v>864</v>
      </c>
      <c r="Q9" t="s">
        <v>864</v>
      </c>
      <c r="R9" t="s">
        <v>864</v>
      </c>
      <c r="S9" t="s">
        <v>864</v>
      </c>
      <c r="T9" t="s">
        <v>864</v>
      </c>
      <c r="U9" t="s">
        <v>864</v>
      </c>
      <c r="V9" t="s">
        <v>864</v>
      </c>
      <c r="W9" t="s">
        <v>864</v>
      </c>
      <c r="X9" t="s">
        <v>864</v>
      </c>
      <c r="Y9" t="s">
        <v>864</v>
      </c>
      <c r="Z9" t="s">
        <v>864</v>
      </c>
      <c r="AA9" t="s">
        <v>864</v>
      </c>
      <c r="AB9" t="s">
        <v>864</v>
      </c>
      <c r="AC9" t="s">
        <v>864</v>
      </c>
      <c r="AD9" t="s">
        <v>864</v>
      </c>
      <c r="AE9" t="s">
        <v>864</v>
      </c>
      <c r="AF9" t="s">
        <v>864</v>
      </c>
      <c r="AG9" t="s">
        <v>864</v>
      </c>
      <c r="AH9" t="s">
        <v>864</v>
      </c>
    </row>
    <row r="10" spans="1:34" x14ac:dyDescent="0.3">
      <c r="A10" s="681">
        <f ca="1">IF(EDATE($A$4,48)&lt;=EDATE(DATE(LOOKUP(Comparison!$D$3,TimestepID,StartYear),1,1),(LOOKUP(Comparison!$B$6,TimestepID,Duration)-1)),EDATE(A9,12),"")</f>
        <v>48214</v>
      </c>
      <c r="B10" s="1"/>
      <c r="C10" s="1"/>
      <c r="D10" s="1"/>
    </row>
    <row r="11" spans="1:34" x14ac:dyDescent="0.3">
      <c r="A11" s="681">
        <f ca="1">IF(EDATE($A$4,48)&lt;=EDATE(DATE(LOOKUP(Comparison!$D$3,TimestepID,StartYear),1,1),(LOOKUP(Comparison!$B$6,TimestepID,Duration)-1)),EDATE(A10,12),"")</f>
        <v>48580</v>
      </c>
      <c r="B11" s="1"/>
      <c r="C11" s="1"/>
      <c r="D11" s="1"/>
    </row>
    <row r="12" spans="1:34" x14ac:dyDescent="0.3">
      <c r="A12" s="681">
        <f ca="1">IF(EDATE($A$4,48)&lt;=EDATE(DATE(LOOKUP(Comparison!$D$3,TimestepID,StartYear),1,1),(LOOKUP(Comparison!$B$6,TimestepID,Duration)-1)),EDATE(A11,12),"")</f>
        <v>48945</v>
      </c>
      <c r="B12" s="1"/>
      <c r="C12" s="1"/>
      <c r="D12" s="1"/>
    </row>
    <row r="13" spans="1:34" x14ac:dyDescent="0.3">
      <c r="A13" s="52"/>
      <c r="B13" s="1"/>
      <c r="C13" s="1"/>
      <c r="D13" s="1"/>
    </row>
    <row r="14" spans="1:34" x14ac:dyDescent="0.3">
      <c r="A14" s="52"/>
      <c r="B14" s="1"/>
      <c r="C14" s="1"/>
      <c r="D14" s="1"/>
    </row>
    <row r="15" spans="1:34" x14ac:dyDescent="0.3">
      <c r="A15" s="52"/>
      <c r="B15" s="1"/>
      <c r="C15" s="1"/>
      <c r="D15" s="1"/>
    </row>
    <row r="16" spans="1:34" x14ac:dyDescent="0.3">
      <c r="A16" s="52"/>
      <c r="B16" s="1"/>
      <c r="C16" s="1"/>
      <c r="D16" s="1"/>
    </row>
    <row r="17" spans="1:4" x14ac:dyDescent="0.3">
      <c r="A17" s="52"/>
      <c r="B17" s="1"/>
      <c r="C17" s="1"/>
      <c r="D17" s="1"/>
    </row>
    <row r="18" spans="1:4" x14ac:dyDescent="0.3">
      <c r="A18" s="52"/>
      <c r="B18" s="1"/>
      <c r="C18" s="1"/>
      <c r="D18" s="1"/>
    </row>
    <row r="19" spans="1:4" x14ac:dyDescent="0.3">
      <c r="A19" s="52"/>
      <c r="B19" s="1"/>
      <c r="C19" s="1"/>
      <c r="D19" s="1"/>
    </row>
    <row r="20" spans="1:4" x14ac:dyDescent="0.3">
      <c r="A20" s="52"/>
      <c r="B20" s="1"/>
      <c r="C20" s="1"/>
      <c r="D20" s="1"/>
    </row>
    <row r="21" spans="1:4" x14ac:dyDescent="0.3">
      <c r="A21" s="52"/>
      <c r="B21" s="1"/>
      <c r="C21" s="1"/>
      <c r="D21" s="1"/>
    </row>
    <row r="22" spans="1:4" x14ac:dyDescent="0.3">
      <c r="A22" s="52"/>
      <c r="B22" s="1"/>
      <c r="C22" s="1"/>
      <c r="D22" s="1"/>
    </row>
    <row r="23" spans="1:4" x14ac:dyDescent="0.3">
      <c r="A23" s="52"/>
      <c r="B23" s="1"/>
      <c r="C23" s="1"/>
      <c r="D23" s="1"/>
    </row>
    <row r="24" spans="1:4" x14ac:dyDescent="0.3">
      <c r="A24" s="52"/>
      <c r="B24" s="1"/>
      <c r="C24" s="1"/>
      <c r="D24" s="1"/>
    </row>
    <row r="25" spans="1:4" x14ac:dyDescent="0.3">
      <c r="A25" s="52"/>
      <c r="B25" s="1"/>
      <c r="C25" s="1"/>
      <c r="D25" s="1"/>
    </row>
    <row r="26" spans="1:4" x14ac:dyDescent="0.3">
      <c r="A26" s="52"/>
      <c r="B26" s="1"/>
      <c r="C26" s="1"/>
      <c r="D26" s="1"/>
    </row>
    <row r="27" spans="1:4" x14ac:dyDescent="0.3">
      <c r="A27" s="52"/>
      <c r="B27" s="1"/>
      <c r="C27" s="1"/>
      <c r="D27" s="1"/>
    </row>
    <row r="28" spans="1:4" x14ac:dyDescent="0.3">
      <c r="A28" s="52"/>
      <c r="B28" s="1"/>
      <c r="C28" s="1"/>
      <c r="D28" s="1"/>
    </row>
    <row r="29" spans="1:4" x14ac:dyDescent="0.3">
      <c r="A29" s="52"/>
      <c r="B29" s="1"/>
      <c r="C29" s="1"/>
      <c r="D29" s="1"/>
    </row>
    <row r="30" spans="1:4" x14ac:dyDescent="0.3">
      <c r="A30" s="52"/>
      <c r="B30" s="1"/>
      <c r="C30" s="1"/>
      <c r="D30" s="1"/>
    </row>
    <row r="31" spans="1:4" x14ac:dyDescent="0.3">
      <c r="A31" s="52"/>
      <c r="B31" s="1"/>
      <c r="C31" s="1"/>
      <c r="D31" s="1"/>
    </row>
    <row r="32" spans="1:4" x14ac:dyDescent="0.3">
      <c r="A32" s="52"/>
      <c r="B32" s="1"/>
      <c r="C32" s="1"/>
      <c r="D32" s="1"/>
    </row>
    <row r="33" spans="1:4" x14ac:dyDescent="0.3">
      <c r="A33" s="52"/>
      <c r="B33" s="1"/>
      <c r="C33" s="1"/>
      <c r="D33" s="1"/>
    </row>
    <row r="34" spans="1:4" x14ac:dyDescent="0.3">
      <c r="A34" s="52"/>
      <c r="B34" s="1"/>
      <c r="C34" s="1"/>
      <c r="D34" s="1"/>
    </row>
    <row r="35" spans="1:4" x14ac:dyDescent="0.3">
      <c r="A35" s="52"/>
      <c r="B35" s="1"/>
      <c r="C35" s="1"/>
      <c r="D35" s="1"/>
    </row>
    <row r="36" spans="1:4" x14ac:dyDescent="0.3">
      <c r="A36" s="52"/>
      <c r="B36" s="1"/>
      <c r="C36" s="1"/>
      <c r="D36" s="1"/>
    </row>
    <row r="37" spans="1:4" x14ac:dyDescent="0.3">
      <c r="A37" s="52"/>
      <c r="B37" s="1"/>
      <c r="C37" s="1"/>
      <c r="D37" s="1"/>
    </row>
    <row r="38" spans="1:4" x14ac:dyDescent="0.3">
      <c r="A38" s="52"/>
      <c r="B38" s="1"/>
      <c r="C38" s="1"/>
      <c r="D38" s="1"/>
    </row>
    <row r="39" spans="1:4" x14ac:dyDescent="0.3">
      <c r="A39" s="52"/>
      <c r="B39" s="1"/>
      <c r="C39" s="1"/>
      <c r="D39" s="1"/>
    </row>
    <row r="40" spans="1:4" x14ac:dyDescent="0.3">
      <c r="A40" s="52"/>
      <c r="B40" s="1"/>
      <c r="C40" s="1"/>
      <c r="D40" s="1"/>
    </row>
    <row r="41" spans="1:4" x14ac:dyDescent="0.3">
      <c r="A41" s="52"/>
      <c r="B41" s="1"/>
      <c r="C41" s="1"/>
      <c r="D41" s="1"/>
    </row>
    <row r="42" spans="1:4" x14ac:dyDescent="0.3">
      <c r="A42" s="52"/>
      <c r="B42" s="1"/>
      <c r="C42" s="1"/>
      <c r="D42" s="1"/>
    </row>
    <row r="43" spans="1:4" x14ac:dyDescent="0.3">
      <c r="A43" s="52"/>
      <c r="B43" s="1"/>
      <c r="C43" s="1"/>
      <c r="D43" s="1"/>
    </row>
    <row r="44" spans="1:4" x14ac:dyDescent="0.3">
      <c r="A44" s="52"/>
      <c r="B44" s="1"/>
      <c r="C44" s="1"/>
      <c r="D44" s="1"/>
    </row>
    <row r="45" spans="1:4" x14ac:dyDescent="0.3">
      <c r="A45" s="52"/>
      <c r="B45" s="1"/>
      <c r="C45" s="1"/>
      <c r="D45" s="1"/>
    </row>
    <row r="46" spans="1:4" x14ac:dyDescent="0.3">
      <c r="A46" s="52"/>
      <c r="B46" s="1"/>
      <c r="C46" s="1"/>
      <c r="D46" s="1"/>
    </row>
    <row r="47" spans="1:4" x14ac:dyDescent="0.3">
      <c r="A47" s="52"/>
      <c r="B47" s="1"/>
      <c r="C47" s="1"/>
      <c r="D47" s="1"/>
    </row>
    <row r="48" spans="1:4" x14ac:dyDescent="0.3">
      <c r="A48" s="52"/>
      <c r="B48" s="1"/>
      <c r="C48" s="1"/>
      <c r="D48" s="1"/>
    </row>
    <row r="49" spans="1:4" x14ac:dyDescent="0.3">
      <c r="A49" s="52"/>
      <c r="B49" s="1"/>
      <c r="C49" s="1"/>
      <c r="D49" s="1"/>
    </row>
    <row r="50" spans="1:4" x14ac:dyDescent="0.3">
      <c r="A50" s="52"/>
      <c r="B50" s="1"/>
      <c r="C50" s="1"/>
      <c r="D50" s="1"/>
    </row>
    <row r="51" spans="1:4" x14ac:dyDescent="0.3">
      <c r="A51" s="52"/>
      <c r="B51" s="1"/>
      <c r="C51" s="1"/>
      <c r="D51" s="1"/>
    </row>
    <row r="52" spans="1:4" x14ac:dyDescent="0.3">
      <c r="A52" s="52"/>
      <c r="B52" s="1"/>
      <c r="C52" s="1"/>
      <c r="D52" s="1"/>
    </row>
    <row r="53" spans="1:4" x14ac:dyDescent="0.3">
      <c r="A53" s="52"/>
      <c r="B53" s="1"/>
      <c r="C53" s="1"/>
      <c r="D53" s="1"/>
    </row>
    <row r="54" spans="1:4" x14ac:dyDescent="0.3">
      <c r="A54" s="52"/>
      <c r="B54" s="1"/>
      <c r="C54" s="1"/>
      <c r="D54" s="1"/>
    </row>
    <row r="55" spans="1:4" x14ac:dyDescent="0.3">
      <c r="A55" s="52"/>
      <c r="B55" s="1"/>
      <c r="C55" s="1"/>
      <c r="D55" s="1"/>
    </row>
    <row r="56" spans="1:4" x14ac:dyDescent="0.3">
      <c r="A56" s="52"/>
      <c r="B56" s="1"/>
      <c r="C56" s="1"/>
      <c r="D56" s="1"/>
    </row>
    <row r="57" spans="1:4" x14ac:dyDescent="0.3">
      <c r="A57" s="52"/>
      <c r="B57" s="1"/>
      <c r="C57" s="1"/>
      <c r="D57" s="1"/>
    </row>
    <row r="58" spans="1:4" x14ac:dyDescent="0.3">
      <c r="A58" s="52"/>
      <c r="B58" s="1"/>
      <c r="C58" s="1"/>
      <c r="D58" s="1"/>
    </row>
    <row r="59" spans="1:4" x14ac:dyDescent="0.3">
      <c r="A59" s="52"/>
      <c r="B59" s="1"/>
      <c r="C59" s="1"/>
      <c r="D59" s="1"/>
    </row>
    <row r="60" spans="1:4" x14ac:dyDescent="0.3">
      <c r="A60" s="52"/>
      <c r="B60" s="1"/>
      <c r="C60" s="1"/>
      <c r="D60" s="1"/>
    </row>
    <row r="61" spans="1:4" x14ac:dyDescent="0.3">
      <c r="A61" s="52"/>
      <c r="B61" s="1"/>
      <c r="C61" s="1"/>
      <c r="D61" s="1"/>
    </row>
    <row r="62" spans="1:4" x14ac:dyDescent="0.3">
      <c r="A62" s="52"/>
      <c r="B62" s="1"/>
      <c r="C62" s="1"/>
      <c r="D62" s="1"/>
    </row>
    <row r="63" spans="1:4" x14ac:dyDescent="0.3">
      <c r="A63" s="52"/>
      <c r="B63" s="1"/>
      <c r="C63" s="1"/>
      <c r="D63" s="1"/>
    </row>
    <row r="64" spans="1:4" x14ac:dyDescent="0.3">
      <c r="A64" s="52"/>
      <c r="B64" s="1"/>
      <c r="C64" s="1"/>
      <c r="D64" s="1"/>
    </row>
    <row r="65" spans="1:4" x14ac:dyDescent="0.3">
      <c r="A65" s="52"/>
      <c r="B65" s="1"/>
      <c r="C65" s="1"/>
      <c r="D65" s="1"/>
    </row>
    <row r="66" spans="1:4" x14ac:dyDescent="0.3">
      <c r="A66" s="52"/>
      <c r="B66" s="1"/>
      <c r="C66" s="1"/>
      <c r="D66" s="1"/>
    </row>
    <row r="67" spans="1:4" x14ac:dyDescent="0.3">
      <c r="A67" s="52"/>
      <c r="B67" s="1"/>
      <c r="C67" s="1"/>
      <c r="D67" s="1"/>
    </row>
    <row r="68" spans="1:4" x14ac:dyDescent="0.3">
      <c r="A68" s="52">
        <f ca="1">Exceedance!U68</f>
        <v>48092</v>
      </c>
      <c r="B68" s="1"/>
      <c r="C68" s="1"/>
      <c r="D68" s="1"/>
    </row>
    <row r="69" spans="1:4" x14ac:dyDescent="0.3">
      <c r="A69" s="52" t="str">
        <f ca="1">Exceedance!U69</f>
        <v/>
      </c>
      <c r="B69" s="1"/>
      <c r="C69" s="1"/>
      <c r="D69" s="1"/>
    </row>
    <row r="70" spans="1:4" x14ac:dyDescent="0.3">
      <c r="A70" s="52" t="str">
        <f ca="1">Exceedance!U70</f>
        <v/>
      </c>
      <c r="B70" s="1"/>
      <c r="C70" s="1"/>
      <c r="D70" s="1"/>
    </row>
    <row r="71" spans="1:4" x14ac:dyDescent="0.3">
      <c r="A71" s="52" t="str">
        <f ca="1">Exceedance!U71</f>
        <v/>
      </c>
      <c r="B71" s="1"/>
      <c r="C71" s="1"/>
      <c r="D71" s="1"/>
    </row>
    <row r="72" spans="1:4" x14ac:dyDescent="0.3">
      <c r="A72" s="52" t="str">
        <f ca="1">Exceedance!U72</f>
        <v/>
      </c>
      <c r="B72" s="1"/>
      <c r="C72" s="1"/>
      <c r="D72" s="1"/>
    </row>
    <row r="73" spans="1:4" x14ac:dyDescent="0.3">
      <c r="A73" s="52" t="str">
        <f ca="1">Exceedance!U73</f>
        <v/>
      </c>
      <c r="B73" s="1"/>
      <c r="C73" s="1"/>
      <c r="D73" s="1"/>
    </row>
    <row r="74" spans="1:4" x14ac:dyDescent="0.3">
      <c r="A74" s="52" t="str">
        <f ca="1">Exceedance!U74</f>
        <v/>
      </c>
      <c r="B74" s="1"/>
      <c r="C74" s="1"/>
      <c r="D74" s="1"/>
    </row>
    <row r="75" spans="1:4" x14ac:dyDescent="0.3">
      <c r="A75" s="52" t="str">
        <f ca="1">Exceedance!U75</f>
        <v/>
      </c>
      <c r="B75" s="1"/>
      <c r="C75" s="1"/>
      <c r="D75" s="1"/>
    </row>
    <row r="76" spans="1:4" x14ac:dyDescent="0.3">
      <c r="A76" s="52" t="str">
        <f ca="1">Exceedance!U76</f>
        <v/>
      </c>
      <c r="B76" s="1"/>
      <c r="C76" s="1"/>
      <c r="D76" s="1"/>
    </row>
    <row r="77" spans="1:4" x14ac:dyDescent="0.3">
      <c r="A77" s="52" t="str">
        <f ca="1">Exceedance!U77</f>
        <v/>
      </c>
      <c r="B77" s="1"/>
      <c r="C77" s="1"/>
      <c r="D77" s="1"/>
    </row>
    <row r="78" spans="1:4" x14ac:dyDescent="0.3">
      <c r="A78" s="52" t="str">
        <f ca="1">Exceedance!U78</f>
        <v/>
      </c>
      <c r="B78" s="1"/>
      <c r="C78" s="1"/>
      <c r="D78" s="1"/>
    </row>
    <row r="79" spans="1:4" x14ac:dyDescent="0.3">
      <c r="A79" s="52" t="str">
        <f ca="1">Exceedance!U79</f>
        <v/>
      </c>
      <c r="B79" s="1"/>
      <c r="C79" s="1"/>
      <c r="D79" s="1"/>
    </row>
    <row r="80" spans="1:4" x14ac:dyDescent="0.3">
      <c r="A80" s="52" t="str">
        <f ca="1">Exceedance!U80</f>
        <v/>
      </c>
      <c r="B80" s="1"/>
      <c r="C80" s="1"/>
      <c r="D80" s="1"/>
    </row>
    <row r="81" spans="1:4" x14ac:dyDescent="0.3">
      <c r="A81" s="52" t="str">
        <f ca="1">Exceedance!U81</f>
        <v/>
      </c>
      <c r="B81" s="1"/>
      <c r="C81" s="1"/>
      <c r="D81" s="1"/>
    </row>
    <row r="82" spans="1:4" x14ac:dyDescent="0.3">
      <c r="A82" s="52" t="str">
        <f ca="1">Exceedance!U82</f>
        <v/>
      </c>
      <c r="B82" s="1"/>
      <c r="C82" s="1"/>
      <c r="D82" s="1"/>
    </row>
    <row r="83" spans="1:4" x14ac:dyDescent="0.3">
      <c r="A83" s="52" t="str">
        <f ca="1">Exceedance!U83</f>
        <v/>
      </c>
      <c r="B83" s="1"/>
      <c r="C83" s="1"/>
      <c r="D83" s="1"/>
    </row>
    <row r="84" spans="1:4" x14ac:dyDescent="0.3">
      <c r="A84" s="52" t="str">
        <f ca="1">Exceedance!U84</f>
        <v/>
      </c>
      <c r="B84" s="1"/>
      <c r="C84" s="1"/>
      <c r="D84" s="1"/>
    </row>
    <row r="85" spans="1:4" x14ac:dyDescent="0.3">
      <c r="A85" s="52" t="str">
        <f ca="1">Exceedance!U85</f>
        <v/>
      </c>
      <c r="B85" s="1"/>
      <c r="C85" s="1"/>
      <c r="D85" s="1"/>
    </row>
    <row r="86" spans="1:4" x14ac:dyDescent="0.3">
      <c r="A86" s="52" t="str">
        <f ca="1">Exceedance!U86</f>
        <v/>
      </c>
      <c r="B86" s="1"/>
      <c r="C86" s="1"/>
      <c r="D86" s="1"/>
    </row>
    <row r="87" spans="1:4" x14ac:dyDescent="0.3">
      <c r="A87" s="52" t="str">
        <f ca="1">Exceedance!U87</f>
        <v/>
      </c>
      <c r="B87" s="1"/>
      <c r="C87" s="1"/>
      <c r="D87" s="1"/>
    </row>
    <row r="88" spans="1:4" x14ac:dyDescent="0.3">
      <c r="A88" s="52" t="str">
        <f ca="1">Exceedance!U88</f>
        <v/>
      </c>
      <c r="B88" s="1"/>
      <c r="C88" s="1"/>
      <c r="D88" s="1"/>
    </row>
    <row r="89" spans="1:4" x14ac:dyDescent="0.3">
      <c r="A89" s="52" t="str">
        <f ca="1">Exceedance!U89</f>
        <v/>
      </c>
      <c r="B89" s="1"/>
      <c r="C89" s="1"/>
      <c r="D89" s="1"/>
    </row>
    <row r="90" spans="1:4" x14ac:dyDescent="0.3">
      <c r="A90" s="52" t="str">
        <f ca="1">Exceedance!U90</f>
        <v/>
      </c>
      <c r="B90" s="1"/>
      <c r="C90" s="1"/>
      <c r="D90" s="1"/>
    </row>
    <row r="91" spans="1:4" x14ac:dyDescent="0.3">
      <c r="A91" s="52" t="str">
        <f ca="1">Exceedance!U91</f>
        <v/>
      </c>
      <c r="B91" s="1"/>
      <c r="C91" s="1"/>
      <c r="D91" s="1"/>
    </row>
    <row r="92" spans="1:4" x14ac:dyDescent="0.3">
      <c r="A92" s="52" t="str">
        <f ca="1">Exceedance!U92</f>
        <v/>
      </c>
      <c r="B92" s="1"/>
      <c r="C92" s="1"/>
      <c r="D92" s="1"/>
    </row>
    <row r="93" spans="1:4" x14ac:dyDescent="0.3">
      <c r="A93" s="52" t="str">
        <f ca="1">Exceedance!U93</f>
        <v/>
      </c>
      <c r="B93" s="1"/>
      <c r="C93" s="1"/>
      <c r="D93" s="1"/>
    </row>
    <row r="94" spans="1:4" x14ac:dyDescent="0.3">
      <c r="A94" s="52" t="str">
        <f ca="1">Exceedance!U94</f>
        <v/>
      </c>
      <c r="B94" s="1"/>
      <c r="C94" s="1"/>
      <c r="D94" s="1"/>
    </row>
    <row r="95" spans="1:4" x14ac:dyDescent="0.3">
      <c r="A95" s="52" t="str">
        <f ca="1">Exceedance!U95</f>
        <v/>
      </c>
      <c r="B95" s="1"/>
      <c r="C95" s="1"/>
      <c r="D95" s="1"/>
    </row>
    <row r="96" spans="1:4" x14ac:dyDescent="0.3">
      <c r="A96" s="52" t="str">
        <f ca="1">Exceedance!U96</f>
        <v/>
      </c>
      <c r="B96" s="1"/>
      <c r="C96" s="1"/>
      <c r="D96" s="1"/>
    </row>
    <row r="97" spans="1:4" x14ac:dyDescent="0.3">
      <c r="A97" s="52" t="str">
        <f ca="1">Exceedance!U97</f>
        <v/>
      </c>
      <c r="B97" s="1"/>
      <c r="C97" s="1"/>
      <c r="D97" s="1"/>
    </row>
    <row r="98" spans="1:4" x14ac:dyDescent="0.3">
      <c r="A98" s="52" t="str">
        <f ca="1">Exceedance!U98</f>
        <v/>
      </c>
      <c r="B98" s="1"/>
      <c r="C98" s="1"/>
      <c r="D98" s="1"/>
    </row>
    <row r="99" spans="1:4" x14ac:dyDescent="0.3">
      <c r="A99" s="52" t="str">
        <f ca="1">Exceedance!U99</f>
        <v/>
      </c>
      <c r="B99" s="1"/>
      <c r="C99" s="1"/>
      <c r="D99" s="1"/>
    </row>
    <row r="100" spans="1:4" x14ac:dyDescent="0.3">
      <c r="A100" s="52"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E1:AE1"/>
  </mergeCells>
  <pageMargins left="0.7" right="0.7" top="0.75" bottom="0.75" header="0.3" footer="0.3"/>
  <pageSetup orientation="portrait" horizontalDpi="4294967295" verticalDpi="4294967295" r:id="rId1"/>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417035-F1C9-43D6-B569-F73F9C21A27D}">
  <sheetPr codeName="Sheet147">
    <tabColor theme="3" tint="0.79998168889431442"/>
  </sheetPr>
  <dimension ref="A1:AH175"/>
  <sheetViews>
    <sheetView workbookViewId="0">
      <selection activeCell="B4" sqref="B4:AQ175"/>
    </sheetView>
  </sheetViews>
  <sheetFormatPr defaultColWidth="9.44140625" defaultRowHeight="14.4" x14ac:dyDescent="0.3"/>
  <cols>
    <col min="1" max="1" width="14.44140625" style="78" bestFit="1" customWidth="1"/>
    <col min="2" max="3" width="9.44140625" style="185"/>
    <col min="4" max="4" width="9.44140625" style="185" customWidth="1"/>
  </cols>
  <sheetData>
    <row r="1" spans="1:34" s="78" customFormat="1" x14ac:dyDescent="0.3">
      <c r="A1" s="50"/>
      <c r="B1" s="78" t="s">
        <v>856</v>
      </c>
      <c r="E1" s="854" t="s">
        <v>856</v>
      </c>
      <c r="F1" s="854"/>
      <c r="G1" s="854"/>
      <c r="H1" s="854"/>
      <c r="I1" s="854"/>
      <c r="J1" s="854"/>
      <c r="K1" s="854"/>
      <c r="L1" s="854"/>
      <c r="M1" s="854"/>
      <c r="N1" s="854"/>
      <c r="O1" s="854"/>
      <c r="P1" s="854"/>
      <c r="Q1" s="854"/>
      <c r="R1" s="854"/>
      <c r="S1" s="854"/>
      <c r="T1" s="854"/>
      <c r="U1" s="854"/>
      <c r="V1" s="854"/>
      <c r="W1" s="854"/>
      <c r="X1" s="854"/>
      <c r="Y1" s="854"/>
      <c r="Z1" s="854"/>
      <c r="AA1" s="854"/>
      <c r="AB1" s="854"/>
      <c r="AC1" s="854"/>
      <c r="AD1" s="854"/>
      <c r="AE1" s="854"/>
    </row>
    <row r="2" spans="1:34" s="78" customFormat="1" x14ac:dyDescent="0.3">
      <c r="A2" s="50"/>
      <c r="B2" s="78" t="s">
        <v>288</v>
      </c>
      <c r="C2" s="78" t="s">
        <v>287</v>
      </c>
      <c r="D2" s="78" t="s">
        <v>289</v>
      </c>
      <c r="E2" s="78">
        <v>1991</v>
      </c>
      <c r="F2" s="78">
        <v>1992</v>
      </c>
      <c r="G2" s="78">
        <v>1993</v>
      </c>
      <c r="H2" s="78">
        <v>1994</v>
      </c>
      <c r="I2" s="78">
        <v>1995</v>
      </c>
      <c r="J2" s="78">
        <v>1996</v>
      </c>
      <c r="K2" s="78">
        <v>1997</v>
      </c>
      <c r="L2" s="78">
        <v>1998</v>
      </c>
      <c r="M2" s="78">
        <v>1999</v>
      </c>
      <c r="N2" s="78">
        <v>2000</v>
      </c>
      <c r="O2" s="78">
        <v>2001</v>
      </c>
      <c r="P2" s="78">
        <v>2002</v>
      </c>
      <c r="Q2" s="78">
        <v>2003</v>
      </c>
      <c r="R2" s="78">
        <v>2004</v>
      </c>
      <c r="S2" s="78">
        <v>2005</v>
      </c>
      <c r="T2" s="78">
        <v>2006</v>
      </c>
      <c r="U2" s="78">
        <v>2007</v>
      </c>
      <c r="V2" s="78">
        <v>2008</v>
      </c>
      <c r="W2" s="78">
        <v>2009</v>
      </c>
      <c r="X2" s="78">
        <v>2010</v>
      </c>
      <c r="Y2" s="78">
        <v>2011</v>
      </c>
      <c r="Z2" s="78">
        <v>2012</v>
      </c>
      <c r="AA2" s="78">
        <v>2013</v>
      </c>
      <c r="AB2" s="78">
        <v>2014</v>
      </c>
      <c r="AC2" s="78">
        <v>2015</v>
      </c>
      <c r="AD2" s="78">
        <v>2016</v>
      </c>
      <c r="AE2" s="78">
        <v>2017</v>
      </c>
      <c r="AF2" s="78">
        <v>2018</v>
      </c>
      <c r="AG2" s="78">
        <v>2019</v>
      </c>
      <c r="AH2" s="78">
        <v>2020</v>
      </c>
    </row>
    <row r="3" spans="1:34" s="53" customFormat="1" x14ac:dyDescent="0.3">
      <c r="A3" s="51"/>
      <c r="B3" s="53" t="s">
        <v>323</v>
      </c>
      <c r="C3" s="53" t="s">
        <v>324</v>
      </c>
      <c r="D3" s="53" t="s">
        <v>325</v>
      </c>
      <c r="E3" s="53" t="s">
        <v>326</v>
      </c>
      <c r="F3" s="53" t="s">
        <v>327</v>
      </c>
      <c r="G3" s="53" t="s">
        <v>328</v>
      </c>
      <c r="H3" s="53" t="s">
        <v>329</v>
      </c>
      <c r="I3" s="53" t="s">
        <v>330</v>
      </c>
      <c r="J3" s="53" t="s">
        <v>331</v>
      </c>
      <c r="K3" s="53" t="s">
        <v>332</v>
      </c>
      <c r="L3" s="53" t="s">
        <v>333</v>
      </c>
      <c r="M3" s="53" t="s">
        <v>334</v>
      </c>
      <c r="N3" s="53" t="s">
        <v>335</v>
      </c>
      <c r="O3" s="53" t="s">
        <v>336</v>
      </c>
      <c r="P3" s="53" t="s">
        <v>337</v>
      </c>
      <c r="Q3" s="53" t="s">
        <v>338</v>
      </c>
      <c r="R3" s="53" t="s">
        <v>339</v>
      </c>
      <c r="S3" s="53" t="s">
        <v>340</v>
      </c>
      <c r="T3" s="53" t="s">
        <v>341</v>
      </c>
      <c r="U3" s="53" t="s">
        <v>342</v>
      </c>
      <c r="V3" s="53" t="s">
        <v>343</v>
      </c>
      <c r="W3" s="53" t="s">
        <v>344</v>
      </c>
      <c r="X3" s="53" t="s">
        <v>345</v>
      </c>
      <c r="Y3" s="53" t="s">
        <v>346</v>
      </c>
      <c r="Z3" s="53" t="s">
        <v>347</v>
      </c>
      <c r="AA3" s="53" t="s">
        <v>348</v>
      </c>
      <c r="AB3" s="53" t="s">
        <v>349</v>
      </c>
      <c r="AC3" s="53" t="s">
        <v>350</v>
      </c>
      <c r="AD3" s="53" t="s">
        <v>351</v>
      </c>
      <c r="AE3" s="53" t="s">
        <v>352</v>
      </c>
      <c r="AF3" s="53" t="s">
        <v>353</v>
      </c>
      <c r="AG3" s="53" t="s">
        <v>354</v>
      </c>
      <c r="AH3" s="53" t="s">
        <v>355</v>
      </c>
    </row>
    <row r="4" spans="1:34" x14ac:dyDescent="0.3">
      <c r="A4" s="681">
        <f ca="1">DATE(LOOKUP(Comparison!$D$3,TimestepID,StartYear),1,1)</f>
        <v>46023</v>
      </c>
      <c r="B4" s="1">
        <v>471.44900000000013</v>
      </c>
      <c r="C4" s="1">
        <v>471.44900000000013</v>
      </c>
      <c r="D4" s="1">
        <v>471.44900000000013</v>
      </c>
      <c r="E4">
        <v>471.44900000000013</v>
      </c>
      <c r="F4">
        <v>471.44900000000013</v>
      </c>
      <c r="G4">
        <v>471.44900000000013</v>
      </c>
      <c r="H4">
        <v>471.44900000000013</v>
      </c>
      <c r="I4">
        <v>471.44900000000013</v>
      </c>
      <c r="J4">
        <v>471.44900000000013</v>
      </c>
      <c r="K4">
        <v>471.44900000000013</v>
      </c>
      <c r="L4">
        <v>471.44900000000013</v>
      </c>
      <c r="M4">
        <v>471.44900000000013</v>
      </c>
      <c r="N4">
        <v>471.44900000000013</v>
      </c>
      <c r="O4">
        <v>471.44900000000013</v>
      </c>
      <c r="P4">
        <v>471.44900000000013</v>
      </c>
      <c r="Q4">
        <v>471.44900000000013</v>
      </c>
      <c r="R4">
        <v>471.44900000000013</v>
      </c>
      <c r="S4">
        <v>471.44900000000013</v>
      </c>
      <c r="T4">
        <v>471.44900000000013</v>
      </c>
      <c r="U4">
        <v>471.44900000000013</v>
      </c>
      <c r="V4">
        <v>471.44900000000013</v>
      </c>
      <c r="W4">
        <v>471.44900000000013</v>
      </c>
      <c r="X4">
        <v>471.44900000000013</v>
      </c>
      <c r="Y4">
        <v>471.44900000000013</v>
      </c>
      <c r="Z4">
        <v>471.44900000000013</v>
      </c>
      <c r="AA4">
        <v>471.44900000000013</v>
      </c>
      <c r="AB4">
        <v>471.44900000000013</v>
      </c>
      <c r="AC4">
        <v>471.44900000000013</v>
      </c>
      <c r="AD4">
        <v>471.44900000000013</v>
      </c>
      <c r="AE4">
        <v>471.44900000000013</v>
      </c>
      <c r="AF4">
        <v>471.44900000000013</v>
      </c>
      <c r="AG4">
        <v>471.44900000000013</v>
      </c>
      <c r="AH4">
        <v>471.44900000000013</v>
      </c>
    </row>
    <row r="5" spans="1:34" x14ac:dyDescent="0.3">
      <c r="A5" s="681">
        <f ca="1">IF(EDATE($A$4,12)&lt;=EDATE(DATE(LOOKUP(Comparison!$D$3,TimestepID,StartYear),1,1),(LOOKUP(Comparison!$B$6,TimestepID,Duration)-1)),EDATE(A4,12),"")</f>
        <v>46388</v>
      </c>
      <c r="B5" s="1">
        <v>510.70855555553095</v>
      </c>
      <c r="C5" s="1">
        <v>510.70855555553095</v>
      </c>
      <c r="D5" s="1">
        <v>510.70855555553095</v>
      </c>
      <c r="E5">
        <v>547.9489999996448</v>
      </c>
      <c r="F5">
        <v>458.31848758884689</v>
      </c>
      <c r="G5">
        <v>547.9489999996448</v>
      </c>
      <c r="H5">
        <v>458.31848758884689</v>
      </c>
      <c r="I5">
        <v>458.31848758884689</v>
      </c>
      <c r="J5">
        <v>458.31848758884689</v>
      </c>
      <c r="K5">
        <v>458.31848758884689</v>
      </c>
      <c r="L5">
        <v>458.31848758884689</v>
      </c>
      <c r="M5">
        <v>458.31848758884689</v>
      </c>
      <c r="N5">
        <v>498.18255555553105</v>
      </c>
      <c r="O5">
        <v>498.18255555553105</v>
      </c>
      <c r="P5">
        <v>458.31848758884689</v>
      </c>
      <c r="Q5">
        <v>458.31848758884689</v>
      </c>
      <c r="R5">
        <v>458.31848758884689</v>
      </c>
      <c r="S5">
        <v>458.31848758884689</v>
      </c>
      <c r="T5">
        <v>498.18255555553105</v>
      </c>
      <c r="U5">
        <v>547.9489999996448</v>
      </c>
      <c r="V5">
        <v>498.18255555553105</v>
      </c>
      <c r="W5">
        <v>458.31848758884689</v>
      </c>
      <c r="X5">
        <v>458.31848758884689</v>
      </c>
      <c r="Y5">
        <v>458.31848758884689</v>
      </c>
      <c r="Z5">
        <v>498.18255555553105</v>
      </c>
      <c r="AA5">
        <v>547.9489999996448</v>
      </c>
      <c r="AB5">
        <v>547.9489999996448</v>
      </c>
      <c r="AC5">
        <v>458.31848758884689</v>
      </c>
      <c r="AD5">
        <v>458.31848758884689</v>
      </c>
      <c r="AE5">
        <v>458.31848758884689</v>
      </c>
      <c r="AF5">
        <v>458.31848758884689</v>
      </c>
      <c r="AG5">
        <v>498.18255555553105</v>
      </c>
      <c r="AH5">
        <v>547.9489999996448</v>
      </c>
    </row>
    <row r="6" spans="1:34" x14ac:dyDescent="0.3">
      <c r="A6" s="681">
        <f ca="1">IF(EDATE($A$4,24)&lt;=EDATE(DATE(LOOKUP(Comparison!$D$3,TimestepID,StartYear),12,31),(LOOKUP(Comparison!$B$6,TimestepID,Duration)-1)),EDATE(A5,12),"")</f>
        <v>46753</v>
      </c>
      <c r="B6" s="1">
        <v>491.14975555550888</v>
      </c>
      <c r="C6" s="1">
        <v>450</v>
      </c>
      <c r="D6" s="1">
        <v>491.14975555550888</v>
      </c>
      <c r="E6">
        <v>450</v>
      </c>
      <c r="F6">
        <v>538.73153882976874</v>
      </c>
      <c r="G6">
        <v>450</v>
      </c>
      <c r="H6">
        <v>459.6610875888357</v>
      </c>
      <c r="I6">
        <v>472.16108758883587</v>
      </c>
      <c r="J6">
        <v>459.6610875888357</v>
      </c>
      <c r="K6">
        <v>472.1610875888357</v>
      </c>
      <c r="L6">
        <v>472.1610875888357</v>
      </c>
      <c r="M6">
        <v>450</v>
      </c>
      <c r="N6">
        <v>484.71800000000019</v>
      </c>
      <c r="O6">
        <v>450</v>
      </c>
      <c r="P6">
        <v>450</v>
      </c>
      <c r="Q6">
        <v>450</v>
      </c>
      <c r="R6">
        <v>459.6610875888357</v>
      </c>
      <c r="S6">
        <v>450</v>
      </c>
      <c r="T6">
        <v>484.71800000000019</v>
      </c>
      <c r="U6">
        <v>624.44899999946358</v>
      </c>
      <c r="V6">
        <v>450</v>
      </c>
      <c r="W6">
        <v>450</v>
      </c>
      <c r="X6">
        <v>459.6610875888357</v>
      </c>
      <c r="Y6">
        <v>450</v>
      </c>
      <c r="Z6">
        <v>484.71800000000019</v>
      </c>
      <c r="AA6">
        <v>566.33349999982249</v>
      </c>
      <c r="AB6">
        <v>450</v>
      </c>
      <c r="AC6">
        <v>472.16108758883587</v>
      </c>
      <c r="AD6">
        <v>472.1610875888357</v>
      </c>
      <c r="AE6">
        <v>450</v>
      </c>
      <c r="AF6">
        <v>486.00368758882473</v>
      </c>
      <c r="AG6">
        <v>484.71800000000019</v>
      </c>
      <c r="AH6">
        <v>534.71800000000019</v>
      </c>
    </row>
    <row r="7" spans="1:34" x14ac:dyDescent="0.3">
      <c r="A7" s="681">
        <f ca="1">IF(EDATE($A$4,36)&lt;=EDATE(DATE(LOOKUP(Comparison!$D$3,TimestepID,StartYear),1,1),(LOOKUP(Comparison!$B$6,TimestepID,Duration)-1)),EDATE(A6,12),"")</f>
        <v>47119</v>
      </c>
      <c r="B7" s="1">
        <v>567.00563555532983</v>
      </c>
      <c r="C7" s="1">
        <v>450</v>
      </c>
      <c r="D7" s="1">
        <v>566.80563555532774</v>
      </c>
      <c r="E7">
        <v>528.29999999982601</v>
      </c>
      <c r="F7">
        <v>544.668021795801</v>
      </c>
      <c r="G7">
        <v>493.38092857141277</v>
      </c>
      <c r="H7">
        <v>501.88846219199792</v>
      </c>
      <c r="I7">
        <v>514.38846219199797</v>
      </c>
      <c r="J7">
        <v>501.88846219199792</v>
      </c>
      <c r="K7">
        <v>514.38846219199763</v>
      </c>
      <c r="L7">
        <v>472.16108758883564</v>
      </c>
      <c r="M7">
        <v>450</v>
      </c>
      <c r="N7">
        <v>450</v>
      </c>
      <c r="O7">
        <v>450</v>
      </c>
      <c r="P7">
        <v>450</v>
      </c>
      <c r="Q7">
        <v>493.38092857141277</v>
      </c>
      <c r="R7">
        <v>534.36108758865441</v>
      </c>
      <c r="S7">
        <v>450</v>
      </c>
      <c r="T7">
        <v>559.4179999998189</v>
      </c>
      <c r="U7">
        <v>491.14975555550888</v>
      </c>
      <c r="V7">
        <v>492.5</v>
      </c>
      <c r="W7">
        <v>493.38092857141277</v>
      </c>
      <c r="X7">
        <v>534.36108758865441</v>
      </c>
      <c r="Y7">
        <v>450</v>
      </c>
      <c r="Z7">
        <v>484.71800000000019</v>
      </c>
      <c r="AA7">
        <v>507.52471287591487</v>
      </c>
      <c r="AB7">
        <v>450</v>
      </c>
      <c r="AC7">
        <v>514.38846219199809</v>
      </c>
      <c r="AD7">
        <v>514.38846219199786</v>
      </c>
      <c r="AE7">
        <v>450.00000000000017</v>
      </c>
      <c r="AF7">
        <v>486.00368758882473</v>
      </c>
      <c r="AG7">
        <v>484.71800000000019</v>
      </c>
      <c r="AH7">
        <v>450</v>
      </c>
    </row>
    <row r="8" spans="1:34" x14ac:dyDescent="0.3">
      <c r="A8" s="681">
        <f ca="1">IF(EDATE($A$4,48)&lt;=EDATE(DATE(LOOKUP(Comparison!$D$3,TimestepID,StartYear),1,1),(LOOKUP(Comparison!$B$6,TimestepID,Duration)-1)),EDATE(A7,12),"")</f>
        <v>47484</v>
      </c>
      <c r="B8" s="1">
        <v>575.60450476183314</v>
      </c>
      <c r="C8" s="1">
        <v>450</v>
      </c>
      <c r="D8" s="1">
        <v>641.50563555514657</v>
      </c>
      <c r="E8">
        <v>562.53092857132583</v>
      </c>
      <c r="F8">
        <v>586.89539639896316</v>
      </c>
      <c r="G8">
        <v>535.88092857141282</v>
      </c>
      <c r="H8">
        <v>531.61583679516002</v>
      </c>
      <c r="I8">
        <v>549.11583679516025</v>
      </c>
      <c r="J8">
        <v>531.61583679516002</v>
      </c>
      <c r="K8">
        <v>514.38846219199831</v>
      </c>
      <c r="L8">
        <v>472.16108758883553</v>
      </c>
      <c r="M8">
        <v>450</v>
      </c>
      <c r="N8">
        <v>450</v>
      </c>
      <c r="O8">
        <v>450</v>
      </c>
      <c r="P8">
        <v>492.5</v>
      </c>
      <c r="Q8">
        <v>568.08092857123154</v>
      </c>
      <c r="R8">
        <v>544.11583679516002</v>
      </c>
      <c r="S8">
        <v>524.69999999981871</v>
      </c>
      <c r="T8">
        <v>589.70899999990945</v>
      </c>
      <c r="U8">
        <v>491.14975555550888</v>
      </c>
      <c r="V8">
        <v>536.02774999998155</v>
      </c>
      <c r="W8">
        <v>568.08092857123154</v>
      </c>
      <c r="X8">
        <v>544.11583679516025</v>
      </c>
      <c r="Y8">
        <v>450</v>
      </c>
      <c r="Z8">
        <v>450</v>
      </c>
      <c r="AA8">
        <v>550.02471287591493</v>
      </c>
      <c r="AB8">
        <v>492.5</v>
      </c>
      <c r="AC8">
        <v>549.11583679516036</v>
      </c>
      <c r="AD8">
        <v>583.84321139832218</v>
      </c>
      <c r="AE8">
        <v>450.00000000000017</v>
      </c>
      <c r="AF8">
        <v>486.00368758882456</v>
      </c>
      <c r="AG8">
        <v>450</v>
      </c>
      <c r="AH8">
        <v>524.69999999981871</v>
      </c>
    </row>
    <row r="9" spans="1:34" x14ac:dyDescent="0.3">
      <c r="A9" s="681">
        <f ca="1">IF(EDATE($A$4,48)&lt;=EDATE(DATE(LOOKUP(Comparison!$D$3,TimestepID,StartYear),1,1),(LOOKUP(Comparison!$B$6,TimestepID,Duration)-1)),EDATE(A8,12),"")</f>
        <v>47849</v>
      </c>
      <c r="B9" s="1" t="s">
        <v>864</v>
      </c>
      <c r="C9" s="1" t="s">
        <v>864</v>
      </c>
      <c r="D9" s="1" t="s">
        <v>864</v>
      </c>
      <c r="E9" t="s">
        <v>864</v>
      </c>
      <c r="F9" t="s">
        <v>864</v>
      </c>
      <c r="G9" t="s">
        <v>864</v>
      </c>
      <c r="H9" t="s">
        <v>864</v>
      </c>
      <c r="I9" t="s">
        <v>864</v>
      </c>
      <c r="J9" t="s">
        <v>864</v>
      </c>
      <c r="K9" t="s">
        <v>864</v>
      </c>
      <c r="L9" t="s">
        <v>864</v>
      </c>
      <c r="M9" t="s">
        <v>864</v>
      </c>
      <c r="N9" t="s">
        <v>864</v>
      </c>
      <c r="O9" t="s">
        <v>864</v>
      </c>
      <c r="P9" t="s">
        <v>864</v>
      </c>
      <c r="Q9" t="s">
        <v>864</v>
      </c>
      <c r="R9" t="s">
        <v>864</v>
      </c>
      <c r="S9" t="s">
        <v>864</v>
      </c>
      <c r="T9" t="s">
        <v>864</v>
      </c>
      <c r="U9" t="s">
        <v>864</v>
      </c>
      <c r="V9" t="s">
        <v>864</v>
      </c>
      <c r="W9" t="s">
        <v>864</v>
      </c>
      <c r="X9" t="s">
        <v>864</v>
      </c>
      <c r="Y9" t="s">
        <v>864</v>
      </c>
      <c r="Z9" t="s">
        <v>864</v>
      </c>
      <c r="AA9" t="s">
        <v>864</v>
      </c>
      <c r="AB9" t="s">
        <v>864</v>
      </c>
      <c r="AC9" t="s">
        <v>864</v>
      </c>
      <c r="AD9" t="s">
        <v>864</v>
      </c>
      <c r="AE9" t="s">
        <v>864</v>
      </c>
      <c r="AF9" t="s">
        <v>864</v>
      </c>
      <c r="AG9" t="s">
        <v>864</v>
      </c>
      <c r="AH9" t="s">
        <v>864</v>
      </c>
    </row>
    <row r="10" spans="1:34" x14ac:dyDescent="0.3">
      <c r="A10" s="681">
        <f ca="1">IF(EDATE($A$4,48)&lt;=EDATE(DATE(LOOKUP(Comparison!$D$3,TimestepID,StartYear),1,1),(LOOKUP(Comparison!$B$6,TimestepID,Duration)-1)),EDATE(A9,12),"")</f>
        <v>48214</v>
      </c>
      <c r="B10" s="1"/>
      <c r="C10" s="1"/>
      <c r="D10" s="1"/>
    </row>
    <row r="11" spans="1:34" x14ac:dyDescent="0.3">
      <c r="A11" s="681">
        <f ca="1">IF(EDATE($A$4,48)&lt;=EDATE(DATE(LOOKUP(Comparison!$D$3,TimestepID,StartYear),1,1),(LOOKUP(Comparison!$B$6,TimestepID,Duration)-1)),EDATE(A10,12),"")</f>
        <v>48580</v>
      </c>
      <c r="B11" s="1"/>
      <c r="C11" s="1"/>
      <c r="D11" s="1"/>
    </row>
    <row r="12" spans="1:34" x14ac:dyDescent="0.3">
      <c r="A12" s="681">
        <f ca="1">IF(EDATE($A$4,48)&lt;=EDATE(DATE(LOOKUP(Comparison!$D$3,TimestepID,StartYear),1,1),(LOOKUP(Comparison!$B$6,TimestepID,Duration)-1)),EDATE(A11,12),"")</f>
        <v>48945</v>
      </c>
      <c r="B12" s="1"/>
      <c r="C12" s="1"/>
      <c r="D12" s="1"/>
    </row>
    <row r="13" spans="1:34" x14ac:dyDescent="0.3">
      <c r="A13" s="52"/>
      <c r="B13" s="1"/>
      <c r="C13" s="1"/>
      <c r="D13" s="1"/>
    </row>
    <row r="14" spans="1:34" x14ac:dyDescent="0.3">
      <c r="A14" s="52"/>
      <c r="B14" s="1"/>
      <c r="C14" s="1"/>
      <c r="D14" s="1"/>
    </row>
    <row r="15" spans="1:34" x14ac:dyDescent="0.3">
      <c r="A15" s="52"/>
      <c r="B15" s="1"/>
      <c r="C15" s="1"/>
      <c r="D15" s="1"/>
    </row>
    <row r="16" spans="1:34" x14ac:dyDescent="0.3">
      <c r="A16" s="52"/>
      <c r="B16" s="1"/>
      <c r="C16" s="1"/>
      <c r="D16" s="1"/>
    </row>
    <row r="17" spans="1:4" x14ac:dyDescent="0.3">
      <c r="A17" s="52"/>
      <c r="B17" s="1"/>
      <c r="C17" s="1"/>
      <c r="D17" s="1"/>
    </row>
    <row r="18" spans="1:4" x14ac:dyDescent="0.3">
      <c r="A18" s="52"/>
      <c r="B18" s="1"/>
      <c r="C18" s="1"/>
      <c r="D18" s="1"/>
    </row>
    <row r="19" spans="1:4" x14ac:dyDescent="0.3">
      <c r="A19" s="52"/>
      <c r="B19" s="1"/>
      <c r="C19" s="1"/>
      <c r="D19" s="1"/>
    </row>
    <row r="20" spans="1:4" x14ac:dyDescent="0.3">
      <c r="A20" s="52"/>
      <c r="B20" s="1"/>
      <c r="C20" s="1"/>
      <c r="D20" s="1"/>
    </row>
    <row r="21" spans="1:4" x14ac:dyDescent="0.3">
      <c r="A21" s="52"/>
      <c r="B21" s="1"/>
      <c r="C21" s="1"/>
      <c r="D21" s="1"/>
    </row>
    <row r="22" spans="1:4" x14ac:dyDescent="0.3">
      <c r="A22" s="52"/>
      <c r="B22" s="1"/>
      <c r="C22" s="1"/>
      <c r="D22" s="1"/>
    </row>
    <row r="23" spans="1:4" x14ac:dyDescent="0.3">
      <c r="A23" s="52"/>
      <c r="B23" s="1"/>
      <c r="C23" s="1"/>
      <c r="D23" s="1"/>
    </row>
    <row r="24" spans="1:4" x14ac:dyDescent="0.3">
      <c r="A24" s="52"/>
      <c r="B24" s="1"/>
      <c r="C24" s="1"/>
      <c r="D24" s="1"/>
    </row>
    <row r="25" spans="1:4" x14ac:dyDescent="0.3">
      <c r="A25" s="52"/>
      <c r="B25" s="1"/>
      <c r="C25" s="1"/>
      <c r="D25" s="1"/>
    </row>
    <row r="26" spans="1:4" x14ac:dyDescent="0.3">
      <c r="A26" s="52"/>
      <c r="B26" s="1"/>
      <c r="C26" s="1"/>
      <c r="D26" s="1"/>
    </row>
    <row r="27" spans="1:4" x14ac:dyDescent="0.3">
      <c r="A27" s="52"/>
      <c r="B27" s="1"/>
      <c r="C27" s="1"/>
      <c r="D27" s="1"/>
    </row>
    <row r="28" spans="1:4" x14ac:dyDescent="0.3">
      <c r="A28" s="52"/>
      <c r="B28" s="1"/>
      <c r="C28" s="1"/>
      <c r="D28" s="1"/>
    </row>
    <row r="29" spans="1:4" x14ac:dyDescent="0.3">
      <c r="A29" s="52"/>
      <c r="B29" s="1"/>
      <c r="C29" s="1"/>
      <c r="D29" s="1"/>
    </row>
    <row r="30" spans="1:4" x14ac:dyDescent="0.3">
      <c r="A30" s="52"/>
      <c r="B30" s="1"/>
      <c r="C30" s="1"/>
      <c r="D30" s="1"/>
    </row>
    <row r="31" spans="1:4" x14ac:dyDescent="0.3">
      <c r="A31" s="52"/>
      <c r="B31" s="1"/>
      <c r="C31" s="1"/>
      <c r="D31" s="1"/>
    </row>
    <row r="32" spans="1:4" x14ac:dyDescent="0.3">
      <c r="A32" s="52"/>
      <c r="B32" s="1"/>
      <c r="C32" s="1"/>
      <c r="D32" s="1"/>
    </row>
    <row r="33" spans="1:4" x14ac:dyDescent="0.3">
      <c r="A33" s="52"/>
      <c r="B33" s="1"/>
      <c r="C33" s="1"/>
      <c r="D33" s="1"/>
    </row>
    <row r="34" spans="1:4" x14ac:dyDescent="0.3">
      <c r="A34" s="52"/>
      <c r="B34" s="1"/>
      <c r="C34" s="1"/>
      <c r="D34" s="1"/>
    </row>
    <row r="35" spans="1:4" x14ac:dyDescent="0.3">
      <c r="A35" s="52"/>
      <c r="B35" s="1"/>
      <c r="C35" s="1"/>
      <c r="D35" s="1"/>
    </row>
    <row r="36" spans="1:4" x14ac:dyDescent="0.3">
      <c r="A36" s="52"/>
      <c r="B36" s="1"/>
      <c r="C36" s="1"/>
      <c r="D36" s="1"/>
    </row>
    <row r="37" spans="1:4" x14ac:dyDescent="0.3">
      <c r="A37" s="52"/>
      <c r="B37" s="1"/>
      <c r="C37" s="1"/>
      <c r="D37" s="1"/>
    </row>
    <row r="38" spans="1:4" x14ac:dyDescent="0.3">
      <c r="A38" s="52"/>
      <c r="B38" s="1"/>
      <c r="C38" s="1"/>
      <c r="D38" s="1"/>
    </row>
    <row r="39" spans="1:4" x14ac:dyDescent="0.3">
      <c r="A39" s="52"/>
      <c r="B39" s="1"/>
      <c r="C39" s="1"/>
      <c r="D39" s="1"/>
    </row>
    <row r="40" spans="1:4" x14ac:dyDescent="0.3">
      <c r="A40" s="52"/>
      <c r="B40" s="1"/>
      <c r="C40" s="1"/>
      <c r="D40" s="1"/>
    </row>
    <row r="41" spans="1:4" x14ac:dyDescent="0.3">
      <c r="A41" s="52"/>
      <c r="B41" s="1"/>
      <c r="C41" s="1"/>
      <c r="D41" s="1"/>
    </row>
    <row r="42" spans="1:4" x14ac:dyDescent="0.3">
      <c r="A42" s="52"/>
      <c r="B42" s="1"/>
      <c r="C42" s="1"/>
      <c r="D42" s="1"/>
    </row>
    <row r="43" spans="1:4" x14ac:dyDescent="0.3">
      <c r="A43" s="52"/>
      <c r="B43" s="1"/>
      <c r="C43" s="1"/>
      <c r="D43" s="1"/>
    </row>
    <row r="44" spans="1:4" x14ac:dyDescent="0.3">
      <c r="A44" s="52"/>
      <c r="B44" s="1"/>
      <c r="C44" s="1"/>
      <c r="D44" s="1"/>
    </row>
    <row r="45" spans="1:4" x14ac:dyDescent="0.3">
      <c r="A45" s="52"/>
      <c r="B45" s="1"/>
      <c r="C45" s="1"/>
      <c r="D45" s="1"/>
    </row>
    <row r="46" spans="1:4" x14ac:dyDescent="0.3">
      <c r="A46" s="52"/>
      <c r="B46" s="1"/>
      <c r="C46" s="1"/>
      <c r="D46" s="1"/>
    </row>
    <row r="47" spans="1:4" x14ac:dyDescent="0.3">
      <c r="A47" s="52"/>
      <c r="B47" s="1"/>
      <c r="C47" s="1"/>
      <c r="D47" s="1"/>
    </row>
    <row r="48" spans="1:4" x14ac:dyDescent="0.3">
      <c r="A48" s="52"/>
      <c r="B48" s="1"/>
      <c r="C48" s="1"/>
      <c r="D48" s="1"/>
    </row>
    <row r="49" spans="1:4" x14ac:dyDescent="0.3">
      <c r="A49" s="52"/>
      <c r="B49" s="1"/>
      <c r="C49" s="1"/>
      <c r="D49" s="1"/>
    </row>
    <row r="50" spans="1:4" x14ac:dyDescent="0.3">
      <c r="A50" s="52"/>
      <c r="B50" s="1"/>
      <c r="C50" s="1"/>
      <c r="D50" s="1"/>
    </row>
    <row r="51" spans="1:4" x14ac:dyDescent="0.3">
      <c r="A51" s="52"/>
      <c r="B51" s="1"/>
      <c r="C51" s="1"/>
      <c r="D51" s="1"/>
    </row>
    <row r="52" spans="1:4" x14ac:dyDescent="0.3">
      <c r="A52" s="52"/>
      <c r="B52" s="1"/>
      <c r="C52" s="1"/>
      <c r="D52" s="1"/>
    </row>
    <row r="53" spans="1:4" x14ac:dyDescent="0.3">
      <c r="A53" s="52"/>
      <c r="B53" s="1"/>
      <c r="C53" s="1"/>
      <c r="D53" s="1"/>
    </row>
    <row r="54" spans="1:4" x14ac:dyDescent="0.3">
      <c r="A54" s="52"/>
      <c r="B54" s="1"/>
      <c r="C54" s="1"/>
      <c r="D54" s="1"/>
    </row>
    <row r="55" spans="1:4" x14ac:dyDescent="0.3">
      <c r="A55" s="52"/>
      <c r="B55" s="1"/>
      <c r="C55" s="1"/>
      <c r="D55" s="1"/>
    </row>
    <row r="56" spans="1:4" x14ac:dyDescent="0.3">
      <c r="A56" s="52"/>
      <c r="B56" s="1"/>
      <c r="C56" s="1"/>
      <c r="D56" s="1"/>
    </row>
    <row r="57" spans="1:4" x14ac:dyDescent="0.3">
      <c r="A57" s="52"/>
      <c r="B57" s="1"/>
      <c r="C57" s="1"/>
      <c r="D57" s="1"/>
    </row>
    <row r="58" spans="1:4" x14ac:dyDescent="0.3">
      <c r="A58" s="52"/>
      <c r="B58" s="1"/>
      <c r="C58" s="1"/>
      <c r="D58" s="1"/>
    </row>
    <row r="59" spans="1:4" x14ac:dyDescent="0.3">
      <c r="A59" s="52"/>
      <c r="B59" s="1"/>
      <c r="C59" s="1"/>
      <c r="D59" s="1"/>
    </row>
    <row r="60" spans="1:4" x14ac:dyDescent="0.3">
      <c r="A60" s="52"/>
      <c r="B60" s="1"/>
      <c r="C60" s="1"/>
      <c r="D60" s="1"/>
    </row>
    <row r="61" spans="1:4" x14ac:dyDescent="0.3">
      <c r="A61" s="52"/>
      <c r="B61" s="1"/>
      <c r="C61" s="1"/>
      <c r="D61" s="1"/>
    </row>
    <row r="62" spans="1:4" x14ac:dyDescent="0.3">
      <c r="A62" s="52"/>
      <c r="B62" s="1"/>
      <c r="C62" s="1"/>
      <c r="D62" s="1"/>
    </row>
    <row r="63" spans="1:4" x14ac:dyDescent="0.3">
      <c r="A63" s="52"/>
      <c r="B63" s="1"/>
      <c r="C63" s="1"/>
      <c r="D63" s="1"/>
    </row>
    <row r="64" spans="1:4" x14ac:dyDescent="0.3">
      <c r="A64" s="52"/>
      <c r="B64" s="1"/>
      <c r="C64" s="1"/>
      <c r="D64" s="1"/>
    </row>
    <row r="65" spans="1:4" x14ac:dyDescent="0.3">
      <c r="A65" s="52"/>
      <c r="B65" s="1"/>
      <c r="C65" s="1"/>
      <c r="D65" s="1"/>
    </row>
    <row r="66" spans="1:4" x14ac:dyDescent="0.3">
      <c r="A66" s="52"/>
      <c r="B66" s="1"/>
      <c r="C66" s="1"/>
      <c r="D66" s="1"/>
    </row>
    <row r="67" spans="1:4" x14ac:dyDescent="0.3">
      <c r="A67" s="52"/>
      <c r="B67" s="1"/>
      <c r="C67" s="1"/>
      <c r="D67" s="1"/>
    </row>
    <row r="68" spans="1:4" x14ac:dyDescent="0.3">
      <c r="A68" s="52">
        <f ca="1">Exceedance!U68</f>
        <v>48092</v>
      </c>
      <c r="B68" s="1"/>
      <c r="C68" s="1"/>
      <c r="D68" s="1"/>
    </row>
    <row r="69" spans="1:4" x14ac:dyDescent="0.3">
      <c r="A69" s="52" t="str">
        <f ca="1">Exceedance!U69</f>
        <v/>
      </c>
      <c r="B69" s="1"/>
      <c r="C69" s="1"/>
      <c r="D69" s="1"/>
    </row>
    <row r="70" spans="1:4" x14ac:dyDescent="0.3">
      <c r="A70" s="52" t="str">
        <f ca="1">Exceedance!U70</f>
        <v/>
      </c>
      <c r="B70" s="1"/>
      <c r="C70" s="1"/>
      <c r="D70" s="1"/>
    </row>
    <row r="71" spans="1:4" x14ac:dyDescent="0.3">
      <c r="A71" s="52" t="str">
        <f ca="1">Exceedance!U71</f>
        <v/>
      </c>
      <c r="B71" s="1"/>
      <c r="C71" s="1"/>
      <c r="D71" s="1"/>
    </row>
    <row r="72" spans="1:4" x14ac:dyDescent="0.3">
      <c r="A72" s="52" t="str">
        <f ca="1">Exceedance!U72</f>
        <v/>
      </c>
      <c r="B72" s="1"/>
      <c r="C72" s="1"/>
      <c r="D72" s="1"/>
    </row>
    <row r="73" spans="1:4" x14ac:dyDescent="0.3">
      <c r="A73" s="52" t="str">
        <f ca="1">Exceedance!U73</f>
        <v/>
      </c>
      <c r="B73" s="1"/>
      <c r="C73" s="1"/>
      <c r="D73" s="1"/>
    </row>
    <row r="74" spans="1:4" x14ac:dyDescent="0.3">
      <c r="A74" s="52" t="str">
        <f ca="1">Exceedance!U74</f>
        <v/>
      </c>
      <c r="B74" s="1"/>
      <c r="C74" s="1"/>
      <c r="D74" s="1"/>
    </row>
    <row r="75" spans="1:4" x14ac:dyDescent="0.3">
      <c r="A75" s="52" t="str">
        <f ca="1">Exceedance!U75</f>
        <v/>
      </c>
      <c r="B75" s="1"/>
      <c r="C75" s="1"/>
      <c r="D75" s="1"/>
    </row>
    <row r="76" spans="1:4" x14ac:dyDescent="0.3">
      <c r="A76" s="52" t="str">
        <f ca="1">Exceedance!U76</f>
        <v/>
      </c>
      <c r="B76" s="1"/>
      <c r="C76" s="1"/>
      <c r="D76" s="1"/>
    </row>
    <row r="77" spans="1:4" x14ac:dyDescent="0.3">
      <c r="A77" s="52" t="str">
        <f ca="1">Exceedance!U77</f>
        <v/>
      </c>
      <c r="B77" s="1"/>
      <c r="C77" s="1"/>
      <c r="D77" s="1"/>
    </row>
    <row r="78" spans="1:4" x14ac:dyDescent="0.3">
      <c r="A78" s="52" t="str">
        <f ca="1">Exceedance!U78</f>
        <v/>
      </c>
      <c r="B78" s="1"/>
      <c r="C78" s="1"/>
      <c r="D78" s="1"/>
    </row>
    <row r="79" spans="1:4" x14ac:dyDescent="0.3">
      <c r="A79" s="52" t="str">
        <f ca="1">Exceedance!U79</f>
        <v/>
      </c>
      <c r="B79" s="1"/>
      <c r="C79" s="1"/>
      <c r="D79" s="1"/>
    </row>
    <row r="80" spans="1:4" x14ac:dyDescent="0.3">
      <c r="A80" s="52" t="str">
        <f ca="1">Exceedance!U80</f>
        <v/>
      </c>
      <c r="B80" s="1"/>
      <c r="C80" s="1"/>
      <c r="D80" s="1"/>
    </row>
    <row r="81" spans="1:4" x14ac:dyDescent="0.3">
      <c r="A81" s="52" t="str">
        <f ca="1">Exceedance!U81</f>
        <v/>
      </c>
      <c r="B81" s="1"/>
      <c r="C81" s="1"/>
      <c r="D81" s="1"/>
    </row>
    <row r="82" spans="1:4" x14ac:dyDescent="0.3">
      <c r="A82" s="52" t="str">
        <f ca="1">Exceedance!U82</f>
        <v/>
      </c>
      <c r="B82" s="1"/>
      <c r="C82" s="1"/>
      <c r="D82" s="1"/>
    </row>
    <row r="83" spans="1:4" x14ac:dyDescent="0.3">
      <c r="A83" s="52" t="str">
        <f ca="1">Exceedance!U83</f>
        <v/>
      </c>
      <c r="B83" s="1"/>
      <c r="C83" s="1"/>
      <c r="D83" s="1"/>
    </row>
    <row r="84" spans="1:4" x14ac:dyDescent="0.3">
      <c r="A84" s="52" t="str">
        <f ca="1">Exceedance!U84</f>
        <v/>
      </c>
      <c r="B84" s="1"/>
      <c r="C84" s="1"/>
      <c r="D84" s="1"/>
    </row>
    <row r="85" spans="1:4" x14ac:dyDescent="0.3">
      <c r="A85" s="52" t="str">
        <f ca="1">Exceedance!U85</f>
        <v/>
      </c>
      <c r="B85" s="1"/>
      <c r="C85" s="1"/>
      <c r="D85" s="1"/>
    </row>
    <row r="86" spans="1:4" x14ac:dyDescent="0.3">
      <c r="A86" s="52" t="str">
        <f ca="1">Exceedance!U86</f>
        <v/>
      </c>
      <c r="B86" s="1"/>
      <c r="C86" s="1"/>
      <c r="D86" s="1"/>
    </row>
    <row r="87" spans="1:4" x14ac:dyDescent="0.3">
      <c r="A87" s="52" t="str">
        <f ca="1">Exceedance!U87</f>
        <v/>
      </c>
      <c r="B87" s="1"/>
      <c r="C87" s="1"/>
      <c r="D87" s="1"/>
    </row>
    <row r="88" spans="1:4" x14ac:dyDescent="0.3">
      <c r="A88" s="52" t="str">
        <f ca="1">Exceedance!U88</f>
        <v/>
      </c>
      <c r="B88" s="1"/>
      <c r="C88" s="1"/>
      <c r="D88" s="1"/>
    </row>
    <row r="89" spans="1:4" x14ac:dyDescent="0.3">
      <c r="A89" s="52" t="str">
        <f ca="1">Exceedance!U89</f>
        <v/>
      </c>
      <c r="B89" s="1"/>
      <c r="C89" s="1"/>
      <c r="D89" s="1"/>
    </row>
    <row r="90" spans="1:4" x14ac:dyDescent="0.3">
      <c r="A90" s="52" t="str">
        <f ca="1">Exceedance!U90</f>
        <v/>
      </c>
      <c r="B90" s="1"/>
      <c r="C90" s="1"/>
      <c r="D90" s="1"/>
    </row>
    <row r="91" spans="1:4" x14ac:dyDescent="0.3">
      <c r="A91" s="52" t="str">
        <f ca="1">Exceedance!U91</f>
        <v/>
      </c>
      <c r="B91" s="1"/>
      <c r="C91" s="1"/>
      <c r="D91" s="1"/>
    </row>
    <row r="92" spans="1:4" x14ac:dyDescent="0.3">
      <c r="A92" s="52" t="str">
        <f ca="1">Exceedance!U92</f>
        <v/>
      </c>
      <c r="B92" s="1"/>
      <c r="C92" s="1"/>
      <c r="D92" s="1"/>
    </row>
    <row r="93" spans="1:4" x14ac:dyDescent="0.3">
      <c r="A93" s="52" t="str">
        <f ca="1">Exceedance!U93</f>
        <v/>
      </c>
      <c r="B93" s="1"/>
      <c r="C93" s="1"/>
      <c r="D93" s="1"/>
    </row>
    <row r="94" spans="1:4" x14ac:dyDescent="0.3">
      <c r="A94" s="52" t="str">
        <f ca="1">Exceedance!U94</f>
        <v/>
      </c>
      <c r="B94" s="1"/>
      <c r="C94" s="1"/>
      <c r="D94" s="1"/>
    </row>
    <row r="95" spans="1:4" x14ac:dyDescent="0.3">
      <c r="A95" s="52" t="str">
        <f ca="1">Exceedance!U95</f>
        <v/>
      </c>
      <c r="B95" s="1"/>
      <c r="C95" s="1"/>
      <c r="D95" s="1"/>
    </row>
    <row r="96" spans="1:4" x14ac:dyDescent="0.3">
      <c r="A96" s="52" t="str">
        <f ca="1">Exceedance!U96</f>
        <v/>
      </c>
      <c r="B96" s="1"/>
      <c r="C96" s="1"/>
      <c r="D96" s="1"/>
    </row>
    <row r="97" spans="1:4" x14ac:dyDescent="0.3">
      <c r="A97" s="52" t="str">
        <f ca="1">Exceedance!U97</f>
        <v/>
      </c>
      <c r="B97" s="1"/>
      <c r="C97" s="1"/>
      <c r="D97" s="1"/>
    </row>
    <row r="98" spans="1:4" x14ac:dyDescent="0.3">
      <c r="A98" s="52" t="str">
        <f ca="1">Exceedance!U98</f>
        <v/>
      </c>
      <c r="B98" s="1"/>
      <c r="C98" s="1"/>
      <c r="D98" s="1"/>
    </row>
    <row r="99" spans="1:4" x14ac:dyDescent="0.3">
      <c r="A99" s="52" t="str">
        <f ca="1">Exceedance!U99</f>
        <v/>
      </c>
      <c r="B99" s="1"/>
      <c r="C99" s="1"/>
      <c r="D99" s="1"/>
    </row>
    <row r="100" spans="1:4" x14ac:dyDescent="0.3">
      <c r="A100" s="52"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E1:AE1"/>
  </mergeCells>
  <pageMargins left="0.7" right="0.7" top="0.75" bottom="0.75" header="0.3" footer="0.3"/>
  <pageSetup orientation="portrait" horizontalDpi="4294967295" verticalDpi="4294967295" r:id="rId1"/>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FB4BD6-6B2B-4E69-A3D4-87EFC528894F}">
  <sheetPr codeName="Sheet148">
    <tabColor theme="3" tint="0.79998168889431442"/>
  </sheetPr>
  <dimension ref="A1:AH175"/>
  <sheetViews>
    <sheetView workbookViewId="0">
      <selection activeCell="B4" sqref="B4:AQ175"/>
    </sheetView>
  </sheetViews>
  <sheetFormatPr defaultColWidth="9.44140625" defaultRowHeight="14.4" x14ac:dyDescent="0.3"/>
  <cols>
    <col min="1" max="1" width="14.44140625" style="78" bestFit="1" customWidth="1"/>
    <col min="2" max="3" width="9.44140625" style="185"/>
    <col min="4" max="4" width="9.44140625" style="185" customWidth="1"/>
  </cols>
  <sheetData>
    <row r="1" spans="1:34" s="78" customFormat="1" x14ac:dyDescent="0.3">
      <c r="A1" s="50"/>
      <c r="B1" s="78" t="s">
        <v>857</v>
      </c>
      <c r="E1" s="854" t="s">
        <v>857</v>
      </c>
      <c r="F1" s="854"/>
      <c r="G1" s="854"/>
      <c r="H1" s="854"/>
      <c r="I1" s="854"/>
      <c r="J1" s="854"/>
      <c r="K1" s="854"/>
      <c r="L1" s="854"/>
      <c r="M1" s="854"/>
      <c r="N1" s="854"/>
      <c r="O1" s="854"/>
      <c r="P1" s="854"/>
      <c r="Q1" s="854"/>
      <c r="R1" s="854"/>
      <c r="S1" s="854"/>
      <c r="T1" s="854"/>
      <c r="U1" s="854"/>
      <c r="V1" s="854"/>
      <c r="W1" s="854"/>
      <c r="X1" s="854"/>
      <c r="Y1" s="854"/>
      <c r="Z1" s="854"/>
      <c r="AA1" s="854"/>
      <c r="AB1" s="854"/>
      <c r="AC1" s="854"/>
      <c r="AD1" s="854"/>
      <c r="AE1" s="854"/>
    </row>
    <row r="2" spans="1:34" s="78" customFormat="1" x14ac:dyDescent="0.3">
      <c r="A2" s="50"/>
      <c r="B2" s="78" t="s">
        <v>288</v>
      </c>
      <c r="C2" s="78" t="s">
        <v>287</v>
      </c>
      <c r="D2" s="78" t="s">
        <v>289</v>
      </c>
      <c r="E2" s="78">
        <v>1991</v>
      </c>
      <c r="F2" s="78">
        <v>1992</v>
      </c>
      <c r="G2" s="78">
        <v>1993</v>
      </c>
      <c r="H2" s="78">
        <v>1994</v>
      </c>
      <c r="I2" s="78">
        <v>1995</v>
      </c>
      <c r="J2" s="78">
        <v>1996</v>
      </c>
      <c r="K2" s="78">
        <v>1997</v>
      </c>
      <c r="L2" s="78">
        <v>1998</v>
      </c>
      <c r="M2" s="78">
        <v>1999</v>
      </c>
      <c r="N2" s="78">
        <v>2000</v>
      </c>
      <c r="O2" s="78">
        <v>2001</v>
      </c>
      <c r="P2" s="78">
        <v>2002</v>
      </c>
      <c r="Q2" s="78">
        <v>2003</v>
      </c>
      <c r="R2" s="78">
        <v>2004</v>
      </c>
      <c r="S2" s="78">
        <v>2005</v>
      </c>
      <c r="T2" s="78">
        <v>2006</v>
      </c>
      <c r="U2" s="78">
        <v>2007</v>
      </c>
      <c r="V2" s="78">
        <v>2008</v>
      </c>
      <c r="W2" s="78">
        <v>2009</v>
      </c>
      <c r="X2" s="78">
        <v>2010</v>
      </c>
      <c r="Y2" s="78">
        <v>2011</v>
      </c>
      <c r="Z2" s="78">
        <v>2012</v>
      </c>
      <c r="AA2" s="78">
        <v>2013</v>
      </c>
      <c r="AB2" s="78">
        <v>2014</v>
      </c>
      <c r="AC2" s="78">
        <v>2015</v>
      </c>
      <c r="AD2" s="78">
        <v>2016</v>
      </c>
      <c r="AE2" s="78">
        <v>2017</v>
      </c>
      <c r="AF2" s="78">
        <v>2018</v>
      </c>
      <c r="AG2" s="78">
        <v>2019</v>
      </c>
      <c r="AH2" s="78">
        <v>2020</v>
      </c>
    </row>
    <row r="3" spans="1:34" s="53" customFormat="1" x14ac:dyDescent="0.3">
      <c r="A3" s="51"/>
      <c r="B3" s="53" t="s">
        <v>323</v>
      </c>
      <c r="C3" s="53" t="s">
        <v>324</v>
      </c>
      <c r="D3" s="53" t="s">
        <v>325</v>
      </c>
      <c r="E3" s="53" t="s">
        <v>326</v>
      </c>
      <c r="F3" s="53" t="s">
        <v>327</v>
      </c>
      <c r="G3" s="53" t="s">
        <v>328</v>
      </c>
      <c r="H3" s="53" t="s">
        <v>329</v>
      </c>
      <c r="I3" s="53" t="s">
        <v>330</v>
      </c>
      <c r="J3" s="53" t="s">
        <v>331</v>
      </c>
      <c r="K3" s="53" t="s">
        <v>332</v>
      </c>
      <c r="L3" s="53" t="s">
        <v>333</v>
      </c>
      <c r="M3" s="53" t="s">
        <v>334</v>
      </c>
      <c r="N3" s="53" t="s">
        <v>335</v>
      </c>
      <c r="O3" s="53" t="s">
        <v>336</v>
      </c>
      <c r="P3" s="53" t="s">
        <v>337</v>
      </c>
      <c r="Q3" s="53" t="s">
        <v>338</v>
      </c>
      <c r="R3" s="53" t="s">
        <v>339</v>
      </c>
      <c r="S3" s="53" t="s">
        <v>340</v>
      </c>
      <c r="T3" s="53" t="s">
        <v>341</v>
      </c>
      <c r="U3" s="53" t="s">
        <v>342</v>
      </c>
      <c r="V3" s="53" t="s">
        <v>343</v>
      </c>
      <c r="W3" s="53" t="s">
        <v>344</v>
      </c>
      <c r="X3" s="53" t="s">
        <v>345</v>
      </c>
      <c r="Y3" s="53" t="s">
        <v>346</v>
      </c>
      <c r="Z3" s="53" t="s">
        <v>347</v>
      </c>
      <c r="AA3" s="53" t="s">
        <v>348</v>
      </c>
      <c r="AB3" s="53" t="s">
        <v>349</v>
      </c>
      <c r="AC3" s="53" t="s">
        <v>350</v>
      </c>
      <c r="AD3" s="53" t="s">
        <v>351</v>
      </c>
      <c r="AE3" s="53" t="s">
        <v>352</v>
      </c>
      <c r="AF3" s="53" t="s">
        <v>353</v>
      </c>
      <c r="AG3" s="53" t="s">
        <v>354</v>
      </c>
      <c r="AH3" s="53" t="s">
        <v>355</v>
      </c>
    </row>
    <row r="4" spans="1:34" x14ac:dyDescent="0.3">
      <c r="A4" s="681">
        <f ca="1">DATE(LOOKUP(Comparison!$D$3,TimestepID,StartYear),1,1)</f>
        <v>46023</v>
      </c>
      <c r="B4" s="1">
        <v>613.26900000000001</v>
      </c>
      <c r="C4" s="1">
        <v>613.26900000000001</v>
      </c>
      <c r="D4" s="1">
        <v>613.26900000000001</v>
      </c>
      <c r="E4">
        <v>613.26900000000001</v>
      </c>
      <c r="F4">
        <v>613.26900000000001</v>
      </c>
      <c r="G4">
        <v>613.26900000000001</v>
      </c>
      <c r="H4">
        <v>613.26900000000001</v>
      </c>
      <c r="I4">
        <v>613.26900000000001</v>
      </c>
      <c r="J4">
        <v>613.26900000000001</v>
      </c>
      <c r="K4">
        <v>613.26900000000001</v>
      </c>
      <c r="L4">
        <v>613.26900000000001</v>
      </c>
      <c r="M4">
        <v>613.26900000000001</v>
      </c>
      <c r="N4">
        <v>613.26900000000001</v>
      </c>
      <c r="O4">
        <v>613.26900000000001</v>
      </c>
      <c r="P4">
        <v>613.26900000000001</v>
      </c>
      <c r="Q4">
        <v>613.26900000000001</v>
      </c>
      <c r="R4">
        <v>613.26900000000001</v>
      </c>
      <c r="S4">
        <v>613.26900000000001</v>
      </c>
      <c r="T4">
        <v>613.26900000000001</v>
      </c>
      <c r="U4">
        <v>613.26900000000001</v>
      </c>
      <c r="V4">
        <v>613.26900000000001</v>
      </c>
      <c r="W4">
        <v>613.26900000000001</v>
      </c>
      <c r="X4">
        <v>613.26900000000001</v>
      </c>
      <c r="Y4">
        <v>613.26900000000001</v>
      </c>
      <c r="Z4">
        <v>613.26900000000001</v>
      </c>
      <c r="AA4">
        <v>613.26900000000001</v>
      </c>
      <c r="AB4">
        <v>613.26900000000001</v>
      </c>
      <c r="AC4">
        <v>613.26900000000001</v>
      </c>
      <c r="AD4">
        <v>613.26900000000001</v>
      </c>
      <c r="AE4">
        <v>613.26900000000001</v>
      </c>
      <c r="AF4">
        <v>613.26900000000001</v>
      </c>
      <c r="AG4">
        <v>613.26900000000001</v>
      </c>
      <c r="AH4">
        <v>613.26900000000001</v>
      </c>
    </row>
    <row r="5" spans="1:34" x14ac:dyDescent="0.3">
      <c r="A5" s="681">
        <f ca="1">IF(EDATE($A$4,12)&lt;=EDATE(DATE(LOOKUP(Comparison!$D$3,TimestepID,StartYear),1,1),(LOOKUP(Comparison!$B$6,TimestepID,Duration)-1)),EDATE(A4,12),"")</f>
        <v>46388</v>
      </c>
      <c r="B5" s="1">
        <v>586.53544444446902</v>
      </c>
      <c r="C5" s="1">
        <v>586.53544444446902</v>
      </c>
      <c r="D5" s="1">
        <v>586.53544444446902</v>
      </c>
      <c r="E5">
        <v>586.53544444446902</v>
      </c>
      <c r="F5">
        <v>586.53544444446902</v>
      </c>
      <c r="G5">
        <v>586.53544444446902</v>
      </c>
      <c r="H5">
        <v>586.53544444446902</v>
      </c>
      <c r="I5">
        <v>586.53544444446902</v>
      </c>
      <c r="J5">
        <v>586.53544444446902</v>
      </c>
      <c r="K5">
        <v>586.53544444446902</v>
      </c>
      <c r="L5">
        <v>586.53544444446902</v>
      </c>
      <c r="M5">
        <v>586.53544444446902</v>
      </c>
      <c r="N5">
        <v>586.53544444446902</v>
      </c>
      <c r="O5">
        <v>586.53544444446902</v>
      </c>
      <c r="P5">
        <v>586.53544444446902</v>
      </c>
      <c r="Q5">
        <v>586.53544444446902</v>
      </c>
      <c r="R5">
        <v>586.53544444446902</v>
      </c>
      <c r="S5">
        <v>586.53544444446902</v>
      </c>
      <c r="T5">
        <v>586.53544444446902</v>
      </c>
      <c r="U5">
        <v>586.53544444446902</v>
      </c>
      <c r="V5">
        <v>586.53544444446902</v>
      </c>
      <c r="W5">
        <v>586.53544444446902</v>
      </c>
      <c r="X5">
        <v>586.53544444446902</v>
      </c>
      <c r="Y5">
        <v>586.53544444446902</v>
      </c>
      <c r="Z5">
        <v>586.53544444446902</v>
      </c>
      <c r="AA5">
        <v>586.53544444446902</v>
      </c>
      <c r="AB5">
        <v>586.53544444446902</v>
      </c>
      <c r="AC5">
        <v>586.53544444446902</v>
      </c>
      <c r="AD5">
        <v>586.53544444446902</v>
      </c>
      <c r="AE5">
        <v>586.53544444446902</v>
      </c>
      <c r="AF5">
        <v>586.53544444446902</v>
      </c>
      <c r="AG5">
        <v>586.53544444446902</v>
      </c>
      <c r="AH5">
        <v>586.53544444446902</v>
      </c>
    </row>
    <row r="6" spans="1:34" x14ac:dyDescent="0.3">
      <c r="A6" s="681">
        <f ca="1">IF(EDATE($A$4,24)&lt;=EDATE(DATE(LOOKUP(Comparison!$D$3,TimestepID,StartYear),12,31),(LOOKUP(Comparison!$B$6,TimestepID,Duration)-1)),EDATE(A5,12),"")</f>
        <v>46753</v>
      </c>
      <c r="B6" s="1">
        <v>558.85024444449095</v>
      </c>
      <c r="C6" s="1">
        <v>600</v>
      </c>
      <c r="D6" s="1">
        <v>558.85024444449095</v>
      </c>
      <c r="E6">
        <v>600</v>
      </c>
      <c r="F6">
        <v>583.85024444449107</v>
      </c>
      <c r="G6">
        <v>600</v>
      </c>
      <c r="H6">
        <v>583.85024444449107</v>
      </c>
      <c r="I6">
        <v>558.85024444449095</v>
      </c>
      <c r="J6">
        <v>583.85024444449107</v>
      </c>
      <c r="K6">
        <v>558.85024444449095</v>
      </c>
      <c r="L6">
        <v>558.85024444449095</v>
      </c>
      <c r="M6">
        <v>600</v>
      </c>
      <c r="N6">
        <v>600</v>
      </c>
      <c r="O6">
        <v>600</v>
      </c>
      <c r="P6">
        <v>600</v>
      </c>
      <c r="Q6">
        <v>600</v>
      </c>
      <c r="R6">
        <v>583.85024444449107</v>
      </c>
      <c r="S6">
        <v>600</v>
      </c>
      <c r="T6">
        <v>600</v>
      </c>
      <c r="U6">
        <v>558.85024444449095</v>
      </c>
      <c r="V6">
        <v>600</v>
      </c>
      <c r="W6">
        <v>600</v>
      </c>
      <c r="X6">
        <v>583.85024444449107</v>
      </c>
      <c r="Y6">
        <v>600</v>
      </c>
      <c r="Z6">
        <v>600</v>
      </c>
      <c r="AA6">
        <v>618.3845000001777</v>
      </c>
      <c r="AB6">
        <v>600</v>
      </c>
      <c r="AC6">
        <v>558.85024444449095</v>
      </c>
      <c r="AD6">
        <v>558.85024444449095</v>
      </c>
      <c r="AE6">
        <v>600</v>
      </c>
      <c r="AF6">
        <v>558.85024444449095</v>
      </c>
      <c r="AG6">
        <v>600</v>
      </c>
      <c r="AH6">
        <v>600</v>
      </c>
    </row>
    <row r="7" spans="1:34" x14ac:dyDescent="0.3">
      <c r="A7" s="681">
        <f ca="1">IF(EDATE($A$4,36)&lt;=EDATE(DATE(LOOKUP(Comparison!$D$3,TimestepID,StartYear),1,1),(LOOKUP(Comparison!$B$6,TimestepID,Duration)-1)),EDATE(A6,12),"")</f>
        <v>47119</v>
      </c>
      <c r="B7" s="1">
        <v>474.3954952381668</v>
      </c>
      <c r="C7" s="1">
        <v>600</v>
      </c>
      <c r="D7" s="1">
        <v>474.3954952381668</v>
      </c>
      <c r="E7">
        <v>538.23814285717435</v>
      </c>
      <c r="F7">
        <v>499.3954952381668</v>
      </c>
      <c r="G7">
        <v>513.23814285717435</v>
      </c>
      <c r="H7">
        <v>499.3954952381668</v>
      </c>
      <c r="I7">
        <v>474.3954952381668</v>
      </c>
      <c r="J7">
        <v>499.3954952381668</v>
      </c>
      <c r="K7">
        <v>474.3954952381668</v>
      </c>
      <c r="L7">
        <v>558.85024444449095</v>
      </c>
      <c r="M7">
        <v>600</v>
      </c>
      <c r="N7">
        <v>600</v>
      </c>
      <c r="O7">
        <v>600</v>
      </c>
      <c r="P7">
        <v>600</v>
      </c>
      <c r="Q7">
        <v>513.23814285717435</v>
      </c>
      <c r="R7">
        <v>499.3954952381668</v>
      </c>
      <c r="S7">
        <v>600</v>
      </c>
      <c r="T7">
        <v>514.99999999999989</v>
      </c>
      <c r="U7">
        <v>558.85024444449095</v>
      </c>
      <c r="V7">
        <v>514.99999999999989</v>
      </c>
      <c r="W7">
        <v>513.23814285717435</v>
      </c>
      <c r="X7">
        <v>499.3954952381668</v>
      </c>
      <c r="Y7">
        <v>600</v>
      </c>
      <c r="Z7">
        <v>600</v>
      </c>
      <c r="AA7">
        <v>533.3845000001777</v>
      </c>
      <c r="AB7">
        <v>600</v>
      </c>
      <c r="AC7">
        <v>474.3954952381668</v>
      </c>
      <c r="AD7">
        <v>474.3954952381668</v>
      </c>
      <c r="AE7">
        <v>600</v>
      </c>
      <c r="AF7">
        <v>558.85024444449095</v>
      </c>
      <c r="AG7">
        <v>600</v>
      </c>
      <c r="AH7">
        <v>600</v>
      </c>
    </row>
    <row r="8" spans="1:34" x14ac:dyDescent="0.3">
      <c r="A8" s="681">
        <f ca="1">IF(EDATE($A$4,48)&lt;=EDATE(DATE(LOOKUP(Comparison!$D$3,TimestepID,StartYear),1,1),(LOOKUP(Comparison!$B$6,TimestepID,Duration)-1)),EDATE(A7,12),"")</f>
        <v>47484</v>
      </c>
      <c r="B8" s="1">
        <v>474.3954952381668</v>
      </c>
      <c r="C8" s="1">
        <v>600</v>
      </c>
      <c r="D8" s="1">
        <v>404.94074603184254</v>
      </c>
      <c r="E8">
        <v>453.23814285717441</v>
      </c>
      <c r="F8">
        <v>414.94074603184254</v>
      </c>
      <c r="G8">
        <v>428.23814285717441</v>
      </c>
      <c r="H8">
        <v>439.94074603184248</v>
      </c>
      <c r="I8">
        <v>404.94074603184254</v>
      </c>
      <c r="J8">
        <v>439.94074603184248</v>
      </c>
      <c r="K8">
        <v>474.3954952381668</v>
      </c>
      <c r="L8">
        <v>558.85024444449095</v>
      </c>
      <c r="M8">
        <v>600</v>
      </c>
      <c r="N8">
        <v>600</v>
      </c>
      <c r="O8">
        <v>600</v>
      </c>
      <c r="P8">
        <v>514.99999999999989</v>
      </c>
      <c r="Q8">
        <v>428.23814285717441</v>
      </c>
      <c r="R8">
        <v>499.3954952381668</v>
      </c>
      <c r="S8">
        <v>514.99999999999989</v>
      </c>
      <c r="T8">
        <v>430</v>
      </c>
      <c r="U8">
        <v>558.85024444449095</v>
      </c>
      <c r="V8">
        <v>427.94450000003684</v>
      </c>
      <c r="W8">
        <v>428.23814285717441</v>
      </c>
      <c r="X8">
        <v>499.3954952381668</v>
      </c>
      <c r="Y8">
        <v>600</v>
      </c>
      <c r="Z8">
        <v>600</v>
      </c>
      <c r="AA8">
        <v>448.38450000017758</v>
      </c>
      <c r="AB8">
        <v>514.99999999999989</v>
      </c>
      <c r="AC8">
        <v>404.94074603184254</v>
      </c>
      <c r="AD8">
        <v>404.94074603184254</v>
      </c>
      <c r="AE8">
        <v>600</v>
      </c>
      <c r="AF8">
        <v>558.85024444449095</v>
      </c>
      <c r="AG8">
        <v>600</v>
      </c>
      <c r="AH8">
        <v>502.94450000003678</v>
      </c>
    </row>
    <row r="9" spans="1:34" x14ac:dyDescent="0.3">
      <c r="A9" s="681">
        <f ca="1">IF(EDATE($A$4,48)&lt;=EDATE(DATE(LOOKUP(Comparison!$D$3,TimestepID,StartYear),1,1),(LOOKUP(Comparison!$B$6,TimestepID,Duration)-1)),EDATE(A8,12),"")</f>
        <v>47849</v>
      </c>
      <c r="B9" s="1" t="s">
        <v>864</v>
      </c>
      <c r="C9" s="1" t="s">
        <v>864</v>
      </c>
      <c r="D9" s="1" t="s">
        <v>864</v>
      </c>
      <c r="E9" t="s">
        <v>864</v>
      </c>
      <c r="F9" t="s">
        <v>864</v>
      </c>
      <c r="G9" t="s">
        <v>864</v>
      </c>
      <c r="H9" t="s">
        <v>864</v>
      </c>
      <c r="I9" t="s">
        <v>864</v>
      </c>
      <c r="J9" t="s">
        <v>864</v>
      </c>
      <c r="K9" t="s">
        <v>864</v>
      </c>
      <c r="L9" t="s">
        <v>864</v>
      </c>
      <c r="M9" t="s">
        <v>864</v>
      </c>
      <c r="N9" t="s">
        <v>864</v>
      </c>
      <c r="O9" t="s">
        <v>864</v>
      </c>
      <c r="P9" t="s">
        <v>864</v>
      </c>
      <c r="Q9" t="s">
        <v>864</v>
      </c>
      <c r="R9" t="s">
        <v>864</v>
      </c>
      <c r="S9" t="s">
        <v>864</v>
      </c>
      <c r="T9" t="s">
        <v>864</v>
      </c>
      <c r="U9" t="s">
        <v>864</v>
      </c>
      <c r="V9" t="s">
        <v>864</v>
      </c>
      <c r="W9" t="s">
        <v>864</v>
      </c>
      <c r="X9" t="s">
        <v>864</v>
      </c>
      <c r="Y9" t="s">
        <v>864</v>
      </c>
      <c r="Z9" t="s">
        <v>864</v>
      </c>
      <c r="AA9" t="s">
        <v>864</v>
      </c>
      <c r="AB9" t="s">
        <v>864</v>
      </c>
      <c r="AC9" t="s">
        <v>864</v>
      </c>
      <c r="AD9" t="s">
        <v>864</v>
      </c>
      <c r="AE9" t="s">
        <v>864</v>
      </c>
      <c r="AF9" t="s">
        <v>864</v>
      </c>
      <c r="AG9" t="s">
        <v>864</v>
      </c>
      <c r="AH9" t="s">
        <v>864</v>
      </c>
    </row>
    <row r="10" spans="1:34" x14ac:dyDescent="0.3">
      <c r="A10" s="681">
        <f ca="1">IF(EDATE($A$4,48)&lt;=EDATE(DATE(LOOKUP(Comparison!$D$3,TimestepID,StartYear),1,1),(LOOKUP(Comparison!$B$6,TimestepID,Duration)-1)),EDATE(A9,12),"")</f>
        <v>48214</v>
      </c>
      <c r="B10" s="1"/>
      <c r="C10" s="1"/>
      <c r="D10" s="1"/>
    </row>
    <row r="11" spans="1:34" x14ac:dyDescent="0.3">
      <c r="A11" s="681">
        <f ca="1">IF(EDATE($A$4,48)&lt;=EDATE(DATE(LOOKUP(Comparison!$D$3,TimestepID,StartYear),1,1),(LOOKUP(Comparison!$B$6,TimestepID,Duration)-1)),EDATE(A10,12),"")</f>
        <v>48580</v>
      </c>
      <c r="B11" s="1"/>
      <c r="C11" s="1"/>
      <c r="D11" s="1"/>
    </row>
    <row r="12" spans="1:34" x14ac:dyDescent="0.3">
      <c r="A12" s="681">
        <f ca="1">IF(EDATE($A$4,48)&lt;=EDATE(DATE(LOOKUP(Comparison!$D$3,TimestepID,StartYear),1,1),(LOOKUP(Comparison!$B$6,TimestepID,Duration)-1)),EDATE(A11,12),"")</f>
        <v>48945</v>
      </c>
      <c r="B12" s="1"/>
      <c r="C12" s="1"/>
      <c r="D12" s="1"/>
    </row>
    <row r="13" spans="1:34" x14ac:dyDescent="0.3">
      <c r="A13" s="52"/>
      <c r="B13" s="1"/>
      <c r="C13" s="1"/>
      <c r="D13" s="1"/>
    </row>
    <row r="14" spans="1:34" x14ac:dyDescent="0.3">
      <c r="A14" s="52"/>
      <c r="B14" s="1"/>
      <c r="C14" s="1"/>
      <c r="D14" s="1"/>
    </row>
    <row r="15" spans="1:34" x14ac:dyDescent="0.3">
      <c r="A15" s="52"/>
      <c r="B15" s="1"/>
      <c r="C15" s="1"/>
      <c r="D15" s="1"/>
    </row>
    <row r="16" spans="1:34" x14ac:dyDescent="0.3">
      <c r="A16" s="52"/>
      <c r="B16" s="1"/>
      <c r="C16" s="1"/>
      <c r="D16" s="1"/>
    </row>
    <row r="17" spans="1:4" x14ac:dyDescent="0.3">
      <c r="A17" s="52"/>
      <c r="B17" s="1"/>
      <c r="C17" s="1"/>
      <c r="D17" s="1"/>
    </row>
    <row r="18" spans="1:4" x14ac:dyDescent="0.3">
      <c r="A18" s="52"/>
      <c r="B18" s="1"/>
      <c r="C18" s="1"/>
      <c r="D18" s="1"/>
    </row>
    <row r="19" spans="1:4" x14ac:dyDescent="0.3">
      <c r="A19" s="52"/>
      <c r="B19" s="1"/>
      <c r="C19" s="1"/>
      <c r="D19" s="1"/>
    </row>
    <row r="20" spans="1:4" x14ac:dyDescent="0.3">
      <c r="A20" s="52"/>
      <c r="B20" s="1"/>
      <c r="C20" s="1"/>
      <c r="D20" s="1"/>
    </row>
    <row r="21" spans="1:4" x14ac:dyDescent="0.3">
      <c r="A21" s="52"/>
      <c r="B21" s="1"/>
      <c r="C21" s="1"/>
      <c r="D21" s="1"/>
    </row>
    <row r="22" spans="1:4" x14ac:dyDescent="0.3">
      <c r="A22" s="52"/>
      <c r="B22" s="1"/>
      <c r="C22" s="1"/>
      <c r="D22" s="1"/>
    </row>
    <row r="23" spans="1:4" x14ac:dyDescent="0.3">
      <c r="A23" s="52"/>
      <c r="B23" s="1"/>
      <c r="C23" s="1"/>
      <c r="D23" s="1"/>
    </row>
    <row r="24" spans="1:4" x14ac:dyDescent="0.3">
      <c r="A24" s="52"/>
      <c r="B24" s="1"/>
      <c r="C24" s="1"/>
      <c r="D24" s="1"/>
    </row>
    <row r="25" spans="1:4" x14ac:dyDescent="0.3">
      <c r="A25" s="52"/>
      <c r="B25" s="1"/>
      <c r="C25" s="1"/>
      <c r="D25" s="1"/>
    </row>
    <row r="26" spans="1:4" x14ac:dyDescent="0.3">
      <c r="A26" s="52"/>
      <c r="B26" s="1"/>
      <c r="C26" s="1"/>
      <c r="D26" s="1"/>
    </row>
    <row r="27" spans="1:4" x14ac:dyDescent="0.3">
      <c r="A27" s="52"/>
      <c r="B27" s="1"/>
      <c r="C27" s="1"/>
      <c r="D27" s="1"/>
    </row>
    <row r="28" spans="1:4" x14ac:dyDescent="0.3">
      <c r="A28" s="52"/>
      <c r="B28" s="1"/>
      <c r="C28" s="1"/>
      <c r="D28" s="1"/>
    </row>
    <row r="29" spans="1:4" x14ac:dyDescent="0.3">
      <c r="A29" s="52"/>
      <c r="B29" s="1"/>
      <c r="C29" s="1"/>
      <c r="D29" s="1"/>
    </row>
    <row r="30" spans="1:4" x14ac:dyDescent="0.3">
      <c r="A30" s="52"/>
      <c r="B30" s="1"/>
      <c r="C30" s="1"/>
      <c r="D30" s="1"/>
    </row>
    <row r="31" spans="1:4" x14ac:dyDescent="0.3">
      <c r="A31" s="52"/>
      <c r="B31" s="1"/>
      <c r="C31" s="1"/>
      <c r="D31" s="1"/>
    </row>
    <row r="32" spans="1:4" x14ac:dyDescent="0.3">
      <c r="A32" s="52"/>
      <c r="B32" s="1"/>
      <c r="C32" s="1"/>
      <c r="D32" s="1"/>
    </row>
    <row r="33" spans="1:4" x14ac:dyDescent="0.3">
      <c r="A33" s="52"/>
      <c r="B33" s="1"/>
      <c r="C33" s="1"/>
      <c r="D33" s="1"/>
    </row>
    <row r="34" spans="1:4" x14ac:dyDescent="0.3">
      <c r="A34" s="52"/>
      <c r="B34" s="1"/>
      <c r="C34" s="1"/>
      <c r="D34" s="1"/>
    </row>
    <row r="35" spans="1:4" x14ac:dyDescent="0.3">
      <c r="A35" s="52"/>
      <c r="B35" s="1"/>
      <c r="C35" s="1"/>
      <c r="D35" s="1"/>
    </row>
    <row r="36" spans="1:4" x14ac:dyDescent="0.3">
      <c r="A36" s="52"/>
      <c r="B36" s="1"/>
      <c r="C36" s="1"/>
      <c r="D36" s="1"/>
    </row>
    <row r="37" spans="1:4" x14ac:dyDescent="0.3">
      <c r="A37" s="52"/>
      <c r="B37" s="1"/>
      <c r="C37" s="1"/>
      <c r="D37" s="1"/>
    </row>
    <row r="38" spans="1:4" x14ac:dyDescent="0.3">
      <c r="A38" s="52"/>
      <c r="B38" s="1"/>
      <c r="C38" s="1"/>
      <c r="D38" s="1"/>
    </row>
    <row r="39" spans="1:4" x14ac:dyDescent="0.3">
      <c r="A39" s="52"/>
      <c r="B39" s="1"/>
      <c r="C39" s="1"/>
      <c r="D39" s="1"/>
    </row>
    <row r="40" spans="1:4" x14ac:dyDescent="0.3">
      <c r="A40" s="52"/>
      <c r="B40" s="1"/>
      <c r="C40" s="1"/>
      <c r="D40" s="1"/>
    </row>
    <row r="41" spans="1:4" x14ac:dyDescent="0.3">
      <c r="A41" s="52"/>
      <c r="B41" s="1"/>
      <c r="C41" s="1"/>
      <c r="D41" s="1"/>
    </row>
    <row r="42" spans="1:4" x14ac:dyDescent="0.3">
      <c r="A42" s="52"/>
      <c r="B42" s="1"/>
      <c r="C42" s="1"/>
      <c r="D42" s="1"/>
    </row>
    <row r="43" spans="1:4" x14ac:dyDescent="0.3">
      <c r="A43" s="52"/>
      <c r="B43" s="1"/>
      <c r="C43" s="1"/>
      <c r="D43" s="1"/>
    </row>
    <row r="44" spans="1:4" x14ac:dyDescent="0.3">
      <c r="A44" s="52"/>
      <c r="B44" s="1"/>
      <c r="C44" s="1"/>
      <c r="D44" s="1"/>
    </row>
    <row r="45" spans="1:4" x14ac:dyDescent="0.3">
      <c r="A45" s="52"/>
      <c r="B45" s="1"/>
      <c r="C45" s="1"/>
      <c r="D45" s="1"/>
    </row>
    <row r="46" spans="1:4" x14ac:dyDescent="0.3">
      <c r="A46" s="52"/>
      <c r="B46" s="1"/>
      <c r="C46" s="1"/>
      <c r="D46" s="1"/>
    </row>
    <row r="47" spans="1:4" x14ac:dyDescent="0.3">
      <c r="A47" s="52"/>
      <c r="B47" s="1"/>
      <c r="C47" s="1"/>
      <c r="D47" s="1"/>
    </row>
    <row r="48" spans="1:4" x14ac:dyDescent="0.3">
      <c r="A48" s="52"/>
      <c r="B48" s="1"/>
      <c r="C48" s="1"/>
      <c r="D48" s="1"/>
    </row>
    <row r="49" spans="1:4" x14ac:dyDescent="0.3">
      <c r="A49" s="52"/>
      <c r="B49" s="1"/>
      <c r="C49" s="1"/>
      <c r="D49" s="1"/>
    </row>
    <row r="50" spans="1:4" x14ac:dyDescent="0.3">
      <c r="A50" s="52"/>
      <c r="B50" s="1"/>
      <c r="C50" s="1"/>
      <c r="D50" s="1"/>
    </row>
    <row r="51" spans="1:4" x14ac:dyDescent="0.3">
      <c r="A51" s="52"/>
      <c r="B51" s="1"/>
      <c r="C51" s="1"/>
      <c r="D51" s="1"/>
    </row>
    <row r="52" spans="1:4" x14ac:dyDescent="0.3">
      <c r="A52" s="52"/>
      <c r="B52" s="1"/>
      <c r="C52" s="1"/>
      <c r="D52" s="1"/>
    </row>
    <row r="53" spans="1:4" x14ac:dyDescent="0.3">
      <c r="A53" s="52"/>
      <c r="B53" s="1"/>
      <c r="C53" s="1"/>
      <c r="D53" s="1"/>
    </row>
    <row r="54" spans="1:4" x14ac:dyDescent="0.3">
      <c r="A54" s="52"/>
      <c r="B54" s="1"/>
      <c r="C54" s="1"/>
      <c r="D54" s="1"/>
    </row>
    <row r="55" spans="1:4" x14ac:dyDescent="0.3">
      <c r="A55" s="52"/>
      <c r="B55" s="1"/>
      <c r="C55" s="1"/>
      <c r="D55" s="1"/>
    </row>
    <row r="56" spans="1:4" x14ac:dyDescent="0.3">
      <c r="A56" s="52"/>
      <c r="B56" s="1"/>
      <c r="C56" s="1"/>
      <c r="D56" s="1"/>
    </row>
    <row r="57" spans="1:4" x14ac:dyDescent="0.3">
      <c r="A57" s="52"/>
      <c r="B57" s="1"/>
      <c r="C57" s="1"/>
      <c r="D57" s="1"/>
    </row>
    <row r="58" spans="1:4" x14ac:dyDescent="0.3">
      <c r="A58" s="52"/>
      <c r="B58" s="1"/>
      <c r="C58" s="1"/>
      <c r="D58" s="1"/>
    </row>
    <row r="59" spans="1:4" x14ac:dyDescent="0.3">
      <c r="A59" s="52"/>
      <c r="B59" s="1"/>
      <c r="C59" s="1"/>
      <c r="D59" s="1"/>
    </row>
    <row r="60" spans="1:4" x14ac:dyDescent="0.3">
      <c r="A60" s="52"/>
      <c r="B60" s="1"/>
      <c r="C60" s="1"/>
      <c r="D60" s="1"/>
    </row>
    <row r="61" spans="1:4" x14ac:dyDescent="0.3">
      <c r="A61" s="52"/>
      <c r="B61" s="1"/>
      <c r="C61" s="1"/>
      <c r="D61" s="1"/>
    </row>
    <row r="62" spans="1:4" x14ac:dyDescent="0.3">
      <c r="A62" s="52"/>
      <c r="B62" s="1"/>
      <c r="C62" s="1"/>
      <c r="D62" s="1"/>
    </row>
    <row r="63" spans="1:4" x14ac:dyDescent="0.3">
      <c r="A63" s="52"/>
      <c r="B63" s="1"/>
      <c r="C63" s="1"/>
      <c r="D63" s="1"/>
    </row>
    <row r="64" spans="1:4" x14ac:dyDescent="0.3">
      <c r="A64" s="52"/>
      <c r="B64" s="1"/>
      <c r="C64" s="1"/>
      <c r="D64" s="1"/>
    </row>
    <row r="65" spans="1:4" x14ac:dyDescent="0.3">
      <c r="A65" s="52"/>
      <c r="B65" s="1"/>
      <c r="C65" s="1"/>
      <c r="D65" s="1"/>
    </row>
    <row r="66" spans="1:4" x14ac:dyDescent="0.3">
      <c r="A66" s="52"/>
      <c r="B66" s="1"/>
      <c r="C66" s="1"/>
      <c r="D66" s="1"/>
    </row>
    <row r="67" spans="1:4" x14ac:dyDescent="0.3">
      <c r="A67" s="52"/>
      <c r="B67" s="1"/>
      <c r="C67" s="1"/>
      <c r="D67" s="1"/>
    </row>
    <row r="68" spans="1:4" x14ac:dyDescent="0.3">
      <c r="A68" s="52">
        <f ca="1">Exceedance!U68</f>
        <v>48092</v>
      </c>
      <c r="B68" s="1"/>
      <c r="C68" s="1"/>
      <c r="D68" s="1"/>
    </row>
    <row r="69" spans="1:4" x14ac:dyDescent="0.3">
      <c r="A69" s="52" t="str">
        <f ca="1">Exceedance!U69</f>
        <v/>
      </c>
      <c r="B69" s="1"/>
      <c r="C69" s="1"/>
      <c r="D69" s="1"/>
    </row>
    <row r="70" spans="1:4" x14ac:dyDescent="0.3">
      <c r="A70" s="52" t="str">
        <f ca="1">Exceedance!U70</f>
        <v/>
      </c>
      <c r="B70" s="1"/>
      <c r="C70" s="1"/>
      <c r="D70" s="1"/>
    </row>
    <row r="71" spans="1:4" x14ac:dyDescent="0.3">
      <c r="A71" s="52" t="str">
        <f ca="1">Exceedance!U71</f>
        <v/>
      </c>
      <c r="B71" s="1"/>
      <c r="C71" s="1"/>
      <c r="D71" s="1"/>
    </row>
    <row r="72" spans="1:4" x14ac:dyDescent="0.3">
      <c r="A72" s="52" t="str">
        <f ca="1">Exceedance!U72</f>
        <v/>
      </c>
      <c r="B72" s="1"/>
      <c r="C72" s="1"/>
      <c r="D72" s="1"/>
    </row>
    <row r="73" spans="1:4" x14ac:dyDescent="0.3">
      <c r="A73" s="52" t="str">
        <f ca="1">Exceedance!U73</f>
        <v/>
      </c>
      <c r="B73" s="1"/>
      <c r="C73" s="1"/>
      <c r="D73" s="1"/>
    </row>
    <row r="74" spans="1:4" x14ac:dyDescent="0.3">
      <c r="A74" s="52" t="str">
        <f ca="1">Exceedance!U74</f>
        <v/>
      </c>
      <c r="B74" s="1"/>
      <c r="C74" s="1"/>
      <c r="D74" s="1"/>
    </row>
    <row r="75" spans="1:4" x14ac:dyDescent="0.3">
      <c r="A75" s="52" t="str">
        <f ca="1">Exceedance!U75</f>
        <v/>
      </c>
      <c r="B75" s="1"/>
      <c r="C75" s="1"/>
      <c r="D75" s="1"/>
    </row>
    <row r="76" spans="1:4" x14ac:dyDescent="0.3">
      <c r="A76" s="52" t="str">
        <f ca="1">Exceedance!U76</f>
        <v/>
      </c>
      <c r="B76" s="1"/>
      <c r="C76" s="1"/>
      <c r="D76" s="1"/>
    </row>
    <row r="77" spans="1:4" x14ac:dyDescent="0.3">
      <c r="A77" s="52" t="str">
        <f ca="1">Exceedance!U77</f>
        <v/>
      </c>
      <c r="B77" s="1"/>
      <c r="C77" s="1"/>
      <c r="D77" s="1"/>
    </row>
    <row r="78" spans="1:4" x14ac:dyDescent="0.3">
      <c r="A78" s="52" t="str">
        <f ca="1">Exceedance!U78</f>
        <v/>
      </c>
      <c r="B78" s="1"/>
      <c r="C78" s="1"/>
      <c r="D78" s="1"/>
    </row>
    <row r="79" spans="1:4" x14ac:dyDescent="0.3">
      <c r="A79" s="52" t="str">
        <f ca="1">Exceedance!U79</f>
        <v/>
      </c>
      <c r="B79" s="1"/>
      <c r="C79" s="1"/>
      <c r="D79" s="1"/>
    </row>
    <row r="80" spans="1:4" x14ac:dyDescent="0.3">
      <c r="A80" s="52" t="str">
        <f ca="1">Exceedance!U80</f>
        <v/>
      </c>
      <c r="B80" s="1"/>
      <c r="C80" s="1"/>
      <c r="D80" s="1"/>
    </row>
    <row r="81" spans="1:4" x14ac:dyDescent="0.3">
      <c r="A81" s="52" t="str">
        <f ca="1">Exceedance!U81</f>
        <v/>
      </c>
      <c r="B81" s="1"/>
      <c r="C81" s="1"/>
      <c r="D81" s="1"/>
    </row>
    <row r="82" spans="1:4" x14ac:dyDescent="0.3">
      <c r="A82" s="52" t="str">
        <f ca="1">Exceedance!U82</f>
        <v/>
      </c>
      <c r="B82" s="1"/>
      <c r="C82" s="1"/>
      <c r="D82" s="1"/>
    </row>
    <row r="83" spans="1:4" x14ac:dyDescent="0.3">
      <c r="A83" s="52" t="str">
        <f ca="1">Exceedance!U83</f>
        <v/>
      </c>
      <c r="B83" s="1"/>
      <c r="C83" s="1"/>
      <c r="D83" s="1"/>
    </row>
    <row r="84" spans="1:4" x14ac:dyDescent="0.3">
      <c r="A84" s="52" t="str">
        <f ca="1">Exceedance!U84</f>
        <v/>
      </c>
      <c r="B84" s="1"/>
      <c r="C84" s="1"/>
      <c r="D84" s="1"/>
    </row>
    <row r="85" spans="1:4" x14ac:dyDescent="0.3">
      <c r="A85" s="52" t="str">
        <f ca="1">Exceedance!U85</f>
        <v/>
      </c>
      <c r="B85" s="1"/>
      <c r="C85" s="1"/>
      <c r="D85" s="1"/>
    </row>
    <row r="86" spans="1:4" x14ac:dyDescent="0.3">
      <c r="A86" s="52" t="str">
        <f ca="1">Exceedance!U86</f>
        <v/>
      </c>
      <c r="B86" s="1"/>
      <c r="C86" s="1"/>
      <c r="D86" s="1"/>
    </row>
    <row r="87" spans="1:4" x14ac:dyDescent="0.3">
      <c r="A87" s="52" t="str">
        <f ca="1">Exceedance!U87</f>
        <v/>
      </c>
      <c r="B87" s="1"/>
      <c r="C87" s="1"/>
      <c r="D87" s="1"/>
    </row>
    <row r="88" spans="1:4" x14ac:dyDescent="0.3">
      <c r="A88" s="52" t="str">
        <f ca="1">Exceedance!U88</f>
        <v/>
      </c>
      <c r="B88" s="1"/>
      <c r="C88" s="1"/>
      <c r="D88" s="1"/>
    </row>
    <row r="89" spans="1:4" x14ac:dyDescent="0.3">
      <c r="A89" s="52" t="str">
        <f ca="1">Exceedance!U89</f>
        <v/>
      </c>
      <c r="B89" s="1"/>
      <c r="C89" s="1"/>
      <c r="D89" s="1"/>
    </row>
    <row r="90" spans="1:4" x14ac:dyDescent="0.3">
      <c r="A90" s="52" t="str">
        <f ca="1">Exceedance!U90</f>
        <v/>
      </c>
      <c r="B90" s="1"/>
      <c r="C90" s="1"/>
      <c r="D90" s="1"/>
    </row>
    <row r="91" spans="1:4" x14ac:dyDescent="0.3">
      <c r="A91" s="52" t="str">
        <f ca="1">Exceedance!U91</f>
        <v/>
      </c>
      <c r="B91" s="1"/>
      <c r="C91" s="1"/>
      <c r="D91" s="1"/>
    </row>
    <row r="92" spans="1:4" x14ac:dyDescent="0.3">
      <c r="A92" s="52" t="str">
        <f ca="1">Exceedance!U92</f>
        <v/>
      </c>
      <c r="B92" s="1"/>
      <c r="C92" s="1"/>
      <c r="D92" s="1"/>
    </row>
    <row r="93" spans="1:4" x14ac:dyDescent="0.3">
      <c r="A93" s="52" t="str">
        <f ca="1">Exceedance!U93</f>
        <v/>
      </c>
      <c r="B93" s="1"/>
      <c r="C93" s="1"/>
      <c r="D93" s="1"/>
    </row>
    <row r="94" spans="1:4" x14ac:dyDescent="0.3">
      <c r="A94" s="52" t="str">
        <f ca="1">Exceedance!U94</f>
        <v/>
      </c>
      <c r="B94" s="1"/>
      <c r="C94" s="1"/>
      <c r="D94" s="1"/>
    </row>
    <row r="95" spans="1:4" x14ac:dyDescent="0.3">
      <c r="A95" s="52" t="str">
        <f ca="1">Exceedance!U95</f>
        <v/>
      </c>
      <c r="B95" s="1"/>
      <c r="C95" s="1"/>
      <c r="D95" s="1"/>
    </row>
    <row r="96" spans="1:4" x14ac:dyDescent="0.3">
      <c r="A96" s="52" t="str">
        <f ca="1">Exceedance!U96</f>
        <v/>
      </c>
      <c r="B96" s="1"/>
      <c r="C96" s="1"/>
      <c r="D96" s="1"/>
    </row>
    <row r="97" spans="1:4" x14ac:dyDescent="0.3">
      <c r="A97" s="52" t="str">
        <f ca="1">Exceedance!U97</f>
        <v/>
      </c>
      <c r="B97" s="1"/>
      <c r="C97" s="1"/>
      <c r="D97" s="1"/>
    </row>
    <row r="98" spans="1:4" x14ac:dyDescent="0.3">
      <c r="A98" s="52" t="str">
        <f ca="1">Exceedance!U98</f>
        <v/>
      </c>
      <c r="B98" s="1"/>
      <c r="C98" s="1"/>
      <c r="D98" s="1"/>
    </row>
    <row r="99" spans="1:4" x14ac:dyDescent="0.3">
      <c r="A99" s="52" t="str">
        <f ca="1">Exceedance!U99</f>
        <v/>
      </c>
      <c r="B99" s="1"/>
      <c r="C99" s="1"/>
      <c r="D99" s="1"/>
    </row>
    <row r="100" spans="1:4" x14ac:dyDescent="0.3">
      <c r="A100" s="52"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E1:AE1"/>
  </mergeCells>
  <pageMargins left="0.7" right="0.7" top="0.75" bottom="0.75" header="0.3" footer="0.3"/>
  <pageSetup orientation="portrait" horizontalDpi="4294967295" verticalDpi="4294967295" r:id="rId1"/>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00B42A-B29A-40D8-B658-D2F25A78485F}">
  <sheetPr codeName="Sheet149">
    <tabColor theme="3" tint="0.79998168889431442"/>
  </sheetPr>
  <dimension ref="A1:AH175"/>
  <sheetViews>
    <sheetView workbookViewId="0">
      <selection activeCell="B4" sqref="B4:AQ175"/>
    </sheetView>
  </sheetViews>
  <sheetFormatPr defaultColWidth="9.44140625" defaultRowHeight="14.4" x14ac:dyDescent="0.3"/>
  <cols>
    <col min="1" max="1" width="14.44140625" style="78" bestFit="1" customWidth="1"/>
    <col min="2" max="3" width="9.44140625" style="185"/>
    <col min="4" max="4" width="9.44140625" style="185" customWidth="1"/>
  </cols>
  <sheetData>
    <row r="1" spans="1:34" s="78" customFormat="1" x14ac:dyDescent="0.3">
      <c r="A1" s="50"/>
      <c r="B1" s="78" t="s">
        <v>858</v>
      </c>
      <c r="E1" s="854" t="s">
        <v>858</v>
      </c>
      <c r="F1" s="854"/>
      <c r="G1" s="854"/>
      <c r="H1" s="854"/>
      <c r="I1" s="854"/>
      <c r="J1" s="854"/>
      <c r="K1" s="854"/>
      <c r="L1" s="854"/>
      <c r="M1" s="854"/>
      <c r="N1" s="854"/>
      <c r="O1" s="854"/>
      <c r="P1" s="854"/>
      <c r="Q1" s="854"/>
      <c r="R1" s="854"/>
      <c r="S1" s="854"/>
      <c r="T1" s="854"/>
      <c r="U1" s="854"/>
      <c r="V1" s="854"/>
      <c r="W1" s="854"/>
      <c r="X1" s="854"/>
      <c r="Y1" s="854"/>
      <c r="Z1" s="854"/>
      <c r="AA1" s="854"/>
      <c r="AB1" s="854"/>
      <c r="AC1" s="854"/>
      <c r="AD1" s="854"/>
      <c r="AE1" s="854"/>
    </row>
    <row r="2" spans="1:34" s="78" customFormat="1" x14ac:dyDescent="0.3">
      <c r="A2" s="50"/>
      <c r="B2" s="78" t="s">
        <v>288</v>
      </c>
      <c r="C2" s="78" t="s">
        <v>287</v>
      </c>
      <c r="D2" s="78" t="s">
        <v>289</v>
      </c>
      <c r="E2" s="78">
        <v>1991</v>
      </c>
      <c r="F2" s="78">
        <v>1992</v>
      </c>
      <c r="G2" s="78">
        <v>1993</v>
      </c>
      <c r="H2" s="78">
        <v>1994</v>
      </c>
      <c r="I2" s="78">
        <v>1995</v>
      </c>
      <c r="J2" s="78">
        <v>1996</v>
      </c>
      <c r="K2" s="78">
        <v>1997</v>
      </c>
      <c r="L2" s="78">
        <v>1998</v>
      </c>
      <c r="M2" s="78">
        <v>1999</v>
      </c>
      <c r="N2" s="78">
        <v>2000</v>
      </c>
      <c r="O2" s="78">
        <v>2001</v>
      </c>
      <c r="P2" s="78">
        <v>2002</v>
      </c>
      <c r="Q2" s="78">
        <v>2003</v>
      </c>
      <c r="R2" s="78">
        <v>2004</v>
      </c>
      <c r="S2" s="78">
        <v>2005</v>
      </c>
      <c r="T2" s="78">
        <v>2006</v>
      </c>
      <c r="U2" s="78">
        <v>2007</v>
      </c>
      <c r="V2" s="78">
        <v>2008</v>
      </c>
      <c r="W2" s="78">
        <v>2009</v>
      </c>
      <c r="X2" s="78">
        <v>2010</v>
      </c>
      <c r="Y2" s="78">
        <v>2011</v>
      </c>
      <c r="Z2" s="78">
        <v>2012</v>
      </c>
      <c r="AA2" s="78">
        <v>2013</v>
      </c>
      <c r="AB2" s="78">
        <v>2014</v>
      </c>
      <c r="AC2" s="78">
        <v>2015</v>
      </c>
      <c r="AD2" s="78">
        <v>2016</v>
      </c>
      <c r="AE2" s="78">
        <v>2017</v>
      </c>
      <c r="AF2" s="78">
        <v>2018</v>
      </c>
      <c r="AG2" s="78">
        <v>2019</v>
      </c>
      <c r="AH2" s="78">
        <v>2020</v>
      </c>
    </row>
    <row r="3" spans="1:34" s="53" customFormat="1" x14ac:dyDescent="0.3">
      <c r="A3" s="51"/>
      <c r="B3" s="53" t="s">
        <v>323</v>
      </c>
      <c r="C3" s="53" t="s">
        <v>324</v>
      </c>
      <c r="D3" s="53" t="s">
        <v>325</v>
      </c>
      <c r="E3" s="53" t="s">
        <v>326</v>
      </c>
      <c r="F3" s="53" t="s">
        <v>327</v>
      </c>
      <c r="G3" s="53" t="s">
        <v>328</v>
      </c>
      <c r="H3" s="53" t="s">
        <v>329</v>
      </c>
      <c r="I3" s="53" t="s">
        <v>330</v>
      </c>
      <c r="J3" s="53" t="s">
        <v>331</v>
      </c>
      <c r="K3" s="53" t="s">
        <v>332</v>
      </c>
      <c r="L3" s="53" t="s">
        <v>333</v>
      </c>
      <c r="M3" s="53" t="s">
        <v>334</v>
      </c>
      <c r="N3" s="53" t="s">
        <v>335</v>
      </c>
      <c r="O3" s="53" t="s">
        <v>336</v>
      </c>
      <c r="P3" s="53" t="s">
        <v>337</v>
      </c>
      <c r="Q3" s="53" t="s">
        <v>338</v>
      </c>
      <c r="R3" s="53" t="s">
        <v>339</v>
      </c>
      <c r="S3" s="53" t="s">
        <v>340</v>
      </c>
      <c r="T3" s="53" t="s">
        <v>341</v>
      </c>
      <c r="U3" s="53" t="s">
        <v>342</v>
      </c>
      <c r="V3" s="53" t="s">
        <v>343</v>
      </c>
      <c r="W3" s="53" t="s">
        <v>344</v>
      </c>
      <c r="X3" s="53" t="s">
        <v>345</v>
      </c>
      <c r="Y3" s="53" t="s">
        <v>346</v>
      </c>
      <c r="Z3" s="53" t="s">
        <v>347</v>
      </c>
      <c r="AA3" s="53" t="s">
        <v>348</v>
      </c>
      <c r="AB3" s="53" t="s">
        <v>349</v>
      </c>
      <c r="AC3" s="53" t="s">
        <v>350</v>
      </c>
      <c r="AD3" s="53" t="s">
        <v>351</v>
      </c>
      <c r="AE3" s="53" t="s">
        <v>352</v>
      </c>
      <c r="AF3" s="53" t="s">
        <v>353</v>
      </c>
      <c r="AG3" s="53" t="s">
        <v>354</v>
      </c>
      <c r="AH3" s="53" t="s">
        <v>355</v>
      </c>
    </row>
    <row r="4" spans="1:34" x14ac:dyDescent="0.3">
      <c r="A4" s="681">
        <f ca="1">DATE(LOOKUP(Comparison!$D$3,TimestepID,StartYear),1,1)</f>
        <v>46023</v>
      </c>
      <c r="B4" s="1">
        <v>1615.2819999999997</v>
      </c>
      <c r="C4" s="1">
        <v>1615.2819999999997</v>
      </c>
      <c r="D4" s="1">
        <v>1615.2819999999997</v>
      </c>
      <c r="E4">
        <v>1615.2819999999997</v>
      </c>
      <c r="F4">
        <v>1615.2819999999997</v>
      </c>
      <c r="G4">
        <v>1615.2819999999997</v>
      </c>
      <c r="H4">
        <v>1615.2819999999997</v>
      </c>
      <c r="I4">
        <v>1615.2819999999997</v>
      </c>
      <c r="J4">
        <v>1615.2819999999997</v>
      </c>
      <c r="K4">
        <v>1615.2819999999997</v>
      </c>
      <c r="L4">
        <v>1615.2819999999997</v>
      </c>
      <c r="M4">
        <v>1615.2819999999997</v>
      </c>
      <c r="N4">
        <v>1615.2819999999997</v>
      </c>
      <c r="O4">
        <v>1615.2819999999997</v>
      </c>
      <c r="P4">
        <v>1615.2819999999997</v>
      </c>
      <c r="Q4">
        <v>1615.2819999999997</v>
      </c>
      <c r="R4">
        <v>1615.2819999999997</v>
      </c>
      <c r="S4">
        <v>1615.2819999999997</v>
      </c>
      <c r="T4">
        <v>1615.2819999999997</v>
      </c>
      <c r="U4">
        <v>1615.2819999999997</v>
      </c>
      <c r="V4">
        <v>1615.2819999999997</v>
      </c>
      <c r="W4">
        <v>1615.2819999999997</v>
      </c>
      <c r="X4">
        <v>1615.2819999999997</v>
      </c>
      <c r="Y4">
        <v>1615.2819999999997</v>
      </c>
      <c r="Z4">
        <v>1615.2819999999997</v>
      </c>
      <c r="AA4">
        <v>1615.2819999999997</v>
      </c>
      <c r="AB4">
        <v>1615.2819999999997</v>
      </c>
      <c r="AC4">
        <v>1615.2819999999997</v>
      </c>
      <c r="AD4">
        <v>1615.2819999999997</v>
      </c>
      <c r="AE4">
        <v>1615.2819999999997</v>
      </c>
      <c r="AF4">
        <v>1615.2819999999997</v>
      </c>
      <c r="AG4">
        <v>1615.2819999999997</v>
      </c>
      <c r="AH4">
        <v>1615.2819999999997</v>
      </c>
    </row>
    <row r="5" spans="1:34" x14ac:dyDescent="0.3">
      <c r="A5" s="681">
        <f ca="1">IF(EDATE($A$4,12)&lt;=EDATE(DATE(LOOKUP(Comparison!$D$3,TimestepID,StartYear),1,1),(LOOKUP(Comparison!$B$6,TimestepID,Duration)-1)),EDATE(A4,12),"")</f>
        <v>46388</v>
      </c>
      <c r="B5" s="1">
        <v>1602.7560000000001</v>
      </c>
      <c r="C5" s="1">
        <v>1602.7560000000001</v>
      </c>
      <c r="D5" s="1">
        <v>1602.7560000000001</v>
      </c>
      <c r="E5">
        <v>1515.2819999999997</v>
      </c>
      <c r="F5">
        <v>1655.1460679666843</v>
      </c>
      <c r="G5">
        <v>1515.2819999999997</v>
      </c>
      <c r="H5">
        <v>1655.1460679666843</v>
      </c>
      <c r="I5">
        <v>1655.1460679666841</v>
      </c>
      <c r="J5">
        <v>1655.1460679666843</v>
      </c>
      <c r="K5">
        <v>1655.1460679666843</v>
      </c>
      <c r="L5">
        <v>1655.1460679666843</v>
      </c>
      <c r="M5">
        <v>1655.1460679666843</v>
      </c>
      <c r="N5">
        <v>1615.2819999999997</v>
      </c>
      <c r="O5">
        <v>1615.2819999999997</v>
      </c>
      <c r="P5">
        <v>1655.1460679666843</v>
      </c>
      <c r="Q5">
        <v>1655.1460679666841</v>
      </c>
      <c r="R5">
        <v>1655.1460679666843</v>
      </c>
      <c r="S5">
        <v>1655.1460679666843</v>
      </c>
      <c r="T5">
        <v>1615.2819999999997</v>
      </c>
      <c r="U5">
        <v>1515.2819999999997</v>
      </c>
      <c r="V5">
        <v>1615.2819999999997</v>
      </c>
      <c r="W5">
        <v>1655.1460679666841</v>
      </c>
      <c r="X5">
        <v>1655.1460679666843</v>
      </c>
      <c r="Y5">
        <v>1655.1460679666841</v>
      </c>
      <c r="Z5">
        <v>1615.2819999999997</v>
      </c>
      <c r="AA5">
        <v>1515.2819999999997</v>
      </c>
      <c r="AB5">
        <v>1515.2819999999997</v>
      </c>
      <c r="AC5">
        <v>1655.1460679666841</v>
      </c>
      <c r="AD5">
        <v>1655.1460679666843</v>
      </c>
      <c r="AE5">
        <v>1655.1460679666841</v>
      </c>
      <c r="AF5">
        <v>1655.1460679666843</v>
      </c>
      <c r="AG5">
        <v>1615.2819999999997</v>
      </c>
      <c r="AH5">
        <v>1565.2819999999997</v>
      </c>
    </row>
    <row r="6" spans="1:34" x14ac:dyDescent="0.3">
      <c r="A6" s="681">
        <f ca="1">IF(EDATE($A$4,24)&lt;=EDATE(DATE(LOOKUP(Comparison!$D$3,TimestepID,StartYear),12,31),(LOOKUP(Comparison!$B$6,TimestepID,Duration)-1)),EDATE(A5,12),"")</f>
        <v>46753</v>
      </c>
      <c r="B6" s="1">
        <v>1650</v>
      </c>
      <c r="C6" s="1">
        <v>1650</v>
      </c>
      <c r="D6" s="1">
        <v>1650</v>
      </c>
      <c r="E6">
        <v>1650</v>
      </c>
      <c r="F6">
        <v>1555.1460679666843</v>
      </c>
      <c r="G6">
        <v>1650</v>
      </c>
      <c r="H6">
        <v>1656.4886679666731</v>
      </c>
      <c r="I6">
        <v>1668.9886679666729</v>
      </c>
      <c r="J6">
        <v>1656.4886679666731</v>
      </c>
      <c r="K6">
        <v>1668.9886679666733</v>
      </c>
      <c r="L6">
        <v>1668.9886679666733</v>
      </c>
      <c r="M6">
        <v>1650</v>
      </c>
      <c r="N6">
        <v>1615.2819999999997</v>
      </c>
      <c r="O6">
        <v>1649.9999999999998</v>
      </c>
      <c r="P6">
        <v>1649.9999999999998</v>
      </c>
      <c r="Q6">
        <v>1649.9999999999998</v>
      </c>
      <c r="R6">
        <v>1656.4886679666731</v>
      </c>
      <c r="S6">
        <v>1650</v>
      </c>
      <c r="T6">
        <v>1615.2819999999997</v>
      </c>
      <c r="U6">
        <v>1515.2819999999997</v>
      </c>
      <c r="V6">
        <v>1650</v>
      </c>
      <c r="W6">
        <v>1649.9999999999998</v>
      </c>
      <c r="X6">
        <v>1656.4886679666729</v>
      </c>
      <c r="Y6">
        <v>1650</v>
      </c>
      <c r="Z6">
        <v>1615.2819999999997</v>
      </c>
      <c r="AA6">
        <v>1515.2819999999997</v>
      </c>
      <c r="AB6">
        <v>1650.0000000000002</v>
      </c>
      <c r="AC6">
        <v>1668.9886679666729</v>
      </c>
      <c r="AD6">
        <v>1668.9886679666729</v>
      </c>
      <c r="AE6">
        <v>1649.9999999999998</v>
      </c>
      <c r="AF6">
        <v>1655.1460679666843</v>
      </c>
      <c r="AG6">
        <v>1615.2819999999997</v>
      </c>
      <c r="AH6">
        <v>1565.2819999999997</v>
      </c>
    </row>
    <row r="7" spans="1:34" x14ac:dyDescent="0.3">
      <c r="A7" s="681">
        <f ca="1">IF(EDATE($A$4,36)&lt;=EDATE(DATE(LOOKUP(Comparison!$D$3,TimestepID,StartYear),1,1),(LOOKUP(Comparison!$B$6,TimestepID,Duration)-1)),EDATE(A6,12),"")</f>
        <v>47119</v>
      </c>
      <c r="B7" s="1">
        <v>1650</v>
      </c>
      <c r="C7" s="1">
        <v>1650</v>
      </c>
      <c r="D7" s="1">
        <v>1650</v>
      </c>
      <c r="E7">
        <v>1550</v>
      </c>
      <c r="F7">
        <v>1655.9364829660324</v>
      </c>
      <c r="G7">
        <v>1693.3809285714126</v>
      </c>
      <c r="H7">
        <v>1698.7160425698355</v>
      </c>
      <c r="I7">
        <v>1711.2160425698353</v>
      </c>
      <c r="J7">
        <v>1698.7160425698355</v>
      </c>
      <c r="K7">
        <v>1711.2160425698348</v>
      </c>
      <c r="L7">
        <v>1668.9886679666733</v>
      </c>
      <c r="M7">
        <v>1650</v>
      </c>
      <c r="N7">
        <v>1649.9999999999998</v>
      </c>
      <c r="O7">
        <v>1650.0000000000002</v>
      </c>
      <c r="P7">
        <v>1650</v>
      </c>
      <c r="Q7">
        <v>1693.3809285714128</v>
      </c>
      <c r="R7">
        <v>1656.4886679666731</v>
      </c>
      <c r="S7">
        <v>1650</v>
      </c>
      <c r="T7">
        <v>1615.2819999999997</v>
      </c>
      <c r="U7">
        <v>1650</v>
      </c>
      <c r="V7">
        <v>1692.4999999999998</v>
      </c>
      <c r="W7">
        <v>1693.3809285714131</v>
      </c>
      <c r="X7">
        <v>1656.4886679666729</v>
      </c>
      <c r="Y7">
        <v>1650</v>
      </c>
      <c r="Z7">
        <v>1615.2819999999997</v>
      </c>
      <c r="AA7">
        <v>1659.0907871239074</v>
      </c>
      <c r="AB7">
        <v>1650</v>
      </c>
      <c r="AC7">
        <v>1711.2160425698351</v>
      </c>
      <c r="AD7">
        <v>1711.2160425698353</v>
      </c>
      <c r="AE7">
        <v>1649.9999999999998</v>
      </c>
      <c r="AF7">
        <v>1655.1460679666845</v>
      </c>
      <c r="AG7">
        <v>1615.2819999999997</v>
      </c>
      <c r="AH7">
        <v>1650.0000000000005</v>
      </c>
    </row>
    <row r="8" spans="1:34" x14ac:dyDescent="0.3">
      <c r="A8" s="681">
        <f ca="1">IF(EDATE($A$4,48)&lt;=EDATE(DATE(LOOKUP(Comparison!$D$3,TimestepID,StartYear),1,1),(LOOKUP(Comparison!$B$6,TimestepID,Duration)-1)),EDATE(A7,12),"")</f>
        <v>47484</v>
      </c>
      <c r="B8" s="1">
        <v>1650.0000000000002</v>
      </c>
      <c r="C8" s="1">
        <v>1650</v>
      </c>
      <c r="D8" s="1">
        <v>1650</v>
      </c>
      <c r="E8">
        <v>1684.2309285714998</v>
      </c>
      <c r="F8">
        <v>1698.1638575691941</v>
      </c>
      <c r="G8">
        <v>1735.8809285714126</v>
      </c>
      <c r="H8">
        <v>1728.4434171729974</v>
      </c>
      <c r="I8">
        <v>1745.9434171729972</v>
      </c>
      <c r="J8">
        <v>1728.4434171729974</v>
      </c>
      <c r="K8">
        <v>1711.2160425698348</v>
      </c>
      <c r="L8">
        <v>1668.9886679666736</v>
      </c>
      <c r="M8">
        <v>1650</v>
      </c>
      <c r="N8">
        <v>1650.0000000000005</v>
      </c>
      <c r="O8">
        <v>1650</v>
      </c>
      <c r="P8">
        <v>1692.4999999999998</v>
      </c>
      <c r="Q8">
        <v>1693.3809285714128</v>
      </c>
      <c r="R8">
        <v>1656.4886679666731</v>
      </c>
      <c r="S8">
        <v>1650</v>
      </c>
      <c r="T8">
        <v>1680.2910000000907</v>
      </c>
      <c r="U8">
        <v>1650</v>
      </c>
      <c r="V8">
        <v>1736.0277499999813</v>
      </c>
      <c r="W8">
        <v>1693.3809285714131</v>
      </c>
      <c r="X8">
        <v>1656.4886679666729</v>
      </c>
      <c r="Y8">
        <v>1650</v>
      </c>
      <c r="Z8">
        <v>1650</v>
      </c>
      <c r="AA8">
        <v>1701.5907871239074</v>
      </c>
      <c r="AB8">
        <v>1692.5000000000002</v>
      </c>
      <c r="AC8">
        <v>1745.9434171729974</v>
      </c>
      <c r="AD8">
        <v>1711.2160425698353</v>
      </c>
      <c r="AE8">
        <v>1650</v>
      </c>
      <c r="AF8">
        <v>1655.1460679666845</v>
      </c>
      <c r="AG8">
        <v>1650</v>
      </c>
      <c r="AH8">
        <v>1550.0000000000002</v>
      </c>
    </row>
    <row r="9" spans="1:34" x14ac:dyDescent="0.3">
      <c r="A9" s="681">
        <f ca="1">IF(EDATE($A$4,48)&lt;=EDATE(DATE(LOOKUP(Comparison!$D$3,TimestepID,StartYear),1,1),(LOOKUP(Comparison!$B$6,TimestepID,Duration)-1)),EDATE(A8,12),"")</f>
        <v>47849</v>
      </c>
      <c r="B9" s="1" t="s">
        <v>864</v>
      </c>
      <c r="C9" s="1" t="s">
        <v>864</v>
      </c>
      <c r="D9" s="1" t="s">
        <v>864</v>
      </c>
      <c r="E9" t="s">
        <v>864</v>
      </c>
      <c r="F9" t="s">
        <v>864</v>
      </c>
      <c r="G9" t="s">
        <v>864</v>
      </c>
      <c r="H9" t="s">
        <v>864</v>
      </c>
      <c r="I9" t="s">
        <v>864</v>
      </c>
      <c r="J9" t="s">
        <v>864</v>
      </c>
      <c r="K9" t="s">
        <v>864</v>
      </c>
      <c r="L9" t="s">
        <v>864</v>
      </c>
      <c r="M9" t="s">
        <v>864</v>
      </c>
      <c r="N9" t="s">
        <v>864</v>
      </c>
      <c r="O9" t="s">
        <v>864</v>
      </c>
      <c r="P9" t="s">
        <v>864</v>
      </c>
      <c r="Q9" t="s">
        <v>864</v>
      </c>
      <c r="R9" t="s">
        <v>864</v>
      </c>
      <c r="S9" t="s">
        <v>864</v>
      </c>
      <c r="T9" t="s">
        <v>864</v>
      </c>
      <c r="U9" t="s">
        <v>864</v>
      </c>
      <c r="V9" t="s">
        <v>864</v>
      </c>
      <c r="W9" t="s">
        <v>864</v>
      </c>
      <c r="X9" t="s">
        <v>864</v>
      </c>
      <c r="Y9" t="s">
        <v>864</v>
      </c>
      <c r="Z9" t="s">
        <v>864</v>
      </c>
      <c r="AA9" t="s">
        <v>864</v>
      </c>
      <c r="AB9" t="s">
        <v>864</v>
      </c>
      <c r="AC9" t="s">
        <v>864</v>
      </c>
      <c r="AD9" t="s">
        <v>864</v>
      </c>
      <c r="AE9" t="s">
        <v>864</v>
      </c>
      <c r="AF9" t="s">
        <v>864</v>
      </c>
      <c r="AG9" t="s">
        <v>864</v>
      </c>
      <c r="AH9" t="s">
        <v>864</v>
      </c>
    </row>
    <row r="10" spans="1:34" x14ac:dyDescent="0.3">
      <c r="A10" s="681">
        <f ca="1">IF(EDATE($A$4,48)&lt;=EDATE(DATE(LOOKUP(Comparison!$D$3,TimestepID,StartYear),1,1),(LOOKUP(Comparison!$B$6,TimestepID,Duration)-1)),EDATE(A9,12),"")</f>
        <v>48214</v>
      </c>
      <c r="B10" s="1"/>
      <c r="C10" s="1"/>
      <c r="D10" s="1"/>
    </row>
    <row r="11" spans="1:34" x14ac:dyDescent="0.3">
      <c r="A11" s="681">
        <f ca="1">IF(EDATE($A$4,48)&lt;=EDATE(DATE(LOOKUP(Comparison!$D$3,TimestepID,StartYear),1,1),(LOOKUP(Comparison!$B$6,TimestepID,Duration)-1)),EDATE(A10,12),"")</f>
        <v>48580</v>
      </c>
      <c r="B11" s="1"/>
      <c r="C11" s="1"/>
      <c r="D11" s="1"/>
    </row>
    <row r="12" spans="1:34" x14ac:dyDescent="0.3">
      <c r="A12" s="681">
        <f ca="1">IF(EDATE($A$4,48)&lt;=EDATE(DATE(LOOKUP(Comparison!$D$3,TimestepID,StartYear),1,1),(LOOKUP(Comparison!$B$6,TimestepID,Duration)-1)),EDATE(A11,12),"")</f>
        <v>48945</v>
      </c>
      <c r="B12" s="1"/>
      <c r="C12" s="1"/>
      <c r="D12" s="1"/>
    </row>
    <row r="13" spans="1:34" x14ac:dyDescent="0.3">
      <c r="A13" s="52"/>
      <c r="B13" s="1"/>
      <c r="C13" s="1"/>
      <c r="D13" s="1"/>
    </row>
    <row r="14" spans="1:34" x14ac:dyDescent="0.3">
      <c r="A14" s="52"/>
      <c r="B14" s="1"/>
      <c r="C14" s="1"/>
      <c r="D14" s="1"/>
    </row>
    <row r="15" spans="1:34" x14ac:dyDescent="0.3">
      <c r="A15" s="52"/>
      <c r="B15" s="1"/>
      <c r="C15" s="1"/>
      <c r="D15" s="1"/>
    </row>
    <row r="16" spans="1:34" x14ac:dyDescent="0.3">
      <c r="A16" s="52"/>
      <c r="B16" s="1"/>
      <c r="C16" s="1"/>
      <c r="D16" s="1"/>
    </row>
    <row r="17" spans="1:4" x14ac:dyDescent="0.3">
      <c r="A17" s="52"/>
      <c r="B17" s="1"/>
      <c r="C17" s="1"/>
      <c r="D17" s="1"/>
    </row>
    <row r="18" spans="1:4" x14ac:dyDescent="0.3">
      <c r="A18" s="52"/>
      <c r="B18" s="1"/>
      <c r="C18" s="1"/>
      <c r="D18" s="1"/>
    </row>
    <row r="19" spans="1:4" x14ac:dyDescent="0.3">
      <c r="A19" s="52"/>
      <c r="B19" s="1"/>
      <c r="C19" s="1"/>
      <c r="D19" s="1"/>
    </row>
    <row r="20" spans="1:4" x14ac:dyDescent="0.3">
      <c r="A20" s="52"/>
      <c r="B20" s="1"/>
      <c r="C20" s="1"/>
      <c r="D20" s="1"/>
    </row>
    <row r="21" spans="1:4" x14ac:dyDescent="0.3">
      <c r="A21" s="52"/>
      <c r="B21" s="1"/>
      <c r="C21" s="1"/>
      <c r="D21" s="1"/>
    </row>
    <row r="22" spans="1:4" x14ac:dyDescent="0.3">
      <c r="A22" s="52"/>
      <c r="B22" s="1"/>
      <c r="C22" s="1"/>
      <c r="D22" s="1"/>
    </row>
    <row r="23" spans="1:4" x14ac:dyDescent="0.3">
      <c r="A23" s="52"/>
      <c r="B23" s="1"/>
      <c r="C23" s="1"/>
      <c r="D23" s="1"/>
    </row>
    <row r="24" spans="1:4" x14ac:dyDescent="0.3">
      <c r="A24" s="52"/>
      <c r="B24" s="1"/>
      <c r="C24" s="1"/>
      <c r="D24" s="1"/>
    </row>
    <row r="25" spans="1:4" x14ac:dyDescent="0.3">
      <c r="A25" s="52"/>
      <c r="B25" s="1"/>
      <c r="C25" s="1"/>
      <c r="D25" s="1"/>
    </row>
    <row r="26" spans="1:4" x14ac:dyDescent="0.3">
      <c r="A26" s="52"/>
      <c r="B26" s="1"/>
      <c r="C26" s="1"/>
      <c r="D26" s="1"/>
    </row>
    <row r="27" spans="1:4" x14ac:dyDescent="0.3">
      <c r="A27" s="52"/>
      <c r="B27" s="1"/>
      <c r="C27" s="1"/>
      <c r="D27" s="1"/>
    </row>
    <row r="28" spans="1:4" x14ac:dyDescent="0.3">
      <c r="A28" s="52"/>
      <c r="B28" s="1"/>
      <c r="C28" s="1"/>
      <c r="D28" s="1"/>
    </row>
    <row r="29" spans="1:4" x14ac:dyDescent="0.3">
      <c r="A29" s="52"/>
      <c r="B29" s="1"/>
      <c r="C29" s="1"/>
      <c r="D29" s="1"/>
    </row>
    <row r="30" spans="1:4" x14ac:dyDescent="0.3">
      <c r="A30" s="52"/>
      <c r="B30" s="1"/>
      <c r="C30" s="1"/>
      <c r="D30" s="1"/>
    </row>
    <row r="31" spans="1:4" x14ac:dyDescent="0.3">
      <c r="A31" s="52"/>
      <c r="B31" s="1"/>
      <c r="C31" s="1"/>
      <c r="D31" s="1"/>
    </row>
    <row r="32" spans="1:4" x14ac:dyDescent="0.3">
      <c r="A32" s="52"/>
      <c r="B32" s="1"/>
      <c r="C32" s="1"/>
      <c r="D32" s="1"/>
    </row>
    <row r="33" spans="1:4" x14ac:dyDescent="0.3">
      <c r="A33" s="52"/>
      <c r="B33" s="1"/>
      <c r="C33" s="1"/>
      <c r="D33" s="1"/>
    </row>
    <row r="34" spans="1:4" x14ac:dyDescent="0.3">
      <c r="A34" s="52"/>
      <c r="B34" s="1"/>
      <c r="C34" s="1"/>
      <c r="D34" s="1"/>
    </row>
    <row r="35" spans="1:4" x14ac:dyDescent="0.3">
      <c r="A35" s="52"/>
      <c r="B35" s="1"/>
      <c r="C35" s="1"/>
      <c r="D35" s="1"/>
    </row>
    <row r="36" spans="1:4" x14ac:dyDescent="0.3">
      <c r="A36" s="52"/>
      <c r="B36" s="1"/>
      <c r="C36" s="1"/>
      <c r="D36" s="1"/>
    </row>
    <row r="37" spans="1:4" x14ac:dyDescent="0.3">
      <c r="A37" s="52"/>
      <c r="B37" s="1"/>
      <c r="C37" s="1"/>
      <c r="D37" s="1"/>
    </row>
    <row r="38" spans="1:4" x14ac:dyDescent="0.3">
      <c r="A38" s="52"/>
      <c r="B38" s="1"/>
      <c r="C38" s="1"/>
      <c r="D38" s="1"/>
    </row>
    <row r="39" spans="1:4" x14ac:dyDescent="0.3">
      <c r="A39" s="52"/>
      <c r="B39" s="1"/>
      <c r="C39" s="1"/>
      <c r="D39" s="1"/>
    </row>
    <row r="40" spans="1:4" x14ac:dyDescent="0.3">
      <c r="A40" s="52"/>
      <c r="B40" s="1"/>
      <c r="C40" s="1"/>
      <c r="D40" s="1"/>
    </row>
    <row r="41" spans="1:4" x14ac:dyDescent="0.3">
      <c r="A41" s="52"/>
      <c r="B41" s="1"/>
      <c r="C41" s="1"/>
      <c r="D41" s="1"/>
    </row>
    <row r="42" spans="1:4" x14ac:dyDescent="0.3">
      <c r="A42" s="52"/>
      <c r="B42" s="1"/>
      <c r="C42" s="1"/>
      <c r="D42" s="1"/>
    </row>
    <row r="43" spans="1:4" x14ac:dyDescent="0.3">
      <c r="A43" s="52"/>
      <c r="B43" s="1"/>
      <c r="C43" s="1"/>
      <c r="D43" s="1"/>
    </row>
    <row r="44" spans="1:4" x14ac:dyDescent="0.3">
      <c r="A44" s="52"/>
      <c r="B44" s="1"/>
      <c r="C44" s="1"/>
      <c r="D44" s="1"/>
    </row>
    <row r="45" spans="1:4" x14ac:dyDescent="0.3">
      <c r="A45" s="52"/>
      <c r="B45" s="1"/>
      <c r="C45" s="1"/>
      <c r="D45" s="1"/>
    </row>
    <row r="46" spans="1:4" x14ac:dyDescent="0.3">
      <c r="A46" s="52"/>
      <c r="B46" s="1"/>
      <c r="C46" s="1"/>
      <c r="D46" s="1"/>
    </row>
    <row r="47" spans="1:4" x14ac:dyDescent="0.3">
      <c r="A47" s="52"/>
      <c r="B47" s="1"/>
      <c r="C47" s="1"/>
      <c r="D47" s="1"/>
    </row>
    <row r="48" spans="1:4" x14ac:dyDescent="0.3">
      <c r="A48" s="52"/>
      <c r="B48" s="1"/>
      <c r="C48" s="1"/>
      <c r="D48" s="1"/>
    </row>
    <row r="49" spans="1:4" x14ac:dyDescent="0.3">
      <c r="A49" s="52"/>
      <c r="B49" s="1"/>
      <c r="C49" s="1"/>
      <c r="D49" s="1"/>
    </row>
    <row r="50" spans="1:4" x14ac:dyDescent="0.3">
      <c r="A50" s="52"/>
      <c r="B50" s="1"/>
      <c r="C50" s="1"/>
      <c r="D50" s="1"/>
    </row>
    <row r="51" spans="1:4" x14ac:dyDescent="0.3">
      <c r="A51" s="52"/>
      <c r="B51" s="1"/>
      <c r="C51" s="1"/>
      <c r="D51" s="1"/>
    </row>
    <row r="52" spans="1:4" x14ac:dyDescent="0.3">
      <c r="A52" s="52"/>
      <c r="B52" s="1"/>
      <c r="C52" s="1"/>
      <c r="D52" s="1"/>
    </row>
    <row r="53" spans="1:4" x14ac:dyDescent="0.3">
      <c r="A53" s="52"/>
      <c r="B53" s="1"/>
      <c r="C53" s="1"/>
      <c r="D53" s="1"/>
    </row>
    <row r="54" spans="1:4" x14ac:dyDescent="0.3">
      <c r="A54" s="52"/>
      <c r="B54" s="1"/>
      <c r="C54" s="1"/>
      <c r="D54" s="1"/>
    </row>
    <row r="55" spans="1:4" x14ac:dyDescent="0.3">
      <c r="A55" s="52"/>
      <c r="B55" s="1"/>
      <c r="C55" s="1"/>
      <c r="D55" s="1"/>
    </row>
    <row r="56" spans="1:4" x14ac:dyDescent="0.3">
      <c r="A56" s="52"/>
      <c r="B56" s="1"/>
      <c r="C56" s="1"/>
      <c r="D56" s="1"/>
    </row>
    <row r="57" spans="1:4" x14ac:dyDescent="0.3">
      <c r="A57" s="52"/>
      <c r="B57" s="1"/>
      <c r="C57" s="1"/>
      <c r="D57" s="1"/>
    </row>
    <row r="58" spans="1:4" x14ac:dyDescent="0.3">
      <c r="A58" s="52"/>
      <c r="B58" s="1"/>
      <c r="C58" s="1"/>
      <c r="D58" s="1"/>
    </row>
    <row r="59" spans="1:4" x14ac:dyDescent="0.3">
      <c r="A59" s="52"/>
      <c r="B59" s="1"/>
      <c r="C59" s="1"/>
      <c r="D59" s="1"/>
    </row>
    <row r="60" spans="1:4" x14ac:dyDescent="0.3">
      <c r="A60" s="52"/>
      <c r="B60" s="1"/>
      <c r="C60" s="1"/>
      <c r="D60" s="1"/>
    </row>
    <row r="61" spans="1:4" x14ac:dyDescent="0.3">
      <c r="A61" s="52"/>
      <c r="B61" s="1"/>
      <c r="C61" s="1"/>
      <c r="D61" s="1"/>
    </row>
    <row r="62" spans="1:4" x14ac:dyDescent="0.3">
      <c r="A62" s="52"/>
      <c r="B62" s="1"/>
      <c r="C62" s="1"/>
      <c r="D62" s="1"/>
    </row>
    <row r="63" spans="1:4" x14ac:dyDescent="0.3">
      <c r="A63" s="52"/>
      <c r="B63" s="1"/>
      <c r="C63" s="1"/>
      <c r="D63" s="1"/>
    </row>
    <row r="64" spans="1:4" x14ac:dyDescent="0.3">
      <c r="A64" s="52"/>
      <c r="B64" s="1"/>
      <c r="C64" s="1"/>
      <c r="D64" s="1"/>
    </row>
    <row r="65" spans="1:4" x14ac:dyDescent="0.3">
      <c r="A65" s="52"/>
      <c r="B65" s="1"/>
      <c r="C65" s="1"/>
      <c r="D65" s="1"/>
    </row>
    <row r="66" spans="1:4" x14ac:dyDescent="0.3">
      <c r="A66" s="52"/>
      <c r="B66" s="1"/>
      <c r="C66" s="1"/>
      <c r="D66" s="1"/>
    </row>
    <row r="67" spans="1:4" x14ac:dyDescent="0.3">
      <c r="A67" s="52"/>
      <c r="B67" s="1"/>
      <c r="C67" s="1"/>
      <c r="D67" s="1"/>
    </row>
    <row r="68" spans="1:4" x14ac:dyDescent="0.3">
      <c r="A68" s="52">
        <f ca="1">Exceedance!U68</f>
        <v>48092</v>
      </c>
      <c r="B68" s="1"/>
      <c r="C68" s="1"/>
      <c r="D68" s="1"/>
    </row>
    <row r="69" spans="1:4" x14ac:dyDescent="0.3">
      <c r="A69" s="52" t="str">
        <f ca="1">Exceedance!U69</f>
        <v/>
      </c>
      <c r="B69" s="1"/>
      <c r="C69" s="1"/>
      <c r="D69" s="1"/>
    </row>
    <row r="70" spans="1:4" x14ac:dyDescent="0.3">
      <c r="A70" s="52" t="str">
        <f ca="1">Exceedance!U70</f>
        <v/>
      </c>
      <c r="B70" s="1"/>
      <c r="C70" s="1"/>
      <c r="D70" s="1"/>
    </row>
    <row r="71" spans="1:4" x14ac:dyDescent="0.3">
      <c r="A71" s="52" t="str">
        <f ca="1">Exceedance!U71</f>
        <v/>
      </c>
      <c r="B71" s="1"/>
      <c r="C71" s="1"/>
      <c r="D71" s="1"/>
    </row>
    <row r="72" spans="1:4" x14ac:dyDescent="0.3">
      <c r="A72" s="52" t="str">
        <f ca="1">Exceedance!U72</f>
        <v/>
      </c>
      <c r="B72" s="1"/>
      <c r="C72" s="1"/>
      <c r="D72" s="1"/>
    </row>
    <row r="73" spans="1:4" x14ac:dyDescent="0.3">
      <c r="A73" s="52" t="str">
        <f ca="1">Exceedance!U73</f>
        <v/>
      </c>
      <c r="B73" s="1"/>
      <c r="C73" s="1"/>
      <c r="D73" s="1"/>
    </row>
    <row r="74" spans="1:4" x14ac:dyDescent="0.3">
      <c r="A74" s="52" t="str">
        <f ca="1">Exceedance!U74</f>
        <v/>
      </c>
      <c r="B74" s="1"/>
      <c r="C74" s="1"/>
      <c r="D74" s="1"/>
    </row>
    <row r="75" spans="1:4" x14ac:dyDescent="0.3">
      <c r="A75" s="52" t="str">
        <f ca="1">Exceedance!U75</f>
        <v/>
      </c>
      <c r="B75" s="1"/>
      <c r="C75" s="1"/>
      <c r="D75" s="1"/>
    </row>
    <row r="76" spans="1:4" x14ac:dyDescent="0.3">
      <c r="A76" s="52" t="str">
        <f ca="1">Exceedance!U76</f>
        <v/>
      </c>
      <c r="B76" s="1"/>
      <c r="C76" s="1"/>
      <c r="D76" s="1"/>
    </row>
    <row r="77" spans="1:4" x14ac:dyDescent="0.3">
      <c r="A77" s="52" t="str">
        <f ca="1">Exceedance!U77</f>
        <v/>
      </c>
      <c r="B77" s="1"/>
      <c r="C77" s="1"/>
      <c r="D77" s="1"/>
    </row>
    <row r="78" spans="1:4" x14ac:dyDescent="0.3">
      <c r="A78" s="52" t="str">
        <f ca="1">Exceedance!U78</f>
        <v/>
      </c>
      <c r="B78" s="1"/>
      <c r="C78" s="1"/>
      <c r="D78" s="1"/>
    </row>
    <row r="79" spans="1:4" x14ac:dyDescent="0.3">
      <c r="A79" s="52" t="str">
        <f ca="1">Exceedance!U79</f>
        <v/>
      </c>
      <c r="B79" s="1"/>
      <c r="C79" s="1"/>
      <c r="D79" s="1"/>
    </row>
    <row r="80" spans="1:4" x14ac:dyDescent="0.3">
      <c r="A80" s="52" t="str">
        <f ca="1">Exceedance!U80</f>
        <v/>
      </c>
      <c r="B80" s="1"/>
      <c r="C80" s="1"/>
      <c r="D80" s="1"/>
    </row>
    <row r="81" spans="1:4" x14ac:dyDescent="0.3">
      <c r="A81" s="52" t="str">
        <f ca="1">Exceedance!U81</f>
        <v/>
      </c>
      <c r="B81" s="1"/>
      <c r="C81" s="1"/>
      <c r="D81" s="1"/>
    </row>
    <row r="82" spans="1:4" x14ac:dyDescent="0.3">
      <c r="A82" s="52" t="str">
        <f ca="1">Exceedance!U82</f>
        <v/>
      </c>
      <c r="B82" s="1"/>
      <c r="C82" s="1"/>
      <c r="D82" s="1"/>
    </row>
    <row r="83" spans="1:4" x14ac:dyDescent="0.3">
      <c r="A83" s="52" t="str">
        <f ca="1">Exceedance!U83</f>
        <v/>
      </c>
      <c r="B83" s="1"/>
      <c r="C83" s="1"/>
      <c r="D83" s="1"/>
    </row>
    <row r="84" spans="1:4" x14ac:dyDescent="0.3">
      <c r="A84" s="52" t="str">
        <f ca="1">Exceedance!U84</f>
        <v/>
      </c>
      <c r="B84" s="1"/>
      <c r="C84" s="1"/>
      <c r="D84" s="1"/>
    </row>
    <row r="85" spans="1:4" x14ac:dyDescent="0.3">
      <c r="A85" s="52" t="str">
        <f ca="1">Exceedance!U85</f>
        <v/>
      </c>
      <c r="B85" s="1"/>
      <c r="C85" s="1"/>
      <c r="D85" s="1"/>
    </row>
    <row r="86" spans="1:4" x14ac:dyDescent="0.3">
      <c r="A86" s="52" t="str">
        <f ca="1">Exceedance!U86</f>
        <v/>
      </c>
      <c r="B86" s="1"/>
      <c r="C86" s="1"/>
      <c r="D86" s="1"/>
    </row>
    <row r="87" spans="1:4" x14ac:dyDescent="0.3">
      <c r="A87" s="52" t="str">
        <f ca="1">Exceedance!U87</f>
        <v/>
      </c>
      <c r="B87" s="1"/>
      <c r="C87" s="1"/>
      <c r="D87" s="1"/>
    </row>
    <row r="88" spans="1:4" x14ac:dyDescent="0.3">
      <c r="A88" s="52" t="str">
        <f ca="1">Exceedance!U88</f>
        <v/>
      </c>
      <c r="B88" s="1"/>
      <c r="C88" s="1"/>
      <c r="D88" s="1"/>
    </row>
    <row r="89" spans="1:4" x14ac:dyDescent="0.3">
      <c r="A89" s="52" t="str">
        <f ca="1">Exceedance!U89</f>
        <v/>
      </c>
      <c r="B89" s="1"/>
      <c r="C89" s="1"/>
      <c r="D89" s="1"/>
    </row>
    <row r="90" spans="1:4" x14ac:dyDescent="0.3">
      <c r="A90" s="52" t="str">
        <f ca="1">Exceedance!U90</f>
        <v/>
      </c>
      <c r="B90" s="1"/>
      <c r="C90" s="1"/>
      <c r="D90" s="1"/>
    </row>
    <row r="91" spans="1:4" x14ac:dyDescent="0.3">
      <c r="A91" s="52" t="str">
        <f ca="1">Exceedance!U91</f>
        <v/>
      </c>
      <c r="B91" s="1"/>
      <c r="C91" s="1"/>
      <c r="D91" s="1"/>
    </row>
    <row r="92" spans="1:4" x14ac:dyDescent="0.3">
      <c r="A92" s="52" t="str">
        <f ca="1">Exceedance!U92</f>
        <v/>
      </c>
      <c r="B92" s="1"/>
      <c r="C92" s="1"/>
      <c r="D92" s="1"/>
    </row>
    <row r="93" spans="1:4" x14ac:dyDescent="0.3">
      <c r="A93" s="52" t="str">
        <f ca="1">Exceedance!U93</f>
        <v/>
      </c>
      <c r="B93" s="1"/>
      <c r="C93" s="1"/>
      <c r="D93" s="1"/>
    </row>
    <row r="94" spans="1:4" x14ac:dyDescent="0.3">
      <c r="A94" s="52" t="str">
        <f ca="1">Exceedance!U94</f>
        <v/>
      </c>
      <c r="B94" s="1"/>
      <c r="C94" s="1"/>
      <c r="D94" s="1"/>
    </row>
    <row r="95" spans="1:4" x14ac:dyDescent="0.3">
      <c r="A95" s="52" t="str">
        <f ca="1">Exceedance!U95</f>
        <v/>
      </c>
      <c r="B95" s="1"/>
      <c r="C95" s="1"/>
      <c r="D95" s="1"/>
    </row>
    <row r="96" spans="1:4" x14ac:dyDescent="0.3">
      <c r="A96" s="52" t="str">
        <f ca="1">Exceedance!U96</f>
        <v/>
      </c>
      <c r="B96" s="1"/>
      <c r="C96" s="1"/>
      <c r="D96" s="1"/>
    </row>
    <row r="97" spans="1:4" x14ac:dyDescent="0.3">
      <c r="A97" s="52" t="str">
        <f ca="1">Exceedance!U97</f>
        <v/>
      </c>
      <c r="B97" s="1"/>
      <c r="C97" s="1"/>
      <c r="D97" s="1"/>
    </row>
    <row r="98" spans="1:4" x14ac:dyDescent="0.3">
      <c r="A98" s="52" t="str">
        <f ca="1">Exceedance!U98</f>
        <v/>
      </c>
      <c r="B98" s="1"/>
      <c r="C98" s="1"/>
      <c r="D98" s="1"/>
    </row>
    <row r="99" spans="1:4" x14ac:dyDescent="0.3">
      <c r="A99" s="52" t="str">
        <f ca="1">Exceedance!U99</f>
        <v/>
      </c>
      <c r="B99" s="1"/>
      <c r="C99" s="1"/>
      <c r="D99" s="1"/>
    </row>
    <row r="100" spans="1:4" x14ac:dyDescent="0.3">
      <c r="A100" s="52"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E1:AE1"/>
  </mergeCells>
  <pageMargins left="0.7" right="0.7" top="0.75" bottom="0.75" header="0.3" footer="0.3"/>
  <pageSetup orientation="portrait" horizontalDpi="4294967295" verticalDpi="4294967295" r:id="rId1"/>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2B79BE-2B8E-4DC7-9EC6-4C7714E3D9FB}">
  <sheetPr codeName="Sheet150">
    <tabColor theme="3" tint="0.79998168889431442"/>
  </sheetPr>
  <dimension ref="A1:AH175"/>
  <sheetViews>
    <sheetView workbookViewId="0">
      <selection activeCell="B4" sqref="B4:AQ175"/>
    </sheetView>
  </sheetViews>
  <sheetFormatPr defaultColWidth="9.44140625" defaultRowHeight="14.4" x14ac:dyDescent="0.3"/>
  <cols>
    <col min="1" max="1" width="14.44140625" style="78" bestFit="1" customWidth="1"/>
    <col min="2" max="3" width="9.44140625" style="185"/>
    <col min="4" max="4" width="9.44140625" style="185" customWidth="1"/>
  </cols>
  <sheetData>
    <row r="1" spans="1:34" s="78" customFormat="1" x14ac:dyDescent="0.3">
      <c r="A1" s="50"/>
      <c r="B1" s="78" t="s">
        <v>859</v>
      </c>
      <c r="E1" s="854" t="s">
        <v>859</v>
      </c>
      <c r="F1" s="854"/>
      <c r="G1" s="854"/>
      <c r="H1" s="854"/>
      <c r="I1" s="854"/>
      <c r="J1" s="854"/>
      <c r="K1" s="854"/>
      <c r="L1" s="854"/>
      <c r="M1" s="854"/>
      <c r="N1" s="854"/>
      <c r="O1" s="854"/>
      <c r="P1" s="854"/>
      <c r="Q1" s="854"/>
      <c r="R1" s="854"/>
      <c r="S1" s="854"/>
      <c r="T1" s="854"/>
      <c r="U1" s="854"/>
      <c r="V1" s="854"/>
      <c r="W1" s="854"/>
      <c r="X1" s="854"/>
      <c r="Y1" s="854"/>
      <c r="Z1" s="854"/>
      <c r="AA1" s="854"/>
      <c r="AB1" s="854"/>
      <c r="AC1" s="854"/>
      <c r="AD1" s="854"/>
      <c r="AE1" s="854"/>
    </row>
    <row r="2" spans="1:34" s="78" customFormat="1" x14ac:dyDescent="0.3">
      <c r="A2" s="50"/>
      <c r="B2" s="78" t="s">
        <v>288</v>
      </c>
      <c r="C2" s="78" t="s">
        <v>287</v>
      </c>
      <c r="D2" s="78" t="s">
        <v>289</v>
      </c>
      <c r="E2" s="78">
        <v>1991</v>
      </c>
      <c r="F2" s="78">
        <v>1992</v>
      </c>
      <c r="G2" s="78">
        <v>1993</v>
      </c>
      <c r="H2" s="78">
        <v>1994</v>
      </c>
      <c r="I2" s="78">
        <v>1995</v>
      </c>
      <c r="J2" s="78">
        <v>1996</v>
      </c>
      <c r="K2" s="78">
        <v>1997</v>
      </c>
      <c r="L2" s="78">
        <v>1998</v>
      </c>
      <c r="M2" s="78">
        <v>1999</v>
      </c>
      <c r="N2" s="78">
        <v>2000</v>
      </c>
      <c r="O2" s="78">
        <v>2001</v>
      </c>
      <c r="P2" s="78">
        <v>2002</v>
      </c>
      <c r="Q2" s="78">
        <v>2003</v>
      </c>
      <c r="R2" s="78">
        <v>2004</v>
      </c>
      <c r="S2" s="78">
        <v>2005</v>
      </c>
      <c r="T2" s="78">
        <v>2006</v>
      </c>
      <c r="U2" s="78">
        <v>2007</v>
      </c>
      <c r="V2" s="78">
        <v>2008</v>
      </c>
      <c r="W2" s="78">
        <v>2009</v>
      </c>
      <c r="X2" s="78">
        <v>2010</v>
      </c>
      <c r="Y2" s="78">
        <v>2011</v>
      </c>
      <c r="Z2" s="78">
        <v>2012</v>
      </c>
      <c r="AA2" s="78">
        <v>2013</v>
      </c>
      <c r="AB2" s="78">
        <v>2014</v>
      </c>
      <c r="AC2" s="78">
        <v>2015</v>
      </c>
      <c r="AD2" s="78">
        <v>2016</v>
      </c>
      <c r="AE2" s="78">
        <v>2017</v>
      </c>
      <c r="AF2" s="78">
        <v>2018</v>
      </c>
      <c r="AG2" s="78">
        <v>2019</v>
      </c>
      <c r="AH2" s="78">
        <v>2020</v>
      </c>
    </row>
    <row r="3" spans="1:34" s="53" customFormat="1" x14ac:dyDescent="0.3">
      <c r="A3" s="51"/>
      <c r="B3" s="53" t="s">
        <v>323</v>
      </c>
      <c r="C3" s="53" t="s">
        <v>324</v>
      </c>
      <c r="D3" s="53" t="s">
        <v>325</v>
      </c>
      <c r="E3" s="53" t="s">
        <v>326</v>
      </c>
      <c r="F3" s="53" t="s">
        <v>327</v>
      </c>
      <c r="G3" s="53" t="s">
        <v>328</v>
      </c>
      <c r="H3" s="53" t="s">
        <v>329</v>
      </c>
      <c r="I3" s="53" t="s">
        <v>330</v>
      </c>
      <c r="J3" s="53" t="s">
        <v>331</v>
      </c>
      <c r="K3" s="53" t="s">
        <v>332</v>
      </c>
      <c r="L3" s="53" t="s">
        <v>333</v>
      </c>
      <c r="M3" s="53" t="s">
        <v>334</v>
      </c>
      <c r="N3" s="53" t="s">
        <v>335</v>
      </c>
      <c r="O3" s="53" t="s">
        <v>336</v>
      </c>
      <c r="P3" s="53" t="s">
        <v>337</v>
      </c>
      <c r="Q3" s="53" t="s">
        <v>338</v>
      </c>
      <c r="R3" s="53" t="s">
        <v>339</v>
      </c>
      <c r="S3" s="53" t="s">
        <v>340</v>
      </c>
      <c r="T3" s="53" t="s">
        <v>341</v>
      </c>
      <c r="U3" s="53" t="s">
        <v>342</v>
      </c>
      <c r="V3" s="53" t="s">
        <v>343</v>
      </c>
      <c r="W3" s="53" t="s">
        <v>344</v>
      </c>
      <c r="X3" s="53" t="s">
        <v>345</v>
      </c>
      <c r="Y3" s="53" t="s">
        <v>346</v>
      </c>
      <c r="Z3" s="53" t="s">
        <v>347</v>
      </c>
      <c r="AA3" s="53" t="s">
        <v>348</v>
      </c>
      <c r="AB3" s="53" t="s">
        <v>349</v>
      </c>
      <c r="AC3" s="53" t="s">
        <v>350</v>
      </c>
      <c r="AD3" s="53" t="s">
        <v>351</v>
      </c>
      <c r="AE3" s="53" t="s">
        <v>352</v>
      </c>
      <c r="AF3" s="53" t="s">
        <v>353</v>
      </c>
      <c r="AG3" s="53" t="s">
        <v>354</v>
      </c>
      <c r="AH3" s="53" t="s">
        <v>355</v>
      </c>
    </row>
    <row r="4" spans="1:34" x14ac:dyDescent="0.3">
      <c r="A4" s="681">
        <f ca="1">DATE(LOOKUP(Comparison!$D$3,TimestepID,StartYear),1,1)</f>
        <v>46023</v>
      </c>
      <c r="B4" s="1">
        <v>471.44899999980669</v>
      </c>
      <c r="C4" s="1">
        <v>471.44899999980669</v>
      </c>
      <c r="D4" s="1">
        <v>471.44899999980669</v>
      </c>
      <c r="E4">
        <v>471.44899999980669</v>
      </c>
      <c r="F4">
        <v>471.44899999980669</v>
      </c>
      <c r="G4">
        <v>471.44899999980669</v>
      </c>
      <c r="H4">
        <v>471.44899999980669</v>
      </c>
      <c r="I4">
        <v>471.44899999980669</v>
      </c>
      <c r="J4">
        <v>471.44899999980669</v>
      </c>
      <c r="K4">
        <v>471.44899999980669</v>
      </c>
      <c r="L4">
        <v>471.44899999980669</v>
      </c>
      <c r="M4">
        <v>471.44899999980669</v>
      </c>
      <c r="N4">
        <v>471.44899999980669</v>
      </c>
      <c r="O4">
        <v>471.44899999980669</v>
      </c>
      <c r="P4">
        <v>471.44899999980669</v>
      </c>
      <c r="Q4">
        <v>471.44899999980669</v>
      </c>
      <c r="R4">
        <v>471.44899999980669</v>
      </c>
      <c r="S4">
        <v>471.44899999980669</v>
      </c>
      <c r="T4">
        <v>471.44899999980669</v>
      </c>
      <c r="U4">
        <v>471.44899999980669</v>
      </c>
      <c r="V4">
        <v>471.44899999980669</v>
      </c>
      <c r="W4">
        <v>471.44899999980669</v>
      </c>
      <c r="X4">
        <v>471.44899999980669</v>
      </c>
      <c r="Y4">
        <v>471.44899999980669</v>
      </c>
      <c r="Z4">
        <v>471.44899999980669</v>
      </c>
      <c r="AA4">
        <v>471.44899999980669</v>
      </c>
      <c r="AB4">
        <v>471.44899999980669</v>
      </c>
      <c r="AC4">
        <v>471.44899999980669</v>
      </c>
      <c r="AD4">
        <v>471.44899999980669</v>
      </c>
      <c r="AE4">
        <v>471.44899999980669</v>
      </c>
      <c r="AF4">
        <v>471.44899999980669</v>
      </c>
      <c r="AG4">
        <v>471.44899999980669</v>
      </c>
      <c r="AH4">
        <v>471.44899999980669</v>
      </c>
    </row>
    <row r="5" spans="1:34" x14ac:dyDescent="0.3">
      <c r="A5" s="681">
        <f ca="1">IF(EDATE($A$4,12)&lt;=EDATE(DATE(LOOKUP(Comparison!$D$3,TimestepID,StartYear),1,1),(LOOKUP(Comparison!$B$6,TimestepID,Duration)-1)),EDATE(A4,12),"")</f>
        <v>46388</v>
      </c>
      <c r="B5" s="1">
        <v>510.70855555553095</v>
      </c>
      <c r="C5" s="1">
        <v>510.70855555553095</v>
      </c>
      <c r="D5" s="1">
        <v>510.70855555553095</v>
      </c>
      <c r="E5">
        <v>547.9489999996448</v>
      </c>
      <c r="F5">
        <v>458.31848758884678</v>
      </c>
      <c r="G5">
        <v>547.9489999996448</v>
      </c>
      <c r="H5">
        <v>458.31848758884678</v>
      </c>
      <c r="I5">
        <v>458.31848758884678</v>
      </c>
      <c r="J5">
        <v>458.31848758884678</v>
      </c>
      <c r="K5">
        <v>458.31848758884678</v>
      </c>
      <c r="L5">
        <v>458.31848758884678</v>
      </c>
      <c r="M5">
        <v>458.31848758884678</v>
      </c>
      <c r="N5">
        <v>498.18255555553105</v>
      </c>
      <c r="O5">
        <v>498.18255555553105</v>
      </c>
      <c r="P5">
        <v>458.31848758884678</v>
      </c>
      <c r="Q5">
        <v>458.31848758884678</v>
      </c>
      <c r="R5">
        <v>458.31848758884678</v>
      </c>
      <c r="S5">
        <v>458.31848758884678</v>
      </c>
      <c r="T5">
        <v>498.18255555553105</v>
      </c>
      <c r="U5">
        <v>547.9489999996448</v>
      </c>
      <c r="V5">
        <v>498.18255555553105</v>
      </c>
      <c r="W5">
        <v>458.31848758884678</v>
      </c>
      <c r="X5">
        <v>458.31848758884678</v>
      </c>
      <c r="Y5">
        <v>458.31848758884678</v>
      </c>
      <c r="Z5">
        <v>498.18255555553105</v>
      </c>
      <c r="AA5">
        <v>547.9489999996448</v>
      </c>
      <c r="AB5">
        <v>547.9489999996448</v>
      </c>
      <c r="AC5">
        <v>458.31848758884678</v>
      </c>
      <c r="AD5">
        <v>458.31848758884678</v>
      </c>
      <c r="AE5">
        <v>458.31848758884678</v>
      </c>
      <c r="AF5">
        <v>458.31848758884678</v>
      </c>
      <c r="AG5">
        <v>498.18255555553105</v>
      </c>
      <c r="AH5">
        <v>547.9489999996448</v>
      </c>
    </row>
    <row r="6" spans="1:34" x14ac:dyDescent="0.3">
      <c r="A6" s="681">
        <f ca="1">IF(EDATE($A$4,24)&lt;=EDATE(DATE(LOOKUP(Comparison!$D$3,TimestepID,StartYear),12,31),(LOOKUP(Comparison!$B$6,TimestepID,Duration)-1)),EDATE(A5,12),"")</f>
        <v>46753</v>
      </c>
      <c r="B6" s="1">
        <v>491.14975555550888</v>
      </c>
      <c r="C6" s="1">
        <v>450</v>
      </c>
      <c r="D6" s="1">
        <v>491.14975555550888</v>
      </c>
      <c r="E6">
        <v>450</v>
      </c>
      <c r="F6">
        <v>538.73153882976874</v>
      </c>
      <c r="G6">
        <v>450</v>
      </c>
      <c r="H6">
        <v>459.6610875888357</v>
      </c>
      <c r="I6">
        <v>472.16108758883598</v>
      </c>
      <c r="J6">
        <v>459.6610875888357</v>
      </c>
      <c r="K6">
        <v>472.1610875888357</v>
      </c>
      <c r="L6">
        <v>472.1610875888357</v>
      </c>
      <c r="M6">
        <v>450</v>
      </c>
      <c r="N6">
        <v>484.71800000000019</v>
      </c>
      <c r="O6">
        <v>450</v>
      </c>
      <c r="P6">
        <v>450</v>
      </c>
      <c r="Q6">
        <v>450</v>
      </c>
      <c r="R6">
        <v>459.6610875888357</v>
      </c>
      <c r="S6">
        <v>450</v>
      </c>
      <c r="T6">
        <v>484.71800000000019</v>
      </c>
      <c r="U6">
        <v>624.44899999946369</v>
      </c>
      <c r="V6">
        <v>450</v>
      </c>
      <c r="W6">
        <v>450</v>
      </c>
      <c r="X6">
        <v>459.6610875888357</v>
      </c>
      <c r="Y6">
        <v>450</v>
      </c>
      <c r="Z6">
        <v>484.71800000000019</v>
      </c>
      <c r="AA6">
        <v>566.33349999982249</v>
      </c>
      <c r="AB6">
        <v>450</v>
      </c>
      <c r="AC6">
        <v>472.16108758883587</v>
      </c>
      <c r="AD6">
        <v>472.1610875888357</v>
      </c>
      <c r="AE6">
        <v>450</v>
      </c>
      <c r="AF6">
        <v>486.00368758882473</v>
      </c>
      <c r="AG6">
        <v>484.71800000000019</v>
      </c>
      <c r="AH6">
        <v>534.71800000000019</v>
      </c>
    </row>
    <row r="7" spans="1:34" x14ac:dyDescent="0.3">
      <c r="A7" s="681">
        <f ca="1">IF(EDATE($A$4,36)&lt;=EDATE(DATE(LOOKUP(Comparison!$D$3,TimestepID,StartYear),1,1),(LOOKUP(Comparison!$B$6,TimestepID,Duration)-1)),EDATE(A6,12),"")</f>
        <v>47119</v>
      </c>
      <c r="B7" s="1">
        <v>567.00563555532983</v>
      </c>
      <c r="C7" s="1">
        <v>450</v>
      </c>
      <c r="D7" s="1">
        <v>566.80563555532785</v>
      </c>
      <c r="E7">
        <v>528.29999999982613</v>
      </c>
      <c r="F7">
        <v>544.66802179580111</v>
      </c>
      <c r="G7">
        <v>493.38092857141282</v>
      </c>
      <c r="H7">
        <v>501.88846219199797</v>
      </c>
      <c r="I7">
        <v>514.38846219199809</v>
      </c>
      <c r="J7">
        <v>501.88846219199797</v>
      </c>
      <c r="K7">
        <v>514.38846219199775</v>
      </c>
      <c r="L7">
        <v>472.16108758883564</v>
      </c>
      <c r="M7">
        <v>450</v>
      </c>
      <c r="N7">
        <v>450</v>
      </c>
      <c r="O7">
        <v>450</v>
      </c>
      <c r="P7">
        <v>450</v>
      </c>
      <c r="Q7">
        <v>493.38092857141282</v>
      </c>
      <c r="R7">
        <v>534.36108758865441</v>
      </c>
      <c r="S7">
        <v>450</v>
      </c>
      <c r="T7">
        <v>559.4179999998189</v>
      </c>
      <c r="U7">
        <v>491.14975555550888</v>
      </c>
      <c r="V7">
        <v>492.5</v>
      </c>
      <c r="W7">
        <v>493.38092857141282</v>
      </c>
      <c r="X7">
        <v>534.36108758865441</v>
      </c>
      <c r="Y7">
        <v>450</v>
      </c>
      <c r="Z7">
        <v>484.71800000000007</v>
      </c>
      <c r="AA7">
        <v>507.52471287591487</v>
      </c>
      <c r="AB7">
        <v>450</v>
      </c>
      <c r="AC7">
        <v>514.3884621919982</v>
      </c>
      <c r="AD7">
        <v>514.38846219199786</v>
      </c>
      <c r="AE7">
        <v>450.00000000000017</v>
      </c>
      <c r="AF7">
        <v>486.00368758882473</v>
      </c>
      <c r="AG7">
        <v>484.71800000000007</v>
      </c>
      <c r="AH7">
        <v>450</v>
      </c>
    </row>
    <row r="8" spans="1:34" x14ac:dyDescent="0.3">
      <c r="A8" s="681">
        <f ca="1">IF(EDATE($A$4,48)&lt;=EDATE(DATE(LOOKUP(Comparison!$D$3,TimestepID,StartYear),1,1),(LOOKUP(Comparison!$B$6,TimestepID,Duration)-1)),EDATE(A7,12),"")</f>
        <v>47484</v>
      </c>
      <c r="B8" s="1">
        <v>575.60450476183325</v>
      </c>
      <c r="C8" s="1">
        <v>450</v>
      </c>
      <c r="D8" s="1">
        <v>641.50563555514668</v>
      </c>
      <c r="E8">
        <v>562.53092857132594</v>
      </c>
      <c r="F8">
        <v>586.89539639896327</v>
      </c>
      <c r="G8">
        <v>535.88092857141294</v>
      </c>
      <c r="H8">
        <v>531.61583679516013</v>
      </c>
      <c r="I8">
        <v>549.11583679516025</v>
      </c>
      <c r="J8">
        <v>531.61583679516002</v>
      </c>
      <c r="K8">
        <v>514.38846219199831</v>
      </c>
      <c r="L8">
        <v>472.16108758883553</v>
      </c>
      <c r="M8">
        <v>450</v>
      </c>
      <c r="N8">
        <v>450</v>
      </c>
      <c r="O8">
        <v>450</v>
      </c>
      <c r="P8">
        <v>492.50000000000006</v>
      </c>
      <c r="Q8">
        <v>568.08092857123154</v>
      </c>
      <c r="R8">
        <v>544.11583679516013</v>
      </c>
      <c r="S8">
        <v>524.69999999981871</v>
      </c>
      <c r="T8">
        <v>589.70899999990957</v>
      </c>
      <c r="U8">
        <v>491.14975555550888</v>
      </c>
      <c r="V8">
        <v>536.02774999998155</v>
      </c>
      <c r="W8">
        <v>568.08092857123154</v>
      </c>
      <c r="X8">
        <v>544.11583679516036</v>
      </c>
      <c r="Y8">
        <v>450</v>
      </c>
      <c r="Z8">
        <v>450</v>
      </c>
      <c r="AA8">
        <v>550.02471287591493</v>
      </c>
      <c r="AB8">
        <v>492.50000000000006</v>
      </c>
      <c r="AC8">
        <v>549.11583679516036</v>
      </c>
      <c r="AD8">
        <v>583.84321139832218</v>
      </c>
      <c r="AE8">
        <v>450.00000000000017</v>
      </c>
      <c r="AF8">
        <v>486.00368758882456</v>
      </c>
      <c r="AG8">
        <v>450</v>
      </c>
      <c r="AH8">
        <v>524.69999999981871</v>
      </c>
    </row>
    <row r="9" spans="1:34" x14ac:dyDescent="0.3">
      <c r="A9" s="681">
        <f ca="1">IF(EDATE($A$4,48)&lt;=EDATE(DATE(LOOKUP(Comparison!$D$3,TimestepID,StartYear),1,1),(LOOKUP(Comparison!$B$6,TimestepID,Duration)-1)),EDATE(A8,12),"")</f>
        <v>47849</v>
      </c>
      <c r="B9" s="1" t="s">
        <v>864</v>
      </c>
      <c r="C9" s="1" t="s">
        <v>864</v>
      </c>
      <c r="D9" s="1" t="s">
        <v>864</v>
      </c>
      <c r="E9" t="s">
        <v>864</v>
      </c>
      <c r="F9" t="s">
        <v>864</v>
      </c>
      <c r="G9" t="s">
        <v>864</v>
      </c>
      <c r="H9" t="s">
        <v>864</v>
      </c>
      <c r="I9" t="s">
        <v>864</v>
      </c>
      <c r="J9" t="s">
        <v>864</v>
      </c>
      <c r="K9" t="s">
        <v>864</v>
      </c>
      <c r="L9" t="s">
        <v>864</v>
      </c>
      <c r="M9" t="s">
        <v>864</v>
      </c>
      <c r="N9" t="s">
        <v>864</v>
      </c>
      <c r="O9" t="s">
        <v>864</v>
      </c>
      <c r="P9" t="s">
        <v>864</v>
      </c>
      <c r="Q9" t="s">
        <v>864</v>
      </c>
      <c r="R9" t="s">
        <v>864</v>
      </c>
      <c r="S9" t="s">
        <v>864</v>
      </c>
      <c r="T9" t="s">
        <v>864</v>
      </c>
      <c r="U9" t="s">
        <v>864</v>
      </c>
      <c r="V9" t="s">
        <v>864</v>
      </c>
      <c r="W9" t="s">
        <v>864</v>
      </c>
      <c r="X9" t="s">
        <v>864</v>
      </c>
      <c r="Y9" t="s">
        <v>864</v>
      </c>
      <c r="Z9" t="s">
        <v>864</v>
      </c>
      <c r="AA9" t="s">
        <v>864</v>
      </c>
      <c r="AB9" t="s">
        <v>864</v>
      </c>
      <c r="AC9" t="s">
        <v>864</v>
      </c>
      <c r="AD9" t="s">
        <v>864</v>
      </c>
      <c r="AE9" t="s">
        <v>864</v>
      </c>
      <c r="AF9" t="s">
        <v>864</v>
      </c>
      <c r="AG9" t="s">
        <v>864</v>
      </c>
      <c r="AH9" t="s">
        <v>864</v>
      </c>
    </row>
    <row r="10" spans="1:34" x14ac:dyDescent="0.3">
      <c r="A10" s="681">
        <f ca="1">IF(EDATE($A$4,48)&lt;=EDATE(DATE(LOOKUP(Comparison!$D$3,TimestepID,StartYear),1,1),(LOOKUP(Comparison!$B$6,TimestepID,Duration)-1)),EDATE(A9,12),"")</f>
        <v>48214</v>
      </c>
      <c r="B10" s="1"/>
      <c r="C10" s="1"/>
      <c r="D10" s="1"/>
    </row>
    <row r="11" spans="1:34" x14ac:dyDescent="0.3">
      <c r="A11" s="681">
        <f ca="1">IF(EDATE($A$4,48)&lt;=EDATE(DATE(LOOKUP(Comparison!$D$3,TimestepID,StartYear),1,1),(LOOKUP(Comparison!$B$6,TimestepID,Duration)-1)),EDATE(A10,12),"")</f>
        <v>48580</v>
      </c>
      <c r="B11" s="1"/>
      <c r="C11" s="1"/>
      <c r="D11" s="1"/>
    </row>
    <row r="12" spans="1:34" x14ac:dyDescent="0.3">
      <c r="A12" s="681">
        <f ca="1">IF(EDATE($A$4,48)&lt;=EDATE(DATE(LOOKUP(Comparison!$D$3,TimestepID,StartYear),1,1),(LOOKUP(Comparison!$B$6,TimestepID,Duration)-1)),EDATE(A11,12),"")</f>
        <v>48945</v>
      </c>
      <c r="B12" s="1"/>
      <c r="C12" s="1"/>
      <c r="D12" s="1"/>
    </row>
    <row r="13" spans="1:34" x14ac:dyDescent="0.3">
      <c r="A13" s="52"/>
      <c r="B13" s="1"/>
      <c r="C13" s="1"/>
      <c r="D13" s="1"/>
    </row>
    <row r="14" spans="1:34" x14ac:dyDescent="0.3">
      <c r="A14" s="52"/>
      <c r="B14" s="1"/>
      <c r="C14" s="1"/>
      <c r="D14" s="1"/>
    </row>
    <row r="15" spans="1:34" x14ac:dyDescent="0.3">
      <c r="A15" s="52"/>
      <c r="B15" s="1"/>
      <c r="C15" s="1"/>
      <c r="D15" s="1"/>
    </row>
    <row r="16" spans="1:34" x14ac:dyDescent="0.3">
      <c r="A16" s="52"/>
      <c r="B16" s="1"/>
      <c r="C16" s="1"/>
      <c r="D16" s="1"/>
    </row>
    <row r="17" spans="1:4" x14ac:dyDescent="0.3">
      <c r="A17" s="52"/>
      <c r="B17" s="1"/>
      <c r="C17" s="1"/>
      <c r="D17" s="1"/>
    </row>
    <row r="18" spans="1:4" x14ac:dyDescent="0.3">
      <c r="A18" s="52"/>
      <c r="B18" s="1"/>
      <c r="C18" s="1"/>
      <c r="D18" s="1"/>
    </row>
    <row r="19" spans="1:4" x14ac:dyDescent="0.3">
      <c r="A19" s="52"/>
      <c r="B19" s="1"/>
      <c r="C19" s="1"/>
      <c r="D19" s="1"/>
    </row>
    <row r="20" spans="1:4" x14ac:dyDescent="0.3">
      <c r="A20" s="52"/>
      <c r="B20" s="1"/>
      <c r="C20" s="1"/>
      <c r="D20" s="1"/>
    </row>
    <row r="21" spans="1:4" x14ac:dyDescent="0.3">
      <c r="A21" s="52"/>
      <c r="B21" s="1"/>
      <c r="C21" s="1"/>
      <c r="D21" s="1"/>
    </row>
    <row r="22" spans="1:4" x14ac:dyDescent="0.3">
      <c r="A22" s="52"/>
      <c r="B22" s="1"/>
      <c r="C22" s="1"/>
      <c r="D22" s="1"/>
    </row>
    <row r="23" spans="1:4" x14ac:dyDescent="0.3">
      <c r="A23" s="52"/>
      <c r="B23" s="1"/>
      <c r="C23" s="1"/>
      <c r="D23" s="1"/>
    </row>
    <row r="24" spans="1:4" x14ac:dyDescent="0.3">
      <c r="A24" s="52"/>
      <c r="B24" s="1"/>
      <c r="C24" s="1"/>
      <c r="D24" s="1"/>
    </row>
    <row r="25" spans="1:4" x14ac:dyDescent="0.3">
      <c r="A25" s="52"/>
      <c r="B25" s="1"/>
      <c r="C25" s="1"/>
      <c r="D25" s="1"/>
    </row>
    <row r="26" spans="1:4" x14ac:dyDescent="0.3">
      <c r="A26" s="52"/>
      <c r="B26" s="1"/>
      <c r="C26" s="1"/>
      <c r="D26" s="1"/>
    </row>
    <row r="27" spans="1:4" x14ac:dyDescent="0.3">
      <c r="A27" s="52"/>
      <c r="B27" s="1"/>
      <c r="C27" s="1"/>
      <c r="D27" s="1"/>
    </row>
    <row r="28" spans="1:4" x14ac:dyDescent="0.3">
      <c r="A28" s="52"/>
      <c r="B28" s="1"/>
      <c r="C28" s="1"/>
      <c r="D28" s="1"/>
    </row>
    <row r="29" spans="1:4" x14ac:dyDescent="0.3">
      <c r="A29" s="52"/>
      <c r="B29" s="1"/>
      <c r="C29" s="1"/>
      <c r="D29" s="1"/>
    </row>
    <row r="30" spans="1:4" x14ac:dyDescent="0.3">
      <c r="A30" s="52"/>
      <c r="B30" s="1"/>
      <c r="C30" s="1"/>
      <c r="D30" s="1"/>
    </row>
    <row r="31" spans="1:4" x14ac:dyDescent="0.3">
      <c r="A31" s="52"/>
      <c r="B31" s="1"/>
      <c r="C31" s="1"/>
      <c r="D31" s="1"/>
    </row>
    <row r="32" spans="1:4" x14ac:dyDescent="0.3">
      <c r="A32" s="52"/>
      <c r="B32" s="1"/>
      <c r="C32" s="1"/>
      <c r="D32" s="1"/>
    </row>
    <row r="33" spans="1:4" x14ac:dyDescent="0.3">
      <c r="A33" s="52"/>
      <c r="B33" s="1"/>
      <c r="C33" s="1"/>
      <c r="D33" s="1"/>
    </row>
    <row r="34" spans="1:4" x14ac:dyDescent="0.3">
      <c r="A34" s="52"/>
      <c r="B34" s="1"/>
      <c r="C34" s="1"/>
      <c r="D34" s="1"/>
    </row>
    <row r="35" spans="1:4" x14ac:dyDescent="0.3">
      <c r="A35" s="52"/>
      <c r="B35" s="1"/>
      <c r="C35" s="1"/>
      <c r="D35" s="1"/>
    </row>
    <row r="36" spans="1:4" x14ac:dyDescent="0.3">
      <c r="A36" s="52"/>
      <c r="B36" s="1"/>
      <c r="C36" s="1"/>
      <c r="D36" s="1"/>
    </row>
    <row r="37" spans="1:4" x14ac:dyDescent="0.3">
      <c r="A37" s="52"/>
      <c r="B37" s="1"/>
      <c r="C37" s="1"/>
      <c r="D37" s="1"/>
    </row>
    <row r="38" spans="1:4" x14ac:dyDescent="0.3">
      <c r="A38" s="52"/>
      <c r="B38" s="1"/>
      <c r="C38" s="1"/>
      <c r="D38" s="1"/>
    </row>
    <row r="39" spans="1:4" x14ac:dyDescent="0.3">
      <c r="A39" s="52"/>
      <c r="B39" s="1"/>
      <c r="C39" s="1"/>
      <c r="D39" s="1"/>
    </row>
    <row r="40" spans="1:4" x14ac:dyDescent="0.3">
      <c r="A40" s="52"/>
      <c r="B40" s="1"/>
      <c r="C40" s="1"/>
      <c r="D40" s="1"/>
    </row>
    <row r="41" spans="1:4" x14ac:dyDescent="0.3">
      <c r="A41" s="52"/>
      <c r="B41" s="1"/>
      <c r="C41" s="1"/>
      <c r="D41" s="1"/>
    </row>
    <row r="42" spans="1:4" x14ac:dyDescent="0.3">
      <c r="A42" s="52"/>
      <c r="B42" s="1"/>
      <c r="C42" s="1"/>
      <c r="D42" s="1"/>
    </row>
    <row r="43" spans="1:4" x14ac:dyDescent="0.3">
      <c r="A43" s="52"/>
      <c r="B43" s="1"/>
      <c r="C43" s="1"/>
      <c r="D43" s="1"/>
    </row>
    <row r="44" spans="1:4" x14ac:dyDescent="0.3">
      <c r="A44" s="52"/>
      <c r="B44" s="1"/>
      <c r="C44" s="1"/>
      <c r="D44" s="1"/>
    </row>
    <row r="45" spans="1:4" x14ac:dyDescent="0.3">
      <c r="A45" s="52"/>
      <c r="B45" s="1"/>
      <c r="C45" s="1"/>
      <c r="D45" s="1"/>
    </row>
    <row r="46" spans="1:4" x14ac:dyDescent="0.3">
      <c r="A46" s="52"/>
      <c r="B46" s="1"/>
      <c r="C46" s="1"/>
      <c r="D46" s="1"/>
    </row>
    <row r="47" spans="1:4" x14ac:dyDescent="0.3">
      <c r="A47" s="52"/>
      <c r="B47" s="1"/>
      <c r="C47" s="1"/>
      <c r="D47" s="1"/>
    </row>
    <row r="48" spans="1:4" x14ac:dyDescent="0.3">
      <c r="A48" s="52"/>
      <c r="B48" s="1"/>
      <c r="C48" s="1"/>
      <c r="D48" s="1"/>
    </row>
    <row r="49" spans="1:4" x14ac:dyDescent="0.3">
      <c r="A49" s="52"/>
      <c r="B49" s="1"/>
      <c r="C49" s="1"/>
      <c r="D49" s="1"/>
    </row>
    <row r="50" spans="1:4" x14ac:dyDescent="0.3">
      <c r="A50" s="52"/>
      <c r="B50" s="1"/>
      <c r="C50" s="1"/>
      <c r="D50" s="1"/>
    </row>
    <row r="51" spans="1:4" x14ac:dyDescent="0.3">
      <c r="A51" s="52"/>
      <c r="B51" s="1"/>
      <c r="C51" s="1"/>
      <c r="D51" s="1"/>
    </row>
    <row r="52" spans="1:4" x14ac:dyDescent="0.3">
      <c r="A52" s="52"/>
      <c r="B52" s="1"/>
      <c r="C52" s="1"/>
      <c r="D52" s="1"/>
    </row>
    <row r="53" spans="1:4" x14ac:dyDescent="0.3">
      <c r="A53" s="52"/>
      <c r="B53" s="1"/>
      <c r="C53" s="1"/>
      <c r="D53" s="1"/>
    </row>
    <row r="54" spans="1:4" x14ac:dyDescent="0.3">
      <c r="A54" s="52"/>
      <c r="B54" s="1"/>
      <c r="C54" s="1"/>
      <c r="D54" s="1"/>
    </row>
    <row r="55" spans="1:4" x14ac:dyDescent="0.3">
      <c r="A55" s="52"/>
      <c r="B55" s="1"/>
      <c r="C55" s="1"/>
      <c r="D55" s="1"/>
    </row>
    <row r="56" spans="1:4" x14ac:dyDescent="0.3">
      <c r="A56" s="52"/>
      <c r="B56" s="1"/>
      <c r="C56" s="1"/>
      <c r="D56" s="1"/>
    </row>
    <row r="57" spans="1:4" x14ac:dyDescent="0.3">
      <c r="A57" s="52"/>
      <c r="B57" s="1"/>
      <c r="C57" s="1"/>
      <c r="D57" s="1"/>
    </row>
    <row r="58" spans="1:4" x14ac:dyDescent="0.3">
      <c r="A58" s="52"/>
      <c r="B58" s="1"/>
      <c r="C58" s="1"/>
      <c r="D58" s="1"/>
    </row>
    <row r="59" spans="1:4" x14ac:dyDescent="0.3">
      <c r="A59" s="52"/>
      <c r="B59" s="1"/>
      <c r="C59" s="1"/>
      <c r="D59" s="1"/>
    </row>
    <row r="60" spans="1:4" x14ac:dyDescent="0.3">
      <c r="A60" s="52"/>
      <c r="B60" s="1"/>
      <c r="C60" s="1"/>
      <c r="D60" s="1"/>
    </row>
    <row r="61" spans="1:4" x14ac:dyDescent="0.3">
      <c r="A61" s="52"/>
      <c r="B61" s="1"/>
      <c r="C61" s="1"/>
      <c r="D61" s="1"/>
    </row>
    <row r="62" spans="1:4" x14ac:dyDescent="0.3">
      <c r="A62" s="52"/>
      <c r="B62" s="1"/>
      <c r="C62" s="1"/>
      <c r="D62" s="1"/>
    </row>
    <row r="63" spans="1:4" x14ac:dyDescent="0.3">
      <c r="A63" s="52"/>
      <c r="B63" s="1"/>
      <c r="C63" s="1"/>
      <c r="D63" s="1"/>
    </row>
    <row r="64" spans="1:4" x14ac:dyDescent="0.3">
      <c r="A64" s="52"/>
      <c r="B64" s="1"/>
      <c r="C64" s="1"/>
      <c r="D64" s="1"/>
    </row>
    <row r="65" spans="1:4" x14ac:dyDescent="0.3">
      <c r="A65" s="52"/>
      <c r="B65" s="1"/>
      <c r="C65" s="1"/>
      <c r="D65" s="1"/>
    </row>
    <row r="66" spans="1:4" x14ac:dyDescent="0.3">
      <c r="A66" s="52"/>
      <c r="B66" s="1"/>
      <c r="C66" s="1"/>
      <c r="D66" s="1"/>
    </row>
    <row r="67" spans="1:4" x14ac:dyDescent="0.3">
      <c r="A67" s="52"/>
      <c r="B67" s="1"/>
      <c r="C67" s="1"/>
      <c r="D67" s="1"/>
    </row>
    <row r="68" spans="1:4" x14ac:dyDescent="0.3">
      <c r="A68" s="52">
        <f ca="1">Exceedance!U68</f>
        <v>48092</v>
      </c>
      <c r="B68" s="1"/>
      <c r="C68" s="1"/>
      <c r="D68" s="1"/>
    </row>
    <row r="69" spans="1:4" x14ac:dyDescent="0.3">
      <c r="A69" s="52" t="str">
        <f ca="1">Exceedance!U69</f>
        <v/>
      </c>
      <c r="B69" s="1"/>
      <c r="C69" s="1"/>
      <c r="D69" s="1"/>
    </row>
    <row r="70" spans="1:4" x14ac:dyDescent="0.3">
      <c r="A70" s="52" t="str">
        <f ca="1">Exceedance!U70</f>
        <v/>
      </c>
      <c r="B70" s="1"/>
      <c r="C70" s="1"/>
      <c r="D70" s="1"/>
    </row>
    <row r="71" spans="1:4" x14ac:dyDescent="0.3">
      <c r="A71" s="52" t="str">
        <f ca="1">Exceedance!U71</f>
        <v/>
      </c>
      <c r="B71" s="1"/>
      <c r="C71" s="1"/>
      <c r="D71" s="1"/>
    </row>
    <row r="72" spans="1:4" x14ac:dyDescent="0.3">
      <c r="A72" s="52" t="str">
        <f ca="1">Exceedance!U72</f>
        <v/>
      </c>
      <c r="B72" s="1"/>
      <c r="C72" s="1"/>
      <c r="D72" s="1"/>
    </row>
    <row r="73" spans="1:4" x14ac:dyDescent="0.3">
      <c r="A73" s="52" t="str">
        <f ca="1">Exceedance!U73</f>
        <v/>
      </c>
      <c r="B73" s="1"/>
      <c r="C73" s="1"/>
      <c r="D73" s="1"/>
    </row>
    <row r="74" spans="1:4" x14ac:dyDescent="0.3">
      <c r="A74" s="52" t="str">
        <f ca="1">Exceedance!U74</f>
        <v/>
      </c>
      <c r="B74" s="1"/>
      <c r="C74" s="1"/>
      <c r="D74" s="1"/>
    </row>
    <row r="75" spans="1:4" x14ac:dyDescent="0.3">
      <c r="A75" s="52" t="str">
        <f ca="1">Exceedance!U75</f>
        <v/>
      </c>
      <c r="B75" s="1"/>
      <c r="C75" s="1"/>
      <c r="D75" s="1"/>
    </row>
    <row r="76" spans="1:4" x14ac:dyDescent="0.3">
      <c r="A76" s="52" t="str">
        <f ca="1">Exceedance!U76</f>
        <v/>
      </c>
      <c r="B76" s="1"/>
      <c r="C76" s="1"/>
      <c r="D76" s="1"/>
    </row>
    <row r="77" spans="1:4" x14ac:dyDescent="0.3">
      <c r="A77" s="52" t="str">
        <f ca="1">Exceedance!U77</f>
        <v/>
      </c>
      <c r="B77" s="1"/>
      <c r="C77" s="1"/>
      <c r="D77" s="1"/>
    </row>
    <row r="78" spans="1:4" x14ac:dyDescent="0.3">
      <c r="A78" s="52" t="str">
        <f ca="1">Exceedance!U78</f>
        <v/>
      </c>
      <c r="B78" s="1"/>
      <c r="C78" s="1"/>
      <c r="D78" s="1"/>
    </row>
    <row r="79" spans="1:4" x14ac:dyDescent="0.3">
      <c r="A79" s="52" t="str">
        <f ca="1">Exceedance!U79</f>
        <v/>
      </c>
      <c r="B79" s="1"/>
      <c r="C79" s="1"/>
      <c r="D79" s="1"/>
    </row>
    <row r="80" spans="1:4" x14ac:dyDescent="0.3">
      <c r="A80" s="52" t="str">
        <f ca="1">Exceedance!U80</f>
        <v/>
      </c>
      <c r="B80" s="1"/>
      <c r="C80" s="1"/>
      <c r="D80" s="1"/>
    </row>
    <row r="81" spans="1:4" x14ac:dyDescent="0.3">
      <c r="A81" s="52" t="str">
        <f ca="1">Exceedance!U81</f>
        <v/>
      </c>
      <c r="B81" s="1"/>
      <c r="C81" s="1"/>
      <c r="D81" s="1"/>
    </row>
    <row r="82" spans="1:4" x14ac:dyDescent="0.3">
      <c r="A82" s="52" t="str">
        <f ca="1">Exceedance!U82</f>
        <v/>
      </c>
      <c r="B82" s="1"/>
      <c r="C82" s="1"/>
      <c r="D82" s="1"/>
    </row>
    <row r="83" spans="1:4" x14ac:dyDescent="0.3">
      <c r="A83" s="52" t="str">
        <f ca="1">Exceedance!U83</f>
        <v/>
      </c>
      <c r="B83" s="1"/>
      <c r="C83" s="1"/>
      <c r="D83" s="1"/>
    </row>
    <row r="84" spans="1:4" x14ac:dyDescent="0.3">
      <c r="A84" s="52" t="str">
        <f ca="1">Exceedance!U84</f>
        <v/>
      </c>
      <c r="B84" s="1"/>
      <c r="C84" s="1"/>
      <c r="D84" s="1"/>
    </row>
    <row r="85" spans="1:4" x14ac:dyDescent="0.3">
      <c r="A85" s="52" t="str">
        <f ca="1">Exceedance!U85</f>
        <v/>
      </c>
      <c r="B85" s="1"/>
      <c r="C85" s="1"/>
      <c r="D85" s="1"/>
    </row>
    <row r="86" spans="1:4" x14ac:dyDescent="0.3">
      <c r="A86" s="52" t="str">
        <f ca="1">Exceedance!U86</f>
        <v/>
      </c>
      <c r="B86" s="1"/>
      <c r="C86" s="1"/>
      <c r="D86" s="1"/>
    </row>
    <row r="87" spans="1:4" x14ac:dyDescent="0.3">
      <c r="A87" s="52" t="str">
        <f ca="1">Exceedance!U87</f>
        <v/>
      </c>
      <c r="B87" s="1"/>
      <c r="C87" s="1"/>
      <c r="D87" s="1"/>
    </row>
    <row r="88" spans="1:4" x14ac:dyDescent="0.3">
      <c r="A88" s="52" t="str">
        <f ca="1">Exceedance!U88</f>
        <v/>
      </c>
      <c r="B88" s="1"/>
      <c r="C88" s="1"/>
      <c r="D88" s="1"/>
    </row>
    <row r="89" spans="1:4" x14ac:dyDescent="0.3">
      <c r="A89" s="52" t="str">
        <f ca="1">Exceedance!U89</f>
        <v/>
      </c>
      <c r="B89" s="1"/>
      <c r="C89" s="1"/>
      <c r="D89" s="1"/>
    </row>
    <row r="90" spans="1:4" x14ac:dyDescent="0.3">
      <c r="A90" s="52" t="str">
        <f ca="1">Exceedance!U90</f>
        <v/>
      </c>
      <c r="B90" s="1"/>
      <c r="C90" s="1"/>
      <c r="D90" s="1"/>
    </row>
    <row r="91" spans="1:4" x14ac:dyDescent="0.3">
      <c r="A91" s="52" t="str">
        <f ca="1">Exceedance!U91</f>
        <v/>
      </c>
      <c r="B91" s="1"/>
      <c r="C91" s="1"/>
      <c r="D91" s="1"/>
    </row>
    <row r="92" spans="1:4" x14ac:dyDescent="0.3">
      <c r="A92" s="52" t="str">
        <f ca="1">Exceedance!U92</f>
        <v/>
      </c>
      <c r="B92" s="1"/>
      <c r="C92" s="1"/>
      <c r="D92" s="1"/>
    </row>
    <row r="93" spans="1:4" x14ac:dyDescent="0.3">
      <c r="A93" s="52" t="str">
        <f ca="1">Exceedance!U93</f>
        <v/>
      </c>
      <c r="B93" s="1"/>
      <c r="C93" s="1"/>
      <c r="D93" s="1"/>
    </row>
    <row r="94" spans="1:4" x14ac:dyDescent="0.3">
      <c r="A94" s="52" t="str">
        <f ca="1">Exceedance!U94</f>
        <v/>
      </c>
      <c r="B94" s="1"/>
      <c r="C94" s="1"/>
      <c r="D94" s="1"/>
    </row>
    <row r="95" spans="1:4" x14ac:dyDescent="0.3">
      <c r="A95" s="52" t="str">
        <f ca="1">Exceedance!U95</f>
        <v/>
      </c>
      <c r="B95" s="1"/>
      <c r="C95" s="1"/>
      <c r="D95" s="1"/>
    </row>
    <row r="96" spans="1:4" x14ac:dyDescent="0.3">
      <c r="A96" s="52" t="str">
        <f ca="1">Exceedance!U96</f>
        <v/>
      </c>
      <c r="B96" s="1"/>
      <c r="C96" s="1"/>
      <c r="D96" s="1"/>
    </row>
    <row r="97" spans="1:4" x14ac:dyDescent="0.3">
      <c r="A97" s="52" t="str">
        <f ca="1">Exceedance!U97</f>
        <v/>
      </c>
      <c r="B97" s="1"/>
      <c r="C97" s="1"/>
      <c r="D97" s="1"/>
    </row>
    <row r="98" spans="1:4" x14ac:dyDescent="0.3">
      <c r="A98" s="52" t="str">
        <f ca="1">Exceedance!U98</f>
        <v/>
      </c>
      <c r="B98" s="1"/>
      <c r="C98" s="1"/>
      <c r="D98" s="1"/>
    </row>
    <row r="99" spans="1:4" x14ac:dyDescent="0.3">
      <c r="A99" s="52" t="str">
        <f ca="1">Exceedance!U99</f>
        <v/>
      </c>
      <c r="B99" s="1"/>
      <c r="C99" s="1"/>
      <c r="D99" s="1"/>
    </row>
    <row r="100" spans="1:4" x14ac:dyDescent="0.3">
      <c r="A100" s="52"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E1:AE1"/>
  </mergeCells>
  <pageMargins left="0.7" right="0.7" top="0.75" bottom="0.75" header="0.3" footer="0.3"/>
  <pageSetup orientation="portrait" horizontalDpi="4294967295" verticalDpi="4294967295" r:id="rId1"/>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5B8126-C584-4B3D-9573-37643E4DAE81}">
  <sheetPr codeName="Sheet151">
    <tabColor theme="3" tint="0.79998168889431442"/>
  </sheetPr>
  <dimension ref="A1:AH175"/>
  <sheetViews>
    <sheetView workbookViewId="0">
      <selection activeCell="B4" sqref="B4:AQ175"/>
    </sheetView>
  </sheetViews>
  <sheetFormatPr defaultColWidth="9.44140625" defaultRowHeight="14.4" x14ac:dyDescent="0.3"/>
  <cols>
    <col min="1" max="1" width="14.44140625" style="78" bestFit="1" customWidth="1"/>
    <col min="2" max="3" width="9.44140625" style="185"/>
    <col min="4" max="4" width="9.44140625" style="185" customWidth="1"/>
  </cols>
  <sheetData>
    <row r="1" spans="1:34" s="78" customFormat="1" x14ac:dyDescent="0.3">
      <c r="A1" s="50"/>
      <c r="B1" s="78" t="s">
        <v>860</v>
      </c>
      <c r="E1" s="854" t="s">
        <v>860</v>
      </c>
      <c r="F1" s="854"/>
      <c r="G1" s="854"/>
      <c r="H1" s="854"/>
      <c r="I1" s="854"/>
      <c r="J1" s="854"/>
      <c r="K1" s="854"/>
      <c r="L1" s="854"/>
      <c r="M1" s="854"/>
      <c r="N1" s="854"/>
      <c r="O1" s="854"/>
      <c r="P1" s="854"/>
      <c r="Q1" s="854"/>
      <c r="R1" s="854"/>
      <c r="S1" s="854"/>
      <c r="T1" s="854"/>
      <c r="U1" s="854"/>
      <c r="V1" s="854"/>
      <c r="W1" s="854"/>
      <c r="X1" s="854"/>
      <c r="Y1" s="854"/>
      <c r="Z1" s="854"/>
      <c r="AA1" s="854"/>
      <c r="AB1" s="854"/>
      <c r="AC1" s="854"/>
      <c r="AD1" s="854"/>
      <c r="AE1" s="854"/>
    </row>
    <row r="2" spans="1:34" s="78" customFormat="1" x14ac:dyDescent="0.3">
      <c r="A2" s="50"/>
      <c r="B2" s="78" t="s">
        <v>288</v>
      </c>
      <c r="C2" s="78" t="s">
        <v>287</v>
      </c>
      <c r="D2" s="78" t="s">
        <v>289</v>
      </c>
      <c r="E2" s="78">
        <v>1991</v>
      </c>
      <c r="F2" s="78">
        <v>1992</v>
      </c>
      <c r="G2" s="78">
        <v>1993</v>
      </c>
      <c r="H2" s="78">
        <v>1994</v>
      </c>
      <c r="I2" s="78">
        <v>1995</v>
      </c>
      <c r="J2" s="78">
        <v>1996</v>
      </c>
      <c r="K2" s="78">
        <v>1997</v>
      </c>
      <c r="L2" s="78">
        <v>1998</v>
      </c>
      <c r="M2" s="78">
        <v>1999</v>
      </c>
      <c r="N2" s="78">
        <v>2000</v>
      </c>
      <c r="O2" s="78">
        <v>2001</v>
      </c>
      <c r="P2" s="78">
        <v>2002</v>
      </c>
      <c r="Q2" s="78">
        <v>2003</v>
      </c>
      <c r="R2" s="78">
        <v>2004</v>
      </c>
      <c r="S2" s="78">
        <v>2005</v>
      </c>
      <c r="T2" s="78">
        <v>2006</v>
      </c>
      <c r="U2" s="78">
        <v>2007</v>
      </c>
      <c r="V2" s="78">
        <v>2008</v>
      </c>
      <c r="W2" s="78">
        <v>2009</v>
      </c>
      <c r="X2" s="78">
        <v>2010</v>
      </c>
      <c r="Y2" s="78">
        <v>2011</v>
      </c>
      <c r="Z2" s="78">
        <v>2012</v>
      </c>
      <c r="AA2" s="78">
        <v>2013</v>
      </c>
      <c r="AB2" s="78">
        <v>2014</v>
      </c>
      <c r="AC2" s="78">
        <v>2015</v>
      </c>
      <c r="AD2" s="78">
        <v>2016</v>
      </c>
      <c r="AE2" s="78">
        <v>2017</v>
      </c>
      <c r="AF2" s="78">
        <v>2018</v>
      </c>
      <c r="AG2" s="78">
        <v>2019</v>
      </c>
      <c r="AH2" s="78">
        <v>2020</v>
      </c>
    </row>
    <row r="3" spans="1:34" s="53" customFormat="1" x14ac:dyDescent="0.3">
      <c r="A3" s="51"/>
      <c r="B3" s="53" t="s">
        <v>323</v>
      </c>
      <c r="C3" s="53" t="s">
        <v>324</v>
      </c>
      <c r="D3" s="53" t="s">
        <v>325</v>
      </c>
      <c r="E3" s="53" t="s">
        <v>326</v>
      </c>
      <c r="F3" s="53" t="s">
        <v>327</v>
      </c>
      <c r="G3" s="53" t="s">
        <v>328</v>
      </c>
      <c r="H3" s="53" t="s">
        <v>329</v>
      </c>
      <c r="I3" s="53" t="s">
        <v>330</v>
      </c>
      <c r="J3" s="53" t="s">
        <v>331</v>
      </c>
      <c r="K3" s="53" t="s">
        <v>332</v>
      </c>
      <c r="L3" s="53" t="s">
        <v>333</v>
      </c>
      <c r="M3" s="53" t="s">
        <v>334</v>
      </c>
      <c r="N3" s="53" t="s">
        <v>335</v>
      </c>
      <c r="O3" s="53" t="s">
        <v>336</v>
      </c>
      <c r="P3" s="53" t="s">
        <v>337</v>
      </c>
      <c r="Q3" s="53" t="s">
        <v>338</v>
      </c>
      <c r="R3" s="53" t="s">
        <v>339</v>
      </c>
      <c r="S3" s="53" t="s">
        <v>340</v>
      </c>
      <c r="T3" s="53" t="s">
        <v>341</v>
      </c>
      <c r="U3" s="53" t="s">
        <v>342</v>
      </c>
      <c r="V3" s="53" t="s">
        <v>343</v>
      </c>
      <c r="W3" s="53" t="s">
        <v>344</v>
      </c>
      <c r="X3" s="53" t="s">
        <v>345</v>
      </c>
      <c r="Y3" s="53" t="s">
        <v>346</v>
      </c>
      <c r="Z3" s="53" t="s">
        <v>347</v>
      </c>
      <c r="AA3" s="53" t="s">
        <v>348</v>
      </c>
      <c r="AB3" s="53" t="s">
        <v>349</v>
      </c>
      <c r="AC3" s="53" t="s">
        <v>350</v>
      </c>
      <c r="AD3" s="53" t="s">
        <v>351</v>
      </c>
      <c r="AE3" s="53" t="s">
        <v>352</v>
      </c>
      <c r="AF3" s="53" t="s">
        <v>353</v>
      </c>
      <c r="AG3" s="53" t="s">
        <v>354</v>
      </c>
      <c r="AH3" s="53" t="s">
        <v>355</v>
      </c>
    </row>
    <row r="4" spans="1:34" x14ac:dyDescent="0.3">
      <c r="A4" s="681">
        <f ca="1">DATE(LOOKUP(Comparison!$D$3,TimestepID,StartYear),1,1)</f>
        <v>46023</v>
      </c>
      <c r="B4" s="1">
        <v>1</v>
      </c>
      <c r="C4" s="1">
        <v>1</v>
      </c>
      <c r="D4" s="1">
        <v>1</v>
      </c>
      <c r="E4">
        <v>1</v>
      </c>
      <c r="F4">
        <v>1</v>
      </c>
      <c r="G4">
        <v>1</v>
      </c>
      <c r="H4">
        <v>1</v>
      </c>
      <c r="I4">
        <v>1</v>
      </c>
      <c r="J4">
        <v>1</v>
      </c>
      <c r="K4">
        <v>1</v>
      </c>
      <c r="L4">
        <v>1</v>
      </c>
      <c r="M4">
        <v>1</v>
      </c>
      <c r="N4">
        <v>1</v>
      </c>
      <c r="O4">
        <v>1</v>
      </c>
      <c r="P4">
        <v>1</v>
      </c>
      <c r="Q4">
        <v>1</v>
      </c>
      <c r="R4">
        <v>1</v>
      </c>
      <c r="S4">
        <v>1</v>
      </c>
      <c r="T4">
        <v>1</v>
      </c>
      <c r="U4">
        <v>1</v>
      </c>
      <c r="V4">
        <v>1</v>
      </c>
      <c r="W4">
        <v>1</v>
      </c>
      <c r="X4">
        <v>1</v>
      </c>
      <c r="Y4">
        <v>1</v>
      </c>
      <c r="Z4">
        <v>1</v>
      </c>
      <c r="AA4">
        <v>1</v>
      </c>
      <c r="AB4">
        <v>1</v>
      </c>
      <c r="AC4">
        <v>1</v>
      </c>
      <c r="AD4">
        <v>1</v>
      </c>
      <c r="AE4">
        <v>1</v>
      </c>
      <c r="AF4">
        <v>1</v>
      </c>
      <c r="AG4">
        <v>1</v>
      </c>
      <c r="AH4">
        <v>1</v>
      </c>
    </row>
    <row r="5" spans="1:34" x14ac:dyDescent="0.3">
      <c r="A5" s="681">
        <f ca="1">IF(EDATE($A$4,12)&lt;=EDATE(DATE(LOOKUP(Comparison!$D$3,TimestepID,StartYear),1,1),(LOOKUP(Comparison!$B$6,TimestepID,Duration)-1)),EDATE(A4,12),"")</f>
        <v>46388</v>
      </c>
      <c r="B5" s="1">
        <v>1</v>
      </c>
      <c r="C5" s="1">
        <v>1</v>
      </c>
      <c r="D5" s="1">
        <v>1</v>
      </c>
      <c r="E5">
        <v>0</v>
      </c>
      <c r="F5">
        <v>1</v>
      </c>
      <c r="G5">
        <v>0</v>
      </c>
      <c r="H5">
        <v>1</v>
      </c>
      <c r="I5">
        <v>1</v>
      </c>
      <c r="J5">
        <v>1</v>
      </c>
      <c r="K5">
        <v>1</v>
      </c>
      <c r="L5">
        <v>1</v>
      </c>
      <c r="M5">
        <v>1</v>
      </c>
      <c r="N5">
        <v>1</v>
      </c>
      <c r="O5">
        <v>1</v>
      </c>
      <c r="P5">
        <v>1</v>
      </c>
      <c r="Q5">
        <v>1</v>
      </c>
      <c r="R5">
        <v>1</v>
      </c>
      <c r="S5">
        <v>1</v>
      </c>
      <c r="T5">
        <v>1</v>
      </c>
      <c r="U5">
        <v>0</v>
      </c>
      <c r="V5">
        <v>1</v>
      </c>
      <c r="W5">
        <v>1</v>
      </c>
      <c r="X5">
        <v>1</v>
      </c>
      <c r="Y5">
        <v>1</v>
      </c>
      <c r="Z5">
        <v>1</v>
      </c>
      <c r="AA5">
        <v>0</v>
      </c>
      <c r="AB5">
        <v>0</v>
      </c>
      <c r="AC5">
        <v>1</v>
      </c>
      <c r="AD5">
        <v>1</v>
      </c>
      <c r="AE5">
        <v>1</v>
      </c>
      <c r="AF5">
        <v>1</v>
      </c>
      <c r="AG5">
        <v>1</v>
      </c>
      <c r="AH5">
        <v>0</v>
      </c>
    </row>
    <row r="6" spans="1:34" x14ac:dyDescent="0.3">
      <c r="A6" s="681">
        <f ca="1">IF(EDATE($A$4,24)&lt;=EDATE(DATE(LOOKUP(Comparison!$D$3,TimestepID,StartYear),12,31),(LOOKUP(Comparison!$B$6,TimestepID,Duration)-1)),EDATE(A5,12),"")</f>
        <v>46753</v>
      </c>
      <c r="B6" s="1">
        <v>1</v>
      </c>
      <c r="C6" s="1">
        <v>1</v>
      </c>
      <c r="D6" s="1">
        <v>1</v>
      </c>
      <c r="E6">
        <v>1</v>
      </c>
      <c r="F6">
        <v>0</v>
      </c>
      <c r="G6">
        <v>1</v>
      </c>
      <c r="H6">
        <v>1</v>
      </c>
      <c r="I6">
        <v>1</v>
      </c>
      <c r="J6">
        <v>1</v>
      </c>
      <c r="K6">
        <v>1</v>
      </c>
      <c r="L6">
        <v>1</v>
      </c>
      <c r="M6">
        <v>1</v>
      </c>
      <c r="N6">
        <v>1</v>
      </c>
      <c r="O6">
        <v>1</v>
      </c>
      <c r="P6">
        <v>1</v>
      </c>
      <c r="Q6">
        <v>1</v>
      </c>
      <c r="R6">
        <v>1</v>
      </c>
      <c r="S6">
        <v>1</v>
      </c>
      <c r="T6">
        <v>1</v>
      </c>
      <c r="U6">
        <v>0</v>
      </c>
      <c r="V6">
        <v>1</v>
      </c>
      <c r="W6">
        <v>1</v>
      </c>
      <c r="X6">
        <v>1</v>
      </c>
      <c r="Y6">
        <v>1</v>
      </c>
      <c r="Z6">
        <v>1</v>
      </c>
      <c r="AA6">
        <v>1</v>
      </c>
      <c r="AB6">
        <v>1</v>
      </c>
      <c r="AC6">
        <v>1</v>
      </c>
      <c r="AD6">
        <v>1</v>
      </c>
      <c r="AE6">
        <v>1</v>
      </c>
      <c r="AF6">
        <v>1</v>
      </c>
      <c r="AG6">
        <v>1</v>
      </c>
      <c r="AH6">
        <v>1</v>
      </c>
    </row>
    <row r="7" spans="1:34" x14ac:dyDescent="0.3">
      <c r="A7" s="681">
        <f ca="1">IF(EDATE($A$4,36)&lt;=EDATE(DATE(LOOKUP(Comparison!$D$3,TimestepID,StartYear),1,1),(LOOKUP(Comparison!$B$6,TimestepID,Duration)-1)),EDATE(A6,12),"")</f>
        <v>47119</v>
      </c>
      <c r="B7" s="1">
        <v>0</v>
      </c>
      <c r="C7" s="1">
        <v>1</v>
      </c>
      <c r="D7" s="1">
        <v>0</v>
      </c>
      <c r="E7">
        <v>0</v>
      </c>
      <c r="F7">
        <v>1</v>
      </c>
      <c r="G7">
        <v>1</v>
      </c>
      <c r="H7">
        <v>1</v>
      </c>
      <c r="I7">
        <v>1</v>
      </c>
      <c r="J7">
        <v>1</v>
      </c>
      <c r="K7">
        <v>1</v>
      </c>
      <c r="L7">
        <v>1</v>
      </c>
      <c r="M7">
        <v>1</v>
      </c>
      <c r="N7">
        <v>1</v>
      </c>
      <c r="O7">
        <v>1</v>
      </c>
      <c r="P7">
        <v>1</v>
      </c>
      <c r="Q7">
        <v>1</v>
      </c>
      <c r="R7">
        <v>0</v>
      </c>
      <c r="S7">
        <v>1</v>
      </c>
      <c r="T7">
        <v>0</v>
      </c>
      <c r="U7">
        <v>1</v>
      </c>
      <c r="V7">
        <v>1</v>
      </c>
      <c r="W7">
        <v>1</v>
      </c>
      <c r="X7">
        <v>0</v>
      </c>
      <c r="Y7">
        <v>1</v>
      </c>
      <c r="Z7">
        <v>1</v>
      </c>
      <c r="AA7">
        <v>1</v>
      </c>
      <c r="AB7">
        <v>1</v>
      </c>
      <c r="AC7">
        <v>1</v>
      </c>
      <c r="AD7">
        <v>1</v>
      </c>
      <c r="AE7">
        <v>1</v>
      </c>
      <c r="AF7">
        <v>1</v>
      </c>
      <c r="AG7">
        <v>1</v>
      </c>
      <c r="AH7">
        <v>1</v>
      </c>
    </row>
    <row r="8" spans="1:34" x14ac:dyDescent="0.3">
      <c r="A8" s="681">
        <f ca="1">IF(EDATE($A$4,48)&lt;=EDATE(DATE(LOOKUP(Comparison!$D$3,TimestepID,StartYear),1,1),(LOOKUP(Comparison!$B$6,TimestepID,Duration)-1)),EDATE(A7,12),"")</f>
        <v>47484</v>
      </c>
      <c r="B8" s="1">
        <v>1</v>
      </c>
      <c r="C8" s="1">
        <v>1</v>
      </c>
      <c r="D8" s="1">
        <v>0</v>
      </c>
      <c r="E8">
        <v>1</v>
      </c>
      <c r="F8">
        <v>1</v>
      </c>
      <c r="G8">
        <v>1</v>
      </c>
      <c r="H8">
        <v>1</v>
      </c>
      <c r="I8">
        <v>1</v>
      </c>
      <c r="J8">
        <v>1</v>
      </c>
      <c r="K8">
        <v>1</v>
      </c>
      <c r="L8">
        <v>1</v>
      </c>
      <c r="M8">
        <v>1</v>
      </c>
      <c r="N8">
        <v>1</v>
      </c>
      <c r="O8">
        <v>1</v>
      </c>
      <c r="P8">
        <v>1</v>
      </c>
      <c r="Q8">
        <v>0</v>
      </c>
      <c r="R8">
        <v>1</v>
      </c>
      <c r="S8">
        <v>0</v>
      </c>
      <c r="T8">
        <v>1</v>
      </c>
      <c r="U8">
        <v>1</v>
      </c>
      <c r="V8">
        <v>1</v>
      </c>
      <c r="W8">
        <v>0</v>
      </c>
      <c r="X8">
        <v>1</v>
      </c>
      <c r="Y8">
        <v>1</v>
      </c>
      <c r="Z8">
        <v>1</v>
      </c>
      <c r="AA8">
        <v>1</v>
      </c>
      <c r="AB8">
        <v>1</v>
      </c>
      <c r="AC8">
        <v>1</v>
      </c>
      <c r="AD8">
        <v>1</v>
      </c>
      <c r="AE8">
        <v>1</v>
      </c>
      <c r="AF8">
        <v>1</v>
      </c>
      <c r="AG8">
        <v>1</v>
      </c>
      <c r="AH8">
        <v>0</v>
      </c>
    </row>
    <row r="9" spans="1:34" x14ac:dyDescent="0.3">
      <c r="A9" s="681">
        <f ca="1">IF(EDATE($A$4,48)&lt;=EDATE(DATE(LOOKUP(Comparison!$D$3,TimestepID,StartYear),1,1),(LOOKUP(Comparison!$B$6,TimestepID,Duration)-1)),EDATE(A8,12),"")</f>
        <v>47849</v>
      </c>
      <c r="B9" s="1" t="s">
        <v>864</v>
      </c>
      <c r="C9" s="1" t="s">
        <v>864</v>
      </c>
      <c r="D9" s="1" t="s">
        <v>864</v>
      </c>
      <c r="E9" t="s">
        <v>864</v>
      </c>
      <c r="F9" t="s">
        <v>864</v>
      </c>
      <c r="G9" t="s">
        <v>864</v>
      </c>
      <c r="H9" t="s">
        <v>864</v>
      </c>
      <c r="I9" t="s">
        <v>864</v>
      </c>
      <c r="J9" t="s">
        <v>864</v>
      </c>
      <c r="K9" t="s">
        <v>864</v>
      </c>
      <c r="L9" t="s">
        <v>864</v>
      </c>
      <c r="M9" t="s">
        <v>864</v>
      </c>
      <c r="N9" t="s">
        <v>864</v>
      </c>
      <c r="O9" t="s">
        <v>864</v>
      </c>
      <c r="P9" t="s">
        <v>864</v>
      </c>
      <c r="Q9" t="s">
        <v>864</v>
      </c>
      <c r="R9" t="s">
        <v>864</v>
      </c>
      <c r="S9" t="s">
        <v>864</v>
      </c>
      <c r="T9" t="s">
        <v>864</v>
      </c>
      <c r="U9" t="s">
        <v>864</v>
      </c>
      <c r="V9" t="s">
        <v>864</v>
      </c>
      <c r="W9" t="s">
        <v>864</v>
      </c>
      <c r="X9" t="s">
        <v>864</v>
      </c>
      <c r="Y9" t="s">
        <v>864</v>
      </c>
      <c r="Z9" t="s">
        <v>864</v>
      </c>
      <c r="AA9" t="s">
        <v>864</v>
      </c>
      <c r="AB9" t="s">
        <v>864</v>
      </c>
      <c r="AC9" t="s">
        <v>864</v>
      </c>
      <c r="AD9" t="s">
        <v>864</v>
      </c>
      <c r="AE9" t="s">
        <v>864</v>
      </c>
      <c r="AF9" t="s">
        <v>864</v>
      </c>
      <c r="AG9" t="s">
        <v>864</v>
      </c>
      <c r="AH9" t="s">
        <v>864</v>
      </c>
    </row>
    <row r="10" spans="1:34" x14ac:dyDescent="0.3">
      <c r="A10" s="681">
        <f ca="1">IF(EDATE($A$4,48)&lt;=EDATE(DATE(LOOKUP(Comparison!$D$3,TimestepID,StartYear),1,1),(LOOKUP(Comparison!$B$6,TimestepID,Duration)-1)),EDATE(A9,12),"")</f>
        <v>48214</v>
      </c>
      <c r="B10" s="1"/>
      <c r="C10" s="1"/>
      <c r="D10" s="1"/>
    </row>
    <row r="11" spans="1:34" x14ac:dyDescent="0.3">
      <c r="A11" s="681">
        <f ca="1">IF(EDATE($A$4,48)&lt;=EDATE(DATE(LOOKUP(Comparison!$D$3,TimestepID,StartYear),1,1),(LOOKUP(Comparison!$B$6,TimestepID,Duration)-1)),EDATE(A10,12),"")</f>
        <v>48580</v>
      </c>
      <c r="B11" s="1"/>
      <c r="C11" s="1"/>
      <c r="D11" s="1"/>
    </row>
    <row r="12" spans="1:34" x14ac:dyDescent="0.3">
      <c r="A12" s="681">
        <f ca="1">IF(EDATE($A$4,48)&lt;=EDATE(DATE(LOOKUP(Comparison!$D$3,TimestepID,StartYear),1,1),(LOOKUP(Comparison!$B$6,TimestepID,Duration)-1)),EDATE(A11,12),"")</f>
        <v>48945</v>
      </c>
      <c r="B12" s="1"/>
      <c r="C12" s="1"/>
      <c r="D12" s="1"/>
    </row>
    <row r="13" spans="1:34" x14ac:dyDescent="0.3">
      <c r="A13" s="52"/>
      <c r="B13" s="1"/>
      <c r="C13" s="1"/>
      <c r="D13" s="1"/>
    </row>
    <row r="14" spans="1:34" x14ac:dyDescent="0.3">
      <c r="A14" s="52"/>
      <c r="B14" s="1"/>
      <c r="C14" s="1"/>
      <c r="D14" s="1"/>
    </row>
    <row r="15" spans="1:34" x14ac:dyDescent="0.3">
      <c r="A15" s="52"/>
      <c r="B15" s="1"/>
      <c r="C15" s="1"/>
      <c r="D15" s="1"/>
    </row>
    <row r="16" spans="1:34" x14ac:dyDescent="0.3">
      <c r="A16" s="52"/>
      <c r="B16" s="1"/>
      <c r="C16" s="1"/>
      <c r="D16" s="1"/>
    </row>
    <row r="17" spans="1:4" x14ac:dyDescent="0.3">
      <c r="A17" s="52"/>
      <c r="B17" s="1"/>
      <c r="C17" s="1"/>
      <c r="D17" s="1"/>
    </row>
    <row r="18" spans="1:4" x14ac:dyDescent="0.3">
      <c r="A18" s="52"/>
      <c r="B18" s="1"/>
      <c r="C18" s="1"/>
      <c r="D18" s="1"/>
    </row>
    <row r="19" spans="1:4" x14ac:dyDescent="0.3">
      <c r="A19" s="52"/>
      <c r="B19" s="1"/>
      <c r="C19" s="1"/>
      <c r="D19" s="1"/>
    </row>
    <row r="20" spans="1:4" x14ac:dyDescent="0.3">
      <c r="A20" s="52"/>
      <c r="B20" s="1"/>
      <c r="C20" s="1"/>
      <c r="D20" s="1"/>
    </row>
    <row r="21" spans="1:4" x14ac:dyDescent="0.3">
      <c r="A21" s="52"/>
      <c r="B21" s="1"/>
      <c r="C21" s="1"/>
      <c r="D21" s="1"/>
    </row>
    <row r="22" spans="1:4" x14ac:dyDescent="0.3">
      <c r="A22" s="52"/>
      <c r="B22" s="1"/>
      <c r="C22" s="1"/>
      <c r="D22" s="1"/>
    </row>
    <row r="23" spans="1:4" x14ac:dyDescent="0.3">
      <c r="A23" s="52"/>
      <c r="B23" s="1"/>
      <c r="C23" s="1"/>
      <c r="D23" s="1"/>
    </row>
    <row r="24" spans="1:4" x14ac:dyDescent="0.3">
      <c r="A24" s="52"/>
      <c r="B24" s="1"/>
      <c r="C24" s="1"/>
      <c r="D24" s="1"/>
    </row>
    <row r="25" spans="1:4" x14ac:dyDescent="0.3">
      <c r="A25" s="52"/>
      <c r="B25" s="1"/>
      <c r="C25" s="1"/>
      <c r="D25" s="1"/>
    </row>
    <row r="26" spans="1:4" x14ac:dyDescent="0.3">
      <c r="A26" s="52"/>
      <c r="B26" s="1"/>
      <c r="C26" s="1"/>
      <c r="D26" s="1"/>
    </row>
    <row r="27" spans="1:4" x14ac:dyDescent="0.3">
      <c r="A27" s="52"/>
      <c r="B27" s="1"/>
      <c r="C27" s="1"/>
      <c r="D27" s="1"/>
    </row>
    <row r="28" spans="1:4" x14ac:dyDescent="0.3">
      <c r="A28" s="52"/>
      <c r="B28" s="1"/>
      <c r="C28" s="1"/>
      <c r="D28" s="1"/>
    </row>
    <row r="29" spans="1:4" x14ac:dyDescent="0.3">
      <c r="A29" s="52"/>
      <c r="B29" s="1"/>
      <c r="C29" s="1"/>
      <c r="D29" s="1"/>
    </row>
    <row r="30" spans="1:4" x14ac:dyDescent="0.3">
      <c r="A30" s="52"/>
      <c r="B30" s="1"/>
      <c r="C30" s="1"/>
      <c r="D30" s="1"/>
    </row>
    <row r="31" spans="1:4" x14ac:dyDescent="0.3">
      <c r="A31" s="52"/>
      <c r="B31" s="1"/>
      <c r="C31" s="1"/>
      <c r="D31" s="1"/>
    </row>
    <row r="32" spans="1:4" x14ac:dyDescent="0.3">
      <c r="A32" s="52"/>
      <c r="B32" s="1"/>
      <c r="C32" s="1"/>
      <c r="D32" s="1"/>
    </row>
    <row r="33" spans="1:4" x14ac:dyDescent="0.3">
      <c r="A33" s="52"/>
      <c r="B33" s="1"/>
      <c r="C33" s="1"/>
      <c r="D33" s="1"/>
    </row>
    <row r="34" spans="1:4" x14ac:dyDescent="0.3">
      <c r="A34" s="52"/>
      <c r="B34" s="1"/>
      <c r="C34" s="1"/>
      <c r="D34" s="1"/>
    </row>
    <row r="35" spans="1:4" x14ac:dyDescent="0.3">
      <c r="A35" s="52"/>
      <c r="B35" s="1"/>
      <c r="C35" s="1"/>
      <c r="D35" s="1"/>
    </row>
    <row r="36" spans="1:4" x14ac:dyDescent="0.3">
      <c r="A36" s="52"/>
      <c r="B36" s="1"/>
      <c r="C36" s="1"/>
      <c r="D36" s="1"/>
    </row>
    <row r="37" spans="1:4" x14ac:dyDescent="0.3">
      <c r="A37" s="52"/>
      <c r="B37" s="1"/>
      <c r="C37" s="1"/>
      <c r="D37" s="1"/>
    </row>
    <row r="38" spans="1:4" x14ac:dyDescent="0.3">
      <c r="A38" s="52"/>
      <c r="B38" s="1"/>
      <c r="C38" s="1"/>
      <c r="D38" s="1"/>
    </row>
    <row r="39" spans="1:4" x14ac:dyDescent="0.3">
      <c r="A39" s="52"/>
      <c r="B39" s="1"/>
      <c r="C39" s="1"/>
      <c r="D39" s="1"/>
    </row>
    <row r="40" spans="1:4" x14ac:dyDescent="0.3">
      <c r="A40" s="52"/>
      <c r="B40" s="1"/>
      <c r="C40" s="1"/>
      <c r="D40" s="1"/>
    </row>
    <row r="41" spans="1:4" x14ac:dyDescent="0.3">
      <c r="A41" s="52"/>
      <c r="B41" s="1"/>
      <c r="C41" s="1"/>
      <c r="D41" s="1"/>
    </row>
    <row r="42" spans="1:4" x14ac:dyDescent="0.3">
      <c r="A42" s="52"/>
      <c r="B42" s="1"/>
      <c r="C42" s="1"/>
      <c r="D42" s="1"/>
    </row>
    <row r="43" spans="1:4" x14ac:dyDescent="0.3">
      <c r="A43" s="52"/>
      <c r="B43" s="1"/>
      <c r="C43" s="1"/>
      <c r="D43" s="1"/>
    </row>
    <row r="44" spans="1:4" x14ac:dyDescent="0.3">
      <c r="A44" s="52"/>
      <c r="B44" s="1"/>
      <c r="C44" s="1"/>
      <c r="D44" s="1"/>
    </row>
    <row r="45" spans="1:4" x14ac:dyDescent="0.3">
      <c r="A45" s="52"/>
      <c r="B45" s="1"/>
      <c r="C45" s="1"/>
      <c r="D45" s="1"/>
    </row>
    <row r="46" spans="1:4" x14ac:dyDescent="0.3">
      <c r="A46" s="52"/>
      <c r="B46" s="1"/>
      <c r="C46" s="1"/>
      <c r="D46" s="1"/>
    </row>
    <row r="47" spans="1:4" x14ac:dyDescent="0.3">
      <c r="A47" s="52"/>
      <c r="B47" s="1"/>
      <c r="C47" s="1"/>
      <c r="D47" s="1"/>
    </row>
    <row r="48" spans="1:4" x14ac:dyDescent="0.3">
      <c r="A48" s="52"/>
      <c r="B48" s="1"/>
      <c r="C48" s="1"/>
      <c r="D48" s="1"/>
    </row>
    <row r="49" spans="1:4" x14ac:dyDescent="0.3">
      <c r="A49" s="52"/>
      <c r="B49" s="1"/>
      <c r="C49" s="1"/>
      <c r="D49" s="1"/>
    </row>
    <row r="50" spans="1:4" x14ac:dyDescent="0.3">
      <c r="A50" s="52"/>
      <c r="B50" s="1"/>
      <c r="C50" s="1"/>
      <c r="D50" s="1"/>
    </row>
    <row r="51" spans="1:4" x14ac:dyDescent="0.3">
      <c r="A51" s="52"/>
      <c r="B51" s="1"/>
      <c r="C51" s="1"/>
      <c r="D51" s="1"/>
    </row>
    <row r="52" spans="1:4" x14ac:dyDescent="0.3">
      <c r="A52" s="52"/>
      <c r="B52" s="1"/>
      <c r="C52" s="1"/>
      <c r="D52" s="1"/>
    </row>
    <row r="53" spans="1:4" x14ac:dyDescent="0.3">
      <c r="A53" s="52"/>
      <c r="B53" s="1"/>
      <c r="C53" s="1"/>
      <c r="D53" s="1"/>
    </row>
    <row r="54" spans="1:4" x14ac:dyDescent="0.3">
      <c r="A54" s="52"/>
      <c r="B54" s="1"/>
      <c r="C54" s="1"/>
      <c r="D54" s="1"/>
    </row>
    <row r="55" spans="1:4" x14ac:dyDescent="0.3">
      <c r="A55" s="52"/>
      <c r="B55" s="1"/>
      <c r="C55" s="1"/>
      <c r="D55" s="1"/>
    </row>
    <row r="56" spans="1:4" x14ac:dyDescent="0.3">
      <c r="A56" s="52"/>
      <c r="B56" s="1"/>
      <c r="C56" s="1"/>
      <c r="D56" s="1"/>
    </row>
    <row r="57" spans="1:4" x14ac:dyDescent="0.3">
      <c r="A57" s="52"/>
      <c r="B57" s="1"/>
      <c r="C57" s="1"/>
      <c r="D57" s="1"/>
    </row>
    <row r="58" spans="1:4" x14ac:dyDescent="0.3">
      <c r="A58" s="52"/>
      <c r="B58" s="1"/>
      <c r="C58" s="1"/>
      <c r="D58" s="1"/>
    </row>
    <row r="59" spans="1:4" x14ac:dyDescent="0.3">
      <c r="A59" s="52"/>
      <c r="B59" s="1"/>
      <c r="C59" s="1"/>
      <c r="D59" s="1"/>
    </row>
    <row r="60" spans="1:4" x14ac:dyDescent="0.3">
      <c r="A60" s="52"/>
      <c r="B60" s="1"/>
      <c r="C60" s="1"/>
      <c r="D60" s="1"/>
    </row>
    <row r="61" spans="1:4" x14ac:dyDescent="0.3">
      <c r="A61" s="52"/>
      <c r="B61" s="1"/>
      <c r="C61" s="1"/>
      <c r="D61" s="1"/>
    </row>
    <row r="62" spans="1:4" x14ac:dyDescent="0.3">
      <c r="A62" s="52"/>
      <c r="B62" s="1"/>
      <c r="C62" s="1"/>
      <c r="D62" s="1"/>
    </row>
    <row r="63" spans="1:4" x14ac:dyDescent="0.3">
      <c r="A63" s="52"/>
      <c r="B63" s="1"/>
      <c r="C63" s="1"/>
      <c r="D63" s="1"/>
    </row>
    <row r="64" spans="1:4" x14ac:dyDescent="0.3">
      <c r="A64" s="52"/>
      <c r="B64" s="1"/>
      <c r="C64" s="1"/>
      <c r="D64" s="1"/>
    </row>
    <row r="65" spans="1:4" x14ac:dyDescent="0.3">
      <c r="A65" s="52"/>
      <c r="B65" s="1"/>
      <c r="C65" s="1"/>
      <c r="D65" s="1"/>
    </row>
    <row r="66" spans="1:4" x14ac:dyDescent="0.3">
      <c r="A66" s="52"/>
      <c r="B66" s="1"/>
      <c r="C66" s="1"/>
      <c r="D66" s="1"/>
    </row>
    <row r="67" spans="1:4" x14ac:dyDescent="0.3">
      <c r="A67" s="52"/>
      <c r="B67" s="1"/>
      <c r="C67" s="1"/>
      <c r="D67" s="1"/>
    </row>
    <row r="68" spans="1:4" x14ac:dyDescent="0.3">
      <c r="A68" s="52">
        <f ca="1">Exceedance!U68</f>
        <v>48092</v>
      </c>
      <c r="B68" s="1"/>
      <c r="C68" s="1"/>
      <c r="D68" s="1"/>
    </row>
    <row r="69" spans="1:4" x14ac:dyDescent="0.3">
      <c r="A69" s="52" t="str">
        <f ca="1">Exceedance!U69</f>
        <v/>
      </c>
      <c r="B69" s="1"/>
      <c r="C69" s="1"/>
      <c r="D69" s="1"/>
    </row>
    <row r="70" spans="1:4" x14ac:dyDescent="0.3">
      <c r="A70" s="52" t="str">
        <f ca="1">Exceedance!U70</f>
        <v/>
      </c>
      <c r="B70" s="1"/>
      <c r="C70" s="1"/>
      <c r="D70" s="1"/>
    </row>
    <row r="71" spans="1:4" x14ac:dyDescent="0.3">
      <c r="A71" s="52" t="str">
        <f ca="1">Exceedance!U71</f>
        <v/>
      </c>
      <c r="B71" s="1"/>
      <c r="C71" s="1"/>
      <c r="D71" s="1"/>
    </row>
    <row r="72" spans="1:4" x14ac:dyDescent="0.3">
      <c r="A72" s="52" t="str">
        <f ca="1">Exceedance!U72</f>
        <v/>
      </c>
      <c r="B72" s="1"/>
      <c r="C72" s="1"/>
      <c r="D72" s="1"/>
    </row>
    <row r="73" spans="1:4" x14ac:dyDescent="0.3">
      <c r="A73" s="52" t="str">
        <f ca="1">Exceedance!U73</f>
        <v/>
      </c>
      <c r="B73" s="1"/>
      <c r="C73" s="1"/>
      <c r="D73" s="1"/>
    </row>
    <row r="74" spans="1:4" x14ac:dyDescent="0.3">
      <c r="A74" s="52" t="str">
        <f ca="1">Exceedance!U74</f>
        <v/>
      </c>
      <c r="B74" s="1"/>
      <c r="C74" s="1"/>
      <c r="D74" s="1"/>
    </row>
    <row r="75" spans="1:4" x14ac:dyDescent="0.3">
      <c r="A75" s="52" t="str">
        <f ca="1">Exceedance!U75</f>
        <v/>
      </c>
      <c r="B75" s="1"/>
      <c r="C75" s="1"/>
      <c r="D75" s="1"/>
    </row>
    <row r="76" spans="1:4" x14ac:dyDescent="0.3">
      <c r="A76" s="52" t="str">
        <f ca="1">Exceedance!U76</f>
        <v/>
      </c>
      <c r="B76" s="1"/>
      <c r="C76" s="1"/>
      <c r="D76" s="1"/>
    </row>
    <row r="77" spans="1:4" x14ac:dyDescent="0.3">
      <c r="A77" s="52" t="str">
        <f ca="1">Exceedance!U77</f>
        <v/>
      </c>
      <c r="B77" s="1"/>
      <c r="C77" s="1"/>
      <c r="D77" s="1"/>
    </row>
    <row r="78" spans="1:4" x14ac:dyDescent="0.3">
      <c r="A78" s="52" t="str">
        <f ca="1">Exceedance!U78</f>
        <v/>
      </c>
      <c r="B78" s="1"/>
      <c r="C78" s="1"/>
      <c r="D78" s="1"/>
    </row>
    <row r="79" spans="1:4" x14ac:dyDescent="0.3">
      <c r="A79" s="52" t="str">
        <f ca="1">Exceedance!U79</f>
        <v/>
      </c>
      <c r="B79" s="1"/>
      <c r="C79" s="1"/>
      <c r="D79" s="1"/>
    </row>
    <row r="80" spans="1:4" x14ac:dyDescent="0.3">
      <c r="A80" s="52" t="str">
        <f ca="1">Exceedance!U80</f>
        <v/>
      </c>
      <c r="B80" s="1"/>
      <c r="C80" s="1"/>
      <c r="D80" s="1"/>
    </row>
    <row r="81" spans="1:4" x14ac:dyDescent="0.3">
      <c r="A81" s="52" t="str">
        <f ca="1">Exceedance!U81</f>
        <v/>
      </c>
      <c r="B81" s="1"/>
      <c r="C81" s="1"/>
      <c r="D81" s="1"/>
    </row>
    <row r="82" spans="1:4" x14ac:dyDescent="0.3">
      <c r="A82" s="52" t="str">
        <f ca="1">Exceedance!U82</f>
        <v/>
      </c>
      <c r="B82" s="1"/>
      <c r="C82" s="1"/>
      <c r="D82" s="1"/>
    </row>
    <row r="83" spans="1:4" x14ac:dyDescent="0.3">
      <c r="A83" s="52" t="str">
        <f ca="1">Exceedance!U83</f>
        <v/>
      </c>
      <c r="B83" s="1"/>
      <c r="C83" s="1"/>
      <c r="D83" s="1"/>
    </row>
    <row r="84" spans="1:4" x14ac:dyDescent="0.3">
      <c r="A84" s="52" t="str">
        <f ca="1">Exceedance!U84</f>
        <v/>
      </c>
      <c r="B84" s="1"/>
      <c r="C84" s="1"/>
      <c r="D84" s="1"/>
    </row>
    <row r="85" spans="1:4" x14ac:dyDescent="0.3">
      <c r="A85" s="52" t="str">
        <f ca="1">Exceedance!U85</f>
        <v/>
      </c>
      <c r="B85" s="1"/>
      <c r="C85" s="1"/>
      <c r="D85" s="1"/>
    </row>
    <row r="86" spans="1:4" x14ac:dyDescent="0.3">
      <c r="A86" s="52" t="str">
        <f ca="1">Exceedance!U86</f>
        <v/>
      </c>
      <c r="B86" s="1"/>
      <c r="C86" s="1"/>
      <c r="D86" s="1"/>
    </row>
    <row r="87" spans="1:4" x14ac:dyDescent="0.3">
      <c r="A87" s="52" t="str">
        <f ca="1">Exceedance!U87</f>
        <v/>
      </c>
      <c r="B87" s="1"/>
      <c r="C87" s="1"/>
      <c r="D87" s="1"/>
    </row>
    <row r="88" spans="1:4" x14ac:dyDescent="0.3">
      <c r="A88" s="52" t="str">
        <f ca="1">Exceedance!U88</f>
        <v/>
      </c>
      <c r="B88" s="1"/>
      <c r="C88" s="1"/>
      <c r="D88" s="1"/>
    </row>
    <row r="89" spans="1:4" x14ac:dyDescent="0.3">
      <c r="A89" s="52" t="str">
        <f ca="1">Exceedance!U89</f>
        <v/>
      </c>
      <c r="B89" s="1"/>
      <c r="C89" s="1"/>
      <c r="D89" s="1"/>
    </row>
    <row r="90" spans="1:4" x14ac:dyDescent="0.3">
      <c r="A90" s="52" t="str">
        <f ca="1">Exceedance!U90</f>
        <v/>
      </c>
      <c r="B90" s="1"/>
      <c r="C90" s="1"/>
      <c r="D90" s="1"/>
    </row>
    <row r="91" spans="1:4" x14ac:dyDescent="0.3">
      <c r="A91" s="52" t="str">
        <f ca="1">Exceedance!U91</f>
        <v/>
      </c>
      <c r="B91" s="1"/>
      <c r="C91" s="1"/>
      <c r="D91" s="1"/>
    </row>
    <row r="92" spans="1:4" x14ac:dyDescent="0.3">
      <c r="A92" s="52" t="str">
        <f ca="1">Exceedance!U92</f>
        <v/>
      </c>
      <c r="B92" s="1"/>
      <c r="C92" s="1"/>
      <c r="D92" s="1"/>
    </row>
    <row r="93" spans="1:4" x14ac:dyDescent="0.3">
      <c r="A93" s="52" t="str">
        <f ca="1">Exceedance!U93</f>
        <v/>
      </c>
      <c r="B93" s="1"/>
      <c r="C93" s="1"/>
      <c r="D93" s="1"/>
    </row>
    <row r="94" spans="1:4" x14ac:dyDescent="0.3">
      <c r="A94" s="52" t="str">
        <f ca="1">Exceedance!U94</f>
        <v/>
      </c>
      <c r="B94" s="1"/>
      <c r="C94" s="1"/>
      <c r="D94" s="1"/>
    </row>
    <row r="95" spans="1:4" x14ac:dyDescent="0.3">
      <c r="A95" s="52" t="str">
        <f ca="1">Exceedance!U95</f>
        <v/>
      </c>
      <c r="B95" s="1"/>
      <c r="C95" s="1"/>
      <c r="D95" s="1"/>
    </row>
    <row r="96" spans="1:4" x14ac:dyDescent="0.3">
      <c r="A96" s="52" t="str">
        <f ca="1">Exceedance!U96</f>
        <v/>
      </c>
      <c r="B96" s="1"/>
      <c r="C96" s="1"/>
      <c r="D96" s="1"/>
    </row>
    <row r="97" spans="1:4" x14ac:dyDescent="0.3">
      <c r="A97" s="52" t="str">
        <f ca="1">Exceedance!U97</f>
        <v/>
      </c>
      <c r="B97" s="1"/>
      <c r="C97" s="1"/>
      <c r="D97" s="1"/>
    </row>
    <row r="98" spans="1:4" x14ac:dyDescent="0.3">
      <c r="A98" s="52" t="str">
        <f ca="1">Exceedance!U98</f>
        <v/>
      </c>
      <c r="B98" s="1"/>
      <c r="C98" s="1"/>
      <c r="D98" s="1"/>
    </row>
    <row r="99" spans="1:4" x14ac:dyDescent="0.3">
      <c r="A99" s="52" t="str">
        <f ca="1">Exceedance!U99</f>
        <v/>
      </c>
      <c r="B99" s="1"/>
      <c r="C99" s="1"/>
      <c r="D99" s="1"/>
    </row>
    <row r="100" spans="1:4" x14ac:dyDescent="0.3">
      <c r="A100" s="52"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E1:AE1"/>
  </mergeCells>
  <pageMargins left="0.7" right="0.7" top="0.75" bottom="0.75" header="0.3" footer="0.3"/>
  <pageSetup orientation="portrait" horizontalDpi="4294967295" verticalDpi="4294967295" r:id="rId1"/>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1A3C5D-1006-4EDC-9F4C-4AA5ED3F1DBC}">
  <sheetPr codeName="Sheet152">
    <tabColor theme="3" tint="0.79998168889431442"/>
  </sheetPr>
  <dimension ref="A1:AH175"/>
  <sheetViews>
    <sheetView workbookViewId="0">
      <selection activeCell="B4" sqref="B4:AQ175"/>
    </sheetView>
  </sheetViews>
  <sheetFormatPr defaultColWidth="9.44140625" defaultRowHeight="14.4" x14ac:dyDescent="0.3"/>
  <cols>
    <col min="1" max="1" width="14.44140625" style="78" bestFit="1" customWidth="1"/>
    <col min="2" max="3" width="9.44140625" style="185"/>
    <col min="4" max="4" width="9.44140625" style="185" customWidth="1"/>
  </cols>
  <sheetData>
    <row r="1" spans="1:34" s="78" customFormat="1" x14ac:dyDescent="0.3">
      <c r="A1" s="50"/>
      <c r="B1" s="78" t="s">
        <v>861</v>
      </c>
      <c r="E1" s="854" t="s">
        <v>861</v>
      </c>
      <c r="F1" s="854"/>
      <c r="G1" s="854"/>
      <c r="H1" s="854"/>
      <c r="I1" s="854"/>
      <c r="J1" s="854"/>
      <c r="K1" s="854"/>
      <c r="L1" s="854"/>
      <c r="M1" s="854"/>
      <c r="N1" s="854"/>
      <c r="O1" s="854"/>
      <c r="P1" s="854"/>
      <c r="Q1" s="854"/>
      <c r="R1" s="854"/>
      <c r="S1" s="854"/>
      <c r="T1" s="854"/>
      <c r="U1" s="854"/>
      <c r="V1" s="854"/>
      <c r="W1" s="854"/>
      <c r="X1" s="854"/>
      <c r="Y1" s="854"/>
      <c r="Z1" s="854"/>
      <c r="AA1" s="854"/>
      <c r="AB1" s="854"/>
      <c r="AC1" s="854"/>
      <c r="AD1" s="854"/>
      <c r="AE1" s="854"/>
    </row>
    <row r="2" spans="1:34" s="78" customFormat="1" x14ac:dyDescent="0.3">
      <c r="A2" s="50"/>
      <c r="B2" s="78" t="s">
        <v>288</v>
      </c>
      <c r="C2" s="78" t="s">
        <v>287</v>
      </c>
      <c r="D2" s="78" t="s">
        <v>289</v>
      </c>
      <c r="E2" s="78">
        <v>1991</v>
      </c>
      <c r="F2" s="78">
        <v>1992</v>
      </c>
      <c r="G2" s="78">
        <v>1993</v>
      </c>
      <c r="H2" s="78">
        <v>1994</v>
      </c>
      <c r="I2" s="78">
        <v>1995</v>
      </c>
      <c r="J2" s="78">
        <v>1996</v>
      </c>
      <c r="K2" s="78">
        <v>1997</v>
      </c>
      <c r="L2" s="78">
        <v>1998</v>
      </c>
      <c r="M2" s="78">
        <v>1999</v>
      </c>
      <c r="N2" s="78">
        <v>2000</v>
      </c>
      <c r="O2" s="78">
        <v>2001</v>
      </c>
      <c r="P2" s="78">
        <v>2002</v>
      </c>
      <c r="Q2" s="78">
        <v>2003</v>
      </c>
      <c r="R2" s="78">
        <v>2004</v>
      </c>
      <c r="S2" s="78">
        <v>2005</v>
      </c>
      <c r="T2" s="78">
        <v>2006</v>
      </c>
      <c r="U2" s="78">
        <v>2007</v>
      </c>
      <c r="V2" s="78">
        <v>2008</v>
      </c>
      <c r="W2" s="78">
        <v>2009</v>
      </c>
      <c r="X2" s="78">
        <v>2010</v>
      </c>
      <c r="Y2" s="78">
        <v>2011</v>
      </c>
      <c r="Z2" s="78">
        <v>2012</v>
      </c>
      <c r="AA2" s="78">
        <v>2013</v>
      </c>
      <c r="AB2" s="78">
        <v>2014</v>
      </c>
      <c r="AC2" s="78">
        <v>2015</v>
      </c>
      <c r="AD2" s="78">
        <v>2016</v>
      </c>
      <c r="AE2" s="78">
        <v>2017</v>
      </c>
      <c r="AF2" s="78">
        <v>2018</v>
      </c>
      <c r="AG2" s="78">
        <v>2019</v>
      </c>
      <c r="AH2" s="78">
        <v>2020</v>
      </c>
    </row>
    <row r="3" spans="1:34" s="53" customFormat="1" x14ac:dyDescent="0.3">
      <c r="A3" s="51"/>
      <c r="B3" s="53" t="s">
        <v>323</v>
      </c>
      <c r="C3" s="53" t="s">
        <v>324</v>
      </c>
      <c r="D3" s="53" t="s">
        <v>325</v>
      </c>
      <c r="E3" s="53" t="s">
        <v>326</v>
      </c>
      <c r="F3" s="53" t="s">
        <v>327</v>
      </c>
      <c r="G3" s="53" t="s">
        <v>328</v>
      </c>
      <c r="H3" s="53" t="s">
        <v>329</v>
      </c>
      <c r="I3" s="53" t="s">
        <v>330</v>
      </c>
      <c r="J3" s="53" t="s">
        <v>331</v>
      </c>
      <c r="K3" s="53" t="s">
        <v>332</v>
      </c>
      <c r="L3" s="53" t="s">
        <v>333</v>
      </c>
      <c r="M3" s="53" t="s">
        <v>334</v>
      </c>
      <c r="N3" s="53" t="s">
        <v>335</v>
      </c>
      <c r="O3" s="53" t="s">
        <v>336</v>
      </c>
      <c r="P3" s="53" t="s">
        <v>337</v>
      </c>
      <c r="Q3" s="53" t="s">
        <v>338</v>
      </c>
      <c r="R3" s="53" t="s">
        <v>339</v>
      </c>
      <c r="S3" s="53" t="s">
        <v>340</v>
      </c>
      <c r="T3" s="53" t="s">
        <v>341</v>
      </c>
      <c r="U3" s="53" t="s">
        <v>342</v>
      </c>
      <c r="V3" s="53" t="s">
        <v>343</v>
      </c>
      <c r="W3" s="53" t="s">
        <v>344</v>
      </c>
      <c r="X3" s="53" t="s">
        <v>345</v>
      </c>
      <c r="Y3" s="53" t="s">
        <v>346</v>
      </c>
      <c r="Z3" s="53" t="s">
        <v>347</v>
      </c>
      <c r="AA3" s="53" t="s">
        <v>348</v>
      </c>
      <c r="AB3" s="53" t="s">
        <v>349</v>
      </c>
      <c r="AC3" s="53" t="s">
        <v>350</v>
      </c>
      <c r="AD3" s="53" t="s">
        <v>351</v>
      </c>
      <c r="AE3" s="53" t="s">
        <v>352</v>
      </c>
      <c r="AF3" s="53" t="s">
        <v>353</v>
      </c>
      <c r="AG3" s="53" t="s">
        <v>354</v>
      </c>
      <c r="AH3" s="53" t="s">
        <v>355</v>
      </c>
    </row>
    <row r="4" spans="1:34" x14ac:dyDescent="0.3">
      <c r="A4" s="681">
        <f ca="1">DATE(LOOKUP(Comparison!$D$3,TimestepID,StartYear),1,1)</f>
        <v>46023</v>
      </c>
      <c r="B4" s="1">
        <v>618.18299999999999</v>
      </c>
      <c r="C4" s="1">
        <v>618.18299999999999</v>
      </c>
      <c r="D4" s="1">
        <v>618.18299999999999</v>
      </c>
      <c r="E4">
        <v>618.18299999999999</v>
      </c>
      <c r="F4">
        <v>618.18299999999999</v>
      </c>
      <c r="G4">
        <v>618.18299999999999</v>
      </c>
      <c r="H4">
        <v>618.18299999999999</v>
      </c>
      <c r="I4">
        <v>618.18299999999999</v>
      </c>
      <c r="J4">
        <v>618.18299999999999</v>
      </c>
      <c r="K4">
        <v>618.18299999999999</v>
      </c>
      <c r="L4">
        <v>618.18299999999999</v>
      </c>
      <c r="M4">
        <v>618.18299999999999</v>
      </c>
      <c r="N4">
        <v>618.18299999999999</v>
      </c>
      <c r="O4">
        <v>618.18299999999999</v>
      </c>
      <c r="P4">
        <v>618.18299999999999</v>
      </c>
      <c r="Q4">
        <v>618.18299999999999</v>
      </c>
      <c r="R4">
        <v>618.18299999999999</v>
      </c>
      <c r="S4">
        <v>618.18299999999999</v>
      </c>
      <c r="T4">
        <v>618.18299999999999</v>
      </c>
      <c r="U4">
        <v>618.18299999999999</v>
      </c>
      <c r="V4">
        <v>618.18299999999999</v>
      </c>
      <c r="W4">
        <v>618.18299999999999</v>
      </c>
      <c r="X4">
        <v>618.18299999999999</v>
      </c>
      <c r="Y4">
        <v>618.18299999999999</v>
      </c>
      <c r="Z4">
        <v>618.18299999999999</v>
      </c>
      <c r="AA4">
        <v>618.18299999999999</v>
      </c>
      <c r="AB4">
        <v>618.18299999999999</v>
      </c>
      <c r="AC4">
        <v>618.18299999999999</v>
      </c>
      <c r="AD4">
        <v>618.18299999999999</v>
      </c>
      <c r="AE4">
        <v>618.18299999999999</v>
      </c>
      <c r="AF4">
        <v>618.18299999999999</v>
      </c>
      <c r="AG4">
        <v>618.18299999999999</v>
      </c>
      <c r="AH4">
        <v>618.18299999999999</v>
      </c>
    </row>
    <row r="5" spans="1:34" x14ac:dyDescent="0.3">
      <c r="A5" s="681">
        <f ca="1">IF(EDATE($A$4,12)&lt;=EDATE(DATE(LOOKUP(Comparison!$D$3,TimestepID,StartYear),1,1),(LOOKUP(Comparison!$B$6,TimestepID,Duration)-1)),EDATE(A4,12),"")</f>
        <v>46388</v>
      </c>
      <c r="B5" s="1">
        <v>586.53544444446902</v>
      </c>
      <c r="C5" s="1">
        <v>586.53544444446902</v>
      </c>
      <c r="D5" s="1">
        <v>586.53544444446902</v>
      </c>
      <c r="E5">
        <v>586.53544444446902</v>
      </c>
      <c r="F5">
        <v>586.53544444446902</v>
      </c>
      <c r="G5">
        <v>586.53544444446902</v>
      </c>
      <c r="H5">
        <v>586.53544444446902</v>
      </c>
      <c r="I5">
        <v>586.53544444446902</v>
      </c>
      <c r="J5">
        <v>586.53544444446902</v>
      </c>
      <c r="K5">
        <v>586.53544444446902</v>
      </c>
      <c r="L5">
        <v>586.53544444446902</v>
      </c>
      <c r="M5">
        <v>586.53544444446902</v>
      </c>
      <c r="N5">
        <v>586.53544444446902</v>
      </c>
      <c r="O5">
        <v>586.53544444446902</v>
      </c>
      <c r="P5">
        <v>586.53544444446902</v>
      </c>
      <c r="Q5">
        <v>586.53544444446902</v>
      </c>
      <c r="R5">
        <v>586.53544444446902</v>
      </c>
      <c r="S5">
        <v>586.53544444446902</v>
      </c>
      <c r="T5">
        <v>586.53544444446902</v>
      </c>
      <c r="U5">
        <v>586.53544444446902</v>
      </c>
      <c r="V5">
        <v>586.53544444446902</v>
      </c>
      <c r="W5">
        <v>586.53544444446902</v>
      </c>
      <c r="X5">
        <v>586.53544444446902</v>
      </c>
      <c r="Y5">
        <v>586.53544444446902</v>
      </c>
      <c r="Z5">
        <v>586.53544444446902</v>
      </c>
      <c r="AA5">
        <v>586.53544444446902</v>
      </c>
      <c r="AB5">
        <v>586.53544444446902</v>
      </c>
      <c r="AC5">
        <v>586.53544444446902</v>
      </c>
      <c r="AD5">
        <v>586.53544444446902</v>
      </c>
      <c r="AE5">
        <v>586.53544444446902</v>
      </c>
      <c r="AF5">
        <v>586.53544444446902</v>
      </c>
      <c r="AG5">
        <v>586.53544444446902</v>
      </c>
      <c r="AH5">
        <v>586.53544444446902</v>
      </c>
    </row>
    <row r="6" spans="1:34" x14ac:dyDescent="0.3">
      <c r="A6" s="681">
        <f ca="1">IF(EDATE($A$4,24)&lt;=EDATE(DATE(LOOKUP(Comparison!$D$3,TimestepID,StartYear),12,31),(LOOKUP(Comparison!$B$6,TimestepID,Duration)-1)),EDATE(A5,12),"")</f>
        <v>46753</v>
      </c>
      <c r="B6" s="1">
        <v>558.85024444449095</v>
      </c>
      <c r="C6" s="1">
        <v>636.20880000002217</v>
      </c>
      <c r="D6" s="1">
        <v>558.85024444449095</v>
      </c>
      <c r="E6">
        <v>636.20880000002217</v>
      </c>
      <c r="F6">
        <v>583.85024444449107</v>
      </c>
      <c r="G6">
        <v>636.20880000002217</v>
      </c>
      <c r="H6">
        <v>583.85024444449107</v>
      </c>
      <c r="I6">
        <v>558.85024444449095</v>
      </c>
      <c r="J6">
        <v>583.85024444449107</v>
      </c>
      <c r="K6">
        <v>558.85024444449095</v>
      </c>
      <c r="L6">
        <v>558.85024444449095</v>
      </c>
      <c r="M6">
        <v>636.20880000002217</v>
      </c>
      <c r="N6">
        <v>636.20880000002217</v>
      </c>
      <c r="O6">
        <v>636.20880000002217</v>
      </c>
      <c r="P6">
        <v>636.20880000002217</v>
      </c>
      <c r="Q6">
        <v>636.20880000002217</v>
      </c>
      <c r="R6">
        <v>583.85024444449107</v>
      </c>
      <c r="S6">
        <v>636.20880000002217</v>
      </c>
      <c r="T6">
        <v>636.20880000002217</v>
      </c>
      <c r="U6">
        <v>558.85024444449095</v>
      </c>
      <c r="V6">
        <v>636.20880000002217</v>
      </c>
      <c r="W6">
        <v>636.20880000002217</v>
      </c>
      <c r="X6">
        <v>583.85024444449107</v>
      </c>
      <c r="Y6">
        <v>636.20880000002217</v>
      </c>
      <c r="Z6">
        <v>636.20880000002217</v>
      </c>
      <c r="AA6">
        <v>636.20880000002217</v>
      </c>
      <c r="AB6">
        <v>636.20880000002217</v>
      </c>
      <c r="AC6">
        <v>558.85024444449095</v>
      </c>
      <c r="AD6">
        <v>558.85024444449095</v>
      </c>
      <c r="AE6">
        <v>636.20880000002217</v>
      </c>
      <c r="AF6">
        <v>558.85024444449095</v>
      </c>
      <c r="AG6">
        <v>636.20880000002217</v>
      </c>
      <c r="AH6">
        <v>636.20880000002217</v>
      </c>
    </row>
    <row r="7" spans="1:34" x14ac:dyDescent="0.3">
      <c r="A7" s="681">
        <f ca="1">IF(EDATE($A$4,36)&lt;=EDATE(DATE(LOOKUP(Comparison!$D$3,TimestepID,StartYear),1,1),(LOOKUP(Comparison!$B$6,TimestepID,Duration)-1)),EDATE(A6,12),"")</f>
        <v>47119</v>
      </c>
      <c r="B7" s="1">
        <v>474.3954952381668</v>
      </c>
      <c r="C7" s="1">
        <v>600</v>
      </c>
      <c r="D7" s="1">
        <v>474.3954952381668</v>
      </c>
      <c r="E7">
        <v>538.23814285717435</v>
      </c>
      <c r="F7">
        <v>499.39549523816675</v>
      </c>
      <c r="G7">
        <v>513.23814285717435</v>
      </c>
      <c r="H7">
        <v>499.39549523816675</v>
      </c>
      <c r="I7">
        <v>474.3954952381668</v>
      </c>
      <c r="J7">
        <v>499.39549523816675</v>
      </c>
      <c r="K7">
        <v>474.3954952381668</v>
      </c>
      <c r="L7">
        <v>558.85024444449095</v>
      </c>
      <c r="M7">
        <v>600</v>
      </c>
      <c r="N7">
        <v>600</v>
      </c>
      <c r="O7">
        <v>600</v>
      </c>
      <c r="P7">
        <v>600</v>
      </c>
      <c r="Q7">
        <v>513.23814285717435</v>
      </c>
      <c r="R7">
        <v>499.39549523816675</v>
      </c>
      <c r="S7">
        <v>600</v>
      </c>
      <c r="T7">
        <v>514.99999999999989</v>
      </c>
      <c r="U7">
        <v>558.85024444449095</v>
      </c>
      <c r="V7">
        <v>514.99999999999989</v>
      </c>
      <c r="W7">
        <v>513.23814285717435</v>
      </c>
      <c r="X7">
        <v>499.39549523816675</v>
      </c>
      <c r="Y7">
        <v>600</v>
      </c>
      <c r="Z7">
        <v>600</v>
      </c>
      <c r="AA7">
        <v>533.3845000001777</v>
      </c>
      <c r="AB7">
        <v>600</v>
      </c>
      <c r="AC7">
        <v>474.3954952381668</v>
      </c>
      <c r="AD7">
        <v>474.3954952381668</v>
      </c>
      <c r="AE7">
        <v>600</v>
      </c>
      <c r="AF7">
        <v>558.85024444449095</v>
      </c>
      <c r="AG7">
        <v>600</v>
      </c>
      <c r="AH7">
        <v>600</v>
      </c>
    </row>
    <row r="8" spans="1:34" x14ac:dyDescent="0.3">
      <c r="A8" s="681">
        <f ca="1">IF(EDATE($A$4,48)&lt;=EDATE(DATE(LOOKUP(Comparison!$D$3,TimestepID,StartYear),1,1),(LOOKUP(Comparison!$B$6,TimestepID,Duration)-1)),EDATE(A7,12),"")</f>
        <v>47484</v>
      </c>
      <c r="B8" s="1">
        <v>474.3954952381668</v>
      </c>
      <c r="C8" s="1">
        <v>600</v>
      </c>
      <c r="D8" s="1">
        <v>404.94074603184259</v>
      </c>
      <c r="E8">
        <v>453.23814285717441</v>
      </c>
      <c r="F8">
        <v>414.94074603184254</v>
      </c>
      <c r="G8">
        <v>428.23814285717447</v>
      </c>
      <c r="H8">
        <v>439.94074603184254</v>
      </c>
      <c r="I8">
        <v>404.94074603184259</v>
      </c>
      <c r="J8">
        <v>439.94074603184254</v>
      </c>
      <c r="K8">
        <v>474.3954952381668</v>
      </c>
      <c r="L8">
        <v>558.85024444449095</v>
      </c>
      <c r="M8">
        <v>600</v>
      </c>
      <c r="N8">
        <v>600</v>
      </c>
      <c r="O8">
        <v>600</v>
      </c>
      <c r="P8">
        <v>514.99999999999989</v>
      </c>
      <c r="Q8">
        <v>428.23814285717447</v>
      </c>
      <c r="R8">
        <v>499.3954952381668</v>
      </c>
      <c r="S8">
        <v>514.99999999999989</v>
      </c>
      <c r="T8">
        <v>429.99999999999994</v>
      </c>
      <c r="U8">
        <v>558.85024444449095</v>
      </c>
      <c r="V8">
        <v>427.94450000003678</v>
      </c>
      <c r="W8">
        <v>428.23814285717447</v>
      </c>
      <c r="X8">
        <v>499.3954952381668</v>
      </c>
      <c r="Y8">
        <v>600</v>
      </c>
      <c r="Z8">
        <v>600</v>
      </c>
      <c r="AA8">
        <v>448.38450000017758</v>
      </c>
      <c r="AB8">
        <v>514.99999999999989</v>
      </c>
      <c r="AC8">
        <v>404.94074603184259</v>
      </c>
      <c r="AD8">
        <v>404.94074603184259</v>
      </c>
      <c r="AE8">
        <v>600</v>
      </c>
      <c r="AF8">
        <v>558.85024444449095</v>
      </c>
      <c r="AG8">
        <v>600</v>
      </c>
      <c r="AH8">
        <v>502.94450000003678</v>
      </c>
    </row>
    <row r="9" spans="1:34" x14ac:dyDescent="0.3">
      <c r="A9" s="681">
        <f ca="1">IF(EDATE($A$4,48)&lt;=EDATE(DATE(LOOKUP(Comparison!$D$3,TimestepID,StartYear),1,1),(LOOKUP(Comparison!$B$6,TimestepID,Duration)-1)),EDATE(A8,12),"")</f>
        <v>47849</v>
      </c>
      <c r="B9" s="1" t="s">
        <v>864</v>
      </c>
      <c r="C9" s="1" t="s">
        <v>864</v>
      </c>
      <c r="D9" s="1" t="s">
        <v>864</v>
      </c>
      <c r="E9" t="s">
        <v>864</v>
      </c>
      <c r="F9" t="s">
        <v>864</v>
      </c>
      <c r="G9" t="s">
        <v>864</v>
      </c>
      <c r="H9" t="s">
        <v>864</v>
      </c>
      <c r="I9" t="s">
        <v>864</v>
      </c>
      <c r="J9" t="s">
        <v>864</v>
      </c>
      <c r="K9" t="s">
        <v>864</v>
      </c>
      <c r="L9" t="s">
        <v>864</v>
      </c>
      <c r="M9" t="s">
        <v>864</v>
      </c>
      <c r="N9" t="s">
        <v>864</v>
      </c>
      <c r="O9" t="s">
        <v>864</v>
      </c>
      <c r="P9" t="s">
        <v>864</v>
      </c>
      <c r="Q9" t="s">
        <v>864</v>
      </c>
      <c r="R9" t="s">
        <v>864</v>
      </c>
      <c r="S9" t="s">
        <v>864</v>
      </c>
      <c r="T9" t="s">
        <v>864</v>
      </c>
      <c r="U9" t="s">
        <v>864</v>
      </c>
      <c r="V9" t="s">
        <v>864</v>
      </c>
      <c r="W9" t="s">
        <v>864</v>
      </c>
      <c r="X9" t="s">
        <v>864</v>
      </c>
      <c r="Y9" t="s">
        <v>864</v>
      </c>
      <c r="Z9" t="s">
        <v>864</v>
      </c>
      <c r="AA9" t="s">
        <v>864</v>
      </c>
      <c r="AB9" t="s">
        <v>864</v>
      </c>
      <c r="AC9" t="s">
        <v>864</v>
      </c>
      <c r="AD9" t="s">
        <v>864</v>
      </c>
      <c r="AE9" t="s">
        <v>864</v>
      </c>
      <c r="AF9" t="s">
        <v>864</v>
      </c>
      <c r="AG9" t="s">
        <v>864</v>
      </c>
      <c r="AH9" t="s">
        <v>864</v>
      </c>
    </row>
    <row r="10" spans="1:34" x14ac:dyDescent="0.3">
      <c r="A10" s="681">
        <f ca="1">IF(EDATE($A$4,48)&lt;=EDATE(DATE(LOOKUP(Comparison!$D$3,TimestepID,StartYear),1,1),(LOOKUP(Comparison!$B$6,TimestepID,Duration)-1)),EDATE(A9,12),"")</f>
        <v>48214</v>
      </c>
      <c r="B10" s="1"/>
      <c r="C10" s="1"/>
      <c r="D10" s="1"/>
    </row>
    <row r="11" spans="1:34" x14ac:dyDescent="0.3">
      <c r="A11" s="681">
        <f ca="1">IF(EDATE($A$4,48)&lt;=EDATE(DATE(LOOKUP(Comparison!$D$3,TimestepID,StartYear),1,1),(LOOKUP(Comparison!$B$6,TimestepID,Duration)-1)),EDATE(A10,12),"")</f>
        <v>48580</v>
      </c>
      <c r="B11" s="1"/>
      <c r="C11" s="1"/>
      <c r="D11" s="1"/>
    </row>
    <row r="12" spans="1:34" x14ac:dyDescent="0.3">
      <c r="A12" s="681">
        <f ca="1">IF(EDATE($A$4,48)&lt;=EDATE(DATE(LOOKUP(Comparison!$D$3,TimestepID,StartYear),1,1),(LOOKUP(Comparison!$B$6,TimestepID,Duration)-1)),EDATE(A11,12),"")</f>
        <v>48945</v>
      </c>
      <c r="B12" s="1"/>
      <c r="C12" s="1"/>
      <c r="D12" s="1"/>
    </row>
    <row r="13" spans="1:34" x14ac:dyDescent="0.3">
      <c r="A13" s="52"/>
      <c r="B13" s="1"/>
      <c r="C13" s="1"/>
      <c r="D13" s="1"/>
    </row>
    <row r="14" spans="1:34" x14ac:dyDescent="0.3">
      <c r="A14" s="52"/>
      <c r="B14" s="1"/>
      <c r="C14" s="1"/>
      <c r="D14" s="1"/>
    </row>
    <row r="15" spans="1:34" x14ac:dyDescent="0.3">
      <c r="A15" s="52"/>
      <c r="B15" s="1"/>
      <c r="C15" s="1"/>
      <c r="D15" s="1"/>
    </row>
    <row r="16" spans="1:34" x14ac:dyDescent="0.3">
      <c r="A16" s="52"/>
      <c r="B16" s="1"/>
      <c r="C16" s="1"/>
      <c r="D16" s="1"/>
    </row>
    <row r="17" spans="1:4" x14ac:dyDescent="0.3">
      <c r="A17" s="52"/>
      <c r="B17" s="1"/>
      <c r="C17" s="1"/>
      <c r="D17" s="1"/>
    </row>
    <row r="18" spans="1:4" x14ac:dyDescent="0.3">
      <c r="A18" s="52"/>
      <c r="B18" s="1"/>
      <c r="C18" s="1"/>
      <c r="D18" s="1"/>
    </row>
    <row r="19" spans="1:4" x14ac:dyDescent="0.3">
      <c r="A19" s="52"/>
      <c r="B19" s="1"/>
      <c r="C19" s="1"/>
      <c r="D19" s="1"/>
    </row>
    <row r="20" spans="1:4" x14ac:dyDescent="0.3">
      <c r="A20" s="52"/>
      <c r="B20" s="1"/>
      <c r="C20" s="1"/>
      <c r="D20" s="1"/>
    </row>
    <row r="21" spans="1:4" x14ac:dyDescent="0.3">
      <c r="A21" s="52"/>
      <c r="B21" s="1"/>
      <c r="C21" s="1"/>
      <c r="D21" s="1"/>
    </row>
    <row r="22" spans="1:4" x14ac:dyDescent="0.3">
      <c r="A22" s="52"/>
      <c r="B22" s="1"/>
      <c r="C22" s="1"/>
      <c r="D22" s="1"/>
    </row>
    <row r="23" spans="1:4" x14ac:dyDescent="0.3">
      <c r="A23" s="52"/>
      <c r="B23" s="1"/>
      <c r="C23" s="1"/>
      <c r="D23" s="1"/>
    </row>
    <row r="24" spans="1:4" x14ac:dyDescent="0.3">
      <c r="A24" s="52"/>
      <c r="B24" s="1"/>
      <c r="C24" s="1"/>
      <c r="D24" s="1"/>
    </row>
    <row r="25" spans="1:4" x14ac:dyDescent="0.3">
      <c r="A25" s="52"/>
      <c r="B25" s="1"/>
      <c r="C25" s="1"/>
      <c r="D25" s="1"/>
    </row>
    <row r="26" spans="1:4" x14ac:dyDescent="0.3">
      <c r="A26" s="52"/>
      <c r="B26" s="1"/>
      <c r="C26" s="1"/>
      <c r="D26" s="1"/>
    </row>
    <row r="27" spans="1:4" x14ac:dyDescent="0.3">
      <c r="A27" s="52"/>
      <c r="B27" s="1"/>
      <c r="C27" s="1"/>
      <c r="D27" s="1"/>
    </row>
    <row r="28" spans="1:4" x14ac:dyDescent="0.3">
      <c r="A28" s="52"/>
      <c r="B28" s="1"/>
      <c r="C28" s="1"/>
      <c r="D28" s="1"/>
    </row>
    <row r="29" spans="1:4" x14ac:dyDescent="0.3">
      <c r="A29" s="52"/>
      <c r="B29" s="1"/>
      <c r="C29" s="1"/>
      <c r="D29" s="1"/>
    </row>
    <row r="30" spans="1:4" x14ac:dyDescent="0.3">
      <c r="A30" s="52"/>
      <c r="B30" s="1"/>
      <c r="C30" s="1"/>
      <c r="D30" s="1"/>
    </row>
    <row r="31" spans="1:4" x14ac:dyDescent="0.3">
      <c r="A31" s="52"/>
      <c r="B31" s="1"/>
      <c r="C31" s="1"/>
      <c r="D31" s="1"/>
    </row>
    <row r="32" spans="1:4" x14ac:dyDescent="0.3">
      <c r="A32" s="52"/>
      <c r="B32" s="1"/>
      <c r="C32" s="1"/>
      <c r="D32" s="1"/>
    </row>
    <row r="33" spans="1:4" x14ac:dyDescent="0.3">
      <c r="A33" s="52"/>
      <c r="B33" s="1"/>
      <c r="C33" s="1"/>
      <c r="D33" s="1"/>
    </row>
    <row r="34" spans="1:4" x14ac:dyDescent="0.3">
      <c r="A34" s="52"/>
      <c r="B34" s="1"/>
      <c r="C34" s="1"/>
      <c r="D34" s="1"/>
    </row>
    <row r="35" spans="1:4" x14ac:dyDescent="0.3">
      <c r="A35" s="52"/>
      <c r="B35" s="1"/>
      <c r="C35" s="1"/>
      <c r="D35" s="1"/>
    </row>
    <row r="36" spans="1:4" x14ac:dyDescent="0.3">
      <c r="A36" s="52"/>
      <c r="B36" s="1"/>
      <c r="C36" s="1"/>
      <c r="D36" s="1"/>
    </row>
    <row r="37" spans="1:4" x14ac:dyDescent="0.3">
      <c r="A37" s="52"/>
      <c r="B37" s="1"/>
      <c r="C37" s="1"/>
      <c r="D37" s="1"/>
    </row>
    <row r="38" spans="1:4" x14ac:dyDescent="0.3">
      <c r="A38" s="52"/>
      <c r="B38" s="1"/>
      <c r="C38" s="1"/>
      <c r="D38" s="1"/>
    </row>
    <row r="39" spans="1:4" x14ac:dyDescent="0.3">
      <c r="A39" s="52"/>
      <c r="B39" s="1"/>
      <c r="C39" s="1"/>
      <c r="D39" s="1"/>
    </row>
    <row r="40" spans="1:4" x14ac:dyDescent="0.3">
      <c r="A40" s="52"/>
      <c r="B40" s="1"/>
      <c r="C40" s="1"/>
      <c r="D40" s="1"/>
    </row>
    <row r="41" spans="1:4" x14ac:dyDescent="0.3">
      <c r="A41" s="52"/>
      <c r="B41" s="1"/>
      <c r="C41" s="1"/>
      <c r="D41" s="1"/>
    </row>
    <row r="42" spans="1:4" x14ac:dyDescent="0.3">
      <c r="A42" s="52"/>
      <c r="B42" s="1"/>
      <c r="C42" s="1"/>
      <c r="D42" s="1"/>
    </row>
    <row r="43" spans="1:4" x14ac:dyDescent="0.3">
      <c r="A43" s="52"/>
      <c r="B43" s="1"/>
      <c r="C43" s="1"/>
      <c r="D43" s="1"/>
    </row>
    <row r="44" spans="1:4" x14ac:dyDescent="0.3">
      <c r="A44" s="52"/>
      <c r="B44" s="1"/>
      <c r="C44" s="1"/>
      <c r="D44" s="1"/>
    </row>
    <row r="45" spans="1:4" x14ac:dyDescent="0.3">
      <c r="A45" s="52"/>
      <c r="B45" s="1"/>
      <c r="C45" s="1"/>
      <c r="D45" s="1"/>
    </row>
    <row r="46" spans="1:4" x14ac:dyDescent="0.3">
      <c r="A46" s="52"/>
      <c r="B46" s="1"/>
      <c r="C46" s="1"/>
      <c r="D46" s="1"/>
    </row>
    <row r="47" spans="1:4" x14ac:dyDescent="0.3">
      <c r="A47" s="52"/>
      <c r="B47" s="1"/>
      <c r="C47" s="1"/>
      <c r="D47" s="1"/>
    </row>
    <row r="48" spans="1:4" x14ac:dyDescent="0.3">
      <c r="A48" s="52"/>
      <c r="B48" s="1"/>
      <c r="C48" s="1"/>
      <c r="D48" s="1"/>
    </row>
    <row r="49" spans="1:4" x14ac:dyDescent="0.3">
      <c r="A49" s="52"/>
      <c r="B49" s="1"/>
      <c r="C49" s="1"/>
      <c r="D49" s="1"/>
    </row>
    <row r="50" spans="1:4" x14ac:dyDescent="0.3">
      <c r="A50" s="52"/>
      <c r="B50" s="1"/>
      <c r="C50" s="1"/>
      <c r="D50" s="1"/>
    </row>
    <row r="51" spans="1:4" x14ac:dyDescent="0.3">
      <c r="A51" s="52"/>
      <c r="B51" s="1"/>
      <c r="C51" s="1"/>
      <c r="D51" s="1"/>
    </row>
    <row r="52" spans="1:4" x14ac:dyDescent="0.3">
      <c r="A52" s="52"/>
      <c r="B52" s="1"/>
      <c r="C52" s="1"/>
      <c r="D52" s="1"/>
    </row>
    <row r="53" spans="1:4" x14ac:dyDescent="0.3">
      <c r="A53" s="52"/>
      <c r="B53" s="1"/>
      <c r="C53" s="1"/>
      <c r="D53" s="1"/>
    </row>
    <row r="54" spans="1:4" x14ac:dyDescent="0.3">
      <c r="A54" s="52"/>
      <c r="B54" s="1"/>
      <c r="C54" s="1"/>
      <c r="D54" s="1"/>
    </row>
    <row r="55" spans="1:4" x14ac:dyDescent="0.3">
      <c r="A55" s="52"/>
      <c r="B55" s="1"/>
      <c r="C55" s="1"/>
      <c r="D55" s="1"/>
    </row>
    <row r="56" spans="1:4" x14ac:dyDescent="0.3">
      <c r="A56" s="52"/>
      <c r="B56" s="1"/>
      <c r="C56" s="1"/>
      <c r="D56" s="1"/>
    </row>
    <row r="57" spans="1:4" x14ac:dyDescent="0.3">
      <c r="A57" s="52"/>
      <c r="B57" s="1"/>
      <c r="C57" s="1"/>
      <c r="D57" s="1"/>
    </row>
    <row r="58" spans="1:4" x14ac:dyDescent="0.3">
      <c r="A58" s="52"/>
      <c r="B58" s="1"/>
      <c r="C58" s="1"/>
      <c r="D58" s="1"/>
    </row>
    <row r="59" spans="1:4" x14ac:dyDescent="0.3">
      <c r="A59" s="52"/>
      <c r="B59" s="1"/>
      <c r="C59" s="1"/>
      <c r="D59" s="1"/>
    </row>
    <row r="60" spans="1:4" x14ac:dyDescent="0.3">
      <c r="A60" s="52"/>
      <c r="B60" s="1"/>
      <c r="C60" s="1"/>
      <c r="D60" s="1"/>
    </row>
    <row r="61" spans="1:4" x14ac:dyDescent="0.3">
      <c r="A61" s="52"/>
      <c r="B61" s="1"/>
      <c r="C61" s="1"/>
      <c r="D61" s="1"/>
    </row>
    <row r="62" spans="1:4" x14ac:dyDescent="0.3">
      <c r="A62" s="52"/>
      <c r="B62" s="1"/>
      <c r="C62" s="1"/>
      <c r="D62" s="1"/>
    </row>
    <row r="63" spans="1:4" x14ac:dyDescent="0.3">
      <c r="A63" s="52"/>
      <c r="B63" s="1"/>
      <c r="C63" s="1"/>
      <c r="D63" s="1"/>
    </row>
    <row r="64" spans="1:4" x14ac:dyDescent="0.3">
      <c r="A64" s="52"/>
      <c r="B64" s="1"/>
      <c r="C64" s="1"/>
      <c r="D64" s="1"/>
    </row>
    <row r="65" spans="1:4" x14ac:dyDescent="0.3">
      <c r="A65" s="52"/>
      <c r="B65" s="1"/>
      <c r="C65" s="1"/>
      <c r="D65" s="1"/>
    </row>
    <row r="66" spans="1:4" x14ac:dyDescent="0.3">
      <c r="A66" s="52"/>
      <c r="B66" s="1"/>
      <c r="C66" s="1"/>
      <c r="D66" s="1"/>
    </row>
    <row r="67" spans="1:4" x14ac:dyDescent="0.3">
      <c r="A67" s="52"/>
      <c r="B67" s="1"/>
      <c r="C67" s="1"/>
      <c r="D67" s="1"/>
    </row>
    <row r="68" spans="1:4" x14ac:dyDescent="0.3">
      <c r="A68" s="52">
        <f ca="1">Exceedance!U68</f>
        <v>48092</v>
      </c>
      <c r="B68" s="1"/>
      <c r="C68" s="1"/>
      <c r="D68" s="1"/>
    </row>
    <row r="69" spans="1:4" x14ac:dyDescent="0.3">
      <c r="A69" s="52" t="str">
        <f ca="1">Exceedance!U69</f>
        <v/>
      </c>
      <c r="B69" s="1"/>
      <c r="C69" s="1"/>
      <c r="D69" s="1"/>
    </row>
    <row r="70" spans="1:4" x14ac:dyDescent="0.3">
      <c r="A70" s="52" t="str">
        <f ca="1">Exceedance!U70</f>
        <v/>
      </c>
      <c r="B70" s="1"/>
      <c r="C70" s="1"/>
      <c r="D70" s="1"/>
    </row>
    <row r="71" spans="1:4" x14ac:dyDescent="0.3">
      <c r="A71" s="52" t="str">
        <f ca="1">Exceedance!U71</f>
        <v/>
      </c>
      <c r="B71" s="1"/>
      <c r="C71" s="1"/>
      <c r="D71" s="1"/>
    </row>
    <row r="72" spans="1:4" x14ac:dyDescent="0.3">
      <c r="A72" s="52" t="str">
        <f ca="1">Exceedance!U72</f>
        <v/>
      </c>
      <c r="B72" s="1"/>
      <c r="C72" s="1"/>
      <c r="D72" s="1"/>
    </row>
    <row r="73" spans="1:4" x14ac:dyDescent="0.3">
      <c r="A73" s="52" t="str">
        <f ca="1">Exceedance!U73</f>
        <v/>
      </c>
      <c r="B73" s="1"/>
      <c r="C73" s="1"/>
      <c r="D73" s="1"/>
    </row>
    <row r="74" spans="1:4" x14ac:dyDescent="0.3">
      <c r="A74" s="52" t="str">
        <f ca="1">Exceedance!U74</f>
        <v/>
      </c>
      <c r="B74" s="1"/>
      <c r="C74" s="1"/>
      <c r="D74" s="1"/>
    </row>
    <row r="75" spans="1:4" x14ac:dyDescent="0.3">
      <c r="A75" s="52" t="str">
        <f ca="1">Exceedance!U75</f>
        <v/>
      </c>
      <c r="B75" s="1"/>
      <c r="C75" s="1"/>
      <c r="D75" s="1"/>
    </row>
    <row r="76" spans="1:4" x14ac:dyDescent="0.3">
      <c r="A76" s="52" t="str">
        <f ca="1">Exceedance!U76</f>
        <v/>
      </c>
      <c r="B76" s="1"/>
      <c r="C76" s="1"/>
      <c r="D76" s="1"/>
    </row>
    <row r="77" spans="1:4" x14ac:dyDescent="0.3">
      <c r="A77" s="52" t="str">
        <f ca="1">Exceedance!U77</f>
        <v/>
      </c>
      <c r="B77" s="1"/>
      <c r="C77" s="1"/>
      <c r="D77" s="1"/>
    </row>
    <row r="78" spans="1:4" x14ac:dyDescent="0.3">
      <c r="A78" s="52" t="str">
        <f ca="1">Exceedance!U78</f>
        <v/>
      </c>
      <c r="B78" s="1"/>
      <c r="C78" s="1"/>
      <c r="D78" s="1"/>
    </row>
    <row r="79" spans="1:4" x14ac:dyDescent="0.3">
      <c r="A79" s="52" t="str">
        <f ca="1">Exceedance!U79</f>
        <v/>
      </c>
      <c r="B79" s="1"/>
      <c r="C79" s="1"/>
      <c r="D79" s="1"/>
    </row>
    <row r="80" spans="1:4" x14ac:dyDescent="0.3">
      <c r="A80" s="52" t="str">
        <f ca="1">Exceedance!U80</f>
        <v/>
      </c>
      <c r="B80" s="1"/>
      <c r="C80" s="1"/>
      <c r="D80" s="1"/>
    </row>
    <row r="81" spans="1:4" x14ac:dyDescent="0.3">
      <c r="A81" s="52" t="str">
        <f ca="1">Exceedance!U81</f>
        <v/>
      </c>
      <c r="B81" s="1"/>
      <c r="C81" s="1"/>
      <c r="D81" s="1"/>
    </row>
    <row r="82" spans="1:4" x14ac:dyDescent="0.3">
      <c r="A82" s="52" t="str">
        <f ca="1">Exceedance!U82</f>
        <v/>
      </c>
      <c r="B82" s="1"/>
      <c r="C82" s="1"/>
      <c r="D82" s="1"/>
    </row>
    <row r="83" spans="1:4" x14ac:dyDescent="0.3">
      <c r="A83" s="52" t="str">
        <f ca="1">Exceedance!U83</f>
        <v/>
      </c>
      <c r="B83" s="1"/>
      <c r="C83" s="1"/>
      <c r="D83" s="1"/>
    </row>
    <row r="84" spans="1:4" x14ac:dyDescent="0.3">
      <c r="A84" s="52" t="str">
        <f ca="1">Exceedance!U84</f>
        <v/>
      </c>
      <c r="B84" s="1"/>
      <c r="C84" s="1"/>
      <c r="D84" s="1"/>
    </row>
    <row r="85" spans="1:4" x14ac:dyDescent="0.3">
      <c r="A85" s="52" t="str">
        <f ca="1">Exceedance!U85</f>
        <v/>
      </c>
      <c r="B85" s="1"/>
      <c r="C85" s="1"/>
      <c r="D85" s="1"/>
    </row>
    <row r="86" spans="1:4" x14ac:dyDescent="0.3">
      <c r="A86" s="52" t="str">
        <f ca="1">Exceedance!U86</f>
        <v/>
      </c>
      <c r="B86" s="1"/>
      <c r="C86" s="1"/>
      <c r="D86" s="1"/>
    </row>
    <row r="87" spans="1:4" x14ac:dyDescent="0.3">
      <c r="A87" s="52" t="str">
        <f ca="1">Exceedance!U87</f>
        <v/>
      </c>
      <c r="B87" s="1"/>
      <c r="C87" s="1"/>
      <c r="D87" s="1"/>
    </row>
    <row r="88" spans="1:4" x14ac:dyDescent="0.3">
      <c r="A88" s="52" t="str">
        <f ca="1">Exceedance!U88</f>
        <v/>
      </c>
      <c r="B88" s="1"/>
      <c r="C88" s="1"/>
      <c r="D88" s="1"/>
    </row>
    <row r="89" spans="1:4" x14ac:dyDescent="0.3">
      <c r="A89" s="52" t="str">
        <f ca="1">Exceedance!U89</f>
        <v/>
      </c>
      <c r="B89" s="1"/>
      <c r="C89" s="1"/>
      <c r="D89" s="1"/>
    </row>
    <row r="90" spans="1:4" x14ac:dyDescent="0.3">
      <c r="A90" s="52" t="str">
        <f ca="1">Exceedance!U90</f>
        <v/>
      </c>
      <c r="B90" s="1"/>
      <c r="C90" s="1"/>
      <c r="D90" s="1"/>
    </row>
    <row r="91" spans="1:4" x14ac:dyDescent="0.3">
      <c r="A91" s="52" t="str">
        <f ca="1">Exceedance!U91</f>
        <v/>
      </c>
      <c r="B91" s="1"/>
      <c r="C91" s="1"/>
      <c r="D91" s="1"/>
    </row>
    <row r="92" spans="1:4" x14ac:dyDescent="0.3">
      <c r="A92" s="52" t="str">
        <f ca="1">Exceedance!U92</f>
        <v/>
      </c>
      <c r="B92" s="1"/>
      <c r="C92" s="1"/>
      <c r="D92" s="1"/>
    </row>
    <row r="93" spans="1:4" x14ac:dyDescent="0.3">
      <c r="A93" s="52" t="str">
        <f ca="1">Exceedance!U93</f>
        <v/>
      </c>
      <c r="B93" s="1"/>
      <c r="C93" s="1"/>
      <c r="D93" s="1"/>
    </row>
    <row r="94" spans="1:4" x14ac:dyDescent="0.3">
      <c r="A94" s="52" t="str">
        <f ca="1">Exceedance!U94</f>
        <v/>
      </c>
      <c r="B94" s="1"/>
      <c r="C94" s="1"/>
      <c r="D94" s="1"/>
    </row>
    <row r="95" spans="1:4" x14ac:dyDescent="0.3">
      <c r="A95" s="52" t="str">
        <f ca="1">Exceedance!U95</f>
        <v/>
      </c>
      <c r="B95" s="1"/>
      <c r="C95" s="1"/>
      <c r="D95" s="1"/>
    </row>
    <row r="96" spans="1:4" x14ac:dyDescent="0.3">
      <c r="A96" s="52" t="str">
        <f ca="1">Exceedance!U96</f>
        <v/>
      </c>
      <c r="B96" s="1"/>
      <c r="C96" s="1"/>
      <c r="D96" s="1"/>
    </row>
    <row r="97" spans="1:4" x14ac:dyDescent="0.3">
      <c r="A97" s="52" t="str">
        <f ca="1">Exceedance!U97</f>
        <v/>
      </c>
      <c r="B97" s="1"/>
      <c r="C97" s="1"/>
      <c r="D97" s="1"/>
    </row>
    <row r="98" spans="1:4" x14ac:dyDescent="0.3">
      <c r="A98" s="52" t="str">
        <f ca="1">Exceedance!U98</f>
        <v/>
      </c>
      <c r="B98" s="1"/>
      <c r="C98" s="1"/>
      <c r="D98" s="1"/>
    </row>
    <row r="99" spans="1:4" x14ac:dyDescent="0.3">
      <c r="A99" s="52" t="str">
        <f ca="1">Exceedance!U99</f>
        <v/>
      </c>
      <c r="B99" s="1"/>
      <c r="C99" s="1"/>
      <c r="D99" s="1"/>
    </row>
    <row r="100" spans="1:4" x14ac:dyDescent="0.3">
      <c r="A100" s="52"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E1:AE1"/>
  </mergeCells>
  <pageMargins left="0.7" right="0.7" top="0.75" bottom="0.75" header="0.3" footer="0.3"/>
  <pageSetup orientation="portrait" horizontalDpi="4294967295" verticalDpi="4294967295" r:id="rId1"/>
</worksheet>
</file>

<file path=xl/worksheets/sheet1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5F8841-22E0-4050-A55A-ECD68B622C80}">
  <sheetPr codeName="Sheet153">
    <tabColor theme="3" tint="0.79998168889431442"/>
  </sheetPr>
  <dimension ref="A1:AH175"/>
  <sheetViews>
    <sheetView workbookViewId="0">
      <selection activeCell="B4" sqref="B4:AQ175"/>
    </sheetView>
  </sheetViews>
  <sheetFormatPr defaultColWidth="9.44140625" defaultRowHeight="14.4" x14ac:dyDescent="0.3"/>
  <cols>
    <col min="1" max="1" width="14.44140625" style="78" bestFit="1" customWidth="1"/>
    <col min="2" max="3" width="9.44140625" style="185"/>
    <col min="4" max="4" width="9.44140625" style="185" customWidth="1"/>
  </cols>
  <sheetData>
    <row r="1" spans="1:34" s="78" customFormat="1" x14ac:dyDescent="0.3">
      <c r="A1" s="50"/>
      <c r="B1" s="78" t="s">
        <v>862</v>
      </c>
      <c r="E1" s="854" t="s">
        <v>862</v>
      </c>
      <c r="F1" s="854"/>
      <c r="G1" s="854"/>
      <c r="H1" s="854"/>
      <c r="I1" s="854"/>
      <c r="J1" s="854"/>
      <c r="K1" s="854"/>
      <c r="L1" s="854"/>
      <c r="M1" s="854"/>
      <c r="N1" s="854"/>
      <c r="O1" s="854"/>
      <c r="P1" s="854"/>
      <c r="Q1" s="854"/>
      <c r="R1" s="854"/>
      <c r="S1" s="854"/>
      <c r="T1" s="854"/>
      <c r="U1" s="854"/>
      <c r="V1" s="854"/>
      <c r="W1" s="854"/>
      <c r="X1" s="854"/>
      <c r="Y1" s="854"/>
      <c r="Z1" s="854"/>
      <c r="AA1" s="854"/>
      <c r="AB1" s="854"/>
      <c r="AC1" s="854"/>
      <c r="AD1" s="854"/>
      <c r="AE1" s="854"/>
    </row>
    <row r="2" spans="1:34" s="78" customFormat="1" x14ac:dyDescent="0.3">
      <c r="A2" s="50"/>
      <c r="B2" s="78" t="s">
        <v>288</v>
      </c>
      <c r="C2" s="78" t="s">
        <v>287</v>
      </c>
      <c r="D2" s="78" t="s">
        <v>289</v>
      </c>
      <c r="E2" s="78">
        <v>1991</v>
      </c>
      <c r="F2" s="78">
        <v>1992</v>
      </c>
      <c r="G2" s="78">
        <v>1993</v>
      </c>
      <c r="H2" s="78">
        <v>1994</v>
      </c>
      <c r="I2" s="78">
        <v>1995</v>
      </c>
      <c r="J2" s="78">
        <v>1996</v>
      </c>
      <c r="K2" s="78">
        <v>1997</v>
      </c>
      <c r="L2" s="78">
        <v>1998</v>
      </c>
      <c r="M2" s="78">
        <v>1999</v>
      </c>
      <c r="N2" s="78">
        <v>2000</v>
      </c>
      <c r="O2" s="78">
        <v>2001</v>
      </c>
      <c r="P2" s="78">
        <v>2002</v>
      </c>
      <c r="Q2" s="78">
        <v>2003</v>
      </c>
      <c r="R2" s="78">
        <v>2004</v>
      </c>
      <c r="S2" s="78">
        <v>2005</v>
      </c>
      <c r="T2" s="78">
        <v>2006</v>
      </c>
      <c r="U2" s="78">
        <v>2007</v>
      </c>
      <c r="V2" s="78">
        <v>2008</v>
      </c>
      <c r="W2" s="78">
        <v>2009</v>
      </c>
      <c r="X2" s="78">
        <v>2010</v>
      </c>
      <c r="Y2" s="78">
        <v>2011</v>
      </c>
      <c r="Z2" s="78">
        <v>2012</v>
      </c>
      <c r="AA2" s="78">
        <v>2013</v>
      </c>
      <c r="AB2" s="78">
        <v>2014</v>
      </c>
      <c r="AC2" s="78">
        <v>2015</v>
      </c>
      <c r="AD2" s="78">
        <v>2016</v>
      </c>
      <c r="AE2" s="78">
        <v>2017</v>
      </c>
      <c r="AF2" s="78">
        <v>2018</v>
      </c>
      <c r="AG2" s="78">
        <v>2019</v>
      </c>
      <c r="AH2" s="78">
        <v>2020</v>
      </c>
    </row>
    <row r="3" spans="1:34" s="53" customFormat="1" x14ac:dyDescent="0.3">
      <c r="A3" s="51"/>
      <c r="B3" s="53" t="s">
        <v>323</v>
      </c>
      <c r="C3" s="53" t="s">
        <v>324</v>
      </c>
      <c r="D3" s="53" t="s">
        <v>325</v>
      </c>
      <c r="E3" s="53" t="s">
        <v>326</v>
      </c>
      <c r="F3" s="53" t="s">
        <v>327</v>
      </c>
      <c r="G3" s="53" t="s">
        <v>328</v>
      </c>
      <c r="H3" s="53" t="s">
        <v>329</v>
      </c>
      <c r="I3" s="53" t="s">
        <v>330</v>
      </c>
      <c r="J3" s="53" t="s">
        <v>331</v>
      </c>
      <c r="K3" s="53" t="s">
        <v>332</v>
      </c>
      <c r="L3" s="53" t="s">
        <v>333</v>
      </c>
      <c r="M3" s="53" t="s">
        <v>334</v>
      </c>
      <c r="N3" s="53" t="s">
        <v>335</v>
      </c>
      <c r="O3" s="53" t="s">
        <v>336</v>
      </c>
      <c r="P3" s="53" t="s">
        <v>337</v>
      </c>
      <c r="Q3" s="53" t="s">
        <v>338</v>
      </c>
      <c r="R3" s="53" t="s">
        <v>339</v>
      </c>
      <c r="S3" s="53" t="s">
        <v>340</v>
      </c>
      <c r="T3" s="53" t="s">
        <v>341</v>
      </c>
      <c r="U3" s="53" t="s">
        <v>342</v>
      </c>
      <c r="V3" s="53" t="s">
        <v>343</v>
      </c>
      <c r="W3" s="53" t="s">
        <v>344</v>
      </c>
      <c r="X3" s="53" t="s">
        <v>345</v>
      </c>
      <c r="Y3" s="53" t="s">
        <v>346</v>
      </c>
      <c r="Z3" s="53" t="s">
        <v>347</v>
      </c>
      <c r="AA3" s="53" t="s">
        <v>348</v>
      </c>
      <c r="AB3" s="53" t="s">
        <v>349</v>
      </c>
      <c r="AC3" s="53" t="s">
        <v>350</v>
      </c>
      <c r="AD3" s="53" t="s">
        <v>351</v>
      </c>
      <c r="AE3" s="53" t="s">
        <v>352</v>
      </c>
      <c r="AF3" s="53" t="s">
        <v>353</v>
      </c>
      <c r="AG3" s="53" t="s">
        <v>354</v>
      </c>
      <c r="AH3" s="53" t="s">
        <v>355</v>
      </c>
    </row>
    <row r="4" spans="1:34" x14ac:dyDescent="0.3">
      <c r="A4" s="681">
        <f ca="1">DATE(LOOKUP(Comparison!$D$3,TimestepID,StartYear),1,1)</f>
        <v>46023</v>
      </c>
      <c r="B4" s="1">
        <v>1615.2819999999997</v>
      </c>
      <c r="C4" s="1">
        <v>1615.2819999999997</v>
      </c>
      <c r="D4" s="1">
        <v>1615.2819999999997</v>
      </c>
      <c r="E4">
        <v>1615.2819999999997</v>
      </c>
      <c r="F4">
        <v>1615.2819999999997</v>
      </c>
      <c r="G4">
        <v>1615.2819999999997</v>
      </c>
      <c r="H4">
        <v>1615.2819999999997</v>
      </c>
      <c r="I4">
        <v>1615.2819999999997</v>
      </c>
      <c r="J4">
        <v>1615.2819999999997</v>
      </c>
      <c r="K4">
        <v>1615.2819999999997</v>
      </c>
      <c r="L4">
        <v>1615.2819999999997</v>
      </c>
      <c r="M4">
        <v>1615.2819999999997</v>
      </c>
      <c r="N4">
        <v>1615.2819999999997</v>
      </c>
      <c r="O4">
        <v>1615.2819999999997</v>
      </c>
      <c r="P4">
        <v>1615.2819999999997</v>
      </c>
      <c r="Q4">
        <v>1615.2819999999997</v>
      </c>
      <c r="R4">
        <v>1615.2819999999997</v>
      </c>
      <c r="S4">
        <v>1615.2819999999997</v>
      </c>
      <c r="T4">
        <v>1615.2819999999997</v>
      </c>
      <c r="U4">
        <v>1615.2819999999997</v>
      </c>
      <c r="V4">
        <v>1615.2819999999997</v>
      </c>
      <c r="W4">
        <v>1615.2819999999997</v>
      </c>
      <c r="X4">
        <v>1615.2819999999997</v>
      </c>
      <c r="Y4">
        <v>1615.2819999999997</v>
      </c>
      <c r="Z4">
        <v>1615.2819999999997</v>
      </c>
      <c r="AA4">
        <v>1615.2819999999997</v>
      </c>
      <c r="AB4">
        <v>1615.2819999999997</v>
      </c>
      <c r="AC4">
        <v>1615.2819999999997</v>
      </c>
      <c r="AD4">
        <v>1615.2819999999997</v>
      </c>
      <c r="AE4">
        <v>1615.2819999999997</v>
      </c>
      <c r="AF4">
        <v>1615.2819999999997</v>
      </c>
      <c r="AG4">
        <v>1615.2819999999997</v>
      </c>
      <c r="AH4">
        <v>1615.2819999999997</v>
      </c>
    </row>
    <row r="5" spans="1:34" x14ac:dyDescent="0.3">
      <c r="A5" s="681">
        <f ca="1">IF(EDATE($A$4,12)&lt;=EDATE(DATE(LOOKUP(Comparison!$D$3,TimestepID,StartYear),1,1),(LOOKUP(Comparison!$B$6,TimestepID,Duration)-1)),EDATE(A4,12),"")</f>
        <v>46388</v>
      </c>
      <c r="B5" s="1">
        <v>1602.7560000000001</v>
      </c>
      <c r="C5" s="1">
        <v>1602.7560000000001</v>
      </c>
      <c r="D5" s="1">
        <v>1602.7560000000001</v>
      </c>
      <c r="E5">
        <v>1515.2819999999997</v>
      </c>
      <c r="F5">
        <v>1981.5722999999998</v>
      </c>
      <c r="G5">
        <v>1515.2819999999997</v>
      </c>
      <c r="H5">
        <v>1981.5722999999998</v>
      </c>
      <c r="I5">
        <v>1981.5722999999998</v>
      </c>
      <c r="J5">
        <v>1981.5722999999998</v>
      </c>
      <c r="K5">
        <v>1981.5722999999998</v>
      </c>
      <c r="L5">
        <v>1981.5722999999998</v>
      </c>
      <c r="M5">
        <v>1981.5722999999998</v>
      </c>
      <c r="N5">
        <v>1615.2819999999997</v>
      </c>
      <c r="O5">
        <v>1615.2819999999997</v>
      </c>
      <c r="P5">
        <v>1981.5722999999998</v>
      </c>
      <c r="Q5">
        <v>1801.5722999999998</v>
      </c>
      <c r="R5">
        <v>1981.5722999999998</v>
      </c>
      <c r="S5">
        <v>1981.5722999999998</v>
      </c>
      <c r="T5">
        <v>1615.2819999999997</v>
      </c>
      <c r="U5">
        <v>1515.2819999999997</v>
      </c>
      <c r="V5">
        <v>1615.2819999999997</v>
      </c>
      <c r="W5">
        <v>1801.5722999999998</v>
      </c>
      <c r="X5">
        <v>1981.5722999999998</v>
      </c>
      <c r="Y5">
        <v>1801.5722999999998</v>
      </c>
      <c r="Z5">
        <v>1615.2819999999997</v>
      </c>
      <c r="AA5">
        <v>1515.2819999999997</v>
      </c>
      <c r="AB5">
        <v>1515.2819999999997</v>
      </c>
      <c r="AC5">
        <v>1801.5722999999998</v>
      </c>
      <c r="AD5">
        <v>1981.5722999999998</v>
      </c>
      <c r="AE5">
        <v>1801.5722999999998</v>
      </c>
      <c r="AF5">
        <v>1981.5722999999998</v>
      </c>
      <c r="AG5">
        <v>1615.2819999999997</v>
      </c>
      <c r="AH5">
        <v>1565.2819999999997</v>
      </c>
    </row>
    <row r="6" spans="1:34" x14ac:dyDescent="0.3">
      <c r="A6" s="681">
        <f ca="1">IF(EDATE($A$4,24)&lt;=EDATE(DATE(LOOKUP(Comparison!$D$3,TimestepID,StartYear),12,31),(LOOKUP(Comparison!$B$6,TimestepID,Duration)-1)),EDATE(A5,12),"")</f>
        <v>46753</v>
      </c>
      <c r="B6" s="1">
        <v>1650.0003999999999</v>
      </c>
      <c r="C6" s="1">
        <v>1650.0003999999999</v>
      </c>
      <c r="D6" s="1">
        <v>1650.0003999999999</v>
      </c>
      <c r="E6">
        <v>1885.2819999999997</v>
      </c>
      <c r="F6">
        <v>1555.1460679666843</v>
      </c>
      <c r="G6">
        <v>1885.2819999999997</v>
      </c>
      <c r="H6">
        <v>2015.1460679666843</v>
      </c>
      <c r="I6">
        <v>2015.1460679666843</v>
      </c>
      <c r="J6">
        <v>2015.1460679666843</v>
      </c>
      <c r="K6">
        <v>2015.1460679666843</v>
      </c>
      <c r="L6">
        <v>2015.1460679666843</v>
      </c>
      <c r="M6">
        <v>1655.1460679666843</v>
      </c>
      <c r="N6">
        <v>1615.2819999999997</v>
      </c>
      <c r="O6">
        <v>1975.2819999999999</v>
      </c>
      <c r="P6">
        <v>1835.1460679666845</v>
      </c>
      <c r="Q6">
        <v>2015.1460679666843</v>
      </c>
      <c r="R6">
        <v>2015.1460679666843</v>
      </c>
      <c r="S6">
        <v>1655.1460679666843</v>
      </c>
      <c r="T6">
        <v>1615.2819999999997</v>
      </c>
      <c r="U6">
        <v>1515.2819999999997</v>
      </c>
      <c r="V6">
        <v>1795.2819999999997</v>
      </c>
      <c r="W6">
        <v>2015.1460679666843</v>
      </c>
      <c r="X6">
        <v>1835.1460679666845</v>
      </c>
      <c r="Y6">
        <v>1655.1460679666841</v>
      </c>
      <c r="Z6">
        <v>1615.2819999999997</v>
      </c>
      <c r="AA6">
        <v>1515.2819999999997</v>
      </c>
      <c r="AB6">
        <v>1705.2819999999997</v>
      </c>
      <c r="AC6">
        <v>2015.1460679666843</v>
      </c>
      <c r="AD6">
        <v>1835.1460679666845</v>
      </c>
      <c r="AE6">
        <v>2015.1460679666843</v>
      </c>
      <c r="AF6">
        <v>1655.1460679666843</v>
      </c>
      <c r="AG6">
        <v>1615.2819999999997</v>
      </c>
      <c r="AH6">
        <v>1565.2819999999997</v>
      </c>
    </row>
    <row r="7" spans="1:34" x14ac:dyDescent="0.3">
      <c r="A7" s="681">
        <f ca="1">IF(EDATE($A$4,36)&lt;=EDATE(DATE(LOOKUP(Comparison!$D$3,TimestepID,StartYear),1,1),(LOOKUP(Comparison!$B$6,TimestepID,Duration)-1)),EDATE(A6,12),"")</f>
        <v>47119</v>
      </c>
      <c r="B7" s="1">
        <v>1650</v>
      </c>
      <c r="C7" s="1">
        <v>1650</v>
      </c>
      <c r="D7" s="1">
        <v>1650</v>
      </c>
      <c r="E7">
        <v>1550</v>
      </c>
      <c r="F7">
        <v>1925.1460679666843</v>
      </c>
      <c r="G7">
        <v>2010.0000000000002</v>
      </c>
      <c r="H7">
        <v>2016.4886679666729</v>
      </c>
      <c r="I7">
        <v>2028.9886679666729</v>
      </c>
      <c r="J7">
        <v>2016.4886679666729</v>
      </c>
      <c r="K7">
        <v>2028.9886679666733</v>
      </c>
      <c r="L7">
        <v>1668.9886679666733</v>
      </c>
      <c r="M7">
        <v>1650</v>
      </c>
      <c r="N7">
        <v>1975.2819999999999</v>
      </c>
      <c r="O7">
        <v>1829.9999999999995</v>
      </c>
      <c r="P7">
        <v>2009.9999999999998</v>
      </c>
      <c r="Q7">
        <v>2009.9999999999998</v>
      </c>
      <c r="R7">
        <v>1656.4886679666731</v>
      </c>
      <c r="S7">
        <v>1650</v>
      </c>
      <c r="T7">
        <v>1615.2819999999997</v>
      </c>
      <c r="U7">
        <v>1695.2819999999997</v>
      </c>
      <c r="V7">
        <v>2010.0000000000002</v>
      </c>
      <c r="W7">
        <v>1829.9999999999995</v>
      </c>
      <c r="X7">
        <v>1656.4886679666729</v>
      </c>
      <c r="Y7">
        <v>1650</v>
      </c>
      <c r="Z7">
        <v>1615.2819999999997</v>
      </c>
      <c r="AA7">
        <v>1695.2819999999997</v>
      </c>
      <c r="AB7">
        <v>2010.0000000000002</v>
      </c>
      <c r="AC7">
        <v>1848.9886679666729</v>
      </c>
      <c r="AD7">
        <v>2028.9886679666729</v>
      </c>
      <c r="AE7">
        <v>1649.9999999999998</v>
      </c>
      <c r="AF7">
        <v>1655.1460679666843</v>
      </c>
      <c r="AG7">
        <v>1615.2819999999997</v>
      </c>
      <c r="AH7">
        <v>1925.2819999999995</v>
      </c>
    </row>
    <row r="8" spans="1:34" x14ac:dyDescent="0.3">
      <c r="A8" s="681">
        <f ca="1">IF(EDATE($A$4,48)&lt;=EDATE(DATE(LOOKUP(Comparison!$D$3,TimestepID,StartYear),1,1),(LOOKUP(Comparison!$B$6,TimestepID,Duration)-1)),EDATE(A7,12),"")</f>
        <v>47484</v>
      </c>
      <c r="B8" s="1">
        <v>1650</v>
      </c>
      <c r="C8" s="1">
        <v>1650</v>
      </c>
      <c r="D8" s="1">
        <v>1650</v>
      </c>
      <c r="E8">
        <v>1920</v>
      </c>
      <c r="F8">
        <v>2015.9364829660324</v>
      </c>
      <c r="G8">
        <v>2053.3809285714128</v>
      </c>
      <c r="H8">
        <v>2058.7160425698353</v>
      </c>
      <c r="I8">
        <v>2071.2160425698353</v>
      </c>
      <c r="J8">
        <v>2058.7160425698353</v>
      </c>
      <c r="K8">
        <v>1711.2160425698348</v>
      </c>
      <c r="L8">
        <v>1668.9886679666733</v>
      </c>
      <c r="M8">
        <v>2010.0000000000002</v>
      </c>
      <c r="N8">
        <v>1829.9999999999995</v>
      </c>
      <c r="O8">
        <v>2010.0000000000002</v>
      </c>
      <c r="P8">
        <v>2010.0000000000002</v>
      </c>
      <c r="Q8">
        <v>1693.3809285714128</v>
      </c>
      <c r="R8">
        <v>1656.4886679666731</v>
      </c>
      <c r="S8">
        <v>1650</v>
      </c>
      <c r="T8">
        <v>1795.2819999999997</v>
      </c>
      <c r="U8">
        <v>2010.0000000000002</v>
      </c>
      <c r="V8">
        <v>1872.4999999999998</v>
      </c>
      <c r="W8">
        <v>1693.3809285714131</v>
      </c>
      <c r="X8">
        <v>1656.4886679666729</v>
      </c>
      <c r="Y8">
        <v>1650</v>
      </c>
      <c r="Z8">
        <v>1795.2819999999997</v>
      </c>
      <c r="AA8">
        <v>2019.0907871239076</v>
      </c>
      <c r="AB8">
        <v>1830</v>
      </c>
      <c r="AC8">
        <v>2071.2160425698348</v>
      </c>
      <c r="AD8">
        <v>1711.2160425698353</v>
      </c>
      <c r="AE8">
        <v>1649.9999999999998</v>
      </c>
      <c r="AF8">
        <v>1655.1460679666845</v>
      </c>
      <c r="AG8">
        <v>1975.2819999999999</v>
      </c>
      <c r="AH8">
        <v>1550.0000000000002</v>
      </c>
    </row>
    <row r="9" spans="1:34" x14ac:dyDescent="0.3">
      <c r="A9" s="681">
        <f ca="1">IF(EDATE($A$4,48)&lt;=EDATE(DATE(LOOKUP(Comparison!$D$3,TimestepID,StartYear),1,1),(LOOKUP(Comparison!$B$6,TimestepID,Duration)-1)),EDATE(A8,12),"")</f>
        <v>47849</v>
      </c>
      <c r="B9" s="1" t="s">
        <v>864</v>
      </c>
      <c r="C9" s="1" t="s">
        <v>864</v>
      </c>
      <c r="D9" s="1" t="s">
        <v>864</v>
      </c>
      <c r="E9" t="s">
        <v>864</v>
      </c>
      <c r="F9" t="s">
        <v>864</v>
      </c>
      <c r="G9" t="s">
        <v>864</v>
      </c>
      <c r="H9" t="s">
        <v>864</v>
      </c>
      <c r="I9" t="s">
        <v>864</v>
      </c>
      <c r="J9" t="s">
        <v>864</v>
      </c>
      <c r="K9" t="s">
        <v>864</v>
      </c>
      <c r="L9" t="s">
        <v>864</v>
      </c>
      <c r="M9" t="s">
        <v>864</v>
      </c>
      <c r="N9" t="s">
        <v>864</v>
      </c>
      <c r="O9" t="s">
        <v>864</v>
      </c>
      <c r="P9" t="s">
        <v>864</v>
      </c>
      <c r="Q9" t="s">
        <v>864</v>
      </c>
      <c r="R9" t="s">
        <v>864</v>
      </c>
      <c r="S9" t="s">
        <v>864</v>
      </c>
      <c r="T9" t="s">
        <v>864</v>
      </c>
      <c r="U9" t="s">
        <v>864</v>
      </c>
      <c r="V9" t="s">
        <v>864</v>
      </c>
      <c r="W9" t="s">
        <v>864</v>
      </c>
      <c r="X9" t="s">
        <v>864</v>
      </c>
      <c r="Y9" t="s">
        <v>864</v>
      </c>
      <c r="Z9" t="s">
        <v>864</v>
      </c>
      <c r="AA9" t="s">
        <v>864</v>
      </c>
      <c r="AB9" t="s">
        <v>864</v>
      </c>
      <c r="AC9" t="s">
        <v>864</v>
      </c>
      <c r="AD9" t="s">
        <v>864</v>
      </c>
      <c r="AE9" t="s">
        <v>864</v>
      </c>
      <c r="AF9" t="s">
        <v>864</v>
      </c>
      <c r="AG9" t="s">
        <v>864</v>
      </c>
      <c r="AH9" t="s">
        <v>864</v>
      </c>
    </row>
    <row r="10" spans="1:34" x14ac:dyDescent="0.3">
      <c r="A10" s="681">
        <f ca="1">IF(EDATE($A$4,48)&lt;=EDATE(DATE(LOOKUP(Comparison!$D$3,TimestepID,StartYear),1,1),(LOOKUP(Comparison!$B$6,TimestepID,Duration)-1)),EDATE(A9,12),"")</f>
        <v>48214</v>
      </c>
      <c r="B10" s="1"/>
      <c r="C10" s="1"/>
      <c r="D10" s="1"/>
    </row>
    <row r="11" spans="1:34" x14ac:dyDescent="0.3">
      <c r="A11" s="681">
        <f ca="1">IF(EDATE($A$4,48)&lt;=EDATE(DATE(LOOKUP(Comparison!$D$3,TimestepID,StartYear),1,1),(LOOKUP(Comparison!$B$6,TimestepID,Duration)-1)),EDATE(A10,12),"")</f>
        <v>48580</v>
      </c>
      <c r="B11" s="1"/>
      <c r="C11" s="1"/>
      <c r="D11" s="1"/>
    </row>
    <row r="12" spans="1:34" x14ac:dyDescent="0.3">
      <c r="A12" s="681">
        <f ca="1">IF(EDATE($A$4,48)&lt;=EDATE(DATE(LOOKUP(Comparison!$D$3,TimestepID,StartYear),1,1),(LOOKUP(Comparison!$B$6,TimestepID,Duration)-1)),EDATE(A11,12),"")</f>
        <v>48945</v>
      </c>
      <c r="B12" s="1"/>
      <c r="C12" s="1"/>
      <c r="D12" s="1"/>
    </row>
    <row r="13" spans="1:34" x14ac:dyDescent="0.3">
      <c r="A13" s="52"/>
      <c r="B13" s="1"/>
      <c r="C13" s="1"/>
      <c r="D13" s="1"/>
    </row>
    <row r="14" spans="1:34" x14ac:dyDescent="0.3">
      <c r="A14" s="52"/>
      <c r="B14" s="1"/>
      <c r="C14" s="1"/>
      <c r="D14" s="1"/>
    </row>
    <row r="15" spans="1:34" x14ac:dyDescent="0.3">
      <c r="A15" s="52"/>
      <c r="B15" s="1"/>
      <c r="C15" s="1"/>
      <c r="D15" s="1"/>
    </row>
    <row r="16" spans="1:34" x14ac:dyDescent="0.3">
      <c r="A16" s="52"/>
      <c r="B16" s="1"/>
      <c r="C16" s="1"/>
      <c r="D16" s="1"/>
    </row>
    <row r="17" spans="1:4" x14ac:dyDescent="0.3">
      <c r="A17" s="52"/>
      <c r="B17" s="1"/>
      <c r="C17" s="1"/>
      <c r="D17" s="1"/>
    </row>
    <row r="18" spans="1:4" x14ac:dyDescent="0.3">
      <c r="A18" s="52"/>
      <c r="B18" s="1"/>
      <c r="C18" s="1"/>
      <c r="D18" s="1"/>
    </row>
    <row r="19" spans="1:4" x14ac:dyDescent="0.3">
      <c r="A19" s="52"/>
      <c r="B19" s="1"/>
      <c r="C19" s="1"/>
      <c r="D19" s="1"/>
    </row>
    <row r="20" spans="1:4" x14ac:dyDescent="0.3">
      <c r="A20" s="52"/>
      <c r="B20" s="1"/>
      <c r="C20" s="1"/>
      <c r="D20" s="1"/>
    </row>
    <row r="21" spans="1:4" x14ac:dyDescent="0.3">
      <c r="A21" s="52"/>
      <c r="B21" s="1"/>
      <c r="C21" s="1"/>
      <c r="D21" s="1"/>
    </row>
    <row r="22" spans="1:4" x14ac:dyDescent="0.3">
      <c r="A22" s="52"/>
      <c r="B22" s="1"/>
      <c r="C22" s="1"/>
      <c r="D22" s="1"/>
    </row>
    <row r="23" spans="1:4" x14ac:dyDescent="0.3">
      <c r="A23" s="52"/>
      <c r="B23" s="1"/>
      <c r="C23" s="1"/>
      <c r="D23" s="1"/>
    </row>
    <row r="24" spans="1:4" x14ac:dyDescent="0.3">
      <c r="A24" s="52"/>
      <c r="B24" s="1"/>
      <c r="C24" s="1"/>
      <c r="D24" s="1"/>
    </row>
    <row r="25" spans="1:4" x14ac:dyDescent="0.3">
      <c r="A25" s="52"/>
      <c r="B25" s="1"/>
      <c r="C25" s="1"/>
      <c r="D25" s="1"/>
    </row>
    <row r="26" spans="1:4" x14ac:dyDescent="0.3">
      <c r="A26" s="52"/>
      <c r="B26" s="1"/>
      <c r="C26" s="1"/>
      <c r="D26" s="1"/>
    </row>
    <row r="27" spans="1:4" x14ac:dyDescent="0.3">
      <c r="A27" s="52"/>
      <c r="B27" s="1"/>
      <c r="C27" s="1"/>
      <c r="D27" s="1"/>
    </row>
    <row r="28" spans="1:4" x14ac:dyDescent="0.3">
      <c r="A28" s="52"/>
      <c r="B28" s="1"/>
      <c r="C28" s="1"/>
      <c r="D28" s="1"/>
    </row>
    <row r="29" spans="1:4" x14ac:dyDescent="0.3">
      <c r="A29" s="52"/>
      <c r="B29" s="1"/>
      <c r="C29" s="1"/>
      <c r="D29" s="1"/>
    </row>
    <row r="30" spans="1:4" x14ac:dyDescent="0.3">
      <c r="A30" s="52"/>
      <c r="B30" s="1"/>
      <c r="C30" s="1"/>
      <c r="D30" s="1"/>
    </row>
    <row r="31" spans="1:4" x14ac:dyDescent="0.3">
      <c r="A31" s="52"/>
      <c r="B31" s="1"/>
      <c r="C31" s="1"/>
      <c r="D31" s="1"/>
    </row>
    <row r="32" spans="1:4" x14ac:dyDescent="0.3">
      <c r="A32" s="52"/>
      <c r="B32" s="1"/>
      <c r="C32" s="1"/>
      <c r="D32" s="1"/>
    </row>
    <row r="33" spans="1:4" x14ac:dyDescent="0.3">
      <c r="A33" s="52"/>
      <c r="B33" s="1"/>
      <c r="C33" s="1"/>
      <c r="D33" s="1"/>
    </row>
    <row r="34" spans="1:4" x14ac:dyDescent="0.3">
      <c r="A34" s="52"/>
      <c r="B34" s="1"/>
      <c r="C34" s="1"/>
      <c r="D34" s="1"/>
    </row>
    <row r="35" spans="1:4" x14ac:dyDescent="0.3">
      <c r="A35" s="52"/>
      <c r="B35" s="1"/>
      <c r="C35" s="1"/>
      <c r="D35" s="1"/>
    </row>
    <row r="36" spans="1:4" x14ac:dyDescent="0.3">
      <c r="A36" s="52"/>
      <c r="B36" s="1"/>
      <c r="C36" s="1"/>
      <c r="D36" s="1"/>
    </row>
    <row r="37" spans="1:4" x14ac:dyDescent="0.3">
      <c r="A37" s="52"/>
      <c r="B37" s="1"/>
      <c r="C37" s="1"/>
      <c r="D37" s="1"/>
    </row>
    <row r="38" spans="1:4" x14ac:dyDescent="0.3">
      <c r="A38" s="52"/>
      <c r="B38" s="1"/>
      <c r="C38" s="1"/>
      <c r="D38" s="1"/>
    </row>
    <row r="39" spans="1:4" x14ac:dyDescent="0.3">
      <c r="A39" s="52"/>
      <c r="B39" s="1"/>
      <c r="C39" s="1"/>
      <c r="D39" s="1"/>
    </row>
    <row r="40" spans="1:4" x14ac:dyDescent="0.3">
      <c r="A40" s="52"/>
      <c r="B40" s="1"/>
      <c r="C40" s="1"/>
      <c r="D40" s="1"/>
    </row>
    <row r="41" spans="1:4" x14ac:dyDescent="0.3">
      <c r="A41" s="52"/>
      <c r="B41" s="1"/>
      <c r="C41" s="1"/>
      <c r="D41" s="1"/>
    </row>
    <row r="42" spans="1:4" x14ac:dyDescent="0.3">
      <c r="A42" s="52"/>
      <c r="B42" s="1"/>
      <c r="C42" s="1"/>
      <c r="D42" s="1"/>
    </row>
    <row r="43" spans="1:4" x14ac:dyDescent="0.3">
      <c r="A43" s="52"/>
      <c r="B43" s="1"/>
      <c r="C43" s="1"/>
      <c r="D43" s="1"/>
    </row>
    <row r="44" spans="1:4" x14ac:dyDescent="0.3">
      <c r="A44" s="52"/>
      <c r="B44" s="1"/>
      <c r="C44" s="1"/>
      <c r="D44" s="1"/>
    </row>
    <row r="45" spans="1:4" x14ac:dyDescent="0.3">
      <c r="A45" s="52"/>
      <c r="B45" s="1"/>
      <c r="C45" s="1"/>
      <c r="D45" s="1"/>
    </row>
    <row r="46" spans="1:4" x14ac:dyDescent="0.3">
      <c r="A46" s="52"/>
      <c r="B46" s="1"/>
      <c r="C46" s="1"/>
      <c r="D46" s="1"/>
    </row>
    <row r="47" spans="1:4" x14ac:dyDescent="0.3">
      <c r="A47" s="52"/>
      <c r="B47" s="1"/>
      <c r="C47" s="1"/>
      <c r="D47" s="1"/>
    </row>
    <row r="48" spans="1:4" x14ac:dyDescent="0.3">
      <c r="A48" s="52"/>
      <c r="B48" s="1"/>
      <c r="C48" s="1"/>
      <c r="D48" s="1"/>
    </row>
    <row r="49" spans="1:4" x14ac:dyDescent="0.3">
      <c r="A49" s="52"/>
      <c r="B49" s="1"/>
      <c r="C49" s="1"/>
      <c r="D49" s="1"/>
    </row>
    <row r="50" spans="1:4" x14ac:dyDescent="0.3">
      <c r="A50" s="52"/>
      <c r="B50" s="1"/>
      <c r="C50" s="1"/>
      <c r="D50" s="1"/>
    </row>
    <row r="51" spans="1:4" x14ac:dyDescent="0.3">
      <c r="A51" s="52"/>
      <c r="B51" s="1"/>
      <c r="C51" s="1"/>
      <c r="D51" s="1"/>
    </row>
    <row r="52" spans="1:4" x14ac:dyDescent="0.3">
      <c r="A52" s="52"/>
      <c r="B52" s="1"/>
      <c r="C52" s="1"/>
      <c r="D52" s="1"/>
    </row>
    <row r="53" spans="1:4" x14ac:dyDescent="0.3">
      <c r="A53" s="52"/>
      <c r="B53" s="1"/>
      <c r="C53" s="1"/>
      <c r="D53" s="1"/>
    </row>
    <row r="54" spans="1:4" x14ac:dyDescent="0.3">
      <c r="A54" s="52"/>
      <c r="B54" s="1"/>
      <c r="C54" s="1"/>
      <c r="D54" s="1"/>
    </row>
    <row r="55" spans="1:4" x14ac:dyDescent="0.3">
      <c r="A55" s="52"/>
      <c r="B55" s="1"/>
      <c r="C55" s="1"/>
      <c r="D55" s="1"/>
    </row>
    <row r="56" spans="1:4" x14ac:dyDescent="0.3">
      <c r="A56" s="52"/>
      <c r="B56" s="1"/>
      <c r="C56" s="1"/>
      <c r="D56" s="1"/>
    </row>
    <row r="57" spans="1:4" x14ac:dyDescent="0.3">
      <c r="A57" s="52"/>
      <c r="B57" s="1"/>
      <c r="C57" s="1"/>
      <c r="D57" s="1"/>
    </row>
    <row r="58" spans="1:4" x14ac:dyDescent="0.3">
      <c r="A58" s="52"/>
      <c r="B58" s="1"/>
      <c r="C58" s="1"/>
      <c r="D58" s="1"/>
    </row>
    <row r="59" spans="1:4" x14ac:dyDescent="0.3">
      <c r="A59" s="52"/>
      <c r="B59" s="1"/>
      <c r="C59" s="1"/>
      <c r="D59" s="1"/>
    </row>
    <row r="60" spans="1:4" x14ac:dyDescent="0.3">
      <c r="A60" s="52"/>
      <c r="B60" s="1"/>
      <c r="C60" s="1"/>
      <c r="D60" s="1"/>
    </row>
    <row r="61" spans="1:4" x14ac:dyDescent="0.3">
      <c r="A61" s="52"/>
      <c r="B61" s="1"/>
      <c r="C61" s="1"/>
      <c r="D61" s="1"/>
    </row>
    <row r="62" spans="1:4" x14ac:dyDescent="0.3">
      <c r="A62" s="52"/>
      <c r="B62" s="1"/>
      <c r="C62" s="1"/>
      <c r="D62" s="1"/>
    </row>
    <row r="63" spans="1:4" x14ac:dyDescent="0.3">
      <c r="A63" s="52"/>
      <c r="B63" s="1"/>
      <c r="C63" s="1"/>
      <c r="D63" s="1"/>
    </row>
    <row r="64" spans="1:4" x14ac:dyDescent="0.3">
      <c r="A64" s="52"/>
      <c r="B64" s="1"/>
      <c r="C64" s="1"/>
      <c r="D64" s="1"/>
    </row>
    <row r="65" spans="1:4" x14ac:dyDescent="0.3">
      <c r="A65" s="52"/>
      <c r="B65" s="1"/>
      <c r="C65" s="1"/>
      <c r="D65" s="1"/>
    </row>
    <row r="66" spans="1:4" x14ac:dyDescent="0.3">
      <c r="A66" s="52"/>
      <c r="B66" s="1"/>
      <c r="C66" s="1"/>
      <c r="D66" s="1"/>
    </row>
    <row r="67" spans="1:4" x14ac:dyDescent="0.3">
      <c r="A67" s="52"/>
      <c r="B67" s="1"/>
      <c r="C67" s="1"/>
      <c r="D67" s="1"/>
    </row>
    <row r="68" spans="1:4" x14ac:dyDescent="0.3">
      <c r="A68" s="52">
        <f ca="1">Exceedance!U68</f>
        <v>48092</v>
      </c>
      <c r="B68" s="1"/>
      <c r="C68" s="1"/>
      <c r="D68" s="1"/>
    </row>
    <row r="69" spans="1:4" x14ac:dyDescent="0.3">
      <c r="A69" s="52" t="str">
        <f ca="1">Exceedance!U69</f>
        <v/>
      </c>
      <c r="B69" s="1"/>
      <c r="C69" s="1"/>
      <c r="D69" s="1"/>
    </row>
    <row r="70" spans="1:4" x14ac:dyDescent="0.3">
      <c r="A70" s="52" t="str">
        <f ca="1">Exceedance!U70</f>
        <v/>
      </c>
      <c r="B70" s="1"/>
      <c r="C70" s="1"/>
      <c r="D70" s="1"/>
    </row>
    <row r="71" spans="1:4" x14ac:dyDescent="0.3">
      <c r="A71" s="52" t="str">
        <f ca="1">Exceedance!U71</f>
        <v/>
      </c>
      <c r="B71" s="1"/>
      <c r="C71" s="1"/>
      <c r="D71" s="1"/>
    </row>
    <row r="72" spans="1:4" x14ac:dyDescent="0.3">
      <c r="A72" s="52" t="str">
        <f ca="1">Exceedance!U72</f>
        <v/>
      </c>
      <c r="B72" s="1"/>
      <c r="C72" s="1"/>
      <c r="D72" s="1"/>
    </row>
    <row r="73" spans="1:4" x14ac:dyDescent="0.3">
      <c r="A73" s="52" t="str">
        <f ca="1">Exceedance!U73</f>
        <v/>
      </c>
      <c r="B73" s="1"/>
      <c r="C73" s="1"/>
      <c r="D73" s="1"/>
    </row>
    <row r="74" spans="1:4" x14ac:dyDescent="0.3">
      <c r="A74" s="52" t="str">
        <f ca="1">Exceedance!U74</f>
        <v/>
      </c>
      <c r="B74" s="1"/>
      <c r="C74" s="1"/>
      <c r="D74" s="1"/>
    </row>
    <row r="75" spans="1:4" x14ac:dyDescent="0.3">
      <c r="A75" s="52" t="str">
        <f ca="1">Exceedance!U75</f>
        <v/>
      </c>
      <c r="B75" s="1"/>
      <c r="C75" s="1"/>
      <c r="D75" s="1"/>
    </row>
    <row r="76" spans="1:4" x14ac:dyDescent="0.3">
      <c r="A76" s="52" t="str">
        <f ca="1">Exceedance!U76</f>
        <v/>
      </c>
      <c r="B76" s="1"/>
      <c r="C76" s="1"/>
      <c r="D76" s="1"/>
    </row>
    <row r="77" spans="1:4" x14ac:dyDescent="0.3">
      <c r="A77" s="52" t="str">
        <f ca="1">Exceedance!U77</f>
        <v/>
      </c>
      <c r="B77" s="1"/>
      <c r="C77" s="1"/>
      <c r="D77" s="1"/>
    </row>
    <row r="78" spans="1:4" x14ac:dyDescent="0.3">
      <c r="A78" s="52" t="str">
        <f ca="1">Exceedance!U78</f>
        <v/>
      </c>
      <c r="B78" s="1"/>
      <c r="C78" s="1"/>
      <c r="D78" s="1"/>
    </row>
    <row r="79" spans="1:4" x14ac:dyDescent="0.3">
      <c r="A79" s="52" t="str">
        <f ca="1">Exceedance!U79</f>
        <v/>
      </c>
      <c r="B79" s="1"/>
      <c r="C79" s="1"/>
      <c r="D79" s="1"/>
    </row>
    <row r="80" spans="1:4" x14ac:dyDescent="0.3">
      <c r="A80" s="52" t="str">
        <f ca="1">Exceedance!U80</f>
        <v/>
      </c>
      <c r="B80" s="1"/>
      <c r="C80" s="1"/>
      <c r="D80" s="1"/>
    </row>
    <row r="81" spans="1:4" x14ac:dyDescent="0.3">
      <c r="A81" s="52" t="str">
        <f ca="1">Exceedance!U81</f>
        <v/>
      </c>
      <c r="B81" s="1"/>
      <c r="C81" s="1"/>
      <c r="D81" s="1"/>
    </row>
    <row r="82" spans="1:4" x14ac:dyDescent="0.3">
      <c r="A82" s="52" t="str">
        <f ca="1">Exceedance!U82</f>
        <v/>
      </c>
      <c r="B82" s="1"/>
      <c r="C82" s="1"/>
      <c r="D82" s="1"/>
    </row>
    <row r="83" spans="1:4" x14ac:dyDescent="0.3">
      <c r="A83" s="52" t="str">
        <f ca="1">Exceedance!U83</f>
        <v/>
      </c>
      <c r="B83" s="1"/>
      <c r="C83" s="1"/>
      <c r="D83" s="1"/>
    </row>
    <row r="84" spans="1:4" x14ac:dyDescent="0.3">
      <c r="A84" s="52" t="str">
        <f ca="1">Exceedance!U84</f>
        <v/>
      </c>
      <c r="B84" s="1"/>
      <c r="C84" s="1"/>
      <c r="D84" s="1"/>
    </row>
    <row r="85" spans="1:4" x14ac:dyDescent="0.3">
      <c r="A85" s="52" t="str">
        <f ca="1">Exceedance!U85</f>
        <v/>
      </c>
      <c r="B85" s="1"/>
      <c r="C85" s="1"/>
      <c r="D85" s="1"/>
    </row>
    <row r="86" spans="1:4" x14ac:dyDescent="0.3">
      <c r="A86" s="52" t="str">
        <f ca="1">Exceedance!U86</f>
        <v/>
      </c>
      <c r="B86" s="1"/>
      <c r="C86" s="1"/>
      <c r="D86" s="1"/>
    </row>
    <row r="87" spans="1:4" x14ac:dyDescent="0.3">
      <c r="A87" s="52" t="str">
        <f ca="1">Exceedance!U87</f>
        <v/>
      </c>
      <c r="B87" s="1"/>
      <c r="C87" s="1"/>
      <c r="D87" s="1"/>
    </row>
    <row r="88" spans="1:4" x14ac:dyDescent="0.3">
      <c r="A88" s="52" t="str">
        <f ca="1">Exceedance!U88</f>
        <v/>
      </c>
      <c r="B88" s="1"/>
      <c r="C88" s="1"/>
      <c r="D88" s="1"/>
    </row>
    <row r="89" spans="1:4" x14ac:dyDescent="0.3">
      <c r="A89" s="52" t="str">
        <f ca="1">Exceedance!U89</f>
        <v/>
      </c>
      <c r="B89" s="1"/>
      <c r="C89" s="1"/>
      <c r="D89" s="1"/>
    </row>
    <row r="90" spans="1:4" x14ac:dyDescent="0.3">
      <c r="A90" s="52" t="str">
        <f ca="1">Exceedance!U90</f>
        <v/>
      </c>
      <c r="B90" s="1"/>
      <c r="C90" s="1"/>
      <c r="D90" s="1"/>
    </row>
    <row r="91" spans="1:4" x14ac:dyDescent="0.3">
      <c r="A91" s="52" t="str">
        <f ca="1">Exceedance!U91</f>
        <v/>
      </c>
      <c r="B91" s="1"/>
      <c r="C91" s="1"/>
      <c r="D91" s="1"/>
    </row>
    <row r="92" spans="1:4" x14ac:dyDescent="0.3">
      <c r="A92" s="52" t="str">
        <f ca="1">Exceedance!U92</f>
        <v/>
      </c>
      <c r="B92" s="1"/>
      <c r="C92" s="1"/>
      <c r="D92" s="1"/>
    </row>
    <row r="93" spans="1:4" x14ac:dyDescent="0.3">
      <c r="A93" s="52" t="str">
        <f ca="1">Exceedance!U93</f>
        <v/>
      </c>
      <c r="B93" s="1"/>
      <c r="C93" s="1"/>
      <c r="D93" s="1"/>
    </row>
    <row r="94" spans="1:4" x14ac:dyDescent="0.3">
      <c r="A94" s="52" t="str">
        <f ca="1">Exceedance!U94</f>
        <v/>
      </c>
      <c r="B94" s="1"/>
      <c r="C94" s="1"/>
      <c r="D94" s="1"/>
    </row>
    <row r="95" spans="1:4" x14ac:dyDescent="0.3">
      <c r="A95" s="52" t="str">
        <f ca="1">Exceedance!U95</f>
        <v/>
      </c>
      <c r="B95" s="1"/>
      <c r="C95" s="1"/>
      <c r="D95" s="1"/>
    </row>
    <row r="96" spans="1:4" x14ac:dyDescent="0.3">
      <c r="A96" s="52" t="str">
        <f ca="1">Exceedance!U96</f>
        <v/>
      </c>
      <c r="B96" s="1"/>
      <c r="C96" s="1"/>
      <c r="D96" s="1"/>
    </row>
    <row r="97" spans="1:4" x14ac:dyDescent="0.3">
      <c r="A97" s="52" t="str">
        <f ca="1">Exceedance!U97</f>
        <v/>
      </c>
      <c r="B97" s="1"/>
      <c r="C97" s="1"/>
      <c r="D97" s="1"/>
    </row>
    <row r="98" spans="1:4" x14ac:dyDescent="0.3">
      <c r="A98" s="52" t="str">
        <f ca="1">Exceedance!U98</f>
        <v/>
      </c>
      <c r="B98" s="1"/>
      <c r="C98" s="1"/>
      <c r="D98" s="1"/>
    </row>
    <row r="99" spans="1:4" x14ac:dyDescent="0.3">
      <c r="A99" s="52" t="str">
        <f ca="1">Exceedance!U99</f>
        <v/>
      </c>
      <c r="B99" s="1"/>
      <c r="C99" s="1"/>
      <c r="D99" s="1"/>
    </row>
    <row r="100" spans="1:4" x14ac:dyDescent="0.3">
      <c r="A100" s="52"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E1:AE1"/>
  </mergeCells>
  <pageMargins left="0.7" right="0.7" top="0.75" bottom="0.75" header="0.3" footer="0.3"/>
  <pageSetup orientation="portrait" horizontalDpi="4294967295" verticalDpi="4294967295" r:id="rId1"/>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357DF8-6D39-40F5-9966-C0E86F19C916}">
  <sheetPr codeName="Sheet154">
    <tabColor theme="3" tint="0.79998168889431442"/>
  </sheetPr>
  <dimension ref="A1:AH175"/>
  <sheetViews>
    <sheetView workbookViewId="0">
      <selection activeCell="B4" sqref="B4:AQ175"/>
    </sheetView>
  </sheetViews>
  <sheetFormatPr defaultColWidth="9.44140625" defaultRowHeight="14.4" x14ac:dyDescent="0.3"/>
  <cols>
    <col min="1" max="1" width="14.44140625" style="78" bestFit="1" customWidth="1"/>
    <col min="2" max="3" width="9.44140625" style="185"/>
    <col min="4" max="4" width="9.44140625" style="185" customWidth="1"/>
  </cols>
  <sheetData>
    <row r="1" spans="1:34" s="78" customFormat="1" x14ac:dyDescent="0.3">
      <c r="A1" s="50"/>
      <c r="B1" s="78" t="s">
        <v>863</v>
      </c>
      <c r="E1" s="854" t="s">
        <v>863</v>
      </c>
      <c r="F1" s="854"/>
      <c r="G1" s="854"/>
      <c r="H1" s="854"/>
      <c r="I1" s="854"/>
      <c r="J1" s="854"/>
      <c r="K1" s="854"/>
      <c r="L1" s="854"/>
      <c r="M1" s="854"/>
      <c r="N1" s="854"/>
      <c r="O1" s="854"/>
      <c r="P1" s="854"/>
      <c r="Q1" s="854"/>
      <c r="R1" s="854"/>
      <c r="S1" s="854"/>
      <c r="T1" s="854"/>
      <c r="U1" s="854"/>
      <c r="V1" s="854"/>
      <c r="W1" s="854"/>
      <c r="X1" s="854"/>
      <c r="Y1" s="854"/>
      <c r="Z1" s="854"/>
      <c r="AA1" s="854"/>
      <c r="AB1" s="854"/>
      <c r="AC1" s="854"/>
      <c r="AD1" s="854"/>
      <c r="AE1" s="854"/>
    </row>
    <row r="2" spans="1:34" s="78" customFormat="1" x14ac:dyDescent="0.3">
      <c r="A2" s="50"/>
      <c r="B2" s="78" t="s">
        <v>288</v>
      </c>
      <c r="C2" s="78" t="s">
        <v>287</v>
      </c>
      <c r="D2" s="78" t="s">
        <v>289</v>
      </c>
      <c r="E2" s="78">
        <v>1991</v>
      </c>
      <c r="F2" s="78">
        <v>1992</v>
      </c>
      <c r="G2" s="78">
        <v>1993</v>
      </c>
      <c r="H2" s="78">
        <v>1994</v>
      </c>
      <c r="I2" s="78">
        <v>1995</v>
      </c>
      <c r="J2" s="78">
        <v>1996</v>
      </c>
      <c r="K2" s="78">
        <v>1997</v>
      </c>
      <c r="L2" s="78">
        <v>1998</v>
      </c>
      <c r="M2" s="78">
        <v>1999</v>
      </c>
      <c r="N2" s="78">
        <v>2000</v>
      </c>
      <c r="O2" s="78">
        <v>2001</v>
      </c>
      <c r="P2" s="78">
        <v>2002</v>
      </c>
      <c r="Q2" s="78">
        <v>2003</v>
      </c>
      <c r="R2" s="78">
        <v>2004</v>
      </c>
      <c r="S2" s="78">
        <v>2005</v>
      </c>
      <c r="T2" s="78">
        <v>2006</v>
      </c>
      <c r="U2" s="78">
        <v>2007</v>
      </c>
      <c r="V2" s="78">
        <v>2008</v>
      </c>
      <c r="W2" s="78">
        <v>2009</v>
      </c>
      <c r="X2" s="78">
        <v>2010</v>
      </c>
      <c r="Y2" s="78">
        <v>2011</v>
      </c>
      <c r="Z2" s="78">
        <v>2012</v>
      </c>
      <c r="AA2" s="78">
        <v>2013</v>
      </c>
      <c r="AB2" s="78">
        <v>2014</v>
      </c>
      <c r="AC2" s="78">
        <v>2015</v>
      </c>
      <c r="AD2" s="78">
        <v>2016</v>
      </c>
      <c r="AE2" s="78">
        <v>2017</v>
      </c>
      <c r="AF2" s="78">
        <v>2018</v>
      </c>
      <c r="AG2" s="78">
        <v>2019</v>
      </c>
      <c r="AH2" s="78">
        <v>2020</v>
      </c>
    </row>
    <row r="3" spans="1:34" s="53" customFormat="1" x14ac:dyDescent="0.3">
      <c r="A3" s="51"/>
      <c r="B3" s="53" t="s">
        <v>323</v>
      </c>
      <c r="C3" s="53" t="s">
        <v>324</v>
      </c>
      <c r="D3" s="53" t="s">
        <v>325</v>
      </c>
      <c r="E3" s="53" t="s">
        <v>326</v>
      </c>
      <c r="F3" s="53" t="s">
        <v>327</v>
      </c>
      <c r="G3" s="53" t="s">
        <v>328</v>
      </c>
      <c r="H3" s="53" t="s">
        <v>329</v>
      </c>
      <c r="I3" s="53" t="s">
        <v>330</v>
      </c>
      <c r="J3" s="53" t="s">
        <v>331</v>
      </c>
      <c r="K3" s="53" t="s">
        <v>332</v>
      </c>
      <c r="L3" s="53" t="s">
        <v>333</v>
      </c>
      <c r="M3" s="53" t="s">
        <v>334</v>
      </c>
      <c r="N3" s="53" t="s">
        <v>335</v>
      </c>
      <c r="O3" s="53" t="s">
        <v>336</v>
      </c>
      <c r="P3" s="53" t="s">
        <v>337</v>
      </c>
      <c r="Q3" s="53" t="s">
        <v>338</v>
      </c>
      <c r="R3" s="53" t="s">
        <v>339</v>
      </c>
      <c r="S3" s="53" t="s">
        <v>340</v>
      </c>
      <c r="T3" s="53" t="s">
        <v>341</v>
      </c>
      <c r="U3" s="53" t="s">
        <v>342</v>
      </c>
      <c r="V3" s="53" t="s">
        <v>343</v>
      </c>
      <c r="W3" s="53" t="s">
        <v>344</v>
      </c>
      <c r="X3" s="53" t="s">
        <v>345</v>
      </c>
      <c r="Y3" s="53" t="s">
        <v>346</v>
      </c>
      <c r="Z3" s="53" t="s">
        <v>347</v>
      </c>
      <c r="AA3" s="53" t="s">
        <v>348</v>
      </c>
      <c r="AB3" s="53" t="s">
        <v>349</v>
      </c>
      <c r="AC3" s="53" t="s">
        <v>350</v>
      </c>
      <c r="AD3" s="53" t="s">
        <v>351</v>
      </c>
      <c r="AE3" s="53" t="s">
        <v>352</v>
      </c>
      <c r="AF3" s="53" t="s">
        <v>353</v>
      </c>
      <c r="AG3" s="53" t="s">
        <v>354</v>
      </c>
      <c r="AH3" s="53" t="s">
        <v>355</v>
      </c>
    </row>
    <row r="4" spans="1:34" x14ac:dyDescent="0.3">
      <c r="A4" s="681">
        <f ca="1">DATE(LOOKUP(Comparison!$D$3,TimestepID,StartYear),1,1)</f>
        <v>46023</v>
      </c>
      <c r="B4" s="1">
        <v>507.99599999980671</v>
      </c>
      <c r="C4" s="1">
        <v>507.99599999980671</v>
      </c>
      <c r="D4" s="1">
        <v>507.99599999980671</v>
      </c>
      <c r="E4">
        <v>507.99599999980671</v>
      </c>
      <c r="F4">
        <v>507.99599999980671</v>
      </c>
      <c r="G4">
        <v>507.99599999980671</v>
      </c>
      <c r="H4">
        <v>507.99599999980671</v>
      </c>
      <c r="I4">
        <v>507.99599999980671</v>
      </c>
      <c r="J4">
        <v>507.99599999980671</v>
      </c>
      <c r="K4">
        <v>507.99599999980671</v>
      </c>
      <c r="L4">
        <v>507.99599999980671</v>
      </c>
      <c r="M4">
        <v>507.99599999980671</v>
      </c>
      <c r="N4">
        <v>507.99599999980671</v>
      </c>
      <c r="O4">
        <v>507.99599999980671</v>
      </c>
      <c r="P4">
        <v>507.99599999980671</v>
      </c>
      <c r="Q4">
        <v>507.99599999980671</v>
      </c>
      <c r="R4">
        <v>507.99599999980671</v>
      </c>
      <c r="S4">
        <v>507.99599999980671</v>
      </c>
      <c r="T4">
        <v>507.99599999980671</v>
      </c>
      <c r="U4">
        <v>507.99599999980671</v>
      </c>
      <c r="V4">
        <v>507.99599999980671</v>
      </c>
      <c r="W4">
        <v>507.99599999980671</v>
      </c>
      <c r="X4">
        <v>507.99599999980671</v>
      </c>
      <c r="Y4">
        <v>507.99599999980671</v>
      </c>
      <c r="Z4">
        <v>507.99599999980671</v>
      </c>
      <c r="AA4">
        <v>507.99599999980671</v>
      </c>
      <c r="AB4">
        <v>507.99599999980671</v>
      </c>
      <c r="AC4">
        <v>507.99599999980671</v>
      </c>
      <c r="AD4">
        <v>507.99599999980671</v>
      </c>
      <c r="AE4">
        <v>507.99599999980671</v>
      </c>
      <c r="AF4">
        <v>507.99599999980671</v>
      </c>
      <c r="AG4">
        <v>507.99599999980671</v>
      </c>
      <c r="AH4">
        <v>507.99599999980671</v>
      </c>
    </row>
    <row r="5" spans="1:34" x14ac:dyDescent="0.3">
      <c r="A5" s="681">
        <f ca="1">IF(EDATE($A$4,12)&lt;=EDATE(DATE(LOOKUP(Comparison!$D$3,TimestepID,StartYear),1,1),(LOOKUP(Comparison!$B$6,TimestepID,Duration)-1)),EDATE(A4,12),"")</f>
        <v>46388</v>
      </c>
      <c r="B5" s="1">
        <v>547.9489999996448</v>
      </c>
      <c r="C5" s="1">
        <v>547.9489999996448</v>
      </c>
      <c r="D5" s="1">
        <v>547.9489999996448</v>
      </c>
      <c r="E5">
        <v>547.9489999996448</v>
      </c>
      <c r="F5">
        <v>547.9489999996448</v>
      </c>
      <c r="G5">
        <v>547.9489999996448</v>
      </c>
      <c r="H5">
        <v>547.9489999996448</v>
      </c>
      <c r="I5">
        <v>547.9489999996448</v>
      </c>
      <c r="J5">
        <v>547.9489999996448</v>
      </c>
      <c r="K5">
        <v>547.9489999996448</v>
      </c>
      <c r="L5">
        <v>547.9489999996448</v>
      </c>
      <c r="M5">
        <v>547.9489999996448</v>
      </c>
      <c r="N5">
        <v>547.9489999996448</v>
      </c>
      <c r="O5">
        <v>547.9489999996448</v>
      </c>
      <c r="P5">
        <v>547.9489999996448</v>
      </c>
      <c r="Q5">
        <v>547.9489999996448</v>
      </c>
      <c r="R5">
        <v>547.9489999996448</v>
      </c>
      <c r="S5">
        <v>547.9489999996448</v>
      </c>
      <c r="T5">
        <v>547.9489999996448</v>
      </c>
      <c r="U5">
        <v>547.9489999996448</v>
      </c>
      <c r="V5">
        <v>547.9489999996448</v>
      </c>
      <c r="W5">
        <v>547.9489999996448</v>
      </c>
      <c r="X5">
        <v>547.9489999996448</v>
      </c>
      <c r="Y5">
        <v>547.9489999996448</v>
      </c>
      <c r="Z5">
        <v>547.9489999996448</v>
      </c>
      <c r="AA5">
        <v>547.9489999996448</v>
      </c>
      <c r="AB5">
        <v>547.9489999996448</v>
      </c>
      <c r="AC5">
        <v>547.9489999996448</v>
      </c>
      <c r="AD5">
        <v>547.9489999996448</v>
      </c>
      <c r="AE5">
        <v>547.9489999996448</v>
      </c>
      <c r="AF5">
        <v>547.9489999996448</v>
      </c>
      <c r="AG5">
        <v>547.9489999996448</v>
      </c>
      <c r="AH5">
        <v>547.9489999996448</v>
      </c>
    </row>
    <row r="6" spans="1:34" x14ac:dyDescent="0.3">
      <c r="A6" s="681">
        <f ca="1">IF(EDATE($A$4,24)&lt;=EDATE(DATE(LOOKUP(Comparison!$D$3,TimestepID,StartYear),12,31),(LOOKUP(Comparison!$B$6,TimestepID,Duration)-1)),EDATE(A5,12),"")</f>
        <v>46753</v>
      </c>
      <c r="B6" s="1">
        <v>587.20855555534968</v>
      </c>
      <c r="C6" s="1">
        <v>584.50855555530791</v>
      </c>
      <c r="D6" s="1">
        <v>587.20855555534968</v>
      </c>
      <c r="E6">
        <v>621.7489999994217</v>
      </c>
      <c r="F6">
        <v>538.73153882976874</v>
      </c>
      <c r="G6">
        <v>621.7489999994217</v>
      </c>
      <c r="H6">
        <v>538.73153882976669</v>
      </c>
      <c r="I6">
        <v>535.33153882976148</v>
      </c>
      <c r="J6">
        <v>538.73153882976669</v>
      </c>
      <c r="K6">
        <v>535.13153882975951</v>
      </c>
      <c r="L6">
        <v>535.13153882975951</v>
      </c>
      <c r="M6">
        <v>532.43153882971751</v>
      </c>
      <c r="N6">
        <v>571.98255555530784</v>
      </c>
      <c r="O6">
        <v>571.98255555530784</v>
      </c>
      <c r="P6">
        <v>532.43153882971751</v>
      </c>
      <c r="Q6">
        <v>532.43153882971751</v>
      </c>
      <c r="R6">
        <v>538.73153882976874</v>
      </c>
      <c r="S6">
        <v>532.43153882971751</v>
      </c>
      <c r="T6">
        <v>571.98255555530784</v>
      </c>
      <c r="U6">
        <v>624.44899999946358</v>
      </c>
      <c r="V6">
        <v>571.98255555530784</v>
      </c>
      <c r="W6">
        <v>532.43153882971751</v>
      </c>
      <c r="X6">
        <v>538.73153882976874</v>
      </c>
      <c r="Y6">
        <v>532.43153882971751</v>
      </c>
      <c r="Z6">
        <v>571.98255555530784</v>
      </c>
      <c r="AA6">
        <v>621.7489999994217</v>
      </c>
      <c r="AB6">
        <v>621.7489999994217</v>
      </c>
      <c r="AC6">
        <v>535.13153882975951</v>
      </c>
      <c r="AD6">
        <v>535.13153882976144</v>
      </c>
      <c r="AE6">
        <v>532.43153882971751</v>
      </c>
      <c r="AF6">
        <v>535.13153882975951</v>
      </c>
      <c r="AG6">
        <v>571.98255555530784</v>
      </c>
      <c r="AH6">
        <v>621.7489999994217</v>
      </c>
    </row>
    <row r="7" spans="1:34" x14ac:dyDescent="0.3">
      <c r="A7" s="681">
        <f ca="1">IF(EDATE($A$4,36)&lt;=EDATE(DATE(LOOKUP(Comparison!$D$3,TimestepID,StartYear),1,1),(LOOKUP(Comparison!$B$6,TimestepID,Duration)-1)),EDATE(A6,12),"")</f>
        <v>47119</v>
      </c>
      <c r="B7" s="1">
        <v>567.00563555532983</v>
      </c>
      <c r="C7" s="1">
        <v>521.99999999977683</v>
      </c>
      <c r="D7" s="1">
        <v>566.80563555532774</v>
      </c>
      <c r="E7">
        <v>528.29999999982601</v>
      </c>
      <c r="F7">
        <v>613.43153882958745</v>
      </c>
      <c r="G7">
        <v>524.69999999981871</v>
      </c>
      <c r="H7">
        <v>534.36108758865441</v>
      </c>
      <c r="I7">
        <v>546.86108758865475</v>
      </c>
      <c r="J7">
        <v>534.36108758865441</v>
      </c>
      <c r="K7">
        <v>546.86108758865441</v>
      </c>
      <c r="L7">
        <v>544.16108758861253</v>
      </c>
      <c r="M7">
        <v>521.99999999977683</v>
      </c>
      <c r="N7">
        <v>556.71799999977702</v>
      </c>
      <c r="O7">
        <v>521.99999999977683</v>
      </c>
      <c r="P7">
        <v>521.99999999977683</v>
      </c>
      <c r="Q7">
        <v>524.69999999981871</v>
      </c>
      <c r="R7">
        <v>534.36108758865441</v>
      </c>
      <c r="S7">
        <v>521.99999999977683</v>
      </c>
      <c r="T7">
        <v>559.4179999998189</v>
      </c>
      <c r="U7">
        <v>696.44899999924053</v>
      </c>
      <c r="V7">
        <v>524.69999999981871</v>
      </c>
      <c r="W7">
        <v>524.69999999981871</v>
      </c>
      <c r="X7">
        <v>534.36108758865441</v>
      </c>
      <c r="Y7">
        <v>521.99999999977683</v>
      </c>
      <c r="Z7">
        <v>556.71799999977702</v>
      </c>
      <c r="AA7">
        <v>641.03349999964121</v>
      </c>
      <c r="AB7">
        <v>521.99999999977683</v>
      </c>
      <c r="AC7">
        <v>546.86108758865464</v>
      </c>
      <c r="AD7">
        <v>546.86108758865441</v>
      </c>
      <c r="AE7">
        <v>521.99999999977683</v>
      </c>
      <c r="AF7">
        <v>558.00368758860157</v>
      </c>
      <c r="AG7">
        <v>556.71799999977702</v>
      </c>
      <c r="AH7">
        <v>606.71799999977702</v>
      </c>
    </row>
    <row r="8" spans="1:34" x14ac:dyDescent="0.3">
      <c r="A8" s="681">
        <f ca="1">IF(EDATE($A$4,48)&lt;=EDATE(DATE(LOOKUP(Comparison!$D$3,TimestepID,StartYear),1,1),(LOOKUP(Comparison!$B$6,TimestepID,Duration)-1)),EDATE(A7,12),"")</f>
        <v>47484</v>
      </c>
      <c r="B8" s="1">
        <v>639.00563555510678</v>
      </c>
      <c r="C8" s="1">
        <v>521.99999999977683</v>
      </c>
      <c r="D8" s="1">
        <v>641.50563555514657</v>
      </c>
      <c r="E8">
        <v>602.99999999964473</v>
      </c>
      <c r="F8">
        <v>619.36802179561971</v>
      </c>
      <c r="G8">
        <v>568.08092857123154</v>
      </c>
      <c r="H8">
        <v>591.88846219181096</v>
      </c>
      <c r="I8">
        <v>589.0884621918168</v>
      </c>
      <c r="J8">
        <v>580.18846219182399</v>
      </c>
      <c r="K8">
        <v>586.38846219177458</v>
      </c>
      <c r="L8">
        <v>544.16108758861242</v>
      </c>
      <c r="M8">
        <v>521.99999999977683</v>
      </c>
      <c r="N8">
        <v>521.99999999977683</v>
      </c>
      <c r="O8">
        <v>521.99999999977683</v>
      </c>
      <c r="P8">
        <v>524.69999999981871</v>
      </c>
      <c r="Q8">
        <v>568.08092857123154</v>
      </c>
      <c r="R8">
        <v>606.36108758843125</v>
      </c>
      <c r="S8">
        <v>524.69999999981871</v>
      </c>
      <c r="T8">
        <v>634.11799999963762</v>
      </c>
      <c r="U8">
        <v>563.14975555528576</v>
      </c>
      <c r="V8">
        <v>567.19999999981871</v>
      </c>
      <c r="W8">
        <v>568.08092857123154</v>
      </c>
      <c r="X8">
        <v>606.36108758843125</v>
      </c>
      <c r="Y8">
        <v>521.99999999977683</v>
      </c>
      <c r="Z8">
        <v>556.71799999977691</v>
      </c>
      <c r="AA8">
        <v>583.92471287575381</v>
      </c>
      <c r="AB8">
        <v>524.69999999981871</v>
      </c>
      <c r="AC8">
        <v>589.08846219181692</v>
      </c>
      <c r="AD8">
        <v>589.08846219181669</v>
      </c>
      <c r="AE8">
        <v>521.99999999977706</v>
      </c>
      <c r="AF8">
        <v>558.00368758860157</v>
      </c>
      <c r="AG8">
        <v>556.71799999977691</v>
      </c>
      <c r="AH8">
        <v>524.69999999981871</v>
      </c>
    </row>
    <row r="9" spans="1:34" x14ac:dyDescent="0.3">
      <c r="A9" s="681">
        <f ca="1">IF(EDATE($A$4,48)&lt;=EDATE(DATE(LOOKUP(Comparison!$D$3,TimestepID,StartYear),1,1),(LOOKUP(Comparison!$B$6,TimestepID,Duration)-1)),EDATE(A8,12),"")</f>
        <v>47849</v>
      </c>
      <c r="B9" s="1" t="s">
        <v>864</v>
      </c>
      <c r="C9" s="1" t="s">
        <v>864</v>
      </c>
      <c r="D9" s="1" t="s">
        <v>864</v>
      </c>
      <c r="E9" t="s">
        <v>864</v>
      </c>
      <c r="F9" t="s">
        <v>864</v>
      </c>
      <c r="G9" t="s">
        <v>864</v>
      </c>
      <c r="H9" t="s">
        <v>864</v>
      </c>
      <c r="I9" t="s">
        <v>864</v>
      </c>
      <c r="J9" t="s">
        <v>864</v>
      </c>
      <c r="K9" t="s">
        <v>864</v>
      </c>
      <c r="L9" t="s">
        <v>864</v>
      </c>
      <c r="M9" t="s">
        <v>864</v>
      </c>
      <c r="N9" t="s">
        <v>864</v>
      </c>
      <c r="O9" t="s">
        <v>864</v>
      </c>
      <c r="P9" t="s">
        <v>864</v>
      </c>
      <c r="Q9" t="s">
        <v>864</v>
      </c>
      <c r="R9" t="s">
        <v>864</v>
      </c>
      <c r="S9" t="s">
        <v>864</v>
      </c>
      <c r="T9" t="s">
        <v>864</v>
      </c>
      <c r="U9" t="s">
        <v>864</v>
      </c>
      <c r="V9" t="s">
        <v>864</v>
      </c>
      <c r="W9" t="s">
        <v>864</v>
      </c>
      <c r="X9" t="s">
        <v>864</v>
      </c>
      <c r="Y9" t="s">
        <v>864</v>
      </c>
      <c r="Z9" t="s">
        <v>864</v>
      </c>
      <c r="AA9" t="s">
        <v>864</v>
      </c>
      <c r="AB9" t="s">
        <v>864</v>
      </c>
      <c r="AC9" t="s">
        <v>864</v>
      </c>
      <c r="AD9" t="s">
        <v>864</v>
      </c>
      <c r="AE9" t="s">
        <v>864</v>
      </c>
      <c r="AF9" t="s">
        <v>864</v>
      </c>
      <c r="AG9" t="s">
        <v>864</v>
      </c>
      <c r="AH9" t="s">
        <v>864</v>
      </c>
    </row>
    <row r="10" spans="1:34" x14ac:dyDescent="0.3">
      <c r="A10" s="681">
        <f ca="1">IF(EDATE($A$4,48)&lt;=EDATE(DATE(LOOKUP(Comparison!$D$3,TimestepID,StartYear),1,1),(LOOKUP(Comparison!$B$6,TimestepID,Duration)-1)),EDATE(A9,12),"")</f>
        <v>48214</v>
      </c>
      <c r="B10" s="1"/>
      <c r="C10" s="1"/>
      <c r="D10" s="1"/>
    </row>
    <row r="11" spans="1:34" x14ac:dyDescent="0.3">
      <c r="A11" s="681">
        <f ca="1">IF(EDATE($A$4,48)&lt;=EDATE(DATE(LOOKUP(Comparison!$D$3,TimestepID,StartYear),1,1),(LOOKUP(Comparison!$B$6,TimestepID,Duration)-1)),EDATE(A10,12),"")</f>
        <v>48580</v>
      </c>
      <c r="B11" s="1"/>
      <c r="C11" s="1"/>
      <c r="D11" s="1"/>
    </row>
    <row r="12" spans="1:34" x14ac:dyDescent="0.3">
      <c r="A12" s="681">
        <f ca="1">IF(EDATE($A$4,48)&lt;=EDATE(DATE(LOOKUP(Comparison!$D$3,TimestepID,StartYear),1,1),(LOOKUP(Comparison!$B$6,TimestepID,Duration)-1)),EDATE(A11,12),"")</f>
        <v>48945</v>
      </c>
      <c r="B12" s="1"/>
      <c r="C12" s="1"/>
      <c r="D12" s="1"/>
    </row>
    <row r="13" spans="1:34" x14ac:dyDescent="0.3">
      <c r="A13" s="52"/>
      <c r="B13" s="1"/>
      <c r="C13" s="1"/>
      <c r="D13" s="1"/>
    </row>
    <row r="14" spans="1:34" x14ac:dyDescent="0.3">
      <c r="A14" s="52"/>
      <c r="B14" s="1"/>
      <c r="C14" s="1"/>
      <c r="D14" s="1"/>
    </row>
    <row r="15" spans="1:34" x14ac:dyDescent="0.3">
      <c r="A15" s="52"/>
      <c r="B15" s="1"/>
      <c r="C15" s="1"/>
      <c r="D15" s="1"/>
    </row>
    <row r="16" spans="1:34" x14ac:dyDescent="0.3">
      <c r="A16" s="52"/>
      <c r="B16" s="1"/>
      <c r="C16" s="1"/>
      <c r="D16" s="1"/>
    </row>
    <row r="17" spans="1:4" x14ac:dyDescent="0.3">
      <c r="A17" s="52"/>
      <c r="B17" s="1"/>
      <c r="C17" s="1"/>
      <c r="D17" s="1"/>
    </row>
    <row r="18" spans="1:4" x14ac:dyDescent="0.3">
      <c r="A18" s="52"/>
      <c r="B18" s="1"/>
      <c r="C18" s="1"/>
      <c r="D18" s="1"/>
    </row>
    <row r="19" spans="1:4" x14ac:dyDescent="0.3">
      <c r="A19" s="52"/>
      <c r="B19" s="1"/>
      <c r="C19" s="1"/>
      <c r="D19" s="1"/>
    </row>
    <row r="20" spans="1:4" x14ac:dyDescent="0.3">
      <c r="A20" s="52"/>
      <c r="B20" s="1"/>
      <c r="C20" s="1"/>
      <c r="D20" s="1"/>
    </row>
    <row r="21" spans="1:4" x14ac:dyDescent="0.3">
      <c r="A21" s="52"/>
      <c r="B21" s="1"/>
      <c r="C21" s="1"/>
      <c r="D21" s="1"/>
    </row>
    <row r="22" spans="1:4" x14ac:dyDescent="0.3">
      <c r="A22" s="52"/>
      <c r="B22" s="1"/>
      <c r="C22" s="1"/>
      <c r="D22" s="1"/>
    </row>
    <row r="23" spans="1:4" x14ac:dyDescent="0.3">
      <c r="A23" s="52"/>
      <c r="B23" s="1"/>
      <c r="C23" s="1"/>
      <c r="D23" s="1"/>
    </row>
    <row r="24" spans="1:4" x14ac:dyDescent="0.3">
      <c r="A24" s="52"/>
      <c r="B24" s="1"/>
      <c r="C24" s="1"/>
      <c r="D24" s="1"/>
    </row>
    <row r="25" spans="1:4" x14ac:dyDescent="0.3">
      <c r="A25" s="52"/>
      <c r="B25" s="1"/>
      <c r="C25" s="1"/>
      <c r="D25" s="1"/>
    </row>
    <row r="26" spans="1:4" x14ac:dyDescent="0.3">
      <c r="A26" s="52"/>
      <c r="B26" s="1"/>
      <c r="C26" s="1"/>
      <c r="D26" s="1"/>
    </row>
    <row r="27" spans="1:4" x14ac:dyDescent="0.3">
      <c r="A27" s="52"/>
      <c r="B27" s="1"/>
      <c r="C27" s="1"/>
      <c r="D27" s="1"/>
    </row>
    <row r="28" spans="1:4" x14ac:dyDescent="0.3">
      <c r="A28" s="52"/>
      <c r="B28" s="1"/>
      <c r="C28" s="1"/>
      <c r="D28" s="1"/>
    </row>
    <row r="29" spans="1:4" x14ac:dyDescent="0.3">
      <c r="A29" s="52"/>
      <c r="B29" s="1"/>
      <c r="C29" s="1"/>
      <c r="D29" s="1"/>
    </row>
    <row r="30" spans="1:4" x14ac:dyDescent="0.3">
      <c r="A30" s="52"/>
      <c r="B30" s="1"/>
      <c r="C30" s="1"/>
      <c r="D30" s="1"/>
    </row>
    <row r="31" spans="1:4" x14ac:dyDescent="0.3">
      <c r="A31" s="52"/>
      <c r="B31" s="1"/>
      <c r="C31" s="1"/>
      <c r="D31" s="1"/>
    </row>
    <row r="32" spans="1:4" x14ac:dyDescent="0.3">
      <c r="A32" s="52"/>
      <c r="B32" s="1"/>
      <c r="C32" s="1"/>
      <c r="D32" s="1"/>
    </row>
    <row r="33" spans="1:4" x14ac:dyDescent="0.3">
      <c r="A33" s="52"/>
      <c r="B33" s="1"/>
      <c r="C33" s="1"/>
      <c r="D33" s="1"/>
    </row>
    <row r="34" spans="1:4" x14ac:dyDescent="0.3">
      <c r="A34" s="52"/>
      <c r="B34" s="1"/>
      <c r="C34" s="1"/>
      <c r="D34" s="1"/>
    </row>
    <row r="35" spans="1:4" x14ac:dyDescent="0.3">
      <c r="A35" s="52"/>
      <c r="B35" s="1"/>
      <c r="C35" s="1"/>
      <c r="D35" s="1"/>
    </row>
    <row r="36" spans="1:4" x14ac:dyDescent="0.3">
      <c r="A36" s="52"/>
      <c r="B36" s="1"/>
      <c r="C36" s="1"/>
      <c r="D36" s="1"/>
    </row>
    <row r="37" spans="1:4" x14ac:dyDescent="0.3">
      <c r="A37" s="52"/>
      <c r="B37" s="1"/>
      <c r="C37" s="1"/>
      <c r="D37" s="1"/>
    </row>
    <row r="38" spans="1:4" x14ac:dyDescent="0.3">
      <c r="A38" s="52"/>
      <c r="B38" s="1"/>
      <c r="C38" s="1"/>
      <c r="D38" s="1"/>
    </row>
    <row r="39" spans="1:4" x14ac:dyDescent="0.3">
      <c r="A39" s="52"/>
      <c r="B39" s="1"/>
      <c r="C39" s="1"/>
      <c r="D39" s="1"/>
    </row>
    <row r="40" spans="1:4" x14ac:dyDescent="0.3">
      <c r="A40" s="52"/>
      <c r="B40" s="1"/>
      <c r="C40" s="1"/>
      <c r="D40" s="1"/>
    </row>
    <row r="41" spans="1:4" x14ac:dyDescent="0.3">
      <c r="A41" s="52"/>
      <c r="B41" s="1"/>
      <c r="C41" s="1"/>
      <c r="D41" s="1"/>
    </row>
    <row r="42" spans="1:4" x14ac:dyDescent="0.3">
      <c r="A42" s="52"/>
      <c r="B42" s="1"/>
      <c r="C42" s="1"/>
      <c r="D42" s="1"/>
    </row>
    <row r="43" spans="1:4" x14ac:dyDescent="0.3">
      <c r="A43" s="52"/>
      <c r="B43" s="1"/>
      <c r="C43" s="1"/>
      <c r="D43" s="1"/>
    </row>
    <row r="44" spans="1:4" x14ac:dyDescent="0.3">
      <c r="A44" s="52"/>
      <c r="B44" s="1"/>
      <c r="C44" s="1"/>
      <c r="D44" s="1"/>
    </row>
    <row r="45" spans="1:4" x14ac:dyDescent="0.3">
      <c r="A45" s="52"/>
      <c r="B45" s="1"/>
      <c r="C45" s="1"/>
      <c r="D45" s="1"/>
    </row>
    <row r="46" spans="1:4" x14ac:dyDescent="0.3">
      <c r="A46" s="52"/>
      <c r="B46" s="1"/>
      <c r="C46" s="1"/>
      <c r="D46" s="1"/>
    </row>
    <row r="47" spans="1:4" x14ac:dyDescent="0.3">
      <c r="A47" s="52"/>
      <c r="B47" s="1"/>
      <c r="C47" s="1"/>
      <c r="D47" s="1"/>
    </row>
    <row r="48" spans="1:4" x14ac:dyDescent="0.3">
      <c r="A48" s="52"/>
      <c r="B48" s="1"/>
      <c r="C48" s="1"/>
      <c r="D48" s="1"/>
    </row>
    <row r="49" spans="1:4" x14ac:dyDescent="0.3">
      <c r="A49" s="52"/>
      <c r="B49" s="1"/>
      <c r="C49" s="1"/>
      <c r="D49" s="1"/>
    </row>
    <row r="50" spans="1:4" x14ac:dyDescent="0.3">
      <c r="A50" s="52"/>
      <c r="B50" s="1"/>
      <c r="C50" s="1"/>
      <c r="D50" s="1"/>
    </row>
    <row r="51" spans="1:4" x14ac:dyDescent="0.3">
      <c r="A51" s="52"/>
      <c r="B51" s="1"/>
      <c r="C51" s="1"/>
      <c r="D51" s="1"/>
    </row>
    <row r="52" spans="1:4" x14ac:dyDescent="0.3">
      <c r="A52" s="52"/>
      <c r="B52" s="1"/>
      <c r="C52" s="1"/>
      <c r="D52" s="1"/>
    </row>
    <row r="53" spans="1:4" x14ac:dyDescent="0.3">
      <c r="A53" s="52"/>
      <c r="B53" s="1"/>
      <c r="C53" s="1"/>
      <c r="D53" s="1"/>
    </row>
    <row r="54" spans="1:4" x14ac:dyDescent="0.3">
      <c r="A54" s="52"/>
      <c r="B54" s="1"/>
      <c r="C54" s="1"/>
      <c r="D54" s="1"/>
    </row>
    <row r="55" spans="1:4" x14ac:dyDescent="0.3">
      <c r="A55" s="52"/>
      <c r="B55" s="1"/>
      <c r="C55" s="1"/>
      <c r="D55" s="1"/>
    </row>
    <row r="56" spans="1:4" x14ac:dyDescent="0.3">
      <c r="A56" s="52"/>
      <c r="B56" s="1"/>
      <c r="C56" s="1"/>
      <c r="D56" s="1"/>
    </row>
    <row r="57" spans="1:4" x14ac:dyDescent="0.3">
      <c r="A57" s="52"/>
      <c r="B57" s="1"/>
      <c r="C57" s="1"/>
      <c r="D57" s="1"/>
    </row>
    <row r="58" spans="1:4" x14ac:dyDescent="0.3">
      <c r="A58" s="52"/>
      <c r="B58" s="1"/>
      <c r="C58" s="1"/>
      <c r="D58" s="1"/>
    </row>
    <row r="59" spans="1:4" x14ac:dyDescent="0.3">
      <c r="A59" s="52"/>
      <c r="B59" s="1"/>
      <c r="C59" s="1"/>
      <c r="D59" s="1"/>
    </row>
    <row r="60" spans="1:4" x14ac:dyDescent="0.3">
      <c r="A60" s="52"/>
      <c r="B60" s="1"/>
      <c r="C60" s="1"/>
      <c r="D60" s="1"/>
    </row>
    <row r="61" spans="1:4" x14ac:dyDescent="0.3">
      <c r="A61" s="52"/>
      <c r="B61" s="1"/>
      <c r="C61" s="1"/>
      <c r="D61" s="1"/>
    </row>
    <row r="62" spans="1:4" x14ac:dyDescent="0.3">
      <c r="A62" s="52"/>
      <c r="B62" s="1"/>
      <c r="C62" s="1"/>
      <c r="D62" s="1"/>
    </row>
    <row r="63" spans="1:4" x14ac:dyDescent="0.3">
      <c r="A63" s="52"/>
      <c r="B63" s="1"/>
      <c r="C63" s="1"/>
      <c r="D63" s="1"/>
    </row>
    <row r="64" spans="1:4" x14ac:dyDescent="0.3">
      <c r="A64" s="52"/>
      <c r="B64" s="1"/>
      <c r="C64" s="1"/>
      <c r="D64" s="1"/>
    </row>
    <row r="65" spans="1:4" x14ac:dyDescent="0.3">
      <c r="A65" s="52"/>
      <c r="B65" s="1"/>
      <c r="C65" s="1"/>
      <c r="D65" s="1"/>
    </row>
    <row r="66" spans="1:4" x14ac:dyDescent="0.3">
      <c r="A66" s="52"/>
      <c r="B66" s="1"/>
      <c r="C66" s="1"/>
      <c r="D66" s="1"/>
    </row>
    <row r="67" spans="1:4" x14ac:dyDescent="0.3">
      <c r="A67" s="52"/>
      <c r="B67" s="1"/>
      <c r="C67" s="1"/>
      <c r="D67" s="1"/>
    </row>
    <row r="68" spans="1:4" x14ac:dyDescent="0.3">
      <c r="A68" s="52">
        <f ca="1">Exceedance!U68</f>
        <v>48092</v>
      </c>
      <c r="B68" s="1"/>
      <c r="C68" s="1"/>
      <c r="D68" s="1"/>
    </row>
    <row r="69" spans="1:4" x14ac:dyDescent="0.3">
      <c r="A69" s="52" t="str">
        <f ca="1">Exceedance!U69</f>
        <v/>
      </c>
      <c r="B69" s="1"/>
      <c r="C69" s="1"/>
      <c r="D69" s="1"/>
    </row>
    <row r="70" spans="1:4" x14ac:dyDescent="0.3">
      <c r="A70" s="52" t="str">
        <f ca="1">Exceedance!U70</f>
        <v/>
      </c>
      <c r="B70" s="1"/>
      <c r="C70" s="1"/>
      <c r="D70" s="1"/>
    </row>
    <row r="71" spans="1:4" x14ac:dyDescent="0.3">
      <c r="A71" s="52" t="str">
        <f ca="1">Exceedance!U71</f>
        <v/>
      </c>
      <c r="B71" s="1"/>
      <c r="C71" s="1"/>
      <c r="D71" s="1"/>
    </row>
    <row r="72" spans="1:4" x14ac:dyDescent="0.3">
      <c r="A72" s="52" t="str">
        <f ca="1">Exceedance!U72</f>
        <v/>
      </c>
      <c r="B72" s="1"/>
      <c r="C72" s="1"/>
      <c r="D72" s="1"/>
    </row>
    <row r="73" spans="1:4" x14ac:dyDescent="0.3">
      <c r="A73" s="52" t="str">
        <f ca="1">Exceedance!U73</f>
        <v/>
      </c>
      <c r="B73" s="1"/>
      <c r="C73" s="1"/>
      <c r="D73" s="1"/>
    </row>
    <row r="74" spans="1:4" x14ac:dyDescent="0.3">
      <c r="A74" s="52" t="str">
        <f ca="1">Exceedance!U74</f>
        <v/>
      </c>
      <c r="B74" s="1"/>
      <c r="C74" s="1"/>
      <c r="D74" s="1"/>
    </row>
    <row r="75" spans="1:4" x14ac:dyDescent="0.3">
      <c r="A75" s="52" t="str">
        <f ca="1">Exceedance!U75</f>
        <v/>
      </c>
      <c r="B75" s="1"/>
      <c r="C75" s="1"/>
      <c r="D75" s="1"/>
    </row>
    <row r="76" spans="1:4" x14ac:dyDescent="0.3">
      <c r="A76" s="52" t="str">
        <f ca="1">Exceedance!U76</f>
        <v/>
      </c>
      <c r="B76" s="1"/>
      <c r="C76" s="1"/>
      <c r="D76" s="1"/>
    </row>
    <row r="77" spans="1:4" x14ac:dyDescent="0.3">
      <c r="A77" s="52" t="str">
        <f ca="1">Exceedance!U77</f>
        <v/>
      </c>
      <c r="B77" s="1"/>
      <c r="C77" s="1"/>
      <c r="D77" s="1"/>
    </row>
    <row r="78" spans="1:4" x14ac:dyDescent="0.3">
      <c r="A78" s="52" t="str">
        <f ca="1">Exceedance!U78</f>
        <v/>
      </c>
      <c r="B78" s="1"/>
      <c r="C78" s="1"/>
      <c r="D78" s="1"/>
    </row>
    <row r="79" spans="1:4" x14ac:dyDescent="0.3">
      <c r="A79" s="52" t="str">
        <f ca="1">Exceedance!U79</f>
        <v/>
      </c>
      <c r="B79" s="1"/>
      <c r="C79" s="1"/>
      <c r="D79" s="1"/>
    </row>
    <row r="80" spans="1:4" x14ac:dyDescent="0.3">
      <c r="A80" s="52" t="str">
        <f ca="1">Exceedance!U80</f>
        <v/>
      </c>
      <c r="B80" s="1"/>
      <c r="C80" s="1"/>
      <c r="D80" s="1"/>
    </row>
    <row r="81" spans="1:4" x14ac:dyDescent="0.3">
      <c r="A81" s="52" t="str">
        <f ca="1">Exceedance!U81</f>
        <v/>
      </c>
      <c r="B81" s="1"/>
      <c r="C81" s="1"/>
      <c r="D81" s="1"/>
    </row>
    <row r="82" spans="1:4" x14ac:dyDescent="0.3">
      <c r="A82" s="52" t="str">
        <f ca="1">Exceedance!U82</f>
        <v/>
      </c>
      <c r="B82" s="1"/>
      <c r="C82" s="1"/>
      <c r="D82" s="1"/>
    </row>
    <row r="83" spans="1:4" x14ac:dyDescent="0.3">
      <c r="A83" s="52" t="str">
        <f ca="1">Exceedance!U83</f>
        <v/>
      </c>
      <c r="B83" s="1"/>
      <c r="C83" s="1"/>
      <c r="D83" s="1"/>
    </row>
    <row r="84" spans="1:4" x14ac:dyDescent="0.3">
      <c r="A84" s="52" t="str">
        <f ca="1">Exceedance!U84</f>
        <v/>
      </c>
      <c r="B84" s="1"/>
      <c r="C84" s="1"/>
      <c r="D84" s="1"/>
    </row>
    <row r="85" spans="1:4" x14ac:dyDescent="0.3">
      <c r="A85" s="52" t="str">
        <f ca="1">Exceedance!U85</f>
        <v/>
      </c>
      <c r="B85" s="1"/>
      <c r="C85" s="1"/>
      <c r="D85" s="1"/>
    </row>
    <row r="86" spans="1:4" x14ac:dyDescent="0.3">
      <c r="A86" s="52" t="str">
        <f ca="1">Exceedance!U86</f>
        <v/>
      </c>
      <c r="B86" s="1"/>
      <c r="C86" s="1"/>
      <c r="D86" s="1"/>
    </row>
    <row r="87" spans="1:4" x14ac:dyDescent="0.3">
      <c r="A87" s="52" t="str">
        <f ca="1">Exceedance!U87</f>
        <v/>
      </c>
      <c r="B87" s="1"/>
      <c r="C87" s="1"/>
      <c r="D87" s="1"/>
    </row>
    <row r="88" spans="1:4" x14ac:dyDescent="0.3">
      <c r="A88" s="52" t="str">
        <f ca="1">Exceedance!U88</f>
        <v/>
      </c>
      <c r="B88" s="1"/>
      <c r="C88" s="1"/>
      <c r="D88" s="1"/>
    </row>
    <row r="89" spans="1:4" x14ac:dyDescent="0.3">
      <c r="A89" s="52" t="str">
        <f ca="1">Exceedance!U89</f>
        <v/>
      </c>
      <c r="B89" s="1"/>
      <c r="C89" s="1"/>
      <c r="D89" s="1"/>
    </row>
    <row r="90" spans="1:4" x14ac:dyDescent="0.3">
      <c r="A90" s="52" t="str">
        <f ca="1">Exceedance!U90</f>
        <v/>
      </c>
      <c r="B90" s="1"/>
      <c r="C90" s="1"/>
      <c r="D90" s="1"/>
    </row>
    <row r="91" spans="1:4" x14ac:dyDescent="0.3">
      <c r="A91" s="52" t="str">
        <f ca="1">Exceedance!U91</f>
        <v/>
      </c>
      <c r="B91" s="1"/>
      <c r="C91" s="1"/>
      <c r="D91" s="1"/>
    </row>
    <row r="92" spans="1:4" x14ac:dyDescent="0.3">
      <c r="A92" s="52" t="str">
        <f ca="1">Exceedance!U92</f>
        <v/>
      </c>
      <c r="B92" s="1"/>
      <c r="C92" s="1"/>
      <c r="D92" s="1"/>
    </row>
    <row r="93" spans="1:4" x14ac:dyDescent="0.3">
      <c r="A93" s="52" t="str">
        <f ca="1">Exceedance!U93</f>
        <v/>
      </c>
      <c r="B93" s="1"/>
      <c r="C93" s="1"/>
      <c r="D93" s="1"/>
    </row>
    <row r="94" spans="1:4" x14ac:dyDescent="0.3">
      <c r="A94" s="52" t="str">
        <f ca="1">Exceedance!U94</f>
        <v/>
      </c>
      <c r="B94" s="1"/>
      <c r="C94" s="1"/>
      <c r="D94" s="1"/>
    </row>
    <row r="95" spans="1:4" x14ac:dyDescent="0.3">
      <c r="A95" s="52" t="str">
        <f ca="1">Exceedance!U95</f>
        <v/>
      </c>
      <c r="B95" s="1"/>
      <c r="C95" s="1"/>
      <c r="D95" s="1"/>
    </row>
    <row r="96" spans="1:4" x14ac:dyDescent="0.3">
      <c r="A96" s="52" t="str">
        <f ca="1">Exceedance!U96</f>
        <v/>
      </c>
      <c r="B96" s="1"/>
      <c r="C96" s="1"/>
      <c r="D96" s="1"/>
    </row>
    <row r="97" spans="1:4" x14ac:dyDescent="0.3">
      <c r="A97" s="52" t="str">
        <f ca="1">Exceedance!U97</f>
        <v/>
      </c>
      <c r="B97" s="1"/>
      <c r="C97" s="1"/>
      <c r="D97" s="1"/>
    </row>
    <row r="98" spans="1:4" x14ac:dyDescent="0.3">
      <c r="A98" s="52" t="str">
        <f ca="1">Exceedance!U98</f>
        <v/>
      </c>
      <c r="B98" s="1"/>
      <c r="C98" s="1"/>
      <c r="D98" s="1"/>
    </row>
    <row r="99" spans="1:4" x14ac:dyDescent="0.3">
      <c r="A99" s="52" t="str">
        <f ca="1">Exceedance!U99</f>
        <v/>
      </c>
      <c r="B99" s="1"/>
      <c r="C99" s="1"/>
      <c r="D99" s="1"/>
    </row>
    <row r="100" spans="1:4" x14ac:dyDescent="0.3">
      <c r="A100" s="52"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E1:AE1"/>
  </mergeCells>
  <pageMargins left="0.7" right="0.7" top="0.75" bottom="0.75" header="0.3" footer="0.3"/>
  <pageSetup orientation="portrait" horizontalDpi="4294967295" verticalDpi="4294967295" r:id="rId1"/>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22B54-1810-4A3B-93D0-FFD0CFEB51A7}">
  <sheetPr codeName="Sheet155">
    <tabColor theme="4" tint="0.79998168889431442"/>
  </sheetPr>
  <dimension ref="A1:AH175"/>
  <sheetViews>
    <sheetView workbookViewId="0">
      <selection activeCell="B4" sqref="B4:AQ175"/>
    </sheetView>
  </sheetViews>
  <sheetFormatPr defaultColWidth="9.33203125" defaultRowHeight="14.4" x14ac:dyDescent="0.3"/>
  <cols>
    <col min="1" max="1" width="17.5546875" style="185" customWidth="1"/>
    <col min="2" max="4" width="9.33203125" style="185"/>
  </cols>
  <sheetData>
    <row r="1" spans="1:34" s="78" customFormat="1" x14ac:dyDescent="0.3">
      <c r="A1" s="50"/>
      <c r="E1" s="854" t="s">
        <v>866</v>
      </c>
      <c r="F1" s="854"/>
      <c r="G1" s="854"/>
      <c r="H1" s="854"/>
      <c r="I1" s="854"/>
      <c r="J1" s="854"/>
      <c r="K1" s="854"/>
      <c r="L1" s="854"/>
      <c r="M1" s="854"/>
      <c r="N1" s="854"/>
      <c r="O1" s="854"/>
      <c r="P1" s="854"/>
      <c r="Q1" s="854"/>
      <c r="R1" s="854"/>
      <c r="S1" s="854"/>
      <c r="T1" s="854"/>
      <c r="U1" s="854"/>
      <c r="V1" s="854"/>
      <c r="W1" s="854"/>
      <c r="X1" s="854"/>
      <c r="Y1" s="854"/>
      <c r="Z1" s="854"/>
      <c r="AA1" s="854"/>
      <c r="AB1" s="854"/>
      <c r="AC1" s="854"/>
      <c r="AD1" s="854"/>
      <c r="AE1" s="854"/>
    </row>
    <row r="2" spans="1:34" s="78" customFormat="1" x14ac:dyDescent="0.3">
      <c r="A2" s="50"/>
      <c r="B2" s="78" t="s">
        <v>288</v>
      </c>
      <c r="C2" s="78" t="s">
        <v>287</v>
      </c>
      <c r="D2" s="78" t="s">
        <v>289</v>
      </c>
      <c r="E2" s="78">
        <v>1991</v>
      </c>
      <c r="F2" s="78">
        <v>1992</v>
      </c>
      <c r="G2" s="78">
        <v>1993</v>
      </c>
      <c r="H2" s="78">
        <v>1994</v>
      </c>
      <c r="I2" s="78">
        <v>1995</v>
      </c>
      <c r="J2" s="78">
        <v>1996</v>
      </c>
      <c r="K2" s="78">
        <v>1997</v>
      </c>
      <c r="L2" s="78">
        <v>1998</v>
      </c>
      <c r="M2" s="78">
        <v>1999</v>
      </c>
      <c r="N2" s="78">
        <v>2000</v>
      </c>
      <c r="O2" s="78">
        <v>2001</v>
      </c>
      <c r="P2" s="78">
        <v>2002</v>
      </c>
      <c r="Q2" s="78">
        <v>2003</v>
      </c>
      <c r="R2" s="78">
        <v>2004</v>
      </c>
      <c r="S2" s="78">
        <v>2005</v>
      </c>
      <c r="T2" s="78">
        <v>2006</v>
      </c>
      <c r="U2" s="78">
        <v>2007</v>
      </c>
      <c r="V2" s="78">
        <v>2008</v>
      </c>
      <c r="W2" s="78">
        <v>2009</v>
      </c>
      <c r="X2" s="78">
        <v>2010</v>
      </c>
      <c r="Y2" s="78">
        <v>2011</v>
      </c>
      <c r="Z2" s="78">
        <v>2012</v>
      </c>
      <c r="AA2" s="78">
        <v>2013</v>
      </c>
      <c r="AB2" s="78">
        <v>2014</v>
      </c>
      <c r="AC2" s="78">
        <v>2015</v>
      </c>
      <c r="AD2" s="78">
        <v>2016</v>
      </c>
      <c r="AE2" s="78">
        <v>2017</v>
      </c>
      <c r="AF2" s="78">
        <v>2018</v>
      </c>
      <c r="AG2" s="78">
        <v>2019</v>
      </c>
      <c r="AH2" s="78">
        <v>2020</v>
      </c>
    </row>
    <row r="3" spans="1:34" s="53" customFormat="1" x14ac:dyDescent="0.3">
      <c r="A3" s="51"/>
      <c r="B3" s="53" t="s">
        <v>323</v>
      </c>
      <c r="C3" s="53" t="s">
        <v>324</v>
      </c>
      <c r="D3" s="53" t="s">
        <v>325</v>
      </c>
      <c r="E3" s="53" t="s">
        <v>326</v>
      </c>
      <c r="F3" s="53" t="s">
        <v>327</v>
      </c>
      <c r="G3" s="53" t="s">
        <v>328</v>
      </c>
      <c r="H3" s="53" t="s">
        <v>329</v>
      </c>
      <c r="I3" s="53" t="s">
        <v>330</v>
      </c>
      <c r="J3" s="53" t="s">
        <v>331</v>
      </c>
      <c r="K3" s="53" t="s">
        <v>332</v>
      </c>
      <c r="L3" s="53" t="s">
        <v>333</v>
      </c>
      <c r="M3" s="53" t="s">
        <v>334</v>
      </c>
      <c r="N3" s="53" t="s">
        <v>335</v>
      </c>
      <c r="O3" s="53" t="s">
        <v>336</v>
      </c>
      <c r="P3" s="53" t="s">
        <v>337</v>
      </c>
      <c r="Q3" s="53" t="s">
        <v>338</v>
      </c>
      <c r="R3" s="53" t="s">
        <v>339</v>
      </c>
      <c r="S3" s="53" t="s">
        <v>340</v>
      </c>
      <c r="T3" s="53" t="s">
        <v>341</v>
      </c>
      <c r="U3" s="53" t="s">
        <v>342</v>
      </c>
      <c r="V3" s="53" t="s">
        <v>343</v>
      </c>
      <c r="W3" s="53" t="s">
        <v>344</v>
      </c>
      <c r="X3" s="53" t="s">
        <v>345</v>
      </c>
      <c r="Y3" s="53" t="s">
        <v>346</v>
      </c>
      <c r="Z3" s="53" t="s">
        <v>347</v>
      </c>
      <c r="AA3" s="53" t="s">
        <v>348</v>
      </c>
      <c r="AB3" s="53" t="s">
        <v>349</v>
      </c>
      <c r="AC3" s="53" t="s">
        <v>350</v>
      </c>
      <c r="AD3" s="53" t="s">
        <v>351</v>
      </c>
      <c r="AE3" s="53" t="s">
        <v>352</v>
      </c>
      <c r="AF3" s="53" t="s">
        <v>353</v>
      </c>
      <c r="AG3" s="53" t="s">
        <v>354</v>
      </c>
      <c r="AH3" s="53" t="s">
        <v>355</v>
      </c>
    </row>
    <row r="4" spans="1:34" x14ac:dyDescent="0.3">
      <c r="A4" s="681">
        <f ca="1">DATE(LOOKUP(Comparison!$D$3,TimestepID,StartYear),1,1)</f>
        <v>46023</v>
      </c>
      <c r="B4" s="1">
        <v>1</v>
      </c>
      <c r="C4" s="1">
        <v>1</v>
      </c>
      <c r="D4" s="1">
        <v>1</v>
      </c>
      <c r="E4">
        <v>1</v>
      </c>
      <c r="F4">
        <v>1</v>
      </c>
      <c r="G4">
        <v>1</v>
      </c>
      <c r="H4">
        <v>1</v>
      </c>
      <c r="I4">
        <v>1</v>
      </c>
      <c r="J4">
        <v>1</v>
      </c>
      <c r="K4">
        <v>1</v>
      </c>
      <c r="L4">
        <v>1</v>
      </c>
      <c r="M4">
        <v>1</v>
      </c>
      <c r="N4">
        <v>1</v>
      </c>
      <c r="O4">
        <v>1</v>
      </c>
      <c r="P4">
        <v>1</v>
      </c>
      <c r="Q4">
        <v>1</v>
      </c>
      <c r="R4">
        <v>1</v>
      </c>
      <c r="S4">
        <v>1</v>
      </c>
      <c r="T4">
        <v>1</v>
      </c>
      <c r="U4">
        <v>1</v>
      </c>
      <c r="V4">
        <v>1</v>
      </c>
      <c r="W4">
        <v>1</v>
      </c>
      <c r="X4">
        <v>1</v>
      </c>
      <c r="Y4">
        <v>1</v>
      </c>
      <c r="Z4">
        <v>1</v>
      </c>
      <c r="AA4">
        <v>1</v>
      </c>
      <c r="AB4">
        <v>1</v>
      </c>
      <c r="AC4">
        <v>1</v>
      </c>
      <c r="AD4">
        <v>1</v>
      </c>
      <c r="AE4">
        <v>1</v>
      </c>
      <c r="AF4">
        <v>1</v>
      </c>
      <c r="AG4">
        <v>1</v>
      </c>
      <c r="AH4">
        <v>1</v>
      </c>
    </row>
    <row r="5" spans="1:34" x14ac:dyDescent="0.3">
      <c r="A5" s="681">
        <f ca="1">IF(EDATE($A$4,12)&lt;=EDATE(DATE(LOOKUP(Comparison!$D$3,TimestepID,StartYear),1,1),(LOOKUP(Comparison!$B$6,TimestepID,Duration)-1)),EDATE(A4,12),"")</f>
        <v>46388</v>
      </c>
      <c r="B5" s="1">
        <v>1</v>
      </c>
      <c r="C5" s="1">
        <v>1</v>
      </c>
      <c r="D5" s="1">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row>
    <row r="6" spans="1:34" x14ac:dyDescent="0.3">
      <c r="A6" s="681">
        <f ca="1">IF(EDATE($A$4,24)&lt;=EDATE(DATE(LOOKUP(Comparison!$D$3,TimestepID,StartYear),12,31),(LOOKUP(Comparison!$B$6,TimestepID,Duration)-1)),EDATE(A5,12),"")</f>
        <v>46753</v>
      </c>
      <c r="B6" s="1">
        <v>0</v>
      </c>
      <c r="C6" s="1">
        <v>1</v>
      </c>
      <c r="D6" s="1">
        <v>1</v>
      </c>
      <c r="E6">
        <v>1</v>
      </c>
      <c r="F6">
        <v>0</v>
      </c>
      <c r="G6">
        <v>1</v>
      </c>
      <c r="H6">
        <v>0</v>
      </c>
      <c r="I6">
        <v>0</v>
      </c>
      <c r="J6">
        <v>0</v>
      </c>
      <c r="K6">
        <v>0</v>
      </c>
      <c r="L6">
        <v>0</v>
      </c>
      <c r="M6">
        <v>1</v>
      </c>
      <c r="N6">
        <v>1</v>
      </c>
      <c r="O6">
        <v>1</v>
      </c>
      <c r="P6">
        <v>1</v>
      </c>
      <c r="Q6">
        <v>1</v>
      </c>
      <c r="R6">
        <v>0</v>
      </c>
      <c r="S6">
        <v>0</v>
      </c>
      <c r="T6">
        <v>1</v>
      </c>
      <c r="U6">
        <v>0</v>
      </c>
      <c r="V6">
        <v>1</v>
      </c>
      <c r="W6">
        <v>1</v>
      </c>
      <c r="X6">
        <v>0</v>
      </c>
      <c r="Y6">
        <v>1</v>
      </c>
      <c r="Z6">
        <v>1</v>
      </c>
      <c r="AA6">
        <v>0</v>
      </c>
      <c r="AB6">
        <v>1</v>
      </c>
      <c r="AC6">
        <v>0</v>
      </c>
      <c r="AD6">
        <v>0</v>
      </c>
      <c r="AE6">
        <v>1</v>
      </c>
      <c r="AF6">
        <v>0</v>
      </c>
      <c r="AG6">
        <v>1</v>
      </c>
      <c r="AH6">
        <v>1</v>
      </c>
    </row>
    <row r="7" spans="1:34" x14ac:dyDescent="0.3">
      <c r="A7" s="681">
        <f ca="1">IF(EDATE($A$4,36)&lt;=EDATE(DATE(LOOKUP(Comparison!$D$3,TimestepID,StartYear),1,1),(LOOKUP(Comparison!$B$6,TimestepID,Duration)-1)),EDATE(A6,12),"")</f>
        <v>47119</v>
      </c>
      <c r="B7" s="1">
        <v>0</v>
      </c>
      <c r="C7" s="1">
        <v>1</v>
      </c>
      <c r="D7" s="1">
        <v>0</v>
      </c>
      <c r="E7">
        <v>0</v>
      </c>
      <c r="F7">
        <v>0</v>
      </c>
      <c r="G7">
        <v>0</v>
      </c>
      <c r="H7">
        <v>0</v>
      </c>
      <c r="I7">
        <v>0</v>
      </c>
      <c r="J7">
        <v>0</v>
      </c>
      <c r="K7">
        <v>0</v>
      </c>
      <c r="L7">
        <v>1</v>
      </c>
      <c r="M7">
        <v>1</v>
      </c>
      <c r="N7">
        <v>1</v>
      </c>
      <c r="O7">
        <v>1</v>
      </c>
      <c r="P7">
        <v>1</v>
      </c>
      <c r="Q7">
        <v>0</v>
      </c>
      <c r="R7">
        <v>0</v>
      </c>
      <c r="S7">
        <v>1</v>
      </c>
      <c r="T7">
        <v>1</v>
      </c>
      <c r="U7">
        <v>0</v>
      </c>
      <c r="V7">
        <v>1</v>
      </c>
      <c r="W7">
        <v>0</v>
      </c>
      <c r="X7">
        <v>0</v>
      </c>
      <c r="Y7">
        <v>1</v>
      </c>
      <c r="Z7">
        <v>1</v>
      </c>
      <c r="AA7">
        <v>1</v>
      </c>
      <c r="AB7">
        <v>1</v>
      </c>
      <c r="AC7">
        <v>0</v>
      </c>
      <c r="AD7">
        <v>1</v>
      </c>
      <c r="AE7">
        <v>1</v>
      </c>
      <c r="AF7">
        <v>0</v>
      </c>
      <c r="AG7">
        <v>1</v>
      </c>
      <c r="AH7">
        <v>1</v>
      </c>
    </row>
    <row r="8" spans="1:34" x14ac:dyDescent="0.3">
      <c r="A8" s="681">
        <f ca="1">IF(EDATE($A$4,48)&lt;=EDATE(DATE(LOOKUP(Comparison!$D$3,TimestepID,StartYear),1,1),(LOOKUP(Comparison!$B$6,TimestepID,Duration)-1)),EDATE(A7,12),"")</f>
        <v>47484</v>
      </c>
      <c r="B8" s="1">
        <v>0</v>
      </c>
      <c r="C8" s="1">
        <v>1</v>
      </c>
      <c r="D8" s="1">
        <v>0</v>
      </c>
      <c r="E8">
        <v>0</v>
      </c>
      <c r="F8">
        <v>0</v>
      </c>
      <c r="G8">
        <v>0</v>
      </c>
      <c r="H8">
        <v>0</v>
      </c>
      <c r="I8">
        <v>0</v>
      </c>
      <c r="J8">
        <v>0</v>
      </c>
      <c r="K8">
        <v>0</v>
      </c>
      <c r="L8">
        <v>1</v>
      </c>
      <c r="M8">
        <v>1</v>
      </c>
      <c r="N8">
        <v>1</v>
      </c>
      <c r="O8">
        <v>1</v>
      </c>
      <c r="P8">
        <v>0</v>
      </c>
      <c r="Q8">
        <v>0</v>
      </c>
      <c r="R8">
        <v>0</v>
      </c>
      <c r="S8">
        <v>0</v>
      </c>
      <c r="T8">
        <v>0</v>
      </c>
      <c r="U8">
        <v>0</v>
      </c>
      <c r="V8">
        <v>0</v>
      </c>
      <c r="W8">
        <v>0</v>
      </c>
      <c r="X8">
        <v>1</v>
      </c>
      <c r="Y8">
        <v>1</v>
      </c>
      <c r="Z8">
        <v>1</v>
      </c>
      <c r="AA8">
        <v>0</v>
      </c>
      <c r="AB8">
        <v>0</v>
      </c>
      <c r="AC8">
        <v>0</v>
      </c>
      <c r="AD8">
        <v>0</v>
      </c>
      <c r="AE8">
        <v>1</v>
      </c>
      <c r="AF8">
        <v>0</v>
      </c>
      <c r="AG8">
        <v>1</v>
      </c>
      <c r="AH8">
        <v>0</v>
      </c>
    </row>
    <row r="9" spans="1:34" x14ac:dyDescent="0.3">
      <c r="A9" s="681">
        <f ca="1">IF(EDATE($A$4,48)&lt;=EDATE(DATE(LOOKUP(Comparison!$D$3,TimestepID,StartYear),1,1),(LOOKUP(Comparison!$B$6,TimestepID,Duration)-1)),EDATE(A8,12),"")</f>
        <v>47849</v>
      </c>
      <c r="B9" s="1">
        <v>0</v>
      </c>
      <c r="C9" s="1">
        <v>1</v>
      </c>
      <c r="D9" s="1">
        <v>0</v>
      </c>
      <c r="E9">
        <v>0</v>
      </c>
      <c r="F9">
        <v>0</v>
      </c>
      <c r="G9">
        <v>0</v>
      </c>
      <c r="H9">
        <v>0</v>
      </c>
      <c r="I9">
        <v>0</v>
      </c>
      <c r="J9">
        <v>0</v>
      </c>
      <c r="K9">
        <v>1</v>
      </c>
      <c r="L9">
        <v>1</v>
      </c>
      <c r="M9">
        <v>1</v>
      </c>
      <c r="N9">
        <v>1</v>
      </c>
      <c r="O9">
        <v>1</v>
      </c>
      <c r="P9">
        <v>0</v>
      </c>
      <c r="Q9">
        <v>0</v>
      </c>
      <c r="R9">
        <v>0</v>
      </c>
      <c r="S9">
        <v>0</v>
      </c>
      <c r="T9">
        <v>0</v>
      </c>
      <c r="U9">
        <v>0</v>
      </c>
      <c r="V9">
        <v>0</v>
      </c>
      <c r="W9">
        <v>0</v>
      </c>
      <c r="X9">
        <v>0</v>
      </c>
      <c r="Y9">
        <v>1</v>
      </c>
      <c r="Z9">
        <v>1</v>
      </c>
      <c r="AA9">
        <v>0</v>
      </c>
      <c r="AB9">
        <v>1</v>
      </c>
      <c r="AC9">
        <v>0</v>
      </c>
      <c r="AD9">
        <v>0</v>
      </c>
      <c r="AE9">
        <v>1</v>
      </c>
      <c r="AF9">
        <v>1</v>
      </c>
      <c r="AG9">
        <v>0</v>
      </c>
      <c r="AH9">
        <v>0</v>
      </c>
    </row>
    <row r="10" spans="1:34" x14ac:dyDescent="0.3">
      <c r="A10" s="681">
        <f ca="1">IF(EDATE($A$4,48)&lt;=EDATE(DATE(LOOKUP(Comparison!$D$3,TimestepID,StartYear),1,1),(LOOKUP(Comparison!$B$6,TimestepID,Duration)-1)),EDATE(A9,12),"")</f>
        <v>48214</v>
      </c>
      <c r="B10" s="1"/>
      <c r="C10" s="1"/>
      <c r="D10" s="1"/>
    </row>
    <row r="11" spans="1:34" x14ac:dyDescent="0.3">
      <c r="A11" s="681">
        <f ca="1">IF(EDATE($A$4,48)&lt;=EDATE(DATE(LOOKUP(Comparison!$D$3,TimestepID,StartYear),1,1),(LOOKUP(Comparison!$B$6,TimestepID,Duration)-1)),EDATE(A10,12),"")</f>
        <v>48580</v>
      </c>
      <c r="B11" s="1"/>
      <c r="C11" s="1"/>
      <c r="D11" s="1"/>
    </row>
    <row r="12" spans="1:34" x14ac:dyDescent="0.3">
      <c r="A12" s="681">
        <f ca="1">IF(EDATE($A$4,48)&lt;=EDATE(DATE(LOOKUP(Comparison!$D$3,TimestepID,StartYear),1,1),(LOOKUP(Comparison!$B$6,TimestepID,Duration)-1)),EDATE(A11,12),"")</f>
        <v>48945</v>
      </c>
      <c r="B12" s="1"/>
      <c r="C12" s="1"/>
      <c r="D12" s="1"/>
    </row>
    <row r="13" spans="1:34" x14ac:dyDescent="0.3">
      <c r="A13" s="739">
        <f ca="1">Exceedance!U67</f>
        <v>48061</v>
      </c>
      <c r="B13" s="1"/>
      <c r="C13" s="1"/>
      <c r="D13" s="1"/>
    </row>
    <row r="14" spans="1:34" x14ac:dyDescent="0.3">
      <c r="A14" s="739"/>
      <c r="B14" s="1"/>
      <c r="C14" s="1"/>
      <c r="D14" s="1"/>
    </row>
    <row r="15" spans="1:34" x14ac:dyDescent="0.3">
      <c r="A15" s="739"/>
      <c r="B15" s="1"/>
      <c r="C15" s="1"/>
      <c r="D15" s="1"/>
    </row>
    <row r="16" spans="1:34" x14ac:dyDescent="0.3">
      <c r="A16" s="739"/>
      <c r="B16" s="1"/>
      <c r="C16" s="1"/>
      <c r="D16" s="1"/>
    </row>
    <row r="17" spans="1:5" x14ac:dyDescent="0.3">
      <c r="A17" s="739"/>
      <c r="B17" s="1"/>
      <c r="C17" s="1"/>
      <c r="D17" s="1"/>
    </row>
    <row r="18" spans="1:5" x14ac:dyDescent="0.3">
      <c r="A18" s="739"/>
      <c r="B18" s="1"/>
      <c r="C18" s="1"/>
      <c r="D18" s="1"/>
    </row>
    <row r="19" spans="1:5" x14ac:dyDescent="0.3">
      <c r="A19" s="739"/>
      <c r="B19" s="1"/>
      <c r="C19" s="1"/>
      <c r="D19" s="1"/>
      <c r="E19" s="1"/>
    </row>
    <row r="20" spans="1:5" x14ac:dyDescent="0.3">
      <c r="A20" s="739"/>
      <c r="B20" s="1"/>
      <c r="C20" s="1"/>
      <c r="D20" s="1"/>
    </row>
    <row r="21" spans="1:5" x14ac:dyDescent="0.3">
      <c r="A21" s="739"/>
      <c r="B21" s="1"/>
      <c r="C21" s="1"/>
      <c r="D21" s="1"/>
    </row>
    <row r="22" spans="1:5" x14ac:dyDescent="0.3">
      <c r="A22" s="739" t="str">
        <f ca="1">Exceedance!U76</f>
        <v/>
      </c>
      <c r="B22" s="1"/>
      <c r="C22" s="1"/>
      <c r="D22" s="1"/>
    </row>
    <row r="23" spans="1:5" x14ac:dyDescent="0.3">
      <c r="A23" s="739" t="str">
        <f ca="1">Exceedance!U77</f>
        <v/>
      </c>
      <c r="B23" s="1"/>
      <c r="C23" s="1"/>
      <c r="D23" s="1"/>
    </row>
    <row r="24" spans="1:5" x14ac:dyDescent="0.3">
      <c r="A24" s="739" t="str">
        <f ca="1">Exceedance!U78</f>
        <v/>
      </c>
      <c r="B24" s="1"/>
      <c r="C24" s="1"/>
      <c r="D24" s="1"/>
    </row>
    <row r="25" spans="1:5" x14ac:dyDescent="0.3">
      <c r="A25" s="739" t="str">
        <f ca="1">Exceedance!U79</f>
        <v/>
      </c>
      <c r="B25" s="1"/>
      <c r="C25" s="1"/>
      <c r="D25" s="1"/>
    </row>
    <row r="26" spans="1:5" x14ac:dyDescent="0.3">
      <c r="A26" s="739" t="str">
        <f ca="1">Exceedance!U80</f>
        <v/>
      </c>
      <c r="B26" s="1"/>
      <c r="C26" s="1"/>
      <c r="D26" s="1"/>
    </row>
    <row r="27" spans="1:5" x14ac:dyDescent="0.3">
      <c r="A27" s="739" t="str">
        <f ca="1">Exceedance!U81</f>
        <v/>
      </c>
      <c r="B27" s="1"/>
      <c r="C27" s="1"/>
      <c r="D27" s="1"/>
    </row>
    <row r="28" spans="1:5" x14ac:dyDescent="0.3">
      <c r="A28" s="739" t="str">
        <f ca="1">Exceedance!U82</f>
        <v/>
      </c>
      <c r="B28" s="1"/>
      <c r="C28" s="1"/>
      <c r="D28" s="1"/>
    </row>
    <row r="29" spans="1:5" x14ac:dyDescent="0.3">
      <c r="A29" s="739" t="str">
        <f ca="1">Exceedance!U83</f>
        <v/>
      </c>
      <c r="B29" s="1"/>
      <c r="C29" s="1"/>
      <c r="D29" s="1"/>
    </row>
    <row r="30" spans="1:5" x14ac:dyDescent="0.3">
      <c r="A30" s="739" t="str">
        <f ca="1">Exceedance!U84</f>
        <v/>
      </c>
      <c r="B30" s="1"/>
      <c r="C30" s="1"/>
      <c r="D30" s="1"/>
    </row>
    <row r="31" spans="1:5" x14ac:dyDescent="0.3">
      <c r="A31" s="739" t="str">
        <f ca="1">Exceedance!U85</f>
        <v/>
      </c>
      <c r="B31" s="1"/>
      <c r="C31" s="1"/>
      <c r="D31" s="1"/>
    </row>
    <row r="32" spans="1:5" x14ac:dyDescent="0.3">
      <c r="A32" s="739" t="str">
        <f ca="1">Exceedance!U86</f>
        <v/>
      </c>
      <c r="B32" s="1"/>
      <c r="C32" s="1"/>
      <c r="D32" s="1"/>
    </row>
    <row r="33" spans="1:4" x14ac:dyDescent="0.3">
      <c r="A33" s="739" t="str">
        <f ca="1">Exceedance!U87</f>
        <v/>
      </c>
      <c r="B33" s="1"/>
      <c r="C33" s="1"/>
      <c r="D33" s="1"/>
    </row>
    <row r="34" spans="1:4" x14ac:dyDescent="0.3">
      <c r="A34" s="739" t="str">
        <f ca="1">Exceedance!U88</f>
        <v/>
      </c>
      <c r="B34" s="1"/>
      <c r="C34" s="1"/>
      <c r="D34" s="1"/>
    </row>
    <row r="35" spans="1:4" x14ac:dyDescent="0.3">
      <c r="A35" s="739" t="str">
        <f ca="1">Exceedance!U89</f>
        <v/>
      </c>
      <c r="B35" s="1"/>
      <c r="C35" s="1"/>
      <c r="D35" s="1"/>
    </row>
    <row r="36" spans="1:4" x14ac:dyDescent="0.3">
      <c r="A36" s="739" t="str">
        <f ca="1">Exceedance!U90</f>
        <v/>
      </c>
      <c r="B36" s="1"/>
      <c r="C36" s="1"/>
      <c r="D36" s="1"/>
    </row>
    <row r="37" spans="1:4" x14ac:dyDescent="0.3">
      <c r="A37" s="739" t="str">
        <f ca="1">Exceedance!U91</f>
        <v/>
      </c>
      <c r="B37" s="1"/>
      <c r="C37" s="1"/>
      <c r="D37" s="1"/>
    </row>
    <row r="38" spans="1:4" x14ac:dyDescent="0.3">
      <c r="A38" s="739" t="str">
        <f ca="1">Exceedance!U92</f>
        <v/>
      </c>
      <c r="B38" s="1"/>
      <c r="C38" s="1"/>
      <c r="D38" s="1"/>
    </row>
    <row r="39" spans="1:4" x14ac:dyDescent="0.3">
      <c r="A39" s="739" t="str">
        <f ca="1">Exceedance!U93</f>
        <v/>
      </c>
      <c r="B39" s="1"/>
      <c r="C39" s="1"/>
      <c r="D39" s="1"/>
    </row>
    <row r="40" spans="1:4" x14ac:dyDescent="0.3">
      <c r="A40" s="739" t="str">
        <f ca="1">Exceedance!U94</f>
        <v/>
      </c>
      <c r="B40" s="1"/>
      <c r="C40" s="1"/>
      <c r="D40" s="1"/>
    </row>
    <row r="41" spans="1:4" x14ac:dyDescent="0.3">
      <c r="A41" s="739" t="str">
        <f ca="1">Exceedance!U95</f>
        <v/>
      </c>
      <c r="B41" s="1"/>
      <c r="C41" s="1"/>
      <c r="D41" s="1"/>
    </row>
    <row r="42" spans="1:4" x14ac:dyDescent="0.3">
      <c r="A42" s="739" t="str">
        <f ca="1">Exceedance!U96</f>
        <v/>
      </c>
      <c r="B42" s="1"/>
      <c r="C42" s="1"/>
      <c r="D42" s="1"/>
    </row>
    <row r="43" spans="1:4" x14ac:dyDescent="0.3">
      <c r="A43" s="739" t="str">
        <f ca="1">Exceedance!U97</f>
        <v/>
      </c>
      <c r="B43" s="1"/>
      <c r="C43" s="1"/>
      <c r="D43" s="1"/>
    </row>
    <row r="44" spans="1:4" x14ac:dyDescent="0.3">
      <c r="A44" s="739" t="str">
        <f ca="1">Exceedance!U98</f>
        <v/>
      </c>
      <c r="B44" s="1"/>
      <c r="C44" s="1"/>
      <c r="D44" s="1"/>
    </row>
    <row r="45" spans="1:4" x14ac:dyDescent="0.3">
      <c r="A45" s="739" t="str">
        <f ca="1">Exceedance!U99</f>
        <v/>
      </c>
      <c r="B45" s="1"/>
      <c r="C45" s="1"/>
      <c r="D45" s="1"/>
    </row>
    <row r="46" spans="1:4" x14ac:dyDescent="0.3">
      <c r="A46" s="739" t="str">
        <f ca="1">Exceedance!U100</f>
        <v/>
      </c>
      <c r="B46" s="1"/>
      <c r="C46" s="1"/>
      <c r="D46" s="1"/>
    </row>
    <row r="47" spans="1:4" x14ac:dyDescent="0.3">
      <c r="B47" s="1"/>
      <c r="C47" s="1"/>
      <c r="D47" s="1"/>
    </row>
    <row r="48" spans="1:4" x14ac:dyDescent="0.3">
      <c r="B48" s="1"/>
      <c r="C48" s="1"/>
      <c r="D48" s="1"/>
    </row>
    <row r="49" spans="2:4" x14ac:dyDescent="0.3">
      <c r="B49" s="1"/>
      <c r="C49" s="1"/>
      <c r="D49" s="1"/>
    </row>
    <row r="50" spans="2:4" x14ac:dyDescent="0.3">
      <c r="B50" s="1"/>
      <c r="C50" s="1"/>
      <c r="D50" s="1"/>
    </row>
    <row r="51" spans="2:4" x14ac:dyDescent="0.3">
      <c r="B51" s="1"/>
      <c r="C51" s="1"/>
      <c r="D51" s="1"/>
    </row>
    <row r="52" spans="2:4" x14ac:dyDescent="0.3">
      <c r="B52" s="1"/>
      <c r="C52" s="1"/>
      <c r="D52" s="1"/>
    </row>
    <row r="53" spans="2:4" x14ac:dyDescent="0.3">
      <c r="B53" s="1"/>
      <c r="C53" s="1"/>
      <c r="D53" s="1"/>
    </row>
    <row r="54" spans="2:4" x14ac:dyDescent="0.3">
      <c r="B54" s="1"/>
      <c r="C54" s="1"/>
      <c r="D54" s="1"/>
    </row>
    <row r="55" spans="2:4" x14ac:dyDescent="0.3">
      <c r="B55" s="1"/>
      <c r="C55" s="1"/>
      <c r="D55" s="1"/>
    </row>
    <row r="56" spans="2:4" x14ac:dyDescent="0.3">
      <c r="B56" s="1"/>
      <c r="C56" s="1"/>
      <c r="D56" s="1"/>
    </row>
    <row r="57" spans="2:4" x14ac:dyDescent="0.3">
      <c r="B57" s="1"/>
      <c r="C57" s="1"/>
      <c r="D57" s="1"/>
    </row>
    <row r="58" spans="2:4" x14ac:dyDescent="0.3">
      <c r="B58" s="1"/>
      <c r="C58" s="1"/>
      <c r="D58" s="1"/>
    </row>
    <row r="59" spans="2:4" x14ac:dyDescent="0.3">
      <c r="B59" s="1"/>
      <c r="C59" s="1"/>
      <c r="D59" s="1"/>
    </row>
    <row r="60" spans="2:4" x14ac:dyDescent="0.3">
      <c r="B60" s="1"/>
      <c r="C60" s="1"/>
      <c r="D60" s="1"/>
    </row>
    <row r="61" spans="2:4" x14ac:dyDescent="0.3">
      <c r="B61" s="1"/>
      <c r="C61" s="1"/>
      <c r="D61" s="1"/>
    </row>
    <row r="62" spans="2:4" x14ac:dyDescent="0.3">
      <c r="B62" s="1"/>
      <c r="C62" s="1"/>
      <c r="D62" s="1"/>
    </row>
    <row r="63" spans="2:4" x14ac:dyDescent="0.3">
      <c r="B63" s="1"/>
      <c r="C63" s="1"/>
      <c r="D63" s="1"/>
    </row>
    <row r="64" spans="2:4" x14ac:dyDescent="0.3">
      <c r="B64" s="1"/>
      <c r="C64" s="1"/>
      <c r="D64" s="1"/>
    </row>
    <row r="65" spans="2:4" x14ac:dyDescent="0.3">
      <c r="B65" s="1"/>
      <c r="C65" s="1"/>
      <c r="D65" s="1"/>
    </row>
    <row r="66" spans="2:4" x14ac:dyDescent="0.3">
      <c r="B66" s="1"/>
      <c r="C66" s="1"/>
      <c r="D66" s="1"/>
    </row>
    <row r="67" spans="2:4" x14ac:dyDescent="0.3">
      <c r="B67" s="1"/>
      <c r="C67" s="1"/>
      <c r="D67" s="1"/>
    </row>
    <row r="68" spans="2:4" x14ac:dyDescent="0.3">
      <c r="B68" s="1"/>
      <c r="C68" s="1"/>
      <c r="D68" s="1"/>
    </row>
    <row r="69" spans="2:4" x14ac:dyDescent="0.3">
      <c r="B69" s="1"/>
      <c r="C69" s="1"/>
      <c r="D69" s="1"/>
    </row>
    <row r="70" spans="2:4" x14ac:dyDescent="0.3">
      <c r="B70" s="1"/>
      <c r="C70" s="1"/>
      <c r="D70" s="1"/>
    </row>
    <row r="71" spans="2:4" x14ac:dyDescent="0.3">
      <c r="B71" s="1"/>
      <c r="C71" s="1"/>
      <c r="D71" s="1"/>
    </row>
    <row r="72" spans="2:4" x14ac:dyDescent="0.3">
      <c r="B72" s="1"/>
      <c r="C72" s="1"/>
      <c r="D72" s="1"/>
    </row>
    <row r="73" spans="2:4" x14ac:dyDescent="0.3">
      <c r="B73" s="1"/>
      <c r="C73" s="1"/>
      <c r="D73" s="1"/>
    </row>
    <row r="74" spans="2:4" x14ac:dyDescent="0.3">
      <c r="B74" s="1"/>
      <c r="C74" s="1"/>
      <c r="D74" s="1"/>
    </row>
    <row r="75" spans="2:4" x14ac:dyDescent="0.3">
      <c r="B75" s="1"/>
      <c r="C75" s="1"/>
      <c r="D75" s="1"/>
    </row>
    <row r="76" spans="2:4" x14ac:dyDescent="0.3">
      <c r="B76" s="1"/>
      <c r="C76" s="1"/>
      <c r="D76" s="1"/>
    </row>
    <row r="77" spans="2:4" x14ac:dyDescent="0.3">
      <c r="B77" s="1"/>
      <c r="C77" s="1"/>
      <c r="D77" s="1"/>
    </row>
    <row r="78" spans="2:4" x14ac:dyDescent="0.3">
      <c r="B78" s="1"/>
      <c r="C78" s="1"/>
      <c r="D78" s="1"/>
    </row>
    <row r="79" spans="2:4" x14ac:dyDescent="0.3">
      <c r="B79" s="1"/>
      <c r="C79" s="1"/>
      <c r="D79" s="1"/>
    </row>
    <row r="80" spans="2:4" x14ac:dyDescent="0.3">
      <c r="B80" s="1"/>
      <c r="C80" s="1"/>
      <c r="D80" s="1"/>
    </row>
    <row r="81" spans="2:4" x14ac:dyDescent="0.3">
      <c r="B81" s="1"/>
      <c r="C81" s="1"/>
      <c r="D81" s="1"/>
    </row>
    <row r="82" spans="2:4" x14ac:dyDescent="0.3">
      <c r="B82" s="1"/>
      <c r="C82" s="1"/>
      <c r="D82" s="1"/>
    </row>
    <row r="83" spans="2:4" x14ac:dyDescent="0.3">
      <c r="B83" s="1"/>
      <c r="C83" s="1"/>
      <c r="D83" s="1"/>
    </row>
    <row r="84" spans="2:4" x14ac:dyDescent="0.3">
      <c r="B84" s="1"/>
      <c r="C84" s="1"/>
      <c r="D84" s="1"/>
    </row>
    <row r="85" spans="2:4" x14ac:dyDescent="0.3">
      <c r="B85" s="1"/>
      <c r="C85" s="1"/>
      <c r="D85" s="1"/>
    </row>
    <row r="86" spans="2:4" x14ac:dyDescent="0.3">
      <c r="B86" s="1"/>
      <c r="C86" s="1"/>
      <c r="D86" s="1"/>
    </row>
    <row r="87" spans="2:4" x14ac:dyDescent="0.3">
      <c r="B87" s="1"/>
      <c r="C87" s="1"/>
      <c r="D87" s="1"/>
    </row>
    <row r="88" spans="2:4" x14ac:dyDescent="0.3">
      <c r="B88" s="1"/>
      <c r="C88" s="1"/>
      <c r="D88" s="1"/>
    </row>
    <row r="89" spans="2:4" x14ac:dyDescent="0.3">
      <c r="B89" s="1"/>
      <c r="C89" s="1"/>
      <c r="D89" s="1"/>
    </row>
    <row r="90" spans="2:4" x14ac:dyDescent="0.3">
      <c r="B90" s="1"/>
      <c r="C90" s="1"/>
      <c r="D90" s="1"/>
    </row>
    <row r="91" spans="2:4" x14ac:dyDescent="0.3">
      <c r="B91" s="1"/>
      <c r="C91" s="1"/>
      <c r="D91" s="1"/>
    </row>
    <row r="92" spans="2:4" x14ac:dyDescent="0.3">
      <c r="B92" s="1"/>
      <c r="C92" s="1"/>
      <c r="D92" s="1"/>
    </row>
    <row r="93" spans="2:4" x14ac:dyDescent="0.3">
      <c r="B93" s="1"/>
      <c r="C93" s="1"/>
      <c r="D93" s="1"/>
    </row>
    <row r="94" spans="2:4" x14ac:dyDescent="0.3">
      <c r="B94" s="1"/>
      <c r="C94" s="1"/>
      <c r="D94" s="1"/>
    </row>
    <row r="95" spans="2:4" x14ac:dyDescent="0.3">
      <c r="B95" s="1"/>
      <c r="C95" s="1"/>
      <c r="D95" s="1"/>
    </row>
    <row r="96" spans="2:4" x14ac:dyDescent="0.3">
      <c r="B96" s="1"/>
      <c r="C96" s="1"/>
      <c r="D96" s="1"/>
    </row>
    <row r="97" spans="2:4" x14ac:dyDescent="0.3">
      <c r="B97" s="1"/>
      <c r="C97" s="1"/>
      <c r="D97" s="1"/>
    </row>
    <row r="98" spans="2:4" x14ac:dyDescent="0.3">
      <c r="B98" s="1"/>
      <c r="C98" s="1"/>
      <c r="D98" s="1"/>
    </row>
    <row r="99" spans="2:4" x14ac:dyDescent="0.3">
      <c r="B99" s="1"/>
      <c r="C99" s="1"/>
      <c r="D99" s="1"/>
    </row>
    <row r="100" spans="2:4" x14ac:dyDescent="0.3">
      <c r="B100" s="1"/>
      <c r="C100" s="1"/>
      <c r="D100" s="1"/>
    </row>
    <row r="101" spans="2:4" x14ac:dyDescent="0.3">
      <c r="B101" s="1"/>
      <c r="C101" s="1"/>
      <c r="D101" s="1"/>
    </row>
    <row r="102" spans="2:4" x14ac:dyDescent="0.3">
      <c r="B102" s="1"/>
      <c r="C102" s="1"/>
      <c r="D102" s="1"/>
    </row>
    <row r="103" spans="2:4" x14ac:dyDescent="0.3">
      <c r="B103" s="1"/>
      <c r="C103" s="1"/>
      <c r="D103" s="1"/>
    </row>
    <row r="104" spans="2:4" x14ac:dyDescent="0.3">
      <c r="B104" s="1"/>
      <c r="C104" s="1"/>
      <c r="D104" s="1"/>
    </row>
    <row r="105" spans="2:4" x14ac:dyDescent="0.3">
      <c r="B105" s="1"/>
      <c r="C105" s="1"/>
      <c r="D105" s="1"/>
    </row>
    <row r="106" spans="2:4" x14ac:dyDescent="0.3">
      <c r="B106" s="1"/>
      <c r="C106" s="1"/>
      <c r="D106" s="1"/>
    </row>
    <row r="107" spans="2:4" x14ac:dyDescent="0.3">
      <c r="B107" s="1"/>
      <c r="C107" s="1"/>
      <c r="D107" s="1"/>
    </row>
    <row r="108" spans="2:4" x14ac:dyDescent="0.3">
      <c r="B108" s="1"/>
      <c r="C108" s="1"/>
      <c r="D108" s="1"/>
    </row>
    <row r="109" spans="2:4" x14ac:dyDescent="0.3">
      <c r="B109" s="1"/>
      <c r="C109" s="1"/>
      <c r="D109" s="1"/>
    </row>
    <row r="110" spans="2:4" x14ac:dyDescent="0.3">
      <c r="B110" s="1"/>
      <c r="C110" s="1"/>
      <c r="D110" s="1"/>
    </row>
    <row r="111" spans="2:4" x14ac:dyDescent="0.3">
      <c r="B111" s="1"/>
      <c r="C111" s="1"/>
      <c r="D111" s="1"/>
    </row>
    <row r="112" spans="2: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E1:AE1"/>
  </mergeCells>
  <pageMargins left="0.7" right="0.7" top="0.75" bottom="0.75" header="0.3" footer="0.3"/>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8CAA2B-28EE-4F67-B220-494B60B97E7C}">
  <sheetPr codeName="Sheet156">
    <tabColor theme="4" tint="0.79998168889431442"/>
  </sheetPr>
  <dimension ref="A1:AH175"/>
  <sheetViews>
    <sheetView workbookViewId="0">
      <selection activeCell="B4" sqref="B4:AQ175"/>
    </sheetView>
  </sheetViews>
  <sheetFormatPr defaultColWidth="9.33203125" defaultRowHeight="14.4" x14ac:dyDescent="0.3"/>
  <cols>
    <col min="1" max="1" width="17.5546875" style="185" customWidth="1"/>
    <col min="2" max="4" width="9.33203125" style="185"/>
  </cols>
  <sheetData>
    <row r="1" spans="1:34" s="78" customFormat="1" x14ac:dyDescent="0.3">
      <c r="A1" s="50"/>
      <c r="E1" s="854" t="s">
        <v>874</v>
      </c>
      <c r="F1" s="854"/>
      <c r="G1" s="854"/>
      <c r="H1" s="854"/>
      <c r="I1" s="854"/>
      <c r="J1" s="854"/>
      <c r="K1" s="854"/>
      <c r="L1" s="854"/>
      <c r="M1" s="854"/>
      <c r="N1" s="854"/>
      <c r="O1" s="854"/>
      <c r="P1" s="854"/>
      <c r="Q1" s="854"/>
      <c r="R1" s="854"/>
      <c r="S1" s="854"/>
      <c r="T1" s="854"/>
      <c r="U1" s="854"/>
      <c r="V1" s="854"/>
      <c r="W1" s="854"/>
      <c r="X1" s="854"/>
      <c r="Y1" s="854"/>
      <c r="Z1" s="854"/>
      <c r="AA1" s="854"/>
      <c r="AB1" s="854"/>
      <c r="AC1" s="854"/>
      <c r="AD1" s="854"/>
      <c r="AE1" s="854"/>
    </row>
    <row r="2" spans="1:34" s="78" customFormat="1" x14ac:dyDescent="0.3">
      <c r="A2" s="50"/>
      <c r="B2" s="78" t="s">
        <v>288</v>
      </c>
      <c r="C2" s="78" t="s">
        <v>287</v>
      </c>
      <c r="D2" s="78" t="s">
        <v>289</v>
      </c>
      <c r="E2" s="78">
        <v>1991</v>
      </c>
      <c r="F2" s="78">
        <v>1992</v>
      </c>
      <c r="G2" s="78">
        <v>1993</v>
      </c>
      <c r="H2" s="78">
        <v>1994</v>
      </c>
      <c r="I2" s="78">
        <v>1995</v>
      </c>
      <c r="J2" s="78">
        <v>1996</v>
      </c>
      <c r="K2" s="78">
        <v>1997</v>
      </c>
      <c r="L2" s="78">
        <v>1998</v>
      </c>
      <c r="M2" s="78">
        <v>1999</v>
      </c>
      <c r="N2" s="78">
        <v>2000</v>
      </c>
      <c r="O2" s="78">
        <v>2001</v>
      </c>
      <c r="P2" s="78">
        <v>2002</v>
      </c>
      <c r="Q2" s="78">
        <v>2003</v>
      </c>
      <c r="R2" s="78">
        <v>2004</v>
      </c>
      <c r="S2" s="78">
        <v>2005</v>
      </c>
      <c r="T2" s="78">
        <v>2006</v>
      </c>
      <c r="U2" s="78">
        <v>2007</v>
      </c>
      <c r="V2" s="78">
        <v>2008</v>
      </c>
      <c r="W2" s="78">
        <v>2009</v>
      </c>
      <c r="X2" s="78">
        <v>2010</v>
      </c>
      <c r="Y2" s="78">
        <v>2011</v>
      </c>
      <c r="Z2" s="78">
        <v>2012</v>
      </c>
      <c r="AA2" s="78">
        <v>2013</v>
      </c>
      <c r="AB2" s="78">
        <v>2014</v>
      </c>
      <c r="AC2" s="78">
        <v>2015</v>
      </c>
      <c r="AD2" s="78">
        <v>2016</v>
      </c>
      <c r="AE2" s="78">
        <v>2017</v>
      </c>
      <c r="AF2" s="78">
        <v>2018</v>
      </c>
      <c r="AG2" s="78">
        <v>2019</v>
      </c>
      <c r="AH2" s="78">
        <v>2020</v>
      </c>
    </row>
    <row r="3" spans="1:34" s="53" customFormat="1" x14ac:dyDescent="0.3">
      <c r="A3" s="51"/>
      <c r="B3" s="53" t="s">
        <v>323</v>
      </c>
      <c r="C3" s="53" t="s">
        <v>324</v>
      </c>
      <c r="D3" s="53" t="s">
        <v>325</v>
      </c>
      <c r="E3" s="53" t="s">
        <v>326</v>
      </c>
      <c r="F3" s="53" t="s">
        <v>327</v>
      </c>
      <c r="G3" s="53" t="s">
        <v>328</v>
      </c>
      <c r="H3" s="53" t="s">
        <v>329</v>
      </c>
      <c r="I3" s="53" t="s">
        <v>330</v>
      </c>
      <c r="J3" s="53" t="s">
        <v>331</v>
      </c>
      <c r="K3" s="53" t="s">
        <v>332</v>
      </c>
      <c r="L3" s="53" t="s">
        <v>333</v>
      </c>
      <c r="M3" s="53" t="s">
        <v>334</v>
      </c>
      <c r="N3" s="53" t="s">
        <v>335</v>
      </c>
      <c r="O3" s="53" t="s">
        <v>336</v>
      </c>
      <c r="P3" s="53" t="s">
        <v>337</v>
      </c>
      <c r="Q3" s="53" t="s">
        <v>338</v>
      </c>
      <c r="R3" s="53" t="s">
        <v>339</v>
      </c>
      <c r="S3" s="53" t="s">
        <v>340</v>
      </c>
      <c r="T3" s="53" t="s">
        <v>341</v>
      </c>
      <c r="U3" s="53" t="s">
        <v>342</v>
      </c>
      <c r="V3" s="53" t="s">
        <v>343</v>
      </c>
      <c r="W3" s="53" t="s">
        <v>344</v>
      </c>
      <c r="X3" s="53" t="s">
        <v>345</v>
      </c>
      <c r="Y3" s="53" t="s">
        <v>346</v>
      </c>
      <c r="Z3" s="53" t="s">
        <v>347</v>
      </c>
      <c r="AA3" s="53" t="s">
        <v>348</v>
      </c>
      <c r="AB3" s="53" t="s">
        <v>349</v>
      </c>
      <c r="AC3" s="53" t="s">
        <v>350</v>
      </c>
      <c r="AD3" s="53" t="s">
        <v>351</v>
      </c>
      <c r="AE3" s="53" t="s">
        <v>352</v>
      </c>
      <c r="AF3" s="53" t="s">
        <v>353</v>
      </c>
      <c r="AG3" s="53" t="s">
        <v>354</v>
      </c>
      <c r="AH3" s="53" t="s">
        <v>355</v>
      </c>
    </row>
    <row r="4" spans="1:34" x14ac:dyDescent="0.3">
      <c r="A4" s="681">
        <f ca="1">DATE(LOOKUP(Comparison!$D$3,TimestepID,StartYear),1,1)</f>
        <v>46023</v>
      </c>
      <c r="B4" s="1">
        <v>1</v>
      </c>
      <c r="C4" s="1">
        <v>1</v>
      </c>
      <c r="D4" s="1">
        <v>1</v>
      </c>
      <c r="E4">
        <v>1</v>
      </c>
      <c r="F4">
        <v>1</v>
      </c>
      <c r="G4">
        <v>1</v>
      </c>
      <c r="H4">
        <v>1</v>
      </c>
      <c r="I4">
        <v>1</v>
      </c>
      <c r="J4">
        <v>1</v>
      </c>
      <c r="K4">
        <v>1</v>
      </c>
      <c r="L4">
        <v>1</v>
      </c>
      <c r="M4">
        <v>1</v>
      </c>
      <c r="N4">
        <v>1</v>
      </c>
      <c r="O4">
        <v>1</v>
      </c>
      <c r="P4">
        <v>1</v>
      </c>
      <c r="Q4">
        <v>1</v>
      </c>
      <c r="R4">
        <v>1</v>
      </c>
      <c r="S4">
        <v>1</v>
      </c>
      <c r="T4">
        <v>1</v>
      </c>
      <c r="U4">
        <v>1</v>
      </c>
      <c r="V4">
        <v>1</v>
      </c>
      <c r="W4">
        <v>1</v>
      </c>
      <c r="X4">
        <v>1</v>
      </c>
      <c r="Y4">
        <v>1</v>
      </c>
      <c r="Z4">
        <v>1</v>
      </c>
      <c r="AA4">
        <v>1</v>
      </c>
      <c r="AB4">
        <v>1</v>
      </c>
      <c r="AC4">
        <v>1</v>
      </c>
      <c r="AD4">
        <v>1</v>
      </c>
      <c r="AE4">
        <v>1</v>
      </c>
      <c r="AF4">
        <v>1</v>
      </c>
      <c r="AG4">
        <v>1</v>
      </c>
      <c r="AH4">
        <v>1</v>
      </c>
    </row>
    <row r="5" spans="1:34" x14ac:dyDescent="0.3">
      <c r="A5" s="681">
        <f ca="1">IF(EDATE($A$4,12)&lt;=EDATE(DATE(LOOKUP(Comparison!$D$3,TimestepID,StartYear),1,1),(LOOKUP(Comparison!$B$6,TimestepID,Duration)-1)),EDATE(A4,12),"")</f>
        <v>46388</v>
      </c>
      <c r="B5" s="1">
        <v>0</v>
      </c>
      <c r="C5" s="1">
        <v>0</v>
      </c>
      <c r="D5" s="1">
        <v>0</v>
      </c>
      <c r="E5">
        <v>1</v>
      </c>
      <c r="F5">
        <v>0</v>
      </c>
      <c r="G5">
        <v>1</v>
      </c>
      <c r="H5">
        <v>0</v>
      </c>
      <c r="I5">
        <v>0</v>
      </c>
      <c r="J5">
        <v>0</v>
      </c>
      <c r="K5">
        <v>0</v>
      </c>
      <c r="L5">
        <v>0</v>
      </c>
      <c r="M5">
        <v>1</v>
      </c>
      <c r="N5">
        <v>1</v>
      </c>
      <c r="O5">
        <v>1</v>
      </c>
      <c r="P5">
        <v>0</v>
      </c>
      <c r="Q5">
        <v>1</v>
      </c>
      <c r="R5">
        <v>0</v>
      </c>
      <c r="S5">
        <v>0</v>
      </c>
      <c r="T5">
        <v>0</v>
      </c>
      <c r="U5">
        <v>0</v>
      </c>
      <c r="V5">
        <v>0</v>
      </c>
      <c r="W5">
        <v>0</v>
      </c>
      <c r="X5">
        <v>0</v>
      </c>
      <c r="Y5">
        <v>1</v>
      </c>
      <c r="Z5">
        <v>1</v>
      </c>
      <c r="AA5">
        <v>0</v>
      </c>
      <c r="AB5">
        <v>0</v>
      </c>
      <c r="AC5">
        <v>0</v>
      </c>
      <c r="AD5">
        <v>0</v>
      </c>
      <c r="AE5">
        <v>1</v>
      </c>
      <c r="AF5">
        <v>0</v>
      </c>
      <c r="AG5">
        <v>1</v>
      </c>
      <c r="AH5">
        <v>1</v>
      </c>
    </row>
    <row r="6" spans="1:34" x14ac:dyDescent="0.3">
      <c r="A6" s="681">
        <f ca="1">IF(EDATE($A$4,24)&lt;=EDATE(DATE(LOOKUP(Comparison!$D$3,TimestepID,StartYear),12,31),(LOOKUP(Comparison!$B$6,TimestepID,Duration)-1)),EDATE(A5,12),"")</f>
        <v>46753</v>
      </c>
      <c r="B6" s="1">
        <v>0</v>
      </c>
      <c r="C6" s="1">
        <v>0</v>
      </c>
      <c r="D6" s="1">
        <v>0</v>
      </c>
      <c r="E6">
        <v>0</v>
      </c>
      <c r="F6">
        <v>0</v>
      </c>
      <c r="G6">
        <v>0</v>
      </c>
      <c r="H6">
        <v>0</v>
      </c>
      <c r="I6">
        <v>0</v>
      </c>
      <c r="J6">
        <v>0</v>
      </c>
      <c r="K6">
        <v>0</v>
      </c>
      <c r="L6">
        <v>0</v>
      </c>
      <c r="M6">
        <v>1</v>
      </c>
      <c r="N6">
        <v>1</v>
      </c>
      <c r="O6">
        <v>1</v>
      </c>
      <c r="P6">
        <v>1</v>
      </c>
      <c r="Q6">
        <v>0</v>
      </c>
      <c r="R6">
        <v>0</v>
      </c>
      <c r="S6">
        <v>0</v>
      </c>
      <c r="T6">
        <v>0</v>
      </c>
      <c r="U6">
        <v>0</v>
      </c>
      <c r="V6">
        <v>0</v>
      </c>
      <c r="W6">
        <v>0</v>
      </c>
      <c r="X6">
        <v>0</v>
      </c>
      <c r="Y6">
        <v>1</v>
      </c>
      <c r="Z6">
        <v>0</v>
      </c>
      <c r="AA6">
        <v>0</v>
      </c>
      <c r="AB6">
        <v>0</v>
      </c>
      <c r="AC6">
        <v>0</v>
      </c>
      <c r="AD6">
        <v>0</v>
      </c>
      <c r="AE6">
        <v>0</v>
      </c>
      <c r="AF6">
        <v>0</v>
      </c>
      <c r="AG6">
        <v>1</v>
      </c>
      <c r="AH6">
        <v>1</v>
      </c>
    </row>
    <row r="7" spans="1:34" x14ac:dyDescent="0.3">
      <c r="A7" s="681">
        <f ca="1">IF(EDATE($A$4,36)&lt;=EDATE(DATE(LOOKUP(Comparison!$D$3,TimestepID,StartYear),1,1),(LOOKUP(Comparison!$B$6,TimestepID,Duration)-1)),EDATE(A6,12),"")</f>
        <v>47119</v>
      </c>
      <c r="B7" s="1">
        <v>0</v>
      </c>
      <c r="C7" s="1">
        <v>0</v>
      </c>
      <c r="D7" s="1">
        <v>0</v>
      </c>
      <c r="E7">
        <v>0</v>
      </c>
      <c r="F7">
        <v>0</v>
      </c>
      <c r="G7">
        <v>0</v>
      </c>
      <c r="H7">
        <v>0</v>
      </c>
      <c r="I7">
        <v>0</v>
      </c>
      <c r="J7">
        <v>0</v>
      </c>
      <c r="K7">
        <v>0</v>
      </c>
      <c r="L7">
        <v>0</v>
      </c>
      <c r="M7">
        <v>1</v>
      </c>
      <c r="N7">
        <v>1</v>
      </c>
      <c r="O7">
        <v>1</v>
      </c>
      <c r="P7">
        <v>0</v>
      </c>
      <c r="Q7">
        <v>0</v>
      </c>
      <c r="R7">
        <v>0</v>
      </c>
      <c r="S7">
        <v>0</v>
      </c>
      <c r="T7">
        <v>0</v>
      </c>
      <c r="U7">
        <v>0</v>
      </c>
      <c r="V7">
        <v>0</v>
      </c>
      <c r="W7">
        <v>0</v>
      </c>
      <c r="X7">
        <v>0</v>
      </c>
      <c r="Y7">
        <v>1</v>
      </c>
      <c r="Z7">
        <v>0</v>
      </c>
      <c r="AA7">
        <v>0</v>
      </c>
      <c r="AB7">
        <v>0</v>
      </c>
      <c r="AC7">
        <v>0</v>
      </c>
      <c r="AD7">
        <v>0</v>
      </c>
      <c r="AE7">
        <v>0</v>
      </c>
      <c r="AF7">
        <v>0</v>
      </c>
      <c r="AG7">
        <v>1</v>
      </c>
      <c r="AH7">
        <v>0</v>
      </c>
    </row>
    <row r="8" spans="1:34" x14ac:dyDescent="0.3">
      <c r="A8" s="681">
        <f ca="1">IF(EDATE($A$4,48)&lt;=EDATE(DATE(LOOKUP(Comparison!$D$3,TimestepID,StartYear),1,1),(LOOKUP(Comparison!$B$6,TimestepID,Duration)-1)),EDATE(A7,12),"")</f>
        <v>47484</v>
      </c>
      <c r="B8" s="1">
        <v>0</v>
      </c>
      <c r="C8" s="1">
        <v>0</v>
      </c>
      <c r="D8" s="1">
        <v>0</v>
      </c>
      <c r="E8">
        <v>0</v>
      </c>
      <c r="F8">
        <v>0</v>
      </c>
      <c r="G8">
        <v>0</v>
      </c>
      <c r="H8">
        <v>0</v>
      </c>
      <c r="I8">
        <v>0</v>
      </c>
      <c r="J8">
        <v>0</v>
      </c>
      <c r="K8">
        <v>0</v>
      </c>
      <c r="L8">
        <v>1</v>
      </c>
      <c r="M8">
        <v>1</v>
      </c>
      <c r="N8">
        <v>1</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3">
      <c r="A9" s="681">
        <f ca="1">IF(EDATE($A$4,48)&lt;=EDATE(DATE(LOOKUP(Comparison!$D$3,TimestepID,StartYear),1,1),(LOOKUP(Comparison!$B$6,TimestepID,Duration)-1)),EDATE(A8,12),"")</f>
        <v>47849</v>
      </c>
      <c r="B9" s="1">
        <v>0</v>
      </c>
      <c r="C9" s="1">
        <v>0</v>
      </c>
      <c r="D9" s="1">
        <v>0</v>
      </c>
      <c r="E9">
        <v>0</v>
      </c>
      <c r="F9">
        <v>0</v>
      </c>
      <c r="G9">
        <v>0</v>
      </c>
      <c r="H9">
        <v>0</v>
      </c>
      <c r="I9">
        <v>0</v>
      </c>
      <c r="J9">
        <v>0</v>
      </c>
      <c r="K9">
        <v>0</v>
      </c>
      <c r="L9">
        <v>1</v>
      </c>
      <c r="M9">
        <v>1</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3">
      <c r="A10" s="681">
        <f ca="1">IF(EDATE($A$4,48)&lt;=EDATE(DATE(LOOKUP(Comparison!$D$3,TimestepID,StartYear),1,1),(LOOKUP(Comparison!$B$6,TimestepID,Duration)-1)),EDATE(A9,12),"")</f>
        <v>48214</v>
      </c>
      <c r="B10" s="1"/>
      <c r="C10" s="1"/>
      <c r="D10" s="1"/>
    </row>
    <row r="11" spans="1:34" x14ac:dyDescent="0.3">
      <c r="A11" s="681">
        <f ca="1">IF(EDATE($A$4,48)&lt;=EDATE(DATE(LOOKUP(Comparison!$D$3,TimestepID,StartYear),1,1),(LOOKUP(Comparison!$B$6,TimestepID,Duration)-1)),EDATE(A10,12),"")</f>
        <v>48580</v>
      </c>
      <c r="B11" s="1"/>
      <c r="C11" s="1"/>
      <c r="D11" s="1"/>
    </row>
    <row r="12" spans="1:34" x14ac:dyDescent="0.3">
      <c r="A12" s="681">
        <f ca="1">IF(EDATE($A$4,48)&lt;=EDATE(DATE(LOOKUP(Comparison!$D$3,TimestepID,StartYear),1,1),(LOOKUP(Comparison!$B$6,TimestepID,Duration)-1)),EDATE(A11,12),"")</f>
        <v>48945</v>
      </c>
      <c r="B12" s="1"/>
      <c r="C12" s="1"/>
      <c r="D12" s="1"/>
    </row>
    <row r="13" spans="1:34" x14ac:dyDescent="0.3">
      <c r="A13" s="739">
        <f ca="1">Exceedance!U67</f>
        <v>48061</v>
      </c>
      <c r="B13" s="1"/>
      <c r="C13" s="1"/>
      <c r="D13" s="1"/>
    </row>
    <row r="14" spans="1:34" x14ac:dyDescent="0.3">
      <c r="A14" s="739"/>
      <c r="B14" s="1"/>
      <c r="C14" s="1"/>
      <c r="D14" s="1"/>
    </row>
    <row r="15" spans="1:34" x14ac:dyDescent="0.3">
      <c r="A15" s="739"/>
      <c r="B15" s="1"/>
      <c r="C15" s="1"/>
      <c r="D15" s="1"/>
    </row>
    <row r="16" spans="1:34" x14ac:dyDescent="0.3">
      <c r="A16" s="739"/>
      <c r="B16" s="1"/>
      <c r="C16" s="1"/>
      <c r="D16" s="1"/>
    </row>
    <row r="17" spans="1:5" x14ac:dyDescent="0.3">
      <c r="A17" s="739"/>
      <c r="B17" s="1"/>
      <c r="C17" s="1"/>
      <c r="D17" s="1"/>
    </row>
    <row r="18" spans="1:5" x14ac:dyDescent="0.3">
      <c r="A18" s="739"/>
      <c r="B18" s="1"/>
      <c r="C18" s="1"/>
      <c r="D18" s="1"/>
    </row>
    <row r="19" spans="1:5" x14ac:dyDescent="0.3">
      <c r="A19" s="739"/>
      <c r="B19" s="1"/>
      <c r="C19" s="1"/>
      <c r="D19" s="1"/>
      <c r="E19" s="1"/>
    </row>
    <row r="20" spans="1:5" x14ac:dyDescent="0.3">
      <c r="A20" s="739"/>
      <c r="B20" s="1"/>
      <c r="C20" s="1"/>
      <c r="D20" s="1"/>
    </row>
    <row r="21" spans="1:5" x14ac:dyDescent="0.3">
      <c r="A21" s="739"/>
      <c r="B21" s="1"/>
      <c r="C21" s="1"/>
      <c r="D21" s="1"/>
    </row>
    <row r="22" spans="1:5" x14ac:dyDescent="0.3">
      <c r="A22" s="739" t="str">
        <f ca="1">Exceedance!U76</f>
        <v/>
      </c>
      <c r="B22" s="1"/>
      <c r="C22" s="1"/>
      <c r="D22" s="1"/>
    </row>
    <row r="23" spans="1:5" x14ac:dyDescent="0.3">
      <c r="A23" s="739" t="str">
        <f ca="1">Exceedance!U77</f>
        <v/>
      </c>
      <c r="B23" s="1"/>
      <c r="C23" s="1"/>
      <c r="D23" s="1"/>
    </row>
    <row r="24" spans="1:5" x14ac:dyDescent="0.3">
      <c r="A24" s="739" t="str">
        <f ca="1">Exceedance!U78</f>
        <v/>
      </c>
      <c r="B24" s="1"/>
      <c r="C24" s="1"/>
      <c r="D24" s="1"/>
    </row>
    <row r="25" spans="1:5" x14ac:dyDescent="0.3">
      <c r="A25" s="739" t="str">
        <f ca="1">Exceedance!U79</f>
        <v/>
      </c>
      <c r="B25" s="1"/>
      <c r="C25" s="1"/>
      <c r="D25" s="1"/>
    </row>
    <row r="26" spans="1:5" x14ac:dyDescent="0.3">
      <c r="A26" s="739" t="str">
        <f ca="1">Exceedance!U80</f>
        <v/>
      </c>
      <c r="B26" s="1"/>
      <c r="C26" s="1"/>
      <c r="D26" s="1"/>
    </row>
    <row r="27" spans="1:5" x14ac:dyDescent="0.3">
      <c r="A27" s="739" t="str">
        <f ca="1">Exceedance!U81</f>
        <v/>
      </c>
      <c r="B27" s="1"/>
      <c r="C27" s="1"/>
      <c r="D27" s="1"/>
    </row>
    <row r="28" spans="1:5" x14ac:dyDescent="0.3">
      <c r="A28" s="739" t="str">
        <f ca="1">Exceedance!U82</f>
        <v/>
      </c>
      <c r="B28" s="1"/>
      <c r="C28" s="1"/>
      <c r="D28" s="1"/>
    </row>
    <row r="29" spans="1:5" x14ac:dyDescent="0.3">
      <c r="A29" s="739" t="str">
        <f ca="1">Exceedance!U83</f>
        <v/>
      </c>
      <c r="B29" s="1"/>
      <c r="C29" s="1"/>
      <c r="D29" s="1"/>
    </row>
    <row r="30" spans="1:5" x14ac:dyDescent="0.3">
      <c r="A30" s="739" t="str">
        <f ca="1">Exceedance!U84</f>
        <v/>
      </c>
      <c r="B30" s="1"/>
      <c r="C30" s="1"/>
      <c r="D30" s="1"/>
    </row>
    <row r="31" spans="1:5" x14ac:dyDescent="0.3">
      <c r="A31" s="739" t="str">
        <f ca="1">Exceedance!U85</f>
        <v/>
      </c>
      <c r="B31" s="1"/>
      <c r="C31" s="1"/>
      <c r="D31" s="1"/>
    </row>
    <row r="32" spans="1:5" x14ac:dyDescent="0.3">
      <c r="A32" s="739" t="str">
        <f ca="1">Exceedance!U86</f>
        <v/>
      </c>
      <c r="B32" s="1"/>
      <c r="C32" s="1"/>
      <c r="D32" s="1"/>
    </row>
    <row r="33" spans="1:4" x14ac:dyDescent="0.3">
      <c r="A33" s="739" t="str">
        <f ca="1">Exceedance!U87</f>
        <v/>
      </c>
      <c r="B33" s="1"/>
      <c r="C33" s="1"/>
      <c r="D33" s="1"/>
    </row>
    <row r="34" spans="1:4" x14ac:dyDescent="0.3">
      <c r="A34" s="739" t="str">
        <f ca="1">Exceedance!U88</f>
        <v/>
      </c>
      <c r="B34" s="1"/>
      <c r="C34" s="1"/>
      <c r="D34" s="1"/>
    </row>
    <row r="35" spans="1:4" x14ac:dyDescent="0.3">
      <c r="A35" s="739" t="str">
        <f ca="1">Exceedance!U89</f>
        <v/>
      </c>
      <c r="B35" s="1"/>
      <c r="C35" s="1"/>
      <c r="D35" s="1"/>
    </row>
    <row r="36" spans="1:4" x14ac:dyDescent="0.3">
      <c r="A36" s="739" t="str">
        <f ca="1">Exceedance!U90</f>
        <v/>
      </c>
      <c r="B36" s="1"/>
      <c r="C36" s="1"/>
      <c r="D36" s="1"/>
    </row>
    <row r="37" spans="1:4" x14ac:dyDescent="0.3">
      <c r="A37" s="739" t="str">
        <f ca="1">Exceedance!U91</f>
        <v/>
      </c>
      <c r="B37" s="1"/>
      <c r="C37" s="1"/>
      <c r="D37" s="1"/>
    </row>
    <row r="38" spans="1:4" x14ac:dyDescent="0.3">
      <c r="A38" s="739" t="str">
        <f ca="1">Exceedance!U92</f>
        <v/>
      </c>
      <c r="B38" s="1"/>
      <c r="C38" s="1"/>
      <c r="D38" s="1"/>
    </row>
    <row r="39" spans="1:4" x14ac:dyDescent="0.3">
      <c r="A39" s="739" t="str">
        <f ca="1">Exceedance!U93</f>
        <v/>
      </c>
      <c r="B39" s="1"/>
      <c r="C39" s="1"/>
      <c r="D39" s="1"/>
    </row>
    <row r="40" spans="1:4" x14ac:dyDescent="0.3">
      <c r="A40" s="739" t="str">
        <f ca="1">Exceedance!U94</f>
        <v/>
      </c>
      <c r="B40" s="1"/>
      <c r="C40" s="1"/>
      <c r="D40" s="1"/>
    </row>
    <row r="41" spans="1:4" x14ac:dyDescent="0.3">
      <c r="A41" s="739" t="str">
        <f ca="1">Exceedance!U95</f>
        <v/>
      </c>
      <c r="B41" s="1"/>
      <c r="C41" s="1"/>
      <c r="D41" s="1"/>
    </row>
    <row r="42" spans="1:4" x14ac:dyDescent="0.3">
      <c r="A42" s="739" t="str">
        <f ca="1">Exceedance!U96</f>
        <v/>
      </c>
      <c r="B42" s="1"/>
      <c r="C42" s="1"/>
      <c r="D42" s="1"/>
    </row>
    <row r="43" spans="1:4" x14ac:dyDescent="0.3">
      <c r="A43" s="739" t="str">
        <f ca="1">Exceedance!U97</f>
        <v/>
      </c>
      <c r="B43" s="1"/>
      <c r="C43" s="1"/>
      <c r="D43" s="1"/>
    </row>
    <row r="44" spans="1:4" x14ac:dyDescent="0.3">
      <c r="A44" s="739" t="str">
        <f ca="1">Exceedance!U98</f>
        <v/>
      </c>
      <c r="B44" s="1"/>
      <c r="C44" s="1"/>
      <c r="D44" s="1"/>
    </row>
    <row r="45" spans="1:4" x14ac:dyDescent="0.3">
      <c r="A45" s="739" t="str">
        <f ca="1">Exceedance!U99</f>
        <v/>
      </c>
      <c r="B45" s="1"/>
      <c r="C45" s="1"/>
      <c r="D45" s="1"/>
    </row>
    <row r="46" spans="1:4" x14ac:dyDescent="0.3">
      <c r="A46" s="739" t="str">
        <f ca="1">Exceedance!U100</f>
        <v/>
      </c>
      <c r="B46" s="1"/>
      <c r="C46" s="1"/>
      <c r="D46" s="1"/>
    </row>
    <row r="47" spans="1:4" x14ac:dyDescent="0.3">
      <c r="B47" s="1"/>
      <c r="C47" s="1"/>
      <c r="D47" s="1"/>
    </row>
    <row r="48" spans="1:4" x14ac:dyDescent="0.3">
      <c r="B48" s="1"/>
      <c r="C48" s="1"/>
      <c r="D48" s="1"/>
    </row>
    <row r="49" spans="2:4" x14ac:dyDescent="0.3">
      <c r="B49" s="1"/>
      <c r="C49" s="1"/>
      <c r="D49" s="1"/>
    </row>
    <row r="50" spans="2:4" x14ac:dyDescent="0.3">
      <c r="B50" s="1"/>
      <c r="C50" s="1"/>
      <c r="D50" s="1"/>
    </row>
    <row r="51" spans="2:4" x14ac:dyDescent="0.3">
      <c r="B51" s="1"/>
      <c r="C51" s="1"/>
      <c r="D51" s="1"/>
    </row>
    <row r="52" spans="2:4" x14ac:dyDescent="0.3">
      <c r="B52" s="1"/>
      <c r="C52" s="1"/>
      <c r="D52" s="1"/>
    </row>
    <row r="53" spans="2:4" x14ac:dyDescent="0.3">
      <c r="B53" s="1"/>
      <c r="C53" s="1"/>
      <c r="D53" s="1"/>
    </row>
    <row r="54" spans="2:4" x14ac:dyDescent="0.3">
      <c r="B54" s="1"/>
      <c r="C54" s="1"/>
      <c r="D54" s="1"/>
    </row>
    <row r="55" spans="2:4" x14ac:dyDescent="0.3">
      <c r="B55" s="1"/>
      <c r="C55" s="1"/>
      <c r="D55" s="1"/>
    </row>
    <row r="56" spans="2:4" x14ac:dyDescent="0.3">
      <c r="B56" s="1"/>
      <c r="C56" s="1"/>
      <c r="D56" s="1"/>
    </row>
    <row r="57" spans="2:4" x14ac:dyDescent="0.3">
      <c r="B57" s="1"/>
      <c r="C57" s="1"/>
      <c r="D57" s="1"/>
    </row>
    <row r="58" spans="2:4" x14ac:dyDescent="0.3">
      <c r="B58" s="1"/>
      <c r="C58" s="1"/>
      <c r="D58" s="1"/>
    </row>
    <row r="59" spans="2:4" x14ac:dyDescent="0.3">
      <c r="B59" s="1"/>
      <c r="C59" s="1"/>
      <c r="D59" s="1"/>
    </row>
    <row r="60" spans="2:4" x14ac:dyDescent="0.3">
      <c r="B60" s="1"/>
      <c r="C60" s="1"/>
      <c r="D60" s="1"/>
    </row>
    <row r="61" spans="2:4" x14ac:dyDescent="0.3">
      <c r="B61" s="1"/>
      <c r="C61" s="1"/>
      <c r="D61" s="1"/>
    </row>
    <row r="62" spans="2:4" x14ac:dyDescent="0.3">
      <c r="B62" s="1"/>
      <c r="C62" s="1"/>
      <c r="D62" s="1"/>
    </row>
    <row r="63" spans="2:4" x14ac:dyDescent="0.3">
      <c r="B63" s="1"/>
      <c r="C63" s="1"/>
      <c r="D63" s="1"/>
    </row>
    <row r="64" spans="2:4" x14ac:dyDescent="0.3">
      <c r="B64" s="1"/>
      <c r="C64" s="1"/>
      <c r="D64" s="1"/>
    </row>
    <row r="65" spans="2:4" x14ac:dyDescent="0.3">
      <c r="B65" s="1"/>
      <c r="C65" s="1"/>
      <c r="D65" s="1"/>
    </row>
    <row r="66" spans="2:4" x14ac:dyDescent="0.3">
      <c r="B66" s="1"/>
      <c r="C66" s="1"/>
      <c r="D66" s="1"/>
    </row>
    <row r="67" spans="2:4" x14ac:dyDescent="0.3">
      <c r="B67" s="1"/>
      <c r="C67" s="1"/>
      <c r="D67" s="1"/>
    </row>
    <row r="68" spans="2:4" x14ac:dyDescent="0.3">
      <c r="B68" s="1"/>
      <c r="C68" s="1"/>
      <c r="D68" s="1"/>
    </row>
    <row r="69" spans="2:4" x14ac:dyDescent="0.3">
      <c r="B69" s="1"/>
      <c r="C69" s="1"/>
      <c r="D69" s="1"/>
    </row>
    <row r="70" spans="2:4" x14ac:dyDescent="0.3">
      <c r="B70" s="1"/>
      <c r="C70" s="1"/>
      <c r="D70" s="1"/>
    </row>
    <row r="71" spans="2:4" x14ac:dyDescent="0.3">
      <c r="B71" s="1"/>
      <c r="C71" s="1"/>
      <c r="D71" s="1"/>
    </row>
    <row r="72" spans="2:4" x14ac:dyDescent="0.3">
      <c r="B72" s="1"/>
      <c r="C72" s="1"/>
      <c r="D72" s="1"/>
    </row>
    <row r="73" spans="2:4" x14ac:dyDescent="0.3">
      <c r="B73" s="1"/>
      <c r="C73" s="1"/>
      <c r="D73" s="1"/>
    </row>
    <row r="74" spans="2:4" x14ac:dyDescent="0.3">
      <c r="B74" s="1"/>
      <c r="C74" s="1"/>
      <c r="D74" s="1"/>
    </row>
    <row r="75" spans="2:4" x14ac:dyDescent="0.3">
      <c r="B75" s="1"/>
      <c r="C75" s="1"/>
      <c r="D75" s="1"/>
    </row>
    <row r="76" spans="2:4" x14ac:dyDescent="0.3">
      <c r="B76" s="1"/>
      <c r="C76" s="1"/>
      <c r="D76" s="1"/>
    </row>
    <row r="77" spans="2:4" x14ac:dyDescent="0.3">
      <c r="B77" s="1"/>
      <c r="C77" s="1"/>
      <c r="D77" s="1"/>
    </row>
    <row r="78" spans="2:4" x14ac:dyDescent="0.3">
      <c r="B78" s="1"/>
      <c r="C78" s="1"/>
      <c r="D78" s="1"/>
    </row>
    <row r="79" spans="2:4" x14ac:dyDescent="0.3">
      <c r="B79" s="1"/>
      <c r="C79" s="1"/>
      <c r="D79" s="1"/>
    </row>
    <row r="80" spans="2:4" x14ac:dyDescent="0.3">
      <c r="B80" s="1"/>
      <c r="C80" s="1"/>
      <c r="D80" s="1"/>
    </row>
    <row r="81" spans="2:4" x14ac:dyDescent="0.3">
      <c r="B81" s="1"/>
      <c r="C81" s="1"/>
      <c r="D81" s="1"/>
    </row>
    <row r="82" spans="2:4" x14ac:dyDescent="0.3">
      <c r="B82" s="1"/>
      <c r="C82" s="1"/>
      <c r="D82" s="1"/>
    </row>
    <row r="83" spans="2:4" x14ac:dyDescent="0.3">
      <c r="B83" s="1"/>
      <c r="C83" s="1"/>
      <c r="D83" s="1"/>
    </row>
    <row r="84" spans="2:4" x14ac:dyDescent="0.3">
      <c r="B84" s="1"/>
      <c r="C84" s="1"/>
      <c r="D84" s="1"/>
    </row>
    <row r="85" spans="2:4" x14ac:dyDescent="0.3">
      <c r="B85" s="1"/>
      <c r="C85" s="1"/>
      <c r="D85" s="1"/>
    </row>
    <row r="86" spans="2:4" x14ac:dyDescent="0.3">
      <c r="B86" s="1"/>
      <c r="C86" s="1"/>
      <c r="D86" s="1"/>
    </row>
    <row r="87" spans="2:4" x14ac:dyDescent="0.3">
      <c r="B87" s="1"/>
      <c r="C87" s="1"/>
      <c r="D87" s="1"/>
    </row>
    <row r="88" spans="2:4" x14ac:dyDescent="0.3">
      <c r="B88" s="1"/>
      <c r="C88" s="1"/>
      <c r="D88" s="1"/>
    </row>
    <row r="89" spans="2:4" x14ac:dyDescent="0.3">
      <c r="B89" s="1"/>
      <c r="C89" s="1"/>
      <c r="D89" s="1"/>
    </row>
    <row r="90" spans="2:4" x14ac:dyDescent="0.3">
      <c r="B90" s="1"/>
      <c r="C90" s="1"/>
      <c r="D90" s="1"/>
    </row>
    <row r="91" spans="2:4" x14ac:dyDescent="0.3">
      <c r="B91" s="1"/>
      <c r="C91" s="1"/>
      <c r="D91" s="1"/>
    </row>
    <row r="92" spans="2:4" x14ac:dyDescent="0.3">
      <c r="B92" s="1"/>
      <c r="C92" s="1"/>
      <c r="D92" s="1"/>
    </row>
    <row r="93" spans="2:4" x14ac:dyDescent="0.3">
      <c r="B93" s="1"/>
      <c r="C93" s="1"/>
      <c r="D93" s="1"/>
    </row>
    <row r="94" spans="2:4" x14ac:dyDescent="0.3">
      <c r="B94" s="1"/>
      <c r="C94" s="1"/>
      <c r="D94" s="1"/>
    </row>
    <row r="95" spans="2:4" x14ac:dyDescent="0.3">
      <c r="B95" s="1"/>
      <c r="C95" s="1"/>
      <c r="D95" s="1"/>
    </row>
    <row r="96" spans="2:4" x14ac:dyDescent="0.3">
      <c r="B96" s="1"/>
      <c r="C96" s="1"/>
      <c r="D96" s="1"/>
    </row>
    <row r="97" spans="2:4" x14ac:dyDescent="0.3">
      <c r="B97" s="1"/>
      <c r="C97" s="1"/>
      <c r="D97" s="1"/>
    </row>
    <row r="98" spans="2:4" x14ac:dyDescent="0.3">
      <c r="B98" s="1"/>
      <c r="C98" s="1"/>
      <c r="D98" s="1"/>
    </row>
    <row r="99" spans="2:4" x14ac:dyDescent="0.3">
      <c r="B99" s="1"/>
      <c r="C99" s="1"/>
      <c r="D99" s="1"/>
    </row>
    <row r="100" spans="2:4" x14ac:dyDescent="0.3">
      <c r="B100" s="1"/>
      <c r="C100" s="1"/>
      <c r="D100" s="1"/>
    </row>
    <row r="101" spans="2:4" x14ac:dyDescent="0.3">
      <c r="B101" s="1"/>
      <c r="C101" s="1"/>
      <c r="D101" s="1"/>
    </row>
    <row r="102" spans="2:4" x14ac:dyDescent="0.3">
      <c r="B102" s="1"/>
      <c r="C102" s="1"/>
      <c r="D102" s="1"/>
    </row>
    <row r="103" spans="2:4" x14ac:dyDescent="0.3">
      <c r="B103" s="1"/>
      <c r="C103" s="1"/>
      <c r="D103" s="1"/>
    </row>
    <row r="104" spans="2:4" x14ac:dyDescent="0.3">
      <c r="B104" s="1"/>
      <c r="C104" s="1"/>
      <c r="D104" s="1"/>
    </row>
    <row r="105" spans="2:4" x14ac:dyDescent="0.3">
      <c r="B105" s="1"/>
      <c r="C105" s="1"/>
      <c r="D105" s="1"/>
    </row>
    <row r="106" spans="2:4" x14ac:dyDescent="0.3">
      <c r="B106" s="1"/>
      <c r="C106" s="1"/>
      <c r="D106" s="1"/>
    </row>
    <row r="107" spans="2:4" x14ac:dyDescent="0.3">
      <c r="B107" s="1"/>
      <c r="C107" s="1"/>
      <c r="D107" s="1"/>
    </row>
    <row r="108" spans="2:4" x14ac:dyDescent="0.3">
      <c r="B108" s="1"/>
      <c r="C108" s="1"/>
      <c r="D108" s="1"/>
    </row>
    <row r="109" spans="2:4" x14ac:dyDescent="0.3">
      <c r="B109" s="1"/>
      <c r="C109" s="1"/>
      <c r="D109" s="1"/>
    </row>
    <row r="110" spans="2:4" x14ac:dyDescent="0.3">
      <c r="B110" s="1"/>
      <c r="C110" s="1"/>
      <c r="D110" s="1"/>
    </row>
    <row r="111" spans="2:4" x14ac:dyDescent="0.3">
      <c r="B111" s="1"/>
      <c r="C111" s="1"/>
      <c r="D111" s="1"/>
    </row>
    <row r="112" spans="2: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E1:AE1"/>
  </mergeCells>
  <pageMargins left="0.7" right="0.7" top="0.75" bottom="0.75" header="0.3" footer="0.3"/>
</worksheet>
</file>

<file path=xl/worksheets/sheet1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39DAC3-6F11-4457-B41B-BECAA958CADF}">
  <sheetPr codeName="Sheet157">
    <tabColor theme="4" tint="0.79998168889431442"/>
  </sheetPr>
  <dimension ref="A1:AH175"/>
  <sheetViews>
    <sheetView workbookViewId="0">
      <selection activeCell="B4" sqref="B4:AQ175"/>
    </sheetView>
  </sheetViews>
  <sheetFormatPr defaultColWidth="9.33203125" defaultRowHeight="14.4" x14ac:dyDescent="0.3"/>
  <cols>
    <col min="1" max="1" width="17.5546875" style="185" customWidth="1"/>
    <col min="2" max="4" width="9.33203125" style="185"/>
  </cols>
  <sheetData>
    <row r="1" spans="1:34" s="78" customFormat="1" x14ac:dyDescent="0.3">
      <c r="A1" s="50"/>
      <c r="E1" s="854" t="s">
        <v>875</v>
      </c>
      <c r="F1" s="854"/>
      <c r="G1" s="854"/>
      <c r="H1" s="854"/>
      <c r="I1" s="854"/>
      <c r="J1" s="854"/>
      <c r="K1" s="854"/>
      <c r="L1" s="854"/>
      <c r="M1" s="854"/>
      <c r="N1" s="854"/>
      <c r="O1" s="854"/>
      <c r="P1" s="854"/>
      <c r="Q1" s="854"/>
      <c r="R1" s="854"/>
      <c r="S1" s="854"/>
      <c r="T1" s="854"/>
      <c r="U1" s="854"/>
      <c r="V1" s="854"/>
      <c r="W1" s="854"/>
      <c r="X1" s="854"/>
      <c r="Y1" s="854"/>
      <c r="Z1" s="854"/>
      <c r="AA1" s="854"/>
      <c r="AB1" s="854"/>
      <c r="AC1" s="854"/>
      <c r="AD1" s="854"/>
      <c r="AE1" s="854"/>
    </row>
    <row r="2" spans="1:34" s="78" customFormat="1" x14ac:dyDescent="0.3">
      <c r="A2" s="50"/>
      <c r="B2" s="78" t="s">
        <v>288</v>
      </c>
      <c r="C2" s="78" t="s">
        <v>287</v>
      </c>
      <c r="D2" s="78" t="s">
        <v>289</v>
      </c>
      <c r="E2" s="78">
        <v>1991</v>
      </c>
      <c r="F2" s="78">
        <v>1992</v>
      </c>
      <c r="G2" s="78">
        <v>1993</v>
      </c>
      <c r="H2" s="78">
        <v>1994</v>
      </c>
      <c r="I2" s="78">
        <v>1995</v>
      </c>
      <c r="J2" s="78">
        <v>1996</v>
      </c>
      <c r="K2" s="78">
        <v>1997</v>
      </c>
      <c r="L2" s="78">
        <v>1998</v>
      </c>
      <c r="M2" s="78">
        <v>1999</v>
      </c>
      <c r="N2" s="78">
        <v>2000</v>
      </c>
      <c r="O2" s="78">
        <v>2001</v>
      </c>
      <c r="P2" s="78">
        <v>2002</v>
      </c>
      <c r="Q2" s="78">
        <v>2003</v>
      </c>
      <c r="R2" s="78">
        <v>2004</v>
      </c>
      <c r="S2" s="78">
        <v>2005</v>
      </c>
      <c r="T2" s="78">
        <v>2006</v>
      </c>
      <c r="U2" s="78">
        <v>2007</v>
      </c>
      <c r="V2" s="78">
        <v>2008</v>
      </c>
      <c r="W2" s="78">
        <v>2009</v>
      </c>
      <c r="X2" s="78">
        <v>2010</v>
      </c>
      <c r="Y2" s="78">
        <v>2011</v>
      </c>
      <c r="Z2" s="78">
        <v>2012</v>
      </c>
      <c r="AA2" s="78">
        <v>2013</v>
      </c>
      <c r="AB2" s="78">
        <v>2014</v>
      </c>
      <c r="AC2" s="78">
        <v>2015</v>
      </c>
      <c r="AD2" s="78">
        <v>2016</v>
      </c>
      <c r="AE2" s="78">
        <v>2017</v>
      </c>
      <c r="AF2" s="78">
        <v>2018</v>
      </c>
      <c r="AG2" s="78">
        <v>2019</v>
      </c>
      <c r="AH2" s="78">
        <v>2020</v>
      </c>
    </row>
    <row r="3" spans="1:34" s="53" customFormat="1" x14ac:dyDescent="0.3">
      <c r="A3" s="51"/>
      <c r="B3" s="53" t="s">
        <v>323</v>
      </c>
      <c r="C3" s="53" t="s">
        <v>324</v>
      </c>
      <c r="D3" s="53" t="s">
        <v>325</v>
      </c>
      <c r="E3" s="53" t="s">
        <v>326</v>
      </c>
      <c r="F3" s="53" t="s">
        <v>327</v>
      </c>
      <c r="G3" s="53" t="s">
        <v>328</v>
      </c>
      <c r="H3" s="53" t="s">
        <v>329</v>
      </c>
      <c r="I3" s="53" t="s">
        <v>330</v>
      </c>
      <c r="J3" s="53" t="s">
        <v>331</v>
      </c>
      <c r="K3" s="53" t="s">
        <v>332</v>
      </c>
      <c r="L3" s="53" t="s">
        <v>333</v>
      </c>
      <c r="M3" s="53" t="s">
        <v>334</v>
      </c>
      <c r="N3" s="53" t="s">
        <v>335</v>
      </c>
      <c r="O3" s="53" t="s">
        <v>336</v>
      </c>
      <c r="P3" s="53" t="s">
        <v>337</v>
      </c>
      <c r="Q3" s="53" t="s">
        <v>338</v>
      </c>
      <c r="R3" s="53" t="s">
        <v>339</v>
      </c>
      <c r="S3" s="53" t="s">
        <v>340</v>
      </c>
      <c r="T3" s="53" t="s">
        <v>341</v>
      </c>
      <c r="U3" s="53" t="s">
        <v>342</v>
      </c>
      <c r="V3" s="53" t="s">
        <v>343</v>
      </c>
      <c r="W3" s="53" t="s">
        <v>344</v>
      </c>
      <c r="X3" s="53" t="s">
        <v>345</v>
      </c>
      <c r="Y3" s="53" t="s">
        <v>346</v>
      </c>
      <c r="Z3" s="53" t="s">
        <v>347</v>
      </c>
      <c r="AA3" s="53" t="s">
        <v>348</v>
      </c>
      <c r="AB3" s="53" t="s">
        <v>349</v>
      </c>
      <c r="AC3" s="53" t="s">
        <v>350</v>
      </c>
      <c r="AD3" s="53" t="s">
        <v>351</v>
      </c>
      <c r="AE3" s="53" t="s">
        <v>352</v>
      </c>
      <c r="AF3" s="53" t="s">
        <v>353</v>
      </c>
      <c r="AG3" s="53" t="s">
        <v>354</v>
      </c>
      <c r="AH3" s="53" t="s">
        <v>355</v>
      </c>
    </row>
    <row r="4" spans="1:34" x14ac:dyDescent="0.3">
      <c r="A4" s="681">
        <f ca="1">DATE(LOOKUP(Comparison!$D$3,TimestepID,StartYear),1,1)</f>
        <v>46023</v>
      </c>
      <c r="B4" s="1">
        <v>0</v>
      </c>
      <c r="C4" s="1">
        <v>0</v>
      </c>
      <c r="D4" s="1">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row>
    <row r="5" spans="1:34" x14ac:dyDescent="0.3">
      <c r="A5" s="681">
        <f ca="1">IF(EDATE($A$4,12)&lt;=EDATE(DATE(LOOKUP(Comparison!$D$3,TimestepID,StartYear),1,1),(LOOKUP(Comparison!$B$6,TimestepID,Duration)-1)),EDATE(A4,12),"")</f>
        <v>46388</v>
      </c>
      <c r="B5" s="1">
        <v>0</v>
      </c>
      <c r="C5" s="1">
        <v>0</v>
      </c>
      <c r="D5" s="1">
        <v>0</v>
      </c>
      <c r="E5">
        <v>1</v>
      </c>
      <c r="F5">
        <v>0</v>
      </c>
      <c r="G5">
        <v>1</v>
      </c>
      <c r="H5">
        <v>0</v>
      </c>
      <c r="I5">
        <v>0</v>
      </c>
      <c r="J5">
        <v>0</v>
      </c>
      <c r="K5">
        <v>0</v>
      </c>
      <c r="L5">
        <v>0</v>
      </c>
      <c r="M5">
        <v>1</v>
      </c>
      <c r="N5">
        <v>1</v>
      </c>
      <c r="O5">
        <v>1</v>
      </c>
      <c r="P5">
        <v>0</v>
      </c>
      <c r="Q5">
        <v>1</v>
      </c>
      <c r="R5">
        <v>0</v>
      </c>
      <c r="S5">
        <v>0</v>
      </c>
      <c r="T5">
        <v>0</v>
      </c>
      <c r="U5">
        <v>0</v>
      </c>
      <c r="V5">
        <v>0</v>
      </c>
      <c r="W5">
        <v>0</v>
      </c>
      <c r="X5">
        <v>0</v>
      </c>
      <c r="Y5">
        <v>1</v>
      </c>
      <c r="Z5">
        <v>1</v>
      </c>
      <c r="AA5">
        <v>0</v>
      </c>
      <c r="AB5">
        <v>0</v>
      </c>
      <c r="AC5">
        <v>0</v>
      </c>
      <c r="AD5">
        <v>0</v>
      </c>
      <c r="AE5">
        <v>1</v>
      </c>
      <c r="AF5">
        <v>0</v>
      </c>
      <c r="AG5">
        <v>1</v>
      </c>
      <c r="AH5">
        <v>1</v>
      </c>
    </row>
    <row r="6" spans="1:34" x14ac:dyDescent="0.3">
      <c r="A6" s="681">
        <f ca="1">IF(EDATE($A$4,24)&lt;=EDATE(DATE(LOOKUP(Comparison!$D$3,TimestepID,StartYear),12,31),(LOOKUP(Comparison!$B$6,TimestepID,Duration)-1)),EDATE(A5,12),"")</f>
        <v>46753</v>
      </c>
      <c r="B6" s="1">
        <v>0</v>
      </c>
      <c r="C6" s="1">
        <v>0</v>
      </c>
      <c r="D6" s="1">
        <v>0</v>
      </c>
      <c r="E6">
        <v>0</v>
      </c>
      <c r="F6">
        <v>0</v>
      </c>
      <c r="G6">
        <v>0</v>
      </c>
      <c r="H6">
        <v>0</v>
      </c>
      <c r="I6">
        <v>0</v>
      </c>
      <c r="J6">
        <v>0</v>
      </c>
      <c r="K6">
        <v>0</v>
      </c>
      <c r="L6">
        <v>0</v>
      </c>
      <c r="M6">
        <v>1</v>
      </c>
      <c r="N6">
        <v>1</v>
      </c>
      <c r="O6">
        <v>1</v>
      </c>
      <c r="P6">
        <v>1</v>
      </c>
      <c r="Q6">
        <v>0</v>
      </c>
      <c r="R6">
        <v>0</v>
      </c>
      <c r="S6">
        <v>0</v>
      </c>
      <c r="T6">
        <v>0</v>
      </c>
      <c r="U6">
        <v>0</v>
      </c>
      <c r="V6">
        <v>0</v>
      </c>
      <c r="W6">
        <v>1</v>
      </c>
      <c r="X6">
        <v>0</v>
      </c>
      <c r="Y6">
        <v>1</v>
      </c>
      <c r="Z6">
        <v>1</v>
      </c>
      <c r="AA6">
        <v>0</v>
      </c>
      <c r="AB6">
        <v>0</v>
      </c>
      <c r="AC6">
        <v>0</v>
      </c>
      <c r="AD6">
        <v>0</v>
      </c>
      <c r="AE6">
        <v>0</v>
      </c>
      <c r="AF6">
        <v>0</v>
      </c>
      <c r="AG6">
        <v>1</v>
      </c>
      <c r="AH6">
        <v>1</v>
      </c>
    </row>
    <row r="7" spans="1:34" x14ac:dyDescent="0.3">
      <c r="A7" s="681">
        <f ca="1">IF(EDATE($A$4,36)&lt;=EDATE(DATE(LOOKUP(Comparison!$D$3,TimestepID,StartYear),1,1),(LOOKUP(Comparison!$B$6,TimestepID,Duration)-1)),EDATE(A6,12),"")</f>
        <v>47119</v>
      </c>
      <c r="B7" s="1">
        <v>0</v>
      </c>
      <c r="C7" s="1">
        <v>0</v>
      </c>
      <c r="D7" s="1">
        <v>0</v>
      </c>
      <c r="E7">
        <v>0</v>
      </c>
      <c r="F7">
        <v>0</v>
      </c>
      <c r="G7">
        <v>0</v>
      </c>
      <c r="H7">
        <v>0</v>
      </c>
      <c r="I7">
        <v>0</v>
      </c>
      <c r="J7">
        <v>0</v>
      </c>
      <c r="K7">
        <v>0</v>
      </c>
      <c r="L7">
        <v>0</v>
      </c>
      <c r="M7">
        <v>1</v>
      </c>
      <c r="N7">
        <v>1</v>
      </c>
      <c r="O7">
        <v>1</v>
      </c>
      <c r="P7">
        <v>0</v>
      </c>
      <c r="Q7">
        <v>0</v>
      </c>
      <c r="R7">
        <v>0</v>
      </c>
      <c r="S7">
        <v>0</v>
      </c>
      <c r="T7">
        <v>0</v>
      </c>
      <c r="U7">
        <v>0</v>
      </c>
      <c r="V7">
        <v>0</v>
      </c>
      <c r="W7">
        <v>0</v>
      </c>
      <c r="X7">
        <v>0</v>
      </c>
      <c r="Y7">
        <v>1</v>
      </c>
      <c r="Z7">
        <v>1</v>
      </c>
      <c r="AA7">
        <v>0</v>
      </c>
      <c r="AB7">
        <v>0</v>
      </c>
      <c r="AC7">
        <v>0</v>
      </c>
      <c r="AD7">
        <v>0</v>
      </c>
      <c r="AE7">
        <v>0</v>
      </c>
      <c r="AF7">
        <v>0</v>
      </c>
      <c r="AG7">
        <v>1</v>
      </c>
      <c r="AH7">
        <v>0</v>
      </c>
    </row>
    <row r="8" spans="1:34" x14ac:dyDescent="0.3">
      <c r="A8" s="681">
        <f ca="1">IF(EDATE($A$4,48)&lt;=EDATE(DATE(LOOKUP(Comparison!$D$3,TimestepID,StartYear),1,1),(LOOKUP(Comparison!$B$6,TimestepID,Duration)-1)),EDATE(A7,12),"")</f>
        <v>47484</v>
      </c>
      <c r="B8" s="1">
        <v>0</v>
      </c>
      <c r="C8" s="1">
        <v>0</v>
      </c>
      <c r="D8" s="1">
        <v>0</v>
      </c>
      <c r="E8">
        <v>0</v>
      </c>
      <c r="F8">
        <v>0</v>
      </c>
      <c r="G8">
        <v>0</v>
      </c>
      <c r="H8">
        <v>0</v>
      </c>
      <c r="I8">
        <v>0</v>
      </c>
      <c r="J8">
        <v>0</v>
      </c>
      <c r="K8">
        <v>0</v>
      </c>
      <c r="L8">
        <v>1</v>
      </c>
      <c r="M8">
        <v>1</v>
      </c>
      <c r="N8">
        <v>1</v>
      </c>
      <c r="O8">
        <v>0</v>
      </c>
      <c r="P8">
        <v>0</v>
      </c>
      <c r="Q8">
        <v>0</v>
      </c>
      <c r="R8">
        <v>0</v>
      </c>
      <c r="S8">
        <v>0</v>
      </c>
      <c r="T8">
        <v>0</v>
      </c>
      <c r="U8">
        <v>0</v>
      </c>
      <c r="V8">
        <v>0</v>
      </c>
      <c r="W8">
        <v>0</v>
      </c>
      <c r="X8">
        <v>0</v>
      </c>
      <c r="Y8">
        <v>1</v>
      </c>
      <c r="Z8">
        <v>0</v>
      </c>
      <c r="AA8">
        <v>0</v>
      </c>
      <c r="AB8">
        <v>0</v>
      </c>
      <c r="AC8">
        <v>0</v>
      </c>
      <c r="AD8">
        <v>0</v>
      </c>
      <c r="AE8">
        <v>0</v>
      </c>
      <c r="AF8">
        <v>0</v>
      </c>
      <c r="AG8">
        <v>0</v>
      </c>
      <c r="AH8">
        <v>0</v>
      </c>
    </row>
    <row r="9" spans="1:34" x14ac:dyDescent="0.3">
      <c r="A9" s="681">
        <f ca="1">IF(EDATE($A$4,48)&lt;=EDATE(DATE(LOOKUP(Comparison!$D$3,TimestepID,StartYear),1,1),(LOOKUP(Comparison!$B$6,TimestepID,Duration)-1)),EDATE(A8,12),"")</f>
        <v>47849</v>
      </c>
      <c r="B9" s="1">
        <v>0</v>
      </c>
      <c r="C9" s="1">
        <v>0</v>
      </c>
      <c r="D9" s="1">
        <v>0</v>
      </c>
      <c r="E9">
        <v>0</v>
      </c>
      <c r="F9">
        <v>0</v>
      </c>
      <c r="G9">
        <v>0</v>
      </c>
      <c r="H9">
        <v>0</v>
      </c>
      <c r="I9">
        <v>0</v>
      </c>
      <c r="J9">
        <v>0</v>
      </c>
      <c r="K9">
        <v>1</v>
      </c>
      <c r="L9">
        <v>1</v>
      </c>
      <c r="M9">
        <v>1</v>
      </c>
      <c r="N9">
        <v>0</v>
      </c>
      <c r="O9">
        <v>0</v>
      </c>
      <c r="P9">
        <v>0</v>
      </c>
      <c r="Q9">
        <v>0</v>
      </c>
      <c r="R9">
        <v>0</v>
      </c>
      <c r="S9">
        <v>0</v>
      </c>
      <c r="T9">
        <v>0</v>
      </c>
      <c r="U9">
        <v>0</v>
      </c>
      <c r="V9">
        <v>0</v>
      </c>
      <c r="W9">
        <v>0</v>
      </c>
      <c r="X9">
        <v>0</v>
      </c>
      <c r="Y9">
        <v>1</v>
      </c>
      <c r="Z9">
        <v>0</v>
      </c>
      <c r="AA9">
        <v>0</v>
      </c>
      <c r="AB9">
        <v>0</v>
      </c>
      <c r="AC9">
        <v>0</v>
      </c>
      <c r="AD9">
        <v>0</v>
      </c>
      <c r="AE9">
        <v>0</v>
      </c>
      <c r="AF9">
        <v>0</v>
      </c>
      <c r="AG9">
        <v>0</v>
      </c>
      <c r="AH9">
        <v>0</v>
      </c>
    </row>
    <row r="10" spans="1:34" x14ac:dyDescent="0.3">
      <c r="A10" s="681">
        <f ca="1">IF(EDATE($A$4,48)&lt;=EDATE(DATE(LOOKUP(Comparison!$D$3,TimestepID,StartYear),1,1),(LOOKUP(Comparison!$B$6,TimestepID,Duration)-1)),EDATE(A9,12),"")</f>
        <v>48214</v>
      </c>
      <c r="B10" s="1"/>
      <c r="C10" s="1"/>
      <c r="D10" s="1"/>
    </row>
    <row r="11" spans="1:34" x14ac:dyDescent="0.3">
      <c r="A11" s="681">
        <f ca="1">IF(EDATE($A$4,48)&lt;=EDATE(DATE(LOOKUP(Comparison!$D$3,TimestepID,StartYear),1,1),(LOOKUP(Comparison!$B$6,TimestepID,Duration)-1)),EDATE(A10,12),"")</f>
        <v>48580</v>
      </c>
      <c r="B11" s="1"/>
      <c r="C11" s="1"/>
      <c r="D11" s="1"/>
    </row>
    <row r="12" spans="1:34" x14ac:dyDescent="0.3">
      <c r="A12" s="681">
        <f ca="1">IF(EDATE($A$4,48)&lt;=EDATE(DATE(LOOKUP(Comparison!$D$3,TimestepID,StartYear),1,1),(LOOKUP(Comparison!$B$6,TimestepID,Duration)-1)),EDATE(A11,12),"")</f>
        <v>48945</v>
      </c>
      <c r="B12" s="1"/>
      <c r="C12" s="1"/>
      <c r="D12" s="1"/>
    </row>
    <row r="13" spans="1:34" x14ac:dyDescent="0.3">
      <c r="A13" s="739">
        <f ca="1">Exceedance!U67</f>
        <v>48061</v>
      </c>
      <c r="B13" s="1"/>
      <c r="C13" s="1"/>
      <c r="D13" s="1"/>
    </row>
    <row r="14" spans="1:34" x14ac:dyDescent="0.3">
      <c r="A14" s="739"/>
      <c r="B14" s="1"/>
      <c r="C14" s="1"/>
      <c r="D14" s="1"/>
    </row>
    <row r="15" spans="1:34" x14ac:dyDescent="0.3">
      <c r="A15" s="739"/>
      <c r="B15" s="1"/>
      <c r="C15" s="1"/>
      <c r="D15" s="1"/>
    </row>
    <row r="16" spans="1:34" x14ac:dyDescent="0.3">
      <c r="A16" s="739"/>
      <c r="B16" s="1"/>
      <c r="C16" s="1"/>
      <c r="D16" s="1"/>
    </row>
    <row r="17" spans="1:5" x14ac:dyDescent="0.3">
      <c r="A17" s="739"/>
      <c r="B17" s="1"/>
      <c r="C17" s="1"/>
      <c r="D17" s="1"/>
    </row>
    <row r="18" spans="1:5" x14ac:dyDescent="0.3">
      <c r="A18" s="739"/>
      <c r="B18" s="1"/>
      <c r="C18" s="1"/>
      <c r="D18" s="1"/>
    </row>
    <row r="19" spans="1:5" x14ac:dyDescent="0.3">
      <c r="A19" s="739"/>
      <c r="B19" s="1"/>
      <c r="C19" s="1"/>
      <c r="D19" s="1"/>
      <c r="E19" s="1"/>
    </row>
    <row r="20" spans="1:5" x14ac:dyDescent="0.3">
      <c r="A20" s="739"/>
      <c r="B20" s="1"/>
      <c r="C20" s="1"/>
      <c r="D20" s="1"/>
    </row>
    <row r="21" spans="1:5" x14ac:dyDescent="0.3">
      <c r="A21" s="739"/>
      <c r="B21" s="1"/>
      <c r="C21" s="1"/>
      <c r="D21" s="1"/>
    </row>
    <row r="22" spans="1:5" x14ac:dyDescent="0.3">
      <c r="A22" s="739" t="str">
        <f ca="1">Exceedance!U76</f>
        <v/>
      </c>
      <c r="B22" s="1"/>
      <c r="C22" s="1"/>
      <c r="D22" s="1"/>
    </row>
    <row r="23" spans="1:5" x14ac:dyDescent="0.3">
      <c r="A23" s="739" t="str">
        <f ca="1">Exceedance!U77</f>
        <v/>
      </c>
      <c r="B23" s="1"/>
      <c r="C23" s="1"/>
      <c r="D23" s="1"/>
    </row>
    <row r="24" spans="1:5" x14ac:dyDescent="0.3">
      <c r="A24" s="739" t="str">
        <f ca="1">Exceedance!U78</f>
        <v/>
      </c>
      <c r="B24" s="1"/>
      <c r="C24" s="1"/>
      <c r="D24" s="1"/>
    </row>
    <row r="25" spans="1:5" x14ac:dyDescent="0.3">
      <c r="A25" s="739" t="str">
        <f ca="1">Exceedance!U79</f>
        <v/>
      </c>
      <c r="B25" s="1"/>
      <c r="C25" s="1"/>
      <c r="D25" s="1"/>
    </row>
    <row r="26" spans="1:5" x14ac:dyDescent="0.3">
      <c r="A26" s="739" t="str">
        <f ca="1">Exceedance!U80</f>
        <v/>
      </c>
      <c r="B26" s="1"/>
      <c r="C26" s="1"/>
      <c r="D26" s="1"/>
    </row>
    <row r="27" spans="1:5" x14ac:dyDescent="0.3">
      <c r="A27" s="739" t="str">
        <f ca="1">Exceedance!U81</f>
        <v/>
      </c>
      <c r="B27" s="1"/>
      <c r="C27" s="1"/>
      <c r="D27" s="1"/>
    </row>
    <row r="28" spans="1:5" x14ac:dyDescent="0.3">
      <c r="A28" s="739" t="str">
        <f ca="1">Exceedance!U82</f>
        <v/>
      </c>
      <c r="B28" s="1"/>
      <c r="C28" s="1"/>
      <c r="D28" s="1"/>
    </row>
    <row r="29" spans="1:5" x14ac:dyDescent="0.3">
      <c r="A29" s="739" t="str">
        <f ca="1">Exceedance!U83</f>
        <v/>
      </c>
      <c r="B29" s="1"/>
      <c r="C29" s="1"/>
      <c r="D29" s="1"/>
    </row>
    <row r="30" spans="1:5" x14ac:dyDescent="0.3">
      <c r="A30" s="739" t="str">
        <f ca="1">Exceedance!U84</f>
        <v/>
      </c>
      <c r="B30" s="1"/>
      <c r="C30" s="1"/>
      <c r="D30" s="1"/>
    </row>
    <row r="31" spans="1:5" x14ac:dyDescent="0.3">
      <c r="A31" s="739" t="str">
        <f ca="1">Exceedance!U85</f>
        <v/>
      </c>
      <c r="B31" s="1"/>
      <c r="C31" s="1"/>
      <c r="D31" s="1"/>
    </row>
    <row r="32" spans="1:5" x14ac:dyDescent="0.3">
      <c r="A32" s="739" t="str">
        <f ca="1">Exceedance!U86</f>
        <v/>
      </c>
      <c r="B32" s="1"/>
      <c r="C32" s="1"/>
      <c r="D32" s="1"/>
    </row>
    <row r="33" spans="1:4" x14ac:dyDescent="0.3">
      <c r="A33" s="739" t="str">
        <f ca="1">Exceedance!U87</f>
        <v/>
      </c>
      <c r="B33" s="1"/>
      <c r="C33" s="1"/>
      <c r="D33" s="1"/>
    </row>
    <row r="34" spans="1:4" x14ac:dyDescent="0.3">
      <c r="A34" s="739" t="str">
        <f ca="1">Exceedance!U88</f>
        <v/>
      </c>
      <c r="B34" s="1"/>
      <c r="C34" s="1"/>
      <c r="D34" s="1"/>
    </row>
    <row r="35" spans="1:4" x14ac:dyDescent="0.3">
      <c r="A35" s="739" t="str">
        <f ca="1">Exceedance!U89</f>
        <v/>
      </c>
      <c r="B35" s="1"/>
      <c r="C35" s="1"/>
      <c r="D35" s="1"/>
    </row>
    <row r="36" spans="1:4" x14ac:dyDescent="0.3">
      <c r="A36" s="739" t="str">
        <f ca="1">Exceedance!U90</f>
        <v/>
      </c>
      <c r="B36" s="1"/>
      <c r="C36" s="1"/>
      <c r="D36" s="1"/>
    </row>
    <row r="37" spans="1:4" x14ac:dyDescent="0.3">
      <c r="A37" s="739" t="str">
        <f ca="1">Exceedance!U91</f>
        <v/>
      </c>
      <c r="B37" s="1"/>
      <c r="C37" s="1"/>
      <c r="D37" s="1"/>
    </row>
    <row r="38" spans="1:4" x14ac:dyDescent="0.3">
      <c r="A38" s="739" t="str">
        <f ca="1">Exceedance!U92</f>
        <v/>
      </c>
      <c r="B38" s="1"/>
      <c r="C38" s="1"/>
      <c r="D38" s="1"/>
    </row>
    <row r="39" spans="1:4" x14ac:dyDescent="0.3">
      <c r="A39" s="739" t="str">
        <f ca="1">Exceedance!U93</f>
        <v/>
      </c>
      <c r="B39" s="1"/>
      <c r="C39" s="1"/>
      <c r="D39" s="1"/>
    </row>
    <row r="40" spans="1:4" x14ac:dyDescent="0.3">
      <c r="A40" s="739" t="str">
        <f ca="1">Exceedance!U94</f>
        <v/>
      </c>
      <c r="B40" s="1"/>
      <c r="C40" s="1"/>
      <c r="D40" s="1"/>
    </row>
    <row r="41" spans="1:4" x14ac:dyDescent="0.3">
      <c r="A41" s="739" t="str">
        <f ca="1">Exceedance!U95</f>
        <v/>
      </c>
      <c r="B41" s="1"/>
      <c r="C41" s="1"/>
      <c r="D41" s="1"/>
    </row>
    <row r="42" spans="1:4" x14ac:dyDescent="0.3">
      <c r="A42" s="739" t="str">
        <f ca="1">Exceedance!U96</f>
        <v/>
      </c>
      <c r="B42" s="1"/>
      <c r="C42" s="1"/>
      <c r="D42" s="1"/>
    </row>
    <row r="43" spans="1:4" x14ac:dyDescent="0.3">
      <c r="A43" s="739" t="str">
        <f ca="1">Exceedance!U97</f>
        <v/>
      </c>
      <c r="B43" s="1"/>
      <c r="C43" s="1"/>
      <c r="D43" s="1"/>
    </row>
    <row r="44" spans="1:4" x14ac:dyDescent="0.3">
      <c r="A44" s="739" t="str">
        <f ca="1">Exceedance!U98</f>
        <v/>
      </c>
      <c r="B44" s="1"/>
      <c r="C44" s="1"/>
      <c r="D44" s="1"/>
    </row>
    <row r="45" spans="1:4" x14ac:dyDescent="0.3">
      <c r="A45" s="739" t="str">
        <f ca="1">Exceedance!U99</f>
        <v/>
      </c>
      <c r="B45" s="1"/>
      <c r="C45" s="1"/>
      <c r="D45" s="1"/>
    </row>
    <row r="46" spans="1:4" x14ac:dyDescent="0.3">
      <c r="A46" s="739" t="str">
        <f ca="1">Exceedance!U100</f>
        <v/>
      </c>
      <c r="B46" s="1"/>
      <c r="C46" s="1"/>
      <c r="D46" s="1"/>
    </row>
    <row r="47" spans="1:4" x14ac:dyDescent="0.3">
      <c r="B47" s="1"/>
      <c r="C47" s="1"/>
      <c r="D47" s="1"/>
    </row>
    <row r="48" spans="1:4" x14ac:dyDescent="0.3">
      <c r="B48" s="1"/>
      <c r="C48" s="1"/>
      <c r="D48" s="1"/>
    </row>
    <row r="49" spans="2:4" x14ac:dyDescent="0.3">
      <c r="B49" s="1"/>
      <c r="C49" s="1"/>
      <c r="D49" s="1"/>
    </row>
    <row r="50" spans="2:4" x14ac:dyDescent="0.3">
      <c r="B50" s="1"/>
      <c r="C50" s="1"/>
      <c r="D50" s="1"/>
    </row>
    <row r="51" spans="2:4" x14ac:dyDescent="0.3">
      <c r="B51" s="1"/>
      <c r="C51" s="1"/>
      <c r="D51" s="1"/>
    </row>
    <row r="52" spans="2:4" x14ac:dyDescent="0.3">
      <c r="B52" s="1"/>
      <c r="C52" s="1"/>
      <c r="D52" s="1"/>
    </row>
    <row r="53" spans="2:4" x14ac:dyDescent="0.3">
      <c r="B53" s="1"/>
      <c r="C53" s="1"/>
      <c r="D53" s="1"/>
    </row>
    <row r="54" spans="2:4" x14ac:dyDescent="0.3">
      <c r="B54" s="1"/>
      <c r="C54" s="1"/>
      <c r="D54" s="1"/>
    </row>
    <row r="55" spans="2:4" x14ac:dyDescent="0.3">
      <c r="B55" s="1"/>
      <c r="C55" s="1"/>
      <c r="D55" s="1"/>
    </row>
    <row r="56" spans="2:4" x14ac:dyDescent="0.3">
      <c r="B56" s="1"/>
      <c r="C56" s="1"/>
      <c r="D56" s="1"/>
    </row>
    <row r="57" spans="2:4" x14ac:dyDescent="0.3">
      <c r="B57" s="1"/>
      <c r="C57" s="1"/>
      <c r="D57" s="1"/>
    </row>
    <row r="58" spans="2:4" x14ac:dyDescent="0.3">
      <c r="B58" s="1"/>
      <c r="C58" s="1"/>
      <c r="D58" s="1"/>
    </row>
    <row r="59" spans="2:4" x14ac:dyDescent="0.3">
      <c r="B59" s="1"/>
      <c r="C59" s="1"/>
      <c r="D59" s="1"/>
    </row>
    <row r="60" spans="2:4" x14ac:dyDescent="0.3">
      <c r="B60" s="1"/>
      <c r="C60" s="1"/>
      <c r="D60" s="1"/>
    </row>
    <row r="61" spans="2:4" x14ac:dyDescent="0.3">
      <c r="B61" s="1"/>
      <c r="C61" s="1"/>
      <c r="D61" s="1"/>
    </row>
    <row r="62" spans="2:4" x14ac:dyDescent="0.3">
      <c r="B62" s="1"/>
      <c r="C62" s="1"/>
      <c r="D62" s="1"/>
    </row>
    <row r="63" spans="2:4" x14ac:dyDescent="0.3">
      <c r="B63" s="1"/>
      <c r="C63" s="1"/>
      <c r="D63" s="1"/>
    </row>
    <row r="64" spans="2:4" x14ac:dyDescent="0.3">
      <c r="B64" s="1"/>
      <c r="C64" s="1"/>
      <c r="D64" s="1"/>
    </row>
    <row r="65" spans="2:4" x14ac:dyDescent="0.3">
      <c r="B65" s="1"/>
      <c r="C65" s="1"/>
      <c r="D65" s="1"/>
    </row>
    <row r="66" spans="2:4" x14ac:dyDescent="0.3">
      <c r="B66" s="1"/>
      <c r="C66" s="1"/>
      <c r="D66" s="1"/>
    </row>
    <row r="67" spans="2:4" x14ac:dyDescent="0.3">
      <c r="B67" s="1"/>
      <c r="C67" s="1"/>
      <c r="D67" s="1"/>
    </row>
    <row r="68" spans="2:4" x14ac:dyDescent="0.3">
      <c r="B68" s="1"/>
      <c r="C68" s="1"/>
      <c r="D68" s="1"/>
    </row>
    <row r="69" spans="2:4" x14ac:dyDescent="0.3">
      <c r="B69" s="1"/>
      <c r="C69" s="1"/>
      <c r="D69" s="1"/>
    </row>
    <row r="70" spans="2:4" x14ac:dyDescent="0.3">
      <c r="B70" s="1"/>
      <c r="C70" s="1"/>
      <c r="D70" s="1"/>
    </row>
    <row r="71" spans="2:4" x14ac:dyDescent="0.3">
      <c r="B71" s="1"/>
      <c r="C71" s="1"/>
      <c r="D71" s="1"/>
    </row>
    <row r="72" spans="2:4" x14ac:dyDescent="0.3">
      <c r="B72" s="1"/>
      <c r="C72" s="1"/>
      <c r="D72" s="1"/>
    </row>
    <row r="73" spans="2:4" x14ac:dyDescent="0.3">
      <c r="B73" s="1"/>
      <c r="C73" s="1"/>
      <c r="D73" s="1"/>
    </row>
    <row r="74" spans="2:4" x14ac:dyDescent="0.3">
      <c r="B74" s="1"/>
      <c r="C74" s="1"/>
      <c r="D74" s="1"/>
    </row>
    <row r="75" spans="2:4" x14ac:dyDescent="0.3">
      <c r="B75" s="1"/>
      <c r="C75" s="1"/>
      <c r="D75" s="1"/>
    </row>
    <row r="76" spans="2:4" x14ac:dyDescent="0.3">
      <c r="B76" s="1"/>
      <c r="C76" s="1"/>
      <c r="D76" s="1"/>
    </row>
    <row r="77" spans="2:4" x14ac:dyDescent="0.3">
      <c r="B77" s="1"/>
      <c r="C77" s="1"/>
      <c r="D77" s="1"/>
    </row>
    <row r="78" spans="2:4" x14ac:dyDescent="0.3">
      <c r="B78" s="1"/>
      <c r="C78" s="1"/>
      <c r="D78" s="1"/>
    </row>
    <row r="79" spans="2:4" x14ac:dyDescent="0.3">
      <c r="B79" s="1"/>
      <c r="C79" s="1"/>
      <c r="D79" s="1"/>
    </row>
    <row r="80" spans="2:4" x14ac:dyDescent="0.3">
      <c r="B80" s="1"/>
      <c r="C80" s="1"/>
      <c r="D80" s="1"/>
    </row>
    <row r="81" spans="2:4" x14ac:dyDescent="0.3">
      <c r="B81" s="1"/>
      <c r="C81" s="1"/>
      <c r="D81" s="1"/>
    </row>
    <row r="82" spans="2:4" x14ac:dyDescent="0.3">
      <c r="B82" s="1"/>
      <c r="C82" s="1"/>
      <c r="D82" s="1"/>
    </row>
    <row r="83" spans="2:4" x14ac:dyDescent="0.3">
      <c r="B83" s="1"/>
      <c r="C83" s="1"/>
      <c r="D83" s="1"/>
    </row>
    <row r="84" spans="2:4" x14ac:dyDescent="0.3">
      <c r="B84" s="1"/>
      <c r="C84" s="1"/>
      <c r="D84" s="1"/>
    </row>
    <row r="85" spans="2:4" x14ac:dyDescent="0.3">
      <c r="B85" s="1"/>
      <c r="C85" s="1"/>
      <c r="D85" s="1"/>
    </row>
    <row r="86" spans="2:4" x14ac:dyDescent="0.3">
      <c r="B86" s="1"/>
      <c r="C86" s="1"/>
      <c r="D86" s="1"/>
    </row>
    <row r="87" spans="2:4" x14ac:dyDescent="0.3">
      <c r="B87" s="1"/>
      <c r="C87" s="1"/>
      <c r="D87" s="1"/>
    </row>
    <row r="88" spans="2:4" x14ac:dyDescent="0.3">
      <c r="B88" s="1"/>
      <c r="C88" s="1"/>
      <c r="D88" s="1"/>
    </row>
    <row r="89" spans="2:4" x14ac:dyDescent="0.3">
      <c r="B89" s="1"/>
      <c r="C89" s="1"/>
      <c r="D89" s="1"/>
    </row>
    <row r="90" spans="2:4" x14ac:dyDescent="0.3">
      <c r="B90" s="1"/>
      <c r="C90" s="1"/>
      <c r="D90" s="1"/>
    </row>
    <row r="91" spans="2:4" x14ac:dyDescent="0.3">
      <c r="B91" s="1"/>
      <c r="C91" s="1"/>
      <c r="D91" s="1"/>
    </row>
    <row r="92" spans="2:4" x14ac:dyDescent="0.3">
      <c r="B92" s="1"/>
      <c r="C92" s="1"/>
      <c r="D92" s="1"/>
    </row>
    <row r="93" spans="2:4" x14ac:dyDescent="0.3">
      <c r="B93" s="1"/>
      <c r="C93" s="1"/>
      <c r="D93" s="1"/>
    </row>
    <row r="94" spans="2:4" x14ac:dyDescent="0.3">
      <c r="B94" s="1"/>
      <c r="C94" s="1"/>
      <c r="D94" s="1"/>
    </row>
    <row r="95" spans="2:4" x14ac:dyDescent="0.3">
      <c r="B95" s="1"/>
      <c r="C95" s="1"/>
      <c r="D95" s="1"/>
    </row>
    <row r="96" spans="2:4" x14ac:dyDescent="0.3">
      <c r="B96" s="1"/>
      <c r="C96" s="1"/>
      <c r="D96" s="1"/>
    </row>
    <row r="97" spans="2:4" x14ac:dyDescent="0.3">
      <c r="B97" s="1"/>
      <c r="C97" s="1"/>
      <c r="D97" s="1"/>
    </row>
    <row r="98" spans="2:4" x14ac:dyDescent="0.3">
      <c r="B98" s="1"/>
      <c r="C98" s="1"/>
      <c r="D98" s="1"/>
    </row>
    <row r="99" spans="2:4" x14ac:dyDescent="0.3">
      <c r="B99" s="1"/>
      <c r="C99" s="1"/>
      <c r="D99" s="1"/>
    </row>
    <row r="100" spans="2:4" x14ac:dyDescent="0.3">
      <c r="B100" s="1"/>
      <c r="C100" s="1"/>
      <c r="D100" s="1"/>
    </row>
    <row r="101" spans="2:4" x14ac:dyDescent="0.3">
      <c r="B101" s="1"/>
      <c r="C101" s="1"/>
      <c r="D101" s="1"/>
    </row>
    <row r="102" spans="2:4" x14ac:dyDescent="0.3">
      <c r="B102" s="1"/>
      <c r="C102" s="1"/>
      <c r="D102" s="1"/>
    </row>
    <row r="103" spans="2:4" x14ac:dyDescent="0.3">
      <c r="B103" s="1"/>
      <c r="C103" s="1"/>
      <c r="D103" s="1"/>
    </row>
    <row r="104" spans="2:4" x14ac:dyDescent="0.3">
      <c r="B104" s="1"/>
      <c r="C104" s="1"/>
      <c r="D104" s="1"/>
    </row>
    <row r="105" spans="2:4" x14ac:dyDescent="0.3">
      <c r="B105" s="1"/>
      <c r="C105" s="1"/>
      <c r="D105" s="1"/>
    </row>
    <row r="106" spans="2:4" x14ac:dyDescent="0.3">
      <c r="B106" s="1"/>
      <c r="C106" s="1"/>
      <c r="D106" s="1"/>
    </row>
    <row r="107" spans="2:4" x14ac:dyDescent="0.3">
      <c r="B107" s="1"/>
      <c r="C107" s="1"/>
      <c r="D107" s="1"/>
    </row>
    <row r="108" spans="2:4" x14ac:dyDescent="0.3">
      <c r="B108" s="1"/>
      <c r="C108" s="1"/>
      <c r="D108" s="1"/>
    </row>
    <row r="109" spans="2:4" x14ac:dyDescent="0.3">
      <c r="B109" s="1"/>
      <c r="C109" s="1"/>
      <c r="D109" s="1"/>
    </row>
    <row r="110" spans="2:4" x14ac:dyDescent="0.3">
      <c r="B110" s="1"/>
      <c r="C110" s="1"/>
      <c r="D110" s="1"/>
    </row>
    <row r="111" spans="2:4" x14ac:dyDescent="0.3">
      <c r="B111" s="1"/>
      <c r="C111" s="1"/>
      <c r="D111" s="1"/>
    </row>
    <row r="112" spans="2: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E1:AE1"/>
  </mergeCells>
  <pageMargins left="0.7" right="0.7" top="0.75" bottom="0.75" header="0.3" footer="0.3"/>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26DDE-D3BF-4752-A1E5-CEF41F8CE346}">
  <sheetPr codeName="Sheet168">
    <tabColor theme="4" tint="0.79998168889431442"/>
  </sheetPr>
  <dimension ref="A1:AH175"/>
  <sheetViews>
    <sheetView workbookViewId="0">
      <selection activeCell="B4" sqref="B4:AQ175"/>
    </sheetView>
  </sheetViews>
  <sheetFormatPr defaultColWidth="9.33203125" defaultRowHeight="14.4" x14ac:dyDescent="0.3"/>
  <cols>
    <col min="1" max="1" width="17.5546875" style="185" customWidth="1"/>
    <col min="2" max="4" width="9.33203125" style="185"/>
  </cols>
  <sheetData>
    <row r="1" spans="1:34" s="78" customFormat="1" x14ac:dyDescent="0.3">
      <c r="A1" s="50"/>
      <c r="E1" s="854" t="s">
        <v>903</v>
      </c>
      <c r="F1" s="854"/>
      <c r="G1" s="854"/>
      <c r="H1" s="854"/>
      <c r="I1" s="854"/>
      <c r="J1" s="854"/>
      <c r="K1" s="854"/>
      <c r="L1" s="854"/>
      <c r="M1" s="854"/>
      <c r="N1" s="854"/>
      <c r="O1" s="854"/>
      <c r="P1" s="854"/>
      <c r="Q1" s="854"/>
      <c r="R1" s="854"/>
      <c r="S1" s="854"/>
      <c r="T1" s="854"/>
      <c r="U1" s="854"/>
      <c r="V1" s="854"/>
      <c r="W1" s="854"/>
      <c r="X1" s="854"/>
      <c r="Y1" s="854"/>
      <c r="Z1" s="854"/>
      <c r="AA1" s="854"/>
      <c r="AB1" s="854"/>
      <c r="AC1" s="854"/>
      <c r="AD1" s="854"/>
      <c r="AE1" s="854"/>
    </row>
    <row r="2" spans="1:34" s="78" customFormat="1" x14ac:dyDescent="0.3">
      <c r="A2" s="50"/>
      <c r="B2" s="78" t="s">
        <v>288</v>
      </c>
      <c r="C2" s="78" t="s">
        <v>287</v>
      </c>
      <c r="D2" s="78" t="s">
        <v>289</v>
      </c>
      <c r="E2" s="78">
        <v>1991</v>
      </c>
      <c r="F2" s="78">
        <v>1992</v>
      </c>
      <c r="G2" s="78">
        <v>1993</v>
      </c>
      <c r="H2" s="78">
        <v>1994</v>
      </c>
      <c r="I2" s="78">
        <v>1995</v>
      </c>
      <c r="J2" s="78">
        <v>1996</v>
      </c>
      <c r="K2" s="78">
        <v>1997</v>
      </c>
      <c r="L2" s="78">
        <v>1998</v>
      </c>
      <c r="M2" s="78">
        <v>1999</v>
      </c>
      <c r="N2" s="78">
        <v>2000</v>
      </c>
      <c r="O2" s="78">
        <v>2001</v>
      </c>
      <c r="P2" s="78">
        <v>2002</v>
      </c>
      <c r="Q2" s="78">
        <v>2003</v>
      </c>
      <c r="R2" s="78">
        <v>2004</v>
      </c>
      <c r="S2" s="78">
        <v>2005</v>
      </c>
      <c r="T2" s="78">
        <v>2006</v>
      </c>
      <c r="U2" s="78">
        <v>2007</v>
      </c>
      <c r="V2" s="78">
        <v>2008</v>
      </c>
      <c r="W2" s="78">
        <v>2009</v>
      </c>
      <c r="X2" s="78">
        <v>2010</v>
      </c>
      <c r="Y2" s="78">
        <v>2011</v>
      </c>
      <c r="Z2" s="78">
        <v>2012</v>
      </c>
      <c r="AA2" s="78">
        <v>2013</v>
      </c>
      <c r="AB2" s="78">
        <v>2014</v>
      </c>
      <c r="AC2" s="78">
        <v>2015</v>
      </c>
      <c r="AD2" s="78">
        <v>2016</v>
      </c>
      <c r="AE2" s="78">
        <v>2017</v>
      </c>
      <c r="AF2" s="78">
        <v>2018</v>
      </c>
      <c r="AG2" s="78">
        <v>2019</v>
      </c>
      <c r="AH2" s="78">
        <v>2020</v>
      </c>
    </row>
    <row r="3" spans="1:34" s="53" customFormat="1" x14ac:dyDescent="0.3">
      <c r="A3" s="51"/>
      <c r="B3" s="53" t="s">
        <v>323</v>
      </c>
      <c r="C3" s="53" t="s">
        <v>324</v>
      </c>
      <c r="D3" s="53" t="s">
        <v>325</v>
      </c>
      <c r="E3" s="53" t="s">
        <v>326</v>
      </c>
      <c r="F3" s="53" t="s">
        <v>327</v>
      </c>
      <c r="G3" s="53" t="s">
        <v>328</v>
      </c>
      <c r="H3" s="53" t="s">
        <v>329</v>
      </c>
      <c r="I3" s="53" t="s">
        <v>330</v>
      </c>
      <c r="J3" s="53" t="s">
        <v>331</v>
      </c>
      <c r="K3" s="53" t="s">
        <v>332</v>
      </c>
      <c r="L3" s="53" t="s">
        <v>333</v>
      </c>
      <c r="M3" s="53" t="s">
        <v>334</v>
      </c>
      <c r="N3" s="53" t="s">
        <v>335</v>
      </c>
      <c r="O3" s="53" t="s">
        <v>336</v>
      </c>
      <c r="P3" s="53" t="s">
        <v>337</v>
      </c>
      <c r="Q3" s="53" t="s">
        <v>338</v>
      </c>
      <c r="R3" s="53" t="s">
        <v>339</v>
      </c>
      <c r="S3" s="53" t="s">
        <v>340</v>
      </c>
      <c r="T3" s="53" t="s">
        <v>341</v>
      </c>
      <c r="U3" s="53" t="s">
        <v>342</v>
      </c>
      <c r="V3" s="53" t="s">
        <v>343</v>
      </c>
      <c r="W3" s="53" t="s">
        <v>344</v>
      </c>
      <c r="X3" s="53" t="s">
        <v>345</v>
      </c>
      <c r="Y3" s="53" t="s">
        <v>346</v>
      </c>
      <c r="Z3" s="53" t="s">
        <v>347</v>
      </c>
      <c r="AA3" s="53" t="s">
        <v>348</v>
      </c>
      <c r="AB3" s="53" t="s">
        <v>349</v>
      </c>
      <c r="AC3" s="53" t="s">
        <v>350</v>
      </c>
      <c r="AD3" s="53" t="s">
        <v>351</v>
      </c>
      <c r="AE3" s="53" t="s">
        <v>352</v>
      </c>
      <c r="AF3" s="53" t="s">
        <v>353</v>
      </c>
      <c r="AG3" s="53" t="s">
        <v>354</v>
      </c>
      <c r="AH3" s="53" t="s">
        <v>355</v>
      </c>
    </row>
    <row r="4" spans="1:34" x14ac:dyDescent="0.3">
      <c r="A4" s="681">
        <f ca="1">DATE(LOOKUP(Comparison!$D$3,TimestepID,StartYear),1,1)</f>
        <v>46023</v>
      </c>
      <c r="B4" s="1">
        <v>1</v>
      </c>
      <c r="C4" s="1">
        <v>1</v>
      </c>
      <c r="D4" s="1">
        <v>1</v>
      </c>
      <c r="E4">
        <v>1</v>
      </c>
      <c r="F4">
        <v>1</v>
      </c>
      <c r="G4">
        <v>1</v>
      </c>
      <c r="H4">
        <v>1</v>
      </c>
      <c r="I4">
        <v>1</v>
      </c>
      <c r="J4">
        <v>1</v>
      </c>
      <c r="K4">
        <v>1</v>
      </c>
      <c r="L4">
        <v>1</v>
      </c>
      <c r="M4">
        <v>1</v>
      </c>
      <c r="N4">
        <v>1</v>
      </c>
      <c r="O4">
        <v>1</v>
      </c>
      <c r="P4">
        <v>1</v>
      </c>
      <c r="Q4">
        <v>1</v>
      </c>
      <c r="R4">
        <v>1</v>
      </c>
      <c r="S4">
        <v>1</v>
      </c>
      <c r="T4">
        <v>1</v>
      </c>
      <c r="U4">
        <v>1</v>
      </c>
      <c r="V4">
        <v>1</v>
      </c>
      <c r="W4">
        <v>1</v>
      </c>
      <c r="X4">
        <v>1</v>
      </c>
      <c r="Y4">
        <v>1</v>
      </c>
      <c r="Z4">
        <v>1</v>
      </c>
      <c r="AA4">
        <v>1</v>
      </c>
      <c r="AB4">
        <v>1</v>
      </c>
      <c r="AC4">
        <v>1</v>
      </c>
      <c r="AD4">
        <v>1</v>
      </c>
      <c r="AE4">
        <v>1</v>
      </c>
      <c r="AF4">
        <v>1</v>
      </c>
      <c r="AG4">
        <v>1</v>
      </c>
      <c r="AH4">
        <v>1</v>
      </c>
    </row>
    <row r="5" spans="1:34" x14ac:dyDescent="0.3">
      <c r="A5" s="681">
        <f ca="1">IF(EDATE($A$4,12)&lt;=EDATE(DATE(LOOKUP(Comparison!$D$3,TimestepID,StartYear),1,1),(LOOKUP(Comparison!$B$6,TimestepID,Duration)-1)),EDATE(A4,12),"")</f>
        <v>46388</v>
      </c>
      <c r="B5" s="1">
        <v>0</v>
      </c>
      <c r="C5" s="1">
        <v>1</v>
      </c>
      <c r="D5" s="1">
        <v>0</v>
      </c>
      <c r="E5">
        <v>1</v>
      </c>
      <c r="F5">
        <v>0</v>
      </c>
      <c r="G5">
        <v>1</v>
      </c>
      <c r="H5">
        <v>0</v>
      </c>
      <c r="I5">
        <v>0</v>
      </c>
      <c r="J5">
        <v>0</v>
      </c>
      <c r="K5">
        <v>1</v>
      </c>
      <c r="L5">
        <v>1</v>
      </c>
      <c r="M5">
        <v>1</v>
      </c>
      <c r="N5">
        <v>1</v>
      </c>
      <c r="O5">
        <v>1</v>
      </c>
      <c r="P5">
        <v>1</v>
      </c>
      <c r="Q5">
        <v>1</v>
      </c>
      <c r="R5">
        <v>0</v>
      </c>
      <c r="S5">
        <v>1</v>
      </c>
      <c r="T5">
        <v>1</v>
      </c>
      <c r="U5">
        <v>0</v>
      </c>
      <c r="V5">
        <v>0</v>
      </c>
      <c r="W5">
        <v>1</v>
      </c>
      <c r="X5">
        <v>0</v>
      </c>
      <c r="Y5">
        <v>1</v>
      </c>
      <c r="Z5">
        <v>1</v>
      </c>
      <c r="AA5">
        <v>0</v>
      </c>
      <c r="AB5">
        <v>1</v>
      </c>
      <c r="AC5">
        <v>0</v>
      </c>
      <c r="AD5">
        <v>0</v>
      </c>
      <c r="AE5">
        <v>1</v>
      </c>
      <c r="AF5">
        <v>0</v>
      </c>
      <c r="AG5">
        <v>1</v>
      </c>
      <c r="AH5">
        <v>1</v>
      </c>
    </row>
    <row r="6" spans="1:34" x14ac:dyDescent="0.3">
      <c r="A6" s="681">
        <f ca="1">IF(EDATE($A$4,24)&lt;=EDATE(DATE(LOOKUP(Comparison!$D$3,TimestepID,StartYear),12,31),(LOOKUP(Comparison!$B$6,TimestepID,Duration)-1)),EDATE(A5,12),"")</f>
        <v>46753</v>
      </c>
      <c r="B6" s="1">
        <v>0</v>
      </c>
      <c r="C6" s="1">
        <v>0</v>
      </c>
      <c r="D6" s="1">
        <v>0</v>
      </c>
      <c r="E6">
        <v>0</v>
      </c>
      <c r="F6">
        <v>0</v>
      </c>
      <c r="G6">
        <v>0</v>
      </c>
      <c r="H6">
        <v>0</v>
      </c>
      <c r="I6">
        <v>0</v>
      </c>
      <c r="J6">
        <v>0</v>
      </c>
      <c r="K6">
        <v>0</v>
      </c>
      <c r="L6">
        <v>0</v>
      </c>
      <c r="M6">
        <v>1</v>
      </c>
      <c r="N6">
        <v>1</v>
      </c>
      <c r="O6">
        <v>1</v>
      </c>
      <c r="P6">
        <v>1</v>
      </c>
      <c r="Q6">
        <v>0</v>
      </c>
      <c r="R6">
        <v>0</v>
      </c>
      <c r="S6">
        <v>0</v>
      </c>
      <c r="T6">
        <v>0</v>
      </c>
      <c r="U6">
        <v>0</v>
      </c>
      <c r="V6">
        <v>0</v>
      </c>
      <c r="W6">
        <v>0</v>
      </c>
      <c r="X6">
        <v>0</v>
      </c>
      <c r="Y6">
        <v>1</v>
      </c>
      <c r="Z6">
        <v>0</v>
      </c>
      <c r="AA6">
        <v>0</v>
      </c>
      <c r="AB6">
        <v>0</v>
      </c>
      <c r="AC6">
        <v>0</v>
      </c>
      <c r="AD6">
        <v>0</v>
      </c>
      <c r="AE6">
        <v>0</v>
      </c>
      <c r="AF6">
        <v>0</v>
      </c>
      <c r="AG6">
        <v>1</v>
      </c>
      <c r="AH6">
        <v>1</v>
      </c>
    </row>
    <row r="7" spans="1:34" x14ac:dyDescent="0.3">
      <c r="A7" s="681">
        <f ca="1">IF(EDATE($A$4,36)&lt;=EDATE(DATE(LOOKUP(Comparison!$D$3,TimestepID,StartYear),1,1),(LOOKUP(Comparison!$B$6,TimestepID,Duration)-1)),EDATE(A6,12),"")</f>
        <v>47119</v>
      </c>
      <c r="B7" s="1">
        <v>0</v>
      </c>
      <c r="C7" s="1">
        <v>0</v>
      </c>
      <c r="D7" s="1">
        <v>0</v>
      </c>
      <c r="E7">
        <v>0</v>
      </c>
      <c r="F7">
        <v>0</v>
      </c>
      <c r="G7">
        <v>0</v>
      </c>
      <c r="H7">
        <v>0</v>
      </c>
      <c r="I7">
        <v>0</v>
      </c>
      <c r="J7">
        <v>0</v>
      </c>
      <c r="K7">
        <v>0</v>
      </c>
      <c r="L7">
        <v>0</v>
      </c>
      <c r="M7">
        <v>1</v>
      </c>
      <c r="N7">
        <v>1</v>
      </c>
      <c r="O7">
        <v>1</v>
      </c>
      <c r="P7">
        <v>0</v>
      </c>
      <c r="Q7">
        <v>0</v>
      </c>
      <c r="R7">
        <v>0</v>
      </c>
      <c r="S7">
        <v>0</v>
      </c>
      <c r="T7">
        <v>0</v>
      </c>
      <c r="U7">
        <v>0</v>
      </c>
      <c r="V7">
        <v>0</v>
      </c>
      <c r="W7">
        <v>0</v>
      </c>
      <c r="X7">
        <v>0</v>
      </c>
      <c r="Y7">
        <v>1</v>
      </c>
      <c r="Z7">
        <v>0</v>
      </c>
      <c r="AA7">
        <v>0</v>
      </c>
      <c r="AB7">
        <v>0</v>
      </c>
      <c r="AC7">
        <v>0</v>
      </c>
      <c r="AD7">
        <v>0</v>
      </c>
      <c r="AE7">
        <v>0</v>
      </c>
      <c r="AF7">
        <v>0</v>
      </c>
      <c r="AG7">
        <v>1</v>
      </c>
      <c r="AH7">
        <v>0</v>
      </c>
    </row>
    <row r="8" spans="1:34" x14ac:dyDescent="0.3">
      <c r="A8" s="681">
        <f ca="1">IF(EDATE($A$4,48)&lt;=EDATE(DATE(LOOKUP(Comparison!$D$3,TimestepID,StartYear),1,1),(LOOKUP(Comparison!$B$6,TimestepID,Duration)-1)),EDATE(A7,12),"")</f>
        <v>47484</v>
      </c>
      <c r="B8" s="1">
        <v>0</v>
      </c>
      <c r="C8" s="1">
        <v>0</v>
      </c>
      <c r="D8" s="1">
        <v>0</v>
      </c>
      <c r="E8">
        <v>0</v>
      </c>
      <c r="F8">
        <v>0</v>
      </c>
      <c r="G8">
        <v>0</v>
      </c>
      <c r="H8">
        <v>0</v>
      </c>
      <c r="I8">
        <v>0</v>
      </c>
      <c r="J8">
        <v>0</v>
      </c>
      <c r="K8">
        <v>0</v>
      </c>
      <c r="L8">
        <v>1</v>
      </c>
      <c r="M8">
        <v>1</v>
      </c>
      <c r="N8">
        <v>1</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3">
      <c r="A9" s="681">
        <f ca="1">IF(EDATE($A$4,48)&lt;=EDATE(DATE(LOOKUP(Comparison!$D$3,TimestepID,StartYear),1,1),(LOOKUP(Comparison!$B$6,TimestepID,Duration)-1)),EDATE(A8,12),"")</f>
        <v>47849</v>
      </c>
      <c r="B9" s="1">
        <v>0</v>
      </c>
      <c r="C9" s="1">
        <v>0</v>
      </c>
      <c r="D9" s="1">
        <v>0</v>
      </c>
      <c r="E9">
        <v>0</v>
      </c>
      <c r="F9">
        <v>0</v>
      </c>
      <c r="G9">
        <v>0</v>
      </c>
      <c r="H9">
        <v>0</v>
      </c>
      <c r="I9">
        <v>0</v>
      </c>
      <c r="J9">
        <v>0</v>
      </c>
      <c r="K9">
        <v>0</v>
      </c>
      <c r="L9">
        <v>1</v>
      </c>
      <c r="M9">
        <v>1</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3">
      <c r="A10" s="681">
        <f ca="1">IF(EDATE($A$4,48)&lt;=EDATE(DATE(LOOKUP(Comparison!$D$3,TimestepID,StartYear),1,1),(LOOKUP(Comparison!$B$6,TimestepID,Duration)-1)),EDATE(A9,12),"")</f>
        <v>48214</v>
      </c>
      <c r="B10" s="1"/>
      <c r="C10" s="1"/>
      <c r="D10" s="1"/>
    </row>
    <row r="11" spans="1:34" x14ac:dyDescent="0.3">
      <c r="A11" s="681">
        <f ca="1">IF(EDATE($A$4,48)&lt;=EDATE(DATE(LOOKUP(Comparison!$D$3,TimestepID,StartYear),1,1),(LOOKUP(Comparison!$B$6,TimestepID,Duration)-1)),EDATE(A10,12),"")</f>
        <v>48580</v>
      </c>
      <c r="B11" s="1"/>
      <c r="C11" s="1"/>
      <c r="D11" s="1"/>
    </row>
    <row r="12" spans="1:34" x14ac:dyDescent="0.3">
      <c r="A12" s="681">
        <f ca="1">IF(EDATE($A$4,48)&lt;=EDATE(DATE(LOOKUP(Comparison!$D$3,TimestepID,StartYear),1,1),(LOOKUP(Comparison!$B$6,TimestepID,Duration)-1)),EDATE(A11,12),"")</f>
        <v>48945</v>
      </c>
      <c r="B12" s="1"/>
      <c r="C12" s="1"/>
      <c r="D12" s="1"/>
    </row>
    <row r="13" spans="1:34" x14ac:dyDescent="0.3">
      <c r="A13" s="739">
        <f ca="1">Exceedance!U67</f>
        <v>48061</v>
      </c>
      <c r="B13" s="1"/>
      <c r="C13" s="1"/>
      <c r="D13" s="1"/>
    </row>
    <row r="14" spans="1:34" x14ac:dyDescent="0.3">
      <c r="A14" s="739"/>
      <c r="B14" s="1"/>
      <c r="C14" s="1"/>
      <c r="D14" s="1"/>
    </row>
    <row r="15" spans="1:34" x14ac:dyDescent="0.3">
      <c r="A15" s="739"/>
      <c r="B15" s="1"/>
      <c r="C15" s="1"/>
      <c r="D15" s="1"/>
    </row>
    <row r="16" spans="1:34" x14ac:dyDescent="0.3">
      <c r="A16" s="739"/>
      <c r="B16" s="1"/>
      <c r="C16" s="1"/>
      <c r="D16" s="1"/>
    </row>
    <row r="17" spans="1:5" x14ac:dyDescent="0.3">
      <c r="A17" s="739"/>
      <c r="B17" s="1"/>
      <c r="C17" s="1"/>
      <c r="D17" s="1"/>
    </row>
    <row r="18" spans="1:5" x14ac:dyDescent="0.3">
      <c r="A18" s="739"/>
      <c r="B18" s="1"/>
      <c r="C18" s="1"/>
      <c r="D18" s="1"/>
    </row>
    <row r="19" spans="1:5" x14ac:dyDescent="0.3">
      <c r="A19" s="739"/>
      <c r="B19" s="1"/>
      <c r="C19" s="1"/>
      <c r="D19" s="1"/>
      <c r="E19" s="1"/>
    </row>
    <row r="20" spans="1:5" x14ac:dyDescent="0.3">
      <c r="A20" s="739"/>
      <c r="B20" s="1"/>
      <c r="C20" s="1"/>
      <c r="D20" s="1"/>
    </row>
    <row r="21" spans="1:5" x14ac:dyDescent="0.3">
      <c r="A21" s="739"/>
      <c r="B21" s="1"/>
      <c r="C21" s="1"/>
      <c r="D21" s="1"/>
    </row>
    <row r="22" spans="1:5" x14ac:dyDescent="0.3">
      <c r="A22" s="739" t="str">
        <f ca="1">Exceedance!U76</f>
        <v/>
      </c>
      <c r="B22" s="1"/>
      <c r="C22" s="1"/>
      <c r="D22" s="1"/>
    </row>
    <row r="23" spans="1:5" x14ac:dyDescent="0.3">
      <c r="A23" s="739" t="str">
        <f ca="1">Exceedance!U77</f>
        <v/>
      </c>
      <c r="B23" s="1"/>
      <c r="C23" s="1"/>
      <c r="D23" s="1"/>
    </row>
    <row r="24" spans="1:5" x14ac:dyDescent="0.3">
      <c r="A24" s="739" t="str">
        <f ca="1">Exceedance!U78</f>
        <v/>
      </c>
      <c r="B24" s="1"/>
      <c r="C24" s="1"/>
      <c r="D24" s="1"/>
    </row>
    <row r="25" spans="1:5" x14ac:dyDescent="0.3">
      <c r="A25" s="739" t="str">
        <f ca="1">Exceedance!U79</f>
        <v/>
      </c>
      <c r="B25" s="1"/>
      <c r="C25" s="1"/>
      <c r="D25" s="1"/>
    </row>
    <row r="26" spans="1:5" x14ac:dyDescent="0.3">
      <c r="A26" s="739" t="str">
        <f ca="1">Exceedance!U80</f>
        <v/>
      </c>
      <c r="B26" s="1"/>
      <c r="C26" s="1"/>
      <c r="D26" s="1"/>
    </row>
    <row r="27" spans="1:5" x14ac:dyDescent="0.3">
      <c r="A27" s="739" t="str">
        <f ca="1">Exceedance!U81</f>
        <v/>
      </c>
      <c r="B27" s="1"/>
      <c r="C27" s="1"/>
      <c r="D27" s="1"/>
    </row>
    <row r="28" spans="1:5" x14ac:dyDescent="0.3">
      <c r="A28" s="739" t="str">
        <f ca="1">Exceedance!U82</f>
        <v/>
      </c>
      <c r="B28" s="1"/>
      <c r="C28" s="1"/>
      <c r="D28" s="1"/>
    </row>
    <row r="29" spans="1:5" x14ac:dyDescent="0.3">
      <c r="A29" s="739" t="str">
        <f ca="1">Exceedance!U83</f>
        <v/>
      </c>
      <c r="B29" s="1"/>
      <c r="C29" s="1"/>
      <c r="D29" s="1"/>
    </row>
    <row r="30" spans="1:5" x14ac:dyDescent="0.3">
      <c r="A30" s="739" t="str">
        <f ca="1">Exceedance!U84</f>
        <v/>
      </c>
      <c r="B30" s="1"/>
      <c r="C30" s="1"/>
      <c r="D30" s="1"/>
    </row>
    <row r="31" spans="1:5" x14ac:dyDescent="0.3">
      <c r="A31" s="739" t="str">
        <f ca="1">Exceedance!U85</f>
        <v/>
      </c>
      <c r="B31" s="1"/>
      <c r="C31" s="1"/>
      <c r="D31" s="1"/>
    </row>
    <row r="32" spans="1:5" x14ac:dyDescent="0.3">
      <c r="A32" s="739" t="str">
        <f ca="1">Exceedance!U86</f>
        <v/>
      </c>
      <c r="B32" s="1"/>
      <c r="C32" s="1"/>
      <c r="D32" s="1"/>
    </row>
    <row r="33" spans="1:4" x14ac:dyDescent="0.3">
      <c r="A33" s="739" t="str">
        <f ca="1">Exceedance!U87</f>
        <v/>
      </c>
      <c r="B33" s="1"/>
      <c r="C33" s="1"/>
      <c r="D33" s="1"/>
    </row>
    <row r="34" spans="1:4" x14ac:dyDescent="0.3">
      <c r="A34" s="739" t="str">
        <f ca="1">Exceedance!U88</f>
        <v/>
      </c>
      <c r="B34" s="1"/>
      <c r="C34" s="1"/>
      <c r="D34" s="1"/>
    </row>
    <row r="35" spans="1:4" x14ac:dyDescent="0.3">
      <c r="A35" s="739" t="str">
        <f ca="1">Exceedance!U89</f>
        <v/>
      </c>
      <c r="B35" s="1"/>
      <c r="C35" s="1"/>
      <c r="D35" s="1"/>
    </row>
    <row r="36" spans="1:4" x14ac:dyDescent="0.3">
      <c r="A36" s="739" t="str">
        <f ca="1">Exceedance!U90</f>
        <v/>
      </c>
      <c r="B36" s="1"/>
      <c r="C36" s="1"/>
      <c r="D36" s="1"/>
    </row>
    <row r="37" spans="1:4" x14ac:dyDescent="0.3">
      <c r="A37" s="739" t="str">
        <f ca="1">Exceedance!U91</f>
        <v/>
      </c>
      <c r="B37" s="1"/>
      <c r="C37" s="1"/>
      <c r="D37" s="1"/>
    </row>
    <row r="38" spans="1:4" x14ac:dyDescent="0.3">
      <c r="A38" s="739" t="str">
        <f ca="1">Exceedance!U92</f>
        <v/>
      </c>
      <c r="B38" s="1"/>
      <c r="C38" s="1"/>
      <c r="D38" s="1"/>
    </row>
    <row r="39" spans="1:4" x14ac:dyDescent="0.3">
      <c r="A39" s="739" t="str">
        <f ca="1">Exceedance!U93</f>
        <v/>
      </c>
      <c r="B39" s="1"/>
      <c r="C39" s="1"/>
      <c r="D39" s="1"/>
    </row>
    <row r="40" spans="1:4" x14ac:dyDescent="0.3">
      <c r="A40" s="739" t="str">
        <f ca="1">Exceedance!U94</f>
        <v/>
      </c>
      <c r="B40" s="1"/>
      <c r="C40" s="1"/>
      <c r="D40" s="1"/>
    </row>
    <row r="41" spans="1:4" x14ac:dyDescent="0.3">
      <c r="A41" s="739" t="str">
        <f ca="1">Exceedance!U95</f>
        <v/>
      </c>
      <c r="B41" s="1"/>
      <c r="C41" s="1"/>
      <c r="D41" s="1"/>
    </row>
    <row r="42" spans="1:4" x14ac:dyDescent="0.3">
      <c r="A42" s="739" t="str">
        <f ca="1">Exceedance!U96</f>
        <v/>
      </c>
      <c r="B42" s="1"/>
      <c r="C42" s="1"/>
      <c r="D42" s="1"/>
    </row>
    <row r="43" spans="1:4" x14ac:dyDescent="0.3">
      <c r="A43" s="739" t="str">
        <f ca="1">Exceedance!U97</f>
        <v/>
      </c>
      <c r="B43" s="1"/>
      <c r="C43" s="1"/>
      <c r="D43" s="1"/>
    </row>
    <row r="44" spans="1:4" x14ac:dyDescent="0.3">
      <c r="A44" s="739" t="str">
        <f ca="1">Exceedance!U98</f>
        <v/>
      </c>
      <c r="B44" s="1"/>
      <c r="C44" s="1"/>
      <c r="D44" s="1"/>
    </row>
    <row r="45" spans="1:4" x14ac:dyDescent="0.3">
      <c r="A45" s="739" t="str">
        <f ca="1">Exceedance!U99</f>
        <v/>
      </c>
      <c r="B45" s="1"/>
      <c r="C45" s="1"/>
      <c r="D45" s="1"/>
    </row>
    <row r="46" spans="1:4" x14ac:dyDescent="0.3">
      <c r="A46" s="739" t="str">
        <f ca="1">Exceedance!U100</f>
        <v/>
      </c>
      <c r="B46" s="1"/>
      <c r="C46" s="1"/>
      <c r="D46" s="1"/>
    </row>
    <row r="47" spans="1:4" x14ac:dyDescent="0.3">
      <c r="B47" s="1"/>
      <c r="C47" s="1"/>
      <c r="D47" s="1"/>
    </row>
    <row r="48" spans="1:4" x14ac:dyDescent="0.3">
      <c r="B48" s="1"/>
      <c r="C48" s="1"/>
      <c r="D48" s="1"/>
    </row>
    <row r="49" spans="2:4" x14ac:dyDescent="0.3">
      <c r="B49" s="1"/>
      <c r="C49" s="1"/>
      <c r="D49" s="1"/>
    </row>
    <row r="50" spans="2:4" x14ac:dyDescent="0.3">
      <c r="B50" s="1"/>
      <c r="C50" s="1"/>
      <c r="D50" s="1"/>
    </row>
    <row r="51" spans="2:4" x14ac:dyDescent="0.3">
      <c r="B51" s="1"/>
      <c r="C51" s="1"/>
      <c r="D51" s="1"/>
    </row>
    <row r="52" spans="2:4" x14ac:dyDescent="0.3">
      <c r="B52" s="1"/>
      <c r="C52" s="1"/>
      <c r="D52" s="1"/>
    </row>
    <row r="53" spans="2:4" x14ac:dyDescent="0.3">
      <c r="B53" s="1"/>
      <c r="C53" s="1"/>
      <c r="D53" s="1"/>
    </row>
    <row r="54" spans="2:4" x14ac:dyDescent="0.3">
      <c r="B54" s="1"/>
      <c r="C54" s="1"/>
      <c r="D54" s="1"/>
    </row>
    <row r="55" spans="2:4" x14ac:dyDescent="0.3">
      <c r="B55" s="1"/>
      <c r="C55" s="1"/>
      <c r="D55" s="1"/>
    </row>
    <row r="56" spans="2:4" x14ac:dyDescent="0.3">
      <c r="B56" s="1"/>
      <c r="C56" s="1"/>
      <c r="D56" s="1"/>
    </row>
    <row r="57" spans="2:4" x14ac:dyDescent="0.3">
      <c r="B57" s="1"/>
      <c r="C57" s="1"/>
      <c r="D57" s="1"/>
    </row>
    <row r="58" spans="2:4" x14ac:dyDescent="0.3">
      <c r="B58" s="1"/>
      <c r="C58" s="1"/>
      <c r="D58" s="1"/>
    </row>
    <row r="59" spans="2:4" x14ac:dyDescent="0.3">
      <c r="B59" s="1"/>
      <c r="C59" s="1"/>
      <c r="D59" s="1"/>
    </row>
    <row r="60" spans="2:4" x14ac:dyDescent="0.3">
      <c r="B60" s="1"/>
      <c r="C60" s="1"/>
      <c r="D60" s="1"/>
    </row>
    <row r="61" spans="2:4" x14ac:dyDescent="0.3">
      <c r="B61" s="1"/>
      <c r="C61" s="1"/>
      <c r="D61" s="1"/>
    </row>
    <row r="62" spans="2:4" x14ac:dyDescent="0.3">
      <c r="B62" s="1"/>
      <c r="C62" s="1"/>
      <c r="D62" s="1"/>
    </row>
    <row r="63" spans="2:4" x14ac:dyDescent="0.3">
      <c r="B63" s="1"/>
      <c r="C63" s="1"/>
      <c r="D63" s="1"/>
    </row>
    <row r="64" spans="2:4" x14ac:dyDescent="0.3">
      <c r="B64" s="1"/>
      <c r="C64" s="1"/>
      <c r="D64" s="1"/>
    </row>
    <row r="65" spans="2:4" x14ac:dyDescent="0.3">
      <c r="B65" s="1"/>
      <c r="C65" s="1"/>
      <c r="D65" s="1"/>
    </row>
    <row r="66" spans="2:4" x14ac:dyDescent="0.3">
      <c r="B66" s="1"/>
      <c r="C66" s="1"/>
      <c r="D66" s="1"/>
    </row>
    <row r="67" spans="2:4" x14ac:dyDescent="0.3">
      <c r="B67" s="1"/>
      <c r="C67" s="1"/>
      <c r="D67" s="1"/>
    </row>
    <row r="68" spans="2:4" x14ac:dyDescent="0.3">
      <c r="B68" s="1"/>
      <c r="C68" s="1"/>
      <c r="D68" s="1"/>
    </row>
    <row r="69" spans="2:4" x14ac:dyDescent="0.3">
      <c r="B69" s="1"/>
      <c r="C69" s="1"/>
      <c r="D69" s="1"/>
    </row>
    <row r="70" spans="2:4" x14ac:dyDescent="0.3">
      <c r="B70" s="1"/>
      <c r="C70" s="1"/>
      <c r="D70" s="1"/>
    </row>
    <row r="71" spans="2:4" x14ac:dyDescent="0.3">
      <c r="B71" s="1"/>
      <c r="C71" s="1"/>
      <c r="D71" s="1"/>
    </row>
    <row r="72" spans="2:4" x14ac:dyDescent="0.3">
      <c r="B72" s="1"/>
      <c r="C72" s="1"/>
      <c r="D72" s="1"/>
    </row>
    <row r="73" spans="2:4" x14ac:dyDescent="0.3">
      <c r="B73" s="1"/>
      <c r="C73" s="1"/>
      <c r="D73" s="1"/>
    </row>
    <row r="74" spans="2:4" x14ac:dyDescent="0.3">
      <c r="B74" s="1"/>
      <c r="C74" s="1"/>
      <c r="D74" s="1"/>
    </row>
    <row r="75" spans="2:4" x14ac:dyDescent="0.3">
      <c r="B75" s="1"/>
      <c r="C75" s="1"/>
      <c r="D75" s="1"/>
    </row>
    <row r="76" spans="2:4" x14ac:dyDescent="0.3">
      <c r="B76" s="1"/>
      <c r="C76" s="1"/>
      <c r="D76" s="1"/>
    </row>
    <row r="77" spans="2:4" x14ac:dyDescent="0.3">
      <c r="B77" s="1"/>
      <c r="C77" s="1"/>
      <c r="D77" s="1"/>
    </row>
    <row r="78" spans="2:4" x14ac:dyDescent="0.3">
      <c r="B78" s="1"/>
      <c r="C78" s="1"/>
      <c r="D78" s="1"/>
    </row>
    <row r="79" spans="2:4" x14ac:dyDescent="0.3">
      <c r="B79" s="1"/>
      <c r="C79" s="1"/>
      <c r="D79" s="1"/>
    </row>
    <row r="80" spans="2:4" x14ac:dyDescent="0.3">
      <c r="B80" s="1"/>
      <c r="C80" s="1"/>
      <c r="D80" s="1"/>
    </row>
    <row r="81" spans="2:4" x14ac:dyDescent="0.3">
      <c r="B81" s="1"/>
      <c r="C81" s="1"/>
      <c r="D81" s="1"/>
    </row>
    <row r="82" spans="2:4" x14ac:dyDescent="0.3">
      <c r="B82" s="1"/>
      <c r="C82" s="1"/>
      <c r="D82" s="1"/>
    </row>
    <row r="83" spans="2:4" x14ac:dyDescent="0.3">
      <c r="B83" s="1"/>
      <c r="C83" s="1"/>
      <c r="D83" s="1"/>
    </row>
    <row r="84" spans="2:4" x14ac:dyDescent="0.3">
      <c r="B84" s="1"/>
      <c r="C84" s="1"/>
      <c r="D84" s="1"/>
    </row>
    <row r="85" spans="2:4" x14ac:dyDescent="0.3">
      <c r="B85" s="1"/>
      <c r="C85" s="1"/>
      <c r="D85" s="1"/>
    </row>
    <row r="86" spans="2:4" x14ac:dyDescent="0.3">
      <c r="B86" s="1"/>
      <c r="C86" s="1"/>
      <c r="D86" s="1"/>
    </row>
    <row r="87" spans="2:4" x14ac:dyDescent="0.3">
      <c r="B87" s="1"/>
      <c r="C87" s="1"/>
      <c r="D87" s="1"/>
    </row>
    <row r="88" spans="2:4" x14ac:dyDescent="0.3">
      <c r="B88" s="1"/>
      <c r="C88" s="1"/>
      <c r="D88" s="1"/>
    </row>
    <row r="89" spans="2:4" x14ac:dyDescent="0.3">
      <c r="B89" s="1"/>
      <c r="C89" s="1"/>
      <c r="D89" s="1"/>
    </row>
    <row r="90" spans="2:4" x14ac:dyDescent="0.3">
      <c r="B90" s="1"/>
      <c r="C90" s="1"/>
      <c r="D90" s="1"/>
    </row>
    <row r="91" spans="2:4" x14ac:dyDescent="0.3">
      <c r="B91" s="1"/>
      <c r="C91" s="1"/>
      <c r="D91" s="1"/>
    </row>
    <row r="92" spans="2:4" x14ac:dyDescent="0.3">
      <c r="B92" s="1"/>
      <c r="C92" s="1"/>
      <c r="D92" s="1"/>
    </row>
    <row r="93" spans="2:4" x14ac:dyDescent="0.3">
      <c r="B93" s="1"/>
      <c r="C93" s="1"/>
      <c r="D93" s="1"/>
    </row>
    <row r="94" spans="2:4" x14ac:dyDescent="0.3">
      <c r="B94" s="1"/>
      <c r="C94" s="1"/>
      <c r="D94" s="1"/>
    </row>
    <row r="95" spans="2:4" x14ac:dyDescent="0.3">
      <c r="B95" s="1"/>
      <c r="C95" s="1"/>
      <c r="D95" s="1"/>
    </row>
    <row r="96" spans="2:4" x14ac:dyDescent="0.3">
      <c r="B96" s="1"/>
      <c r="C96" s="1"/>
      <c r="D96" s="1"/>
    </row>
    <row r="97" spans="2:4" x14ac:dyDescent="0.3">
      <c r="B97" s="1"/>
      <c r="C97" s="1"/>
      <c r="D97" s="1"/>
    </row>
    <row r="98" spans="2:4" x14ac:dyDescent="0.3">
      <c r="B98" s="1"/>
      <c r="C98" s="1"/>
      <c r="D98" s="1"/>
    </row>
    <row r="99" spans="2:4" x14ac:dyDescent="0.3">
      <c r="B99" s="1"/>
      <c r="C99" s="1"/>
      <c r="D99" s="1"/>
    </row>
    <row r="100" spans="2:4" x14ac:dyDescent="0.3">
      <c r="B100" s="1"/>
      <c r="C100" s="1"/>
      <c r="D100" s="1"/>
    </row>
    <row r="101" spans="2:4" x14ac:dyDescent="0.3">
      <c r="B101" s="1"/>
      <c r="C101" s="1"/>
      <c r="D101" s="1"/>
    </row>
    <row r="102" spans="2:4" x14ac:dyDescent="0.3">
      <c r="B102" s="1"/>
      <c r="C102" s="1"/>
      <c r="D102" s="1"/>
    </row>
    <row r="103" spans="2:4" x14ac:dyDescent="0.3">
      <c r="B103" s="1"/>
      <c r="C103" s="1"/>
      <c r="D103" s="1"/>
    </row>
    <row r="104" spans="2:4" x14ac:dyDescent="0.3">
      <c r="B104" s="1"/>
      <c r="C104" s="1"/>
      <c r="D104" s="1"/>
    </row>
    <row r="105" spans="2:4" x14ac:dyDescent="0.3">
      <c r="B105" s="1"/>
      <c r="C105" s="1"/>
      <c r="D105" s="1"/>
    </row>
    <row r="106" spans="2:4" x14ac:dyDescent="0.3">
      <c r="B106" s="1"/>
      <c r="C106" s="1"/>
      <c r="D106" s="1"/>
    </row>
    <row r="107" spans="2:4" x14ac:dyDescent="0.3">
      <c r="B107" s="1"/>
      <c r="C107" s="1"/>
      <c r="D107" s="1"/>
    </row>
    <row r="108" spans="2:4" x14ac:dyDescent="0.3">
      <c r="B108" s="1"/>
      <c r="C108" s="1"/>
      <c r="D108" s="1"/>
    </row>
    <row r="109" spans="2:4" x14ac:dyDescent="0.3">
      <c r="B109" s="1"/>
      <c r="C109" s="1"/>
      <c r="D109" s="1"/>
    </row>
    <row r="110" spans="2:4" x14ac:dyDescent="0.3">
      <c r="B110" s="1"/>
      <c r="C110" s="1"/>
      <c r="D110" s="1"/>
    </row>
    <row r="111" spans="2:4" x14ac:dyDescent="0.3">
      <c r="B111" s="1"/>
      <c r="C111" s="1"/>
      <c r="D111" s="1"/>
    </row>
    <row r="112" spans="2: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E1:AE1"/>
  </mergeCells>
  <pageMargins left="0.7" right="0.7" top="0.75" bottom="0.75" header="0.3" footer="0.3"/>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CE255-538D-42AE-8CDA-5CFAC8EA4A6C}">
  <sheetPr codeName="Sheet159">
    <tabColor theme="4" tint="0.79998168889431442"/>
  </sheetPr>
  <dimension ref="A1:AH175"/>
  <sheetViews>
    <sheetView topLeftCell="L1" workbookViewId="0">
      <selection activeCell="B4" sqref="B4:AQ175"/>
    </sheetView>
  </sheetViews>
  <sheetFormatPr defaultColWidth="9.33203125" defaultRowHeight="14.4" x14ac:dyDescent="0.3"/>
  <cols>
    <col min="1" max="1" width="17.5546875" style="185" customWidth="1"/>
    <col min="2" max="4" width="9.33203125" style="185"/>
  </cols>
  <sheetData>
    <row r="1" spans="1:34" s="78" customFormat="1" x14ac:dyDescent="0.3">
      <c r="A1" s="50"/>
      <c r="E1" s="854" t="s">
        <v>881</v>
      </c>
      <c r="F1" s="854"/>
      <c r="G1" s="854"/>
      <c r="H1" s="854"/>
      <c r="I1" s="854"/>
      <c r="J1" s="854"/>
      <c r="K1" s="854"/>
      <c r="L1" s="854"/>
      <c r="M1" s="854"/>
      <c r="N1" s="854"/>
      <c r="O1" s="854"/>
      <c r="P1" s="854"/>
      <c r="Q1" s="854"/>
      <c r="R1" s="854"/>
      <c r="S1" s="854"/>
      <c r="T1" s="854"/>
      <c r="U1" s="854"/>
      <c r="V1" s="854"/>
      <c r="W1" s="854"/>
      <c r="X1" s="854"/>
      <c r="Y1" s="854"/>
      <c r="Z1" s="854"/>
      <c r="AA1" s="854"/>
      <c r="AB1" s="854"/>
      <c r="AC1" s="854"/>
      <c r="AD1" s="854"/>
      <c r="AE1" s="854"/>
    </row>
    <row r="2" spans="1:34" s="78" customFormat="1" x14ac:dyDescent="0.3">
      <c r="A2" s="50"/>
      <c r="B2" s="78" t="s">
        <v>288</v>
      </c>
      <c r="C2" s="78" t="s">
        <v>287</v>
      </c>
      <c r="D2" s="78" t="s">
        <v>289</v>
      </c>
      <c r="E2" s="78">
        <v>1991</v>
      </c>
      <c r="F2" s="78">
        <v>1992</v>
      </c>
      <c r="G2" s="78">
        <v>1993</v>
      </c>
      <c r="H2" s="78">
        <v>1994</v>
      </c>
      <c r="I2" s="78">
        <v>1995</v>
      </c>
      <c r="J2" s="78">
        <v>1996</v>
      </c>
      <c r="K2" s="78">
        <v>1997</v>
      </c>
      <c r="L2" s="78">
        <v>1998</v>
      </c>
      <c r="M2" s="78">
        <v>1999</v>
      </c>
      <c r="N2" s="78">
        <v>2000</v>
      </c>
      <c r="O2" s="78">
        <v>2001</v>
      </c>
      <c r="P2" s="78">
        <v>2002</v>
      </c>
      <c r="Q2" s="78">
        <v>2003</v>
      </c>
      <c r="R2" s="78">
        <v>2004</v>
      </c>
      <c r="S2" s="78">
        <v>2005</v>
      </c>
      <c r="T2" s="78">
        <v>2006</v>
      </c>
      <c r="U2" s="78">
        <v>2007</v>
      </c>
      <c r="V2" s="78">
        <v>2008</v>
      </c>
      <c r="W2" s="78">
        <v>2009</v>
      </c>
      <c r="X2" s="78">
        <v>2010</v>
      </c>
      <c r="Y2" s="78">
        <v>2011</v>
      </c>
      <c r="Z2" s="78">
        <v>2012</v>
      </c>
      <c r="AA2" s="78">
        <v>2013</v>
      </c>
      <c r="AB2" s="78">
        <v>2014</v>
      </c>
      <c r="AC2" s="78">
        <v>2015</v>
      </c>
      <c r="AD2" s="78">
        <v>2016</v>
      </c>
      <c r="AE2" s="78">
        <v>2017</v>
      </c>
      <c r="AF2" s="78">
        <v>2018</v>
      </c>
      <c r="AG2" s="78">
        <v>2019</v>
      </c>
      <c r="AH2" s="78">
        <v>2020</v>
      </c>
    </row>
    <row r="3" spans="1:34" s="53" customFormat="1" x14ac:dyDescent="0.3">
      <c r="A3" s="51"/>
      <c r="B3" s="53" t="s">
        <v>323</v>
      </c>
      <c r="C3" s="53" t="s">
        <v>324</v>
      </c>
      <c r="D3" s="53" t="s">
        <v>325</v>
      </c>
      <c r="E3" s="53" t="s">
        <v>326</v>
      </c>
      <c r="F3" s="53" t="s">
        <v>327</v>
      </c>
      <c r="G3" s="53" t="s">
        <v>328</v>
      </c>
      <c r="H3" s="53" t="s">
        <v>329</v>
      </c>
      <c r="I3" s="53" t="s">
        <v>330</v>
      </c>
      <c r="J3" s="53" t="s">
        <v>331</v>
      </c>
      <c r="K3" s="53" t="s">
        <v>332</v>
      </c>
      <c r="L3" s="53" t="s">
        <v>333</v>
      </c>
      <c r="M3" s="53" t="s">
        <v>334</v>
      </c>
      <c r="N3" s="53" t="s">
        <v>335</v>
      </c>
      <c r="O3" s="53" t="s">
        <v>336</v>
      </c>
      <c r="P3" s="53" t="s">
        <v>337</v>
      </c>
      <c r="Q3" s="53" t="s">
        <v>338</v>
      </c>
      <c r="R3" s="53" t="s">
        <v>339</v>
      </c>
      <c r="S3" s="53" t="s">
        <v>340</v>
      </c>
      <c r="T3" s="53" t="s">
        <v>341</v>
      </c>
      <c r="U3" s="53" t="s">
        <v>342</v>
      </c>
      <c r="V3" s="53" t="s">
        <v>343</v>
      </c>
      <c r="W3" s="53" t="s">
        <v>344</v>
      </c>
      <c r="X3" s="53" t="s">
        <v>345</v>
      </c>
      <c r="Y3" s="53" t="s">
        <v>346</v>
      </c>
      <c r="Z3" s="53" t="s">
        <v>347</v>
      </c>
      <c r="AA3" s="53" t="s">
        <v>348</v>
      </c>
      <c r="AB3" s="53" t="s">
        <v>349</v>
      </c>
      <c r="AC3" s="53" t="s">
        <v>350</v>
      </c>
      <c r="AD3" s="53" t="s">
        <v>351</v>
      </c>
      <c r="AE3" s="53" t="s">
        <v>352</v>
      </c>
      <c r="AF3" s="53" t="s">
        <v>353</v>
      </c>
      <c r="AG3" s="53" t="s">
        <v>354</v>
      </c>
      <c r="AH3" s="53" t="s">
        <v>355</v>
      </c>
    </row>
    <row r="4" spans="1:34" x14ac:dyDescent="0.3">
      <c r="A4" s="681">
        <f ca="1">DATE(LOOKUP(Comparison!$D$3,TimestepID,StartYear),1,1)</f>
        <v>46023</v>
      </c>
      <c r="B4" s="1">
        <v>0</v>
      </c>
      <c r="C4" s="1">
        <v>1</v>
      </c>
      <c r="D4" s="1">
        <v>0</v>
      </c>
      <c r="E4">
        <v>0</v>
      </c>
      <c r="F4">
        <v>0</v>
      </c>
      <c r="G4">
        <v>0</v>
      </c>
      <c r="H4">
        <v>0</v>
      </c>
      <c r="I4">
        <v>0</v>
      </c>
      <c r="J4">
        <v>0</v>
      </c>
      <c r="K4">
        <v>0</v>
      </c>
      <c r="L4">
        <v>0</v>
      </c>
      <c r="M4">
        <v>0</v>
      </c>
      <c r="N4">
        <v>0</v>
      </c>
      <c r="O4">
        <v>1</v>
      </c>
      <c r="P4">
        <v>1</v>
      </c>
      <c r="Q4">
        <v>1</v>
      </c>
      <c r="R4">
        <v>1</v>
      </c>
      <c r="S4">
        <v>0</v>
      </c>
      <c r="T4">
        <v>0</v>
      </c>
      <c r="U4">
        <v>1</v>
      </c>
      <c r="V4">
        <v>1</v>
      </c>
      <c r="W4">
        <v>1</v>
      </c>
      <c r="X4">
        <v>0</v>
      </c>
      <c r="Y4">
        <v>1</v>
      </c>
      <c r="Z4">
        <v>1</v>
      </c>
      <c r="AA4">
        <v>0</v>
      </c>
      <c r="AB4">
        <v>0</v>
      </c>
      <c r="AC4">
        <v>0</v>
      </c>
      <c r="AD4">
        <v>0</v>
      </c>
      <c r="AE4">
        <v>1</v>
      </c>
      <c r="AF4">
        <v>0</v>
      </c>
      <c r="AG4">
        <v>0</v>
      </c>
      <c r="AH4">
        <v>1</v>
      </c>
    </row>
    <row r="5" spans="1:34" x14ac:dyDescent="0.3">
      <c r="A5" s="681">
        <f ca="1">IF(EDATE($A$4,12)&lt;=EDATE(DATE(LOOKUP(Comparison!$D$3,TimestepID,StartYear),1,1),(LOOKUP(Comparison!$B$6,TimestepID,Duration)-1)),EDATE(A4,12),"")</f>
        <v>46388</v>
      </c>
      <c r="B5" s="1">
        <v>0</v>
      </c>
      <c r="C5" s="1">
        <v>1</v>
      </c>
      <c r="D5" s="1">
        <v>1</v>
      </c>
      <c r="E5">
        <v>1</v>
      </c>
      <c r="F5">
        <v>0</v>
      </c>
      <c r="G5">
        <v>1</v>
      </c>
      <c r="H5">
        <v>0</v>
      </c>
      <c r="I5">
        <v>0</v>
      </c>
      <c r="J5">
        <v>1</v>
      </c>
      <c r="K5">
        <v>1</v>
      </c>
      <c r="L5">
        <v>1</v>
      </c>
      <c r="M5">
        <v>1</v>
      </c>
      <c r="N5">
        <v>1</v>
      </c>
      <c r="O5">
        <v>1</v>
      </c>
      <c r="P5">
        <v>1</v>
      </c>
      <c r="Q5">
        <v>1</v>
      </c>
      <c r="R5">
        <v>0</v>
      </c>
      <c r="S5">
        <v>1</v>
      </c>
      <c r="T5">
        <v>1</v>
      </c>
      <c r="U5">
        <v>1</v>
      </c>
      <c r="V5">
        <v>1</v>
      </c>
      <c r="W5">
        <v>1</v>
      </c>
      <c r="X5">
        <v>1</v>
      </c>
      <c r="Y5">
        <v>1</v>
      </c>
      <c r="Z5">
        <v>1</v>
      </c>
      <c r="AA5">
        <v>1</v>
      </c>
      <c r="AB5">
        <v>1</v>
      </c>
      <c r="AC5">
        <v>1</v>
      </c>
      <c r="AD5">
        <v>0</v>
      </c>
      <c r="AE5">
        <v>1</v>
      </c>
      <c r="AF5">
        <v>1</v>
      </c>
      <c r="AG5">
        <v>1</v>
      </c>
      <c r="AH5">
        <v>1</v>
      </c>
    </row>
    <row r="6" spans="1:34" x14ac:dyDescent="0.3">
      <c r="A6" s="681">
        <f ca="1">IF(EDATE($A$4,24)&lt;=EDATE(DATE(LOOKUP(Comparison!$D$3,TimestepID,StartYear),12,31),(LOOKUP(Comparison!$B$6,TimestepID,Duration)-1)),EDATE(A5,12),"")</f>
        <v>46753</v>
      </c>
      <c r="B6" s="1">
        <v>1</v>
      </c>
      <c r="C6" s="1">
        <v>1</v>
      </c>
      <c r="D6" s="1">
        <v>1</v>
      </c>
      <c r="E6">
        <v>1</v>
      </c>
      <c r="F6">
        <v>0</v>
      </c>
      <c r="G6">
        <v>1</v>
      </c>
      <c r="H6">
        <v>0</v>
      </c>
      <c r="I6">
        <v>1</v>
      </c>
      <c r="J6">
        <v>0</v>
      </c>
      <c r="K6">
        <v>1</v>
      </c>
      <c r="L6">
        <v>1</v>
      </c>
      <c r="M6">
        <v>1</v>
      </c>
      <c r="N6">
        <v>1</v>
      </c>
      <c r="O6">
        <v>1</v>
      </c>
      <c r="P6">
        <v>1</v>
      </c>
      <c r="Q6">
        <v>1</v>
      </c>
      <c r="R6">
        <v>1</v>
      </c>
      <c r="S6">
        <v>1</v>
      </c>
      <c r="T6">
        <v>1</v>
      </c>
      <c r="U6">
        <v>1</v>
      </c>
      <c r="V6">
        <v>1</v>
      </c>
      <c r="W6">
        <v>1</v>
      </c>
      <c r="X6">
        <v>1</v>
      </c>
      <c r="Y6">
        <v>1</v>
      </c>
      <c r="Z6">
        <v>1</v>
      </c>
      <c r="AA6">
        <v>1</v>
      </c>
      <c r="AB6">
        <v>1</v>
      </c>
      <c r="AC6">
        <v>0</v>
      </c>
      <c r="AD6">
        <v>1</v>
      </c>
      <c r="AE6">
        <v>1</v>
      </c>
      <c r="AF6">
        <v>1</v>
      </c>
      <c r="AG6">
        <v>1</v>
      </c>
      <c r="AH6">
        <v>1</v>
      </c>
    </row>
    <row r="7" spans="1:34" x14ac:dyDescent="0.3">
      <c r="A7" s="681">
        <f ca="1">IF(EDATE($A$4,36)&lt;=EDATE(DATE(LOOKUP(Comparison!$D$3,TimestepID,StartYear),1,1),(LOOKUP(Comparison!$B$6,TimestepID,Duration)-1)),EDATE(A6,12),"")</f>
        <v>47119</v>
      </c>
      <c r="B7" s="1">
        <v>1</v>
      </c>
      <c r="C7" s="1">
        <v>1</v>
      </c>
      <c r="D7" s="1">
        <v>1</v>
      </c>
      <c r="E7">
        <v>0</v>
      </c>
      <c r="F7">
        <v>0</v>
      </c>
      <c r="G7">
        <v>1</v>
      </c>
      <c r="H7">
        <v>0</v>
      </c>
      <c r="I7">
        <v>1</v>
      </c>
      <c r="J7">
        <v>0</v>
      </c>
      <c r="K7">
        <v>1</v>
      </c>
      <c r="L7">
        <v>1</v>
      </c>
      <c r="M7">
        <v>1</v>
      </c>
      <c r="N7">
        <v>1</v>
      </c>
      <c r="O7">
        <v>1</v>
      </c>
      <c r="P7">
        <v>1</v>
      </c>
      <c r="Q7">
        <v>1</v>
      </c>
      <c r="R7">
        <v>1</v>
      </c>
      <c r="S7">
        <v>1</v>
      </c>
      <c r="T7">
        <v>1</v>
      </c>
      <c r="U7">
        <v>1</v>
      </c>
      <c r="V7">
        <v>1</v>
      </c>
      <c r="W7">
        <v>1</v>
      </c>
      <c r="X7">
        <v>1</v>
      </c>
      <c r="Y7">
        <v>1</v>
      </c>
      <c r="Z7">
        <v>1</v>
      </c>
      <c r="AA7">
        <v>1</v>
      </c>
      <c r="AB7">
        <v>1</v>
      </c>
      <c r="AC7">
        <v>1</v>
      </c>
      <c r="AD7">
        <v>1</v>
      </c>
      <c r="AE7">
        <v>1</v>
      </c>
      <c r="AF7">
        <v>1</v>
      </c>
      <c r="AG7">
        <v>1</v>
      </c>
      <c r="AH7">
        <v>1</v>
      </c>
    </row>
    <row r="8" spans="1:34" x14ac:dyDescent="0.3">
      <c r="A8" s="681">
        <f ca="1">IF(EDATE($A$4,48)&lt;=EDATE(DATE(LOOKUP(Comparison!$D$3,TimestepID,StartYear),1,1),(LOOKUP(Comparison!$B$6,TimestepID,Duration)-1)),EDATE(A7,12),"")</f>
        <v>47484</v>
      </c>
      <c r="B8" s="1">
        <v>1</v>
      </c>
      <c r="C8" s="1">
        <v>1</v>
      </c>
      <c r="D8" s="1">
        <v>1</v>
      </c>
      <c r="E8">
        <v>0</v>
      </c>
      <c r="F8">
        <v>0</v>
      </c>
      <c r="G8">
        <v>0</v>
      </c>
      <c r="H8">
        <v>0</v>
      </c>
      <c r="I8">
        <v>0</v>
      </c>
      <c r="J8">
        <v>0</v>
      </c>
      <c r="K8">
        <v>1</v>
      </c>
      <c r="L8">
        <v>1</v>
      </c>
      <c r="M8">
        <v>1</v>
      </c>
      <c r="N8">
        <v>1</v>
      </c>
      <c r="O8">
        <v>1</v>
      </c>
      <c r="P8">
        <v>1</v>
      </c>
      <c r="Q8">
        <v>1</v>
      </c>
      <c r="R8">
        <v>1</v>
      </c>
      <c r="S8">
        <v>1</v>
      </c>
      <c r="T8">
        <v>1</v>
      </c>
      <c r="U8">
        <v>1</v>
      </c>
      <c r="V8">
        <v>0</v>
      </c>
      <c r="W8">
        <v>1</v>
      </c>
      <c r="X8">
        <v>1</v>
      </c>
      <c r="Y8">
        <v>1</v>
      </c>
      <c r="Z8">
        <v>1</v>
      </c>
      <c r="AA8">
        <v>1</v>
      </c>
      <c r="AB8">
        <v>1</v>
      </c>
      <c r="AC8">
        <v>1</v>
      </c>
      <c r="AD8">
        <v>1</v>
      </c>
      <c r="AE8">
        <v>1</v>
      </c>
      <c r="AF8">
        <v>1</v>
      </c>
      <c r="AG8">
        <v>1</v>
      </c>
      <c r="AH8">
        <v>1</v>
      </c>
    </row>
    <row r="9" spans="1:34" x14ac:dyDescent="0.3">
      <c r="A9" s="681">
        <f ca="1">IF(EDATE($A$4,48)&lt;=EDATE(DATE(LOOKUP(Comparison!$D$3,TimestepID,StartYear),1,1),(LOOKUP(Comparison!$B$6,TimestepID,Duration)-1)),EDATE(A8,12),"")</f>
        <v>47849</v>
      </c>
      <c r="B9" s="1">
        <v>1</v>
      </c>
      <c r="C9" s="1">
        <v>1</v>
      </c>
      <c r="D9" s="1">
        <v>1</v>
      </c>
      <c r="E9">
        <v>0</v>
      </c>
      <c r="F9">
        <v>0</v>
      </c>
      <c r="G9">
        <v>0</v>
      </c>
      <c r="H9">
        <v>0</v>
      </c>
      <c r="I9">
        <v>0</v>
      </c>
      <c r="J9">
        <v>0</v>
      </c>
      <c r="K9">
        <v>1</v>
      </c>
      <c r="L9">
        <v>1</v>
      </c>
      <c r="M9">
        <v>1</v>
      </c>
      <c r="N9">
        <v>1</v>
      </c>
      <c r="O9">
        <v>1</v>
      </c>
      <c r="P9">
        <v>1</v>
      </c>
      <c r="Q9">
        <v>1</v>
      </c>
      <c r="R9">
        <v>1</v>
      </c>
      <c r="S9">
        <v>1</v>
      </c>
      <c r="T9">
        <v>1</v>
      </c>
      <c r="U9">
        <v>1</v>
      </c>
      <c r="V9">
        <v>1</v>
      </c>
      <c r="W9">
        <v>1</v>
      </c>
      <c r="X9">
        <v>1</v>
      </c>
      <c r="Y9">
        <v>1</v>
      </c>
      <c r="Z9">
        <v>1</v>
      </c>
      <c r="AA9">
        <v>1</v>
      </c>
      <c r="AB9">
        <v>1</v>
      </c>
      <c r="AC9">
        <v>1</v>
      </c>
      <c r="AD9">
        <v>1</v>
      </c>
      <c r="AE9">
        <v>1</v>
      </c>
      <c r="AF9">
        <v>0</v>
      </c>
      <c r="AG9">
        <v>1</v>
      </c>
      <c r="AH9">
        <v>1</v>
      </c>
    </row>
    <row r="10" spans="1:34" x14ac:dyDescent="0.3">
      <c r="A10" s="681">
        <f ca="1">IF(EDATE($A$4,48)&lt;=EDATE(DATE(LOOKUP(Comparison!$D$3,TimestepID,StartYear),1,1),(LOOKUP(Comparison!$B$6,TimestepID,Duration)-1)),EDATE(A9,12),"")</f>
        <v>48214</v>
      </c>
      <c r="B10" s="1"/>
      <c r="C10" s="1"/>
      <c r="D10" s="1"/>
    </row>
    <row r="11" spans="1:34" x14ac:dyDescent="0.3">
      <c r="A11" s="681">
        <f ca="1">IF(EDATE($A$4,48)&lt;=EDATE(DATE(LOOKUP(Comparison!$D$3,TimestepID,StartYear),1,1),(LOOKUP(Comparison!$B$6,TimestepID,Duration)-1)),EDATE(A10,12),"")</f>
        <v>48580</v>
      </c>
      <c r="B11" s="1"/>
      <c r="C11" s="1"/>
      <c r="D11" s="1"/>
    </row>
    <row r="12" spans="1:34" x14ac:dyDescent="0.3">
      <c r="A12" s="681">
        <f ca="1">IF(EDATE($A$4,48)&lt;=EDATE(DATE(LOOKUP(Comparison!$D$3,TimestepID,StartYear),1,1),(LOOKUP(Comparison!$B$6,TimestepID,Duration)-1)),EDATE(A11,12),"")</f>
        <v>48945</v>
      </c>
      <c r="B12" s="1"/>
      <c r="C12" s="1"/>
      <c r="D12" s="1"/>
    </row>
    <row r="13" spans="1:34" x14ac:dyDescent="0.3">
      <c r="A13" s="739">
        <f ca="1">Exceedance!U67</f>
        <v>48061</v>
      </c>
      <c r="B13" s="1"/>
      <c r="C13" s="1"/>
      <c r="D13" s="1"/>
    </row>
    <row r="14" spans="1:34" x14ac:dyDescent="0.3">
      <c r="A14" s="739"/>
      <c r="B14" s="1"/>
      <c r="C14" s="1"/>
      <c r="D14" s="1"/>
    </row>
    <row r="15" spans="1:34" x14ac:dyDescent="0.3">
      <c r="A15" s="739"/>
      <c r="B15" s="1"/>
      <c r="C15" s="1"/>
      <c r="D15" s="1"/>
    </row>
    <row r="16" spans="1:34" x14ac:dyDescent="0.3">
      <c r="A16" s="739"/>
      <c r="B16" s="1"/>
      <c r="C16" s="1"/>
      <c r="D16" s="1"/>
    </row>
    <row r="17" spans="1:5" x14ac:dyDescent="0.3">
      <c r="A17" s="739"/>
      <c r="B17" s="1"/>
      <c r="C17" s="1"/>
      <c r="D17" s="1"/>
    </row>
    <row r="18" spans="1:5" x14ac:dyDescent="0.3">
      <c r="A18" s="739"/>
      <c r="B18" s="1"/>
      <c r="C18" s="1"/>
      <c r="D18" s="1"/>
    </row>
    <row r="19" spans="1:5" x14ac:dyDescent="0.3">
      <c r="A19" s="739"/>
      <c r="B19" s="1"/>
      <c r="C19" s="1"/>
      <c r="D19" s="1"/>
      <c r="E19" s="1"/>
    </row>
    <row r="20" spans="1:5" x14ac:dyDescent="0.3">
      <c r="A20" s="739"/>
      <c r="B20" s="1"/>
      <c r="C20" s="1"/>
      <c r="D20" s="1"/>
    </row>
    <row r="21" spans="1:5" x14ac:dyDescent="0.3">
      <c r="A21" s="739"/>
      <c r="B21" s="1"/>
      <c r="C21" s="1"/>
      <c r="D21" s="1"/>
    </row>
    <row r="22" spans="1:5" x14ac:dyDescent="0.3">
      <c r="A22" s="739" t="str">
        <f ca="1">Exceedance!U76</f>
        <v/>
      </c>
      <c r="B22" s="1"/>
      <c r="C22" s="1"/>
      <c r="D22" s="1"/>
    </row>
    <row r="23" spans="1:5" x14ac:dyDescent="0.3">
      <c r="A23" s="739" t="str">
        <f ca="1">Exceedance!U77</f>
        <v/>
      </c>
      <c r="B23" s="1"/>
      <c r="C23" s="1"/>
      <c r="D23" s="1"/>
    </row>
    <row r="24" spans="1:5" x14ac:dyDescent="0.3">
      <c r="A24" s="739" t="str">
        <f ca="1">Exceedance!U78</f>
        <v/>
      </c>
      <c r="B24" s="1"/>
      <c r="C24" s="1"/>
      <c r="D24" s="1"/>
    </row>
    <row r="25" spans="1:5" x14ac:dyDescent="0.3">
      <c r="A25" s="739" t="str">
        <f ca="1">Exceedance!U79</f>
        <v/>
      </c>
      <c r="B25" s="1"/>
      <c r="C25" s="1"/>
      <c r="D25" s="1"/>
    </row>
    <row r="26" spans="1:5" x14ac:dyDescent="0.3">
      <c r="A26" s="739" t="str">
        <f ca="1">Exceedance!U80</f>
        <v/>
      </c>
      <c r="B26" s="1"/>
      <c r="C26" s="1"/>
      <c r="D26" s="1"/>
    </row>
    <row r="27" spans="1:5" x14ac:dyDescent="0.3">
      <c r="A27" s="739" t="str">
        <f ca="1">Exceedance!U81</f>
        <v/>
      </c>
      <c r="B27" s="1"/>
      <c r="C27" s="1"/>
      <c r="D27" s="1"/>
    </row>
    <row r="28" spans="1:5" x14ac:dyDescent="0.3">
      <c r="A28" s="739" t="str">
        <f ca="1">Exceedance!U82</f>
        <v/>
      </c>
      <c r="B28" s="1"/>
      <c r="C28" s="1"/>
      <c r="D28" s="1"/>
    </row>
    <row r="29" spans="1:5" x14ac:dyDescent="0.3">
      <c r="A29" s="739" t="str">
        <f ca="1">Exceedance!U83</f>
        <v/>
      </c>
      <c r="B29" s="1"/>
      <c r="C29" s="1"/>
      <c r="D29" s="1"/>
    </row>
    <row r="30" spans="1:5" x14ac:dyDescent="0.3">
      <c r="A30" s="739" t="str">
        <f ca="1">Exceedance!U84</f>
        <v/>
      </c>
      <c r="B30" s="1"/>
      <c r="C30" s="1"/>
      <c r="D30" s="1"/>
    </row>
    <row r="31" spans="1:5" x14ac:dyDescent="0.3">
      <c r="A31" s="739" t="str">
        <f ca="1">Exceedance!U85</f>
        <v/>
      </c>
      <c r="B31" s="1"/>
      <c r="C31" s="1"/>
      <c r="D31" s="1"/>
    </row>
    <row r="32" spans="1:5" x14ac:dyDescent="0.3">
      <c r="A32" s="739" t="str">
        <f ca="1">Exceedance!U86</f>
        <v/>
      </c>
      <c r="B32" s="1"/>
      <c r="C32" s="1"/>
      <c r="D32" s="1"/>
    </row>
    <row r="33" spans="1:4" x14ac:dyDescent="0.3">
      <c r="A33" s="739" t="str">
        <f ca="1">Exceedance!U87</f>
        <v/>
      </c>
      <c r="B33" s="1"/>
      <c r="C33" s="1"/>
      <c r="D33" s="1"/>
    </row>
    <row r="34" spans="1:4" x14ac:dyDescent="0.3">
      <c r="A34" s="739" t="str">
        <f ca="1">Exceedance!U88</f>
        <v/>
      </c>
      <c r="B34" s="1"/>
      <c r="C34" s="1"/>
      <c r="D34" s="1"/>
    </row>
    <row r="35" spans="1:4" x14ac:dyDescent="0.3">
      <c r="A35" s="739" t="str">
        <f ca="1">Exceedance!U89</f>
        <v/>
      </c>
      <c r="B35" s="1"/>
      <c r="C35" s="1"/>
      <c r="D35" s="1"/>
    </row>
    <row r="36" spans="1:4" x14ac:dyDescent="0.3">
      <c r="A36" s="739" t="str">
        <f ca="1">Exceedance!U90</f>
        <v/>
      </c>
      <c r="B36" s="1"/>
      <c r="C36" s="1"/>
      <c r="D36" s="1"/>
    </row>
    <row r="37" spans="1:4" x14ac:dyDescent="0.3">
      <c r="A37" s="739" t="str">
        <f ca="1">Exceedance!U91</f>
        <v/>
      </c>
      <c r="B37" s="1"/>
      <c r="C37" s="1"/>
      <c r="D37" s="1"/>
    </row>
    <row r="38" spans="1:4" x14ac:dyDescent="0.3">
      <c r="A38" s="739" t="str">
        <f ca="1">Exceedance!U92</f>
        <v/>
      </c>
      <c r="B38" s="1"/>
      <c r="C38" s="1"/>
      <c r="D38" s="1"/>
    </row>
    <row r="39" spans="1:4" x14ac:dyDescent="0.3">
      <c r="A39" s="739" t="str">
        <f ca="1">Exceedance!U93</f>
        <v/>
      </c>
      <c r="B39" s="1"/>
      <c r="C39" s="1"/>
      <c r="D39" s="1"/>
    </row>
    <row r="40" spans="1:4" x14ac:dyDescent="0.3">
      <c r="A40" s="739" t="str">
        <f ca="1">Exceedance!U94</f>
        <v/>
      </c>
      <c r="B40" s="1"/>
      <c r="C40" s="1"/>
      <c r="D40" s="1"/>
    </row>
    <row r="41" spans="1:4" x14ac:dyDescent="0.3">
      <c r="A41" s="739" t="str">
        <f ca="1">Exceedance!U95</f>
        <v/>
      </c>
      <c r="B41" s="1"/>
      <c r="C41" s="1"/>
      <c r="D41" s="1"/>
    </row>
    <row r="42" spans="1:4" x14ac:dyDescent="0.3">
      <c r="A42" s="739" t="str">
        <f ca="1">Exceedance!U96</f>
        <v/>
      </c>
      <c r="B42" s="1"/>
      <c r="C42" s="1"/>
      <c r="D42" s="1"/>
    </row>
    <row r="43" spans="1:4" x14ac:dyDescent="0.3">
      <c r="A43" s="739" t="str">
        <f ca="1">Exceedance!U97</f>
        <v/>
      </c>
      <c r="B43" s="1"/>
      <c r="C43" s="1"/>
      <c r="D43" s="1"/>
    </row>
    <row r="44" spans="1:4" x14ac:dyDescent="0.3">
      <c r="A44" s="739" t="str">
        <f ca="1">Exceedance!U98</f>
        <v/>
      </c>
      <c r="B44" s="1"/>
      <c r="C44" s="1"/>
      <c r="D44" s="1"/>
    </row>
    <row r="45" spans="1:4" x14ac:dyDescent="0.3">
      <c r="A45" s="739" t="str">
        <f ca="1">Exceedance!U99</f>
        <v/>
      </c>
      <c r="B45" s="1"/>
      <c r="C45" s="1"/>
      <c r="D45" s="1"/>
    </row>
    <row r="46" spans="1:4" x14ac:dyDescent="0.3">
      <c r="A46" s="739" t="str">
        <f ca="1">Exceedance!U100</f>
        <v/>
      </c>
      <c r="B46" s="1"/>
      <c r="C46" s="1"/>
      <c r="D46" s="1"/>
    </row>
    <row r="47" spans="1:4" x14ac:dyDescent="0.3">
      <c r="B47" s="1"/>
      <c r="C47" s="1"/>
      <c r="D47" s="1"/>
    </row>
    <row r="48" spans="1:4" x14ac:dyDescent="0.3">
      <c r="B48" s="1"/>
      <c r="C48" s="1"/>
      <c r="D48" s="1"/>
    </row>
    <row r="49" spans="2:4" x14ac:dyDescent="0.3">
      <c r="B49" s="1"/>
      <c r="C49" s="1"/>
      <c r="D49" s="1"/>
    </row>
    <row r="50" spans="2:4" x14ac:dyDescent="0.3">
      <c r="B50" s="1"/>
      <c r="C50" s="1"/>
      <c r="D50" s="1"/>
    </row>
    <row r="51" spans="2:4" x14ac:dyDescent="0.3">
      <c r="B51" s="1"/>
      <c r="C51" s="1"/>
      <c r="D51" s="1"/>
    </row>
    <row r="52" spans="2:4" x14ac:dyDescent="0.3">
      <c r="B52" s="1"/>
      <c r="C52" s="1"/>
      <c r="D52" s="1"/>
    </row>
    <row r="53" spans="2:4" x14ac:dyDescent="0.3">
      <c r="B53" s="1"/>
      <c r="C53" s="1"/>
      <c r="D53" s="1"/>
    </row>
    <row r="54" spans="2:4" x14ac:dyDescent="0.3">
      <c r="B54" s="1"/>
      <c r="C54" s="1"/>
      <c r="D54" s="1"/>
    </row>
    <row r="55" spans="2:4" x14ac:dyDescent="0.3">
      <c r="B55" s="1"/>
      <c r="C55" s="1"/>
      <c r="D55" s="1"/>
    </row>
    <row r="56" spans="2:4" x14ac:dyDescent="0.3">
      <c r="B56" s="1"/>
      <c r="C56" s="1"/>
      <c r="D56" s="1"/>
    </row>
    <row r="57" spans="2:4" x14ac:dyDescent="0.3">
      <c r="B57" s="1"/>
      <c r="C57" s="1"/>
      <c r="D57" s="1"/>
    </row>
    <row r="58" spans="2:4" x14ac:dyDescent="0.3">
      <c r="B58" s="1"/>
      <c r="C58" s="1"/>
      <c r="D58" s="1"/>
    </row>
    <row r="59" spans="2:4" x14ac:dyDescent="0.3">
      <c r="B59" s="1"/>
      <c r="C59" s="1"/>
      <c r="D59" s="1"/>
    </row>
    <row r="60" spans="2:4" x14ac:dyDescent="0.3">
      <c r="B60" s="1"/>
      <c r="C60" s="1"/>
      <c r="D60" s="1"/>
    </row>
    <row r="61" spans="2:4" x14ac:dyDescent="0.3">
      <c r="B61" s="1"/>
      <c r="C61" s="1"/>
      <c r="D61" s="1"/>
    </row>
    <row r="62" spans="2:4" x14ac:dyDescent="0.3">
      <c r="B62" s="1"/>
      <c r="C62" s="1"/>
      <c r="D62" s="1"/>
    </row>
    <row r="63" spans="2:4" x14ac:dyDescent="0.3">
      <c r="B63" s="1"/>
      <c r="C63" s="1"/>
      <c r="D63" s="1"/>
    </row>
    <row r="64" spans="2:4" x14ac:dyDescent="0.3">
      <c r="B64" s="1"/>
      <c r="C64" s="1"/>
      <c r="D64" s="1"/>
    </row>
    <row r="65" spans="2:4" x14ac:dyDescent="0.3">
      <c r="B65" s="1"/>
      <c r="C65" s="1"/>
      <c r="D65" s="1"/>
    </row>
    <row r="66" spans="2:4" x14ac:dyDescent="0.3">
      <c r="B66" s="1"/>
      <c r="C66" s="1"/>
      <c r="D66" s="1"/>
    </row>
    <row r="67" spans="2:4" x14ac:dyDescent="0.3">
      <c r="B67" s="1"/>
      <c r="C67" s="1"/>
      <c r="D67" s="1"/>
    </row>
    <row r="68" spans="2:4" x14ac:dyDescent="0.3">
      <c r="B68" s="1"/>
      <c r="C68" s="1"/>
      <c r="D68" s="1"/>
    </row>
    <row r="69" spans="2:4" x14ac:dyDescent="0.3">
      <c r="B69" s="1"/>
      <c r="C69" s="1"/>
      <c r="D69" s="1"/>
    </row>
    <row r="70" spans="2:4" x14ac:dyDescent="0.3">
      <c r="B70" s="1"/>
      <c r="C70" s="1"/>
      <c r="D70" s="1"/>
    </row>
    <row r="71" spans="2:4" x14ac:dyDescent="0.3">
      <c r="B71" s="1"/>
      <c r="C71" s="1"/>
      <c r="D71" s="1"/>
    </row>
    <row r="72" spans="2:4" x14ac:dyDescent="0.3">
      <c r="B72" s="1"/>
      <c r="C72" s="1"/>
      <c r="D72" s="1"/>
    </row>
    <row r="73" spans="2:4" x14ac:dyDescent="0.3">
      <c r="B73" s="1"/>
      <c r="C73" s="1"/>
      <c r="D73" s="1"/>
    </row>
    <row r="74" spans="2:4" x14ac:dyDescent="0.3">
      <c r="B74" s="1"/>
      <c r="C74" s="1"/>
      <c r="D74" s="1"/>
    </row>
    <row r="75" spans="2:4" x14ac:dyDescent="0.3">
      <c r="B75" s="1"/>
      <c r="C75" s="1"/>
      <c r="D75" s="1"/>
    </row>
    <row r="76" spans="2:4" x14ac:dyDescent="0.3">
      <c r="B76" s="1"/>
      <c r="C76" s="1"/>
      <c r="D76" s="1"/>
    </row>
    <row r="77" spans="2:4" x14ac:dyDescent="0.3">
      <c r="B77" s="1"/>
      <c r="C77" s="1"/>
      <c r="D77" s="1"/>
    </row>
    <row r="78" spans="2:4" x14ac:dyDescent="0.3">
      <c r="B78" s="1"/>
      <c r="C78" s="1"/>
      <c r="D78" s="1"/>
    </row>
    <row r="79" spans="2:4" x14ac:dyDescent="0.3">
      <c r="B79" s="1"/>
      <c r="C79" s="1"/>
      <c r="D79" s="1"/>
    </row>
    <row r="80" spans="2:4" x14ac:dyDescent="0.3">
      <c r="B80" s="1"/>
      <c r="C80" s="1"/>
      <c r="D80" s="1"/>
    </row>
    <row r="81" spans="2:4" x14ac:dyDescent="0.3">
      <c r="B81" s="1"/>
      <c r="C81" s="1"/>
      <c r="D81" s="1"/>
    </row>
    <row r="82" spans="2:4" x14ac:dyDescent="0.3">
      <c r="B82" s="1"/>
      <c r="C82" s="1"/>
      <c r="D82" s="1"/>
    </row>
    <row r="83" spans="2:4" x14ac:dyDescent="0.3">
      <c r="B83" s="1"/>
      <c r="C83" s="1"/>
      <c r="D83" s="1"/>
    </row>
    <row r="84" spans="2:4" x14ac:dyDescent="0.3">
      <c r="B84" s="1"/>
      <c r="C84" s="1"/>
      <c r="D84" s="1"/>
    </row>
    <row r="85" spans="2:4" x14ac:dyDescent="0.3">
      <c r="B85" s="1"/>
      <c r="C85" s="1"/>
      <c r="D85" s="1"/>
    </row>
    <row r="86" spans="2:4" x14ac:dyDescent="0.3">
      <c r="B86" s="1"/>
      <c r="C86" s="1"/>
      <c r="D86" s="1"/>
    </row>
    <row r="87" spans="2:4" x14ac:dyDescent="0.3">
      <c r="B87" s="1"/>
      <c r="C87" s="1"/>
      <c r="D87" s="1"/>
    </row>
    <row r="88" spans="2:4" x14ac:dyDescent="0.3">
      <c r="B88" s="1"/>
      <c r="C88" s="1"/>
      <c r="D88" s="1"/>
    </row>
    <row r="89" spans="2:4" x14ac:dyDescent="0.3">
      <c r="B89" s="1"/>
      <c r="C89" s="1"/>
      <c r="D89" s="1"/>
    </row>
    <row r="90" spans="2:4" x14ac:dyDescent="0.3">
      <c r="B90" s="1"/>
      <c r="C90" s="1"/>
      <c r="D90" s="1"/>
    </row>
    <row r="91" spans="2:4" x14ac:dyDescent="0.3">
      <c r="B91" s="1"/>
      <c r="C91" s="1"/>
      <c r="D91" s="1"/>
    </row>
    <row r="92" spans="2:4" x14ac:dyDescent="0.3">
      <c r="B92" s="1"/>
      <c r="C92" s="1"/>
      <c r="D92" s="1"/>
    </row>
    <row r="93" spans="2:4" x14ac:dyDescent="0.3">
      <c r="B93" s="1"/>
      <c r="C93" s="1"/>
      <c r="D93" s="1"/>
    </row>
    <row r="94" spans="2:4" x14ac:dyDescent="0.3">
      <c r="B94" s="1"/>
      <c r="C94" s="1"/>
      <c r="D94" s="1"/>
    </row>
    <row r="95" spans="2:4" x14ac:dyDescent="0.3">
      <c r="B95" s="1"/>
      <c r="C95" s="1"/>
      <c r="D95" s="1"/>
    </row>
    <row r="96" spans="2:4" x14ac:dyDescent="0.3">
      <c r="B96" s="1"/>
      <c r="C96" s="1"/>
      <c r="D96" s="1"/>
    </row>
    <row r="97" spans="2:4" x14ac:dyDescent="0.3">
      <c r="B97" s="1"/>
      <c r="C97" s="1"/>
      <c r="D97" s="1"/>
    </row>
    <row r="98" spans="2:4" x14ac:dyDescent="0.3">
      <c r="B98" s="1"/>
      <c r="C98" s="1"/>
      <c r="D98" s="1"/>
    </row>
    <row r="99" spans="2:4" x14ac:dyDescent="0.3">
      <c r="B99" s="1"/>
      <c r="C99" s="1"/>
      <c r="D99" s="1"/>
    </row>
    <row r="100" spans="2:4" x14ac:dyDescent="0.3">
      <c r="B100" s="1"/>
      <c r="C100" s="1"/>
      <c r="D100" s="1"/>
    </row>
    <row r="101" spans="2:4" x14ac:dyDescent="0.3">
      <c r="B101" s="1"/>
      <c r="C101" s="1"/>
      <c r="D101" s="1"/>
    </row>
    <row r="102" spans="2:4" x14ac:dyDescent="0.3">
      <c r="B102" s="1"/>
      <c r="C102" s="1"/>
      <c r="D102" s="1"/>
    </row>
    <row r="103" spans="2:4" x14ac:dyDescent="0.3">
      <c r="B103" s="1"/>
      <c r="C103" s="1"/>
      <c r="D103" s="1"/>
    </row>
    <row r="104" spans="2:4" x14ac:dyDescent="0.3">
      <c r="B104" s="1"/>
      <c r="C104" s="1"/>
      <c r="D104" s="1"/>
    </row>
    <row r="105" spans="2:4" x14ac:dyDescent="0.3">
      <c r="B105" s="1"/>
      <c r="C105" s="1"/>
      <c r="D105" s="1"/>
    </row>
    <row r="106" spans="2:4" x14ac:dyDescent="0.3">
      <c r="B106" s="1"/>
      <c r="C106" s="1"/>
      <c r="D106" s="1"/>
    </row>
    <row r="107" spans="2:4" x14ac:dyDescent="0.3">
      <c r="B107" s="1"/>
      <c r="C107" s="1"/>
      <c r="D107" s="1"/>
    </row>
    <row r="108" spans="2:4" x14ac:dyDescent="0.3">
      <c r="B108" s="1"/>
      <c r="C108" s="1"/>
      <c r="D108" s="1"/>
    </row>
    <row r="109" spans="2:4" x14ac:dyDescent="0.3">
      <c r="B109" s="1"/>
      <c r="C109" s="1"/>
      <c r="D109" s="1"/>
    </row>
    <row r="110" spans="2:4" x14ac:dyDescent="0.3">
      <c r="B110" s="1"/>
      <c r="C110" s="1"/>
      <c r="D110" s="1"/>
    </row>
    <row r="111" spans="2:4" x14ac:dyDescent="0.3">
      <c r="B111" s="1"/>
      <c r="C111" s="1"/>
      <c r="D111" s="1"/>
    </row>
    <row r="112" spans="2: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E1:AE1"/>
  </mergeCells>
  <pageMargins left="0.7" right="0.7" top="0.75" bottom="0.75" header="0.3" footer="0.3"/>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3C00D8-8BA1-4EA1-A6DC-47B033402486}">
  <sheetPr codeName="Sheet167">
    <tabColor theme="4" tint="0.79998168889431442"/>
  </sheetPr>
  <dimension ref="A1:AH175"/>
  <sheetViews>
    <sheetView workbookViewId="0">
      <selection activeCell="B4" sqref="B4:AQ175"/>
    </sheetView>
  </sheetViews>
  <sheetFormatPr defaultColWidth="9.33203125" defaultRowHeight="14.4" x14ac:dyDescent="0.3"/>
  <cols>
    <col min="1" max="1" width="17.5546875" style="185" customWidth="1"/>
    <col min="2" max="4" width="9.33203125" style="185"/>
  </cols>
  <sheetData>
    <row r="1" spans="1:34" s="78" customFormat="1" x14ac:dyDescent="0.3">
      <c r="A1" s="50"/>
      <c r="E1" s="854" t="s">
        <v>881</v>
      </c>
      <c r="F1" s="854"/>
      <c r="G1" s="854"/>
      <c r="H1" s="854"/>
      <c r="I1" s="854"/>
      <c r="J1" s="854"/>
      <c r="K1" s="854"/>
      <c r="L1" s="854"/>
      <c r="M1" s="854"/>
      <c r="N1" s="854"/>
      <c r="O1" s="854"/>
      <c r="P1" s="854"/>
      <c r="Q1" s="854"/>
      <c r="R1" s="854"/>
      <c r="S1" s="854"/>
      <c r="T1" s="854"/>
      <c r="U1" s="854"/>
      <c r="V1" s="854"/>
      <c r="W1" s="854"/>
      <c r="X1" s="854"/>
      <c r="Y1" s="854"/>
      <c r="Z1" s="854"/>
      <c r="AA1" s="854"/>
      <c r="AB1" s="854"/>
      <c r="AC1" s="854"/>
      <c r="AD1" s="854"/>
      <c r="AE1" s="854"/>
    </row>
    <row r="2" spans="1:34" s="78" customFormat="1" x14ac:dyDescent="0.3">
      <c r="A2" s="50"/>
      <c r="B2" s="78" t="s">
        <v>288</v>
      </c>
      <c r="C2" s="78" t="s">
        <v>287</v>
      </c>
      <c r="D2" s="78" t="s">
        <v>289</v>
      </c>
      <c r="E2" s="78">
        <v>1991</v>
      </c>
      <c r="F2" s="78">
        <v>1992</v>
      </c>
      <c r="G2" s="78">
        <v>1993</v>
      </c>
      <c r="H2" s="78">
        <v>1994</v>
      </c>
      <c r="I2" s="78">
        <v>1995</v>
      </c>
      <c r="J2" s="78">
        <v>1996</v>
      </c>
      <c r="K2" s="78">
        <v>1997</v>
      </c>
      <c r="L2" s="78">
        <v>1998</v>
      </c>
      <c r="M2" s="78">
        <v>1999</v>
      </c>
      <c r="N2" s="78">
        <v>2000</v>
      </c>
      <c r="O2" s="78">
        <v>2001</v>
      </c>
      <c r="P2" s="78">
        <v>2002</v>
      </c>
      <c r="Q2" s="78">
        <v>2003</v>
      </c>
      <c r="R2" s="78">
        <v>2004</v>
      </c>
      <c r="S2" s="78">
        <v>2005</v>
      </c>
      <c r="T2" s="78">
        <v>2006</v>
      </c>
      <c r="U2" s="78">
        <v>2007</v>
      </c>
      <c r="V2" s="78">
        <v>2008</v>
      </c>
      <c r="W2" s="78">
        <v>2009</v>
      </c>
      <c r="X2" s="78">
        <v>2010</v>
      </c>
      <c r="Y2" s="78">
        <v>2011</v>
      </c>
      <c r="Z2" s="78">
        <v>2012</v>
      </c>
      <c r="AA2" s="78">
        <v>2013</v>
      </c>
      <c r="AB2" s="78">
        <v>2014</v>
      </c>
      <c r="AC2" s="78">
        <v>2015</v>
      </c>
      <c r="AD2" s="78">
        <v>2016</v>
      </c>
      <c r="AE2" s="78">
        <v>2017</v>
      </c>
      <c r="AF2" s="78">
        <v>2018</v>
      </c>
      <c r="AG2" s="78">
        <v>2019</v>
      </c>
      <c r="AH2" s="78">
        <v>2020</v>
      </c>
    </row>
    <row r="3" spans="1:34" s="53" customFormat="1" x14ac:dyDescent="0.3">
      <c r="A3" s="51"/>
      <c r="B3" s="53" t="s">
        <v>323</v>
      </c>
      <c r="C3" s="53" t="s">
        <v>324</v>
      </c>
      <c r="D3" s="53" t="s">
        <v>325</v>
      </c>
      <c r="E3" s="53" t="s">
        <v>326</v>
      </c>
      <c r="F3" s="53" t="s">
        <v>327</v>
      </c>
      <c r="G3" s="53" t="s">
        <v>328</v>
      </c>
      <c r="H3" s="53" t="s">
        <v>329</v>
      </c>
      <c r="I3" s="53" t="s">
        <v>330</v>
      </c>
      <c r="J3" s="53" t="s">
        <v>331</v>
      </c>
      <c r="K3" s="53" t="s">
        <v>332</v>
      </c>
      <c r="L3" s="53" t="s">
        <v>333</v>
      </c>
      <c r="M3" s="53" t="s">
        <v>334</v>
      </c>
      <c r="N3" s="53" t="s">
        <v>335</v>
      </c>
      <c r="O3" s="53" t="s">
        <v>336</v>
      </c>
      <c r="P3" s="53" t="s">
        <v>337</v>
      </c>
      <c r="Q3" s="53" t="s">
        <v>338</v>
      </c>
      <c r="R3" s="53" t="s">
        <v>339</v>
      </c>
      <c r="S3" s="53" t="s">
        <v>340</v>
      </c>
      <c r="T3" s="53" t="s">
        <v>341</v>
      </c>
      <c r="U3" s="53" t="s">
        <v>342</v>
      </c>
      <c r="V3" s="53" t="s">
        <v>343</v>
      </c>
      <c r="W3" s="53" t="s">
        <v>344</v>
      </c>
      <c r="X3" s="53" t="s">
        <v>345</v>
      </c>
      <c r="Y3" s="53" t="s">
        <v>346</v>
      </c>
      <c r="Z3" s="53" t="s">
        <v>347</v>
      </c>
      <c r="AA3" s="53" t="s">
        <v>348</v>
      </c>
      <c r="AB3" s="53" t="s">
        <v>349</v>
      </c>
      <c r="AC3" s="53" t="s">
        <v>350</v>
      </c>
      <c r="AD3" s="53" t="s">
        <v>351</v>
      </c>
      <c r="AE3" s="53" t="s">
        <v>352</v>
      </c>
      <c r="AF3" s="53" t="s">
        <v>353</v>
      </c>
      <c r="AG3" s="53" t="s">
        <v>354</v>
      </c>
      <c r="AH3" s="53" t="s">
        <v>355</v>
      </c>
    </row>
    <row r="4" spans="1:34" x14ac:dyDescent="0.3">
      <c r="A4" s="681">
        <f ca="1">DATE(LOOKUP(Comparison!$D$3,TimestepID,StartYear),1,1)</f>
        <v>46023</v>
      </c>
      <c r="B4" s="1">
        <v>0</v>
      </c>
      <c r="C4" s="1">
        <v>0</v>
      </c>
      <c r="D4" s="1">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row>
    <row r="5" spans="1:34" x14ac:dyDescent="0.3">
      <c r="A5" s="681">
        <f ca="1">IF(EDATE($A$4,12)&lt;=EDATE(DATE(LOOKUP(Comparison!$D$3,TimestepID,StartYear),1,1),(LOOKUP(Comparison!$B$6,TimestepID,Duration)-1)),EDATE(A4,12),"")</f>
        <v>46388</v>
      </c>
      <c r="B5" s="1">
        <v>0</v>
      </c>
      <c r="C5" s="1">
        <v>0</v>
      </c>
      <c r="D5" s="1">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row>
    <row r="6" spans="1:34" x14ac:dyDescent="0.3">
      <c r="A6" s="681">
        <f ca="1">IF(EDATE($A$4,24)&lt;=EDATE(DATE(LOOKUP(Comparison!$D$3,TimestepID,StartYear),12,31),(LOOKUP(Comparison!$B$6,TimestepID,Duration)-1)),EDATE(A5,12),"")</f>
        <v>46753</v>
      </c>
      <c r="B6" s="1">
        <v>0</v>
      </c>
      <c r="C6" s="1">
        <v>0</v>
      </c>
      <c r="D6" s="1">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row>
    <row r="7" spans="1:34" x14ac:dyDescent="0.3">
      <c r="A7" s="681">
        <f ca="1">IF(EDATE($A$4,36)&lt;=EDATE(DATE(LOOKUP(Comparison!$D$3,TimestepID,StartYear),1,1),(LOOKUP(Comparison!$B$6,TimestepID,Duration)-1)),EDATE(A6,12),"")</f>
        <v>47119</v>
      </c>
      <c r="B7" s="1">
        <v>0</v>
      </c>
      <c r="C7" s="1">
        <v>0</v>
      </c>
      <c r="D7" s="1">
        <v>0</v>
      </c>
      <c r="E7">
        <v>0</v>
      </c>
      <c r="F7">
        <v>0</v>
      </c>
      <c r="G7">
        <v>0</v>
      </c>
      <c r="H7">
        <v>0</v>
      </c>
      <c r="I7">
        <v>0</v>
      </c>
      <c r="J7">
        <v>0</v>
      </c>
      <c r="K7">
        <v>0</v>
      </c>
      <c r="L7">
        <v>0</v>
      </c>
      <c r="M7">
        <v>0</v>
      </c>
      <c r="N7">
        <v>1</v>
      </c>
      <c r="O7">
        <v>1</v>
      </c>
      <c r="P7">
        <v>0</v>
      </c>
      <c r="Q7">
        <v>0</v>
      </c>
      <c r="R7">
        <v>0</v>
      </c>
      <c r="S7">
        <v>0</v>
      </c>
      <c r="T7">
        <v>0</v>
      </c>
      <c r="U7">
        <v>0</v>
      </c>
      <c r="V7">
        <v>0</v>
      </c>
      <c r="W7">
        <v>0</v>
      </c>
      <c r="X7">
        <v>0</v>
      </c>
      <c r="Y7">
        <v>1</v>
      </c>
      <c r="Z7">
        <v>0</v>
      </c>
      <c r="AA7">
        <v>0</v>
      </c>
      <c r="AB7">
        <v>0</v>
      </c>
      <c r="AC7">
        <v>0</v>
      </c>
      <c r="AD7">
        <v>0</v>
      </c>
      <c r="AE7">
        <v>0</v>
      </c>
      <c r="AF7">
        <v>0</v>
      </c>
      <c r="AG7">
        <v>0</v>
      </c>
      <c r="AH7">
        <v>0</v>
      </c>
    </row>
    <row r="8" spans="1:34" x14ac:dyDescent="0.3">
      <c r="A8" s="681">
        <f ca="1">IF(EDATE($A$4,48)&lt;=EDATE(DATE(LOOKUP(Comparison!$D$3,TimestepID,StartYear),1,1),(LOOKUP(Comparison!$B$6,TimestepID,Duration)-1)),EDATE(A7,12),"")</f>
        <v>47484</v>
      </c>
      <c r="B8" s="1">
        <v>0</v>
      </c>
      <c r="C8" s="1">
        <v>0</v>
      </c>
      <c r="D8" s="1">
        <v>0</v>
      </c>
      <c r="E8">
        <v>0</v>
      </c>
      <c r="F8">
        <v>0</v>
      </c>
      <c r="G8">
        <v>0</v>
      </c>
      <c r="H8">
        <v>0</v>
      </c>
      <c r="I8">
        <v>0</v>
      </c>
      <c r="J8">
        <v>0</v>
      </c>
      <c r="K8">
        <v>0</v>
      </c>
      <c r="L8">
        <v>0</v>
      </c>
      <c r="M8">
        <v>1</v>
      </c>
      <c r="N8">
        <v>1</v>
      </c>
      <c r="O8">
        <v>1</v>
      </c>
      <c r="P8">
        <v>0</v>
      </c>
      <c r="Q8">
        <v>0</v>
      </c>
      <c r="R8">
        <v>0</v>
      </c>
      <c r="S8">
        <v>0</v>
      </c>
      <c r="T8">
        <v>0</v>
      </c>
      <c r="U8">
        <v>0</v>
      </c>
      <c r="V8">
        <v>0</v>
      </c>
      <c r="W8">
        <v>0</v>
      </c>
      <c r="X8">
        <v>0</v>
      </c>
      <c r="Y8">
        <v>1</v>
      </c>
      <c r="Z8">
        <v>0</v>
      </c>
      <c r="AA8">
        <v>0</v>
      </c>
      <c r="AB8">
        <v>0</v>
      </c>
      <c r="AC8">
        <v>0</v>
      </c>
      <c r="AD8">
        <v>0</v>
      </c>
      <c r="AE8">
        <v>0</v>
      </c>
      <c r="AF8">
        <v>0</v>
      </c>
      <c r="AG8">
        <v>0</v>
      </c>
      <c r="AH8">
        <v>0</v>
      </c>
    </row>
    <row r="9" spans="1:34" x14ac:dyDescent="0.3">
      <c r="A9" s="681">
        <f ca="1">IF(EDATE($A$4,48)&lt;=EDATE(DATE(LOOKUP(Comparison!$D$3,TimestepID,StartYear),1,1),(LOOKUP(Comparison!$B$6,TimestepID,Duration)-1)),EDATE(A8,12),"")</f>
        <v>47849</v>
      </c>
      <c r="B9" s="1">
        <v>0</v>
      </c>
      <c r="C9" s="1">
        <v>0</v>
      </c>
      <c r="D9" s="1">
        <v>0</v>
      </c>
      <c r="E9">
        <v>0</v>
      </c>
      <c r="F9">
        <v>0</v>
      </c>
      <c r="G9">
        <v>0</v>
      </c>
      <c r="H9">
        <v>0</v>
      </c>
      <c r="I9">
        <v>0</v>
      </c>
      <c r="J9">
        <v>0</v>
      </c>
      <c r="K9">
        <v>0</v>
      </c>
      <c r="L9">
        <v>1</v>
      </c>
      <c r="M9">
        <v>1</v>
      </c>
      <c r="N9">
        <v>1</v>
      </c>
      <c r="O9">
        <v>0</v>
      </c>
      <c r="P9">
        <v>0</v>
      </c>
      <c r="Q9">
        <v>0</v>
      </c>
      <c r="R9">
        <v>0</v>
      </c>
      <c r="S9">
        <v>0</v>
      </c>
      <c r="T9">
        <v>0</v>
      </c>
      <c r="U9">
        <v>0</v>
      </c>
      <c r="V9">
        <v>0</v>
      </c>
      <c r="W9">
        <v>0</v>
      </c>
      <c r="X9">
        <v>0</v>
      </c>
      <c r="Y9">
        <v>1</v>
      </c>
      <c r="Z9">
        <v>0</v>
      </c>
      <c r="AA9">
        <v>0</v>
      </c>
      <c r="AB9">
        <v>0</v>
      </c>
      <c r="AC9">
        <v>0</v>
      </c>
      <c r="AD9">
        <v>0</v>
      </c>
      <c r="AE9">
        <v>0</v>
      </c>
      <c r="AF9">
        <v>0</v>
      </c>
      <c r="AG9">
        <v>0</v>
      </c>
      <c r="AH9">
        <v>0</v>
      </c>
    </row>
    <row r="10" spans="1:34" x14ac:dyDescent="0.3">
      <c r="A10" s="681">
        <f ca="1">IF(EDATE($A$4,48)&lt;=EDATE(DATE(LOOKUP(Comparison!$D$3,TimestepID,StartYear),1,1),(LOOKUP(Comparison!$B$6,TimestepID,Duration)-1)),EDATE(A9,12),"")</f>
        <v>48214</v>
      </c>
      <c r="B10" s="1"/>
      <c r="C10" s="1"/>
      <c r="D10" s="1"/>
    </row>
    <row r="11" spans="1:34" x14ac:dyDescent="0.3">
      <c r="A11" s="681">
        <f ca="1">IF(EDATE($A$4,48)&lt;=EDATE(DATE(LOOKUP(Comparison!$D$3,TimestepID,StartYear),1,1),(LOOKUP(Comparison!$B$6,TimestepID,Duration)-1)),EDATE(A10,12),"")</f>
        <v>48580</v>
      </c>
      <c r="B11" s="1"/>
      <c r="C11" s="1"/>
      <c r="D11" s="1"/>
    </row>
    <row r="12" spans="1:34" x14ac:dyDescent="0.3">
      <c r="A12" s="681">
        <f ca="1">IF(EDATE($A$4,48)&lt;=EDATE(DATE(LOOKUP(Comparison!$D$3,TimestepID,StartYear),1,1),(LOOKUP(Comparison!$B$6,TimestepID,Duration)-1)),EDATE(A11,12),"")</f>
        <v>48945</v>
      </c>
      <c r="B12" s="1"/>
      <c r="C12" s="1"/>
      <c r="D12" s="1"/>
    </row>
    <row r="13" spans="1:34" x14ac:dyDescent="0.3">
      <c r="A13" s="739">
        <f ca="1">Exceedance!U67</f>
        <v>48061</v>
      </c>
      <c r="B13" s="1"/>
      <c r="C13" s="1"/>
      <c r="D13" s="1"/>
    </row>
    <row r="14" spans="1:34" x14ac:dyDescent="0.3">
      <c r="A14" s="739"/>
      <c r="B14" s="1"/>
      <c r="C14" s="1"/>
      <c r="D14" s="1"/>
    </row>
    <row r="15" spans="1:34" x14ac:dyDescent="0.3">
      <c r="A15" s="739"/>
      <c r="B15" s="1"/>
      <c r="C15" s="1"/>
      <c r="D15" s="1"/>
    </row>
    <row r="16" spans="1:34" x14ac:dyDescent="0.3">
      <c r="A16" s="739"/>
      <c r="B16" s="1"/>
      <c r="C16" s="1"/>
      <c r="D16" s="1"/>
    </row>
    <row r="17" spans="1:5" x14ac:dyDescent="0.3">
      <c r="A17" s="739"/>
      <c r="B17" s="1"/>
      <c r="C17" s="1"/>
      <c r="D17" s="1"/>
    </row>
    <row r="18" spans="1:5" x14ac:dyDescent="0.3">
      <c r="A18" s="739"/>
      <c r="B18" s="1"/>
      <c r="C18" s="1"/>
      <c r="D18" s="1"/>
    </row>
    <row r="19" spans="1:5" x14ac:dyDescent="0.3">
      <c r="A19" s="739"/>
      <c r="B19" s="1"/>
      <c r="C19" s="1"/>
      <c r="D19" s="1"/>
      <c r="E19" s="1"/>
    </row>
    <row r="20" spans="1:5" x14ac:dyDescent="0.3">
      <c r="A20" s="739"/>
      <c r="B20" s="1"/>
      <c r="C20" s="1"/>
      <c r="D20" s="1"/>
    </row>
    <row r="21" spans="1:5" x14ac:dyDescent="0.3">
      <c r="A21" s="739"/>
      <c r="B21" s="1"/>
      <c r="C21" s="1"/>
      <c r="D21" s="1"/>
    </row>
    <row r="22" spans="1:5" x14ac:dyDescent="0.3">
      <c r="A22" s="739" t="str">
        <f ca="1">Exceedance!U76</f>
        <v/>
      </c>
      <c r="B22" s="1"/>
      <c r="C22" s="1"/>
      <c r="D22" s="1"/>
    </row>
    <row r="23" spans="1:5" x14ac:dyDescent="0.3">
      <c r="A23" s="739" t="str">
        <f ca="1">Exceedance!U77</f>
        <v/>
      </c>
      <c r="B23" s="1"/>
      <c r="C23" s="1"/>
      <c r="D23" s="1"/>
    </row>
    <row r="24" spans="1:5" x14ac:dyDescent="0.3">
      <c r="A24" s="739" t="str">
        <f ca="1">Exceedance!U78</f>
        <v/>
      </c>
      <c r="B24" s="1"/>
      <c r="C24" s="1"/>
      <c r="D24" s="1"/>
    </row>
    <row r="25" spans="1:5" x14ac:dyDescent="0.3">
      <c r="A25" s="739" t="str">
        <f ca="1">Exceedance!U79</f>
        <v/>
      </c>
      <c r="B25" s="1"/>
      <c r="C25" s="1"/>
      <c r="D25" s="1"/>
    </row>
    <row r="26" spans="1:5" x14ac:dyDescent="0.3">
      <c r="A26" s="739" t="str">
        <f ca="1">Exceedance!U80</f>
        <v/>
      </c>
      <c r="B26" s="1"/>
      <c r="C26" s="1"/>
      <c r="D26" s="1"/>
    </row>
    <row r="27" spans="1:5" x14ac:dyDescent="0.3">
      <c r="A27" s="739" t="str">
        <f ca="1">Exceedance!U81</f>
        <v/>
      </c>
      <c r="B27" s="1"/>
      <c r="C27" s="1"/>
      <c r="D27" s="1"/>
    </row>
    <row r="28" spans="1:5" x14ac:dyDescent="0.3">
      <c r="A28" s="739" t="str">
        <f ca="1">Exceedance!U82</f>
        <v/>
      </c>
      <c r="B28" s="1"/>
      <c r="C28" s="1"/>
      <c r="D28" s="1"/>
    </row>
    <row r="29" spans="1:5" x14ac:dyDescent="0.3">
      <c r="A29" s="739" t="str">
        <f ca="1">Exceedance!U83</f>
        <v/>
      </c>
      <c r="B29" s="1"/>
      <c r="C29" s="1"/>
      <c r="D29" s="1"/>
    </row>
    <row r="30" spans="1:5" x14ac:dyDescent="0.3">
      <c r="A30" s="739" t="str">
        <f ca="1">Exceedance!U84</f>
        <v/>
      </c>
      <c r="B30" s="1"/>
      <c r="C30" s="1"/>
      <c r="D30" s="1"/>
    </row>
    <row r="31" spans="1:5" x14ac:dyDescent="0.3">
      <c r="A31" s="739" t="str">
        <f ca="1">Exceedance!U85</f>
        <v/>
      </c>
      <c r="B31" s="1"/>
      <c r="C31" s="1"/>
      <c r="D31" s="1"/>
    </row>
    <row r="32" spans="1:5" x14ac:dyDescent="0.3">
      <c r="A32" s="739" t="str">
        <f ca="1">Exceedance!U86</f>
        <v/>
      </c>
      <c r="B32" s="1"/>
      <c r="C32" s="1"/>
      <c r="D32" s="1"/>
    </row>
    <row r="33" spans="1:4" x14ac:dyDescent="0.3">
      <c r="A33" s="739" t="str">
        <f ca="1">Exceedance!U87</f>
        <v/>
      </c>
      <c r="B33" s="1"/>
      <c r="C33" s="1"/>
      <c r="D33" s="1"/>
    </row>
    <row r="34" spans="1:4" x14ac:dyDescent="0.3">
      <c r="A34" s="739" t="str">
        <f ca="1">Exceedance!U88</f>
        <v/>
      </c>
      <c r="B34" s="1"/>
      <c r="C34" s="1"/>
      <c r="D34" s="1"/>
    </row>
    <row r="35" spans="1:4" x14ac:dyDescent="0.3">
      <c r="A35" s="739" t="str">
        <f ca="1">Exceedance!U89</f>
        <v/>
      </c>
      <c r="B35" s="1"/>
      <c r="C35" s="1"/>
      <c r="D35" s="1"/>
    </row>
    <row r="36" spans="1:4" x14ac:dyDescent="0.3">
      <c r="A36" s="739" t="str">
        <f ca="1">Exceedance!U90</f>
        <v/>
      </c>
      <c r="B36" s="1"/>
      <c r="C36" s="1"/>
      <c r="D36" s="1"/>
    </row>
    <row r="37" spans="1:4" x14ac:dyDescent="0.3">
      <c r="A37" s="739" t="str">
        <f ca="1">Exceedance!U91</f>
        <v/>
      </c>
      <c r="B37" s="1"/>
      <c r="C37" s="1"/>
      <c r="D37" s="1"/>
    </row>
    <row r="38" spans="1:4" x14ac:dyDescent="0.3">
      <c r="A38" s="739" t="str">
        <f ca="1">Exceedance!U92</f>
        <v/>
      </c>
      <c r="B38" s="1"/>
      <c r="C38" s="1"/>
      <c r="D38" s="1"/>
    </row>
    <row r="39" spans="1:4" x14ac:dyDescent="0.3">
      <c r="A39" s="739" t="str">
        <f ca="1">Exceedance!U93</f>
        <v/>
      </c>
      <c r="B39" s="1"/>
      <c r="C39" s="1"/>
      <c r="D39" s="1"/>
    </row>
    <row r="40" spans="1:4" x14ac:dyDescent="0.3">
      <c r="A40" s="739" t="str">
        <f ca="1">Exceedance!U94</f>
        <v/>
      </c>
      <c r="B40" s="1"/>
      <c r="C40" s="1"/>
      <c r="D40" s="1"/>
    </row>
    <row r="41" spans="1:4" x14ac:dyDescent="0.3">
      <c r="A41" s="739" t="str">
        <f ca="1">Exceedance!U95</f>
        <v/>
      </c>
      <c r="B41" s="1"/>
      <c r="C41" s="1"/>
      <c r="D41" s="1"/>
    </row>
    <row r="42" spans="1:4" x14ac:dyDescent="0.3">
      <c r="A42" s="739" t="str">
        <f ca="1">Exceedance!U96</f>
        <v/>
      </c>
      <c r="B42" s="1"/>
      <c r="C42" s="1"/>
      <c r="D42" s="1"/>
    </row>
    <row r="43" spans="1:4" x14ac:dyDescent="0.3">
      <c r="A43" s="739" t="str">
        <f ca="1">Exceedance!U97</f>
        <v/>
      </c>
      <c r="B43" s="1"/>
      <c r="C43" s="1"/>
      <c r="D43" s="1"/>
    </row>
    <row r="44" spans="1:4" x14ac:dyDescent="0.3">
      <c r="A44" s="739" t="str">
        <f ca="1">Exceedance!U98</f>
        <v/>
      </c>
      <c r="B44" s="1"/>
      <c r="C44" s="1"/>
      <c r="D44" s="1"/>
    </row>
    <row r="45" spans="1:4" x14ac:dyDescent="0.3">
      <c r="A45" s="739" t="str">
        <f ca="1">Exceedance!U99</f>
        <v/>
      </c>
      <c r="B45" s="1"/>
      <c r="C45" s="1"/>
      <c r="D45" s="1"/>
    </row>
    <row r="46" spans="1:4" x14ac:dyDescent="0.3">
      <c r="A46" s="739" t="str">
        <f ca="1">Exceedance!U100</f>
        <v/>
      </c>
      <c r="B46" s="1"/>
      <c r="C46" s="1"/>
      <c r="D46" s="1"/>
    </row>
    <row r="47" spans="1:4" x14ac:dyDescent="0.3">
      <c r="B47" s="1"/>
      <c r="C47" s="1"/>
      <c r="D47" s="1"/>
    </row>
    <row r="48" spans="1:4" x14ac:dyDescent="0.3">
      <c r="B48" s="1"/>
      <c r="C48" s="1"/>
      <c r="D48" s="1"/>
    </row>
    <row r="49" spans="2:4" x14ac:dyDescent="0.3">
      <c r="B49" s="1"/>
      <c r="C49" s="1"/>
      <c r="D49" s="1"/>
    </row>
    <row r="50" spans="2:4" x14ac:dyDescent="0.3">
      <c r="B50" s="1"/>
      <c r="C50" s="1"/>
      <c r="D50" s="1"/>
    </row>
    <row r="51" spans="2:4" x14ac:dyDescent="0.3">
      <c r="B51" s="1"/>
      <c r="C51" s="1"/>
      <c r="D51" s="1"/>
    </row>
    <row r="52" spans="2:4" x14ac:dyDescent="0.3">
      <c r="B52" s="1"/>
      <c r="C52" s="1"/>
      <c r="D52" s="1"/>
    </row>
    <row r="53" spans="2:4" x14ac:dyDescent="0.3">
      <c r="B53" s="1"/>
      <c r="C53" s="1"/>
      <c r="D53" s="1"/>
    </row>
    <row r="54" spans="2:4" x14ac:dyDescent="0.3">
      <c r="B54" s="1"/>
      <c r="C54" s="1"/>
      <c r="D54" s="1"/>
    </row>
    <row r="55" spans="2:4" x14ac:dyDescent="0.3">
      <c r="B55" s="1"/>
      <c r="C55" s="1"/>
      <c r="D55" s="1"/>
    </row>
    <row r="56" spans="2:4" x14ac:dyDescent="0.3">
      <c r="B56" s="1"/>
      <c r="C56" s="1"/>
      <c r="D56" s="1"/>
    </row>
    <row r="57" spans="2:4" x14ac:dyDescent="0.3">
      <c r="B57" s="1"/>
      <c r="C57" s="1"/>
      <c r="D57" s="1"/>
    </row>
    <row r="58" spans="2:4" x14ac:dyDescent="0.3">
      <c r="B58" s="1"/>
      <c r="C58" s="1"/>
      <c r="D58" s="1"/>
    </row>
    <row r="59" spans="2:4" x14ac:dyDescent="0.3">
      <c r="B59" s="1"/>
      <c r="C59" s="1"/>
      <c r="D59" s="1"/>
    </row>
    <row r="60" spans="2:4" x14ac:dyDescent="0.3">
      <c r="B60" s="1"/>
      <c r="C60" s="1"/>
      <c r="D60" s="1"/>
    </row>
    <row r="61" spans="2:4" x14ac:dyDescent="0.3">
      <c r="B61" s="1"/>
      <c r="C61" s="1"/>
      <c r="D61" s="1"/>
    </row>
    <row r="62" spans="2:4" x14ac:dyDescent="0.3">
      <c r="B62" s="1"/>
      <c r="C62" s="1"/>
      <c r="D62" s="1"/>
    </row>
    <row r="63" spans="2:4" x14ac:dyDescent="0.3">
      <c r="B63" s="1"/>
      <c r="C63" s="1"/>
      <c r="D63" s="1"/>
    </row>
    <row r="64" spans="2:4" x14ac:dyDescent="0.3">
      <c r="B64" s="1"/>
      <c r="C64" s="1"/>
      <c r="D64" s="1"/>
    </row>
    <row r="65" spans="2:4" x14ac:dyDescent="0.3">
      <c r="B65" s="1"/>
      <c r="C65" s="1"/>
      <c r="D65" s="1"/>
    </row>
    <row r="66" spans="2:4" x14ac:dyDescent="0.3">
      <c r="B66" s="1"/>
      <c r="C66" s="1"/>
      <c r="D66" s="1"/>
    </row>
    <row r="67" spans="2:4" x14ac:dyDescent="0.3">
      <c r="B67" s="1"/>
      <c r="C67" s="1"/>
      <c r="D67" s="1"/>
    </row>
    <row r="68" spans="2:4" x14ac:dyDescent="0.3">
      <c r="B68" s="1"/>
      <c r="C68" s="1"/>
      <c r="D68" s="1"/>
    </row>
    <row r="69" spans="2:4" x14ac:dyDescent="0.3">
      <c r="B69" s="1"/>
      <c r="C69" s="1"/>
      <c r="D69" s="1"/>
    </row>
    <row r="70" spans="2:4" x14ac:dyDescent="0.3">
      <c r="B70" s="1"/>
      <c r="C70" s="1"/>
      <c r="D70" s="1"/>
    </row>
    <row r="71" spans="2:4" x14ac:dyDescent="0.3">
      <c r="B71" s="1"/>
      <c r="C71" s="1"/>
      <c r="D71" s="1"/>
    </row>
    <row r="72" spans="2:4" x14ac:dyDescent="0.3">
      <c r="B72" s="1"/>
      <c r="C72" s="1"/>
      <c r="D72" s="1"/>
    </row>
    <row r="73" spans="2:4" x14ac:dyDescent="0.3">
      <c r="B73" s="1"/>
      <c r="C73" s="1"/>
      <c r="D73" s="1"/>
    </row>
    <row r="74" spans="2:4" x14ac:dyDescent="0.3">
      <c r="B74" s="1"/>
      <c r="C74" s="1"/>
      <c r="D74" s="1"/>
    </row>
    <row r="75" spans="2:4" x14ac:dyDescent="0.3">
      <c r="B75" s="1"/>
      <c r="C75" s="1"/>
      <c r="D75" s="1"/>
    </row>
    <row r="76" spans="2:4" x14ac:dyDescent="0.3">
      <c r="B76" s="1"/>
      <c r="C76" s="1"/>
      <c r="D76" s="1"/>
    </row>
    <row r="77" spans="2:4" x14ac:dyDescent="0.3">
      <c r="B77" s="1"/>
      <c r="C77" s="1"/>
      <c r="D77" s="1"/>
    </row>
    <row r="78" spans="2:4" x14ac:dyDescent="0.3">
      <c r="B78" s="1"/>
      <c r="C78" s="1"/>
      <c r="D78" s="1"/>
    </row>
    <row r="79" spans="2:4" x14ac:dyDescent="0.3">
      <c r="B79" s="1"/>
      <c r="C79" s="1"/>
      <c r="D79" s="1"/>
    </row>
    <row r="80" spans="2:4" x14ac:dyDescent="0.3">
      <c r="B80" s="1"/>
      <c r="C80" s="1"/>
      <c r="D80" s="1"/>
    </row>
    <row r="81" spans="2:4" x14ac:dyDescent="0.3">
      <c r="B81" s="1"/>
      <c r="C81" s="1"/>
      <c r="D81" s="1"/>
    </row>
    <row r="82" spans="2:4" x14ac:dyDescent="0.3">
      <c r="B82" s="1"/>
      <c r="C82" s="1"/>
      <c r="D82" s="1"/>
    </row>
    <row r="83" spans="2:4" x14ac:dyDescent="0.3">
      <c r="B83" s="1"/>
      <c r="C83" s="1"/>
      <c r="D83" s="1"/>
    </row>
    <row r="84" spans="2:4" x14ac:dyDescent="0.3">
      <c r="B84" s="1"/>
      <c r="C84" s="1"/>
      <c r="D84" s="1"/>
    </row>
    <row r="85" spans="2:4" x14ac:dyDescent="0.3">
      <c r="B85" s="1"/>
      <c r="C85" s="1"/>
      <c r="D85" s="1"/>
    </row>
    <row r="86" spans="2:4" x14ac:dyDescent="0.3">
      <c r="B86" s="1"/>
      <c r="C86" s="1"/>
      <c r="D86" s="1"/>
    </row>
    <row r="87" spans="2:4" x14ac:dyDescent="0.3">
      <c r="B87" s="1"/>
      <c r="C87" s="1"/>
      <c r="D87" s="1"/>
    </row>
    <row r="88" spans="2:4" x14ac:dyDescent="0.3">
      <c r="B88" s="1"/>
      <c r="C88" s="1"/>
      <c r="D88" s="1"/>
    </row>
    <row r="89" spans="2:4" x14ac:dyDescent="0.3">
      <c r="B89" s="1"/>
      <c r="C89" s="1"/>
      <c r="D89" s="1"/>
    </row>
    <row r="90" spans="2:4" x14ac:dyDescent="0.3">
      <c r="B90" s="1"/>
      <c r="C90" s="1"/>
      <c r="D90" s="1"/>
    </row>
    <row r="91" spans="2:4" x14ac:dyDescent="0.3">
      <c r="B91" s="1"/>
      <c r="C91" s="1"/>
      <c r="D91" s="1"/>
    </row>
    <row r="92" spans="2:4" x14ac:dyDescent="0.3">
      <c r="B92" s="1"/>
      <c r="C92" s="1"/>
      <c r="D92" s="1"/>
    </row>
    <row r="93" spans="2:4" x14ac:dyDescent="0.3">
      <c r="B93" s="1"/>
      <c r="C93" s="1"/>
      <c r="D93" s="1"/>
    </row>
    <row r="94" spans="2:4" x14ac:dyDescent="0.3">
      <c r="B94" s="1"/>
      <c r="C94" s="1"/>
      <c r="D94" s="1"/>
    </row>
    <row r="95" spans="2:4" x14ac:dyDescent="0.3">
      <c r="B95" s="1"/>
      <c r="C95" s="1"/>
      <c r="D95" s="1"/>
    </row>
    <row r="96" spans="2:4" x14ac:dyDescent="0.3">
      <c r="B96" s="1"/>
      <c r="C96" s="1"/>
      <c r="D96" s="1"/>
    </row>
    <row r="97" spans="2:4" x14ac:dyDescent="0.3">
      <c r="B97" s="1"/>
      <c r="C97" s="1"/>
      <c r="D97" s="1"/>
    </row>
    <row r="98" spans="2:4" x14ac:dyDescent="0.3">
      <c r="B98" s="1"/>
      <c r="C98" s="1"/>
      <c r="D98" s="1"/>
    </row>
    <row r="99" spans="2:4" x14ac:dyDescent="0.3">
      <c r="B99" s="1"/>
      <c r="C99" s="1"/>
      <c r="D99" s="1"/>
    </row>
    <row r="100" spans="2:4" x14ac:dyDescent="0.3">
      <c r="B100" s="1"/>
      <c r="C100" s="1"/>
      <c r="D100" s="1"/>
    </row>
    <row r="101" spans="2:4" x14ac:dyDescent="0.3">
      <c r="B101" s="1"/>
      <c r="C101" s="1"/>
      <c r="D101" s="1"/>
    </row>
    <row r="102" spans="2:4" x14ac:dyDescent="0.3">
      <c r="B102" s="1"/>
      <c r="C102" s="1"/>
      <c r="D102" s="1"/>
    </row>
    <row r="103" spans="2:4" x14ac:dyDescent="0.3">
      <c r="B103" s="1"/>
      <c r="C103" s="1"/>
      <c r="D103" s="1"/>
    </row>
    <row r="104" spans="2:4" x14ac:dyDescent="0.3">
      <c r="B104" s="1"/>
      <c r="C104" s="1"/>
      <c r="D104" s="1"/>
    </row>
    <row r="105" spans="2:4" x14ac:dyDescent="0.3">
      <c r="B105" s="1"/>
      <c r="C105" s="1"/>
      <c r="D105" s="1"/>
    </row>
    <row r="106" spans="2:4" x14ac:dyDescent="0.3">
      <c r="B106" s="1"/>
      <c r="C106" s="1"/>
      <c r="D106" s="1"/>
    </row>
    <row r="107" spans="2:4" x14ac:dyDescent="0.3">
      <c r="B107" s="1"/>
      <c r="C107" s="1"/>
      <c r="D107" s="1"/>
    </row>
    <row r="108" spans="2:4" x14ac:dyDescent="0.3">
      <c r="B108" s="1"/>
      <c r="C108" s="1"/>
      <c r="D108" s="1"/>
    </row>
    <row r="109" spans="2:4" x14ac:dyDescent="0.3">
      <c r="B109" s="1"/>
      <c r="C109" s="1"/>
      <c r="D109" s="1"/>
    </row>
    <row r="110" spans="2:4" x14ac:dyDescent="0.3">
      <c r="B110" s="1"/>
      <c r="C110" s="1"/>
      <c r="D110" s="1"/>
    </row>
    <row r="111" spans="2:4" x14ac:dyDescent="0.3">
      <c r="B111" s="1"/>
      <c r="C111" s="1"/>
      <c r="D111" s="1"/>
    </row>
    <row r="112" spans="2: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E1:AE1"/>
  </mergeCells>
  <pageMargins left="0.7" right="0.7" top="0.75" bottom="0.75" header="0.3" footer="0.3"/>
</worksheet>
</file>

<file path=xl/worksheets/sheet1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02F9A0-EC48-4DAE-B0C8-CB3B0AAA002C}">
  <sheetPr codeName="Sheet158"/>
  <dimension ref="A1:AH175"/>
  <sheetViews>
    <sheetView workbookViewId="0">
      <selection activeCell="B4" sqref="B4:AQ175"/>
    </sheetView>
  </sheetViews>
  <sheetFormatPr defaultRowHeight="14.4" x14ac:dyDescent="0.3"/>
  <cols>
    <col min="1" max="1" width="9.33203125" style="136"/>
    <col min="2" max="4" width="9.33203125" style="185"/>
  </cols>
  <sheetData>
    <row r="1" spans="1:34" s="136" customFormat="1" x14ac:dyDescent="0.3">
      <c r="A1" s="133"/>
      <c r="E1" s="882" t="s">
        <v>883</v>
      </c>
      <c r="F1" s="882"/>
      <c r="G1" s="882"/>
      <c r="H1" s="882"/>
      <c r="I1" s="882"/>
      <c r="J1" s="882"/>
      <c r="K1" s="882"/>
      <c r="L1" s="882"/>
      <c r="M1" s="882"/>
      <c r="N1" s="882"/>
      <c r="O1" s="882"/>
      <c r="P1" s="882"/>
      <c r="Q1" s="882"/>
      <c r="R1" s="882"/>
      <c r="S1" s="882"/>
      <c r="T1" s="882"/>
      <c r="U1" s="882"/>
      <c r="V1" s="882"/>
      <c r="W1" s="882"/>
      <c r="X1" s="882"/>
      <c r="Y1" s="882"/>
      <c r="Z1" s="882"/>
      <c r="AA1" s="882"/>
      <c r="AB1" s="882"/>
      <c r="AC1" s="882"/>
      <c r="AD1" s="882"/>
      <c r="AE1" s="882"/>
    </row>
    <row r="2" spans="1:34" s="136" customFormat="1" x14ac:dyDescent="0.3">
      <c r="A2" s="133"/>
      <c r="B2" s="136" t="s">
        <v>288</v>
      </c>
      <c r="C2" s="136" t="s">
        <v>287</v>
      </c>
      <c r="D2" s="136" t="s">
        <v>289</v>
      </c>
      <c r="E2" s="136">
        <v>1991</v>
      </c>
      <c r="F2" s="136">
        <v>1992</v>
      </c>
      <c r="G2" s="136">
        <v>1993</v>
      </c>
      <c r="H2" s="136">
        <v>1994</v>
      </c>
      <c r="I2" s="136">
        <v>1995</v>
      </c>
      <c r="J2" s="136">
        <v>1996</v>
      </c>
      <c r="K2" s="136">
        <v>1997</v>
      </c>
      <c r="L2" s="136">
        <v>1998</v>
      </c>
      <c r="M2" s="136">
        <v>1999</v>
      </c>
      <c r="N2" s="136">
        <v>2000</v>
      </c>
      <c r="O2" s="136">
        <v>2001</v>
      </c>
      <c r="P2" s="136">
        <v>2002</v>
      </c>
      <c r="Q2" s="136">
        <v>2003</v>
      </c>
      <c r="R2" s="136">
        <v>2004</v>
      </c>
      <c r="S2" s="136">
        <v>2005</v>
      </c>
      <c r="T2" s="136">
        <v>2006</v>
      </c>
      <c r="U2" s="136">
        <v>2007</v>
      </c>
      <c r="V2" s="136">
        <v>2008</v>
      </c>
      <c r="W2" s="136">
        <v>2009</v>
      </c>
      <c r="X2" s="136">
        <v>2010</v>
      </c>
      <c r="Y2" s="136">
        <v>2011</v>
      </c>
      <c r="Z2" s="136">
        <v>2012</v>
      </c>
      <c r="AA2" s="136">
        <v>2013</v>
      </c>
      <c r="AB2" s="136">
        <v>2014</v>
      </c>
      <c r="AC2" s="136">
        <v>2015</v>
      </c>
      <c r="AD2" s="136">
        <v>2016</v>
      </c>
      <c r="AE2" s="136">
        <v>2017</v>
      </c>
      <c r="AF2" s="136">
        <v>2018</v>
      </c>
      <c r="AG2" s="136">
        <v>2019</v>
      </c>
      <c r="AH2" s="136">
        <v>2020</v>
      </c>
    </row>
    <row r="3" spans="1:34" s="137" customFormat="1" x14ac:dyDescent="0.3">
      <c r="A3" s="134"/>
      <c r="B3" s="137" t="s">
        <v>323</v>
      </c>
      <c r="C3" s="137" t="s">
        <v>324</v>
      </c>
      <c r="D3" s="137" t="s">
        <v>325</v>
      </c>
      <c r="E3" s="137" t="s">
        <v>326</v>
      </c>
      <c r="F3" s="137" t="s">
        <v>327</v>
      </c>
      <c r="G3" s="137" t="s">
        <v>328</v>
      </c>
      <c r="H3" s="137" t="s">
        <v>329</v>
      </c>
      <c r="I3" s="137" t="s">
        <v>330</v>
      </c>
      <c r="J3" s="137" t="s">
        <v>331</v>
      </c>
      <c r="K3" s="137" t="s">
        <v>332</v>
      </c>
      <c r="L3" s="137" t="s">
        <v>333</v>
      </c>
      <c r="M3" s="137" t="s">
        <v>334</v>
      </c>
      <c r="N3" s="137" t="s">
        <v>335</v>
      </c>
      <c r="O3" s="137" t="s">
        <v>336</v>
      </c>
      <c r="P3" s="137" t="s">
        <v>337</v>
      </c>
      <c r="Q3" s="137" t="s">
        <v>338</v>
      </c>
      <c r="R3" s="137" t="s">
        <v>339</v>
      </c>
      <c r="S3" s="137" t="s">
        <v>340</v>
      </c>
      <c r="T3" s="137" t="s">
        <v>341</v>
      </c>
      <c r="U3" s="137" t="s">
        <v>342</v>
      </c>
      <c r="V3" s="137" t="s">
        <v>343</v>
      </c>
      <c r="W3" s="137" t="s">
        <v>344</v>
      </c>
      <c r="X3" s="137" t="s">
        <v>345</v>
      </c>
      <c r="Y3" s="137" t="s">
        <v>346</v>
      </c>
      <c r="Z3" s="137" t="s">
        <v>347</v>
      </c>
      <c r="AA3" s="137" t="s">
        <v>348</v>
      </c>
      <c r="AB3" s="137" t="s">
        <v>349</v>
      </c>
      <c r="AC3" s="137" t="s">
        <v>350</v>
      </c>
      <c r="AD3" s="137" t="s">
        <v>351</v>
      </c>
      <c r="AE3" s="137" t="s">
        <v>352</v>
      </c>
      <c r="AF3" s="137" t="s">
        <v>353</v>
      </c>
      <c r="AG3" s="137" t="s">
        <v>354</v>
      </c>
      <c r="AH3" s="137" t="s">
        <v>355</v>
      </c>
    </row>
    <row r="4" spans="1:34" x14ac:dyDescent="0.3">
      <c r="A4" s="135">
        <f ca="1">Exceedance!U4</f>
        <v>46143</v>
      </c>
      <c r="B4" s="1">
        <v>0</v>
      </c>
      <c r="C4" s="1">
        <v>0</v>
      </c>
      <c r="D4" s="1">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row>
    <row r="5" spans="1:34" x14ac:dyDescent="0.3">
      <c r="A5" s="135">
        <f ca="1">Exceedance!U5</f>
        <v>46174</v>
      </c>
      <c r="B5" s="1">
        <v>0</v>
      </c>
      <c r="C5" s="1">
        <v>0</v>
      </c>
      <c r="D5" s="1">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row>
    <row r="6" spans="1:34" x14ac:dyDescent="0.3">
      <c r="A6" s="135">
        <f ca="1">Exceedance!U6</f>
        <v>46204</v>
      </c>
      <c r="B6" s="1">
        <v>0</v>
      </c>
      <c r="C6" s="1">
        <v>0</v>
      </c>
      <c r="D6" s="1">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row>
    <row r="7" spans="1:34" x14ac:dyDescent="0.3">
      <c r="A7" s="135">
        <f ca="1">Exceedance!U7</f>
        <v>46235</v>
      </c>
      <c r="B7" s="1">
        <v>0</v>
      </c>
      <c r="C7" s="1">
        <v>0</v>
      </c>
      <c r="D7" s="1">
        <v>0</v>
      </c>
      <c r="E7">
        <v>0</v>
      </c>
      <c r="F7">
        <v>0</v>
      </c>
      <c r="G7">
        <v>0</v>
      </c>
      <c r="H7">
        <v>0</v>
      </c>
      <c r="I7">
        <v>0</v>
      </c>
      <c r="J7">
        <v>0</v>
      </c>
      <c r="K7">
        <v>0</v>
      </c>
      <c r="L7">
        <v>0</v>
      </c>
      <c r="M7">
        <v>0</v>
      </c>
      <c r="N7">
        <v>0</v>
      </c>
      <c r="O7">
        <v>0</v>
      </c>
      <c r="P7">
        <v>0</v>
      </c>
      <c r="Q7">
        <v>0</v>
      </c>
      <c r="R7">
        <v>0</v>
      </c>
      <c r="S7">
        <v>0</v>
      </c>
      <c r="T7">
        <v>0</v>
      </c>
      <c r="U7">
        <v>0</v>
      </c>
      <c r="V7">
        <v>0</v>
      </c>
      <c r="W7">
        <v>0</v>
      </c>
      <c r="X7">
        <v>0</v>
      </c>
      <c r="Y7">
        <v>0</v>
      </c>
      <c r="Z7">
        <v>0</v>
      </c>
      <c r="AA7">
        <v>0</v>
      </c>
      <c r="AB7">
        <v>0</v>
      </c>
      <c r="AC7">
        <v>0</v>
      </c>
      <c r="AD7">
        <v>0</v>
      </c>
      <c r="AE7">
        <v>0</v>
      </c>
      <c r="AF7">
        <v>0</v>
      </c>
      <c r="AG7">
        <v>0</v>
      </c>
      <c r="AH7">
        <v>1</v>
      </c>
    </row>
    <row r="8" spans="1:34" x14ac:dyDescent="0.3">
      <c r="A8" s="135">
        <f ca="1">Exceedance!U8</f>
        <v>46266</v>
      </c>
      <c r="B8" s="1">
        <v>0</v>
      </c>
      <c r="C8" s="1">
        <v>0</v>
      </c>
      <c r="D8" s="1">
        <v>0</v>
      </c>
      <c r="E8">
        <v>0</v>
      </c>
      <c r="F8">
        <v>0</v>
      </c>
      <c r="G8">
        <v>0</v>
      </c>
      <c r="H8">
        <v>0</v>
      </c>
      <c r="I8">
        <v>0</v>
      </c>
      <c r="J8">
        <v>0</v>
      </c>
      <c r="K8">
        <v>0</v>
      </c>
      <c r="L8">
        <v>0</v>
      </c>
      <c r="M8">
        <v>0</v>
      </c>
      <c r="N8">
        <v>0</v>
      </c>
      <c r="O8">
        <v>0</v>
      </c>
      <c r="P8">
        <v>0</v>
      </c>
      <c r="Q8">
        <v>0</v>
      </c>
      <c r="R8">
        <v>1</v>
      </c>
      <c r="S8">
        <v>0</v>
      </c>
      <c r="T8">
        <v>0</v>
      </c>
      <c r="U8">
        <v>1</v>
      </c>
      <c r="V8">
        <v>0</v>
      </c>
      <c r="W8">
        <v>1</v>
      </c>
      <c r="X8">
        <v>0</v>
      </c>
      <c r="Y8">
        <v>0</v>
      </c>
      <c r="Z8">
        <v>0</v>
      </c>
      <c r="AA8">
        <v>0</v>
      </c>
      <c r="AB8">
        <v>0</v>
      </c>
      <c r="AC8">
        <v>0</v>
      </c>
      <c r="AD8">
        <v>0</v>
      </c>
      <c r="AE8">
        <v>0</v>
      </c>
      <c r="AF8">
        <v>0</v>
      </c>
      <c r="AG8">
        <v>0</v>
      </c>
      <c r="AH8">
        <v>1</v>
      </c>
    </row>
    <row r="9" spans="1:34" x14ac:dyDescent="0.3">
      <c r="A9" s="135">
        <f ca="1">Exceedance!U9</f>
        <v>46296</v>
      </c>
      <c r="B9" s="1">
        <v>0</v>
      </c>
      <c r="C9" s="1">
        <v>0</v>
      </c>
      <c r="D9" s="1">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1</v>
      </c>
    </row>
    <row r="10" spans="1:34" x14ac:dyDescent="0.3">
      <c r="A10" s="135">
        <f ca="1">Exceedance!U10</f>
        <v>46327</v>
      </c>
      <c r="B10" s="1">
        <v>0</v>
      </c>
      <c r="C10" s="1">
        <v>1</v>
      </c>
      <c r="D10" s="1">
        <v>0</v>
      </c>
      <c r="E10">
        <v>0</v>
      </c>
      <c r="F10">
        <v>0</v>
      </c>
      <c r="G10">
        <v>0</v>
      </c>
      <c r="H10">
        <v>0</v>
      </c>
      <c r="I10">
        <v>0</v>
      </c>
      <c r="J10">
        <v>0</v>
      </c>
      <c r="K10">
        <v>0</v>
      </c>
      <c r="L10">
        <v>0</v>
      </c>
      <c r="M10">
        <v>0</v>
      </c>
      <c r="N10">
        <v>0</v>
      </c>
      <c r="O10">
        <v>1</v>
      </c>
      <c r="P10">
        <v>0</v>
      </c>
      <c r="Q10">
        <v>1</v>
      </c>
      <c r="R10">
        <v>0</v>
      </c>
      <c r="S10">
        <v>0</v>
      </c>
      <c r="T10">
        <v>0</v>
      </c>
      <c r="U10">
        <v>0</v>
      </c>
      <c r="V10">
        <v>1</v>
      </c>
      <c r="W10">
        <v>1</v>
      </c>
      <c r="X10">
        <v>0</v>
      </c>
      <c r="Y10">
        <v>0</v>
      </c>
      <c r="Z10">
        <v>1</v>
      </c>
      <c r="AA10">
        <v>0</v>
      </c>
      <c r="AB10">
        <v>0</v>
      </c>
      <c r="AC10">
        <v>0</v>
      </c>
      <c r="AD10">
        <v>0</v>
      </c>
      <c r="AE10">
        <v>1</v>
      </c>
      <c r="AF10">
        <v>0</v>
      </c>
      <c r="AG10">
        <v>0</v>
      </c>
      <c r="AH10">
        <v>1</v>
      </c>
    </row>
    <row r="11" spans="1:34" x14ac:dyDescent="0.3">
      <c r="A11" s="135">
        <f ca="1">Exceedance!U11</f>
        <v>46357</v>
      </c>
      <c r="B11" s="1">
        <v>0</v>
      </c>
      <c r="C11" s="1">
        <v>0</v>
      </c>
      <c r="D11" s="1">
        <v>0</v>
      </c>
      <c r="E11">
        <v>0</v>
      </c>
      <c r="F11">
        <v>0</v>
      </c>
      <c r="G11">
        <v>0</v>
      </c>
      <c r="H11">
        <v>0</v>
      </c>
      <c r="I11">
        <v>0</v>
      </c>
      <c r="J11">
        <v>0</v>
      </c>
      <c r="K11">
        <v>0</v>
      </c>
      <c r="L11">
        <v>0</v>
      </c>
      <c r="M11">
        <v>0</v>
      </c>
      <c r="N11">
        <v>0</v>
      </c>
      <c r="O11">
        <v>1</v>
      </c>
      <c r="P11">
        <v>1</v>
      </c>
      <c r="Q11">
        <v>1</v>
      </c>
      <c r="R11">
        <v>0</v>
      </c>
      <c r="S11">
        <v>0</v>
      </c>
      <c r="T11">
        <v>0</v>
      </c>
      <c r="U11">
        <v>0</v>
      </c>
      <c r="V11">
        <v>0</v>
      </c>
      <c r="W11">
        <v>1</v>
      </c>
      <c r="X11">
        <v>0</v>
      </c>
      <c r="Y11">
        <v>1</v>
      </c>
      <c r="Z11">
        <v>1</v>
      </c>
      <c r="AA11">
        <v>0</v>
      </c>
      <c r="AB11">
        <v>0</v>
      </c>
      <c r="AC11">
        <v>0</v>
      </c>
      <c r="AD11">
        <v>0</v>
      </c>
      <c r="AE11">
        <v>1</v>
      </c>
      <c r="AF11">
        <v>0</v>
      </c>
      <c r="AG11">
        <v>0</v>
      </c>
      <c r="AH11">
        <v>1</v>
      </c>
    </row>
    <row r="12" spans="1:34" x14ac:dyDescent="0.3">
      <c r="A12" s="135">
        <f ca="1">Exceedance!U12</f>
        <v>46388</v>
      </c>
      <c r="B12" s="1">
        <v>0</v>
      </c>
      <c r="C12" s="1">
        <v>0</v>
      </c>
      <c r="D12" s="1">
        <v>0</v>
      </c>
      <c r="E12">
        <v>0</v>
      </c>
      <c r="F12">
        <v>0</v>
      </c>
      <c r="G12">
        <v>0</v>
      </c>
      <c r="H12">
        <v>0</v>
      </c>
      <c r="I12">
        <v>0</v>
      </c>
      <c r="J12">
        <v>1</v>
      </c>
      <c r="K12">
        <v>0</v>
      </c>
      <c r="L12">
        <v>0</v>
      </c>
      <c r="M12">
        <v>0</v>
      </c>
      <c r="N12">
        <v>0</v>
      </c>
      <c r="O12">
        <v>1</v>
      </c>
      <c r="P12">
        <v>1</v>
      </c>
      <c r="Q12">
        <v>1</v>
      </c>
      <c r="R12">
        <v>0</v>
      </c>
      <c r="S12">
        <v>0</v>
      </c>
      <c r="T12">
        <v>0</v>
      </c>
      <c r="U12">
        <v>0</v>
      </c>
      <c r="V12">
        <v>1</v>
      </c>
      <c r="W12">
        <v>1</v>
      </c>
      <c r="X12">
        <v>0</v>
      </c>
      <c r="Y12">
        <v>0</v>
      </c>
      <c r="Z12">
        <v>1</v>
      </c>
      <c r="AA12">
        <v>0</v>
      </c>
      <c r="AB12">
        <v>0</v>
      </c>
      <c r="AC12">
        <v>0</v>
      </c>
      <c r="AD12">
        <v>0</v>
      </c>
      <c r="AE12">
        <v>1</v>
      </c>
      <c r="AF12">
        <v>0</v>
      </c>
      <c r="AG12">
        <v>0</v>
      </c>
      <c r="AH12">
        <v>1</v>
      </c>
    </row>
    <row r="13" spans="1:34" x14ac:dyDescent="0.3">
      <c r="A13" s="135">
        <f ca="1">Exceedance!U13</f>
        <v>46419</v>
      </c>
      <c r="B13" s="1">
        <v>0</v>
      </c>
      <c r="C13" s="1">
        <v>0</v>
      </c>
      <c r="D13" s="1">
        <v>0</v>
      </c>
      <c r="E13">
        <v>0</v>
      </c>
      <c r="F13">
        <v>0</v>
      </c>
      <c r="G13">
        <v>0</v>
      </c>
      <c r="H13">
        <v>0</v>
      </c>
      <c r="I13">
        <v>0</v>
      </c>
      <c r="J13">
        <v>1</v>
      </c>
      <c r="K13">
        <v>0</v>
      </c>
      <c r="L13">
        <v>0</v>
      </c>
      <c r="M13">
        <v>0</v>
      </c>
      <c r="N13">
        <v>0</v>
      </c>
      <c r="O13">
        <v>1</v>
      </c>
      <c r="P13">
        <v>1</v>
      </c>
      <c r="Q13">
        <v>1</v>
      </c>
      <c r="R13">
        <v>0</v>
      </c>
      <c r="S13">
        <v>0</v>
      </c>
      <c r="T13">
        <v>0</v>
      </c>
      <c r="U13">
        <v>0</v>
      </c>
      <c r="V13">
        <v>1</v>
      </c>
      <c r="W13">
        <v>1</v>
      </c>
      <c r="X13">
        <v>0</v>
      </c>
      <c r="Y13">
        <v>0</v>
      </c>
      <c r="Z13">
        <v>0</v>
      </c>
      <c r="AA13">
        <v>0</v>
      </c>
      <c r="AB13">
        <v>0</v>
      </c>
      <c r="AC13">
        <v>0</v>
      </c>
      <c r="AD13">
        <v>0</v>
      </c>
      <c r="AE13">
        <v>1</v>
      </c>
      <c r="AF13">
        <v>0</v>
      </c>
      <c r="AG13">
        <v>0</v>
      </c>
      <c r="AH13">
        <v>1</v>
      </c>
    </row>
    <row r="14" spans="1:34" x14ac:dyDescent="0.3">
      <c r="A14" s="135">
        <f ca="1">Exceedance!U14</f>
        <v>46447</v>
      </c>
      <c r="B14" s="1">
        <v>0</v>
      </c>
      <c r="C14" s="1">
        <v>1</v>
      </c>
      <c r="D14" s="1">
        <v>0</v>
      </c>
      <c r="E14">
        <v>1</v>
      </c>
      <c r="F14">
        <v>0</v>
      </c>
      <c r="G14">
        <v>1</v>
      </c>
      <c r="H14">
        <v>0</v>
      </c>
      <c r="I14">
        <v>0</v>
      </c>
      <c r="J14">
        <v>1</v>
      </c>
      <c r="K14">
        <v>0</v>
      </c>
      <c r="L14">
        <v>1</v>
      </c>
      <c r="M14">
        <v>1</v>
      </c>
      <c r="N14">
        <v>1</v>
      </c>
      <c r="O14">
        <v>1</v>
      </c>
      <c r="P14">
        <v>1</v>
      </c>
      <c r="Q14">
        <v>1</v>
      </c>
      <c r="R14">
        <v>0</v>
      </c>
      <c r="S14">
        <v>1</v>
      </c>
      <c r="T14">
        <v>1</v>
      </c>
      <c r="U14">
        <v>1</v>
      </c>
      <c r="V14">
        <v>1</v>
      </c>
      <c r="W14">
        <v>1</v>
      </c>
      <c r="X14">
        <v>1</v>
      </c>
      <c r="Y14">
        <v>1</v>
      </c>
      <c r="Z14">
        <v>1</v>
      </c>
      <c r="AA14">
        <v>1</v>
      </c>
      <c r="AB14">
        <v>1</v>
      </c>
      <c r="AC14">
        <v>0</v>
      </c>
      <c r="AD14">
        <v>0</v>
      </c>
      <c r="AE14">
        <v>1</v>
      </c>
      <c r="AF14">
        <v>1</v>
      </c>
      <c r="AG14">
        <v>1</v>
      </c>
      <c r="AH14">
        <v>1</v>
      </c>
    </row>
    <row r="15" spans="1:34" x14ac:dyDescent="0.3">
      <c r="A15" s="135">
        <f ca="1">Exceedance!U15</f>
        <v>46478</v>
      </c>
      <c r="B15" s="1">
        <v>0</v>
      </c>
      <c r="C15" s="1">
        <v>1</v>
      </c>
      <c r="D15" s="1">
        <v>1</v>
      </c>
      <c r="E15">
        <v>1</v>
      </c>
      <c r="F15">
        <v>0</v>
      </c>
      <c r="G15">
        <v>1</v>
      </c>
      <c r="H15">
        <v>0</v>
      </c>
      <c r="I15">
        <v>0</v>
      </c>
      <c r="J15">
        <v>1</v>
      </c>
      <c r="K15">
        <v>1</v>
      </c>
      <c r="L15">
        <v>1</v>
      </c>
      <c r="M15">
        <v>1</v>
      </c>
      <c r="N15">
        <v>1</v>
      </c>
      <c r="O15">
        <v>1</v>
      </c>
      <c r="P15">
        <v>1</v>
      </c>
      <c r="Q15">
        <v>1</v>
      </c>
      <c r="R15">
        <v>0</v>
      </c>
      <c r="S15">
        <v>1</v>
      </c>
      <c r="T15">
        <v>1</v>
      </c>
      <c r="U15">
        <v>1</v>
      </c>
      <c r="V15">
        <v>1</v>
      </c>
      <c r="W15">
        <v>1</v>
      </c>
      <c r="X15">
        <v>1</v>
      </c>
      <c r="Y15">
        <v>1</v>
      </c>
      <c r="Z15">
        <v>1</v>
      </c>
      <c r="AA15">
        <v>1</v>
      </c>
      <c r="AB15">
        <v>1</v>
      </c>
      <c r="AC15">
        <v>1</v>
      </c>
      <c r="AD15">
        <v>0</v>
      </c>
      <c r="AE15">
        <v>1</v>
      </c>
      <c r="AF15">
        <v>1</v>
      </c>
      <c r="AG15">
        <v>1</v>
      </c>
      <c r="AH15">
        <v>1</v>
      </c>
    </row>
    <row r="16" spans="1:34" x14ac:dyDescent="0.3">
      <c r="A16" s="135">
        <f ca="1">Exceedance!U16</f>
        <v>46508</v>
      </c>
      <c r="B16" s="1">
        <v>0</v>
      </c>
      <c r="C16" s="1">
        <v>1</v>
      </c>
      <c r="D16" s="1">
        <v>1</v>
      </c>
      <c r="E16">
        <v>1</v>
      </c>
      <c r="F16">
        <v>0</v>
      </c>
      <c r="G16">
        <v>1</v>
      </c>
      <c r="H16">
        <v>0</v>
      </c>
      <c r="I16">
        <v>0</v>
      </c>
      <c r="J16">
        <v>0</v>
      </c>
      <c r="K16">
        <v>1</v>
      </c>
      <c r="L16">
        <v>1</v>
      </c>
      <c r="M16">
        <v>1</v>
      </c>
      <c r="N16">
        <v>1</v>
      </c>
      <c r="O16">
        <v>1</v>
      </c>
      <c r="P16">
        <v>1</v>
      </c>
      <c r="Q16">
        <v>1</v>
      </c>
      <c r="R16">
        <v>0</v>
      </c>
      <c r="S16">
        <v>1</v>
      </c>
      <c r="T16">
        <v>1</v>
      </c>
      <c r="U16">
        <v>1</v>
      </c>
      <c r="V16">
        <v>1</v>
      </c>
      <c r="W16">
        <v>1</v>
      </c>
      <c r="X16">
        <v>0</v>
      </c>
      <c r="Y16">
        <v>1</v>
      </c>
      <c r="Z16">
        <v>1</v>
      </c>
      <c r="AA16">
        <v>1</v>
      </c>
      <c r="AB16">
        <v>1</v>
      </c>
      <c r="AC16">
        <v>1</v>
      </c>
      <c r="AD16">
        <v>0</v>
      </c>
      <c r="AE16">
        <v>1</v>
      </c>
      <c r="AF16">
        <v>0</v>
      </c>
      <c r="AG16">
        <v>1</v>
      </c>
      <c r="AH16">
        <v>1</v>
      </c>
    </row>
    <row r="17" spans="1:34" x14ac:dyDescent="0.3">
      <c r="A17" s="135">
        <f ca="1">Exceedance!U17</f>
        <v>46539</v>
      </c>
      <c r="B17" s="1">
        <v>0</v>
      </c>
      <c r="C17" s="1">
        <v>1</v>
      </c>
      <c r="D17" s="1">
        <v>1</v>
      </c>
      <c r="E17">
        <v>1</v>
      </c>
      <c r="F17">
        <v>0</v>
      </c>
      <c r="G17">
        <v>1</v>
      </c>
      <c r="H17">
        <v>0</v>
      </c>
      <c r="I17">
        <v>0</v>
      </c>
      <c r="J17">
        <v>0</v>
      </c>
      <c r="K17">
        <v>1</v>
      </c>
      <c r="L17">
        <v>1</v>
      </c>
      <c r="M17">
        <v>1</v>
      </c>
      <c r="N17">
        <v>1</v>
      </c>
      <c r="O17">
        <v>1</v>
      </c>
      <c r="P17">
        <v>1</v>
      </c>
      <c r="Q17">
        <v>1</v>
      </c>
      <c r="R17">
        <v>0</v>
      </c>
      <c r="S17">
        <v>1</v>
      </c>
      <c r="T17">
        <v>1</v>
      </c>
      <c r="U17">
        <v>1</v>
      </c>
      <c r="V17">
        <v>1</v>
      </c>
      <c r="W17">
        <v>1</v>
      </c>
      <c r="X17">
        <v>0</v>
      </c>
      <c r="Y17">
        <v>1</v>
      </c>
      <c r="Z17">
        <v>1</v>
      </c>
      <c r="AA17">
        <v>1</v>
      </c>
      <c r="AB17">
        <v>1</v>
      </c>
      <c r="AC17">
        <v>1</v>
      </c>
      <c r="AD17">
        <v>0</v>
      </c>
      <c r="AE17">
        <v>1</v>
      </c>
      <c r="AF17">
        <v>0</v>
      </c>
      <c r="AG17">
        <v>1</v>
      </c>
      <c r="AH17">
        <v>1</v>
      </c>
    </row>
    <row r="18" spans="1:34" x14ac:dyDescent="0.3">
      <c r="A18" s="135">
        <f ca="1">Exceedance!U18</f>
        <v>46569</v>
      </c>
      <c r="B18" s="1">
        <v>0</v>
      </c>
      <c r="C18" s="1">
        <v>1</v>
      </c>
      <c r="D18" s="1">
        <v>1</v>
      </c>
      <c r="E18">
        <v>1</v>
      </c>
      <c r="F18">
        <v>0</v>
      </c>
      <c r="G18">
        <v>1</v>
      </c>
      <c r="H18">
        <v>0</v>
      </c>
      <c r="I18">
        <v>0</v>
      </c>
      <c r="J18">
        <v>0</v>
      </c>
      <c r="K18">
        <v>1</v>
      </c>
      <c r="L18">
        <v>1</v>
      </c>
      <c r="M18">
        <v>1</v>
      </c>
      <c r="N18">
        <v>1</v>
      </c>
      <c r="O18">
        <v>1</v>
      </c>
      <c r="P18">
        <v>1</v>
      </c>
      <c r="Q18">
        <v>1</v>
      </c>
      <c r="R18">
        <v>0</v>
      </c>
      <c r="S18">
        <v>1</v>
      </c>
      <c r="T18">
        <v>1</v>
      </c>
      <c r="U18">
        <v>1</v>
      </c>
      <c r="V18">
        <v>1</v>
      </c>
      <c r="W18">
        <v>1</v>
      </c>
      <c r="X18">
        <v>0</v>
      </c>
      <c r="Y18">
        <v>1</v>
      </c>
      <c r="Z18">
        <v>1</v>
      </c>
      <c r="AA18">
        <v>1</v>
      </c>
      <c r="AB18">
        <v>1</v>
      </c>
      <c r="AC18">
        <v>1</v>
      </c>
      <c r="AD18">
        <v>0</v>
      </c>
      <c r="AE18">
        <v>1</v>
      </c>
      <c r="AF18">
        <v>0</v>
      </c>
      <c r="AG18">
        <v>1</v>
      </c>
      <c r="AH18">
        <v>1</v>
      </c>
    </row>
    <row r="19" spans="1:34" x14ac:dyDescent="0.3">
      <c r="A19" s="135">
        <f ca="1">Exceedance!U19</f>
        <v>46600</v>
      </c>
      <c r="B19" s="1">
        <v>0</v>
      </c>
      <c r="C19" s="1">
        <v>1</v>
      </c>
      <c r="D19" s="1">
        <v>1</v>
      </c>
      <c r="E19">
        <v>1</v>
      </c>
      <c r="F19">
        <v>0</v>
      </c>
      <c r="G19">
        <v>1</v>
      </c>
      <c r="H19">
        <v>0</v>
      </c>
      <c r="I19">
        <v>0</v>
      </c>
      <c r="J19">
        <v>0</v>
      </c>
      <c r="K19">
        <v>1</v>
      </c>
      <c r="L19">
        <v>1</v>
      </c>
      <c r="M19">
        <v>1</v>
      </c>
      <c r="N19">
        <v>1</v>
      </c>
      <c r="O19">
        <v>1</v>
      </c>
      <c r="P19">
        <v>1</v>
      </c>
      <c r="Q19">
        <v>1</v>
      </c>
      <c r="R19">
        <v>0</v>
      </c>
      <c r="S19">
        <v>1</v>
      </c>
      <c r="T19">
        <v>1</v>
      </c>
      <c r="U19">
        <v>1</v>
      </c>
      <c r="V19">
        <v>1</v>
      </c>
      <c r="W19">
        <v>1</v>
      </c>
      <c r="X19">
        <v>0</v>
      </c>
      <c r="Y19">
        <v>1</v>
      </c>
      <c r="Z19">
        <v>1</v>
      </c>
      <c r="AA19">
        <v>1</v>
      </c>
      <c r="AB19">
        <v>1</v>
      </c>
      <c r="AC19">
        <v>1</v>
      </c>
      <c r="AD19">
        <v>0</v>
      </c>
      <c r="AE19">
        <v>1</v>
      </c>
      <c r="AF19">
        <v>0</v>
      </c>
      <c r="AG19">
        <v>1</v>
      </c>
      <c r="AH19">
        <v>1</v>
      </c>
    </row>
    <row r="20" spans="1:34" x14ac:dyDescent="0.3">
      <c r="A20" s="135">
        <f ca="1">Exceedance!U20</f>
        <v>46631</v>
      </c>
      <c r="B20" s="1">
        <v>0</v>
      </c>
      <c r="C20" s="1">
        <v>1</v>
      </c>
      <c r="D20" s="1">
        <v>1</v>
      </c>
      <c r="E20">
        <v>1</v>
      </c>
      <c r="F20">
        <v>0</v>
      </c>
      <c r="G20">
        <v>1</v>
      </c>
      <c r="H20">
        <v>0</v>
      </c>
      <c r="I20">
        <v>0</v>
      </c>
      <c r="J20">
        <v>0</v>
      </c>
      <c r="K20">
        <v>1</v>
      </c>
      <c r="L20">
        <v>1</v>
      </c>
      <c r="M20">
        <v>1</v>
      </c>
      <c r="N20">
        <v>1</v>
      </c>
      <c r="O20">
        <v>1</v>
      </c>
      <c r="P20">
        <v>1</v>
      </c>
      <c r="Q20">
        <v>1</v>
      </c>
      <c r="R20">
        <v>0</v>
      </c>
      <c r="S20">
        <v>1</v>
      </c>
      <c r="T20">
        <v>1</v>
      </c>
      <c r="U20">
        <v>1</v>
      </c>
      <c r="V20">
        <v>1</v>
      </c>
      <c r="W20">
        <v>1</v>
      </c>
      <c r="X20">
        <v>0</v>
      </c>
      <c r="Y20">
        <v>1</v>
      </c>
      <c r="Z20">
        <v>1</v>
      </c>
      <c r="AA20">
        <v>1</v>
      </c>
      <c r="AB20">
        <v>1</v>
      </c>
      <c r="AC20">
        <v>1</v>
      </c>
      <c r="AD20">
        <v>0</v>
      </c>
      <c r="AE20">
        <v>1</v>
      </c>
      <c r="AF20">
        <v>0</v>
      </c>
      <c r="AG20">
        <v>1</v>
      </c>
      <c r="AH20">
        <v>1</v>
      </c>
    </row>
    <row r="21" spans="1:34" x14ac:dyDescent="0.3">
      <c r="A21" s="135">
        <f ca="1">Exceedance!U21</f>
        <v>46661</v>
      </c>
      <c r="B21" s="1">
        <v>0</v>
      </c>
      <c r="C21" s="1">
        <v>1</v>
      </c>
      <c r="D21" s="1">
        <v>1</v>
      </c>
      <c r="E21">
        <v>1</v>
      </c>
      <c r="F21">
        <v>0</v>
      </c>
      <c r="G21">
        <v>1</v>
      </c>
      <c r="H21">
        <v>0</v>
      </c>
      <c r="I21">
        <v>0</v>
      </c>
      <c r="J21">
        <v>0</v>
      </c>
      <c r="K21">
        <v>1</v>
      </c>
      <c r="L21">
        <v>1</v>
      </c>
      <c r="M21">
        <v>1</v>
      </c>
      <c r="N21">
        <v>1</v>
      </c>
      <c r="O21">
        <v>1</v>
      </c>
      <c r="P21">
        <v>1</v>
      </c>
      <c r="Q21">
        <v>1</v>
      </c>
      <c r="R21">
        <v>0</v>
      </c>
      <c r="S21">
        <v>1</v>
      </c>
      <c r="T21">
        <v>1</v>
      </c>
      <c r="U21">
        <v>1</v>
      </c>
      <c r="V21">
        <v>1</v>
      </c>
      <c r="W21">
        <v>1</v>
      </c>
      <c r="X21">
        <v>0</v>
      </c>
      <c r="Y21">
        <v>1</v>
      </c>
      <c r="Z21">
        <v>1</v>
      </c>
      <c r="AA21">
        <v>1</v>
      </c>
      <c r="AB21">
        <v>1</v>
      </c>
      <c r="AC21">
        <v>1</v>
      </c>
      <c r="AD21">
        <v>0</v>
      </c>
      <c r="AE21">
        <v>1</v>
      </c>
      <c r="AF21">
        <v>0</v>
      </c>
      <c r="AG21">
        <v>1</v>
      </c>
      <c r="AH21">
        <v>1</v>
      </c>
    </row>
    <row r="22" spans="1:34" x14ac:dyDescent="0.3">
      <c r="A22" s="135">
        <f ca="1">Exceedance!U22</f>
        <v>46692</v>
      </c>
      <c r="B22" s="1">
        <v>0</v>
      </c>
      <c r="C22" s="1">
        <v>1</v>
      </c>
      <c r="D22" s="1">
        <v>1</v>
      </c>
      <c r="E22">
        <v>1</v>
      </c>
      <c r="F22">
        <v>0</v>
      </c>
      <c r="G22">
        <v>1</v>
      </c>
      <c r="H22">
        <v>0</v>
      </c>
      <c r="I22">
        <v>0</v>
      </c>
      <c r="J22">
        <v>0</v>
      </c>
      <c r="K22">
        <v>1</v>
      </c>
      <c r="L22">
        <v>1</v>
      </c>
      <c r="M22">
        <v>1</v>
      </c>
      <c r="N22">
        <v>1</v>
      </c>
      <c r="O22">
        <v>1</v>
      </c>
      <c r="P22">
        <v>1</v>
      </c>
      <c r="Q22">
        <v>1</v>
      </c>
      <c r="R22">
        <v>0</v>
      </c>
      <c r="S22">
        <v>1</v>
      </c>
      <c r="T22">
        <v>1</v>
      </c>
      <c r="U22">
        <v>1</v>
      </c>
      <c r="V22">
        <v>1</v>
      </c>
      <c r="W22">
        <v>1</v>
      </c>
      <c r="X22">
        <v>0</v>
      </c>
      <c r="Y22">
        <v>1</v>
      </c>
      <c r="Z22">
        <v>1</v>
      </c>
      <c r="AA22">
        <v>1</v>
      </c>
      <c r="AB22">
        <v>1</v>
      </c>
      <c r="AC22">
        <v>1</v>
      </c>
      <c r="AD22">
        <v>0</v>
      </c>
      <c r="AE22">
        <v>1</v>
      </c>
      <c r="AF22">
        <v>0</v>
      </c>
      <c r="AG22">
        <v>1</v>
      </c>
      <c r="AH22">
        <v>1</v>
      </c>
    </row>
    <row r="23" spans="1:34" x14ac:dyDescent="0.3">
      <c r="A23" s="135">
        <f ca="1">Exceedance!U23</f>
        <v>46722</v>
      </c>
      <c r="B23" s="1">
        <v>0</v>
      </c>
      <c r="C23" s="1">
        <v>1</v>
      </c>
      <c r="D23" s="1">
        <v>1</v>
      </c>
      <c r="E23">
        <v>1</v>
      </c>
      <c r="F23">
        <v>0</v>
      </c>
      <c r="G23">
        <v>1</v>
      </c>
      <c r="H23">
        <v>0</v>
      </c>
      <c r="I23">
        <v>0</v>
      </c>
      <c r="J23">
        <v>0</v>
      </c>
      <c r="K23">
        <v>1</v>
      </c>
      <c r="L23">
        <v>1</v>
      </c>
      <c r="M23">
        <v>1</v>
      </c>
      <c r="N23">
        <v>1</v>
      </c>
      <c r="O23">
        <v>1</v>
      </c>
      <c r="P23">
        <v>1</v>
      </c>
      <c r="Q23">
        <v>1</v>
      </c>
      <c r="R23">
        <v>0</v>
      </c>
      <c r="S23">
        <v>1</v>
      </c>
      <c r="T23">
        <v>1</v>
      </c>
      <c r="U23">
        <v>1</v>
      </c>
      <c r="V23">
        <v>1</v>
      </c>
      <c r="W23">
        <v>1</v>
      </c>
      <c r="X23">
        <v>0</v>
      </c>
      <c r="Y23">
        <v>1</v>
      </c>
      <c r="Z23">
        <v>1</v>
      </c>
      <c r="AA23">
        <v>1</v>
      </c>
      <c r="AB23">
        <v>1</v>
      </c>
      <c r="AC23">
        <v>1</v>
      </c>
      <c r="AD23">
        <v>0</v>
      </c>
      <c r="AE23">
        <v>1</v>
      </c>
      <c r="AF23">
        <v>0</v>
      </c>
      <c r="AG23">
        <v>1</v>
      </c>
      <c r="AH23">
        <v>1</v>
      </c>
    </row>
    <row r="24" spans="1:34" x14ac:dyDescent="0.3">
      <c r="A24" s="135">
        <f ca="1">Exceedance!U24</f>
        <v>46753</v>
      </c>
      <c r="B24" s="1">
        <v>0</v>
      </c>
      <c r="C24" s="1">
        <v>1</v>
      </c>
      <c r="D24" s="1">
        <v>1</v>
      </c>
      <c r="E24">
        <v>1</v>
      </c>
      <c r="F24">
        <v>0</v>
      </c>
      <c r="G24">
        <v>1</v>
      </c>
      <c r="H24">
        <v>0</v>
      </c>
      <c r="I24">
        <v>0</v>
      </c>
      <c r="J24">
        <v>0</v>
      </c>
      <c r="K24">
        <v>1</v>
      </c>
      <c r="L24">
        <v>1</v>
      </c>
      <c r="M24">
        <v>1</v>
      </c>
      <c r="N24">
        <v>1</v>
      </c>
      <c r="O24">
        <v>1</v>
      </c>
      <c r="P24">
        <v>1</v>
      </c>
      <c r="Q24">
        <v>1</v>
      </c>
      <c r="R24">
        <v>0</v>
      </c>
      <c r="S24">
        <v>1</v>
      </c>
      <c r="T24">
        <v>1</v>
      </c>
      <c r="U24">
        <v>0</v>
      </c>
      <c r="V24">
        <v>1</v>
      </c>
      <c r="W24">
        <v>1</v>
      </c>
      <c r="X24">
        <v>0</v>
      </c>
      <c r="Y24">
        <v>1</v>
      </c>
      <c r="Z24">
        <v>1</v>
      </c>
      <c r="AA24">
        <v>1</v>
      </c>
      <c r="AB24">
        <v>1</v>
      </c>
      <c r="AC24">
        <v>0</v>
      </c>
      <c r="AD24">
        <v>0</v>
      </c>
      <c r="AE24">
        <v>1</v>
      </c>
      <c r="AF24">
        <v>0</v>
      </c>
      <c r="AG24">
        <v>1</v>
      </c>
      <c r="AH24">
        <v>1</v>
      </c>
    </row>
    <row r="25" spans="1:34" x14ac:dyDescent="0.3">
      <c r="A25" s="135">
        <f ca="1">Exceedance!U25</f>
        <v>46784</v>
      </c>
      <c r="B25" s="1">
        <v>0</v>
      </c>
      <c r="C25" s="1">
        <v>1</v>
      </c>
      <c r="D25" s="1">
        <v>0</v>
      </c>
      <c r="E25">
        <v>1</v>
      </c>
      <c r="F25">
        <v>0</v>
      </c>
      <c r="G25">
        <v>1</v>
      </c>
      <c r="H25">
        <v>0</v>
      </c>
      <c r="I25">
        <v>0</v>
      </c>
      <c r="J25">
        <v>0</v>
      </c>
      <c r="K25">
        <v>0</v>
      </c>
      <c r="L25">
        <v>0</v>
      </c>
      <c r="M25">
        <v>1</v>
      </c>
      <c r="N25">
        <v>1</v>
      </c>
      <c r="O25">
        <v>1</v>
      </c>
      <c r="P25">
        <v>1</v>
      </c>
      <c r="Q25">
        <v>1</v>
      </c>
      <c r="R25">
        <v>0</v>
      </c>
      <c r="S25">
        <v>1</v>
      </c>
      <c r="T25">
        <v>1</v>
      </c>
      <c r="U25">
        <v>0</v>
      </c>
      <c r="V25">
        <v>1</v>
      </c>
      <c r="W25">
        <v>1</v>
      </c>
      <c r="X25">
        <v>0</v>
      </c>
      <c r="Y25">
        <v>1</v>
      </c>
      <c r="Z25">
        <v>1</v>
      </c>
      <c r="AA25">
        <v>1</v>
      </c>
      <c r="AB25">
        <v>1</v>
      </c>
      <c r="AC25">
        <v>0</v>
      </c>
      <c r="AD25">
        <v>0</v>
      </c>
      <c r="AE25">
        <v>1</v>
      </c>
      <c r="AF25">
        <v>0</v>
      </c>
      <c r="AG25">
        <v>1</v>
      </c>
      <c r="AH25">
        <v>1</v>
      </c>
    </row>
    <row r="26" spans="1:34" x14ac:dyDescent="0.3">
      <c r="A26" s="135">
        <f ca="1">Exceedance!U26</f>
        <v>46813</v>
      </c>
      <c r="B26" s="1">
        <v>0</v>
      </c>
      <c r="C26" s="1">
        <v>1</v>
      </c>
      <c r="D26" s="1">
        <v>1</v>
      </c>
      <c r="E26">
        <v>1</v>
      </c>
      <c r="F26">
        <v>0</v>
      </c>
      <c r="G26">
        <v>1</v>
      </c>
      <c r="H26">
        <v>0</v>
      </c>
      <c r="I26">
        <v>0</v>
      </c>
      <c r="J26">
        <v>0</v>
      </c>
      <c r="K26">
        <v>0</v>
      </c>
      <c r="L26">
        <v>1</v>
      </c>
      <c r="M26">
        <v>1</v>
      </c>
      <c r="N26">
        <v>1</v>
      </c>
      <c r="O26">
        <v>1</v>
      </c>
      <c r="P26">
        <v>1</v>
      </c>
      <c r="Q26">
        <v>1</v>
      </c>
      <c r="R26">
        <v>0</v>
      </c>
      <c r="S26">
        <v>1</v>
      </c>
      <c r="T26">
        <v>1</v>
      </c>
      <c r="U26">
        <v>0</v>
      </c>
      <c r="V26">
        <v>1</v>
      </c>
      <c r="W26">
        <v>1</v>
      </c>
      <c r="X26">
        <v>0</v>
      </c>
      <c r="Y26">
        <v>1</v>
      </c>
      <c r="Z26">
        <v>1</v>
      </c>
      <c r="AA26">
        <v>1</v>
      </c>
      <c r="AB26">
        <v>1</v>
      </c>
      <c r="AC26">
        <v>0</v>
      </c>
      <c r="AD26">
        <v>0</v>
      </c>
      <c r="AE26">
        <v>1</v>
      </c>
      <c r="AF26">
        <v>0</v>
      </c>
      <c r="AG26">
        <v>1</v>
      </c>
      <c r="AH26">
        <v>1</v>
      </c>
    </row>
    <row r="27" spans="1:34" x14ac:dyDescent="0.3">
      <c r="A27" s="135">
        <f ca="1">Exceedance!U27</f>
        <v>46844</v>
      </c>
      <c r="B27" s="1">
        <v>0</v>
      </c>
      <c r="C27" s="1">
        <v>1</v>
      </c>
      <c r="D27" s="1">
        <v>1</v>
      </c>
      <c r="E27">
        <v>1</v>
      </c>
      <c r="F27">
        <v>0</v>
      </c>
      <c r="G27">
        <v>1</v>
      </c>
      <c r="H27">
        <v>0</v>
      </c>
      <c r="I27">
        <v>1</v>
      </c>
      <c r="J27">
        <v>0</v>
      </c>
      <c r="K27">
        <v>1</v>
      </c>
      <c r="L27">
        <v>1</v>
      </c>
      <c r="M27">
        <v>1</v>
      </c>
      <c r="N27">
        <v>1</v>
      </c>
      <c r="O27">
        <v>1</v>
      </c>
      <c r="P27">
        <v>1</v>
      </c>
      <c r="Q27">
        <v>1</v>
      </c>
      <c r="R27">
        <v>0</v>
      </c>
      <c r="S27">
        <v>1</v>
      </c>
      <c r="T27">
        <v>1</v>
      </c>
      <c r="U27">
        <v>1</v>
      </c>
      <c r="V27">
        <v>1</v>
      </c>
      <c r="W27">
        <v>1</v>
      </c>
      <c r="X27">
        <v>0</v>
      </c>
      <c r="Y27">
        <v>1</v>
      </c>
      <c r="Z27">
        <v>1</v>
      </c>
      <c r="AA27">
        <v>1</v>
      </c>
      <c r="AB27">
        <v>1</v>
      </c>
      <c r="AC27">
        <v>0</v>
      </c>
      <c r="AD27">
        <v>0</v>
      </c>
      <c r="AE27">
        <v>1</v>
      </c>
      <c r="AF27">
        <v>0</v>
      </c>
      <c r="AG27">
        <v>1</v>
      </c>
      <c r="AH27">
        <v>1</v>
      </c>
    </row>
    <row r="28" spans="1:34" x14ac:dyDescent="0.3">
      <c r="A28" s="135">
        <f ca="1">Exceedance!U28</f>
        <v>46874</v>
      </c>
      <c r="B28" s="1">
        <v>0</v>
      </c>
      <c r="C28" s="1">
        <v>1</v>
      </c>
      <c r="D28" s="1">
        <v>1</v>
      </c>
      <c r="E28">
        <v>0</v>
      </c>
      <c r="F28">
        <v>0</v>
      </c>
      <c r="G28">
        <v>1</v>
      </c>
      <c r="H28">
        <v>0</v>
      </c>
      <c r="I28">
        <v>1</v>
      </c>
      <c r="J28">
        <v>0</v>
      </c>
      <c r="K28">
        <v>1</v>
      </c>
      <c r="L28">
        <v>1</v>
      </c>
      <c r="M28">
        <v>1</v>
      </c>
      <c r="N28">
        <v>1</v>
      </c>
      <c r="O28">
        <v>1</v>
      </c>
      <c r="P28">
        <v>1</v>
      </c>
      <c r="Q28">
        <v>0</v>
      </c>
      <c r="R28">
        <v>0</v>
      </c>
      <c r="S28">
        <v>1</v>
      </c>
      <c r="T28">
        <v>1</v>
      </c>
      <c r="U28">
        <v>1</v>
      </c>
      <c r="V28">
        <v>1</v>
      </c>
      <c r="W28">
        <v>1</v>
      </c>
      <c r="X28">
        <v>0</v>
      </c>
      <c r="Y28">
        <v>1</v>
      </c>
      <c r="Z28">
        <v>1</v>
      </c>
      <c r="AA28">
        <v>1</v>
      </c>
      <c r="AB28">
        <v>1</v>
      </c>
      <c r="AC28">
        <v>0</v>
      </c>
      <c r="AD28">
        <v>1</v>
      </c>
      <c r="AE28">
        <v>1</v>
      </c>
      <c r="AF28">
        <v>1</v>
      </c>
      <c r="AG28">
        <v>1</v>
      </c>
      <c r="AH28">
        <v>1</v>
      </c>
    </row>
    <row r="29" spans="1:34" x14ac:dyDescent="0.3">
      <c r="A29" s="135">
        <f ca="1">Exceedance!U29</f>
        <v>46905</v>
      </c>
      <c r="B29" s="1">
        <v>1</v>
      </c>
      <c r="C29" s="1">
        <v>1</v>
      </c>
      <c r="D29" s="1">
        <v>1</v>
      </c>
      <c r="E29">
        <v>0</v>
      </c>
      <c r="F29">
        <v>0</v>
      </c>
      <c r="G29">
        <v>1</v>
      </c>
      <c r="H29">
        <v>0</v>
      </c>
      <c r="I29">
        <v>1</v>
      </c>
      <c r="J29">
        <v>0</v>
      </c>
      <c r="K29">
        <v>1</v>
      </c>
      <c r="L29">
        <v>1</v>
      </c>
      <c r="M29">
        <v>1</v>
      </c>
      <c r="N29">
        <v>1</v>
      </c>
      <c r="O29">
        <v>1</v>
      </c>
      <c r="P29">
        <v>1</v>
      </c>
      <c r="Q29">
        <v>0</v>
      </c>
      <c r="R29">
        <v>1</v>
      </c>
      <c r="S29">
        <v>1</v>
      </c>
      <c r="T29">
        <v>1</v>
      </c>
      <c r="U29">
        <v>1</v>
      </c>
      <c r="V29">
        <v>1</v>
      </c>
      <c r="W29">
        <v>1</v>
      </c>
      <c r="X29">
        <v>1</v>
      </c>
      <c r="Y29">
        <v>1</v>
      </c>
      <c r="Z29">
        <v>1</v>
      </c>
      <c r="AA29">
        <v>1</v>
      </c>
      <c r="AB29">
        <v>1</v>
      </c>
      <c r="AC29">
        <v>0</v>
      </c>
      <c r="AD29">
        <v>1</v>
      </c>
      <c r="AE29">
        <v>1</v>
      </c>
      <c r="AF29">
        <v>1</v>
      </c>
      <c r="AG29">
        <v>1</v>
      </c>
      <c r="AH29">
        <v>1</v>
      </c>
    </row>
    <row r="30" spans="1:34" x14ac:dyDescent="0.3">
      <c r="A30" s="135">
        <f ca="1">Exceedance!U30</f>
        <v>46935</v>
      </c>
      <c r="B30" s="1">
        <v>1</v>
      </c>
      <c r="C30" s="1">
        <v>1</v>
      </c>
      <c r="D30" s="1">
        <v>1</v>
      </c>
      <c r="E30">
        <v>0</v>
      </c>
      <c r="F30">
        <v>0</v>
      </c>
      <c r="G30">
        <v>0</v>
      </c>
      <c r="H30">
        <v>0</v>
      </c>
      <c r="I30">
        <v>1</v>
      </c>
      <c r="J30">
        <v>0</v>
      </c>
      <c r="K30">
        <v>1</v>
      </c>
      <c r="L30">
        <v>1</v>
      </c>
      <c r="M30">
        <v>1</v>
      </c>
      <c r="N30">
        <v>1</v>
      </c>
      <c r="O30">
        <v>1</v>
      </c>
      <c r="P30">
        <v>1</v>
      </c>
      <c r="Q30">
        <v>0</v>
      </c>
      <c r="R30">
        <v>1</v>
      </c>
      <c r="S30">
        <v>1</v>
      </c>
      <c r="T30">
        <v>1</v>
      </c>
      <c r="U30">
        <v>1</v>
      </c>
      <c r="V30">
        <v>1</v>
      </c>
      <c r="W30">
        <v>0</v>
      </c>
      <c r="X30">
        <v>1</v>
      </c>
      <c r="Y30">
        <v>1</v>
      </c>
      <c r="Z30">
        <v>1</v>
      </c>
      <c r="AA30">
        <v>1</v>
      </c>
      <c r="AB30">
        <v>1</v>
      </c>
      <c r="AC30">
        <v>0</v>
      </c>
      <c r="AD30">
        <v>1</v>
      </c>
      <c r="AE30">
        <v>1</v>
      </c>
      <c r="AF30">
        <v>1</v>
      </c>
      <c r="AG30">
        <v>1</v>
      </c>
      <c r="AH30">
        <v>1</v>
      </c>
    </row>
    <row r="31" spans="1:34" x14ac:dyDescent="0.3">
      <c r="A31" s="135">
        <f ca="1">Exceedance!U31</f>
        <v>46966</v>
      </c>
      <c r="B31" s="1">
        <v>1</v>
      </c>
      <c r="C31" s="1">
        <v>1</v>
      </c>
      <c r="D31" s="1">
        <v>1</v>
      </c>
      <c r="E31">
        <v>0</v>
      </c>
      <c r="F31">
        <v>0</v>
      </c>
      <c r="G31">
        <v>0</v>
      </c>
      <c r="H31">
        <v>0</v>
      </c>
      <c r="I31">
        <v>1</v>
      </c>
      <c r="J31">
        <v>0</v>
      </c>
      <c r="K31">
        <v>1</v>
      </c>
      <c r="L31">
        <v>1</v>
      </c>
      <c r="M31">
        <v>1</v>
      </c>
      <c r="N31">
        <v>1</v>
      </c>
      <c r="O31">
        <v>1</v>
      </c>
      <c r="P31">
        <v>1</v>
      </c>
      <c r="Q31">
        <v>0</v>
      </c>
      <c r="R31">
        <v>1</v>
      </c>
      <c r="S31">
        <v>1</v>
      </c>
      <c r="T31">
        <v>1</v>
      </c>
      <c r="U31">
        <v>1</v>
      </c>
      <c r="V31">
        <v>1</v>
      </c>
      <c r="W31">
        <v>0</v>
      </c>
      <c r="X31">
        <v>1</v>
      </c>
      <c r="Y31">
        <v>1</v>
      </c>
      <c r="Z31">
        <v>1</v>
      </c>
      <c r="AA31">
        <v>1</v>
      </c>
      <c r="AB31">
        <v>1</v>
      </c>
      <c r="AC31">
        <v>0</v>
      </c>
      <c r="AD31">
        <v>1</v>
      </c>
      <c r="AE31">
        <v>1</v>
      </c>
      <c r="AF31">
        <v>1</v>
      </c>
      <c r="AG31">
        <v>1</v>
      </c>
      <c r="AH31">
        <v>1</v>
      </c>
    </row>
    <row r="32" spans="1:34" x14ac:dyDescent="0.3">
      <c r="A32" s="135">
        <f ca="1">Exceedance!U32</f>
        <v>46997</v>
      </c>
      <c r="B32" s="1">
        <v>1</v>
      </c>
      <c r="C32" s="1">
        <v>1</v>
      </c>
      <c r="D32" s="1">
        <v>1</v>
      </c>
      <c r="E32">
        <v>0</v>
      </c>
      <c r="F32">
        <v>0</v>
      </c>
      <c r="G32">
        <v>0</v>
      </c>
      <c r="H32">
        <v>0</v>
      </c>
      <c r="I32">
        <v>1</v>
      </c>
      <c r="J32">
        <v>0</v>
      </c>
      <c r="K32">
        <v>1</v>
      </c>
      <c r="L32">
        <v>1</v>
      </c>
      <c r="M32">
        <v>1</v>
      </c>
      <c r="N32">
        <v>1</v>
      </c>
      <c r="O32">
        <v>1</v>
      </c>
      <c r="P32">
        <v>1</v>
      </c>
      <c r="Q32">
        <v>0</v>
      </c>
      <c r="R32">
        <v>1</v>
      </c>
      <c r="S32">
        <v>1</v>
      </c>
      <c r="T32">
        <v>1</v>
      </c>
      <c r="U32">
        <v>1</v>
      </c>
      <c r="V32">
        <v>1</v>
      </c>
      <c r="W32">
        <v>0</v>
      </c>
      <c r="X32">
        <v>1</v>
      </c>
      <c r="Y32">
        <v>1</v>
      </c>
      <c r="Z32">
        <v>1</v>
      </c>
      <c r="AA32">
        <v>1</v>
      </c>
      <c r="AB32">
        <v>1</v>
      </c>
      <c r="AC32">
        <v>0</v>
      </c>
      <c r="AD32">
        <v>1</v>
      </c>
      <c r="AE32">
        <v>1</v>
      </c>
      <c r="AF32">
        <v>1</v>
      </c>
      <c r="AG32">
        <v>1</v>
      </c>
      <c r="AH32">
        <v>1</v>
      </c>
    </row>
    <row r="33" spans="1:34" x14ac:dyDescent="0.3">
      <c r="A33" s="135">
        <f ca="1">Exceedance!U33</f>
        <v>47027</v>
      </c>
      <c r="B33" s="1">
        <v>1</v>
      </c>
      <c r="C33" s="1">
        <v>1</v>
      </c>
      <c r="D33" s="1">
        <v>1</v>
      </c>
      <c r="E33">
        <v>0</v>
      </c>
      <c r="F33">
        <v>0</v>
      </c>
      <c r="G33">
        <v>0</v>
      </c>
      <c r="H33">
        <v>0</v>
      </c>
      <c r="I33">
        <v>1</v>
      </c>
      <c r="J33">
        <v>0</v>
      </c>
      <c r="K33">
        <v>1</v>
      </c>
      <c r="L33">
        <v>1</v>
      </c>
      <c r="M33">
        <v>1</v>
      </c>
      <c r="N33">
        <v>1</v>
      </c>
      <c r="O33">
        <v>1</v>
      </c>
      <c r="P33">
        <v>1</v>
      </c>
      <c r="Q33">
        <v>0</v>
      </c>
      <c r="R33">
        <v>1</v>
      </c>
      <c r="S33">
        <v>1</v>
      </c>
      <c r="T33">
        <v>1</v>
      </c>
      <c r="U33">
        <v>1</v>
      </c>
      <c r="V33">
        <v>1</v>
      </c>
      <c r="W33">
        <v>0</v>
      </c>
      <c r="X33">
        <v>1</v>
      </c>
      <c r="Y33">
        <v>1</v>
      </c>
      <c r="Z33">
        <v>1</v>
      </c>
      <c r="AA33">
        <v>1</v>
      </c>
      <c r="AB33">
        <v>1</v>
      </c>
      <c r="AC33">
        <v>0</v>
      </c>
      <c r="AD33">
        <v>1</v>
      </c>
      <c r="AE33">
        <v>1</v>
      </c>
      <c r="AF33">
        <v>1</v>
      </c>
      <c r="AG33">
        <v>1</v>
      </c>
      <c r="AH33">
        <v>1</v>
      </c>
    </row>
    <row r="34" spans="1:34" x14ac:dyDescent="0.3">
      <c r="A34" s="135">
        <f ca="1">Exceedance!U34</f>
        <v>47058</v>
      </c>
      <c r="B34" s="1">
        <v>1</v>
      </c>
      <c r="C34" s="1">
        <v>1</v>
      </c>
      <c r="D34" s="1">
        <v>1</v>
      </c>
      <c r="E34">
        <v>0</v>
      </c>
      <c r="F34">
        <v>0</v>
      </c>
      <c r="G34">
        <v>0</v>
      </c>
      <c r="H34">
        <v>0</v>
      </c>
      <c r="I34">
        <v>1</v>
      </c>
      <c r="J34">
        <v>0</v>
      </c>
      <c r="K34">
        <v>1</v>
      </c>
      <c r="L34">
        <v>1</v>
      </c>
      <c r="M34">
        <v>1</v>
      </c>
      <c r="N34">
        <v>1</v>
      </c>
      <c r="O34">
        <v>1</v>
      </c>
      <c r="P34">
        <v>1</v>
      </c>
      <c r="Q34">
        <v>0</v>
      </c>
      <c r="R34">
        <v>1</v>
      </c>
      <c r="S34">
        <v>1</v>
      </c>
      <c r="T34">
        <v>1</v>
      </c>
      <c r="U34">
        <v>1</v>
      </c>
      <c r="V34">
        <v>1</v>
      </c>
      <c r="W34">
        <v>0</v>
      </c>
      <c r="X34">
        <v>1</v>
      </c>
      <c r="Y34">
        <v>1</v>
      </c>
      <c r="Z34">
        <v>1</v>
      </c>
      <c r="AA34">
        <v>1</v>
      </c>
      <c r="AB34">
        <v>1</v>
      </c>
      <c r="AC34">
        <v>0</v>
      </c>
      <c r="AD34">
        <v>1</v>
      </c>
      <c r="AE34">
        <v>1</v>
      </c>
      <c r="AF34">
        <v>1</v>
      </c>
      <c r="AG34">
        <v>1</v>
      </c>
      <c r="AH34">
        <v>1</v>
      </c>
    </row>
    <row r="35" spans="1:34" x14ac:dyDescent="0.3">
      <c r="A35" s="135">
        <f ca="1">Exceedance!U35</f>
        <v>47088</v>
      </c>
      <c r="B35" s="1">
        <v>1</v>
      </c>
      <c r="C35" s="1">
        <v>1</v>
      </c>
      <c r="D35" s="1">
        <v>1</v>
      </c>
      <c r="E35">
        <v>0</v>
      </c>
      <c r="F35">
        <v>0</v>
      </c>
      <c r="G35">
        <v>0</v>
      </c>
      <c r="H35">
        <v>0</v>
      </c>
      <c r="I35">
        <v>1</v>
      </c>
      <c r="J35">
        <v>0</v>
      </c>
      <c r="K35">
        <v>1</v>
      </c>
      <c r="L35">
        <v>1</v>
      </c>
      <c r="M35">
        <v>1</v>
      </c>
      <c r="N35">
        <v>1</v>
      </c>
      <c r="O35">
        <v>1</v>
      </c>
      <c r="P35">
        <v>1</v>
      </c>
      <c r="Q35">
        <v>0</v>
      </c>
      <c r="R35">
        <v>1</v>
      </c>
      <c r="S35">
        <v>1</v>
      </c>
      <c r="T35">
        <v>1</v>
      </c>
      <c r="U35">
        <v>1</v>
      </c>
      <c r="V35">
        <v>1</v>
      </c>
      <c r="W35">
        <v>0</v>
      </c>
      <c r="X35">
        <v>1</v>
      </c>
      <c r="Y35">
        <v>1</v>
      </c>
      <c r="Z35">
        <v>1</v>
      </c>
      <c r="AA35">
        <v>1</v>
      </c>
      <c r="AB35">
        <v>1</v>
      </c>
      <c r="AC35">
        <v>0</v>
      </c>
      <c r="AD35">
        <v>1</v>
      </c>
      <c r="AE35">
        <v>1</v>
      </c>
      <c r="AF35">
        <v>1</v>
      </c>
      <c r="AG35">
        <v>1</v>
      </c>
      <c r="AH35">
        <v>1</v>
      </c>
    </row>
    <row r="36" spans="1:34" x14ac:dyDescent="0.3">
      <c r="A36" s="135">
        <f ca="1">Exceedance!U36</f>
        <v>47119</v>
      </c>
      <c r="B36" s="1">
        <v>1</v>
      </c>
      <c r="C36" s="1">
        <v>1</v>
      </c>
      <c r="D36" s="1">
        <v>1</v>
      </c>
      <c r="E36">
        <v>0</v>
      </c>
      <c r="F36">
        <v>0</v>
      </c>
      <c r="G36">
        <v>0</v>
      </c>
      <c r="H36">
        <v>0</v>
      </c>
      <c r="I36">
        <v>1</v>
      </c>
      <c r="J36">
        <v>0</v>
      </c>
      <c r="K36">
        <v>1</v>
      </c>
      <c r="L36">
        <v>1</v>
      </c>
      <c r="M36">
        <v>1</v>
      </c>
      <c r="N36">
        <v>1</v>
      </c>
      <c r="O36">
        <v>1</v>
      </c>
      <c r="P36">
        <v>1</v>
      </c>
      <c r="Q36">
        <v>0</v>
      </c>
      <c r="R36">
        <v>1</v>
      </c>
      <c r="S36">
        <v>1</v>
      </c>
      <c r="T36">
        <v>0</v>
      </c>
      <c r="U36">
        <v>1</v>
      </c>
      <c r="V36">
        <v>1</v>
      </c>
      <c r="W36">
        <v>0</v>
      </c>
      <c r="X36">
        <v>1</v>
      </c>
      <c r="Y36">
        <v>1</v>
      </c>
      <c r="Z36">
        <v>1</v>
      </c>
      <c r="AA36">
        <v>1</v>
      </c>
      <c r="AB36">
        <v>1</v>
      </c>
      <c r="AC36">
        <v>0</v>
      </c>
      <c r="AD36">
        <v>0</v>
      </c>
      <c r="AE36">
        <v>1</v>
      </c>
      <c r="AF36">
        <v>1</v>
      </c>
      <c r="AG36">
        <v>1</v>
      </c>
      <c r="AH36">
        <v>1</v>
      </c>
    </row>
    <row r="37" spans="1:34" x14ac:dyDescent="0.3">
      <c r="A37" s="135">
        <f ca="1">Exceedance!U37</f>
        <v>47150</v>
      </c>
      <c r="B37" s="1">
        <v>1</v>
      </c>
      <c r="C37" s="1">
        <v>1</v>
      </c>
      <c r="D37" s="1">
        <v>1</v>
      </c>
      <c r="E37">
        <v>0</v>
      </c>
      <c r="F37">
        <v>0</v>
      </c>
      <c r="G37">
        <v>0</v>
      </c>
      <c r="H37">
        <v>0</v>
      </c>
      <c r="I37">
        <v>1</v>
      </c>
      <c r="J37">
        <v>0</v>
      </c>
      <c r="K37">
        <v>1</v>
      </c>
      <c r="L37">
        <v>1</v>
      </c>
      <c r="M37">
        <v>1</v>
      </c>
      <c r="N37">
        <v>1</v>
      </c>
      <c r="O37">
        <v>1</v>
      </c>
      <c r="P37">
        <v>1</v>
      </c>
      <c r="Q37">
        <v>0</v>
      </c>
      <c r="R37">
        <v>1</v>
      </c>
      <c r="S37">
        <v>1</v>
      </c>
      <c r="T37">
        <v>0</v>
      </c>
      <c r="U37">
        <v>1</v>
      </c>
      <c r="V37">
        <v>1</v>
      </c>
      <c r="W37">
        <v>0</v>
      </c>
      <c r="X37">
        <v>1</v>
      </c>
      <c r="Y37">
        <v>1</v>
      </c>
      <c r="Z37">
        <v>1</v>
      </c>
      <c r="AA37">
        <v>1</v>
      </c>
      <c r="AB37">
        <v>1</v>
      </c>
      <c r="AC37">
        <v>0</v>
      </c>
      <c r="AD37">
        <v>1</v>
      </c>
      <c r="AE37">
        <v>1</v>
      </c>
      <c r="AF37">
        <v>1</v>
      </c>
      <c r="AG37">
        <v>1</v>
      </c>
      <c r="AH37">
        <v>1</v>
      </c>
    </row>
    <row r="38" spans="1:34" x14ac:dyDescent="0.3">
      <c r="A38" s="135">
        <f ca="1">Exceedance!U38</f>
        <v>47178</v>
      </c>
      <c r="B38" s="1">
        <v>1</v>
      </c>
      <c r="C38" s="1">
        <v>1</v>
      </c>
      <c r="D38" s="1">
        <v>1</v>
      </c>
      <c r="E38">
        <v>0</v>
      </c>
      <c r="F38">
        <v>0</v>
      </c>
      <c r="G38">
        <v>0</v>
      </c>
      <c r="H38">
        <v>0</v>
      </c>
      <c r="I38">
        <v>1</v>
      </c>
      <c r="J38">
        <v>0</v>
      </c>
      <c r="K38">
        <v>1</v>
      </c>
      <c r="L38">
        <v>1</v>
      </c>
      <c r="M38">
        <v>1</v>
      </c>
      <c r="N38">
        <v>1</v>
      </c>
      <c r="O38">
        <v>1</v>
      </c>
      <c r="P38">
        <v>1</v>
      </c>
      <c r="Q38">
        <v>0</v>
      </c>
      <c r="R38">
        <v>1</v>
      </c>
      <c r="S38">
        <v>1</v>
      </c>
      <c r="T38">
        <v>0</v>
      </c>
      <c r="U38">
        <v>1</v>
      </c>
      <c r="V38">
        <v>1</v>
      </c>
      <c r="W38">
        <v>0</v>
      </c>
      <c r="X38">
        <v>1</v>
      </c>
      <c r="Y38">
        <v>1</v>
      </c>
      <c r="Z38">
        <v>1</v>
      </c>
      <c r="AA38">
        <v>1</v>
      </c>
      <c r="AB38">
        <v>1</v>
      </c>
      <c r="AC38">
        <v>0</v>
      </c>
      <c r="AD38">
        <v>1</v>
      </c>
      <c r="AE38">
        <v>1</v>
      </c>
      <c r="AF38">
        <v>1</v>
      </c>
      <c r="AG38">
        <v>1</v>
      </c>
      <c r="AH38">
        <v>1</v>
      </c>
    </row>
    <row r="39" spans="1:34" x14ac:dyDescent="0.3">
      <c r="A39" s="135">
        <f ca="1">Exceedance!U39</f>
        <v>47209</v>
      </c>
      <c r="B39" s="1">
        <v>1</v>
      </c>
      <c r="C39" s="1">
        <v>1</v>
      </c>
      <c r="D39" s="1">
        <v>1</v>
      </c>
      <c r="E39">
        <v>0</v>
      </c>
      <c r="F39">
        <v>0</v>
      </c>
      <c r="G39">
        <v>0</v>
      </c>
      <c r="H39">
        <v>0</v>
      </c>
      <c r="I39">
        <v>1</v>
      </c>
      <c r="J39">
        <v>0</v>
      </c>
      <c r="K39">
        <v>1</v>
      </c>
      <c r="L39">
        <v>1</v>
      </c>
      <c r="M39">
        <v>1</v>
      </c>
      <c r="N39">
        <v>1</v>
      </c>
      <c r="O39">
        <v>1</v>
      </c>
      <c r="P39">
        <v>1</v>
      </c>
      <c r="Q39">
        <v>0</v>
      </c>
      <c r="R39">
        <v>1</v>
      </c>
      <c r="S39">
        <v>1</v>
      </c>
      <c r="T39">
        <v>1</v>
      </c>
      <c r="U39">
        <v>1</v>
      </c>
      <c r="V39">
        <v>1</v>
      </c>
      <c r="W39">
        <v>0</v>
      </c>
      <c r="X39">
        <v>1</v>
      </c>
      <c r="Y39">
        <v>1</v>
      </c>
      <c r="Z39">
        <v>1</v>
      </c>
      <c r="AA39">
        <v>1</v>
      </c>
      <c r="AB39">
        <v>1</v>
      </c>
      <c r="AC39">
        <v>0</v>
      </c>
      <c r="AD39">
        <v>1</v>
      </c>
      <c r="AE39">
        <v>1</v>
      </c>
      <c r="AF39">
        <v>1</v>
      </c>
      <c r="AG39">
        <v>1</v>
      </c>
      <c r="AH39">
        <v>1</v>
      </c>
    </row>
    <row r="40" spans="1:34" x14ac:dyDescent="0.3">
      <c r="A40" s="135">
        <f ca="1">Exceedance!U40</f>
        <v>47239</v>
      </c>
      <c r="B40" s="1">
        <v>1</v>
      </c>
      <c r="C40" s="1">
        <v>1</v>
      </c>
      <c r="D40" s="1">
        <v>1</v>
      </c>
      <c r="E40">
        <v>0</v>
      </c>
      <c r="F40">
        <v>0</v>
      </c>
      <c r="G40">
        <v>0</v>
      </c>
      <c r="H40">
        <v>0</v>
      </c>
      <c r="I40">
        <v>1</v>
      </c>
      <c r="J40">
        <v>0</v>
      </c>
      <c r="K40">
        <v>1</v>
      </c>
      <c r="L40">
        <v>1</v>
      </c>
      <c r="M40">
        <v>1</v>
      </c>
      <c r="N40">
        <v>1</v>
      </c>
      <c r="O40">
        <v>1</v>
      </c>
      <c r="P40">
        <v>1</v>
      </c>
      <c r="Q40">
        <v>0</v>
      </c>
      <c r="R40">
        <v>1</v>
      </c>
      <c r="S40">
        <v>1</v>
      </c>
      <c r="T40">
        <v>1</v>
      </c>
      <c r="U40">
        <v>1</v>
      </c>
      <c r="V40">
        <v>1</v>
      </c>
      <c r="W40">
        <v>1</v>
      </c>
      <c r="X40">
        <v>1</v>
      </c>
      <c r="Y40">
        <v>1</v>
      </c>
      <c r="Z40">
        <v>1</v>
      </c>
      <c r="AA40">
        <v>1</v>
      </c>
      <c r="AB40">
        <v>1</v>
      </c>
      <c r="AC40">
        <v>1</v>
      </c>
      <c r="AD40">
        <v>0</v>
      </c>
      <c r="AE40">
        <v>1</v>
      </c>
      <c r="AF40">
        <v>1</v>
      </c>
      <c r="AG40">
        <v>1</v>
      </c>
      <c r="AH40">
        <v>0</v>
      </c>
    </row>
    <row r="41" spans="1:34" x14ac:dyDescent="0.3">
      <c r="A41" s="135">
        <f ca="1">Exceedance!U41</f>
        <v>47270</v>
      </c>
      <c r="B41" s="1">
        <v>1</v>
      </c>
      <c r="C41" s="1">
        <v>1</v>
      </c>
      <c r="D41" s="1">
        <v>1</v>
      </c>
      <c r="E41">
        <v>0</v>
      </c>
      <c r="F41">
        <v>0</v>
      </c>
      <c r="G41">
        <v>1</v>
      </c>
      <c r="H41">
        <v>0</v>
      </c>
      <c r="I41">
        <v>1</v>
      </c>
      <c r="J41">
        <v>0</v>
      </c>
      <c r="K41">
        <v>1</v>
      </c>
      <c r="L41">
        <v>1</v>
      </c>
      <c r="M41">
        <v>1</v>
      </c>
      <c r="N41">
        <v>1</v>
      </c>
      <c r="O41">
        <v>1</v>
      </c>
      <c r="P41">
        <v>1</v>
      </c>
      <c r="Q41">
        <v>1</v>
      </c>
      <c r="R41">
        <v>1</v>
      </c>
      <c r="S41">
        <v>1</v>
      </c>
      <c r="T41">
        <v>1</v>
      </c>
      <c r="U41">
        <v>1</v>
      </c>
      <c r="V41">
        <v>1</v>
      </c>
      <c r="W41">
        <v>1</v>
      </c>
      <c r="X41">
        <v>1</v>
      </c>
      <c r="Y41">
        <v>1</v>
      </c>
      <c r="Z41">
        <v>1</v>
      </c>
      <c r="AA41">
        <v>1</v>
      </c>
      <c r="AB41">
        <v>1</v>
      </c>
      <c r="AC41">
        <v>1</v>
      </c>
      <c r="AD41">
        <v>0</v>
      </c>
      <c r="AE41">
        <v>1</v>
      </c>
      <c r="AF41">
        <v>1</v>
      </c>
      <c r="AG41">
        <v>1</v>
      </c>
      <c r="AH41">
        <v>0</v>
      </c>
    </row>
    <row r="42" spans="1:34" x14ac:dyDescent="0.3">
      <c r="A42" s="135">
        <f ca="1">Exceedance!U42</f>
        <v>47300</v>
      </c>
      <c r="B42" s="1">
        <v>1</v>
      </c>
      <c r="C42" s="1">
        <v>1</v>
      </c>
      <c r="D42" s="1">
        <v>1</v>
      </c>
      <c r="E42">
        <v>0</v>
      </c>
      <c r="F42">
        <v>0</v>
      </c>
      <c r="G42">
        <v>0</v>
      </c>
      <c r="H42">
        <v>0</v>
      </c>
      <c r="I42">
        <v>0</v>
      </c>
      <c r="J42">
        <v>0</v>
      </c>
      <c r="K42">
        <v>1</v>
      </c>
      <c r="L42">
        <v>1</v>
      </c>
      <c r="M42">
        <v>1</v>
      </c>
      <c r="N42">
        <v>1</v>
      </c>
      <c r="O42">
        <v>1</v>
      </c>
      <c r="P42">
        <v>1</v>
      </c>
      <c r="Q42">
        <v>1</v>
      </c>
      <c r="R42">
        <v>1</v>
      </c>
      <c r="S42">
        <v>1</v>
      </c>
      <c r="T42">
        <v>0</v>
      </c>
      <c r="U42">
        <v>1</v>
      </c>
      <c r="V42">
        <v>0</v>
      </c>
      <c r="W42">
        <v>1</v>
      </c>
      <c r="X42">
        <v>1</v>
      </c>
      <c r="Y42">
        <v>1</v>
      </c>
      <c r="Z42">
        <v>1</v>
      </c>
      <c r="AA42">
        <v>1</v>
      </c>
      <c r="AB42">
        <v>1</v>
      </c>
      <c r="AC42">
        <v>1</v>
      </c>
      <c r="AD42">
        <v>0</v>
      </c>
      <c r="AE42">
        <v>1</v>
      </c>
      <c r="AF42">
        <v>1</v>
      </c>
      <c r="AG42">
        <v>1</v>
      </c>
      <c r="AH42">
        <v>0</v>
      </c>
    </row>
    <row r="43" spans="1:34" x14ac:dyDescent="0.3">
      <c r="A43" s="135">
        <f ca="1">Exceedance!U43</f>
        <v>47331</v>
      </c>
      <c r="B43" s="1">
        <v>1</v>
      </c>
      <c r="C43" s="1">
        <v>1</v>
      </c>
      <c r="D43" s="1">
        <v>1</v>
      </c>
      <c r="E43">
        <v>0</v>
      </c>
      <c r="F43">
        <v>0</v>
      </c>
      <c r="G43">
        <v>0</v>
      </c>
      <c r="H43">
        <v>0</v>
      </c>
      <c r="I43">
        <v>0</v>
      </c>
      <c r="J43">
        <v>0</v>
      </c>
      <c r="K43">
        <v>1</v>
      </c>
      <c r="L43">
        <v>1</v>
      </c>
      <c r="M43">
        <v>1</v>
      </c>
      <c r="N43">
        <v>1</v>
      </c>
      <c r="O43">
        <v>1</v>
      </c>
      <c r="P43">
        <v>0</v>
      </c>
      <c r="Q43">
        <v>1</v>
      </c>
      <c r="R43">
        <v>1</v>
      </c>
      <c r="S43">
        <v>1</v>
      </c>
      <c r="T43">
        <v>0</v>
      </c>
      <c r="U43">
        <v>1</v>
      </c>
      <c r="V43">
        <v>0</v>
      </c>
      <c r="W43">
        <v>1</v>
      </c>
      <c r="X43">
        <v>1</v>
      </c>
      <c r="Y43">
        <v>1</v>
      </c>
      <c r="Z43">
        <v>1</v>
      </c>
      <c r="AA43">
        <v>1</v>
      </c>
      <c r="AB43">
        <v>0</v>
      </c>
      <c r="AC43">
        <v>1</v>
      </c>
      <c r="AD43">
        <v>0</v>
      </c>
      <c r="AE43">
        <v>1</v>
      </c>
      <c r="AF43">
        <v>1</v>
      </c>
      <c r="AG43">
        <v>1</v>
      </c>
      <c r="AH43">
        <v>0</v>
      </c>
    </row>
    <row r="44" spans="1:34" x14ac:dyDescent="0.3">
      <c r="A44" s="135">
        <f ca="1">Exceedance!U44</f>
        <v>47362</v>
      </c>
      <c r="B44" s="1">
        <v>1</v>
      </c>
      <c r="C44" s="1">
        <v>1</v>
      </c>
      <c r="D44" s="1">
        <v>1</v>
      </c>
      <c r="E44">
        <v>0</v>
      </c>
      <c r="F44">
        <v>0</v>
      </c>
      <c r="G44">
        <v>0</v>
      </c>
      <c r="H44">
        <v>0</v>
      </c>
      <c r="I44">
        <v>0</v>
      </c>
      <c r="J44">
        <v>0</v>
      </c>
      <c r="K44">
        <v>1</v>
      </c>
      <c r="L44">
        <v>1</v>
      </c>
      <c r="M44">
        <v>1</v>
      </c>
      <c r="N44">
        <v>1</v>
      </c>
      <c r="O44">
        <v>1</v>
      </c>
      <c r="P44">
        <v>0</v>
      </c>
      <c r="Q44">
        <v>1</v>
      </c>
      <c r="R44">
        <v>1</v>
      </c>
      <c r="S44">
        <v>1</v>
      </c>
      <c r="T44">
        <v>0</v>
      </c>
      <c r="U44">
        <v>1</v>
      </c>
      <c r="V44">
        <v>0</v>
      </c>
      <c r="W44">
        <v>1</v>
      </c>
      <c r="X44">
        <v>1</v>
      </c>
      <c r="Y44">
        <v>1</v>
      </c>
      <c r="Z44">
        <v>1</v>
      </c>
      <c r="AA44">
        <v>1</v>
      </c>
      <c r="AB44">
        <v>0</v>
      </c>
      <c r="AC44">
        <v>1</v>
      </c>
      <c r="AD44">
        <v>0</v>
      </c>
      <c r="AE44">
        <v>1</v>
      </c>
      <c r="AF44">
        <v>1</v>
      </c>
      <c r="AG44">
        <v>1</v>
      </c>
      <c r="AH44">
        <v>0</v>
      </c>
    </row>
    <row r="45" spans="1:34" x14ac:dyDescent="0.3">
      <c r="A45" s="135">
        <f ca="1">Exceedance!U45</f>
        <v>47392</v>
      </c>
      <c r="B45" s="1">
        <v>1</v>
      </c>
      <c r="C45" s="1">
        <v>1</v>
      </c>
      <c r="D45" s="1">
        <v>1</v>
      </c>
      <c r="E45">
        <v>0</v>
      </c>
      <c r="F45">
        <v>0</v>
      </c>
      <c r="G45">
        <v>0</v>
      </c>
      <c r="H45">
        <v>0</v>
      </c>
      <c r="I45">
        <v>0</v>
      </c>
      <c r="J45">
        <v>0</v>
      </c>
      <c r="K45">
        <v>1</v>
      </c>
      <c r="L45">
        <v>1</v>
      </c>
      <c r="M45">
        <v>1</v>
      </c>
      <c r="N45">
        <v>1</v>
      </c>
      <c r="O45">
        <v>1</v>
      </c>
      <c r="P45">
        <v>0</v>
      </c>
      <c r="Q45">
        <v>0</v>
      </c>
      <c r="R45">
        <v>1</v>
      </c>
      <c r="S45">
        <v>1</v>
      </c>
      <c r="T45">
        <v>0</v>
      </c>
      <c r="U45">
        <v>1</v>
      </c>
      <c r="V45">
        <v>0</v>
      </c>
      <c r="W45">
        <v>1</v>
      </c>
      <c r="X45">
        <v>1</v>
      </c>
      <c r="Y45">
        <v>1</v>
      </c>
      <c r="Z45">
        <v>1</v>
      </c>
      <c r="AA45">
        <v>1</v>
      </c>
      <c r="AB45">
        <v>0</v>
      </c>
      <c r="AC45">
        <v>1</v>
      </c>
      <c r="AD45">
        <v>0</v>
      </c>
      <c r="AE45">
        <v>1</v>
      </c>
      <c r="AF45">
        <v>1</v>
      </c>
      <c r="AG45">
        <v>1</v>
      </c>
      <c r="AH45">
        <v>0</v>
      </c>
    </row>
    <row r="46" spans="1:34" x14ac:dyDescent="0.3">
      <c r="A46" s="135">
        <f ca="1">Exceedance!U46</f>
        <v>47423</v>
      </c>
      <c r="B46" s="1">
        <v>1</v>
      </c>
      <c r="C46" s="1">
        <v>1</v>
      </c>
      <c r="D46" s="1">
        <v>1</v>
      </c>
      <c r="E46">
        <v>0</v>
      </c>
      <c r="F46">
        <v>0</v>
      </c>
      <c r="G46">
        <v>0</v>
      </c>
      <c r="H46">
        <v>0</v>
      </c>
      <c r="I46">
        <v>0</v>
      </c>
      <c r="J46">
        <v>0</v>
      </c>
      <c r="K46">
        <v>1</v>
      </c>
      <c r="L46">
        <v>1</v>
      </c>
      <c r="M46">
        <v>1</v>
      </c>
      <c r="N46">
        <v>1</v>
      </c>
      <c r="O46">
        <v>1</v>
      </c>
      <c r="P46">
        <v>0</v>
      </c>
      <c r="Q46">
        <v>0</v>
      </c>
      <c r="R46">
        <v>1</v>
      </c>
      <c r="S46">
        <v>1</v>
      </c>
      <c r="T46">
        <v>0</v>
      </c>
      <c r="U46">
        <v>1</v>
      </c>
      <c r="V46">
        <v>0</v>
      </c>
      <c r="W46">
        <v>1</v>
      </c>
      <c r="X46">
        <v>1</v>
      </c>
      <c r="Y46">
        <v>1</v>
      </c>
      <c r="Z46">
        <v>1</v>
      </c>
      <c r="AA46">
        <v>1</v>
      </c>
      <c r="AB46">
        <v>0</v>
      </c>
      <c r="AC46">
        <v>1</v>
      </c>
      <c r="AD46">
        <v>0</v>
      </c>
      <c r="AE46">
        <v>1</v>
      </c>
      <c r="AF46">
        <v>1</v>
      </c>
      <c r="AG46">
        <v>1</v>
      </c>
      <c r="AH46">
        <v>0</v>
      </c>
    </row>
    <row r="47" spans="1:34" x14ac:dyDescent="0.3">
      <c r="A47" s="135">
        <f ca="1">Exceedance!U47</f>
        <v>47453</v>
      </c>
      <c r="B47" s="1">
        <v>1</v>
      </c>
      <c r="C47" s="1">
        <v>1</v>
      </c>
      <c r="D47" s="1">
        <v>1</v>
      </c>
      <c r="E47">
        <v>0</v>
      </c>
      <c r="F47">
        <v>0</v>
      </c>
      <c r="G47">
        <v>0</v>
      </c>
      <c r="H47">
        <v>0</v>
      </c>
      <c r="I47">
        <v>0</v>
      </c>
      <c r="J47">
        <v>0</v>
      </c>
      <c r="K47">
        <v>1</v>
      </c>
      <c r="L47">
        <v>1</v>
      </c>
      <c r="M47">
        <v>1</v>
      </c>
      <c r="N47">
        <v>1</v>
      </c>
      <c r="O47">
        <v>1</v>
      </c>
      <c r="P47">
        <v>0</v>
      </c>
      <c r="Q47">
        <v>0</v>
      </c>
      <c r="R47">
        <v>1</v>
      </c>
      <c r="S47">
        <v>1</v>
      </c>
      <c r="T47">
        <v>0</v>
      </c>
      <c r="U47">
        <v>1</v>
      </c>
      <c r="V47">
        <v>0</v>
      </c>
      <c r="W47">
        <v>1</v>
      </c>
      <c r="X47">
        <v>1</v>
      </c>
      <c r="Y47">
        <v>1</v>
      </c>
      <c r="Z47">
        <v>1</v>
      </c>
      <c r="AA47">
        <v>1</v>
      </c>
      <c r="AB47">
        <v>0</v>
      </c>
      <c r="AC47">
        <v>1</v>
      </c>
      <c r="AD47">
        <v>0</v>
      </c>
      <c r="AE47">
        <v>1</v>
      </c>
      <c r="AF47">
        <v>1</v>
      </c>
      <c r="AG47">
        <v>1</v>
      </c>
      <c r="AH47">
        <v>0</v>
      </c>
    </row>
    <row r="48" spans="1:34" x14ac:dyDescent="0.3">
      <c r="A48" s="135">
        <f ca="1">Exceedance!U48</f>
        <v>47484</v>
      </c>
      <c r="B48" s="1">
        <v>1</v>
      </c>
      <c r="C48" s="1">
        <v>1</v>
      </c>
      <c r="D48" s="1">
        <v>1</v>
      </c>
      <c r="E48">
        <v>0</v>
      </c>
      <c r="F48">
        <v>0</v>
      </c>
      <c r="G48">
        <v>0</v>
      </c>
      <c r="H48">
        <v>0</v>
      </c>
      <c r="I48">
        <v>0</v>
      </c>
      <c r="J48">
        <v>0</v>
      </c>
      <c r="K48">
        <v>1</v>
      </c>
      <c r="L48">
        <v>1</v>
      </c>
      <c r="M48">
        <v>1</v>
      </c>
      <c r="N48">
        <v>1</v>
      </c>
      <c r="O48">
        <v>1</v>
      </c>
      <c r="P48">
        <v>0</v>
      </c>
      <c r="Q48">
        <v>0</v>
      </c>
      <c r="R48">
        <v>1</v>
      </c>
      <c r="S48">
        <v>1</v>
      </c>
      <c r="T48">
        <v>0</v>
      </c>
      <c r="U48">
        <v>1</v>
      </c>
      <c r="V48">
        <v>0</v>
      </c>
      <c r="W48">
        <v>1</v>
      </c>
      <c r="X48">
        <v>1</v>
      </c>
      <c r="Y48">
        <v>1</v>
      </c>
      <c r="Z48">
        <v>1</v>
      </c>
      <c r="AA48">
        <v>1</v>
      </c>
      <c r="AB48">
        <v>0</v>
      </c>
      <c r="AC48">
        <v>1</v>
      </c>
      <c r="AD48">
        <v>0</v>
      </c>
      <c r="AE48">
        <v>1</v>
      </c>
      <c r="AF48">
        <v>1</v>
      </c>
      <c r="AG48">
        <v>1</v>
      </c>
      <c r="AH48">
        <v>0</v>
      </c>
    </row>
    <row r="49" spans="1:34" x14ac:dyDescent="0.3">
      <c r="A49" s="135">
        <f ca="1">Exceedance!U49</f>
        <v>47515</v>
      </c>
      <c r="B49" s="1">
        <v>1</v>
      </c>
      <c r="C49" s="1">
        <v>1</v>
      </c>
      <c r="D49" s="1">
        <v>1</v>
      </c>
      <c r="E49">
        <v>0</v>
      </c>
      <c r="F49">
        <v>0</v>
      </c>
      <c r="G49">
        <v>0</v>
      </c>
      <c r="H49">
        <v>0</v>
      </c>
      <c r="I49">
        <v>0</v>
      </c>
      <c r="J49">
        <v>0</v>
      </c>
      <c r="K49">
        <v>1</v>
      </c>
      <c r="L49">
        <v>1</v>
      </c>
      <c r="M49">
        <v>1</v>
      </c>
      <c r="N49">
        <v>1</v>
      </c>
      <c r="O49">
        <v>1</v>
      </c>
      <c r="P49">
        <v>0</v>
      </c>
      <c r="Q49">
        <v>0</v>
      </c>
      <c r="R49">
        <v>1</v>
      </c>
      <c r="S49">
        <v>1</v>
      </c>
      <c r="T49">
        <v>0</v>
      </c>
      <c r="U49">
        <v>1</v>
      </c>
      <c r="V49">
        <v>0</v>
      </c>
      <c r="W49">
        <v>1</v>
      </c>
      <c r="X49">
        <v>1</v>
      </c>
      <c r="Y49">
        <v>1</v>
      </c>
      <c r="Z49">
        <v>1</v>
      </c>
      <c r="AA49">
        <v>0</v>
      </c>
      <c r="AB49">
        <v>0</v>
      </c>
      <c r="AC49">
        <v>1</v>
      </c>
      <c r="AD49">
        <v>0</v>
      </c>
      <c r="AE49">
        <v>1</v>
      </c>
      <c r="AF49">
        <v>1</v>
      </c>
      <c r="AG49">
        <v>1</v>
      </c>
      <c r="AH49">
        <v>0</v>
      </c>
    </row>
    <row r="50" spans="1:34" x14ac:dyDescent="0.3">
      <c r="A50" s="135">
        <f ca="1">Exceedance!U50</f>
        <v>47543</v>
      </c>
      <c r="B50" s="1">
        <v>1</v>
      </c>
      <c r="C50" s="1">
        <v>1</v>
      </c>
      <c r="D50" s="1">
        <v>1</v>
      </c>
      <c r="E50">
        <v>0</v>
      </c>
      <c r="F50">
        <v>0</v>
      </c>
      <c r="G50">
        <v>0</v>
      </c>
      <c r="H50">
        <v>0</v>
      </c>
      <c r="I50">
        <v>0</v>
      </c>
      <c r="J50">
        <v>0</v>
      </c>
      <c r="K50">
        <v>1</v>
      </c>
      <c r="L50">
        <v>1</v>
      </c>
      <c r="M50">
        <v>1</v>
      </c>
      <c r="N50">
        <v>1</v>
      </c>
      <c r="O50">
        <v>1</v>
      </c>
      <c r="P50">
        <v>0</v>
      </c>
      <c r="Q50">
        <v>0</v>
      </c>
      <c r="R50">
        <v>1</v>
      </c>
      <c r="S50">
        <v>1</v>
      </c>
      <c r="T50">
        <v>0</v>
      </c>
      <c r="U50">
        <v>1</v>
      </c>
      <c r="V50">
        <v>0</v>
      </c>
      <c r="W50">
        <v>1</v>
      </c>
      <c r="X50">
        <v>1</v>
      </c>
      <c r="Y50">
        <v>1</v>
      </c>
      <c r="Z50">
        <v>1</v>
      </c>
      <c r="AA50">
        <v>0</v>
      </c>
      <c r="AB50">
        <v>0</v>
      </c>
      <c r="AC50">
        <v>1</v>
      </c>
      <c r="AD50">
        <v>0</v>
      </c>
      <c r="AE50">
        <v>1</v>
      </c>
      <c r="AF50">
        <v>1</v>
      </c>
      <c r="AG50">
        <v>1</v>
      </c>
      <c r="AH50">
        <v>0</v>
      </c>
    </row>
    <row r="51" spans="1:34" x14ac:dyDescent="0.3">
      <c r="A51" s="135">
        <f ca="1">Exceedance!U51</f>
        <v>47574</v>
      </c>
      <c r="B51" s="1">
        <v>1</v>
      </c>
      <c r="C51" s="1">
        <v>1</v>
      </c>
      <c r="D51" s="1">
        <v>1</v>
      </c>
      <c r="E51">
        <v>0</v>
      </c>
      <c r="F51">
        <v>0</v>
      </c>
      <c r="G51">
        <v>0</v>
      </c>
      <c r="H51">
        <v>0</v>
      </c>
      <c r="I51">
        <v>0</v>
      </c>
      <c r="J51">
        <v>0</v>
      </c>
      <c r="K51">
        <v>1</v>
      </c>
      <c r="L51">
        <v>1</v>
      </c>
      <c r="M51">
        <v>1</v>
      </c>
      <c r="N51">
        <v>1</v>
      </c>
      <c r="O51">
        <v>1</v>
      </c>
      <c r="P51">
        <v>0</v>
      </c>
      <c r="Q51">
        <v>0</v>
      </c>
      <c r="R51">
        <v>1</v>
      </c>
      <c r="S51">
        <v>1</v>
      </c>
      <c r="T51">
        <v>0</v>
      </c>
      <c r="U51">
        <v>1</v>
      </c>
      <c r="V51">
        <v>0</v>
      </c>
      <c r="W51">
        <v>1</v>
      </c>
      <c r="X51">
        <v>1</v>
      </c>
      <c r="Y51">
        <v>1</v>
      </c>
      <c r="Z51">
        <v>1</v>
      </c>
      <c r="AA51">
        <v>0</v>
      </c>
      <c r="AB51">
        <v>1</v>
      </c>
      <c r="AC51">
        <v>1</v>
      </c>
      <c r="AD51">
        <v>0</v>
      </c>
      <c r="AE51">
        <v>1</v>
      </c>
      <c r="AF51">
        <v>1</v>
      </c>
      <c r="AG51">
        <v>1</v>
      </c>
      <c r="AH51">
        <v>0</v>
      </c>
    </row>
    <row r="52" spans="1:34" x14ac:dyDescent="0.3">
      <c r="A52" s="135">
        <f ca="1">Exceedance!U52</f>
        <v>47604</v>
      </c>
      <c r="B52" s="1">
        <v>1</v>
      </c>
      <c r="C52" s="1">
        <v>1</v>
      </c>
      <c r="D52" s="1">
        <v>1</v>
      </c>
      <c r="E52">
        <v>0</v>
      </c>
      <c r="F52">
        <v>0</v>
      </c>
      <c r="G52">
        <v>0</v>
      </c>
      <c r="H52">
        <v>0</v>
      </c>
      <c r="I52">
        <v>0</v>
      </c>
      <c r="J52">
        <v>0</v>
      </c>
      <c r="K52">
        <v>1</v>
      </c>
      <c r="L52">
        <v>1</v>
      </c>
      <c r="M52">
        <v>1</v>
      </c>
      <c r="N52">
        <v>1</v>
      </c>
      <c r="O52">
        <v>1</v>
      </c>
      <c r="P52">
        <v>1</v>
      </c>
      <c r="Q52">
        <v>1</v>
      </c>
      <c r="R52">
        <v>1</v>
      </c>
      <c r="S52">
        <v>1</v>
      </c>
      <c r="T52">
        <v>1</v>
      </c>
      <c r="U52">
        <v>1</v>
      </c>
      <c r="V52">
        <v>0</v>
      </c>
      <c r="W52">
        <v>1</v>
      </c>
      <c r="X52">
        <v>1</v>
      </c>
      <c r="Y52">
        <v>1</v>
      </c>
      <c r="Z52">
        <v>1</v>
      </c>
      <c r="AA52">
        <v>0</v>
      </c>
      <c r="AB52">
        <v>1</v>
      </c>
      <c r="AC52">
        <v>1</v>
      </c>
      <c r="AD52">
        <v>0</v>
      </c>
      <c r="AE52">
        <v>1</v>
      </c>
      <c r="AF52">
        <v>1</v>
      </c>
      <c r="AG52">
        <v>1</v>
      </c>
      <c r="AH52">
        <v>0</v>
      </c>
    </row>
    <row r="53" spans="1:34" x14ac:dyDescent="0.3">
      <c r="A53" s="135">
        <f ca="1">Exceedance!U53</f>
        <v>47635</v>
      </c>
      <c r="B53" s="1">
        <v>1</v>
      </c>
      <c r="C53" s="1">
        <v>1</v>
      </c>
      <c r="D53" s="1">
        <v>1</v>
      </c>
      <c r="E53">
        <v>0</v>
      </c>
      <c r="F53">
        <v>0</v>
      </c>
      <c r="G53">
        <v>0</v>
      </c>
      <c r="H53">
        <v>0</v>
      </c>
      <c r="I53">
        <v>0</v>
      </c>
      <c r="J53">
        <v>0</v>
      </c>
      <c r="K53">
        <v>1</v>
      </c>
      <c r="L53">
        <v>1</v>
      </c>
      <c r="M53">
        <v>1</v>
      </c>
      <c r="N53">
        <v>1</v>
      </c>
      <c r="O53">
        <v>1</v>
      </c>
      <c r="P53">
        <v>1</v>
      </c>
      <c r="Q53">
        <v>1</v>
      </c>
      <c r="R53">
        <v>1</v>
      </c>
      <c r="S53">
        <v>1</v>
      </c>
      <c r="T53">
        <v>1</v>
      </c>
      <c r="U53">
        <v>1</v>
      </c>
      <c r="V53">
        <v>0</v>
      </c>
      <c r="W53">
        <v>1</v>
      </c>
      <c r="X53">
        <v>1</v>
      </c>
      <c r="Y53">
        <v>1</v>
      </c>
      <c r="Z53">
        <v>1</v>
      </c>
      <c r="AA53">
        <v>0</v>
      </c>
      <c r="AB53">
        <v>1</v>
      </c>
      <c r="AC53">
        <v>1</v>
      </c>
      <c r="AD53">
        <v>0</v>
      </c>
      <c r="AE53">
        <v>1</v>
      </c>
      <c r="AF53">
        <v>1</v>
      </c>
      <c r="AG53">
        <v>1</v>
      </c>
      <c r="AH53">
        <v>1</v>
      </c>
    </row>
    <row r="54" spans="1:34" x14ac:dyDescent="0.3">
      <c r="A54" s="135">
        <f ca="1">Exceedance!U54</f>
        <v>47665</v>
      </c>
      <c r="B54" s="1">
        <v>1</v>
      </c>
      <c r="C54" s="1">
        <v>1</v>
      </c>
      <c r="D54" s="1">
        <v>1</v>
      </c>
      <c r="E54">
        <v>0</v>
      </c>
      <c r="F54">
        <v>0</v>
      </c>
      <c r="G54">
        <v>0</v>
      </c>
      <c r="H54">
        <v>0</v>
      </c>
      <c r="I54">
        <v>0</v>
      </c>
      <c r="J54">
        <v>0</v>
      </c>
      <c r="K54">
        <v>1</v>
      </c>
      <c r="L54">
        <v>1</v>
      </c>
      <c r="M54">
        <v>1</v>
      </c>
      <c r="N54">
        <v>1</v>
      </c>
      <c r="O54">
        <v>1</v>
      </c>
      <c r="P54">
        <v>1</v>
      </c>
      <c r="Q54">
        <v>1</v>
      </c>
      <c r="R54">
        <v>1</v>
      </c>
      <c r="S54">
        <v>1</v>
      </c>
      <c r="T54">
        <v>1</v>
      </c>
      <c r="U54">
        <v>1</v>
      </c>
      <c r="V54">
        <v>0</v>
      </c>
      <c r="W54">
        <v>1</v>
      </c>
      <c r="X54">
        <v>1</v>
      </c>
      <c r="Y54">
        <v>1</v>
      </c>
      <c r="Z54">
        <v>1</v>
      </c>
      <c r="AA54">
        <v>0</v>
      </c>
      <c r="AB54">
        <v>1</v>
      </c>
      <c r="AC54">
        <v>1</v>
      </c>
      <c r="AD54">
        <v>0</v>
      </c>
      <c r="AE54">
        <v>1</v>
      </c>
      <c r="AF54">
        <v>1</v>
      </c>
      <c r="AG54">
        <v>1</v>
      </c>
      <c r="AH54">
        <v>1</v>
      </c>
    </row>
    <row r="55" spans="1:34" x14ac:dyDescent="0.3">
      <c r="A55" s="135">
        <f ca="1">Exceedance!U55</f>
        <v>47696</v>
      </c>
      <c r="B55" s="1">
        <v>1</v>
      </c>
      <c r="C55" s="1">
        <v>1</v>
      </c>
      <c r="D55" s="1">
        <v>1</v>
      </c>
      <c r="E55">
        <v>0</v>
      </c>
      <c r="F55">
        <v>0</v>
      </c>
      <c r="G55">
        <v>0</v>
      </c>
      <c r="H55">
        <v>0</v>
      </c>
      <c r="I55">
        <v>0</v>
      </c>
      <c r="J55">
        <v>0</v>
      </c>
      <c r="K55">
        <v>1</v>
      </c>
      <c r="L55">
        <v>1</v>
      </c>
      <c r="M55">
        <v>1</v>
      </c>
      <c r="N55">
        <v>1</v>
      </c>
      <c r="O55">
        <v>1</v>
      </c>
      <c r="P55">
        <v>1</v>
      </c>
      <c r="Q55">
        <v>0</v>
      </c>
      <c r="R55">
        <v>1</v>
      </c>
      <c r="S55">
        <v>1</v>
      </c>
      <c r="T55">
        <v>1</v>
      </c>
      <c r="U55">
        <v>1</v>
      </c>
      <c r="V55">
        <v>0</v>
      </c>
      <c r="W55">
        <v>1</v>
      </c>
      <c r="X55">
        <v>1</v>
      </c>
      <c r="Y55">
        <v>1</v>
      </c>
      <c r="Z55">
        <v>1</v>
      </c>
      <c r="AA55">
        <v>0</v>
      </c>
      <c r="AB55">
        <v>1</v>
      </c>
      <c r="AC55">
        <v>1</v>
      </c>
      <c r="AD55">
        <v>1</v>
      </c>
      <c r="AE55">
        <v>1</v>
      </c>
      <c r="AF55">
        <v>1</v>
      </c>
      <c r="AG55">
        <v>1</v>
      </c>
      <c r="AH55">
        <v>1</v>
      </c>
    </row>
    <row r="56" spans="1:34" x14ac:dyDescent="0.3">
      <c r="A56" s="135">
        <f ca="1">Exceedance!U56</f>
        <v>47727</v>
      </c>
      <c r="B56" s="1">
        <v>1</v>
      </c>
      <c r="C56" s="1">
        <v>1</v>
      </c>
      <c r="D56" s="1">
        <v>1</v>
      </c>
      <c r="E56">
        <v>0</v>
      </c>
      <c r="F56">
        <v>0</v>
      </c>
      <c r="G56">
        <v>0</v>
      </c>
      <c r="H56">
        <v>0</v>
      </c>
      <c r="I56">
        <v>0</v>
      </c>
      <c r="J56">
        <v>0</v>
      </c>
      <c r="K56">
        <v>1</v>
      </c>
      <c r="L56">
        <v>1</v>
      </c>
      <c r="M56">
        <v>1</v>
      </c>
      <c r="N56">
        <v>1</v>
      </c>
      <c r="O56">
        <v>1</v>
      </c>
      <c r="P56">
        <v>1</v>
      </c>
      <c r="Q56">
        <v>0</v>
      </c>
      <c r="R56">
        <v>1</v>
      </c>
      <c r="S56">
        <v>1</v>
      </c>
      <c r="T56">
        <v>1</v>
      </c>
      <c r="U56">
        <v>1</v>
      </c>
      <c r="V56">
        <v>0</v>
      </c>
      <c r="W56">
        <v>1</v>
      </c>
      <c r="X56">
        <v>1</v>
      </c>
      <c r="Y56">
        <v>1</v>
      </c>
      <c r="Z56">
        <v>1</v>
      </c>
      <c r="AA56">
        <v>0</v>
      </c>
      <c r="AB56">
        <v>1</v>
      </c>
      <c r="AC56">
        <v>1</v>
      </c>
      <c r="AD56">
        <v>1</v>
      </c>
      <c r="AE56">
        <v>1</v>
      </c>
      <c r="AF56">
        <v>1</v>
      </c>
      <c r="AG56">
        <v>1</v>
      </c>
      <c r="AH56">
        <v>1</v>
      </c>
    </row>
    <row r="57" spans="1:34" x14ac:dyDescent="0.3">
      <c r="A57" s="135">
        <f ca="1">Exceedance!U57</f>
        <v>47757</v>
      </c>
      <c r="B57" s="1">
        <v>1</v>
      </c>
      <c r="C57" s="1">
        <v>1</v>
      </c>
      <c r="D57" s="1">
        <v>1</v>
      </c>
      <c r="E57">
        <v>0</v>
      </c>
      <c r="F57">
        <v>0</v>
      </c>
      <c r="G57">
        <v>0</v>
      </c>
      <c r="H57">
        <v>0</v>
      </c>
      <c r="I57">
        <v>0</v>
      </c>
      <c r="J57">
        <v>0</v>
      </c>
      <c r="K57">
        <v>1</v>
      </c>
      <c r="L57">
        <v>1</v>
      </c>
      <c r="M57">
        <v>1</v>
      </c>
      <c r="N57">
        <v>1</v>
      </c>
      <c r="O57">
        <v>1</v>
      </c>
      <c r="P57">
        <v>1</v>
      </c>
      <c r="Q57">
        <v>0</v>
      </c>
      <c r="R57">
        <v>1</v>
      </c>
      <c r="S57">
        <v>1</v>
      </c>
      <c r="T57">
        <v>1</v>
      </c>
      <c r="U57">
        <v>1</v>
      </c>
      <c r="V57">
        <v>0</v>
      </c>
      <c r="W57">
        <v>1</v>
      </c>
      <c r="X57">
        <v>1</v>
      </c>
      <c r="Y57">
        <v>1</v>
      </c>
      <c r="Z57">
        <v>1</v>
      </c>
      <c r="AA57">
        <v>0</v>
      </c>
      <c r="AB57">
        <v>1</v>
      </c>
      <c r="AC57">
        <v>1</v>
      </c>
      <c r="AD57">
        <v>1</v>
      </c>
      <c r="AE57">
        <v>1</v>
      </c>
      <c r="AF57">
        <v>1</v>
      </c>
      <c r="AG57">
        <v>1</v>
      </c>
      <c r="AH57">
        <v>1</v>
      </c>
    </row>
    <row r="58" spans="1:34" x14ac:dyDescent="0.3">
      <c r="A58" s="135">
        <f ca="1">Exceedance!U58</f>
        <v>47788</v>
      </c>
      <c r="B58" s="1">
        <v>1</v>
      </c>
      <c r="C58" s="1">
        <v>1</v>
      </c>
      <c r="D58" s="1">
        <v>1</v>
      </c>
      <c r="E58">
        <v>0</v>
      </c>
      <c r="F58">
        <v>0</v>
      </c>
      <c r="G58">
        <v>0</v>
      </c>
      <c r="H58">
        <v>0</v>
      </c>
      <c r="I58">
        <v>0</v>
      </c>
      <c r="J58">
        <v>0</v>
      </c>
      <c r="K58">
        <v>1</v>
      </c>
      <c r="L58">
        <v>1</v>
      </c>
      <c r="M58">
        <v>1</v>
      </c>
      <c r="N58">
        <v>1</v>
      </c>
      <c r="O58">
        <v>1</v>
      </c>
      <c r="P58">
        <v>1</v>
      </c>
      <c r="Q58">
        <v>1</v>
      </c>
      <c r="R58">
        <v>1</v>
      </c>
      <c r="S58">
        <v>1</v>
      </c>
      <c r="T58">
        <v>1</v>
      </c>
      <c r="U58">
        <v>1</v>
      </c>
      <c r="V58">
        <v>0</v>
      </c>
      <c r="W58">
        <v>1</v>
      </c>
      <c r="X58">
        <v>1</v>
      </c>
      <c r="Y58">
        <v>1</v>
      </c>
      <c r="Z58">
        <v>1</v>
      </c>
      <c r="AA58">
        <v>0</v>
      </c>
      <c r="AB58">
        <v>1</v>
      </c>
      <c r="AC58">
        <v>1</v>
      </c>
      <c r="AD58">
        <v>1</v>
      </c>
      <c r="AE58">
        <v>1</v>
      </c>
      <c r="AF58">
        <v>1</v>
      </c>
      <c r="AG58">
        <v>1</v>
      </c>
      <c r="AH58">
        <v>1</v>
      </c>
    </row>
    <row r="59" spans="1:34" x14ac:dyDescent="0.3">
      <c r="A59" s="135">
        <f ca="1">Exceedance!U59</f>
        <v>47818</v>
      </c>
      <c r="B59" s="1">
        <v>1</v>
      </c>
      <c r="C59" s="1">
        <v>1</v>
      </c>
      <c r="D59" s="1">
        <v>1</v>
      </c>
      <c r="E59">
        <v>0</v>
      </c>
      <c r="F59">
        <v>0</v>
      </c>
      <c r="G59">
        <v>0</v>
      </c>
      <c r="H59">
        <v>0</v>
      </c>
      <c r="I59">
        <v>0</v>
      </c>
      <c r="J59">
        <v>0</v>
      </c>
      <c r="K59">
        <v>1</v>
      </c>
      <c r="L59">
        <v>1</v>
      </c>
      <c r="M59">
        <v>1</v>
      </c>
      <c r="N59">
        <v>1</v>
      </c>
      <c r="O59">
        <v>1</v>
      </c>
      <c r="P59">
        <v>1</v>
      </c>
      <c r="Q59">
        <v>1</v>
      </c>
      <c r="R59">
        <v>1</v>
      </c>
      <c r="S59">
        <v>1</v>
      </c>
      <c r="T59">
        <v>1</v>
      </c>
      <c r="U59">
        <v>1</v>
      </c>
      <c r="V59">
        <v>0</v>
      </c>
      <c r="W59">
        <v>1</v>
      </c>
      <c r="X59">
        <v>1</v>
      </c>
      <c r="Y59">
        <v>1</v>
      </c>
      <c r="Z59">
        <v>1</v>
      </c>
      <c r="AA59">
        <v>0</v>
      </c>
      <c r="AB59">
        <v>1</v>
      </c>
      <c r="AC59">
        <v>1</v>
      </c>
      <c r="AD59">
        <v>1</v>
      </c>
      <c r="AE59">
        <v>1</v>
      </c>
      <c r="AF59">
        <v>1</v>
      </c>
      <c r="AG59">
        <v>1</v>
      </c>
      <c r="AH59">
        <v>1</v>
      </c>
    </row>
    <row r="60" spans="1:34" x14ac:dyDescent="0.3">
      <c r="A60" s="135">
        <f ca="1">Exceedance!U60</f>
        <v>47849</v>
      </c>
      <c r="B60" s="1">
        <v>0</v>
      </c>
      <c r="C60" s="1">
        <v>1</v>
      </c>
      <c r="D60" s="1">
        <v>1</v>
      </c>
      <c r="E60">
        <v>0</v>
      </c>
      <c r="F60">
        <v>0</v>
      </c>
      <c r="G60">
        <v>0</v>
      </c>
      <c r="H60">
        <v>0</v>
      </c>
      <c r="I60">
        <v>0</v>
      </c>
      <c r="J60">
        <v>0</v>
      </c>
      <c r="K60">
        <v>1</v>
      </c>
      <c r="L60">
        <v>1</v>
      </c>
      <c r="M60">
        <v>1</v>
      </c>
      <c r="N60">
        <v>1</v>
      </c>
      <c r="O60">
        <v>1</v>
      </c>
      <c r="P60">
        <v>1</v>
      </c>
      <c r="Q60">
        <v>0</v>
      </c>
      <c r="R60">
        <v>1</v>
      </c>
      <c r="S60">
        <v>1</v>
      </c>
      <c r="T60">
        <v>1</v>
      </c>
      <c r="U60">
        <v>1</v>
      </c>
      <c r="V60">
        <v>0</v>
      </c>
      <c r="W60">
        <v>1</v>
      </c>
      <c r="X60">
        <v>1</v>
      </c>
      <c r="Y60">
        <v>1</v>
      </c>
      <c r="Z60">
        <v>1</v>
      </c>
      <c r="AA60">
        <v>0</v>
      </c>
      <c r="AB60">
        <v>0</v>
      </c>
      <c r="AC60">
        <v>1</v>
      </c>
      <c r="AD60">
        <v>1</v>
      </c>
      <c r="AE60">
        <v>1</v>
      </c>
      <c r="AF60">
        <v>0</v>
      </c>
      <c r="AG60">
        <v>0</v>
      </c>
      <c r="AH60">
        <v>1</v>
      </c>
    </row>
    <row r="61" spans="1:34" x14ac:dyDescent="0.3">
      <c r="A61" s="135">
        <f ca="1">Exceedance!U61</f>
        <v>47880</v>
      </c>
      <c r="B61" s="1">
        <v>0</v>
      </c>
      <c r="C61" s="1">
        <v>1</v>
      </c>
      <c r="D61" s="1">
        <v>1</v>
      </c>
      <c r="E61">
        <v>0</v>
      </c>
      <c r="F61">
        <v>0</v>
      </c>
      <c r="G61">
        <v>0</v>
      </c>
      <c r="H61">
        <v>0</v>
      </c>
      <c r="I61">
        <v>0</v>
      </c>
      <c r="J61">
        <v>0</v>
      </c>
      <c r="K61">
        <v>1</v>
      </c>
      <c r="L61">
        <v>1</v>
      </c>
      <c r="M61">
        <v>1</v>
      </c>
      <c r="N61">
        <v>1</v>
      </c>
      <c r="O61">
        <v>1</v>
      </c>
      <c r="P61">
        <v>1</v>
      </c>
      <c r="Q61">
        <v>0</v>
      </c>
      <c r="R61">
        <v>0</v>
      </c>
      <c r="S61">
        <v>1</v>
      </c>
      <c r="T61">
        <v>1</v>
      </c>
      <c r="U61">
        <v>1</v>
      </c>
      <c r="V61">
        <v>0</v>
      </c>
      <c r="W61">
        <v>1</v>
      </c>
      <c r="X61">
        <v>1</v>
      </c>
      <c r="Y61">
        <v>1</v>
      </c>
      <c r="Z61">
        <v>1</v>
      </c>
      <c r="AA61">
        <v>0</v>
      </c>
      <c r="AB61">
        <v>0</v>
      </c>
      <c r="AC61">
        <v>0</v>
      </c>
      <c r="AD61">
        <v>1</v>
      </c>
      <c r="AE61">
        <v>1</v>
      </c>
      <c r="AF61">
        <v>0</v>
      </c>
      <c r="AG61">
        <v>0</v>
      </c>
      <c r="AH61">
        <v>1</v>
      </c>
    </row>
    <row r="62" spans="1:34" x14ac:dyDescent="0.3">
      <c r="A62" s="135">
        <f ca="1">Exceedance!U62</f>
        <v>47908</v>
      </c>
      <c r="B62" s="1">
        <v>0</v>
      </c>
      <c r="C62" s="1">
        <v>1</v>
      </c>
      <c r="D62" s="1">
        <v>1</v>
      </c>
      <c r="E62">
        <v>0</v>
      </c>
      <c r="F62">
        <v>0</v>
      </c>
      <c r="G62">
        <v>0</v>
      </c>
      <c r="H62">
        <v>0</v>
      </c>
      <c r="I62">
        <v>0</v>
      </c>
      <c r="J62">
        <v>0</v>
      </c>
      <c r="K62">
        <v>1</v>
      </c>
      <c r="L62">
        <v>1</v>
      </c>
      <c r="M62">
        <v>1</v>
      </c>
      <c r="N62">
        <v>1</v>
      </c>
      <c r="O62">
        <v>1</v>
      </c>
      <c r="P62">
        <v>1</v>
      </c>
      <c r="Q62">
        <v>1</v>
      </c>
      <c r="R62">
        <v>1</v>
      </c>
      <c r="S62">
        <v>1</v>
      </c>
      <c r="T62">
        <v>1</v>
      </c>
      <c r="U62">
        <v>1</v>
      </c>
      <c r="V62">
        <v>0</v>
      </c>
      <c r="W62">
        <v>1</v>
      </c>
      <c r="X62">
        <v>1</v>
      </c>
      <c r="Y62">
        <v>1</v>
      </c>
      <c r="Z62">
        <v>1</v>
      </c>
      <c r="AA62">
        <v>0</v>
      </c>
      <c r="AB62">
        <v>0</v>
      </c>
      <c r="AC62">
        <v>1</v>
      </c>
      <c r="AD62">
        <v>1</v>
      </c>
      <c r="AE62">
        <v>1</v>
      </c>
      <c r="AF62">
        <v>0</v>
      </c>
      <c r="AG62">
        <v>1</v>
      </c>
      <c r="AH62">
        <v>0</v>
      </c>
    </row>
    <row r="63" spans="1:34" x14ac:dyDescent="0.3">
      <c r="A63" s="135">
        <f ca="1">Exceedance!U63</f>
        <v>47939</v>
      </c>
      <c r="B63" s="1">
        <v>1</v>
      </c>
      <c r="C63" s="1">
        <v>1</v>
      </c>
      <c r="D63" s="1">
        <v>1</v>
      </c>
      <c r="E63">
        <v>0</v>
      </c>
      <c r="F63">
        <v>0</v>
      </c>
      <c r="G63">
        <v>0</v>
      </c>
      <c r="H63">
        <v>0</v>
      </c>
      <c r="I63">
        <v>0</v>
      </c>
      <c r="J63">
        <v>0</v>
      </c>
      <c r="K63">
        <v>1</v>
      </c>
      <c r="L63">
        <v>1</v>
      </c>
      <c r="M63">
        <v>1</v>
      </c>
      <c r="N63">
        <v>1</v>
      </c>
      <c r="O63">
        <v>1</v>
      </c>
      <c r="P63">
        <v>1</v>
      </c>
      <c r="Q63">
        <v>1</v>
      </c>
      <c r="R63">
        <v>1</v>
      </c>
      <c r="S63">
        <v>1</v>
      </c>
      <c r="T63">
        <v>1</v>
      </c>
      <c r="U63">
        <v>1</v>
      </c>
      <c r="V63">
        <v>0</v>
      </c>
      <c r="W63">
        <v>1</v>
      </c>
      <c r="X63">
        <v>1</v>
      </c>
      <c r="Y63">
        <v>1</v>
      </c>
      <c r="Z63">
        <v>1</v>
      </c>
      <c r="AA63">
        <v>1</v>
      </c>
      <c r="AB63">
        <v>1</v>
      </c>
      <c r="AC63">
        <v>1</v>
      </c>
      <c r="AD63">
        <v>1</v>
      </c>
      <c r="AE63">
        <v>1</v>
      </c>
      <c r="AF63">
        <v>0</v>
      </c>
      <c r="AG63">
        <v>1</v>
      </c>
      <c r="AH63">
        <v>1</v>
      </c>
    </row>
    <row r="64" spans="1:34" x14ac:dyDescent="0.3">
      <c r="A64" s="135">
        <f ca="1">Exceedance!U64</f>
        <v>47969</v>
      </c>
      <c r="B64" s="1">
        <v>1</v>
      </c>
      <c r="C64" s="1">
        <v>1</v>
      </c>
      <c r="D64" s="1">
        <v>1</v>
      </c>
      <c r="E64">
        <v>0</v>
      </c>
      <c r="F64">
        <v>0</v>
      </c>
      <c r="G64">
        <v>0</v>
      </c>
      <c r="H64">
        <v>0</v>
      </c>
      <c r="I64">
        <v>0</v>
      </c>
      <c r="J64">
        <v>0</v>
      </c>
      <c r="K64">
        <v>1</v>
      </c>
      <c r="L64">
        <v>1</v>
      </c>
      <c r="M64">
        <v>1</v>
      </c>
      <c r="N64">
        <v>1</v>
      </c>
      <c r="O64">
        <v>1</v>
      </c>
      <c r="P64">
        <v>1</v>
      </c>
      <c r="Q64">
        <v>1</v>
      </c>
      <c r="R64">
        <v>1</v>
      </c>
      <c r="S64">
        <v>1</v>
      </c>
      <c r="T64">
        <v>1</v>
      </c>
      <c r="U64">
        <v>1</v>
      </c>
      <c r="V64">
        <v>1</v>
      </c>
      <c r="W64">
        <v>1</v>
      </c>
      <c r="X64">
        <v>1</v>
      </c>
      <c r="Y64">
        <v>1</v>
      </c>
      <c r="Z64">
        <v>1</v>
      </c>
      <c r="AA64">
        <v>1</v>
      </c>
      <c r="AB64">
        <v>1</v>
      </c>
      <c r="AC64">
        <v>1</v>
      </c>
      <c r="AD64">
        <v>1</v>
      </c>
      <c r="AE64">
        <v>1</v>
      </c>
      <c r="AF64">
        <v>0</v>
      </c>
      <c r="AG64">
        <v>1</v>
      </c>
      <c r="AH64">
        <v>1</v>
      </c>
    </row>
    <row r="65" spans="1:34" x14ac:dyDescent="0.3">
      <c r="A65" s="135">
        <f ca="1">Exceedance!U65</f>
        <v>48000</v>
      </c>
      <c r="B65" s="1">
        <v>1</v>
      </c>
      <c r="C65" s="1">
        <v>1</v>
      </c>
      <c r="D65" s="1">
        <v>1</v>
      </c>
      <c r="E65">
        <v>0</v>
      </c>
      <c r="F65">
        <v>0</v>
      </c>
      <c r="G65">
        <v>0</v>
      </c>
      <c r="H65">
        <v>0</v>
      </c>
      <c r="I65">
        <v>0</v>
      </c>
      <c r="J65">
        <v>0</v>
      </c>
      <c r="K65">
        <v>1</v>
      </c>
      <c r="L65">
        <v>1</v>
      </c>
      <c r="M65">
        <v>1</v>
      </c>
      <c r="N65">
        <v>1</v>
      </c>
      <c r="O65">
        <v>1</v>
      </c>
      <c r="P65">
        <v>1</v>
      </c>
      <c r="Q65">
        <v>1</v>
      </c>
      <c r="R65">
        <v>1</v>
      </c>
      <c r="S65">
        <v>1</v>
      </c>
      <c r="T65">
        <v>1</v>
      </c>
      <c r="U65">
        <v>1</v>
      </c>
      <c r="V65">
        <v>1</v>
      </c>
      <c r="W65">
        <v>1</v>
      </c>
      <c r="X65">
        <v>1</v>
      </c>
      <c r="Y65">
        <v>1</v>
      </c>
      <c r="Z65">
        <v>1</v>
      </c>
      <c r="AA65">
        <v>1</v>
      </c>
      <c r="AB65">
        <v>1</v>
      </c>
      <c r="AC65">
        <v>1</v>
      </c>
      <c r="AD65">
        <v>1</v>
      </c>
      <c r="AE65">
        <v>1</v>
      </c>
      <c r="AF65">
        <v>0</v>
      </c>
      <c r="AG65">
        <v>1</v>
      </c>
      <c r="AH65">
        <v>1</v>
      </c>
    </row>
    <row r="66" spans="1:34" x14ac:dyDescent="0.3">
      <c r="A66" s="135">
        <f ca="1">Exceedance!U66</f>
        <v>48030</v>
      </c>
      <c r="B66" s="1">
        <v>1</v>
      </c>
      <c r="C66" s="1">
        <v>1</v>
      </c>
      <c r="D66" s="1">
        <v>1</v>
      </c>
      <c r="E66">
        <v>0</v>
      </c>
      <c r="F66">
        <v>0</v>
      </c>
      <c r="G66">
        <v>0</v>
      </c>
      <c r="H66">
        <v>0</v>
      </c>
      <c r="I66">
        <v>0</v>
      </c>
      <c r="J66">
        <v>0</v>
      </c>
      <c r="K66">
        <v>1</v>
      </c>
      <c r="L66">
        <v>1</v>
      </c>
      <c r="M66">
        <v>1</v>
      </c>
      <c r="N66">
        <v>1</v>
      </c>
      <c r="O66">
        <v>1</v>
      </c>
      <c r="P66">
        <v>1</v>
      </c>
      <c r="Q66">
        <v>1</v>
      </c>
      <c r="R66">
        <v>1</v>
      </c>
      <c r="S66">
        <v>1</v>
      </c>
      <c r="T66">
        <v>1</v>
      </c>
      <c r="U66">
        <v>1</v>
      </c>
      <c r="V66">
        <v>1</v>
      </c>
      <c r="W66">
        <v>1</v>
      </c>
      <c r="X66">
        <v>1</v>
      </c>
      <c r="Y66">
        <v>1</v>
      </c>
      <c r="Z66">
        <v>1</v>
      </c>
      <c r="AA66">
        <v>1</v>
      </c>
      <c r="AB66">
        <v>0</v>
      </c>
      <c r="AC66">
        <v>1</v>
      </c>
      <c r="AD66">
        <v>1</v>
      </c>
      <c r="AE66">
        <v>1</v>
      </c>
      <c r="AF66">
        <v>0</v>
      </c>
      <c r="AG66">
        <v>1</v>
      </c>
      <c r="AH66">
        <v>1</v>
      </c>
    </row>
    <row r="67" spans="1:34" x14ac:dyDescent="0.3">
      <c r="A67" s="135">
        <f ca="1">Exceedance!U67</f>
        <v>48061</v>
      </c>
      <c r="B67" s="1">
        <v>1</v>
      </c>
      <c r="C67" s="1">
        <v>1</v>
      </c>
      <c r="D67" s="1">
        <v>1</v>
      </c>
      <c r="E67">
        <v>0</v>
      </c>
      <c r="F67">
        <v>0</v>
      </c>
      <c r="G67">
        <v>0</v>
      </c>
      <c r="H67">
        <v>0</v>
      </c>
      <c r="I67">
        <v>0</v>
      </c>
      <c r="J67">
        <v>0</v>
      </c>
      <c r="K67">
        <v>1</v>
      </c>
      <c r="L67">
        <v>1</v>
      </c>
      <c r="M67">
        <v>1</v>
      </c>
      <c r="N67">
        <v>1</v>
      </c>
      <c r="O67">
        <v>1</v>
      </c>
      <c r="P67">
        <v>1</v>
      </c>
      <c r="Q67">
        <v>1</v>
      </c>
      <c r="R67">
        <v>1</v>
      </c>
      <c r="S67">
        <v>1</v>
      </c>
      <c r="T67">
        <v>1</v>
      </c>
      <c r="U67">
        <v>1</v>
      </c>
      <c r="V67">
        <v>1</v>
      </c>
      <c r="W67">
        <v>1</v>
      </c>
      <c r="X67">
        <v>1</v>
      </c>
      <c r="Y67">
        <v>1</v>
      </c>
      <c r="Z67">
        <v>1</v>
      </c>
      <c r="AA67">
        <v>1</v>
      </c>
      <c r="AB67">
        <v>0</v>
      </c>
      <c r="AC67">
        <v>1</v>
      </c>
      <c r="AD67">
        <v>1</v>
      </c>
      <c r="AE67">
        <v>1</v>
      </c>
      <c r="AF67">
        <v>0</v>
      </c>
      <c r="AG67">
        <v>1</v>
      </c>
      <c r="AH67">
        <v>1</v>
      </c>
    </row>
    <row r="68" spans="1:34" x14ac:dyDescent="0.3">
      <c r="A68" s="135">
        <f ca="1">Exceedance!U68</f>
        <v>48092</v>
      </c>
      <c r="B68" s="1">
        <v>1</v>
      </c>
      <c r="C68" s="1">
        <v>1</v>
      </c>
      <c r="D68" s="1">
        <v>1</v>
      </c>
      <c r="E68">
        <v>0</v>
      </c>
      <c r="F68">
        <v>0</v>
      </c>
      <c r="G68">
        <v>0</v>
      </c>
      <c r="H68">
        <v>0</v>
      </c>
      <c r="I68">
        <v>0</v>
      </c>
      <c r="J68">
        <v>0</v>
      </c>
      <c r="K68">
        <v>1</v>
      </c>
      <c r="L68">
        <v>1</v>
      </c>
      <c r="M68">
        <v>1</v>
      </c>
      <c r="N68">
        <v>1</v>
      </c>
      <c r="O68">
        <v>1</v>
      </c>
      <c r="P68">
        <v>1</v>
      </c>
      <c r="Q68">
        <v>1</v>
      </c>
      <c r="R68">
        <v>1</v>
      </c>
      <c r="S68">
        <v>1</v>
      </c>
      <c r="T68">
        <v>1</v>
      </c>
      <c r="U68">
        <v>1</v>
      </c>
      <c r="V68">
        <v>1</v>
      </c>
      <c r="W68">
        <v>1</v>
      </c>
      <c r="X68">
        <v>1</v>
      </c>
      <c r="Y68">
        <v>1</v>
      </c>
      <c r="Z68">
        <v>1</v>
      </c>
      <c r="AA68">
        <v>1</v>
      </c>
      <c r="AB68">
        <v>0</v>
      </c>
      <c r="AC68">
        <v>1</v>
      </c>
      <c r="AD68">
        <v>1</v>
      </c>
      <c r="AE68">
        <v>1</v>
      </c>
      <c r="AF68">
        <v>0</v>
      </c>
      <c r="AG68">
        <v>1</v>
      </c>
      <c r="AH68">
        <v>1</v>
      </c>
    </row>
    <row r="69" spans="1:34" x14ac:dyDescent="0.3">
      <c r="A69" s="135" t="str">
        <f ca="1">Exceedance!U69</f>
        <v/>
      </c>
      <c r="B69" s="1"/>
      <c r="C69" s="1"/>
      <c r="D69" s="1"/>
    </row>
    <row r="70" spans="1:34" x14ac:dyDescent="0.3">
      <c r="A70" s="135" t="str">
        <f ca="1">Exceedance!U70</f>
        <v/>
      </c>
      <c r="B70" s="1"/>
      <c r="C70" s="1"/>
      <c r="D70" s="1"/>
    </row>
    <row r="71" spans="1:34" x14ac:dyDescent="0.3">
      <c r="A71" s="135" t="str">
        <f ca="1">Exceedance!U71</f>
        <v/>
      </c>
      <c r="B71" s="1"/>
      <c r="C71" s="1"/>
      <c r="D71" s="1"/>
    </row>
    <row r="72" spans="1:34" x14ac:dyDescent="0.3">
      <c r="A72" s="135"/>
      <c r="B72" s="1"/>
      <c r="C72" s="1"/>
      <c r="D72" s="1"/>
    </row>
    <row r="73" spans="1:34" x14ac:dyDescent="0.3">
      <c r="A73" s="135"/>
      <c r="B73" s="1"/>
      <c r="C73" s="1"/>
      <c r="D73" s="1"/>
    </row>
    <row r="74" spans="1:34" x14ac:dyDescent="0.3">
      <c r="A74" s="135"/>
      <c r="B74" s="1"/>
      <c r="C74" s="1"/>
      <c r="D74" s="1"/>
    </row>
    <row r="75" spans="1:34" x14ac:dyDescent="0.3">
      <c r="A75" s="135"/>
      <c r="B75" s="1"/>
      <c r="C75" s="1"/>
      <c r="D75" s="1"/>
    </row>
    <row r="76" spans="1:34" x14ac:dyDescent="0.3">
      <c r="A76" s="135"/>
      <c r="B76" s="1"/>
      <c r="C76" s="1"/>
      <c r="D76" s="1"/>
    </row>
    <row r="77" spans="1:34" x14ac:dyDescent="0.3">
      <c r="A77" s="135"/>
      <c r="B77" s="1"/>
      <c r="C77" s="1"/>
      <c r="D77" s="1"/>
    </row>
    <row r="78" spans="1:34" x14ac:dyDescent="0.3">
      <c r="A78" s="135"/>
      <c r="B78" s="1"/>
      <c r="C78" s="1"/>
      <c r="D78" s="1"/>
    </row>
    <row r="79" spans="1:34" x14ac:dyDescent="0.3">
      <c r="A79" s="135"/>
      <c r="B79" s="1"/>
      <c r="C79" s="1"/>
      <c r="D79" s="1"/>
    </row>
    <row r="80" spans="1:34" x14ac:dyDescent="0.3">
      <c r="A80" s="135"/>
      <c r="B80" s="1"/>
      <c r="C80" s="1"/>
      <c r="D80" s="1"/>
    </row>
    <row r="81" spans="1:4" x14ac:dyDescent="0.3">
      <c r="A81" s="135"/>
      <c r="B81" s="1"/>
      <c r="C81" s="1"/>
      <c r="D81" s="1"/>
    </row>
    <row r="82" spans="1:4" x14ac:dyDescent="0.3">
      <c r="A82" s="135"/>
      <c r="B82" s="1"/>
      <c r="C82" s="1"/>
      <c r="D82" s="1"/>
    </row>
    <row r="83" spans="1:4" x14ac:dyDescent="0.3">
      <c r="A83" s="135"/>
      <c r="B83" s="1"/>
      <c r="C83" s="1"/>
      <c r="D83" s="1"/>
    </row>
    <row r="84" spans="1:4" x14ac:dyDescent="0.3">
      <c r="A84" s="135"/>
      <c r="B84" s="1"/>
      <c r="C84" s="1"/>
      <c r="D84" s="1"/>
    </row>
    <row r="85" spans="1:4" x14ac:dyDescent="0.3">
      <c r="A85" s="135" t="str">
        <f ca="1">Exceedance!U85</f>
        <v/>
      </c>
      <c r="B85" s="1"/>
      <c r="C85" s="1"/>
      <c r="D85" s="1"/>
    </row>
    <row r="86" spans="1:4" x14ac:dyDescent="0.3">
      <c r="A86" s="135" t="str">
        <f ca="1">Exceedance!U86</f>
        <v/>
      </c>
      <c r="B86" s="1"/>
      <c r="C86" s="1"/>
      <c r="D86" s="1"/>
    </row>
    <row r="87" spans="1:4" x14ac:dyDescent="0.3">
      <c r="A87" s="135" t="str">
        <f ca="1">Exceedance!U87</f>
        <v/>
      </c>
      <c r="B87" s="1"/>
      <c r="C87" s="1"/>
      <c r="D87" s="1"/>
    </row>
    <row r="88" spans="1:4" x14ac:dyDescent="0.3">
      <c r="A88" s="135" t="str">
        <f ca="1">Exceedance!U88</f>
        <v/>
      </c>
      <c r="B88" s="1"/>
      <c r="C88" s="1"/>
      <c r="D88" s="1"/>
    </row>
    <row r="89" spans="1:4" x14ac:dyDescent="0.3">
      <c r="A89" s="135" t="str">
        <f ca="1">Exceedance!U89</f>
        <v/>
      </c>
      <c r="B89" s="1"/>
      <c r="C89" s="1"/>
      <c r="D89" s="1"/>
    </row>
    <row r="90" spans="1:4" x14ac:dyDescent="0.3">
      <c r="A90" s="135" t="str">
        <f ca="1">Exceedance!U90</f>
        <v/>
      </c>
      <c r="B90" s="1"/>
      <c r="C90" s="1"/>
      <c r="D90" s="1"/>
    </row>
    <row r="91" spans="1:4" x14ac:dyDescent="0.3">
      <c r="A91" s="135" t="str">
        <f ca="1">Exceedance!U91</f>
        <v/>
      </c>
      <c r="B91" s="1"/>
      <c r="C91" s="1"/>
      <c r="D91" s="1"/>
    </row>
    <row r="92" spans="1:4" x14ac:dyDescent="0.3">
      <c r="A92" s="135" t="str">
        <f ca="1">Exceedance!U92</f>
        <v/>
      </c>
      <c r="B92" s="1"/>
      <c r="C92" s="1"/>
      <c r="D92" s="1"/>
    </row>
    <row r="93" spans="1:4" x14ac:dyDescent="0.3">
      <c r="A93" s="135" t="str">
        <f ca="1">Exceedance!U93</f>
        <v/>
      </c>
      <c r="B93" s="1"/>
      <c r="C93" s="1"/>
      <c r="D93" s="1"/>
    </row>
    <row r="94" spans="1:4" x14ac:dyDescent="0.3">
      <c r="A94" s="135" t="str">
        <f ca="1">Exceedance!U94</f>
        <v/>
      </c>
      <c r="B94" s="1"/>
      <c r="C94" s="1"/>
      <c r="D94" s="1"/>
    </row>
    <row r="95" spans="1:4" x14ac:dyDescent="0.3">
      <c r="A95" s="135" t="str">
        <f ca="1">Exceedance!U95</f>
        <v/>
      </c>
      <c r="B95" s="1"/>
      <c r="C95" s="1"/>
      <c r="D95" s="1"/>
    </row>
    <row r="96" spans="1:4" x14ac:dyDescent="0.3">
      <c r="A96" s="135" t="str">
        <f ca="1">Exceedance!U96</f>
        <v/>
      </c>
      <c r="B96" s="1"/>
      <c r="C96" s="1"/>
      <c r="D96" s="1"/>
    </row>
    <row r="97" spans="1:4" x14ac:dyDescent="0.3">
      <c r="A97" s="135" t="str">
        <f ca="1">Exceedance!U97</f>
        <v/>
      </c>
      <c r="B97" s="1"/>
      <c r="C97" s="1"/>
      <c r="D97" s="1"/>
    </row>
    <row r="98" spans="1:4" x14ac:dyDescent="0.3">
      <c r="A98" s="135" t="str">
        <f ca="1">Exceedance!U98</f>
        <v/>
      </c>
      <c r="B98" s="1"/>
      <c r="C98" s="1"/>
      <c r="D98" s="1"/>
    </row>
    <row r="99" spans="1:4" x14ac:dyDescent="0.3">
      <c r="A99" s="135" t="str">
        <f ca="1">Exceedance!U99</f>
        <v/>
      </c>
      <c r="B99" s="1"/>
      <c r="C99" s="1"/>
      <c r="D99" s="1"/>
    </row>
    <row r="100" spans="1:4" x14ac:dyDescent="0.3">
      <c r="A100" s="135"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E1:AE1"/>
  </mergeCells>
  <pageMargins left="0.7" right="0.7" top="0.75" bottom="0.75" header="0.3" footer="0.3"/>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B7D715-FD35-4B93-8D52-C578514F8978}">
  <sheetPr codeName="Sheet160"/>
  <dimension ref="A1:AH175"/>
  <sheetViews>
    <sheetView workbookViewId="0">
      <selection activeCell="B4" sqref="B4:AQ175"/>
    </sheetView>
  </sheetViews>
  <sheetFormatPr defaultRowHeight="14.4" x14ac:dyDescent="0.3"/>
  <cols>
    <col min="1" max="1" width="9.33203125" style="136"/>
    <col min="2" max="4" width="9.33203125" style="185"/>
  </cols>
  <sheetData>
    <row r="1" spans="1:34" s="136" customFormat="1" x14ac:dyDescent="0.3">
      <c r="A1" s="133"/>
      <c r="E1" s="882" t="s">
        <v>888</v>
      </c>
      <c r="F1" s="882"/>
      <c r="G1" s="882"/>
      <c r="H1" s="882"/>
      <c r="I1" s="882"/>
      <c r="J1" s="882"/>
      <c r="K1" s="882"/>
      <c r="L1" s="882"/>
      <c r="M1" s="882"/>
      <c r="N1" s="882"/>
      <c r="O1" s="882"/>
      <c r="P1" s="882"/>
      <c r="Q1" s="882"/>
      <c r="R1" s="882"/>
      <c r="S1" s="882"/>
      <c r="T1" s="882"/>
      <c r="U1" s="882"/>
      <c r="V1" s="882"/>
      <c r="W1" s="882"/>
      <c r="X1" s="882"/>
      <c r="Y1" s="882"/>
      <c r="Z1" s="882"/>
      <c r="AA1" s="882"/>
      <c r="AB1" s="882"/>
      <c r="AC1" s="882"/>
      <c r="AD1" s="882"/>
      <c r="AE1" s="882"/>
    </row>
    <row r="2" spans="1:34" s="136" customFormat="1" x14ac:dyDescent="0.3">
      <c r="A2" s="133"/>
      <c r="B2" s="136" t="s">
        <v>288</v>
      </c>
      <c r="C2" s="136" t="s">
        <v>287</v>
      </c>
      <c r="D2" s="136" t="s">
        <v>289</v>
      </c>
      <c r="E2" s="136">
        <v>1991</v>
      </c>
      <c r="F2" s="136">
        <v>1992</v>
      </c>
      <c r="G2" s="136">
        <v>1993</v>
      </c>
      <c r="H2" s="136">
        <v>1994</v>
      </c>
      <c r="I2" s="136">
        <v>1995</v>
      </c>
      <c r="J2" s="136">
        <v>1996</v>
      </c>
      <c r="K2" s="136">
        <v>1997</v>
      </c>
      <c r="L2" s="136">
        <v>1998</v>
      </c>
      <c r="M2" s="136">
        <v>1999</v>
      </c>
      <c r="N2" s="136">
        <v>2000</v>
      </c>
      <c r="O2" s="136">
        <v>2001</v>
      </c>
      <c r="P2" s="136">
        <v>2002</v>
      </c>
      <c r="Q2" s="136">
        <v>2003</v>
      </c>
      <c r="R2" s="136">
        <v>2004</v>
      </c>
      <c r="S2" s="136">
        <v>2005</v>
      </c>
      <c r="T2" s="136">
        <v>2006</v>
      </c>
      <c r="U2" s="136">
        <v>2007</v>
      </c>
      <c r="V2" s="136">
        <v>2008</v>
      </c>
      <c r="W2" s="136">
        <v>2009</v>
      </c>
      <c r="X2" s="136">
        <v>2010</v>
      </c>
      <c r="Y2" s="136">
        <v>2011</v>
      </c>
      <c r="Z2" s="136">
        <v>2012</v>
      </c>
      <c r="AA2" s="136">
        <v>2013</v>
      </c>
      <c r="AB2" s="136">
        <v>2014</v>
      </c>
      <c r="AC2" s="136">
        <v>2015</v>
      </c>
      <c r="AD2" s="136">
        <v>2016</v>
      </c>
      <c r="AE2" s="136">
        <v>2017</v>
      </c>
      <c r="AF2" s="136">
        <v>2018</v>
      </c>
      <c r="AG2" s="136">
        <v>2019</v>
      </c>
      <c r="AH2" s="136">
        <v>2020</v>
      </c>
    </row>
    <row r="3" spans="1:34" s="137" customFormat="1" x14ac:dyDescent="0.3">
      <c r="A3" s="134"/>
      <c r="B3" s="137" t="s">
        <v>323</v>
      </c>
      <c r="C3" s="137" t="s">
        <v>324</v>
      </c>
      <c r="D3" s="137" t="s">
        <v>325</v>
      </c>
      <c r="E3" s="137" t="s">
        <v>326</v>
      </c>
      <c r="F3" s="137" t="s">
        <v>327</v>
      </c>
      <c r="G3" s="137" t="s">
        <v>328</v>
      </c>
      <c r="H3" s="137" t="s">
        <v>329</v>
      </c>
      <c r="I3" s="137" t="s">
        <v>330</v>
      </c>
      <c r="J3" s="137" t="s">
        <v>331</v>
      </c>
      <c r="K3" s="137" t="s">
        <v>332</v>
      </c>
      <c r="L3" s="137" t="s">
        <v>333</v>
      </c>
      <c r="M3" s="137" t="s">
        <v>334</v>
      </c>
      <c r="N3" s="137" t="s">
        <v>335</v>
      </c>
      <c r="O3" s="137" t="s">
        <v>336</v>
      </c>
      <c r="P3" s="137" t="s">
        <v>337</v>
      </c>
      <c r="Q3" s="137" t="s">
        <v>338</v>
      </c>
      <c r="R3" s="137" t="s">
        <v>339</v>
      </c>
      <c r="S3" s="137" t="s">
        <v>340</v>
      </c>
      <c r="T3" s="137" t="s">
        <v>341</v>
      </c>
      <c r="U3" s="137" t="s">
        <v>342</v>
      </c>
      <c r="V3" s="137" t="s">
        <v>343</v>
      </c>
      <c r="W3" s="137" t="s">
        <v>344</v>
      </c>
      <c r="X3" s="137" t="s">
        <v>345</v>
      </c>
      <c r="Y3" s="137" t="s">
        <v>346</v>
      </c>
      <c r="Z3" s="137" t="s">
        <v>347</v>
      </c>
      <c r="AA3" s="137" t="s">
        <v>348</v>
      </c>
      <c r="AB3" s="137" t="s">
        <v>349</v>
      </c>
      <c r="AC3" s="137" t="s">
        <v>350</v>
      </c>
      <c r="AD3" s="137" t="s">
        <v>351</v>
      </c>
      <c r="AE3" s="137" t="s">
        <v>352</v>
      </c>
      <c r="AF3" s="137" t="s">
        <v>353</v>
      </c>
      <c r="AG3" s="137" t="s">
        <v>354</v>
      </c>
      <c r="AH3" s="137" t="s">
        <v>355</v>
      </c>
    </row>
    <row r="4" spans="1:34" x14ac:dyDescent="0.3">
      <c r="A4" s="135">
        <f ca="1">Exceedance!U4</f>
        <v>46143</v>
      </c>
      <c r="B4" s="1">
        <v>937.75497770987465</v>
      </c>
      <c r="C4" s="1">
        <v>937.75497770987465</v>
      </c>
      <c r="D4" s="1">
        <v>937.75497770987465</v>
      </c>
      <c r="E4">
        <v>941.52094770987458</v>
      </c>
      <c r="F4">
        <v>918.51935770987438</v>
      </c>
      <c r="G4">
        <v>885.46403770987456</v>
      </c>
      <c r="H4">
        <v>806.03965770987452</v>
      </c>
      <c r="I4">
        <v>918.6529077098744</v>
      </c>
      <c r="J4">
        <v>910.03158770987466</v>
      </c>
      <c r="K4">
        <v>923.06115770987458</v>
      </c>
      <c r="L4">
        <v>918.70892770987473</v>
      </c>
      <c r="M4">
        <v>923.81098770987467</v>
      </c>
      <c r="N4">
        <v>915.90079770987472</v>
      </c>
      <c r="O4">
        <v>927.08101770987457</v>
      </c>
      <c r="P4">
        <v>928.57463770987442</v>
      </c>
      <c r="Q4">
        <v>932.15377770987459</v>
      </c>
      <c r="R4">
        <v>954.87177770987455</v>
      </c>
      <c r="S4">
        <v>944.90047770987451</v>
      </c>
      <c r="T4">
        <v>934.58692770987466</v>
      </c>
      <c r="U4">
        <v>942.99022770987438</v>
      </c>
      <c r="V4">
        <v>946.50049770987425</v>
      </c>
      <c r="W4">
        <v>924.89434770987441</v>
      </c>
      <c r="X4">
        <v>936.35042770987445</v>
      </c>
      <c r="Y4">
        <v>932.78024770987452</v>
      </c>
      <c r="Z4">
        <v>929.72358770987444</v>
      </c>
      <c r="AA4">
        <v>935.53126770987467</v>
      </c>
      <c r="AB4">
        <v>960.29288770987455</v>
      </c>
      <c r="AC4">
        <v>931.24200770987466</v>
      </c>
      <c r="AD4">
        <v>935.47181770987424</v>
      </c>
      <c r="AE4">
        <v>930.78705770987438</v>
      </c>
      <c r="AF4">
        <v>940.4922377098743</v>
      </c>
      <c r="AG4">
        <v>940.9881977098745</v>
      </c>
      <c r="AH4">
        <v>949.82570770987456</v>
      </c>
    </row>
    <row r="5" spans="1:34" x14ac:dyDescent="0.3">
      <c r="A5" s="135">
        <f ca="1">Exceedance!U5</f>
        <v>46174</v>
      </c>
      <c r="B5" s="1">
        <v>909.19228917385533</v>
      </c>
      <c r="C5" s="1">
        <v>909.19228917385533</v>
      </c>
      <c r="D5" s="1">
        <v>909.19228917385533</v>
      </c>
      <c r="E5">
        <v>937.06569917385548</v>
      </c>
      <c r="F5">
        <v>909.61797917385582</v>
      </c>
      <c r="G5">
        <v>914.22222917385557</v>
      </c>
      <c r="H5">
        <v>920.74198917385559</v>
      </c>
      <c r="I5">
        <v>921.7661291738558</v>
      </c>
      <c r="J5">
        <v>921.68392917385529</v>
      </c>
      <c r="K5">
        <v>927.61559917385534</v>
      </c>
      <c r="L5">
        <v>894.13216917385557</v>
      </c>
      <c r="M5">
        <v>910.75198917385546</v>
      </c>
      <c r="N5">
        <v>894.82705917385533</v>
      </c>
      <c r="O5">
        <v>904.29097917385582</v>
      </c>
      <c r="P5">
        <v>905.78231917385563</v>
      </c>
      <c r="Q5">
        <v>927.59224917385552</v>
      </c>
      <c r="R5">
        <v>957.04082917385597</v>
      </c>
      <c r="S5">
        <v>920.46497917385591</v>
      </c>
      <c r="T5">
        <v>934.58960917385537</v>
      </c>
      <c r="U5">
        <v>949.50155917385598</v>
      </c>
      <c r="V5">
        <v>953.38262917385589</v>
      </c>
      <c r="W5">
        <v>910.13914917385591</v>
      </c>
      <c r="X5">
        <v>934.51422917385548</v>
      </c>
      <c r="Y5">
        <v>938.65737917385547</v>
      </c>
      <c r="Z5">
        <v>955.19683917385589</v>
      </c>
      <c r="AA5">
        <v>946.65337917385546</v>
      </c>
      <c r="AB5">
        <v>962.12577117385558</v>
      </c>
      <c r="AC5">
        <v>917.3963891738556</v>
      </c>
      <c r="AD5">
        <v>912.6492791738558</v>
      </c>
      <c r="AE5">
        <v>944.32402917385582</v>
      </c>
      <c r="AF5">
        <v>960.25684917385581</v>
      </c>
      <c r="AG5">
        <v>943.10180917385583</v>
      </c>
      <c r="AH5">
        <v>955.64453917385561</v>
      </c>
    </row>
    <row r="6" spans="1:34" x14ac:dyDescent="0.3">
      <c r="A6" s="135">
        <f ca="1">Exceedance!U6</f>
        <v>46204</v>
      </c>
      <c r="B6" s="1">
        <v>756.34027793199152</v>
      </c>
      <c r="C6" s="1">
        <v>756.34027793199152</v>
      </c>
      <c r="D6" s="1">
        <v>756.34027793199152</v>
      </c>
      <c r="E6">
        <v>769.91604793199167</v>
      </c>
      <c r="F6">
        <v>727.21230793199152</v>
      </c>
      <c r="G6">
        <v>752.65477793199148</v>
      </c>
      <c r="H6">
        <v>761.12722793199157</v>
      </c>
      <c r="I6">
        <v>753.73364793199164</v>
      </c>
      <c r="J6">
        <v>748.5627679319914</v>
      </c>
      <c r="K6">
        <v>763.0757379319914</v>
      </c>
      <c r="L6">
        <v>745.59249793199137</v>
      </c>
      <c r="M6">
        <v>695.1215479319917</v>
      </c>
      <c r="N6">
        <v>759.01254793199132</v>
      </c>
      <c r="O6">
        <v>769.7247479319916</v>
      </c>
      <c r="P6">
        <v>747.99565793199156</v>
      </c>
      <c r="Q6">
        <v>769.13280793199169</v>
      </c>
      <c r="R6">
        <v>763.57097793199148</v>
      </c>
      <c r="S6">
        <v>792.93520793199161</v>
      </c>
      <c r="T6">
        <v>767.03234793199135</v>
      </c>
      <c r="U6">
        <v>772.52274793199138</v>
      </c>
      <c r="V6">
        <v>771.74483793199147</v>
      </c>
      <c r="W6">
        <v>762.5069779319914</v>
      </c>
      <c r="X6">
        <v>796.42054793199179</v>
      </c>
      <c r="Y6">
        <v>765.46284793199163</v>
      </c>
      <c r="Z6">
        <v>732.81299793199162</v>
      </c>
      <c r="AA6">
        <v>762.81089793199146</v>
      </c>
      <c r="AB6">
        <v>745.73017793199153</v>
      </c>
      <c r="AC6">
        <v>751.58475793199125</v>
      </c>
      <c r="AD6">
        <v>769.68677993199151</v>
      </c>
      <c r="AE6">
        <v>753.95171793199154</v>
      </c>
      <c r="AF6">
        <v>759.99692793199142</v>
      </c>
      <c r="AG6">
        <v>772.14713793199144</v>
      </c>
      <c r="AH6">
        <v>779.9937779319913</v>
      </c>
    </row>
    <row r="7" spans="1:34" x14ac:dyDescent="0.3">
      <c r="A7" s="135">
        <f ca="1">Exceedance!U7</f>
        <v>46235</v>
      </c>
      <c r="B7" s="1">
        <v>657.26933453378717</v>
      </c>
      <c r="C7" s="1">
        <v>657.26933453378717</v>
      </c>
      <c r="D7" s="1">
        <v>657.26933453378717</v>
      </c>
      <c r="E7">
        <v>648.53849453378803</v>
      </c>
      <c r="F7">
        <v>614.73900453378735</v>
      </c>
      <c r="G7">
        <v>633.8070245337874</v>
      </c>
      <c r="H7">
        <v>658.48562453378804</v>
      </c>
      <c r="I7">
        <v>665.93164453378813</v>
      </c>
      <c r="J7">
        <v>637.97930453378717</v>
      </c>
      <c r="K7">
        <v>686.07014453378804</v>
      </c>
      <c r="L7">
        <v>654.32187453378731</v>
      </c>
      <c r="M7">
        <v>643.35777453378819</v>
      </c>
      <c r="N7">
        <v>631.91029453378746</v>
      </c>
      <c r="O7">
        <v>624.69361453378758</v>
      </c>
      <c r="P7">
        <v>644.22568453378733</v>
      </c>
      <c r="Q7">
        <v>651.31294453378803</v>
      </c>
      <c r="R7">
        <v>689.35499453378736</v>
      </c>
      <c r="S7">
        <v>630.52902453378738</v>
      </c>
      <c r="T7">
        <v>679.77310453378755</v>
      </c>
      <c r="U7">
        <v>683.80444453378732</v>
      </c>
      <c r="V7">
        <v>673.40849453378735</v>
      </c>
      <c r="W7">
        <v>683.79156453378755</v>
      </c>
      <c r="X7">
        <v>692.83249453378733</v>
      </c>
      <c r="Y7">
        <v>670.59014453378825</v>
      </c>
      <c r="Z7">
        <v>653.99312453378752</v>
      </c>
      <c r="AA7">
        <v>642.13202453378744</v>
      </c>
      <c r="AB7">
        <v>626.71691453378742</v>
      </c>
      <c r="AC7">
        <v>681.06544453378729</v>
      </c>
      <c r="AD7">
        <v>674.88634453378734</v>
      </c>
      <c r="AE7">
        <v>672.53459453378719</v>
      </c>
      <c r="AF7">
        <v>676.43966453378744</v>
      </c>
      <c r="AG7">
        <v>671.38065153378727</v>
      </c>
      <c r="AH7">
        <v>727.81979453378733</v>
      </c>
    </row>
    <row r="8" spans="1:34" x14ac:dyDescent="0.3">
      <c r="A8" s="135">
        <f ca="1">Exceedance!U8</f>
        <v>46266</v>
      </c>
      <c r="B8" s="1">
        <v>566.61452323195033</v>
      </c>
      <c r="C8" s="1">
        <v>566.61452323195033</v>
      </c>
      <c r="D8" s="1">
        <v>566.61452323195033</v>
      </c>
      <c r="E8">
        <v>560.05110323195015</v>
      </c>
      <c r="F8">
        <v>548.2371932319503</v>
      </c>
      <c r="G8">
        <v>567.00418323195026</v>
      </c>
      <c r="H8">
        <v>544.83748323195039</v>
      </c>
      <c r="I8">
        <v>553.17776323195073</v>
      </c>
      <c r="J8">
        <v>561.81461323195072</v>
      </c>
      <c r="K8">
        <v>507.07144323195018</v>
      </c>
      <c r="L8">
        <v>613.78917323195014</v>
      </c>
      <c r="M8">
        <v>610.14456323195031</v>
      </c>
      <c r="N8">
        <v>584.0967832319501</v>
      </c>
      <c r="O8">
        <v>563.48708323195035</v>
      </c>
      <c r="P8">
        <v>569.52939323195028</v>
      </c>
      <c r="Q8">
        <v>597.45154323195015</v>
      </c>
      <c r="R8">
        <v>556.00420323195044</v>
      </c>
      <c r="S8">
        <v>585.99316323195046</v>
      </c>
      <c r="T8">
        <v>598.75833323195002</v>
      </c>
      <c r="U8">
        <v>592.84894323195033</v>
      </c>
      <c r="V8">
        <v>576.01983323195054</v>
      </c>
      <c r="W8">
        <v>593.56855323195055</v>
      </c>
      <c r="X8">
        <v>592.54265323195023</v>
      </c>
      <c r="Y8">
        <v>567.34406323195037</v>
      </c>
      <c r="Z8">
        <v>595.6794532319509</v>
      </c>
      <c r="AA8">
        <v>601.12642323195018</v>
      </c>
      <c r="AB8">
        <v>578.10184923195027</v>
      </c>
      <c r="AC8">
        <v>578.89500323195034</v>
      </c>
      <c r="AD8">
        <v>598.97884323195024</v>
      </c>
      <c r="AE8">
        <v>579.98624523195008</v>
      </c>
      <c r="AF8">
        <v>591.75737123195051</v>
      </c>
      <c r="AG8">
        <v>578.85779323195038</v>
      </c>
      <c r="AH8">
        <v>610.38233323195016</v>
      </c>
    </row>
    <row r="9" spans="1:34" x14ac:dyDescent="0.3">
      <c r="A9" s="135">
        <f ca="1">Exceedance!U9</f>
        <v>46296</v>
      </c>
      <c r="B9" s="1">
        <v>434.14119922490005</v>
      </c>
      <c r="C9" s="1">
        <v>434.14119922490005</v>
      </c>
      <c r="D9" s="1">
        <v>434.14119922490005</v>
      </c>
      <c r="E9">
        <v>423.36017922490015</v>
      </c>
      <c r="F9">
        <v>408.48727922490031</v>
      </c>
      <c r="G9">
        <v>426.58500922490015</v>
      </c>
      <c r="H9">
        <v>418.33509922490015</v>
      </c>
      <c r="I9">
        <v>423.34668922490005</v>
      </c>
      <c r="J9">
        <v>406.32789922489951</v>
      </c>
      <c r="K9">
        <v>420.43056922489984</v>
      </c>
      <c r="L9">
        <v>414.24158922490017</v>
      </c>
      <c r="M9">
        <v>432.66005922490001</v>
      </c>
      <c r="N9">
        <v>425.72552922490019</v>
      </c>
      <c r="O9">
        <v>400.66420922489999</v>
      </c>
      <c r="P9">
        <v>407.28131922489996</v>
      </c>
      <c r="Q9">
        <v>448.96594922489999</v>
      </c>
      <c r="R9">
        <v>378.68833922490012</v>
      </c>
      <c r="S9">
        <v>405.78256922489999</v>
      </c>
      <c r="T9">
        <v>409.49502922489961</v>
      </c>
      <c r="U9">
        <v>429.96190922490007</v>
      </c>
      <c r="V9">
        <v>431.23871922490036</v>
      </c>
      <c r="W9">
        <v>447.55774922489991</v>
      </c>
      <c r="X9">
        <v>435.89018922490015</v>
      </c>
      <c r="Y9">
        <v>429.81580922490014</v>
      </c>
      <c r="Z9">
        <v>425.28508922489993</v>
      </c>
      <c r="AA9">
        <v>436.16431922490005</v>
      </c>
      <c r="AB9">
        <v>420.19283922490001</v>
      </c>
      <c r="AC9">
        <v>421.9168492249002</v>
      </c>
      <c r="AD9">
        <v>434.4633842249001</v>
      </c>
      <c r="AE9">
        <v>455.88726222490016</v>
      </c>
      <c r="AF9">
        <v>432.94343822490021</v>
      </c>
      <c r="AG9">
        <v>443.69066222490022</v>
      </c>
      <c r="AH9">
        <v>456.69894922489988</v>
      </c>
    </row>
    <row r="10" spans="1:34" x14ac:dyDescent="0.3">
      <c r="A10" s="135">
        <f ca="1">Exceedance!U10</f>
        <v>46327</v>
      </c>
      <c r="B10" s="1">
        <v>634.78661926713016</v>
      </c>
      <c r="C10" s="1">
        <v>634.78661926713016</v>
      </c>
      <c r="D10" s="1">
        <v>634.78661926713016</v>
      </c>
      <c r="E10">
        <v>623.04495926712934</v>
      </c>
      <c r="F10">
        <v>638.56985926712946</v>
      </c>
      <c r="G10">
        <v>654.68398926712962</v>
      </c>
      <c r="H10">
        <v>644.16820926712967</v>
      </c>
      <c r="I10">
        <v>607.10391926712953</v>
      </c>
      <c r="J10">
        <v>607.99591926712935</v>
      </c>
      <c r="K10">
        <v>614.81646926713006</v>
      </c>
      <c r="L10">
        <v>694.76403926712999</v>
      </c>
      <c r="M10">
        <v>610.08419926712952</v>
      </c>
      <c r="N10">
        <v>631.79892926713012</v>
      </c>
      <c r="O10">
        <v>632.46704926712982</v>
      </c>
      <c r="P10">
        <v>625.23052926712955</v>
      </c>
      <c r="Q10">
        <v>629.38355926712973</v>
      </c>
      <c r="R10">
        <v>604.60297926712929</v>
      </c>
      <c r="S10">
        <v>654.75222926712979</v>
      </c>
      <c r="T10">
        <v>626.74480926712954</v>
      </c>
      <c r="U10">
        <v>634.78201926712984</v>
      </c>
      <c r="V10">
        <v>648.26783926713006</v>
      </c>
      <c r="W10">
        <v>650.73610926712979</v>
      </c>
      <c r="X10">
        <v>663.22042926712982</v>
      </c>
      <c r="Y10">
        <v>625.03524926712953</v>
      </c>
      <c r="Z10">
        <v>636.45304926712959</v>
      </c>
      <c r="AA10">
        <v>616.45141926712972</v>
      </c>
      <c r="AB10">
        <v>643.75173926712966</v>
      </c>
      <c r="AC10">
        <v>645.45831926712981</v>
      </c>
      <c r="AD10">
        <v>655.69069326712952</v>
      </c>
      <c r="AE10">
        <v>642.11944526712978</v>
      </c>
      <c r="AF10">
        <v>656.68703926712953</v>
      </c>
      <c r="AG10">
        <v>618.96766926712939</v>
      </c>
      <c r="AH10">
        <v>676.44484526713006</v>
      </c>
    </row>
    <row r="11" spans="1:34" x14ac:dyDescent="0.3">
      <c r="A11" s="135">
        <f ca="1">Exceedance!U11</f>
        <v>46357</v>
      </c>
      <c r="B11" s="1">
        <v>562.35790411398716</v>
      </c>
      <c r="C11" s="1">
        <v>562.35790411398716</v>
      </c>
      <c r="D11" s="1">
        <v>562.35790411398716</v>
      </c>
      <c r="E11">
        <v>539.71455411398711</v>
      </c>
      <c r="F11">
        <v>531.84299411398672</v>
      </c>
      <c r="G11">
        <v>550.13211411398686</v>
      </c>
      <c r="H11">
        <v>527.09198411398677</v>
      </c>
      <c r="I11">
        <v>467.76167411398706</v>
      </c>
      <c r="J11">
        <v>587.62165411398701</v>
      </c>
      <c r="K11">
        <v>606.55986411398692</v>
      </c>
      <c r="L11">
        <v>638.9979741139872</v>
      </c>
      <c r="M11">
        <v>513.74280411398695</v>
      </c>
      <c r="N11">
        <v>576.25991411398729</v>
      </c>
      <c r="O11">
        <v>563.31256411398704</v>
      </c>
      <c r="P11">
        <v>567.0387541139869</v>
      </c>
      <c r="Q11">
        <v>574.77331411398666</v>
      </c>
      <c r="R11">
        <v>530.30704411398688</v>
      </c>
      <c r="S11">
        <v>543.01039411398756</v>
      </c>
      <c r="T11">
        <v>567.15231411398702</v>
      </c>
      <c r="U11">
        <v>573.51806411398695</v>
      </c>
      <c r="V11">
        <v>544.69256411398737</v>
      </c>
      <c r="W11">
        <v>580.08044411398771</v>
      </c>
      <c r="X11">
        <v>523.52911411398668</v>
      </c>
      <c r="Y11">
        <v>569.19282411398683</v>
      </c>
      <c r="Z11">
        <v>563.64336411398688</v>
      </c>
      <c r="AA11">
        <v>571.56860411398679</v>
      </c>
      <c r="AB11">
        <v>536.35062511398689</v>
      </c>
      <c r="AC11">
        <v>554.53989411398709</v>
      </c>
      <c r="AD11">
        <v>552.0449341139871</v>
      </c>
      <c r="AE11">
        <v>575.88202811398696</v>
      </c>
      <c r="AF11">
        <v>548.46857711398707</v>
      </c>
      <c r="AG11">
        <v>539.91529111398688</v>
      </c>
      <c r="AH11">
        <v>566.27511411398757</v>
      </c>
    </row>
    <row r="12" spans="1:34" x14ac:dyDescent="0.3">
      <c r="A12" s="135">
        <f ca="1">Exceedance!U12</f>
        <v>46388</v>
      </c>
      <c r="B12" s="1">
        <v>518.24166517171113</v>
      </c>
      <c r="C12" s="1">
        <v>517.45161490912324</v>
      </c>
      <c r="D12" s="1">
        <v>517.45161490912324</v>
      </c>
      <c r="E12">
        <v>547.40867530278365</v>
      </c>
      <c r="F12">
        <v>411.7001352246391</v>
      </c>
      <c r="G12">
        <v>536.34902830010458</v>
      </c>
      <c r="H12">
        <v>473.7453396113325</v>
      </c>
      <c r="I12">
        <v>557.19197994466401</v>
      </c>
      <c r="J12">
        <v>579.97889961133262</v>
      </c>
      <c r="K12">
        <v>627.63492412593871</v>
      </c>
      <c r="L12">
        <v>443.70487967196732</v>
      </c>
      <c r="M12">
        <v>484.8693096113326</v>
      </c>
      <c r="N12">
        <v>484.74020431481694</v>
      </c>
      <c r="O12">
        <v>534.57754988531588</v>
      </c>
      <c r="P12">
        <v>500.86256638992518</v>
      </c>
      <c r="Q12">
        <v>512.98842585854652</v>
      </c>
      <c r="R12">
        <v>369.83554961133251</v>
      </c>
      <c r="S12">
        <v>550.99037961133251</v>
      </c>
      <c r="T12">
        <v>536.85634431481708</v>
      </c>
      <c r="U12">
        <v>532.87342632820162</v>
      </c>
      <c r="V12">
        <v>564.93458431481702</v>
      </c>
      <c r="W12">
        <v>434.21841585854622</v>
      </c>
      <c r="X12">
        <v>552.94586283277135</v>
      </c>
      <c r="Y12">
        <v>549.3688658585462</v>
      </c>
      <c r="Z12">
        <v>528.00703988531563</v>
      </c>
      <c r="AA12">
        <v>536.1050273282018</v>
      </c>
      <c r="AB12">
        <v>551.22417530278358</v>
      </c>
      <c r="AC12">
        <v>524.51504128804754</v>
      </c>
      <c r="AD12">
        <v>513.29885283277156</v>
      </c>
      <c r="AE12">
        <v>515.29948685854617</v>
      </c>
      <c r="AF12">
        <v>499.41791961133225</v>
      </c>
      <c r="AG12">
        <v>544.75184431481716</v>
      </c>
      <c r="AH12">
        <v>494.89486446247031</v>
      </c>
    </row>
    <row r="13" spans="1:34" x14ac:dyDescent="0.3">
      <c r="A13" s="135">
        <f ca="1">Exceedance!U13</f>
        <v>46419</v>
      </c>
      <c r="B13" s="1">
        <v>476.91712091445737</v>
      </c>
      <c r="C13" s="1">
        <v>475.9404840315064</v>
      </c>
      <c r="D13" s="1">
        <v>475.9404840315064</v>
      </c>
      <c r="E13">
        <v>488.9410945148901</v>
      </c>
      <c r="F13">
        <v>265.33167244292019</v>
      </c>
      <c r="G13">
        <v>477.25810772491803</v>
      </c>
      <c r="H13">
        <v>397.61481762966059</v>
      </c>
      <c r="I13">
        <v>529.05228925275844</v>
      </c>
      <c r="J13">
        <v>470.1474876296607</v>
      </c>
      <c r="K13">
        <v>441.86961425402899</v>
      </c>
      <c r="L13">
        <v>445.53550173211721</v>
      </c>
      <c r="M13">
        <v>452.47040762966094</v>
      </c>
      <c r="N13">
        <v>429.09365088974306</v>
      </c>
      <c r="O13">
        <v>469.21735565617342</v>
      </c>
      <c r="P13">
        <v>426.36459626646553</v>
      </c>
      <c r="Q13">
        <v>436.75567614740896</v>
      </c>
      <c r="R13">
        <v>271.06740762966081</v>
      </c>
      <c r="S13">
        <v>452.88994762966058</v>
      </c>
      <c r="T13">
        <v>491.6635308897429</v>
      </c>
      <c r="U13">
        <v>481.06096564412508</v>
      </c>
      <c r="V13">
        <v>447.35010088974315</v>
      </c>
      <c r="W13">
        <v>483.18843614740922</v>
      </c>
      <c r="X13">
        <v>458.92273899288443</v>
      </c>
      <c r="Y13">
        <v>487.0043961474093</v>
      </c>
      <c r="Z13">
        <v>476.73631565617319</v>
      </c>
      <c r="AA13">
        <v>459.5311266441251</v>
      </c>
      <c r="AB13">
        <v>518.84949451489013</v>
      </c>
      <c r="AC13">
        <v>491.70269138097893</v>
      </c>
      <c r="AD13">
        <v>453.98406899288432</v>
      </c>
      <c r="AE13">
        <v>455.68652614740893</v>
      </c>
      <c r="AF13">
        <v>454.5680866296608</v>
      </c>
      <c r="AG13">
        <v>469.52918088974297</v>
      </c>
      <c r="AH13">
        <v>409.8338797997626</v>
      </c>
    </row>
    <row r="14" spans="1:34" x14ac:dyDescent="0.3">
      <c r="A14" s="135">
        <f ca="1">Exceedance!U14</f>
        <v>46447</v>
      </c>
      <c r="B14" s="1">
        <v>933.39570135959661</v>
      </c>
      <c r="C14" s="1">
        <v>932.71448309700838</v>
      </c>
      <c r="D14" s="1">
        <v>932.71448309700838</v>
      </c>
      <c r="E14">
        <v>748.98077632790501</v>
      </c>
      <c r="F14">
        <v>691.47751688998096</v>
      </c>
      <c r="G14">
        <v>748.48878271326896</v>
      </c>
      <c r="H14">
        <v>806.0889677992177</v>
      </c>
      <c r="I14">
        <v>980.29204895329383</v>
      </c>
      <c r="J14">
        <v>747.32499281690457</v>
      </c>
      <c r="K14">
        <v>865.50765779128051</v>
      </c>
      <c r="L14">
        <v>865.23400255831211</v>
      </c>
      <c r="M14">
        <v>882.49824779921789</v>
      </c>
      <c r="N14">
        <v>747.28351276422688</v>
      </c>
      <c r="O14">
        <v>746.37124657138406</v>
      </c>
      <c r="P14">
        <v>745.05574172294598</v>
      </c>
      <c r="Q14">
        <v>746.23671311839826</v>
      </c>
      <c r="R14">
        <v>752.37684779921813</v>
      </c>
      <c r="S14">
        <v>884.06785779921802</v>
      </c>
      <c r="T14">
        <v>916.94894250270249</v>
      </c>
      <c r="U14">
        <v>748.81118457718537</v>
      </c>
      <c r="V14">
        <v>746.61497133523119</v>
      </c>
      <c r="W14">
        <v>747.26264420560949</v>
      </c>
      <c r="X14">
        <v>930.33772902065641</v>
      </c>
      <c r="Y14">
        <v>747.87137685169694</v>
      </c>
      <c r="Z14">
        <v>747.61515850453679</v>
      </c>
      <c r="AA14">
        <v>749.3228798432765</v>
      </c>
      <c r="AB14">
        <v>749.00313085675714</v>
      </c>
      <c r="AC14">
        <v>884.80616847593319</v>
      </c>
      <c r="AD14">
        <v>944.61010902065664</v>
      </c>
      <c r="AE14">
        <v>746.95464563827704</v>
      </c>
      <c r="AF14">
        <v>748.71503635415263</v>
      </c>
      <c r="AG14">
        <v>903.3558689027027</v>
      </c>
      <c r="AH14">
        <v>743.34175601041704</v>
      </c>
    </row>
    <row r="15" spans="1:34" x14ac:dyDescent="0.3">
      <c r="A15" s="135">
        <f ca="1">Exceedance!U15</f>
        <v>46478</v>
      </c>
      <c r="B15" s="1">
        <v>1039.5421827887417</v>
      </c>
      <c r="C15" s="1">
        <v>722.56473546803113</v>
      </c>
      <c r="D15" s="1">
        <v>724.14023511301718</v>
      </c>
      <c r="E15">
        <v>721.71408695940022</v>
      </c>
      <c r="F15">
        <v>1041.0328270468258</v>
      </c>
      <c r="G15">
        <v>718.97379241012015</v>
      </c>
      <c r="H15">
        <v>976.71266522836311</v>
      </c>
      <c r="I15">
        <v>1075.0235109275493</v>
      </c>
      <c r="J15">
        <v>721.39259411798014</v>
      </c>
      <c r="K15">
        <v>724.783459526353</v>
      </c>
      <c r="L15">
        <v>720.76715204136644</v>
      </c>
      <c r="M15">
        <v>722.16745033961377</v>
      </c>
      <c r="N15">
        <v>717.92564069117009</v>
      </c>
      <c r="O15">
        <v>717.07776750603978</v>
      </c>
      <c r="P15">
        <v>715.61519745619125</v>
      </c>
      <c r="Q15">
        <v>719.54860784581547</v>
      </c>
      <c r="R15">
        <v>977.29940522836318</v>
      </c>
      <c r="S15">
        <v>722.28473948885971</v>
      </c>
      <c r="T15">
        <v>722.1708077837967</v>
      </c>
      <c r="U15">
        <v>719.19041432280267</v>
      </c>
      <c r="V15">
        <v>717.68658601349591</v>
      </c>
      <c r="W15">
        <v>719.14602181668238</v>
      </c>
      <c r="X15">
        <v>723.317297594911</v>
      </c>
      <c r="Y15">
        <v>718.97667614951615</v>
      </c>
      <c r="Z15">
        <v>718.68552281040479</v>
      </c>
      <c r="AA15">
        <v>720.29639416475436</v>
      </c>
      <c r="AB15">
        <v>720.41527321246747</v>
      </c>
      <c r="AC15">
        <v>986.54290590507844</v>
      </c>
      <c r="AD15">
        <v>1026.8593304498022</v>
      </c>
      <c r="AE15">
        <v>718.07457315001614</v>
      </c>
      <c r="AF15">
        <v>721.17877938993877</v>
      </c>
      <c r="AG15">
        <v>721.280300630537</v>
      </c>
      <c r="AH15">
        <v>714.2476967469546</v>
      </c>
    </row>
    <row r="16" spans="1:34" x14ac:dyDescent="0.3">
      <c r="A16" s="135">
        <f ca="1">Exceedance!U16</f>
        <v>46508</v>
      </c>
      <c r="B16" s="1">
        <v>1064.4101406443281</v>
      </c>
      <c r="C16" s="1">
        <v>742.16196900054797</v>
      </c>
      <c r="D16" s="1">
        <v>745.83730786119531</v>
      </c>
      <c r="E16">
        <v>745.58965941288659</v>
      </c>
      <c r="F16">
        <v>1042.9117432249623</v>
      </c>
      <c r="G16">
        <v>741.19290561614753</v>
      </c>
      <c r="H16">
        <v>1016.4438415347756</v>
      </c>
      <c r="I16">
        <v>1056.7411634425928</v>
      </c>
      <c r="J16">
        <v>1015.1527015347749</v>
      </c>
      <c r="K16">
        <v>727.95987725883936</v>
      </c>
      <c r="L16">
        <v>743.64774949105333</v>
      </c>
      <c r="M16">
        <v>744.23612690762513</v>
      </c>
      <c r="N16">
        <v>740.68041808941325</v>
      </c>
      <c r="O16">
        <v>735.32258727435396</v>
      </c>
      <c r="P16">
        <v>737.31344505561253</v>
      </c>
      <c r="Q16">
        <v>741.46941087365178</v>
      </c>
      <c r="R16">
        <v>1044.7712115347751</v>
      </c>
      <c r="S16">
        <v>743.83940736582065</v>
      </c>
      <c r="T16">
        <v>742.17745720053165</v>
      </c>
      <c r="U16">
        <v>744.42450058318866</v>
      </c>
      <c r="V16">
        <v>741.66217608245245</v>
      </c>
      <c r="W16">
        <v>739.01882118351307</v>
      </c>
      <c r="X16">
        <v>1028.4393414249012</v>
      </c>
      <c r="Y16">
        <v>737.74065765107048</v>
      </c>
      <c r="Z16">
        <v>737.25317748078294</v>
      </c>
      <c r="AA16">
        <v>742.53145805610666</v>
      </c>
      <c r="AB16">
        <v>741.44629404604711</v>
      </c>
      <c r="AC16">
        <v>747.06554517019879</v>
      </c>
      <c r="AD16">
        <v>1012.0557414249013</v>
      </c>
      <c r="AE16">
        <v>736.62000749133051</v>
      </c>
      <c r="AF16">
        <v>728.73331150061779</v>
      </c>
      <c r="AG16">
        <v>742.75089982191901</v>
      </c>
      <c r="AH16">
        <v>733.06097761756871</v>
      </c>
    </row>
    <row r="17" spans="1:34" x14ac:dyDescent="0.3">
      <c r="A17" s="135">
        <f ca="1">Exceedance!U17</f>
        <v>46539</v>
      </c>
      <c r="B17" s="1">
        <v>913.45794703506954</v>
      </c>
      <c r="C17" s="1">
        <v>714.25894049771364</v>
      </c>
      <c r="D17" s="1">
        <v>719.13351434091066</v>
      </c>
      <c r="E17">
        <v>720.92595085662288</v>
      </c>
      <c r="F17">
        <v>907.0412222349911</v>
      </c>
      <c r="G17">
        <v>716.48171771688692</v>
      </c>
      <c r="H17">
        <v>901.77717368574508</v>
      </c>
      <c r="I17">
        <v>948.85480046437033</v>
      </c>
      <c r="J17">
        <v>907.62664368574497</v>
      </c>
      <c r="K17">
        <v>722.61228309574949</v>
      </c>
      <c r="L17">
        <v>720.22685907929292</v>
      </c>
      <c r="M17">
        <v>719.2553270431082</v>
      </c>
      <c r="N17">
        <v>716.77552121586632</v>
      </c>
      <c r="O17">
        <v>706.66249850441147</v>
      </c>
      <c r="P17">
        <v>714.39791579773339</v>
      </c>
      <c r="Q17">
        <v>713.74937848598267</v>
      </c>
      <c r="R17">
        <v>900.47602368574496</v>
      </c>
      <c r="S17">
        <v>717.53886947643207</v>
      </c>
      <c r="T17">
        <v>713.97349102683688</v>
      </c>
      <c r="U17">
        <v>723.6236199714964</v>
      </c>
      <c r="V17">
        <v>718.70534164149933</v>
      </c>
      <c r="W17">
        <v>714.38661946154514</v>
      </c>
      <c r="X17">
        <v>929.23006173698127</v>
      </c>
      <c r="Y17">
        <v>708.9164595763134</v>
      </c>
      <c r="Z17">
        <v>708.36983475570719</v>
      </c>
      <c r="AA17">
        <v>717.36711126565592</v>
      </c>
      <c r="AB17">
        <v>715.14542105707505</v>
      </c>
      <c r="AC17">
        <v>720.63436249933852</v>
      </c>
      <c r="AD17">
        <v>934.89671173698116</v>
      </c>
      <c r="AE17">
        <v>707.83648818333995</v>
      </c>
      <c r="AF17">
        <v>923.11285368574522</v>
      </c>
      <c r="AG17">
        <v>717.08216677730866</v>
      </c>
      <c r="AH17">
        <v>710.20149026803222</v>
      </c>
    </row>
    <row r="18" spans="1:34" x14ac:dyDescent="0.3">
      <c r="A18" s="135">
        <f ca="1">Exceedance!U18</f>
        <v>46569</v>
      </c>
      <c r="B18" s="1">
        <v>774.32062096685672</v>
      </c>
      <c r="C18" s="1">
        <v>736.15355094272365</v>
      </c>
      <c r="D18" s="1">
        <v>741.91564051481907</v>
      </c>
      <c r="E18">
        <v>733.40416704488791</v>
      </c>
      <c r="F18">
        <v>759.33741575448403</v>
      </c>
      <c r="G18">
        <v>738.29137212543174</v>
      </c>
      <c r="H18">
        <v>746.87573539211792</v>
      </c>
      <c r="I18">
        <v>728.83183788035251</v>
      </c>
      <c r="J18">
        <v>756.21782539211767</v>
      </c>
      <c r="K18">
        <v>741.40739856484913</v>
      </c>
      <c r="L18">
        <v>678.74232441473907</v>
      </c>
      <c r="M18">
        <v>741.51321801371262</v>
      </c>
      <c r="N18">
        <v>738.46236866321772</v>
      </c>
      <c r="O18">
        <v>718.01158861344663</v>
      </c>
      <c r="P18">
        <v>738.2455378616537</v>
      </c>
      <c r="Q18">
        <v>735.42406214684104</v>
      </c>
      <c r="R18">
        <v>786.07729539211812</v>
      </c>
      <c r="S18">
        <v>739.67845001105775</v>
      </c>
      <c r="T18">
        <v>735.69916888448722</v>
      </c>
      <c r="U18">
        <v>747.18062295629602</v>
      </c>
      <c r="V18">
        <v>741.36285672418035</v>
      </c>
      <c r="W18">
        <v>738.96528531953436</v>
      </c>
      <c r="X18">
        <v>769.46128910901132</v>
      </c>
      <c r="Y18">
        <v>729.01696445520645</v>
      </c>
      <c r="Z18">
        <v>729.2128561866798</v>
      </c>
      <c r="AA18">
        <v>739.90714080859345</v>
      </c>
      <c r="AB18">
        <v>737.40666234265177</v>
      </c>
      <c r="AC18">
        <v>743.70375550115773</v>
      </c>
      <c r="AD18">
        <v>757.95015910901088</v>
      </c>
      <c r="AE18">
        <v>728.88053716356978</v>
      </c>
      <c r="AF18">
        <v>765.28922539211783</v>
      </c>
      <c r="AG18">
        <v>738.9072870491384</v>
      </c>
      <c r="AH18">
        <v>736.95192797206539</v>
      </c>
    </row>
    <row r="19" spans="1:34" x14ac:dyDescent="0.3">
      <c r="A19" s="135">
        <f ca="1">Exceedance!U19</f>
        <v>46600</v>
      </c>
      <c r="B19" s="1">
        <v>715.09275773839624</v>
      </c>
      <c r="C19" s="1">
        <v>714.41833608241575</v>
      </c>
      <c r="D19" s="1">
        <v>714.41833608241575</v>
      </c>
      <c r="E19">
        <v>665.56851631819075</v>
      </c>
      <c r="F19">
        <v>680.09972759804941</v>
      </c>
      <c r="G19">
        <v>726.62771602804708</v>
      </c>
      <c r="H19">
        <v>698.91155616365825</v>
      </c>
      <c r="I19">
        <v>717.76813769929254</v>
      </c>
      <c r="J19">
        <v>719.05005616365816</v>
      </c>
      <c r="K19">
        <v>689.74158440841416</v>
      </c>
      <c r="L19">
        <v>671.61620368804222</v>
      </c>
      <c r="M19">
        <v>664.89020616365747</v>
      </c>
      <c r="N19">
        <v>680.70685514323782</v>
      </c>
      <c r="O19">
        <v>698.51990923385358</v>
      </c>
      <c r="P19">
        <v>673.43124644679483</v>
      </c>
      <c r="Q19">
        <v>725.39152922674748</v>
      </c>
      <c r="R19">
        <v>663.50893616365829</v>
      </c>
      <c r="S19">
        <v>712.75301616365823</v>
      </c>
      <c r="T19">
        <v>735.33468742640389</v>
      </c>
      <c r="U19">
        <v>727.07846901152686</v>
      </c>
      <c r="V19">
        <v>739.80480514323801</v>
      </c>
      <c r="W19">
        <v>728.86902922674767</v>
      </c>
      <c r="X19">
        <v>714.43166588055124</v>
      </c>
      <c r="Y19">
        <v>690.02965922674741</v>
      </c>
      <c r="Z19">
        <v>697.47111588478197</v>
      </c>
      <c r="AA19">
        <v>692.38143347225525</v>
      </c>
      <c r="AB19">
        <v>731.89495631819068</v>
      </c>
      <c r="AC19">
        <v>711.59702848520408</v>
      </c>
      <c r="AD19">
        <v>716.3761158805512</v>
      </c>
      <c r="AE19">
        <v>712.47619922674755</v>
      </c>
      <c r="AF19">
        <v>704.3605631636583</v>
      </c>
      <c r="AG19">
        <v>737.72959438860801</v>
      </c>
      <c r="AH19">
        <v>707.95285279080065</v>
      </c>
    </row>
    <row r="20" spans="1:34" x14ac:dyDescent="0.3">
      <c r="A20" s="135">
        <f ca="1">Exceedance!U20</f>
        <v>46631</v>
      </c>
      <c r="B20" s="1">
        <v>629.11348404388104</v>
      </c>
      <c r="C20" s="1">
        <v>628.44486314198787</v>
      </c>
      <c r="D20" s="1">
        <v>628.44486314198787</v>
      </c>
      <c r="E20">
        <v>608.02865026111465</v>
      </c>
      <c r="F20">
        <v>616.24316358314672</v>
      </c>
      <c r="G20">
        <v>615.41345126769249</v>
      </c>
      <c r="H20">
        <v>591.35779869455564</v>
      </c>
      <c r="I20">
        <v>646.58105008189</v>
      </c>
      <c r="J20">
        <v>545.25147869455532</v>
      </c>
      <c r="K20">
        <v>652.39524574705251</v>
      </c>
      <c r="L20">
        <v>649.18925603225125</v>
      </c>
      <c r="M20">
        <v>622.27681869455591</v>
      </c>
      <c r="N20">
        <v>624.18050894611451</v>
      </c>
      <c r="O20">
        <v>629.55436453853599</v>
      </c>
      <c r="P20">
        <v>625.00562864334859</v>
      </c>
      <c r="Q20">
        <v>597.1623406874495</v>
      </c>
      <c r="R20">
        <v>624.17319869455559</v>
      </c>
      <c r="S20">
        <v>636.93836869455549</v>
      </c>
      <c r="T20">
        <v>653.54236894611461</v>
      </c>
      <c r="U20">
        <v>646.14667587165741</v>
      </c>
      <c r="V20">
        <v>654.26197894611482</v>
      </c>
      <c r="W20">
        <v>633.70079068744963</v>
      </c>
      <c r="X20">
        <v>616.15004874579222</v>
      </c>
      <c r="Y20">
        <v>636.83759068744996</v>
      </c>
      <c r="Z20">
        <v>661.15139453853647</v>
      </c>
      <c r="AA20">
        <v>648.22869187165759</v>
      </c>
      <c r="AB20">
        <v>638.68646026111492</v>
      </c>
      <c r="AC20">
        <v>640.80543509502809</v>
      </c>
      <c r="AD20">
        <v>628.79223074579249</v>
      </c>
      <c r="AE20">
        <v>632.91550868744969</v>
      </c>
      <c r="AF20">
        <v>617.03782869455574</v>
      </c>
      <c r="AG20">
        <v>671.07575894611421</v>
      </c>
      <c r="AH20">
        <v>624.03247059369642</v>
      </c>
    </row>
    <row r="21" spans="1:34" x14ac:dyDescent="0.3">
      <c r="A21" s="135">
        <f ca="1">Exceedance!U21</f>
        <v>46661</v>
      </c>
      <c r="B21" s="1">
        <v>491.94915266951244</v>
      </c>
      <c r="C21" s="1">
        <v>491.50585901353247</v>
      </c>
      <c r="D21" s="1">
        <v>491.50585901353247</v>
      </c>
      <c r="E21">
        <v>464.38452903385325</v>
      </c>
      <c r="F21">
        <v>469.76129892938178</v>
      </c>
      <c r="G21">
        <v>483.59190535937978</v>
      </c>
      <c r="H21">
        <v>456.54225909477418</v>
      </c>
      <c r="I21">
        <v>486.70887844281992</v>
      </c>
      <c r="J21">
        <v>453.6261390947742</v>
      </c>
      <c r="K21">
        <v>446.77601373974687</v>
      </c>
      <c r="L21">
        <v>465.98622640370371</v>
      </c>
      <c r="M21">
        <v>458.92109909477489</v>
      </c>
      <c r="N21">
        <v>456.89310807435442</v>
      </c>
      <c r="O21">
        <v>463.06719681588891</v>
      </c>
      <c r="P21">
        <v>471.53103737790246</v>
      </c>
      <c r="Q21">
        <v>415.17166015785455</v>
      </c>
      <c r="R21">
        <v>438.97813909477463</v>
      </c>
      <c r="S21">
        <v>442.69059909477443</v>
      </c>
      <c r="T21">
        <v>486.19080807435449</v>
      </c>
      <c r="U21">
        <v>497.1188964033712</v>
      </c>
      <c r="V21">
        <v>503.78664807435445</v>
      </c>
      <c r="W21">
        <v>472.37351015785526</v>
      </c>
      <c r="X21">
        <v>473.6418608116665</v>
      </c>
      <c r="Y21">
        <v>461.76841015785487</v>
      </c>
      <c r="Z21">
        <v>491.95019681588946</v>
      </c>
      <c r="AA21">
        <v>486.07301640337153</v>
      </c>
      <c r="AB21">
        <v>477.8140990338527</v>
      </c>
      <c r="AC21">
        <v>471.38972641632017</v>
      </c>
      <c r="AD21">
        <v>499.71331381166715</v>
      </c>
      <c r="AE21">
        <v>469.42675915785463</v>
      </c>
      <c r="AF21">
        <v>476.8862320947747</v>
      </c>
      <c r="AG21">
        <v>512.92784807435419</v>
      </c>
      <c r="AH21">
        <v>483.46986272190952</v>
      </c>
    </row>
    <row r="22" spans="1:34" x14ac:dyDescent="0.3">
      <c r="A22" s="135">
        <f ca="1">Exceedance!U22</f>
        <v>46692</v>
      </c>
      <c r="B22" s="1">
        <v>576.48208588727061</v>
      </c>
      <c r="C22" s="1">
        <v>575.86008013529045</v>
      </c>
      <c r="D22" s="1">
        <v>575.86008013529045</v>
      </c>
      <c r="E22">
        <v>592.7956581946197</v>
      </c>
      <c r="F22">
        <v>581.28090190155592</v>
      </c>
      <c r="G22">
        <v>590.36896168584815</v>
      </c>
      <c r="H22">
        <v>526.3088443891279</v>
      </c>
      <c r="I22">
        <v>578.00085626012901</v>
      </c>
      <c r="J22">
        <v>534.02139438912775</v>
      </c>
      <c r="K22">
        <v>611.57930967219909</v>
      </c>
      <c r="L22">
        <v>538.06685631335915</v>
      </c>
      <c r="M22">
        <v>551.00385438912724</v>
      </c>
      <c r="N22">
        <v>572.39963507929758</v>
      </c>
      <c r="O22">
        <v>564.54091209705848</v>
      </c>
      <c r="P22">
        <v>538.79859991961473</v>
      </c>
      <c r="Q22">
        <v>526.54301822643436</v>
      </c>
      <c r="R22">
        <v>573.9571543891276</v>
      </c>
      <c r="S22">
        <v>545.9497343891278</v>
      </c>
      <c r="T22">
        <v>574.71460507929794</v>
      </c>
      <c r="U22">
        <v>596.8855970146094</v>
      </c>
      <c r="V22">
        <v>590.66869507929721</v>
      </c>
      <c r="W22">
        <v>585.1604682264342</v>
      </c>
      <c r="X22">
        <v>554.03005885866685</v>
      </c>
      <c r="Y22">
        <v>558.39308822643432</v>
      </c>
      <c r="Z22">
        <v>555.76180209705808</v>
      </c>
      <c r="AA22">
        <v>592.36949701460969</v>
      </c>
      <c r="AB22">
        <v>599.6841181946204</v>
      </c>
      <c r="AC22">
        <v>578.25293520867331</v>
      </c>
      <c r="AD22">
        <v>571.11425485866675</v>
      </c>
      <c r="AE22">
        <v>578.62707822643381</v>
      </c>
      <c r="AF22">
        <v>538.17259438912777</v>
      </c>
      <c r="AG22">
        <v>616.37743107929759</v>
      </c>
      <c r="AH22">
        <v>566.00547208244598</v>
      </c>
    </row>
    <row r="23" spans="1:34" x14ac:dyDescent="0.3">
      <c r="A23" s="135">
        <f ca="1">Exceedance!U23</f>
        <v>46722</v>
      </c>
      <c r="B23" s="1">
        <v>534.78328098221061</v>
      </c>
      <c r="C23" s="1">
        <v>534.20454993102828</v>
      </c>
      <c r="D23" s="1">
        <v>534.20454993102828</v>
      </c>
      <c r="E23">
        <v>518.39541858114376</v>
      </c>
      <c r="F23">
        <v>506.52465855327432</v>
      </c>
      <c r="G23">
        <v>504.40926883547763</v>
      </c>
      <c r="H23">
        <v>416.46071860531151</v>
      </c>
      <c r="I23">
        <v>585.75699584416714</v>
      </c>
      <c r="J23">
        <v>555.25890860531149</v>
      </c>
      <c r="K23">
        <v>344.45605556619296</v>
      </c>
      <c r="L23">
        <v>474.57307080248103</v>
      </c>
      <c r="M23">
        <v>524.95895860531141</v>
      </c>
      <c r="N23">
        <v>534.02117822941761</v>
      </c>
      <c r="O23">
        <v>537.1687010523375</v>
      </c>
      <c r="P23">
        <v>513.15903169012165</v>
      </c>
      <c r="Q23">
        <v>481.99237260118264</v>
      </c>
      <c r="R23">
        <v>491.70943860531133</v>
      </c>
      <c r="S23">
        <v>515.85135860531148</v>
      </c>
      <c r="T23">
        <v>544.22667822941798</v>
      </c>
      <c r="U23">
        <v>524.62348745499457</v>
      </c>
      <c r="V23">
        <v>550.78905822941761</v>
      </c>
      <c r="W23">
        <v>475.2144426011825</v>
      </c>
      <c r="X23">
        <v>528.20519552052656</v>
      </c>
      <c r="Y23">
        <v>515.32869260118298</v>
      </c>
      <c r="Z23">
        <v>541.69855105233671</v>
      </c>
      <c r="AA23">
        <v>516.28154845499432</v>
      </c>
      <c r="AB23">
        <v>541.09231858114413</v>
      </c>
      <c r="AC23">
        <v>504.30892977826392</v>
      </c>
      <c r="AD23">
        <v>534.89439952052658</v>
      </c>
      <c r="AE23">
        <v>500.15390560118266</v>
      </c>
      <c r="AF23">
        <v>488.61433560531123</v>
      </c>
      <c r="AG23">
        <v>536.98372822941769</v>
      </c>
      <c r="AH23">
        <v>513.7988174880162</v>
      </c>
    </row>
    <row r="24" spans="1:34" x14ac:dyDescent="0.3">
      <c r="A24" s="135">
        <f ca="1">Exceedance!U24</f>
        <v>46753</v>
      </c>
      <c r="B24" s="1">
        <v>519.23264268635069</v>
      </c>
      <c r="C24" s="1">
        <v>489.3702192337654</v>
      </c>
      <c r="D24" s="1">
        <v>509.55554856847363</v>
      </c>
      <c r="E24">
        <v>365.54353184284338</v>
      </c>
      <c r="F24">
        <v>549.71060016935189</v>
      </c>
      <c r="G24">
        <v>437.4389118698698</v>
      </c>
      <c r="H24">
        <v>562.55027348073804</v>
      </c>
      <c r="I24">
        <v>583.13749258803557</v>
      </c>
      <c r="J24">
        <v>690.70089061995986</v>
      </c>
      <c r="K24">
        <v>427.53252368682337</v>
      </c>
      <c r="L24">
        <v>468.74821120457796</v>
      </c>
      <c r="M24">
        <v>462.42377992340857</v>
      </c>
      <c r="N24">
        <v>513.05137992340815</v>
      </c>
      <c r="O24">
        <v>474.49901186986978</v>
      </c>
      <c r="P24">
        <v>491.46225589663908</v>
      </c>
      <c r="Q24">
        <v>333.52912186986998</v>
      </c>
      <c r="R24">
        <v>612.33917348073828</v>
      </c>
      <c r="S24">
        <v>514.53991992340832</v>
      </c>
      <c r="T24">
        <v>501.88609992340844</v>
      </c>
      <c r="U24">
        <v>563.69108568765409</v>
      </c>
      <c r="V24">
        <v>412.69224589663906</v>
      </c>
      <c r="W24">
        <v>506.69656186986987</v>
      </c>
      <c r="X24">
        <v>596.25642487237326</v>
      </c>
      <c r="Y24">
        <v>506.48086992340819</v>
      </c>
      <c r="Z24">
        <v>505.11770092340856</v>
      </c>
      <c r="AA24">
        <v>519.69367961712146</v>
      </c>
      <c r="AB24">
        <v>502.19861689663895</v>
      </c>
      <c r="AC24">
        <v>488.122477634115</v>
      </c>
      <c r="AD24">
        <v>515.636497090386</v>
      </c>
      <c r="AE24">
        <v>463.11149186986995</v>
      </c>
      <c r="AF24">
        <v>545.08885454668871</v>
      </c>
      <c r="AG24">
        <v>469.92083992340832</v>
      </c>
      <c r="AH24">
        <v>522.52154495266643</v>
      </c>
    </row>
    <row r="25" spans="1:34" x14ac:dyDescent="0.3">
      <c r="A25" s="135">
        <f ca="1">Exceedance!U25</f>
        <v>46784</v>
      </c>
      <c r="B25" s="1">
        <v>483.94288054077549</v>
      </c>
      <c r="C25" s="1">
        <v>454.73958033169822</v>
      </c>
      <c r="D25" s="1">
        <v>473.26231617185061</v>
      </c>
      <c r="E25">
        <v>243.17545539045673</v>
      </c>
      <c r="F25">
        <v>490.6193037005919</v>
      </c>
      <c r="G25">
        <v>376.376354660814</v>
      </c>
      <c r="H25">
        <v>580.61278400415222</v>
      </c>
      <c r="I25">
        <v>469.52172457062738</v>
      </c>
      <c r="J25">
        <v>552.19035186379381</v>
      </c>
      <c r="K25">
        <v>441.91972539714715</v>
      </c>
      <c r="L25">
        <v>449.75556290235886</v>
      </c>
      <c r="M25">
        <v>407.8938536783424</v>
      </c>
      <c r="N25">
        <v>448.99418367834267</v>
      </c>
      <c r="O25">
        <v>406.1280546608138</v>
      </c>
      <c r="P25">
        <v>416.53250416957826</v>
      </c>
      <c r="Q25">
        <v>249.8289446608139</v>
      </c>
      <c r="R25">
        <v>565.44571400415191</v>
      </c>
      <c r="S25">
        <v>470.46373367834241</v>
      </c>
      <c r="T25">
        <v>459.83720367834258</v>
      </c>
      <c r="U25">
        <v>445.73605262068253</v>
      </c>
      <c r="V25">
        <v>462.96526416957823</v>
      </c>
      <c r="W25">
        <v>436.6823546608141</v>
      </c>
      <c r="X25">
        <v>501.47287692505336</v>
      </c>
      <c r="Y25">
        <v>456.51314367834266</v>
      </c>
      <c r="Z25">
        <v>438.30736467834242</v>
      </c>
      <c r="AA25">
        <v>494.61465755375531</v>
      </c>
      <c r="AB25">
        <v>470.50289416957833</v>
      </c>
      <c r="AC25">
        <v>451.33027236955729</v>
      </c>
      <c r="AD25">
        <v>456.02656711189127</v>
      </c>
      <c r="AE25">
        <v>433.32962366081398</v>
      </c>
      <c r="AF25">
        <v>469.87006062065683</v>
      </c>
      <c r="AG25">
        <v>390.66253367834247</v>
      </c>
      <c r="AH25">
        <v>405.16563436716882</v>
      </c>
    </row>
    <row r="26" spans="1:34" x14ac:dyDescent="0.3">
      <c r="A26" s="135">
        <f ca="1">Exceedance!U26</f>
        <v>46813</v>
      </c>
      <c r="B26" s="1">
        <v>944.01886060601316</v>
      </c>
      <c r="C26" s="1">
        <v>733.73463377128928</v>
      </c>
      <c r="D26" s="1">
        <v>930.12726665269906</v>
      </c>
      <c r="E26">
        <v>634.95649078996087</v>
      </c>
      <c r="F26">
        <v>963.83552535176898</v>
      </c>
      <c r="G26">
        <v>731.56154040211482</v>
      </c>
      <c r="H26">
        <v>998.91728021185418</v>
      </c>
      <c r="I26">
        <v>889.03583267226429</v>
      </c>
      <c r="J26">
        <v>943.82865580237694</v>
      </c>
      <c r="K26">
        <v>854.50480745080586</v>
      </c>
      <c r="L26">
        <v>871.6859992888044</v>
      </c>
      <c r="M26">
        <v>733.26732899704643</v>
      </c>
      <c r="N26">
        <v>732.19765003484099</v>
      </c>
      <c r="O26">
        <v>659.17656021895391</v>
      </c>
      <c r="P26">
        <v>731.49254282701258</v>
      </c>
      <c r="Q26">
        <v>705.98960898724226</v>
      </c>
      <c r="R26">
        <v>960.48701021185332</v>
      </c>
      <c r="S26">
        <v>743.08739421669804</v>
      </c>
      <c r="T26">
        <v>732.68618790400683</v>
      </c>
      <c r="U26">
        <v>952.6402477718791</v>
      </c>
      <c r="V26">
        <v>745.64176975261535</v>
      </c>
      <c r="W26">
        <v>737.27345713557361</v>
      </c>
      <c r="X26">
        <v>993.24397160348803</v>
      </c>
      <c r="Y26">
        <v>693.96102097253856</v>
      </c>
      <c r="Z26">
        <v>609.6472990794523</v>
      </c>
      <c r="AA26">
        <v>745.3034168831839</v>
      </c>
      <c r="AB26">
        <v>733.32940692611567</v>
      </c>
      <c r="AC26">
        <v>924.7289797183405</v>
      </c>
      <c r="AD26">
        <v>917.09279617461493</v>
      </c>
      <c r="AE26">
        <v>641.81817681285679</v>
      </c>
      <c r="AF26">
        <v>908.66162903091742</v>
      </c>
      <c r="AG26">
        <v>724.21880764802415</v>
      </c>
      <c r="AH26">
        <v>728.02534260349228</v>
      </c>
    </row>
    <row r="27" spans="1:34" x14ac:dyDescent="0.3">
      <c r="A27" s="135">
        <f ca="1">Exceedance!U27</f>
        <v>46844</v>
      </c>
      <c r="B27" s="1">
        <v>1052.2483333303871</v>
      </c>
      <c r="C27" s="1">
        <v>706.62036233290087</v>
      </c>
      <c r="D27" s="1">
        <v>722.95853284404222</v>
      </c>
      <c r="E27">
        <v>723.35320816205535</v>
      </c>
      <c r="F27">
        <v>1082.1859563654682</v>
      </c>
      <c r="G27">
        <v>705.42276188675748</v>
      </c>
      <c r="H27">
        <v>1093.6780511679783</v>
      </c>
      <c r="I27">
        <v>724.80465969795557</v>
      </c>
      <c r="J27">
        <v>981.60790552575372</v>
      </c>
      <c r="K27">
        <v>568.04719569503561</v>
      </c>
      <c r="L27">
        <v>722.10237705496922</v>
      </c>
      <c r="M27">
        <v>698.10603769051261</v>
      </c>
      <c r="N27">
        <v>688.95582624011627</v>
      </c>
      <c r="O27">
        <v>579.97813626653954</v>
      </c>
      <c r="P27">
        <v>702.95250756795008</v>
      </c>
      <c r="Q27">
        <v>721.73385623103013</v>
      </c>
      <c r="R27">
        <v>1080.8155511679779</v>
      </c>
      <c r="S27">
        <v>716.11673474711733</v>
      </c>
      <c r="T27">
        <v>690.99726014686178</v>
      </c>
      <c r="U27">
        <v>567.79318179856386</v>
      </c>
      <c r="V27">
        <v>719.53436451379309</v>
      </c>
      <c r="W27">
        <v>710.53516864875644</v>
      </c>
      <c r="X27">
        <v>1081.3861038499354</v>
      </c>
      <c r="Y27">
        <v>610.30317237442262</v>
      </c>
      <c r="Z27">
        <v>510.9642757355769</v>
      </c>
      <c r="AA27">
        <v>718.78548517471654</v>
      </c>
      <c r="AB27">
        <v>705.16729361301577</v>
      </c>
      <c r="AC27">
        <v>1008.167598968908</v>
      </c>
      <c r="AD27">
        <v>1040.0261294251825</v>
      </c>
      <c r="AE27">
        <v>562.97654706132141</v>
      </c>
      <c r="AF27">
        <v>990.39276288148506</v>
      </c>
      <c r="AG27">
        <v>638.65645512309641</v>
      </c>
      <c r="AH27">
        <v>656.99766068889051</v>
      </c>
    </row>
    <row r="28" spans="1:34" x14ac:dyDescent="0.3">
      <c r="A28" s="135">
        <f ca="1">Exceedance!U28</f>
        <v>46874</v>
      </c>
      <c r="B28" s="1">
        <v>1077.3319105880137</v>
      </c>
      <c r="C28" s="1">
        <v>730.75626634509388</v>
      </c>
      <c r="D28" s="1">
        <v>743.53001485499726</v>
      </c>
      <c r="E28">
        <v>985.37875239711173</v>
      </c>
      <c r="F28">
        <v>1073.9274869345961</v>
      </c>
      <c r="G28">
        <v>735.52208552566583</v>
      </c>
      <c r="H28">
        <v>1083.1356435935591</v>
      </c>
      <c r="I28">
        <v>745.36619361265002</v>
      </c>
      <c r="J28">
        <v>1067.5777828147259</v>
      </c>
      <c r="K28">
        <v>702.68839514191995</v>
      </c>
      <c r="L28">
        <v>742.59473911235534</v>
      </c>
      <c r="M28">
        <v>718.23321341994767</v>
      </c>
      <c r="N28">
        <v>642.40639813473956</v>
      </c>
      <c r="O28">
        <v>530.07737291795036</v>
      </c>
      <c r="P28">
        <v>728.01322353416037</v>
      </c>
      <c r="Q28">
        <v>996.95176235524752</v>
      </c>
      <c r="R28">
        <v>1139.6197235935592</v>
      </c>
      <c r="S28">
        <v>736.24191677434476</v>
      </c>
      <c r="T28">
        <v>729.01826660208508</v>
      </c>
      <c r="U28">
        <v>702.45153383185288</v>
      </c>
      <c r="V28">
        <v>740.7640885413939</v>
      </c>
      <c r="W28">
        <v>740.7975614791286</v>
      </c>
      <c r="X28">
        <v>1065.8155297078019</v>
      </c>
      <c r="Y28">
        <v>559.64270918151885</v>
      </c>
      <c r="Z28">
        <v>486.57679540222296</v>
      </c>
      <c r="AA28">
        <v>739.88229064377401</v>
      </c>
      <c r="AB28">
        <v>730.68687132804325</v>
      </c>
      <c r="AC28">
        <v>994.62954815928299</v>
      </c>
      <c r="AD28">
        <v>747.21627332790683</v>
      </c>
      <c r="AE28">
        <v>548.22780675342085</v>
      </c>
      <c r="AF28">
        <v>1084.0787064405577</v>
      </c>
      <c r="AG28">
        <v>592.56814488182704</v>
      </c>
      <c r="AH28">
        <v>692.59629863328939</v>
      </c>
    </row>
    <row r="29" spans="1:34" x14ac:dyDescent="0.3">
      <c r="A29" s="135">
        <f ca="1">Exceedance!U29</f>
        <v>46905</v>
      </c>
      <c r="B29" s="1">
        <v>723.71256221317014</v>
      </c>
      <c r="C29" s="1">
        <v>708.02501375836607</v>
      </c>
      <c r="D29" s="1">
        <v>716.55056111836529</v>
      </c>
      <c r="E29">
        <v>859.02520973038668</v>
      </c>
      <c r="F29">
        <v>949.5151750242411</v>
      </c>
      <c r="G29">
        <v>722.23302642232898</v>
      </c>
      <c r="H29">
        <v>955.6640593438799</v>
      </c>
      <c r="I29">
        <v>718.09465909429264</v>
      </c>
      <c r="J29">
        <v>932.14640120591207</v>
      </c>
      <c r="K29">
        <v>697.42558527652386</v>
      </c>
      <c r="L29">
        <v>716.15759895179167</v>
      </c>
      <c r="M29">
        <v>705.95403739903293</v>
      </c>
      <c r="N29">
        <v>560.19518584322293</v>
      </c>
      <c r="O29">
        <v>448.74749481612378</v>
      </c>
      <c r="P29">
        <v>692.13179317142851</v>
      </c>
      <c r="Q29">
        <v>863.03189612311155</v>
      </c>
      <c r="R29">
        <v>968.56973934388031</v>
      </c>
      <c r="S29">
        <v>709.17390259855893</v>
      </c>
      <c r="T29">
        <v>713.15565090802136</v>
      </c>
      <c r="U29">
        <v>696.85306172411083</v>
      </c>
      <c r="V29">
        <v>714.28776948530367</v>
      </c>
      <c r="W29">
        <v>723.9036825933897</v>
      </c>
      <c r="X29">
        <v>988.99154376127331</v>
      </c>
      <c r="Y29">
        <v>473.0056479348728</v>
      </c>
      <c r="Z29">
        <v>538.99030527088337</v>
      </c>
      <c r="AA29">
        <v>713.70028031638242</v>
      </c>
      <c r="AB29">
        <v>709.90478283444781</v>
      </c>
      <c r="AC29">
        <v>908.88617452520327</v>
      </c>
      <c r="AD29">
        <v>719.6337958459261</v>
      </c>
      <c r="AE29">
        <v>640.65743881537662</v>
      </c>
      <c r="AF29">
        <v>722.73667876938657</v>
      </c>
      <c r="AG29">
        <v>590.69646993691867</v>
      </c>
      <c r="AH29">
        <v>699.39117027063742</v>
      </c>
    </row>
    <row r="30" spans="1:34" x14ac:dyDescent="0.3">
      <c r="A30" s="135">
        <f ca="1">Exceedance!U30</f>
        <v>46935</v>
      </c>
      <c r="B30" s="1">
        <v>746.60976278530984</v>
      </c>
      <c r="C30" s="1">
        <v>731.19494697484038</v>
      </c>
      <c r="D30" s="1">
        <v>739.74449832940786</v>
      </c>
      <c r="E30">
        <v>717.86190878303921</v>
      </c>
      <c r="F30">
        <v>794.20775556066349</v>
      </c>
      <c r="G30">
        <v>716.02476412341514</v>
      </c>
      <c r="H30">
        <v>787.7462999730833</v>
      </c>
      <c r="I30">
        <v>740.87604618321893</v>
      </c>
      <c r="J30">
        <v>789.13802075305296</v>
      </c>
      <c r="K30">
        <v>658.97849830782127</v>
      </c>
      <c r="L30">
        <v>732.25782277194435</v>
      </c>
      <c r="M30">
        <v>728.3856334731787</v>
      </c>
      <c r="N30">
        <v>540.62170611654051</v>
      </c>
      <c r="O30">
        <v>424.24136352271216</v>
      </c>
      <c r="P30">
        <v>691.04718543874492</v>
      </c>
      <c r="Q30">
        <v>755.22632412341477</v>
      </c>
      <c r="R30">
        <v>728.776824525503</v>
      </c>
      <c r="S30">
        <v>731.83799813558767</v>
      </c>
      <c r="T30">
        <v>740.67223834394156</v>
      </c>
      <c r="U30">
        <v>718.69812362821267</v>
      </c>
      <c r="V30">
        <v>737.04895228710609</v>
      </c>
      <c r="W30">
        <v>727.75396412341513</v>
      </c>
      <c r="X30">
        <v>748.68362868923543</v>
      </c>
      <c r="Y30">
        <v>450.9502969969235</v>
      </c>
      <c r="Z30">
        <v>635.64344857050537</v>
      </c>
      <c r="AA30">
        <v>732.63255649083601</v>
      </c>
      <c r="AB30">
        <v>733.13855429474347</v>
      </c>
      <c r="AC30">
        <v>727.95234703043423</v>
      </c>
      <c r="AD30">
        <v>742.6851976649981</v>
      </c>
      <c r="AE30">
        <v>732.96831243205804</v>
      </c>
      <c r="AF30">
        <v>745.26636862842656</v>
      </c>
      <c r="AG30">
        <v>664.81299814118995</v>
      </c>
      <c r="AH30">
        <v>714.87432386148146</v>
      </c>
    </row>
    <row r="31" spans="1:34" x14ac:dyDescent="0.3">
      <c r="A31" s="135">
        <f ca="1">Exceedance!U31</f>
        <v>46966</v>
      </c>
      <c r="B31" s="1">
        <v>711.4168879237352</v>
      </c>
      <c r="C31" s="1">
        <v>691.83373331119878</v>
      </c>
      <c r="D31" s="1">
        <v>704.68190766428006</v>
      </c>
      <c r="E31">
        <v>637.09177239004498</v>
      </c>
      <c r="F31">
        <v>732.69496241539866</v>
      </c>
      <c r="G31">
        <v>666.56540577476858</v>
      </c>
      <c r="H31">
        <v>718.50960130606734</v>
      </c>
      <c r="I31">
        <v>720.58386585046367</v>
      </c>
      <c r="J31">
        <v>738.99620760778839</v>
      </c>
      <c r="K31">
        <v>652.26217790865962</v>
      </c>
      <c r="L31">
        <v>645.39223012785078</v>
      </c>
      <c r="M31">
        <v>663.93248909083695</v>
      </c>
      <c r="N31">
        <v>521.42980722118568</v>
      </c>
      <c r="O31">
        <v>413.66893096122021</v>
      </c>
      <c r="P31">
        <v>681.33331798570532</v>
      </c>
      <c r="Q31">
        <v>631.16278577476839</v>
      </c>
      <c r="R31">
        <v>728.64099753507764</v>
      </c>
      <c r="S31">
        <v>723.04331909083714</v>
      </c>
      <c r="T31">
        <v>712.64736909083695</v>
      </c>
      <c r="U31">
        <v>718.51269433851326</v>
      </c>
      <c r="V31">
        <v>712.76881243280286</v>
      </c>
      <c r="W31">
        <v>671.2239057747687</v>
      </c>
      <c r="X31">
        <v>733.28179207183223</v>
      </c>
      <c r="Y31">
        <v>442.72862124845813</v>
      </c>
      <c r="Z31">
        <v>654.16706929611587</v>
      </c>
      <c r="AA31">
        <v>705.35424546769821</v>
      </c>
      <c r="AB31">
        <v>694.82266243280253</v>
      </c>
      <c r="AC31">
        <v>686.78217238634056</v>
      </c>
      <c r="AD31">
        <v>710.66394830283116</v>
      </c>
      <c r="AE31">
        <v>672.0144127747684</v>
      </c>
      <c r="AF31">
        <v>744.70266502537959</v>
      </c>
      <c r="AG31">
        <v>652.08958476223791</v>
      </c>
      <c r="AH31">
        <v>647.43254642905515</v>
      </c>
    </row>
    <row r="32" spans="1:34" x14ac:dyDescent="0.3">
      <c r="A32" s="135">
        <f ca="1">Exceedance!U32</f>
        <v>46997</v>
      </c>
      <c r="B32" s="1">
        <v>629.12972425706778</v>
      </c>
      <c r="C32" s="1">
        <v>601.78350484927944</v>
      </c>
      <c r="D32" s="1">
        <v>620.58220309082355</v>
      </c>
      <c r="E32">
        <v>569.6036654524047</v>
      </c>
      <c r="F32">
        <v>627.32261350418867</v>
      </c>
      <c r="G32">
        <v>555.27634068452335</v>
      </c>
      <c r="H32">
        <v>651.35678092082185</v>
      </c>
      <c r="I32">
        <v>548.54519357331321</v>
      </c>
      <c r="J32">
        <v>705.51534968585963</v>
      </c>
      <c r="K32">
        <v>632.04407304241442</v>
      </c>
      <c r="L32">
        <v>604.99405892606796</v>
      </c>
      <c r="M32">
        <v>603.31932838669627</v>
      </c>
      <c r="N32">
        <v>500.37968148120268</v>
      </c>
      <c r="O32">
        <v>396.92084988023083</v>
      </c>
      <c r="P32">
        <v>576.96961453561005</v>
      </c>
      <c r="Q32">
        <v>588.09174068452353</v>
      </c>
      <c r="R32">
        <v>688.30050092082206</v>
      </c>
      <c r="S32">
        <v>632.68118838669602</v>
      </c>
      <c r="T32">
        <v>615.8520783866968</v>
      </c>
      <c r="U32">
        <v>652.95777903585167</v>
      </c>
      <c r="V32">
        <v>613.50806453560961</v>
      </c>
      <c r="W32">
        <v>569.4426406845231</v>
      </c>
      <c r="X32">
        <v>685.03619533821472</v>
      </c>
      <c r="Y32">
        <v>426.08330411728218</v>
      </c>
      <c r="Z32">
        <v>617.9340943866963</v>
      </c>
      <c r="AA32">
        <v>608.78492174530845</v>
      </c>
      <c r="AB32">
        <v>619.94425453560996</v>
      </c>
      <c r="AC32">
        <v>601.64180333367869</v>
      </c>
      <c r="AD32">
        <v>632.94821759234355</v>
      </c>
      <c r="AE32">
        <v>580.95637068452334</v>
      </c>
      <c r="AF32">
        <v>671.10846785103763</v>
      </c>
      <c r="AG32">
        <v>599.88131838669642</v>
      </c>
      <c r="AH32">
        <v>586.24304912726677</v>
      </c>
    </row>
    <row r="33" spans="1:34" x14ac:dyDescent="0.3">
      <c r="A33" s="135">
        <f ca="1">Exceedance!U33</f>
        <v>47027</v>
      </c>
      <c r="B33" s="1">
        <v>490.8539597457094</v>
      </c>
      <c r="C33" s="1">
        <v>468.05695838701166</v>
      </c>
      <c r="D33" s="1">
        <v>484.14873216970386</v>
      </c>
      <c r="E33">
        <v>425.97425241505346</v>
      </c>
      <c r="F33">
        <v>493.56787400132805</v>
      </c>
      <c r="G33">
        <v>423.33181085058123</v>
      </c>
      <c r="H33">
        <v>490.91391365742157</v>
      </c>
      <c r="I33">
        <v>457.04810335589315</v>
      </c>
      <c r="J33">
        <v>499.939359193717</v>
      </c>
      <c r="K33">
        <v>449.06144965016819</v>
      </c>
      <c r="L33">
        <v>441.80242463327357</v>
      </c>
      <c r="M33">
        <v>439.25444416664959</v>
      </c>
      <c r="N33">
        <v>445.87155416664962</v>
      </c>
      <c r="O33">
        <v>419.90906326158188</v>
      </c>
      <c r="P33">
        <v>397.9760175086156</v>
      </c>
      <c r="Q33">
        <v>405.767690850581</v>
      </c>
      <c r="R33">
        <v>494.08104365742213</v>
      </c>
      <c r="S33">
        <v>468.55214416664978</v>
      </c>
      <c r="T33">
        <v>469.82895416665008</v>
      </c>
      <c r="U33">
        <v>502.74538120783006</v>
      </c>
      <c r="V33">
        <v>455.17786750861546</v>
      </c>
      <c r="W33">
        <v>429.8009308505807</v>
      </c>
      <c r="X33">
        <v>508.62947442318756</v>
      </c>
      <c r="Y33">
        <v>451.42796394939774</v>
      </c>
      <c r="Z33">
        <v>458.78307416665007</v>
      </c>
      <c r="AA33">
        <v>450.85820214712976</v>
      </c>
      <c r="AB33">
        <v>453.75106250861575</v>
      </c>
      <c r="AC33">
        <v>472.46978089176127</v>
      </c>
      <c r="AD33">
        <v>469.27153480826081</v>
      </c>
      <c r="AE33">
        <v>443.67578385058118</v>
      </c>
      <c r="AF33">
        <v>512.77262372478026</v>
      </c>
      <c r="AG33">
        <v>461.95420416664967</v>
      </c>
      <c r="AH33">
        <v>445.82346310848709</v>
      </c>
    </row>
    <row r="34" spans="1:34" x14ac:dyDescent="0.3">
      <c r="A34" s="135">
        <f ca="1">Exceedance!U34</f>
        <v>47058</v>
      </c>
      <c r="B34" s="1">
        <v>575.25116060215885</v>
      </c>
      <c r="C34" s="1">
        <v>551.44424155535</v>
      </c>
      <c r="D34" s="1">
        <v>567.62789242042834</v>
      </c>
      <c r="E34">
        <v>538.97295815421057</v>
      </c>
      <c r="F34">
        <v>600.12229478934194</v>
      </c>
      <c r="G34">
        <v>493.64560890560972</v>
      </c>
      <c r="H34">
        <v>581.4460350787715</v>
      </c>
      <c r="I34">
        <v>536.49779705208584</v>
      </c>
      <c r="J34">
        <v>667.51751729531304</v>
      </c>
      <c r="K34">
        <v>521.52143991104083</v>
      </c>
      <c r="L34">
        <v>534.52426977068842</v>
      </c>
      <c r="M34">
        <v>553.74942664685773</v>
      </c>
      <c r="N34">
        <v>521.58868764259648</v>
      </c>
      <c r="O34">
        <v>411.06873977207516</v>
      </c>
      <c r="P34">
        <v>508.51501277623362</v>
      </c>
      <c r="Q34">
        <v>541.29391890560998</v>
      </c>
      <c r="R34">
        <v>600.19492507877123</v>
      </c>
      <c r="S34">
        <v>556.06439664685854</v>
      </c>
      <c r="T34">
        <v>569.55021664685819</v>
      </c>
      <c r="U34">
        <v>588.90511349420581</v>
      </c>
      <c r="V34">
        <v>567.13246277623409</v>
      </c>
      <c r="W34">
        <v>511.57693890560921</v>
      </c>
      <c r="X34">
        <v>601.58327173606358</v>
      </c>
      <c r="Y34">
        <v>439.3772190109915</v>
      </c>
      <c r="Z34">
        <v>565.03411664685825</v>
      </c>
      <c r="AA34">
        <v>571.92565482157931</v>
      </c>
      <c r="AB34">
        <v>559.60272677623391</v>
      </c>
      <c r="AC34">
        <v>545.54776175295706</v>
      </c>
      <c r="AD34">
        <v>578.10790260582087</v>
      </c>
      <c r="AE34">
        <v>505.50935890560959</v>
      </c>
      <c r="AF34">
        <v>615.85825545870989</v>
      </c>
      <c r="AG34">
        <v>544.33785664685831</v>
      </c>
      <c r="AH34">
        <v>568.28908049329766</v>
      </c>
    </row>
    <row r="35" spans="1:34" x14ac:dyDescent="0.3">
      <c r="A35" s="135">
        <f ca="1">Exceedance!U35</f>
        <v>47088</v>
      </c>
      <c r="B35" s="1">
        <v>531.36719712662546</v>
      </c>
      <c r="C35" s="1">
        <v>512.40965800272238</v>
      </c>
      <c r="D35" s="1">
        <v>525.06707551657064</v>
      </c>
      <c r="E35">
        <v>465.51983509175579</v>
      </c>
      <c r="F35">
        <v>510.73445238595923</v>
      </c>
      <c r="G35">
        <v>385.57658997511959</v>
      </c>
      <c r="H35">
        <v>586.99355972189971</v>
      </c>
      <c r="I35">
        <v>556.98840424918478</v>
      </c>
      <c r="J35">
        <v>637.4386400568892</v>
      </c>
      <c r="K35">
        <v>342.95721495038356</v>
      </c>
      <c r="L35">
        <v>506.73224748896769</v>
      </c>
      <c r="M35">
        <v>518.01671687742726</v>
      </c>
      <c r="N35">
        <v>516.58491129423714</v>
      </c>
      <c r="O35">
        <v>407.11539387766538</v>
      </c>
      <c r="P35">
        <v>466.56657842627328</v>
      </c>
      <c r="Q35">
        <v>460.8253099751193</v>
      </c>
      <c r="R35">
        <v>566.52421972189984</v>
      </c>
      <c r="S35">
        <v>528.2222168774274</v>
      </c>
      <c r="T35">
        <v>499.39671687742737</v>
      </c>
      <c r="U35">
        <v>341.32784799397228</v>
      </c>
      <c r="V35">
        <v>342.92602108567894</v>
      </c>
      <c r="W35">
        <v>487.00773997511908</v>
      </c>
      <c r="X35">
        <v>557.11014739707332</v>
      </c>
      <c r="Y35">
        <v>424.04349687652325</v>
      </c>
      <c r="Z35">
        <v>491.05477787742723</v>
      </c>
      <c r="AA35">
        <v>515.44099834554743</v>
      </c>
      <c r="AB35">
        <v>488.30446842627339</v>
      </c>
      <c r="AC35">
        <v>507.01070966607659</v>
      </c>
      <c r="AD35">
        <v>344.46535764560457</v>
      </c>
      <c r="AE35">
        <v>457.7302069751193</v>
      </c>
      <c r="AF35">
        <v>535.45036692257179</v>
      </c>
      <c r="AG35">
        <v>494.41821687742748</v>
      </c>
      <c r="AH35">
        <v>497.89188629636038</v>
      </c>
    </row>
    <row r="36" spans="1:34" x14ac:dyDescent="0.3">
      <c r="A36" s="135">
        <f ca="1">Exceedance!U36</f>
        <v>47119</v>
      </c>
      <c r="B36" s="1">
        <v>588.60039581845672</v>
      </c>
      <c r="C36" s="1">
        <v>649.61422409216084</v>
      </c>
      <c r="D36" s="1">
        <v>588.65308262577059</v>
      </c>
      <c r="E36">
        <v>706.46014134918551</v>
      </c>
      <c r="F36">
        <v>673.14898100684979</v>
      </c>
      <c r="G36">
        <v>650.11242209618604</v>
      </c>
      <c r="H36">
        <v>788.08407264068001</v>
      </c>
      <c r="I36">
        <v>747.16125775639273</v>
      </c>
      <c r="J36">
        <v>599.07517813095376</v>
      </c>
      <c r="K36">
        <v>586.5538016730444</v>
      </c>
      <c r="L36">
        <v>618.05312063444057</v>
      </c>
      <c r="M36">
        <v>665.79840097671399</v>
      </c>
      <c r="N36">
        <v>495.57964996190913</v>
      </c>
      <c r="O36">
        <v>383.3995672134979</v>
      </c>
      <c r="P36">
        <v>488.19962261207297</v>
      </c>
      <c r="Q36">
        <v>733.4214213154587</v>
      </c>
      <c r="R36">
        <v>691.80030810237099</v>
      </c>
      <c r="S36">
        <v>657.51544063444078</v>
      </c>
      <c r="T36">
        <v>719.91378621045658</v>
      </c>
      <c r="U36">
        <v>567.84216662325707</v>
      </c>
      <c r="V36">
        <v>682.15414160827856</v>
      </c>
      <c r="W36">
        <v>713.53948610737029</v>
      </c>
      <c r="X36">
        <v>683.74125810237103</v>
      </c>
      <c r="Y36">
        <v>374.92703882067167</v>
      </c>
      <c r="Z36">
        <v>636.19983395683971</v>
      </c>
      <c r="AA36">
        <v>678.13561661946221</v>
      </c>
      <c r="AB36">
        <v>621.720052612073</v>
      </c>
      <c r="AC36">
        <v>694.43705509473864</v>
      </c>
      <c r="AD36">
        <v>639.41304008000327</v>
      </c>
      <c r="AE36">
        <v>678.06476063444063</v>
      </c>
      <c r="AF36">
        <v>625.55018063444095</v>
      </c>
      <c r="AG36">
        <v>584.06620770719223</v>
      </c>
      <c r="AH36">
        <v>520.28057217565481</v>
      </c>
    </row>
    <row r="37" spans="1:34" x14ac:dyDescent="0.3">
      <c r="A37" s="135">
        <f ca="1">Exceedance!U37</f>
        <v>47150</v>
      </c>
      <c r="B37" s="1">
        <v>413.92568468062382</v>
      </c>
      <c r="C37" s="1">
        <v>625.05333828583775</v>
      </c>
      <c r="D37" s="1">
        <v>414.5898145206603</v>
      </c>
      <c r="E37">
        <v>666.1240901869171</v>
      </c>
      <c r="F37">
        <v>588.16121921551087</v>
      </c>
      <c r="G37">
        <v>613.02344390247526</v>
      </c>
      <c r="H37">
        <v>668.59272126347514</v>
      </c>
      <c r="I37">
        <v>414.34602022994659</v>
      </c>
      <c r="J37">
        <v>609.79714310229099</v>
      </c>
      <c r="K37">
        <v>412.79410542132996</v>
      </c>
      <c r="L37">
        <v>578.20170001479005</v>
      </c>
      <c r="M37">
        <v>583.68786307922471</v>
      </c>
      <c r="N37">
        <v>440.28091871937158</v>
      </c>
      <c r="O37">
        <v>335.78866882237185</v>
      </c>
      <c r="P37">
        <v>388.05387402597364</v>
      </c>
      <c r="Q37">
        <v>628.11904730871618</v>
      </c>
      <c r="R37">
        <v>660.6397668135744</v>
      </c>
      <c r="S37">
        <v>630.14505001479006</v>
      </c>
      <c r="T37">
        <v>616.359551921812</v>
      </c>
      <c r="U37">
        <v>411.94220321266278</v>
      </c>
      <c r="V37">
        <v>594.02560622286296</v>
      </c>
      <c r="W37">
        <v>649.02757189688316</v>
      </c>
      <c r="X37">
        <v>646.68917681357459</v>
      </c>
      <c r="Y37">
        <v>0</v>
      </c>
      <c r="Z37">
        <v>544.77385433972563</v>
      </c>
      <c r="AA37">
        <v>643.92257235661907</v>
      </c>
      <c r="AB37">
        <v>569.96861402597392</v>
      </c>
      <c r="AC37">
        <v>631.21625789602138</v>
      </c>
      <c r="AD37">
        <v>591.42273982475854</v>
      </c>
      <c r="AE37">
        <v>618.63723001479013</v>
      </c>
      <c r="AF37">
        <v>560.97038001478961</v>
      </c>
      <c r="AG37">
        <v>503.71396729500066</v>
      </c>
      <c r="AH37">
        <v>379.79213565206834</v>
      </c>
    </row>
    <row r="38" spans="1:34" x14ac:dyDescent="0.3">
      <c r="A38" s="135">
        <f ca="1">Exceedance!U38</f>
        <v>47178</v>
      </c>
      <c r="B38" s="1">
        <v>746.16371722337965</v>
      </c>
      <c r="C38" s="1">
        <v>732.68875036893292</v>
      </c>
      <c r="D38" s="1">
        <v>748.46710867279046</v>
      </c>
      <c r="E38">
        <v>961.94922634906447</v>
      </c>
      <c r="F38">
        <v>855.82346333710268</v>
      </c>
      <c r="G38">
        <v>921.97759021552088</v>
      </c>
      <c r="H38">
        <v>939.23568497093231</v>
      </c>
      <c r="I38">
        <v>523.07179474197142</v>
      </c>
      <c r="J38">
        <v>874.83620936233376</v>
      </c>
      <c r="K38">
        <v>520.03726662044096</v>
      </c>
      <c r="L38">
        <v>742.22592641361155</v>
      </c>
      <c r="M38">
        <v>604.54928053256515</v>
      </c>
      <c r="N38">
        <v>442.67193971857364</v>
      </c>
      <c r="O38">
        <v>0</v>
      </c>
      <c r="P38">
        <v>698.09211905393749</v>
      </c>
      <c r="Q38">
        <v>917.0674194347929</v>
      </c>
      <c r="R38">
        <v>746.26617807492232</v>
      </c>
      <c r="S38">
        <v>732.51801214138743</v>
      </c>
      <c r="T38">
        <v>948.74788878311324</v>
      </c>
      <c r="U38">
        <v>519.47544513965454</v>
      </c>
      <c r="V38">
        <v>743.59947367932432</v>
      </c>
      <c r="W38">
        <v>946.02519422670491</v>
      </c>
      <c r="X38">
        <v>747.02139989464115</v>
      </c>
      <c r="Y38">
        <v>0</v>
      </c>
      <c r="Z38">
        <v>550.85341768157207</v>
      </c>
      <c r="AA38">
        <v>742.78046232356485</v>
      </c>
      <c r="AB38">
        <v>745.31863013823329</v>
      </c>
      <c r="AC38">
        <v>941.14662642499206</v>
      </c>
      <c r="AD38">
        <v>747.662799524506</v>
      </c>
      <c r="AE38">
        <v>739.77670903213777</v>
      </c>
      <c r="AF38">
        <v>744.6126421112956</v>
      </c>
      <c r="AG38">
        <v>526.40939354396869</v>
      </c>
      <c r="AH38">
        <v>627.14708561160649</v>
      </c>
    </row>
    <row r="39" spans="1:34" x14ac:dyDescent="0.3">
      <c r="A39" s="135">
        <f ca="1">Exceedance!U39</f>
        <v>47209</v>
      </c>
      <c r="B39" s="1">
        <v>719.31559563181327</v>
      </c>
      <c r="C39" s="1">
        <v>706.20882850745465</v>
      </c>
      <c r="D39" s="1">
        <v>722.53042881187719</v>
      </c>
      <c r="E39">
        <v>1006.0755039934749</v>
      </c>
      <c r="F39">
        <v>953.67870988249445</v>
      </c>
      <c r="G39">
        <v>949.04331409059648</v>
      </c>
      <c r="H39">
        <v>974.30254085785452</v>
      </c>
      <c r="I39">
        <v>639.50012389098379</v>
      </c>
      <c r="J39">
        <v>923.9914315454846</v>
      </c>
      <c r="K39">
        <v>633.25003391131554</v>
      </c>
      <c r="L39">
        <v>714.85228704146357</v>
      </c>
      <c r="M39">
        <v>523.13775428320787</v>
      </c>
      <c r="N39">
        <v>378.84354384228476</v>
      </c>
      <c r="O39">
        <v>0</v>
      </c>
      <c r="P39">
        <v>710.57548422168861</v>
      </c>
      <c r="Q39">
        <v>966.44348749683786</v>
      </c>
      <c r="R39">
        <v>719.10456791680565</v>
      </c>
      <c r="S39">
        <v>696.69398571607474</v>
      </c>
      <c r="T39">
        <v>959.58960355180375</v>
      </c>
      <c r="U39">
        <v>633.86349996789693</v>
      </c>
      <c r="V39">
        <v>717.70094496211095</v>
      </c>
      <c r="W39">
        <v>961.31578208500457</v>
      </c>
      <c r="X39">
        <v>719.87899239318062</v>
      </c>
      <c r="Y39">
        <v>0</v>
      </c>
      <c r="Z39">
        <v>481.32083505901682</v>
      </c>
      <c r="AA39">
        <v>715.2840751681847</v>
      </c>
      <c r="AB39">
        <v>637.27149485561029</v>
      </c>
      <c r="AC39">
        <v>991.91823856300516</v>
      </c>
      <c r="AD39">
        <v>722.13883303869716</v>
      </c>
      <c r="AE39">
        <v>713.53054894137426</v>
      </c>
      <c r="AF39">
        <v>718.67983998686759</v>
      </c>
      <c r="AG39">
        <v>479.26935089207484</v>
      </c>
      <c r="AH39">
        <v>705.83475804763498</v>
      </c>
    </row>
    <row r="40" spans="1:34" x14ac:dyDescent="0.3">
      <c r="A40" s="135">
        <f ca="1">Exceedance!U40</f>
        <v>47239</v>
      </c>
      <c r="B40" s="1">
        <v>740.20323164182366</v>
      </c>
      <c r="C40" s="1">
        <v>731.47868474397876</v>
      </c>
      <c r="D40" s="1">
        <v>744.16603652724393</v>
      </c>
      <c r="E40">
        <v>964.14603993049866</v>
      </c>
      <c r="F40">
        <v>959.50819826631312</v>
      </c>
      <c r="G40">
        <v>893.14400739014206</v>
      </c>
      <c r="H40">
        <v>966.91858990014339</v>
      </c>
      <c r="I40">
        <v>748.56485482620246</v>
      </c>
      <c r="J40">
        <v>903.73372533122358</v>
      </c>
      <c r="K40">
        <v>719.01960339236916</v>
      </c>
      <c r="L40">
        <v>736.90581168864969</v>
      </c>
      <c r="M40">
        <v>476.63623549498732</v>
      </c>
      <c r="N40">
        <v>0</v>
      </c>
      <c r="O40">
        <v>0</v>
      </c>
      <c r="P40">
        <v>741.51050407370167</v>
      </c>
      <c r="Q40">
        <v>983.14818660941341</v>
      </c>
      <c r="R40">
        <v>739.65879935940723</v>
      </c>
      <c r="S40">
        <v>731.53842870807341</v>
      </c>
      <c r="T40">
        <v>728.93118749180655</v>
      </c>
      <c r="U40">
        <v>720.80085220928413</v>
      </c>
      <c r="V40">
        <v>725.23157122450675</v>
      </c>
      <c r="W40">
        <v>748.74257861424667</v>
      </c>
      <c r="X40">
        <v>740.72348741256792</v>
      </c>
      <c r="Y40">
        <v>0</v>
      </c>
      <c r="Z40">
        <v>504.26799813381933</v>
      </c>
      <c r="AA40">
        <v>739.0621886805219</v>
      </c>
      <c r="AB40">
        <v>726.69813263371088</v>
      </c>
      <c r="AC40">
        <v>942.61821535420245</v>
      </c>
      <c r="AD40">
        <v>729.10419671733735</v>
      </c>
      <c r="AE40">
        <v>735.05390671265559</v>
      </c>
      <c r="AF40">
        <v>740.2496461656068</v>
      </c>
      <c r="AG40">
        <v>540.05167594333216</v>
      </c>
      <c r="AH40">
        <v>720.54172917057747</v>
      </c>
    </row>
    <row r="41" spans="1:34" x14ac:dyDescent="0.3">
      <c r="A41" s="135">
        <f ca="1">Exceedance!U41</f>
        <v>47270</v>
      </c>
      <c r="B41" s="1">
        <v>714.08968965612189</v>
      </c>
      <c r="C41" s="1">
        <v>709.84915222856876</v>
      </c>
      <c r="D41" s="1">
        <v>718.6698363615202</v>
      </c>
      <c r="E41">
        <v>828.82712053309183</v>
      </c>
      <c r="F41">
        <v>826.32055948084724</v>
      </c>
      <c r="G41">
        <v>780.70571578970544</v>
      </c>
      <c r="H41">
        <v>840.41760858269413</v>
      </c>
      <c r="I41">
        <v>724.31275615071081</v>
      </c>
      <c r="J41">
        <v>776.66580844111149</v>
      </c>
      <c r="K41">
        <v>693.54146831348112</v>
      </c>
      <c r="L41">
        <v>712.51904385206308</v>
      </c>
      <c r="M41">
        <v>409.2951199833837</v>
      </c>
      <c r="N41">
        <v>0</v>
      </c>
      <c r="O41">
        <v>0</v>
      </c>
      <c r="P41">
        <v>703.16536260202599</v>
      </c>
      <c r="Q41">
        <v>704.1945102476991</v>
      </c>
      <c r="R41">
        <v>713.07462875389933</v>
      </c>
      <c r="S41">
        <v>715.89227918937638</v>
      </c>
      <c r="T41">
        <v>704.87924130742988</v>
      </c>
      <c r="U41">
        <v>695.44120907239915</v>
      </c>
      <c r="V41">
        <v>704.20129907607168</v>
      </c>
      <c r="W41">
        <v>722.0723617252645</v>
      </c>
      <c r="X41">
        <v>714.2050824589785</v>
      </c>
      <c r="Y41">
        <v>0</v>
      </c>
      <c r="Z41">
        <v>552.30545733014742</v>
      </c>
      <c r="AA41">
        <v>715.84916979364368</v>
      </c>
      <c r="AB41">
        <v>722.08721958438502</v>
      </c>
      <c r="AC41">
        <v>723.31247912582353</v>
      </c>
      <c r="AD41">
        <v>793.29255732336253</v>
      </c>
      <c r="AE41">
        <v>710.06572004556222</v>
      </c>
      <c r="AF41">
        <v>714.60381240788638</v>
      </c>
      <c r="AG41">
        <v>568.98558396303611</v>
      </c>
      <c r="AH41">
        <v>744.22452848524733</v>
      </c>
    </row>
    <row r="42" spans="1:34" x14ac:dyDescent="0.3">
      <c r="A42" s="135">
        <f ca="1">Exceedance!U42</f>
        <v>47300</v>
      </c>
      <c r="B42" s="1">
        <v>716.41167425429546</v>
      </c>
      <c r="C42" s="1">
        <v>704.95685080514363</v>
      </c>
      <c r="D42" s="1">
        <v>716.41167425429546</v>
      </c>
      <c r="E42">
        <v>742.30043881990912</v>
      </c>
      <c r="F42">
        <v>735.34740270185318</v>
      </c>
      <c r="G42">
        <v>679.56927237763853</v>
      </c>
      <c r="H42">
        <v>753.39102433568269</v>
      </c>
      <c r="I42">
        <v>672.83726326821431</v>
      </c>
      <c r="J42">
        <v>635.62208451512663</v>
      </c>
      <c r="K42">
        <v>682.19809658495683</v>
      </c>
      <c r="L42">
        <v>718.35067734742358</v>
      </c>
      <c r="M42">
        <v>390.62782969737248</v>
      </c>
      <c r="N42">
        <v>0</v>
      </c>
      <c r="O42">
        <v>0</v>
      </c>
      <c r="P42">
        <v>705.91868932505588</v>
      </c>
      <c r="Q42">
        <v>726.54325441359344</v>
      </c>
      <c r="R42">
        <v>733.38478137635491</v>
      </c>
      <c r="S42">
        <v>720.37076734742368</v>
      </c>
      <c r="T42">
        <v>723.37717695429592</v>
      </c>
      <c r="U42">
        <v>727.22525333623923</v>
      </c>
      <c r="V42">
        <v>689.90931835214985</v>
      </c>
      <c r="W42">
        <v>681.64072638882305</v>
      </c>
      <c r="X42">
        <v>723.67293137635454</v>
      </c>
      <c r="Y42">
        <v>0</v>
      </c>
      <c r="Z42">
        <v>619.43129998168456</v>
      </c>
      <c r="AA42">
        <v>711.94630878539158</v>
      </c>
      <c r="AB42">
        <v>666.93519932505592</v>
      </c>
      <c r="AC42">
        <v>723.90615578974143</v>
      </c>
      <c r="AD42">
        <v>697.36672335398703</v>
      </c>
      <c r="AE42">
        <v>728.61970734742351</v>
      </c>
      <c r="AF42">
        <v>718.5502173474232</v>
      </c>
      <c r="AG42">
        <v>589.07864409486353</v>
      </c>
      <c r="AH42">
        <v>668.68146912410452</v>
      </c>
    </row>
    <row r="43" spans="1:34" x14ac:dyDescent="0.3">
      <c r="A43" s="135">
        <f ca="1">Exceedance!U43</f>
        <v>47331</v>
      </c>
      <c r="B43" s="1">
        <v>675.32267002365461</v>
      </c>
      <c r="C43" s="1">
        <v>664.04271412549326</v>
      </c>
      <c r="D43" s="1">
        <v>675.32267002365461</v>
      </c>
      <c r="E43">
        <v>696.01755524182863</v>
      </c>
      <c r="F43">
        <v>703.42329837184229</v>
      </c>
      <c r="G43">
        <v>629.80437662246322</v>
      </c>
      <c r="H43">
        <v>731.80937747368853</v>
      </c>
      <c r="I43">
        <v>642.83550602070216</v>
      </c>
      <c r="J43">
        <v>644.70286285490397</v>
      </c>
      <c r="K43">
        <v>619.96487352343672</v>
      </c>
      <c r="L43">
        <v>631.46231585444525</v>
      </c>
      <c r="M43">
        <v>375.25020384543791</v>
      </c>
      <c r="N43">
        <v>0</v>
      </c>
      <c r="O43">
        <v>0</v>
      </c>
      <c r="P43">
        <v>605.11894986562925</v>
      </c>
      <c r="Q43">
        <v>701.86085002870414</v>
      </c>
      <c r="R43">
        <v>702.49497746267832</v>
      </c>
      <c r="S43">
        <v>680.17719585444536</v>
      </c>
      <c r="T43">
        <v>702.49484442228425</v>
      </c>
      <c r="U43">
        <v>683.51180786003727</v>
      </c>
      <c r="V43">
        <v>656.47277272339579</v>
      </c>
      <c r="W43">
        <v>661.90758461687062</v>
      </c>
      <c r="X43">
        <v>660.82255746267811</v>
      </c>
      <c r="Y43">
        <v>359.56361290621118</v>
      </c>
      <c r="Z43">
        <v>630.19354565774586</v>
      </c>
      <c r="AA43">
        <v>676.84561375819874</v>
      </c>
      <c r="AB43">
        <v>647.12451986562917</v>
      </c>
      <c r="AC43">
        <v>697.94728705235275</v>
      </c>
      <c r="AD43">
        <v>657.8924084738627</v>
      </c>
      <c r="AE43">
        <v>733.4685150907593</v>
      </c>
      <c r="AF43">
        <v>655.32246585444545</v>
      </c>
      <c r="AG43">
        <v>582.68570476856826</v>
      </c>
      <c r="AH43">
        <v>611.25756644949251</v>
      </c>
    </row>
    <row r="44" spans="1:34" x14ac:dyDescent="0.3">
      <c r="A44" s="135">
        <f ca="1">Exceedance!U44</f>
        <v>47362</v>
      </c>
      <c r="B44" s="1">
        <v>626.6170389964019</v>
      </c>
      <c r="C44" s="1">
        <v>609.33681724142741</v>
      </c>
      <c r="D44" s="1">
        <v>626.6170389964019</v>
      </c>
      <c r="E44">
        <v>626.17715914186442</v>
      </c>
      <c r="F44">
        <v>634.30889017053721</v>
      </c>
      <c r="G44">
        <v>597.36576485750152</v>
      </c>
      <c r="H44">
        <v>596.45014927238458</v>
      </c>
      <c r="I44">
        <v>642.22611736248837</v>
      </c>
      <c r="J44">
        <v>657.33055005745814</v>
      </c>
      <c r="K44">
        <v>611.91584473653779</v>
      </c>
      <c r="L44">
        <v>606.20469897037947</v>
      </c>
      <c r="M44">
        <v>359.36801995353659</v>
      </c>
      <c r="N44">
        <v>0</v>
      </c>
      <c r="O44">
        <v>0</v>
      </c>
      <c r="P44">
        <v>596.53200298156287</v>
      </c>
      <c r="Q44">
        <v>664.57215826374284</v>
      </c>
      <c r="R44">
        <v>653.47366843545615</v>
      </c>
      <c r="S44">
        <v>618.73744897037909</v>
      </c>
      <c r="T44">
        <v>654.22649354369332</v>
      </c>
      <c r="U44">
        <v>619.17088097597139</v>
      </c>
      <c r="V44">
        <v>595.19633984477525</v>
      </c>
      <c r="W44">
        <v>647.31999285191</v>
      </c>
      <c r="X44">
        <v>661.75114843545657</v>
      </c>
      <c r="Y44">
        <v>0</v>
      </c>
      <c r="Z44">
        <v>606.7508856397385</v>
      </c>
      <c r="AA44">
        <v>642.88729273094577</v>
      </c>
      <c r="AB44">
        <v>590.52508498156294</v>
      </c>
      <c r="AC44">
        <v>656.9044668510478</v>
      </c>
      <c r="AD44">
        <v>607.30374244663972</v>
      </c>
      <c r="AE44">
        <v>653.09994897037916</v>
      </c>
      <c r="AF44">
        <v>602.76668897037894</v>
      </c>
      <c r="AG44">
        <v>550.63882366077473</v>
      </c>
      <c r="AH44">
        <v>578.24835460765803</v>
      </c>
    </row>
    <row r="45" spans="1:34" x14ac:dyDescent="0.3">
      <c r="A45" s="135">
        <f ca="1">Exceedance!U45</f>
        <v>47392</v>
      </c>
      <c r="B45" s="1">
        <v>436.78600833701068</v>
      </c>
      <c r="C45" s="1">
        <v>420.13167199576162</v>
      </c>
      <c r="D45" s="1">
        <v>436.78600833701068</v>
      </c>
      <c r="E45">
        <v>440.66803268074159</v>
      </c>
      <c r="F45">
        <v>446.67263226038835</v>
      </c>
      <c r="G45">
        <v>384.07562922931021</v>
      </c>
      <c r="H45">
        <v>452.00409136223539</v>
      </c>
      <c r="I45">
        <v>384.24723216191825</v>
      </c>
      <c r="J45">
        <v>425.370642449135</v>
      </c>
      <c r="K45">
        <v>396.186884077147</v>
      </c>
      <c r="L45">
        <v>386.6500037247136</v>
      </c>
      <c r="M45">
        <v>393.26711372471317</v>
      </c>
      <c r="N45">
        <v>0</v>
      </c>
      <c r="O45">
        <v>0</v>
      </c>
      <c r="P45">
        <v>359.58958773589688</v>
      </c>
      <c r="Q45">
        <v>417.50543263555113</v>
      </c>
      <c r="R45">
        <v>433.1638937760643</v>
      </c>
      <c r="S45">
        <v>417.22451372471318</v>
      </c>
      <c r="T45">
        <v>450.79336537354374</v>
      </c>
      <c r="U45">
        <v>405.78659573030541</v>
      </c>
      <c r="V45">
        <v>400.31079567462604</v>
      </c>
      <c r="W45">
        <v>419.12220722371882</v>
      </c>
      <c r="X45">
        <v>439.36630377606434</v>
      </c>
      <c r="Y45">
        <v>377.04028398649183</v>
      </c>
      <c r="Z45">
        <v>408.43996339568707</v>
      </c>
      <c r="AA45">
        <v>421.08030182379821</v>
      </c>
      <c r="AB45">
        <v>409.69428073589751</v>
      </c>
      <c r="AC45">
        <v>440.2853499408987</v>
      </c>
      <c r="AD45">
        <v>414.71387078724797</v>
      </c>
      <c r="AE45">
        <v>442.68474372471371</v>
      </c>
      <c r="AF45">
        <v>409.34976372471374</v>
      </c>
      <c r="AG45">
        <v>395.01744339568694</v>
      </c>
      <c r="AH45">
        <v>380.01743182280546</v>
      </c>
    </row>
    <row r="46" spans="1:34" x14ac:dyDescent="0.3">
      <c r="A46" s="135">
        <f ca="1">Exceedance!U46</f>
        <v>47423</v>
      </c>
      <c r="B46" s="1">
        <v>608.93054892972543</v>
      </c>
      <c r="C46" s="1">
        <v>592.19902285603541</v>
      </c>
      <c r="D46" s="1">
        <v>608.93054892972543</v>
      </c>
      <c r="E46">
        <v>636.67975015142952</v>
      </c>
      <c r="F46">
        <v>602.61737922052282</v>
      </c>
      <c r="G46">
        <v>557.90573809654029</v>
      </c>
      <c r="H46">
        <v>618.57750832236945</v>
      </c>
      <c r="I46">
        <v>634.47974272795898</v>
      </c>
      <c r="J46">
        <v>579.87789057070074</v>
      </c>
      <c r="K46">
        <v>573.75940466986128</v>
      </c>
      <c r="L46">
        <v>589.87477458498734</v>
      </c>
      <c r="M46">
        <v>383.99269297155013</v>
      </c>
      <c r="N46">
        <v>0</v>
      </c>
      <c r="O46">
        <v>0</v>
      </c>
      <c r="P46">
        <v>579.98117859617162</v>
      </c>
      <c r="Q46">
        <v>606.91730150278056</v>
      </c>
      <c r="R46">
        <v>609.64666036880988</v>
      </c>
      <c r="S46">
        <v>605.67556458498711</v>
      </c>
      <c r="T46">
        <v>625.62837241310888</v>
      </c>
      <c r="U46">
        <v>604.53876659057892</v>
      </c>
      <c r="V46">
        <v>567.02334671415974</v>
      </c>
      <c r="W46">
        <v>602.45225609094769</v>
      </c>
      <c r="X46">
        <v>591.31606036880987</v>
      </c>
      <c r="Y46">
        <v>363.26700603403742</v>
      </c>
      <c r="Z46">
        <v>608.41625060540321</v>
      </c>
      <c r="AA46">
        <v>613.76817803880454</v>
      </c>
      <c r="AB46">
        <v>567.34839459617092</v>
      </c>
      <c r="AC46">
        <v>636.21646790103262</v>
      </c>
      <c r="AD46">
        <v>561.65353437999318</v>
      </c>
      <c r="AE46">
        <v>633.85257058498678</v>
      </c>
      <c r="AF46">
        <v>580.46320458498701</v>
      </c>
      <c r="AG46">
        <v>570.52902845754454</v>
      </c>
      <c r="AH46">
        <v>577.78388437372496</v>
      </c>
    </row>
    <row r="47" spans="1:34" x14ac:dyDescent="0.3">
      <c r="A47" s="135">
        <f ca="1">Exceedance!U47</f>
        <v>47453</v>
      </c>
      <c r="B47" s="1">
        <v>607.54896887741484</v>
      </c>
      <c r="C47" s="1">
        <v>594.3693444491613</v>
      </c>
      <c r="D47" s="1">
        <v>344.01685430853297</v>
      </c>
      <c r="E47">
        <v>588.05724341218718</v>
      </c>
      <c r="F47">
        <v>533.17225605178942</v>
      </c>
      <c r="G47">
        <v>607.38327712198588</v>
      </c>
      <c r="H47">
        <v>680.21802515363697</v>
      </c>
      <c r="I47">
        <v>649.56063946267773</v>
      </c>
      <c r="J47">
        <v>555.35003555282901</v>
      </c>
      <c r="K47">
        <v>589.26752461755041</v>
      </c>
      <c r="L47">
        <v>595.3193261781131</v>
      </c>
      <c r="M47">
        <v>363.32248317087431</v>
      </c>
      <c r="N47">
        <v>0</v>
      </c>
      <c r="O47">
        <v>0</v>
      </c>
      <c r="P47">
        <v>542.8383801892968</v>
      </c>
      <c r="Q47">
        <v>617.17661052822666</v>
      </c>
      <c r="R47">
        <v>619.40201231649905</v>
      </c>
      <c r="S47">
        <v>344.61191677059276</v>
      </c>
      <c r="T47">
        <v>625.98130416852689</v>
      </c>
      <c r="U47">
        <v>341.93629140440635</v>
      </c>
      <c r="V47">
        <v>582.21734646957771</v>
      </c>
      <c r="W47">
        <v>599.49437511639371</v>
      </c>
      <c r="X47">
        <v>617.45255231649946</v>
      </c>
      <c r="Y47">
        <v>0</v>
      </c>
      <c r="Z47">
        <v>592.7323454139721</v>
      </c>
      <c r="AA47">
        <v>581.14193261195874</v>
      </c>
      <c r="AB47">
        <v>575.710014189297</v>
      </c>
      <c r="AC47">
        <v>597.89512773229956</v>
      </c>
      <c r="AD47">
        <v>553.62046332768284</v>
      </c>
      <c r="AE47">
        <v>598.28187617811363</v>
      </c>
      <c r="AF47">
        <v>571.72082617811338</v>
      </c>
      <c r="AG47">
        <v>556.16348489659003</v>
      </c>
      <c r="AH47">
        <v>547.70374138129409</v>
      </c>
    </row>
    <row r="48" spans="1:34" x14ac:dyDescent="0.3">
      <c r="A48" s="135">
        <f ca="1">Exceedance!U48</f>
        <v>47484</v>
      </c>
      <c r="B48" s="1">
        <v>649.61422409216084</v>
      </c>
      <c r="C48" s="1">
        <v>649.61422409216084</v>
      </c>
      <c r="D48" s="1">
        <v>587.98085695224086</v>
      </c>
      <c r="E48">
        <v>615.33942734766845</v>
      </c>
      <c r="F48">
        <v>707.01535315563274</v>
      </c>
      <c r="G48">
        <v>734.62822555342132</v>
      </c>
      <c r="H48">
        <v>867.69202790667418</v>
      </c>
      <c r="I48">
        <v>626.59708683575832</v>
      </c>
      <c r="J48">
        <v>698.86519430609201</v>
      </c>
      <c r="K48">
        <v>618.05312063444069</v>
      </c>
      <c r="L48">
        <v>668.68072063444095</v>
      </c>
      <c r="M48">
        <v>0</v>
      </c>
      <c r="N48">
        <v>0</v>
      </c>
      <c r="O48">
        <v>0</v>
      </c>
      <c r="P48">
        <v>692.58446734766881</v>
      </c>
      <c r="Q48">
        <v>692.61741079023056</v>
      </c>
      <c r="R48">
        <v>657.51544063444089</v>
      </c>
      <c r="S48">
        <v>588.69402297818056</v>
      </c>
      <c r="T48">
        <v>590.29031677904698</v>
      </c>
      <c r="U48">
        <v>585.30086856068101</v>
      </c>
      <c r="V48">
        <v>713.55846346395242</v>
      </c>
      <c r="W48">
        <v>683.77649621045623</v>
      </c>
      <c r="X48">
        <v>660.74704163444062</v>
      </c>
      <c r="Y48">
        <v>0</v>
      </c>
      <c r="Z48">
        <v>575.08409651140255</v>
      </c>
      <c r="AA48">
        <v>589.37579298716275</v>
      </c>
      <c r="AB48">
        <v>671.37138777904659</v>
      </c>
      <c r="AC48">
        <v>643.19773735188744</v>
      </c>
      <c r="AD48">
        <v>707.49311778041158</v>
      </c>
      <c r="AE48">
        <v>625.55018063444095</v>
      </c>
      <c r="AF48">
        <v>663.33111093005573</v>
      </c>
      <c r="AG48">
        <v>520.28057217565504</v>
      </c>
      <c r="AH48">
        <v>701.25391901273611</v>
      </c>
    </row>
    <row r="49" spans="1:34" x14ac:dyDescent="0.3">
      <c r="A49" s="135">
        <f ca="1">Exceedance!U49</f>
        <v>47515</v>
      </c>
      <c r="B49" s="1">
        <v>625.05374661508802</v>
      </c>
      <c r="C49" s="1">
        <v>625.05374661508802</v>
      </c>
      <c r="D49" s="1">
        <v>413.49711928020952</v>
      </c>
      <c r="E49">
        <v>535.89493134870577</v>
      </c>
      <c r="F49">
        <v>664.43315576695136</v>
      </c>
      <c r="G49">
        <v>620.21415387281786</v>
      </c>
      <c r="H49">
        <v>668.45364040384982</v>
      </c>
      <c r="I49">
        <v>633.38875506937075</v>
      </c>
      <c r="J49">
        <v>656.35894021323406</v>
      </c>
      <c r="K49">
        <v>578.2021083440402</v>
      </c>
      <c r="L49">
        <v>619.30243834404007</v>
      </c>
      <c r="M49">
        <v>0</v>
      </c>
      <c r="N49">
        <v>0</v>
      </c>
      <c r="O49">
        <v>0</v>
      </c>
      <c r="P49">
        <v>591.17006134870576</v>
      </c>
      <c r="Q49">
        <v>661.36932762742299</v>
      </c>
      <c r="R49">
        <v>630.14545834403998</v>
      </c>
      <c r="S49">
        <v>414.0843782525921</v>
      </c>
      <c r="T49">
        <v>637.82939963301453</v>
      </c>
      <c r="U49">
        <v>412.00117091388398</v>
      </c>
      <c r="V49">
        <v>649.04592510284147</v>
      </c>
      <c r="W49">
        <v>646.72283791735197</v>
      </c>
      <c r="X49">
        <v>608.61561934403983</v>
      </c>
      <c r="Y49">
        <v>0</v>
      </c>
      <c r="Z49">
        <v>488.69841306564155</v>
      </c>
      <c r="AA49">
        <v>589.08737921845648</v>
      </c>
      <c r="AB49">
        <v>610.32748963301492</v>
      </c>
      <c r="AC49">
        <v>414.61404977818626</v>
      </c>
      <c r="AD49">
        <v>645.56335604231981</v>
      </c>
      <c r="AE49">
        <v>560.9707883440401</v>
      </c>
      <c r="AF49">
        <v>579.82464199477329</v>
      </c>
      <c r="AG49">
        <v>379.79254398131854</v>
      </c>
      <c r="AH49">
        <v>661.32050424011516</v>
      </c>
    </row>
    <row r="50" spans="1:34" x14ac:dyDescent="0.3">
      <c r="A50" s="135">
        <f ca="1">Exceedance!U50</f>
        <v>47543</v>
      </c>
      <c r="B50" s="1">
        <v>745.14466476941493</v>
      </c>
      <c r="C50" s="1">
        <v>737.89287930081025</v>
      </c>
      <c r="D50" s="1">
        <v>520.72774606515225</v>
      </c>
      <c r="E50">
        <v>765.77674592032338</v>
      </c>
      <c r="F50">
        <v>950.72285548588502</v>
      </c>
      <c r="G50">
        <v>853.54267412607635</v>
      </c>
      <c r="H50">
        <v>966.66636789800145</v>
      </c>
      <c r="I50">
        <v>877.88710688281401</v>
      </c>
      <c r="J50">
        <v>924.24429334662045</v>
      </c>
      <c r="K50">
        <v>743.95393686568605</v>
      </c>
      <c r="L50">
        <v>730.39289907826844</v>
      </c>
      <c r="M50">
        <v>0</v>
      </c>
      <c r="N50">
        <v>0</v>
      </c>
      <c r="O50">
        <v>0</v>
      </c>
      <c r="P50">
        <v>843.75563592032404</v>
      </c>
      <c r="Q50">
        <v>890.91253136288549</v>
      </c>
      <c r="R50">
        <v>744.46206365069406</v>
      </c>
      <c r="S50">
        <v>521.38253278106606</v>
      </c>
      <c r="T50">
        <v>859.53461735170197</v>
      </c>
      <c r="U50">
        <v>519.26714902040499</v>
      </c>
      <c r="V50">
        <v>918.15442108321042</v>
      </c>
      <c r="W50">
        <v>746.05382966224192</v>
      </c>
      <c r="X50">
        <v>742.40694520407192</v>
      </c>
      <c r="Y50">
        <v>0</v>
      </c>
      <c r="Z50">
        <v>495.98436771546636</v>
      </c>
      <c r="AA50">
        <v>892.36101018092995</v>
      </c>
      <c r="AB50">
        <v>885.95262735170161</v>
      </c>
      <c r="AC50">
        <v>748.70294457582531</v>
      </c>
      <c r="AD50">
        <v>886.9627775896837</v>
      </c>
      <c r="AE50">
        <v>728.68858956887823</v>
      </c>
      <c r="AF50">
        <v>743.8099662333243</v>
      </c>
      <c r="AG50">
        <v>602.64708561159694</v>
      </c>
      <c r="AH50">
        <v>923.97278222404282</v>
      </c>
    </row>
    <row r="51" spans="1:34" x14ac:dyDescent="0.3">
      <c r="A51" s="135">
        <f ca="1">Exceedance!U51</f>
        <v>47574</v>
      </c>
      <c r="B51" s="1">
        <v>719.97090416337994</v>
      </c>
      <c r="C51" s="1">
        <v>711.68845869427093</v>
      </c>
      <c r="D51" s="1">
        <v>634.46899038273762</v>
      </c>
      <c r="E51">
        <v>867.51490498315297</v>
      </c>
      <c r="F51">
        <v>978.93571791267095</v>
      </c>
      <c r="G51">
        <v>889.59374750726499</v>
      </c>
      <c r="H51">
        <v>945.18955644979383</v>
      </c>
      <c r="I51">
        <v>931.18471130993692</v>
      </c>
      <c r="J51">
        <v>991.21641639736993</v>
      </c>
      <c r="K51">
        <v>718.11718682477704</v>
      </c>
      <c r="L51">
        <v>678.41528967507224</v>
      </c>
      <c r="M51">
        <v>0</v>
      </c>
      <c r="N51">
        <v>0</v>
      </c>
      <c r="O51">
        <v>0</v>
      </c>
      <c r="P51">
        <v>895.29864498315283</v>
      </c>
      <c r="Q51">
        <v>924.24557726187004</v>
      </c>
      <c r="R51">
        <v>719.34142902718327</v>
      </c>
      <c r="S51">
        <v>634.99113657157864</v>
      </c>
      <c r="T51">
        <v>898.38986926746134</v>
      </c>
      <c r="U51">
        <v>717.89963299428882</v>
      </c>
      <c r="V51">
        <v>933.45164186121156</v>
      </c>
      <c r="W51">
        <v>719.16407300206322</v>
      </c>
      <c r="X51">
        <v>714.44374981041676</v>
      </c>
      <c r="Y51">
        <v>0</v>
      </c>
      <c r="Z51">
        <v>437.71684340437957</v>
      </c>
      <c r="AA51">
        <v>905.78538785287856</v>
      </c>
      <c r="AB51">
        <v>937.16232926746159</v>
      </c>
      <c r="AC51">
        <v>722.9868257846548</v>
      </c>
      <c r="AD51">
        <v>895.96829630830541</v>
      </c>
      <c r="AE51">
        <v>661.66515352665613</v>
      </c>
      <c r="AF51">
        <v>719.27323083592603</v>
      </c>
      <c r="AG51">
        <v>616.95927306224337</v>
      </c>
      <c r="AH51">
        <v>967.09067658331549</v>
      </c>
    </row>
    <row r="52" spans="1:34" x14ac:dyDescent="0.3">
      <c r="A52" s="135">
        <f ca="1">Exceedance!U52</f>
        <v>47604</v>
      </c>
      <c r="B52" s="1">
        <v>742.34980203638202</v>
      </c>
      <c r="C52" s="1">
        <v>735.48880292649392</v>
      </c>
      <c r="D52" s="1">
        <v>739.97086292102813</v>
      </c>
      <c r="E52">
        <v>896.45336589381611</v>
      </c>
      <c r="F52">
        <v>949.75187041509741</v>
      </c>
      <c r="G52">
        <v>908.21746409956882</v>
      </c>
      <c r="H52">
        <v>1017.9898255056019</v>
      </c>
      <c r="I52">
        <v>934.38017074172376</v>
      </c>
      <c r="J52">
        <v>964.5390356497478</v>
      </c>
      <c r="K52">
        <v>739.6636060039832</v>
      </c>
      <c r="L52">
        <v>644.95935780069794</v>
      </c>
      <c r="M52">
        <v>0</v>
      </c>
      <c r="N52">
        <v>0</v>
      </c>
      <c r="O52">
        <v>443.70301916748429</v>
      </c>
      <c r="P52">
        <v>749.01643115169099</v>
      </c>
      <c r="Q52">
        <v>748.87295999795003</v>
      </c>
      <c r="R52">
        <v>741.67879919996381</v>
      </c>
      <c r="S52">
        <v>721.07669195047436</v>
      </c>
      <c r="T52">
        <v>729.18159707752102</v>
      </c>
      <c r="U52">
        <v>740.17662151668264</v>
      </c>
      <c r="V52">
        <v>910.33825427029865</v>
      </c>
      <c r="W52">
        <v>740.01263924421846</v>
      </c>
      <c r="X52">
        <v>737.91190881211651</v>
      </c>
      <c r="Y52">
        <v>0</v>
      </c>
      <c r="Z52">
        <v>512.27722940628348</v>
      </c>
      <c r="AA52">
        <v>880.7715301544215</v>
      </c>
      <c r="AB52">
        <v>747.30223223533858</v>
      </c>
      <c r="AC52">
        <v>744.99290882684625</v>
      </c>
      <c r="AD52">
        <v>983.10297701691934</v>
      </c>
      <c r="AE52">
        <v>660.05170153818744</v>
      </c>
      <c r="AF52">
        <v>742.02005589274211</v>
      </c>
      <c r="AG52">
        <v>732.01359070200635</v>
      </c>
      <c r="AH52">
        <v>953.56115597045459</v>
      </c>
    </row>
    <row r="53" spans="1:34" x14ac:dyDescent="0.3">
      <c r="A53" s="135">
        <f ca="1">Exceedance!U53</f>
        <v>47635</v>
      </c>
      <c r="B53" s="1">
        <v>717.47428585522653</v>
      </c>
      <c r="C53" s="1">
        <v>712.06298488281186</v>
      </c>
      <c r="D53" s="1">
        <v>713.87524666008119</v>
      </c>
      <c r="E53">
        <v>773.30632798410863</v>
      </c>
      <c r="F53">
        <v>838.76866218234397</v>
      </c>
      <c r="G53">
        <v>790.94235050822056</v>
      </c>
      <c r="H53">
        <v>846.99283160857681</v>
      </c>
      <c r="I53">
        <v>807.51266681419759</v>
      </c>
      <c r="J53">
        <v>820.57091245445895</v>
      </c>
      <c r="K53">
        <v>714.10928112653573</v>
      </c>
      <c r="L53">
        <v>578.1776951466735</v>
      </c>
      <c r="M53">
        <v>0</v>
      </c>
      <c r="N53">
        <v>0</v>
      </c>
      <c r="O53">
        <v>599.91320130042277</v>
      </c>
      <c r="P53">
        <v>722.74050419044511</v>
      </c>
      <c r="Q53">
        <v>723.1541822093302</v>
      </c>
      <c r="R53">
        <v>716.66415233883924</v>
      </c>
      <c r="S53">
        <v>695.11380424625327</v>
      </c>
      <c r="T53">
        <v>722.97761017568189</v>
      </c>
      <c r="U53">
        <v>714.93223808291771</v>
      </c>
      <c r="V53">
        <v>830.33146058171428</v>
      </c>
      <c r="W53">
        <v>713.50291593683926</v>
      </c>
      <c r="X53">
        <v>714.59563279914164</v>
      </c>
      <c r="Y53">
        <v>348.2256077518237</v>
      </c>
      <c r="Z53">
        <v>605.90634235434868</v>
      </c>
      <c r="AA53">
        <v>793.82419585383423</v>
      </c>
      <c r="AB53">
        <v>720.77988550904126</v>
      </c>
      <c r="AC53">
        <v>719.32069481210476</v>
      </c>
      <c r="AD53">
        <v>845.43527218140491</v>
      </c>
      <c r="AE53">
        <v>672.87576676108506</v>
      </c>
      <c r="AF53">
        <v>716.87315479663471</v>
      </c>
      <c r="AG53">
        <v>718.49388431933323</v>
      </c>
      <c r="AH53">
        <v>724.21990900414869</v>
      </c>
    </row>
    <row r="54" spans="1:34" x14ac:dyDescent="0.3">
      <c r="A54" s="135">
        <f ca="1">Exceedance!U54</f>
        <v>47665</v>
      </c>
      <c r="B54" s="1">
        <v>704.9564424758928</v>
      </c>
      <c r="C54" s="1">
        <v>704.95644247589348</v>
      </c>
      <c r="D54" s="1">
        <v>716.18659395319912</v>
      </c>
      <c r="E54">
        <v>680.35058609597183</v>
      </c>
      <c r="F54">
        <v>736.58628952195602</v>
      </c>
      <c r="G54">
        <v>702.74791430172536</v>
      </c>
      <c r="H54">
        <v>750.84611263742079</v>
      </c>
      <c r="I54">
        <v>661.15365469868368</v>
      </c>
      <c r="J54">
        <v>752.22610312726465</v>
      </c>
      <c r="K54">
        <v>718.35026901817321</v>
      </c>
      <c r="L54">
        <v>569.13153935311277</v>
      </c>
      <c r="M54">
        <v>0</v>
      </c>
      <c r="N54">
        <v>0</v>
      </c>
      <c r="O54">
        <v>653.43348771418414</v>
      </c>
      <c r="P54">
        <v>693.649286095972</v>
      </c>
      <c r="Q54">
        <v>734.08731753853397</v>
      </c>
      <c r="R54">
        <v>720.37035901817364</v>
      </c>
      <c r="S54">
        <v>717.12051214053224</v>
      </c>
      <c r="T54">
        <v>740.16389352735007</v>
      </c>
      <c r="U54">
        <v>678.4459209958053</v>
      </c>
      <c r="V54">
        <v>681.64465860282405</v>
      </c>
      <c r="W54">
        <v>723.68065095875659</v>
      </c>
      <c r="X54">
        <v>694.3556990181736</v>
      </c>
      <c r="Y54">
        <v>429.44996707833661</v>
      </c>
      <c r="Z54">
        <v>676.45189221824728</v>
      </c>
      <c r="AA54">
        <v>678.39774535657887</v>
      </c>
      <c r="AB54">
        <v>703.74027352735027</v>
      </c>
      <c r="AC54">
        <v>701.94713390793163</v>
      </c>
      <c r="AD54">
        <v>746.38307693177308</v>
      </c>
      <c r="AE54">
        <v>718.54980901817328</v>
      </c>
      <c r="AF54">
        <v>666.69785765819802</v>
      </c>
      <c r="AG54">
        <v>668.68106079485403</v>
      </c>
      <c r="AH54">
        <v>739.62641198913354</v>
      </c>
    </row>
    <row r="55" spans="1:34" x14ac:dyDescent="0.3">
      <c r="A55" s="135">
        <f ca="1">Exceedance!U55</f>
        <v>47696</v>
      </c>
      <c r="B55" s="1">
        <v>688.54230579625244</v>
      </c>
      <c r="C55" s="1">
        <v>688.54230579625244</v>
      </c>
      <c r="D55" s="1">
        <v>701.55155464704762</v>
      </c>
      <c r="E55">
        <v>680.67646185810349</v>
      </c>
      <c r="F55">
        <v>716.39041492725448</v>
      </c>
      <c r="G55">
        <v>712.60151438221499</v>
      </c>
      <c r="H55">
        <v>746.57770123926969</v>
      </c>
      <c r="I55">
        <v>704.66964032490966</v>
      </c>
      <c r="J55">
        <v>716.03077114288033</v>
      </c>
      <c r="K55">
        <v>655.96190752520431</v>
      </c>
      <c r="L55">
        <v>553.02735003853184</v>
      </c>
      <c r="M55">
        <v>0</v>
      </c>
      <c r="N55">
        <v>0</v>
      </c>
      <c r="O55">
        <v>629.61854153638853</v>
      </c>
      <c r="P55">
        <v>694.51792185810348</v>
      </c>
      <c r="Q55">
        <v>729.99765813682029</v>
      </c>
      <c r="R55">
        <v>704.6767875252043</v>
      </c>
      <c r="S55">
        <v>717.09062726766729</v>
      </c>
      <c r="T55">
        <v>722.93632014241246</v>
      </c>
      <c r="U55">
        <v>669.67966153638838</v>
      </c>
      <c r="V55">
        <v>689.83398411751784</v>
      </c>
      <c r="W55">
        <v>687.59485842674997</v>
      </c>
      <c r="X55">
        <v>657.98520752520449</v>
      </c>
      <c r="Y55">
        <v>424.02935022072251</v>
      </c>
      <c r="Z55">
        <v>690.06524953079656</v>
      </c>
      <c r="AA55">
        <v>684.99677972783138</v>
      </c>
      <c r="AB55">
        <v>706.54349014241166</v>
      </c>
      <c r="AC55">
        <v>688.59339792832225</v>
      </c>
      <c r="AD55">
        <v>728.8065734112306</v>
      </c>
      <c r="AE55">
        <v>679.8220575252044</v>
      </c>
      <c r="AF55">
        <v>639.15924464373199</v>
      </c>
      <c r="AG55">
        <v>635.75715812025192</v>
      </c>
      <c r="AH55">
        <v>721.24060900292602</v>
      </c>
    </row>
    <row r="56" spans="1:34" x14ac:dyDescent="0.3">
      <c r="A56" s="135">
        <f ca="1">Exceedance!U56</f>
        <v>47727</v>
      </c>
      <c r="B56" s="1">
        <v>633.83681724143673</v>
      </c>
      <c r="C56" s="1">
        <v>633.83681724143685</v>
      </c>
      <c r="D56" s="1">
        <v>652.28328219066088</v>
      </c>
      <c r="E56">
        <v>609.85104697505346</v>
      </c>
      <c r="F56">
        <v>679.11331927238518</v>
      </c>
      <c r="G56">
        <v>575.53127949916529</v>
      </c>
      <c r="H56">
        <v>761.96411389100683</v>
      </c>
      <c r="I56">
        <v>714.96212327636363</v>
      </c>
      <c r="J56">
        <v>709.02470825383739</v>
      </c>
      <c r="K56">
        <v>630.70469897038811</v>
      </c>
      <c r="L56">
        <v>528.5902216208475</v>
      </c>
      <c r="M56">
        <v>0</v>
      </c>
      <c r="N56">
        <v>0</v>
      </c>
      <c r="O56">
        <v>621.03200298157219</v>
      </c>
      <c r="P56">
        <v>655.43161697505343</v>
      </c>
      <c r="Q56">
        <v>680.98394325376989</v>
      </c>
      <c r="R56">
        <v>643.2374489703883</v>
      </c>
      <c r="S56">
        <v>680.98649354370013</v>
      </c>
      <c r="T56">
        <v>664.58826525936195</v>
      </c>
      <c r="U56">
        <v>602.38290298157187</v>
      </c>
      <c r="V56">
        <v>675.25788072918863</v>
      </c>
      <c r="W56">
        <v>688.54436354370023</v>
      </c>
      <c r="X56">
        <v>645.31946497038814</v>
      </c>
      <c r="Y56">
        <v>388.78606847667555</v>
      </c>
      <c r="Z56">
        <v>650.10707097598038</v>
      </c>
      <c r="AA56">
        <v>634.41852184478068</v>
      </c>
      <c r="AB56">
        <v>663.80298325936201</v>
      </c>
      <c r="AC56">
        <v>637.44209699580745</v>
      </c>
      <c r="AD56">
        <v>704.97796166866658</v>
      </c>
      <c r="AE56">
        <v>627.26668897038826</v>
      </c>
      <c r="AF56">
        <v>612.9198084296296</v>
      </c>
      <c r="AG56">
        <v>602.74835460766701</v>
      </c>
      <c r="AH56">
        <v>649.7365498664625</v>
      </c>
    </row>
    <row r="57" spans="1:34" x14ac:dyDescent="0.3">
      <c r="A57" s="135">
        <f ca="1">Exceedance!U57</f>
        <v>47757</v>
      </c>
      <c r="B57" s="1">
        <v>420.13167199576145</v>
      </c>
      <c r="C57" s="1">
        <v>420.13167199576174</v>
      </c>
      <c r="D57" s="1">
        <v>435.86079379712629</v>
      </c>
      <c r="E57">
        <v>395.40203280490522</v>
      </c>
      <c r="F57">
        <v>437.90142136223591</v>
      </c>
      <c r="G57">
        <v>404.27246532901688</v>
      </c>
      <c r="H57">
        <v>474.1957292223945</v>
      </c>
      <c r="I57">
        <v>458.22696717209413</v>
      </c>
      <c r="J57">
        <v>464.31685803552733</v>
      </c>
      <c r="K57">
        <v>386.65000372471326</v>
      </c>
      <c r="L57">
        <v>393.26711372471345</v>
      </c>
      <c r="M57">
        <v>0</v>
      </c>
      <c r="N57">
        <v>0</v>
      </c>
      <c r="O57">
        <v>359.5895877358974</v>
      </c>
      <c r="P57">
        <v>381.55037280490546</v>
      </c>
      <c r="Q57">
        <v>433.69677708362218</v>
      </c>
      <c r="R57">
        <v>417.22451372471318</v>
      </c>
      <c r="S57">
        <v>450.79336537354396</v>
      </c>
      <c r="T57">
        <v>423.53566908921488</v>
      </c>
      <c r="U57">
        <v>383.62282773589698</v>
      </c>
      <c r="V57">
        <v>419.14031939978275</v>
      </c>
      <c r="W57">
        <v>439.39993537354366</v>
      </c>
      <c r="X57">
        <v>406.17863372471299</v>
      </c>
      <c r="Y57">
        <v>408.43996339568741</v>
      </c>
      <c r="Z57">
        <v>404.35979073030518</v>
      </c>
      <c r="AA57">
        <v>426.38224867462634</v>
      </c>
      <c r="AB57">
        <v>420.58891808921447</v>
      </c>
      <c r="AC57">
        <v>418.08076760140608</v>
      </c>
      <c r="AD57">
        <v>465.55793602437944</v>
      </c>
      <c r="AE57">
        <v>409.34976372471306</v>
      </c>
      <c r="AF57">
        <v>395.01744339568694</v>
      </c>
      <c r="AG57">
        <v>380.01743182280461</v>
      </c>
      <c r="AH57">
        <v>436.42798273187219</v>
      </c>
    </row>
    <row r="58" spans="1:34" x14ac:dyDescent="0.3">
      <c r="A58" s="135">
        <f ca="1">Exceedance!U58</f>
        <v>47788</v>
      </c>
      <c r="B58" s="1">
        <v>592.19943118528511</v>
      </c>
      <c r="C58" s="1">
        <v>592.19943118528511</v>
      </c>
      <c r="D58" s="1">
        <v>606.29303009842181</v>
      </c>
      <c r="E58">
        <v>551.10709184000439</v>
      </c>
      <c r="F58">
        <v>611.75742365104975</v>
      </c>
      <c r="G58">
        <v>570.60619436411616</v>
      </c>
      <c r="H58">
        <v>722.03104290170052</v>
      </c>
      <c r="I58">
        <v>609.73291787692494</v>
      </c>
      <c r="J58">
        <v>642.40815460620047</v>
      </c>
      <c r="K58">
        <v>589.87518291423737</v>
      </c>
      <c r="L58">
        <v>552.44211222030185</v>
      </c>
      <c r="M58">
        <v>0</v>
      </c>
      <c r="N58">
        <v>0</v>
      </c>
      <c r="O58">
        <v>579.9815869254212</v>
      </c>
      <c r="P58">
        <v>570.74798184000429</v>
      </c>
      <c r="Q58">
        <v>610.319348118721</v>
      </c>
      <c r="R58">
        <v>605.67597291423715</v>
      </c>
      <c r="S58">
        <v>605.03357168757077</v>
      </c>
      <c r="T58">
        <v>622.66837012431324</v>
      </c>
      <c r="U58">
        <v>550.26460692542105</v>
      </c>
      <c r="V58">
        <v>602.46759717240445</v>
      </c>
      <c r="W58">
        <v>591.34412840864843</v>
      </c>
      <c r="X58">
        <v>601.15987291423778</v>
      </c>
      <c r="Y58">
        <v>414.7930573366624</v>
      </c>
      <c r="Z58">
        <v>597.00943891982945</v>
      </c>
      <c r="AA58">
        <v>584.10798570973009</v>
      </c>
      <c r="AB58">
        <v>616.13498012431353</v>
      </c>
      <c r="AC58">
        <v>565.18620165827633</v>
      </c>
      <c r="AD58">
        <v>657.65713878177644</v>
      </c>
      <c r="AE58">
        <v>580.46361291423716</v>
      </c>
      <c r="AF58">
        <v>601.53339893465341</v>
      </c>
      <c r="AG58">
        <v>577.78429270297477</v>
      </c>
      <c r="AH58">
        <v>632.52137440802335</v>
      </c>
    </row>
    <row r="59" spans="1:34" x14ac:dyDescent="0.3">
      <c r="A59" s="135">
        <f ca="1">Exceedance!U59</f>
        <v>47818</v>
      </c>
      <c r="B59" s="1">
        <v>594.36975277841111</v>
      </c>
      <c r="C59" s="1">
        <v>594.36975277841111</v>
      </c>
      <c r="D59" s="1">
        <v>341.61316759216402</v>
      </c>
      <c r="E59">
        <v>482.723971595423</v>
      </c>
      <c r="F59">
        <v>661.28028048231704</v>
      </c>
      <c r="G59">
        <v>633.30871411953535</v>
      </c>
      <c r="H59">
        <v>728.22696599195331</v>
      </c>
      <c r="I59">
        <v>587.89343381779361</v>
      </c>
      <c r="J59">
        <v>655.61170549156225</v>
      </c>
      <c r="K59">
        <v>595.31973450736302</v>
      </c>
      <c r="L59">
        <v>539.11018057924014</v>
      </c>
      <c r="M59">
        <v>0</v>
      </c>
      <c r="N59">
        <v>0</v>
      </c>
      <c r="O59">
        <v>542.83878851854706</v>
      </c>
      <c r="P59">
        <v>582.1146115954233</v>
      </c>
      <c r="Q59">
        <v>620.03925387414029</v>
      </c>
      <c r="R59">
        <v>576.69973450736325</v>
      </c>
      <c r="S59">
        <v>340.7915960566441</v>
      </c>
      <c r="T59">
        <v>553.96091587973183</v>
      </c>
      <c r="U59">
        <v>343.32570652840832</v>
      </c>
      <c r="V59">
        <v>599.50394826225886</v>
      </c>
      <c r="W59">
        <v>617.46991016406605</v>
      </c>
      <c r="X59">
        <v>344.02018241298606</v>
      </c>
      <c r="Y59">
        <v>387.86077001359547</v>
      </c>
      <c r="Z59">
        <v>567.96271651295524</v>
      </c>
      <c r="AA59">
        <v>588.90699346514793</v>
      </c>
      <c r="AB59">
        <v>578.90037887973244</v>
      </c>
      <c r="AC59">
        <v>557.44777095485586</v>
      </c>
      <c r="AD59">
        <v>617.67916996192594</v>
      </c>
      <c r="AE59">
        <v>571.72123450736331</v>
      </c>
      <c r="AF59">
        <v>570.04301374322108</v>
      </c>
      <c r="AG59">
        <v>547.7041497105439</v>
      </c>
      <c r="AH59">
        <v>584.84939509582216</v>
      </c>
    </row>
    <row r="60" spans="1:34" x14ac:dyDescent="0.3">
      <c r="A60" s="135">
        <f ca="1">Exceedance!U60</f>
        <v>47849</v>
      </c>
      <c r="B60" s="1">
        <v>707.1676958098875</v>
      </c>
      <c r="C60" s="1">
        <v>696.16804980990094</v>
      </c>
      <c r="D60" s="1">
        <v>584.30922634369858</v>
      </c>
      <c r="E60">
        <v>720.60257647658409</v>
      </c>
      <c r="F60">
        <v>803.61553980991755</v>
      </c>
      <c r="G60">
        <v>858.27858647658377</v>
      </c>
      <c r="H60">
        <v>663.08655980991648</v>
      </c>
      <c r="I60">
        <v>708.06674447658838</v>
      </c>
      <c r="J60">
        <v>683.4476964765845</v>
      </c>
      <c r="K60">
        <v>715.09360647662868</v>
      </c>
      <c r="L60">
        <v>506.34732299279142</v>
      </c>
      <c r="M60">
        <v>0</v>
      </c>
      <c r="N60">
        <v>0</v>
      </c>
      <c r="O60">
        <v>735.24628281183141</v>
      </c>
      <c r="P60">
        <v>727.58179247661553</v>
      </c>
      <c r="Q60">
        <v>714.9279724766152</v>
      </c>
      <c r="R60">
        <v>589.7703202472444</v>
      </c>
      <c r="S60">
        <v>583.39911099774486</v>
      </c>
      <c r="T60">
        <v>748.18777092227026</v>
      </c>
      <c r="U60">
        <v>587.23699397228529</v>
      </c>
      <c r="V60">
        <v>725.16857847658707</v>
      </c>
      <c r="W60">
        <v>707.15992747662904</v>
      </c>
      <c r="X60">
        <v>588.6221570838685</v>
      </c>
      <c r="Y60">
        <v>0</v>
      </c>
      <c r="Z60">
        <v>703.77538647662891</v>
      </c>
      <c r="AA60">
        <v>725.71446547658695</v>
      </c>
      <c r="AB60">
        <v>710.8369724766153</v>
      </c>
      <c r="AC60">
        <v>589.53189551241383</v>
      </c>
      <c r="AD60">
        <v>682.96271247661582</v>
      </c>
      <c r="AE60">
        <v>710.25761980996242</v>
      </c>
      <c r="AF60">
        <v>613.09990580994895</v>
      </c>
      <c r="AG60">
        <v>718.33698580994906</v>
      </c>
      <c r="AH60">
        <v>684.29190447660983</v>
      </c>
    </row>
    <row r="61" spans="1:34" x14ac:dyDescent="0.3">
      <c r="A61" s="135">
        <f ca="1">Exceedance!U61</f>
        <v>47880</v>
      </c>
      <c r="B61" s="1">
        <v>678.75468160563128</v>
      </c>
      <c r="C61" s="1">
        <v>668.90300260564288</v>
      </c>
      <c r="D61" s="1">
        <v>410.98759817792671</v>
      </c>
      <c r="E61">
        <v>677.94570427233089</v>
      </c>
      <c r="F61">
        <v>685.39679760566457</v>
      </c>
      <c r="G61">
        <v>658.45778427233097</v>
      </c>
      <c r="H61">
        <v>669.28188760566343</v>
      </c>
      <c r="I61">
        <v>665.75923127233443</v>
      </c>
      <c r="J61">
        <v>638.92514427233118</v>
      </c>
      <c r="K61">
        <v>663.02478927237121</v>
      </c>
      <c r="L61">
        <v>441.59170589777005</v>
      </c>
      <c r="M61">
        <v>0</v>
      </c>
      <c r="N61">
        <v>0</v>
      </c>
      <c r="O61">
        <v>645.77794927237073</v>
      </c>
      <c r="P61">
        <v>675.18858680552285</v>
      </c>
      <c r="Q61">
        <v>683.71948827235929</v>
      </c>
      <c r="R61">
        <v>650.03258827235902</v>
      </c>
      <c r="S61">
        <v>410.64397308730372</v>
      </c>
      <c r="T61">
        <v>414.00914561271338</v>
      </c>
      <c r="U61">
        <v>413.23634916024895</v>
      </c>
      <c r="V61">
        <v>685.45204227233398</v>
      </c>
      <c r="W61">
        <v>652.33797027237119</v>
      </c>
      <c r="X61">
        <v>414.33014973956244</v>
      </c>
      <c r="Y61">
        <v>0</v>
      </c>
      <c r="Z61">
        <v>645.87014927237101</v>
      </c>
      <c r="AA61">
        <v>660.78849627233376</v>
      </c>
      <c r="AB61">
        <v>657.30776727235934</v>
      </c>
      <c r="AC61">
        <v>672.21166827235879</v>
      </c>
      <c r="AD61">
        <v>614.54481827235895</v>
      </c>
      <c r="AE61">
        <v>624.9546726057041</v>
      </c>
      <c r="AF61">
        <v>465.18373160569257</v>
      </c>
      <c r="AG61">
        <v>678.01655160569214</v>
      </c>
      <c r="AH61">
        <v>599.57991127235414</v>
      </c>
    </row>
    <row r="62" spans="1:34" x14ac:dyDescent="0.3">
      <c r="A62" s="135">
        <f ca="1">Exceedance!U62</f>
        <v>47908</v>
      </c>
      <c r="B62" s="1">
        <v>997.91501845878918</v>
      </c>
      <c r="C62" s="1">
        <v>740.86611377500174</v>
      </c>
      <c r="D62" s="1">
        <v>517.30731429800665</v>
      </c>
      <c r="E62">
        <v>1016.2681511254897</v>
      </c>
      <c r="F62">
        <v>981.7796544588233</v>
      </c>
      <c r="G62">
        <v>966.5727011254894</v>
      </c>
      <c r="H62">
        <v>963.32177445882212</v>
      </c>
      <c r="I62">
        <v>979.53405312549319</v>
      </c>
      <c r="J62">
        <v>991.16021112548992</v>
      </c>
      <c r="K62">
        <v>741.09014119304834</v>
      </c>
      <c r="L62">
        <v>433.8628369995705</v>
      </c>
      <c r="M62">
        <v>0</v>
      </c>
      <c r="N62">
        <v>0</v>
      </c>
      <c r="O62">
        <v>735.18488305213145</v>
      </c>
      <c r="P62">
        <v>745.22874249392987</v>
      </c>
      <c r="Q62">
        <v>749.12903401581946</v>
      </c>
      <c r="R62">
        <v>1014.907235125517</v>
      </c>
      <c r="S62">
        <v>517.1766228505445</v>
      </c>
      <c r="T62">
        <v>745.79642112755744</v>
      </c>
      <c r="U62">
        <v>520.35403010773086</v>
      </c>
      <c r="V62">
        <v>1016.7542691254926</v>
      </c>
      <c r="W62">
        <v>740.31175313670997</v>
      </c>
      <c r="X62">
        <v>746.59551178591209</v>
      </c>
      <c r="Y62">
        <v>0</v>
      </c>
      <c r="Z62">
        <v>719.5056745862496</v>
      </c>
      <c r="AA62">
        <v>997.35997312549227</v>
      </c>
      <c r="AB62">
        <v>997.08989312551648</v>
      </c>
      <c r="AC62">
        <v>969.56577152551688</v>
      </c>
      <c r="AD62">
        <v>747.02722527144101</v>
      </c>
      <c r="AE62">
        <v>667.03204772747438</v>
      </c>
      <c r="AF62">
        <v>769.65430845884987</v>
      </c>
      <c r="AG62">
        <v>748.15870098256528</v>
      </c>
      <c r="AH62">
        <v>892.23269312551201</v>
      </c>
    </row>
    <row r="63" spans="1:34" x14ac:dyDescent="0.3">
      <c r="A63" s="135">
        <f ca="1">Exceedance!U63</f>
        <v>47939</v>
      </c>
      <c r="B63" s="1">
        <v>724.08022613699779</v>
      </c>
      <c r="C63" s="1">
        <v>713.45602359776888</v>
      </c>
      <c r="D63" s="1">
        <v>629.71445332258997</v>
      </c>
      <c r="E63">
        <v>1051.2879445825497</v>
      </c>
      <c r="F63">
        <v>1029.431807915882</v>
      </c>
      <c r="G63">
        <v>943.4902245825491</v>
      </c>
      <c r="H63">
        <v>1023.0500579158818</v>
      </c>
      <c r="I63">
        <v>1052.1393785825524</v>
      </c>
      <c r="J63">
        <v>1029.4002945825496</v>
      </c>
      <c r="K63">
        <v>713.35930796244133</v>
      </c>
      <c r="L63">
        <v>370.74961542922392</v>
      </c>
      <c r="M63">
        <v>0</v>
      </c>
      <c r="N63">
        <v>0</v>
      </c>
      <c r="O63">
        <v>708.54563131825046</v>
      </c>
      <c r="P63">
        <v>717.38743080344477</v>
      </c>
      <c r="Q63">
        <v>721.58385027377869</v>
      </c>
      <c r="R63">
        <v>722.26117526011785</v>
      </c>
      <c r="S63">
        <v>629.99992459225473</v>
      </c>
      <c r="T63">
        <v>718.55127223498141</v>
      </c>
      <c r="U63">
        <v>718.24272887183338</v>
      </c>
      <c r="V63">
        <v>1043.7744305825524</v>
      </c>
      <c r="W63">
        <v>713.01749067521371</v>
      </c>
      <c r="X63">
        <v>719.31115807167907</v>
      </c>
      <c r="Y63">
        <v>0</v>
      </c>
      <c r="Z63">
        <v>707.03552921796961</v>
      </c>
      <c r="AA63">
        <v>1059.3617885825515</v>
      </c>
      <c r="AB63">
        <v>1037.8423025825759</v>
      </c>
      <c r="AC63">
        <v>723.4892538047709</v>
      </c>
      <c r="AD63">
        <v>719.98245523715627</v>
      </c>
      <c r="AE63">
        <v>611.61613489718786</v>
      </c>
      <c r="AF63">
        <v>1059.7113459159093</v>
      </c>
      <c r="AG63">
        <v>720.34750058518978</v>
      </c>
      <c r="AH63">
        <v>723.01361703145596</v>
      </c>
    </row>
    <row r="64" spans="1:34" x14ac:dyDescent="0.3">
      <c r="A64" s="135">
        <f ca="1">Exceedance!U64</f>
        <v>47969</v>
      </c>
      <c r="B64" s="1">
        <v>745.32914770865682</v>
      </c>
      <c r="C64" s="1">
        <v>736.49998677237863</v>
      </c>
      <c r="D64" s="1">
        <v>733.62171279656752</v>
      </c>
      <c r="E64">
        <v>1027.7808638720883</v>
      </c>
      <c r="F64">
        <v>1051.4598872054223</v>
      </c>
      <c r="G64">
        <v>1018.9417638720882</v>
      </c>
      <c r="H64">
        <v>1031.3525872054211</v>
      </c>
      <c r="I64">
        <v>1030.8538498720911</v>
      </c>
      <c r="J64">
        <v>1042.1534838720886</v>
      </c>
      <c r="K64">
        <v>733.0466305533547</v>
      </c>
      <c r="L64">
        <v>0</v>
      </c>
      <c r="M64">
        <v>0</v>
      </c>
      <c r="N64">
        <v>0</v>
      </c>
      <c r="O64">
        <v>730.64166189432285</v>
      </c>
      <c r="P64">
        <v>736.87754771498567</v>
      </c>
      <c r="Q64">
        <v>741.65072292137938</v>
      </c>
      <c r="R64">
        <v>743.63008639523093</v>
      </c>
      <c r="S64">
        <v>714.92188140226358</v>
      </c>
      <c r="T64">
        <v>739.16047093032898</v>
      </c>
      <c r="U64">
        <v>739.16664858101581</v>
      </c>
      <c r="V64">
        <v>729.0279759510621</v>
      </c>
      <c r="W64">
        <v>732.64962742511443</v>
      </c>
      <c r="X64">
        <v>739.64594677364357</v>
      </c>
      <c r="Y64">
        <v>0</v>
      </c>
      <c r="Z64">
        <v>732.74434991910402</v>
      </c>
      <c r="AA64">
        <v>745.76652167096347</v>
      </c>
      <c r="AB64">
        <v>728.61354768342142</v>
      </c>
      <c r="AC64">
        <v>744.59771880635526</v>
      </c>
      <c r="AD64">
        <v>740.30123108750342</v>
      </c>
      <c r="AE64">
        <v>654.35034351351942</v>
      </c>
      <c r="AF64">
        <v>1056.1003692054469</v>
      </c>
      <c r="AG64">
        <v>740.32158077321878</v>
      </c>
      <c r="AH64">
        <v>743.84512725407512</v>
      </c>
    </row>
    <row r="65" spans="1:34" x14ac:dyDescent="0.3">
      <c r="A65" s="135">
        <f ca="1">Exceedance!U65</f>
        <v>48000</v>
      </c>
      <c r="B65" s="1">
        <v>719.63815287094098</v>
      </c>
      <c r="C65" s="1">
        <v>713.12366191256046</v>
      </c>
      <c r="D65" s="1">
        <v>707.43986910411525</v>
      </c>
      <c r="E65">
        <v>855.8628352566958</v>
      </c>
      <c r="F65">
        <v>870.72415859002956</v>
      </c>
      <c r="G65">
        <v>834.85419525669602</v>
      </c>
      <c r="H65">
        <v>846.02479859002881</v>
      </c>
      <c r="I65">
        <v>832.19573625669955</v>
      </c>
      <c r="J65">
        <v>838.46988525669599</v>
      </c>
      <c r="K65">
        <v>706.70568103823575</v>
      </c>
      <c r="L65">
        <v>0</v>
      </c>
      <c r="M65">
        <v>0</v>
      </c>
      <c r="N65">
        <v>482.07508598897709</v>
      </c>
      <c r="O65">
        <v>706.51831633348729</v>
      </c>
      <c r="P65">
        <v>709.76897337509729</v>
      </c>
      <c r="Q65">
        <v>714.82302645187815</v>
      </c>
      <c r="R65">
        <v>718.08291210478217</v>
      </c>
      <c r="S65">
        <v>708.29486112913537</v>
      </c>
      <c r="T65">
        <v>712.84216200060337</v>
      </c>
      <c r="U65">
        <v>713.12745736087516</v>
      </c>
      <c r="V65">
        <v>721.78407652119995</v>
      </c>
      <c r="W65">
        <v>705.87318053540002</v>
      </c>
      <c r="X65">
        <v>713.24245510049059</v>
      </c>
      <c r="Y65">
        <v>429.77118202356809</v>
      </c>
      <c r="Z65">
        <v>707.63192794137262</v>
      </c>
      <c r="AA65">
        <v>718.63123102272289</v>
      </c>
      <c r="AB65">
        <v>704.49484515298798</v>
      </c>
      <c r="AC65">
        <v>718.49475520074668</v>
      </c>
      <c r="AD65">
        <v>713.87591338579841</v>
      </c>
      <c r="AE65">
        <v>653.84668095367658</v>
      </c>
      <c r="AF65">
        <v>844.08660059005547</v>
      </c>
      <c r="AG65">
        <v>713.50294445258407</v>
      </c>
      <c r="AH65">
        <v>717.85865410175541</v>
      </c>
    </row>
    <row r="66" spans="1:34" x14ac:dyDescent="0.3">
      <c r="A66" s="135">
        <f ca="1">Exceedance!U66</f>
        <v>48030</v>
      </c>
      <c r="B66" s="1">
        <v>725.53126751175557</v>
      </c>
      <c r="C66" s="1">
        <v>715.76117451176663</v>
      </c>
      <c r="D66" s="1">
        <v>715.76117451176663</v>
      </c>
      <c r="E66">
        <v>724.7119761784553</v>
      </c>
      <c r="F66">
        <v>748.19895951178864</v>
      </c>
      <c r="G66">
        <v>728.65858617845527</v>
      </c>
      <c r="H66">
        <v>672.23871951178796</v>
      </c>
      <c r="I66">
        <v>738.53373517845841</v>
      </c>
      <c r="J66">
        <v>745.87395617845561</v>
      </c>
      <c r="K66">
        <v>707.28497117849497</v>
      </c>
      <c r="L66">
        <v>0</v>
      </c>
      <c r="M66">
        <v>0</v>
      </c>
      <c r="N66">
        <v>527.35261756897796</v>
      </c>
      <c r="O66">
        <v>726.32166117849499</v>
      </c>
      <c r="P66">
        <v>732.39129641615227</v>
      </c>
      <c r="Q66">
        <v>737.81437505546489</v>
      </c>
      <c r="R66">
        <v>731.56638417848296</v>
      </c>
      <c r="S66">
        <v>731.05931322077845</v>
      </c>
      <c r="T66">
        <v>734.52225417848251</v>
      </c>
      <c r="U66">
        <v>701.09425517847808</v>
      </c>
      <c r="V66">
        <v>736.88504217845832</v>
      </c>
      <c r="W66">
        <v>705.01949117849517</v>
      </c>
      <c r="X66">
        <v>719.86601517847816</v>
      </c>
      <c r="Y66">
        <v>524.73900140083504</v>
      </c>
      <c r="Z66">
        <v>713.24103117849518</v>
      </c>
      <c r="AA66">
        <v>730.4397101784582</v>
      </c>
      <c r="AB66">
        <v>728.37237867242084</v>
      </c>
      <c r="AC66">
        <v>742.50047266622744</v>
      </c>
      <c r="AD66">
        <v>736.88404540805698</v>
      </c>
      <c r="AE66">
        <v>672.54449811398774</v>
      </c>
      <c r="AF66">
        <v>723.77243751181641</v>
      </c>
      <c r="AG66">
        <v>732.25073751181651</v>
      </c>
      <c r="AH66">
        <v>722.02922517847787</v>
      </c>
    </row>
    <row r="67" spans="1:34" x14ac:dyDescent="0.3">
      <c r="A67" s="135">
        <f ca="1">Exceedance!U67</f>
        <v>48061</v>
      </c>
      <c r="B67" s="1">
        <v>715.70221840093166</v>
      </c>
      <c r="C67" s="1">
        <v>705.36350940094405</v>
      </c>
      <c r="D67" s="1">
        <v>705.36350940094405</v>
      </c>
      <c r="E67">
        <v>703.78303106763019</v>
      </c>
      <c r="F67">
        <v>761.11559440096346</v>
      </c>
      <c r="G67">
        <v>727.44504106763009</v>
      </c>
      <c r="H67">
        <v>712.3856244009628</v>
      </c>
      <c r="I67">
        <v>701.28224806763399</v>
      </c>
      <c r="J67">
        <v>690.49734106763037</v>
      </c>
      <c r="K67">
        <v>692.18827606767229</v>
      </c>
      <c r="L67">
        <v>0</v>
      </c>
      <c r="M67">
        <v>0</v>
      </c>
      <c r="N67">
        <v>565.8401423265916</v>
      </c>
      <c r="O67">
        <v>727.73569606767251</v>
      </c>
      <c r="P67">
        <v>732.76103449571303</v>
      </c>
      <c r="Q67">
        <v>731.70979506765968</v>
      </c>
      <c r="R67">
        <v>742.09286506765977</v>
      </c>
      <c r="S67">
        <v>731.58531539111959</v>
      </c>
      <c r="T67">
        <v>728.89144506765979</v>
      </c>
      <c r="U67">
        <v>711.4709880676545</v>
      </c>
      <c r="V67">
        <v>705.73991906763331</v>
      </c>
      <c r="W67">
        <v>674.67950606767238</v>
      </c>
      <c r="X67">
        <v>738.54330806765438</v>
      </c>
      <c r="Y67">
        <v>515.7169766065972</v>
      </c>
      <c r="Z67">
        <v>720.4971860676726</v>
      </c>
      <c r="AA67">
        <v>736.20485306763317</v>
      </c>
      <c r="AB67">
        <v>729.68195206765961</v>
      </c>
      <c r="AC67">
        <v>743.31063788814595</v>
      </c>
      <c r="AD67">
        <v>706.85506506765955</v>
      </c>
      <c r="AE67">
        <v>658.62323940100566</v>
      </c>
      <c r="AF67">
        <v>694.040808400993</v>
      </c>
      <c r="AG67">
        <v>718.71753840099313</v>
      </c>
      <c r="AH67">
        <v>723.4150080676543</v>
      </c>
    </row>
    <row r="68" spans="1:34" x14ac:dyDescent="0.3">
      <c r="A68" s="135">
        <f ca="1">Exceedance!U68</f>
        <v>48092</v>
      </c>
      <c r="B68" s="1">
        <v>687.8366372319789</v>
      </c>
      <c r="C68" s="1">
        <v>677.68607323199137</v>
      </c>
      <c r="D68" s="1">
        <v>677.68607323199137</v>
      </c>
      <c r="E68">
        <v>690.27103989867851</v>
      </c>
      <c r="F68">
        <v>643.04764323201118</v>
      </c>
      <c r="G68">
        <v>749.43183989867805</v>
      </c>
      <c r="H68">
        <v>744.28101323201065</v>
      </c>
      <c r="I68">
        <v>716.0565018986814</v>
      </c>
      <c r="J68">
        <v>691.9435098986778</v>
      </c>
      <c r="K68">
        <v>680.4693598987194</v>
      </c>
      <c r="L68">
        <v>0</v>
      </c>
      <c r="M68">
        <v>0</v>
      </c>
      <c r="N68">
        <v>576.52530277874666</v>
      </c>
      <c r="O68">
        <v>709.69829989871948</v>
      </c>
      <c r="P68">
        <v>709.20596713608097</v>
      </c>
      <c r="Q68">
        <v>697.11036389870742</v>
      </c>
      <c r="R68">
        <v>714.65908389870697</v>
      </c>
      <c r="S68">
        <v>703.48261989871912</v>
      </c>
      <c r="T68">
        <v>688.43459389870725</v>
      </c>
      <c r="U68">
        <v>715.96153189870154</v>
      </c>
      <c r="V68">
        <v>722.28195447132543</v>
      </c>
      <c r="W68">
        <v>689.04181589871973</v>
      </c>
      <c r="X68">
        <v>699.177081898702</v>
      </c>
      <c r="Y68">
        <v>478.71291737823248</v>
      </c>
      <c r="Z68">
        <v>690.92621189871909</v>
      </c>
      <c r="AA68">
        <v>714.28514989868108</v>
      </c>
      <c r="AB68">
        <v>699.94832389870714</v>
      </c>
      <c r="AC68">
        <v>719.98889147671014</v>
      </c>
      <c r="AD68">
        <v>681.13960389870726</v>
      </c>
      <c r="AE68">
        <v>657.66967323205324</v>
      </c>
      <c r="AF68">
        <v>688.43842723204068</v>
      </c>
      <c r="AG68">
        <v>666.27918723204039</v>
      </c>
      <c r="AH68">
        <v>673.46143189870179</v>
      </c>
    </row>
    <row r="69" spans="1:34" x14ac:dyDescent="0.3">
      <c r="A69" s="135" t="str">
        <f ca="1">Exceedance!U69</f>
        <v/>
      </c>
      <c r="B69" s="1"/>
      <c r="C69" s="1"/>
      <c r="D69" s="1"/>
    </row>
    <row r="70" spans="1:34" x14ac:dyDescent="0.3">
      <c r="A70" s="135" t="str">
        <f ca="1">Exceedance!U70</f>
        <v/>
      </c>
      <c r="B70" s="1"/>
      <c r="C70" s="1"/>
      <c r="D70" s="1"/>
    </row>
    <row r="71" spans="1:34" x14ac:dyDescent="0.3">
      <c r="A71" s="135" t="str">
        <f ca="1">Exceedance!U71</f>
        <v/>
      </c>
      <c r="B71" s="1"/>
      <c r="C71" s="1"/>
      <c r="D71" s="1"/>
    </row>
    <row r="72" spans="1:34" x14ac:dyDescent="0.3">
      <c r="A72" s="135" t="str">
        <f ca="1">Exceedance!U72</f>
        <v/>
      </c>
      <c r="B72" s="1"/>
      <c r="C72" s="1"/>
      <c r="D72" s="1"/>
    </row>
    <row r="73" spans="1:34" x14ac:dyDescent="0.3">
      <c r="A73" s="135" t="str">
        <f ca="1">Exceedance!U73</f>
        <v/>
      </c>
      <c r="B73" s="1"/>
      <c r="C73" s="1"/>
      <c r="D73" s="1"/>
    </row>
    <row r="74" spans="1:34" x14ac:dyDescent="0.3">
      <c r="A74" s="135" t="str">
        <f ca="1">Exceedance!U74</f>
        <v/>
      </c>
      <c r="B74" s="1"/>
      <c r="C74" s="1"/>
      <c r="D74" s="1"/>
    </row>
    <row r="75" spans="1:34" x14ac:dyDescent="0.3">
      <c r="A75" s="135" t="str">
        <f ca="1">Exceedance!U75</f>
        <v/>
      </c>
      <c r="B75" s="1"/>
      <c r="C75" s="1"/>
      <c r="D75" s="1"/>
    </row>
    <row r="76" spans="1:34" x14ac:dyDescent="0.3">
      <c r="A76" s="135" t="str">
        <f ca="1">Exceedance!U76</f>
        <v/>
      </c>
      <c r="B76" s="1"/>
      <c r="C76" s="1"/>
      <c r="D76" s="1"/>
    </row>
    <row r="77" spans="1:34" x14ac:dyDescent="0.3">
      <c r="A77" s="135" t="str">
        <f ca="1">Exceedance!U77</f>
        <v/>
      </c>
      <c r="B77" s="1"/>
      <c r="C77" s="1"/>
      <c r="D77" s="1"/>
    </row>
    <row r="78" spans="1:34" x14ac:dyDescent="0.3">
      <c r="A78" s="135" t="str">
        <f ca="1">Exceedance!U78</f>
        <v/>
      </c>
      <c r="B78" s="1"/>
      <c r="C78" s="1"/>
      <c r="D78" s="1"/>
    </row>
    <row r="79" spans="1:34" x14ac:dyDescent="0.3">
      <c r="A79" s="135" t="str">
        <f ca="1">Exceedance!U79</f>
        <v/>
      </c>
      <c r="B79" s="1"/>
      <c r="C79" s="1"/>
      <c r="D79" s="1"/>
    </row>
    <row r="80" spans="1:34" x14ac:dyDescent="0.3">
      <c r="A80" s="135" t="str">
        <f ca="1">Exceedance!U80</f>
        <v/>
      </c>
      <c r="B80" s="1"/>
      <c r="C80" s="1"/>
      <c r="D80" s="1"/>
    </row>
    <row r="81" spans="1:4" x14ac:dyDescent="0.3">
      <c r="A81" s="135" t="str">
        <f ca="1">Exceedance!U81</f>
        <v/>
      </c>
      <c r="B81" s="1"/>
      <c r="C81" s="1"/>
      <c r="D81" s="1"/>
    </row>
    <row r="82" spans="1:4" x14ac:dyDescent="0.3">
      <c r="A82" s="135" t="str">
        <f ca="1">Exceedance!U82</f>
        <v/>
      </c>
      <c r="B82" s="1"/>
      <c r="C82" s="1"/>
      <c r="D82" s="1"/>
    </row>
    <row r="83" spans="1:4" x14ac:dyDescent="0.3">
      <c r="A83" s="135" t="str">
        <f ca="1">Exceedance!U83</f>
        <v/>
      </c>
      <c r="B83" s="1"/>
      <c r="C83" s="1"/>
      <c r="D83" s="1"/>
    </row>
    <row r="84" spans="1:4" x14ac:dyDescent="0.3">
      <c r="A84" s="135" t="str">
        <f ca="1">Exceedance!U84</f>
        <v/>
      </c>
      <c r="B84" s="1"/>
      <c r="C84" s="1"/>
      <c r="D84" s="1"/>
    </row>
    <row r="85" spans="1:4" x14ac:dyDescent="0.3">
      <c r="A85" s="135" t="str">
        <f ca="1">Exceedance!U85</f>
        <v/>
      </c>
      <c r="B85" s="1"/>
      <c r="C85" s="1"/>
      <c r="D85" s="1"/>
    </row>
    <row r="86" spans="1:4" x14ac:dyDescent="0.3">
      <c r="A86" s="135" t="str">
        <f ca="1">Exceedance!U86</f>
        <v/>
      </c>
      <c r="B86" s="1"/>
      <c r="C86" s="1"/>
      <c r="D86" s="1"/>
    </row>
    <row r="87" spans="1:4" x14ac:dyDescent="0.3">
      <c r="A87" s="135" t="str">
        <f ca="1">Exceedance!U87</f>
        <v/>
      </c>
      <c r="B87" s="1"/>
      <c r="C87" s="1"/>
      <c r="D87" s="1"/>
    </row>
    <row r="88" spans="1:4" x14ac:dyDescent="0.3">
      <c r="A88" s="135" t="str">
        <f ca="1">Exceedance!U88</f>
        <v/>
      </c>
      <c r="B88" s="1"/>
      <c r="C88" s="1"/>
      <c r="D88" s="1"/>
    </row>
    <row r="89" spans="1:4" x14ac:dyDescent="0.3">
      <c r="A89" s="135" t="str">
        <f ca="1">Exceedance!U89</f>
        <v/>
      </c>
      <c r="B89" s="1"/>
      <c r="C89" s="1"/>
      <c r="D89" s="1"/>
    </row>
    <row r="90" spans="1:4" x14ac:dyDescent="0.3">
      <c r="A90" s="135" t="str">
        <f ca="1">Exceedance!U90</f>
        <v/>
      </c>
      <c r="B90" s="1"/>
      <c r="C90" s="1"/>
      <c r="D90" s="1"/>
    </row>
    <row r="91" spans="1:4" x14ac:dyDescent="0.3">
      <c r="A91" s="135" t="str">
        <f ca="1">Exceedance!U91</f>
        <v/>
      </c>
      <c r="B91" s="1"/>
      <c r="C91" s="1"/>
      <c r="D91" s="1"/>
    </row>
    <row r="92" spans="1:4" x14ac:dyDescent="0.3">
      <c r="A92" s="135" t="str">
        <f ca="1">Exceedance!U92</f>
        <v/>
      </c>
      <c r="B92" s="1"/>
      <c r="C92" s="1"/>
      <c r="D92" s="1"/>
    </row>
    <row r="93" spans="1:4" x14ac:dyDescent="0.3">
      <c r="A93" s="135" t="str">
        <f ca="1">Exceedance!U93</f>
        <v/>
      </c>
      <c r="B93" s="1"/>
      <c r="C93" s="1"/>
      <c r="D93" s="1"/>
    </row>
    <row r="94" spans="1:4" x14ac:dyDescent="0.3">
      <c r="A94" s="135" t="str">
        <f ca="1">Exceedance!U94</f>
        <v/>
      </c>
      <c r="B94" s="1"/>
      <c r="C94" s="1"/>
      <c r="D94" s="1"/>
    </row>
    <row r="95" spans="1:4" x14ac:dyDescent="0.3">
      <c r="A95" s="135" t="str">
        <f ca="1">Exceedance!U95</f>
        <v/>
      </c>
      <c r="B95" s="1"/>
      <c r="C95" s="1"/>
      <c r="D95" s="1"/>
    </row>
    <row r="96" spans="1:4" x14ac:dyDescent="0.3">
      <c r="A96" s="135" t="str">
        <f ca="1">Exceedance!U96</f>
        <v/>
      </c>
      <c r="B96" s="1"/>
      <c r="C96" s="1"/>
      <c r="D96" s="1"/>
    </row>
    <row r="97" spans="1:4" x14ac:dyDescent="0.3">
      <c r="A97" s="135" t="str">
        <f ca="1">Exceedance!U97</f>
        <v/>
      </c>
      <c r="B97" s="1"/>
      <c r="C97" s="1"/>
      <c r="D97" s="1"/>
    </row>
    <row r="98" spans="1:4" x14ac:dyDescent="0.3">
      <c r="A98" s="135" t="str">
        <f ca="1">Exceedance!U98</f>
        <v/>
      </c>
      <c r="B98" s="1"/>
      <c r="C98" s="1"/>
      <c r="D98" s="1"/>
    </row>
    <row r="99" spans="1:4" x14ac:dyDescent="0.3">
      <c r="A99" s="135" t="str">
        <f ca="1">Exceedance!U99</f>
        <v/>
      </c>
      <c r="B99" s="1"/>
      <c r="C99" s="1"/>
      <c r="D99" s="1"/>
    </row>
    <row r="100" spans="1:4" x14ac:dyDescent="0.3">
      <c r="A100" s="135"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E1:AE1"/>
  </mergeCells>
  <pageMargins left="0.7" right="0.7" top="0.75" bottom="0.75" header="0.3" footer="0.3"/>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0F76CA-C21A-4553-8AFE-7C798CA81430}">
  <sheetPr codeName="Sheet161"/>
  <dimension ref="A1:AH175"/>
  <sheetViews>
    <sheetView topLeftCell="A22" workbookViewId="0">
      <selection activeCell="B4" sqref="B4:AQ175"/>
    </sheetView>
  </sheetViews>
  <sheetFormatPr defaultRowHeight="14.4" x14ac:dyDescent="0.3"/>
  <cols>
    <col min="1" max="1" width="9.33203125" style="136"/>
    <col min="2" max="4" width="9.33203125" style="185"/>
  </cols>
  <sheetData>
    <row r="1" spans="1:34" s="136" customFormat="1" x14ac:dyDescent="0.3">
      <c r="A1" s="133"/>
      <c r="E1" s="882" t="s">
        <v>889</v>
      </c>
      <c r="F1" s="882"/>
      <c r="G1" s="882"/>
      <c r="H1" s="882"/>
      <c r="I1" s="882"/>
      <c r="J1" s="882"/>
      <c r="K1" s="882"/>
      <c r="L1" s="882"/>
      <c r="M1" s="882"/>
      <c r="N1" s="882"/>
      <c r="O1" s="882"/>
      <c r="P1" s="882"/>
      <c r="Q1" s="882"/>
      <c r="R1" s="882"/>
      <c r="S1" s="882"/>
      <c r="T1" s="882"/>
      <c r="U1" s="882"/>
      <c r="V1" s="882"/>
      <c r="W1" s="882"/>
      <c r="X1" s="882"/>
      <c r="Y1" s="882"/>
      <c r="Z1" s="882"/>
      <c r="AA1" s="882"/>
      <c r="AB1" s="882"/>
      <c r="AC1" s="882"/>
      <c r="AD1" s="882"/>
      <c r="AE1" s="882"/>
    </row>
    <row r="2" spans="1:34" s="136" customFormat="1" x14ac:dyDescent="0.3">
      <c r="A2" s="133"/>
      <c r="B2" s="136" t="s">
        <v>288</v>
      </c>
      <c r="C2" s="136" t="s">
        <v>287</v>
      </c>
      <c r="D2" s="136" t="s">
        <v>289</v>
      </c>
      <c r="E2" s="136">
        <v>1991</v>
      </c>
      <c r="F2" s="136">
        <v>1992</v>
      </c>
      <c r="G2" s="136">
        <v>1993</v>
      </c>
      <c r="H2" s="136">
        <v>1994</v>
      </c>
      <c r="I2" s="136">
        <v>1995</v>
      </c>
      <c r="J2" s="136">
        <v>1996</v>
      </c>
      <c r="K2" s="136">
        <v>1997</v>
      </c>
      <c r="L2" s="136">
        <v>1998</v>
      </c>
      <c r="M2" s="136">
        <v>1999</v>
      </c>
      <c r="N2" s="136">
        <v>2000</v>
      </c>
      <c r="O2" s="136">
        <v>2001</v>
      </c>
      <c r="P2" s="136">
        <v>2002</v>
      </c>
      <c r="Q2" s="136">
        <v>2003</v>
      </c>
      <c r="R2" s="136">
        <v>2004</v>
      </c>
      <c r="S2" s="136">
        <v>2005</v>
      </c>
      <c r="T2" s="136">
        <v>2006</v>
      </c>
      <c r="U2" s="136">
        <v>2007</v>
      </c>
      <c r="V2" s="136">
        <v>2008</v>
      </c>
      <c r="W2" s="136">
        <v>2009</v>
      </c>
      <c r="X2" s="136">
        <v>2010</v>
      </c>
      <c r="Y2" s="136">
        <v>2011</v>
      </c>
      <c r="Z2" s="136">
        <v>2012</v>
      </c>
      <c r="AA2" s="136">
        <v>2013</v>
      </c>
      <c r="AB2" s="136">
        <v>2014</v>
      </c>
      <c r="AC2" s="136">
        <v>2015</v>
      </c>
      <c r="AD2" s="136">
        <v>2016</v>
      </c>
      <c r="AE2" s="136">
        <v>2017</v>
      </c>
      <c r="AF2" s="136">
        <v>2018</v>
      </c>
      <c r="AG2" s="136">
        <v>2019</v>
      </c>
      <c r="AH2" s="136">
        <v>2020</v>
      </c>
    </row>
    <row r="3" spans="1:34" s="137" customFormat="1" x14ac:dyDescent="0.3">
      <c r="A3" s="134"/>
      <c r="B3" s="137" t="s">
        <v>323</v>
      </c>
      <c r="C3" s="137" t="s">
        <v>324</v>
      </c>
      <c r="D3" s="137" t="s">
        <v>325</v>
      </c>
      <c r="E3" s="137" t="s">
        <v>326</v>
      </c>
      <c r="F3" s="137" t="s">
        <v>327</v>
      </c>
      <c r="G3" s="137" t="s">
        <v>328</v>
      </c>
      <c r="H3" s="137" t="s">
        <v>329</v>
      </c>
      <c r="I3" s="137" t="s">
        <v>330</v>
      </c>
      <c r="J3" s="137" t="s">
        <v>331</v>
      </c>
      <c r="K3" s="137" t="s">
        <v>332</v>
      </c>
      <c r="L3" s="137" t="s">
        <v>333</v>
      </c>
      <c r="M3" s="137" t="s">
        <v>334</v>
      </c>
      <c r="N3" s="137" t="s">
        <v>335</v>
      </c>
      <c r="O3" s="137" t="s">
        <v>336</v>
      </c>
      <c r="P3" s="137" t="s">
        <v>337</v>
      </c>
      <c r="Q3" s="137" t="s">
        <v>338</v>
      </c>
      <c r="R3" s="137" t="s">
        <v>339</v>
      </c>
      <c r="S3" s="137" t="s">
        <v>340</v>
      </c>
      <c r="T3" s="137" t="s">
        <v>341</v>
      </c>
      <c r="U3" s="137" t="s">
        <v>342</v>
      </c>
      <c r="V3" s="137" t="s">
        <v>343</v>
      </c>
      <c r="W3" s="137" t="s">
        <v>344</v>
      </c>
      <c r="X3" s="137" t="s">
        <v>345</v>
      </c>
      <c r="Y3" s="137" t="s">
        <v>346</v>
      </c>
      <c r="Z3" s="137" t="s">
        <v>347</v>
      </c>
      <c r="AA3" s="137" t="s">
        <v>348</v>
      </c>
      <c r="AB3" s="137" t="s">
        <v>349</v>
      </c>
      <c r="AC3" s="137" t="s">
        <v>350</v>
      </c>
      <c r="AD3" s="137" t="s">
        <v>351</v>
      </c>
      <c r="AE3" s="137" t="s">
        <v>352</v>
      </c>
      <c r="AF3" s="137" t="s">
        <v>353</v>
      </c>
      <c r="AG3" s="137" t="s">
        <v>354</v>
      </c>
      <c r="AH3" s="137" t="s">
        <v>355</v>
      </c>
    </row>
    <row r="4" spans="1:34" x14ac:dyDescent="0.3">
      <c r="A4" s="135">
        <f ca="1">Exceedance!U4</f>
        <v>46143</v>
      </c>
      <c r="B4" s="1">
        <v>1387</v>
      </c>
      <c r="C4" s="1">
        <v>1387</v>
      </c>
      <c r="D4" s="1">
        <v>1387</v>
      </c>
      <c r="E4">
        <v>1375.0281799876336</v>
      </c>
      <c r="F4">
        <v>1380.7721687047883</v>
      </c>
      <c r="G4">
        <v>1389.2277152420443</v>
      </c>
      <c r="H4">
        <v>1387.1134583250619</v>
      </c>
      <c r="I4">
        <v>1385.8934672002363</v>
      </c>
      <c r="J4">
        <v>1376.1588422451243</v>
      </c>
      <c r="K4">
        <v>1376.857802269355</v>
      </c>
      <c r="L4">
        <v>1385.9373707680375</v>
      </c>
      <c r="M4">
        <v>1374.9068132222012</v>
      </c>
      <c r="N4">
        <v>1376.8617686312527</v>
      </c>
      <c r="O4">
        <v>1375.2194829234518</v>
      </c>
      <c r="P4">
        <v>1373.2958650054418</v>
      </c>
      <c r="Q4">
        <v>1374.0118115380324</v>
      </c>
      <c r="R4">
        <v>1373.4254357007101</v>
      </c>
      <c r="S4">
        <v>1388.856633742877</v>
      </c>
      <c r="T4">
        <v>1374.0826773543024</v>
      </c>
      <c r="U4">
        <v>1371.7815888805696</v>
      </c>
      <c r="V4">
        <v>1374.7967006079948</v>
      </c>
      <c r="W4">
        <v>1378.0068246859516</v>
      </c>
      <c r="X4">
        <v>1379.0214819663106</v>
      </c>
      <c r="Y4">
        <v>1380.8045283002507</v>
      </c>
      <c r="Z4">
        <v>1373.1233531034127</v>
      </c>
      <c r="AA4">
        <v>1373.7951705215025</v>
      </c>
      <c r="AB4">
        <v>1369.8867451304409</v>
      </c>
      <c r="AC4">
        <v>1373.9130298898986</v>
      </c>
      <c r="AD4">
        <v>1375.7940717989673</v>
      </c>
      <c r="AE4">
        <v>1375.3066686430725</v>
      </c>
      <c r="AF4">
        <v>1372.6363105113614</v>
      </c>
      <c r="AG4">
        <v>1380.4379757727679</v>
      </c>
      <c r="AH4">
        <v>1372.8799497855134</v>
      </c>
    </row>
    <row r="5" spans="1:34" x14ac:dyDescent="0.3">
      <c r="A5" s="135">
        <f ca="1">Exceedance!U5</f>
        <v>46174</v>
      </c>
      <c r="B5" s="1">
        <v>1387</v>
      </c>
      <c r="C5" s="1">
        <v>1387</v>
      </c>
      <c r="D5" s="1">
        <v>1387</v>
      </c>
      <c r="E5">
        <v>1335.8807446243923</v>
      </c>
      <c r="F5">
        <v>1335.9578074260055</v>
      </c>
      <c r="G5">
        <v>1346.8714418065506</v>
      </c>
      <c r="H5">
        <v>1340.7862645582975</v>
      </c>
      <c r="I5">
        <v>1348.1858033912706</v>
      </c>
      <c r="J5">
        <v>1329.7541236238719</v>
      </c>
      <c r="K5">
        <v>1330.1800610844414</v>
      </c>
      <c r="L5">
        <v>1347.4198331395148</v>
      </c>
      <c r="M5">
        <v>1332.8825762497706</v>
      </c>
      <c r="N5">
        <v>1337.1168233937562</v>
      </c>
      <c r="O5">
        <v>1330.639405306734</v>
      </c>
      <c r="P5">
        <v>1327.7904375238766</v>
      </c>
      <c r="Q5">
        <v>1326.5476057237447</v>
      </c>
      <c r="R5">
        <v>1324.4086134655379</v>
      </c>
      <c r="S5">
        <v>1348.6133167079586</v>
      </c>
      <c r="T5">
        <v>1328.2090459845358</v>
      </c>
      <c r="U5">
        <v>1324.9154370767656</v>
      </c>
      <c r="V5">
        <v>1329.0511416871952</v>
      </c>
      <c r="W5">
        <v>1333.1118584193962</v>
      </c>
      <c r="X5">
        <v>1333.3133637292467</v>
      </c>
      <c r="Y5">
        <v>1339.4089435011044</v>
      </c>
      <c r="Z5">
        <v>1325.2789576800571</v>
      </c>
      <c r="AA5">
        <v>1325.9207554418331</v>
      </c>
      <c r="AB5">
        <v>1322.7818750483552</v>
      </c>
      <c r="AC5">
        <v>1328.9448904341873</v>
      </c>
      <c r="AD5">
        <v>1330.7047562929042</v>
      </c>
      <c r="AE5">
        <v>1328.1449160953619</v>
      </c>
      <c r="AF5">
        <v>1325.8851752876778</v>
      </c>
      <c r="AG5">
        <v>1338.3133980426669</v>
      </c>
      <c r="AH5">
        <v>1325.8896324254549</v>
      </c>
    </row>
    <row r="6" spans="1:34" x14ac:dyDescent="0.3">
      <c r="A6" s="135">
        <f ca="1">Exceedance!U6</f>
        <v>46204</v>
      </c>
      <c r="B6" s="1">
        <v>1387</v>
      </c>
      <c r="C6" s="1">
        <v>1387</v>
      </c>
      <c r="D6" s="1">
        <v>1387</v>
      </c>
      <c r="E6">
        <v>1306.2833392769955</v>
      </c>
      <c r="F6">
        <v>1315.6013607521656</v>
      </c>
      <c r="G6">
        <v>1316.865318180435</v>
      </c>
      <c r="H6">
        <v>1313.412961451007</v>
      </c>
      <c r="I6">
        <v>1324.7743899753796</v>
      </c>
      <c r="J6">
        <v>1308.8407133094508</v>
      </c>
      <c r="K6">
        <v>1307.265257667475</v>
      </c>
      <c r="L6">
        <v>1325.7435219205274</v>
      </c>
      <c r="M6">
        <v>1320.9225738153659</v>
      </c>
      <c r="N6">
        <v>1307.9274459166504</v>
      </c>
      <c r="O6">
        <v>1300.9793561229412</v>
      </c>
      <c r="P6">
        <v>1302.1702222287076</v>
      </c>
      <c r="Q6">
        <v>1298.8021308419966</v>
      </c>
      <c r="R6">
        <v>1296.2335875492552</v>
      </c>
      <c r="S6">
        <v>1321.1827242548163</v>
      </c>
      <c r="T6">
        <v>1302.7256165233439</v>
      </c>
      <c r="U6">
        <v>1298.8823508242322</v>
      </c>
      <c r="V6">
        <v>1304.1607979530206</v>
      </c>
      <c r="W6">
        <v>1306.8366478607027</v>
      </c>
      <c r="X6">
        <v>1303.0941691115888</v>
      </c>
      <c r="Y6">
        <v>1315.2172173986401</v>
      </c>
      <c r="Z6">
        <v>1303.1337515646662</v>
      </c>
      <c r="AA6">
        <v>1305.3112531335782</v>
      </c>
      <c r="AB6">
        <v>1297.3948302352853</v>
      </c>
      <c r="AC6">
        <v>1307.5237914647018</v>
      </c>
      <c r="AD6">
        <v>1307.0568928522496</v>
      </c>
      <c r="AE6">
        <v>1307.0002565086443</v>
      </c>
      <c r="AF6">
        <v>1305.0393315224849</v>
      </c>
      <c r="AG6">
        <v>1309.0977756183054</v>
      </c>
      <c r="AH6">
        <v>1296.8136075115372</v>
      </c>
    </row>
    <row r="7" spans="1:34" x14ac:dyDescent="0.3">
      <c r="A7" s="135">
        <f ca="1">Exceedance!U7</f>
        <v>46235</v>
      </c>
      <c r="B7" s="1">
        <v>1306.0251575376933</v>
      </c>
      <c r="C7" s="1">
        <v>1285.8342465777121</v>
      </c>
      <c r="D7" s="1">
        <v>1295.0944382404198</v>
      </c>
      <c r="E7">
        <v>1292.9289350006334</v>
      </c>
      <c r="F7">
        <v>1308.3924376348832</v>
      </c>
      <c r="G7">
        <v>1303.7815593244004</v>
      </c>
      <c r="H7">
        <v>1294.4092161688013</v>
      </c>
      <c r="I7">
        <v>1310.8612864374879</v>
      </c>
      <c r="J7">
        <v>1292.6014449282939</v>
      </c>
      <c r="K7">
        <v>1294.3731433781788</v>
      </c>
      <c r="L7">
        <v>1313.2975935008033</v>
      </c>
      <c r="M7">
        <v>1310.3900487602446</v>
      </c>
      <c r="N7">
        <v>1293.1334796340636</v>
      </c>
      <c r="O7">
        <v>1288.950772874651</v>
      </c>
      <c r="P7">
        <v>1283.5736044834689</v>
      </c>
      <c r="Q7">
        <v>1286.3807122708615</v>
      </c>
      <c r="R7">
        <v>1276.8908902508633</v>
      </c>
      <c r="S7">
        <v>1310.4312266390696</v>
      </c>
      <c r="T7">
        <v>1288.1565817613584</v>
      </c>
      <c r="U7">
        <v>1285.2622193607656</v>
      </c>
      <c r="V7">
        <v>1287.6252769722876</v>
      </c>
      <c r="W7">
        <v>1286.2195516023614</v>
      </c>
      <c r="X7">
        <v>1287.7776870207151</v>
      </c>
      <c r="Y7">
        <v>1299.0599555010879</v>
      </c>
      <c r="Z7">
        <v>1294.9815641520006</v>
      </c>
      <c r="AA7">
        <v>1295.0079161648152</v>
      </c>
      <c r="AB7">
        <v>1286.8013813177927</v>
      </c>
      <c r="AC7">
        <v>1292.2289990314866</v>
      </c>
      <c r="AD7">
        <v>1291.6463264857091</v>
      </c>
      <c r="AE7">
        <v>1290.6650197487297</v>
      </c>
      <c r="AF7">
        <v>1286.4610694058438</v>
      </c>
      <c r="AG7">
        <v>1290.0975341335127</v>
      </c>
      <c r="AH7">
        <v>381.76358309066359</v>
      </c>
    </row>
    <row r="8" spans="1:34" x14ac:dyDescent="0.3">
      <c r="A8" s="135">
        <f ca="1">Exceedance!U8</f>
        <v>46266</v>
      </c>
      <c r="B8" s="1">
        <v>1300.8201218542076</v>
      </c>
      <c r="C8" s="1">
        <v>1278.1506811703514</v>
      </c>
      <c r="D8" s="1">
        <v>1288.5310173556834</v>
      </c>
      <c r="E8">
        <v>1288.2067988734225</v>
      </c>
      <c r="F8">
        <v>1306.9239250941416</v>
      </c>
      <c r="G8">
        <v>1295.8145983479651</v>
      </c>
      <c r="H8">
        <v>1288.0714888749842</v>
      </c>
      <c r="I8">
        <v>1303.7686658053449</v>
      </c>
      <c r="J8">
        <v>1282.7554910871038</v>
      </c>
      <c r="K8">
        <v>1293.1864989632879</v>
      </c>
      <c r="L8">
        <v>1308.5555756352724</v>
      </c>
      <c r="M8">
        <v>1303.0675456781314</v>
      </c>
      <c r="N8">
        <v>1281.5202119456169</v>
      </c>
      <c r="O8">
        <v>1281.960768736888</v>
      </c>
      <c r="P8">
        <v>1283.7257626943947</v>
      </c>
      <c r="Q8">
        <v>1275.7987184456435</v>
      </c>
      <c r="R8">
        <v>381.37103131766798</v>
      </c>
      <c r="S8">
        <v>1301.6556781421939</v>
      </c>
      <c r="T8">
        <v>1276.6931356315845</v>
      </c>
      <c r="U8">
        <v>381.88780501873765</v>
      </c>
      <c r="V8">
        <v>1278.6466959114809</v>
      </c>
      <c r="W8">
        <v>381.93712160439253</v>
      </c>
      <c r="X8">
        <v>1277.7045233447836</v>
      </c>
      <c r="Y8">
        <v>1292.6758382436569</v>
      </c>
      <c r="Z8">
        <v>1286.126610978564</v>
      </c>
      <c r="AA8">
        <v>1290.9690535432092</v>
      </c>
      <c r="AB8">
        <v>1283.441689000756</v>
      </c>
      <c r="AC8">
        <v>1282.6806898458281</v>
      </c>
      <c r="AD8">
        <v>1281.6577190140381</v>
      </c>
      <c r="AE8">
        <v>1280.8071599172351</v>
      </c>
      <c r="AF8">
        <v>1276.7936312728989</v>
      </c>
      <c r="AG8">
        <v>1279.2120070914914</v>
      </c>
      <c r="AH8">
        <v>378.35349953105327</v>
      </c>
    </row>
    <row r="9" spans="1:34" x14ac:dyDescent="0.3">
      <c r="A9" s="135">
        <f ca="1">Exceedance!U9</f>
        <v>46296</v>
      </c>
      <c r="B9" s="1">
        <v>1321.2161897600054</v>
      </c>
      <c r="C9" s="1">
        <v>1281.9677336188347</v>
      </c>
      <c r="D9" s="1">
        <v>1293.6273473867382</v>
      </c>
      <c r="E9">
        <v>1293.2175530691545</v>
      </c>
      <c r="F9">
        <v>1328.8998062147105</v>
      </c>
      <c r="G9">
        <v>1302.065728859262</v>
      </c>
      <c r="H9">
        <v>1309.5578283023551</v>
      </c>
      <c r="I9">
        <v>1323.6719517374752</v>
      </c>
      <c r="J9">
        <v>1303.2228122950348</v>
      </c>
      <c r="K9">
        <v>1297.408051687237</v>
      </c>
      <c r="L9">
        <v>1317.9723052445722</v>
      </c>
      <c r="M9">
        <v>1307.7462176805004</v>
      </c>
      <c r="N9">
        <v>1289.332926021096</v>
      </c>
      <c r="O9">
        <v>1280.4644671482247</v>
      </c>
      <c r="P9">
        <v>1290.7715182108866</v>
      </c>
      <c r="Q9">
        <v>1276.7495934955723</v>
      </c>
      <c r="R9">
        <v>1286.4970314364111</v>
      </c>
      <c r="S9">
        <v>1309.024813161906</v>
      </c>
      <c r="T9">
        <v>1289.3950135492908</v>
      </c>
      <c r="U9">
        <v>1291.4053239922011</v>
      </c>
      <c r="V9">
        <v>1282.8487354195586</v>
      </c>
      <c r="W9">
        <v>1274.2213069915574</v>
      </c>
      <c r="X9">
        <v>1299.1695416937198</v>
      </c>
      <c r="Y9">
        <v>1292.6433675807295</v>
      </c>
      <c r="Z9">
        <v>1285.2024351282228</v>
      </c>
      <c r="AA9">
        <v>1293.8937807617219</v>
      </c>
      <c r="AB9">
        <v>1290.5050229024514</v>
      </c>
      <c r="AC9">
        <v>1294.0976168266309</v>
      </c>
      <c r="AD9">
        <v>1303.1092198512777</v>
      </c>
      <c r="AE9">
        <v>1276.096911677856</v>
      </c>
      <c r="AF9">
        <v>1300.4546427966643</v>
      </c>
      <c r="AG9">
        <v>1281.0786223027649</v>
      </c>
      <c r="AH9">
        <v>378.56161562002166</v>
      </c>
    </row>
    <row r="10" spans="1:34" x14ac:dyDescent="0.3">
      <c r="A10" s="135">
        <f ca="1">Exceedance!U10</f>
        <v>46327</v>
      </c>
      <c r="B10" s="1">
        <v>1321.2287159877305</v>
      </c>
      <c r="C10" s="1">
        <v>380.9538047499085</v>
      </c>
      <c r="D10" s="1">
        <v>1280.9804758851699</v>
      </c>
      <c r="E10">
        <v>1282.2542483592774</v>
      </c>
      <c r="F10">
        <v>1329.8675254210752</v>
      </c>
      <c r="G10">
        <v>1289.7615936163634</v>
      </c>
      <c r="H10">
        <v>1287.0055509246683</v>
      </c>
      <c r="I10">
        <v>1328.4460415775422</v>
      </c>
      <c r="J10">
        <v>1304.4504492952892</v>
      </c>
      <c r="K10">
        <v>1289.3642717868511</v>
      </c>
      <c r="L10">
        <v>1304.2657422781367</v>
      </c>
      <c r="M10">
        <v>1298.0869042101563</v>
      </c>
      <c r="N10">
        <v>1276.5523043359669</v>
      </c>
      <c r="O10">
        <v>378.86502923956357</v>
      </c>
      <c r="P10">
        <v>1278.409474873441</v>
      </c>
      <c r="Q10">
        <v>379.79623736118754</v>
      </c>
      <c r="R10">
        <v>1285.4353176242694</v>
      </c>
      <c r="S10">
        <v>1294.7177484148813</v>
      </c>
      <c r="T10">
        <v>1278.1975168850988</v>
      </c>
      <c r="U10">
        <v>1294.1089991994531</v>
      </c>
      <c r="V10">
        <v>381.53073292502791</v>
      </c>
      <c r="W10">
        <v>378.59487263253391</v>
      </c>
      <c r="X10">
        <v>1294.32280417679</v>
      </c>
      <c r="Y10">
        <v>1046.550485267182</v>
      </c>
      <c r="Z10">
        <v>380.51036978382791</v>
      </c>
      <c r="AA10">
        <v>1288.4509843753574</v>
      </c>
      <c r="AB10">
        <v>1277.3771884796097</v>
      </c>
      <c r="AC10">
        <v>1280.5498054062869</v>
      </c>
      <c r="AD10">
        <v>1304.7920521127585</v>
      </c>
      <c r="AE10">
        <v>377.66402296571931</v>
      </c>
      <c r="AF10">
        <v>1298.7894660894849</v>
      </c>
      <c r="AG10">
        <v>1276.7221676919387</v>
      </c>
      <c r="AH10">
        <v>374.84041842936477</v>
      </c>
    </row>
    <row r="11" spans="1:34" x14ac:dyDescent="0.3">
      <c r="A11" s="135">
        <f ca="1">Exceedance!U11</f>
        <v>46357</v>
      </c>
      <c r="B11" s="1">
        <v>1334.9759580573811</v>
      </c>
      <c r="C11" s="1">
        <v>1276.6655944941326</v>
      </c>
      <c r="D11" s="1">
        <v>1287.2683350546165</v>
      </c>
      <c r="E11">
        <v>1291.3207550981356</v>
      </c>
      <c r="F11">
        <v>1326.522304435608</v>
      </c>
      <c r="G11">
        <v>1296.4264712919228</v>
      </c>
      <c r="H11">
        <v>1280.7391198429482</v>
      </c>
      <c r="I11">
        <v>1356.6837498106759</v>
      </c>
      <c r="J11">
        <v>1287.9245408517468</v>
      </c>
      <c r="K11">
        <v>1286.9995852012842</v>
      </c>
      <c r="L11">
        <v>1300.0759909488925</v>
      </c>
      <c r="M11">
        <v>1306.7607939862166</v>
      </c>
      <c r="N11">
        <v>1280.325650989947</v>
      </c>
      <c r="O11">
        <v>377.93362994550665</v>
      </c>
      <c r="P11">
        <v>379.67074015376397</v>
      </c>
      <c r="Q11">
        <v>380.5645134012351</v>
      </c>
      <c r="R11">
        <v>1296.5489508231724</v>
      </c>
      <c r="S11">
        <v>1300.1030924580534</v>
      </c>
      <c r="T11">
        <v>1281.5243313116814</v>
      </c>
      <c r="U11">
        <v>1297.9004593711932</v>
      </c>
      <c r="V11">
        <v>1279.4042585401969</v>
      </c>
      <c r="W11">
        <v>379.3974947620535</v>
      </c>
      <c r="X11">
        <v>1321.0988372965292</v>
      </c>
      <c r="Y11">
        <v>381.70592701709114</v>
      </c>
      <c r="Z11">
        <v>379.62157274167765</v>
      </c>
      <c r="AA11">
        <v>1291.5486142200298</v>
      </c>
      <c r="AB11">
        <v>1284.9352115153265</v>
      </c>
      <c r="AC11">
        <v>1285.2333450450378</v>
      </c>
      <c r="AD11">
        <v>1321.292536865853</v>
      </c>
      <c r="AE11">
        <v>376.32438898665634</v>
      </c>
      <c r="AF11">
        <v>1286.7424623467064</v>
      </c>
      <c r="AG11">
        <v>1289.5964290890715</v>
      </c>
      <c r="AH11">
        <v>370.69256423750977</v>
      </c>
    </row>
    <row r="12" spans="1:34" x14ac:dyDescent="0.3">
      <c r="A12" s="135">
        <f ca="1">Exceedance!U12</f>
        <v>46388</v>
      </c>
      <c r="B12" s="1">
        <v>1371.4553243696262</v>
      </c>
      <c r="C12" s="1">
        <v>1293.7770272725718</v>
      </c>
      <c r="D12" s="1">
        <v>1306.0860315592183</v>
      </c>
      <c r="E12">
        <v>1283.0062592781264</v>
      </c>
      <c r="F12">
        <v>1369.8162956606729</v>
      </c>
      <c r="G12">
        <v>1295.2511693152144</v>
      </c>
      <c r="H12">
        <v>1286.6182263414216</v>
      </c>
      <c r="I12">
        <v>1386.2820865666536</v>
      </c>
      <c r="J12">
        <v>381.97283215968008</v>
      </c>
      <c r="K12">
        <v>1296.9843240404414</v>
      </c>
      <c r="L12">
        <v>1308.3690229781644</v>
      </c>
      <c r="M12">
        <v>1319.4225663057273</v>
      </c>
      <c r="N12">
        <v>1276.1888641935454</v>
      </c>
      <c r="O12">
        <v>378.65290537181016</v>
      </c>
      <c r="P12">
        <v>378.04727347187134</v>
      </c>
      <c r="Q12">
        <v>381.23695708913135</v>
      </c>
      <c r="R12">
        <v>1362.2166507229069</v>
      </c>
      <c r="S12">
        <v>1312.5120538638091</v>
      </c>
      <c r="T12">
        <v>1293.4601046502826</v>
      </c>
      <c r="U12">
        <v>1290.8043236598944</v>
      </c>
      <c r="V12">
        <v>380.86386359834592</v>
      </c>
      <c r="W12">
        <v>381.57086796660445</v>
      </c>
      <c r="X12">
        <v>1311.5839763575916</v>
      </c>
      <c r="Y12">
        <v>1276.0711288141483</v>
      </c>
      <c r="Z12">
        <v>380.99984726258577</v>
      </c>
      <c r="AA12">
        <v>1309.6509604745393</v>
      </c>
      <c r="AB12">
        <v>1298.67505450152</v>
      </c>
      <c r="AC12">
        <v>1310.3141526575698</v>
      </c>
      <c r="AD12">
        <v>1342.4805117406447</v>
      </c>
      <c r="AE12">
        <v>378.47301317532066</v>
      </c>
      <c r="AF12">
        <v>1283.9541981977168</v>
      </c>
      <c r="AG12">
        <v>1303.8707932803798</v>
      </c>
      <c r="AH12">
        <v>368.45024478687475</v>
      </c>
    </row>
    <row r="13" spans="1:34" x14ac:dyDescent="0.3">
      <c r="A13" s="135">
        <f ca="1">Exceedance!U13</f>
        <v>46419</v>
      </c>
      <c r="B13" s="1">
        <v>1398.5368338407036</v>
      </c>
      <c r="C13" s="1">
        <v>1306.8745421841729</v>
      </c>
      <c r="D13" s="1">
        <v>1308.3812396032731</v>
      </c>
      <c r="E13">
        <v>1281.0065732956114</v>
      </c>
      <c r="F13">
        <v>1421.7898057770849</v>
      </c>
      <c r="G13">
        <v>1288.472691057663</v>
      </c>
      <c r="H13">
        <v>1295.2869168680184</v>
      </c>
      <c r="I13">
        <v>1406.8149593102919</v>
      </c>
      <c r="J13">
        <v>380.06660195218149</v>
      </c>
      <c r="K13">
        <v>1316.503440858643</v>
      </c>
      <c r="L13">
        <v>1303.3513230068725</v>
      </c>
      <c r="M13">
        <v>1315.1444204579657</v>
      </c>
      <c r="N13">
        <v>1274.4458216365358</v>
      </c>
      <c r="O13">
        <v>379.42929317775565</v>
      </c>
      <c r="P13">
        <v>377.53836732231179</v>
      </c>
      <c r="Q13">
        <v>380.46850665711179</v>
      </c>
      <c r="R13">
        <v>1412.9919005226336</v>
      </c>
      <c r="S13">
        <v>1306.2954914933978</v>
      </c>
      <c r="T13">
        <v>1300.4460402426414</v>
      </c>
      <c r="U13">
        <v>1290.4864160972311</v>
      </c>
      <c r="V13">
        <v>380.57070092516665</v>
      </c>
      <c r="W13">
        <v>380.75699131405895</v>
      </c>
      <c r="X13">
        <v>1309.019672115917</v>
      </c>
      <c r="Y13">
        <v>1278.1161304221544</v>
      </c>
      <c r="Z13">
        <v>1275.1975584605748</v>
      </c>
      <c r="AA13">
        <v>1304.9127871911253</v>
      </c>
      <c r="AB13">
        <v>1292.8777064677079</v>
      </c>
      <c r="AC13">
        <v>1327.3869399263413</v>
      </c>
      <c r="AD13">
        <v>1359.0421021424143</v>
      </c>
      <c r="AE13">
        <v>380.0592838720238</v>
      </c>
      <c r="AF13">
        <v>1283.88086389711</v>
      </c>
      <c r="AG13">
        <v>1297.3297681279657</v>
      </c>
      <c r="AH13">
        <v>369.26307668752281</v>
      </c>
    </row>
    <row r="14" spans="1:34" x14ac:dyDescent="0.3">
      <c r="A14" s="135">
        <f ca="1">Exceedance!U14</f>
        <v>46447</v>
      </c>
      <c r="B14" s="1">
        <v>1371.2239485379855</v>
      </c>
      <c r="C14" s="1">
        <v>381.88359181574543</v>
      </c>
      <c r="D14" s="1">
        <v>1279.94809860532</v>
      </c>
      <c r="E14">
        <v>377.52905393502732</v>
      </c>
      <c r="F14">
        <v>1425.6720506060633</v>
      </c>
      <c r="G14">
        <v>374.61041291593153</v>
      </c>
      <c r="H14">
        <v>1303.1734127245841</v>
      </c>
      <c r="I14">
        <v>1369.3032835947865</v>
      </c>
      <c r="J14">
        <v>372.85194591452284</v>
      </c>
      <c r="K14">
        <v>1281.6475941445374</v>
      </c>
      <c r="L14">
        <v>379.01153424701943</v>
      </c>
      <c r="M14">
        <v>381.75072692363091</v>
      </c>
      <c r="N14">
        <v>369.35125769015485</v>
      </c>
      <c r="O14">
        <v>365.50513446475117</v>
      </c>
      <c r="P14">
        <v>356.77780495616832</v>
      </c>
      <c r="Q14">
        <v>362.98745996900493</v>
      </c>
      <c r="R14">
        <v>1411.9346367537664</v>
      </c>
      <c r="S14">
        <v>380.07121600303356</v>
      </c>
      <c r="T14">
        <v>379.84239919394088</v>
      </c>
      <c r="U14">
        <v>375.77227428595484</v>
      </c>
      <c r="V14">
        <v>366.54818459498711</v>
      </c>
      <c r="W14">
        <v>370.96180642872707</v>
      </c>
      <c r="X14">
        <v>380.37765522214033</v>
      </c>
      <c r="Y14">
        <v>373.90336792611362</v>
      </c>
      <c r="Z14">
        <v>373.1104997755665</v>
      </c>
      <c r="AA14">
        <v>375.93943907652255</v>
      </c>
      <c r="AB14">
        <v>376.75557420408188</v>
      </c>
      <c r="AC14">
        <v>1301.5618771347581</v>
      </c>
      <c r="AD14">
        <v>1361.3758103443502</v>
      </c>
      <c r="AE14">
        <v>369.98159930023292</v>
      </c>
      <c r="AF14">
        <v>376.51828891003106</v>
      </c>
      <c r="AG14">
        <v>379.08553526464129</v>
      </c>
      <c r="AH14">
        <v>350.01311398494778</v>
      </c>
    </row>
    <row r="15" spans="1:34" x14ac:dyDescent="0.3">
      <c r="A15" s="135">
        <f ca="1">Exceedance!U15</f>
        <v>46478</v>
      </c>
      <c r="B15" s="1">
        <v>1360.2104109273419</v>
      </c>
      <c r="C15" s="1">
        <v>370.32331952358021</v>
      </c>
      <c r="D15" s="1">
        <v>378.82439409333568</v>
      </c>
      <c r="E15">
        <v>369.27178525174088</v>
      </c>
      <c r="F15">
        <v>1428.3810723941865</v>
      </c>
      <c r="G15">
        <v>347.59589927277671</v>
      </c>
      <c r="H15">
        <v>1276.9143665585775</v>
      </c>
      <c r="I15">
        <v>1339.9441166997231</v>
      </c>
      <c r="J15">
        <v>373.49804685860607</v>
      </c>
      <c r="K15">
        <v>379.81098075142688</v>
      </c>
      <c r="L15">
        <v>355.59396667392269</v>
      </c>
      <c r="M15">
        <v>365.73044121161081</v>
      </c>
      <c r="N15">
        <v>341.48373816666538</v>
      </c>
      <c r="O15">
        <v>336.52949486854573</v>
      </c>
      <c r="P15">
        <v>328.85070401945023</v>
      </c>
      <c r="Q15">
        <v>363.83599119358377</v>
      </c>
      <c r="R15">
        <v>1422.9217950509008</v>
      </c>
      <c r="S15">
        <v>370.02783826596522</v>
      </c>
      <c r="T15">
        <v>369.82293706625501</v>
      </c>
      <c r="U15">
        <v>347.05630692141131</v>
      </c>
      <c r="V15">
        <v>342.23730389556198</v>
      </c>
      <c r="W15">
        <v>352.05308813824377</v>
      </c>
      <c r="X15">
        <v>377.24864790570967</v>
      </c>
      <c r="Y15">
        <v>347.95849711446942</v>
      </c>
      <c r="Z15">
        <v>346.15358675241578</v>
      </c>
      <c r="AA15">
        <v>356.76465510650917</v>
      </c>
      <c r="AB15">
        <v>357.12966106670797</v>
      </c>
      <c r="AC15">
        <v>380.95880031650518</v>
      </c>
      <c r="AD15">
        <v>1346.7777322582174</v>
      </c>
      <c r="AE15">
        <v>342.92514841114155</v>
      </c>
      <c r="AF15">
        <v>365.74330007526225</v>
      </c>
      <c r="AG15">
        <v>360.87405499096445</v>
      </c>
      <c r="AH15">
        <v>322.02971396449811</v>
      </c>
    </row>
    <row r="16" spans="1:34" x14ac:dyDescent="0.3">
      <c r="A16" s="135">
        <f ca="1">Exceedance!U16</f>
        <v>46508</v>
      </c>
      <c r="B16" s="1">
        <v>1323.9989845730718</v>
      </c>
      <c r="C16" s="1">
        <v>343.99967333286622</v>
      </c>
      <c r="D16" s="1">
        <v>367.94381465432957</v>
      </c>
      <c r="E16">
        <v>376.1024606967984</v>
      </c>
      <c r="F16">
        <v>1471.8553040815652</v>
      </c>
      <c r="G16">
        <v>356.26940525925187</v>
      </c>
      <c r="H16">
        <v>1379.539358636089</v>
      </c>
      <c r="I16">
        <v>1306.1498058206946</v>
      </c>
      <c r="J16">
        <v>1340.687645861917</v>
      </c>
      <c r="K16">
        <v>379.10736113444051</v>
      </c>
      <c r="L16">
        <v>371.91497193650548</v>
      </c>
      <c r="M16">
        <v>367.85681136858392</v>
      </c>
      <c r="N16">
        <v>356.96935135063825</v>
      </c>
      <c r="O16">
        <v>307.15169493141713</v>
      </c>
      <c r="P16">
        <v>334.83947266945631</v>
      </c>
      <c r="Q16">
        <v>343.16824798275513</v>
      </c>
      <c r="R16">
        <v>1406.5004850355886</v>
      </c>
      <c r="S16">
        <v>361.12483680119385</v>
      </c>
      <c r="T16">
        <v>344.25722045400084</v>
      </c>
      <c r="U16">
        <v>381.85379987147707</v>
      </c>
      <c r="V16">
        <v>365.62992275763975</v>
      </c>
      <c r="W16">
        <v>329.86877351203987</v>
      </c>
      <c r="X16">
        <v>1342.4268643153093</v>
      </c>
      <c r="Y16">
        <v>319.74618062303222</v>
      </c>
      <c r="Z16">
        <v>317.36875880247999</v>
      </c>
      <c r="AA16">
        <v>361.22518567707675</v>
      </c>
      <c r="AB16">
        <v>348.36167559463274</v>
      </c>
      <c r="AC16">
        <v>374.43354787720938</v>
      </c>
      <c r="AD16">
        <v>1312.0309704158228</v>
      </c>
      <c r="AE16">
        <v>313.90250587018295</v>
      </c>
      <c r="AF16">
        <v>1320.9183638185837</v>
      </c>
      <c r="AG16">
        <v>359.81683849896842</v>
      </c>
      <c r="AH16">
        <v>298.93743839991066</v>
      </c>
    </row>
    <row r="17" spans="1:34" x14ac:dyDescent="0.3">
      <c r="A17" s="135">
        <f ca="1">Exceedance!U17</f>
        <v>46539</v>
      </c>
      <c r="B17" s="1">
        <v>1306.4462557067534</v>
      </c>
      <c r="C17" s="1">
        <v>325.36317958221679</v>
      </c>
      <c r="D17" s="1">
        <v>352.54877214234494</v>
      </c>
      <c r="E17">
        <v>360.71739948588595</v>
      </c>
      <c r="F17">
        <v>1449.7585521556364</v>
      </c>
      <c r="G17">
        <v>337.05285082183121</v>
      </c>
      <c r="H17">
        <v>1416.8027162820324</v>
      </c>
      <c r="I17">
        <v>1274.1795591794566</v>
      </c>
      <c r="J17">
        <v>1325.5513267561835</v>
      </c>
      <c r="K17">
        <v>371.66374630691621</v>
      </c>
      <c r="L17">
        <v>359.11917439918898</v>
      </c>
      <c r="M17">
        <v>352.80519357142202</v>
      </c>
      <c r="N17">
        <v>338.61405149477662</v>
      </c>
      <c r="O17">
        <v>282.38139532538685</v>
      </c>
      <c r="P17">
        <v>335.5201278993249</v>
      </c>
      <c r="Q17">
        <v>321.64393319004893</v>
      </c>
      <c r="R17">
        <v>1385.7637669696505</v>
      </c>
      <c r="S17">
        <v>342.69234394543969</v>
      </c>
      <c r="T17">
        <v>323.25354253120724</v>
      </c>
      <c r="U17">
        <v>376.66500083771825</v>
      </c>
      <c r="V17">
        <v>350.36599097712178</v>
      </c>
      <c r="W17">
        <v>340.97074341673027</v>
      </c>
      <c r="X17">
        <v>1351.3735996851833</v>
      </c>
      <c r="Y17">
        <v>294.3194294287922</v>
      </c>
      <c r="Z17">
        <v>291.26422846487907</v>
      </c>
      <c r="AA17">
        <v>342.52454463408066</v>
      </c>
      <c r="AB17">
        <v>330.17147112499424</v>
      </c>
      <c r="AC17">
        <v>360.88220665435864</v>
      </c>
      <c r="AD17">
        <v>1282.2300846392604</v>
      </c>
      <c r="AE17">
        <v>288.9827280708148</v>
      </c>
      <c r="AF17">
        <v>1297.3629094986943</v>
      </c>
      <c r="AG17">
        <v>340.48012312868394</v>
      </c>
      <c r="AH17">
        <v>328.74621213789106</v>
      </c>
    </row>
    <row r="18" spans="1:34" x14ac:dyDescent="0.3">
      <c r="A18" s="135">
        <f ca="1">Exceedance!U18</f>
        <v>46569</v>
      </c>
      <c r="B18" s="1">
        <v>1311.7486072073873</v>
      </c>
      <c r="C18" s="1">
        <v>317.67101097624266</v>
      </c>
      <c r="D18" s="1">
        <v>348.97472122330771</v>
      </c>
      <c r="E18">
        <v>356.54924396130258</v>
      </c>
      <c r="F18">
        <v>1448.7461234492785</v>
      </c>
      <c r="G18">
        <v>328.13351992820435</v>
      </c>
      <c r="H18">
        <v>1426.9669323096664</v>
      </c>
      <c r="I18">
        <v>1278.0164820031084</v>
      </c>
      <c r="J18">
        <v>1335.720380132464</v>
      </c>
      <c r="K18">
        <v>370.87019235076878</v>
      </c>
      <c r="L18">
        <v>361.17857494330542</v>
      </c>
      <c r="M18">
        <v>344.02693564170875</v>
      </c>
      <c r="N18">
        <v>328.20185209390502</v>
      </c>
      <c r="O18">
        <v>269.05442258016046</v>
      </c>
      <c r="P18">
        <v>328.12195884684917</v>
      </c>
      <c r="Q18">
        <v>313.59392977146871</v>
      </c>
      <c r="R18">
        <v>1383.2956346400815</v>
      </c>
      <c r="S18">
        <v>335.7418491878704</v>
      </c>
      <c r="T18">
        <v>315.59286018588188</v>
      </c>
      <c r="U18">
        <v>375.14096354860317</v>
      </c>
      <c r="V18">
        <v>345.68829209481765</v>
      </c>
      <c r="W18">
        <v>331.13983564444595</v>
      </c>
      <c r="X18">
        <v>1362.1102132086521</v>
      </c>
      <c r="Y18">
        <v>284.49238389490006</v>
      </c>
      <c r="Z18">
        <v>281.4486202465925</v>
      </c>
      <c r="AA18">
        <v>338.55215531624179</v>
      </c>
      <c r="AB18">
        <v>325.13481353403984</v>
      </c>
      <c r="AC18">
        <v>358.5918427587801</v>
      </c>
      <c r="AD18">
        <v>1289.5808755996263</v>
      </c>
      <c r="AE18">
        <v>279.73287280576432</v>
      </c>
      <c r="AF18">
        <v>1293.5816966411719</v>
      </c>
      <c r="AG18">
        <v>331.14173835214251</v>
      </c>
      <c r="AH18">
        <v>322.83923844894287</v>
      </c>
    </row>
    <row r="19" spans="1:34" x14ac:dyDescent="0.3">
      <c r="A19" s="135">
        <f ca="1">Exceedance!U19</f>
        <v>46600</v>
      </c>
      <c r="B19" s="1">
        <v>1333.321562497244</v>
      </c>
      <c r="C19" s="1">
        <v>317.93538569820214</v>
      </c>
      <c r="D19" s="1">
        <v>352.73553453473016</v>
      </c>
      <c r="E19">
        <v>350.54054538029038</v>
      </c>
      <c r="F19">
        <v>1464.3836671040156</v>
      </c>
      <c r="G19">
        <v>315.15629390799955</v>
      </c>
      <c r="H19">
        <v>1445.0463097869015</v>
      </c>
      <c r="I19">
        <v>1291.5898908325378</v>
      </c>
      <c r="J19">
        <v>1364.8056749394989</v>
      </c>
      <c r="K19">
        <v>374.02202798632254</v>
      </c>
      <c r="L19">
        <v>365.29208029464218</v>
      </c>
      <c r="M19">
        <v>344.57205458677373</v>
      </c>
      <c r="N19">
        <v>329.47179861590564</v>
      </c>
      <c r="O19">
        <v>261.54369699272758</v>
      </c>
      <c r="P19">
        <v>330.5823531199033</v>
      </c>
      <c r="Q19">
        <v>311.65810967448698</v>
      </c>
      <c r="R19">
        <v>1398.8783979774564</v>
      </c>
      <c r="S19">
        <v>336.46292173875639</v>
      </c>
      <c r="T19">
        <v>316.06053114041384</v>
      </c>
      <c r="U19">
        <v>379.04933015177596</v>
      </c>
      <c r="V19">
        <v>346.20339563935897</v>
      </c>
      <c r="W19">
        <v>331.32774994706807</v>
      </c>
      <c r="X19">
        <v>1385.0402970783969</v>
      </c>
      <c r="Y19">
        <v>283.96265635895617</v>
      </c>
      <c r="Z19">
        <v>278.9195891577051</v>
      </c>
      <c r="AA19">
        <v>343.51332962297579</v>
      </c>
      <c r="AB19">
        <v>325.14530649228965</v>
      </c>
      <c r="AC19">
        <v>362.86922662960882</v>
      </c>
      <c r="AD19">
        <v>1306.1836056600339</v>
      </c>
      <c r="AE19">
        <v>273.05381590236954</v>
      </c>
      <c r="AF19">
        <v>1308.4395276563414</v>
      </c>
      <c r="AG19">
        <v>326.06346533835523</v>
      </c>
      <c r="AH19">
        <v>310.21511175376423</v>
      </c>
    </row>
    <row r="20" spans="1:34" x14ac:dyDescent="0.3">
      <c r="A20" s="135">
        <f ca="1">Exceedance!U20</f>
        <v>46631</v>
      </c>
      <c r="B20" s="1">
        <v>1341.732502379987</v>
      </c>
      <c r="C20" s="1">
        <v>313.6354812878759</v>
      </c>
      <c r="D20" s="1">
        <v>351.39147178723977</v>
      </c>
      <c r="E20">
        <v>343.31778103532059</v>
      </c>
      <c r="F20">
        <v>1463.0225236641716</v>
      </c>
      <c r="G20">
        <v>304.34303053422281</v>
      </c>
      <c r="H20">
        <v>1452.1575018261751</v>
      </c>
      <c r="I20">
        <v>1285.4062796562159</v>
      </c>
      <c r="J20">
        <v>1382.8841447421919</v>
      </c>
      <c r="K20">
        <v>374.03702420133828</v>
      </c>
      <c r="L20">
        <v>363.03459894492238</v>
      </c>
      <c r="M20">
        <v>332.51689044959062</v>
      </c>
      <c r="N20">
        <v>318.79398815382842</v>
      </c>
      <c r="O20">
        <v>257.66705564859245</v>
      </c>
      <c r="P20">
        <v>326.06299708833342</v>
      </c>
      <c r="Q20">
        <v>304.34203839020529</v>
      </c>
      <c r="R20">
        <v>1399.523952841399</v>
      </c>
      <c r="S20">
        <v>330.97083990504439</v>
      </c>
      <c r="T20">
        <v>309.34984883099361</v>
      </c>
      <c r="U20">
        <v>378.27382955852408</v>
      </c>
      <c r="V20">
        <v>342.24142680389275</v>
      </c>
      <c r="W20">
        <v>326.41095389707357</v>
      </c>
      <c r="X20">
        <v>1395.9876715916512</v>
      </c>
      <c r="Y20">
        <v>275.66367291914059</v>
      </c>
      <c r="Z20">
        <v>272.62771557804871</v>
      </c>
      <c r="AA20">
        <v>343.57184089337773</v>
      </c>
      <c r="AB20">
        <v>319.95360600435157</v>
      </c>
      <c r="AC20">
        <v>361.30556149116086</v>
      </c>
      <c r="AD20">
        <v>1303.2708079737331</v>
      </c>
      <c r="AE20">
        <v>264.17515160438654</v>
      </c>
      <c r="AF20">
        <v>1305.4753960156418</v>
      </c>
      <c r="AG20">
        <v>311.52786122073627</v>
      </c>
      <c r="AH20">
        <v>302.1079925813608</v>
      </c>
    </row>
    <row r="21" spans="1:34" x14ac:dyDescent="0.3">
      <c r="A21" s="135">
        <f ca="1">Exceedance!U21</f>
        <v>46661</v>
      </c>
      <c r="B21" s="1">
        <v>1341.0735304735263</v>
      </c>
      <c r="C21" s="1">
        <v>313.67586885735761</v>
      </c>
      <c r="D21" s="1">
        <v>359.01314977148337</v>
      </c>
      <c r="E21">
        <v>342.59549934762816</v>
      </c>
      <c r="F21">
        <v>1463.8851439406301</v>
      </c>
      <c r="G21">
        <v>301.08180111627939</v>
      </c>
      <c r="H21">
        <v>1454.1308024311154</v>
      </c>
      <c r="I21">
        <v>1283.0069256659299</v>
      </c>
      <c r="J21">
        <v>1383.0602160381331</v>
      </c>
      <c r="K21">
        <v>375.55734843087794</v>
      </c>
      <c r="L21">
        <v>363.63177890205213</v>
      </c>
      <c r="M21">
        <v>332.85456347718525</v>
      </c>
      <c r="N21">
        <v>315.16719096763745</v>
      </c>
      <c r="O21">
        <v>255.21269147298122</v>
      </c>
      <c r="P21">
        <v>325.2345928985373</v>
      </c>
      <c r="Q21">
        <v>311.30528184539963</v>
      </c>
      <c r="R21">
        <v>1402.757176504671</v>
      </c>
      <c r="S21">
        <v>335.90792633995045</v>
      </c>
      <c r="T21">
        <v>316.44103833401323</v>
      </c>
      <c r="U21">
        <v>377.83007511318237</v>
      </c>
      <c r="V21">
        <v>339.74257434998663</v>
      </c>
      <c r="W21">
        <v>335.96728817749397</v>
      </c>
      <c r="X21">
        <v>1397.1979173658847</v>
      </c>
      <c r="Y21">
        <v>273.09766517661529</v>
      </c>
      <c r="Z21">
        <v>267.25794564269916</v>
      </c>
      <c r="AA21">
        <v>344.27166992352653</v>
      </c>
      <c r="AB21">
        <v>323.62869430939639</v>
      </c>
      <c r="AC21">
        <v>370.28218417036692</v>
      </c>
      <c r="AD21">
        <v>1300.1560712160519</v>
      </c>
      <c r="AE21">
        <v>263.14221182922194</v>
      </c>
      <c r="AF21">
        <v>1303.4795848898491</v>
      </c>
      <c r="AG21">
        <v>305.12513401154695</v>
      </c>
      <c r="AH21">
        <v>298.14851197364538</v>
      </c>
    </row>
    <row r="22" spans="1:34" x14ac:dyDescent="0.3">
      <c r="A22" s="135">
        <f ca="1">Exceedance!U22</f>
        <v>46692</v>
      </c>
      <c r="B22" s="1">
        <v>1332.5015761880541</v>
      </c>
      <c r="C22" s="1">
        <v>309.67882701225216</v>
      </c>
      <c r="D22" s="1">
        <v>361.84159617534743</v>
      </c>
      <c r="E22">
        <v>333.33936148425624</v>
      </c>
      <c r="F22">
        <v>1458.3193512652808</v>
      </c>
      <c r="G22">
        <v>289.52900704098016</v>
      </c>
      <c r="H22">
        <v>1454.0175346889068</v>
      </c>
      <c r="I22">
        <v>1278.0280988846016</v>
      </c>
      <c r="J22">
        <v>1381.4789307357184</v>
      </c>
      <c r="K22">
        <v>373.64972696719155</v>
      </c>
      <c r="L22">
        <v>361.74210209658889</v>
      </c>
      <c r="M22">
        <v>324.24094569280408</v>
      </c>
      <c r="N22">
        <v>307.51760127772445</v>
      </c>
      <c r="O22">
        <v>247.29992150889839</v>
      </c>
      <c r="P22">
        <v>322.18940195115175</v>
      </c>
      <c r="Q22">
        <v>314.51500746513796</v>
      </c>
      <c r="R22">
        <v>1395.0522371793325</v>
      </c>
      <c r="S22">
        <v>333.66316810936979</v>
      </c>
      <c r="T22">
        <v>320.92143711473437</v>
      </c>
      <c r="U22">
        <v>376.287246110436</v>
      </c>
      <c r="V22">
        <v>335.04957301844735</v>
      </c>
      <c r="W22">
        <v>335.55909805069604</v>
      </c>
      <c r="X22">
        <v>1390.7205834959002</v>
      </c>
      <c r="Y22">
        <v>267.00839956759154</v>
      </c>
      <c r="Z22">
        <v>261.32076571654864</v>
      </c>
      <c r="AA22">
        <v>339.86820199850092</v>
      </c>
      <c r="AB22">
        <v>318.61398100611939</v>
      </c>
      <c r="AC22">
        <v>374.22409363664678</v>
      </c>
      <c r="AD22">
        <v>1292.5862816573513</v>
      </c>
      <c r="AE22">
        <v>253.88633551064154</v>
      </c>
      <c r="AF22">
        <v>1305.7317471590009</v>
      </c>
      <c r="AG22">
        <v>293.97818191067381</v>
      </c>
      <c r="AH22">
        <v>289.28184390468022</v>
      </c>
    </row>
    <row r="23" spans="1:34" x14ac:dyDescent="0.3">
      <c r="A23" s="135">
        <f ca="1">Exceedance!U23</f>
        <v>46722</v>
      </c>
      <c r="B23" s="1">
        <v>1341.5966572340399</v>
      </c>
      <c r="C23" s="1">
        <v>314.55876728621217</v>
      </c>
      <c r="D23" s="1">
        <v>371.56091307021143</v>
      </c>
      <c r="E23">
        <v>331.62057011467908</v>
      </c>
      <c r="F23">
        <v>1466.1460010401825</v>
      </c>
      <c r="G23">
        <v>287.23131686772314</v>
      </c>
      <c r="H23">
        <v>1470.1292354274956</v>
      </c>
      <c r="I23">
        <v>1278.2521666689802</v>
      </c>
      <c r="J23">
        <v>1382.889950807426</v>
      </c>
      <c r="K23">
        <v>373.7237303406576</v>
      </c>
      <c r="L23">
        <v>367.80008443307833</v>
      </c>
      <c r="M23">
        <v>318.96117943078639</v>
      </c>
      <c r="N23">
        <v>306.83184525768144</v>
      </c>
      <c r="O23">
        <v>246.60226423857847</v>
      </c>
      <c r="P23">
        <v>316.82245691691719</v>
      </c>
      <c r="Q23">
        <v>312.9110211774248</v>
      </c>
      <c r="R23">
        <v>1403.8926663993352</v>
      </c>
      <c r="S23">
        <v>337.70401758443825</v>
      </c>
      <c r="T23">
        <v>316.57889424033459</v>
      </c>
      <c r="U23">
        <v>378.52097363451924</v>
      </c>
      <c r="V23">
        <v>338.07080261716362</v>
      </c>
      <c r="W23">
        <v>342.11561486580661</v>
      </c>
      <c r="X23">
        <v>1400.1148925298207</v>
      </c>
      <c r="Y23">
        <v>267.37810441897057</v>
      </c>
      <c r="Z23">
        <v>253.92637794480265</v>
      </c>
      <c r="AA23">
        <v>344.80732738663619</v>
      </c>
      <c r="AB23">
        <v>321.8808081212772</v>
      </c>
      <c r="AC23">
        <v>379.47492327357457</v>
      </c>
      <c r="AD23">
        <v>1298.3618853506391</v>
      </c>
      <c r="AE23">
        <v>249.13017581428417</v>
      </c>
      <c r="AF23">
        <v>1321.651391212052</v>
      </c>
      <c r="AG23">
        <v>287.99542975302677</v>
      </c>
      <c r="AH23">
        <v>285.8146180287572</v>
      </c>
    </row>
    <row r="24" spans="1:34" x14ac:dyDescent="0.3">
      <c r="A24" s="135">
        <f ca="1">Exceedance!U24</f>
        <v>46753</v>
      </c>
      <c r="B24" s="1">
        <v>1364.870226676617</v>
      </c>
      <c r="C24" s="1">
        <v>320.15990188692808</v>
      </c>
      <c r="D24" s="1">
        <v>381.41967472671564</v>
      </c>
      <c r="E24">
        <v>355.98251353289743</v>
      </c>
      <c r="F24">
        <v>1481.0989575215735</v>
      </c>
      <c r="G24">
        <v>292.88400256409398</v>
      </c>
      <c r="H24">
        <v>1482.8401220731562</v>
      </c>
      <c r="I24">
        <v>1293.2690738635617</v>
      </c>
      <c r="J24">
        <v>1387.2929336885336</v>
      </c>
      <c r="K24">
        <v>381.52219017299632</v>
      </c>
      <c r="L24">
        <v>378.01044989539639</v>
      </c>
      <c r="M24">
        <v>318.03420603345847</v>
      </c>
      <c r="N24">
        <v>309.76189634679292</v>
      </c>
      <c r="O24">
        <v>253.95391661587192</v>
      </c>
      <c r="P24">
        <v>312.78108184691399</v>
      </c>
      <c r="Q24">
        <v>337.54171997949686</v>
      </c>
      <c r="R24">
        <v>1415.5618733466858</v>
      </c>
      <c r="S24">
        <v>350.24043316127222</v>
      </c>
      <c r="T24">
        <v>314.33070115981758</v>
      </c>
      <c r="U24">
        <v>1276.9704285414921</v>
      </c>
      <c r="V24">
        <v>359.10497037468014</v>
      </c>
      <c r="W24">
        <v>339.29613781367999</v>
      </c>
      <c r="X24">
        <v>1412.3520798747254</v>
      </c>
      <c r="Y24">
        <v>272.17096697432038</v>
      </c>
      <c r="Z24">
        <v>248.9325634419391</v>
      </c>
      <c r="AA24">
        <v>360.58377684420395</v>
      </c>
      <c r="AB24">
        <v>321.62582599945904</v>
      </c>
      <c r="AC24">
        <v>1311.0727923992442</v>
      </c>
      <c r="AD24">
        <v>1320.4309420038958</v>
      </c>
      <c r="AE24">
        <v>249.92191461230382</v>
      </c>
      <c r="AF24">
        <v>1339.1669598282836</v>
      </c>
      <c r="AG24">
        <v>286.89034307448583</v>
      </c>
      <c r="AH24">
        <v>282.46630020412772</v>
      </c>
    </row>
    <row r="25" spans="1:34" x14ac:dyDescent="0.3">
      <c r="A25" s="135">
        <f ca="1">Exceedance!U25</f>
        <v>46784</v>
      </c>
      <c r="B25" s="1">
        <v>1381.9599860883345</v>
      </c>
      <c r="C25" s="1">
        <v>319.53854724850459</v>
      </c>
      <c r="D25" s="1">
        <v>1292.5868696090795</v>
      </c>
      <c r="E25">
        <v>376.09361404460242</v>
      </c>
      <c r="F25">
        <v>1494.5870959157182</v>
      </c>
      <c r="G25">
        <v>299.93944783258939</v>
      </c>
      <c r="H25">
        <v>1488.1061858223043</v>
      </c>
      <c r="I25">
        <v>1307.3102937748847</v>
      </c>
      <c r="J25">
        <v>1399.1213159933031</v>
      </c>
      <c r="K25">
        <v>1292.6395811993189</v>
      </c>
      <c r="L25">
        <v>1281.4213374854369</v>
      </c>
      <c r="M25">
        <v>318.98479149565799</v>
      </c>
      <c r="N25">
        <v>312.72249726437639</v>
      </c>
      <c r="O25">
        <v>261.83327759618646</v>
      </c>
      <c r="P25">
        <v>313.01385143032121</v>
      </c>
      <c r="Q25">
        <v>366.10966718594938</v>
      </c>
      <c r="R25">
        <v>1421.8485206468731</v>
      </c>
      <c r="S25">
        <v>361.78466987850766</v>
      </c>
      <c r="T25">
        <v>315.99038521066427</v>
      </c>
      <c r="U25">
        <v>1299.1962770291175</v>
      </c>
      <c r="V25">
        <v>372.66671473307088</v>
      </c>
      <c r="W25">
        <v>339.03245264874266</v>
      </c>
      <c r="X25">
        <v>1422.7966966654121</v>
      </c>
      <c r="Y25">
        <v>276.67325285984703</v>
      </c>
      <c r="Z25">
        <v>248.13202804531932</v>
      </c>
      <c r="AA25">
        <v>373.75515873260258</v>
      </c>
      <c r="AB25">
        <v>319.46348296573262</v>
      </c>
      <c r="AC25">
        <v>1352.7637545395821</v>
      </c>
      <c r="AD25">
        <v>1336.6999090763948</v>
      </c>
      <c r="AE25">
        <v>252.21114831252603</v>
      </c>
      <c r="AF25">
        <v>1359.3185666347229</v>
      </c>
      <c r="AG25">
        <v>289.61781628033583</v>
      </c>
      <c r="AH25">
        <v>286.59274294049982</v>
      </c>
    </row>
    <row r="26" spans="1:34" x14ac:dyDescent="0.3">
      <c r="A26" s="135">
        <f ca="1">Exceedance!U26</f>
        <v>46813</v>
      </c>
      <c r="B26" s="1">
        <v>1360.1803369198085</v>
      </c>
      <c r="C26" s="1">
        <v>301.93020105879748</v>
      </c>
      <c r="D26" s="1">
        <v>381.86403662055346</v>
      </c>
      <c r="E26">
        <v>377.41449724405635</v>
      </c>
      <c r="F26">
        <v>1476.8121163396459</v>
      </c>
      <c r="G26">
        <v>295.66631987672804</v>
      </c>
      <c r="H26">
        <v>1456.8887486478723</v>
      </c>
      <c r="I26">
        <v>1293.2684759756746</v>
      </c>
      <c r="J26">
        <v>1382.3177121093488</v>
      </c>
      <c r="K26">
        <v>1277.1435558710439</v>
      </c>
      <c r="L26">
        <v>380.42405597222734</v>
      </c>
      <c r="M26">
        <v>297.49035278386913</v>
      </c>
      <c r="N26">
        <v>292.9167671345258</v>
      </c>
      <c r="O26">
        <v>242.27184920539543</v>
      </c>
      <c r="P26">
        <v>286.40255531366211</v>
      </c>
      <c r="Q26">
        <v>366.72065149617106</v>
      </c>
      <c r="R26">
        <v>1402.3565372774397</v>
      </c>
      <c r="S26">
        <v>354.33909547369171</v>
      </c>
      <c r="T26">
        <v>294.86721534089946</v>
      </c>
      <c r="U26">
        <v>1276.1416356436337</v>
      </c>
      <c r="V26">
        <v>368.51403771664593</v>
      </c>
      <c r="W26">
        <v>317.78131086724761</v>
      </c>
      <c r="X26">
        <v>1397.1409761488374</v>
      </c>
      <c r="Y26">
        <v>257.69040786961756</v>
      </c>
      <c r="Z26">
        <v>214.77096742803923</v>
      </c>
      <c r="AA26">
        <v>366.39327347768818</v>
      </c>
      <c r="AB26">
        <v>296.70293465597825</v>
      </c>
      <c r="AC26">
        <v>1351.5628939503804</v>
      </c>
      <c r="AD26">
        <v>1320.1129890261839</v>
      </c>
      <c r="AE26">
        <v>235.49321667450664</v>
      </c>
      <c r="AF26">
        <v>1347.5758796353587</v>
      </c>
      <c r="AG26">
        <v>269.77268546486118</v>
      </c>
      <c r="AH26">
        <v>274.16167589904961</v>
      </c>
    </row>
    <row r="27" spans="1:34" x14ac:dyDescent="0.3">
      <c r="A27" s="135">
        <f ca="1">Exceedance!U27</f>
        <v>46844</v>
      </c>
      <c r="B27" s="1">
        <v>1322.0348157025969</v>
      </c>
      <c r="C27" s="1">
        <v>289.80150654416479</v>
      </c>
      <c r="D27" s="1">
        <v>374.22803977907279</v>
      </c>
      <c r="E27">
        <v>379.93360770498924</v>
      </c>
      <c r="F27">
        <v>1440.025875160668</v>
      </c>
      <c r="G27">
        <v>281.45094887215436</v>
      </c>
      <c r="H27">
        <v>1426.0213096312609</v>
      </c>
      <c r="I27">
        <v>378.44095943443432</v>
      </c>
      <c r="J27">
        <v>1355.8871083015893</v>
      </c>
      <c r="K27">
        <v>371.95080565362991</v>
      </c>
      <c r="L27">
        <v>367.43106074460343</v>
      </c>
      <c r="M27">
        <v>266.04701736909573</v>
      </c>
      <c r="N27">
        <v>262.52571092510209</v>
      </c>
      <c r="O27">
        <v>214.21567102082446</v>
      </c>
      <c r="P27">
        <v>280.4672905209282</v>
      </c>
      <c r="Q27">
        <v>377.7363507146743</v>
      </c>
      <c r="R27">
        <v>1358.5134566022166</v>
      </c>
      <c r="S27">
        <v>336.69429690385334</v>
      </c>
      <c r="T27">
        <v>262.5548701325655</v>
      </c>
      <c r="U27">
        <v>370.91545150063911</v>
      </c>
      <c r="V27">
        <v>357.57680883839271</v>
      </c>
      <c r="W27">
        <v>313.76427365146219</v>
      </c>
      <c r="X27">
        <v>1351.4994911294368</v>
      </c>
      <c r="Y27">
        <v>227.57035899517217</v>
      </c>
      <c r="Z27">
        <v>179.65166140187733</v>
      </c>
      <c r="AA27">
        <v>351.93687713570063</v>
      </c>
      <c r="AB27">
        <v>278.42915213112605</v>
      </c>
      <c r="AC27">
        <v>1331.0544931606903</v>
      </c>
      <c r="AD27">
        <v>1279.7009350222456</v>
      </c>
      <c r="AE27">
        <v>206.27285965116681</v>
      </c>
      <c r="AF27">
        <v>1317.0489870325732</v>
      </c>
      <c r="AG27">
        <v>240.14266516648161</v>
      </c>
      <c r="AH27">
        <v>252.16412462798118</v>
      </c>
    </row>
    <row r="28" spans="1:34" x14ac:dyDescent="0.3">
      <c r="A28" s="135">
        <f ca="1">Exceedance!U28</f>
        <v>46874</v>
      </c>
      <c r="B28" s="1">
        <v>1278.0585831560882</v>
      </c>
      <c r="C28" s="1">
        <v>307.60915723800224</v>
      </c>
      <c r="D28" s="1">
        <v>353.71596418902737</v>
      </c>
      <c r="E28">
        <v>1408.3938429717673</v>
      </c>
      <c r="F28">
        <v>1405.0984896347402</v>
      </c>
      <c r="G28">
        <v>362.78839184696892</v>
      </c>
      <c r="H28">
        <v>1383.6411453470394</v>
      </c>
      <c r="I28">
        <v>362.82196435640162</v>
      </c>
      <c r="J28">
        <v>1321.5469465054744</v>
      </c>
      <c r="K28">
        <v>352.28344489611942</v>
      </c>
      <c r="L28">
        <v>349.24634838307634</v>
      </c>
      <c r="M28">
        <v>294.36060094612418</v>
      </c>
      <c r="N28">
        <v>231.69571915934057</v>
      </c>
      <c r="O28">
        <v>182.16895908400213</v>
      </c>
      <c r="P28">
        <v>288.99112069670934</v>
      </c>
      <c r="Q28">
        <v>1323.5535231570182</v>
      </c>
      <c r="R28">
        <v>1307.5525043678233</v>
      </c>
      <c r="S28">
        <v>316.16164399083397</v>
      </c>
      <c r="T28">
        <v>316.67655655387227</v>
      </c>
      <c r="U28">
        <v>351.68385163315327</v>
      </c>
      <c r="V28">
        <v>341.10478983612074</v>
      </c>
      <c r="W28">
        <v>379.03024077160836</v>
      </c>
      <c r="X28">
        <v>1306.4924348919085</v>
      </c>
      <c r="Y28">
        <v>195.05219383740985</v>
      </c>
      <c r="Z28">
        <v>180.18084643142566</v>
      </c>
      <c r="AA28">
        <v>336.50425744033032</v>
      </c>
      <c r="AB28">
        <v>317.15549960058638</v>
      </c>
      <c r="AC28">
        <v>1311.3235183225847</v>
      </c>
      <c r="AD28">
        <v>371.69463889140906</v>
      </c>
      <c r="AE28">
        <v>205.7499129549818</v>
      </c>
      <c r="AF28">
        <v>381.20453066308642</v>
      </c>
      <c r="AG28">
        <v>210.96380692930336</v>
      </c>
      <c r="AH28">
        <v>285.00022604590606</v>
      </c>
    </row>
    <row r="29" spans="1:34" x14ac:dyDescent="0.3">
      <c r="A29" s="135">
        <f ca="1">Exceedance!U29</f>
        <v>46905</v>
      </c>
      <c r="B29" s="1">
        <v>375.25275109860468</v>
      </c>
      <c r="C29" s="1">
        <v>295.54862082110077</v>
      </c>
      <c r="D29" s="1">
        <v>339.48809452333438</v>
      </c>
      <c r="E29">
        <v>1394.8295002844927</v>
      </c>
      <c r="F29">
        <v>1370.0222617794482</v>
      </c>
      <c r="G29">
        <v>381.37152708190837</v>
      </c>
      <c r="H29">
        <v>1345.7476808624701</v>
      </c>
      <c r="I29">
        <v>346.7471198178838</v>
      </c>
      <c r="J29">
        <v>1292.5551451062477</v>
      </c>
      <c r="K29">
        <v>339.79878918028845</v>
      </c>
      <c r="L29">
        <v>338.45299185884937</v>
      </c>
      <c r="M29">
        <v>287.0676264985413</v>
      </c>
      <c r="N29">
        <v>205.36458846256306</v>
      </c>
      <c r="O29">
        <v>154.45983924117692</v>
      </c>
      <c r="P29">
        <v>267.35691721991077</v>
      </c>
      <c r="Q29">
        <v>1305.8982324917795</v>
      </c>
      <c r="R29">
        <v>381.48796620860526</v>
      </c>
      <c r="S29">
        <v>300.35801056315853</v>
      </c>
      <c r="T29">
        <v>341.72107115975194</v>
      </c>
      <c r="U29">
        <v>335.60840231532825</v>
      </c>
      <c r="V29">
        <v>328.06759422607183</v>
      </c>
      <c r="W29">
        <v>379.73027563544429</v>
      </c>
      <c r="X29">
        <v>380.46873299757618</v>
      </c>
      <c r="Y29">
        <v>164.99195919149196</v>
      </c>
      <c r="Z29">
        <v>239.50188246445592</v>
      </c>
      <c r="AA29">
        <v>325.96626423347999</v>
      </c>
      <c r="AB29">
        <v>305.40600334984356</v>
      </c>
      <c r="AC29">
        <v>1296.4370985848309</v>
      </c>
      <c r="AD29">
        <v>354.96191151968389</v>
      </c>
      <c r="AE29">
        <v>303.46678256224783</v>
      </c>
      <c r="AF29">
        <v>371.17073319286311</v>
      </c>
      <c r="AG29">
        <v>254.36827940634817</v>
      </c>
      <c r="AH29">
        <v>276.67363355816758</v>
      </c>
    </row>
    <row r="30" spans="1:34" x14ac:dyDescent="0.3">
      <c r="A30" s="135">
        <f ca="1">Exceedance!U30</f>
        <v>46935</v>
      </c>
      <c r="B30" s="1">
        <v>372.54655200006221</v>
      </c>
      <c r="C30" s="1">
        <v>296.557220651119</v>
      </c>
      <c r="D30" s="1">
        <v>339.71081690988376</v>
      </c>
      <c r="E30">
        <v>1398.4352470773633</v>
      </c>
      <c r="F30">
        <v>1356.6351885528384</v>
      </c>
      <c r="G30">
        <v>1289.7386475514231</v>
      </c>
      <c r="H30">
        <v>1336.6212551101444</v>
      </c>
      <c r="I30">
        <v>343.76347989353258</v>
      </c>
      <c r="J30">
        <v>1286.9667560146706</v>
      </c>
      <c r="K30">
        <v>344.5325367351748</v>
      </c>
      <c r="L30">
        <v>334.86437406237485</v>
      </c>
      <c r="M30">
        <v>277.03106539094364</v>
      </c>
      <c r="N30">
        <v>191.67618307475075</v>
      </c>
      <c r="O30">
        <v>141.06377306424628</v>
      </c>
      <c r="P30">
        <v>260.15587667118973</v>
      </c>
      <c r="Q30">
        <v>1313.2648075243567</v>
      </c>
      <c r="R30">
        <v>378.46945065606496</v>
      </c>
      <c r="S30">
        <v>298.86369413881187</v>
      </c>
      <c r="T30">
        <v>347.1525007249661</v>
      </c>
      <c r="U30">
        <v>330.4098575377738</v>
      </c>
      <c r="V30">
        <v>324.17864283150914</v>
      </c>
      <c r="W30">
        <v>1279.7410354580904</v>
      </c>
      <c r="X30">
        <v>378.55902039906209</v>
      </c>
      <c r="Y30">
        <v>154.62739554215312</v>
      </c>
      <c r="Z30">
        <v>239.95881288153325</v>
      </c>
      <c r="AA30">
        <v>329.37133349290411</v>
      </c>
      <c r="AB30">
        <v>306.39267605634041</v>
      </c>
      <c r="AC30">
        <v>1312.0664979499973</v>
      </c>
      <c r="AD30">
        <v>353.81783265361804</v>
      </c>
      <c r="AE30">
        <v>306.12865197147005</v>
      </c>
      <c r="AF30">
        <v>364.93735584715967</v>
      </c>
      <c r="AG30">
        <v>251.0958388268171</v>
      </c>
      <c r="AH30">
        <v>270.71786000099985</v>
      </c>
    </row>
    <row r="31" spans="1:34" x14ac:dyDescent="0.3">
      <c r="A31" s="135">
        <f ca="1">Exceedance!U31</f>
        <v>46966</v>
      </c>
      <c r="B31" s="1">
        <v>374.8170891623904</v>
      </c>
      <c r="C31" s="1">
        <v>305.81735127313146</v>
      </c>
      <c r="D31" s="1">
        <v>350.18941890504067</v>
      </c>
      <c r="E31">
        <v>1420.2204203751294</v>
      </c>
      <c r="F31">
        <v>1355.6375543743256</v>
      </c>
      <c r="G31">
        <v>1317.5038969404989</v>
      </c>
      <c r="H31">
        <v>1337.1750551890595</v>
      </c>
      <c r="I31">
        <v>348.3858986883007</v>
      </c>
      <c r="J31">
        <v>1289.0910106932367</v>
      </c>
      <c r="K31">
        <v>351.40640750841692</v>
      </c>
      <c r="L31">
        <v>341.01658056245702</v>
      </c>
      <c r="M31">
        <v>269.93940728811151</v>
      </c>
      <c r="N31">
        <v>184.74412021679947</v>
      </c>
      <c r="O31">
        <v>140.92505062708301</v>
      </c>
      <c r="P31">
        <v>255.79785064858143</v>
      </c>
      <c r="Q31">
        <v>1336.8920048158052</v>
      </c>
      <c r="R31">
        <v>379.08430943830382</v>
      </c>
      <c r="S31">
        <v>306.18601015888373</v>
      </c>
      <c r="T31">
        <v>359.64534836566349</v>
      </c>
      <c r="U31">
        <v>330.47501742879888</v>
      </c>
      <c r="V31">
        <v>330.83382994830413</v>
      </c>
      <c r="W31">
        <v>1307.1227428914199</v>
      </c>
      <c r="X31">
        <v>380.78953939877573</v>
      </c>
      <c r="Y31">
        <v>153.41707329939845</v>
      </c>
      <c r="Z31">
        <v>251.19031690917009</v>
      </c>
      <c r="AA31">
        <v>338.31900763503927</v>
      </c>
      <c r="AB31">
        <v>314.68953428953199</v>
      </c>
      <c r="AC31">
        <v>1334.1213170297949</v>
      </c>
      <c r="AD31">
        <v>355.41216185372855</v>
      </c>
      <c r="AE31">
        <v>316.96363612800241</v>
      </c>
      <c r="AF31">
        <v>362.99833975038337</v>
      </c>
      <c r="AG31">
        <v>238.86613188477321</v>
      </c>
      <c r="AH31">
        <v>260.65813201427932</v>
      </c>
    </row>
    <row r="32" spans="1:34" x14ac:dyDescent="0.3">
      <c r="A32" s="135">
        <f ca="1">Exceedance!U32</f>
        <v>46997</v>
      </c>
      <c r="B32" s="1">
        <v>373.76729110144572</v>
      </c>
      <c r="C32" s="1">
        <v>308.70234863740563</v>
      </c>
      <c r="D32" s="1">
        <v>350.26269544669833</v>
      </c>
      <c r="E32">
        <v>1422.7380872843144</v>
      </c>
      <c r="F32">
        <v>1350.3852397743517</v>
      </c>
      <c r="G32">
        <v>1329.773935893742</v>
      </c>
      <c r="H32">
        <v>1327.7517123063149</v>
      </c>
      <c r="I32">
        <v>350.51584205898342</v>
      </c>
      <c r="J32">
        <v>1284.5413419045026</v>
      </c>
      <c r="K32">
        <v>351.21877121200203</v>
      </c>
      <c r="L32">
        <v>339.76446160490366</v>
      </c>
      <c r="M32">
        <v>259.74559064954769</v>
      </c>
      <c r="N32">
        <v>182.13561588173704</v>
      </c>
      <c r="O32">
        <v>132.86731101577917</v>
      </c>
      <c r="P32">
        <v>247.37049226538099</v>
      </c>
      <c r="Q32">
        <v>1340.1119888753215</v>
      </c>
      <c r="R32">
        <v>376.36680154788553</v>
      </c>
      <c r="S32">
        <v>304.87127825142642</v>
      </c>
      <c r="T32">
        <v>362.98941597848403</v>
      </c>
      <c r="U32">
        <v>326.00046455403873</v>
      </c>
      <c r="V32">
        <v>331.13562638024524</v>
      </c>
      <c r="W32">
        <v>1322.5392032279026</v>
      </c>
      <c r="X32">
        <v>378.72191221811306</v>
      </c>
      <c r="Y32">
        <v>147.7410879937672</v>
      </c>
      <c r="Z32">
        <v>250.05771032946231</v>
      </c>
      <c r="AA32">
        <v>340.31416639350226</v>
      </c>
      <c r="AB32">
        <v>316.13775569150994</v>
      </c>
      <c r="AC32">
        <v>1345.9061233841478</v>
      </c>
      <c r="AD32">
        <v>353.12280135188104</v>
      </c>
      <c r="AE32">
        <v>317.81764508910351</v>
      </c>
      <c r="AF32">
        <v>357.6787700878653</v>
      </c>
      <c r="AG32">
        <v>232.30468401127754</v>
      </c>
      <c r="AH32">
        <v>253.81505044383471</v>
      </c>
    </row>
    <row r="33" spans="1:34" x14ac:dyDescent="0.3">
      <c r="A33" s="135">
        <f ca="1">Exceedance!U33</f>
        <v>47027</v>
      </c>
      <c r="B33" s="1">
        <v>373.3794412074422</v>
      </c>
      <c r="C33" s="1">
        <v>318.28571690025854</v>
      </c>
      <c r="D33" s="1">
        <v>357.96467669732965</v>
      </c>
      <c r="E33">
        <v>1427.0252414919607</v>
      </c>
      <c r="F33">
        <v>1350.1463520862053</v>
      </c>
      <c r="G33">
        <v>1336.8768097185414</v>
      </c>
      <c r="H33">
        <v>1339.8357329106586</v>
      </c>
      <c r="I33">
        <v>358.56189720029914</v>
      </c>
      <c r="J33">
        <v>1300.4929056641658</v>
      </c>
      <c r="K33">
        <v>352.79498604055152</v>
      </c>
      <c r="L33">
        <v>343.00565765024584</v>
      </c>
      <c r="M33">
        <v>257.1495060400166</v>
      </c>
      <c r="N33">
        <v>180.9537132619744</v>
      </c>
      <c r="O33">
        <v>129.78192774791447</v>
      </c>
      <c r="P33">
        <v>255.09170597201543</v>
      </c>
      <c r="Q33">
        <v>1348.0985666944639</v>
      </c>
      <c r="R33">
        <v>377.4480763813221</v>
      </c>
      <c r="S33">
        <v>313.12429017708644</v>
      </c>
      <c r="T33">
        <v>370.96019172795513</v>
      </c>
      <c r="U33">
        <v>331.7666836713496</v>
      </c>
      <c r="V33">
        <v>341.83566087092277</v>
      </c>
      <c r="W33">
        <v>1327.1226340740445</v>
      </c>
      <c r="X33">
        <v>378.03582094489485</v>
      </c>
      <c r="Y33">
        <v>142.99634789625713</v>
      </c>
      <c r="Z33">
        <v>252.70598259769773</v>
      </c>
      <c r="AA33">
        <v>352.87508444142759</v>
      </c>
      <c r="AB33">
        <v>327.16320555070047</v>
      </c>
      <c r="AC33">
        <v>1345.3083564975614</v>
      </c>
      <c r="AD33">
        <v>363.48722675347506</v>
      </c>
      <c r="AE33">
        <v>319.05098496377252</v>
      </c>
      <c r="AF33">
        <v>355.33786305159964</v>
      </c>
      <c r="AG33">
        <v>229.34161958196717</v>
      </c>
      <c r="AH33">
        <v>254.37743660943306</v>
      </c>
    </row>
    <row r="34" spans="1:34" x14ac:dyDescent="0.3">
      <c r="A34" s="135">
        <f ca="1">Exceedance!U34</f>
        <v>47058</v>
      </c>
      <c r="B34" s="1">
        <v>369.41403643732667</v>
      </c>
      <c r="C34" s="1">
        <v>322.71498325361762</v>
      </c>
      <c r="D34" s="1">
        <v>360.99167175709039</v>
      </c>
      <c r="E34">
        <v>1425.3263579774134</v>
      </c>
      <c r="F34">
        <v>1337.4757569890194</v>
      </c>
      <c r="G34">
        <v>1340.9028576653216</v>
      </c>
      <c r="H34">
        <v>1348.0964459941297</v>
      </c>
      <c r="I34">
        <v>364.56165585926703</v>
      </c>
      <c r="J34">
        <v>1301.331579343286</v>
      </c>
      <c r="K34">
        <v>351.77843936768267</v>
      </c>
      <c r="L34">
        <v>340.82006300965708</v>
      </c>
      <c r="M34">
        <v>250.1033815248397</v>
      </c>
      <c r="N34">
        <v>173.51899426577376</v>
      </c>
      <c r="O34">
        <v>124.6638552951179</v>
      </c>
      <c r="P34">
        <v>261.12100935062961</v>
      </c>
      <c r="Q34">
        <v>1343.2860887729414</v>
      </c>
      <c r="R34">
        <v>375.12792323467431</v>
      </c>
      <c r="S34">
        <v>318.71077998119938</v>
      </c>
      <c r="T34">
        <v>374.81656605772002</v>
      </c>
      <c r="U34">
        <v>334.22227892223253</v>
      </c>
      <c r="V34">
        <v>343.9496752419663</v>
      </c>
      <c r="W34">
        <v>1325.5159472988653</v>
      </c>
      <c r="X34">
        <v>375.97282646585217</v>
      </c>
      <c r="Y34">
        <v>137.47770822802181</v>
      </c>
      <c r="Z34">
        <v>245.12019730870296</v>
      </c>
      <c r="AA34">
        <v>356.05912896284559</v>
      </c>
      <c r="AB34">
        <v>332.91368189834702</v>
      </c>
      <c r="AC34">
        <v>1339.5802348310708</v>
      </c>
      <c r="AD34">
        <v>367.34933225305053</v>
      </c>
      <c r="AE34">
        <v>322.44060352804661</v>
      </c>
      <c r="AF34">
        <v>350.28762546860673</v>
      </c>
      <c r="AG34">
        <v>220.86322111661985</v>
      </c>
      <c r="AH34">
        <v>245.41447467319585</v>
      </c>
    </row>
    <row r="35" spans="1:34" x14ac:dyDescent="0.3">
      <c r="A35" s="135">
        <f ca="1">Exceedance!U35</f>
        <v>47088</v>
      </c>
      <c r="B35" s="1">
        <v>373.71736255343848</v>
      </c>
      <c r="C35" s="1">
        <v>334.25036068098865</v>
      </c>
      <c r="D35" s="1">
        <v>370.98888639580952</v>
      </c>
      <c r="E35">
        <v>1435.2848134804105</v>
      </c>
      <c r="F35">
        <v>1351.6721064529809</v>
      </c>
      <c r="G35">
        <v>1366.1915708850411</v>
      </c>
      <c r="H35">
        <v>1359.4686204044979</v>
      </c>
      <c r="I35">
        <v>370.79237779700611</v>
      </c>
      <c r="J35">
        <v>1307.0302975840291</v>
      </c>
      <c r="K35">
        <v>358.87553063381517</v>
      </c>
      <c r="L35">
        <v>346.20002733811828</v>
      </c>
      <c r="M35">
        <v>250.51201225607915</v>
      </c>
      <c r="N35">
        <v>174.04745533760911</v>
      </c>
      <c r="O35">
        <v>127.0546102761236</v>
      </c>
      <c r="P35">
        <v>260.60204171690123</v>
      </c>
      <c r="Q35">
        <v>1356.953743637549</v>
      </c>
      <c r="R35">
        <v>375.83430180731955</v>
      </c>
      <c r="S35">
        <v>330.8585462990751</v>
      </c>
      <c r="T35">
        <v>380.22529096756921</v>
      </c>
      <c r="U35">
        <v>343.04853252249313</v>
      </c>
      <c r="V35">
        <v>366.11149880470634</v>
      </c>
      <c r="W35">
        <v>1338.7755340377751</v>
      </c>
      <c r="X35">
        <v>377.12271774993434</v>
      </c>
      <c r="Y35">
        <v>129.8857697569149</v>
      </c>
      <c r="Z35">
        <v>241.32270990148601</v>
      </c>
      <c r="AA35">
        <v>365.63741240715291</v>
      </c>
      <c r="AB35">
        <v>345.21127682470251</v>
      </c>
      <c r="AC35">
        <v>1348.7370244589106</v>
      </c>
      <c r="AD35">
        <v>375.88780310894248</v>
      </c>
      <c r="AE35">
        <v>333.45791192818245</v>
      </c>
      <c r="AF35">
        <v>354.25529924190977</v>
      </c>
      <c r="AG35">
        <v>218.28575775039593</v>
      </c>
      <c r="AH35">
        <v>244.78553860289708</v>
      </c>
    </row>
    <row r="36" spans="1:34" x14ac:dyDescent="0.3">
      <c r="A36" s="135">
        <f ca="1">Exceedance!U36</f>
        <v>47119</v>
      </c>
      <c r="B36" s="1">
        <v>375.92066895542433</v>
      </c>
      <c r="C36" s="1">
        <v>323.94032107892087</v>
      </c>
      <c r="D36" s="1">
        <v>377.61805332624533</v>
      </c>
      <c r="E36">
        <v>1438.5947790556493</v>
      </c>
      <c r="F36">
        <v>1370.0763273499492</v>
      </c>
      <c r="G36">
        <v>1375.0100698554945</v>
      </c>
      <c r="H36">
        <v>1368.683281458874</v>
      </c>
      <c r="I36">
        <v>374.97820234543065</v>
      </c>
      <c r="J36">
        <v>1330.7109103555215</v>
      </c>
      <c r="K36">
        <v>364.95735733561315</v>
      </c>
      <c r="L36">
        <v>354.30932334524402</v>
      </c>
      <c r="M36">
        <v>245.10244909484831</v>
      </c>
      <c r="N36">
        <v>172.69325601410691</v>
      </c>
      <c r="O36">
        <v>122.80011822309909</v>
      </c>
      <c r="P36">
        <v>279.34278767675301</v>
      </c>
      <c r="Q36">
        <v>1358.6025071399683</v>
      </c>
      <c r="R36">
        <v>376.68932215381102</v>
      </c>
      <c r="S36">
        <v>322.40188881576069</v>
      </c>
      <c r="T36">
        <v>1287.5029265955411</v>
      </c>
      <c r="U36">
        <v>356.65002041325579</v>
      </c>
      <c r="V36">
        <v>376.54106236763477</v>
      </c>
      <c r="W36">
        <v>1341.4599525119959</v>
      </c>
      <c r="X36">
        <v>378.49668616934991</v>
      </c>
      <c r="Y36">
        <v>0</v>
      </c>
      <c r="Z36">
        <v>228.54437345820372</v>
      </c>
      <c r="AA36">
        <v>375.12873389308328</v>
      </c>
      <c r="AB36">
        <v>361.49540564519651</v>
      </c>
      <c r="AC36">
        <v>1355.6471503748176</v>
      </c>
      <c r="AD36">
        <v>1274.2286398895048</v>
      </c>
      <c r="AE36">
        <v>339.37718827187803</v>
      </c>
      <c r="AF36">
        <v>360.99953587045877</v>
      </c>
      <c r="AG36">
        <v>206.21918969731036</v>
      </c>
      <c r="AH36">
        <v>264.5309370365303</v>
      </c>
    </row>
    <row r="37" spans="1:34" x14ac:dyDescent="0.3">
      <c r="A37" s="135">
        <f ca="1">Exceedance!U37</f>
        <v>47150</v>
      </c>
      <c r="B37" s="1">
        <v>376.54633546007892</v>
      </c>
      <c r="C37" s="1">
        <v>314.1286175954117</v>
      </c>
      <c r="D37" s="1">
        <v>380.91507372009551</v>
      </c>
      <c r="E37">
        <v>1439.4199066414408</v>
      </c>
      <c r="F37">
        <v>1386.6069349686795</v>
      </c>
      <c r="G37">
        <v>1378.9064855772253</v>
      </c>
      <c r="H37">
        <v>1375.9820180418722</v>
      </c>
      <c r="I37">
        <v>380.2733154164091</v>
      </c>
      <c r="J37">
        <v>1348.4317236016084</v>
      </c>
      <c r="K37">
        <v>369.48791885940881</v>
      </c>
      <c r="L37">
        <v>360.56532748367022</v>
      </c>
      <c r="M37">
        <v>238.86364422943672</v>
      </c>
      <c r="N37">
        <v>171.10887879150027</v>
      </c>
      <c r="O37">
        <v>121.40512619168204</v>
      </c>
      <c r="P37">
        <v>302.99935350351183</v>
      </c>
      <c r="Q37">
        <v>1361.9351201133077</v>
      </c>
      <c r="R37">
        <v>376.99731681384981</v>
      </c>
      <c r="S37">
        <v>314.88023594674053</v>
      </c>
      <c r="T37">
        <v>1309.8395152957321</v>
      </c>
      <c r="U37">
        <v>363.10288735355419</v>
      </c>
      <c r="V37">
        <v>370.94116773408314</v>
      </c>
      <c r="W37">
        <v>1341.5358233556356</v>
      </c>
      <c r="X37">
        <v>379.15941990309614</v>
      </c>
      <c r="Y37">
        <v>0</v>
      </c>
      <c r="Z37">
        <v>217.73627594128345</v>
      </c>
      <c r="AA37">
        <v>366.12234148475358</v>
      </c>
      <c r="AB37">
        <v>365.13447623007187</v>
      </c>
      <c r="AC37">
        <v>1359.0888184155572</v>
      </c>
      <c r="AD37">
        <v>379.30854826624523</v>
      </c>
      <c r="AE37">
        <v>343.70609932575644</v>
      </c>
      <c r="AF37">
        <v>367.68073146683264</v>
      </c>
      <c r="AG37">
        <v>199.66585813811204</v>
      </c>
      <c r="AH37">
        <v>282.36192704439492</v>
      </c>
    </row>
    <row r="38" spans="1:34" x14ac:dyDescent="0.3">
      <c r="A38" s="135">
        <f ca="1">Exceedance!U38</f>
        <v>47178</v>
      </c>
      <c r="B38" s="1">
        <v>369.53684660823933</v>
      </c>
      <c r="C38" s="1">
        <v>296.65810451362023</v>
      </c>
      <c r="D38" s="1">
        <v>379.05340960178671</v>
      </c>
      <c r="E38">
        <v>1423.3001965668241</v>
      </c>
      <c r="F38">
        <v>1394.2389322524107</v>
      </c>
      <c r="G38">
        <v>1345.6016173043417</v>
      </c>
      <c r="H38">
        <v>1368.3467824880859</v>
      </c>
      <c r="I38">
        <v>381.03634899232912</v>
      </c>
      <c r="J38">
        <v>1342.1503414241647</v>
      </c>
      <c r="K38">
        <v>361.57263947799891</v>
      </c>
      <c r="L38">
        <v>346.65018500950305</v>
      </c>
      <c r="M38">
        <v>216.93332525830334</v>
      </c>
      <c r="N38">
        <v>144.83603380520668</v>
      </c>
      <c r="O38">
        <v>0</v>
      </c>
      <c r="P38">
        <v>304.96243025050421</v>
      </c>
      <c r="Q38">
        <v>1342.3093833512701</v>
      </c>
      <c r="R38">
        <v>369.2855005165481</v>
      </c>
      <c r="S38">
        <v>294.07450097510224</v>
      </c>
      <c r="T38">
        <v>1303.8532293459971</v>
      </c>
      <c r="U38">
        <v>359.25361127661637</v>
      </c>
      <c r="V38">
        <v>350.94812680197606</v>
      </c>
      <c r="W38">
        <v>1319.6235297863925</v>
      </c>
      <c r="X38">
        <v>373.42124372367766</v>
      </c>
      <c r="Y38">
        <v>0</v>
      </c>
      <c r="Z38">
        <v>192.92899219153696</v>
      </c>
      <c r="AA38">
        <v>346.85449757289575</v>
      </c>
      <c r="AB38">
        <v>373.52336371877379</v>
      </c>
      <c r="AC38">
        <v>1335.6132345418132</v>
      </c>
      <c r="AD38">
        <v>376.09637963520652</v>
      </c>
      <c r="AE38">
        <v>338.23259774215671</v>
      </c>
      <c r="AF38">
        <v>363.30456888198171</v>
      </c>
      <c r="AG38">
        <v>185.78221006272798</v>
      </c>
      <c r="AH38">
        <v>285.95069015725977</v>
      </c>
    </row>
    <row r="39" spans="1:34" x14ac:dyDescent="0.3">
      <c r="A39" s="135">
        <f ca="1">Exceedance!U39</f>
        <v>47209</v>
      </c>
      <c r="B39" s="1">
        <v>354.36970480128014</v>
      </c>
      <c r="C39" s="1">
        <v>288.54517606969267</v>
      </c>
      <c r="D39" s="1">
        <v>373.4808545427876</v>
      </c>
      <c r="E39">
        <v>1389.2336703676779</v>
      </c>
      <c r="F39">
        <v>1363.5736989506991</v>
      </c>
      <c r="G39">
        <v>1321.5450771089916</v>
      </c>
      <c r="H39">
        <v>1387.2272749531635</v>
      </c>
      <c r="I39">
        <v>381.1233810487297</v>
      </c>
      <c r="J39">
        <v>1319.9169547773236</v>
      </c>
      <c r="K39">
        <v>343.86969295896472</v>
      </c>
      <c r="L39">
        <v>328.58526953846882</v>
      </c>
      <c r="M39">
        <v>187.42824256282631</v>
      </c>
      <c r="N39">
        <v>124.98774323242944</v>
      </c>
      <c r="O39">
        <v>0</v>
      </c>
      <c r="P39">
        <v>323.97600337964514</v>
      </c>
      <c r="Q39">
        <v>1312.2059701939265</v>
      </c>
      <c r="R39">
        <v>351.99329927314443</v>
      </c>
      <c r="S39">
        <v>266.1104017527922</v>
      </c>
      <c r="T39">
        <v>381.23549137867388</v>
      </c>
      <c r="U39">
        <v>352.00258962488493</v>
      </c>
      <c r="V39">
        <v>354.7145600509113</v>
      </c>
      <c r="W39">
        <v>1286.8154095274037</v>
      </c>
      <c r="X39">
        <v>356.26964874534337</v>
      </c>
      <c r="Y39">
        <v>0</v>
      </c>
      <c r="Z39">
        <v>173.49158030824327</v>
      </c>
      <c r="AA39">
        <v>333.31147239397205</v>
      </c>
      <c r="AB39">
        <v>376.24145948901088</v>
      </c>
      <c r="AC39">
        <v>1302.6991895326689</v>
      </c>
      <c r="AD39">
        <v>374.10723595498882</v>
      </c>
      <c r="AE39">
        <v>322.20166270634428</v>
      </c>
      <c r="AF39">
        <v>351.777945325254</v>
      </c>
      <c r="AG39">
        <v>178.884239939943</v>
      </c>
      <c r="AH39">
        <v>294.79838562084467</v>
      </c>
    </row>
    <row r="40" spans="1:34" x14ac:dyDescent="0.3">
      <c r="A40" s="135">
        <f ca="1">Exceedance!U40</f>
        <v>47239</v>
      </c>
      <c r="B40" s="1">
        <v>337.04594457144646</v>
      </c>
      <c r="C40" s="1">
        <v>313.18881104630105</v>
      </c>
      <c r="D40" s="1">
        <v>358.1600797737284</v>
      </c>
      <c r="E40">
        <v>1354.0082178678761</v>
      </c>
      <c r="F40">
        <v>1336.1336075683078</v>
      </c>
      <c r="G40">
        <v>1292.9042360485771</v>
      </c>
      <c r="H40">
        <v>1402.6386992279934</v>
      </c>
      <c r="I40">
        <v>379.67331101671795</v>
      </c>
      <c r="J40">
        <v>1299.8145148286508</v>
      </c>
      <c r="K40">
        <v>329.72022841503542</v>
      </c>
      <c r="L40">
        <v>327.43932140723985</v>
      </c>
      <c r="M40">
        <v>159.75607273173154</v>
      </c>
      <c r="N40">
        <v>0</v>
      </c>
      <c r="O40">
        <v>0</v>
      </c>
      <c r="P40">
        <v>376.31533611889967</v>
      </c>
      <c r="Q40">
        <v>1274.8263976214664</v>
      </c>
      <c r="R40">
        <v>333.54826648197991</v>
      </c>
      <c r="S40">
        <v>335.56387432364022</v>
      </c>
      <c r="T40">
        <v>381.63916099707859</v>
      </c>
      <c r="U40">
        <v>340.80164428515263</v>
      </c>
      <c r="V40">
        <v>379.09135640066125</v>
      </c>
      <c r="W40">
        <v>377.209311868957</v>
      </c>
      <c r="X40">
        <v>339.52468062089406</v>
      </c>
      <c r="Y40">
        <v>0</v>
      </c>
      <c r="Z40">
        <v>197.23136680688208</v>
      </c>
      <c r="AA40">
        <v>345.23546569962218</v>
      </c>
      <c r="AB40">
        <v>374.07150043253353</v>
      </c>
      <c r="AC40">
        <v>380.55298300612412</v>
      </c>
      <c r="AD40">
        <v>1304.7811270582895</v>
      </c>
      <c r="AE40">
        <v>316.24572047885647</v>
      </c>
      <c r="AF40">
        <v>337.96835695520588</v>
      </c>
      <c r="AG40">
        <v>222.85493906507753</v>
      </c>
      <c r="AH40">
        <v>1283.0476499109614</v>
      </c>
    </row>
    <row r="41" spans="1:34" x14ac:dyDescent="0.3">
      <c r="A41" s="135">
        <f ca="1">Exceedance!U41</f>
        <v>47270</v>
      </c>
      <c r="B41" s="1">
        <v>326.98427324443742</v>
      </c>
      <c r="C41" s="1">
        <v>305.72371924586645</v>
      </c>
      <c r="D41" s="1">
        <v>353.91160581323004</v>
      </c>
      <c r="E41">
        <v>1327.9673132606908</v>
      </c>
      <c r="F41">
        <v>1321.6381774590559</v>
      </c>
      <c r="G41">
        <v>381.9182179157624</v>
      </c>
      <c r="H41">
        <v>1425.9096989008483</v>
      </c>
      <c r="I41">
        <v>379.26109658324509</v>
      </c>
      <c r="J41">
        <v>1294.8284702514707</v>
      </c>
      <c r="K41">
        <v>323.18723431311423</v>
      </c>
      <c r="L41">
        <v>319.33485581306093</v>
      </c>
      <c r="M41">
        <v>138.43321454193477</v>
      </c>
      <c r="N41">
        <v>0</v>
      </c>
      <c r="O41">
        <v>0</v>
      </c>
      <c r="P41">
        <v>376.04725723359343</v>
      </c>
      <c r="Q41">
        <v>376.77557172126808</v>
      </c>
      <c r="R41">
        <v>321.03134080762374</v>
      </c>
      <c r="S41">
        <v>348.02358625931197</v>
      </c>
      <c r="T41">
        <v>380.57671187328947</v>
      </c>
      <c r="U41">
        <v>333.52607219147944</v>
      </c>
      <c r="V41">
        <v>379.41889385670277</v>
      </c>
      <c r="W41">
        <v>368.46817007948925</v>
      </c>
      <c r="X41">
        <v>326.82929760443335</v>
      </c>
      <c r="Y41">
        <v>0</v>
      </c>
      <c r="Z41">
        <v>229.40520718663956</v>
      </c>
      <c r="AA41">
        <v>336.88293820939163</v>
      </c>
      <c r="AB41">
        <v>373.22083757309372</v>
      </c>
      <c r="AC41">
        <v>374.64860627650211</v>
      </c>
      <c r="AD41">
        <v>1305.2812330605591</v>
      </c>
      <c r="AE41">
        <v>306.29251063491506</v>
      </c>
      <c r="AF41">
        <v>331.6289018976737</v>
      </c>
      <c r="AG41">
        <v>218.52563827649496</v>
      </c>
      <c r="AH41">
        <v>1284.4407076938112</v>
      </c>
    </row>
    <row r="42" spans="1:34" x14ac:dyDescent="0.3">
      <c r="A42" s="135">
        <f ca="1">Exceedance!U42</f>
        <v>47300</v>
      </c>
      <c r="B42" s="1">
        <v>326.09128778285879</v>
      </c>
      <c r="C42" s="1">
        <v>307.48731493307923</v>
      </c>
      <c r="D42" s="1">
        <v>359.24530281588966</v>
      </c>
      <c r="E42">
        <v>1322.3592282398099</v>
      </c>
      <c r="F42">
        <v>1320.2611687542244</v>
      </c>
      <c r="G42">
        <v>1275.9157432533807</v>
      </c>
      <c r="H42">
        <v>1468.3810105913071</v>
      </c>
      <c r="I42">
        <v>1280.6244365593975</v>
      </c>
      <c r="J42">
        <v>1317.676451981001</v>
      </c>
      <c r="K42">
        <v>320.82773858391681</v>
      </c>
      <c r="L42">
        <v>316.40905819192278</v>
      </c>
      <c r="M42">
        <v>126.93001381689008</v>
      </c>
      <c r="N42">
        <v>0</v>
      </c>
      <c r="O42">
        <v>0</v>
      </c>
      <c r="P42">
        <v>379.4908422615743</v>
      </c>
      <c r="Q42">
        <v>375.57834391487313</v>
      </c>
      <c r="R42">
        <v>319.24809992978953</v>
      </c>
      <c r="S42">
        <v>355.84233788663119</v>
      </c>
      <c r="T42">
        <v>1280.4524367250742</v>
      </c>
      <c r="U42">
        <v>332.13572450097109</v>
      </c>
      <c r="V42">
        <v>1281.6267326688962</v>
      </c>
      <c r="W42">
        <v>369.01471299819923</v>
      </c>
      <c r="X42">
        <v>327.83089079318484</v>
      </c>
      <c r="Y42">
        <v>120.37241718970365</v>
      </c>
      <c r="Z42">
        <v>234.41458778489996</v>
      </c>
      <c r="AA42">
        <v>340.73007133211865</v>
      </c>
      <c r="AB42">
        <v>379.15086744352124</v>
      </c>
      <c r="AC42">
        <v>374.83872586726869</v>
      </c>
      <c r="AD42">
        <v>1317.7215143036624</v>
      </c>
      <c r="AE42">
        <v>304.9851011464163</v>
      </c>
      <c r="AF42">
        <v>327.86523024928522</v>
      </c>
      <c r="AG42">
        <v>218.25890222823199</v>
      </c>
      <c r="AH42">
        <v>1298.337712310866</v>
      </c>
    </row>
    <row r="43" spans="1:34" x14ac:dyDescent="0.3">
      <c r="A43" s="135">
        <f ca="1">Exceedance!U43</f>
        <v>47331</v>
      </c>
      <c r="B43" s="1">
        <v>331.9043642629353</v>
      </c>
      <c r="C43" s="1">
        <v>319.03074675786189</v>
      </c>
      <c r="D43" s="1">
        <v>371.24597604899861</v>
      </c>
      <c r="E43">
        <v>1324.2072633035439</v>
      </c>
      <c r="F43">
        <v>1324.2119694652836</v>
      </c>
      <c r="G43">
        <v>1285.3037692901132</v>
      </c>
      <c r="H43">
        <v>1519.9176643007972</v>
      </c>
      <c r="I43">
        <v>1304.9151159028381</v>
      </c>
      <c r="J43">
        <v>1341.7512672826028</v>
      </c>
      <c r="K43">
        <v>327.13512155553775</v>
      </c>
      <c r="L43">
        <v>324.75779787324348</v>
      </c>
      <c r="M43">
        <v>121.68246801134524</v>
      </c>
      <c r="N43">
        <v>0</v>
      </c>
      <c r="O43">
        <v>0</v>
      </c>
      <c r="P43">
        <v>1298.7067147687183</v>
      </c>
      <c r="Q43">
        <v>377.67388301625482</v>
      </c>
      <c r="R43">
        <v>324.89007446338303</v>
      </c>
      <c r="S43">
        <v>369.63770349923601</v>
      </c>
      <c r="T43">
        <v>1301.8529495021144</v>
      </c>
      <c r="U43">
        <v>340.0944327623817</v>
      </c>
      <c r="V43">
        <v>1309.9849742911756</v>
      </c>
      <c r="W43">
        <v>375.58893361263233</v>
      </c>
      <c r="X43">
        <v>335.13266906994596</v>
      </c>
      <c r="Y43">
        <v>0</v>
      </c>
      <c r="Z43">
        <v>236.34792328513237</v>
      </c>
      <c r="AA43">
        <v>352.11816567062635</v>
      </c>
      <c r="AB43">
        <v>1292.2373385774217</v>
      </c>
      <c r="AC43">
        <v>375.94547560612841</v>
      </c>
      <c r="AD43">
        <v>1340.6385910940107</v>
      </c>
      <c r="AE43">
        <v>307.57778402091708</v>
      </c>
      <c r="AF43">
        <v>334.0243999541857</v>
      </c>
      <c r="AG43">
        <v>209.39314917904454</v>
      </c>
      <c r="AH43">
        <v>1327.7094596798295</v>
      </c>
    </row>
    <row r="44" spans="1:34" x14ac:dyDescent="0.3">
      <c r="A44" s="135">
        <f ca="1">Exceedance!U44</f>
        <v>47362</v>
      </c>
      <c r="B44" s="1">
        <v>330.59424795180462</v>
      </c>
      <c r="C44" s="1">
        <v>320.19423012126953</v>
      </c>
      <c r="D44" s="1">
        <v>371.36886422744362</v>
      </c>
      <c r="E44">
        <v>1320.7638797936665</v>
      </c>
      <c r="F44">
        <v>1319.772567620669</v>
      </c>
      <c r="G44">
        <v>1281.2099356253223</v>
      </c>
      <c r="H44">
        <v>1555.1170021645255</v>
      </c>
      <c r="I44">
        <v>1315.9448810042345</v>
      </c>
      <c r="J44">
        <v>1349.1662272654917</v>
      </c>
      <c r="K44">
        <v>324.57123131732016</v>
      </c>
      <c r="L44">
        <v>325.02496622521039</v>
      </c>
      <c r="M44">
        <v>118.79570692521415</v>
      </c>
      <c r="N44">
        <v>0</v>
      </c>
      <c r="O44">
        <v>0</v>
      </c>
      <c r="P44">
        <v>1307.6158354884694</v>
      </c>
      <c r="Q44">
        <v>375.59589247695197</v>
      </c>
      <c r="R44">
        <v>320.73563443322217</v>
      </c>
      <c r="S44">
        <v>374.48065006962071</v>
      </c>
      <c r="T44">
        <v>1306.9493950147403</v>
      </c>
      <c r="U44">
        <v>340.08652197375864</v>
      </c>
      <c r="V44">
        <v>1322.7882103341165</v>
      </c>
      <c r="W44">
        <v>374.47330908836108</v>
      </c>
      <c r="X44">
        <v>335.14261194600994</v>
      </c>
      <c r="Y44">
        <v>0</v>
      </c>
      <c r="Z44">
        <v>226.22880024595867</v>
      </c>
      <c r="AA44">
        <v>350.84923021228639</v>
      </c>
      <c r="AB44">
        <v>1304.530226301689</v>
      </c>
      <c r="AC44">
        <v>374.32404802914658</v>
      </c>
      <c r="AD44">
        <v>1350.8642291071039</v>
      </c>
      <c r="AE44">
        <v>304.48798363453204</v>
      </c>
      <c r="AF44">
        <v>334.55582910749581</v>
      </c>
      <c r="AG44">
        <v>201.95776029697834</v>
      </c>
      <c r="AH44">
        <v>1341.9695937059059</v>
      </c>
    </row>
    <row r="45" spans="1:34" x14ac:dyDescent="0.3">
      <c r="A45" s="135">
        <f ca="1">Exceedance!U45</f>
        <v>47392</v>
      </c>
      <c r="B45" s="1">
        <v>341.29289539731741</v>
      </c>
      <c r="C45" s="1">
        <v>331.91160364094918</v>
      </c>
      <c r="D45" s="1">
        <v>373.8808553805714</v>
      </c>
      <c r="E45">
        <v>1324.2146403300305</v>
      </c>
      <c r="F45">
        <v>1335.5046573912784</v>
      </c>
      <c r="G45">
        <v>1303.4367726878534</v>
      </c>
      <c r="H45">
        <v>1567.1108637251807</v>
      </c>
      <c r="I45">
        <v>1340.0754722172665</v>
      </c>
      <c r="J45">
        <v>1370.5958114003545</v>
      </c>
      <c r="K45">
        <v>338.26256151124977</v>
      </c>
      <c r="L45">
        <v>325.09190846270258</v>
      </c>
      <c r="M45">
        <v>121.36449975693733</v>
      </c>
      <c r="N45">
        <v>0</v>
      </c>
      <c r="O45">
        <v>0</v>
      </c>
      <c r="P45">
        <v>1318.9782735279873</v>
      </c>
      <c r="Q45">
        <v>1274.6575645243424</v>
      </c>
      <c r="R45">
        <v>330.46550807889844</v>
      </c>
      <c r="S45">
        <v>375.85969899339244</v>
      </c>
      <c r="T45">
        <v>1307.047242104574</v>
      </c>
      <c r="U45">
        <v>345.18507969846326</v>
      </c>
      <c r="V45">
        <v>1345.0254394171282</v>
      </c>
      <c r="W45">
        <v>375.93950849907668</v>
      </c>
      <c r="X45">
        <v>344.58597046317357</v>
      </c>
      <c r="Y45">
        <v>0</v>
      </c>
      <c r="Z45">
        <v>233.89852685126849</v>
      </c>
      <c r="AA45">
        <v>362.28968592033493</v>
      </c>
      <c r="AB45">
        <v>1310.2105479720715</v>
      </c>
      <c r="AC45">
        <v>376.32810188458495</v>
      </c>
      <c r="AD45">
        <v>1355.2235645261655</v>
      </c>
      <c r="AE45">
        <v>305.89132560433444</v>
      </c>
      <c r="AF45">
        <v>338.15067633227267</v>
      </c>
      <c r="AG45">
        <v>205.81963713816097</v>
      </c>
      <c r="AH45">
        <v>1353.3015943056569</v>
      </c>
    </row>
    <row r="46" spans="1:34" x14ac:dyDescent="0.3">
      <c r="A46" s="135">
        <f ca="1">Exceedance!U46</f>
        <v>47423</v>
      </c>
      <c r="B46" s="1">
        <v>342.74249366899301</v>
      </c>
      <c r="C46" s="1">
        <v>334.22276398740166</v>
      </c>
      <c r="D46" s="1">
        <v>368.64113128217429</v>
      </c>
      <c r="E46">
        <v>1311.0237671882142</v>
      </c>
      <c r="F46">
        <v>1342.4358905103713</v>
      </c>
      <c r="G46">
        <v>1313.3761302639614</v>
      </c>
      <c r="H46">
        <v>1568.362259559646</v>
      </c>
      <c r="I46">
        <v>1344.4993555629078</v>
      </c>
      <c r="J46">
        <v>1376.2710092986085</v>
      </c>
      <c r="K46">
        <v>341.14710226609037</v>
      </c>
      <c r="L46">
        <v>316.79682032154523</v>
      </c>
      <c r="M46">
        <v>0</v>
      </c>
      <c r="N46">
        <v>0</v>
      </c>
      <c r="O46">
        <v>0</v>
      </c>
      <c r="P46">
        <v>1311.2865285247046</v>
      </c>
      <c r="Q46">
        <v>1277.9422587548761</v>
      </c>
      <c r="R46">
        <v>333.24147079513693</v>
      </c>
      <c r="S46">
        <v>374.10896944067508</v>
      </c>
      <c r="T46">
        <v>1295.0961359905948</v>
      </c>
      <c r="U46">
        <v>338.64556884686522</v>
      </c>
      <c r="V46">
        <v>1351.0065999447315</v>
      </c>
      <c r="W46">
        <v>373.8471925709195</v>
      </c>
      <c r="X46">
        <v>349.75835658503939</v>
      </c>
      <c r="Y46">
        <v>0</v>
      </c>
      <c r="Z46">
        <v>222.84860773026435</v>
      </c>
      <c r="AA46">
        <v>364.83483616464798</v>
      </c>
      <c r="AB46">
        <v>1303.5148862396352</v>
      </c>
      <c r="AC46">
        <v>373.36571643262789</v>
      </c>
      <c r="AD46">
        <v>1355.6218620682771</v>
      </c>
      <c r="AE46">
        <v>299.78197281422376</v>
      </c>
      <c r="AF46">
        <v>334.4928688780567</v>
      </c>
      <c r="AG46">
        <v>194.15769140790587</v>
      </c>
      <c r="AH46">
        <v>1347.3000271895114</v>
      </c>
    </row>
    <row r="47" spans="1:34" x14ac:dyDescent="0.3">
      <c r="A47" s="135">
        <f ca="1">Exceedance!U47</f>
        <v>47453</v>
      </c>
      <c r="B47" s="1">
        <v>349.36887735463807</v>
      </c>
      <c r="C47" s="1">
        <v>341.58935182660565</v>
      </c>
      <c r="D47" s="1">
        <v>369.67043248756187</v>
      </c>
      <c r="E47">
        <v>1316.9212916352858</v>
      </c>
      <c r="F47">
        <v>1364.1895717482691</v>
      </c>
      <c r="G47">
        <v>1321.604901077631</v>
      </c>
      <c r="H47">
        <v>1568.4993507437543</v>
      </c>
      <c r="I47">
        <v>1349.7503831811732</v>
      </c>
      <c r="J47">
        <v>1390.7389206591076</v>
      </c>
      <c r="K47">
        <v>348.15534320071055</v>
      </c>
      <c r="L47">
        <v>313.13198931081195</v>
      </c>
      <c r="M47">
        <v>0</v>
      </c>
      <c r="N47">
        <v>0</v>
      </c>
      <c r="O47">
        <v>0</v>
      </c>
      <c r="P47">
        <v>1316.3448749947984</v>
      </c>
      <c r="Q47">
        <v>1286.831252587722</v>
      </c>
      <c r="R47">
        <v>340.6996718969084</v>
      </c>
      <c r="S47">
        <v>375.17502294547205</v>
      </c>
      <c r="T47">
        <v>1293.8580381855093</v>
      </c>
      <c r="U47">
        <v>351.81336315477216</v>
      </c>
      <c r="V47">
        <v>1367.9825824901418</v>
      </c>
      <c r="W47">
        <v>374.17902639157387</v>
      </c>
      <c r="X47">
        <v>354.6312020972141</v>
      </c>
      <c r="Y47">
        <v>0</v>
      </c>
      <c r="Z47">
        <v>214.18200931843688</v>
      </c>
      <c r="AA47">
        <v>371.98370589240949</v>
      </c>
      <c r="AB47">
        <v>1305.9730907503422</v>
      </c>
      <c r="AC47">
        <v>374.00316980423202</v>
      </c>
      <c r="AD47">
        <v>1367.5680572033543</v>
      </c>
      <c r="AE47">
        <v>301.07937163672523</v>
      </c>
      <c r="AF47">
        <v>338.04278740566349</v>
      </c>
      <c r="AG47">
        <v>189.12798659670904</v>
      </c>
      <c r="AH47">
        <v>1354.5575841554735</v>
      </c>
    </row>
    <row r="48" spans="1:34" x14ac:dyDescent="0.3">
      <c r="A48" s="135">
        <f ca="1">Exceedance!U48</f>
        <v>47484</v>
      </c>
      <c r="B48" s="1">
        <v>360.98214992953672</v>
      </c>
      <c r="C48" s="1">
        <v>347.25680744210547</v>
      </c>
      <c r="D48" s="1">
        <v>373.88512318046247</v>
      </c>
      <c r="E48">
        <v>1336.3590649668236</v>
      </c>
      <c r="F48">
        <v>1380.0298643605336</v>
      </c>
      <c r="G48">
        <v>1332.3038880514616</v>
      </c>
      <c r="H48">
        <v>1568.6453806953666</v>
      </c>
      <c r="I48">
        <v>1376.3963118452832</v>
      </c>
      <c r="J48">
        <v>1406.8145003530647</v>
      </c>
      <c r="K48">
        <v>357.01769277496578</v>
      </c>
      <c r="L48">
        <v>308.16080162481705</v>
      </c>
      <c r="M48">
        <v>0</v>
      </c>
      <c r="N48">
        <v>0</v>
      </c>
      <c r="O48">
        <v>0</v>
      </c>
      <c r="P48">
        <v>1321.1558629718052</v>
      </c>
      <c r="Q48">
        <v>1302.2446663195642</v>
      </c>
      <c r="R48">
        <v>352.8907886478022</v>
      </c>
      <c r="S48">
        <v>375.9025537729695</v>
      </c>
      <c r="T48">
        <v>1313.6513887067779</v>
      </c>
      <c r="U48">
        <v>356.9492162877969</v>
      </c>
      <c r="V48">
        <v>1382.850694409377</v>
      </c>
      <c r="W48">
        <v>375.56901732110828</v>
      </c>
      <c r="X48">
        <v>364.38335680641632</v>
      </c>
      <c r="Y48">
        <v>0</v>
      </c>
      <c r="Z48">
        <v>202.39876528627593</v>
      </c>
      <c r="AA48">
        <v>381.37373283371545</v>
      </c>
      <c r="AB48">
        <v>1314.3550707476211</v>
      </c>
      <c r="AC48">
        <v>377.43432131606534</v>
      </c>
      <c r="AD48">
        <v>1372.9281721548061</v>
      </c>
      <c r="AE48">
        <v>300.16979606544078</v>
      </c>
      <c r="AF48">
        <v>346.60509397452523</v>
      </c>
      <c r="AG48">
        <v>210.93279390674292</v>
      </c>
      <c r="AH48">
        <v>1359.8926577871089</v>
      </c>
    </row>
    <row r="49" spans="1:34" x14ac:dyDescent="0.3">
      <c r="A49" s="135">
        <f ca="1">Exceedance!U49</f>
        <v>47515</v>
      </c>
      <c r="B49" s="1">
        <v>368.71531723532058</v>
      </c>
      <c r="C49" s="1">
        <v>338.64602895087268</v>
      </c>
      <c r="D49" s="1">
        <v>374.59551978724863</v>
      </c>
      <c r="E49">
        <v>1359.7330736959689</v>
      </c>
      <c r="F49">
        <v>1389.8494611455742</v>
      </c>
      <c r="G49">
        <v>1344.7413122904461</v>
      </c>
      <c r="H49">
        <v>1573.4219927604593</v>
      </c>
      <c r="I49">
        <v>1389.9166654952871</v>
      </c>
      <c r="J49">
        <v>1418.5148759603426</v>
      </c>
      <c r="K49">
        <v>363.9280402021098</v>
      </c>
      <c r="L49">
        <v>302.45380981374501</v>
      </c>
      <c r="M49">
        <v>0</v>
      </c>
      <c r="N49">
        <v>0</v>
      </c>
      <c r="O49">
        <v>0</v>
      </c>
      <c r="P49">
        <v>1325.9605263888116</v>
      </c>
      <c r="Q49">
        <v>1313.9900351722838</v>
      </c>
      <c r="R49">
        <v>364.37970834091851</v>
      </c>
      <c r="S49">
        <v>377.58179505602743</v>
      </c>
      <c r="T49">
        <v>1320.4678489452654</v>
      </c>
      <c r="U49">
        <v>362.56309049692049</v>
      </c>
      <c r="V49">
        <v>1393.3328803134602</v>
      </c>
      <c r="W49">
        <v>376.24065591097076</v>
      </c>
      <c r="X49">
        <v>368.4211569875626</v>
      </c>
      <c r="Y49">
        <v>0</v>
      </c>
      <c r="Z49">
        <v>190.47922407003233</v>
      </c>
      <c r="AA49">
        <v>1302.4905425369982</v>
      </c>
      <c r="AB49">
        <v>1319.3828141657004</v>
      </c>
      <c r="AC49">
        <v>380.55262785806173</v>
      </c>
      <c r="AD49">
        <v>1375.6882183843256</v>
      </c>
      <c r="AE49">
        <v>293.34824564349475</v>
      </c>
      <c r="AF49">
        <v>357.06693070304385</v>
      </c>
      <c r="AG49">
        <v>230.5169647983837</v>
      </c>
      <c r="AH49">
        <v>1361.5675592343873</v>
      </c>
    </row>
    <row r="50" spans="1:34" x14ac:dyDescent="0.3">
      <c r="A50" s="135">
        <f ca="1">Exceedance!U50</f>
        <v>47543</v>
      </c>
      <c r="B50" s="1">
        <v>367.81656668775452</v>
      </c>
      <c r="C50" s="1">
        <v>324.27508046774199</v>
      </c>
      <c r="D50" s="1">
        <v>366.92100362565111</v>
      </c>
      <c r="E50">
        <v>1377.0913547771554</v>
      </c>
      <c r="F50">
        <v>1367.4007466786741</v>
      </c>
      <c r="G50">
        <v>1345.4473178551893</v>
      </c>
      <c r="H50">
        <v>1570.1508093676362</v>
      </c>
      <c r="I50">
        <v>1383.967926195611</v>
      </c>
      <c r="J50">
        <v>1410.0122457066439</v>
      </c>
      <c r="K50">
        <v>360.13678743802564</v>
      </c>
      <c r="L50">
        <v>283.97897144058959</v>
      </c>
      <c r="M50">
        <v>0</v>
      </c>
      <c r="N50">
        <v>0</v>
      </c>
      <c r="O50">
        <v>0</v>
      </c>
      <c r="P50">
        <v>1316.8029076566738</v>
      </c>
      <c r="Q50">
        <v>1306.5865129553672</v>
      </c>
      <c r="R50">
        <v>365.12441839886452</v>
      </c>
      <c r="S50">
        <v>371.02020018058528</v>
      </c>
      <c r="T50">
        <v>1308.4312572400456</v>
      </c>
      <c r="U50">
        <v>356.63856805359313</v>
      </c>
      <c r="V50">
        <v>1383.1764734625378</v>
      </c>
      <c r="W50">
        <v>368.70764816214631</v>
      </c>
      <c r="X50">
        <v>342.44711017015754</v>
      </c>
      <c r="Y50">
        <v>0</v>
      </c>
      <c r="Z50">
        <v>169.44394323438524</v>
      </c>
      <c r="AA50">
        <v>1304.5620429169983</v>
      </c>
      <c r="AB50">
        <v>1303.2398726120632</v>
      </c>
      <c r="AC50">
        <v>379.76631151660797</v>
      </c>
      <c r="AD50">
        <v>1366.4880894540759</v>
      </c>
      <c r="AE50">
        <v>275.30492561514598</v>
      </c>
      <c r="AF50">
        <v>363.03973411928939</v>
      </c>
      <c r="AG50">
        <v>235.92057414282218</v>
      </c>
      <c r="AH50">
        <v>1341.423583090356</v>
      </c>
    </row>
    <row r="51" spans="1:34" x14ac:dyDescent="0.3">
      <c r="A51" s="135">
        <f ca="1">Exceedance!U51</f>
        <v>47574</v>
      </c>
      <c r="B51" s="1">
        <v>361.02379462580024</v>
      </c>
      <c r="C51" s="1">
        <v>317.69015158392784</v>
      </c>
      <c r="D51" s="1">
        <v>353.09519843833527</v>
      </c>
      <c r="E51">
        <v>1353.1974847298052</v>
      </c>
      <c r="F51">
        <v>1405.1161974026113</v>
      </c>
      <c r="G51">
        <v>1382.2414103266733</v>
      </c>
      <c r="H51">
        <v>1583.9630739455411</v>
      </c>
      <c r="I51">
        <v>1402.170278173096</v>
      </c>
      <c r="J51">
        <v>1381.4753926432788</v>
      </c>
      <c r="K51">
        <v>348.6301619695455</v>
      </c>
      <c r="L51">
        <v>258.94893009569319</v>
      </c>
      <c r="M51">
        <v>0</v>
      </c>
      <c r="N51">
        <v>0</v>
      </c>
      <c r="O51">
        <v>0</v>
      </c>
      <c r="P51">
        <v>1290.9279790976607</v>
      </c>
      <c r="Q51">
        <v>1285.536817714685</v>
      </c>
      <c r="R51">
        <v>356.74431304273168</v>
      </c>
      <c r="S51">
        <v>355.13909378801964</v>
      </c>
      <c r="T51">
        <v>1289.5867195334954</v>
      </c>
      <c r="U51">
        <v>349.16538159260551</v>
      </c>
      <c r="V51">
        <v>1361.8800998089384</v>
      </c>
      <c r="W51">
        <v>352.70728448612874</v>
      </c>
      <c r="X51">
        <v>326.55350815278678</v>
      </c>
      <c r="Y51">
        <v>0</v>
      </c>
      <c r="Z51">
        <v>156.6590893318369</v>
      </c>
      <c r="AA51">
        <v>1295.5416340205356</v>
      </c>
      <c r="AB51">
        <v>381.53785827529452</v>
      </c>
      <c r="AC51">
        <v>374.49965995211977</v>
      </c>
      <c r="AD51">
        <v>1340.7073572729162</v>
      </c>
      <c r="AE51">
        <v>252.18730467191648</v>
      </c>
      <c r="AF51">
        <v>357.61919517171424</v>
      </c>
      <c r="AG51">
        <v>251.87855742663919</v>
      </c>
      <c r="AH51">
        <v>1309.8361939023312</v>
      </c>
    </row>
    <row r="52" spans="1:34" x14ac:dyDescent="0.3">
      <c r="A52" s="135">
        <f ca="1">Exceedance!U52</f>
        <v>47604</v>
      </c>
      <c r="B52" s="1">
        <v>351.0597563441039</v>
      </c>
      <c r="C52" s="1">
        <v>324.74938405488513</v>
      </c>
      <c r="D52" s="1">
        <v>335.88026874467073</v>
      </c>
      <c r="E52">
        <v>1332.2716126077546</v>
      </c>
      <c r="F52">
        <v>1432.8181896848716</v>
      </c>
      <c r="G52">
        <v>1410.6987782529977</v>
      </c>
      <c r="H52">
        <v>1592.0974704489345</v>
      </c>
      <c r="I52">
        <v>1420.4057900918388</v>
      </c>
      <c r="J52">
        <v>1355.1770739824408</v>
      </c>
      <c r="K52">
        <v>335.38800053927253</v>
      </c>
      <c r="L52">
        <v>234.34867726583258</v>
      </c>
      <c r="M52">
        <v>0</v>
      </c>
      <c r="N52">
        <v>0</v>
      </c>
      <c r="O52">
        <v>227.44350454675995</v>
      </c>
      <c r="P52">
        <v>377.96669945401004</v>
      </c>
      <c r="Q52">
        <v>378.66637995293576</v>
      </c>
      <c r="R52">
        <v>347.8642306263007</v>
      </c>
      <c r="S52">
        <v>340.81897113165985</v>
      </c>
      <c r="T52">
        <v>378.81225295283184</v>
      </c>
      <c r="U52">
        <v>339.18016911229057</v>
      </c>
      <c r="V52">
        <v>1337.6252331078467</v>
      </c>
      <c r="W52">
        <v>335.87439255809846</v>
      </c>
      <c r="X52">
        <v>340.21427717067064</v>
      </c>
      <c r="Y52">
        <v>0</v>
      </c>
      <c r="Z52">
        <v>221.35556086134818</v>
      </c>
      <c r="AA52">
        <v>1282.9292995901799</v>
      </c>
      <c r="AB52">
        <v>373.15357155642158</v>
      </c>
      <c r="AC52">
        <v>363.41428707502433</v>
      </c>
      <c r="AD52">
        <v>1306.46230532652</v>
      </c>
      <c r="AE52">
        <v>254.35850593622365</v>
      </c>
      <c r="AF52">
        <v>349.45783156203072</v>
      </c>
      <c r="AG52">
        <v>354.00976877518076</v>
      </c>
      <c r="AH52">
        <v>1277.0051272478486</v>
      </c>
    </row>
    <row r="53" spans="1:34" x14ac:dyDescent="0.3">
      <c r="A53" s="135">
        <f ca="1">Exceedance!U53</f>
        <v>47635</v>
      </c>
      <c r="B53" s="1">
        <v>347.83330304781038</v>
      </c>
      <c r="C53" s="1">
        <v>317.38417438928957</v>
      </c>
      <c r="D53" s="1">
        <v>325.86501846412801</v>
      </c>
      <c r="E53">
        <v>1322.8677395942236</v>
      </c>
      <c r="F53">
        <v>1470.1956391315189</v>
      </c>
      <c r="G53">
        <v>1442.4468908272163</v>
      </c>
      <c r="H53">
        <v>1606.0683061854584</v>
      </c>
      <c r="I53">
        <v>1449.3200289982594</v>
      </c>
      <c r="J53">
        <v>1345.4160960679508</v>
      </c>
      <c r="K53">
        <v>328.06627082668223</v>
      </c>
      <c r="L53">
        <v>215.32615545210899</v>
      </c>
      <c r="M53">
        <v>0</v>
      </c>
      <c r="N53">
        <v>0</v>
      </c>
      <c r="O53">
        <v>241.21763134050565</v>
      </c>
      <c r="P53">
        <v>372.66772264760397</v>
      </c>
      <c r="Q53">
        <v>375.47215874996618</v>
      </c>
      <c r="R53">
        <v>343.81944758797425</v>
      </c>
      <c r="S53">
        <v>330.39700757201268</v>
      </c>
      <c r="T53">
        <v>373.90486397926588</v>
      </c>
      <c r="U53">
        <v>332.96993004597556</v>
      </c>
      <c r="V53">
        <v>1325.2684370689444</v>
      </c>
      <c r="W53">
        <v>323.11579509449291</v>
      </c>
      <c r="X53">
        <v>330.02745269258457</v>
      </c>
      <c r="Y53">
        <v>146.34686960993903</v>
      </c>
      <c r="Z53">
        <v>252.93758426951308</v>
      </c>
      <c r="AA53">
        <v>1278.711158821236</v>
      </c>
      <c r="AB53">
        <v>362.11179763036199</v>
      </c>
      <c r="AC53">
        <v>355.64553797185999</v>
      </c>
      <c r="AD53">
        <v>1282.6679961995651</v>
      </c>
      <c r="AE53">
        <v>281.17111149273848</v>
      </c>
      <c r="AF53">
        <v>342.98132614422093</v>
      </c>
      <c r="AG53">
        <v>354.85756546252105</v>
      </c>
      <c r="AH53">
        <v>376.82422336831758</v>
      </c>
    </row>
    <row r="54" spans="1:34" x14ac:dyDescent="0.3">
      <c r="A54" s="135">
        <f ca="1">Exceedance!U54</f>
        <v>47665</v>
      </c>
      <c r="B54" s="1">
        <v>353.77559342957886</v>
      </c>
      <c r="C54" s="1">
        <v>319.07954283001544</v>
      </c>
      <c r="D54" s="1">
        <v>324.98445431116335</v>
      </c>
      <c r="E54">
        <v>1325.4732506881123</v>
      </c>
      <c r="F54">
        <v>1526.357371688573</v>
      </c>
      <c r="G54">
        <v>1497.5987306237153</v>
      </c>
      <c r="H54">
        <v>1642.2144500251788</v>
      </c>
      <c r="I54">
        <v>1505.8858559422865</v>
      </c>
      <c r="J54">
        <v>1346.0493531620191</v>
      </c>
      <c r="K54">
        <v>325.95682896301719</v>
      </c>
      <c r="L54">
        <v>204.98763684108289</v>
      </c>
      <c r="M54">
        <v>0</v>
      </c>
      <c r="N54">
        <v>0</v>
      </c>
      <c r="O54">
        <v>252.53702208658379</v>
      </c>
      <c r="P54">
        <v>372.01327212970261</v>
      </c>
      <c r="Q54">
        <v>377.58281162784164</v>
      </c>
      <c r="R54">
        <v>348.84712683005142</v>
      </c>
      <c r="S54">
        <v>327.71118662985123</v>
      </c>
      <c r="T54">
        <v>369.88231062089352</v>
      </c>
      <c r="U54">
        <v>334.14397164969216</v>
      </c>
      <c r="V54">
        <v>1337.1060438565412</v>
      </c>
      <c r="W54">
        <v>324.1343106097043</v>
      </c>
      <c r="X54">
        <v>336.08401541742745</v>
      </c>
      <c r="Y54">
        <v>152.55915985488809</v>
      </c>
      <c r="Z54">
        <v>260.64510231640418</v>
      </c>
      <c r="AA54">
        <v>1299.4429409336185</v>
      </c>
      <c r="AB54">
        <v>363.49484445856046</v>
      </c>
      <c r="AC54">
        <v>352.9961837940765</v>
      </c>
      <c r="AD54">
        <v>1275.0449854995825</v>
      </c>
      <c r="AE54">
        <v>277.47898891299667</v>
      </c>
      <c r="AF54">
        <v>347.63671462106356</v>
      </c>
      <c r="AG54">
        <v>362.17399168750552</v>
      </c>
      <c r="AH54">
        <v>375.04300603082982</v>
      </c>
    </row>
    <row r="55" spans="1:34" x14ac:dyDescent="0.3">
      <c r="A55" s="135">
        <f ca="1">Exceedance!U55</f>
        <v>47696</v>
      </c>
      <c r="B55" s="1">
        <v>365.27631901846951</v>
      </c>
      <c r="C55" s="1">
        <v>331.31328950044428</v>
      </c>
      <c r="D55" s="1">
        <v>329.52511416675929</v>
      </c>
      <c r="E55">
        <v>1331.7780994985364</v>
      </c>
      <c r="F55">
        <v>1590.3070439930027</v>
      </c>
      <c r="G55">
        <v>1556.7332134534513</v>
      </c>
      <c r="H55">
        <v>1684.1062303074896</v>
      </c>
      <c r="I55">
        <v>1561.5288585241281</v>
      </c>
      <c r="J55">
        <v>1362.192676647564</v>
      </c>
      <c r="K55">
        <v>333.8041173607524</v>
      </c>
      <c r="L55">
        <v>198.63607062652409</v>
      </c>
      <c r="M55">
        <v>0</v>
      </c>
      <c r="N55">
        <v>0</v>
      </c>
      <c r="O55">
        <v>272.70299542514545</v>
      </c>
      <c r="P55">
        <v>375.30134503704869</v>
      </c>
      <c r="Q55">
        <v>1276.4394373043881</v>
      </c>
      <c r="R55">
        <v>358.71277208907077</v>
      </c>
      <c r="S55">
        <v>328.13654249246997</v>
      </c>
      <c r="T55">
        <v>373.40552554022526</v>
      </c>
      <c r="U55">
        <v>339.12912041681881</v>
      </c>
      <c r="V55">
        <v>1365.5962470451434</v>
      </c>
      <c r="W55">
        <v>330.17804191851553</v>
      </c>
      <c r="X55">
        <v>349.32431639547519</v>
      </c>
      <c r="Y55">
        <v>139.93336974681299</v>
      </c>
      <c r="Z55">
        <v>273.82379805039432</v>
      </c>
      <c r="AA55">
        <v>1323.741801772032</v>
      </c>
      <c r="AB55">
        <v>365.41127372824803</v>
      </c>
      <c r="AC55">
        <v>355.29017612961997</v>
      </c>
      <c r="AD55">
        <v>381.47499606002964</v>
      </c>
      <c r="AE55">
        <v>283.24473545160794</v>
      </c>
      <c r="AF55">
        <v>359.06203214591272</v>
      </c>
      <c r="AG55">
        <v>375.81923072135771</v>
      </c>
      <c r="AH55">
        <v>375.12683121780452</v>
      </c>
    </row>
    <row r="56" spans="1:34" x14ac:dyDescent="0.3">
      <c r="A56" s="135">
        <f ca="1">Exceedance!U56</f>
        <v>47727</v>
      </c>
      <c r="B56" s="1">
        <v>368.51538306939193</v>
      </c>
      <c r="C56" s="1">
        <v>331.21784030468871</v>
      </c>
      <c r="D56" s="1">
        <v>326.9538658403626</v>
      </c>
      <c r="E56">
        <v>1328.6529136565573</v>
      </c>
      <c r="F56">
        <v>1625.7413839227188</v>
      </c>
      <c r="G56">
        <v>1594.9945363088775</v>
      </c>
      <c r="H56">
        <v>1704.3318625956056</v>
      </c>
      <c r="I56">
        <v>1589.2815888889104</v>
      </c>
      <c r="J56">
        <v>1357.0771069470645</v>
      </c>
      <c r="K56">
        <v>333.47871856967868</v>
      </c>
      <c r="L56">
        <v>194.34670448574627</v>
      </c>
      <c r="M56">
        <v>0</v>
      </c>
      <c r="N56">
        <v>0</v>
      </c>
      <c r="O56">
        <v>279.72097227107668</v>
      </c>
      <c r="P56">
        <v>372.85044368280808</v>
      </c>
      <c r="Q56">
        <v>1275.5549228121204</v>
      </c>
      <c r="R56">
        <v>360.77547597427423</v>
      </c>
      <c r="S56">
        <v>322.25429447841793</v>
      </c>
      <c r="T56">
        <v>369.61645547689295</v>
      </c>
      <c r="U56">
        <v>339.11131552195491</v>
      </c>
      <c r="V56">
        <v>1368.0589085477168</v>
      </c>
      <c r="W56">
        <v>328.88894305509507</v>
      </c>
      <c r="X56">
        <v>350.85243868043295</v>
      </c>
      <c r="Y56">
        <v>127.84604143392977</v>
      </c>
      <c r="Z56">
        <v>272.76873282367546</v>
      </c>
      <c r="AA56">
        <v>1329.7026299719701</v>
      </c>
      <c r="AB56">
        <v>361.82168890781605</v>
      </c>
      <c r="AC56">
        <v>351.63910757736056</v>
      </c>
      <c r="AD56">
        <v>378.20978905642215</v>
      </c>
      <c r="AE56">
        <v>282.8794098513643</v>
      </c>
      <c r="AF56">
        <v>362.42337930694424</v>
      </c>
      <c r="AG56">
        <v>378.81615678396315</v>
      </c>
      <c r="AH56">
        <v>372.95981024752945</v>
      </c>
    </row>
    <row r="57" spans="1:34" x14ac:dyDescent="0.3">
      <c r="A57" s="135">
        <f ca="1">Exceedance!U57</f>
        <v>47757</v>
      </c>
      <c r="B57" s="1">
        <v>376.62819758144099</v>
      </c>
      <c r="C57" s="1">
        <v>342.70652534584616</v>
      </c>
      <c r="D57" s="1">
        <v>337.76804991535323</v>
      </c>
      <c r="E57">
        <v>1353.9118488513725</v>
      </c>
      <c r="F57">
        <v>1642.8430174214236</v>
      </c>
      <c r="G57">
        <v>1607.3410877342765</v>
      </c>
      <c r="H57">
        <v>1715.9216591174322</v>
      </c>
      <c r="I57">
        <v>1599.5403444889582</v>
      </c>
      <c r="J57">
        <v>1376.7692487530526</v>
      </c>
      <c r="K57">
        <v>344.78881628035907</v>
      </c>
      <c r="L57">
        <v>196.37238582768458</v>
      </c>
      <c r="M57">
        <v>0</v>
      </c>
      <c r="N57">
        <v>0</v>
      </c>
      <c r="O57">
        <v>295.39832309073114</v>
      </c>
      <c r="P57">
        <v>377.19557047960586</v>
      </c>
      <c r="Q57">
        <v>1278.2227267582321</v>
      </c>
      <c r="R57">
        <v>371.19876582510364</v>
      </c>
      <c r="S57">
        <v>330.60759291717602</v>
      </c>
      <c r="T57">
        <v>373.4798672834558</v>
      </c>
      <c r="U57">
        <v>352.61312587462294</v>
      </c>
      <c r="V57">
        <v>1373.9555809730525</v>
      </c>
      <c r="W57">
        <v>338.43957205946595</v>
      </c>
      <c r="X57">
        <v>362.94455659190265</v>
      </c>
      <c r="Y57">
        <v>136.59553181757312</v>
      </c>
      <c r="Z57">
        <v>287.33102175848967</v>
      </c>
      <c r="AA57">
        <v>1333.9083476402725</v>
      </c>
      <c r="AB57">
        <v>374.20088520945143</v>
      </c>
      <c r="AC57">
        <v>361.43300966939643</v>
      </c>
      <c r="AD57">
        <v>378.20559670720087</v>
      </c>
      <c r="AE57">
        <v>286.95225405169015</v>
      </c>
      <c r="AF57">
        <v>375.05277939013024</v>
      </c>
      <c r="AG57">
        <v>381.44215692215437</v>
      </c>
      <c r="AH57">
        <v>374.84060586912079</v>
      </c>
    </row>
    <row r="58" spans="1:34" x14ac:dyDescent="0.3">
      <c r="A58" s="135">
        <f ca="1">Exceedance!U58</f>
        <v>47788</v>
      </c>
      <c r="B58" s="1">
        <v>377.64178239152147</v>
      </c>
      <c r="C58" s="1">
        <v>344.95237287998077</v>
      </c>
      <c r="D58" s="1">
        <v>339.27141351175783</v>
      </c>
      <c r="E58">
        <v>1365.9835847013974</v>
      </c>
      <c r="F58">
        <v>1648.3002987864877</v>
      </c>
      <c r="G58">
        <v>1612.1979746648992</v>
      </c>
      <c r="H58">
        <v>1712.4152473983074</v>
      </c>
      <c r="I58">
        <v>1600.7843938119076</v>
      </c>
      <c r="J58">
        <v>1375.3537780006591</v>
      </c>
      <c r="K58">
        <v>346.90677302297149</v>
      </c>
      <c r="L58">
        <v>186.82885825501404</v>
      </c>
      <c r="M58">
        <v>0</v>
      </c>
      <c r="N58">
        <v>0</v>
      </c>
      <c r="O58">
        <v>298.60279643959029</v>
      </c>
      <c r="P58">
        <v>375.62119802499228</v>
      </c>
      <c r="Q58">
        <v>381.04934686157793</v>
      </c>
      <c r="R58">
        <v>374.10665822716203</v>
      </c>
      <c r="S58">
        <v>331.26814290568285</v>
      </c>
      <c r="T58">
        <v>366.22051380963347</v>
      </c>
      <c r="U58">
        <v>356.52788844460696</v>
      </c>
      <c r="V58">
        <v>1364.9746987350004</v>
      </c>
      <c r="W58">
        <v>343.6750025138648</v>
      </c>
      <c r="X58">
        <v>364.83766546413182</v>
      </c>
      <c r="Y58">
        <v>123.89078821318429</v>
      </c>
      <c r="Z58">
        <v>283.96394166821295</v>
      </c>
      <c r="AA58">
        <v>1326.333204376092</v>
      </c>
      <c r="AB58">
        <v>375.26149809232697</v>
      </c>
      <c r="AC58">
        <v>368.22023913477148</v>
      </c>
      <c r="AD58">
        <v>374.86520877023912</v>
      </c>
      <c r="AE58">
        <v>283.12586153956278</v>
      </c>
      <c r="AF58">
        <v>376.27478601764807</v>
      </c>
      <c r="AG58">
        <v>380.13531838913508</v>
      </c>
      <c r="AH58">
        <v>368.51561390024966</v>
      </c>
    </row>
    <row r="59" spans="1:34" x14ac:dyDescent="0.3">
      <c r="A59" s="135">
        <f ca="1">Exceedance!U59</f>
        <v>47818</v>
      </c>
      <c r="B59" s="1">
        <v>381.01422642161344</v>
      </c>
      <c r="C59" s="1">
        <v>352.17707963254236</v>
      </c>
      <c r="D59" s="1">
        <v>345.96238277205322</v>
      </c>
      <c r="E59">
        <v>1390.8598463824178</v>
      </c>
      <c r="F59">
        <v>1651.8196545631688</v>
      </c>
      <c r="G59">
        <v>1615.0786369768682</v>
      </c>
      <c r="H59">
        <v>1710.1403048368356</v>
      </c>
      <c r="I59">
        <v>1608.0379795776059</v>
      </c>
      <c r="J59">
        <v>1381.9200447464184</v>
      </c>
      <c r="K59">
        <v>353.14734016245848</v>
      </c>
      <c r="L59">
        <v>182.47209227468528</v>
      </c>
      <c r="M59">
        <v>0</v>
      </c>
      <c r="N59">
        <v>0</v>
      </c>
      <c r="O59">
        <v>307.64980159200871</v>
      </c>
      <c r="P59">
        <v>376.03371404423586</v>
      </c>
      <c r="Q59">
        <v>381.84403495045865</v>
      </c>
      <c r="R59">
        <v>377.78298631060983</v>
      </c>
      <c r="S59">
        <v>336.36150191116934</v>
      </c>
      <c r="T59">
        <v>376.03037228457231</v>
      </c>
      <c r="U59">
        <v>365.43866436509603</v>
      </c>
      <c r="V59">
        <v>1365.7917592925319</v>
      </c>
      <c r="W59">
        <v>348.60471694418959</v>
      </c>
      <c r="X59">
        <v>372.44167000616</v>
      </c>
      <c r="Y59">
        <v>0</v>
      </c>
      <c r="Z59">
        <v>279.85278520449987</v>
      </c>
      <c r="AA59">
        <v>1327.1563790435096</v>
      </c>
      <c r="AB59">
        <v>378.61430878374239</v>
      </c>
      <c r="AC59">
        <v>376.50299215657719</v>
      </c>
      <c r="AD59">
        <v>374.92184239848564</v>
      </c>
      <c r="AE59">
        <v>284.39952761797775</v>
      </c>
      <c r="AF59">
        <v>381.34268886424098</v>
      </c>
      <c r="AG59">
        <v>381.82056412442415</v>
      </c>
      <c r="AH59">
        <v>371.80516870691764</v>
      </c>
    </row>
    <row r="60" spans="1:34" x14ac:dyDescent="0.3">
      <c r="A60" s="135">
        <f ca="1">Exceedance!U60</f>
        <v>47849</v>
      </c>
      <c r="B60" s="1">
        <v>1287.0170066077333</v>
      </c>
      <c r="C60" s="1">
        <v>361.56316835804381</v>
      </c>
      <c r="D60" s="1">
        <v>350.99185534716526</v>
      </c>
      <c r="E60">
        <v>1404.3574561817759</v>
      </c>
      <c r="F60">
        <v>1656.5782001119117</v>
      </c>
      <c r="G60">
        <v>1615.9745283063103</v>
      </c>
      <c r="H60">
        <v>1724.3030880757228</v>
      </c>
      <c r="I60">
        <v>1618.028092195879</v>
      </c>
      <c r="J60">
        <v>1400.5663014257086</v>
      </c>
      <c r="K60">
        <v>355.37703885693486</v>
      </c>
      <c r="L60">
        <v>175.9310141706892</v>
      </c>
      <c r="M60">
        <v>0</v>
      </c>
      <c r="N60">
        <v>0</v>
      </c>
      <c r="O60">
        <v>317.72624189864189</v>
      </c>
      <c r="P60">
        <v>376.07555562375308</v>
      </c>
      <c r="Q60">
        <v>1278.9723785221993</v>
      </c>
      <c r="R60">
        <v>380.7109053745574</v>
      </c>
      <c r="S60">
        <v>347.04586500427467</v>
      </c>
      <c r="T60">
        <v>376.3656192852892</v>
      </c>
      <c r="U60">
        <v>371.00399767773831</v>
      </c>
      <c r="V60">
        <v>1367.515900371395</v>
      </c>
      <c r="W60">
        <v>351.82055181433873</v>
      </c>
      <c r="X60">
        <v>377.33456680990247</v>
      </c>
      <c r="Y60">
        <v>0</v>
      </c>
      <c r="Z60">
        <v>275.65788351849142</v>
      </c>
      <c r="AA60">
        <v>1329.8470020584591</v>
      </c>
      <c r="AB60">
        <v>1285.7860082411169</v>
      </c>
      <c r="AC60">
        <v>380.17568359456283</v>
      </c>
      <c r="AD60">
        <v>376.86032266301828</v>
      </c>
      <c r="AE60">
        <v>270.97686827272315</v>
      </c>
      <c r="AF60">
        <v>1338.8516799628273</v>
      </c>
      <c r="AG60">
        <v>1276.7165372178804</v>
      </c>
      <c r="AH60">
        <v>377.03962342392487</v>
      </c>
    </row>
    <row r="61" spans="1:34" x14ac:dyDescent="0.3">
      <c r="A61" s="135">
        <f ca="1">Exceedance!U61</f>
        <v>47880</v>
      </c>
      <c r="B61" s="1">
        <v>1297.1199086205959</v>
      </c>
      <c r="C61" s="1">
        <v>358.06112876157374</v>
      </c>
      <c r="D61" s="1">
        <v>352.86831843709814</v>
      </c>
      <c r="E61">
        <v>1412.9044223430133</v>
      </c>
      <c r="F61">
        <v>1660.1042454036663</v>
      </c>
      <c r="G61">
        <v>1624.0748007839031</v>
      </c>
      <c r="H61">
        <v>1731.1454460418026</v>
      </c>
      <c r="I61">
        <v>1625.2411101973846</v>
      </c>
      <c r="J61">
        <v>1415.0404520955963</v>
      </c>
      <c r="K61">
        <v>356.23519189477014</v>
      </c>
      <c r="L61">
        <v>171.50218457727402</v>
      </c>
      <c r="M61">
        <v>0</v>
      </c>
      <c r="N61">
        <v>0</v>
      </c>
      <c r="O61">
        <v>327.38900342420061</v>
      </c>
      <c r="P61">
        <v>375.61868117007731</v>
      </c>
      <c r="Q61">
        <v>1285.4372895635222</v>
      </c>
      <c r="R61">
        <v>1283.2268049738304</v>
      </c>
      <c r="S61">
        <v>350.76677011625486</v>
      </c>
      <c r="T61">
        <v>377.12074827880332</v>
      </c>
      <c r="U61">
        <v>374.37516279423369</v>
      </c>
      <c r="V61">
        <v>1366.4448274534966</v>
      </c>
      <c r="W61">
        <v>355.07402245185119</v>
      </c>
      <c r="X61">
        <v>379.04936616975073</v>
      </c>
      <c r="Y61">
        <v>0</v>
      </c>
      <c r="Z61">
        <v>277.60639946247557</v>
      </c>
      <c r="AA61">
        <v>1330.453357949282</v>
      </c>
      <c r="AB61">
        <v>1308.4517105050654</v>
      </c>
      <c r="AC61">
        <v>1277.7347163147617</v>
      </c>
      <c r="AD61">
        <v>378.87912730391548</v>
      </c>
      <c r="AE61">
        <v>262.57569186003116</v>
      </c>
      <c r="AF61">
        <v>1391.8763877110782</v>
      </c>
      <c r="AG61">
        <v>1276.8595583883334</v>
      </c>
      <c r="AH61">
        <v>380.97880318738902</v>
      </c>
    </row>
    <row r="62" spans="1:34" x14ac:dyDescent="0.3">
      <c r="A62" s="135">
        <f ca="1">Exceedance!U62</f>
        <v>47908</v>
      </c>
      <c r="B62" s="1">
        <v>1283.4393705430844</v>
      </c>
      <c r="C62" s="1">
        <v>338.44641901085515</v>
      </c>
      <c r="D62" s="1">
        <v>341.98843716608633</v>
      </c>
      <c r="E62">
        <v>1385.8465340411085</v>
      </c>
      <c r="F62">
        <v>1652.1110426637861</v>
      </c>
      <c r="G62">
        <v>1619.3559660280955</v>
      </c>
      <c r="H62">
        <v>1721.5993158395559</v>
      </c>
      <c r="I62">
        <v>1616.2530156214527</v>
      </c>
      <c r="J62">
        <v>1403.5145618523982</v>
      </c>
      <c r="K62">
        <v>342.22169063519414</v>
      </c>
      <c r="L62">
        <v>140.51309030806149</v>
      </c>
      <c r="M62">
        <v>0</v>
      </c>
      <c r="N62">
        <v>0</v>
      </c>
      <c r="O62">
        <v>310.68985490633736</v>
      </c>
      <c r="P62">
        <v>363.39196697488171</v>
      </c>
      <c r="Q62">
        <v>379.41460565651482</v>
      </c>
      <c r="R62">
        <v>380.02788318394209</v>
      </c>
      <c r="S62">
        <v>341.39169421463066</v>
      </c>
      <c r="T62">
        <v>366.82255809049951</v>
      </c>
      <c r="U62">
        <v>365.13062266115725</v>
      </c>
      <c r="V62">
        <v>1335.5108907601818</v>
      </c>
      <c r="W62">
        <v>337.92857648496869</v>
      </c>
      <c r="X62">
        <v>371.84594677459421</v>
      </c>
      <c r="Y62">
        <v>0</v>
      </c>
      <c r="Z62">
        <v>281.7221218740703</v>
      </c>
      <c r="AA62">
        <v>1307.7519238058596</v>
      </c>
      <c r="AB62">
        <v>1293.0735836206579</v>
      </c>
      <c r="AC62">
        <v>381.8097925908715</v>
      </c>
      <c r="AD62">
        <v>374.33689690042377</v>
      </c>
      <c r="AE62">
        <v>247.54186457335766</v>
      </c>
      <c r="AF62">
        <v>1390.2779370430524</v>
      </c>
      <c r="AG62">
        <v>376.58810462559342</v>
      </c>
      <c r="AH62">
        <v>1274.7626578479717</v>
      </c>
    </row>
    <row r="63" spans="1:34" x14ac:dyDescent="0.3">
      <c r="A63" s="135">
        <f ca="1">Exceedance!U63</f>
        <v>47939</v>
      </c>
      <c r="B63" s="1">
        <v>377.74079065557953</v>
      </c>
      <c r="C63" s="1">
        <v>326.0272119321067</v>
      </c>
      <c r="D63" s="1">
        <v>324.42172087936945</v>
      </c>
      <c r="E63">
        <v>1416.1717077619967</v>
      </c>
      <c r="F63">
        <v>1670.2546423321933</v>
      </c>
      <c r="G63">
        <v>1624.2254104233489</v>
      </c>
      <c r="H63">
        <v>1702.1645483358213</v>
      </c>
      <c r="I63">
        <v>1593.6513837898353</v>
      </c>
      <c r="J63">
        <v>1375.1820001729759</v>
      </c>
      <c r="K63">
        <v>320.77878769479287</v>
      </c>
      <c r="L63">
        <v>122.13725676885308</v>
      </c>
      <c r="M63">
        <v>0</v>
      </c>
      <c r="N63">
        <v>0</v>
      </c>
      <c r="O63">
        <v>301.93251965767041</v>
      </c>
      <c r="P63">
        <v>342.17252351515333</v>
      </c>
      <c r="Q63">
        <v>364.78183037492551</v>
      </c>
      <c r="R63">
        <v>370.85232185299634</v>
      </c>
      <c r="S63">
        <v>327.68208379876694</v>
      </c>
      <c r="T63">
        <v>351.01830556879293</v>
      </c>
      <c r="U63">
        <v>349.721794870937</v>
      </c>
      <c r="V63">
        <v>1297.6066849696033</v>
      </c>
      <c r="W63">
        <v>320.08167368838406</v>
      </c>
      <c r="X63">
        <v>353.35927503852548</v>
      </c>
      <c r="Y63">
        <v>0</v>
      </c>
      <c r="Z63">
        <v>315.42705239115543</v>
      </c>
      <c r="AA63">
        <v>379.96869538797364</v>
      </c>
      <c r="AB63">
        <v>381.65487085394795</v>
      </c>
      <c r="AC63">
        <v>376.37105471552331</v>
      </c>
      <c r="AD63">
        <v>357.618752538781</v>
      </c>
      <c r="AE63">
        <v>238.96835786920406</v>
      </c>
      <c r="AF63">
        <v>1398.9682091301397</v>
      </c>
      <c r="AG63">
        <v>358.00911840796959</v>
      </c>
      <c r="AH63">
        <v>373.35459314245753</v>
      </c>
    </row>
    <row r="64" spans="1:34" x14ac:dyDescent="0.3">
      <c r="A64" s="135">
        <f ca="1">Exceedance!U64</f>
        <v>47969</v>
      </c>
      <c r="B64" s="1">
        <v>364.97441439330157</v>
      </c>
      <c r="C64" s="1">
        <v>330.56355228947814</v>
      </c>
      <c r="D64" s="1">
        <v>302.9769283899289</v>
      </c>
      <c r="E64">
        <v>1434.2629189940324</v>
      </c>
      <c r="F64">
        <v>1684.3626689561158</v>
      </c>
      <c r="G64">
        <v>1623.3595557126339</v>
      </c>
      <c r="H64">
        <v>1683.6585713225641</v>
      </c>
      <c r="I64">
        <v>1571.3181255066213</v>
      </c>
      <c r="J64">
        <v>1340.191637535404</v>
      </c>
      <c r="K64">
        <v>299.63152538806185</v>
      </c>
      <c r="L64">
        <v>0</v>
      </c>
      <c r="M64">
        <v>0</v>
      </c>
      <c r="N64">
        <v>177.68133801789713</v>
      </c>
      <c r="O64">
        <v>295.60201990725324</v>
      </c>
      <c r="P64">
        <v>318.15144356635591</v>
      </c>
      <c r="Q64">
        <v>343.69693720786483</v>
      </c>
      <c r="R64">
        <v>357.03224870409224</v>
      </c>
      <c r="S64">
        <v>308.22588613133382</v>
      </c>
      <c r="T64">
        <v>332.17339338286331</v>
      </c>
      <c r="U64">
        <v>332.96260071753727</v>
      </c>
      <c r="V64">
        <v>377.4012855953456</v>
      </c>
      <c r="W64">
        <v>297.1584032880541</v>
      </c>
      <c r="X64">
        <v>333.88467013502441</v>
      </c>
      <c r="Y64">
        <v>128.39517329183911</v>
      </c>
      <c r="Z64">
        <v>301.9264399092354</v>
      </c>
      <c r="AA64">
        <v>364.24696760685242</v>
      </c>
      <c r="AB64">
        <v>381.40160819805675</v>
      </c>
      <c r="AC64">
        <v>360.71844108634787</v>
      </c>
      <c r="AD64">
        <v>336.80639143525661</v>
      </c>
      <c r="AE64">
        <v>265.75399179176918</v>
      </c>
      <c r="AF64">
        <v>1406.5597183773696</v>
      </c>
      <c r="AG64">
        <v>336.86094163156002</v>
      </c>
      <c r="AH64">
        <v>357.29515346015774</v>
      </c>
    </row>
    <row r="65" spans="1:34" x14ac:dyDescent="0.3">
      <c r="A65" s="135">
        <f ca="1">Exceedance!U65</f>
        <v>48000</v>
      </c>
      <c r="B65" s="1">
        <v>358.5940207376994</v>
      </c>
      <c r="C65" s="1">
        <v>324.40450706297685</v>
      </c>
      <c r="D65" s="1">
        <v>292.3734447642783</v>
      </c>
      <c r="E65">
        <v>1468.5943646734675</v>
      </c>
      <c r="F65">
        <v>1710.1083764881262</v>
      </c>
      <c r="G65">
        <v>1629.1386315505176</v>
      </c>
      <c r="H65">
        <v>1679.3763078325801</v>
      </c>
      <c r="I65">
        <v>1567.5020991765914</v>
      </c>
      <c r="J65">
        <v>1326.9303321718637</v>
      </c>
      <c r="K65">
        <v>287.91465116082026</v>
      </c>
      <c r="L65">
        <v>0</v>
      </c>
      <c r="M65">
        <v>0</v>
      </c>
      <c r="N65">
        <v>187.92442147813287</v>
      </c>
      <c r="O65">
        <v>290.8187071423996</v>
      </c>
      <c r="P65">
        <v>303.06981973189136</v>
      </c>
      <c r="Q65">
        <v>330.64977629243896</v>
      </c>
      <c r="R65">
        <v>350.24692923098223</v>
      </c>
      <c r="S65">
        <v>296.82694154002837</v>
      </c>
      <c r="T65">
        <v>320.96660760273045</v>
      </c>
      <c r="U65">
        <v>323.63060478695809</v>
      </c>
      <c r="V65">
        <v>366.47460973734894</v>
      </c>
      <c r="W65">
        <v>283.29822463225099</v>
      </c>
      <c r="X65">
        <v>322.81274136153434</v>
      </c>
      <c r="Y65">
        <v>190.06673852098766</v>
      </c>
      <c r="Z65">
        <v>296.4588262251882</v>
      </c>
      <c r="AA65">
        <v>350.28281857085699</v>
      </c>
      <c r="AB65">
        <v>379.8822091480834</v>
      </c>
      <c r="AC65">
        <v>352.2072254086408</v>
      </c>
      <c r="AD65">
        <v>327.13060248374285</v>
      </c>
      <c r="AE65">
        <v>253.45374373352954</v>
      </c>
      <c r="AF65">
        <v>1398.8446285160567</v>
      </c>
      <c r="AG65">
        <v>322.75747320287894</v>
      </c>
      <c r="AH65">
        <v>347.94923289808509</v>
      </c>
    </row>
    <row r="66" spans="1:34" x14ac:dyDescent="0.3">
      <c r="A66" s="135">
        <f ca="1">Exceedance!U66</f>
        <v>48030</v>
      </c>
      <c r="B66" s="1">
        <v>363.45192012773293</v>
      </c>
      <c r="C66" s="1">
        <v>330.10371622364028</v>
      </c>
      <c r="D66" s="1">
        <v>293.65800350888844</v>
      </c>
      <c r="E66">
        <v>1523.7805938046693</v>
      </c>
      <c r="F66">
        <v>1755.7162723241956</v>
      </c>
      <c r="G66">
        <v>1663.4562172313765</v>
      </c>
      <c r="H66">
        <v>1697.1039106684163</v>
      </c>
      <c r="I66">
        <v>1568.09692473429</v>
      </c>
      <c r="J66">
        <v>1328.0708001273917</v>
      </c>
      <c r="K66">
        <v>287.99570988298825</v>
      </c>
      <c r="L66">
        <v>0</v>
      </c>
      <c r="M66">
        <v>0</v>
      </c>
      <c r="N66">
        <v>197.69212817741101</v>
      </c>
      <c r="O66">
        <v>298.82544745406494</v>
      </c>
      <c r="P66">
        <v>300.87004318302843</v>
      </c>
      <c r="Q66">
        <v>328.31624043518178</v>
      </c>
      <c r="R66">
        <v>353.51603240278303</v>
      </c>
      <c r="S66">
        <v>293.99093069498088</v>
      </c>
      <c r="T66">
        <v>319.40863599498306</v>
      </c>
      <c r="U66">
        <v>330.10827782233258</v>
      </c>
      <c r="V66">
        <v>366.69163267193375</v>
      </c>
      <c r="W66">
        <v>284.52852991119624</v>
      </c>
      <c r="X66">
        <v>329.02288329161001</v>
      </c>
      <c r="Y66">
        <v>192.62501611882809</v>
      </c>
      <c r="Z66">
        <v>306.84869232207848</v>
      </c>
      <c r="AA66">
        <v>350.60654118187426</v>
      </c>
      <c r="AB66">
        <v>1274.4320638883496</v>
      </c>
      <c r="AC66">
        <v>354.55873866251466</v>
      </c>
      <c r="AD66">
        <v>322.34054418971459</v>
      </c>
      <c r="AE66">
        <v>256.17468529452731</v>
      </c>
      <c r="AF66">
        <v>1407.0564395665897</v>
      </c>
      <c r="AG66">
        <v>319.40105155815525</v>
      </c>
      <c r="AH66">
        <v>348.17737461064979</v>
      </c>
    </row>
    <row r="67" spans="1:34" x14ac:dyDescent="0.3">
      <c r="A67" s="135">
        <f ca="1">Exceedance!U67</f>
        <v>48061</v>
      </c>
      <c r="B67" s="1">
        <v>373.51408466333913</v>
      </c>
      <c r="C67" s="1">
        <v>341.33687696275672</v>
      </c>
      <c r="D67" s="1">
        <v>300.50497891730276</v>
      </c>
      <c r="E67">
        <v>1586.141211530994</v>
      </c>
      <c r="F67">
        <v>1809.3158211824659</v>
      </c>
      <c r="G67">
        <v>1691.3233289756622</v>
      </c>
      <c r="H67">
        <v>1715.507936558939</v>
      </c>
      <c r="I67">
        <v>1575.2424811253452</v>
      </c>
      <c r="J67">
        <v>1348.9491708883056</v>
      </c>
      <c r="K67">
        <v>288.30465205461007</v>
      </c>
      <c r="L67">
        <v>0</v>
      </c>
      <c r="M67">
        <v>0</v>
      </c>
      <c r="N67">
        <v>217.13834382773294</v>
      </c>
      <c r="O67">
        <v>313.08994694277908</v>
      </c>
      <c r="P67">
        <v>304.72349550056845</v>
      </c>
      <c r="Q67">
        <v>330.32605281623495</v>
      </c>
      <c r="R67">
        <v>359.92409370285765</v>
      </c>
      <c r="S67">
        <v>299.63124616503023</v>
      </c>
      <c r="T67">
        <v>321.62093629026123</v>
      </c>
      <c r="U67">
        <v>343.51154316128896</v>
      </c>
      <c r="V67">
        <v>371.39370546058876</v>
      </c>
      <c r="W67">
        <v>293.02048108486616</v>
      </c>
      <c r="X67">
        <v>338.63077974045041</v>
      </c>
      <c r="Y67">
        <v>179.94762464795326</v>
      </c>
      <c r="Z67">
        <v>319.91821660231483</v>
      </c>
      <c r="AA67">
        <v>351.33979276342774</v>
      </c>
      <c r="AB67">
        <v>1293.9407825691055</v>
      </c>
      <c r="AC67">
        <v>359.362574619231</v>
      </c>
      <c r="AD67">
        <v>326.03225112204717</v>
      </c>
      <c r="AE67">
        <v>266.28727212261583</v>
      </c>
      <c r="AF67">
        <v>1426.9876312453343</v>
      </c>
      <c r="AG67">
        <v>319.89853026174643</v>
      </c>
      <c r="AH67">
        <v>350.51729841480568</v>
      </c>
    </row>
    <row r="68" spans="1:34" x14ac:dyDescent="0.3">
      <c r="A68" s="135">
        <f ca="1">Exceedance!U68</f>
        <v>48092</v>
      </c>
      <c r="B68" s="1">
        <v>374.10788015376346</v>
      </c>
      <c r="C68" s="1">
        <v>342.66355597747383</v>
      </c>
      <c r="D68" s="1">
        <v>298.24941211843731</v>
      </c>
      <c r="E68">
        <v>1618.5014940559511</v>
      </c>
      <c r="F68">
        <v>1843.2060343674834</v>
      </c>
      <c r="G68">
        <v>1704.5388279702006</v>
      </c>
      <c r="H68">
        <v>1717.8310374187449</v>
      </c>
      <c r="I68">
        <v>1571.8418154493249</v>
      </c>
      <c r="J68">
        <v>1348.9294523618362</v>
      </c>
      <c r="K68">
        <v>278.72501690884457</v>
      </c>
      <c r="L68">
        <v>0</v>
      </c>
      <c r="M68">
        <v>0</v>
      </c>
      <c r="N68">
        <v>220.59658276951041</v>
      </c>
      <c r="O68">
        <v>314.30109055907531</v>
      </c>
      <c r="P68">
        <v>297.38321642431879</v>
      </c>
      <c r="Q68">
        <v>324.71170582098915</v>
      </c>
      <c r="R68">
        <v>357.63426455757212</v>
      </c>
      <c r="S68">
        <v>295.40338784638089</v>
      </c>
      <c r="T68">
        <v>317.36869855963965</v>
      </c>
      <c r="U68">
        <v>343.17515245861841</v>
      </c>
      <c r="V68">
        <v>368.26112683882724</v>
      </c>
      <c r="W68">
        <v>292.60748529779067</v>
      </c>
      <c r="X68">
        <v>334.34851322854496</v>
      </c>
      <c r="Y68">
        <v>170.429468731724</v>
      </c>
      <c r="Z68">
        <v>321.96034989855366</v>
      </c>
      <c r="AA68">
        <v>345.41192320166579</v>
      </c>
      <c r="AB68">
        <v>1295.2452101858266</v>
      </c>
      <c r="AC68">
        <v>356.35811672354112</v>
      </c>
      <c r="AD68">
        <v>322.72016615471762</v>
      </c>
      <c r="AE68">
        <v>266.37017186003743</v>
      </c>
      <c r="AF68">
        <v>1429.6390535688136</v>
      </c>
      <c r="AG68">
        <v>315.65411263616016</v>
      </c>
      <c r="AH68">
        <v>346.009917821275</v>
      </c>
    </row>
    <row r="69" spans="1:34" x14ac:dyDescent="0.3">
      <c r="A69" s="135" t="str">
        <f ca="1">Exceedance!U69</f>
        <v/>
      </c>
      <c r="B69" s="1"/>
      <c r="C69" s="1"/>
      <c r="D69" s="1"/>
    </row>
    <row r="70" spans="1:34" x14ac:dyDescent="0.3">
      <c r="A70" s="135" t="str">
        <f ca="1">Exceedance!U70</f>
        <v/>
      </c>
      <c r="B70" s="1"/>
      <c r="C70" s="1"/>
      <c r="D70" s="1"/>
    </row>
    <row r="71" spans="1:34" x14ac:dyDescent="0.3">
      <c r="A71" s="135" t="str">
        <f ca="1">Exceedance!U71</f>
        <v/>
      </c>
      <c r="B71" s="1"/>
      <c r="C71" s="1"/>
      <c r="D71" s="1"/>
    </row>
    <row r="72" spans="1:34" x14ac:dyDescent="0.3">
      <c r="A72" s="135" t="str">
        <f ca="1">Exceedance!U72</f>
        <v/>
      </c>
      <c r="B72" s="1"/>
      <c r="C72" s="1"/>
      <c r="D72" s="1"/>
    </row>
    <row r="73" spans="1:34" x14ac:dyDescent="0.3">
      <c r="A73" s="135" t="str">
        <f ca="1">Exceedance!U73</f>
        <v/>
      </c>
      <c r="B73" s="1"/>
      <c r="C73" s="1"/>
      <c r="D73" s="1"/>
    </row>
    <row r="74" spans="1:34" x14ac:dyDescent="0.3">
      <c r="A74" s="135" t="str">
        <f ca="1">Exceedance!U74</f>
        <v/>
      </c>
      <c r="B74" s="1"/>
      <c r="C74" s="1"/>
      <c r="D74" s="1"/>
    </row>
    <row r="75" spans="1:34" x14ac:dyDescent="0.3">
      <c r="A75" s="135" t="str">
        <f ca="1">Exceedance!U75</f>
        <v/>
      </c>
      <c r="B75" s="1"/>
      <c r="C75" s="1"/>
      <c r="D75" s="1"/>
    </row>
    <row r="76" spans="1:34" x14ac:dyDescent="0.3">
      <c r="A76" s="135" t="str">
        <f ca="1">Exceedance!U76</f>
        <v/>
      </c>
      <c r="B76" s="1"/>
      <c r="C76" s="1"/>
      <c r="D76" s="1"/>
    </row>
    <row r="77" spans="1:34" x14ac:dyDescent="0.3">
      <c r="A77" s="135" t="str">
        <f ca="1">Exceedance!U77</f>
        <v/>
      </c>
      <c r="B77" s="1"/>
      <c r="C77" s="1"/>
      <c r="D77" s="1"/>
    </row>
    <row r="78" spans="1:34" x14ac:dyDescent="0.3">
      <c r="A78" s="135" t="str">
        <f ca="1">Exceedance!U78</f>
        <v/>
      </c>
      <c r="B78" s="1"/>
      <c r="C78" s="1"/>
      <c r="D78" s="1"/>
    </row>
    <row r="79" spans="1:34" x14ac:dyDescent="0.3">
      <c r="A79" s="135" t="str">
        <f ca="1">Exceedance!U79</f>
        <v/>
      </c>
      <c r="B79" s="1"/>
      <c r="C79" s="1"/>
      <c r="D79" s="1"/>
    </row>
    <row r="80" spans="1:34" x14ac:dyDescent="0.3">
      <c r="A80" s="135" t="str">
        <f ca="1">Exceedance!U80</f>
        <v/>
      </c>
      <c r="B80" s="1"/>
      <c r="C80" s="1"/>
      <c r="D80" s="1"/>
    </row>
    <row r="81" spans="1:4" x14ac:dyDescent="0.3">
      <c r="A81" s="135" t="str">
        <f ca="1">Exceedance!U81</f>
        <v/>
      </c>
      <c r="B81" s="1"/>
      <c r="C81" s="1"/>
      <c r="D81" s="1"/>
    </row>
    <row r="82" spans="1:4" x14ac:dyDescent="0.3">
      <c r="A82" s="135" t="str">
        <f ca="1">Exceedance!U82</f>
        <v/>
      </c>
      <c r="B82" s="1"/>
      <c r="C82" s="1"/>
      <c r="D82" s="1"/>
    </row>
    <row r="83" spans="1:4" x14ac:dyDescent="0.3">
      <c r="A83" s="135" t="str">
        <f ca="1">Exceedance!U83</f>
        <v/>
      </c>
      <c r="B83" s="1"/>
      <c r="C83" s="1"/>
      <c r="D83" s="1"/>
    </row>
    <row r="84" spans="1:4" x14ac:dyDescent="0.3">
      <c r="A84" s="135" t="str">
        <f ca="1">Exceedance!U84</f>
        <v/>
      </c>
      <c r="B84" s="1"/>
      <c r="C84" s="1"/>
      <c r="D84" s="1"/>
    </row>
    <row r="85" spans="1:4" x14ac:dyDescent="0.3">
      <c r="A85" s="135" t="str">
        <f ca="1">Exceedance!U85</f>
        <v/>
      </c>
      <c r="B85" s="1"/>
      <c r="C85" s="1"/>
      <c r="D85" s="1"/>
    </row>
    <row r="86" spans="1:4" x14ac:dyDescent="0.3">
      <c r="A86" s="135" t="str">
        <f ca="1">Exceedance!U86</f>
        <v/>
      </c>
      <c r="B86" s="1"/>
      <c r="C86" s="1"/>
      <c r="D86" s="1"/>
    </row>
    <row r="87" spans="1:4" x14ac:dyDescent="0.3">
      <c r="A87" s="135" t="str">
        <f ca="1">Exceedance!U87</f>
        <v/>
      </c>
      <c r="B87" s="1"/>
      <c r="C87" s="1"/>
      <c r="D87" s="1"/>
    </row>
    <row r="88" spans="1:4" x14ac:dyDescent="0.3">
      <c r="A88" s="135" t="str">
        <f ca="1">Exceedance!U88</f>
        <v/>
      </c>
      <c r="B88" s="1"/>
      <c r="C88" s="1"/>
      <c r="D88" s="1"/>
    </row>
    <row r="89" spans="1:4" x14ac:dyDescent="0.3">
      <c r="A89" s="135" t="str">
        <f ca="1">Exceedance!U89</f>
        <v/>
      </c>
      <c r="B89" s="1"/>
      <c r="C89" s="1"/>
      <c r="D89" s="1"/>
    </row>
    <row r="90" spans="1:4" x14ac:dyDescent="0.3">
      <c r="A90" s="135" t="str">
        <f ca="1">Exceedance!U90</f>
        <v/>
      </c>
      <c r="B90" s="1"/>
      <c r="C90" s="1"/>
      <c r="D90" s="1"/>
    </row>
    <row r="91" spans="1:4" x14ac:dyDescent="0.3">
      <c r="A91" s="135" t="str">
        <f ca="1">Exceedance!U91</f>
        <v/>
      </c>
      <c r="B91" s="1"/>
      <c r="C91" s="1"/>
      <c r="D91" s="1"/>
    </row>
    <row r="92" spans="1:4" x14ac:dyDescent="0.3">
      <c r="A92" s="135" t="str">
        <f ca="1">Exceedance!U92</f>
        <v/>
      </c>
      <c r="B92" s="1"/>
      <c r="C92" s="1"/>
      <c r="D92" s="1"/>
    </row>
    <row r="93" spans="1:4" x14ac:dyDescent="0.3">
      <c r="A93" s="135" t="str">
        <f ca="1">Exceedance!U93</f>
        <v/>
      </c>
      <c r="B93" s="1"/>
      <c r="C93" s="1"/>
      <c r="D93" s="1"/>
    </row>
    <row r="94" spans="1:4" x14ac:dyDescent="0.3">
      <c r="A94" s="135" t="str">
        <f ca="1">Exceedance!U94</f>
        <v/>
      </c>
      <c r="B94" s="1"/>
      <c r="C94" s="1"/>
      <c r="D94" s="1"/>
    </row>
    <row r="95" spans="1:4" x14ac:dyDescent="0.3">
      <c r="A95" s="135" t="str">
        <f ca="1">Exceedance!U95</f>
        <v/>
      </c>
      <c r="B95" s="1"/>
      <c r="C95" s="1"/>
      <c r="D95" s="1"/>
    </row>
    <row r="96" spans="1:4" x14ac:dyDescent="0.3">
      <c r="A96" s="135" t="str">
        <f ca="1">Exceedance!U96</f>
        <v/>
      </c>
      <c r="B96" s="1"/>
      <c r="C96" s="1"/>
      <c r="D96" s="1"/>
    </row>
    <row r="97" spans="1:4" x14ac:dyDescent="0.3">
      <c r="A97" s="135" t="str">
        <f ca="1">Exceedance!U97</f>
        <v/>
      </c>
      <c r="B97" s="1"/>
      <c r="C97" s="1"/>
      <c r="D97" s="1"/>
    </row>
    <row r="98" spans="1:4" x14ac:dyDescent="0.3">
      <c r="A98" s="135" t="str">
        <f ca="1">Exceedance!U98</f>
        <v/>
      </c>
      <c r="B98" s="1"/>
      <c r="C98" s="1"/>
      <c r="D98" s="1"/>
    </row>
    <row r="99" spans="1:4" x14ac:dyDescent="0.3">
      <c r="A99" s="135" t="str">
        <f ca="1">Exceedance!U99</f>
        <v/>
      </c>
      <c r="B99" s="1"/>
      <c r="C99" s="1"/>
      <c r="D99" s="1"/>
    </row>
    <row r="100" spans="1:4" x14ac:dyDescent="0.3">
      <c r="A100" s="135"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E1:AE1"/>
  </mergeCells>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A1578-74CC-4369-A529-920AFC52EFAF}">
  <sheetPr codeName="Sheet162"/>
  <dimension ref="A1:AH175"/>
  <sheetViews>
    <sheetView workbookViewId="0">
      <selection activeCell="B4" sqref="B4:AQ175"/>
    </sheetView>
  </sheetViews>
  <sheetFormatPr defaultRowHeight="14.4" x14ac:dyDescent="0.3"/>
  <cols>
    <col min="1" max="1" width="9.33203125" style="136"/>
    <col min="2" max="4" width="9.33203125" style="185"/>
  </cols>
  <sheetData>
    <row r="1" spans="1:34" s="136" customFormat="1" x14ac:dyDescent="0.3">
      <c r="A1" s="133"/>
      <c r="E1" s="882" t="s">
        <v>891</v>
      </c>
      <c r="F1" s="882"/>
      <c r="G1" s="882"/>
      <c r="H1" s="882"/>
      <c r="I1" s="882"/>
      <c r="J1" s="882"/>
      <c r="K1" s="882"/>
      <c r="L1" s="882"/>
      <c r="M1" s="882"/>
      <c r="N1" s="882"/>
      <c r="O1" s="882"/>
      <c r="P1" s="882"/>
      <c r="Q1" s="882"/>
      <c r="R1" s="882"/>
      <c r="S1" s="882"/>
      <c r="T1" s="882"/>
      <c r="U1" s="882"/>
      <c r="V1" s="882"/>
      <c r="W1" s="882"/>
      <c r="X1" s="882"/>
      <c r="Y1" s="882"/>
      <c r="Z1" s="882"/>
      <c r="AA1" s="882"/>
      <c r="AB1" s="882"/>
      <c r="AC1" s="882"/>
      <c r="AD1" s="882"/>
      <c r="AE1" s="882"/>
    </row>
    <row r="2" spans="1:34" s="136" customFormat="1" x14ac:dyDescent="0.3">
      <c r="A2" s="133"/>
      <c r="B2" s="136" t="s">
        <v>288</v>
      </c>
      <c r="C2" s="136" t="s">
        <v>287</v>
      </c>
      <c r="D2" s="136" t="s">
        <v>289</v>
      </c>
      <c r="E2" s="136">
        <v>1991</v>
      </c>
      <c r="F2" s="136">
        <v>1992</v>
      </c>
      <c r="G2" s="136">
        <v>1993</v>
      </c>
      <c r="H2" s="136">
        <v>1994</v>
      </c>
      <c r="I2" s="136">
        <v>1995</v>
      </c>
      <c r="J2" s="136">
        <v>1996</v>
      </c>
      <c r="K2" s="136">
        <v>1997</v>
      </c>
      <c r="L2" s="136">
        <v>1998</v>
      </c>
      <c r="M2" s="136">
        <v>1999</v>
      </c>
      <c r="N2" s="136">
        <v>2000</v>
      </c>
      <c r="O2" s="136">
        <v>2001</v>
      </c>
      <c r="P2" s="136">
        <v>2002</v>
      </c>
      <c r="Q2" s="136">
        <v>2003</v>
      </c>
      <c r="R2" s="136">
        <v>2004</v>
      </c>
      <c r="S2" s="136">
        <v>2005</v>
      </c>
      <c r="T2" s="136">
        <v>2006</v>
      </c>
      <c r="U2" s="136">
        <v>2007</v>
      </c>
      <c r="V2" s="136">
        <v>2008</v>
      </c>
      <c r="W2" s="136">
        <v>2009</v>
      </c>
      <c r="X2" s="136">
        <v>2010</v>
      </c>
      <c r="Y2" s="136">
        <v>2011</v>
      </c>
      <c r="Z2" s="136">
        <v>2012</v>
      </c>
      <c r="AA2" s="136">
        <v>2013</v>
      </c>
      <c r="AB2" s="136">
        <v>2014</v>
      </c>
      <c r="AC2" s="136">
        <v>2015</v>
      </c>
      <c r="AD2" s="136">
        <v>2016</v>
      </c>
      <c r="AE2" s="136">
        <v>2017</v>
      </c>
      <c r="AF2" s="136">
        <v>2018</v>
      </c>
      <c r="AG2" s="136">
        <v>2019</v>
      </c>
      <c r="AH2" s="136">
        <v>2020</v>
      </c>
    </row>
    <row r="3" spans="1:34" s="137" customFormat="1" x14ac:dyDescent="0.3">
      <c r="A3" s="134"/>
      <c r="B3" s="137" t="s">
        <v>323</v>
      </c>
      <c r="C3" s="137" t="s">
        <v>324</v>
      </c>
      <c r="D3" s="137" t="s">
        <v>325</v>
      </c>
      <c r="E3" s="137" t="s">
        <v>326</v>
      </c>
      <c r="F3" s="137" t="s">
        <v>327</v>
      </c>
      <c r="G3" s="137" t="s">
        <v>328</v>
      </c>
      <c r="H3" s="137" t="s">
        <v>329</v>
      </c>
      <c r="I3" s="137" t="s">
        <v>330</v>
      </c>
      <c r="J3" s="137" t="s">
        <v>331</v>
      </c>
      <c r="K3" s="137" t="s">
        <v>332</v>
      </c>
      <c r="L3" s="137" t="s">
        <v>333</v>
      </c>
      <c r="M3" s="137" t="s">
        <v>334</v>
      </c>
      <c r="N3" s="137" t="s">
        <v>335</v>
      </c>
      <c r="O3" s="137" t="s">
        <v>336</v>
      </c>
      <c r="P3" s="137" t="s">
        <v>337</v>
      </c>
      <c r="Q3" s="137" t="s">
        <v>338</v>
      </c>
      <c r="R3" s="137" t="s">
        <v>339</v>
      </c>
      <c r="S3" s="137" t="s">
        <v>340</v>
      </c>
      <c r="T3" s="137" t="s">
        <v>341</v>
      </c>
      <c r="U3" s="137" t="s">
        <v>342</v>
      </c>
      <c r="V3" s="137" t="s">
        <v>343</v>
      </c>
      <c r="W3" s="137" t="s">
        <v>344</v>
      </c>
      <c r="X3" s="137" t="s">
        <v>345</v>
      </c>
      <c r="Y3" s="137" t="s">
        <v>346</v>
      </c>
      <c r="Z3" s="137" t="s">
        <v>347</v>
      </c>
      <c r="AA3" s="137" t="s">
        <v>348</v>
      </c>
      <c r="AB3" s="137" t="s">
        <v>349</v>
      </c>
      <c r="AC3" s="137" t="s">
        <v>350</v>
      </c>
      <c r="AD3" s="137" t="s">
        <v>351</v>
      </c>
      <c r="AE3" s="137" t="s">
        <v>352</v>
      </c>
      <c r="AF3" s="137" t="s">
        <v>353</v>
      </c>
      <c r="AG3" s="137" t="s">
        <v>354</v>
      </c>
      <c r="AH3" s="137" t="s">
        <v>355</v>
      </c>
    </row>
    <row r="4" spans="1:34" x14ac:dyDescent="0.3">
      <c r="A4" s="135">
        <f ca="1">Exceedance!U4</f>
        <v>46143</v>
      </c>
      <c r="B4" s="1">
        <v>1007.7942</v>
      </c>
      <c r="C4" s="1">
        <v>1007.7942</v>
      </c>
      <c r="D4" s="1">
        <v>1007.7942</v>
      </c>
      <c r="E4">
        <v>999.09547557901465</v>
      </c>
      <c r="F4">
        <v>1003.2690577808993</v>
      </c>
      <c r="G4">
        <v>1009.4128578948694</v>
      </c>
      <c r="H4">
        <v>1007.8766388189899</v>
      </c>
      <c r="I4">
        <v>1006.9901932676917</v>
      </c>
      <c r="J4">
        <v>999.91701477530739</v>
      </c>
      <c r="K4">
        <v>1000.4248791289134</v>
      </c>
      <c r="L4">
        <v>1007.022093600056</v>
      </c>
      <c r="M4">
        <v>999.00729048725145</v>
      </c>
      <c r="N4">
        <v>1000.4277610874683</v>
      </c>
      <c r="O4">
        <v>999.23447629218015</v>
      </c>
      <c r="P4">
        <v>997.83677551295398</v>
      </c>
      <c r="Q4">
        <v>998.35698226353429</v>
      </c>
      <c r="R4">
        <v>997.93092158013599</v>
      </c>
      <c r="S4">
        <v>1009.1432300775745</v>
      </c>
      <c r="T4">
        <v>998.40847336563615</v>
      </c>
      <c r="U4">
        <v>996.73650248062188</v>
      </c>
      <c r="V4">
        <v>998.92728266176903</v>
      </c>
      <c r="W4">
        <v>1001.2597588168125</v>
      </c>
      <c r="X4">
        <v>1001.9970087967213</v>
      </c>
      <c r="Y4">
        <v>1003.2925702629622</v>
      </c>
      <c r="Z4">
        <v>997.71142836493971</v>
      </c>
      <c r="AA4">
        <v>998.19957090092373</v>
      </c>
      <c r="AB4">
        <v>995.35970901177836</v>
      </c>
      <c r="AC4">
        <v>998.28520751800033</v>
      </c>
      <c r="AD4">
        <v>999.65197256912961</v>
      </c>
      <c r="AE4">
        <v>999.29782543605654</v>
      </c>
      <c r="AF4">
        <v>997.3575432175553</v>
      </c>
      <c r="AG4">
        <v>1003.0262331964932</v>
      </c>
      <c r="AH4">
        <v>997.53457151415409</v>
      </c>
    </row>
    <row r="5" spans="1:34" x14ac:dyDescent="0.3">
      <c r="A5" s="135">
        <f ca="1">Exceedance!U5</f>
        <v>46174</v>
      </c>
      <c r="B5" s="1">
        <v>1349.8284000000001</v>
      </c>
      <c r="C5" s="1">
        <v>1349.8284000000001</v>
      </c>
      <c r="D5" s="1">
        <v>1349.8284000000001</v>
      </c>
      <c r="E5">
        <v>1300.0791406684586</v>
      </c>
      <c r="F5">
        <v>1300.1541381869886</v>
      </c>
      <c r="G5">
        <v>1310.7752871661351</v>
      </c>
      <c r="H5">
        <v>1304.8531926681353</v>
      </c>
      <c r="I5">
        <v>1312.0544238603848</v>
      </c>
      <c r="J5">
        <v>1294.1167131107522</v>
      </c>
      <c r="K5">
        <v>1294.5312354473783</v>
      </c>
      <c r="L5">
        <v>1311.3089816113759</v>
      </c>
      <c r="M5">
        <v>1297.1613232062768</v>
      </c>
      <c r="N5">
        <v>1301.2820925268036</v>
      </c>
      <c r="O5">
        <v>1294.9782692445137</v>
      </c>
      <c r="P5">
        <v>1292.2056537982367</v>
      </c>
      <c r="Q5">
        <v>1290.9961298903484</v>
      </c>
      <c r="R5">
        <v>1288.9144626246616</v>
      </c>
      <c r="S5">
        <v>1312.4704798201853</v>
      </c>
      <c r="T5">
        <v>1292.6130435521504</v>
      </c>
      <c r="U5">
        <v>1289.4077033631083</v>
      </c>
      <c r="V5">
        <v>1293.4325710899784</v>
      </c>
      <c r="W5">
        <v>1297.3844606137563</v>
      </c>
      <c r="X5">
        <v>1297.5805655813031</v>
      </c>
      <c r="Y5">
        <v>1303.5127838152748</v>
      </c>
      <c r="Z5">
        <v>1289.7614816142318</v>
      </c>
      <c r="AA5">
        <v>1290.3860791959921</v>
      </c>
      <c r="AB5">
        <v>1287.3313207970593</v>
      </c>
      <c r="AC5">
        <v>1293.3291673705512</v>
      </c>
      <c r="AD5">
        <v>1295.0418688242544</v>
      </c>
      <c r="AE5">
        <v>1292.5506323440063</v>
      </c>
      <c r="AF5">
        <v>1290.3514525899682</v>
      </c>
      <c r="AG5">
        <v>1302.4465989751236</v>
      </c>
      <c r="AH5">
        <v>1290.3557902764528</v>
      </c>
    </row>
    <row r="6" spans="1:34" x14ac:dyDescent="0.3">
      <c r="A6" s="135">
        <f ca="1">Exceedance!U6</f>
        <v>46204</v>
      </c>
      <c r="B6" s="1">
        <v>1349.8284000000001</v>
      </c>
      <c r="C6" s="1">
        <v>1349.8284000000001</v>
      </c>
      <c r="D6" s="1">
        <v>1349.8284000000001</v>
      </c>
      <c r="E6">
        <v>1271.2749457843722</v>
      </c>
      <c r="F6">
        <v>1280.3432442840076</v>
      </c>
      <c r="G6">
        <v>1281.5733276531994</v>
      </c>
      <c r="H6">
        <v>1278.2134940841202</v>
      </c>
      <c r="I6">
        <v>1289.2704363240396</v>
      </c>
      <c r="J6">
        <v>1273.7637821927576</v>
      </c>
      <c r="K6">
        <v>1272.2305487619867</v>
      </c>
      <c r="L6">
        <v>1290.2135955330573</v>
      </c>
      <c r="M6">
        <v>1285.5218488371142</v>
      </c>
      <c r="N6">
        <v>1272.8749903660844</v>
      </c>
      <c r="O6">
        <v>1266.1131093788465</v>
      </c>
      <c r="P6">
        <v>1267.2720602729783</v>
      </c>
      <c r="Q6">
        <v>1263.9942337354312</v>
      </c>
      <c r="R6">
        <v>1261.4945274029353</v>
      </c>
      <c r="S6">
        <v>1285.7750272447872</v>
      </c>
      <c r="T6">
        <v>1267.8125700005185</v>
      </c>
      <c r="U6">
        <v>1264.0723038221429</v>
      </c>
      <c r="V6">
        <v>1269.2092885678796</v>
      </c>
      <c r="W6">
        <v>1271.8134256980359</v>
      </c>
      <c r="X6">
        <v>1268.1712453793984</v>
      </c>
      <c r="Y6">
        <v>1279.9693959723566</v>
      </c>
      <c r="Z6">
        <v>1268.2097670227333</v>
      </c>
      <c r="AA6">
        <v>1270.3289115495984</v>
      </c>
      <c r="AB6">
        <v>1262.6246487849799</v>
      </c>
      <c r="AC6">
        <v>1272.4821538534479</v>
      </c>
      <c r="AD6">
        <v>1272.0277681238094</v>
      </c>
      <c r="AE6">
        <v>1271.9726496342128</v>
      </c>
      <c r="AF6">
        <v>1270.0642774376824</v>
      </c>
      <c r="AG6">
        <v>1274.0139552317348</v>
      </c>
      <c r="AH6">
        <v>1262.0590028302281</v>
      </c>
    </row>
    <row r="7" spans="1:34" x14ac:dyDescent="0.3">
      <c r="A7" s="135">
        <f ca="1">Exceedance!U7</f>
        <v>46235</v>
      </c>
      <c r="B7" s="1">
        <v>1273.1133235677435</v>
      </c>
      <c r="C7" s="1">
        <v>1253.4312235639536</v>
      </c>
      <c r="D7" s="1">
        <v>1262.4580583967611</v>
      </c>
      <c r="E7">
        <v>1260.3471258386173</v>
      </c>
      <c r="F7">
        <v>1275.4209482064841</v>
      </c>
      <c r="G7">
        <v>1270.9262640294255</v>
      </c>
      <c r="H7">
        <v>1261.7901039213475</v>
      </c>
      <c r="I7">
        <v>1277.8275820192632</v>
      </c>
      <c r="J7">
        <v>1260.0278885161008</v>
      </c>
      <c r="K7">
        <v>1261.7549401650488</v>
      </c>
      <c r="L7">
        <v>1280.2024941445829</v>
      </c>
      <c r="M7">
        <v>1277.3682195314864</v>
      </c>
      <c r="N7">
        <v>1260.5465159472853</v>
      </c>
      <c r="O7">
        <v>1256.4692133982098</v>
      </c>
      <c r="P7">
        <v>1251.2275496504856</v>
      </c>
      <c r="Q7">
        <v>1253.9639183216359</v>
      </c>
      <c r="R7">
        <v>1244.7132398165415</v>
      </c>
      <c r="S7">
        <v>1277.4083597277649</v>
      </c>
      <c r="T7">
        <v>1255.6950359009722</v>
      </c>
      <c r="U7">
        <v>1252.8736114328742</v>
      </c>
      <c r="V7">
        <v>1255.1771199925859</v>
      </c>
      <c r="W7">
        <v>1253.8068189019818</v>
      </c>
      <c r="X7">
        <v>1255.325689307793</v>
      </c>
      <c r="Y7">
        <v>1266.3236446224605</v>
      </c>
      <c r="Z7">
        <v>1262.3480287353702</v>
      </c>
      <c r="AA7">
        <v>1262.373716677462</v>
      </c>
      <c r="AB7">
        <v>1254.3739865085843</v>
      </c>
      <c r="AC7">
        <v>1259.6648282558931</v>
      </c>
      <c r="AD7">
        <v>1259.0968390582693</v>
      </c>
      <c r="AE7">
        <v>1258.1402612510617</v>
      </c>
      <c r="AF7">
        <v>1254.0422504568164</v>
      </c>
      <c r="AG7">
        <v>1257.5870762733482</v>
      </c>
      <c r="AH7">
        <v>381.76358309066359</v>
      </c>
    </row>
    <row r="8" spans="1:34" x14ac:dyDescent="0.3">
      <c r="A8" s="135">
        <f ca="1">Exceedance!U8</f>
        <v>46266</v>
      </c>
      <c r="B8" s="1">
        <v>1102.9653813201826</v>
      </c>
      <c r="C8" s="1">
        <v>1083.743962564341</v>
      </c>
      <c r="D8" s="1">
        <v>1092.5454496158839</v>
      </c>
      <c r="E8">
        <v>1092.270544764775</v>
      </c>
      <c r="F8">
        <v>1108.1407960873228</v>
      </c>
      <c r="G8">
        <v>1098.7211979392396</v>
      </c>
      <c r="H8">
        <v>1092.1558154170991</v>
      </c>
      <c r="I8">
        <v>1105.465451736352</v>
      </c>
      <c r="J8">
        <v>1087.6483808927553</v>
      </c>
      <c r="K8">
        <v>1096.4928324709717</v>
      </c>
      <c r="L8">
        <v>1109.5242725811474</v>
      </c>
      <c r="M8">
        <v>1104.8709719804876</v>
      </c>
      <c r="N8">
        <v>1086.6009877086885</v>
      </c>
      <c r="O8">
        <v>1086.9745358120074</v>
      </c>
      <c r="P8">
        <v>1088.4710741885772</v>
      </c>
      <c r="Q8">
        <v>1081.7497333700612</v>
      </c>
      <c r="R8">
        <v>381.37103131766798</v>
      </c>
      <c r="S8">
        <v>1103.6738494967663</v>
      </c>
      <c r="T8">
        <v>1082.5081097020204</v>
      </c>
      <c r="U8">
        <v>381.88780501873765</v>
      </c>
      <c r="V8">
        <v>1084.1645334633447</v>
      </c>
      <c r="W8">
        <v>381.93712160439253</v>
      </c>
      <c r="X8">
        <v>1083.3656653440421</v>
      </c>
      <c r="Y8">
        <v>1096.0598432467966</v>
      </c>
      <c r="Z8">
        <v>1090.5067534487243</v>
      </c>
      <c r="AA8">
        <v>1094.6126604992871</v>
      </c>
      <c r="AB8">
        <v>1088.230208103741</v>
      </c>
      <c r="AC8">
        <v>1087.5849569202776</v>
      </c>
      <c r="AD8">
        <v>1086.7175799520028</v>
      </c>
      <c r="AE8">
        <v>1085.9963908938237</v>
      </c>
      <c r="AF8">
        <v>1082.593319956291</v>
      </c>
      <c r="AG8">
        <v>1084.6438608128756</v>
      </c>
      <c r="AH8">
        <v>378.35349953105327</v>
      </c>
    </row>
    <row r="9" spans="1:34" x14ac:dyDescent="0.3">
      <c r="A9" s="135">
        <f ca="1">Exceedance!U9</f>
        <v>46296</v>
      </c>
      <c r="B9" s="1">
        <v>771.19388996291514</v>
      </c>
      <c r="C9" s="1">
        <v>748.28456611331376</v>
      </c>
      <c r="D9" s="1">
        <v>755.09028266963901</v>
      </c>
      <c r="E9">
        <v>754.8510857264655</v>
      </c>
      <c r="F9">
        <v>775.67881688752652</v>
      </c>
      <c r="G9">
        <v>760.01576593515119</v>
      </c>
      <c r="H9">
        <v>764.38890438008468</v>
      </c>
      <c r="I9">
        <v>772.6273182291643</v>
      </c>
      <c r="J9">
        <v>760.69115553661186</v>
      </c>
      <c r="K9">
        <v>757.29707976984025</v>
      </c>
      <c r="L9">
        <v>769.3004345712568</v>
      </c>
      <c r="M9">
        <v>763.33146726010807</v>
      </c>
      <c r="N9">
        <v>752.58362891851368</v>
      </c>
      <c r="O9">
        <v>747.40710947441869</v>
      </c>
      <c r="P9">
        <v>753.4233351796945</v>
      </c>
      <c r="Q9">
        <v>745.2387377233656</v>
      </c>
      <c r="R9">
        <v>750.92831724943312</v>
      </c>
      <c r="S9">
        <v>764.07778344260453</v>
      </c>
      <c r="T9">
        <v>752.619869408721</v>
      </c>
      <c r="U9">
        <v>753.79328761424779</v>
      </c>
      <c r="V9">
        <v>748.79880686439628</v>
      </c>
      <c r="W9">
        <v>743.76297689097203</v>
      </c>
      <c r="X9">
        <v>758.32526148662419</v>
      </c>
      <c r="Y9">
        <v>754.51593365687188</v>
      </c>
      <c r="Z9">
        <v>750.17266138434366</v>
      </c>
      <c r="AA9">
        <v>755.2457998306171</v>
      </c>
      <c r="AB9">
        <v>753.26778186816091</v>
      </c>
      <c r="AC9">
        <v>755.36477894170446</v>
      </c>
      <c r="AD9">
        <v>760.62485162719076</v>
      </c>
      <c r="AE9">
        <v>744.85776734636454</v>
      </c>
      <c r="AF9">
        <v>759.07537500041292</v>
      </c>
      <c r="AG9">
        <v>747.7655918381239</v>
      </c>
      <c r="AH9">
        <v>378.56161562002166</v>
      </c>
    </row>
    <row r="10" spans="1:34" x14ac:dyDescent="0.3">
      <c r="A10" s="135">
        <f ca="1">Exceedance!U10</f>
        <v>46327</v>
      </c>
      <c r="B10" s="1">
        <v>763.27382922611196</v>
      </c>
      <c r="C10" s="1">
        <v>380.9538047499085</v>
      </c>
      <c r="D10" s="1">
        <v>740.02242091886262</v>
      </c>
      <c r="E10">
        <v>740.75827927715454</v>
      </c>
      <c r="F10">
        <v>768.26446943575513</v>
      </c>
      <c r="G10">
        <v>745.09527263217308</v>
      </c>
      <c r="H10">
        <v>743.50310676918093</v>
      </c>
      <c r="I10">
        <v>767.4432782193461</v>
      </c>
      <c r="J10">
        <v>753.58102455788855</v>
      </c>
      <c r="K10">
        <v>744.86573981126389</v>
      </c>
      <c r="L10">
        <v>753.47431931407959</v>
      </c>
      <c r="M10">
        <v>749.90480456220723</v>
      </c>
      <c r="N10">
        <v>737.46426621488808</v>
      </c>
      <c r="O10">
        <v>378.86502923956357</v>
      </c>
      <c r="P10">
        <v>738.53715363438687</v>
      </c>
      <c r="Q10">
        <v>379.79623736118754</v>
      </c>
      <c r="R10">
        <v>742.59598299154038</v>
      </c>
      <c r="S10">
        <v>747.95844325927692</v>
      </c>
      <c r="T10">
        <v>738.41470550452152</v>
      </c>
      <c r="U10">
        <v>747.6067688375241</v>
      </c>
      <c r="V10">
        <v>381.53073292502791</v>
      </c>
      <c r="W10">
        <v>378.59487263253391</v>
      </c>
      <c r="X10">
        <v>747.7302839729316</v>
      </c>
      <c r="Y10">
        <v>604.59221533885102</v>
      </c>
      <c r="Z10">
        <v>380.51036978382791</v>
      </c>
      <c r="AA10">
        <v>744.33813367364394</v>
      </c>
      <c r="AB10">
        <v>737.9408017846705</v>
      </c>
      <c r="AC10">
        <v>739.77362258321193</v>
      </c>
      <c r="AD10">
        <v>753.77836850554058</v>
      </c>
      <c r="AE10">
        <v>377.66402296571931</v>
      </c>
      <c r="AF10">
        <v>750.31067455989546</v>
      </c>
      <c r="AG10">
        <v>737.56239627563298</v>
      </c>
      <c r="AH10">
        <v>374.84041842936477</v>
      </c>
    </row>
    <row r="11" spans="1:34" x14ac:dyDescent="0.3">
      <c r="A11" s="135">
        <f ca="1">Exceedance!U11</f>
        <v>46357</v>
      </c>
      <c r="B11" s="1">
        <v>1228.9788669876252</v>
      </c>
      <c r="C11" s="1">
        <v>1175.2983462912987</v>
      </c>
      <c r="D11" s="1">
        <v>1185.0592292512802</v>
      </c>
      <c r="E11">
        <v>1188.7898871433438</v>
      </c>
      <c r="F11">
        <v>1221.1964334634208</v>
      </c>
      <c r="G11">
        <v>1193.4902094713443</v>
      </c>
      <c r="H11">
        <v>1179.0484337274181</v>
      </c>
      <c r="I11">
        <v>1248.9630600757084</v>
      </c>
      <c r="J11">
        <v>1185.6633323081182</v>
      </c>
      <c r="K11">
        <v>1184.8118181363022</v>
      </c>
      <c r="L11">
        <v>1196.8499572675505</v>
      </c>
      <c r="M11">
        <v>1203.0039869437112</v>
      </c>
      <c r="N11">
        <v>1178.6677943013453</v>
      </c>
      <c r="O11">
        <v>377.93362994550665</v>
      </c>
      <c r="P11">
        <v>379.67074015376397</v>
      </c>
      <c r="Q11">
        <v>380.5645134012351</v>
      </c>
      <c r="R11">
        <v>1193.6029641278126</v>
      </c>
      <c r="S11">
        <v>1196.8749069168841</v>
      </c>
      <c r="T11">
        <v>1179.7712994055339</v>
      </c>
      <c r="U11">
        <v>1194.8471628971206</v>
      </c>
      <c r="V11">
        <v>1177.8195604121054</v>
      </c>
      <c r="W11">
        <v>379.3974947620535</v>
      </c>
      <c r="X11">
        <v>1216.2035896151849</v>
      </c>
      <c r="Y11">
        <v>381.70592701709114</v>
      </c>
      <c r="Z11">
        <v>379.62157274167765</v>
      </c>
      <c r="AA11">
        <v>1188.9996542509596</v>
      </c>
      <c r="AB11">
        <v>1182.9113557210096</v>
      </c>
      <c r="AC11">
        <v>1183.1858174484619</v>
      </c>
      <c r="AD11">
        <v>1216.3819094387043</v>
      </c>
      <c r="AE11">
        <v>376.32438898665634</v>
      </c>
      <c r="AF11">
        <v>1184.5751108363779</v>
      </c>
      <c r="AG11">
        <v>1187.2024726193993</v>
      </c>
      <c r="AH11">
        <v>370.69256423750977</v>
      </c>
    </row>
    <row r="12" spans="1:34" x14ac:dyDescent="0.3">
      <c r="A12" s="135">
        <f ca="1">Exceedance!U12</f>
        <v>46388</v>
      </c>
      <c r="B12" s="1">
        <v>1079.3353402788957</v>
      </c>
      <c r="C12" s="1">
        <v>1018.202520463514</v>
      </c>
      <c r="D12" s="1">
        <v>1027.8897068371048</v>
      </c>
      <c r="E12">
        <v>1009.7259260518855</v>
      </c>
      <c r="F12">
        <v>1078.0454246849497</v>
      </c>
      <c r="G12">
        <v>1019.3626702510737</v>
      </c>
      <c r="H12">
        <v>1012.5685441306989</v>
      </c>
      <c r="I12">
        <v>1091.0040021279565</v>
      </c>
      <c r="J12">
        <v>381.97283215968008</v>
      </c>
      <c r="K12">
        <v>1020.7266630198274</v>
      </c>
      <c r="L12">
        <v>1029.6864210838155</v>
      </c>
      <c r="M12">
        <v>1038.3855596826074</v>
      </c>
      <c r="N12">
        <v>1004.3606361203204</v>
      </c>
      <c r="O12">
        <v>378.65290537181016</v>
      </c>
      <c r="P12">
        <v>378.04727347187134</v>
      </c>
      <c r="Q12">
        <v>381.23695708913135</v>
      </c>
      <c r="R12">
        <v>1072.0645041189277</v>
      </c>
      <c r="S12">
        <v>1032.9469863908178</v>
      </c>
      <c r="T12">
        <v>1017.9531023597724</v>
      </c>
      <c r="U12">
        <v>1015.8630027203369</v>
      </c>
      <c r="V12">
        <v>380.86386359834592</v>
      </c>
      <c r="W12">
        <v>381.57086796660445</v>
      </c>
      <c r="X12">
        <v>1032.2165893934246</v>
      </c>
      <c r="Y12">
        <v>1004.2679783767347</v>
      </c>
      <c r="Z12">
        <v>380.99984726258577</v>
      </c>
      <c r="AA12">
        <v>1030.6953058934625</v>
      </c>
      <c r="AB12">
        <v>1022.0572678926962</v>
      </c>
      <c r="AC12">
        <v>1031.2172381415076</v>
      </c>
      <c r="AD12">
        <v>1056.5321627398873</v>
      </c>
      <c r="AE12">
        <v>378.47301317532066</v>
      </c>
      <c r="AF12">
        <v>1010.4719539816032</v>
      </c>
      <c r="AG12">
        <v>1026.1463143116589</v>
      </c>
      <c r="AH12">
        <v>368.45024478687475</v>
      </c>
    </row>
    <row r="13" spans="1:34" x14ac:dyDescent="0.3">
      <c r="A13" s="135">
        <f ca="1">Exceedance!U13</f>
        <v>46419</v>
      </c>
      <c r="B13" s="1">
        <v>857.02337177758318</v>
      </c>
      <c r="C13" s="1">
        <v>800.85271945046122</v>
      </c>
      <c r="D13" s="1">
        <v>801.77602362888581</v>
      </c>
      <c r="E13">
        <v>785.00082811555069</v>
      </c>
      <c r="F13">
        <v>871.27279298019766</v>
      </c>
      <c r="G13">
        <v>789.57606508013589</v>
      </c>
      <c r="H13">
        <v>793.75182265672163</v>
      </c>
      <c r="I13">
        <v>862.0962070653469</v>
      </c>
      <c r="J13">
        <v>380.06660195218149</v>
      </c>
      <c r="K13">
        <v>806.7533085581764</v>
      </c>
      <c r="L13">
        <v>798.69369073861151</v>
      </c>
      <c r="M13">
        <v>805.92050085664141</v>
      </c>
      <c r="N13">
        <v>780.98039949886913</v>
      </c>
      <c r="O13">
        <v>379.42929317775565</v>
      </c>
      <c r="P13">
        <v>377.53836732231179</v>
      </c>
      <c r="Q13">
        <v>380.46850665711179</v>
      </c>
      <c r="R13">
        <v>865.88143664026984</v>
      </c>
      <c r="S13">
        <v>800.49787718715413</v>
      </c>
      <c r="T13">
        <v>796.91333346069064</v>
      </c>
      <c r="U13">
        <v>790.81007578438323</v>
      </c>
      <c r="V13">
        <v>380.57070092516665</v>
      </c>
      <c r="W13">
        <v>380.75699131405895</v>
      </c>
      <c r="X13">
        <v>802.16725507263402</v>
      </c>
      <c r="Y13">
        <v>783.22956472269618</v>
      </c>
      <c r="Z13">
        <v>781.4410638246402</v>
      </c>
      <c r="AA13">
        <v>799.65055599072161</v>
      </c>
      <c r="AB13">
        <v>792.27545852341143</v>
      </c>
      <c r="AC13">
        <v>813.42271678686188</v>
      </c>
      <c r="AD13">
        <v>832.82100019287145</v>
      </c>
      <c r="AE13">
        <v>380.0592838720238</v>
      </c>
      <c r="AF13">
        <v>786.76219339614897</v>
      </c>
      <c r="AG13">
        <v>795.00368190881738</v>
      </c>
      <c r="AH13">
        <v>369.26307668752281</v>
      </c>
    </row>
    <row r="14" spans="1:34" x14ac:dyDescent="0.3">
      <c r="A14" s="135">
        <f ca="1">Exceedance!U14</f>
        <v>46447</v>
      </c>
      <c r="B14" s="1">
        <v>957.66280565892907</v>
      </c>
      <c r="C14" s="1">
        <v>381.88359181574543</v>
      </c>
      <c r="D14" s="1">
        <v>893.91575206595553</v>
      </c>
      <c r="E14">
        <v>377.52905393502732</v>
      </c>
      <c r="F14">
        <v>995.6893601432746</v>
      </c>
      <c r="G14">
        <v>374.61041291593153</v>
      </c>
      <c r="H14">
        <v>910.1363114468495</v>
      </c>
      <c r="I14">
        <v>956.32141326259898</v>
      </c>
      <c r="J14">
        <v>372.85194591452284</v>
      </c>
      <c r="K14">
        <v>895.10267975054489</v>
      </c>
      <c r="L14">
        <v>379.01153424701943</v>
      </c>
      <c r="M14">
        <v>381.75072692363091</v>
      </c>
      <c r="N14">
        <v>369.35125769015485</v>
      </c>
      <c r="O14">
        <v>365.50513446475117</v>
      </c>
      <c r="P14">
        <v>356.77780495616832</v>
      </c>
      <c r="Q14">
        <v>362.98745996900493</v>
      </c>
      <c r="R14">
        <v>986.09515030883051</v>
      </c>
      <c r="S14">
        <v>380.07121600303356</v>
      </c>
      <c r="T14">
        <v>379.84239919394088</v>
      </c>
      <c r="U14">
        <v>375.77227428595484</v>
      </c>
      <c r="V14">
        <v>366.54818459498711</v>
      </c>
      <c r="W14">
        <v>370.96180642872707</v>
      </c>
      <c r="X14">
        <v>380.37765522214033</v>
      </c>
      <c r="Y14">
        <v>373.90336792611362</v>
      </c>
      <c r="Z14">
        <v>373.1104997755665</v>
      </c>
      <c r="AA14">
        <v>375.93943907652255</v>
      </c>
      <c r="AB14">
        <v>376.75557420408188</v>
      </c>
      <c r="AC14">
        <v>909.01081499091504</v>
      </c>
      <c r="AD14">
        <v>950.78486594449419</v>
      </c>
      <c r="AE14">
        <v>369.98159930023292</v>
      </c>
      <c r="AF14">
        <v>376.51828891003106</v>
      </c>
      <c r="AG14">
        <v>379.08553526464129</v>
      </c>
      <c r="AH14">
        <v>350.01311398494778</v>
      </c>
    </row>
    <row r="15" spans="1:34" x14ac:dyDescent="0.3">
      <c r="A15" s="135">
        <f ca="1">Exceedance!U15</f>
        <v>46478</v>
      </c>
      <c r="B15" s="1">
        <v>1200.2496666022867</v>
      </c>
      <c r="C15" s="1">
        <v>370.32331952358021</v>
      </c>
      <c r="D15" s="1">
        <v>378.82439409333568</v>
      </c>
      <c r="E15">
        <v>369.27178525174088</v>
      </c>
      <c r="F15">
        <v>1260.4034582806303</v>
      </c>
      <c r="G15">
        <v>347.59589927277671</v>
      </c>
      <c r="H15">
        <v>1126.7492370512889</v>
      </c>
      <c r="I15">
        <v>1182.3666885758357</v>
      </c>
      <c r="J15">
        <v>373.49804685860607</v>
      </c>
      <c r="K15">
        <v>379.81098075142688</v>
      </c>
      <c r="L15">
        <v>355.59396667392269</v>
      </c>
      <c r="M15">
        <v>365.73044121161081</v>
      </c>
      <c r="N15">
        <v>341.48373816666538</v>
      </c>
      <c r="O15">
        <v>336.52949486854573</v>
      </c>
      <c r="P15">
        <v>328.85070401945023</v>
      </c>
      <c r="Q15">
        <v>363.83599119358377</v>
      </c>
      <c r="R15">
        <v>1255.586191952915</v>
      </c>
      <c r="S15">
        <v>370.02783826596522</v>
      </c>
      <c r="T15">
        <v>369.82293706625501</v>
      </c>
      <c r="U15">
        <v>347.05630692141131</v>
      </c>
      <c r="V15">
        <v>342.23730389556198</v>
      </c>
      <c r="W15">
        <v>352.05308813824377</v>
      </c>
      <c r="X15">
        <v>377.24864790570967</v>
      </c>
      <c r="Y15">
        <v>347.95849711446942</v>
      </c>
      <c r="Z15">
        <v>346.15358675241578</v>
      </c>
      <c r="AA15">
        <v>356.76465510650917</v>
      </c>
      <c r="AB15">
        <v>357.12966106670797</v>
      </c>
      <c r="AC15">
        <v>380.95880031650518</v>
      </c>
      <c r="AD15">
        <v>1188.3966709446511</v>
      </c>
      <c r="AE15">
        <v>342.92514841114155</v>
      </c>
      <c r="AF15">
        <v>365.74330007526225</v>
      </c>
      <c r="AG15">
        <v>360.87405499096445</v>
      </c>
      <c r="AH15">
        <v>322.02971396449811</v>
      </c>
    </row>
    <row r="16" spans="1:34" x14ac:dyDescent="0.3">
      <c r="A16" s="135">
        <f ca="1">Exceedance!U16</f>
        <v>46508</v>
      </c>
      <c r="B16" s="1">
        <v>1288.780611583428</v>
      </c>
      <c r="C16" s="1">
        <v>343.99967333286622</v>
      </c>
      <c r="D16" s="1">
        <v>367.94381465432957</v>
      </c>
      <c r="E16">
        <v>376.1024606967984</v>
      </c>
      <c r="F16">
        <v>1432.7039529929957</v>
      </c>
      <c r="G16">
        <v>356.26940525925187</v>
      </c>
      <c r="H16">
        <v>1342.8436116963692</v>
      </c>
      <c r="I16">
        <v>1271.4062209858641</v>
      </c>
      <c r="J16">
        <v>1305.02535448199</v>
      </c>
      <c r="K16">
        <v>379.10736113444051</v>
      </c>
      <c r="L16">
        <v>371.91497193650548</v>
      </c>
      <c r="M16">
        <v>367.85681136858392</v>
      </c>
      <c r="N16">
        <v>356.96935135063825</v>
      </c>
      <c r="O16">
        <v>307.15169493141713</v>
      </c>
      <c r="P16">
        <v>334.83947266945631</v>
      </c>
      <c r="Q16">
        <v>343.16824798275513</v>
      </c>
      <c r="R16">
        <v>1369.087572133642</v>
      </c>
      <c r="S16">
        <v>361.12483680119385</v>
      </c>
      <c r="T16">
        <v>344.25722045400084</v>
      </c>
      <c r="U16">
        <v>381.85379987147707</v>
      </c>
      <c r="V16">
        <v>365.62992275763975</v>
      </c>
      <c r="W16">
        <v>329.86877351203987</v>
      </c>
      <c r="X16">
        <v>1306.7183097245222</v>
      </c>
      <c r="Y16">
        <v>319.74618062303222</v>
      </c>
      <c r="Z16">
        <v>317.36875880247999</v>
      </c>
      <c r="AA16">
        <v>361.22518567707675</v>
      </c>
      <c r="AB16">
        <v>348.36167559463274</v>
      </c>
      <c r="AC16">
        <v>374.43354787720938</v>
      </c>
      <c r="AD16">
        <v>1277.1309466027619</v>
      </c>
      <c r="AE16">
        <v>313.90250587018295</v>
      </c>
      <c r="AF16">
        <v>1285.7819353410093</v>
      </c>
      <c r="AG16">
        <v>359.81683849896842</v>
      </c>
      <c r="AH16">
        <v>298.93743839991066</v>
      </c>
    </row>
    <row r="17" spans="1:34" x14ac:dyDescent="0.3">
      <c r="A17" s="135">
        <f ca="1">Exceedance!U17</f>
        <v>46539</v>
      </c>
      <c r="B17" s="1">
        <v>1270.5189836748177</v>
      </c>
      <c r="C17" s="1">
        <v>325.36317958221679</v>
      </c>
      <c r="D17" s="1">
        <v>352.54877214234494</v>
      </c>
      <c r="E17">
        <v>360.71739948588595</v>
      </c>
      <c r="F17">
        <v>1409.8901919713564</v>
      </c>
      <c r="G17">
        <v>337.05285082183121</v>
      </c>
      <c r="H17">
        <v>1377.8406415842765</v>
      </c>
      <c r="I17">
        <v>1239.1396213020216</v>
      </c>
      <c r="J17">
        <v>1289.0986652703884</v>
      </c>
      <c r="K17">
        <v>371.66374630691621</v>
      </c>
      <c r="L17">
        <v>359.11917439918898</v>
      </c>
      <c r="M17">
        <v>352.80519357142202</v>
      </c>
      <c r="N17">
        <v>338.61405149477662</v>
      </c>
      <c r="O17">
        <v>282.38139532538685</v>
      </c>
      <c r="P17">
        <v>335.5201278993249</v>
      </c>
      <c r="Q17">
        <v>321.64393319004893</v>
      </c>
      <c r="R17">
        <v>1347.6552633779852</v>
      </c>
      <c r="S17">
        <v>342.69234394543969</v>
      </c>
      <c r="T17">
        <v>323.25354253120724</v>
      </c>
      <c r="U17">
        <v>376.66500083771825</v>
      </c>
      <c r="V17">
        <v>350.36599097712178</v>
      </c>
      <c r="W17">
        <v>340.97074341673027</v>
      </c>
      <c r="X17">
        <v>1314.2108256938409</v>
      </c>
      <c r="Y17">
        <v>294.3194294287922</v>
      </c>
      <c r="Z17">
        <v>291.26422846487907</v>
      </c>
      <c r="AA17">
        <v>342.52454463408066</v>
      </c>
      <c r="AB17">
        <v>330.17147112499424</v>
      </c>
      <c r="AC17">
        <v>360.88220665435864</v>
      </c>
      <c r="AD17">
        <v>1246.9687573116807</v>
      </c>
      <c r="AE17">
        <v>288.9827280708148</v>
      </c>
      <c r="AF17">
        <v>1261.6854294874802</v>
      </c>
      <c r="AG17">
        <v>340.48012312868394</v>
      </c>
      <c r="AH17">
        <v>328.74621213789106</v>
      </c>
    </row>
    <row r="18" spans="1:34" x14ac:dyDescent="0.3">
      <c r="A18" s="135">
        <f ca="1">Exceedance!U18</f>
        <v>46569</v>
      </c>
      <c r="B18" s="1">
        <v>1275.0196462055806</v>
      </c>
      <c r="C18" s="1">
        <v>317.67101097624266</v>
      </c>
      <c r="D18" s="1">
        <v>348.97472122330771</v>
      </c>
      <c r="E18">
        <v>356.54924396130258</v>
      </c>
      <c r="F18">
        <v>1408.1812319926987</v>
      </c>
      <c r="G18">
        <v>328.13351992820435</v>
      </c>
      <c r="H18">
        <v>1387.0118582049959</v>
      </c>
      <c r="I18">
        <v>1242.2320205070214</v>
      </c>
      <c r="J18">
        <v>1298.3202094887552</v>
      </c>
      <c r="K18">
        <v>370.87019235076878</v>
      </c>
      <c r="L18">
        <v>361.17857494330542</v>
      </c>
      <c r="M18">
        <v>344.02693564170875</v>
      </c>
      <c r="N18">
        <v>328.20185209390502</v>
      </c>
      <c r="O18">
        <v>269.05442258016046</v>
      </c>
      <c r="P18">
        <v>328.12195884684917</v>
      </c>
      <c r="Q18">
        <v>313.59392977146871</v>
      </c>
      <c r="R18">
        <v>1344.5633568701594</v>
      </c>
      <c r="S18">
        <v>335.7418491878704</v>
      </c>
      <c r="T18">
        <v>315.59286018588188</v>
      </c>
      <c r="U18">
        <v>375.14096354860317</v>
      </c>
      <c r="V18">
        <v>345.68829209481765</v>
      </c>
      <c r="W18">
        <v>331.13983564444595</v>
      </c>
      <c r="X18">
        <v>1323.9711272388099</v>
      </c>
      <c r="Y18">
        <v>284.49238389490006</v>
      </c>
      <c r="Z18">
        <v>281.4486202465925</v>
      </c>
      <c r="AA18">
        <v>338.55215531624179</v>
      </c>
      <c r="AB18">
        <v>325.13481353403984</v>
      </c>
      <c r="AC18">
        <v>358.5918427587801</v>
      </c>
      <c r="AD18">
        <v>1253.4726110828369</v>
      </c>
      <c r="AE18">
        <v>279.73287280576432</v>
      </c>
      <c r="AF18">
        <v>1257.3614091352192</v>
      </c>
      <c r="AG18">
        <v>331.14173835214251</v>
      </c>
      <c r="AH18">
        <v>322.83923844894287</v>
      </c>
    </row>
    <row r="19" spans="1:34" x14ac:dyDescent="0.3">
      <c r="A19" s="135">
        <f ca="1">Exceedance!U19</f>
        <v>46600</v>
      </c>
      <c r="B19" s="1">
        <v>1295.9885587473213</v>
      </c>
      <c r="C19" s="1">
        <v>317.93538569820214</v>
      </c>
      <c r="D19" s="1">
        <v>352.73553453473016</v>
      </c>
      <c r="E19">
        <v>350.54054538029038</v>
      </c>
      <c r="F19">
        <v>1423.3809244251033</v>
      </c>
      <c r="G19">
        <v>315.15629390799955</v>
      </c>
      <c r="H19">
        <v>1404.5850131128684</v>
      </c>
      <c r="I19">
        <v>1255.4253738892269</v>
      </c>
      <c r="J19">
        <v>1326.5911160411931</v>
      </c>
      <c r="K19">
        <v>374.02202798632254</v>
      </c>
      <c r="L19">
        <v>365.29208029464218</v>
      </c>
      <c r="M19">
        <v>344.57205458677373</v>
      </c>
      <c r="N19">
        <v>329.47179861590564</v>
      </c>
      <c r="O19">
        <v>261.54369699272758</v>
      </c>
      <c r="P19">
        <v>330.5823531199033</v>
      </c>
      <c r="Q19">
        <v>311.65810967448698</v>
      </c>
      <c r="R19">
        <v>1359.7098028340877</v>
      </c>
      <c r="S19">
        <v>336.46292173875639</v>
      </c>
      <c r="T19">
        <v>316.06053114041384</v>
      </c>
      <c r="U19">
        <v>379.04933015177596</v>
      </c>
      <c r="V19">
        <v>346.20339563935897</v>
      </c>
      <c r="W19">
        <v>331.32774994706807</v>
      </c>
      <c r="X19">
        <v>1346.2591687602019</v>
      </c>
      <c r="Y19">
        <v>283.96265635895617</v>
      </c>
      <c r="Z19">
        <v>278.9195891577051</v>
      </c>
      <c r="AA19">
        <v>343.51332962297579</v>
      </c>
      <c r="AB19">
        <v>325.14530649228965</v>
      </c>
      <c r="AC19">
        <v>362.86922662960882</v>
      </c>
      <c r="AD19">
        <v>1269.6104647015532</v>
      </c>
      <c r="AE19">
        <v>273.05381590236954</v>
      </c>
      <c r="AF19">
        <v>1271.8032208819639</v>
      </c>
      <c r="AG19">
        <v>326.06346533835523</v>
      </c>
      <c r="AH19">
        <v>310.21511175376423</v>
      </c>
    </row>
    <row r="20" spans="1:34" x14ac:dyDescent="0.3">
      <c r="A20" s="135">
        <f ca="1">Exceedance!U20</f>
        <v>46631</v>
      </c>
      <c r="B20" s="1">
        <v>1304.1639923133475</v>
      </c>
      <c r="C20" s="1">
        <v>313.6354812878759</v>
      </c>
      <c r="D20" s="1">
        <v>351.39147178723977</v>
      </c>
      <c r="E20">
        <v>343.31778103532059</v>
      </c>
      <c r="F20">
        <v>1422.0578930015749</v>
      </c>
      <c r="G20">
        <v>304.34303053422281</v>
      </c>
      <c r="H20">
        <v>1411.4970917750422</v>
      </c>
      <c r="I20">
        <v>1249.414903825842</v>
      </c>
      <c r="J20">
        <v>1344.1633886894106</v>
      </c>
      <c r="K20">
        <v>374.03702420133828</v>
      </c>
      <c r="L20">
        <v>363.03459894492238</v>
      </c>
      <c r="M20">
        <v>332.51689044959062</v>
      </c>
      <c r="N20">
        <v>318.79398815382842</v>
      </c>
      <c r="O20">
        <v>257.66705564859245</v>
      </c>
      <c r="P20">
        <v>326.06299708833342</v>
      </c>
      <c r="Q20">
        <v>304.34203839020529</v>
      </c>
      <c r="R20">
        <v>1360.33728216184</v>
      </c>
      <c r="S20">
        <v>330.97083990504439</v>
      </c>
      <c r="T20">
        <v>309.34984883099361</v>
      </c>
      <c r="U20">
        <v>378.27382955852408</v>
      </c>
      <c r="V20">
        <v>342.24142680389275</v>
      </c>
      <c r="W20">
        <v>326.41095389707357</v>
      </c>
      <c r="X20">
        <v>1356.9000167870852</v>
      </c>
      <c r="Y20">
        <v>275.66367291914059</v>
      </c>
      <c r="Z20">
        <v>272.62771557804871</v>
      </c>
      <c r="AA20">
        <v>343.57184089337773</v>
      </c>
      <c r="AB20">
        <v>319.95360600435157</v>
      </c>
      <c r="AC20">
        <v>361.30556149116086</v>
      </c>
      <c r="AD20">
        <v>1266.7792253504688</v>
      </c>
      <c r="AE20">
        <v>264.17515160438654</v>
      </c>
      <c r="AF20">
        <v>1268.922084927204</v>
      </c>
      <c r="AG20">
        <v>311.52786122073627</v>
      </c>
      <c r="AH20">
        <v>302.1079925813608</v>
      </c>
    </row>
    <row r="21" spans="1:34" x14ac:dyDescent="0.3">
      <c r="A21" s="135">
        <f ca="1">Exceedance!U21</f>
        <v>46661</v>
      </c>
      <c r="B21" s="1">
        <v>1130.1226641300407</v>
      </c>
      <c r="C21" s="1">
        <v>313.67586885735761</v>
      </c>
      <c r="D21" s="1">
        <v>359.01314977148337</v>
      </c>
      <c r="E21">
        <v>342.59549934762816</v>
      </c>
      <c r="F21">
        <v>1233.6160107987689</v>
      </c>
      <c r="G21">
        <v>301.08180111627939</v>
      </c>
      <c r="H21">
        <v>1225.3960272087008</v>
      </c>
      <c r="I21">
        <v>1081.1899362586792</v>
      </c>
      <c r="J21">
        <v>1165.5048440553348</v>
      </c>
      <c r="K21">
        <v>375.55734843087794</v>
      </c>
      <c r="L21">
        <v>363.63177890205213</v>
      </c>
      <c r="M21">
        <v>332.85456347718525</v>
      </c>
      <c r="N21">
        <v>315.16719096763745</v>
      </c>
      <c r="O21">
        <v>255.21269147298122</v>
      </c>
      <c r="P21">
        <v>325.2345928985373</v>
      </c>
      <c r="Q21">
        <v>311.30528184539963</v>
      </c>
      <c r="R21">
        <v>1182.1034726404862</v>
      </c>
      <c r="S21">
        <v>335.90792633995045</v>
      </c>
      <c r="T21">
        <v>316.44103833401323</v>
      </c>
      <c r="U21">
        <v>377.83007511318237</v>
      </c>
      <c r="V21">
        <v>339.74257434998663</v>
      </c>
      <c r="W21">
        <v>335.96728817749397</v>
      </c>
      <c r="X21">
        <v>1177.418684964231</v>
      </c>
      <c r="Y21">
        <v>273.09766517661529</v>
      </c>
      <c r="Z21">
        <v>267.25794564269916</v>
      </c>
      <c r="AA21">
        <v>344.27166992352653</v>
      </c>
      <c r="AB21">
        <v>323.62869430939639</v>
      </c>
      <c r="AC21">
        <v>370.28218417036692</v>
      </c>
      <c r="AD21">
        <v>1095.641521213767</v>
      </c>
      <c r="AE21">
        <v>263.14221182922194</v>
      </c>
      <c r="AF21">
        <v>1098.4422461866759</v>
      </c>
      <c r="AG21">
        <v>305.12513401154695</v>
      </c>
      <c r="AH21">
        <v>298.14851197364538</v>
      </c>
    </row>
    <row r="22" spans="1:34" x14ac:dyDescent="0.3">
      <c r="A22" s="135">
        <f ca="1">Exceedance!U22</f>
        <v>46692</v>
      </c>
      <c r="B22" s="1">
        <v>1122.8990782536732</v>
      </c>
      <c r="C22" s="1">
        <v>309.67882701225216</v>
      </c>
      <c r="D22" s="1">
        <v>361.84159617534743</v>
      </c>
      <c r="E22">
        <v>333.33936148425624</v>
      </c>
      <c r="F22">
        <v>1228.9257173112521</v>
      </c>
      <c r="G22">
        <v>289.52900704098016</v>
      </c>
      <c r="H22">
        <v>1225.3005764823417</v>
      </c>
      <c r="I22">
        <v>1076.9942789300537</v>
      </c>
      <c r="J22">
        <v>1164.1722949309899</v>
      </c>
      <c r="K22">
        <v>373.64972696719155</v>
      </c>
      <c r="L22">
        <v>361.74210209658889</v>
      </c>
      <c r="M22">
        <v>324.24094569280408</v>
      </c>
      <c r="N22">
        <v>307.51760127772445</v>
      </c>
      <c r="O22">
        <v>247.29992150889839</v>
      </c>
      <c r="P22">
        <v>322.18940195115175</v>
      </c>
      <c r="Q22">
        <v>314.51500746513796</v>
      </c>
      <c r="R22">
        <v>1175.6105202710235</v>
      </c>
      <c r="S22">
        <v>333.66316810936979</v>
      </c>
      <c r="T22">
        <v>320.92143711473437</v>
      </c>
      <c r="U22">
        <v>376.287246110436</v>
      </c>
      <c r="V22">
        <v>335.04957301844735</v>
      </c>
      <c r="W22">
        <v>335.55909805069604</v>
      </c>
      <c r="X22">
        <v>1171.9602357119952</v>
      </c>
      <c r="Y22">
        <v>267.00839956759154</v>
      </c>
      <c r="Z22">
        <v>261.32076571654864</v>
      </c>
      <c r="AA22">
        <v>339.86820199850092</v>
      </c>
      <c r="AB22">
        <v>318.61398100611939</v>
      </c>
      <c r="AC22">
        <v>374.22409363664678</v>
      </c>
      <c r="AD22">
        <v>1089.2624595526499</v>
      </c>
      <c r="AE22">
        <v>253.88633551064154</v>
      </c>
      <c r="AF22">
        <v>1100.34014333089</v>
      </c>
      <c r="AG22">
        <v>293.97818191067381</v>
      </c>
      <c r="AH22">
        <v>289.28184390468022</v>
      </c>
    </row>
    <row r="23" spans="1:34" x14ac:dyDescent="0.3">
      <c r="A23" s="135">
        <f ca="1">Exceedance!U23</f>
        <v>46722</v>
      </c>
      <c r="B23" s="1">
        <v>616.86614299621158</v>
      </c>
      <c r="C23" s="1">
        <v>314.55876728621217</v>
      </c>
      <c r="D23" s="1">
        <v>371.56091307021143</v>
      </c>
      <c r="E23">
        <v>331.62057011467908</v>
      </c>
      <c r="F23">
        <v>674.13393127827601</v>
      </c>
      <c r="G23">
        <v>287.23131686772314</v>
      </c>
      <c r="H23">
        <v>675.96542244956254</v>
      </c>
      <c r="I23">
        <v>587.74034623439718</v>
      </c>
      <c r="J23">
        <v>635.8527993812545</v>
      </c>
      <c r="K23">
        <v>373.7237303406576</v>
      </c>
      <c r="L23">
        <v>367.80008443307833</v>
      </c>
      <c r="M23">
        <v>318.96117943078639</v>
      </c>
      <c r="N23">
        <v>306.83184525768144</v>
      </c>
      <c r="O23">
        <v>246.60226423857847</v>
      </c>
      <c r="P23">
        <v>316.82245691691719</v>
      </c>
      <c r="Q23">
        <v>312.9110211774248</v>
      </c>
      <c r="R23">
        <v>645.50984801041443</v>
      </c>
      <c r="S23">
        <v>337.70401758443825</v>
      </c>
      <c r="T23">
        <v>316.57889424033459</v>
      </c>
      <c r="U23">
        <v>378.52097363451924</v>
      </c>
      <c r="V23">
        <v>338.07080261716362</v>
      </c>
      <c r="W23">
        <v>342.11561486580661</v>
      </c>
      <c r="X23">
        <v>643.77282758521164</v>
      </c>
      <c r="Y23">
        <v>267.37810441897057</v>
      </c>
      <c r="Z23">
        <v>253.92637794480265</v>
      </c>
      <c r="AA23">
        <v>344.80732738663619</v>
      </c>
      <c r="AB23">
        <v>321.8808081212772</v>
      </c>
      <c r="AC23">
        <v>379.47492327357457</v>
      </c>
      <c r="AD23">
        <v>596.98679488422397</v>
      </c>
      <c r="AE23">
        <v>249.13017581428417</v>
      </c>
      <c r="AF23">
        <v>607.69530967930154</v>
      </c>
      <c r="AG23">
        <v>287.99542975302677</v>
      </c>
      <c r="AH23">
        <v>285.8146180287572</v>
      </c>
    </row>
    <row r="24" spans="1:34" x14ac:dyDescent="0.3">
      <c r="A24" s="135">
        <f ca="1">Exceedance!U24</f>
        <v>46753</v>
      </c>
      <c r="B24" s="1">
        <v>1062.278497422411</v>
      </c>
      <c r="C24" s="1">
        <v>320.15990188692808</v>
      </c>
      <c r="D24" s="1">
        <v>381.41967472671564</v>
      </c>
      <c r="E24">
        <v>355.98251353289743</v>
      </c>
      <c r="F24">
        <v>1152.7393186390407</v>
      </c>
      <c r="G24">
        <v>292.88400256409398</v>
      </c>
      <c r="H24">
        <v>1154.0944670095375</v>
      </c>
      <c r="I24">
        <v>1006.5513201880101</v>
      </c>
      <c r="J24">
        <v>1079.7300902897857</v>
      </c>
      <c r="K24">
        <v>381.52219017299632</v>
      </c>
      <c r="L24">
        <v>378.01044989539639</v>
      </c>
      <c r="M24">
        <v>318.03420603345847</v>
      </c>
      <c r="N24">
        <v>309.76189634679292</v>
      </c>
      <c r="O24">
        <v>253.95391661587192</v>
      </c>
      <c r="P24">
        <v>312.78108184691399</v>
      </c>
      <c r="Q24">
        <v>337.54171997949686</v>
      </c>
      <c r="R24">
        <v>1101.7318060257255</v>
      </c>
      <c r="S24">
        <v>350.24043316127222</v>
      </c>
      <c r="T24">
        <v>314.33070115981758</v>
      </c>
      <c r="U24">
        <v>993.86608453384326</v>
      </c>
      <c r="V24">
        <v>359.10497037468014</v>
      </c>
      <c r="W24">
        <v>339.29613781367999</v>
      </c>
      <c r="X24">
        <v>1099.2336237664988</v>
      </c>
      <c r="Y24">
        <v>272.17096697432038</v>
      </c>
      <c r="Z24">
        <v>248.9325634419391</v>
      </c>
      <c r="AA24">
        <v>360.58377684420395</v>
      </c>
      <c r="AB24">
        <v>321.62582599945904</v>
      </c>
      <c r="AC24">
        <v>1020.4079543243317</v>
      </c>
      <c r="AD24">
        <v>1027.6914021616321</v>
      </c>
      <c r="AE24">
        <v>249.92191461230382</v>
      </c>
      <c r="AF24">
        <v>1042.273644834353</v>
      </c>
      <c r="AG24">
        <v>286.89034307448583</v>
      </c>
      <c r="AH24">
        <v>282.46630020412772</v>
      </c>
    </row>
    <row r="25" spans="1:34" x14ac:dyDescent="0.3">
      <c r="A25" s="135">
        <f ca="1">Exceedance!U25</f>
        <v>46784</v>
      </c>
      <c r="B25" s="1">
        <v>1175.9097521625638</v>
      </c>
      <c r="C25" s="1">
        <v>319.53854724850459</v>
      </c>
      <c r="D25" s="1">
        <v>1099.8621673503658</v>
      </c>
      <c r="E25">
        <v>376.09361404460242</v>
      </c>
      <c r="F25">
        <v>1271.7441599146846</v>
      </c>
      <c r="G25">
        <v>299.93944783258939</v>
      </c>
      <c r="H25">
        <v>1266.2295535161986</v>
      </c>
      <c r="I25">
        <v>1112.3903289730495</v>
      </c>
      <c r="J25">
        <v>1190.5123277787015</v>
      </c>
      <c r="K25">
        <v>1099.9070196425005</v>
      </c>
      <c r="L25">
        <v>1090.3614160663583</v>
      </c>
      <c r="M25">
        <v>318.98479149565799</v>
      </c>
      <c r="N25">
        <v>312.72249726437639</v>
      </c>
      <c r="O25">
        <v>261.83327759618646</v>
      </c>
      <c r="P25">
        <v>313.01385143032121</v>
      </c>
      <c r="Q25">
        <v>366.10966718594938</v>
      </c>
      <c r="R25">
        <v>1209.8509062184244</v>
      </c>
      <c r="S25">
        <v>361.78466987850766</v>
      </c>
      <c r="T25">
        <v>315.99038521066427</v>
      </c>
      <c r="U25">
        <v>1105.486112124076</v>
      </c>
      <c r="V25">
        <v>372.66671473307088</v>
      </c>
      <c r="W25">
        <v>339.03245264874266</v>
      </c>
      <c r="X25">
        <v>1210.6577091925992</v>
      </c>
      <c r="Y25">
        <v>276.67325285984703</v>
      </c>
      <c r="Z25">
        <v>248.13202804531932</v>
      </c>
      <c r="AA25">
        <v>373.75515873260258</v>
      </c>
      <c r="AB25">
        <v>319.46348296573262</v>
      </c>
      <c r="AC25">
        <v>1151.0666787377304</v>
      </c>
      <c r="AD25">
        <v>1137.3979526331043</v>
      </c>
      <c r="AE25">
        <v>252.21114831252603</v>
      </c>
      <c r="AF25">
        <v>1156.6441683494857</v>
      </c>
      <c r="AG25">
        <v>289.61781628033583</v>
      </c>
      <c r="AH25">
        <v>286.59274294049982</v>
      </c>
    </row>
    <row r="26" spans="1:34" x14ac:dyDescent="0.3">
      <c r="A26" s="135">
        <f ca="1">Exceedance!U26</f>
        <v>46813</v>
      </c>
      <c r="B26" s="1">
        <v>1068.5576726842016</v>
      </c>
      <c r="C26" s="1">
        <v>301.93020105879748</v>
      </c>
      <c r="D26" s="1">
        <v>381.86403662055346</v>
      </c>
      <c r="E26">
        <v>377.41449724405635</v>
      </c>
      <c r="F26">
        <v>1160.183598596426</v>
      </c>
      <c r="G26">
        <v>295.66631987672804</v>
      </c>
      <c r="H26">
        <v>1144.5318009377686</v>
      </c>
      <c r="I26">
        <v>1015.99171472649</v>
      </c>
      <c r="J26">
        <v>1085.9487946331046</v>
      </c>
      <c r="K26">
        <v>1003.3239774922922</v>
      </c>
      <c r="L26">
        <v>380.42405597222734</v>
      </c>
      <c r="M26">
        <v>297.49035278386913</v>
      </c>
      <c r="N26">
        <v>292.9167671345258</v>
      </c>
      <c r="O26">
        <v>242.27184920539543</v>
      </c>
      <c r="P26">
        <v>286.40255531366211</v>
      </c>
      <c r="Q26">
        <v>366.72065149617106</v>
      </c>
      <c r="R26">
        <v>1101.6912956851568</v>
      </c>
      <c r="S26">
        <v>354.33909547369171</v>
      </c>
      <c r="T26">
        <v>294.86721534089946</v>
      </c>
      <c r="U26">
        <v>1002.5368689616387</v>
      </c>
      <c r="V26">
        <v>368.51403771664593</v>
      </c>
      <c r="W26">
        <v>317.78131086724761</v>
      </c>
      <c r="X26">
        <v>1097.5939508625268</v>
      </c>
      <c r="Y26">
        <v>257.69040786961756</v>
      </c>
      <c r="Z26">
        <v>214.77096742803923</v>
      </c>
      <c r="AA26">
        <v>366.39327347768818</v>
      </c>
      <c r="AB26">
        <v>296.70293465597825</v>
      </c>
      <c r="AC26">
        <v>1061.7878094874188</v>
      </c>
      <c r="AD26">
        <v>1037.0807641789702</v>
      </c>
      <c r="AE26">
        <v>235.49321667450664</v>
      </c>
      <c r="AF26">
        <v>1058.6556110415379</v>
      </c>
      <c r="AG26">
        <v>269.77268546486118</v>
      </c>
      <c r="AH26">
        <v>274.16167589904961</v>
      </c>
    </row>
    <row r="27" spans="1:34" x14ac:dyDescent="0.3">
      <c r="A27" s="135">
        <f ca="1">Exceedance!U27</f>
        <v>46844</v>
      </c>
      <c r="B27" s="1">
        <v>1038.5905512159602</v>
      </c>
      <c r="C27" s="1">
        <v>289.80150654416479</v>
      </c>
      <c r="D27" s="1">
        <v>374.22803977907279</v>
      </c>
      <c r="E27">
        <v>379.93360770498924</v>
      </c>
      <c r="F27">
        <v>1131.2843275262207</v>
      </c>
      <c r="G27">
        <v>281.45094887215436</v>
      </c>
      <c r="H27">
        <v>1120.2823408463187</v>
      </c>
      <c r="I27">
        <v>378.44095943443432</v>
      </c>
      <c r="J27">
        <v>1065.1849122817287</v>
      </c>
      <c r="K27">
        <v>371.95080565362991</v>
      </c>
      <c r="L27">
        <v>367.43106074460343</v>
      </c>
      <c r="M27">
        <v>266.04701736909573</v>
      </c>
      <c r="N27">
        <v>262.52571092510209</v>
      </c>
      <c r="O27">
        <v>214.21567102082446</v>
      </c>
      <c r="P27">
        <v>280.4672905209282</v>
      </c>
      <c r="Q27">
        <v>377.7363507146743</v>
      </c>
      <c r="R27">
        <v>1067.2481715067015</v>
      </c>
      <c r="S27">
        <v>336.69429690385334</v>
      </c>
      <c r="T27">
        <v>262.5548701325655</v>
      </c>
      <c r="U27">
        <v>370.91545150063911</v>
      </c>
      <c r="V27">
        <v>357.57680883839271</v>
      </c>
      <c r="W27">
        <v>313.76427365146219</v>
      </c>
      <c r="X27">
        <v>1061.7380002312857</v>
      </c>
      <c r="Y27">
        <v>227.57035899517217</v>
      </c>
      <c r="Z27">
        <v>179.65166140187733</v>
      </c>
      <c r="AA27">
        <v>351.93687713570063</v>
      </c>
      <c r="AB27">
        <v>278.42915213112605</v>
      </c>
      <c r="AC27">
        <v>1045.6764098270385</v>
      </c>
      <c r="AD27">
        <v>1005.3330545534762</v>
      </c>
      <c r="AE27">
        <v>206.27285965116681</v>
      </c>
      <c r="AF27">
        <v>1034.6736842127896</v>
      </c>
      <c r="AG27">
        <v>240.14266516648161</v>
      </c>
      <c r="AH27">
        <v>252.16412462798118</v>
      </c>
    </row>
    <row r="28" spans="1:34" x14ac:dyDescent="0.3">
      <c r="A28" s="135">
        <f ca="1">Exceedance!U28</f>
        <v>46874</v>
      </c>
      <c r="B28" s="1">
        <v>1208.1487786574501</v>
      </c>
      <c r="C28" s="1">
        <v>307.60915723800224</v>
      </c>
      <c r="D28" s="1">
        <v>353.71596418902737</v>
      </c>
      <c r="E28">
        <v>1331.3546997612116</v>
      </c>
      <c r="F28">
        <v>1328.23960225172</v>
      </c>
      <c r="G28">
        <v>362.78839184696892</v>
      </c>
      <c r="H28">
        <v>1307.9559746965563</v>
      </c>
      <c r="I28">
        <v>362.82196435640162</v>
      </c>
      <c r="J28">
        <v>1249.258328531625</v>
      </c>
      <c r="K28">
        <v>352.28344489611942</v>
      </c>
      <c r="L28">
        <v>349.24634838307634</v>
      </c>
      <c r="M28">
        <v>294.36060094612418</v>
      </c>
      <c r="N28">
        <v>231.69571915934057</v>
      </c>
      <c r="O28">
        <v>182.16895908400213</v>
      </c>
      <c r="P28">
        <v>288.99112069670934</v>
      </c>
      <c r="Q28">
        <v>1251.1551454403293</v>
      </c>
      <c r="R28">
        <v>1236.0293823789034</v>
      </c>
      <c r="S28">
        <v>316.16164399083397</v>
      </c>
      <c r="T28">
        <v>316.67655655387227</v>
      </c>
      <c r="U28">
        <v>351.68385163315327</v>
      </c>
      <c r="V28">
        <v>341.10478983612074</v>
      </c>
      <c r="W28">
        <v>379.03024077160836</v>
      </c>
      <c r="X28">
        <v>1235.0272987033211</v>
      </c>
      <c r="Y28">
        <v>195.05219383740985</v>
      </c>
      <c r="Z28">
        <v>180.18084643142566</v>
      </c>
      <c r="AA28">
        <v>336.50425744033032</v>
      </c>
      <c r="AB28">
        <v>317.15549960058638</v>
      </c>
      <c r="AC28">
        <v>1239.5941218703394</v>
      </c>
      <c r="AD28">
        <v>371.69463889140906</v>
      </c>
      <c r="AE28">
        <v>205.7499129549818</v>
      </c>
      <c r="AF28">
        <v>381.20453066308642</v>
      </c>
      <c r="AG28">
        <v>210.96380692930336</v>
      </c>
      <c r="AH28">
        <v>285.00022604590606</v>
      </c>
    </row>
    <row r="29" spans="1:34" x14ac:dyDescent="0.3">
      <c r="A29" s="135">
        <f ca="1">Exceedance!U29</f>
        <v>46905</v>
      </c>
      <c r="B29" s="1">
        <v>375.25275109860468</v>
      </c>
      <c r="C29" s="1">
        <v>295.54862082110077</v>
      </c>
      <c r="D29" s="1">
        <v>339.48809452333438</v>
      </c>
      <c r="E29">
        <v>1357.5875526268969</v>
      </c>
      <c r="F29">
        <v>1333.442667389937</v>
      </c>
      <c r="G29">
        <v>381.37152708190837</v>
      </c>
      <c r="H29">
        <v>1309.8162177834422</v>
      </c>
      <c r="I29">
        <v>346.7471198178838</v>
      </c>
      <c r="J29">
        <v>1258.0439227319109</v>
      </c>
      <c r="K29">
        <v>339.79878918028845</v>
      </c>
      <c r="L29">
        <v>338.45299185884937</v>
      </c>
      <c r="M29">
        <v>287.0676264985413</v>
      </c>
      <c r="N29">
        <v>205.36458846256306</v>
      </c>
      <c r="O29">
        <v>154.45983924117692</v>
      </c>
      <c r="P29">
        <v>267.35691721991077</v>
      </c>
      <c r="Q29">
        <v>1271.030749684249</v>
      </c>
      <c r="R29">
        <v>381.48796620860526</v>
      </c>
      <c r="S29">
        <v>300.35801056315853</v>
      </c>
      <c r="T29">
        <v>341.72107115975194</v>
      </c>
      <c r="U29">
        <v>335.60840231532825</v>
      </c>
      <c r="V29">
        <v>328.06759422607183</v>
      </c>
      <c r="W29">
        <v>379.73027563544429</v>
      </c>
      <c r="X29">
        <v>380.46873299757618</v>
      </c>
      <c r="Y29">
        <v>164.99195919149196</v>
      </c>
      <c r="Z29">
        <v>239.50188246445592</v>
      </c>
      <c r="AA29">
        <v>325.96626423347999</v>
      </c>
      <c r="AB29">
        <v>305.40600334984356</v>
      </c>
      <c r="AC29">
        <v>1261.8222280526161</v>
      </c>
      <c r="AD29">
        <v>354.96191151968389</v>
      </c>
      <c r="AE29">
        <v>303.46678256224783</v>
      </c>
      <c r="AF29">
        <v>371.17073319286311</v>
      </c>
      <c r="AG29">
        <v>254.36827940634817</v>
      </c>
      <c r="AH29">
        <v>276.67363355816758</v>
      </c>
    </row>
    <row r="30" spans="1:34" x14ac:dyDescent="0.3">
      <c r="A30" s="135">
        <f ca="1">Exceedance!U30</f>
        <v>46935</v>
      </c>
      <c r="B30" s="1">
        <v>372.54655200006221</v>
      </c>
      <c r="C30" s="1">
        <v>296.557220651119</v>
      </c>
      <c r="D30" s="1">
        <v>339.71081690988376</v>
      </c>
      <c r="E30">
        <v>1361.0970259803978</v>
      </c>
      <c r="F30">
        <v>1320.4130290184776</v>
      </c>
      <c r="G30">
        <v>1255.3026256618002</v>
      </c>
      <c r="H30">
        <v>1300.9334675987036</v>
      </c>
      <c r="I30">
        <v>343.76347989353258</v>
      </c>
      <c r="J30">
        <v>1252.6047436290789</v>
      </c>
      <c r="K30">
        <v>344.5325367351748</v>
      </c>
      <c r="L30">
        <v>334.86437406237485</v>
      </c>
      <c r="M30">
        <v>277.03106539094364</v>
      </c>
      <c r="N30">
        <v>191.67618307475075</v>
      </c>
      <c r="O30">
        <v>141.06377306424628</v>
      </c>
      <c r="P30">
        <v>260.15587667118973</v>
      </c>
      <c r="Q30">
        <v>1278.2006371634563</v>
      </c>
      <c r="R30">
        <v>378.46945065606496</v>
      </c>
      <c r="S30">
        <v>298.86369413881187</v>
      </c>
      <c r="T30">
        <v>347.1525007249661</v>
      </c>
      <c r="U30">
        <v>330.4098575377738</v>
      </c>
      <c r="V30">
        <v>324.17864283150914</v>
      </c>
      <c r="W30">
        <v>1245.5719498113594</v>
      </c>
      <c r="X30">
        <v>378.55902039906209</v>
      </c>
      <c r="Y30">
        <v>154.62739554215312</v>
      </c>
      <c r="Z30">
        <v>239.95881288153325</v>
      </c>
      <c r="AA30">
        <v>329.37133349290411</v>
      </c>
      <c r="AB30">
        <v>306.39267605634041</v>
      </c>
      <c r="AC30">
        <v>1277.0343224547323</v>
      </c>
      <c r="AD30">
        <v>353.81783265361804</v>
      </c>
      <c r="AE30">
        <v>306.12865197147005</v>
      </c>
      <c r="AF30">
        <v>364.93735584715967</v>
      </c>
      <c r="AG30">
        <v>251.0958388268171</v>
      </c>
      <c r="AH30">
        <v>270.71786000099985</v>
      </c>
    </row>
    <row r="31" spans="1:34" x14ac:dyDescent="0.3">
      <c r="A31" s="135">
        <f ca="1">Exceedance!U31</f>
        <v>46966</v>
      </c>
      <c r="B31" s="1">
        <v>374.8170891623904</v>
      </c>
      <c r="C31" s="1">
        <v>305.81735127313146</v>
      </c>
      <c r="D31" s="1">
        <v>350.18941890504067</v>
      </c>
      <c r="E31">
        <v>1382.3005351511135</v>
      </c>
      <c r="F31">
        <v>1319.4420316725311</v>
      </c>
      <c r="G31">
        <v>1282.3265428921877</v>
      </c>
      <c r="H31">
        <v>1301.4724812155118</v>
      </c>
      <c r="I31">
        <v>348.3858986883007</v>
      </c>
      <c r="J31">
        <v>1254.6722807077274</v>
      </c>
      <c r="K31">
        <v>351.40640750841692</v>
      </c>
      <c r="L31">
        <v>341.01658056245702</v>
      </c>
      <c r="M31">
        <v>269.93940728811151</v>
      </c>
      <c r="N31">
        <v>184.74412021679947</v>
      </c>
      <c r="O31">
        <v>140.92505062708301</v>
      </c>
      <c r="P31">
        <v>255.79785064858143</v>
      </c>
      <c r="Q31">
        <v>1301.1969882872233</v>
      </c>
      <c r="R31">
        <v>379.08430943830382</v>
      </c>
      <c r="S31">
        <v>306.18601015888373</v>
      </c>
      <c r="T31">
        <v>359.64534836566349</v>
      </c>
      <c r="U31">
        <v>330.47501742879888</v>
      </c>
      <c r="V31">
        <v>330.83382994830413</v>
      </c>
      <c r="W31">
        <v>1272.2225656562191</v>
      </c>
      <c r="X31">
        <v>380.78953939877573</v>
      </c>
      <c r="Y31">
        <v>153.41707329939845</v>
      </c>
      <c r="Z31">
        <v>251.19031690917009</v>
      </c>
      <c r="AA31">
        <v>338.31900763503927</v>
      </c>
      <c r="AB31">
        <v>314.68953428953199</v>
      </c>
      <c r="AC31">
        <v>1298.5002778650994</v>
      </c>
      <c r="AD31">
        <v>355.41216185372855</v>
      </c>
      <c r="AE31">
        <v>316.96363612800241</v>
      </c>
      <c r="AF31">
        <v>362.99833975038337</v>
      </c>
      <c r="AG31">
        <v>238.86613188477321</v>
      </c>
      <c r="AH31">
        <v>260.65813201427932</v>
      </c>
    </row>
    <row r="32" spans="1:34" x14ac:dyDescent="0.3">
      <c r="A32" s="135">
        <f ca="1">Exceedance!U32</f>
        <v>46997</v>
      </c>
      <c r="B32" s="1">
        <v>373.76729110144572</v>
      </c>
      <c r="C32" s="1">
        <v>308.70234863740563</v>
      </c>
      <c r="D32" s="1">
        <v>350.26269544669833</v>
      </c>
      <c r="E32">
        <v>1384.7509803538233</v>
      </c>
      <c r="F32">
        <v>1314.3299538723766</v>
      </c>
      <c r="G32">
        <v>1294.2689718053791</v>
      </c>
      <c r="H32">
        <v>1292.3007415877364</v>
      </c>
      <c r="I32">
        <v>350.51584205898342</v>
      </c>
      <c r="J32">
        <v>1250.2440880756524</v>
      </c>
      <c r="K32">
        <v>351.21877121200203</v>
      </c>
      <c r="L32">
        <v>339.76446160490366</v>
      </c>
      <c r="M32">
        <v>259.74559064954769</v>
      </c>
      <c r="N32">
        <v>182.13561588173704</v>
      </c>
      <c r="O32">
        <v>132.86731101577917</v>
      </c>
      <c r="P32">
        <v>247.37049226538099</v>
      </c>
      <c r="Q32">
        <v>1304.3309987723505</v>
      </c>
      <c r="R32">
        <v>376.36680154788553</v>
      </c>
      <c r="S32">
        <v>304.87127825142642</v>
      </c>
      <c r="T32">
        <v>362.98941597848403</v>
      </c>
      <c r="U32">
        <v>326.00046455403873</v>
      </c>
      <c r="V32">
        <v>331.13562638024524</v>
      </c>
      <c r="W32">
        <v>1287.2274065017177</v>
      </c>
      <c r="X32">
        <v>378.72191221811306</v>
      </c>
      <c r="Y32">
        <v>147.7410879937672</v>
      </c>
      <c r="Z32">
        <v>250.05771032946231</v>
      </c>
      <c r="AA32">
        <v>340.31416639350226</v>
      </c>
      <c r="AB32">
        <v>316.13775569150994</v>
      </c>
      <c r="AC32">
        <v>1309.9704298897911</v>
      </c>
      <c r="AD32">
        <v>353.12280135188104</v>
      </c>
      <c r="AE32">
        <v>317.81764508910351</v>
      </c>
      <c r="AF32">
        <v>357.6787700878653</v>
      </c>
      <c r="AG32">
        <v>232.30468401127754</v>
      </c>
      <c r="AH32">
        <v>253.81505044383471</v>
      </c>
    </row>
    <row r="33" spans="1:34" x14ac:dyDescent="0.3">
      <c r="A33" s="135">
        <f ca="1">Exceedance!U33</f>
        <v>47027</v>
      </c>
      <c r="B33" s="1">
        <v>373.3794412074422</v>
      </c>
      <c r="C33" s="1">
        <v>318.28571690025854</v>
      </c>
      <c r="D33" s="1">
        <v>357.96467669732965</v>
      </c>
      <c r="E33">
        <v>1202.5541710052753</v>
      </c>
      <c r="F33">
        <v>1137.7683309030451</v>
      </c>
      <c r="G33">
        <v>1126.5860875498149</v>
      </c>
      <c r="H33">
        <v>1129.0795721238121</v>
      </c>
      <c r="I33">
        <v>358.56189720029914</v>
      </c>
      <c r="J33">
        <v>1095.9253716031926</v>
      </c>
      <c r="K33">
        <v>352.79498604055152</v>
      </c>
      <c r="L33">
        <v>343.00565765024584</v>
      </c>
      <c r="M33">
        <v>257.1495060400166</v>
      </c>
      <c r="N33">
        <v>180.9537132619744</v>
      </c>
      <c r="O33">
        <v>129.78192774791447</v>
      </c>
      <c r="P33">
        <v>255.09170597201543</v>
      </c>
      <c r="Q33">
        <v>1136.0426621534248</v>
      </c>
      <c r="R33">
        <v>377.4480763813221</v>
      </c>
      <c r="S33">
        <v>313.12429017708644</v>
      </c>
      <c r="T33">
        <v>370.96019172795513</v>
      </c>
      <c r="U33">
        <v>331.7666836713496</v>
      </c>
      <c r="V33">
        <v>341.83566087092277</v>
      </c>
      <c r="W33">
        <v>1118.3662437341973</v>
      </c>
      <c r="X33">
        <v>378.03582094489485</v>
      </c>
      <c r="Y33">
        <v>142.99634789625713</v>
      </c>
      <c r="Z33">
        <v>252.70598259769773</v>
      </c>
      <c r="AA33">
        <v>352.87508444142759</v>
      </c>
      <c r="AB33">
        <v>327.16320555070047</v>
      </c>
      <c r="AC33">
        <v>1133.6913520204951</v>
      </c>
      <c r="AD33">
        <v>363.48722675347506</v>
      </c>
      <c r="AE33">
        <v>319.05098496377252</v>
      </c>
      <c r="AF33">
        <v>355.33786305159964</v>
      </c>
      <c r="AG33">
        <v>229.34161958196717</v>
      </c>
      <c r="AH33">
        <v>254.37743660943306</v>
      </c>
    </row>
    <row r="34" spans="1:34" x14ac:dyDescent="0.3">
      <c r="A34" s="135">
        <f ca="1">Exceedance!U34</f>
        <v>47058</v>
      </c>
      <c r="B34" s="1">
        <v>369.41403643732667</v>
      </c>
      <c r="C34" s="1">
        <v>322.71498325361762</v>
      </c>
      <c r="D34" s="1">
        <v>360.99167175709039</v>
      </c>
      <c r="E34">
        <v>1201.1225218675663</v>
      </c>
      <c r="F34">
        <v>1127.0908204146467</v>
      </c>
      <c r="G34">
        <v>1129.9788381545666</v>
      </c>
      <c r="H34">
        <v>1136.040875039253</v>
      </c>
      <c r="I34">
        <v>364.56165585926703</v>
      </c>
      <c r="J34">
        <v>1096.6321219125871</v>
      </c>
      <c r="K34">
        <v>351.77843936768267</v>
      </c>
      <c r="L34">
        <v>340.82006300965708</v>
      </c>
      <c r="M34">
        <v>250.1033815248397</v>
      </c>
      <c r="N34">
        <v>173.51899426577376</v>
      </c>
      <c r="O34">
        <v>124.6638552951179</v>
      </c>
      <c r="P34">
        <v>261.12100935062961</v>
      </c>
      <c r="Q34">
        <v>1131.9871870089578</v>
      </c>
      <c r="R34">
        <v>375.12792323467431</v>
      </c>
      <c r="S34">
        <v>318.71077998119938</v>
      </c>
      <c r="T34">
        <v>374.81656605772002</v>
      </c>
      <c r="U34">
        <v>334.22227892223253</v>
      </c>
      <c r="V34">
        <v>343.9496752419663</v>
      </c>
      <c r="W34">
        <v>1117.0122887887537</v>
      </c>
      <c r="X34">
        <v>375.97282646585217</v>
      </c>
      <c r="Y34">
        <v>137.47770822802181</v>
      </c>
      <c r="Z34">
        <v>245.12019730870296</v>
      </c>
      <c r="AA34">
        <v>356.05912896284559</v>
      </c>
      <c r="AB34">
        <v>332.91368189834702</v>
      </c>
      <c r="AC34">
        <v>1128.8642638921433</v>
      </c>
      <c r="AD34">
        <v>367.34933225305053</v>
      </c>
      <c r="AE34">
        <v>322.44060352804661</v>
      </c>
      <c r="AF34">
        <v>350.28762546860673</v>
      </c>
      <c r="AG34">
        <v>220.86322111661985</v>
      </c>
      <c r="AH34">
        <v>245.41447467319585</v>
      </c>
    </row>
    <row r="35" spans="1:34" x14ac:dyDescent="0.3">
      <c r="A35" s="135">
        <f ca="1">Exceedance!U35</f>
        <v>47088</v>
      </c>
      <c r="B35" s="1">
        <v>373.71736255343848</v>
      </c>
      <c r="C35" s="1">
        <v>334.25036068098865</v>
      </c>
      <c r="D35" s="1">
        <v>370.98888639580952</v>
      </c>
      <c r="E35">
        <v>659.9439572382928</v>
      </c>
      <c r="F35">
        <v>621.49883454708061</v>
      </c>
      <c r="G35">
        <v>628.1748842929419</v>
      </c>
      <c r="H35">
        <v>625.08367166198821</v>
      </c>
      <c r="I35">
        <v>370.79237779700611</v>
      </c>
      <c r="J35">
        <v>600.97253082913664</v>
      </c>
      <c r="K35">
        <v>358.87553063381517</v>
      </c>
      <c r="L35">
        <v>346.20002733811828</v>
      </c>
      <c r="M35">
        <v>250.51201225607915</v>
      </c>
      <c r="N35">
        <v>174.04745533760911</v>
      </c>
      <c r="O35">
        <v>127.0546102761236</v>
      </c>
      <c r="P35">
        <v>260.60204171690123</v>
      </c>
      <c r="Q35">
        <v>623.92733132454509</v>
      </c>
      <c r="R35">
        <v>375.83430180731955</v>
      </c>
      <c r="S35">
        <v>330.8585462990751</v>
      </c>
      <c r="T35">
        <v>380.22529096756921</v>
      </c>
      <c r="U35">
        <v>343.04853252249313</v>
      </c>
      <c r="V35">
        <v>366.11149880470634</v>
      </c>
      <c r="W35">
        <v>615.56899055056908</v>
      </c>
      <c r="X35">
        <v>377.12271774993434</v>
      </c>
      <c r="Y35">
        <v>129.8857697569149</v>
      </c>
      <c r="Z35">
        <v>241.32270990148601</v>
      </c>
      <c r="AA35">
        <v>365.63741240715291</v>
      </c>
      <c r="AB35">
        <v>345.21127682470251</v>
      </c>
      <c r="AC35">
        <v>620.14928384620714</v>
      </c>
      <c r="AD35">
        <v>375.88780310894248</v>
      </c>
      <c r="AE35">
        <v>333.45791192818245</v>
      </c>
      <c r="AF35">
        <v>354.25529924190977</v>
      </c>
      <c r="AG35">
        <v>218.28575775039593</v>
      </c>
      <c r="AH35">
        <v>244.78553860289708</v>
      </c>
    </row>
    <row r="36" spans="1:34" x14ac:dyDescent="0.3">
      <c r="A36" s="135">
        <f ca="1">Exceedance!U36</f>
        <v>47119</v>
      </c>
      <c r="B36" s="1">
        <v>375.92066895542433</v>
      </c>
      <c r="C36" s="1">
        <v>323.94032107892087</v>
      </c>
      <c r="D36" s="1">
        <v>377.61805332624533</v>
      </c>
      <c r="E36">
        <v>1132.174091116796</v>
      </c>
      <c r="F36">
        <v>1078.2500696244101</v>
      </c>
      <c r="G36">
        <v>1082.1329249762741</v>
      </c>
      <c r="H36">
        <v>1077.153742508134</v>
      </c>
      <c r="I36">
        <v>374.97820234543065</v>
      </c>
      <c r="J36">
        <v>1047.2694864497955</v>
      </c>
      <c r="K36">
        <v>364.95735733561315</v>
      </c>
      <c r="L36">
        <v>354.30932334524402</v>
      </c>
      <c r="M36">
        <v>245.10244909484831</v>
      </c>
      <c r="N36">
        <v>172.69325601410691</v>
      </c>
      <c r="O36">
        <v>122.80011822309909</v>
      </c>
      <c r="P36">
        <v>279.34278767675301</v>
      </c>
      <c r="Q36">
        <v>1069.2201731191551</v>
      </c>
      <c r="R36">
        <v>376.68932215381102</v>
      </c>
      <c r="S36">
        <v>322.40188881576069</v>
      </c>
      <c r="T36">
        <v>1013.2648032306909</v>
      </c>
      <c r="U36">
        <v>356.65002041325579</v>
      </c>
      <c r="V36">
        <v>376.54106236763477</v>
      </c>
      <c r="W36">
        <v>1055.7289826269407</v>
      </c>
      <c r="X36">
        <v>378.49668616934991</v>
      </c>
      <c r="Y36">
        <v>0</v>
      </c>
      <c r="Z36">
        <v>228.54437345820372</v>
      </c>
      <c r="AA36">
        <v>375.12873389308328</v>
      </c>
      <c r="AB36">
        <v>361.49540564519651</v>
      </c>
      <c r="AC36">
        <v>1066.8943073449814</v>
      </c>
      <c r="AD36">
        <v>1002.8179395930404</v>
      </c>
      <c r="AE36">
        <v>339.37718827187803</v>
      </c>
      <c r="AF36">
        <v>360.99953587045877</v>
      </c>
      <c r="AG36">
        <v>206.21918969731036</v>
      </c>
      <c r="AH36">
        <v>264.5309370365303</v>
      </c>
    </row>
    <row r="37" spans="1:34" x14ac:dyDescent="0.3">
      <c r="A37" s="135">
        <f ca="1">Exceedance!U37</f>
        <v>47150</v>
      </c>
      <c r="B37" s="1">
        <v>376.54633546007892</v>
      </c>
      <c r="C37" s="1">
        <v>314.1286175954117</v>
      </c>
      <c r="D37" s="1">
        <v>380.91507372009551</v>
      </c>
      <c r="E37">
        <v>882.07651878987497</v>
      </c>
      <c r="F37">
        <v>849.71272974880685</v>
      </c>
      <c r="G37">
        <v>844.99389436172373</v>
      </c>
      <c r="H37">
        <v>843.20178065605933</v>
      </c>
      <c r="I37">
        <v>380.2733154164091</v>
      </c>
      <c r="J37">
        <v>826.31896022306569</v>
      </c>
      <c r="K37">
        <v>369.48791885940881</v>
      </c>
      <c r="L37">
        <v>360.56532748367022</v>
      </c>
      <c r="M37">
        <v>238.86364422943672</v>
      </c>
      <c r="N37">
        <v>171.10887879150027</v>
      </c>
      <c r="O37">
        <v>121.40512619168204</v>
      </c>
      <c r="P37">
        <v>302.99935350351183</v>
      </c>
      <c r="Q37">
        <v>834.59384160543493</v>
      </c>
      <c r="R37">
        <v>376.99731681384981</v>
      </c>
      <c r="S37">
        <v>314.88023594674053</v>
      </c>
      <c r="T37">
        <v>802.66965497322462</v>
      </c>
      <c r="U37">
        <v>363.10288735355419</v>
      </c>
      <c r="V37">
        <v>370.94116773408314</v>
      </c>
      <c r="W37">
        <v>822.09315255233344</v>
      </c>
      <c r="X37">
        <v>379.15941990309614</v>
      </c>
      <c r="Y37">
        <v>0</v>
      </c>
      <c r="Z37">
        <v>217.73627594128345</v>
      </c>
      <c r="AA37">
        <v>366.12234148475358</v>
      </c>
      <c r="AB37">
        <v>365.13447623007187</v>
      </c>
      <c r="AC37">
        <v>832.84962792505348</v>
      </c>
      <c r="AD37">
        <v>379.30854826624523</v>
      </c>
      <c r="AE37">
        <v>343.70609932575644</v>
      </c>
      <c r="AF37">
        <v>367.68073146683264</v>
      </c>
      <c r="AG37">
        <v>199.66585813811204</v>
      </c>
      <c r="AH37">
        <v>282.36192704439492</v>
      </c>
    </row>
    <row r="38" spans="1:34" x14ac:dyDescent="0.3">
      <c r="A38" s="135">
        <f ca="1">Exceedance!U38</f>
        <v>47178</v>
      </c>
      <c r="B38" s="1">
        <v>369.53684660823933</v>
      </c>
      <c r="C38" s="1">
        <v>296.65810451362023</v>
      </c>
      <c r="D38" s="1">
        <v>379.05340960178671</v>
      </c>
      <c r="E38">
        <v>994.03285728227002</v>
      </c>
      <c r="F38">
        <v>973.73647028508367</v>
      </c>
      <c r="G38">
        <v>939.76816952535228</v>
      </c>
      <c r="H38">
        <v>955.65339288967914</v>
      </c>
      <c r="I38">
        <v>381.03634899232912</v>
      </c>
      <c r="J38">
        <v>937.35779845063666</v>
      </c>
      <c r="K38">
        <v>361.57263947799891</v>
      </c>
      <c r="L38">
        <v>346.65018500950305</v>
      </c>
      <c r="M38">
        <v>216.93332525830334</v>
      </c>
      <c r="N38">
        <v>144.83603380520668</v>
      </c>
      <c r="O38">
        <v>0</v>
      </c>
      <c r="P38">
        <v>304.96243025050421</v>
      </c>
      <c r="Q38">
        <v>937.4688733325271</v>
      </c>
      <c r="R38">
        <v>369.2855005165481</v>
      </c>
      <c r="S38">
        <v>294.07450097510224</v>
      </c>
      <c r="T38">
        <v>910.61109537524442</v>
      </c>
      <c r="U38">
        <v>359.25361127661637</v>
      </c>
      <c r="V38">
        <v>350.94812680197606</v>
      </c>
      <c r="W38">
        <v>921.62507320281657</v>
      </c>
      <c r="X38">
        <v>373.42124372367766</v>
      </c>
      <c r="Y38">
        <v>0</v>
      </c>
      <c r="Z38">
        <v>192.92899219153696</v>
      </c>
      <c r="AA38">
        <v>346.85449757289575</v>
      </c>
      <c r="AB38">
        <v>373.52336371877379</v>
      </c>
      <c r="AC38">
        <v>932.79228300400234</v>
      </c>
      <c r="AD38">
        <v>376.09637963520652</v>
      </c>
      <c r="AE38">
        <v>338.23259774215671</v>
      </c>
      <c r="AF38">
        <v>363.30456888198171</v>
      </c>
      <c r="AG38">
        <v>185.78221006272798</v>
      </c>
      <c r="AH38">
        <v>285.95069015725977</v>
      </c>
    </row>
    <row r="39" spans="1:34" x14ac:dyDescent="0.3">
      <c r="A39" s="135">
        <f ca="1">Exceedance!U39</f>
        <v>47209</v>
      </c>
      <c r="B39" s="1">
        <v>354.36970480128014</v>
      </c>
      <c r="C39" s="1">
        <v>288.54517606969267</v>
      </c>
      <c r="D39" s="1">
        <v>373.4808545427876</v>
      </c>
      <c r="E39">
        <v>1225.859790732439</v>
      </c>
      <c r="F39">
        <v>1203.217431954097</v>
      </c>
      <c r="G39">
        <v>1166.1313760409741</v>
      </c>
      <c r="H39">
        <v>1224.0893474186717</v>
      </c>
      <c r="I39">
        <v>381.1233810487297</v>
      </c>
      <c r="J39">
        <v>1164.6947208955105</v>
      </c>
      <c r="K39">
        <v>343.86969295896472</v>
      </c>
      <c r="L39">
        <v>328.58526953846882</v>
      </c>
      <c r="M39">
        <v>187.42824256282631</v>
      </c>
      <c r="N39">
        <v>124.98774323242944</v>
      </c>
      <c r="O39">
        <v>0</v>
      </c>
      <c r="P39">
        <v>323.97600337964514</v>
      </c>
      <c r="Q39">
        <v>1157.8905480991209</v>
      </c>
      <c r="R39">
        <v>351.99329927314443</v>
      </c>
      <c r="S39">
        <v>266.1104017527922</v>
      </c>
      <c r="T39">
        <v>381.23549137867388</v>
      </c>
      <c r="U39">
        <v>352.00258962488493</v>
      </c>
      <c r="V39">
        <v>354.7145600509113</v>
      </c>
      <c r="W39">
        <v>1135.4859173669811</v>
      </c>
      <c r="X39">
        <v>356.26964874534337</v>
      </c>
      <c r="Y39">
        <v>0</v>
      </c>
      <c r="Z39">
        <v>173.49158030824327</v>
      </c>
      <c r="AA39">
        <v>333.31147239397205</v>
      </c>
      <c r="AB39">
        <v>376.24145948901088</v>
      </c>
      <c r="AC39">
        <v>1149.5017648436271</v>
      </c>
      <c r="AD39">
        <v>374.10723595498882</v>
      </c>
      <c r="AE39">
        <v>322.20166270634428</v>
      </c>
      <c r="AF39">
        <v>351.777945325254</v>
      </c>
      <c r="AG39">
        <v>178.884239939943</v>
      </c>
      <c r="AH39">
        <v>294.79838562084467</v>
      </c>
    </row>
    <row r="40" spans="1:34" x14ac:dyDescent="0.3">
      <c r="A40" s="135">
        <f ca="1">Exceedance!U40</f>
        <v>47239</v>
      </c>
      <c r="B40" s="1">
        <v>337.04594457144646</v>
      </c>
      <c r="C40" s="1">
        <v>313.18881104630105</v>
      </c>
      <c r="D40" s="1">
        <v>358.1600797737284</v>
      </c>
      <c r="E40">
        <v>1317.9915992725905</v>
      </c>
      <c r="F40">
        <v>1300.5924536069908</v>
      </c>
      <c r="G40">
        <v>1258.5129833696851</v>
      </c>
      <c r="H40">
        <v>1365.3285098285287</v>
      </c>
      <c r="I40">
        <v>379.67331101671795</v>
      </c>
      <c r="J40">
        <v>1265.2394487342087</v>
      </c>
      <c r="K40">
        <v>329.72022841503542</v>
      </c>
      <c r="L40">
        <v>327.43932140723985</v>
      </c>
      <c r="M40">
        <v>159.75607273173154</v>
      </c>
      <c r="N40">
        <v>0</v>
      </c>
      <c r="O40">
        <v>0</v>
      </c>
      <c r="P40">
        <v>376.31533611889967</v>
      </c>
      <c r="Q40">
        <v>1240.9160154447354</v>
      </c>
      <c r="R40">
        <v>333.54826648197991</v>
      </c>
      <c r="S40">
        <v>335.56387432364022</v>
      </c>
      <c r="T40">
        <v>381.63916099707859</v>
      </c>
      <c r="U40">
        <v>340.80164428515263</v>
      </c>
      <c r="V40">
        <v>379.09135640066125</v>
      </c>
      <c r="W40">
        <v>377.209311868957</v>
      </c>
      <c r="X40">
        <v>339.52468062089406</v>
      </c>
      <c r="Y40">
        <v>0</v>
      </c>
      <c r="Z40">
        <v>197.23136680688208</v>
      </c>
      <c r="AA40">
        <v>345.23546569962218</v>
      </c>
      <c r="AB40">
        <v>374.07150043253353</v>
      </c>
      <c r="AC40">
        <v>380.55298300612412</v>
      </c>
      <c r="AD40">
        <v>1270.073949078539</v>
      </c>
      <c r="AE40">
        <v>316.24572047885647</v>
      </c>
      <c r="AF40">
        <v>337.96835695520588</v>
      </c>
      <c r="AG40">
        <v>222.85493906507753</v>
      </c>
      <c r="AH40">
        <v>1248.9185824233298</v>
      </c>
    </row>
    <row r="41" spans="1:34" x14ac:dyDescent="0.3">
      <c r="A41" s="135">
        <f ca="1">Exceedance!U41</f>
        <v>47270</v>
      </c>
      <c r="B41" s="1">
        <v>326.98427324443742</v>
      </c>
      <c r="C41" s="1">
        <v>305.72371924586645</v>
      </c>
      <c r="D41" s="1">
        <v>353.91160581323004</v>
      </c>
      <c r="E41">
        <v>1291.4482121460219</v>
      </c>
      <c r="F41">
        <v>1285.2931275789319</v>
      </c>
      <c r="G41">
        <v>381.9182179157624</v>
      </c>
      <c r="H41">
        <v>1386.697182181075</v>
      </c>
      <c r="I41">
        <v>379.26109658324509</v>
      </c>
      <c r="J41">
        <v>1259.2206873195553</v>
      </c>
      <c r="K41">
        <v>323.18723431311423</v>
      </c>
      <c r="L41">
        <v>319.33485581306093</v>
      </c>
      <c r="M41">
        <v>138.43321454193477</v>
      </c>
      <c r="N41">
        <v>0</v>
      </c>
      <c r="O41">
        <v>0</v>
      </c>
      <c r="P41">
        <v>376.04725723359343</v>
      </c>
      <c r="Q41">
        <v>376.77557172126808</v>
      </c>
      <c r="R41">
        <v>321.03134080762374</v>
      </c>
      <c r="S41">
        <v>348.02358625931197</v>
      </c>
      <c r="T41">
        <v>380.57671187328947</v>
      </c>
      <c r="U41">
        <v>333.52607219147944</v>
      </c>
      <c r="V41">
        <v>379.41889385670277</v>
      </c>
      <c r="W41">
        <v>368.46817007948925</v>
      </c>
      <c r="X41">
        <v>326.82929760443335</v>
      </c>
      <c r="Y41">
        <v>0</v>
      </c>
      <c r="Z41">
        <v>229.40520718663956</v>
      </c>
      <c r="AA41">
        <v>336.88293820939163</v>
      </c>
      <c r="AB41">
        <v>373.22083757309372</v>
      </c>
      <c r="AC41">
        <v>374.64860627650211</v>
      </c>
      <c r="AD41">
        <v>1269.3859991513937</v>
      </c>
      <c r="AE41">
        <v>306.29251063491506</v>
      </c>
      <c r="AF41">
        <v>331.6289018976737</v>
      </c>
      <c r="AG41">
        <v>218.52563827649496</v>
      </c>
      <c r="AH41">
        <v>1249.1185882322313</v>
      </c>
    </row>
    <row r="42" spans="1:34" x14ac:dyDescent="0.3">
      <c r="A42" s="135">
        <f ca="1">Exceedance!U42</f>
        <v>47300</v>
      </c>
      <c r="B42" s="1">
        <v>326.09128778285879</v>
      </c>
      <c r="C42" s="1">
        <v>307.48731493307923</v>
      </c>
      <c r="D42" s="1">
        <v>359.24530281588966</v>
      </c>
      <c r="E42">
        <v>1285.3331698490954</v>
      </c>
      <c r="F42">
        <v>1283.2938560291063</v>
      </c>
      <c r="G42">
        <v>1240.1901024422862</v>
      </c>
      <c r="H42">
        <v>1427.2663422947508</v>
      </c>
      <c r="I42">
        <v>1244.7669523357345</v>
      </c>
      <c r="J42">
        <v>1280.7815113255331</v>
      </c>
      <c r="K42">
        <v>320.82773858391681</v>
      </c>
      <c r="L42">
        <v>316.40905819192278</v>
      </c>
      <c r="M42">
        <v>126.93001381689008</v>
      </c>
      <c r="N42">
        <v>0</v>
      </c>
      <c r="O42">
        <v>0</v>
      </c>
      <c r="P42">
        <v>379.4908422615743</v>
      </c>
      <c r="Q42">
        <v>375.57834391487313</v>
      </c>
      <c r="R42">
        <v>319.24809992978953</v>
      </c>
      <c r="S42">
        <v>355.84233788663119</v>
      </c>
      <c r="T42">
        <v>1244.5997684967722</v>
      </c>
      <c r="U42">
        <v>332.13572450097109</v>
      </c>
      <c r="V42">
        <v>1245.7411841541673</v>
      </c>
      <c r="W42">
        <v>369.01471299819923</v>
      </c>
      <c r="X42">
        <v>327.83089079318484</v>
      </c>
      <c r="Y42">
        <v>120.37241718970365</v>
      </c>
      <c r="Z42">
        <v>234.41458778489996</v>
      </c>
      <c r="AA42">
        <v>340.73007133211865</v>
      </c>
      <c r="AB42">
        <v>379.15086744352124</v>
      </c>
      <c r="AC42">
        <v>374.83872586726869</v>
      </c>
      <c r="AD42">
        <v>1280.8253119031599</v>
      </c>
      <c r="AE42">
        <v>304.9851011464163</v>
      </c>
      <c r="AF42">
        <v>327.86523024928522</v>
      </c>
      <c r="AG42">
        <v>218.25890222823199</v>
      </c>
      <c r="AH42">
        <v>1261.9842563661618</v>
      </c>
    </row>
    <row r="43" spans="1:34" x14ac:dyDescent="0.3">
      <c r="A43" s="135">
        <f ca="1">Exceedance!U43</f>
        <v>47331</v>
      </c>
      <c r="B43" s="1">
        <v>331.9043642629353</v>
      </c>
      <c r="C43" s="1">
        <v>319.03074675786189</v>
      </c>
      <c r="D43" s="1">
        <v>371.24597604899861</v>
      </c>
      <c r="E43">
        <v>1287.1294599310447</v>
      </c>
      <c r="F43">
        <v>1287.1340343202558</v>
      </c>
      <c r="G43">
        <v>1249.3152637499902</v>
      </c>
      <c r="H43">
        <v>1477.3599697003751</v>
      </c>
      <c r="I43">
        <v>1268.3774926575588</v>
      </c>
      <c r="J43">
        <v>1304.1822317986901</v>
      </c>
      <c r="K43">
        <v>327.13512155553775</v>
      </c>
      <c r="L43">
        <v>324.75779787324348</v>
      </c>
      <c r="M43">
        <v>121.68246801134524</v>
      </c>
      <c r="N43">
        <v>0</v>
      </c>
      <c r="O43">
        <v>0</v>
      </c>
      <c r="P43">
        <v>1262.3429267551942</v>
      </c>
      <c r="Q43">
        <v>377.67388301625482</v>
      </c>
      <c r="R43">
        <v>324.89007446338303</v>
      </c>
      <c r="S43">
        <v>369.63770349923601</v>
      </c>
      <c r="T43">
        <v>1265.4010669160552</v>
      </c>
      <c r="U43">
        <v>340.0944327623817</v>
      </c>
      <c r="V43">
        <v>1273.3053950110227</v>
      </c>
      <c r="W43">
        <v>375.58893361263233</v>
      </c>
      <c r="X43">
        <v>335.13266906994596</v>
      </c>
      <c r="Y43">
        <v>0</v>
      </c>
      <c r="Z43">
        <v>236.34792328513237</v>
      </c>
      <c r="AA43">
        <v>352.11816567062635</v>
      </c>
      <c r="AB43">
        <v>1256.0546930972541</v>
      </c>
      <c r="AC43">
        <v>375.94547560612841</v>
      </c>
      <c r="AD43">
        <v>1303.1007105433785</v>
      </c>
      <c r="AE43">
        <v>307.57778402091708</v>
      </c>
      <c r="AF43">
        <v>334.0243999541857</v>
      </c>
      <c r="AG43">
        <v>209.39314917904454</v>
      </c>
      <c r="AH43">
        <v>1290.5335948087943</v>
      </c>
    </row>
    <row r="44" spans="1:34" x14ac:dyDescent="0.3">
      <c r="A44" s="135">
        <f ca="1">Exceedance!U44</f>
        <v>47362</v>
      </c>
      <c r="B44" s="1">
        <v>330.59424795180462</v>
      </c>
      <c r="C44" s="1">
        <v>320.19423012126953</v>
      </c>
      <c r="D44" s="1">
        <v>371.36886422744362</v>
      </c>
      <c r="E44">
        <v>1283.7824911594439</v>
      </c>
      <c r="F44">
        <v>1282.8189357272904</v>
      </c>
      <c r="G44">
        <v>1245.3360574278133</v>
      </c>
      <c r="H44">
        <v>1511.5737261039189</v>
      </c>
      <c r="I44">
        <v>1279.0984243361161</v>
      </c>
      <c r="J44">
        <v>1311.389572902058</v>
      </c>
      <c r="K44">
        <v>324.57123131732016</v>
      </c>
      <c r="L44">
        <v>325.02496622521039</v>
      </c>
      <c r="M44">
        <v>118.79570692521415</v>
      </c>
      <c r="N44">
        <v>0</v>
      </c>
      <c r="O44">
        <v>0</v>
      </c>
      <c r="P44">
        <v>1271.0025920947924</v>
      </c>
      <c r="Q44">
        <v>375.59589247695197</v>
      </c>
      <c r="R44">
        <v>320.73563443322217</v>
      </c>
      <c r="S44">
        <v>374.48065006962071</v>
      </c>
      <c r="T44">
        <v>1270.3548119543277</v>
      </c>
      <c r="U44">
        <v>340.08652197375864</v>
      </c>
      <c r="V44">
        <v>1285.7501404447612</v>
      </c>
      <c r="W44">
        <v>374.47330908836108</v>
      </c>
      <c r="X44">
        <v>335.14261194600994</v>
      </c>
      <c r="Y44">
        <v>0</v>
      </c>
      <c r="Z44">
        <v>226.22880024595867</v>
      </c>
      <c r="AA44">
        <v>350.84923021228639</v>
      </c>
      <c r="AB44">
        <v>1268.0033799652419</v>
      </c>
      <c r="AC44">
        <v>374.32404802914658</v>
      </c>
      <c r="AD44">
        <v>1313.0400306921051</v>
      </c>
      <c r="AE44">
        <v>304.48798363453204</v>
      </c>
      <c r="AF44">
        <v>334.55582910749581</v>
      </c>
      <c r="AG44">
        <v>201.95776029697834</v>
      </c>
      <c r="AH44">
        <v>1304.3944450821407</v>
      </c>
    </row>
    <row r="45" spans="1:34" x14ac:dyDescent="0.3">
      <c r="A45" s="135">
        <f ca="1">Exceedance!U45</f>
        <v>47392</v>
      </c>
      <c r="B45" s="1">
        <v>341.29289539731741</v>
      </c>
      <c r="C45" s="1">
        <v>331.91160364094918</v>
      </c>
      <c r="D45" s="1">
        <v>373.8808553805714</v>
      </c>
      <c r="E45">
        <v>1115.9156774061166</v>
      </c>
      <c r="F45">
        <v>1125.4297747836304</v>
      </c>
      <c r="G45">
        <v>1098.4061683440541</v>
      </c>
      <c r="H45">
        <v>1320.6043248612098</v>
      </c>
      <c r="I45">
        <v>1129.2816004374904</v>
      </c>
      <c r="J45">
        <v>1155.0010902670788</v>
      </c>
      <c r="K45">
        <v>338.26256151124977</v>
      </c>
      <c r="L45">
        <v>325.09190846270258</v>
      </c>
      <c r="M45">
        <v>121.36449975693733</v>
      </c>
      <c r="N45">
        <v>0</v>
      </c>
      <c r="O45">
        <v>0</v>
      </c>
      <c r="P45">
        <v>1111.5029911020349</v>
      </c>
      <c r="Q45">
        <v>1074.1539296246633</v>
      </c>
      <c r="R45">
        <v>330.46550807889844</v>
      </c>
      <c r="S45">
        <v>375.85969899339244</v>
      </c>
      <c r="T45">
        <v>1101.4487109215245</v>
      </c>
      <c r="U45">
        <v>345.18507969846326</v>
      </c>
      <c r="V45">
        <v>1133.452937796814</v>
      </c>
      <c r="W45">
        <v>375.93950849907668</v>
      </c>
      <c r="X45">
        <v>344.58597046317357</v>
      </c>
      <c r="Y45">
        <v>0</v>
      </c>
      <c r="Z45">
        <v>233.89852685126849</v>
      </c>
      <c r="AA45">
        <v>362.28968592033493</v>
      </c>
      <c r="AB45">
        <v>1104.1144287760646</v>
      </c>
      <c r="AC45">
        <v>376.32810188458495</v>
      </c>
      <c r="AD45">
        <v>1142.0468978261997</v>
      </c>
      <c r="AE45">
        <v>305.89132560433444</v>
      </c>
      <c r="AF45">
        <v>338.15067633227267</v>
      </c>
      <c r="AG45">
        <v>205.81963713816097</v>
      </c>
      <c r="AH45">
        <v>1140.427253521377</v>
      </c>
    </row>
    <row r="46" spans="1:34" x14ac:dyDescent="0.3">
      <c r="A46" s="135">
        <f ca="1">Exceedance!U46</f>
        <v>47423</v>
      </c>
      <c r="B46" s="1">
        <v>342.74249366899301</v>
      </c>
      <c r="C46" s="1">
        <v>334.22276398740166</v>
      </c>
      <c r="D46" s="1">
        <v>368.64113128217429</v>
      </c>
      <c r="E46">
        <v>1104.7997286095081</v>
      </c>
      <c r="F46">
        <v>1131.2707249330899</v>
      </c>
      <c r="G46">
        <v>1106.7820649734404</v>
      </c>
      <c r="H46">
        <v>1321.6588761309138</v>
      </c>
      <c r="I46">
        <v>1133.0096069328624</v>
      </c>
      <c r="J46">
        <v>1159.7835795359374</v>
      </c>
      <c r="K46">
        <v>341.14710226609037</v>
      </c>
      <c r="L46">
        <v>316.79682032154523</v>
      </c>
      <c r="M46">
        <v>0</v>
      </c>
      <c r="N46">
        <v>0</v>
      </c>
      <c r="O46">
        <v>0</v>
      </c>
      <c r="P46">
        <v>1105.0211575877686</v>
      </c>
      <c r="Q46">
        <v>1076.921941452734</v>
      </c>
      <c r="R46">
        <v>333.24147079513693</v>
      </c>
      <c r="S46">
        <v>374.10896944067508</v>
      </c>
      <c r="T46">
        <v>1091.3775137992743</v>
      </c>
      <c r="U46">
        <v>338.64556884686522</v>
      </c>
      <c r="V46">
        <v>1138.4932617734253</v>
      </c>
      <c r="W46">
        <v>373.8471925709195</v>
      </c>
      <c r="X46">
        <v>349.75835658503939</v>
      </c>
      <c r="Y46">
        <v>0</v>
      </c>
      <c r="Z46">
        <v>222.84860773026435</v>
      </c>
      <c r="AA46">
        <v>364.83483616464798</v>
      </c>
      <c r="AB46">
        <v>1098.4719946341406</v>
      </c>
      <c r="AC46">
        <v>373.36571643262789</v>
      </c>
      <c r="AD46">
        <v>1142.382543164937</v>
      </c>
      <c r="AE46">
        <v>299.78197281422376</v>
      </c>
      <c r="AF46">
        <v>334.4928688780567</v>
      </c>
      <c r="AG46">
        <v>194.15769140790587</v>
      </c>
      <c r="AH46">
        <v>1135.3697329126012</v>
      </c>
    </row>
    <row r="47" spans="1:34" x14ac:dyDescent="0.3">
      <c r="A47" s="135">
        <f ca="1">Exceedance!U47</f>
        <v>47453</v>
      </c>
      <c r="B47" s="1">
        <v>349.36887735463807</v>
      </c>
      <c r="C47" s="1">
        <v>341.58935182660565</v>
      </c>
      <c r="D47" s="1">
        <v>369.67043248756187</v>
      </c>
      <c r="E47">
        <v>605.52040989390446</v>
      </c>
      <c r="F47">
        <v>627.25436508985422</v>
      </c>
      <c r="G47">
        <v>607.67393351549481</v>
      </c>
      <c r="H47">
        <v>721.19600147197832</v>
      </c>
      <c r="I47">
        <v>620.61522618670347</v>
      </c>
      <c r="J47">
        <v>639.46175571905781</v>
      </c>
      <c r="K47">
        <v>348.15534320071055</v>
      </c>
      <c r="L47">
        <v>313.13198931081195</v>
      </c>
      <c r="M47">
        <v>0</v>
      </c>
      <c r="N47">
        <v>0</v>
      </c>
      <c r="O47">
        <v>0</v>
      </c>
      <c r="P47">
        <v>605.25537352260835</v>
      </c>
      <c r="Q47">
        <v>591.68500993983469</v>
      </c>
      <c r="R47">
        <v>340.6996718969084</v>
      </c>
      <c r="S47">
        <v>375.17502294547205</v>
      </c>
      <c r="T47">
        <v>594.91592595769725</v>
      </c>
      <c r="U47">
        <v>351.81336315477216</v>
      </c>
      <c r="V47">
        <v>628.99839142896724</v>
      </c>
      <c r="W47">
        <v>374.17902639157387</v>
      </c>
      <c r="X47">
        <v>354.6312020972141</v>
      </c>
      <c r="Y47">
        <v>0</v>
      </c>
      <c r="Z47">
        <v>214.18200931843688</v>
      </c>
      <c r="AA47">
        <v>371.98370589240949</v>
      </c>
      <c r="AB47">
        <v>600.48642712700735</v>
      </c>
      <c r="AC47">
        <v>374.00316980423202</v>
      </c>
      <c r="AD47">
        <v>628.80779270210235</v>
      </c>
      <c r="AE47">
        <v>301.07937163672523</v>
      </c>
      <c r="AF47">
        <v>338.04278740566349</v>
      </c>
      <c r="AG47">
        <v>189.12798659670904</v>
      </c>
      <c r="AH47">
        <v>622.82557719468673</v>
      </c>
    </row>
    <row r="48" spans="1:34" x14ac:dyDescent="0.3">
      <c r="A48" s="135">
        <f ca="1">Exceedance!U48</f>
        <v>47484</v>
      </c>
      <c r="B48" s="1">
        <v>360.98214992953672</v>
      </c>
      <c r="C48" s="1">
        <v>347.25680744210547</v>
      </c>
      <c r="D48" s="1">
        <v>373.88512318046247</v>
      </c>
      <c r="E48">
        <v>1051.7145841288902</v>
      </c>
      <c r="F48">
        <v>1086.08350325174</v>
      </c>
      <c r="G48">
        <v>1048.5231598965004</v>
      </c>
      <c r="H48">
        <v>1234.5239146072536</v>
      </c>
      <c r="I48">
        <v>1083.223897422238</v>
      </c>
      <c r="J48">
        <v>1107.163011777862</v>
      </c>
      <c r="K48">
        <v>357.01769277496578</v>
      </c>
      <c r="L48">
        <v>308.16080162481705</v>
      </c>
      <c r="M48">
        <v>0</v>
      </c>
      <c r="N48">
        <v>0</v>
      </c>
      <c r="O48">
        <v>0</v>
      </c>
      <c r="P48">
        <v>1039.7496641588107</v>
      </c>
      <c r="Q48">
        <v>1024.8665523934972</v>
      </c>
      <c r="R48">
        <v>352.8907886478022</v>
      </c>
      <c r="S48">
        <v>375.9025537729695</v>
      </c>
      <c r="T48">
        <v>1033.8436429122341</v>
      </c>
      <c r="U48">
        <v>356.9492162877969</v>
      </c>
      <c r="V48">
        <v>1088.3034965001798</v>
      </c>
      <c r="W48">
        <v>375.56901732110828</v>
      </c>
      <c r="X48">
        <v>364.38335680641632</v>
      </c>
      <c r="Y48">
        <v>0</v>
      </c>
      <c r="Z48">
        <v>202.39876528627593</v>
      </c>
      <c r="AA48">
        <v>381.37373283371545</v>
      </c>
      <c r="AB48">
        <v>1034.3974406783777</v>
      </c>
      <c r="AC48">
        <v>377.43432131606534</v>
      </c>
      <c r="AD48">
        <v>1080.4944714858325</v>
      </c>
      <c r="AE48">
        <v>300.16979606544078</v>
      </c>
      <c r="AF48">
        <v>346.60509397452523</v>
      </c>
      <c r="AG48">
        <v>210.93279390674292</v>
      </c>
      <c r="AH48">
        <v>1070.2355216784547</v>
      </c>
    </row>
    <row r="49" spans="1:34" x14ac:dyDescent="0.3">
      <c r="A49" s="135">
        <f ca="1">Exceedance!U49</f>
        <v>47515</v>
      </c>
      <c r="B49" s="1">
        <v>368.71531723532058</v>
      </c>
      <c r="C49" s="1">
        <v>338.64602895087268</v>
      </c>
      <c r="D49" s="1">
        <v>374.59551978724863</v>
      </c>
      <c r="E49">
        <v>833.24442756088979</v>
      </c>
      <c r="F49">
        <v>851.6997497900079</v>
      </c>
      <c r="G49">
        <v>824.05747617158534</v>
      </c>
      <c r="H49">
        <v>964.19299716360945</v>
      </c>
      <c r="I49">
        <v>851.74093261551195</v>
      </c>
      <c r="J49">
        <v>869.26591598849791</v>
      </c>
      <c r="K49">
        <v>363.9280402021098</v>
      </c>
      <c r="L49">
        <v>302.45380981374501</v>
      </c>
      <c r="M49">
        <v>0</v>
      </c>
      <c r="N49">
        <v>0</v>
      </c>
      <c r="O49">
        <v>0</v>
      </c>
      <c r="P49">
        <v>812.5486105710637</v>
      </c>
      <c r="Q49">
        <v>805.2130935535755</v>
      </c>
      <c r="R49">
        <v>364.37970834091851</v>
      </c>
      <c r="S49">
        <v>377.58179505602743</v>
      </c>
      <c r="T49">
        <v>809.18269783365861</v>
      </c>
      <c r="U49">
        <v>362.56309049692049</v>
      </c>
      <c r="V49">
        <v>853.83438905608841</v>
      </c>
      <c r="W49">
        <v>376.24065591097076</v>
      </c>
      <c r="X49">
        <v>368.4211569875626</v>
      </c>
      <c r="Y49">
        <v>0</v>
      </c>
      <c r="Z49">
        <v>190.47922407003233</v>
      </c>
      <c r="AA49">
        <v>798.16620446667253</v>
      </c>
      <c r="AB49">
        <v>808.51778852074119</v>
      </c>
      <c r="AC49">
        <v>380.55262785806173</v>
      </c>
      <c r="AD49">
        <v>843.02174022591475</v>
      </c>
      <c r="AE49">
        <v>293.34824564349475</v>
      </c>
      <c r="AF49">
        <v>357.06693070304385</v>
      </c>
      <c r="AG49">
        <v>230.5169647983837</v>
      </c>
      <c r="AH49">
        <v>834.36860029883258</v>
      </c>
    </row>
    <row r="50" spans="1:34" x14ac:dyDescent="0.3">
      <c r="A50" s="135">
        <f ca="1">Exceedance!U50</f>
        <v>47543</v>
      </c>
      <c r="B50" s="1">
        <v>367.81656668775452</v>
      </c>
      <c r="C50" s="1">
        <v>324.27508046774199</v>
      </c>
      <c r="D50" s="1">
        <v>366.92100362565111</v>
      </c>
      <c r="E50">
        <v>961.76060217636541</v>
      </c>
      <c r="F50">
        <v>954.99268148038595</v>
      </c>
      <c r="G50">
        <v>939.66040679006426</v>
      </c>
      <c r="H50">
        <v>1096.5933252623572</v>
      </c>
      <c r="I50">
        <v>966.56319965501473</v>
      </c>
      <c r="J50">
        <v>984.75255240152012</v>
      </c>
      <c r="K50">
        <v>360.13678743802564</v>
      </c>
      <c r="L50">
        <v>283.97897144058959</v>
      </c>
      <c r="M50">
        <v>0</v>
      </c>
      <c r="N50">
        <v>0</v>
      </c>
      <c r="O50">
        <v>0</v>
      </c>
      <c r="P50">
        <v>919.65515070742106</v>
      </c>
      <c r="Q50">
        <v>912.52002064802844</v>
      </c>
      <c r="R50">
        <v>365.12441839886452</v>
      </c>
      <c r="S50">
        <v>371.02020018058528</v>
      </c>
      <c r="T50">
        <v>913.80839005644793</v>
      </c>
      <c r="U50">
        <v>356.63856805359313</v>
      </c>
      <c r="V50">
        <v>966.01044906623645</v>
      </c>
      <c r="W50">
        <v>368.70764816214631</v>
      </c>
      <c r="X50">
        <v>342.44711017015754</v>
      </c>
      <c r="Y50">
        <v>0</v>
      </c>
      <c r="Z50">
        <v>169.44394323438524</v>
      </c>
      <c r="AA50">
        <v>911.1061307732316</v>
      </c>
      <c r="AB50">
        <v>910.18272703226501</v>
      </c>
      <c r="AC50">
        <v>379.76631151660797</v>
      </c>
      <c r="AD50">
        <v>954.3552816747266</v>
      </c>
      <c r="AE50">
        <v>275.30492561514598</v>
      </c>
      <c r="AF50">
        <v>363.03973411928939</v>
      </c>
      <c r="AG50">
        <v>235.92057414282218</v>
      </c>
      <c r="AH50">
        <v>936.85023043030469</v>
      </c>
    </row>
    <row r="51" spans="1:34" x14ac:dyDescent="0.3">
      <c r="A51" s="135">
        <f ca="1">Exceedance!U51</f>
        <v>47574</v>
      </c>
      <c r="B51" s="1">
        <v>361.02379462580024</v>
      </c>
      <c r="C51" s="1">
        <v>317.69015158392784</v>
      </c>
      <c r="D51" s="1">
        <v>353.09519843833527</v>
      </c>
      <c r="E51">
        <v>1194.0614605255803</v>
      </c>
      <c r="F51">
        <v>1239.8745325880643</v>
      </c>
      <c r="G51">
        <v>1219.6898204722565</v>
      </c>
      <c r="H51">
        <v>1397.6890164495455</v>
      </c>
      <c r="I51">
        <v>1237.27505345994</v>
      </c>
      <c r="J51">
        <v>1219.0138864684293</v>
      </c>
      <c r="K51">
        <v>348.6301619695455</v>
      </c>
      <c r="L51">
        <v>258.94893009569319</v>
      </c>
      <c r="M51">
        <v>0</v>
      </c>
      <c r="N51">
        <v>0</v>
      </c>
      <c r="O51">
        <v>0</v>
      </c>
      <c r="P51">
        <v>1139.1148487557759</v>
      </c>
      <c r="Q51">
        <v>1134.357687951438</v>
      </c>
      <c r="R51">
        <v>356.74431304273168</v>
      </c>
      <c r="S51">
        <v>355.13909378801964</v>
      </c>
      <c r="T51">
        <v>1137.9313213163564</v>
      </c>
      <c r="U51">
        <v>349.16538159260551</v>
      </c>
      <c r="V51">
        <v>1201.7230000714073</v>
      </c>
      <c r="W51">
        <v>352.70728448612874</v>
      </c>
      <c r="X51">
        <v>326.55350815278678</v>
      </c>
      <c r="Y51">
        <v>0</v>
      </c>
      <c r="Z51">
        <v>156.6590893318369</v>
      </c>
      <c r="AA51">
        <v>1143.1859378597208</v>
      </c>
      <c r="AB51">
        <v>381.53785827529452</v>
      </c>
      <c r="AC51">
        <v>374.49965995211977</v>
      </c>
      <c r="AD51">
        <v>1183.0401720576212</v>
      </c>
      <c r="AE51">
        <v>252.18730467191648</v>
      </c>
      <c r="AF51">
        <v>357.61919517171424</v>
      </c>
      <c r="AG51">
        <v>251.87855742663919</v>
      </c>
      <c r="AH51">
        <v>1155.799457499417</v>
      </c>
    </row>
    <row r="52" spans="1:34" x14ac:dyDescent="0.3">
      <c r="A52" s="135">
        <f ca="1">Exceedance!U52</f>
        <v>47604</v>
      </c>
      <c r="B52" s="1">
        <v>351.0597563441039</v>
      </c>
      <c r="C52" s="1">
        <v>324.74938405488513</v>
      </c>
      <c r="D52" s="1">
        <v>335.88026874467073</v>
      </c>
      <c r="E52">
        <v>1296.8331877123883</v>
      </c>
      <c r="F52">
        <v>1394.7052258392541</v>
      </c>
      <c r="G52">
        <v>1373.1741907514681</v>
      </c>
      <c r="H52">
        <v>1549.747677734993</v>
      </c>
      <c r="I52">
        <v>1382.6229960753958</v>
      </c>
      <c r="J52">
        <v>1319.129363814508</v>
      </c>
      <c r="K52">
        <v>335.38800053927253</v>
      </c>
      <c r="L52">
        <v>234.34867726583258</v>
      </c>
      <c r="M52">
        <v>0</v>
      </c>
      <c r="N52">
        <v>0</v>
      </c>
      <c r="O52">
        <v>227.44350454675995</v>
      </c>
      <c r="P52">
        <v>377.96669945401004</v>
      </c>
      <c r="Q52">
        <v>378.66637995293576</v>
      </c>
      <c r="R52">
        <v>347.8642306263007</v>
      </c>
      <c r="S52">
        <v>340.81897113165985</v>
      </c>
      <c r="T52">
        <v>378.81225295283184</v>
      </c>
      <c r="U52">
        <v>339.18016911229057</v>
      </c>
      <c r="V52">
        <v>1302.0444019071781</v>
      </c>
      <c r="W52">
        <v>335.87439255809846</v>
      </c>
      <c r="X52">
        <v>340.21427717067064</v>
      </c>
      <c r="Y52">
        <v>0</v>
      </c>
      <c r="Z52">
        <v>221.35556086134818</v>
      </c>
      <c r="AA52">
        <v>1248.8033802210812</v>
      </c>
      <c r="AB52">
        <v>373.15357155642158</v>
      </c>
      <c r="AC52">
        <v>363.41428707502433</v>
      </c>
      <c r="AD52">
        <v>1271.7104080048346</v>
      </c>
      <c r="AE52">
        <v>254.35850593622365</v>
      </c>
      <c r="AF52">
        <v>349.45783156203072</v>
      </c>
      <c r="AG52">
        <v>354.00976877518076</v>
      </c>
      <c r="AH52">
        <v>1243.0367908630558</v>
      </c>
    </row>
    <row r="53" spans="1:34" x14ac:dyDescent="0.3">
      <c r="A53" s="135">
        <f ca="1">Exceedance!U53</f>
        <v>47635</v>
      </c>
      <c r="B53" s="1">
        <v>347.83330304781038</v>
      </c>
      <c r="C53" s="1">
        <v>317.38417438928957</v>
      </c>
      <c r="D53" s="1">
        <v>325.86501846412801</v>
      </c>
      <c r="E53">
        <v>1286.4888767553825</v>
      </c>
      <c r="F53">
        <v>1429.7652590554021</v>
      </c>
      <c r="G53">
        <v>1402.7796013294678</v>
      </c>
      <c r="H53">
        <v>1561.9014277653582</v>
      </c>
      <c r="I53">
        <v>1409.4637282008073</v>
      </c>
      <c r="J53">
        <v>1308.4171534260822</v>
      </c>
      <c r="K53">
        <v>328.06627082668223</v>
      </c>
      <c r="L53">
        <v>215.32615545210899</v>
      </c>
      <c r="M53">
        <v>0</v>
      </c>
      <c r="N53">
        <v>0</v>
      </c>
      <c r="O53">
        <v>241.21763134050565</v>
      </c>
      <c r="P53">
        <v>372.66772264760397</v>
      </c>
      <c r="Q53">
        <v>375.47215874996618</v>
      </c>
      <c r="R53">
        <v>343.81944758797425</v>
      </c>
      <c r="S53">
        <v>330.39700757201268</v>
      </c>
      <c r="T53">
        <v>373.90486397926588</v>
      </c>
      <c r="U53">
        <v>332.96993004597556</v>
      </c>
      <c r="V53">
        <v>1288.8235550495485</v>
      </c>
      <c r="W53">
        <v>323.11579509449291</v>
      </c>
      <c r="X53">
        <v>330.02745269258457</v>
      </c>
      <c r="Y53">
        <v>146.34686960993903</v>
      </c>
      <c r="Z53">
        <v>252.93758426951308</v>
      </c>
      <c r="AA53">
        <v>1243.546601953652</v>
      </c>
      <c r="AB53">
        <v>362.11179763036199</v>
      </c>
      <c r="AC53">
        <v>355.64553797185999</v>
      </c>
      <c r="AD53">
        <v>1247.3946263040771</v>
      </c>
      <c r="AE53">
        <v>281.17111149273848</v>
      </c>
      <c r="AF53">
        <v>342.98132614422093</v>
      </c>
      <c r="AG53">
        <v>354.85756546252105</v>
      </c>
      <c r="AH53">
        <v>376.82422336831758</v>
      </c>
    </row>
    <row r="54" spans="1:34" x14ac:dyDescent="0.3">
      <c r="A54" s="135">
        <f ca="1">Exceedance!U54</f>
        <v>47665</v>
      </c>
      <c r="B54" s="1">
        <v>353.77559342957886</v>
      </c>
      <c r="C54" s="1">
        <v>319.07954283001544</v>
      </c>
      <c r="D54" s="1">
        <v>324.98445431116335</v>
      </c>
      <c r="E54">
        <v>1288.3599996688454</v>
      </c>
      <c r="F54">
        <v>1483.6193652812931</v>
      </c>
      <c r="G54">
        <v>1455.6659661662513</v>
      </c>
      <c r="H54">
        <v>1596.232445424474</v>
      </c>
      <c r="I54">
        <v>1463.7210519759026</v>
      </c>
      <c r="J54">
        <v>1308.3599712734826</v>
      </c>
      <c r="K54">
        <v>325.95682896301719</v>
      </c>
      <c r="L54">
        <v>204.98763684108289</v>
      </c>
      <c r="M54">
        <v>0</v>
      </c>
      <c r="N54">
        <v>0</v>
      </c>
      <c r="O54">
        <v>252.53702208658379</v>
      </c>
      <c r="P54">
        <v>372.01327212970261</v>
      </c>
      <c r="Q54">
        <v>377.58281162784164</v>
      </c>
      <c r="R54">
        <v>348.84712683005142</v>
      </c>
      <c r="S54">
        <v>327.71118662985123</v>
      </c>
      <c r="T54">
        <v>369.88231062089352</v>
      </c>
      <c r="U54">
        <v>334.14397164969216</v>
      </c>
      <c r="V54">
        <v>1299.6670746285581</v>
      </c>
      <c r="W54">
        <v>324.1343106097043</v>
      </c>
      <c r="X54">
        <v>336.08401541742745</v>
      </c>
      <c r="Y54">
        <v>152.55915985488809</v>
      </c>
      <c r="Z54">
        <v>260.64510231640418</v>
      </c>
      <c r="AA54">
        <v>1263.0585385874772</v>
      </c>
      <c r="AB54">
        <v>363.49484445856046</v>
      </c>
      <c r="AC54">
        <v>352.9961837940765</v>
      </c>
      <c r="AD54">
        <v>1239.3437259055943</v>
      </c>
      <c r="AE54">
        <v>277.47898891299667</v>
      </c>
      <c r="AF54">
        <v>347.63671462106356</v>
      </c>
      <c r="AG54">
        <v>362.17399168750552</v>
      </c>
      <c r="AH54">
        <v>375.04300603082982</v>
      </c>
    </row>
    <row r="55" spans="1:34" x14ac:dyDescent="0.3">
      <c r="A55" s="135">
        <f ca="1">Exceedance!U55</f>
        <v>47696</v>
      </c>
      <c r="B55" s="1">
        <v>365.27631901846951</v>
      </c>
      <c r="C55" s="1">
        <v>331.31328950044428</v>
      </c>
      <c r="D55" s="1">
        <v>329.52511416675929</v>
      </c>
      <c r="E55">
        <v>1294.4883127125775</v>
      </c>
      <c r="F55">
        <v>1545.7784467611987</v>
      </c>
      <c r="G55">
        <v>1513.1446834767548</v>
      </c>
      <c r="H55">
        <v>1636.9512558588799</v>
      </c>
      <c r="I55">
        <v>1517.8060504854527</v>
      </c>
      <c r="J55">
        <v>1324.0512817014323</v>
      </c>
      <c r="K55">
        <v>333.8041173607524</v>
      </c>
      <c r="L55">
        <v>198.63607062652409</v>
      </c>
      <c r="M55">
        <v>0</v>
      </c>
      <c r="N55">
        <v>0</v>
      </c>
      <c r="O55">
        <v>272.70299542514545</v>
      </c>
      <c r="P55">
        <v>375.30134503704869</v>
      </c>
      <c r="Q55">
        <v>1240.6991330598653</v>
      </c>
      <c r="R55">
        <v>358.71277208907077</v>
      </c>
      <c r="S55">
        <v>328.13654249246997</v>
      </c>
      <c r="T55">
        <v>373.40552554022526</v>
      </c>
      <c r="U55">
        <v>339.12912041681881</v>
      </c>
      <c r="V55">
        <v>1327.3595521278794</v>
      </c>
      <c r="W55">
        <v>330.17804191851553</v>
      </c>
      <c r="X55">
        <v>349.32431639547519</v>
      </c>
      <c r="Y55">
        <v>139.93336974681299</v>
      </c>
      <c r="Z55">
        <v>273.82379805039432</v>
      </c>
      <c r="AA55">
        <v>1286.6770313224151</v>
      </c>
      <c r="AB55">
        <v>365.41127372824803</v>
      </c>
      <c r="AC55">
        <v>355.29017612961997</v>
      </c>
      <c r="AD55">
        <v>381.47499606002964</v>
      </c>
      <c r="AE55">
        <v>283.24473545160794</v>
      </c>
      <c r="AF55">
        <v>359.06203214591272</v>
      </c>
      <c r="AG55">
        <v>375.81923072135771</v>
      </c>
      <c r="AH55">
        <v>375.12683121780452</v>
      </c>
    </row>
    <row r="56" spans="1:34" x14ac:dyDescent="0.3">
      <c r="A56" s="135">
        <f ca="1">Exceedance!U56</f>
        <v>47727</v>
      </c>
      <c r="B56" s="1">
        <v>368.51538306939193</v>
      </c>
      <c r="C56" s="1">
        <v>331.21784030468871</v>
      </c>
      <c r="D56" s="1">
        <v>326.9538658403626</v>
      </c>
      <c r="E56">
        <v>1291.4506320741739</v>
      </c>
      <c r="F56">
        <v>1580.2206251728828</v>
      </c>
      <c r="G56">
        <v>1550.3346892922291</v>
      </c>
      <c r="H56">
        <v>1656.6105704429287</v>
      </c>
      <c r="I56">
        <v>1544.781704400021</v>
      </c>
      <c r="J56">
        <v>1319.0789479525467</v>
      </c>
      <c r="K56">
        <v>333.47871856967868</v>
      </c>
      <c r="L56">
        <v>194.34670448574627</v>
      </c>
      <c r="M56">
        <v>0</v>
      </c>
      <c r="N56">
        <v>0</v>
      </c>
      <c r="O56">
        <v>279.72097227107668</v>
      </c>
      <c r="P56">
        <v>372.85044368280808</v>
      </c>
      <c r="Q56">
        <v>1239.8393849733811</v>
      </c>
      <c r="R56">
        <v>360.77547597427423</v>
      </c>
      <c r="S56">
        <v>322.25429447841793</v>
      </c>
      <c r="T56">
        <v>369.61645547689295</v>
      </c>
      <c r="U56">
        <v>339.11131552195491</v>
      </c>
      <c r="V56">
        <v>1329.7532591083809</v>
      </c>
      <c r="W56">
        <v>328.88894305509507</v>
      </c>
      <c r="X56">
        <v>350.85243868043295</v>
      </c>
      <c r="Y56">
        <v>127.84604143392977</v>
      </c>
      <c r="Z56">
        <v>272.76873282367546</v>
      </c>
      <c r="AA56">
        <v>1292.4709563327549</v>
      </c>
      <c r="AB56">
        <v>361.82168890781605</v>
      </c>
      <c r="AC56">
        <v>351.63910757736056</v>
      </c>
      <c r="AD56">
        <v>378.20978905642215</v>
      </c>
      <c r="AE56">
        <v>282.8794098513643</v>
      </c>
      <c r="AF56">
        <v>362.42337930694424</v>
      </c>
      <c r="AG56">
        <v>378.81615678396315</v>
      </c>
      <c r="AH56">
        <v>372.95981024752945</v>
      </c>
    </row>
    <row r="57" spans="1:34" x14ac:dyDescent="0.3">
      <c r="A57" s="135">
        <f ca="1">Exceedance!U57</f>
        <v>47757</v>
      </c>
      <c r="B57" s="1">
        <v>376.62819758144099</v>
      </c>
      <c r="C57" s="1">
        <v>342.70652534584616</v>
      </c>
      <c r="D57" s="1">
        <v>337.76804991535323</v>
      </c>
      <c r="E57">
        <v>1140.9415150270515</v>
      </c>
      <c r="F57">
        <v>1384.4238107810336</v>
      </c>
      <c r="G57">
        <v>1354.5063346336749</v>
      </c>
      <c r="H57">
        <v>1446.0071821382601</v>
      </c>
      <c r="I57">
        <v>1347.9326483008451</v>
      </c>
      <c r="J57">
        <v>1160.2034459241975</v>
      </c>
      <c r="K57">
        <v>344.78881628035907</v>
      </c>
      <c r="L57">
        <v>196.37238582768458</v>
      </c>
      <c r="M57">
        <v>0</v>
      </c>
      <c r="N57">
        <v>0</v>
      </c>
      <c r="O57">
        <v>295.39832309073114</v>
      </c>
      <c r="P57">
        <v>377.19557047960586</v>
      </c>
      <c r="Q57">
        <v>1077.1582918391621</v>
      </c>
      <c r="R57">
        <v>371.19876582510364</v>
      </c>
      <c r="S57">
        <v>330.60759291717602</v>
      </c>
      <c r="T57">
        <v>373.4798672834558</v>
      </c>
      <c r="U57">
        <v>352.61312587462294</v>
      </c>
      <c r="V57">
        <v>1157.8323680859914</v>
      </c>
      <c r="W57">
        <v>338.43957205946595</v>
      </c>
      <c r="X57">
        <v>362.94455659190265</v>
      </c>
      <c r="Y57">
        <v>136.59553181757312</v>
      </c>
      <c r="Z57">
        <v>287.33102175848967</v>
      </c>
      <c r="AA57">
        <v>1124.0845645564577</v>
      </c>
      <c r="AB57">
        <v>374.20088520945143</v>
      </c>
      <c r="AC57">
        <v>361.43300966939643</v>
      </c>
      <c r="AD57">
        <v>378.20559670720087</v>
      </c>
      <c r="AE57">
        <v>286.95225405169015</v>
      </c>
      <c r="AF57">
        <v>375.05277939013024</v>
      </c>
      <c r="AG57">
        <v>381.44215692215437</v>
      </c>
      <c r="AH57">
        <v>374.84060586912079</v>
      </c>
    </row>
    <row r="58" spans="1:34" x14ac:dyDescent="0.3">
      <c r="A58" s="135">
        <f ca="1">Exceedance!U58</f>
        <v>47788</v>
      </c>
      <c r="B58" s="1">
        <v>377.64178239152147</v>
      </c>
      <c r="C58" s="1">
        <v>344.95237287998077</v>
      </c>
      <c r="D58" s="1">
        <v>339.27141351175783</v>
      </c>
      <c r="E58">
        <v>1151.1143668278676</v>
      </c>
      <c r="F58">
        <v>1389.0226617873732</v>
      </c>
      <c r="G58">
        <v>1358.5992332501105</v>
      </c>
      <c r="H58">
        <v>1443.0523289825537</v>
      </c>
      <c r="I58">
        <v>1348.9810086652947</v>
      </c>
      <c r="J58">
        <v>1159.0106287211554</v>
      </c>
      <c r="K58">
        <v>346.90677302297149</v>
      </c>
      <c r="L58">
        <v>186.82885825501404</v>
      </c>
      <c r="M58">
        <v>0</v>
      </c>
      <c r="N58">
        <v>0</v>
      </c>
      <c r="O58">
        <v>298.60279643959029</v>
      </c>
      <c r="P58">
        <v>375.62119802499228</v>
      </c>
      <c r="Q58">
        <v>381.04934686157793</v>
      </c>
      <c r="R58">
        <v>374.10665822716203</v>
      </c>
      <c r="S58">
        <v>331.26814290568285</v>
      </c>
      <c r="T58">
        <v>366.22051380963347</v>
      </c>
      <c r="U58">
        <v>356.52788844460696</v>
      </c>
      <c r="V58">
        <v>1150.2641786239849</v>
      </c>
      <c r="W58">
        <v>343.6750025138648</v>
      </c>
      <c r="X58">
        <v>364.83766546413182</v>
      </c>
      <c r="Y58">
        <v>123.89078821318429</v>
      </c>
      <c r="Z58">
        <v>283.96394166821295</v>
      </c>
      <c r="AA58">
        <v>1117.7009913277327</v>
      </c>
      <c r="AB58">
        <v>375.26149809232697</v>
      </c>
      <c r="AC58">
        <v>368.22023913477148</v>
      </c>
      <c r="AD58">
        <v>374.86520877023912</v>
      </c>
      <c r="AE58">
        <v>283.12586153956278</v>
      </c>
      <c r="AF58">
        <v>376.27478601764807</v>
      </c>
      <c r="AG58">
        <v>380.13531838913508</v>
      </c>
      <c r="AH58">
        <v>368.51561390024966</v>
      </c>
    </row>
    <row r="59" spans="1:34" x14ac:dyDescent="0.3">
      <c r="A59" s="135">
        <f ca="1">Exceedance!U59</f>
        <v>47818</v>
      </c>
      <c r="B59" s="1">
        <v>381.01422642161344</v>
      </c>
      <c r="C59" s="1">
        <v>352.17707963254236</v>
      </c>
      <c r="D59" s="1">
        <v>345.96238277205322</v>
      </c>
      <c r="E59">
        <v>639.51735736663579</v>
      </c>
      <c r="F59">
        <v>759.50667716814507</v>
      </c>
      <c r="G59">
        <v>742.61315728196405</v>
      </c>
      <c r="H59">
        <v>786.32251216397708</v>
      </c>
      <c r="I59">
        <v>739.3758630097833</v>
      </c>
      <c r="J59">
        <v>635.4068365744032</v>
      </c>
      <c r="K59">
        <v>353.14734016245848</v>
      </c>
      <c r="L59">
        <v>182.47209227468528</v>
      </c>
      <c r="M59">
        <v>0</v>
      </c>
      <c r="N59">
        <v>0</v>
      </c>
      <c r="O59">
        <v>307.64980159200871</v>
      </c>
      <c r="P59">
        <v>376.03371404423586</v>
      </c>
      <c r="Q59">
        <v>381.84403495045865</v>
      </c>
      <c r="R59">
        <v>377.78298631060983</v>
      </c>
      <c r="S59">
        <v>336.36150191116934</v>
      </c>
      <c r="T59">
        <v>376.03037228457231</v>
      </c>
      <c r="U59">
        <v>365.43866436509603</v>
      </c>
      <c r="V59">
        <v>627.99105092270622</v>
      </c>
      <c r="W59">
        <v>348.60471694418959</v>
      </c>
      <c r="X59">
        <v>372.44167000616</v>
      </c>
      <c r="Y59">
        <v>0</v>
      </c>
      <c r="Z59">
        <v>279.85278520449987</v>
      </c>
      <c r="AA59">
        <v>610.22650308420577</v>
      </c>
      <c r="AB59">
        <v>378.61430878374239</v>
      </c>
      <c r="AC59">
        <v>376.50299215657719</v>
      </c>
      <c r="AD59">
        <v>374.92184239848564</v>
      </c>
      <c r="AE59">
        <v>284.39952761797775</v>
      </c>
      <c r="AF59">
        <v>381.34268886424098</v>
      </c>
      <c r="AG59">
        <v>381.82056412442415</v>
      </c>
      <c r="AH59">
        <v>371.80516870691764</v>
      </c>
    </row>
    <row r="60" spans="1:34" x14ac:dyDescent="0.3">
      <c r="A60" s="135">
        <f ca="1">Exceedance!U60</f>
        <v>47849</v>
      </c>
      <c r="B60" s="1">
        <v>1012.8823842002861</v>
      </c>
      <c r="C60" s="1">
        <v>361.56316835804381</v>
      </c>
      <c r="D60" s="1">
        <v>350.99185534716526</v>
      </c>
      <c r="E60">
        <v>1105.2293180150577</v>
      </c>
      <c r="F60">
        <v>1303.7270434880745</v>
      </c>
      <c r="G60">
        <v>1271.7719537770663</v>
      </c>
      <c r="H60">
        <v>1357.0265303155938</v>
      </c>
      <c r="I60">
        <v>1273.3881085581568</v>
      </c>
      <c r="J60">
        <v>1102.2456792220328</v>
      </c>
      <c r="K60">
        <v>355.37703885693486</v>
      </c>
      <c r="L60">
        <v>175.9310141706892</v>
      </c>
      <c r="M60">
        <v>0</v>
      </c>
      <c r="N60">
        <v>0</v>
      </c>
      <c r="O60">
        <v>317.72624189864189</v>
      </c>
      <c r="P60">
        <v>376.07555562375308</v>
      </c>
      <c r="Q60">
        <v>1006.5512618969709</v>
      </c>
      <c r="R60">
        <v>380.7109053745574</v>
      </c>
      <c r="S60">
        <v>347.04586500427467</v>
      </c>
      <c r="T60">
        <v>376.3656192852892</v>
      </c>
      <c r="U60">
        <v>371.00399767773831</v>
      </c>
      <c r="V60">
        <v>1076.2350135922879</v>
      </c>
      <c r="W60">
        <v>351.82055181433873</v>
      </c>
      <c r="X60">
        <v>377.33456680990247</v>
      </c>
      <c r="Y60">
        <v>0</v>
      </c>
      <c r="Z60">
        <v>275.65788351849142</v>
      </c>
      <c r="AA60">
        <v>1046.5895906200074</v>
      </c>
      <c r="AB60">
        <v>1011.913588485759</v>
      </c>
      <c r="AC60">
        <v>380.17568359456283</v>
      </c>
      <c r="AD60">
        <v>376.86032266301828</v>
      </c>
      <c r="AE60">
        <v>270.97686827272315</v>
      </c>
      <c r="AF60">
        <v>1053.6762721307452</v>
      </c>
      <c r="AG60">
        <v>1004.7759147904719</v>
      </c>
      <c r="AH60">
        <v>377.03962342392487</v>
      </c>
    </row>
    <row r="61" spans="1:34" x14ac:dyDescent="0.3">
      <c r="A61" s="135">
        <f ca="1">Exceedance!U61</f>
        <v>47880</v>
      </c>
      <c r="B61" s="1">
        <v>794.87508000270122</v>
      </c>
      <c r="C61" s="1">
        <v>358.06112876157374</v>
      </c>
      <c r="D61" s="1">
        <v>352.86831843709814</v>
      </c>
      <c r="E61">
        <v>865.8278300117986</v>
      </c>
      <c r="F61">
        <v>1017.3118815833667</v>
      </c>
      <c r="G61">
        <v>995.23303792037586</v>
      </c>
      <c r="H61">
        <v>1060.8459293344167</v>
      </c>
      <c r="I61">
        <v>995.94775232895734</v>
      </c>
      <c r="J61">
        <v>867.13678904418146</v>
      </c>
      <c r="K61">
        <v>356.23519189477014</v>
      </c>
      <c r="L61">
        <v>171.50218457727402</v>
      </c>
      <c r="M61">
        <v>0</v>
      </c>
      <c r="N61">
        <v>0</v>
      </c>
      <c r="O61">
        <v>327.38900342420061</v>
      </c>
      <c r="P61">
        <v>375.61868117007731</v>
      </c>
      <c r="Q61">
        <v>787.71597104452644</v>
      </c>
      <c r="R61">
        <v>786.3613860879633</v>
      </c>
      <c r="S61">
        <v>350.76677011625486</v>
      </c>
      <c r="T61">
        <v>377.12074827880332</v>
      </c>
      <c r="U61">
        <v>374.37516279423369</v>
      </c>
      <c r="V61">
        <v>837.35739026350268</v>
      </c>
      <c r="W61">
        <v>355.07402245185119</v>
      </c>
      <c r="X61">
        <v>379.04936616975073</v>
      </c>
      <c r="Y61">
        <v>0</v>
      </c>
      <c r="Z61">
        <v>277.60639946247557</v>
      </c>
      <c r="AA61">
        <v>815.30181775132007</v>
      </c>
      <c r="AB61">
        <v>801.81920819750405</v>
      </c>
      <c r="AC61">
        <v>782.99583415768598</v>
      </c>
      <c r="AD61">
        <v>378.87912730391548</v>
      </c>
      <c r="AE61">
        <v>262.57569186003116</v>
      </c>
      <c r="AF61">
        <v>852.9418503893487</v>
      </c>
      <c r="AG61">
        <v>782.45953738037076</v>
      </c>
      <c r="AH61">
        <v>380.97880318738902</v>
      </c>
    </row>
    <row r="62" spans="1:34" x14ac:dyDescent="0.3">
      <c r="A62" s="135">
        <f ca="1">Exceedance!U62</f>
        <v>47908</v>
      </c>
      <c r="B62" s="1">
        <v>896.35405638729014</v>
      </c>
      <c r="C62" s="1">
        <v>338.44641901085515</v>
      </c>
      <c r="D62" s="1">
        <v>341.98843716608633</v>
      </c>
      <c r="E62">
        <v>967.87521937431018</v>
      </c>
      <c r="F62">
        <v>1153.8343521963882</v>
      </c>
      <c r="G62">
        <v>1130.958206674022</v>
      </c>
      <c r="H62">
        <v>1202.3649621823458</v>
      </c>
      <c r="I62">
        <v>1128.7911061100226</v>
      </c>
      <c r="J62">
        <v>980.21456999771488</v>
      </c>
      <c r="K62">
        <v>342.22169063519414</v>
      </c>
      <c r="L62">
        <v>140.51309030806149</v>
      </c>
      <c r="M62">
        <v>0</v>
      </c>
      <c r="N62">
        <v>0</v>
      </c>
      <c r="O62">
        <v>310.68985490633736</v>
      </c>
      <c r="P62">
        <v>363.39196697488171</v>
      </c>
      <c r="Q62">
        <v>379.41460565651482</v>
      </c>
      <c r="R62">
        <v>380.02788318394209</v>
      </c>
      <c r="S62">
        <v>341.39169421463066</v>
      </c>
      <c r="T62">
        <v>366.82255809049951</v>
      </c>
      <c r="U62">
        <v>365.13062266115725</v>
      </c>
      <c r="V62">
        <v>932.72080610691103</v>
      </c>
      <c r="W62">
        <v>337.92857648496869</v>
      </c>
      <c r="X62">
        <v>371.84594677459421</v>
      </c>
      <c r="Y62">
        <v>0</v>
      </c>
      <c r="Z62">
        <v>281.7221218740703</v>
      </c>
      <c r="AA62">
        <v>913.33394358601242</v>
      </c>
      <c r="AB62">
        <v>903.0825908006675</v>
      </c>
      <c r="AC62">
        <v>381.8097925908715</v>
      </c>
      <c r="AD62">
        <v>374.33689690042377</v>
      </c>
      <c r="AE62">
        <v>247.54186457335766</v>
      </c>
      <c r="AF62">
        <v>970.97011123086781</v>
      </c>
      <c r="AG62">
        <v>376.58810462559342</v>
      </c>
      <c r="AH62">
        <v>890.29424024102343</v>
      </c>
    </row>
    <row r="63" spans="1:34" x14ac:dyDescent="0.3">
      <c r="A63" s="135">
        <f ca="1">Exceedance!U63</f>
        <v>47939</v>
      </c>
      <c r="B63" s="1">
        <v>377.74079065557953</v>
      </c>
      <c r="C63" s="1">
        <v>326.0272119321067</v>
      </c>
      <c r="D63" s="1">
        <v>324.42172087936945</v>
      </c>
      <c r="E63">
        <v>1249.629914929186</v>
      </c>
      <c r="F63">
        <v>1473.8326963939276</v>
      </c>
      <c r="G63">
        <v>1433.2165021575631</v>
      </c>
      <c r="H63">
        <v>1501.9899974515288</v>
      </c>
      <c r="I63">
        <v>1406.2379810561508</v>
      </c>
      <c r="J63">
        <v>1213.460596952634</v>
      </c>
      <c r="K63">
        <v>320.77878769479287</v>
      </c>
      <c r="L63">
        <v>122.13725676885308</v>
      </c>
      <c r="M63">
        <v>0</v>
      </c>
      <c r="N63">
        <v>0</v>
      </c>
      <c r="O63">
        <v>301.93251965767041</v>
      </c>
      <c r="P63">
        <v>342.17252351515333</v>
      </c>
      <c r="Q63">
        <v>364.78183037492551</v>
      </c>
      <c r="R63">
        <v>370.85232185299634</v>
      </c>
      <c r="S63">
        <v>327.68208379876694</v>
      </c>
      <c r="T63">
        <v>351.01830556879293</v>
      </c>
      <c r="U63">
        <v>349.721794870937</v>
      </c>
      <c r="V63">
        <v>1145.008138817178</v>
      </c>
      <c r="W63">
        <v>320.08167368838406</v>
      </c>
      <c r="X63">
        <v>353.35927503852548</v>
      </c>
      <c r="Y63">
        <v>0</v>
      </c>
      <c r="Z63">
        <v>315.42705239115543</v>
      </c>
      <c r="AA63">
        <v>379.96869538797364</v>
      </c>
      <c r="AB63">
        <v>381.65487085394795</v>
      </c>
      <c r="AC63">
        <v>376.37105471552331</v>
      </c>
      <c r="AD63">
        <v>357.618752538781</v>
      </c>
      <c r="AE63">
        <v>238.96835786920406</v>
      </c>
      <c r="AF63">
        <v>1234.4495477364353</v>
      </c>
      <c r="AG63">
        <v>358.00911840796959</v>
      </c>
      <c r="AH63">
        <v>373.35459314245753</v>
      </c>
    </row>
    <row r="64" spans="1:34" x14ac:dyDescent="0.3">
      <c r="A64" s="135">
        <f ca="1">Exceedance!U64</f>
        <v>47969</v>
      </c>
      <c r="B64" s="1">
        <v>364.97441439330157</v>
      </c>
      <c r="C64" s="1">
        <v>330.56355228947814</v>
      </c>
      <c r="D64" s="1">
        <v>302.9769283899289</v>
      </c>
      <c r="E64">
        <v>1396.1115253487912</v>
      </c>
      <c r="F64">
        <v>1639.5586219618833</v>
      </c>
      <c r="G64">
        <v>1580.1781915306779</v>
      </c>
      <c r="H64">
        <v>1638.873253325384</v>
      </c>
      <c r="I64">
        <v>1529.5210633681452</v>
      </c>
      <c r="J64">
        <v>1304.5425399769622</v>
      </c>
      <c r="K64">
        <v>299.63152538806185</v>
      </c>
      <c r="L64">
        <v>0</v>
      </c>
      <c r="M64">
        <v>0</v>
      </c>
      <c r="N64">
        <v>177.68133801789713</v>
      </c>
      <c r="O64">
        <v>295.60201990725324</v>
      </c>
      <c r="P64">
        <v>318.15144356635591</v>
      </c>
      <c r="Q64">
        <v>343.69693720786483</v>
      </c>
      <c r="R64">
        <v>357.03224870409224</v>
      </c>
      <c r="S64">
        <v>308.22588613133382</v>
      </c>
      <c r="T64">
        <v>332.17339338286331</v>
      </c>
      <c r="U64">
        <v>332.96260071753727</v>
      </c>
      <c r="V64">
        <v>377.4012855953456</v>
      </c>
      <c r="W64">
        <v>297.1584032880541</v>
      </c>
      <c r="X64">
        <v>333.88467013502441</v>
      </c>
      <c r="Y64">
        <v>128.39517329183911</v>
      </c>
      <c r="Z64">
        <v>301.9264399092354</v>
      </c>
      <c r="AA64">
        <v>364.24696760685242</v>
      </c>
      <c r="AB64">
        <v>381.40160819805675</v>
      </c>
      <c r="AC64">
        <v>360.71844108634787</v>
      </c>
      <c r="AD64">
        <v>336.80639143525661</v>
      </c>
      <c r="AE64">
        <v>265.75399179176918</v>
      </c>
      <c r="AF64">
        <v>1369.1452298685315</v>
      </c>
      <c r="AG64">
        <v>336.86094163156002</v>
      </c>
      <c r="AH64">
        <v>357.29515346015774</v>
      </c>
    </row>
    <row r="65" spans="1:34" x14ac:dyDescent="0.3">
      <c r="A65" s="135">
        <f ca="1">Exceedance!U65</f>
        <v>48000</v>
      </c>
      <c r="B65" s="1">
        <v>358.5940207376994</v>
      </c>
      <c r="C65" s="1">
        <v>324.40450706297685</v>
      </c>
      <c r="D65" s="1">
        <v>292.3734447642783</v>
      </c>
      <c r="E65">
        <v>1428.2080196449472</v>
      </c>
      <c r="F65">
        <v>1663.0803961347028</v>
      </c>
      <c r="G65">
        <v>1584.3373191828784</v>
      </c>
      <c r="H65">
        <v>1633.1934593671842</v>
      </c>
      <c r="I65">
        <v>1524.3957914492353</v>
      </c>
      <c r="J65">
        <v>1290.4397480371374</v>
      </c>
      <c r="K65">
        <v>287.91465116082026</v>
      </c>
      <c r="L65">
        <v>0</v>
      </c>
      <c r="M65">
        <v>0</v>
      </c>
      <c r="N65">
        <v>187.92442147813287</v>
      </c>
      <c r="O65">
        <v>290.8187071423996</v>
      </c>
      <c r="P65">
        <v>303.06981973189136</v>
      </c>
      <c r="Q65">
        <v>330.64977629243896</v>
      </c>
      <c r="R65">
        <v>350.24692923098223</v>
      </c>
      <c r="S65">
        <v>296.82694154002837</v>
      </c>
      <c r="T65">
        <v>320.96660760273045</v>
      </c>
      <c r="U65">
        <v>323.63060478695809</v>
      </c>
      <c r="V65">
        <v>366.47460973734894</v>
      </c>
      <c r="W65">
        <v>283.29822463225099</v>
      </c>
      <c r="X65">
        <v>322.81274136153434</v>
      </c>
      <c r="Y65">
        <v>190.06673852098766</v>
      </c>
      <c r="Z65">
        <v>296.4588262251882</v>
      </c>
      <c r="AA65">
        <v>350.28281857085699</v>
      </c>
      <c r="AB65">
        <v>379.8822091480834</v>
      </c>
      <c r="AC65">
        <v>352.2072254086408</v>
      </c>
      <c r="AD65">
        <v>327.13060248374285</v>
      </c>
      <c r="AE65">
        <v>253.45374373352954</v>
      </c>
      <c r="AF65">
        <v>1360.3764012318652</v>
      </c>
      <c r="AG65">
        <v>322.75747320287894</v>
      </c>
      <c r="AH65">
        <v>347.94923289808509</v>
      </c>
    </row>
    <row r="66" spans="1:34" x14ac:dyDescent="0.3">
      <c r="A66" s="135">
        <f ca="1">Exceedance!U66</f>
        <v>48030</v>
      </c>
      <c r="B66" s="1">
        <v>363.45192012773293</v>
      </c>
      <c r="C66" s="1">
        <v>330.10371622364028</v>
      </c>
      <c r="D66" s="1">
        <v>293.65800350888844</v>
      </c>
      <c r="E66">
        <v>1481.1147371781387</v>
      </c>
      <c r="F66">
        <v>1706.5562166991183</v>
      </c>
      <c r="G66">
        <v>1616.8794431488982</v>
      </c>
      <c r="H66">
        <v>1649.5850011697009</v>
      </c>
      <c r="I66">
        <v>1524.19021084173</v>
      </c>
      <c r="J66">
        <v>1290.8848177238249</v>
      </c>
      <c r="K66">
        <v>287.99570988298825</v>
      </c>
      <c r="L66">
        <v>0</v>
      </c>
      <c r="M66">
        <v>0</v>
      </c>
      <c r="N66">
        <v>197.69212817741101</v>
      </c>
      <c r="O66">
        <v>298.82544745406494</v>
      </c>
      <c r="P66">
        <v>300.87004318302843</v>
      </c>
      <c r="Q66">
        <v>328.31624043518178</v>
      </c>
      <c r="R66">
        <v>353.51603240278303</v>
      </c>
      <c r="S66">
        <v>293.99093069498088</v>
      </c>
      <c r="T66">
        <v>319.40863599498306</v>
      </c>
      <c r="U66">
        <v>330.10827782233258</v>
      </c>
      <c r="V66">
        <v>366.69163267193375</v>
      </c>
      <c r="W66">
        <v>284.52852991119624</v>
      </c>
      <c r="X66">
        <v>329.02288329161001</v>
      </c>
      <c r="Y66">
        <v>192.62501611882809</v>
      </c>
      <c r="Z66">
        <v>306.84869232207848</v>
      </c>
      <c r="AA66">
        <v>350.60654118187426</v>
      </c>
      <c r="AB66">
        <v>1238.7479660994759</v>
      </c>
      <c r="AC66">
        <v>354.55873866251466</v>
      </c>
      <c r="AD66">
        <v>322.34054418971459</v>
      </c>
      <c r="AE66">
        <v>256.17468529452731</v>
      </c>
      <c r="AF66">
        <v>1367.6588592587252</v>
      </c>
      <c r="AG66">
        <v>319.40105155815525</v>
      </c>
      <c r="AH66">
        <v>348.17737461064979</v>
      </c>
    </row>
    <row r="67" spans="1:34" x14ac:dyDescent="0.3">
      <c r="A67" s="135">
        <f ca="1">Exceedance!U67</f>
        <v>48061</v>
      </c>
      <c r="B67" s="1">
        <v>373.51408466333913</v>
      </c>
      <c r="C67" s="1">
        <v>341.33687696275672</v>
      </c>
      <c r="D67" s="1">
        <v>300.50497891730276</v>
      </c>
      <c r="E67">
        <v>1541.7292576081263</v>
      </c>
      <c r="F67">
        <v>1758.6549781893571</v>
      </c>
      <c r="G67">
        <v>1643.9662757643439</v>
      </c>
      <c r="H67">
        <v>1667.4737143352888</v>
      </c>
      <c r="I67">
        <v>1531.1356916538357</v>
      </c>
      <c r="J67">
        <v>1311.1785941034332</v>
      </c>
      <c r="K67">
        <v>288.30465205461007</v>
      </c>
      <c r="L67">
        <v>0</v>
      </c>
      <c r="M67">
        <v>0</v>
      </c>
      <c r="N67">
        <v>217.13834382773294</v>
      </c>
      <c r="O67">
        <v>313.08994694277908</v>
      </c>
      <c r="P67">
        <v>304.72349550056845</v>
      </c>
      <c r="Q67">
        <v>330.32605281623495</v>
      </c>
      <c r="R67">
        <v>359.92409370285765</v>
      </c>
      <c r="S67">
        <v>299.63124616503023</v>
      </c>
      <c r="T67">
        <v>321.62093629026123</v>
      </c>
      <c r="U67">
        <v>343.51154316128896</v>
      </c>
      <c r="V67">
        <v>371.39370546058876</v>
      </c>
      <c r="W67">
        <v>293.02048108486616</v>
      </c>
      <c r="X67">
        <v>338.63077974045041</v>
      </c>
      <c r="Y67">
        <v>179.94762464795326</v>
      </c>
      <c r="Z67">
        <v>319.91821660231483</v>
      </c>
      <c r="AA67">
        <v>351.33979276342774</v>
      </c>
      <c r="AB67">
        <v>1257.7104406571707</v>
      </c>
      <c r="AC67">
        <v>359.362574619231</v>
      </c>
      <c r="AD67">
        <v>326.03225112204717</v>
      </c>
      <c r="AE67">
        <v>266.28727212261583</v>
      </c>
      <c r="AF67">
        <v>1387.0319775704652</v>
      </c>
      <c r="AG67">
        <v>319.89853026174643</v>
      </c>
      <c r="AH67">
        <v>350.51729841480568</v>
      </c>
    </row>
    <row r="68" spans="1:34" x14ac:dyDescent="0.3">
      <c r="A68" s="135">
        <f ca="1">Exceedance!U68</f>
        <v>48092</v>
      </c>
      <c r="B68" s="1">
        <v>374.10788015376346</v>
      </c>
      <c r="C68" s="1">
        <v>342.66355597747383</v>
      </c>
      <c r="D68" s="1">
        <v>298.24941211843731</v>
      </c>
      <c r="E68">
        <v>1573.1834522223846</v>
      </c>
      <c r="F68">
        <v>1791.5962654051941</v>
      </c>
      <c r="G68">
        <v>1656.8117407870352</v>
      </c>
      <c r="H68">
        <v>1669.7317683710203</v>
      </c>
      <c r="I68">
        <v>1527.830244616744</v>
      </c>
      <c r="J68">
        <v>1311.1594276957048</v>
      </c>
      <c r="K68">
        <v>278.72501690884457</v>
      </c>
      <c r="L68">
        <v>0</v>
      </c>
      <c r="M68">
        <v>0</v>
      </c>
      <c r="N68">
        <v>220.59658276951041</v>
      </c>
      <c r="O68">
        <v>314.30109055907531</v>
      </c>
      <c r="P68">
        <v>297.38321642431879</v>
      </c>
      <c r="Q68">
        <v>324.71170582098915</v>
      </c>
      <c r="R68">
        <v>357.63426455757212</v>
      </c>
      <c r="S68">
        <v>295.40338784638089</v>
      </c>
      <c r="T68">
        <v>317.36869855963965</v>
      </c>
      <c r="U68">
        <v>343.17515245861841</v>
      </c>
      <c r="V68">
        <v>368.26112683882724</v>
      </c>
      <c r="W68">
        <v>292.60748529779067</v>
      </c>
      <c r="X68">
        <v>334.34851322854496</v>
      </c>
      <c r="Y68">
        <v>170.429468731724</v>
      </c>
      <c r="Z68">
        <v>321.96034989855366</v>
      </c>
      <c r="AA68">
        <v>345.41192320166579</v>
      </c>
      <c r="AB68">
        <v>1258.9783443006236</v>
      </c>
      <c r="AC68">
        <v>356.35811672354112</v>
      </c>
      <c r="AD68">
        <v>322.72016615471762</v>
      </c>
      <c r="AE68">
        <v>266.37017186003743</v>
      </c>
      <c r="AF68">
        <v>1389.6091600688869</v>
      </c>
      <c r="AG68">
        <v>315.65411263616016</v>
      </c>
      <c r="AH68">
        <v>346.009917821275</v>
      </c>
    </row>
    <row r="69" spans="1:34" x14ac:dyDescent="0.3">
      <c r="A69" s="135" t="str">
        <f ca="1">Exceedance!U69</f>
        <v/>
      </c>
      <c r="B69" s="1"/>
      <c r="C69" s="1"/>
      <c r="D69" s="1"/>
    </row>
    <row r="70" spans="1:34" x14ac:dyDescent="0.3">
      <c r="A70" s="135" t="str">
        <f ca="1">Exceedance!U70</f>
        <v/>
      </c>
      <c r="B70" s="1"/>
      <c r="C70" s="1"/>
      <c r="D70" s="1"/>
    </row>
    <row r="71" spans="1:34" x14ac:dyDescent="0.3">
      <c r="A71" s="135" t="str">
        <f ca="1">Exceedance!U71</f>
        <v/>
      </c>
      <c r="B71" s="1"/>
      <c r="C71" s="1"/>
      <c r="D71" s="1"/>
    </row>
    <row r="72" spans="1:34" x14ac:dyDescent="0.3">
      <c r="A72" s="135" t="str">
        <f ca="1">Exceedance!U72</f>
        <v/>
      </c>
      <c r="B72" s="1"/>
      <c r="C72" s="1"/>
      <c r="D72" s="1"/>
    </row>
    <row r="73" spans="1:34" x14ac:dyDescent="0.3">
      <c r="A73" s="135" t="str">
        <f ca="1">Exceedance!U73</f>
        <v/>
      </c>
      <c r="B73" s="1"/>
      <c r="C73" s="1"/>
      <c r="D73" s="1"/>
    </row>
    <row r="74" spans="1:34" x14ac:dyDescent="0.3">
      <c r="A74" s="135" t="str">
        <f ca="1">Exceedance!U74</f>
        <v/>
      </c>
      <c r="B74" s="1"/>
      <c r="C74" s="1"/>
      <c r="D74" s="1"/>
    </row>
    <row r="75" spans="1:34" x14ac:dyDescent="0.3">
      <c r="A75" s="135" t="str">
        <f ca="1">Exceedance!U75</f>
        <v/>
      </c>
      <c r="B75" s="1"/>
      <c r="C75" s="1"/>
      <c r="D75" s="1"/>
    </row>
    <row r="76" spans="1:34" x14ac:dyDescent="0.3">
      <c r="A76" s="135" t="str">
        <f ca="1">Exceedance!U76</f>
        <v/>
      </c>
      <c r="B76" s="1"/>
      <c r="C76" s="1"/>
      <c r="D76" s="1"/>
    </row>
    <row r="77" spans="1:34" x14ac:dyDescent="0.3">
      <c r="A77" s="135" t="str">
        <f ca="1">Exceedance!U77</f>
        <v/>
      </c>
      <c r="B77" s="1"/>
      <c r="C77" s="1"/>
      <c r="D77" s="1"/>
    </row>
    <row r="78" spans="1:34" x14ac:dyDescent="0.3">
      <c r="A78" s="135" t="str">
        <f ca="1">Exceedance!U78</f>
        <v/>
      </c>
      <c r="B78" s="1"/>
      <c r="C78" s="1"/>
      <c r="D78" s="1"/>
    </row>
    <row r="79" spans="1:34" x14ac:dyDescent="0.3">
      <c r="A79" s="135" t="str">
        <f ca="1">Exceedance!U79</f>
        <v/>
      </c>
      <c r="B79" s="1"/>
      <c r="C79" s="1"/>
      <c r="D79" s="1"/>
    </row>
    <row r="80" spans="1:34" x14ac:dyDescent="0.3">
      <c r="A80" s="135" t="str">
        <f ca="1">Exceedance!U80</f>
        <v/>
      </c>
      <c r="B80" s="1"/>
      <c r="C80" s="1"/>
      <c r="D80" s="1"/>
    </row>
    <row r="81" spans="1:4" x14ac:dyDescent="0.3">
      <c r="A81" s="135" t="str">
        <f ca="1">Exceedance!U81</f>
        <v/>
      </c>
      <c r="B81" s="1"/>
      <c r="C81" s="1"/>
      <c r="D81" s="1"/>
    </row>
    <row r="82" spans="1:4" x14ac:dyDescent="0.3">
      <c r="A82" s="135" t="str">
        <f ca="1">Exceedance!U82</f>
        <v/>
      </c>
      <c r="B82" s="1"/>
      <c r="C82" s="1"/>
      <c r="D82" s="1"/>
    </row>
    <row r="83" spans="1:4" x14ac:dyDescent="0.3">
      <c r="A83" s="135" t="str">
        <f ca="1">Exceedance!U83</f>
        <v/>
      </c>
      <c r="B83" s="1"/>
      <c r="C83" s="1"/>
      <c r="D83" s="1"/>
    </row>
    <row r="84" spans="1:4" x14ac:dyDescent="0.3">
      <c r="A84" s="135" t="str">
        <f ca="1">Exceedance!U84</f>
        <v/>
      </c>
      <c r="B84" s="1"/>
      <c r="C84" s="1"/>
      <c r="D84" s="1"/>
    </row>
    <row r="85" spans="1:4" x14ac:dyDescent="0.3">
      <c r="A85" s="135" t="str">
        <f ca="1">Exceedance!U85</f>
        <v/>
      </c>
      <c r="B85" s="1"/>
      <c r="C85" s="1"/>
      <c r="D85" s="1"/>
    </row>
    <row r="86" spans="1:4" x14ac:dyDescent="0.3">
      <c r="A86" s="135" t="str">
        <f ca="1">Exceedance!U86</f>
        <v/>
      </c>
      <c r="B86" s="1"/>
      <c r="C86" s="1"/>
      <c r="D86" s="1"/>
    </row>
    <row r="87" spans="1:4" x14ac:dyDescent="0.3">
      <c r="A87" s="135" t="str">
        <f ca="1">Exceedance!U87</f>
        <v/>
      </c>
      <c r="B87" s="1"/>
      <c r="C87" s="1"/>
      <c r="D87" s="1"/>
    </row>
    <row r="88" spans="1:4" x14ac:dyDescent="0.3">
      <c r="A88" s="135" t="str">
        <f ca="1">Exceedance!U88</f>
        <v/>
      </c>
      <c r="B88" s="1"/>
      <c r="C88" s="1"/>
      <c r="D88" s="1"/>
    </row>
    <row r="89" spans="1:4" x14ac:dyDescent="0.3">
      <c r="A89" s="135" t="str">
        <f ca="1">Exceedance!U89</f>
        <v/>
      </c>
      <c r="B89" s="1"/>
      <c r="C89" s="1"/>
      <c r="D89" s="1"/>
    </row>
    <row r="90" spans="1:4" x14ac:dyDescent="0.3">
      <c r="A90" s="135" t="str">
        <f ca="1">Exceedance!U90</f>
        <v/>
      </c>
      <c r="B90" s="1"/>
      <c r="C90" s="1"/>
      <c r="D90" s="1"/>
    </row>
    <row r="91" spans="1:4" x14ac:dyDescent="0.3">
      <c r="A91" s="135" t="str">
        <f ca="1">Exceedance!U91</f>
        <v/>
      </c>
      <c r="B91" s="1"/>
      <c r="C91" s="1"/>
      <c r="D91" s="1"/>
    </row>
    <row r="92" spans="1:4" x14ac:dyDescent="0.3">
      <c r="A92" s="135" t="str">
        <f ca="1">Exceedance!U92</f>
        <v/>
      </c>
      <c r="B92" s="1"/>
      <c r="C92" s="1"/>
      <c r="D92" s="1"/>
    </row>
    <row r="93" spans="1:4" x14ac:dyDescent="0.3">
      <c r="A93" s="135" t="str">
        <f ca="1">Exceedance!U93</f>
        <v/>
      </c>
      <c r="B93" s="1"/>
      <c r="C93" s="1"/>
      <c r="D93" s="1"/>
    </row>
    <row r="94" spans="1:4" x14ac:dyDescent="0.3">
      <c r="A94" s="135" t="str">
        <f ca="1">Exceedance!U94</f>
        <v/>
      </c>
      <c r="B94" s="1"/>
      <c r="C94" s="1"/>
      <c r="D94" s="1"/>
    </row>
    <row r="95" spans="1:4" x14ac:dyDescent="0.3">
      <c r="A95" s="135" t="str">
        <f ca="1">Exceedance!U95</f>
        <v/>
      </c>
      <c r="B95" s="1"/>
      <c r="C95" s="1"/>
      <c r="D95" s="1"/>
    </row>
    <row r="96" spans="1:4" x14ac:dyDescent="0.3">
      <c r="A96" s="135" t="str">
        <f ca="1">Exceedance!U96</f>
        <v/>
      </c>
      <c r="B96" s="1"/>
      <c r="C96" s="1"/>
      <c r="D96" s="1"/>
    </row>
    <row r="97" spans="1:4" x14ac:dyDescent="0.3">
      <c r="A97" s="135" t="str">
        <f ca="1">Exceedance!U97</f>
        <v/>
      </c>
      <c r="B97" s="1"/>
      <c r="C97" s="1"/>
      <c r="D97" s="1"/>
    </row>
    <row r="98" spans="1:4" x14ac:dyDescent="0.3">
      <c r="A98" s="135" t="str">
        <f ca="1">Exceedance!U98</f>
        <v/>
      </c>
      <c r="B98" s="1"/>
      <c r="C98" s="1"/>
      <c r="D98" s="1"/>
    </row>
    <row r="99" spans="1:4" x14ac:dyDescent="0.3">
      <c r="A99" s="135" t="str">
        <f ca="1">Exceedance!U99</f>
        <v/>
      </c>
      <c r="B99" s="1"/>
      <c r="C99" s="1"/>
      <c r="D99" s="1"/>
    </row>
    <row r="100" spans="1:4" x14ac:dyDescent="0.3">
      <c r="A100" s="135"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E1:AE1"/>
  </mergeCells>
  <pageMargins left="0.7" right="0.7" top="0.75" bottom="0.75" header="0.3" footer="0.3"/>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0510D1-48FA-4E0E-BE5D-4D4ACC2D516D}">
  <sheetPr codeName="Sheet163"/>
  <dimension ref="A1:AH175"/>
  <sheetViews>
    <sheetView topLeftCell="A40" workbookViewId="0">
      <selection activeCell="B4" sqref="B4:AQ175"/>
    </sheetView>
  </sheetViews>
  <sheetFormatPr defaultRowHeight="14.4" x14ac:dyDescent="0.3"/>
  <cols>
    <col min="1" max="1" width="9.33203125" style="136"/>
    <col min="2" max="4" width="9.33203125" style="185"/>
  </cols>
  <sheetData>
    <row r="1" spans="1:34" s="136" customFormat="1" x14ac:dyDescent="0.3">
      <c r="A1" s="133"/>
      <c r="E1" s="882" t="s">
        <v>892</v>
      </c>
      <c r="F1" s="882"/>
      <c r="G1" s="882"/>
      <c r="H1" s="882"/>
      <c r="I1" s="882"/>
      <c r="J1" s="882"/>
      <c r="K1" s="882"/>
      <c r="L1" s="882"/>
      <c r="M1" s="882"/>
      <c r="N1" s="882"/>
      <c r="O1" s="882"/>
      <c r="P1" s="882"/>
      <c r="Q1" s="882"/>
      <c r="R1" s="882"/>
      <c r="S1" s="882"/>
      <c r="T1" s="882"/>
      <c r="U1" s="882"/>
      <c r="V1" s="882"/>
      <c r="W1" s="882"/>
      <c r="X1" s="882"/>
      <c r="Y1" s="882"/>
      <c r="Z1" s="882"/>
      <c r="AA1" s="882"/>
      <c r="AB1" s="882"/>
      <c r="AC1" s="882"/>
      <c r="AD1" s="882"/>
      <c r="AE1" s="882"/>
    </row>
    <row r="2" spans="1:34" s="136" customFormat="1" x14ac:dyDescent="0.3">
      <c r="A2" s="133"/>
      <c r="B2" s="136" t="s">
        <v>288</v>
      </c>
      <c r="C2" s="136" t="s">
        <v>287</v>
      </c>
      <c r="D2" s="136" t="s">
        <v>289</v>
      </c>
      <c r="E2" s="136">
        <v>1991</v>
      </c>
      <c r="F2" s="136">
        <v>1992</v>
      </c>
      <c r="G2" s="136">
        <v>1993</v>
      </c>
      <c r="H2" s="136">
        <v>1994</v>
      </c>
      <c r="I2" s="136">
        <v>1995</v>
      </c>
      <c r="J2" s="136">
        <v>1996</v>
      </c>
      <c r="K2" s="136">
        <v>1997</v>
      </c>
      <c r="L2" s="136">
        <v>1998</v>
      </c>
      <c r="M2" s="136">
        <v>1999</v>
      </c>
      <c r="N2" s="136">
        <v>2000</v>
      </c>
      <c r="O2" s="136">
        <v>2001</v>
      </c>
      <c r="P2" s="136">
        <v>2002</v>
      </c>
      <c r="Q2" s="136">
        <v>2003</v>
      </c>
      <c r="R2" s="136">
        <v>2004</v>
      </c>
      <c r="S2" s="136">
        <v>2005</v>
      </c>
      <c r="T2" s="136">
        <v>2006</v>
      </c>
      <c r="U2" s="136">
        <v>2007</v>
      </c>
      <c r="V2" s="136">
        <v>2008</v>
      </c>
      <c r="W2" s="136">
        <v>2009</v>
      </c>
      <c r="X2" s="136">
        <v>2010</v>
      </c>
      <c r="Y2" s="136">
        <v>2011</v>
      </c>
      <c r="Z2" s="136">
        <v>2012</v>
      </c>
      <c r="AA2" s="136">
        <v>2013</v>
      </c>
      <c r="AB2" s="136">
        <v>2014</v>
      </c>
      <c r="AC2" s="136">
        <v>2015</v>
      </c>
      <c r="AD2" s="136">
        <v>2016</v>
      </c>
      <c r="AE2" s="136">
        <v>2017</v>
      </c>
      <c r="AF2" s="136">
        <v>2018</v>
      </c>
      <c r="AG2" s="136">
        <v>2019</v>
      </c>
      <c r="AH2" s="136">
        <v>2020</v>
      </c>
    </row>
    <row r="3" spans="1:34" s="137" customFormat="1" x14ac:dyDescent="0.3">
      <c r="A3" s="134"/>
      <c r="B3" s="137" t="s">
        <v>323</v>
      </c>
      <c r="C3" s="137" t="s">
        <v>324</v>
      </c>
      <c r="D3" s="137" t="s">
        <v>325</v>
      </c>
      <c r="E3" s="137" t="s">
        <v>326</v>
      </c>
      <c r="F3" s="137" t="s">
        <v>327</v>
      </c>
      <c r="G3" s="137" t="s">
        <v>328</v>
      </c>
      <c r="H3" s="137" t="s">
        <v>329</v>
      </c>
      <c r="I3" s="137" t="s">
        <v>330</v>
      </c>
      <c r="J3" s="137" t="s">
        <v>331</v>
      </c>
      <c r="K3" s="137" t="s">
        <v>332</v>
      </c>
      <c r="L3" s="137" t="s">
        <v>333</v>
      </c>
      <c r="M3" s="137" t="s">
        <v>334</v>
      </c>
      <c r="N3" s="137" t="s">
        <v>335</v>
      </c>
      <c r="O3" s="137" t="s">
        <v>336</v>
      </c>
      <c r="P3" s="137" t="s">
        <v>337</v>
      </c>
      <c r="Q3" s="137" t="s">
        <v>338</v>
      </c>
      <c r="R3" s="137" t="s">
        <v>339</v>
      </c>
      <c r="S3" s="137" t="s">
        <v>340</v>
      </c>
      <c r="T3" s="137" t="s">
        <v>341</v>
      </c>
      <c r="U3" s="137" t="s">
        <v>342</v>
      </c>
      <c r="V3" s="137" t="s">
        <v>343</v>
      </c>
      <c r="W3" s="137" t="s">
        <v>344</v>
      </c>
      <c r="X3" s="137" t="s">
        <v>345</v>
      </c>
      <c r="Y3" s="137" t="s">
        <v>346</v>
      </c>
      <c r="Z3" s="137" t="s">
        <v>347</v>
      </c>
      <c r="AA3" s="137" t="s">
        <v>348</v>
      </c>
      <c r="AB3" s="137" t="s">
        <v>349</v>
      </c>
      <c r="AC3" s="137" t="s">
        <v>350</v>
      </c>
      <c r="AD3" s="137" t="s">
        <v>351</v>
      </c>
      <c r="AE3" s="137" t="s">
        <v>352</v>
      </c>
      <c r="AF3" s="137" t="s">
        <v>353</v>
      </c>
      <c r="AG3" s="137" t="s">
        <v>354</v>
      </c>
      <c r="AH3" s="137" t="s">
        <v>355</v>
      </c>
    </row>
    <row r="4" spans="1:34" x14ac:dyDescent="0.3">
      <c r="A4" s="135">
        <f ca="1">Exceedance!U4</f>
        <v>46143</v>
      </c>
      <c r="B4" s="1">
        <v>204</v>
      </c>
      <c r="C4" s="1">
        <v>204</v>
      </c>
      <c r="D4" s="1">
        <v>204</v>
      </c>
      <c r="E4">
        <v>204</v>
      </c>
      <c r="F4">
        <v>204</v>
      </c>
      <c r="G4">
        <v>204</v>
      </c>
      <c r="H4">
        <v>204</v>
      </c>
      <c r="I4">
        <v>204</v>
      </c>
      <c r="J4">
        <v>204</v>
      </c>
      <c r="K4">
        <v>204</v>
      </c>
      <c r="L4">
        <v>204</v>
      </c>
      <c r="M4">
        <v>204</v>
      </c>
      <c r="N4">
        <v>204</v>
      </c>
      <c r="O4">
        <v>204</v>
      </c>
      <c r="P4">
        <v>204</v>
      </c>
      <c r="Q4">
        <v>204</v>
      </c>
      <c r="R4">
        <v>204</v>
      </c>
      <c r="S4">
        <v>204</v>
      </c>
      <c r="T4">
        <v>204</v>
      </c>
      <c r="U4">
        <v>204</v>
      </c>
      <c r="V4">
        <v>204</v>
      </c>
      <c r="W4">
        <v>204</v>
      </c>
      <c r="X4">
        <v>204</v>
      </c>
      <c r="Y4">
        <v>204</v>
      </c>
      <c r="Z4">
        <v>204</v>
      </c>
      <c r="AA4">
        <v>204</v>
      </c>
      <c r="AB4">
        <v>204</v>
      </c>
      <c r="AC4">
        <v>204</v>
      </c>
      <c r="AD4">
        <v>204</v>
      </c>
      <c r="AE4">
        <v>204</v>
      </c>
      <c r="AF4">
        <v>204</v>
      </c>
      <c r="AG4">
        <v>204</v>
      </c>
      <c r="AH4">
        <v>204</v>
      </c>
    </row>
    <row r="5" spans="1:34" x14ac:dyDescent="0.3">
      <c r="A5" s="135">
        <f ca="1">Exceedance!U5</f>
        <v>46174</v>
      </c>
      <c r="B5" s="1">
        <v>253.29150000000001</v>
      </c>
      <c r="C5" s="1">
        <v>253.29150000000001</v>
      </c>
      <c r="D5" s="1">
        <v>253.29150000000001</v>
      </c>
      <c r="E5">
        <v>253.29150000000001</v>
      </c>
      <c r="F5">
        <v>253.29150000000001</v>
      </c>
      <c r="G5">
        <v>253.29150000000001</v>
      </c>
      <c r="H5">
        <v>253.29150000000001</v>
      </c>
      <c r="I5">
        <v>253.29150000000001</v>
      </c>
      <c r="J5">
        <v>253.29150000000001</v>
      </c>
      <c r="K5">
        <v>253.29150000000001</v>
      </c>
      <c r="L5">
        <v>253.29150000000001</v>
      </c>
      <c r="M5">
        <v>253.29150000000001</v>
      </c>
      <c r="N5">
        <v>253.29150000000001</v>
      </c>
      <c r="O5">
        <v>253.29150000000001</v>
      </c>
      <c r="P5">
        <v>253.29150000000001</v>
      </c>
      <c r="Q5">
        <v>253.29150000000001</v>
      </c>
      <c r="R5">
        <v>253.29150000000001</v>
      </c>
      <c r="S5">
        <v>253.29150000000001</v>
      </c>
      <c r="T5">
        <v>253.29150000000001</v>
      </c>
      <c r="U5">
        <v>253.29150000000001</v>
      </c>
      <c r="V5">
        <v>253.29150000000001</v>
      </c>
      <c r="W5">
        <v>253.29150000000001</v>
      </c>
      <c r="X5">
        <v>253.29150000000001</v>
      </c>
      <c r="Y5">
        <v>253.29150000000001</v>
      </c>
      <c r="Z5">
        <v>253.29150000000001</v>
      </c>
      <c r="AA5">
        <v>253.29150000000001</v>
      </c>
      <c r="AB5">
        <v>253.29150000000001</v>
      </c>
      <c r="AC5">
        <v>253.29150000000001</v>
      </c>
      <c r="AD5">
        <v>253.29150000000001</v>
      </c>
      <c r="AE5">
        <v>253.29150000000001</v>
      </c>
      <c r="AF5">
        <v>253.29150000000001</v>
      </c>
      <c r="AG5">
        <v>253.29150000000001</v>
      </c>
      <c r="AH5">
        <v>253.29150000000001</v>
      </c>
    </row>
    <row r="6" spans="1:34" x14ac:dyDescent="0.3">
      <c r="A6" s="135">
        <f ca="1">Exceedance!U6</f>
        <v>46204</v>
      </c>
      <c r="B6" s="1">
        <v>255</v>
      </c>
      <c r="C6" s="1">
        <v>255</v>
      </c>
      <c r="D6" s="1">
        <v>255</v>
      </c>
      <c r="E6">
        <v>255</v>
      </c>
      <c r="F6">
        <v>255</v>
      </c>
      <c r="G6">
        <v>255</v>
      </c>
      <c r="H6">
        <v>255</v>
      </c>
      <c r="I6">
        <v>255</v>
      </c>
      <c r="J6">
        <v>255</v>
      </c>
      <c r="K6">
        <v>255</v>
      </c>
      <c r="L6">
        <v>255</v>
      </c>
      <c r="M6">
        <v>255</v>
      </c>
      <c r="N6">
        <v>255</v>
      </c>
      <c r="O6">
        <v>255</v>
      </c>
      <c r="P6">
        <v>255</v>
      </c>
      <c r="Q6">
        <v>255</v>
      </c>
      <c r="R6">
        <v>255</v>
      </c>
      <c r="S6">
        <v>255</v>
      </c>
      <c r="T6">
        <v>255</v>
      </c>
      <c r="U6">
        <v>255</v>
      </c>
      <c r="V6">
        <v>255</v>
      </c>
      <c r="W6">
        <v>255</v>
      </c>
      <c r="X6">
        <v>255</v>
      </c>
      <c r="Y6">
        <v>255</v>
      </c>
      <c r="Z6">
        <v>255</v>
      </c>
      <c r="AA6">
        <v>255</v>
      </c>
      <c r="AB6">
        <v>255</v>
      </c>
      <c r="AC6">
        <v>255</v>
      </c>
      <c r="AD6">
        <v>255</v>
      </c>
      <c r="AE6">
        <v>255</v>
      </c>
      <c r="AF6">
        <v>255</v>
      </c>
      <c r="AG6">
        <v>255</v>
      </c>
      <c r="AH6">
        <v>255</v>
      </c>
    </row>
    <row r="7" spans="1:34" x14ac:dyDescent="0.3">
      <c r="A7" s="135">
        <f ca="1">Exceedance!U7</f>
        <v>46235</v>
      </c>
      <c r="B7" s="1">
        <v>255</v>
      </c>
      <c r="C7" s="1">
        <v>255</v>
      </c>
      <c r="D7" s="1">
        <v>255</v>
      </c>
      <c r="E7">
        <v>255</v>
      </c>
      <c r="F7">
        <v>255</v>
      </c>
      <c r="G7">
        <v>255</v>
      </c>
      <c r="H7">
        <v>255</v>
      </c>
      <c r="I7">
        <v>255</v>
      </c>
      <c r="J7">
        <v>255</v>
      </c>
      <c r="K7">
        <v>255</v>
      </c>
      <c r="L7">
        <v>255</v>
      </c>
      <c r="M7">
        <v>255</v>
      </c>
      <c r="N7">
        <v>255</v>
      </c>
      <c r="O7">
        <v>255</v>
      </c>
      <c r="P7">
        <v>255</v>
      </c>
      <c r="Q7">
        <v>255</v>
      </c>
      <c r="R7">
        <v>255</v>
      </c>
      <c r="S7">
        <v>255</v>
      </c>
      <c r="T7">
        <v>255</v>
      </c>
      <c r="U7">
        <v>255</v>
      </c>
      <c r="V7">
        <v>255</v>
      </c>
      <c r="W7">
        <v>255</v>
      </c>
      <c r="X7">
        <v>255</v>
      </c>
      <c r="Y7">
        <v>255</v>
      </c>
      <c r="Z7">
        <v>255</v>
      </c>
      <c r="AA7">
        <v>255</v>
      </c>
      <c r="AB7">
        <v>255</v>
      </c>
      <c r="AC7">
        <v>255</v>
      </c>
      <c r="AD7">
        <v>255</v>
      </c>
      <c r="AE7">
        <v>255</v>
      </c>
      <c r="AF7">
        <v>255</v>
      </c>
      <c r="AG7">
        <v>255</v>
      </c>
      <c r="AH7">
        <v>255</v>
      </c>
    </row>
    <row r="8" spans="1:34" x14ac:dyDescent="0.3">
      <c r="A8" s="135">
        <f ca="1">Exceedance!U8</f>
        <v>46266</v>
      </c>
      <c r="B8" s="1">
        <v>255</v>
      </c>
      <c r="C8" s="1">
        <v>255</v>
      </c>
      <c r="D8" s="1">
        <v>255</v>
      </c>
      <c r="E8">
        <v>255</v>
      </c>
      <c r="F8">
        <v>255</v>
      </c>
      <c r="G8">
        <v>255</v>
      </c>
      <c r="H8">
        <v>255</v>
      </c>
      <c r="I8">
        <v>255</v>
      </c>
      <c r="J8">
        <v>255</v>
      </c>
      <c r="K8">
        <v>255</v>
      </c>
      <c r="L8">
        <v>255</v>
      </c>
      <c r="M8">
        <v>255</v>
      </c>
      <c r="N8">
        <v>255</v>
      </c>
      <c r="O8">
        <v>255</v>
      </c>
      <c r="P8">
        <v>255</v>
      </c>
      <c r="Q8">
        <v>255</v>
      </c>
      <c r="R8">
        <v>255</v>
      </c>
      <c r="S8">
        <v>255</v>
      </c>
      <c r="T8">
        <v>255</v>
      </c>
      <c r="U8">
        <v>255</v>
      </c>
      <c r="V8">
        <v>255</v>
      </c>
      <c r="W8">
        <v>255</v>
      </c>
      <c r="X8">
        <v>255</v>
      </c>
      <c r="Y8">
        <v>255</v>
      </c>
      <c r="Z8">
        <v>255</v>
      </c>
      <c r="AA8">
        <v>255</v>
      </c>
      <c r="AB8">
        <v>255</v>
      </c>
      <c r="AC8">
        <v>255</v>
      </c>
      <c r="AD8">
        <v>255</v>
      </c>
      <c r="AE8">
        <v>255</v>
      </c>
      <c r="AF8">
        <v>255</v>
      </c>
      <c r="AG8">
        <v>255</v>
      </c>
      <c r="AH8">
        <v>255</v>
      </c>
    </row>
    <row r="9" spans="1:34" x14ac:dyDescent="0.3">
      <c r="A9" s="135">
        <f ca="1">Exceedance!U9</f>
        <v>46296</v>
      </c>
      <c r="B9" s="1">
        <v>227.02650000000003</v>
      </c>
      <c r="C9" s="1">
        <v>227.02650000000003</v>
      </c>
      <c r="D9" s="1">
        <v>227.02650000000003</v>
      </c>
      <c r="E9">
        <v>227.02650000000003</v>
      </c>
      <c r="F9">
        <v>227.02650000000003</v>
      </c>
      <c r="G9">
        <v>227.02650000000003</v>
      </c>
      <c r="H9">
        <v>227.02650000000003</v>
      </c>
      <c r="I9">
        <v>227.02650000000003</v>
      </c>
      <c r="J9">
        <v>227.02650000000003</v>
      </c>
      <c r="K9">
        <v>227.02650000000003</v>
      </c>
      <c r="L9">
        <v>227.02650000000003</v>
      </c>
      <c r="M9">
        <v>227.02650000000003</v>
      </c>
      <c r="N9">
        <v>227.02650000000003</v>
      </c>
      <c r="O9">
        <v>227.02650000000003</v>
      </c>
      <c r="P9">
        <v>227.02650000000003</v>
      </c>
      <c r="Q9">
        <v>227.02650000000003</v>
      </c>
      <c r="R9">
        <v>227.02650000000003</v>
      </c>
      <c r="S9">
        <v>227.02650000000003</v>
      </c>
      <c r="T9">
        <v>227.02650000000003</v>
      </c>
      <c r="U9">
        <v>227.02650000000003</v>
      </c>
      <c r="V9">
        <v>227.02650000000003</v>
      </c>
      <c r="W9">
        <v>227.02650000000003</v>
      </c>
      <c r="X9">
        <v>227.02650000000003</v>
      </c>
      <c r="Y9">
        <v>227.02650000000003</v>
      </c>
      <c r="Z9">
        <v>227.02650000000003</v>
      </c>
      <c r="AA9">
        <v>227.02650000000003</v>
      </c>
      <c r="AB9">
        <v>227.02650000000003</v>
      </c>
      <c r="AC9">
        <v>227.02650000000003</v>
      </c>
      <c r="AD9">
        <v>227.02650000000003</v>
      </c>
      <c r="AE9">
        <v>227.02650000000003</v>
      </c>
      <c r="AF9">
        <v>227.02650000000003</v>
      </c>
      <c r="AG9">
        <v>227.02650000000003</v>
      </c>
      <c r="AH9">
        <v>227.02650000000003</v>
      </c>
    </row>
    <row r="10" spans="1:34" x14ac:dyDescent="0.3">
      <c r="A10" s="135">
        <f ca="1">Exceedance!U10</f>
        <v>46327</v>
      </c>
      <c r="B10" s="1">
        <v>159.80850000000001</v>
      </c>
      <c r="C10" s="1">
        <v>159.80850000000001</v>
      </c>
      <c r="D10" s="1">
        <v>159.80850000000001</v>
      </c>
      <c r="E10">
        <v>159.80850000000001</v>
      </c>
      <c r="F10">
        <v>159.80850000000001</v>
      </c>
      <c r="G10">
        <v>159.80850000000001</v>
      </c>
      <c r="H10">
        <v>159.80850000000001</v>
      </c>
      <c r="I10">
        <v>159.80850000000001</v>
      </c>
      <c r="J10">
        <v>159.80850000000001</v>
      </c>
      <c r="K10">
        <v>159.80850000000001</v>
      </c>
      <c r="L10">
        <v>159.80850000000001</v>
      </c>
      <c r="M10">
        <v>159.80850000000001</v>
      </c>
      <c r="N10">
        <v>159.80850000000001</v>
      </c>
      <c r="O10">
        <v>159.80850000000001</v>
      </c>
      <c r="P10">
        <v>159.80850000000001</v>
      </c>
      <c r="Q10">
        <v>159.80850000000001</v>
      </c>
      <c r="R10">
        <v>159.80850000000001</v>
      </c>
      <c r="S10">
        <v>159.80850000000001</v>
      </c>
      <c r="T10">
        <v>159.80850000000001</v>
      </c>
      <c r="U10">
        <v>159.80850000000001</v>
      </c>
      <c r="V10">
        <v>159.80850000000001</v>
      </c>
      <c r="W10">
        <v>159.80850000000001</v>
      </c>
      <c r="X10">
        <v>159.80850000000001</v>
      </c>
      <c r="Y10">
        <v>159.80850000000001</v>
      </c>
      <c r="Z10">
        <v>159.80850000000001</v>
      </c>
      <c r="AA10">
        <v>159.80850000000001</v>
      </c>
      <c r="AB10">
        <v>159.80850000000001</v>
      </c>
      <c r="AC10">
        <v>159.80850000000001</v>
      </c>
      <c r="AD10">
        <v>159.80850000000001</v>
      </c>
      <c r="AE10">
        <v>159.80850000000001</v>
      </c>
      <c r="AF10">
        <v>159.80850000000001</v>
      </c>
      <c r="AG10">
        <v>159.80850000000001</v>
      </c>
      <c r="AH10">
        <v>159.80850000000001</v>
      </c>
    </row>
    <row r="11" spans="1:34" x14ac:dyDescent="0.3">
      <c r="A11" s="135">
        <f ca="1">Exceedance!U11</f>
        <v>46357</v>
      </c>
      <c r="B11" s="1">
        <v>154.6575</v>
      </c>
      <c r="C11" s="1">
        <v>154.6575</v>
      </c>
      <c r="D11" s="1">
        <v>154.6575</v>
      </c>
      <c r="E11">
        <v>154.6575</v>
      </c>
      <c r="F11">
        <v>154.6575</v>
      </c>
      <c r="G11">
        <v>154.6575</v>
      </c>
      <c r="H11">
        <v>154.6575</v>
      </c>
      <c r="I11">
        <v>154.6575</v>
      </c>
      <c r="J11">
        <v>154.6575</v>
      </c>
      <c r="K11">
        <v>154.6575</v>
      </c>
      <c r="L11">
        <v>154.6575</v>
      </c>
      <c r="M11">
        <v>154.6575</v>
      </c>
      <c r="N11">
        <v>154.6575</v>
      </c>
      <c r="O11">
        <v>154.6575</v>
      </c>
      <c r="P11">
        <v>154.6575</v>
      </c>
      <c r="Q11">
        <v>154.6575</v>
      </c>
      <c r="R11">
        <v>154.6575</v>
      </c>
      <c r="S11">
        <v>154.6575</v>
      </c>
      <c r="T11">
        <v>154.6575</v>
      </c>
      <c r="U11">
        <v>154.6575</v>
      </c>
      <c r="V11">
        <v>154.6575</v>
      </c>
      <c r="W11">
        <v>154.6575</v>
      </c>
      <c r="X11">
        <v>154.6575</v>
      </c>
      <c r="Y11">
        <v>154.6575</v>
      </c>
      <c r="Z11">
        <v>154.6575</v>
      </c>
      <c r="AA11">
        <v>154.6575</v>
      </c>
      <c r="AB11">
        <v>154.6575</v>
      </c>
      <c r="AC11">
        <v>154.6575</v>
      </c>
      <c r="AD11">
        <v>154.6575</v>
      </c>
      <c r="AE11">
        <v>154.6575</v>
      </c>
      <c r="AF11">
        <v>154.6575</v>
      </c>
      <c r="AG11">
        <v>154.6575</v>
      </c>
      <c r="AH11">
        <v>154.6575</v>
      </c>
    </row>
    <row r="12" spans="1:34" x14ac:dyDescent="0.3">
      <c r="A12" s="135">
        <f ca="1">Exceedance!U12</f>
        <v>46388</v>
      </c>
      <c r="B12" s="1">
        <v>156.2895</v>
      </c>
      <c r="C12" s="1">
        <v>156.2895</v>
      </c>
      <c r="D12" s="1">
        <v>156.2895</v>
      </c>
      <c r="E12">
        <v>156.2895</v>
      </c>
      <c r="F12">
        <v>156.2895</v>
      </c>
      <c r="G12">
        <v>156.2895</v>
      </c>
      <c r="H12">
        <v>156.2895</v>
      </c>
      <c r="I12">
        <v>156.2895</v>
      </c>
      <c r="J12">
        <v>156.2895</v>
      </c>
      <c r="K12">
        <v>156.2895</v>
      </c>
      <c r="L12">
        <v>156.2895</v>
      </c>
      <c r="M12">
        <v>156.2895</v>
      </c>
      <c r="N12">
        <v>156.2895</v>
      </c>
      <c r="O12">
        <v>156.2895</v>
      </c>
      <c r="P12">
        <v>156.2895</v>
      </c>
      <c r="Q12">
        <v>156.2895</v>
      </c>
      <c r="R12">
        <v>156.2895</v>
      </c>
      <c r="S12">
        <v>156.2895</v>
      </c>
      <c r="T12">
        <v>156.2895</v>
      </c>
      <c r="U12">
        <v>156.2895</v>
      </c>
      <c r="V12">
        <v>156.2895</v>
      </c>
      <c r="W12">
        <v>156.2895</v>
      </c>
      <c r="X12">
        <v>156.2895</v>
      </c>
      <c r="Y12">
        <v>156.2895</v>
      </c>
      <c r="Z12">
        <v>156.2895</v>
      </c>
      <c r="AA12">
        <v>156.2895</v>
      </c>
      <c r="AB12">
        <v>156.2895</v>
      </c>
      <c r="AC12">
        <v>156.2895</v>
      </c>
      <c r="AD12">
        <v>156.2895</v>
      </c>
      <c r="AE12">
        <v>156.2895</v>
      </c>
      <c r="AF12">
        <v>156.2895</v>
      </c>
      <c r="AG12">
        <v>156.2895</v>
      </c>
      <c r="AH12">
        <v>156.2895</v>
      </c>
    </row>
    <row r="13" spans="1:34" x14ac:dyDescent="0.3">
      <c r="A13" s="135">
        <f ca="1">Exceedance!U13</f>
        <v>46419</v>
      </c>
      <c r="B13" s="1">
        <v>156.6465</v>
      </c>
      <c r="C13" s="1">
        <v>156.6465</v>
      </c>
      <c r="D13" s="1">
        <v>156.6465</v>
      </c>
      <c r="E13">
        <v>156.6465</v>
      </c>
      <c r="F13">
        <v>156.6465</v>
      </c>
      <c r="G13">
        <v>156.6465</v>
      </c>
      <c r="H13">
        <v>156.6465</v>
      </c>
      <c r="I13">
        <v>156.6465</v>
      </c>
      <c r="J13">
        <v>156.6465</v>
      </c>
      <c r="K13">
        <v>156.6465</v>
      </c>
      <c r="L13">
        <v>156.6465</v>
      </c>
      <c r="M13">
        <v>156.6465</v>
      </c>
      <c r="N13">
        <v>156.6465</v>
      </c>
      <c r="O13">
        <v>156.6465</v>
      </c>
      <c r="P13">
        <v>156.6465</v>
      </c>
      <c r="Q13">
        <v>156.6465</v>
      </c>
      <c r="R13">
        <v>156.6465</v>
      </c>
      <c r="S13">
        <v>156.6465</v>
      </c>
      <c r="T13">
        <v>156.6465</v>
      </c>
      <c r="U13">
        <v>156.6465</v>
      </c>
      <c r="V13">
        <v>156.6465</v>
      </c>
      <c r="W13">
        <v>156.6465</v>
      </c>
      <c r="X13">
        <v>156.6465</v>
      </c>
      <c r="Y13">
        <v>156.6465</v>
      </c>
      <c r="Z13">
        <v>156.6465</v>
      </c>
      <c r="AA13">
        <v>156.6465</v>
      </c>
      <c r="AB13">
        <v>156.6465</v>
      </c>
      <c r="AC13">
        <v>156.6465</v>
      </c>
      <c r="AD13">
        <v>156.6465</v>
      </c>
      <c r="AE13">
        <v>156.6465</v>
      </c>
      <c r="AF13">
        <v>156.6465</v>
      </c>
      <c r="AG13">
        <v>156.6465</v>
      </c>
      <c r="AH13">
        <v>156.6465</v>
      </c>
    </row>
    <row r="14" spans="1:34" x14ac:dyDescent="0.3">
      <c r="A14" s="135">
        <f ca="1">Exceedance!U14</f>
        <v>46447</v>
      </c>
      <c r="B14" s="1">
        <v>194.13150000000002</v>
      </c>
      <c r="C14" s="1">
        <v>194.13150000000002</v>
      </c>
      <c r="D14" s="1">
        <v>194.13150000000002</v>
      </c>
      <c r="E14">
        <v>194.13150000000002</v>
      </c>
      <c r="F14">
        <v>194.13150000000002</v>
      </c>
      <c r="G14">
        <v>194.13150000000002</v>
      </c>
      <c r="H14">
        <v>194.13150000000002</v>
      </c>
      <c r="I14">
        <v>194.13150000000002</v>
      </c>
      <c r="J14">
        <v>194.13150000000002</v>
      </c>
      <c r="K14">
        <v>194.13150000000002</v>
      </c>
      <c r="L14">
        <v>194.13150000000002</v>
      </c>
      <c r="M14">
        <v>194.13150000000002</v>
      </c>
      <c r="N14">
        <v>194.13150000000002</v>
      </c>
      <c r="O14">
        <v>194.13150000000002</v>
      </c>
      <c r="P14">
        <v>194.13150000000002</v>
      </c>
      <c r="Q14">
        <v>194.13150000000002</v>
      </c>
      <c r="R14">
        <v>194.13150000000002</v>
      </c>
      <c r="S14">
        <v>194.13150000000002</v>
      </c>
      <c r="T14">
        <v>194.13150000000002</v>
      </c>
      <c r="U14">
        <v>194.13150000000002</v>
      </c>
      <c r="V14">
        <v>194.13150000000002</v>
      </c>
      <c r="W14">
        <v>194.13150000000002</v>
      </c>
      <c r="X14">
        <v>194.13150000000002</v>
      </c>
      <c r="Y14">
        <v>194.13150000000002</v>
      </c>
      <c r="Z14">
        <v>194.13150000000002</v>
      </c>
      <c r="AA14">
        <v>194.13150000000002</v>
      </c>
      <c r="AB14">
        <v>194.13150000000002</v>
      </c>
      <c r="AC14">
        <v>194.13150000000002</v>
      </c>
      <c r="AD14">
        <v>194.13150000000002</v>
      </c>
      <c r="AE14">
        <v>194.13150000000002</v>
      </c>
      <c r="AF14">
        <v>194.13150000000002</v>
      </c>
      <c r="AG14">
        <v>194.13150000000002</v>
      </c>
      <c r="AH14">
        <v>194.13150000000002</v>
      </c>
    </row>
    <row r="15" spans="1:34" x14ac:dyDescent="0.3">
      <c r="A15" s="135">
        <f ca="1">Exceedance!U15</f>
        <v>46478</v>
      </c>
      <c r="B15" s="1">
        <v>249.9</v>
      </c>
      <c r="C15" s="1">
        <v>249.9</v>
      </c>
      <c r="D15" s="1">
        <v>249.9</v>
      </c>
      <c r="E15">
        <v>249.9</v>
      </c>
      <c r="F15">
        <v>249.9</v>
      </c>
      <c r="G15">
        <v>249.9</v>
      </c>
      <c r="H15">
        <v>249.9</v>
      </c>
      <c r="I15">
        <v>249.9</v>
      </c>
      <c r="J15">
        <v>249.9</v>
      </c>
      <c r="K15">
        <v>249.9</v>
      </c>
      <c r="L15">
        <v>249.9</v>
      </c>
      <c r="M15">
        <v>249.9</v>
      </c>
      <c r="N15">
        <v>249.9</v>
      </c>
      <c r="O15">
        <v>249.9</v>
      </c>
      <c r="P15">
        <v>249.9</v>
      </c>
      <c r="Q15">
        <v>249.9</v>
      </c>
      <c r="R15">
        <v>249.9</v>
      </c>
      <c r="S15">
        <v>249.9</v>
      </c>
      <c r="T15">
        <v>249.9</v>
      </c>
      <c r="U15">
        <v>249.9</v>
      </c>
      <c r="V15">
        <v>249.9</v>
      </c>
      <c r="W15">
        <v>249.9</v>
      </c>
      <c r="X15">
        <v>249.9</v>
      </c>
      <c r="Y15">
        <v>249.9</v>
      </c>
      <c r="Z15">
        <v>249.9</v>
      </c>
      <c r="AA15">
        <v>249.9</v>
      </c>
      <c r="AB15">
        <v>249.9</v>
      </c>
      <c r="AC15">
        <v>249.9</v>
      </c>
      <c r="AD15">
        <v>249.9</v>
      </c>
      <c r="AE15">
        <v>249.9</v>
      </c>
      <c r="AF15">
        <v>249.9</v>
      </c>
      <c r="AG15">
        <v>249.9</v>
      </c>
      <c r="AH15">
        <v>249.9</v>
      </c>
    </row>
    <row r="16" spans="1:34" x14ac:dyDescent="0.3">
      <c r="A16" s="135">
        <f ca="1">Exceedance!U16</f>
        <v>46508</v>
      </c>
      <c r="B16" s="1">
        <v>255</v>
      </c>
      <c r="C16" s="1">
        <v>255</v>
      </c>
      <c r="D16" s="1">
        <v>255</v>
      </c>
      <c r="E16">
        <v>255</v>
      </c>
      <c r="F16">
        <v>255</v>
      </c>
      <c r="G16">
        <v>255</v>
      </c>
      <c r="H16">
        <v>255</v>
      </c>
      <c r="I16">
        <v>255</v>
      </c>
      <c r="J16">
        <v>255</v>
      </c>
      <c r="K16">
        <v>255</v>
      </c>
      <c r="L16">
        <v>255</v>
      </c>
      <c r="M16">
        <v>255</v>
      </c>
      <c r="N16">
        <v>255</v>
      </c>
      <c r="O16">
        <v>255</v>
      </c>
      <c r="P16">
        <v>255</v>
      </c>
      <c r="Q16">
        <v>255</v>
      </c>
      <c r="R16">
        <v>255</v>
      </c>
      <c r="S16">
        <v>255</v>
      </c>
      <c r="T16">
        <v>255</v>
      </c>
      <c r="U16">
        <v>255</v>
      </c>
      <c r="V16">
        <v>255</v>
      </c>
      <c r="W16">
        <v>255</v>
      </c>
      <c r="X16">
        <v>255</v>
      </c>
      <c r="Y16">
        <v>255</v>
      </c>
      <c r="Z16">
        <v>255</v>
      </c>
      <c r="AA16">
        <v>255</v>
      </c>
      <c r="AB16">
        <v>255</v>
      </c>
      <c r="AC16">
        <v>255</v>
      </c>
      <c r="AD16">
        <v>255</v>
      </c>
      <c r="AE16">
        <v>255</v>
      </c>
      <c r="AF16">
        <v>255</v>
      </c>
      <c r="AG16">
        <v>255</v>
      </c>
      <c r="AH16">
        <v>255</v>
      </c>
    </row>
    <row r="17" spans="1:34" x14ac:dyDescent="0.3">
      <c r="A17" s="135">
        <f ca="1">Exceedance!U17</f>
        <v>46539</v>
      </c>
      <c r="B17" s="1">
        <v>255</v>
      </c>
      <c r="C17" s="1">
        <v>255</v>
      </c>
      <c r="D17" s="1">
        <v>255</v>
      </c>
      <c r="E17">
        <v>255</v>
      </c>
      <c r="F17">
        <v>255</v>
      </c>
      <c r="G17">
        <v>255</v>
      </c>
      <c r="H17">
        <v>255</v>
      </c>
      <c r="I17">
        <v>255</v>
      </c>
      <c r="J17">
        <v>255</v>
      </c>
      <c r="K17">
        <v>255</v>
      </c>
      <c r="L17">
        <v>255</v>
      </c>
      <c r="M17">
        <v>255</v>
      </c>
      <c r="N17">
        <v>255</v>
      </c>
      <c r="O17">
        <v>255</v>
      </c>
      <c r="P17">
        <v>255</v>
      </c>
      <c r="Q17">
        <v>255</v>
      </c>
      <c r="R17">
        <v>255</v>
      </c>
      <c r="S17">
        <v>255</v>
      </c>
      <c r="T17">
        <v>255</v>
      </c>
      <c r="U17">
        <v>255</v>
      </c>
      <c r="V17">
        <v>255</v>
      </c>
      <c r="W17">
        <v>255</v>
      </c>
      <c r="X17">
        <v>255</v>
      </c>
      <c r="Y17">
        <v>255</v>
      </c>
      <c r="Z17">
        <v>255</v>
      </c>
      <c r="AA17">
        <v>255</v>
      </c>
      <c r="AB17">
        <v>255</v>
      </c>
      <c r="AC17">
        <v>255</v>
      </c>
      <c r="AD17">
        <v>255</v>
      </c>
      <c r="AE17">
        <v>255</v>
      </c>
      <c r="AF17">
        <v>255</v>
      </c>
      <c r="AG17">
        <v>255</v>
      </c>
      <c r="AH17">
        <v>255</v>
      </c>
    </row>
    <row r="18" spans="1:34" x14ac:dyDescent="0.3">
      <c r="A18" s="135">
        <f ca="1">Exceedance!U18</f>
        <v>46569</v>
      </c>
      <c r="B18" s="1">
        <v>255</v>
      </c>
      <c r="C18" s="1">
        <v>255</v>
      </c>
      <c r="D18" s="1">
        <v>255</v>
      </c>
      <c r="E18">
        <v>255</v>
      </c>
      <c r="F18">
        <v>255</v>
      </c>
      <c r="G18">
        <v>255</v>
      </c>
      <c r="H18">
        <v>255</v>
      </c>
      <c r="I18">
        <v>255</v>
      </c>
      <c r="J18">
        <v>255</v>
      </c>
      <c r="K18">
        <v>255</v>
      </c>
      <c r="L18">
        <v>255</v>
      </c>
      <c r="M18">
        <v>255</v>
      </c>
      <c r="N18">
        <v>255</v>
      </c>
      <c r="O18">
        <v>255</v>
      </c>
      <c r="P18">
        <v>255</v>
      </c>
      <c r="Q18">
        <v>255</v>
      </c>
      <c r="R18">
        <v>255</v>
      </c>
      <c r="S18">
        <v>255</v>
      </c>
      <c r="T18">
        <v>255</v>
      </c>
      <c r="U18">
        <v>255</v>
      </c>
      <c r="V18">
        <v>255</v>
      </c>
      <c r="W18">
        <v>255</v>
      </c>
      <c r="X18">
        <v>255</v>
      </c>
      <c r="Y18">
        <v>255</v>
      </c>
      <c r="Z18">
        <v>255</v>
      </c>
      <c r="AA18">
        <v>255</v>
      </c>
      <c r="AB18">
        <v>255</v>
      </c>
      <c r="AC18">
        <v>255</v>
      </c>
      <c r="AD18">
        <v>255</v>
      </c>
      <c r="AE18">
        <v>255</v>
      </c>
      <c r="AF18">
        <v>255</v>
      </c>
      <c r="AG18">
        <v>255</v>
      </c>
      <c r="AH18">
        <v>255</v>
      </c>
    </row>
    <row r="19" spans="1:34" x14ac:dyDescent="0.3">
      <c r="A19" s="135">
        <f ca="1">Exceedance!U19</f>
        <v>46600</v>
      </c>
      <c r="B19" s="1">
        <v>255</v>
      </c>
      <c r="C19" s="1">
        <v>255</v>
      </c>
      <c r="D19" s="1">
        <v>255</v>
      </c>
      <c r="E19">
        <v>255</v>
      </c>
      <c r="F19">
        <v>255</v>
      </c>
      <c r="G19">
        <v>255</v>
      </c>
      <c r="H19">
        <v>255</v>
      </c>
      <c r="I19">
        <v>255</v>
      </c>
      <c r="J19">
        <v>255</v>
      </c>
      <c r="K19">
        <v>255</v>
      </c>
      <c r="L19">
        <v>255</v>
      </c>
      <c r="M19">
        <v>255</v>
      </c>
      <c r="N19">
        <v>255</v>
      </c>
      <c r="O19">
        <v>255</v>
      </c>
      <c r="P19">
        <v>255</v>
      </c>
      <c r="Q19">
        <v>255</v>
      </c>
      <c r="R19">
        <v>255</v>
      </c>
      <c r="S19">
        <v>255</v>
      </c>
      <c r="T19">
        <v>255</v>
      </c>
      <c r="U19">
        <v>255</v>
      </c>
      <c r="V19">
        <v>255</v>
      </c>
      <c r="W19">
        <v>255</v>
      </c>
      <c r="X19">
        <v>255</v>
      </c>
      <c r="Y19">
        <v>255</v>
      </c>
      <c r="Z19">
        <v>255</v>
      </c>
      <c r="AA19">
        <v>255</v>
      </c>
      <c r="AB19">
        <v>255</v>
      </c>
      <c r="AC19">
        <v>255</v>
      </c>
      <c r="AD19">
        <v>255</v>
      </c>
      <c r="AE19">
        <v>255</v>
      </c>
      <c r="AF19">
        <v>255</v>
      </c>
      <c r="AG19">
        <v>255</v>
      </c>
      <c r="AH19">
        <v>255</v>
      </c>
    </row>
    <row r="20" spans="1:34" x14ac:dyDescent="0.3">
      <c r="A20" s="135">
        <f ca="1">Exceedance!U20</f>
        <v>46631</v>
      </c>
      <c r="B20" s="1">
        <v>255</v>
      </c>
      <c r="C20" s="1">
        <v>255</v>
      </c>
      <c r="D20" s="1">
        <v>255</v>
      </c>
      <c r="E20">
        <v>255</v>
      </c>
      <c r="F20">
        <v>255</v>
      </c>
      <c r="G20">
        <v>255</v>
      </c>
      <c r="H20">
        <v>255</v>
      </c>
      <c r="I20">
        <v>255</v>
      </c>
      <c r="J20">
        <v>255</v>
      </c>
      <c r="K20">
        <v>255</v>
      </c>
      <c r="L20">
        <v>255</v>
      </c>
      <c r="M20">
        <v>255</v>
      </c>
      <c r="N20">
        <v>255</v>
      </c>
      <c r="O20">
        <v>255</v>
      </c>
      <c r="P20">
        <v>255</v>
      </c>
      <c r="Q20">
        <v>255</v>
      </c>
      <c r="R20">
        <v>255</v>
      </c>
      <c r="S20">
        <v>255</v>
      </c>
      <c r="T20">
        <v>255</v>
      </c>
      <c r="U20">
        <v>255</v>
      </c>
      <c r="V20">
        <v>255</v>
      </c>
      <c r="W20">
        <v>255</v>
      </c>
      <c r="X20">
        <v>255</v>
      </c>
      <c r="Y20">
        <v>255</v>
      </c>
      <c r="Z20">
        <v>255</v>
      </c>
      <c r="AA20">
        <v>255</v>
      </c>
      <c r="AB20">
        <v>255</v>
      </c>
      <c r="AC20">
        <v>255</v>
      </c>
      <c r="AD20">
        <v>255</v>
      </c>
      <c r="AE20">
        <v>255</v>
      </c>
      <c r="AF20">
        <v>255</v>
      </c>
      <c r="AG20">
        <v>255</v>
      </c>
      <c r="AH20">
        <v>255</v>
      </c>
    </row>
    <row r="21" spans="1:34" x14ac:dyDescent="0.3">
      <c r="A21" s="135">
        <f ca="1">Exceedance!U21</f>
        <v>46661</v>
      </c>
      <c r="B21" s="1">
        <v>227.02650000000003</v>
      </c>
      <c r="C21" s="1">
        <v>227.02650000000003</v>
      </c>
      <c r="D21" s="1">
        <v>227.02650000000003</v>
      </c>
      <c r="E21">
        <v>227.02650000000003</v>
      </c>
      <c r="F21">
        <v>227.02650000000003</v>
      </c>
      <c r="G21">
        <v>227.02650000000003</v>
      </c>
      <c r="H21">
        <v>227.02650000000003</v>
      </c>
      <c r="I21">
        <v>227.02650000000003</v>
      </c>
      <c r="J21">
        <v>227.02650000000003</v>
      </c>
      <c r="K21">
        <v>227.02650000000003</v>
      </c>
      <c r="L21">
        <v>227.02650000000003</v>
      </c>
      <c r="M21">
        <v>227.02650000000003</v>
      </c>
      <c r="N21">
        <v>227.02650000000003</v>
      </c>
      <c r="O21">
        <v>227.02650000000003</v>
      </c>
      <c r="P21">
        <v>227.02650000000003</v>
      </c>
      <c r="Q21">
        <v>227.02650000000003</v>
      </c>
      <c r="R21">
        <v>227.02650000000003</v>
      </c>
      <c r="S21">
        <v>227.02650000000003</v>
      </c>
      <c r="T21">
        <v>227.02650000000003</v>
      </c>
      <c r="U21">
        <v>227.02650000000003</v>
      </c>
      <c r="V21">
        <v>227.02650000000003</v>
      </c>
      <c r="W21">
        <v>227.02650000000003</v>
      </c>
      <c r="X21">
        <v>227.02650000000003</v>
      </c>
      <c r="Y21">
        <v>227.02650000000003</v>
      </c>
      <c r="Z21">
        <v>227.02650000000003</v>
      </c>
      <c r="AA21">
        <v>227.02650000000003</v>
      </c>
      <c r="AB21">
        <v>227.02650000000003</v>
      </c>
      <c r="AC21">
        <v>227.02650000000003</v>
      </c>
      <c r="AD21">
        <v>227.02650000000003</v>
      </c>
      <c r="AE21">
        <v>227.02650000000003</v>
      </c>
      <c r="AF21">
        <v>227.02650000000003</v>
      </c>
      <c r="AG21">
        <v>227.02650000000003</v>
      </c>
      <c r="AH21">
        <v>227.02650000000003</v>
      </c>
    </row>
    <row r="22" spans="1:34" x14ac:dyDescent="0.3">
      <c r="A22" s="135">
        <f ca="1">Exceedance!U22</f>
        <v>46692</v>
      </c>
      <c r="B22" s="1">
        <v>159.80850000000001</v>
      </c>
      <c r="C22" s="1">
        <v>159.80850000000001</v>
      </c>
      <c r="D22" s="1">
        <v>159.80850000000001</v>
      </c>
      <c r="E22">
        <v>159.80850000000001</v>
      </c>
      <c r="F22">
        <v>159.80850000000001</v>
      </c>
      <c r="G22">
        <v>159.80850000000001</v>
      </c>
      <c r="H22">
        <v>159.80850000000001</v>
      </c>
      <c r="I22">
        <v>159.80850000000001</v>
      </c>
      <c r="J22">
        <v>159.80850000000001</v>
      </c>
      <c r="K22">
        <v>159.80850000000001</v>
      </c>
      <c r="L22">
        <v>159.80850000000001</v>
      </c>
      <c r="M22">
        <v>159.80850000000001</v>
      </c>
      <c r="N22">
        <v>159.80850000000001</v>
      </c>
      <c r="O22">
        <v>159.80850000000001</v>
      </c>
      <c r="P22">
        <v>159.80850000000001</v>
      </c>
      <c r="Q22">
        <v>159.80850000000001</v>
      </c>
      <c r="R22">
        <v>159.80850000000001</v>
      </c>
      <c r="S22">
        <v>159.80850000000001</v>
      </c>
      <c r="T22">
        <v>159.80850000000001</v>
      </c>
      <c r="U22">
        <v>159.80850000000001</v>
      </c>
      <c r="V22">
        <v>159.80850000000001</v>
      </c>
      <c r="W22">
        <v>159.80850000000001</v>
      </c>
      <c r="X22">
        <v>159.80850000000001</v>
      </c>
      <c r="Y22">
        <v>159.80850000000001</v>
      </c>
      <c r="Z22">
        <v>159.80850000000001</v>
      </c>
      <c r="AA22">
        <v>159.80850000000001</v>
      </c>
      <c r="AB22">
        <v>159.80850000000001</v>
      </c>
      <c r="AC22">
        <v>159.80850000000001</v>
      </c>
      <c r="AD22">
        <v>159.80850000000001</v>
      </c>
      <c r="AE22">
        <v>159.80850000000001</v>
      </c>
      <c r="AF22">
        <v>159.80850000000001</v>
      </c>
      <c r="AG22">
        <v>159.80850000000001</v>
      </c>
      <c r="AH22">
        <v>159.80850000000001</v>
      </c>
    </row>
    <row r="23" spans="1:34" x14ac:dyDescent="0.3">
      <c r="A23" s="135">
        <f ca="1">Exceedance!U23</f>
        <v>46722</v>
      </c>
      <c r="B23" s="1">
        <v>154.6575</v>
      </c>
      <c r="C23" s="1">
        <v>154.6575</v>
      </c>
      <c r="D23" s="1">
        <v>154.6575</v>
      </c>
      <c r="E23">
        <v>154.6575</v>
      </c>
      <c r="F23">
        <v>154.6575</v>
      </c>
      <c r="G23">
        <v>154.6575</v>
      </c>
      <c r="H23">
        <v>154.6575</v>
      </c>
      <c r="I23">
        <v>154.6575</v>
      </c>
      <c r="J23">
        <v>154.6575</v>
      </c>
      <c r="K23">
        <v>154.6575</v>
      </c>
      <c r="L23">
        <v>154.6575</v>
      </c>
      <c r="M23">
        <v>154.6575</v>
      </c>
      <c r="N23">
        <v>154.6575</v>
      </c>
      <c r="O23">
        <v>154.6575</v>
      </c>
      <c r="P23">
        <v>154.6575</v>
      </c>
      <c r="Q23">
        <v>154.6575</v>
      </c>
      <c r="R23">
        <v>154.6575</v>
      </c>
      <c r="S23">
        <v>154.6575</v>
      </c>
      <c r="T23">
        <v>154.6575</v>
      </c>
      <c r="U23">
        <v>154.6575</v>
      </c>
      <c r="V23">
        <v>154.6575</v>
      </c>
      <c r="W23">
        <v>154.6575</v>
      </c>
      <c r="X23">
        <v>154.6575</v>
      </c>
      <c r="Y23">
        <v>154.6575</v>
      </c>
      <c r="Z23">
        <v>154.6575</v>
      </c>
      <c r="AA23">
        <v>154.6575</v>
      </c>
      <c r="AB23">
        <v>154.6575</v>
      </c>
      <c r="AC23">
        <v>154.6575</v>
      </c>
      <c r="AD23">
        <v>154.6575</v>
      </c>
      <c r="AE23">
        <v>154.6575</v>
      </c>
      <c r="AF23">
        <v>154.6575</v>
      </c>
      <c r="AG23">
        <v>154.6575</v>
      </c>
      <c r="AH23">
        <v>154.6575</v>
      </c>
    </row>
    <row r="24" spans="1:34" x14ac:dyDescent="0.3">
      <c r="A24" s="135">
        <f ca="1">Exceedance!U24</f>
        <v>46753</v>
      </c>
      <c r="B24" s="1">
        <v>156.2895</v>
      </c>
      <c r="C24" s="1">
        <v>156.2895</v>
      </c>
      <c r="D24" s="1">
        <v>156.2895</v>
      </c>
      <c r="E24">
        <v>156.2895</v>
      </c>
      <c r="F24">
        <v>156.2895</v>
      </c>
      <c r="G24">
        <v>156.2895</v>
      </c>
      <c r="H24">
        <v>156.2895</v>
      </c>
      <c r="I24">
        <v>156.2895</v>
      </c>
      <c r="J24">
        <v>156.2895</v>
      </c>
      <c r="K24">
        <v>156.2895</v>
      </c>
      <c r="L24">
        <v>156.2895</v>
      </c>
      <c r="M24">
        <v>156.2895</v>
      </c>
      <c r="N24">
        <v>156.2895</v>
      </c>
      <c r="O24">
        <v>156.2895</v>
      </c>
      <c r="P24">
        <v>156.2895</v>
      </c>
      <c r="Q24">
        <v>156.2895</v>
      </c>
      <c r="R24">
        <v>156.2895</v>
      </c>
      <c r="S24">
        <v>156.2895</v>
      </c>
      <c r="T24">
        <v>156.2895</v>
      </c>
      <c r="U24">
        <v>156.2895</v>
      </c>
      <c r="V24">
        <v>156.2895</v>
      </c>
      <c r="W24">
        <v>156.2895</v>
      </c>
      <c r="X24">
        <v>156.2895</v>
      </c>
      <c r="Y24">
        <v>156.2895</v>
      </c>
      <c r="Z24">
        <v>156.2895</v>
      </c>
      <c r="AA24">
        <v>156.2895</v>
      </c>
      <c r="AB24">
        <v>156.2895</v>
      </c>
      <c r="AC24">
        <v>156.2895</v>
      </c>
      <c r="AD24">
        <v>156.2895</v>
      </c>
      <c r="AE24">
        <v>156.2895</v>
      </c>
      <c r="AF24">
        <v>156.2895</v>
      </c>
      <c r="AG24">
        <v>156.2895</v>
      </c>
      <c r="AH24">
        <v>156.2895</v>
      </c>
    </row>
    <row r="25" spans="1:34" x14ac:dyDescent="0.3">
      <c r="A25" s="135">
        <f ca="1">Exceedance!U25</f>
        <v>46784</v>
      </c>
      <c r="B25" s="1">
        <v>156.6465</v>
      </c>
      <c r="C25" s="1">
        <v>156.6465</v>
      </c>
      <c r="D25" s="1">
        <v>156.6465</v>
      </c>
      <c r="E25">
        <v>156.6465</v>
      </c>
      <c r="F25">
        <v>156.6465</v>
      </c>
      <c r="G25">
        <v>156.6465</v>
      </c>
      <c r="H25">
        <v>156.6465</v>
      </c>
      <c r="I25">
        <v>156.6465</v>
      </c>
      <c r="J25">
        <v>156.6465</v>
      </c>
      <c r="K25">
        <v>156.6465</v>
      </c>
      <c r="L25">
        <v>156.6465</v>
      </c>
      <c r="M25">
        <v>156.6465</v>
      </c>
      <c r="N25">
        <v>156.6465</v>
      </c>
      <c r="O25">
        <v>156.6465</v>
      </c>
      <c r="P25">
        <v>156.6465</v>
      </c>
      <c r="Q25">
        <v>156.6465</v>
      </c>
      <c r="R25">
        <v>156.6465</v>
      </c>
      <c r="S25">
        <v>156.6465</v>
      </c>
      <c r="T25">
        <v>156.6465</v>
      </c>
      <c r="U25">
        <v>156.6465</v>
      </c>
      <c r="V25">
        <v>156.6465</v>
      </c>
      <c r="W25">
        <v>156.6465</v>
      </c>
      <c r="X25">
        <v>156.6465</v>
      </c>
      <c r="Y25">
        <v>156.6465</v>
      </c>
      <c r="Z25">
        <v>156.6465</v>
      </c>
      <c r="AA25">
        <v>156.6465</v>
      </c>
      <c r="AB25">
        <v>156.6465</v>
      </c>
      <c r="AC25">
        <v>156.6465</v>
      </c>
      <c r="AD25">
        <v>156.6465</v>
      </c>
      <c r="AE25">
        <v>156.6465</v>
      </c>
      <c r="AF25">
        <v>156.6465</v>
      </c>
      <c r="AG25">
        <v>156.6465</v>
      </c>
      <c r="AH25">
        <v>156.6465</v>
      </c>
    </row>
    <row r="26" spans="1:34" x14ac:dyDescent="0.3">
      <c r="A26" s="135">
        <f ca="1">Exceedance!U26</f>
        <v>46813</v>
      </c>
      <c r="B26" s="1">
        <v>194.13150000000002</v>
      </c>
      <c r="C26" s="1">
        <v>194.13150000000002</v>
      </c>
      <c r="D26" s="1">
        <v>194.13150000000002</v>
      </c>
      <c r="E26">
        <v>194.13150000000002</v>
      </c>
      <c r="F26">
        <v>194.13150000000002</v>
      </c>
      <c r="G26">
        <v>194.13150000000002</v>
      </c>
      <c r="H26">
        <v>194.13150000000002</v>
      </c>
      <c r="I26">
        <v>194.13150000000002</v>
      </c>
      <c r="J26">
        <v>194.13150000000002</v>
      </c>
      <c r="K26">
        <v>194.13150000000002</v>
      </c>
      <c r="L26">
        <v>194.13150000000002</v>
      </c>
      <c r="M26">
        <v>194.13150000000002</v>
      </c>
      <c r="N26">
        <v>194.13150000000002</v>
      </c>
      <c r="O26">
        <v>194.13150000000002</v>
      </c>
      <c r="P26">
        <v>194.13150000000002</v>
      </c>
      <c r="Q26">
        <v>194.13150000000002</v>
      </c>
      <c r="R26">
        <v>194.13150000000002</v>
      </c>
      <c r="S26">
        <v>194.13150000000002</v>
      </c>
      <c r="T26">
        <v>194.13150000000002</v>
      </c>
      <c r="U26">
        <v>194.13150000000002</v>
      </c>
      <c r="V26">
        <v>194.13150000000002</v>
      </c>
      <c r="W26">
        <v>194.13150000000002</v>
      </c>
      <c r="X26">
        <v>194.13150000000002</v>
      </c>
      <c r="Y26">
        <v>194.13150000000002</v>
      </c>
      <c r="Z26">
        <v>194.13150000000002</v>
      </c>
      <c r="AA26">
        <v>194.13150000000002</v>
      </c>
      <c r="AB26">
        <v>194.13150000000002</v>
      </c>
      <c r="AC26">
        <v>194.13150000000002</v>
      </c>
      <c r="AD26">
        <v>194.13150000000002</v>
      </c>
      <c r="AE26">
        <v>194.13150000000002</v>
      </c>
      <c r="AF26">
        <v>194.13150000000002</v>
      </c>
      <c r="AG26">
        <v>194.13150000000002</v>
      </c>
      <c r="AH26">
        <v>194.13150000000002</v>
      </c>
    </row>
    <row r="27" spans="1:34" x14ac:dyDescent="0.3">
      <c r="A27" s="135">
        <f ca="1">Exceedance!U27</f>
        <v>46844</v>
      </c>
      <c r="B27" s="1">
        <v>249.9</v>
      </c>
      <c r="C27" s="1">
        <v>249.9</v>
      </c>
      <c r="D27" s="1">
        <v>249.9</v>
      </c>
      <c r="E27">
        <v>249.9</v>
      </c>
      <c r="F27">
        <v>249.9</v>
      </c>
      <c r="G27">
        <v>249.9</v>
      </c>
      <c r="H27">
        <v>249.9</v>
      </c>
      <c r="I27">
        <v>249.9</v>
      </c>
      <c r="J27">
        <v>249.9</v>
      </c>
      <c r="K27">
        <v>249.9</v>
      </c>
      <c r="L27">
        <v>249.9</v>
      </c>
      <c r="M27">
        <v>249.9</v>
      </c>
      <c r="N27">
        <v>249.9</v>
      </c>
      <c r="O27">
        <v>249.9</v>
      </c>
      <c r="P27">
        <v>249.9</v>
      </c>
      <c r="Q27">
        <v>249.9</v>
      </c>
      <c r="R27">
        <v>249.9</v>
      </c>
      <c r="S27">
        <v>249.9</v>
      </c>
      <c r="T27">
        <v>249.9</v>
      </c>
      <c r="U27">
        <v>249.9</v>
      </c>
      <c r="V27">
        <v>249.9</v>
      </c>
      <c r="W27">
        <v>249.9</v>
      </c>
      <c r="X27">
        <v>249.9</v>
      </c>
      <c r="Y27">
        <v>249.9</v>
      </c>
      <c r="Z27">
        <v>249.9</v>
      </c>
      <c r="AA27">
        <v>249.9</v>
      </c>
      <c r="AB27">
        <v>249.9</v>
      </c>
      <c r="AC27">
        <v>249.9</v>
      </c>
      <c r="AD27">
        <v>249.9</v>
      </c>
      <c r="AE27">
        <v>249.9</v>
      </c>
      <c r="AF27">
        <v>249.9</v>
      </c>
      <c r="AG27">
        <v>249.9</v>
      </c>
      <c r="AH27">
        <v>249.9</v>
      </c>
    </row>
    <row r="28" spans="1:34" x14ac:dyDescent="0.3">
      <c r="A28" s="135">
        <f ca="1">Exceedance!U28</f>
        <v>46874</v>
      </c>
      <c r="B28" s="1">
        <v>255</v>
      </c>
      <c r="C28" s="1">
        <v>255</v>
      </c>
      <c r="D28" s="1">
        <v>255</v>
      </c>
      <c r="E28">
        <v>255</v>
      </c>
      <c r="F28">
        <v>255</v>
      </c>
      <c r="G28">
        <v>255</v>
      </c>
      <c r="H28">
        <v>255</v>
      </c>
      <c r="I28">
        <v>255</v>
      </c>
      <c r="J28">
        <v>255</v>
      </c>
      <c r="K28">
        <v>255</v>
      </c>
      <c r="L28">
        <v>255</v>
      </c>
      <c r="M28">
        <v>255</v>
      </c>
      <c r="N28">
        <v>255</v>
      </c>
      <c r="O28">
        <v>255</v>
      </c>
      <c r="P28">
        <v>255</v>
      </c>
      <c r="Q28">
        <v>255</v>
      </c>
      <c r="R28">
        <v>255</v>
      </c>
      <c r="S28">
        <v>255</v>
      </c>
      <c r="T28">
        <v>255</v>
      </c>
      <c r="U28">
        <v>255</v>
      </c>
      <c r="V28">
        <v>255</v>
      </c>
      <c r="W28">
        <v>255</v>
      </c>
      <c r="X28">
        <v>255</v>
      </c>
      <c r="Y28">
        <v>255</v>
      </c>
      <c r="Z28">
        <v>255</v>
      </c>
      <c r="AA28">
        <v>255</v>
      </c>
      <c r="AB28">
        <v>255</v>
      </c>
      <c r="AC28">
        <v>255</v>
      </c>
      <c r="AD28">
        <v>255</v>
      </c>
      <c r="AE28">
        <v>255</v>
      </c>
      <c r="AF28">
        <v>255</v>
      </c>
      <c r="AG28">
        <v>255</v>
      </c>
      <c r="AH28">
        <v>255</v>
      </c>
    </row>
    <row r="29" spans="1:34" x14ac:dyDescent="0.3">
      <c r="A29" s="135">
        <f ca="1">Exceedance!U29</f>
        <v>46905</v>
      </c>
      <c r="B29" s="1">
        <v>255</v>
      </c>
      <c r="C29" s="1">
        <v>255</v>
      </c>
      <c r="D29" s="1">
        <v>255</v>
      </c>
      <c r="E29">
        <v>255</v>
      </c>
      <c r="F29">
        <v>255</v>
      </c>
      <c r="G29">
        <v>255</v>
      </c>
      <c r="H29">
        <v>255</v>
      </c>
      <c r="I29">
        <v>255</v>
      </c>
      <c r="J29">
        <v>255</v>
      </c>
      <c r="K29">
        <v>255</v>
      </c>
      <c r="L29">
        <v>255</v>
      </c>
      <c r="M29">
        <v>255</v>
      </c>
      <c r="N29">
        <v>255</v>
      </c>
      <c r="O29">
        <v>255</v>
      </c>
      <c r="P29">
        <v>255</v>
      </c>
      <c r="Q29">
        <v>255</v>
      </c>
      <c r="R29">
        <v>255</v>
      </c>
      <c r="S29">
        <v>255</v>
      </c>
      <c r="T29">
        <v>255</v>
      </c>
      <c r="U29">
        <v>255</v>
      </c>
      <c r="V29">
        <v>255</v>
      </c>
      <c r="W29">
        <v>255</v>
      </c>
      <c r="X29">
        <v>255</v>
      </c>
      <c r="Y29">
        <v>255</v>
      </c>
      <c r="Z29">
        <v>255</v>
      </c>
      <c r="AA29">
        <v>255</v>
      </c>
      <c r="AB29">
        <v>255</v>
      </c>
      <c r="AC29">
        <v>255</v>
      </c>
      <c r="AD29">
        <v>255</v>
      </c>
      <c r="AE29">
        <v>255</v>
      </c>
      <c r="AF29">
        <v>255</v>
      </c>
      <c r="AG29">
        <v>255</v>
      </c>
      <c r="AH29">
        <v>255</v>
      </c>
    </row>
    <row r="30" spans="1:34" x14ac:dyDescent="0.3">
      <c r="A30" s="135">
        <f ca="1">Exceedance!U30</f>
        <v>46935</v>
      </c>
      <c r="B30" s="1">
        <v>255</v>
      </c>
      <c r="C30" s="1">
        <v>255</v>
      </c>
      <c r="D30" s="1">
        <v>255</v>
      </c>
      <c r="E30">
        <v>255</v>
      </c>
      <c r="F30">
        <v>255</v>
      </c>
      <c r="G30">
        <v>255</v>
      </c>
      <c r="H30">
        <v>255</v>
      </c>
      <c r="I30">
        <v>255</v>
      </c>
      <c r="J30">
        <v>255</v>
      </c>
      <c r="K30">
        <v>255</v>
      </c>
      <c r="L30">
        <v>255</v>
      </c>
      <c r="M30">
        <v>255</v>
      </c>
      <c r="N30">
        <v>255</v>
      </c>
      <c r="O30">
        <v>255</v>
      </c>
      <c r="P30">
        <v>255</v>
      </c>
      <c r="Q30">
        <v>255</v>
      </c>
      <c r="R30">
        <v>255</v>
      </c>
      <c r="S30">
        <v>255</v>
      </c>
      <c r="T30">
        <v>255</v>
      </c>
      <c r="U30">
        <v>255</v>
      </c>
      <c r="V30">
        <v>255</v>
      </c>
      <c r="W30">
        <v>255</v>
      </c>
      <c r="X30">
        <v>255</v>
      </c>
      <c r="Y30">
        <v>255</v>
      </c>
      <c r="Z30">
        <v>255</v>
      </c>
      <c r="AA30">
        <v>255</v>
      </c>
      <c r="AB30">
        <v>255</v>
      </c>
      <c r="AC30">
        <v>255</v>
      </c>
      <c r="AD30">
        <v>255</v>
      </c>
      <c r="AE30">
        <v>255</v>
      </c>
      <c r="AF30">
        <v>255</v>
      </c>
      <c r="AG30">
        <v>255</v>
      </c>
      <c r="AH30">
        <v>255</v>
      </c>
    </row>
    <row r="31" spans="1:34" x14ac:dyDescent="0.3">
      <c r="A31" s="135">
        <f ca="1">Exceedance!U31</f>
        <v>46966</v>
      </c>
      <c r="B31" s="1">
        <v>255</v>
      </c>
      <c r="C31" s="1">
        <v>255</v>
      </c>
      <c r="D31" s="1">
        <v>255</v>
      </c>
      <c r="E31">
        <v>255</v>
      </c>
      <c r="F31">
        <v>255</v>
      </c>
      <c r="G31">
        <v>255</v>
      </c>
      <c r="H31">
        <v>255</v>
      </c>
      <c r="I31">
        <v>255</v>
      </c>
      <c r="J31">
        <v>255</v>
      </c>
      <c r="K31">
        <v>255</v>
      </c>
      <c r="L31">
        <v>255</v>
      </c>
      <c r="M31">
        <v>255</v>
      </c>
      <c r="N31">
        <v>255</v>
      </c>
      <c r="O31">
        <v>255</v>
      </c>
      <c r="P31">
        <v>255</v>
      </c>
      <c r="Q31">
        <v>255</v>
      </c>
      <c r="R31">
        <v>255</v>
      </c>
      <c r="S31">
        <v>255</v>
      </c>
      <c r="T31">
        <v>255</v>
      </c>
      <c r="U31">
        <v>255</v>
      </c>
      <c r="V31">
        <v>255</v>
      </c>
      <c r="W31">
        <v>255</v>
      </c>
      <c r="X31">
        <v>255</v>
      </c>
      <c r="Y31">
        <v>255</v>
      </c>
      <c r="Z31">
        <v>255</v>
      </c>
      <c r="AA31">
        <v>255</v>
      </c>
      <c r="AB31">
        <v>255</v>
      </c>
      <c r="AC31">
        <v>255</v>
      </c>
      <c r="AD31">
        <v>255</v>
      </c>
      <c r="AE31">
        <v>255</v>
      </c>
      <c r="AF31">
        <v>255</v>
      </c>
      <c r="AG31">
        <v>255</v>
      </c>
      <c r="AH31">
        <v>255</v>
      </c>
    </row>
    <row r="32" spans="1:34" x14ac:dyDescent="0.3">
      <c r="A32" s="135">
        <f ca="1">Exceedance!U32</f>
        <v>46997</v>
      </c>
      <c r="B32" s="1">
        <v>255</v>
      </c>
      <c r="C32" s="1">
        <v>255</v>
      </c>
      <c r="D32" s="1">
        <v>255</v>
      </c>
      <c r="E32">
        <v>255</v>
      </c>
      <c r="F32">
        <v>255</v>
      </c>
      <c r="G32">
        <v>255</v>
      </c>
      <c r="H32">
        <v>255</v>
      </c>
      <c r="I32">
        <v>255</v>
      </c>
      <c r="J32">
        <v>255</v>
      </c>
      <c r="K32">
        <v>255</v>
      </c>
      <c r="L32">
        <v>255</v>
      </c>
      <c r="M32">
        <v>255</v>
      </c>
      <c r="N32">
        <v>255</v>
      </c>
      <c r="O32">
        <v>255</v>
      </c>
      <c r="P32">
        <v>255</v>
      </c>
      <c r="Q32">
        <v>255</v>
      </c>
      <c r="R32">
        <v>255</v>
      </c>
      <c r="S32">
        <v>255</v>
      </c>
      <c r="T32">
        <v>255</v>
      </c>
      <c r="U32">
        <v>255</v>
      </c>
      <c r="V32">
        <v>255</v>
      </c>
      <c r="W32">
        <v>255</v>
      </c>
      <c r="X32">
        <v>255</v>
      </c>
      <c r="Y32">
        <v>255</v>
      </c>
      <c r="Z32">
        <v>255</v>
      </c>
      <c r="AA32">
        <v>255</v>
      </c>
      <c r="AB32">
        <v>255</v>
      </c>
      <c r="AC32">
        <v>255</v>
      </c>
      <c r="AD32">
        <v>255</v>
      </c>
      <c r="AE32">
        <v>255</v>
      </c>
      <c r="AF32">
        <v>255</v>
      </c>
      <c r="AG32">
        <v>255</v>
      </c>
      <c r="AH32">
        <v>255</v>
      </c>
    </row>
    <row r="33" spans="1:34" x14ac:dyDescent="0.3">
      <c r="A33" s="135">
        <f ca="1">Exceedance!U33</f>
        <v>47027</v>
      </c>
      <c r="B33" s="1">
        <v>227.02650000000003</v>
      </c>
      <c r="C33" s="1">
        <v>227.02650000000003</v>
      </c>
      <c r="D33" s="1">
        <v>227.02650000000003</v>
      </c>
      <c r="E33">
        <v>227.02650000000003</v>
      </c>
      <c r="F33">
        <v>227.02650000000003</v>
      </c>
      <c r="G33">
        <v>227.02650000000003</v>
      </c>
      <c r="H33">
        <v>227.02650000000003</v>
      </c>
      <c r="I33">
        <v>227.02650000000003</v>
      </c>
      <c r="J33">
        <v>227.02650000000003</v>
      </c>
      <c r="K33">
        <v>227.02650000000003</v>
      </c>
      <c r="L33">
        <v>227.02650000000003</v>
      </c>
      <c r="M33">
        <v>227.02650000000003</v>
      </c>
      <c r="N33">
        <v>227.02650000000003</v>
      </c>
      <c r="O33">
        <v>227.02650000000003</v>
      </c>
      <c r="P33">
        <v>227.02650000000003</v>
      </c>
      <c r="Q33">
        <v>227.02650000000003</v>
      </c>
      <c r="R33">
        <v>227.02650000000003</v>
      </c>
      <c r="S33">
        <v>227.02650000000003</v>
      </c>
      <c r="T33">
        <v>227.02650000000003</v>
      </c>
      <c r="U33">
        <v>227.02650000000003</v>
      </c>
      <c r="V33">
        <v>227.02650000000003</v>
      </c>
      <c r="W33">
        <v>227.02650000000003</v>
      </c>
      <c r="X33">
        <v>227.02650000000003</v>
      </c>
      <c r="Y33">
        <v>227.02650000000003</v>
      </c>
      <c r="Z33">
        <v>227.02650000000003</v>
      </c>
      <c r="AA33">
        <v>227.02650000000003</v>
      </c>
      <c r="AB33">
        <v>227.02650000000003</v>
      </c>
      <c r="AC33">
        <v>227.02650000000003</v>
      </c>
      <c r="AD33">
        <v>227.02650000000003</v>
      </c>
      <c r="AE33">
        <v>227.02650000000003</v>
      </c>
      <c r="AF33">
        <v>227.02650000000003</v>
      </c>
      <c r="AG33">
        <v>227.02650000000003</v>
      </c>
      <c r="AH33">
        <v>227.02650000000003</v>
      </c>
    </row>
    <row r="34" spans="1:34" x14ac:dyDescent="0.3">
      <c r="A34" s="135">
        <f ca="1">Exceedance!U34</f>
        <v>47058</v>
      </c>
      <c r="B34" s="1">
        <v>159.80850000000001</v>
      </c>
      <c r="C34" s="1">
        <v>159.80850000000001</v>
      </c>
      <c r="D34" s="1">
        <v>159.80850000000001</v>
      </c>
      <c r="E34">
        <v>159.80850000000001</v>
      </c>
      <c r="F34">
        <v>159.80850000000001</v>
      </c>
      <c r="G34">
        <v>159.80850000000001</v>
      </c>
      <c r="H34">
        <v>159.80850000000001</v>
      </c>
      <c r="I34">
        <v>159.80850000000001</v>
      </c>
      <c r="J34">
        <v>159.80850000000001</v>
      </c>
      <c r="K34">
        <v>159.80850000000001</v>
      </c>
      <c r="L34">
        <v>159.80850000000001</v>
      </c>
      <c r="M34">
        <v>159.80850000000001</v>
      </c>
      <c r="N34">
        <v>159.80850000000001</v>
      </c>
      <c r="O34">
        <v>159.80850000000001</v>
      </c>
      <c r="P34">
        <v>159.80850000000001</v>
      </c>
      <c r="Q34">
        <v>159.80850000000001</v>
      </c>
      <c r="R34">
        <v>159.80850000000001</v>
      </c>
      <c r="S34">
        <v>159.80850000000001</v>
      </c>
      <c r="T34">
        <v>159.80850000000001</v>
      </c>
      <c r="U34">
        <v>159.80850000000001</v>
      </c>
      <c r="V34">
        <v>159.80850000000001</v>
      </c>
      <c r="W34">
        <v>159.80850000000001</v>
      </c>
      <c r="X34">
        <v>159.80850000000001</v>
      </c>
      <c r="Y34">
        <v>159.80850000000001</v>
      </c>
      <c r="Z34">
        <v>159.80850000000001</v>
      </c>
      <c r="AA34">
        <v>159.80850000000001</v>
      </c>
      <c r="AB34">
        <v>159.80850000000001</v>
      </c>
      <c r="AC34">
        <v>159.80850000000001</v>
      </c>
      <c r="AD34">
        <v>159.80850000000001</v>
      </c>
      <c r="AE34">
        <v>159.80850000000001</v>
      </c>
      <c r="AF34">
        <v>159.80850000000001</v>
      </c>
      <c r="AG34">
        <v>159.80850000000001</v>
      </c>
      <c r="AH34">
        <v>159.80850000000001</v>
      </c>
    </row>
    <row r="35" spans="1:34" x14ac:dyDescent="0.3">
      <c r="A35" s="135">
        <f ca="1">Exceedance!U35</f>
        <v>47088</v>
      </c>
      <c r="B35" s="1">
        <v>154.6575</v>
      </c>
      <c r="C35" s="1">
        <v>154.6575</v>
      </c>
      <c r="D35" s="1">
        <v>154.6575</v>
      </c>
      <c r="E35">
        <v>154.6575</v>
      </c>
      <c r="F35">
        <v>154.6575</v>
      </c>
      <c r="G35">
        <v>154.6575</v>
      </c>
      <c r="H35">
        <v>154.6575</v>
      </c>
      <c r="I35">
        <v>154.6575</v>
      </c>
      <c r="J35">
        <v>154.6575</v>
      </c>
      <c r="K35">
        <v>154.6575</v>
      </c>
      <c r="L35">
        <v>154.6575</v>
      </c>
      <c r="M35">
        <v>154.6575</v>
      </c>
      <c r="N35">
        <v>154.6575</v>
      </c>
      <c r="O35">
        <v>154.6575</v>
      </c>
      <c r="P35">
        <v>154.6575</v>
      </c>
      <c r="Q35">
        <v>154.6575</v>
      </c>
      <c r="R35">
        <v>154.6575</v>
      </c>
      <c r="S35">
        <v>154.6575</v>
      </c>
      <c r="T35">
        <v>154.6575</v>
      </c>
      <c r="U35">
        <v>154.6575</v>
      </c>
      <c r="V35">
        <v>154.6575</v>
      </c>
      <c r="W35">
        <v>154.6575</v>
      </c>
      <c r="X35">
        <v>154.6575</v>
      </c>
      <c r="Y35">
        <v>154.6575</v>
      </c>
      <c r="Z35">
        <v>154.6575</v>
      </c>
      <c r="AA35">
        <v>154.6575</v>
      </c>
      <c r="AB35">
        <v>154.6575</v>
      </c>
      <c r="AC35">
        <v>154.6575</v>
      </c>
      <c r="AD35">
        <v>154.6575</v>
      </c>
      <c r="AE35">
        <v>154.6575</v>
      </c>
      <c r="AF35">
        <v>154.6575</v>
      </c>
      <c r="AG35">
        <v>154.6575</v>
      </c>
      <c r="AH35">
        <v>154.6575</v>
      </c>
    </row>
    <row r="36" spans="1:34" x14ac:dyDescent="0.3">
      <c r="A36" s="135">
        <f ca="1">Exceedance!U36</f>
        <v>47119</v>
      </c>
      <c r="B36" s="1">
        <v>156.2895</v>
      </c>
      <c r="C36" s="1">
        <v>156.2895</v>
      </c>
      <c r="D36" s="1">
        <v>156.2895</v>
      </c>
      <c r="E36">
        <v>156.2895</v>
      </c>
      <c r="F36">
        <v>156.2895</v>
      </c>
      <c r="G36">
        <v>156.2895</v>
      </c>
      <c r="H36">
        <v>156.2895</v>
      </c>
      <c r="I36">
        <v>156.2895</v>
      </c>
      <c r="J36">
        <v>156.2895</v>
      </c>
      <c r="K36">
        <v>156.2895</v>
      </c>
      <c r="L36">
        <v>156.2895</v>
      </c>
      <c r="M36">
        <v>156.2895</v>
      </c>
      <c r="N36">
        <v>156.2895</v>
      </c>
      <c r="O36">
        <v>156.2895</v>
      </c>
      <c r="P36">
        <v>156.2895</v>
      </c>
      <c r="Q36">
        <v>156.2895</v>
      </c>
      <c r="R36">
        <v>156.2895</v>
      </c>
      <c r="S36">
        <v>156.2895</v>
      </c>
      <c r="T36">
        <v>156.2895</v>
      </c>
      <c r="U36">
        <v>156.2895</v>
      </c>
      <c r="V36">
        <v>156.2895</v>
      </c>
      <c r="W36">
        <v>156.2895</v>
      </c>
      <c r="X36">
        <v>156.2895</v>
      </c>
      <c r="Y36">
        <v>156.2895</v>
      </c>
      <c r="Z36">
        <v>156.2895</v>
      </c>
      <c r="AA36">
        <v>156.2895</v>
      </c>
      <c r="AB36">
        <v>156.2895</v>
      </c>
      <c r="AC36">
        <v>156.2895</v>
      </c>
      <c r="AD36">
        <v>156.2895</v>
      </c>
      <c r="AE36">
        <v>156.2895</v>
      </c>
      <c r="AF36">
        <v>156.2895</v>
      </c>
      <c r="AG36">
        <v>156.2895</v>
      </c>
      <c r="AH36">
        <v>156.2895</v>
      </c>
    </row>
    <row r="37" spans="1:34" x14ac:dyDescent="0.3">
      <c r="A37" s="135">
        <f ca="1">Exceedance!U37</f>
        <v>47150</v>
      </c>
      <c r="B37" s="1">
        <v>156.6465</v>
      </c>
      <c r="C37" s="1">
        <v>156.6465</v>
      </c>
      <c r="D37" s="1">
        <v>156.6465</v>
      </c>
      <c r="E37">
        <v>156.6465</v>
      </c>
      <c r="F37">
        <v>156.6465</v>
      </c>
      <c r="G37">
        <v>156.6465</v>
      </c>
      <c r="H37">
        <v>156.6465</v>
      </c>
      <c r="I37">
        <v>156.6465</v>
      </c>
      <c r="J37">
        <v>156.6465</v>
      </c>
      <c r="K37">
        <v>156.6465</v>
      </c>
      <c r="L37">
        <v>156.6465</v>
      </c>
      <c r="M37">
        <v>156.6465</v>
      </c>
      <c r="N37">
        <v>156.6465</v>
      </c>
      <c r="O37">
        <v>156.6465</v>
      </c>
      <c r="P37">
        <v>156.6465</v>
      </c>
      <c r="Q37">
        <v>156.6465</v>
      </c>
      <c r="R37">
        <v>156.6465</v>
      </c>
      <c r="S37">
        <v>156.6465</v>
      </c>
      <c r="T37">
        <v>156.6465</v>
      </c>
      <c r="U37">
        <v>156.6465</v>
      </c>
      <c r="V37">
        <v>156.6465</v>
      </c>
      <c r="W37">
        <v>156.6465</v>
      </c>
      <c r="X37">
        <v>156.6465</v>
      </c>
      <c r="Y37">
        <v>156.6465</v>
      </c>
      <c r="Z37">
        <v>156.6465</v>
      </c>
      <c r="AA37">
        <v>156.6465</v>
      </c>
      <c r="AB37">
        <v>156.6465</v>
      </c>
      <c r="AC37">
        <v>156.6465</v>
      </c>
      <c r="AD37">
        <v>156.6465</v>
      </c>
      <c r="AE37">
        <v>156.6465</v>
      </c>
      <c r="AF37">
        <v>156.6465</v>
      </c>
      <c r="AG37">
        <v>156.6465</v>
      </c>
      <c r="AH37">
        <v>156.6465</v>
      </c>
    </row>
    <row r="38" spans="1:34" x14ac:dyDescent="0.3">
      <c r="A38" s="135">
        <f ca="1">Exceedance!U38</f>
        <v>47178</v>
      </c>
      <c r="B38" s="1">
        <v>194.13150000000002</v>
      </c>
      <c r="C38" s="1">
        <v>194.13150000000002</v>
      </c>
      <c r="D38" s="1">
        <v>194.13150000000002</v>
      </c>
      <c r="E38">
        <v>194.13150000000002</v>
      </c>
      <c r="F38">
        <v>194.13150000000002</v>
      </c>
      <c r="G38">
        <v>194.13150000000002</v>
      </c>
      <c r="H38">
        <v>194.13150000000002</v>
      </c>
      <c r="I38">
        <v>194.13150000000002</v>
      </c>
      <c r="J38">
        <v>194.13150000000002</v>
      </c>
      <c r="K38">
        <v>194.13150000000002</v>
      </c>
      <c r="L38">
        <v>194.13150000000002</v>
      </c>
      <c r="M38">
        <v>194.13150000000002</v>
      </c>
      <c r="N38">
        <v>194.13150000000002</v>
      </c>
      <c r="O38">
        <v>194.13150000000002</v>
      </c>
      <c r="P38">
        <v>194.13150000000002</v>
      </c>
      <c r="Q38">
        <v>194.13150000000002</v>
      </c>
      <c r="R38">
        <v>194.13150000000002</v>
      </c>
      <c r="S38">
        <v>194.13150000000002</v>
      </c>
      <c r="T38">
        <v>194.13150000000002</v>
      </c>
      <c r="U38">
        <v>194.13150000000002</v>
      </c>
      <c r="V38">
        <v>194.13150000000002</v>
      </c>
      <c r="W38">
        <v>194.13150000000002</v>
      </c>
      <c r="X38">
        <v>194.13150000000002</v>
      </c>
      <c r="Y38">
        <v>194.13150000000002</v>
      </c>
      <c r="Z38">
        <v>194.13150000000002</v>
      </c>
      <c r="AA38">
        <v>194.13150000000002</v>
      </c>
      <c r="AB38">
        <v>194.13150000000002</v>
      </c>
      <c r="AC38">
        <v>194.13150000000002</v>
      </c>
      <c r="AD38">
        <v>194.13150000000002</v>
      </c>
      <c r="AE38">
        <v>194.13150000000002</v>
      </c>
      <c r="AF38">
        <v>194.13150000000002</v>
      </c>
      <c r="AG38">
        <v>194.13150000000002</v>
      </c>
      <c r="AH38">
        <v>194.13150000000002</v>
      </c>
    </row>
    <row r="39" spans="1:34" x14ac:dyDescent="0.3">
      <c r="A39" s="135">
        <f ca="1">Exceedance!U39</f>
        <v>47209</v>
      </c>
      <c r="B39" s="1">
        <v>249.9</v>
      </c>
      <c r="C39" s="1">
        <v>249.9</v>
      </c>
      <c r="D39" s="1">
        <v>249.9</v>
      </c>
      <c r="E39">
        <v>249.9</v>
      </c>
      <c r="F39">
        <v>249.9</v>
      </c>
      <c r="G39">
        <v>249.9</v>
      </c>
      <c r="H39">
        <v>249.9</v>
      </c>
      <c r="I39">
        <v>249.9</v>
      </c>
      <c r="J39">
        <v>249.9</v>
      </c>
      <c r="K39">
        <v>249.9</v>
      </c>
      <c r="L39">
        <v>249.9</v>
      </c>
      <c r="M39">
        <v>249.9</v>
      </c>
      <c r="N39">
        <v>249.9</v>
      </c>
      <c r="O39">
        <v>249.9</v>
      </c>
      <c r="P39">
        <v>249.9</v>
      </c>
      <c r="Q39">
        <v>249.9</v>
      </c>
      <c r="R39">
        <v>249.9</v>
      </c>
      <c r="S39">
        <v>249.9</v>
      </c>
      <c r="T39">
        <v>249.9</v>
      </c>
      <c r="U39">
        <v>249.9</v>
      </c>
      <c r="V39">
        <v>249.9</v>
      </c>
      <c r="W39">
        <v>249.9</v>
      </c>
      <c r="X39">
        <v>249.9</v>
      </c>
      <c r="Y39">
        <v>249.9</v>
      </c>
      <c r="Z39">
        <v>249.9</v>
      </c>
      <c r="AA39">
        <v>249.9</v>
      </c>
      <c r="AB39">
        <v>249.9</v>
      </c>
      <c r="AC39">
        <v>249.9</v>
      </c>
      <c r="AD39">
        <v>249.9</v>
      </c>
      <c r="AE39">
        <v>249.9</v>
      </c>
      <c r="AF39">
        <v>249.9</v>
      </c>
      <c r="AG39">
        <v>249.9</v>
      </c>
      <c r="AH39">
        <v>249.9</v>
      </c>
    </row>
    <row r="40" spans="1:34" x14ac:dyDescent="0.3">
      <c r="A40" s="135">
        <f ca="1">Exceedance!U40</f>
        <v>47239</v>
      </c>
      <c r="B40" s="1">
        <v>255</v>
      </c>
      <c r="C40" s="1">
        <v>255</v>
      </c>
      <c r="D40" s="1">
        <v>255</v>
      </c>
      <c r="E40">
        <v>255</v>
      </c>
      <c r="F40">
        <v>255</v>
      </c>
      <c r="G40">
        <v>255</v>
      </c>
      <c r="H40">
        <v>255</v>
      </c>
      <c r="I40">
        <v>255</v>
      </c>
      <c r="J40">
        <v>255</v>
      </c>
      <c r="K40">
        <v>255</v>
      </c>
      <c r="L40">
        <v>255</v>
      </c>
      <c r="M40">
        <v>255</v>
      </c>
      <c r="N40">
        <v>255</v>
      </c>
      <c r="O40">
        <v>255</v>
      </c>
      <c r="P40">
        <v>255</v>
      </c>
      <c r="Q40">
        <v>255</v>
      </c>
      <c r="R40">
        <v>255</v>
      </c>
      <c r="S40">
        <v>255</v>
      </c>
      <c r="T40">
        <v>255</v>
      </c>
      <c r="U40">
        <v>255</v>
      </c>
      <c r="V40">
        <v>255</v>
      </c>
      <c r="W40">
        <v>255</v>
      </c>
      <c r="X40">
        <v>255</v>
      </c>
      <c r="Y40">
        <v>255</v>
      </c>
      <c r="Z40">
        <v>255</v>
      </c>
      <c r="AA40">
        <v>255</v>
      </c>
      <c r="AB40">
        <v>255</v>
      </c>
      <c r="AC40">
        <v>255</v>
      </c>
      <c r="AD40">
        <v>255</v>
      </c>
      <c r="AE40">
        <v>255</v>
      </c>
      <c r="AF40">
        <v>255</v>
      </c>
      <c r="AG40">
        <v>255</v>
      </c>
      <c r="AH40">
        <v>255</v>
      </c>
    </row>
    <row r="41" spans="1:34" x14ac:dyDescent="0.3">
      <c r="A41" s="135">
        <f ca="1">Exceedance!U41</f>
        <v>47270</v>
      </c>
      <c r="B41" s="1">
        <v>255</v>
      </c>
      <c r="C41" s="1">
        <v>255</v>
      </c>
      <c r="D41" s="1">
        <v>255</v>
      </c>
      <c r="E41">
        <v>255</v>
      </c>
      <c r="F41">
        <v>255</v>
      </c>
      <c r="G41">
        <v>255</v>
      </c>
      <c r="H41">
        <v>255</v>
      </c>
      <c r="I41">
        <v>255</v>
      </c>
      <c r="J41">
        <v>255</v>
      </c>
      <c r="K41">
        <v>255</v>
      </c>
      <c r="L41">
        <v>255</v>
      </c>
      <c r="M41">
        <v>255</v>
      </c>
      <c r="N41">
        <v>255</v>
      </c>
      <c r="O41">
        <v>255</v>
      </c>
      <c r="P41">
        <v>255</v>
      </c>
      <c r="Q41">
        <v>255</v>
      </c>
      <c r="R41">
        <v>255</v>
      </c>
      <c r="S41">
        <v>255</v>
      </c>
      <c r="T41">
        <v>255</v>
      </c>
      <c r="U41">
        <v>255</v>
      </c>
      <c r="V41">
        <v>255</v>
      </c>
      <c r="W41">
        <v>255</v>
      </c>
      <c r="X41">
        <v>255</v>
      </c>
      <c r="Y41">
        <v>255</v>
      </c>
      <c r="Z41">
        <v>255</v>
      </c>
      <c r="AA41">
        <v>255</v>
      </c>
      <c r="AB41">
        <v>255</v>
      </c>
      <c r="AC41">
        <v>255</v>
      </c>
      <c r="AD41">
        <v>255</v>
      </c>
      <c r="AE41">
        <v>255</v>
      </c>
      <c r="AF41">
        <v>255</v>
      </c>
      <c r="AG41">
        <v>255</v>
      </c>
      <c r="AH41">
        <v>255</v>
      </c>
    </row>
    <row r="42" spans="1:34" x14ac:dyDescent="0.3">
      <c r="A42" s="135">
        <f ca="1">Exceedance!U42</f>
        <v>47300</v>
      </c>
      <c r="B42" s="1">
        <v>255</v>
      </c>
      <c r="C42" s="1">
        <v>255</v>
      </c>
      <c r="D42" s="1">
        <v>255</v>
      </c>
      <c r="E42">
        <v>255</v>
      </c>
      <c r="F42">
        <v>255</v>
      </c>
      <c r="G42">
        <v>255</v>
      </c>
      <c r="H42">
        <v>255</v>
      </c>
      <c r="I42">
        <v>255</v>
      </c>
      <c r="J42">
        <v>255</v>
      </c>
      <c r="K42">
        <v>255</v>
      </c>
      <c r="L42">
        <v>255</v>
      </c>
      <c r="M42">
        <v>255</v>
      </c>
      <c r="N42">
        <v>255</v>
      </c>
      <c r="O42">
        <v>255</v>
      </c>
      <c r="P42">
        <v>255</v>
      </c>
      <c r="Q42">
        <v>255</v>
      </c>
      <c r="R42">
        <v>255</v>
      </c>
      <c r="S42">
        <v>255</v>
      </c>
      <c r="T42">
        <v>255</v>
      </c>
      <c r="U42">
        <v>255</v>
      </c>
      <c r="V42">
        <v>255</v>
      </c>
      <c r="W42">
        <v>255</v>
      </c>
      <c r="X42">
        <v>255</v>
      </c>
      <c r="Y42">
        <v>255</v>
      </c>
      <c r="Z42">
        <v>255</v>
      </c>
      <c r="AA42">
        <v>255</v>
      </c>
      <c r="AB42">
        <v>255</v>
      </c>
      <c r="AC42">
        <v>255</v>
      </c>
      <c r="AD42">
        <v>255</v>
      </c>
      <c r="AE42">
        <v>255</v>
      </c>
      <c r="AF42">
        <v>255</v>
      </c>
      <c r="AG42">
        <v>255</v>
      </c>
      <c r="AH42">
        <v>255</v>
      </c>
    </row>
    <row r="43" spans="1:34" x14ac:dyDescent="0.3">
      <c r="A43" s="135">
        <f ca="1">Exceedance!U43</f>
        <v>47331</v>
      </c>
      <c r="B43" s="1">
        <v>255</v>
      </c>
      <c r="C43" s="1">
        <v>255</v>
      </c>
      <c r="D43" s="1">
        <v>255</v>
      </c>
      <c r="E43">
        <v>255</v>
      </c>
      <c r="F43">
        <v>255</v>
      </c>
      <c r="G43">
        <v>255</v>
      </c>
      <c r="H43">
        <v>255</v>
      </c>
      <c r="I43">
        <v>255</v>
      </c>
      <c r="J43">
        <v>255</v>
      </c>
      <c r="K43">
        <v>255</v>
      </c>
      <c r="L43">
        <v>255</v>
      </c>
      <c r="M43">
        <v>255</v>
      </c>
      <c r="N43">
        <v>255</v>
      </c>
      <c r="O43">
        <v>255</v>
      </c>
      <c r="P43">
        <v>255</v>
      </c>
      <c r="Q43">
        <v>255</v>
      </c>
      <c r="R43">
        <v>255</v>
      </c>
      <c r="S43">
        <v>255</v>
      </c>
      <c r="T43">
        <v>255</v>
      </c>
      <c r="U43">
        <v>255</v>
      </c>
      <c r="V43">
        <v>255</v>
      </c>
      <c r="W43">
        <v>255</v>
      </c>
      <c r="X43">
        <v>255</v>
      </c>
      <c r="Y43">
        <v>255</v>
      </c>
      <c r="Z43">
        <v>255</v>
      </c>
      <c r="AA43">
        <v>255</v>
      </c>
      <c r="AB43">
        <v>255</v>
      </c>
      <c r="AC43">
        <v>255</v>
      </c>
      <c r="AD43">
        <v>255</v>
      </c>
      <c r="AE43">
        <v>255</v>
      </c>
      <c r="AF43">
        <v>255</v>
      </c>
      <c r="AG43">
        <v>255</v>
      </c>
      <c r="AH43">
        <v>255</v>
      </c>
    </row>
    <row r="44" spans="1:34" x14ac:dyDescent="0.3">
      <c r="A44" s="135">
        <f ca="1">Exceedance!U44</f>
        <v>47362</v>
      </c>
      <c r="B44" s="1">
        <v>255</v>
      </c>
      <c r="C44" s="1">
        <v>255</v>
      </c>
      <c r="D44" s="1">
        <v>255</v>
      </c>
      <c r="E44">
        <v>255</v>
      </c>
      <c r="F44">
        <v>255</v>
      </c>
      <c r="G44">
        <v>255</v>
      </c>
      <c r="H44">
        <v>255</v>
      </c>
      <c r="I44">
        <v>255</v>
      </c>
      <c r="J44">
        <v>255</v>
      </c>
      <c r="K44">
        <v>255</v>
      </c>
      <c r="L44">
        <v>255</v>
      </c>
      <c r="M44">
        <v>255</v>
      </c>
      <c r="N44">
        <v>255</v>
      </c>
      <c r="O44">
        <v>255</v>
      </c>
      <c r="P44">
        <v>255</v>
      </c>
      <c r="Q44">
        <v>255</v>
      </c>
      <c r="R44">
        <v>255</v>
      </c>
      <c r="S44">
        <v>255</v>
      </c>
      <c r="T44">
        <v>255</v>
      </c>
      <c r="U44">
        <v>255</v>
      </c>
      <c r="V44">
        <v>255</v>
      </c>
      <c r="W44">
        <v>255</v>
      </c>
      <c r="X44">
        <v>255</v>
      </c>
      <c r="Y44">
        <v>255</v>
      </c>
      <c r="Z44">
        <v>255</v>
      </c>
      <c r="AA44">
        <v>255</v>
      </c>
      <c r="AB44">
        <v>255</v>
      </c>
      <c r="AC44">
        <v>255</v>
      </c>
      <c r="AD44">
        <v>255</v>
      </c>
      <c r="AE44">
        <v>255</v>
      </c>
      <c r="AF44">
        <v>255</v>
      </c>
      <c r="AG44">
        <v>255</v>
      </c>
      <c r="AH44">
        <v>255</v>
      </c>
    </row>
    <row r="45" spans="1:34" x14ac:dyDescent="0.3">
      <c r="A45" s="135">
        <f ca="1">Exceedance!U45</f>
        <v>47392</v>
      </c>
      <c r="B45" s="1">
        <v>227.02650000000003</v>
      </c>
      <c r="C45" s="1">
        <v>227.02650000000003</v>
      </c>
      <c r="D45" s="1">
        <v>227.02650000000003</v>
      </c>
      <c r="E45">
        <v>227.02650000000003</v>
      </c>
      <c r="F45">
        <v>227.02650000000003</v>
      </c>
      <c r="G45">
        <v>227.02650000000003</v>
      </c>
      <c r="H45">
        <v>227.02650000000003</v>
      </c>
      <c r="I45">
        <v>227.02650000000003</v>
      </c>
      <c r="J45">
        <v>227.02650000000003</v>
      </c>
      <c r="K45">
        <v>227.02650000000003</v>
      </c>
      <c r="L45">
        <v>227.02650000000003</v>
      </c>
      <c r="M45">
        <v>227.02650000000003</v>
      </c>
      <c r="N45">
        <v>227.02650000000003</v>
      </c>
      <c r="O45">
        <v>227.02650000000003</v>
      </c>
      <c r="P45">
        <v>227.02650000000003</v>
      </c>
      <c r="Q45">
        <v>227.02650000000003</v>
      </c>
      <c r="R45">
        <v>227.02650000000003</v>
      </c>
      <c r="S45">
        <v>227.02650000000003</v>
      </c>
      <c r="T45">
        <v>227.02650000000003</v>
      </c>
      <c r="U45">
        <v>227.02650000000003</v>
      </c>
      <c r="V45">
        <v>227.02650000000003</v>
      </c>
      <c r="W45">
        <v>227.02650000000003</v>
      </c>
      <c r="X45">
        <v>227.02650000000003</v>
      </c>
      <c r="Y45">
        <v>227.02650000000003</v>
      </c>
      <c r="Z45">
        <v>227.02650000000003</v>
      </c>
      <c r="AA45">
        <v>227.02650000000003</v>
      </c>
      <c r="AB45">
        <v>227.02650000000003</v>
      </c>
      <c r="AC45">
        <v>227.02650000000003</v>
      </c>
      <c r="AD45">
        <v>227.02650000000003</v>
      </c>
      <c r="AE45">
        <v>227.02650000000003</v>
      </c>
      <c r="AF45">
        <v>227.02650000000003</v>
      </c>
      <c r="AG45">
        <v>227.02650000000003</v>
      </c>
      <c r="AH45">
        <v>227.02650000000003</v>
      </c>
    </row>
    <row r="46" spans="1:34" x14ac:dyDescent="0.3">
      <c r="A46" s="135">
        <f ca="1">Exceedance!U46</f>
        <v>47423</v>
      </c>
      <c r="B46" s="1">
        <v>159.80850000000001</v>
      </c>
      <c r="C46" s="1">
        <v>159.80850000000001</v>
      </c>
      <c r="D46" s="1">
        <v>159.80850000000001</v>
      </c>
      <c r="E46">
        <v>159.80850000000001</v>
      </c>
      <c r="F46">
        <v>159.80850000000001</v>
      </c>
      <c r="G46">
        <v>159.80850000000001</v>
      </c>
      <c r="H46">
        <v>159.80850000000001</v>
      </c>
      <c r="I46">
        <v>159.80850000000001</v>
      </c>
      <c r="J46">
        <v>159.80850000000001</v>
      </c>
      <c r="K46">
        <v>159.80850000000001</v>
      </c>
      <c r="L46">
        <v>159.80850000000001</v>
      </c>
      <c r="M46">
        <v>159.80850000000001</v>
      </c>
      <c r="N46">
        <v>159.80850000000001</v>
      </c>
      <c r="O46">
        <v>159.80850000000001</v>
      </c>
      <c r="P46">
        <v>159.80850000000001</v>
      </c>
      <c r="Q46">
        <v>159.80850000000001</v>
      </c>
      <c r="R46">
        <v>159.80850000000001</v>
      </c>
      <c r="S46">
        <v>159.80850000000001</v>
      </c>
      <c r="T46">
        <v>159.80850000000001</v>
      </c>
      <c r="U46">
        <v>159.80850000000001</v>
      </c>
      <c r="V46">
        <v>159.80850000000001</v>
      </c>
      <c r="W46">
        <v>159.80850000000001</v>
      </c>
      <c r="X46">
        <v>159.80850000000001</v>
      </c>
      <c r="Y46">
        <v>159.80850000000001</v>
      </c>
      <c r="Z46">
        <v>159.80850000000001</v>
      </c>
      <c r="AA46">
        <v>159.80850000000001</v>
      </c>
      <c r="AB46">
        <v>159.80850000000001</v>
      </c>
      <c r="AC46">
        <v>159.80850000000001</v>
      </c>
      <c r="AD46">
        <v>159.80850000000001</v>
      </c>
      <c r="AE46">
        <v>159.80850000000001</v>
      </c>
      <c r="AF46">
        <v>159.80850000000001</v>
      </c>
      <c r="AG46">
        <v>159.80850000000001</v>
      </c>
      <c r="AH46">
        <v>159.80850000000001</v>
      </c>
    </row>
    <row r="47" spans="1:34" x14ac:dyDescent="0.3">
      <c r="A47" s="135">
        <f ca="1">Exceedance!U47</f>
        <v>47453</v>
      </c>
      <c r="B47" s="1">
        <v>154.6575</v>
      </c>
      <c r="C47" s="1">
        <v>154.6575</v>
      </c>
      <c r="D47" s="1">
        <v>154.6575</v>
      </c>
      <c r="E47">
        <v>154.6575</v>
      </c>
      <c r="F47">
        <v>154.6575</v>
      </c>
      <c r="G47">
        <v>154.6575</v>
      </c>
      <c r="H47">
        <v>154.6575</v>
      </c>
      <c r="I47">
        <v>154.6575</v>
      </c>
      <c r="J47">
        <v>154.6575</v>
      </c>
      <c r="K47">
        <v>154.6575</v>
      </c>
      <c r="L47">
        <v>154.6575</v>
      </c>
      <c r="M47">
        <v>154.6575</v>
      </c>
      <c r="N47">
        <v>154.6575</v>
      </c>
      <c r="O47">
        <v>154.6575</v>
      </c>
      <c r="P47">
        <v>154.6575</v>
      </c>
      <c r="Q47">
        <v>154.6575</v>
      </c>
      <c r="R47">
        <v>154.6575</v>
      </c>
      <c r="S47">
        <v>154.6575</v>
      </c>
      <c r="T47">
        <v>154.6575</v>
      </c>
      <c r="U47">
        <v>154.6575</v>
      </c>
      <c r="V47">
        <v>154.6575</v>
      </c>
      <c r="W47">
        <v>154.6575</v>
      </c>
      <c r="X47">
        <v>154.6575</v>
      </c>
      <c r="Y47">
        <v>154.6575</v>
      </c>
      <c r="Z47">
        <v>154.6575</v>
      </c>
      <c r="AA47">
        <v>154.6575</v>
      </c>
      <c r="AB47">
        <v>154.6575</v>
      </c>
      <c r="AC47">
        <v>154.6575</v>
      </c>
      <c r="AD47">
        <v>154.6575</v>
      </c>
      <c r="AE47">
        <v>154.6575</v>
      </c>
      <c r="AF47">
        <v>154.6575</v>
      </c>
      <c r="AG47">
        <v>154.6575</v>
      </c>
      <c r="AH47">
        <v>154.6575</v>
      </c>
    </row>
    <row r="48" spans="1:34" x14ac:dyDescent="0.3">
      <c r="A48" s="135">
        <f ca="1">Exceedance!U48</f>
        <v>47484</v>
      </c>
      <c r="B48" s="1">
        <v>156.2895</v>
      </c>
      <c r="C48" s="1">
        <v>156.2895</v>
      </c>
      <c r="D48" s="1">
        <v>156.2895</v>
      </c>
      <c r="E48">
        <v>156.2895</v>
      </c>
      <c r="F48">
        <v>156.2895</v>
      </c>
      <c r="G48">
        <v>156.2895</v>
      </c>
      <c r="H48">
        <v>156.2895</v>
      </c>
      <c r="I48">
        <v>156.2895</v>
      </c>
      <c r="J48">
        <v>156.2895</v>
      </c>
      <c r="K48">
        <v>156.2895</v>
      </c>
      <c r="L48">
        <v>156.2895</v>
      </c>
      <c r="M48">
        <v>156.2895</v>
      </c>
      <c r="N48">
        <v>156.2895</v>
      </c>
      <c r="O48">
        <v>156.2895</v>
      </c>
      <c r="P48">
        <v>156.2895</v>
      </c>
      <c r="Q48">
        <v>156.2895</v>
      </c>
      <c r="R48">
        <v>156.2895</v>
      </c>
      <c r="S48">
        <v>156.2895</v>
      </c>
      <c r="T48">
        <v>156.2895</v>
      </c>
      <c r="U48">
        <v>156.2895</v>
      </c>
      <c r="V48">
        <v>156.2895</v>
      </c>
      <c r="W48">
        <v>156.2895</v>
      </c>
      <c r="X48">
        <v>156.2895</v>
      </c>
      <c r="Y48">
        <v>156.2895</v>
      </c>
      <c r="Z48">
        <v>156.2895</v>
      </c>
      <c r="AA48">
        <v>156.2895</v>
      </c>
      <c r="AB48">
        <v>156.2895</v>
      </c>
      <c r="AC48">
        <v>156.2895</v>
      </c>
      <c r="AD48">
        <v>156.2895</v>
      </c>
      <c r="AE48">
        <v>156.2895</v>
      </c>
      <c r="AF48">
        <v>156.2895</v>
      </c>
      <c r="AG48">
        <v>156.2895</v>
      </c>
      <c r="AH48">
        <v>156.2895</v>
      </c>
    </row>
    <row r="49" spans="1:34" x14ac:dyDescent="0.3">
      <c r="A49" s="135">
        <f ca="1">Exceedance!U49</f>
        <v>47515</v>
      </c>
      <c r="B49" s="1">
        <v>156.6465</v>
      </c>
      <c r="C49" s="1">
        <v>156.6465</v>
      </c>
      <c r="D49" s="1">
        <v>156.6465</v>
      </c>
      <c r="E49">
        <v>156.6465</v>
      </c>
      <c r="F49">
        <v>156.6465</v>
      </c>
      <c r="G49">
        <v>156.6465</v>
      </c>
      <c r="H49">
        <v>156.6465</v>
      </c>
      <c r="I49">
        <v>156.6465</v>
      </c>
      <c r="J49">
        <v>156.6465</v>
      </c>
      <c r="K49">
        <v>156.6465</v>
      </c>
      <c r="L49">
        <v>156.6465</v>
      </c>
      <c r="M49">
        <v>156.6465</v>
      </c>
      <c r="N49">
        <v>156.6465</v>
      </c>
      <c r="O49">
        <v>156.6465</v>
      </c>
      <c r="P49">
        <v>156.6465</v>
      </c>
      <c r="Q49">
        <v>156.6465</v>
      </c>
      <c r="R49">
        <v>156.6465</v>
      </c>
      <c r="S49">
        <v>156.6465</v>
      </c>
      <c r="T49">
        <v>156.6465</v>
      </c>
      <c r="U49">
        <v>156.6465</v>
      </c>
      <c r="V49">
        <v>156.6465</v>
      </c>
      <c r="W49">
        <v>156.6465</v>
      </c>
      <c r="X49">
        <v>156.6465</v>
      </c>
      <c r="Y49">
        <v>156.6465</v>
      </c>
      <c r="Z49">
        <v>156.6465</v>
      </c>
      <c r="AA49">
        <v>156.6465</v>
      </c>
      <c r="AB49">
        <v>156.6465</v>
      </c>
      <c r="AC49">
        <v>156.6465</v>
      </c>
      <c r="AD49">
        <v>156.6465</v>
      </c>
      <c r="AE49">
        <v>156.6465</v>
      </c>
      <c r="AF49">
        <v>156.6465</v>
      </c>
      <c r="AG49">
        <v>156.6465</v>
      </c>
      <c r="AH49">
        <v>156.6465</v>
      </c>
    </row>
    <row r="50" spans="1:34" x14ac:dyDescent="0.3">
      <c r="A50" s="135">
        <f ca="1">Exceedance!U50</f>
        <v>47543</v>
      </c>
      <c r="B50" s="1">
        <v>194.13150000000002</v>
      </c>
      <c r="C50" s="1">
        <v>194.13150000000002</v>
      </c>
      <c r="D50" s="1">
        <v>194.13150000000002</v>
      </c>
      <c r="E50">
        <v>194.13150000000002</v>
      </c>
      <c r="F50">
        <v>194.13150000000002</v>
      </c>
      <c r="G50">
        <v>194.13150000000002</v>
      </c>
      <c r="H50">
        <v>194.13150000000002</v>
      </c>
      <c r="I50">
        <v>194.13150000000002</v>
      </c>
      <c r="J50">
        <v>194.13150000000002</v>
      </c>
      <c r="K50">
        <v>194.13150000000002</v>
      </c>
      <c r="L50">
        <v>194.13150000000002</v>
      </c>
      <c r="M50">
        <v>194.13150000000002</v>
      </c>
      <c r="N50">
        <v>194.13150000000002</v>
      </c>
      <c r="O50">
        <v>194.13150000000002</v>
      </c>
      <c r="P50">
        <v>194.13150000000002</v>
      </c>
      <c r="Q50">
        <v>194.13150000000002</v>
      </c>
      <c r="R50">
        <v>194.13150000000002</v>
      </c>
      <c r="S50">
        <v>194.13150000000002</v>
      </c>
      <c r="T50">
        <v>194.13150000000002</v>
      </c>
      <c r="U50">
        <v>194.13150000000002</v>
      </c>
      <c r="V50">
        <v>194.13150000000002</v>
      </c>
      <c r="W50">
        <v>194.13150000000002</v>
      </c>
      <c r="X50">
        <v>194.13150000000002</v>
      </c>
      <c r="Y50">
        <v>194.13150000000002</v>
      </c>
      <c r="Z50">
        <v>194.13150000000002</v>
      </c>
      <c r="AA50">
        <v>194.13150000000002</v>
      </c>
      <c r="AB50">
        <v>194.13150000000002</v>
      </c>
      <c r="AC50">
        <v>194.13150000000002</v>
      </c>
      <c r="AD50">
        <v>194.13150000000002</v>
      </c>
      <c r="AE50">
        <v>194.13150000000002</v>
      </c>
      <c r="AF50">
        <v>194.13150000000002</v>
      </c>
      <c r="AG50">
        <v>194.13150000000002</v>
      </c>
      <c r="AH50">
        <v>194.13150000000002</v>
      </c>
    </row>
    <row r="51" spans="1:34" x14ac:dyDescent="0.3">
      <c r="A51" s="135">
        <f ca="1">Exceedance!U51</f>
        <v>47574</v>
      </c>
      <c r="B51" s="1">
        <v>249.9</v>
      </c>
      <c r="C51" s="1">
        <v>249.9</v>
      </c>
      <c r="D51" s="1">
        <v>249.9</v>
      </c>
      <c r="E51">
        <v>249.9</v>
      </c>
      <c r="F51">
        <v>249.9</v>
      </c>
      <c r="G51">
        <v>249.9</v>
      </c>
      <c r="H51">
        <v>249.9</v>
      </c>
      <c r="I51">
        <v>249.9</v>
      </c>
      <c r="J51">
        <v>249.9</v>
      </c>
      <c r="K51">
        <v>249.9</v>
      </c>
      <c r="L51">
        <v>249.9</v>
      </c>
      <c r="M51">
        <v>249.9</v>
      </c>
      <c r="N51">
        <v>249.9</v>
      </c>
      <c r="O51">
        <v>249.9</v>
      </c>
      <c r="P51">
        <v>249.9</v>
      </c>
      <c r="Q51">
        <v>249.9</v>
      </c>
      <c r="R51">
        <v>249.9</v>
      </c>
      <c r="S51">
        <v>249.9</v>
      </c>
      <c r="T51">
        <v>249.9</v>
      </c>
      <c r="U51">
        <v>249.9</v>
      </c>
      <c r="V51">
        <v>249.9</v>
      </c>
      <c r="W51">
        <v>249.9</v>
      </c>
      <c r="X51">
        <v>249.9</v>
      </c>
      <c r="Y51">
        <v>249.9</v>
      </c>
      <c r="Z51">
        <v>249.9</v>
      </c>
      <c r="AA51">
        <v>249.9</v>
      </c>
      <c r="AB51">
        <v>249.9</v>
      </c>
      <c r="AC51">
        <v>249.9</v>
      </c>
      <c r="AD51">
        <v>249.9</v>
      </c>
      <c r="AE51">
        <v>249.9</v>
      </c>
      <c r="AF51">
        <v>249.9</v>
      </c>
      <c r="AG51">
        <v>249.9</v>
      </c>
      <c r="AH51">
        <v>249.9</v>
      </c>
    </row>
    <row r="52" spans="1:34" x14ac:dyDescent="0.3">
      <c r="A52" s="135">
        <f ca="1">Exceedance!U52</f>
        <v>47604</v>
      </c>
      <c r="B52" s="1">
        <v>255</v>
      </c>
      <c r="C52" s="1">
        <v>255</v>
      </c>
      <c r="D52" s="1">
        <v>255</v>
      </c>
      <c r="E52">
        <v>255</v>
      </c>
      <c r="F52">
        <v>255</v>
      </c>
      <c r="G52">
        <v>255</v>
      </c>
      <c r="H52">
        <v>255</v>
      </c>
      <c r="I52">
        <v>255</v>
      </c>
      <c r="J52">
        <v>255</v>
      </c>
      <c r="K52">
        <v>255</v>
      </c>
      <c r="L52">
        <v>255</v>
      </c>
      <c r="M52">
        <v>255</v>
      </c>
      <c r="N52">
        <v>255</v>
      </c>
      <c r="O52">
        <v>255</v>
      </c>
      <c r="P52">
        <v>255</v>
      </c>
      <c r="Q52">
        <v>255</v>
      </c>
      <c r="R52">
        <v>255</v>
      </c>
      <c r="S52">
        <v>255</v>
      </c>
      <c r="T52">
        <v>255</v>
      </c>
      <c r="U52">
        <v>255</v>
      </c>
      <c r="V52">
        <v>255</v>
      </c>
      <c r="W52">
        <v>255</v>
      </c>
      <c r="X52">
        <v>255</v>
      </c>
      <c r="Y52">
        <v>255</v>
      </c>
      <c r="Z52">
        <v>255</v>
      </c>
      <c r="AA52">
        <v>255</v>
      </c>
      <c r="AB52">
        <v>255</v>
      </c>
      <c r="AC52">
        <v>255</v>
      </c>
      <c r="AD52">
        <v>255</v>
      </c>
      <c r="AE52">
        <v>255</v>
      </c>
      <c r="AF52">
        <v>255</v>
      </c>
      <c r="AG52">
        <v>255</v>
      </c>
      <c r="AH52">
        <v>255</v>
      </c>
    </row>
    <row r="53" spans="1:34" x14ac:dyDescent="0.3">
      <c r="A53" s="135">
        <f ca="1">Exceedance!U53</f>
        <v>47635</v>
      </c>
      <c r="B53" s="1">
        <v>255</v>
      </c>
      <c r="C53" s="1">
        <v>255</v>
      </c>
      <c r="D53" s="1">
        <v>255</v>
      </c>
      <c r="E53">
        <v>255</v>
      </c>
      <c r="F53">
        <v>255</v>
      </c>
      <c r="G53">
        <v>255</v>
      </c>
      <c r="H53">
        <v>255</v>
      </c>
      <c r="I53">
        <v>255</v>
      </c>
      <c r="J53">
        <v>255</v>
      </c>
      <c r="K53">
        <v>255</v>
      </c>
      <c r="L53">
        <v>255</v>
      </c>
      <c r="M53">
        <v>255</v>
      </c>
      <c r="N53">
        <v>255</v>
      </c>
      <c r="O53">
        <v>255</v>
      </c>
      <c r="P53">
        <v>255</v>
      </c>
      <c r="Q53">
        <v>255</v>
      </c>
      <c r="R53">
        <v>255</v>
      </c>
      <c r="S53">
        <v>255</v>
      </c>
      <c r="T53">
        <v>255</v>
      </c>
      <c r="U53">
        <v>255</v>
      </c>
      <c r="V53">
        <v>255</v>
      </c>
      <c r="W53">
        <v>255</v>
      </c>
      <c r="X53">
        <v>255</v>
      </c>
      <c r="Y53">
        <v>255</v>
      </c>
      <c r="Z53">
        <v>255</v>
      </c>
      <c r="AA53">
        <v>255</v>
      </c>
      <c r="AB53">
        <v>255</v>
      </c>
      <c r="AC53">
        <v>255</v>
      </c>
      <c r="AD53">
        <v>255</v>
      </c>
      <c r="AE53">
        <v>255</v>
      </c>
      <c r="AF53">
        <v>255</v>
      </c>
      <c r="AG53">
        <v>255</v>
      </c>
      <c r="AH53">
        <v>255</v>
      </c>
    </row>
    <row r="54" spans="1:34" x14ac:dyDescent="0.3">
      <c r="A54" s="135">
        <f ca="1">Exceedance!U54</f>
        <v>47665</v>
      </c>
      <c r="B54" s="1">
        <v>255</v>
      </c>
      <c r="C54" s="1">
        <v>255</v>
      </c>
      <c r="D54" s="1">
        <v>255</v>
      </c>
      <c r="E54">
        <v>255</v>
      </c>
      <c r="F54">
        <v>255</v>
      </c>
      <c r="G54">
        <v>255</v>
      </c>
      <c r="H54">
        <v>255</v>
      </c>
      <c r="I54">
        <v>255</v>
      </c>
      <c r="J54">
        <v>255</v>
      </c>
      <c r="K54">
        <v>255</v>
      </c>
      <c r="L54">
        <v>255</v>
      </c>
      <c r="M54">
        <v>255</v>
      </c>
      <c r="N54">
        <v>255</v>
      </c>
      <c r="O54">
        <v>255</v>
      </c>
      <c r="P54">
        <v>255</v>
      </c>
      <c r="Q54">
        <v>255</v>
      </c>
      <c r="R54">
        <v>255</v>
      </c>
      <c r="S54">
        <v>255</v>
      </c>
      <c r="T54">
        <v>255</v>
      </c>
      <c r="U54">
        <v>255</v>
      </c>
      <c r="V54">
        <v>255</v>
      </c>
      <c r="W54">
        <v>255</v>
      </c>
      <c r="X54">
        <v>255</v>
      </c>
      <c r="Y54">
        <v>255</v>
      </c>
      <c r="Z54">
        <v>255</v>
      </c>
      <c r="AA54">
        <v>255</v>
      </c>
      <c r="AB54">
        <v>255</v>
      </c>
      <c r="AC54">
        <v>255</v>
      </c>
      <c r="AD54">
        <v>255</v>
      </c>
      <c r="AE54">
        <v>255</v>
      </c>
      <c r="AF54">
        <v>255</v>
      </c>
      <c r="AG54">
        <v>255</v>
      </c>
      <c r="AH54">
        <v>255</v>
      </c>
    </row>
    <row r="55" spans="1:34" x14ac:dyDescent="0.3">
      <c r="A55" s="135">
        <f ca="1">Exceedance!U55</f>
        <v>47696</v>
      </c>
      <c r="B55" s="1">
        <v>255</v>
      </c>
      <c r="C55" s="1">
        <v>255</v>
      </c>
      <c r="D55" s="1">
        <v>255</v>
      </c>
      <c r="E55">
        <v>255</v>
      </c>
      <c r="F55">
        <v>255</v>
      </c>
      <c r="G55">
        <v>255</v>
      </c>
      <c r="H55">
        <v>255</v>
      </c>
      <c r="I55">
        <v>255</v>
      </c>
      <c r="J55">
        <v>255</v>
      </c>
      <c r="K55">
        <v>255</v>
      </c>
      <c r="L55">
        <v>255</v>
      </c>
      <c r="M55">
        <v>255</v>
      </c>
      <c r="N55">
        <v>255</v>
      </c>
      <c r="O55">
        <v>255</v>
      </c>
      <c r="P55">
        <v>255</v>
      </c>
      <c r="Q55">
        <v>255</v>
      </c>
      <c r="R55">
        <v>255</v>
      </c>
      <c r="S55">
        <v>255</v>
      </c>
      <c r="T55">
        <v>255</v>
      </c>
      <c r="U55">
        <v>255</v>
      </c>
      <c r="V55">
        <v>255</v>
      </c>
      <c r="W55">
        <v>255</v>
      </c>
      <c r="X55">
        <v>255</v>
      </c>
      <c r="Y55">
        <v>255</v>
      </c>
      <c r="Z55">
        <v>255</v>
      </c>
      <c r="AA55">
        <v>255</v>
      </c>
      <c r="AB55">
        <v>255</v>
      </c>
      <c r="AC55">
        <v>255</v>
      </c>
      <c r="AD55">
        <v>255</v>
      </c>
      <c r="AE55">
        <v>255</v>
      </c>
      <c r="AF55">
        <v>255</v>
      </c>
      <c r="AG55">
        <v>255</v>
      </c>
      <c r="AH55">
        <v>255</v>
      </c>
    </row>
    <row r="56" spans="1:34" x14ac:dyDescent="0.3">
      <c r="A56" s="135">
        <f ca="1">Exceedance!U56</f>
        <v>47727</v>
      </c>
      <c r="B56" s="1">
        <v>255</v>
      </c>
      <c r="C56" s="1">
        <v>255</v>
      </c>
      <c r="D56" s="1">
        <v>255</v>
      </c>
      <c r="E56">
        <v>255</v>
      </c>
      <c r="F56">
        <v>255</v>
      </c>
      <c r="G56">
        <v>255</v>
      </c>
      <c r="H56">
        <v>255</v>
      </c>
      <c r="I56">
        <v>255</v>
      </c>
      <c r="J56">
        <v>255</v>
      </c>
      <c r="K56">
        <v>255</v>
      </c>
      <c r="L56">
        <v>255</v>
      </c>
      <c r="M56">
        <v>255</v>
      </c>
      <c r="N56">
        <v>255</v>
      </c>
      <c r="O56">
        <v>255</v>
      </c>
      <c r="P56">
        <v>255</v>
      </c>
      <c r="Q56">
        <v>255</v>
      </c>
      <c r="R56">
        <v>255</v>
      </c>
      <c r="S56">
        <v>255</v>
      </c>
      <c r="T56">
        <v>255</v>
      </c>
      <c r="U56">
        <v>255</v>
      </c>
      <c r="V56">
        <v>255</v>
      </c>
      <c r="W56">
        <v>255</v>
      </c>
      <c r="X56">
        <v>255</v>
      </c>
      <c r="Y56">
        <v>255</v>
      </c>
      <c r="Z56">
        <v>255</v>
      </c>
      <c r="AA56">
        <v>255</v>
      </c>
      <c r="AB56">
        <v>255</v>
      </c>
      <c r="AC56">
        <v>255</v>
      </c>
      <c r="AD56">
        <v>255</v>
      </c>
      <c r="AE56">
        <v>255</v>
      </c>
      <c r="AF56">
        <v>255</v>
      </c>
      <c r="AG56">
        <v>255</v>
      </c>
      <c r="AH56">
        <v>255</v>
      </c>
    </row>
    <row r="57" spans="1:34" x14ac:dyDescent="0.3">
      <c r="A57" s="135">
        <f ca="1">Exceedance!U57</f>
        <v>47757</v>
      </c>
      <c r="B57" s="1">
        <v>227.02650000000003</v>
      </c>
      <c r="C57" s="1">
        <v>227.02650000000003</v>
      </c>
      <c r="D57" s="1">
        <v>227.02650000000003</v>
      </c>
      <c r="E57">
        <v>227.02650000000003</v>
      </c>
      <c r="F57">
        <v>227.02650000000003</v>
      </c>
      <c r="G57">
        <v>227.02650000000003</v>
      </c>
      <c r="H57">
        <v>227.02650000000003</v>
      </c>
      <c r="I57">
        <v>227.02650000000003</v>
      </c>
      <c r="J57">
        <v>227.02650000000003</v>
      </c>
      <c r="K57">
        <v>227.02650000000003</v>
      </c>
      <c r="L57">
        <v>227.02650000000003</v>
      </c>
      <c r="M57">
        <v>227.02650000000003</v>
      </c>
      <c r="N57">
        <v>227.02650000000003</v>
      </c>
      <c r="O57">
        <v>227.02650000000003</v>
      </c>
      <c r="P57">
        <v>227.02650000000003</v>
      </c>
      <c r="Q57">
        <v>227.02650000000003</v>
      </c>
      <c r="R57">
        <v>227.02650000000003</v>
      </c>
      <c r="S57">
        <v>227.02650000000003</v>
      </c>
      <c r="T57">
        <v>227.02650000000003</v>
      </c>
      <c r="U57">
        <v>227.02650000000003</v>
      </c>
      <c r="V57">
        <v>227.02650000000003</v>
      </c>
      <c r="W57">
        <v>227.02650000000003</v>
      </c>
      <c r="X57">
        <v>227.02650000000003</v>
      </c>
      <c r="Y57">
        <v>227.02650000000003</v>
      </c>
      <c r="Z57">
        <v>227.02650000000003</v>
      </c>
      <c r="AA57">
        <v>227.02650000000003</v>
      </c>
      <c r="AB57">
        <v>227.02650000000003</v>
      </c>
      <c r="AC57">
        <v>227.02650000000003</v>
      </c>
      <c r="AD57">
        <v>227.02650000000003</v>
      </c>
      <c r="AE57">
        <v>227.02650000000003</v>
      </c>
      <c r="AF57">
        <v>227.02650000000003</v>
      </c>
      <c r="AG57">
        <v>227.02650000000003</v>
      </c>
      <c r="AH57">
        <v>227.02650000000003</v>
      </c>
    </row>
    <row r="58" spans="1:34" x14ac:dyDescent="0.3">
      <c r="A58" s="135">
        <f ca="1">Exceedance!U58</f>
        <v>47788</v>
      </c>
      <c r="B58" s="1">
        <v>159.80850000000001</v>
      </c>
      <c r="C58" s="1">
        <v>159.80850000000001</v>
      </c>
      <c r="D58" s="1">
        <v>159.80850000000001</v>
      </c>
      <c r="E58">
        <v>159.80850000000001</v>
      </c>
      <c r="F58">
        <v>159.80850000000001</v>
      </c>
      <c r="G58">
        <v>159.80850000000001</v>
      </c>
      <c r="H58">
        <v>159.80850000000001</v>
      </c>
      <c r="I58">
        <v>159.80850000000001</v>
      </c>
      <c r="J58">
        <v>159.80850000000001</v>
      </c>
      <c r="K58">
        <v>159.80850000000001</v>
      </c>
      <c r="L58">
        <v>159.80850000000001</v>
      </c>
      <c r="M58">
        <v>159.80850000000001</v>
      </c>
      <c r="N58">
        <v>159.80850000000001</v>
      </c>
      <c r="O58">
        <v>159.80850000000001</v>
      </c>
      <c r="P58">
        <v>159.80850000000001</v>
      </c>
      <c r="Q58">
        <v>159.80850000000001</v>
      </c>
      <c r="R58">
        <v>159.80850000000001</v>
      </c>
      <c r="S58">
        <v>159.80850000000001</v>
      </c>
      <c r="T58">
        <v>159.80850000000001</v>
      </c>
      <c r="U58">
        <v>159.80850000000001</v>
      </c>
      <c r="V58">
        <v>159.80850000000001</v>
      </c>
      <c r="W58">
        <v>159.80850000000001</v>
      </c>
      <c r="X58">
        <v>159.80850000000001</v>
      </c>
      <c r="Y58">
        <v>159.80850000000001</v>
      </c>
      <c r="Z58">
        <v>159.80850000000001</v>
      </c>
      <c r="AA58">
        <v>159.80850000000001</v>
      </c>
      <c r="AB58">
        <v>159.80850000000001</v>
      </c>
      <c r="AC58">
        <v>159.80850000000001</v>
      </c>
      <c r="AD58">
        <v>159.80850000000001</v>
      </c>
      <c r="AE58">
        <v>159.80850000000001</v>
      </c>
      <c r="AF58">
        <v>159.80850000000001</v>
      </c>
      <c r="AG58">
        <v>159.80850000000001</v>
      </c>
      <c r="AH58">
        <v>159.80850000000001</v>
      </c>
    </row>
    <row r="59" spans="1:34" x14ac:dyDescent="0.3">
      <c r="A59" s="135">
        <f ca="1">Exceedance!U59</f>
        <v>47818</v>
      </c>
      <c r="B59" s="1">
        <v>154.6575</v>
      </c>
      <c r="C59" s="1">
        <v>154.6575</v>
      </c>
      <c r="D59" s="1">
        <v>154.6575</v>
      </c>
      <c r="E59">
        <v>154.6575</v>
      </c>
      <c r="F59">
        <v>154.6575</v>
      </c>
      <c r="G59">
        <v>154.6575</v>
      </c>
      <c r="H59">
        <v>154.6575</v>
      </c>
      <c r="I59">
        <v>154.6575</v>
      </c>
      <c r="J59">
        <v>154.6575</v>
      </c>
      <c r="K59">
        <v>154.6575</v>
      </c>
      <c r="L59">
        <v>154.6575</v>
      </c>
      <c r="M59">
        <v>154.6575</v>
      </c>
      <c r="N59">
        <v>154.6575</v>
      </c>
      <c r="O59">
        <v>154.6575</v>
      </c>
      <c r="P59">
        <v>154.6575</v>
      </c>
      <c r="Q59">
        <v>154.6575</v>
      </c>
      <c r="R59">
        <v>154.6575</v>
      </c>
      <c r="S59">
        <v>154.6575</v>
      </c>
      <c r="T59">
        <v>154.6575</v>
      </c>
      <c r="U59">
        <v>154.6575</v>
      </c>
      <c r="V59">
        <v>154.6575</v>
      </c>
      <c r="W59">
        <v>154.6575</v>
      </c>
      <c r="X59">
        <v>154.6575</v>
      </c>
      <c r="Y59">
        <v>154.6575</v>
      </c>
      <c r="Z59">
        <v>154.6575</v>
      </c>
      <c r="AA59">
        <v>154.6575</v>
      </c>
      <c r="AB59">
        <v>154.6575</v>
      </c>
      <c r="AC59">
        <v>154.6575</v>
      </c>
      <c r="AD59">
        <v>154.6575</v>
      </c>
      <c r="AE59">
        <v>154.6575</v>
      </c>
      <c r="AF59">
        <v>154.6575</v>
      </c>
      <c r="AG59">
        <v>154.6575</v>
      </c>
      <c r="AH59">
        <v>154.6575</v>
      </c>
    </row>
    <row r="60" spans="1:34" x14ac:dyDescent="0.3">
      <c r="A60" s="135">
        <f ca="1">Exceedance!U60</f>
        <v>47849</v>
      </c>
      <c r="B60" s="1">
        <v>156.2895</v>
      </c>
      <c r="C60" s="1">
        <v>156.2895</v>
      </c>
      <c r="D60" s="1">
        <v>156.2895</v>
      </c>
      <c r="E60">
        <v>156.2895</v>
      </c>
      <c r="F60">
        <v>156.2895</v>
      </c>
      <c r="G60">
        <v>156.2895</v>
      </c>
      <c r="H60">
        <v>156.2895</v>
      </c>
      <c r="I60">
        <v>156.2895</v>
      </c>
      <c r="J60">
        <v>156.2895</v>
      </c>
      <c r="K60">
        <v>156.2895</v>
      </c>
      <c r="L60">
        <v>156.2895</v>
      </c>
      <c r="M60">
        <v>156.2895</v>
      </c>
      <c r="N60">
        <v>156.2895</v>
      </c>
      <c r="O60">
        <v>156.2895</v>
      </c>
      <c r="P60">
        <v>156.2895</v>
      </c>
      <c r="Q60">
        <v>156.2895</v>
      </c>
      <c r="R60">
        <v>156.2895</v>
      </c>
      <c r="S60">
        <v>156.2895</v>
      </c>
      <c r="T60">
        <v>156.2895</v>
      </c>
      <c r="U60">
        <v>156.2895</v>
      </c>
      <c r="V60">
        <v>156.2895</v>
      </c>
      <c r="W60">
        <v>156.2895</v>
      </c>
      <c r="X60">
        <v>156.2895</v>
      </c>
      <c r="Y60">
        <v>156.2895</v>
      </c>
      <c r="Z60">
        <v>156.2895</v>
      </c>
      <c r="AA60">
        <v>156.2895</v>
      </c>
      <c r="AB60">
        <v>156.2895</v>
      </c>
      <c r="AC60">
        <v>156.2895</v>
      </c>
      <c r="AD60">
        <v>156.2895</v>
      </c>
      <c r="AE60">
        <v>156.2895</v>
      </c>
      <c r="AF60">
        <v>156.2895</v>
      </c>
      <c r="AG60">
        <v>156.2895</v>
      </c>
      <c r="AH60">
        <v>156.2895</v>
      </c>
    </row>
    <row r="61" spans="1:34" x14ac:dyDescent="0.3">
      <c r="A61" s="135">
        <f ca="1">Exceedance!U61</f>
        <v>47880</v>
      </c>
      <c r="B61" s="1">
        <v>156.6465</v>
      </c>
      <c r="C61" s="1">
        <v>156.6465</v>
      </c>
      <c r="D61" s="1">
        <v>156.6465</v>
      </c>
      <c r="E61">
        <v>156.6465</v>
      </c>
      <c r="F61">
        <v>156.6465</v>
      </c>
      <c r="G61">
        <v>156.6465</v>
      </c>
      <c r="H61">
        <v>156.6465</v>
      </c>
      <c r="I61">
        <v>156.6465</v>
      </c>
      <c r="J61">
        <v>156.6465</v>
      </c>
      <c r="K61">
        <v>156.6465</v>
      </c>
      <c r="L61">
        <v>156.6465</v>
      </c>
      <c r="M61">
        <v>156.6465</v>
      </c>
      <c r="N61">
        <v>156.6465</v>
      </c>
      <c r="O61">
        <v>156.6465</v>
      </c>
      <c r="P61">
        <v>156.6465</v>
      </c>
      <c r="Q61">
        <v>156.6465</v>
      </c>
      <c r="R61">
        <v>156.6465</v>
      </c>
      <c r="S61">
        <v>156.6465</v>
      </c>
      <c r="T61">
        <v>156.6465</v>
      </c>
      <c r="U61">
        <v>156.6465</v>
      </c>
      <c r="V61">
        <v>156.6465</v>
      </c>
      <c r="W61">
        <v>156.6465</v>
      </c>
      <c r="X61">
        <v>156.6465</v>
      </c>
      <c r="Y61">
        <v>156.6465</v>
      </c>
      <c r="Z61">
        <v>156.6465</v>
      </c>
      <c r="AA61">
        <v>156.6465</v>
      </c>
      <c r="AB61">
        <v>156.6465</v>
      </c>
      <c r="AC61">
        <v>156.6465</v>
      </c>
      <c r="AD61">
        <v>156.6465</v>
      </c>
      <c r="AE61">
        <v>156.6465</v>
      </c>
      <c r="AF61">
        <v>156.6465</v>
      </c>
      <c r="AG61">
        <v>156.6465</v>
      </c>
      <c r="AH61">
        <v>156.6465</v>
      </c>
    </row>
    <row r="62" spans="1:34" x14ac:dyDescent="0.3">
      <c r="A62" s="135">
        <f ca="1">Exceedance!U62</f>
        <v>47908</v>
      </c>
      <c r="B62" s="1">
        <v>194.13150000000002</v>
      </c>
      <c r="C62" s="1">
        <v>194.13150000000002</v>
      </c>
      <c r="D62" s="1">
        <v>194.13150000000002</v>
      </c>
      <c r="E62">
        <v>194.13150000000002</v>
      </c>
      <c r="F62">
        <v>194.13150000000002</v>
      </c>
      <c r="G62">
        <v>194.13150000000002</v>
      </c>
      <c r="H62">
        <v>194.13150000000002</v>
      </c>
      <c r="I62">
        <v>194.13150000000002</v>
      </c>
      <c r="J62">
        <v>194.13150000000002</v>
      </c>
      <c r="K62">
        <v>194.13150000000002</v>
      </c>
      <c r="L62">
        <v>194.13150000000002</v>
      </c>
      <c r="M62">
        <v>194.13150000000002</v>
      </c>
      <c r="N62">
        <v>194.13150000000002</v>
      </c>
      <c r="O62">
        <v>194.13150000000002</v>
      </c>
      <c r="P62">
        <v>194.13150000000002</v>
      </c>
      <c r="Q62">
        <v>194.13150000000002</v>
      </c>
      <c r="R62">
        <v>194.13150000000002</v>
      </c>
      <c r="S62">
        <v>194.13150000000002</v>
      </c>
      <c r="T62">
        <v>194.13150000000002</v>
      </c>
      <c r="U62">
        <v>194.13150000000002</v>
      </c>
      <c r="V62">
        <v>194.13150000000002</v>
      </c>
      <c r="W62">
        <v>194.13150000000002</v>
      </c>
      <c r="X62">
        <v>194.13150000000002</v>
      </c>
      <c r="Y62">
        <v>194.13150000000002</v>
      </c>
      <c r="Z62">
        <v>194.13150000000002</v>
      </c>
      <c r="AA62">
        <v>194.13150000000002</v>
      </c>
      <c r="AB62">
        <v>194.13150000000002</v>
      </c>
      <c r="AC62">
        <v>194.13150000000002</v>
      </c>
      <c r="AD62">
        <v>194.13150000000002</v>
      </c>
      <c r="AE62">
        <v>194.13150000000002</v>
      </c>
      <c r="AF62">
        <v>194.13150000000002</v>
      </c>
      <c r="AG62">
        <v>194.13150000000002</v>
      </c>
      <c r="AH62">
        <v>194.13150000000002</v>
      </c>
    </row>
    <row r="63" spans="1:34" x14ac:dyDescent="0.3">
      <c r="A63" s="135">
        <f ca="1">Exceedance!U63</f>
        <v>47939</v>
      </c>
      <c r="B63" s="1">
        <v>249.9</v>
      </c>
      <c r="C63" s="1">
        <v>249.9</v>
      </c>
      <c r="D63" s="1">
        <v>249.9</v>
      </c>
      <c r="E63">
        <v>249.9</v>
      </c>
      <c r="F63">
        <v>249.9</v>
      </c>
      <c r="G63">
        <v>249.9</v>
      </c>
      <c r="H63">
        <v>249.9</v>
      </c>
      <c r="I63">
        <v>249.9</v>
      </c>
      <c r="J63">
        <v>249.9</v>
      </c>
      <c r="K63">
        <v>249.9</v>
      </c>
      <c r="L63">
        <v>249.9</v>
      </c>
      <c r="M63">
        <v>249.9</v>
      </c>
      <c r="N63">
        <v>249.9</v>
      </c>
      <c r="O63">
        <v>249.9</v>
      </c>
      <c r="P63">
        <v>249.9</v>
      </c>
      <c r="Q63">
        <v>249.9</v>
      </c>
      <c r="R63">
        <v>249.9</v>
      </c>
      <c r="S63">
        <v>249.9</v>
      </c>
      <c r="T63">
        <v>249.9</v>
      </c>
      <c r="U63">
        <v>249.9</v>
      </c>
      <c r="V63">
        <v>249.9</v>
      </c>
      <c r="W63">
        <v>249.9</v>
      </c>
      <c r="X63">
        <v>249.9</v>
      </c>
      <c r="Y63">
        <v>249.9</v>
      </c>
      <c r="Z63">
        <v>249.9</v>
      </c>
      <c r="AA63">
        <v>249.9</v>
      </c>
      <c r="AB63">
        <v>249.9</v>
      </c>
      <c r="AC63">
        <v>249.9</v>
      </c>
      <c r="AD63">
        <v>249.9</v>
      </c>
      <c r="AE63">
        <v>249.9</v>
      </c>
      <c r="AF63">
        <v>249.9</v>
      </c>
      <c r="AG63">
        <v>249.9</v>
      </c>
      <c r="AH63">
        <v>249.9</v>
      </c>
    </row>
    <row r="64" spans="1:34" x14ac:dyDescent="0.3">
      <c r="A64" s="135">
        <f ca="1">Exceedance!U64</f>
        <v>47969</v>
      </c>
      <c r="B64" s="1">
        <v>255</v>
      </c>
      <c r="C64" s="1">
        <v>255</v>
      </c>
      <c r="D64" s="1">
        <v>255</v>
      </c>
      <c r="E64">
        <v>255</v>
      </c>
      <c r="F64">
        <v>255</v>
      </c>
      <c r="G64">
        <v>255</v>
      </c>
      <c r="H64">
        <v>255</v>
      </c>
      <c r="I64">
        <v>255</v>
      </c>
      <c r="J64">
        <v>255</v>
      </c>
      <c r="K64">
        <v>255</v>
      </c>
      <c r="L64">
        <v>255</v>
      </c>
      <c r="M64">
        <v>255</v>
      </c>
      <c r="N64">
        <v>255</v>
      </c>
      <c r="O64">
        <v>255</v>
      </c>
      <c r="P64">
        <v>255</v>
      </c>
      <c r="Q64">
        <v>255</v>
      </c>
      <c r="R64">
        <v>255</v>
      </c>
      <c r="S64">
        <v>255</v>
      </c>
      <c r="T64">
        <v>255</v>
      </c>
      <c r="U64">
        <v>255</v>
      </c>
      <c r="V64">
        <v>255</v>
      </c>
      <c r="W64">
        <v>255</v>
      </c>
      <c r="X64">
        <v>255</v>
      </c>
      <c r="Y64">
        <v>255</v>
      </c>
      <c r="Z64">
        <v>255</v>
      </c>
      <c r="AA64">
        <v>255</v>
      </c>
      <c r="AB64">
        <v>255</v>
      </c>
      <c r="AC64">
        <v>255</v>
      </c>
      <c r="AD64">
        <v>255</v>
      </c>
      <c r="AE64">
        <v>255</v>
      </c>
      <c r="AF64">
        <v>255</v>
      </c>
      <c r="AG64">
        <v>255</v>
      </c>
      <c r="AH64">
        <v>255</v>
      </c>
    </row>
    <row r="65" spans="1:34" x14ac:dyDescent="0.3">
      <c r="A65" s="135">
        <f ca="1">Exceedance!U65</f>
        <v>48000</v>
      </c>
      <c r="B65" s="1">
        <v>255</v>
      </c>
      <c r="C65" s="1">
        <v>255</v>
      </c>
      <c r="D65" s="1">
        <v>255</v>
      </c>
      <c r="E65">
        <v>255</v>
      </c>
      <c r="F65">
        <v>255</v>
      </c>
      <c r="G65">
        <v>255</v>
      </c>
      <c r="H65">
        <v>255</v>
      </c>
      <c r="I65">
        <v>255</v>
      </c>
      <c r="J65">
        <v>255</v>
      </c>
      <c r="K65">
        <v>255</v>
      </c>
      <c r="L65">
        <v>255</v>
      </c>
      <c r="M65">
        <v>255</v>
      </c>
      <c r="N65">
        <v>255</v>
      </c>
      <c r="O65">
        <v>255</v>
      </c>
      <c r="P65">
        <v>255</v>
      </c>
      <c r="Q65">
        <v>255</v>
      </c>
      <c r="R65">
        <v>255</v>
      </c>
      <c r="S65">
        <v>255</v>
      </c>
      <c r="T65">
        <v>255</v>
      </c>
      <c r="U65">
        <v>255</v>
      </c>
      <c r="V65">
        <v>255</v>
      </c>
      <c r="W65">
        <v>255</v>
      </c>
      <c r="X65">
        <v>255</v>
      </c>
      <c r="Y65">
        <v>255</v>
      </c>
      <c r="Z65">
        <v>255</v>
      </c>
      <c r="AA65">
        <v>255</v>
      </c>
      <c r="AB65">
        <v>255</v>
      </c>
      <c r="AC65">
        <v>255</v>
      </c>
      <c r="AD65">
        <v>255</v>
      </c>
      <c r="AE65">
        <v>255</v>
      </c>
      <c r="AF65">
        <v>255</v>
      </c>
      <c r="AG65">
        <v>255</v>
      </c>
      <c r="AH65">
        <v>255</v>
      </c>
    </row>
    <row r="66" spans="1:34" x14ac:dyDescent="0.3">
      <c r="A66" s="135">
        <f ca="1">Exceedance!U66</f>
        <v>48030</v>
      </c>
      <c r="B66" s="1">
        <v>255</v>
      </c>
      <c r="C66" s="1">
        <v>255</v>
      </c>
      <c r="D66" s="1">
        <v>255</v>
      </c>
      <c r="E66">
        <v>255</v>
      </c>
      <c r="F66">
        <v>255</v>
      </c>
      <c r="G66">
        <v>255</v>
      </c>
      <c r="H66">
        <v>255</v>
      </c>
      <c r="I66">
        <v>255</v>
      </c>
      <c r="J66">
        <v>255</v>
      </c>
      <c r="K66">
        <v>255</v>
      </c>
      <c r="L66">
        <v>255</v>
      </c>
      <c r="M66">
        <v>255</v>
      </c>
      <c r="N66">
        <v>255</v>
      </c>
      <c r="O66">
        <v>255</v>
      </c>
      <c r="P66">
        <v>255</v>
      </c>
      <c r="Q66">
        <v>255</v>
      </c>
      <c r="R66">
        <v>255</v>
      </c>
      <c r="S66">
        <v>255</v>
      </c>
      <c r="T66">
        <v>255</v>
      </c>
      <c r="U66">
        <v>255</v>
      </c>
      <c r="V66">
        <v>255</v>
      </c>
      <c r="W66">
        <v>255</v>
      </c>
      <c r="X66">
        <v>255</v>
      </c>
      <c r="Y66">
        <v>255</v>
      </c>
      <c r="Z66">
        <v>255</v>
      </c>
      <c r="AA66">
        <v>255</v>
      </c>
      <c r="AB66">
        <v>255</v>
      </c>
      <c r="AC66">
        <v>255</v>
      </c>
      <c r="AD66">
        <v>255</v>
      </c>
      <c r="AE66">
        <v>255</v>
      </c>
      <c r="AF66">
        <v>255</v>
      </c>
      <c r="AG66">
        <v>255</v>
      </c>
      <c r="AH66">
        <v>255</v>
      </c>
    </row>
    <row r="67" spans="1:34" x14ac:dyDescent="0.3">
      <c r="A67" s="135">
        <f ca="1">Exceedance!U67</f>
        <v>48061</v>
      </c>
      <c r="B67" s="1">
        <v>255</v>
      </c>
      <c r="C67" s="1">
        <v>255</v>
      </c>
      <c r="D67" s="1">
        <v>255</v>
      </c>
      <c r="E67">
        <v>255</v>
      </c>
      <c r="F67">
        <v>255</v>
      </c>
      <c r="G67">
        <v>255</v>
      </c>
      <c r="H67">
        <v>255</v>
      </c>
      <c r="I67">
        <v>255</v>
      </c>
      <c r="J67">
        <v>255</v>
      </c>
      <c r="K67">
        <v>255</v>
      </c>
      <c r="L67">
        <v>255</v>
      </c>
      <c r="M67">
        <v>255</v>
      </c>
      <c r="N67">
        <v>255</v>
      </c>
      <c r="O67">
        <v>255</v>
      </c>
      <c r="P67">
        <v>255</v>
      </c>
      <c r="Q67">
        <v>255</v>
      </c>
      <c r="R67">
        <v>255</v>
      </c>
      <c r="S67">
        <v>255</v>
      </c>
      <c r="T67">
        <v>255</v>
      </c>
      <c r="U67">
        <v>255</v>
      </c>
      <c r="V67">
        <v>255</v>
      </c>
      <c r="W67">
        <v>255</v>
      </c>
      <c r="X67">
        <v>255</v>
      </c>
      <c r="Y67">
        <v>255</v>
      </c>
      <c r="Z67">
        <v>255</v>
      </c>
      <c r="AA67">
        <v>255</v>
      </c>
      <c r="AB67">
        <v>255</v>
      </c>
      <c r="AC67">
        <v>255</v>
      </c>
      <c r="AD67">
        <v>255</v>
      </c>
      <c r="AE67">
        <v>255</v>
      </c>
      <c r="AF67">
        <v>255</v>
      </c>
      <c r="AG67">
        <v>255</v>
      </c>
      <c r="AH67">
        <v>255</v>
      </c>
    </row>
    <row r="68" spans="1:34" x14ac:dyDescent="0.3">
      <c r="A68" s="135">
        <f ca="1">Exceedance!U68</f>
        <v>48092</v>
      </c>
      <c r="B68" s="1">
        <v>255</v>
      </c>
      <c r="C68" s="1">
        <v>255</v>
      </c>
      <c r="D68" s="1">
        <v>255</v>
      </c>
      <c r="E68">
        <v>255</v>
      </c>
      <c r="F68">
        <v>255</v>
      </c>
      <c r="G68">
        <v>255</v>
      </c>
      <c r="H68">
        <v>255</v>
      </c>
      <c r="I68">
        <v>255</v>
      </c>
      <c r="J68">
        <v>255</v>
      </c>
      <c r="K68">
        <v>255</v>
      </c>
      <c r="L68">
        <v>255</v>
      </c>
      <c r="M68">
        <v>255</v>
      </c>
      <c r="N68">
        <v>255</v>
      </c>
      <c r="O68">
        <v>255</v>
      </c>
      <c r="P68">
        <v>255</v>
      </c>
      <c r="Q68">
        <v>255</v>
      </c>
      <c r="R68">
        <v>255</v>
      </c>
      <c r="S68">
        <v>255</v>
      </c>
      <c r="T68">
        <v>255</v>
      </c>
      <c r="U68">
        <v>255</v>
      </c>
      <c r="V68">
        <v>255</v>
      </c>
      <c r="W68">
        <v>255</v>
      </c>
      <c r="X68">
        <v>255</v>
      </c>
      <c r="Y68">
        <v>255</v>
      </c>
      <c r="Z68">
        <v>255</v>
      </c>
      <c r="AA68">
        <v>255</v>
      </c>
      <c r="AB68">
        <v>255</v>
      </c>
      <c r="AC68">
        <v>255</v>
      </c>
      <c r="AD68">
        <v>255</v>
      </c>
      <c r="AE68">
        <v>255</v>
      </c>
      <c r="AF68">
        <v>255</v>
      </c>
      <c r="AG68">
        <v>255</v>
      </c>
      <c r="AH68">
        <v>255</v>
      </c>
    </row>
    <row r="69" spans="1:34" x14ac:dyDescent="0.3">
      <c r="A69" s="135" t="str">
        <f ca="1">Exceedance!U69</f>
        <v/>
      </c>
      <c r="B69" s="1"/>
      <c r="C69" s="1"/>
      <c r="D69" s="1"/>
    </row>
    <row r="70" spans="1:34" x14ac:dyDescent="0.3">
      <c r="A70" s="135" t="str">
        <f ca="1">Exceedance!U70</f>
        <v/>
      </c>
      <c r="B70" s="1"/>
      <c r="C70" s="1"/>
      <c r="D70" s="1"/>
    </row>
    <row r="71" spans="1:34" x14ac:dyDescent="0.3">
      <c r="A71" s="135" t="str">
        <f ca="1">Exceedance!U71</f>
        <v/>
      </c>
      <c r="B71" s="1"/>
      <c r="C71" s="1"/>
      <c r="D71" s="1"/>
    </row>
    <row r="72" spans="1:34" x14ac:dyDescent="0.3">
      <c r="A72" s="135" t="str">
        <f ca="1">Exceedance!U72</f>
        <v/>
      </c>
      <c r="B72" s="1"/>
      <c r="C72" s="1"/>
      <c r="D72" s="1"/>
    </row>
    <row r="73" spans="1:34" x14ac:dyDescent="0.3">
      <c r="A73" s="135" t="str">
        <f ca="1">Exceedance!U73</f>
        <v/>
      </c>
      <c r="B73" s="1"/>
      <c r="C73" s="1"/>
      <c r="D73" s="1"/>
    </row>
    <row r="74" spans="1:34" x14ac:dyDescent="0.3">
      <c r="A74" s="135" t="str">
        <f ca="1">Exceedance!U74</f>
        <v/>
      </c>
      <c r="B74" s="1"/>
      <c r="C74" s="1"/>
      <c r="D74" s="1"/>
    </row>
    <row r="75" spans="1:34" x14ac:dyDescent="0.3">
      <c r="A75" s="135" t="str">
        <f ca="1">Exceedance!U75</f>
        <v/>
      </c>
      <c r="B75" s="1"/>
      <c r="C75" s="1"/>
      <c r="D75" s="1"/>
    </row>
    <row r="76" spans="1:34" x14ac:dyDescent="0.3">
      <c r="A76" s="135" t="str">
        <f ca="1">Exceedance!U76</f>
        <v/>
      </c>
      <c r="B76" s="1"/>
      <c r="C76" s="1"/>
      <c r="D76" s="1"/>
    </row>
    <row r="77" spans="1:34" x14ac:dyDescent="0.3">
      <c r="A77" s="135" t="str">
        <f ca="1">Exceedance!U77</f>
        <v/>
      </c>
      <c r="B77" s="1"/>
      <c r="C77" s="1"/>
      <c r="D77" s="1"/>
    </row>
    <row r="78" spans="1:34" x14ac:dyDescent="0.3">
      <c r="A78" s="135" t="str">
        <f ca="1">Exceedance!U78</f>
        <v/>
      </c>
      <c r="B78" s="1"/>
      <c r="C78" s="1"/>
      <c r="D78" s="1"/>
    </row>
    <row r="79" spans="1:34" x14ac:dyDescent="0.3">
      <c r="A79" s="135" t="str">
        <f ca="1">Exceedance!U79</f>
        <v/>
      </c>
      <c r="B79" s="1"/>
      <c r="C79" s="1"/>
      <c r="D79" s="1"/>
    </row>
    <row r="80" spans="1:34" x14ac:dyDescent="0.3">
      <c r="A80" s="135" t="str">
        <f ca="1">Exceedance!U80</f>
        <v/>
      </c>
      <c r="B80" s="1"/>
      <c r="C80" s="1"/>
      <c r="D80" s="1"/>
    </row>
    <row r="81" spans="1:4" x14ac:dyDescent="0.3">
      <c r="A81" s="135" t="str">
        <f ca="1">Exceedance!U81</f>
        <v/>
      </c>
      <c r="B81" s="1"/>
      <c r="C81" s="1"/>
      <c r="D81" s="1"/>
    </row>
    <row r="82" spans="1:4" x14ac:dyDescent="0.3">
      <c r="A82" s="135" t="str">
        <f ca="1">Exceedance!U82</f>
        <v/>
      </c>
      <c r="B82" s="1"/>
      <c r="C82" s="1"/>
      <c r="D82" s="1"/>
    </row>
    <row r="83" spans="1:4" x14ac:dyDescent="0.3">
      <c r="A83" s="135" t="str">
        <f ca="1">Exceedance!U83</f>
        <v/>
      </c>
      <c r="B83" s="1"/>
      <c r="C83" s="1"/>
      <c r="D83" s="1"/>
    </row>
    <row r="84" spans="1:4" x14ac:dyDescent="0.3">
      <c r="A84" s="135" t="str">
        <f ca="1">Exceedance!U84</f>
        <v/>
      </c>
      <c r="B84" s="1"/>
      <c r="C84" s="1"/>
      <c r="D84" s="1"/>
    </row>
    <row r="85" spans="1:4" x14ac:dyDescent="0.3">
      <c r="A85" s="135" t="str">
        <f ca="1">Exceedance!U85</f>
        <v/>
      </c>
      <c r="B85" s="1"/>
      <c r="C85" s="1"/>
      <c r="D85" s="1"/>
    </row>
    <row r="86" spans="1:4" x14ac:dyDescent="0.3">
      <c r="A86" s="135" t="str">
        <f ca="1">Exceedance!U86</f>
        <v/>
      </c>
      <c r="B86" s="1"/>
      <c r="C86" s="1"/>
      <c r="D86" s="1"/>
    </row>
    <row r="87" spans="1:4" x14ac:dyDescent="0.3">
      <c r="A87" s="135" t="str">
        <f ca="1">Exceedance!U87</f>
        <v/>
      </c>
      <c r="B87" s="1"/>
      <c r="C87" s="1"/>
      <c r="D87" s="1"/>
    </row>
    <row r="88" spans="1:4" x14ac:dyDescent="0.3">
      <c r="A88" s="135" t="str">
        <f ca="1">Exceedance!U88</f>
        <v/>
      </c>
      <c r="B88" s="1"/>
      <c r="C88" s="1"/>
      <c r="D88" s="1"/>
    </row>
    <row r="89" spans="1:4" x14ac:dyDescent="0.3">
      <c r="A89" s="135" t="str">
        <f ca="1">Exceedance!U89</f>
        <v/>
      </c>
      <c r="B89" s="1"/>
      <c r="C89" s="1"/>
      <c r="D89" s="1"/>
    </row>
    <row r="90" spans="1:4" x14ac:dyDescent="0.3">
      <c r="A90" s="135" t="str">
        <f ca="1">Exceedance!U90</f>
        <v/>
      </c>
      <c r="B90" s="1"/>
      <c r="C90" s="1"/>
      <c r="D90" s="1"/>
    </row>
    <row r="91" spans="1:4" x14ac:dyDescent="0.3">
      <c r="A91" s="135" t="str">
        <f ca="1">Exceedance!U91</f>
        <v/>
      </c>
      <c r="B91" s="1"/>
      <c r="C91" s="1"/>
      <c r="D91" s="1"/>
    </row>
    <row r="92" spans="1:4" x14ac:dyDescent="0.3">
      <c r="A92" s="135" t="str">
        <f ca="1">Exceedance!U92</f>
        <v/>
      </c>
      <c r="B92" s="1"/>
      <c r="C92" s="1"/>
      <c r="D92" s="1"/>
    </row>
    <row r="93" spans="1:4" x14ac:dyDescent="0.3">
      <c r="A93" s="135" t="str">
        <f ca="1">Exceedance!U93</f>
        <v/>
      </c>
      <c r="B93" s="1"/>
      <c r="C93" s="1"/>
      <c r="D93" s="1"/>
    </row>
    <row r="94" spans="1:4" x14ac:dyDescent="0.3">
      <c r="A94" s="135" t="str">
        <f ca="1">Exceedance!U94</f>
        <v/>
      </c>
      <c r="B94" s="1"/>
      <c r="C94" s="1"/>
      <c r="D94" s="1"/>
    </row>
    <row r="95" spans="1:4" x14ac:dyDescent="0.3">
      <c r="A95" s="135" t="str">
        <f ca="1">Exceedance!U95</f>
        <v/>
      </c>
      <c r="B95" s="1"/>
      <c r="C95" s="1"/>
      <c r="D95" s="1"/>
    </row>
    <row r="96" spans="1:4" x14ac:dyDescent="0.3">
      <c r="A96" s="135" t="str">
        <f ca="1">Exceedance!U96</f>
        <v/>
      </c>
      <c r="B96" s="1"/>
      <c r="C96" s="1"/>
      <c r="D96" s="1"/>
    </row>
    <row r="97" spans="1:4" x14ac:dyDescent="0.3">
      <c r="A97" s="135" t="str">
        <f ca="1">Exceedance!U97</f>
        <v/>
      </c>
      <c r="B97" s="1"/>
      <c r="C97" s="1"/>
      <c r="D97" s="1"/>
    </row>
    <row r="98" spans="1:4" x14ac:dyDescent="0.3">
      <c r="A98" s="135" t="str">
        <f ca="1">Exceedance!U98</f>
        <v/>
      </c>
      <c r="B98" s="1"/>
      <c r="C98" s="1"/>
      <c r="D98" s="1"/>
    </row>
    <row r="99" spans="1:4" x14ac:dyDescent="0.3">
      <c r="A99" s="135" t="str">
        <f ca="1">Exceedance!U99</f>
        <v/>
      </c>
      <c r="B99" s="1"/>
      <c r="C99" s="1"/>
      <c r="D99" s="1"/>
    </row>
    <row r="100" spans="1:4" x14ac:dyDescent="0.3">
      <c r="A100" s="135"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E1:AE1"/>
  </mergeCells>
  <pageMargins left="0.7" right="0.7" top="0.75" bottom="0.75" header="0.3" footer="0.3"/>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C4322-D0E6-4832-8358-3342D93C4979}">
  <sheetPr codeName="Sheet164"/>
  <dimension ref="A1:AH175"/>
  <sheetViews>
    <sheetView topLeftCell="A43" workbookViewId="0">
      <selection activeCell="B4" sqref="B4:AQ175"/>
    </sheetView>
  </sheetViews>
  <sheetFormatPr defaultRowHeight="14.4" x14ac:dyDescent="0.3"/>
  <cols>
    <col min="1" max="1" width="9.33203125" style="136"/>
    <col min="2" max="4" width="9.33203125" style="185"/>
  </cols>
  <sheetData>
    <row r="1" spans="1:34" s="136" customFormat="1" x14ac:dyDescent="0.3">
      <c r="A1" s="133"/>
      <c r="E1" s="882" t="s">
        <v>893</v>
      </c>
      <c r="F1" s="882"/>
      <c r="G1" s="882"/>
      <c r="H1" s="882"/>
      <c r="I1" s="882"/>
      <c r="J1" s="882"/>
      <c r="K1" s="882"/>
      <c r="L1" s="882"/>
      <c r="M1" s="882"/>
      <c r="N1" s="882"/>
      <c r="O1" s="882"/>
      <c r="P1" s="882"/>
      <c r="Q1" s="882"/>
      <c r="R1" s="882"/>
      <c r="S1" s="882"/>
      <c r="T1" s="882"/>
      <c r="U1" s="882"/>
      <c r="V1" s="882"/>
      <c r="W1" s="882"/>
      <c r="X1" s="882"/>
      <c r="Y1" s="882"/>
      <c r="Z1" s="882"/>
      <c r="AA1" s="882"/>
      <c r="AB1" s="882"/>
      <c r="AC1" s="882"/>
      <c r="AD1" s="882"/>
      <c r="AE1" s="882"/>
    </row>
    <row r="2" spans="1:34" s="136" customFormat="1" x14ac:dyDescent="0.3">
      <c r="A2" s="133"/>
      <c r="B2" s="136" t="s">
        <v>288</v>
      </c>
      <c r="C2" s="136" t="s">
        <v>287</v>
      </c>
      <c r="D2" s="136" t="s">
        <v>289</v>
      </c>
      <c r="E2" s="136">
        <v>1991</v>
      </c>
      <c r="F2" s="136">
        <v>1992</v>
      </c>
      <c r="G2" s="136">
        <v>1993</v>
      </c>
      <c r="H2" s="136">
        <v>1994</v>
      </c>
      <c r="I2" s="136">
        <v>1995</v>
      </c>
      <c r="J2" s="136">
        <v>1996</v>
      </c>
      <c r="K2" s="136">
        <v>1997</v>
      </c>
      <c r="L2" s="136">
        <v>1998</v>
      </c>
      <c r="M2" s="136">
        <v>1999</v>
      </c>
      <c r="N2" s="136">
        <v>2000</v>
      </c>
      <c r="O2" s="136">
        <v>2001</v>
      </c>
      <c r="P2" s="136">
        <v>2002</v>
      </c>
      <c r="Q2" s="136">
        <v>2003</v>
      </c>
      <c r="R2" s="136">
        <v>2004</v>
      </c>
      <c r="S2" s="136">
        <v>2005</v>
      </c>
      <c r="T2" s="136">
        <v>2006</v>
      </c>
      <c r="U2" s="136">
        <v>2007</v>
      </c>
      <c r="V2" s="136">
        <v>2008</v>
      </c>
      <c r="W2" s="136">
        <v>2009</v>
      </c>
      <c r="X2" s="136">
        <v>2010</v>
      </c>
      <c r="Y2" s="136">
        <v>2011</v>
      </c>
      <c r="Z2" s="136">
        <v>2012</v>
      </c>
      <c r="AA2" s="136">
        <v>2013</v>
      </c>
      <c r="AB2" s="136">
        <v>2014</v>
      </c>
      <c r="AC2" s="136">
        <v>2015</v>
      </c>
      <c r="AD2" s="136">
        <v>2016</v>
      </c>
      <c r="AE2" s="136">
        <v>2017</v>
      </c>
      <c r="AF2" s="136">
        <v>2018</v>
      </c>
      <c r="AG2" s="136">
        <v>2019</v>
      </c>
      <c r="AH2" s="136">
        <v>2020</v>
      </c>
    </row>
    <row r="3" spans="1:34" s="137" customFormat="1" x14ac:dyDescent="0.3">
      <c r="A3" s="134"/>
      <c r="B3" s="137" t="s">
        <v>323</v>
      </c>
      <c r="C3" s="137" t="s">
        <v>324</v>
      </c>
      <c r="D3" s="137" t="s">
        <v>325</v>
      </c>
      <c r="E3" s="137" t="s">
        <v>326</v>
      </c>
      <c r="F3" s="137" t="s">
        <v>327</v>
      </c>
      <c r="G3" s="137" t="s">
        <v>328</v>
      </c>
      <c r="H3" s="137" t="s">
        <v>329</v>
      </c>
      <c r="I3" s="137" t="s">
        <v>330</v>
      </c>
      <c r="J3" s="137" t="s">
        <v>331</v>
      </c>
      <c r="K3" s="137" t="s">
        <v>332</v>
      </c>
      <c r="L3" s="137" t="s">
        <v>333</v>
      </c>
      <c r="M3" s="137" t="s">
        <v>334</v>
      </c>
      <c r="N3" s="137" t="s">
        <v>335</v>
      </c>
      <c r="O3" s="137" t="s">
        <v>336</v>
      </c>
      <c r="P3" s="137" t="s">
        <v>337</v>
      </c>
      <c r="Q3" s="137" t="s">
        <v>338</v>
      </c>
      <c r="R3" s="137" t="s">
        <v>339</v>
      </c>
      <c r="S3" s="137" t="s">
        <v>340</v>
      </c>
      <c r="T3" s="137" t="s">
        <v>341</v>
      </c>
      <c r="U3" s="137" t="s">
        <v>342</v>
      </c>
      <c r="V3" s="137" t="s">
        <v>343</v>
      </c>
      <c r="W3" s="137" t="s">
        <v>344</v>
      </c>
      <c r="X3" s="137" t="s">
        <v>345</v>
      </c>
      <c r="Y3" s="137" t="s">
        <v>346</v>
      </c>
      <c r="Z3" s="137" t="s">
        <v>347</v>
      </c>
      <c r="AA3" s="137" t="s">
        <v>348</v>
      </c>
      <c r="AB3" s="137" t="s">
        <v>349</v>
      </c>
      <c r="AC3" s="137" t="s">
        <v>350</v>
      </c>
      <c r="AD3" s="137" t="s">
        <v>351</v>
      </c>
      <c r="AE3" s="137" t="s">
        <v>352</v>
      </c>
      <c r="AF3" s="137" t="s">
        <v>353</v>
      </c>
      <c r="AG3" s="137" t="s">
        <v>354</v>
      </c>
      <c r="AH3" s="137" t="s">
        <v>355</v>
      </c>
    </row>
    <row r="4" spans="1:34" x14ac:dyDescent="0.3">
      <c r="A4" s="135">
        <f ca="1">Exceedance!U4</f>
        <v>46143</v>
      </c>
      <c r="B4" s="1">
        <v>120</v>
      </c>
      <c r="C4" s="1">
        <v>120</v>
      </c>
      <c r="D4" s="1">
        <v>120</v>
      </c>
      <c r="E4">
        <v>120</v>
      </c>
      <c r="F4">
        <v>120</v>
      </c>
      <c r="G4">
        <v>120</v>
      </c>
      <c r="H4">
        <v>120</v>
      </c>
      <c r="I4">
        <v>120</v>
      </c>
      <c r="J4">
        <v>120</v>
      </c>
      <c r="K4">
        <v>120</v>
      </c>
      <c r="L4">
        <v>120</v>
      </c>
      <c r="M4">
        <v>120</v>
      </c>
      <c r="N4">
        <v>120</v>
      </c>
      <c r="O4">
        <v>120</v>
      </c>
      <c r="P4">
        <v>120</v>
      </c>
      <c r="Q4">
        <v>120</v>
      </c>
      <c r="R4">
        <v>120</v>
      </c>
      <c r="S4">
        <v>120</v>
      </c>
      <c r="T4">
        <v>120</v>
      </c>
      <c r="U4">
        <v>120</v>
      </c>
      <c r="V4">
        <v>120</v>
      </c>
      <c r="W4">
        <v>120</v>
      </c>
      <c r="X4">
        <v>120</v>
      </c>
      <c r="Y4">
        <v>120</v>
      </c>
      <c r="Z4">
        <v>120</v>
      </c>
      <c r="AA4">
        <v>120</v>
      </c>
      <c r="AB4">
        <v>120</v>
      </c>
      <c r="AC4">
        <v>120</v>
      </c>
      <c r="AD4">
        <v>120</v>
      </c>
      <c r="AE4">
        <v>120</v>
      </c>
      <c r="AF4">
        <v>120</v>
      </c>
      <c r="AG4">
        <v>120</v>
      </c>
      <c r="AH4">
        <v>120</v>
      </c>
    </row>
    <row r="5" spans="1:34" x14ac:dyDescent="0.3">
      <c r="A5" s="135">
        <f ca="1">Exceedance!U5</f>
        <v>46174</v>
      </c>
      <c r="B5" s="1">
        <v>120</v>
      </c>
      <c r="C5" s="1">
        <v>120</v>
      </c>
      <c r="D5" s="1">
        <v>120</v>
      </c>
      <c r="E5">
        <v>120</v>
      </c>
      <c r="F5">
        <v>120</v>
      </c>
      <c r="G5">
        <v>120</v>
      </c>
      <c r="H5">
        <v>120</v>
      </c>
      <c r="I5">
        <v>120</v>
      </c>
      <c r="J5">
        <v>120</v>
      </c>
      <c r="K5">
        <v>120</v>
      </c>
      <c r="L5">
        <v>120</v>
      </c>
      <c r="M5">
        <v>120</v>
      </c>
      <c r="N5">
        <v>120</v>
      </c>
      <c r="O5">
        <v>120</v>
      </c>
      <c r="P5">
        <v>120</v>
      </c>
      <c r="Q5">
        <v>120</v>
      </c>
      <c r="R5">
        <v>120</v>
      </c>
      <c r="S5">
        <v>120</v>
      </c>
      <c r="T5">
        <v>120</v>
      </c>
      <c r="U5">
        <v>120</v>
      </c>
      <c r="V5">
        <v>120</v>
      </c>
      <c r="W5">
        <v>120</v>
      </c>
      <c r="X5">
        <v>120</v>
      </c>
      <c r="Y5">
        <v>120</v>
      </c>
      <c r="Z5">
        <v>120</v>
      </c>
      <c r="AA5">
        <v>120</v>
      </c>
      <c r="AB5">
        <v>120</v>
      </c>
      <c r="AC5">
        <v>120</v>
      </c>
      <c r="AD5">
        <v>120</v>
      </c>
      <c r="AE5">
        <v>120</v>
      </c>
      <c r="AF5">
        <v>120</v>
      </c>
      <c r="AG5">
        <v>120</v>
      </c>
      <c r="AH5">
        <v>120</v>
      </c>
    </row>
    <row r="6" spans="1:34" x14ac:dyDescent="0.3">
      <c r="A6" s="135">
        <f ca="1">Exceedance!U6</f>
        <v>46204</v>
      </c>
      <c r="B6" s="1">
        <v>120</v>
      </c>
      <c r="C6" s="1">
        <v>120</v>
      </c>
      <c r="D6" s="1">
        <v>120</v>
      </c>
      <c r="E6">
        <v>120</v>
      </c>
      <c r="F6">
        <v>120</v>
      </c>
      <c r="G6">
        <v>120</v>
      </c>
      <c r="H6">
        <v>120</v>
      </c>
      <c r="I6">
        <v>120</v>
      </c>
      <c r="J6">
        <v>120</v>
      </c>
      <c r="K6">
        <v>120</v>
      </c>
      <c r="L6">
        <v>120</v>
      </c>
      <c r="M6">
        <v>120</v>
      </c>
      <c r="N6">
        <v>120</v>
      </c>
      <c r="O6">
        <v>120</v>
      </c>
      <c r="P6">
        <v>120</v>
      </c>
      <c r="Q6">
        <v>120</v>
      </c>
      <c r="R6">
        <v>120</v>
      </c>
      <c r="S6">
        <v>120</v>
      </c>
      <c r="T6">
        <v>120</v>
      </c>
      <c r="U6">
        <v>120</v>
      </c>
      <c r="V6">
        <v>120</v>
      </c>
      <c r="W6">
        <v>120</v>
      </c>
      <c r="X6">
        <v>120</v>
      </c>
      <c r="Y6">
        <v>120</v>
      </c>
      <c r="Z6">
        <v>120</v>
      </c>
      <c r="AA6">
        <v>120</v>
      </c>
      <c r="AB6">
        <v>120</v>
      </c>
      <c r="AC6">
        <v>120</v>
      </c>
      <c r="AD6">
        <v>120</v>
      </c>
      <c r="AE6">
        <v>120</v>
      </c>
      <c r="AF6">
        <v>120</v>
      </c>
      <c r="AG6">
        <v>120</v>
      </c>
      <c r="AH6">
        <v>120</v>
      </c>
    </row>
    <row r="7" spans="1:34" x14ac:dyDescent="0.3">
      <c r="A7" s="135">
        <f ca="1">Exceedance!U7</f>
        <v>46235</v>
      </c>
      <c r="B7" s="1">
        <v>120</v>
      </c>
      <c r="C7" s="1">
        <v>120</v>
      </c>
      <c r="D7" s="1">
        <v>120</v>
      </c>
      <c r="E7">
        <v>120</v>
      </c>
      <c r="F7">
        <v>120</v>
      </c>
      <c r="G7">
        <v>120</v>
      </c>
      <c r="H7">
        <v>120</v>
      </c>
      <c r="I7">
        <v>120</v>
      </c>
      <c r="J7">
        <v>120</v>
      </c>
      <c r="K7">
        <v>120</v>
      </c>
      <c r="L7">
        <v>120</v>
      </c>
      <c r="M7">
        <v>120</v>
      </c>
      <c r="N7">
        <v>120</v>
      </c>
      <c r="O7">
        <v>120</v>
      </c>
      <c r="P7">
        <v>120</v>
      </c>
      <c r="Q7">
        <v>120</v>
      </c>
      <c r="R7">
        <v>120</v>
      </c>
      <c r="S7">
        <v>120</v>
      </c>
      <c r="T7">
        <v>120</v>
      </c>
      <c r="U7">
        <v>120</v>
      </c>
      <c r="V7">
        <v>120</v>
      </c>
      <c r="W7">
        <v>120</v>
      </c>
      <c r="X7">
        <v>120</v>
      </c>
      <c r="Y7">
        <v>120</v>
      </c>
      <c r="Z7">
        <v>120</v>
      </c>
      <c r="AA7">
        <v>120</v>
      </c>
      <c r="AB7">
        <v>120</v>
      </c>
      <c r="AC7">
        <v>120</v>
      </c>
      <c r="AD7">
        <v>120</v>
      </c>
      <c r="AE7">
        <v>120</v>
      </c>
      <c r="AF7">
        <v>120</v>
      </c>
      <c r="AG7">
        <v>120</v>
      </c>
      <c r="AH7">
        <v>120</v>
      </c>
    </row>
    <row r="8" spans="1:34" x14ac:dyDescent="0.3">
      <c r="A8" s="135">
        <f ca="1">Exceedance!U8</f>
        <v>46266</v>
      </c>
      <c r="B8" s="1">
        <v>120</v>
      </c>
      <c r="C8" s="1">
        <v>120</v>
      </c>
      <c r="D8" s="1">
        <v>120</v>
      </c>
      <c r="E8">
        <v>120</v>
      </c>
      <c r="F8">
        <v>120</v>
      </c>
      <c r="G8">
        <v>120</v>
      </c>
      <c r="H8">
        <v>120</v>
      </c>
      <c r="I8">
        <v>120</v>
      </c>
      <c r="J8">
        <v>120</v>
      </c>
      <c r="K8">
        <v>120</v>
      </c>
      <c r="L8">
        <v>120</v>
      </c>
      <c r="M8">
        <v>120</v>
      </c>
      <c r="N8">
        <v>120</v>
      </c>
      <c r="O8">
        <v>120</v>
      </c>
      <c r="P8">
        <v>120</v>
      </c>
      <c r="Q8">
        <v>120</v>
      </c>
      <c r="R8">
        <v>120</v>
      </c>
      <c r="S8">
        <v>120</v>
      </c>
      <c r="T8">
        <v>120</v>
      </c>
      <c r="U8">
        <v>120</v>
      </c>
      <c r="V8">
        <v>120</v>
      </c>
      <c r="W8">
        <v>120</v>
      </c>
      <c r="X8">
        <v>120</v>
      </c>
      <c r="Y8">
        <v>120</v>
      </c>
      <c r="Z8">
        <v>120</v>
      </c>
      <c r="AA8">
        <v>120</v>
      </c>
      <c r="AB8">
        <v>120</v>
      </c>
      <c r="AC8">
        <v>120</v>
      </c>
      <c r="AD8">
        <v>120</v>
      </c>
      <c r="AE8">
        <v>120</v>
      </c>
      <c r="AF8">
        <v>120</v>
      </c>
      <c r="AG8">
        <v>120</v>
      </c>
      <c r="AH8">
        <v>120</v>
      </c>
    </row>
    <row r="9" spans="1:34" x14ac:dyDescent="0.3">
      <c r="A9" s="135">
        <f ca="1">Exceedance!U9</f>
        <v>46296</v>
      </c>
      <c r="B9" s="1">
        <v>93.876000000000005</v>
      </c>
      <c r="C9" s="1">
        <v>93.876000000000005</v>
      </c>
      <c r="D9" s="1">
        <v>93.876000000000005</v>
      </c>
      <c r="E9">
        <v>93.876000000000005</v>
      </c>
      <c r="F9">
        <v>93.876000000000005</v>
      </c>
      <c r="G9">
        <v>93.876000000000005</v>
      </c>
      <c r="H9">
        <v>93.876000000000005</v>
      </c>
      <c r="I9">
        <v>93.876000000000005</v>
      </c>
      <c r="J9">
        <v>93.876000000000005</v>
      </c>
      <c r="K9">
        <v>93.876000000000005</v>
      </c>
      <c r="L9">
        <v>93.876000000000005</v>
      </c>
      <c r="M9">
        <v>93.876000000000005</v>
      </c>
      <c r="N9">
        <v>93.876000000000005</v>
      </c>
      <c r="O9">
        <v>93.876000000000005</v>
      </c>
      <c r="P9">
        <v>93.876000000000005</v>
      </c>
      <c r="Q9">
        <v>93.876000000000005</v>
      </c>
      <c r="R9">
        <v>93.876000000000005</v>
      </c>
      <c r="S9">
        <v>93.876000000000005</v>
      </c>
      <c r="T9">
        <v>93.876000000000005</v>
      </c>
      <c r="U9">
        <v>93.876000000000005</v>
      </c>
      <c r="V9">
        <v>93.876000000000005</v>
      </c>
      <c r="W9">
        <v>93.876000000000005</v>
      </c>
      <c r="X9">
        <v>93.876000000000005</v>
      </c>
      <c r="Y9">
        <v>93.876000000000005</v>
      </c>
      <c r="Z9">
        <v>93.876000000000005</v>
      </c>
      <c r="AA9">
        <v>93.876000000000005</v>
      </c>
      <c r="AB9">
        <v>93.876000000000005</v>
      </c>
      <c r="AC9">
        <v>93.876000000000005</v>
      </c>
      <c r="AD9">
        <v>93.876000000000005</v>
      </c>
      <c r="AE9">
        <v>93.876000000000005</v>
      </c>
      <c r="AF9">
        <v>93.876000000000005</v>
      </c>
      <c r="AG9">
        <v>93.876000000000005</v>
      </c>
      <c r="AH9">
        <v>93.876000000000005</v>
      </c>
    </row>
    <row r="10" spans="1:34" x14ac:dyDescent="0.3">
      <c r="A10" s="135">
        <f ca="1">Exceedance!U10</f>
        <v>46327</v>
      </c>
      <c r="B10" s="1">
        <v>92.004000000000005</v>
      </c>
      <c r="C10" s="1">
        <v>92.004000000000005</v>
      </c>
      <c r="D10" s="1">
        <v>92.004000000000005</v>
      </c>
      <c r="E10">
        <v>92.004000000000005</v>
      </c>
      <c r="F10">
        <v>92.004000000000005</v>
      </c>
      <c r="G10">
        <v>92.004000000000005</v>
      </c>
      <c r="H10">
        <v>92.004000000000005</v>
      </c>
      <c r="I10">
        <v>92.004000000000005</v>
      </c>
      <c r="J10">
        <v>92.004000000000005</v>
      </c>
      <c r="K10">
        <v>92.004000000000005</v>
      </c>
      <c r="L10">
        <v>92.004000000000005</v>
      </c>
      <c r="M10">
        <v>92.004000000000005</v>
      </c>
      <c r="N10">
        <v>92.004000000000005</v>
      </c>
      <c r="O10">
        <v>92.004000000000005</v>
      </c>
      <c r="P10">
        <v>92.004000000000005</v>
      </c>
      <c r="Q10">
        <v>92.004000000000005</v>
      </c>
      <c r="R10">
        <v>92.004000000000005</v>
      </c>
      <c r="S10">
        <v>92.004000000000005</v>
      </c>
      <c r="T10">
        <v>92.004000000000005</v>
      </c>
      <c r="U10">
        <v>92.004000000000005</v>
      </c>
      <c r="V10">
        <v>92.004000000000005</v>
      </c>
      <c r="W10">
        <v>92.004000000000005</v>
      </c>
      <c r="X10">
        <v>92.004000000000005</v>
      </c>
      <c r="Y10">
        <v>92.004000000000005</v>
      </c>
      <c r="Z10">
        <v>92.004000000000005</v>
      </c>
      <c r="AA10">
        <v>92.004000000000005</v>
      </c>
      <c r="AB10">
        <v>92.004000000000005</v>
      </c>
      <c r="AC10">
        <v>92.004000000000005</v>
      </c>
      <c r="AD10">
        <v>92.004000000000005</v>
      </c>
      <c r="AE10">
        <v>92.004000000000005</v>
      </c>
      <c r="AF10">
        <v>92.004000000000005</v>
      </c>
      <c r="AG10">
        <v>92.004000000000005</v>
      </c>
      <c r="AH10">
        <v>92.004000000000005</v>
      </c>
    </row>
    <row r="11" spans="1:34" x14ac:dyDescent="0.3">
      <c r="A11" s="135">
        <f ca="1">Exceedance!U11</f>
        <v>46357</v>
      </c>
      <c r="B11" s="1">
        <v>102.57599999999999</v>
      </c>
      <c r="C11" s="1">
        <v>102.57599999999999</v>
      </c>
      <c r="D11" s="1">
        <v>102.57599999999999</v>
      </c>
      <c r="E11">
        <v>102.57599999999999</v>
      </c>
      <c r="F11">
        <v>102.57599999999999</v>
      </c>
      <c r="G11">
        <v>102.57599999999999</v>
      </c>
      <c r="H11">
        <v>102.57599999999999</v>
      </c>
      <c r="I11">
        <v>102.57599999999999</v>
      </c>
      <c r="J11">
        <v>102.57599999999999</v>
      </c>
      <c r="K11">
        <v>102.57599999999999</v>
      </c>
      <c r="L11">
        <v>102.57599999999999</v>
      </c>
      <c r="M11">
        <v>102.57599999999999</v>
      </c>
      <c r="N11">
        <v>102.57599999999999</v>
      </c>
      <c r="O11">
        <v>102.57599999999999</v>
      </c>
      <c r="P11">
        <v>102.57599999999999</v>
      </c>
      <c r="Q11">
        <v>102.57599999999999</v>
      </c>
      <c r="R11">
        <v>102.57599999999999</v>
      </c>
      <c r="S11">
        <v>102.57599999999999</v>
      </c>
      <c r="T11">
        <v>102.57599999999999</v>
      </c>
      <c r="U11">
        <v>102.57599999999999</v>
      </c>
      <c r="V11">
        <v>102.57599999999999</v>
      </c>
      <c r="W11">
        <v>102.57599999999999</v>
      </c>
      <c r="X11">
        <v>102.57599999999999</v>
      </c>
      <c r="Y11">
        <v>102.57599999999999</v>
      </c>
      <c r="Z11">
        <v>102.57599999999999</v>
      </c>
      <c r="AA11">
        <v>102.57599999999999</v>
      </c>
      <c r="AB11">
        <v>102.57599999999999</v>
      </c>
      <c r="AC11">
        <v>102.57599999999999</v>
      </c>
      <c r="AD11">
        <v>102.57599999999999</v>
      </c>
      <c r="AE11">
        <v>102.57599999999999</v>
      </c>
      <c r="AF11">
        <v>102.57599999999999</v>
      </c>
      <c r="AG11">
        <v>102.57599999999999</v>
      </c>
      <c r="AH11">
        <v>102.57599999999999</v>
      </c>
    </row>
    <row r="12" spans="1:34" x14ac:dyDescent="0.3">
      <c r="A12" s="135">
        <f ca="1">Exceedance!U12</f>
        <v>46388</v>
      </c>
      <c r="B12" s="1">
        <v>92.903999999999996</v>
      </c>
      <c r="C12" s="1">
        <v>92.903999999999996</v>
      </c>
      <c r="D12" s="1">
        <v>92.903999999999996</v>
      </c>
      <c r="E12">
        <v>92.903999999999996</v>
      </c>
      <c r="F12">
        <v>92.903999999999996</v>
      </c>
      <c r="G12">
        <v>92.903999999999996</v>
      </c>
      <c r="H12">
        <v>92.903999999999996</v>
      </c>
      <c r="I12">
        <v>92.903999999999996</v>
      </c>
      <c r="J12">
        <v>92.903999999999996</v>
      </c>
      <c r="K12">
        <v>92.903999999999996</v>
      </c>
      <c r="L12">
        <v>92.903999999999996</v>
      </c>
      <c r="M12">
        <v>92.903999999999996</v>
      </c>
      <c r="N12">
        <v>92.903999999999996</v>
      </c>
      <c r="O12">
        <v>92.903999999999996</v>
      </c>
      <c r="P12">
        <v>92.903999999999996</v>
      </c>
      <c r="Q12">
        <v>92.903999999999996</v>
      </c>
      <c r="R12">
        <v>92.903999999999996</v>
      </c>
      <c r="S12">
        <v>92.903999999999996</v>
      </c>
      <c r="T12">
        <v>92.903999999999996</v>
      </c>
      <c r="U12">
        <v>92.903999999999996</v>
      </c>
      <c r="V12">
        <v>92.903999999999996</v>
      </c>
      <c r="W12">
        <v>92.903999999999996</v>
      </c>
      <c r="X12">
        <v>92.903999999999996</v>
      </c>
      <c r="Y12">
        <v>92.903999999999996</v>
      </c>
      <c r="Z12">
        <v>92.903999999999996</v>
      </c>
      <c r="AA12">
        <v>92.903999999999996</v>
      </c>
      <c r="AB12">
        <v>92.903999999999996</v>
      </c>
      <c r="AC12">
        <v>92.903999999999996</v>
      </c>
      <c r="AD12">
        <v>92.903999999999996</v>
      </c>
      <c r="AE12">
        <v>92.903999999999996</v>
      </c>
      <c r="AF12">
        <v>92.903999999999996</v>
      </c>
      <c r="AG12">
        <v>92.903999999999996</v>
      </c>
      <c r="AH12">
        <v>92.903999999999996</v>
      </c>
    </row>
    <row r="13" spans="1:34" x14ac:dyDescent="0.3">
      <c r="A13" s="135">
        <f ca="1">Exceedance!U13</f>
        <v>46419</v>
      </c>
      <c r="B13" s="1">
        <v>92.147999999999996</v>
      </c>
      <c r="C13" s="1">
        <v>92.147999999999996</v>
      </c>
      <c r="D13" s="1">
        <v>92.147999999999996</v>
      </c>
      <c r="E13">
        <v>92.147999999999996</v>
      </c>
      <c r="F13">
        <v>92.147999999999996</v>
      </c>
      <c r="G13">
        <v>92.147999999999996</v>
      </c>
      <c r="H13">
        <v>92.147999999999996</v>
      </c>
      <c r="I13">
        <v>92.147999999999996</v>
      </c>
      <c r="J13">
        <v>92.147999999999996</v>
      </c>
      <c r="K13">
        <v>92.147999999999996</v>
      </c>
      <c r="L13">
        <v>92.147999999999996</v>
      </c>
      <c r="M13">
        <v>92.147999999999996</v>
      </c>
      <c r="N13">
        <v>92.147999999999996</v>
      </c>
      <c r="O13">
        <v>92.147999999999996</v>
      </c>
      <c r="P13">
        <v>92.147999999999996</v>
      </c>
      <c r="Q13">
        <v>92.147999999999996</v>
      </c>
      <c r="R13">
        <v>92.147999999999996</v>
      </c>
      <c r="S13">
        <v>92.147999999999996</v>
      </c>
      <c r="T13">
        <v>92.147999999999996</v>
      </c>
      <c r="U13">
        <v>92.147999999999996</v>
      </c>
      <c r="V13">
        <v>92.147999999999996</v>
      </c>
      <c r="W13">
        <v>92.147999999999996</v>
      </c>
      <c r="X13">
        <v>92.147999999999996</v>
      </c>
      <c r="Y13">
        <v>92.147999999999996</v>
      </c>
      <c r="Z13">
        <v>92.147999999999996</v>
      </c>
      <c r="AA13">
        <v>92.147999999999996</v>
      </c>
      <c r="AB13">
        <v>92.147999999999996</v>
      </c>
      <c r="AC13">
        <v>92.147999999999996</v>
      </c>
      <c r="AD13">
        <v>92.147999999999996</v>
      </c>
      <c r="AE13">
        <v>92.147999999999996</v>
      </c>
      <c r="AF13">
        <v>92.147999999999996</v>
      </c>
      <c r="AG13">
        <v>92.147999999999996</v>
      </c>
      <c r="AH13">
        <v>92.147999999999996</v>
      </c>
    </row>
    <row r="14" spans="1:34" x14ac:dyDescent="0.3">
      <c r="A14" s="135">
        <f ca="1">Exceedance!U14</f>
        <v>46447</v>
      </c>
      <c r="B14" s="1">
        <v>108.384</v>
      </c>
      <c r="C14" s="1">
        <v>108.384</v>
      </c>
      <c r="D14" s="1">
        <v>108.384</v>
      </c>
      <c r="E14">
        <v>108.384</v>
      </c>
      <c r="F14">
        <v>108.384</v>
      </c>
      <c r="G14">
        <v>108.384</v>
      </c>
      <c r="H14">
        <v>108.384</v>
      </c>
      <c r="I14">
        <v>108.384</v>
      </c>
      <c r="J14">
        <v>108.384</v>
      </c>
      <c r="K14">
        <v>108.384</v>
      </c>
      <c r="L14">
        <v>108.384</v>
      </c>
      <c r="M14">
        <v>108.384</v>
      </c>
      <c r="N14">
        <v>108.384</v>
      </c>
      <c r="O14">
        <v>108.384</v>
      </c>
      <c r="P14">
        <v>108.384</v>
      </c>
      <c r="Q14">
        <v>108.384</v>
      </c>
      <c r="R14">
        <v>108.384</v>
      </c>
      <c r="S14">
        <v>108.384</v>
      </c>
      <c r="T14">
        <v>108.384</v>
      </c>
      <c r="U14">
        <v>108.384</v>
      </c>
      <c r="V14">
        <v>108.384</v>
      </c>
      <c r="W14">
        <v>108.384</v>
      </c>
      <c r="X14">
        <v>108.384</v>
      </c>
      <c r="Y14">
        <v>108.384</v>
      </c>
      <c r="Z14">
        <v>108.384</v>
      </c>
      <c r="AA14">
        <v>108.384</v>
      </c>
      <c r="AB14">
        <v>108.384</v>
      </c>
      <c r="AC14">
        <v>108.384</v>
      </c>
      <c r="AD14">
        <v>108.384</v>
      </c>
      <c r="AE14">
        <v>108.384</v>
      </c>
      <c r="AF14">
        <v>108.384</v>
      </c>
      <c r="AG14">
        <v>108.384</v>
      </c>
      <c r="AH14">
        <v>108.384</v>
      </c>
    </row>
    <row r="15" spans="1:34" x14ac:dyDescent="0.3">
      <c r="A15" s="135">
        <f ca="1">Exceedance!U15</f>
        <v>46478</v>
      </c>
      <c r="B15" s="1">
        <v>120</v>
      </c>
      <c r="C15" s="1">
        <v>120</v>
      </c>
      <c r="D15" s="1">
        <v>120</v>
      </c>
      <c r="E15">
        <v>120</v>
      </c>
      <c r="F15">
        <v>120</v>
      </c>
      <c r="G15">
        <v>120</v>
      </c>
      <c r="H15">
        <v>120</v>
      </c>
      <c r="I15">
        <v>120</v>
      </c>
      <c r="J15">
        <v>120</v>
      </c>
      <c r="K15">
        <v>120</v>
      </c>
      <c r="L15">
        <v>120</v>
      </c>
      <c r="M15">
        <v>120</v>
      </c>
      <c r="N15">
        <v>120</v>
      </c>
      <c r="O15">
        <v>120</v>
      </c>
      <c r="P15">
        <v>120</v>
      </c>
      <c r="Q15">
        <v>120</v>
      </c>
      <c r="R15">
        <v>120</v>
      </c>
      <c r="S15">
        <v>120</v>
      </c>
      <c r="T15">
        <v>120</v>
      </c>
      <c r="U15">
        <v>120</v>
      </c>
      <c r="V15">
        <v>120</v>
      </c>
      <c r="W15">
        <v>120</v>
      </c>
      <c r="X15">
        <v>120</v>
      </c>
      <c r="Y15">
        <v>120</v>
      </c>
      <c r="Z15">
        <v>120</v>
      </c>
      <c r="AA15">
        <v>120</v>
      </c>
      <c r="AB15">
        <v>120</v>
      </c>
      <c r="AC15">
        <v>120</v>
      </c>
      <c r="AD15">
        <v>120</v>
      </c>
      <c r="AE15">
        <v>120</v>
      </c>
      <c r="AF15">
        <v>120</v>
      </c>
      <c r="AG15">
        <v>120</v>
      </c>
      <c r="AH15">
        <v>120</v>
      </c>
    </row>
    <row r="16" spans="1:34" x14ac:dyDescent="0.3">
      <c r="A16" s="135">
        <f ca="1">Exceedance!U16</f>
        <v>46508</v>
      </c>
      <c r="B16" s="1">
        <v>120</v>
      </c>
      <c r="C16" s="1">
        <v>120</v>
      </c>
      <c r="D16" s="1">
        <v>120</v>
      </c>
      <c r="E16">
        <v>120</v>
      </c>
      <c r="F16">
        <v>120</v>
      </c>
      <c r="G16">
        <v>120</v>
      </c>
      <c r="H16">
        <v>120</v>
      </c>
      <c r="I16">
        <v>120</v>
      </c>
      <c r="J16">
        <v>120</v>
      </c>
      <c r="K16">
        <v>120</v>
      </c>
      <c r="L16">
        <v>120</v>
      </c>
      <c r="M16">
        <v>120</v>
      </c>
      <c r="N16">
        <v>120</v>
      </c>
      <c r="O16">
        <v>120</v>
      </c>
      <c r="P16">
        <v>120</v>
      </c>
      <c r="Q16">
        <v>120</v>
      </c>
      <c r="R16">
        <v>120</v>
      </c>
      <c r="S16">
        <v>120</v>
      </c>
      <c r="T16">
        <v>120</v>
      </c>
      <c r="U16">
        <v>120</v>
      </c>
      <c r="V16">
        <v>120</v>
      </c>
      <c r="W16">
        <v>120</v>
      </c>
      <c r="X16">
        <v>120</v>
      </c>
      <c r="Y16">
        <v>120</v>
      </c>
      <c r="Z16">
        <v>120</v>
      </c>
      <c r="AA16">
        <v>120</v>
      </c>
      <c r="AB16">
        <v>120</v>
      </c>
      <c r="AC16">
        <v>120</v>
      </c>
      <c r="AD16">
        <v>120</v>
      </c>
      <c r="AE16">
        <v>120</v>
      </c>
      <c r="AF16">
        <v>120</v>
      </c>
      <c r="AG16">
        <v>120</v>
      </c>
      <c r="AH16">
        <v>120</v>
      </c>
    </row>
    <row r="17" spans="1:34" x14ac:dyDescent="0.3">
      <c r="A17" s="135">
        <f ca="1">Exceedance!U17</f>
        <v>46539</v>
      </c>
      <c r="B17" s="1">
        <v>120</v>
      </c>
      <c r="C17" s="1">
        <v>120</v>
      </c>
      <c r="D17" s="1">
        <v>120</v>
      </c>
      <c r="E17">
        <v>120</v>
      </c>
      <c r="F17">
        <v>120</v>
      </c>
      <c r="G17">
        <v>120</v>
      </c>
      <c r="H17">
        <v>120</v>
      </c>
      <c r="I17">
        <v>120</v>
      </c>
      <c r="J17">
        <v>120</v>
      </c>
      <c r="K17">
        <v>120</v>
      </c>
      <c r="L17">
        <v>120</v>
      </c>
      <c r="M17">
        <v>120</v>
      </c>
      <c r="N17">
        <v>120</v>
      </c>
      <c r="O17">
        <v>120</v>
      </c>
      <c r="P17">
        <v>120</v>
      </c>
      <c r="Q17">
        <v>120</v>
      </c>
      <c r="R17">
        <v>120</v>
      </c>
      <c r="S17">
        <v>120</v>
      </c>
      <c r="T17">
        <v>120</v>
      </c>
      <c r="U17">
        <v>120</v>
      </c>
      <c r="V17">
        <v>120</v>
      </c>
      <c r="W17">
        <v>120</v>
      </c>
      <c r="X17">
        <v>120</v>
      </c>
      <c r="Y17">
        <v>120</v>
      </c>
      <c r="Z17">
        <v>120</v>
      </c>
      <c r="AA17">
        <v>120</v>
      </c>
      <c r="AB17">
        <v>120</v>
      </c>
      <c r="AC17">
        <v>120</v>
      </c>
      <c r="AD17">
        <v>120</v>
      </c>
      <c r="AE17">
        <v>120</v>
      </c>
      <c r="AF17">
        <v>120</v>
      </c>
      <c r="AG17">
        <v>120</v>
      </c>
      <c r="AH17">
        <v>120</v>
      </c>
    </row>
    <row r="18" spans="1:34" x14ac:dyDescent="0.3">
      <c r="A18" s="135">
        <f ca="1">Exceedance!U18</f>
        <v>46569</v>
      </c>
      <c r="B18" s="1">
        <v>120</v>
      </c>
      <c r="C18" s="1">
        <v>120</v>
      </c>
      <c r="D18" s="1">
        <v>120</v>
      </c>
      <c r="E18">
        <v>120</v>
      </c>
      <c r="F18">
        <v>120</v>
      </c>
      <c r="G18">
        <v>120</v>
      </c>
      <c r="H18">
        <v>120</v>
      </c>
      <c r="I18">
        <v>120</v>
      </c>
      <c r="J18">
        <v>120</v>
      </c>
      <c r="K18">
        <v>120</v>
      </c>
      <c r="L18">
        <v>120</v>
      </c>
      <c r="M18">
        <v>120</v>
      </c>
      <c r="N18">
        <v>120</v>
      </c>
      <c r="O18">
        <v>120</v>
      </c>
      <c r="P18">
        <v>120</v>
      </c>
      <c r="Q18">
        <v>120</v>
      </c>
      <c r="R18">
        <v>120</v>
      </c>
      <c r="S18">
        <v>120</v>
      </c>
      <c r="T18">
        <v>120</v>
      </c>
      <c r="U18">
        <v>120</v>
      </c>
      <c r="V18">
        <v>120</v>
      </c>
      <c r="W18">
        <v>120</v>
      </c>
      <c r="X18">
        <v>120</v>
      </c>
      <c r="Y18">
        <v>120</v>
      </c>
      <c r="Z18">
        <v>120</v>
      </c>
      <c r="AA18">
        <v>120</v>
      </c>
      <c r="AB18">
        <v>120</v>
      </c>
      <c r="AC18">
        <v>120</v>
      </c>
      <c r="AD18">
        <v>120</v>
      </c>
      <c r="AE18">
        <v>120</v>
      </c>
      <c r="AF18">
        <v>120</v>
      </c>
      <c r="AG18">
        <v>120</v>
      </c>
      <c r="AH18">
        <v>120</v>
      </c>
    </row>
    <row r="19" spans="1:34" x14ac:dyDescent="0.3">
      <c r="A19" s="135">
        <f ca="1">Exceedance!U19</f>
        <v>46600</v>
      </c>
      <c r="B19" s="1">
        <v>120</v>
      </c>
      <c r="C19" s="1">
        <v>120</v>
      </c>
      <c r="D19" s="1">
        <v>120</v>
      </c>
      <c r="E19">
        <v>120</v>
      </c>
      <c r="F19">
        <v>120</v>
      </c>
      <c r="G19">
        <v>120</v>
      </c>
      <c r="H19">
        <v>120</v>
      </c>
      <c r="I19">
        <v>120</v>
      </c>
      <c r="J19">
        <v>120</v>
      </c>
      <c r="K19">
        <v>120</v>
      </c>
      <c r="L19">
        <v>120</v>
      </c>
      <c r="M19">
        <v>120</v>
      </c>
      <c r="N19">
        <v>120</v>
      </c>
      <c r="O19">
        <v>120</v>
      </c>
      <c r="P19">
        <v>120</v>
      </c>
      <c r="Q19">
        <v>120</v>
      </c>
      <c r="R19">
        <v>120</v>
      </c>
      <c r="S19">
        <v>120</v>
      </c>
      <c r="T19">
        <v>120</v>
      </c>
      <c r="U19">
        <v>120</v>
      </c>
      <c r="V19">
        <v>120</v>
      </c>
      <c r="W19">
        <v>120</v>
      </c>
      <c r="X19">
        <v>120</v>
      </c>
      <c r="Y19">
        <v>120</v>
      </c>
      <c r="Z19">
        <v>120</v>
      </c>
      <c r="AA19">
        <v>120</v>
      </c>
      <c r="AB19">
        <v>120</v>
      </c>
      <c r="AC19">
        <v>120</v>
      </c>
      <c r="AD19">
        <v>120</v>
      </c>
      <c r="AE19">
        <v>120</v>
      </c>
      <c r="AF19">
        <v>120</v>
      </c>
      <c r="AG19">
        <v>120</v>
      </c>
      <c r="AH19">
        <v>120</v>
      </c>
    </row>
    <row r="20" spans="1:34" x14ac:dyDescent="0.3">
      <c r="A20" s="135">
        <f ca="1">Exceedance!U20</f>
        <v>46631</v>
      </c>
      <c r="B20" s="1">
        <v>120</v>
      </c>
      <c r="C20" s="1">
        <v>120</v>
      </c>
      <c r="D20" s="1">
        <v>120</v>
      </c>
      <c r="E20">
        <v>120</v>
      </c>
      <c r="F20">
        <v>120</v>
      </c>
      <c r="G20">
        <v>120</v>
      </c>
      <c r="H20">
        <v>120</v>
      </c>
      <c r="I20">
        <v>120</v>
      </c>
      <c r="J20">
        <v>120</v>
      </c>
      <c r="K20">
        <v>120</v>
      </c>
      <c r="L20">
        <v>120</v>
      </c>
      <c r="M20">
        <v>120</v>
      </c>
      <c r="N20">
        <v>120</v>
      </c>
      <c r="O20">
        <v>120</v>
      </c>
      <c r="P20">
        <v>120</v>
      </c>
      <c r="Q20">
        <v>120</v>
      </c>
      <c r="R20">
        <v>120</v>
      </c>
      <c r="S20">
        <v>120</v>
      </c>
      <c r="T20">
        <v>120</v>
      </c>
      <c r="U20">
        <v>120</v>
      </c>
      <c r="V20">
        <v>120</v>
      </c>
      <c r="W20">
        <v>120</v>
      </c>
      <c r="X20">
        <v>120</v>
      </c>
      <c r="Y20">
        <v>120</v>
      </c>
      <c r="Z20">
        <v>120</v>
      </c>
      <c r="AA20">
        <v>120</v>
      </c>
      <c r="AB20">
        <v>120</v>
      </c>
      <c r="AC20">
        <v>120</v>
      </c>
      <c r="AD20">
        <v>120</v>
      </c>
      <c r="AE20">
        <v>120</v>
      </c>
      <c r="AF20">
        <v>120</v>
      </c>
      <c r="AG20">
        <v>120</v>
      </c>
      <c r="AH20">
        <v>120</v>
      </c>
    </row>
    <row r="21" spans="1:34" x14ac:dyDescent="0.3">
      <c r="A21" s="135">
        <f ca="1">Exceedance!U21</f>
        <v>46661</v>
      </c>
      <c r="B21" s="1">
        <v>90</v>
      </c>
      <c r="C21" s="1">
        <v>90</v>
      </c>
      <c r="D21" s="1">
        <v>90</v>
      </c>
      <c r="E21">
        <v>90</v>
      </c>
      <c r="F21">
        <v>90</v>
      </c>
      <c r="G21">
        <v>90</v>
      </c>
      <c r="H21">
        <v>90</v>
      </c>
      <c r="I21">
        <v>90</v>
      </c>
      <c r="J21">
        <v>90</v>
      </c>
      <c r="K21">
        <v>90</v>
      </c>
      <c r="L21">
        <v>90</v>
      </c>
      <c r="M21">
        <v>90</v>
      </c>
      <c r="N21">
        <v>90</v>
      </c>
      <c r="O21">
        <v>90</v>
      </c>
      <c r="P21">
        <v>90</v>
      </c>
      <c r="Q21">
        <v>90</v>
      </c>
      <c r="R21">
        <v>90</v>
      </c>
      <c r="S21">
        <v>90</v>
      </c>
      <c r="T21">
        <v>90</v>
      </c>
      <c r="U21">
        <v>90</v>
      </c>
      <c r="V21">
        <v>90</v>
      </c>
      <c r="W21">
        <v>90</v>
      </c>
      <c r="X21">
        <v>90</v>
      </c>
      <c r="Y21">
        <v>90</v>
      </c>
      <c r="Z21">
        <v>90</v>
      </c>
      <c r="AA21">
        <v>90</v>
      </c>
      <c r="AB21">
        <v>90</v>
      </c>
      <c r="AC21">
        <v>90</v>
      </c>
      <c r="AD21">
        <v>90</v>
      </c>
      <c r="AE21">
        <v>90</v>
      </c>
      <c r="AF21">
        <v>90</v>
      </c>
      <c r="AG21">
        <v>90</v>
      </c>
      <c r="AH21">
        <v>90</v>
      </c>
    </row>
    <row r="22" spans="1:34" x14ac:dyDescent="0.3">
      <c r="A22" s="135">
        <f ca="1">Exceedance!U22</f>
        <v>46692</v>
      </c>
      <c r="B22" s="1">
        <v>92.004000000000005</v>
      </c>
      <c r="C22" s="1">
        <v>92.004000000000005</v>
      </c>
      <c r="D22" s="1">
        <v>92.004000000000005</v>
      </c>
      <c r="E22">
        <v>92.004000000000005</v>
      </c>
      <c r="F22">
        <v>92.004000000000005</v>
      </c>
      <c r="G22">
        <v>92.004000000000005</v>
      </c>
      <c r="H22">
        <v>92.004000000000005</v>
      </c>
      <c r="I22">
        <v>92.004000000000005</v>
      </c>
      <c r="J22">
        <v>92.004000000000005</v>
      </c>
      <c r="K22">
        <v>92.004000000000005</v>
      </c>
      <c r="L22">
        <v>92.004000000000005</v>
      </c>
      <c r="M22">
        <v>92.004000000000005</v>
      </c>
      <c r="N22">
        <v>92.004000000000005</v>
      </c>
      <c r="O22">
        <v>92.004000000000005</v>
      </c>
      <c r="P22">
        <v>92.004000000000005</v>
      </c>
      <c r="Q22">
        <v>92.004000000000005</v>
      </c>
      <c r="R22">
        <v>92.004000000000005</v>
      </c>
      <c r="S22">
        <v>92.004000000000005</v>
      </c>
      <c r="T22">
        <v>92.004000000000005</v>
      </c>
      <c r="U22">
        <v>92.004000000000005</v>
      </c>
      <c r="V22">
        <v>92.004000000000005</v>
      </c>
      <c r="W22">
        <v>92.004000000000005</v>
      </c>
      <c r="X22">
        <v>92.004000000000005</v>
      </c>
      <c r="Y22">
        <v>92.004000000000005</v>
      </c>
      <c r="Z22">
        <v>92.004000000000005</v>
      </c>
      <c r="AA22">
        <v>92.004000000000005</v>
      </c>
      <c r="AB22">
        <v>92.004000000000005</v>
      </c>
      <c r="AC22">
        <v>92.004000000000005</v>
      </c>
      <c r="AD22">
        <v>92.004000000000005</v>
      </c>
      <c r="AE22">
        <v>92.004000000000005</v>
      </c>
      <c r="AF22">
        <v>92.004000000000005</v>
      </c>
      <c r="AG22">
        <v>92.004000000000005</v>
      </c>
      <c r="AH22">
        <v>92.004000000000005</v>
      </c>
    </row>
    <row r="23" spans="1:34" x14ac:dyDescent="0.3">
      <c r="A23" s="135">
        <f ca="1">Exceedance!U23</f>
        <v>46722</v>
      </c>
      <c r="B23" s="1">
        <v>109.35599999999999</v>
      </c>
      <c r="C23" s="1">
        <v>109.35599999999999</v>
      </c>
      <c r="D23" s="1">
        <v>109.35599999999999</v>
      </c>
      <c r="E23">
        <v>109.35599999999999</v>
      </c>
      <c r="F23">
        <v>109.35599999999999</v>
      </c>
      <c r="G23">
        <v>109.35599999999999</v>
      </c>
      <c r="H23">
        <v>109.35599999999999</v>
      </c>
      <c r="I23">
        <v>109.35599999999999</v>
      </c>
      <c r="J23">
        <v>109.35599999999999</v>
      </c>
      <c r="K23">
        <v>109.35599999999999</v>
      </c>
      <c r="L23">
        <v>109.35599999999999</v>
      </c>
      <c r="M23">
        <v>109.35599999999999</v>
      </c>
      <c r="N23">
        <v>109.35599999999999</v>
      </c>
      <c r="O23">
        <v>109.35599999999999</v>
      </c>
      <c r="P23">
        <v>109.35599999999999</v>
      </c>
      <c r="Q23">
        <v>109.35599999999999</v>
      </c>
      <c r="R23">
        <v>109.35599999999999</v>
      </c>
      <c r="S23">
        <v>109.35599999999999</v>
      </c>
      <c r="T23">
        <v>109.35599999999999</v>
      </c>
      <c r="U23">
        <v>109.35599999999999</v>
      </c>
      <c r="V23">
        <v>109.35599999999999</v>
      </c>
      <c r="W23">
        <v>109.35599999999999</v>
      </c>
      <c r="X23">
        <v>109.35599999999999</v>
      </c>
      <c r="Y23">
        <v>109.35599999999999</v>
      </c>
      <c r="Z23">
        <v>109.35599999999999</v>
      </c>
      <c r="AA23">
        <v>109.35599999999999</v>
      </c>
      <c r="AB23">
        <v>109.35599999999999</v>
      </c>
      <c r="AC23">
        <v>109.35599999999999</v>
      </c>
      <c r="AD23">
        <v>109.35599999999999</v>
      </c>
      <c r="AE23">
        <v>109.35599999999999</v>
      </c>
      <c r="AF23">
        <v>109.35599999999999</v>
      </c>
      <c r="AG23">
        <v>109.35599999999999</v>
      </c>
      <c r="AH23">
        <v>109.35599999999999</v>
      </c>
    </row>
    <row r="24" spans="1:34" x14ac:dyDescent="0.3">
      <c r="A24" s="135">
        <f ca="1">Exceedance!U24</f>
        <v>46753</v>
      </c>
      <c r="B24" s="1">
        <v>92.903999999999996</v>
      </c>
      <c r="C24" s="1">
        <v>92.903999999999996</v>
      </c>
      <c r="D24" s="1">
        <v>92.903999999999996</v>
      </c>
      <c r="E24">
        <v>92.903999999999996</v>
      </c>
      <c r="F24">
        <v>92.903999999999996</v>
      </c>
      <c r="G24">
        <v>92.903999999999996</v>
      </c>
      <c r="H24">
        <v>92.903999999999996</v>
      </c>
      <c r="I24">
        <v>92.903999999999996</v>
      </c>
      <c r="J24">
        <v>92.903999999999996</v>
      </c>
      <c r="K24">
        <v>92.903999999999996</v>
      </c>
      <c r="L24">
        <v>92.903999999999996</v>
      </c>
      <c r="M24">
        <v>92.903999999999996</v>
      </c>
      <c r="N24">
        <v>92.903999999999996</v>
      </c>
      <c r="O24">
        <v>92.903999999999996</v>
      </c>
      <c r="P24">
        <v>92.903999999999996</v>
      </c>
      <c r="Q24">
        <v>92.903999999999996</v>
      </c>
      <c r="R24">
        <v>92.903999999999996</v>
      </c>
      <c r="S24">
        <v>92.903999999999996</v>
      </c>
      <c r="T24">
        <v>92.903999999999996</v>
      </c>
      <c r="U24">
        <v>92.903999999999996</v>
      </c>
      <c r="V24">
        <v>92.903999999999996</v>
      </c>
      <c r="W24">
        <v>92.903999999999996</v>
      </c>
      <c r="X24">
        <v>92.903999999999996</v>
      </c>
      <c r="Y24">
        <v>92.903999999999996</v>
      </c>
      <c r="Z24">
        <v>92.903999999999996</v>
      </c>
      <c r="AA24">
        <v>92.903999999999996</v>
      </c>
      <c r="AB24">
        <v>92.903999999999996</v>
      </c>
      <c r="AC24">
        <v>92.903999999999996</v>
      </c>
      <c r="AD24">
        <v>92.903999999999996</v>
      </c>
      <c r="AE24">
        <v>92.903999999999996</v>
      </c>
      <c r="AF24">
        <v>92.903999999999996</v>
      </c>
      <c r="AG24">
        <v>92.903999999999996</v>
      </c>
      <c r="AH24">
        <v>92.903999999999996</v>
      </c>
    </row>
    <row r="25" spans="1:34" x14ac:dyDescent="0.3">
      <c r="A25" s="135">
        <f ca="1">Exceedance!U25</f>
        <v>46784</v>
      </c>
      <c r="B25" s="1">
        <v>92.147999999999996</v>
      </c>
      <c r="C25" s="1">
        <v>92.147999999999996</v>
      </c>
      <c r="D25" s="1">
        <v>92.147999999999996</v>
      </c>
      <c r="E25">
        <v>92.147999999999996</v>
      </c>
      <c r="F25">
        <v>92.147999999999996</v>
      </c>
      <c r="G25">
        <v>92.147999999999996</v>
      </c>
      <c r="H25">
        <v>92.147999999999996</v>
      </c>
      <c r="I25">
        <v>92.147999999999996</v>
      </c>
      <c r="J25">
        <v>92.147999999999996</v>
      </c>
      <c r="K25">
        <v>92.147999999999996</v>
      </c>
      <c r="L25">
        <v>92.147999999999996</v>
      </c>
      <c r="M25">
        <v>92.147999999999996</v>
      </c>
      <c r="N25">
        <v>92.147999999999996</v>
      </c>
      <c r="O25">
        <v>92.147999999999996</v>
      </c>
      <c r="P25">
        <v>92.147999999999996</v>
      </c>
      <c r="Q25">
        <v>92.147999999999996</v>
      </c>
      <c r="R25">
        <v>92.147999999999996</v>
      </c>
      <c r="S25">
        <v>92.147999999999996</v>
      </c>
      <c r="T25">
        <v>92.147999999999996</v>
      </c>
      <c r="U25">
        <v>92.147999999999996</v>
      </c>
      <c r="V25">
        <v>92.147999999999996</v>
      </c>
      <c r="W25">
        <v>92.147999999999996</v>
      </c>
      <c r="X25">
        <v>92.147999999999996</v>
      </c>
      <c r="Y25">
        <v>92.147999999999996</v>
      </c>
      <c r="Z25">
        <v>92.147999999999996</v>
      </c>
      <c r="AA25">
        <v>92.147999999999996</v>
      </c>
      <c r="AB25">
        <v>92.147999999999996</v>
      </c>
      <c r="AC25">
        <v>92.147999999999996</v>
      </c>
      <c r="AD25">
        <v>92.147999999999996</v>
      </c>
      <c r="AE25">
        <v>92.147999999999996</v>
      </c>
      <c r="AF25">
        <v>92.147999999999996</v>
      </c>
      <c r="AG25">
        <v>92.147999999999996</v>
      </c>
      <c r="AH25">
        <v>92.147999999999996</v>
      </c>
    </row>
    <row r="26" spans="1:34" x14ac:dyDescent="0.3">
      <c r="A26" s="135">
        <f ca="1">Exceedance!U26</f>
        <v>46813</v>
      </c>
      <c r="B26" s="1">
        <v>108.384</v>
      </c>
      <c r="C26" s="1">
        <v>108.384</v>
      </c>
      <c r="D26" s="1">
        <v>108.384</v>
      </c>
      <c r="E26">
        <v>108.384</v>
      </c>
      <c r="F26">
        <v>108.384</v>
      </c>
      <c r="G26">
        <v>108.384</v>
      </c>
      <c r="H26">
        <v>108.384</v>
      </c>
      <c r="I26">
        <v>108.384</v>
      </c>
      <c r="J26">
        <v>108.384</v>
      </c>
      <c r="K26">
        <v>108.384</v>
      </c>
      <c r="L26">
        <v>108.384</v>
      </c>
      <c r="M26">
        <v>108.384</v>
      </c>
      <c r="N26">
        <v>108.384</v>
      </c>
      <c r="O26">
        <v>108.384</v>
      </c>
      <c r="P26">
        <v>108.384</v>
      </c>
      <c r="Q26">
        <v>108.384</v>
      </c>
      <c r="R26">
        <v>108.384</v>
      </c>
      <c r="S26">
        <v>108.384</v>
      </c>
      <c r="T26">
        <v>108.384</v>
      </c>
      <c r="U26">
        <v>108.384</v>
      </c>
      <c r="V26">
        <v>108.384</v>
      </c>
      <c r="W26">
        <v>108.384</v>
      </c>
      <c r="X26">
        <v>108.384</v>
      </c>
      <c r="Y26">
        <v>108.384</v>
      </c>
      <c r="Z26">
        <v>108.384</v>
      </c>
      <c r="AA26">
        <v>108.384</v>
      </c>
      <c r="AB26">
        <v>108.384</v>
      </c>
      <c r="AC26">
        <v>108.384</v>
      </c>
      <c r="AD26">
        <v>108.384</v>
      </c>
      <c r="AE26">
        <v>108.384</v>
      </c>
      <c r="AF26">
        <v>108.384</v>
      </c>
      <c r="AG26">
        <v>108.384</v>
      </c>
      <c r="AH26">
        <v>108.384</v>
      </c>
    </row>
    <row r="27" spans="1:34" x14ac:dyDescent="0.3">
      <c r="A27" s="135">
        <f ca="1">Exceedance!U27</f>
        <v>46844</v>
      </c>
      <c r="B27" s="1">
        <v>120</v>
      </c>
      <c r="C27" s="1">
        <v>120</v>
      </c>
      <c r="D27" s="1">
        <v>120</v>
      </c>
      <c r="E27">
        <v>120</v>
      </c>
      <c r="F27">
        <v>120</v>
      </c>
      <c r="G27">
        <v>120</v>
      </c>
      <c r="H27">
        <v>120</v>
      </c>
      <c r="I27">
        <v>120</v>
      </c>
      <c r="J27">
        <v>120</v>
      </c>
      <c r="K27">
        <v>120</v>
      </c>
      <c r="L27">
        <v>120</v>
      </c>
      <c r="M27">
        <v>120</v>
      </c>
      <c r="N27">
        <v>120</v>
      </c>
      <c r="O27">
        <v>120</v>
      </c>
      <c r="P27">
        <v>120</v>
      </c>
      <c r="Q27">
        <v>120</v>
      </c>
      <c r="R27">
        <v>120</v>
      </c>
      <c r="S27">
        <v>120</v>
      </c>
      <c r="T27">
        <v>120</v>
      </c>
      <c r="U27">
        <v>120</v>
      </c>
      <c r="V27">
        <v>120</v>
      </c>
      <c r="W27">
        <v>120</v>
      </c>
      <c r="X27">
        <v>120</v>
      </c>
      <c r="Y27">
        <v>120</v>
      </c>
      <c r="Z27">
        <v>120</v>
      </c>
      <c r="AA27">
        <v>120</v>
      </c>
      <c r="AB27">
        <v>120</v>
      </c>
      <c r="AC27">
        <v>120</v>
      </c>
      <c r="AD27">
        <v>120</v>
      </c>
      <c r="AE27">
        <v>120</v>
      </c>
      <c r="AF27">
        <v>120</v>
      </c>
      <c r="AG27">
        <v>120</v>
      </c>
      <c r="AH27">
        <v>120</v>
      </c>
    </row>
    <row r="28" spans="1:34" x14ac:dyDescent="0.3">
      <c r="A28" s="135">
        <f ca="1">Exceedance!U28</f>
        <v>46874</v>
      </c>
      <c r="B28" s="1">
        <v>120</v>
      </c>
      <c r="C28" s="1">
        <v>120</v>
      </c>
      <c r="D28" s="1">
        <v>120</v>
      </c>
      <c r="E28">
        <v>120</v>
      </c>
      <c r="F28">
        <v>120</v>
      </c>
      <c r="G28">
        <v>120</v>
      </c>
      <c r="H28">
        <v>120</v>
      </c>
      <c r="I28">
        <v>120</v>
      </c>
      <c r="J28">
        <v>120</v>
      </c>
      <c r="K28">
        <v>120</v>
      </c>
      <c r="L28">
        <v>120</v>
      </c>
      <c r="M28">
        <v>120</v>
      </c>
      <c r="N28">
        <v>120</v>
      </c>
      <c r="O28">
        <v>120</v>
      </c>
      <c r="P28">
        <v>120</v>
      </c>
      <c r="Q28">
        <v>120</v>
      </c>
      <c r="R28">
        <v>120</v>
      </c>
      <c r="S28">
        <v>120</v>
      </c>
      <c r="T28">
        <v>120</v>
      </c>
      <c r="U28">
        <v>120</v>
      </c>
      <c r="V28">
        <v>120</v>
      </c>
      <c r="W28">
        <v>120</v>
      </c>
      <c r="X28">
        <v>120</v>
      </c>
      <c r="Y28">
        <v>120</v>
      </c>
      <c r="Z28">
        <v>120</v>
      </c>
      <c r="AA28">
        <v>120</v>
      </c>
      <c r="AB28">
        <v>120</v>
      </c>
      <c r="AC28">
        <v>120</v>
      </c>
      <c r="AD28">
        <v>120</v>
      </c>
      <c r="AE28">
        <v>120</v>
      </c>
      <c r="AF28">
        <v>120</v>
      </c>
      <c r="AG28">
        <v>120</v>
      </c>
      <c r="AH28">
        <v>120</v>
      </c>
    </row>
    <row r="29" spans="1:34" x14ac:dyDescent="0.3">
      <c r="A29" s="135">
        <f ca="1">Exceedance!U29</f>
        <v>46905</v>
      </c>
      <c r="B29" s="1">
        <v>120</v>
      </c>
      <c r="C29" s="1">
        <v>120</v>
      </c>
      <c r="D29" s="1">
        <v>120</v>
      </c>
      <c r="E29">
        <v>120</v>
      </c>
      <c r="F29">
        <v>120</v>
      </c>
      <c r="G29">
        <v>120</v>
      </c>
      <c r="H29">
        <v>120</v>
      </c>
      <c r="I29">
        <v>120</v>
      </c>
      <c r="J29">
        <v>120</v>
      </c>
      <c r="K29">
        <v>120</v>
      </c>
      <c r="L29">
        <v>120</v>
      </c>
      <c r="M29">
        <v>120</v>
      </c>
      <c r="N29">
        <v>120</v>
      </c>
      <c r="O29">
        <v>120</v>
      </c>
      <c r="P29">
        <v>120</v>
      </c>
      <c r="Q29">
        <v>120</v>
      </c>
      <c r="R29">
        <v>120</v>
      </c>
      <c r="S29">
        <v>120</v>
      </c>
      <c r="T29">
        <v>120</v>
      </c>
      <c r="U29">
        <v>120</v>
      </c>
      <c r="V29">
        <v>120</v>
      </c>
      <c r="W29">
        <v>120</v>
      </c>
      <c r="X29">
        <v>120</v>
      </c>
      <c r="Y29">
        <v>120</v>
      </c>
      <c r="Z29">
        <v>120</v>
      </c>
      <c r="AA29">
        <v>120</v>
      </c>
      <c r="AB29">
        <v>120</v>
      </c>
      <c r="AC29">
        <v>120</v>
      </c>
      <c r="AD29">
        <v>120</v>
      </c>
      <c r="AE29">
        <v>120</v>
      </c>
      <c r="AF29">
        <v>120</v>
      </c>
      <c r="AG29">
        <v>120</v>
      </c>
      <c r="AH29">
        <v>120</v>
      </c>
    </row>
    <row r="30" spans="1:34" x14ac:dyDescent="0.3">
      <c r="A30" s="135">
        <f ca="1">Exceedance!U30</f>
        <v>46935</v>
      </c>
      <c r="B30" s="1">
        <v>120</v>
      </c>
      <c r="C30" s="1">
        <v>120</v>
      </c>
      <c r="D30" s="1">
        <v>120</v>
      </c>
      <c r="E30">
        <v>120</v>
      </c>
      <c r="F30">
        <v>120</v>
      </c>
      <c r="G30">
        <v>120</v>
      </c>
      <c r="H30">
        <v>120</v>
      </c>
      <c r="I30">
        <v>120</v>
      </c>
      <c r="J30">
        <v>120</v>
      </c>
      <c r="K30">
        <v>120</v>
      </c>
      <c r="L30">
        <v>120</v>
      </c>
      <c r="M30">
        <v>120</v>
      </c>
      <c r="N30">
        <v>120</v>
      </c>
      <c r="O30">
        <v>120</v>
      </c>
      <c r="P30">
        <v>120</v>
      </c>
      <c r="Q30">
        <v>120</v>
      </c>
      <c r="R30">
        <v>120</v>
      </c>
      <c r="S30">
        <v>120</v>
      </c>
      <c r="T30">
        <v>120</v>
      </c>
      <c r="U30">
        <v>120</v>
      </c>
      <c r="V30">
        <v>120</v>
      </c>
      <c r="W30">
        <v>120</v>
      </c>
      <c r="X30">
        <v>120</v>
      </c>
      <c r="Y30">
        <v>120</v>
      </c>
      <c r="Z30">
        <v>120</v>
      </c>
      <c r="AA30">
        <v>120</v>
      </c>
      <c r="AB30">
        <v>120</v>
      </c>
      <c r="AC30">
        <v>120</v>
      </c>
      <c r="AD30">
        <v>120</v>
      </c>
      <c r="AE30">
        <v>120</v>
      </c>
      <c r="AF30">
        <v>120</v>
      </c>
      <c r="AG30">
        <v>120</v>
      </c>
      <c r="AH30">
        <v>120</v>
      </c>
    </row>
    <row r="31" spans="1:34" x14ac:dyDescent="0.3">
      <c r="A31" s="135">
        <f ca="1">Exceedance!U31</f>
        <v>46966</v>
      </c>
      <c r="B31" s="1">
        <v>120</v>
      </c>
      <c r="C31" s="1">
        <v>120</v>
      </c>
      <c r="D31" s="1">
        <v>120</v>
      </c>
      <c r="E31">
        <v>120</v>
      </c>
      <c r="F31">
        <v>120</v>
      </c>
      <c r="G31">
        <v>120</v>
      </c>
      <c r="H31">
        <v>120</v>
      </c>
      <c r="I31">
        <v>120</v>
      </c>
      <c r="J31">
        <v>120</v>
      </c>
      <c r="K31">
        <v>120</v>
      </c>
      <c r="L31">
        <v>120</v>
      </c>
      <c r="M31">
        <v>120</v>
      </c>
      <c r="N31">
        <v>120</v>
      </c>
      <c r="O31">
        <v>120</v>
      </c>
      <c r="P31">
        <v>120</v>
      </c>
      <c r="Q31">
        <v>120</v>
      </c>
      <c r="R31">
        <v>120</v>
      </c>
      <c r="S31">
        <v>120</v>
      </c>
      <c r="T31">
        <v>120</v>
      </c>
      <c r="U31">
        <v>120</v>
      </c>
      <c r="V31">
        <v>120</v>
      </c>
      <c r="W31">
        <v>120</v>
      </c>
      <c r="X31">
        <v>120</v>
      </c>
      <c r="Y31">
        <v>120</v>
      </c>
      <c r="Z31">
        <v>120</v>
      </c>
      <c r="AA31">
        <v>120</v>
      </c>
      <c r="AB31">
        <v>120</v>
      </c>
      <c r="AC31">
        <v>120</v>
      </c>
      <c r="AD31">
        <v>120</v>
      </c>
      <c r="AE31">
        <v>120</v>
      </c>
      <c r="AF31">
        <v>120</v>
      </c>
      <c r="AG31">
        <v>120</v>
      </c>
      <c r="AH31">
        <v>120</v>
      </c>
    </row>
    <row r="32" spans="1:34" x14ac:dyDescent="0.3">
      <c r="A32" s="135">
        <f ca="1">Exceedance!U32</f>
        <v>46997</v>
      </c>
      <c r="B32" s="1">
        <v>120</v>
      </c>
      <c r="C32" s="1">
        <v>120</v>
      </c>
      <c r="D32" s="1">
        <v>120</v>
      </c>
      <c r="E32">
        <v>120</v>
      </c>
      <c r="F32">
        <v>120</v>
      </c>
      <c r="G32">
        <v>120</v>
      </c>
      <c r="H32">
        <v>120</v>
      </c>
      <c r="I32">
        <v>120</v>
      </c>
      <c r="J32">
        <v>120</v>
      </c>
      <c r="K32">
        <v>120</v>
      </c>
      <c r="L32">
        <v>120</v>
      </c>
      <c r="M32">
        <v>120</v>
      </c>
      <c r="N32">
        <v>120</v>
      </c>
      <c r="O32">
        <v>120</v>
      </c>
      <c r="P32">
        <v>120</v>
      </c>
      <c r="Q32">
        <v>120</v>
      </c>
      <c r="R32">
        <v>120</v>
      </c>
      <c r="S32">
        <v>120</v>
      </c>
      <c r="T32">
        <v>120</v>
      </c>
      <c r="U32">
        <v>120</v>
      </c>
      <c r="V32">
        <v>120</v>
      </c>
      <c r="W32">
        <v>120</v>
      </c>
      <c r="X32">
        <v>120</v>
      </c>
      <c r="Y32">
        <v>120</v>
      </c>
      <c r="Z32">
        <v>120</v>
      </c>
      <c r="AA32">
        <v>120</v>
      </c>
      <c r="AB32">
        <v>120</v>
      </c>
      <c r="AC32">
        <v>120</v>
      </c>
      <c r="AD32">
        <v>120</v>
      </c>
      <c r="AE32">
        <v>120</v>
      </c>
      <c r="AF32">
        <v>120</v>
      </c>
      <c r="AG32">
        <v>120</v>
      </c>
      <c r="AH32">
        <v>120</v>
      </c>
    </row>
    <row r="33" spans="1:34" x14ac:dyDescent="0.3">
      <c r="A33" s="135">
        <f ca="1">Exceedance!U33</f>
        <v>47027</v>
      </c>
      <c r="B33" s="1">
        <v>90</v>
      </c>
      <c r="C33" s="1">
        <v>90</v>
      </c>
      <c r="D33" s="1">
        <v>90</v>
      </c>
      <c r="E33">
        <v>90</v>
      </c>
      <c r="F33">
        <v>90</v>
      </c>
      <c r="G33">
        <v>90</v>
      </c>
      <c r="H33">
        <v>90</v>
      </c>
      <c r="I33">
        <v>90</v>
      </c>
      <c r="J33">
        <v>90</v>
      </c>
      <c r="K33">
        <v>90</v>
      </c>
      <c r="L33">
        <v>90</v>
      </c>
      <c r="M33">
        <v>90</v>
      </c>
      <c r="N33">
        <v>90</v>
      </c>
      <c r="O33">
        <v>90</v>
      </c>
      <c r="P33">
        <v>90</v>
      </c>
      <c r="Q33">
        <v>90</v>
      </c>
      <c r="R33">
        <v>90</v>
      </c>
      <c r="S33">
        <v>90</v>
      </c>
      <c r="T33">
        <v>90</v>
      </c>
      <c r="U33">
        <v>90</v>
      </c>
      <c r="V33">
        <v>90</v>
      </c>
      <c r="W33">
        <v>90</v>
      </c>
      <c r="X33">
        <v>90</v>
      </c>
      <c r="Y33">
        <v>90</v>
      </c>
      <c r="Z33">
        <v>90</v>
      </c>
      <c r="AA33">
        <v>90</v>
      </c>
      <c r="AB33">
        <v>90</v>
      </c>
      <c r="AC33">
        <v>90</v>
      </c>
      <c r="AD33">
        <v>90</v>
      </c>
      <c r="AE33">
        <v>90</v>
      </c>
      <c r="AF33">
        <v>90</v>
      </c>
      <c r="AG33">
        <v>90</v>
      </c>
      <c r="AH33">
        <v>90</v>
      </c>
    </row>
    <row r="34" spans="1:34" x14ac:dyDescent="0.3">
      <c r="A34" s="135">
        <f ca="1">Exceedance!U34</f>
        <v>47058</v>
      </c>
      <c r="B34" s="1">
        <v>92.004000000000005</v>
      </c>
      <c r="C34" s="1">
        <v>92.004000000000005</v>
      </c>
      <c r="D34" s="1">
        <v>92.004000000000005</v>
      </c>
      <c r="E34">
        <v>92.004000000000005</v>
      </c>
      <c r="F34">
        <v>92.004000000000005</v>
      </c>
      <c r="G34">
        <v>92.004000000000005</v>
      </c>
      <c r="H34">
        <v>92.004000000000005</v>
      </c>
      <c r="I34">
        <v>92.004000000000005</v>
      </c>
      <c r="J34">
        <v>92.004000000000005</v>
      </c>
      <c r="K34">
        <v>92.004000000000005</v>
      </c>
      <c r="L34">
        <v>92.004000000000005</v>
      </c>
      <c r="M34">
        <v>92.004000000000005</v>
      </c>
      <c r="N34">
        <v>92.004000000000005</v>
      </c>
      <c r="O34">
        <v>92.004000000000005</v>
      </c>
      <c r="P34">
        <v>92.004000000000005</v>
      </c>
      <c r="Q34">
        <v>92.004000000000005</v>
      </c>
      <c r="R34">
        <v>92.004000000000005</v>
      </c>
      <c r="S34">
        <v>92.004000000000005</v>
      </c>
      <c r="T34">
        <v>92.004000000000005</v>
      </c>
      <c r="U34">
        <v>92.004000000000005</v>
      </c>
      <c r="V34">
        <v>92.004000000000005</v>
      </c>
      <c r="W34">
        <v>92.004000000000005</v>
      </c>
      <c r="X34">
        <v>92.004000000000005</v>
      </c>
      <c r="Y34">
        <v>92.004000000000005</v>
      </c>
      <c r="Z34">
        <v>92.004000000000005</v>
      </c>
      <c r="AA34">
        <v>92.004000000000005</v>
      </c>
      <c r="AB34">
        <v>92.004000000000005</v>
      </c>
      <c r="AC34">
        <v>92.004000000000005</v>
      </c>
      <c r="AD34">
        <v>92.004000000000005</v>
      </c>
      <c r="AE34">
        <v>92.004000000000005</v>
      </c>
      <c r="AF34">
        <v>92.004000000000005</v>
      </c>
      <c r="AG34">
        <v>92.004000000000005</v>
      </c>
      <c r="AH34">
        <v>92.004000000000005</v>
      </c>
    </row>
    <row r="35" spans="1:34" x14ac:dyDescent="0.3">
      <c r="A35" s="135">
        <f ca="1">Exceedance!U35</f>
        <v>47088</v>
      </c>
      <c r="B35" s="1">
        <v>109.35599999999999</v>
      </c>
      <c r="C35" s="1">
        <v>109.35599999999999</v>
      </c>
      <c r="D35" s="1">
        <v>109.35599999999999</v>
      </c>
      <c r="E35">
        <v>109.35599999999999</v>
      </c>
      <c r="F35">
        <v>109.35599999999999</v>
      </c>
      <c r="G35">
        <v>109.35599999999999</v>
      </c>
      <c r="H35">
        <v>109.35599999999999</v>
      </c>
      <c r="I35">
        <v>109.35599999999999</v>
      </c>
      <c r="J35">
        <v>109.35599999999999</v>
      </c>
      <c r="K35">
        <v>109.35599999999999</v>
      </c>
      <c r="L35">
        <v>109.35599999999999</v>
      </c>
      <c r="M35">
        <v>109.35599999999999</v>
      </c>
      <c r="N35">
        <v>109.35599999999999</v>
      </c>
      <c r="O35">
        <v>109.35599999999999</v>
      </c>
      <c r="P35">
        <v>109.35599999999999</v>
      </c>
      <c r="Q35">
        <v>109.35599999999999</v>
      </c>
      <c r="R35">
        <v>109.35599999999999</v>
      </c>
      <c r="S35">
        <v>109.35599999999999</v>
      </c>
      <c r="T35">
        <v>109.35599999999999</v>
      </c>
      <c r="U35">
        <v>109.35599999999999</v>
      </c>
      <c r="V35">
        <v>109.35599999999999</v>
      </c>
      <c r="W35">
        <v>109.35599999999999</v>
      </c>
      <c r="X35">
        <v>109.35599999999999</v>
      </c>
      <c r="Y35">
        <v>109.35599999999999</v>
      </c>
      <c r="Z35">
        <v>109.35599999999999</v>
      </c>
      <c r="AA35">
        <v>109.35599999999999</v>
      </c>
      <c r="AB35">
        <v>109.35599999999999</v>
      </c>
      <c r="AC35">
        <v>109.35599999999999</v>
      </c>
      <c r="AD35">
        <v>109.35599999999999</v>
      </c>
      <c r="AE35">
        <v>109.35599999999999</v>
      </c>
      <c r="AF35">
        <v>109.35599999999999</v>
      </c>
      <c r="AG35">
        <v>109.35599999999999</v>
      </c>
      <c r="AH35">
        <v>109.35599999999999</v>
      </c>
    </row>
    <row r="36" spans="1:34" x14ac:dyDescent="0.3">
      <c r="A36" s="135">
        <f ca="1">Exceedance!U36</f>
        <v>47119</v>
      </c>
      <c r="B36" s="1">
        <v>92.903999999999996</v>
      </c>
      <c r="C36" s="1">
        <v>92.903999999999996</v>
      </c>
      <c r="D36" s="1">
        <v>92.903999999999996</v>
      </c>
      <c r="E36">
        <v>92.903999999999996</v>
      </c>
      <c r="F36">
        <v>92.903999999999996</v>
      </c>
      <c r="G36">
        <v>92.903999999999996</v>
      </c>
      <c r="H36">
        <v>92.903999999999996</v>
      </c>
      <c r="I36">
        <v>92.903999999999996</v>
      </c>
      <c r="J36">
        <v>92.903999999999996</v>
      </c>
      <c r="K36">
        <v>92.903999999999996</v>
      </c>
      <c r="L36">
        <v>92.903999999999996</v>
      </c>
      <c r="M36">
        <v>92.903999999999996</v>
      </c>
      <c r="N36">
        <v>92.903999999999996</v>
      </c>
      <c r="O36">
        <v>92.903999999999996</v>
      </c>
      <c r="P36">
        <v>92.903999999999996</v>
      </c>
      <c r="Q36">
        <v>92.903999999999996</v>
      </c>
      <c r="R36">
        <v>92.903999999999996</v>
      </c>
      <c r="S36">
        <v>92.903999999999996</v>
      </c>
      <c r="T36">
        <v>92.903999999999996</v>
      </c>
      <c r="U36">
        <v>92.903999999999996</v>
      </c>
      <c r="V36">
        <v>92.903999999999996</v>
      </c>
      <c r="W36">
        <v>92.903999999999996</v>
      </c>
      <c r="X36">
        <v>92.903999999999996</v>
      </c>
      <c r="Y36">
        <v>92.903999999999996</v>
      </c>
      <c r="Z36">
        <v>92.903999999999996</v>
      </c>
      <c r="AA36">
        <v>92.903999999999996</v>
      </c>
      <c r="AB36">
        <v>92.903999999999996</v>
      </c>
      <c r="AC36">
        <v>92.903999999999996</v>
      </c>
      <c r="AD36">
        <v>92.903999999999996</v>
      </c>
      <c r="AE36">
        <v>92.903999999999996</v>
      </c>
      <c r="AF36">
        <v>92.903999999999996</v>
      </c>
      <c r="AG36">
        <v>92.903999999999996</v>
      </c>
      <c r="AH36">
        <v>92.903999999999996</v>
      </c>
    </row>
    <row r="37" spans="1:34" x14ac:dyDescent="0.3">
      <c r="A37" s="135">
        <f ca="1">Exceedance!U37</f>
        <v>47150</v>
      </c>
      <c r="B37" s="1">
        <v>92.147999999999996</v>
      </c>
      <c r="C37" s="1">
        <v>92.147999999999996</v>
      </c>
      <c r="D37" s="1">
        <v>92.147999999999996</v>
      </c>
      <c r="E37">
        <v>92.147999999999996</v>
      </c>
      <c r="F37">
        <v>92.147999999999996</v>
      </c>
      <c r="G37">
        <v>92.147999999999996</v>
      </c>
      <c r="H37">
        <v>92.147999999999996</v>
      </c>
      <c r="I37">
        <v>92.147999999999996</v>
      </c>
      <c r="J37">
        <v>92.147999999999996</v>
      </c>
      <c r="K37">
        <v>92.147999999999996</v>
      </c>
      <c r="L37">
        <v>92.147999999999996</v>
      </c>
      <c r="M37">
        <v>92.147999999999996</v>
      </c>
      <c r="N37">
        <v>92.147999999999996</v>
      </c>
      <c r="O37">
        <v>92.147999999999996</v>
      </c>
      <c r="P37">
        <v>92.147999999999996</v>
      </c>
      <c r="Q37">
        <v>92.147999999999996</v>
      </c>
      <c r="R37">
        <v>92.147999999999996</v>
      </c>
      <c r="S37">
        <v>92.147999999999996</v>
      </c>
      <c r="T37">
        <v>92.147999999999996</v>
      </c>
      <c r="U37">
        <v>92.147999999999996</v>
      </c>
      <c r="V37">
        <v>92.147999999999996</v>
      </c>
      <c r="W37">
        <v>92.147999999999996</v>
      </c>
      <c r="X37">
        <v>92.147999999999996</v>
      </c>
      <c r="Y37">
        <v>92.147999999999996</v>
      </c>
      <c r="Z37">
        <v>92.147999999999996</v>
      </c>
      <c r="AA37">
        <v>92.147999999999996</v>
      </c>
      <c r="AB37">
        <v>92.147999999999996</v>
      </c>
      <c r="AC37">
        <v>92.147999999999996</v>
      </c>
      <c r="AD37">
        <v>92.147999999999996</v>
      </c>
      <c r="AE37">
        <v>92.147999999999996</v>
      </c>
      <c r="AF37">
        <v>92.147999999999996</v>
      </c>
      <c r="AG37">
        <v>92.147999999999996</v>
      </c>
      <c r="AH37">
        <v>92.147999999999996</v>
      </c>
    </row>
    <row r="38" spans="1:34" x14ac:dyDescent="0.3">
      <c r="A38" s="135">
        <f ca="1">Exceedance!U38</f>
        <v>47178</v>
      </c>
      <c r="B38" s="1">
        <v>108.384</v>
      </c>
      <c r="C38" s="1">
        <v>108.384</v>
      </c>
      <c r="D38" s="1">
        <v>108.384</v>
      </c>
      <c r="E38">
        <v>108.384</v>
      </c>
      <c r="F38">
        <v>108.384</v>
      </c>
      <c r="G38">
        <v>108.384</v>
      </c>
      <c r="H38">
        <v>108.384</v>
      </c>
      <c r="I38">
        <v>108.384</v>
      </c>
      <c r="J38">
        <v>108.384</v>
      </c>
      <c r="K38">
        <v>108.384</v>
      </c>
      <c r="L38">
        <v>108.384</v>
      </c>
      <c r="M38">
        <v>108.384</v>
      </c>
      <c r="N38">
        <v>108.384</v>
      </c>
      <c r="O38">
        <v>108.384</v>
      </c>
      <c r="P38">
        <v>108.384</v>
      </c>
      <c r="Q38">
        <v>108.384</v>
      </c>
      <c r="R38">
        <v>108.384</v>
      </c>
      <c r="S38">
        <v>108.384</v>
      </c>
      <c r="T38">
        <v>108.384</v>
      </c>
      <c r="U38">
        <v>108.384</v>
      </c>
      <c r="V38">
        <v>108.384</v>
      </c>
      <c r="W38">
        <v>108.384</v>
      </c>
      <c r="X38">
        <v>108.384</v>
      </c>
      <c r="Y38">
        <v>108.384</v>
      </c>
      <c r="Z38">
        <v>108.384</v>
      </c>
      <c r="AA38">
        <v>108.384</v>
      </c>
      <c r="AB38">
        <v>108.384</v>
      </c>
      <c r="AC38">
        <v>108.384</v>
      </c>
      <c r="AD38">
        <v>108.384</v>
      </c>
      <c r="AE38">
        <v>108.384</v>
      </c>
      <c r="AF38">
        <v>108.384</v>
      </c>
      <c r="AG38">
        <v>108.384</v>
      </c>
      <c r="AH38">
        <v>108.384</v>
      </c>
    </row>
    <row r="39" spans="1:34" x14ac:dyDescent="0.3">
      <c r="A39" s="135">
        <f ca="1">Exceedance!U39</f>
        <v>47209</v>
      </c>
      <c r="B39" s="1">
        <v>120</v>
      </c>
      <c r="C39" s="1">
        <v>120</v>
      </c>
      <c r="D39" s="1">
        <v>120</v>
      </c>
      <c r="E39">
        <v>120</v>
      </c>
      <c r="F39">
        <v>120</v>
      </c>
      <c r="G39">
        <v>120</v>
      </c>
      <c r="H39">
        <v>120</v>
      </c>
      <c r="I39">
        <v>120</v>
      </c>
      <c r="J39">
        <v>120</v>
      </c>
      <c r="K39">
        <v>120</v>
      </c>
      <c r="L39">
        <v>120</v>
      </c>
      <c r="M39">
        <v>120</v>
      </c>
      <c r="N39">
        <v>120</v>
      </c>
      <c r="O39">
        <v>120</v>
      </c>
      <c r="P39">
        <v>120</v>
      </c>
      <c r="Q39">
        <v>120</v>
      </c>
      <c r="R39">
        <v>120</v>
      </c>
      <c r="S39">
        <v>120</v>
      </c>
      <c r="T39">
        <v>120</v>
      </c>
      <c r="U39">
        <v>120</v>
      </c>
      <c r="V39">
        <v>120</v>
      </c>
      <c r="W39">
        <v>120</v>
      </c>
      <c r="X39">
        <v>120</v>
      </c>
      <c r="Y39">
        <v>120</v>
      </c>
      <c r="Z39">
        <v>120</v>
      </c>
      <c r="AA39">
        <v>120</v>
      </c>
      <c r="AB39">
        <v>120</v>
      </c>
      <c r="AC39">
        <v>120</v>
      </c>
      <c r="AD39">
        <v>120</v>
      </c>
      <c r="AE39">
        <v>120</v>
      </c>
      <c r="AF39">
        <v>120</v>
      </c>
      <c r="AG39">
        <v>120</v>
      </c>
      <c r="AH39">
        <v>120</v>
      </c>
    </row>
    <row r="40" spans="1:34" x14ac:dyDescent="0.3">
      <c r="A40" s="135">
        <f ca="1">Exceedance!U40</f>
        <v>47239</v>
      </c>
      <c r="B40" s="1">
        <v>120</v>
      </c>
      <c r="C40" s="1">
        <v>120</v>
      </c>
      <c r="D40" s="1">
        <v>120</v>
      </c>
      <c r="E40">
        <v>120</v>
      </c>
      <c r="F40">
        <v>120</v>
      </c>
      <c r="G40">
        <v>120</v>
      </c>
      <c r="H40">
        <v>120</v>
      </c>
      <c r="I40">
        <v>120</v>
      </c>
      <c r="J40">
        <v>120</v>
      </c>
      <c r="K40">
        <v>120</v>
      </c>
      <c r="L40">
        <v>120</v>
      </c>
      <c r="M40">
        <v>120</v>
      </c>
      <c r="N40">
        <v>120</v>
      </c>
      <c r="O40">
        <v>120</v>
      </c>
      <c r="P40">
        <v>120</v>
      </c>
      <c r="Q40">
        <v>120</v>
      </c>
      <c r="R40">
        <v>120</v>
      </c>
      <c r="S40">
        <v>120</v>
      </c>
      <c r="T40">
        <v>120</v>
      </c>
      <c r="U40">
        <v>120</v>
      </c>
      <c r="V40">
        <v>120</v>
      </c>
      <c r="W40">
        <v>120</v>
      </c>
      <c r="X40">
        <v>120</v>
      </c>
      <c r="Y40">
        <v>120</v>
      </c>
      <c r="Z40">
        <v>120</v>
      </c>
      <c r="AA40">
        <v>120</v>
      </c>
      <c r="AB40">
        <v>120</v>
      </c>
      <c r="AC40">
        <v>120</v>
      </c>
      <c r="AD40">
        <v>120</v>
      </c>
      <c r="AE40">
        <v>120</v>
      </c>
      <c r="AF40">
        <v>120</v>
      </c>
      <c r="AG40">
        <v>120</v>
      </c>
      <c r="AH40">
        <v>120</v>
      </c>
    </row>
    <row r="41" spans="1:34" x14ac:dyDescent="0.3">
      <c r="A41" s="135">
        <f ca="1">Exceedance!U41</f>
        <v>47270</v>
      </c>
      <c r="B41" s="1">
        <v>120</v>
      </c>
      <c r="C41" s="1">
        <v>120</v>
      </c>
      <c r="D41" s="1">
        <v>120</v>
      </c>
      <c r="E41">
        <v>120</v>
      </c>
      <c r="F41">
        <v>120</v>
      </c>
      <c r="G41">
        <v>120</v>
      </c>
      <c r="H41">
        <v>120</v>
      </c>
      <c r="I41">
        <v>120</v>
      </c>
      <c r="J41">
        <v>120</v>
      </c>
      <c r="K41">
        <v>120</v>
      </c>
      <c r="L41">
        <v>120</v>
      </c>
      <c r="M41">
        <v>120</v>
      </c>
      <c r="N41">
        <v>120</v>
      </c>
      <c r="O41">
        <v>120</v>
      </c>
      <c r="P41">
        <v>120</v>
      </c>
      <c r="Q41">
        <v>120</v>
      </c>
      <c r="R41">
        <v>120</v>
      </c>
      <c r="S41">
        <v>120</v>
      </c>
      <c r="T41">
        <v>120</v>
      </c>
      <c r="U41">
        <v>120</v>
      </c>
      <c r="V41">
        <v>120</v>
      </c>
      <c r="W41">
        <v>120</v>
      </c>
      <c r="X41">
        <v>120</v>
      </c>
      <c r="Y41">
        <v>120</v>
      </c>
      <c r="Z41">
        <v>120</v>
      </c>
      <c r="AA41">
        <v>120</v>
      </c>
      <c r="AB41">
        <v>120</v>
      </c>
      <c r="AC41">
        <v>120</v>
      </c>
      <c r="AD41">
        <v>120</v>
      </c>
      <c r="AE41">
        <v>120</v>
      </c>
      <c r="AF41">
        <v>120</v>
      </c>
      <c r="AG41">
        <v>120</v>
      </c>
      <c r="AH41">
        <v>120</v>
      </c>
    </row>
    <row r="42" spans="1:34" x14ac:dyDescent="0.3">
      <c r="A42" s="135">
        <f ca="1">Exceedance!U42</f>
        <v>47300</v>
      </c>
      <c r="B42" s="1">
        <v>120</v>
      </c>
      <c r="C42" s="1">
        <v>120</v>
      </c>
      <c r="D42" s="1">
        <v>120</v>
      </c>
      <c r="E42">
        <v>120</v>
      </c>
      <c r="F42">
        <v>120</v>
      </c>
      <c r="G42">
        <v>120</v>
      </c>
      <c r="H42">
        <v>120</v>
      </c>
      <c r="I42">
        <v>120</v>
      </c>
      <c r="J42">
        <v>120</v>
      </c>
      <c r="K42">
        <v>120</v>
      </c>
      <c r="L42">
        <v>120</v>
      </c>
      <c r="M42">
        <v>120</v>
      </c>
      <c r="N42">
        <v>120</v>
      </c>
      <c r="O42">
        <v>120</v>
      </c>
      <c r="P42">
        <v>120</v>
      </c>
      <c r="Q42">
        <v>120</v>
      </c>
      <c r="R42">
        <v>120</v>
      </c>
      <c r="S42">
        <v>120</v>
      </c>
      <c r="T42">
        <v>120</v>
      </c>
      <c r="U42">
        <v>120</v>
      </c>
      <c r="V42">
        <v>120</v>
      </c>
      <c r="W42">
        <v>120</v>
      </c>
      <c r="X42">
        <v>120</v>
      </c>
      <c r="Y42">
        <v>120</v>
      </c>
      <c r="Z42">
        <v>120</v>
      </c>
      <c r="AA42">
        <v>120</v>
      </c>
      <c r="AB42">
        <v>120</v>
      </c>
      <c r="AC42">
        <v>120</v>
      </c>
      <c r="AD42">
        <v>120</v>
      </c>
      <c r="AE42">
        <v>120</v>
      </c>
      <c r="AF42">
        <v>120</v>
      </c>
      <c r="AG42">
        <v>120</v>
      </c>
      <c r="AH42">
        <v>120</v>
      </c>
    </row>
    <row r="43" spans="1:34" x14ac:dyDescent="0.3">
      <c r="A43" s="135">
        <f ca="1">Exceedance!U43</f>
        <v>47331</v>
      </c>
      <c r="B43" s="1">
        <v>120</v>
      </c>
      <c r="C43" s="1">
        <v>120</v>
      </c>
      <c r="D43" s="1">
        <v>120</v>
      </c>
      <c r="E43">
        <v>120</v>
      </c>
      <c r="F43">
        <v>120</v>
      </c>
      <c r="G43">
        <v>120</v>
      </c>
      <c r="H43">
        <v>120</v>
      </c>
      <c r="I43">
        <v>120</v>
      </c>
      <c r="J43">
        <v>120</v>
      </c>
      <c r="K43">
        <v>120</v>
      </c>
      <c r="L43">
        <v>120</v>
      </c>
      <c r="M43">
        <v>120</v>
      </c>
      <c r="N43">
        <v>120</v>
      </c>
      <c r="O43">
        <v>120</v>
      </c>
      <c r="P43">
        <v>120</v>
      </c>
      <c r="Q43">
        <v>120</v>
      </c>
      <c r="R43">
        <v>120</v>
      </c>
      <c r="S43">
        <v>120</v>
      </c>
      <c r="T43">
        <v>120</v>
      </c>
      <c r="U43">
        <v>120</v>
      </c>
      <c r="V43">
        <v>120</v>
      </c>
      <c r="W43">
        <v>120</v>
      </c>
      <c r="X43">
        <v>120</v>
      </c>
      <c r="Y43">
        <v>120</v>
      </c>
      <c r="Z43">
        <v>120</v>
      </c>
      <c r="AA43">
        <v>120</v>
      </c>
      <c r="AB43">
        <v>120</v>
      </c>
      <c r="AC43">
        <v>120</v>
      </c>
      <c r="AD43">
        <v>120</v>
      </c>
      <c r="AE43">
        <v>120</v>
      </c>
      <c r="AF43">
        <v>120</v>
      </c>
      <c r="AG43">
        <v>120</v>
      </c>
      <c r="AH43">
        <v>120</v>
      </c>
    </row>
    <row r="44" spans="1:34" x14ac:dyDescent="0.3">
      <c r="A44" s="135">
        <f ca="1">Exceedance!U44</f>
        <v>47362</v>
      </c>
      <c r="B44" s="1">
        <v>120</v>
      </c>
      <c r="C44" s="1">
        <v>120</v>
      </c>
      <c r="D44" s="1">
        <v>120</v>
      </c>
      <c r="E44">
        <v>120</v>
      </c>
      <c r="F44">
        <v>120</v>
      </c>
      <c r="G44">
        <v>120</v>
      </c>
      <c r="H44">
        <v>120</v>
      </c>
      <c r="I44">
        <v>120</v>
      </c>
      <c r="J44">
        <v>120</v>
      </c>
      <c r="K44">
        <v>120</v>
      </c>
      <c r="L44">
        <v>120</v>
      </c>
      <c r="M44">
        <v>120</v>
      </c>
      <c r="N44">
        <v>120</v>
      </c>
      <c r="O44">
        <v>120</v>
      </c>
      <c r="P44">
        <v>120</v>
      </c>
      <c r="Q44">
        <v>120</v>
      </c>
      <c r="R44">
        <v>120</v>
      </c>
      <c r="S44">
        <v>120</v>
      </c>
      <c r="T44">
        <v>120</v>
      </c>
      <c r="U44">
        <v>120</v>
      </c>
      <c r="V44">
        <v>120</v>
      </c>
      <c r="W44">
        <v>120</v>
      </c>
      <c r="X44">
        <v>120</v>
      </c>
      <c r="Y44">
        <v>120</v>
      </c>
      <c r="Z44">
        <v>120</v>
      </c>
      <c r="AA44">
        <v>120</v>
      </c>
      <c r="AB44">
        <v>120</v>
      </c>
      <c r="AC44">
        <v>120</v>
      </c>
      <c r="AD44">
        <v>120</v>
      </c>
      <c r="AE44">
        <v>120</v>
      </c>
      <c r="AF44">
        <v>120</v>
      </c>
      <c r="AG44">
        <v>120</v>
      </c>
      <c r="AH44">
        <v>120</v>
      </c>
    </row>
    <row r="45" spans="1:34" x14ac:dyDescent="0.3">
      <c r="A45" s="135">
        <f ca="1">Exceedance!U45</f>
        <v>47392</v>
      </c>
      <c r="B45" s="1">
        <v>90</v>
      </c>
      <c r="C45" s="1">
        <v>90</v>
      </c>
      <c r="D45" s="1">
        <v>90</v>
      </c>
      <c r="E45">
        <v>90</v>
      </c>
      <c r="F45">
        <v>90</v>
      </c>
      <c r="G45">
        <v>90</v>
      </c>
      <c r="H45">
        <v>90</v>
      </c>
      <c r="I45">
        <v>90</v>
      </c>
      <c r="J45">
        <v>90</v>
      </c>
      <c r="K45">
        <v>90</v>
      </c>
      <c r="L45">
        <v>90</v>
      </c>
      <c r="M45">
        <v>90</v>
      </c>
      <c r="N45">
        <v>90</v>
      </c>
      <c r="O45">
        <v>90</v>
      </c>
      <c r="P45">
        <v>90</v>
      </c>
      <c r="Q45">
        <v>90</v>
      </c>
      <c r="R45">
        <v>90</v>
      </c>
      <c r="S45">
        <v>90</v>
      </c>
      <c r="T45">
        <v>90</v>
      </c>
      <c r="U45">
        <v>90</v>
      </c>
      <c r="V45">
        <v>90</v>
      </c>
      <c r="W45">
        <v>90</v>
      </c>
      <c r="X45">
        <v>90</v>
      </c>
      <c r="Y45">
        <v>90</v>
      </c>
      <c r="Z45">
        <v>90</v>
      </c>
      <c r="AA45">
        <v>90</v>
      </c>
      <c r="AB45">
        <v>90</v>
      </c>
      <c r="AC45">
        <v>90</v>
      </c>
      <c r="AD45">
        <v>90</v>
      </c>
      <c r="AE45">
        <v>90</v>
      </c>
      <c r="AF45">
        <v>90</v>
      </c>
      <c r="AG45">
        <v>90</v>
      </c>
      <c r="AH45">
        <v>90</v>
      </c>
    </row>
    <row r="46" spans="1:34" x14ac:dyDescent="0.3">
      <c r="A46" s="135">
        <f ca="1">Exceedance!U46</f>
        <v>47423</v>
      </c>
      <c r="B46" s="1">
        <v>92.004000000000005</v>
      </c>
      <c r="C46" s="1">
        <v>92.004000000000005</v>
      </c>
      <c r="D46" s="1">
        <v>92.004000000000005</v>
      </c>
      <c r="E46">
        <v>92.004000000000005</v>
      </c>
      <c r="F46">
        <v>92.004000000000005</v>
      </c>
      <c r="G46">
        <v>92.004000000000005</v>
      </c>
      <c r="H46">
        <v>92.004000000000005</v>
      </c>
      <c r="I46">
        <v>92.004000000000005</v>
      </c>
      <c r="J46">
        <v>92.004000000000005</v>
      </c>
      <c r="K46">
        <v>92.004000000000005</v>
      </c>
      <c r="L46">
        <v>92.004000000000005</v>
      </c>
      <c r="M46">
        <v>92.004000000000005</v>
      </c>
      <c r="N46">
        <v>92.004000000000005</v>
      </c>
      <c r="O46">
        <v>92.004000000000005</v>
      </c>
      <c r="P46">
        <v>92.004000000000005</v>
      </c>
      <c r="Q46">
        <v>92.004000000000005</v>
      </c>
      <c r="R46">
        <v>92.004000000000005</v>
      </c>
      <c r="S46">
        <v>92.004000000000005</v>
      </c>
      <c r="T46">
        <v>92.004000000000005</v>
      </c>
      <c r="U46">
        <v>92.004000000000005</v>
      </c>
      <c r="V46">
        <v>92.004000000000005</v>
      </c>
      <c r="W46">
        <v>92.004000000000005</v>
      </c>
      <c r="X46">
        <v>92.004000000000005</v>
      </c>
      <c r="Y46">
        <v>92.004000000000005</v>
      </c>
      <c r="Z46">
        <v>92.004000000000005</v>
      </c>
      <c r="AA46">
        <v>92.004000000000005</v>
      </c>
      <c r="AB46">
        <v>92.004000000000005</v>
      </c>
      <c r="AC46">
        <v>92.004000000000005</v>
      </c>
      <c r="AD46">
        <v>92.004000000000005</v>
      </c>
      <c r="AE46">
        <v>92.004000000000005</v>
      </c>
      <c r="AF46">
        <v>92.004000000000005</v>
      </c>
      <c r="AG46">
        <v>92.004000000000005</v>
      </c>
      <c r="AH46">
        <v>92.004000000000005</v>
      </c>
    </row>
    <row r="47" spans="1:34" x14ac:dyDescent="0.3">
      <c r="A47" s="135">
        <f ca="1">Exceedance!U47</f>
        <v>47453</v>
      </c>
      <c r="B47" s="1">
        <v>109.35599999999999</v>
      </c>
      <c r="C47" s="1">
        <v>109.35599999999999</v>
      </c>
      <c r="D47" s="1">
        <v>109.35599999999999</v>
      </c>
      <c r="E47">
        <v>109.35599999999999</v>
      </c>
      <c r="F47">
        <v>109.35599999999999</v>
      </c>
      <c r="G47">
        <v>109.35599999999999</v>
      </c>
      <c r="H47">
        <v>109.35599999999999</v>
      </c>
      <c r="I47">
        <v>109.35599999999999</v>
      </c>
      <c r="J47">
        <v>109.35599999999999</v>
      </c>
      <c r="K47">
        <v>109.35599999999999</v>
      </c>
      <c r="L47">
        <v>109.35599999999999</v>
      </c>
      <c r="M47">
        <v>109.35599999999999</v>
      </c>
      <c r="N47">
        <v>109.35599999999999</v>
      </c>
      <c r="O47">
        <v>109.35599999999999</v>
      </c>
      <c r="P47">
        <v>109.35599999999999</v>
      </c>
      <c r="Q47">
        <v>109.35599999999999</v>
      </c>
      <c r="R47">
        <v>109.35599999999999</v>
      </c>
      <c r="S47">
        <v>109.35599999999999</v>
      </c>
      <c r="T47">
        <v>109.35599999999999</v>
      </c>
      <c r="U47">
        <v>109.35599999999999</v>
      </c>
      <c r="V47">
        <v>109.35599999999999</v>
      </c>
      <c r="W47">
        <v>109.35599999999999</v>
      </c>
      <c r="X47">
        <v>109.35599999999999</v>
      </c>
      <c r="Y47">
        <v>109.35599999999999</v>
      </c>
      <c r="Z47">
        <v>109.35599999999999</v>
      </c>
      <c r="AA47">
        <v>109.35599999999999</v>
      </c>
      <c r="AB47">
        <v>109.35599999999999</v>
      </c>
      <c r="AC47">
        <v>109.35599999999999</v>
      </c>
      <c r="AD47">
        <v>109.35599999999999</v>
      </c>
      <c r="AE47">
        <v>109.35599999999999</v>
      </c>
      <c r="AF47">
        <v>109.35599999999999</v>
      </c>
      <c r="AG47">
        <v>109.35599999999999</v>
      </c>
      <c r="AH47">
        <v>109.35599999999999</v>
      </c>
    </row>
    <row r="48" spans="1:34" x14ac:dyDescent="0.3">
      <c r="A48" s="135">
        <f ca="1">Exceedance!U48</f>
        <v>47484</v>
      </c>
      <c r="B48" s="1">
        <v>92.903999999999996</v>
      </c>
      <c r="C48" s="1">
        <v>92.903999999999996</v>
      </c>
      <c r="D48" s="1">
        <v>92.903999999999996</v>
      </c>
      <c r="E48">
        <v>92.903999999999996</v>
      </c>
      <c r="F48">
        <v>92.903999999999996</v>
      </c>
      <c r="G48">
        <v>92.903999999999996</v>
      </c>
      <c r="H48">
        <v>92.903999999999996</v>
      </c>
      <c r="I48">
        <v>92.903999999999996</v>
      </c>
      <c r="J48">
        <v>92.903999999999996</v>
      </c>
      <c r="K48">
        <v>92.903999999999996</v>
      </c>
      <c r="L48">
        <v>92.903999999999996</v>
      </c>
      <c r="M48">
        <v>92.903999999999996</v>
      </c>
      <c r="N48">
        <v>92.903999999999996</v>
      </c>
      <c r="O48">
        <v>92.903999999999996</v>
      </c>
      <c r="P48">
        <v>92.903999999999996</v>
      </c>
      <c r="Q48">
        <v>92.903999999999996</v>
      </c>
      <c r="R48">
        <v>92.903999999999996</v>
      </c>
      <c r="S48">
        <v>92.903999999999996</v>
      </c>
      <c r="T48">
        <v>92.903999999999996</v>
      </c>
      <c r="U48">
        <v>92.903999999999996</v>
      </c>
      <c r="V48">
        <v>92.903999999999996</v>
      </c>
      <c r="W48">
        <v>92.903999999999996</v>
      </c>
      <c r="X48">
        <v>92.903999999999996</v>
      </c>
      <c r="Y48">
        <v>92.903999999999996</v>
      </c>
      <c r="Z48">
        <v>92.903999999999996</v>
      </c>
      <c r="AA48">
        <v>92.903999999999996</v>
      </c>
      <c r="AB48">
        <v>92.903999999999996</v>
      </c>
      <c r="AC48">
        <v>92.903999999999996</v>
      </c>
      <c r="AD48">
        <v>92.903999999999996</v>
      </c>
      <c r="AE48">
        <v>92.903999999999996</v>
      </c>
      <c r="AF48">
        <v>92.903999999999996</v>
      </c>
      <c r="AG48">
        <v>92.903999999999996</v>
      </c>
      <c r="AH48">
        <v>92.903999999999996</v>
      </c>
    </row>
    <row r="49" spans="1:34" x14ac:dyDescent="0.3">
      <c r="A49" s="135">
        <f ca="1">Exceedance!U49</f>
        <v>47515</v>
      </c>
      <c r="B49" s="1">
        <v>92.147999999999996</v>
      </c>
      <c r="C49" s="1">
        <v>92.147999999999996</v>
      </c>
      <c r="D49" s="1">
        <v>92.147999999999996</v>
      </c>
      <c r="E49">
        <v>92.147999999999996</v>
      </c>
      <c r="F49">
        <v>92.147999999999996</v>
      </c>
      <c r="G49">
        <v>92.147999999999996</v>
      </c>
      <c r="H49">
        <v>92.147999999999996</v>
      </c>
      <c r="I49">
        <v>92.147999999999996</v>
      </c>
      <c r="J49">
        <v>92.147999999999996</v>
      </c>
      <c r="K49">
        <v>92.147999999999996</v>
      </c>
      <c r="L49">
        <v>92.147999999999996</v>
      </c>
      <c r="M49">
        <v>92.147999999999996</v>
      </c>
      <c r="N49">
        <v>92.147999999999996</v>
      </c>
      <c r="O49">
        <v>92.147999999999996</v>
      </c>
      <c r="P49">
        <v>92.147999999999996</v>
      </c>
      <c r="Q49">
        <v>92.147999999999996</v>
      </c>
      <c r="R49">
        <v>92.147999999999996</v>
      </c>
      <c r="S49">
        <v>92.147999999999996</v>
      </c>
      <c r="T49">
        <v>92.147999999999996</v>
      </c>
      <c r="U49">
        <v>92.147999999999996</v>
      </c>
      <c r="V49">
        <v>92.147999999999996</v>
      </c>
      <c r="W49">
        <v>92.147999999999996</v>
      </c>
      <c r="X49">
        <v>92.147999999999996</v>
      </c>
      <c r="Y49">
        <v>92.147999999999996</v>
      </c>
      <c r="Z49">
        <v>92.147999999999996</v>
      </c>
      <c r="AA49">
        <v>92.147999999999996</v>
      </c>
      <c r="AB49">
        <v>92.147999999999996</v>
      </c>
      <c r="AC49">
        <v>92.147999999999996</v>
      </c>
      <c r="AD49">
        <v>92.147999999999996</v>
      </c>
      <c r="AE49">
        <v>92.147999999999996</v>
      </c>
      <c r="AF49">
        <v>92.147999999999996</v>
      </c>
      <c r="AG49">
        <v>92.147999999999996</v>
      </c>
      <c r="AH49">
        <v>92.147999999999996</v>
      </c>
    </row>
    <row r="50" spans="1:34" x14ac:dyDescent="0.3">
      <c r="A50" s="135">
        <f ca="1">Exceedance!U50</f>
        <v>47543</v>
      </c>
      <c r="B50" s="1">
        <v>108.384</v>
      </c>
      <c r="C50" s="1">
        <v>108.384</v>
      </c>
      <c r="D50" s="1">
        <v>108.384</v>
      </c>
      <c r="E50">
        <v>108.384</v>
      </c>
      <c r="F50">
        <v>108.384</v>
      </c>
      <c r="G50">
        <v>108.384</v>
      </c>
      <c r="H50">
        <v>108.384</v>
      </c>
      <c r="I50">
        <v>108.384</v>
      </c>
      <c r="J50">
        <v>108.384</v>
      </c>
      <c r="K50">
        <v>108.384</v>
      </c>
      <c r="L50">
        <v>108.384</v>
      </c>
      <c r="M50">
        <v>108.384</v>
      </c>
      <c r="N50">
        <v>108.384</v>
      </c>
      <c r="O50">
        <v>108.384</v>
      </c>
      <c r="P50">
        <v>108.384</v>
      </c>
      <c r="Q50">
        <v>108.384</v>
      </c>
      <c r="R50">
        <v>108.384</v>
      </c>
      <c r="S50">
        <v>108.384</v>
      </c>
      <c r="T50">
        <v>108.384</v>
      </c>
      <c r="U50">
        <v>108.384</v>
      </c>
      <c r="V50">
        <v>108.384</v>
      </c>
      <c r="W50">
        <v>108.384</v>
      </c>
      <c r="X50">
        <v>108.384</v>
      </c>
      <c r="Y50">
        <v>108.384</v>
      </c>
      <c r="Z50">
        <v>108.384</v>
      </c>
      <c r="AA50">
        <v>108.384</v>
      </c>
      <c r="AB50">
        <v>108.384</v>
      </c>
      <c r="AC50">
        <v>108.384</v>
      </c>
      <c r="AD50">
        <v>108.384</v>
      </c>
      <c r="AE50">
        <v>108.384</v>
      </c>
      <c r="AF50">
        <v>108.384</v>
      </c>
      <c r="AG50">
        <v>108.384</v>
      </c>
      <c r="AH50">
        <v>108.384</v>
      </c>
    </row>
    <row r="51" spans="1:34" x14ac:dyDescent="0.3">
      <c r="A51" s="135">
        <f ca="1">Exceedance!U51</f>
        <v>47574</v>
      </c>
      <c r="B51" s="1">
        <v>120</v>
      </c>
      <c r="C51" s="1">
        <v>120</v>
      </c>
      <c r="D51" s="1">
        <v>120</v>
      </c>
      <c r="E51">
        <v>120</v>
      </c>
      <c r="F51">
        <v>120</v>
      </c>
      <c r="G51">
        <v>120</v>
      </c>
      <c r="H51">
        <v>120</v>
      </c>
      <c r="I51">
        <v>120</v>
      </c>
      <c r="J51">
        <v>120</v>
      </c>
      <c r="K51">
        <v>120</v>
      </c>
      <c r="L51">
        <v>120</v>
      </c>
      <c r="M51">
        <v>120</v>
      </c>
      <c r="N51">
        <v>120</v>
      </c>
      <c r="O51">
        <v>120</v>
      </c>
      <c r="P51">
        <v>120</v>
      </c>
      <c r="Q51">
        <v>120</v>
      </c>
      <c r="R51">
        <v>120</v>
      </c>
      <c r="S51">
        <v>120</v>
      </c>
      <c r="T51">
        <v>120</v>
      </c>
      <c r="U51">
        <v>120</v>
      </c>
      <c r="V51">
        <v>120</v>
      </c>
      <c r="W51">
        <v>120</v>
      </c>
      <c r="X51">
        <v>120</v>
      </c>
      <c r="Y51">
        <v>120</v>
      </c>
      <c r="Z51">
        <v>120</v>
      </c>
      <c r="AA51">
        <v>120</v>
      </c>
      <c r="AB51">
        <v>120</v>
      </c>
      <c r="AC51">
        <v>120</v>
      </c>
      <c r="AD51">
        <v>120</v>
      </c>
      <c r="AE51">
        <v>120</v>
      </c>
      <c r="AF51">
        <v>120</v>
      </c>
      <c r="AG51">
        <v>120</v>
      </c>
      <c r="AH51">
        <v>120</v>
      </c>
    </row>
    <row r="52" spans="1:34" x14ac:dyDescent="0.3">
      <c r="A52" s="135">
        <f ca="1">Exceedance!U52</f>
        <v>47604</v>
      </c>
      <c r="B52" s="1">
        <v>120</v>
      </c>
      <c r="C52" s="1">
        <v>120</v>
      </c>
      <c r="D52" s="1">
        <v>120</v>
      </c>
      <c r="E52">
        <v>120</v>
      </c>
      <c r="F52">
        <v>120</v>
      </c>
      <c r="G52">
        <v>120</v>
      </c>
      <c r="H52">
        <v>120</v>
      </c>
      <c r="I52">
        <v>120</v>
      </c>
      <c r="J52">
        <v>120</v>
      </c>
      <c r="K52">
        <v>120</v>
      </c>
      <c r="L52">
        <v>120</v>
      </c>
      <c r="M52">
        <v>120</v>
      </c>
      <c r="N52">
        <v>120</v>
      </c>
      <c r="O52">
        <v>120</v>
      </c>
      <c r="P52">
        <v>120</v>
      </c>
      <c r="Q52">
        <v>120</v>
      </c>
      <c r="R52">
        <v>120</v>
      </c>
      <c r="S52">
        <v>120</v>
      </c>
      <c r="T52">
        <v>120</v>
      </c>
      <c r="U52">
        <v>120</v>
      </c>
      <c r="V52">
        <v>120</v>
      </c>
      <c r="W52">
        <v>120</v>
      </c>
      <c r="X52">
        <v>120</v>
      </c>
      <c r="Y52">
        <v>120</v>
      </c>
      <c r="Z52">
        <v>120</v>
      </c>
      <c r="AA52">
        <v>120</v>
      </c>
      <c r="AB52">
        <v>120</v>
      </c>
      <c r="AC52">
        <v>120</v>
      </c>
      <c r="AD52">
        <v>120</v>
      </c>
      <c r="AE52">
        <v>120</v>
      </c>
      <c r="AF52">
        <v>120</v>
      </c>
      <c r="AG52">
        <v>120</v>
      </c>
      <c r="AH52">
        <v>120</v>
      </c>
    </row>
    <row r="53" spans="1:34" x14ac:dyDescent="0.3">
      <c r="A53" s="135">
        <f ca="1">Exceedance!U53</f>
        <v>47635</v>
      </c>
      <c r="B53" s="1">
        <v>120</v>
      </c>
      <c r="C53" s="1">
        <v>120</v>
      </c>
      <c r="D53" s="1">
        <v>120</v>
      </c>
      <c r="E53">
        <v>120</v>
      </c>
      <c r="F53">
        <v>120</v>
      </c>
      <c r="G53">
        <v>120</v>
      </c>
      <c r="H53">
        <v>120</v>
      </c>
      <c r="I53">
        <v>120</v>
      </c>
      <c r="J53">
        <v>120</v>
      </c>
      <c r="K53">
        <v>120</v>
      </c>
      <c r="L53">
        <v>120</v>
      </c>
      <c r="M53">
        <v>120</v>
      </c>
      <c r="N53">
        <v>120</v>
      </c>
      <c r="O53">
        <v>120</v>
      </c>
      <c r="P53">
        <v>120</v>
      </c>
      <c r="Q53">
        <v>120</v>
      </c>
      <c r="R53">
        <v>120</v>
      </c>
      <c r="S53">
        <v>120</v>
      </c>
      <c r="T53">
        <v>120</v>
      </c>
      <c r="U53">
        <v>120</v>
      </c>
      <c r="V53">
        <v>120</v>
      </c>
      <c r="W53">
        <v>120</v>
      </c>
      <c r="X53">
        <v>120</v>
      </c>
      <c r="Y53">
        <v>120</v>
      </c>
      <c r="Z53">
        <v>120</v>
      </c>
      <c r="AA53">
        <v>120</v>
      </c>
      <c r="AB53">
        <v>120</v>
      </c>
      <c r="AC53">
        <v>120</v>
      </c>
      <c r="AD53">
        <v>120</v>
      </c>
      <c r="AE53">
        <v>120</v>
      </c>
      <c r="AF53">
        <v>120</v>
      </c>
      <c r="AG53">
        <v>120</v>
      </c>
      <c r="AH53">
        <v>120</v>
      </c>
    </row>
    <row r="54" spans="1:34" x14ac:dyDescent="0.3">
      <c r="A54" s="135">
        <f ca="1">Exceedance!U54</f>
        <v>47665</v>
      </c>
      <c r="B54" s="1">
        <v>120</v>
      </c>
      <c r="C54" s="1">
        <v>120</v>
      </c>
      <c r="D54" s="1">
        <v>120</v>
      </c>
      <c r="E54">
        <v>120</v>
      </c>
      <c r="F54">
        <v>120</v>
      </c>
      <c r="G54">
        <v>120</v>
      </c>
      <c r="H54">
        <v>120</v>
      </c>
      <c r="I54">
        <v>120</v>
      </c>
      <c r="J54">
        <v>120</v>
      </c>
      <c r="K54">
        <v>120</v>
      </c>
      <c r="L54">
        <v>120</v>
      </c>
      <c r="M54">
        <v>120</v>
      </c>
      <c r="N54">
        <v>120</v>
      </c>
      <c r="O54">
        <v>120</v>
      </c>
      <c r="P54">
        <v>120</v>
      </c>
      <c r="Q54">
        <v>120</v>
      </c>
      <c r="R54">
        <v>120</v>
      </c>
      <c r="S54">
        <v>120</v>
      </c>
      <c r="T54">
        <v>120</v>
      </c>
      <c r="U54">
        <v>120</v>
      </c>
      <c r="V54">
        <v>120</v>
      </c>
      <c r="W54">
        <v>120</v>
      </c>
      <c r="X54">
        <v>120</v>
      </c>
      <c r="Y54">
        <v>120</v>
      </c>
      <c r="Z54">
        <v>120</v>
      </c>
      <c r="AA54">
        <v>120</v>
      </c>
      <c r="AB54">
        <v>120</v>
      </c>
      <c r="AC54">
        <v>120</v>
      </c>
      <c r="AD54">
        <v>120</v>
      </c>
      <c r="AE54">
        <v>120</v>
      </c>
      <c r="AF54">
        <v>120</v>
      </c>
      <c r="AG54">
        <v>120</v>
      </c>
      <c r="AH54">
        <v>120</v>
      </c>
    </row>
    <row r="55" spans="1:34" x14ac:dyDescent="0.3">
      <c r="A55" s="135">
        <f ca="1">Exceedance!U55</f>
        <v>47696</v>
      </c>
      <c r="B55" s="1">
        <v>120</v>
      </c>
      <c r="C55" s="1">
        <v>120</v>
      </c>
      <c r="D55" s="1">
        <v>120</v>
      </c>
      <c r="E55">
        <v>120</v>
      </c>
      <c r="F55">
        <v>120</v>
      </c>
      <c r="G55">
        <v>120</v>
      </c>
      <c r="H55">
        <v>120</v>
      </c>
      <c r="I55">
        <v>120</v>
      </c>
      <c r="J55">
        <v>120</v>
      </c>
      <c r="K55">
        <v>120</v>
      </c>
      <c r="L55">
        <v>120</v>
      </c>
      <c r="M55">
        <v>120</v>
      </c>
      <c r="N55">
        <v>120</v>
      </c>
      <c r="O55">
        <v>120</v>
      </c>
      <c r="P55">
        <v>120</v>
      </c>
      <c r="Q55">
        <v>120</v>
      </c>
      <c r="R55">
        <v>120</v>
      </c>
      <c r="S55">
        <v>120</v>
      </c>
      <c r="T55">
        <v>120</v>
      </c>
      <c r="U55">
        <v>120</v>
      </c>
      <c r="V55">
        <v>120</v>
      </c>
      <c r="W55">
        <v>120</v>
      </c>
      <c r="X55">
        <v>120</v>
      </c>
      <c r="Y55">
        <v>120</v>
      </c>
      <c r="Z55">
        <v>120</v>
      </c>
      <c r="AA55">
        <v>120</v>
      </c>
      <c r="AB55">
        <v>120</v>
      </c>
      <c r="AC55">
        <v>120</v>
      </c>
      <c r="AD55">
        <v>120</v>
      </c>
      <c r="AE55">
        <v>120</v>
      </c>
      <c r="AF55">
        <v>120</v>
      </c>
      <c r="AG55">
        <v>120</v>
      </c>
      <c r="AH55">
        <v>120</v>
      </c>
    </row>
    <row r="56" spans="1:34" x14ac:dyDescent="0.3">
      <c r="A56" s="135">
        <f ca="1">Exceedance!U56</f>
        <v>47727</v>
      </c>
      <c r="B56" s="1">
        <v>120</v>
      </c>
      <c r="C56" s="1">
        <v>120</v>
      </c>
      <c r="D56" s="1">
        <v>120</v>
      </c>
      <c r="E56">
        <v>120</v>
      </c>
      <c r="F56">
        <v>120</v>
      </c>
      <c r="G56">
        <v>120</v>
      </c>
      <c r="H56">
        <v>120</v>
      </c>
      <c r="I56">
        <v>120</v>
      </c>
      <c r="J56">
        <v>120</v>
      </c>
      <c r="K56">
        <v>120</v>
      </c>
      <c r="L56">
        <v>120</v>
      </c>
      <c r="M56">
        <v>120</v>
      </c>
      <c r="N56">
        <v>120</v>
      </c>
      <c r="O56">
        <v>120</v>
      </c>
      <c r="P56">
        <v>120</v>
      </c>
      <c r="Q56">
        <v>120</v>
      </c>
      <c r="R56">
        <v>120</v>
      </c>
      <c r="S56">
        <v>120</v>
      </c>
      <c r="T56">
        <v>120</v>
      </c>
      <c r="U56">
        <v>120</v>
      </c>
      <c r="V56">
        <v>120</v>
      </c>
      <c r="W56">
        <v>120</v>
      </c>
      <c r="X56">
        <v>120</v>
      </c>
      <c r="Y56">
        <v>120</v>
      </c>
      <c r="Z56">
        <v>120</v>
      </c>
      <c r="AA56">
        <v>120</v>
      </c>
      <c r="AB56">
        <v>120</v>
      </c>
      <c r="AC56">
        <v>120</v>
      </c>
      <c r="AD56">
        <v>120</v>
      </c>
      <c r="AE56">
        <v>120</v>
      </c>
      <c r="AF56">
        <v>120</v>
      </c>
      <c r="AG56">
        <v>120</v>
      </c>
      <c r="AH56">
        <v>120</v>
      </c>
    </row>
    <row r="57" spans="1:34" x14ac:dyDescent="0.3">
      <c r="A57" s="135">
        <f ca="1">Exceedance!U57</f>
        <v>47757</v>
      </c>
      <c r="B57" s="1">
        <v>90</v>
      </c>
      <c r="C57" s="1">
        <v>90</v>
      </c>
      <c r="D57" s="1">
        <v>90</v>
      </c>
      <c r="E57">
        <v>90</v>
      </c>
      <c r="F57">
        <v>90</v>
      </c>
      <c r="G57">
        <v>90</v>
      </c>
      <c r="H57">
        <v>90</v>
      </c>
      <c r="I57">
        <v>90</v>
      </c>
      <c r="J57">
        <v>90</v>
      </c>
      <c r="K57">
        <v>90</v>
      </c>
      <c r="L57">
        <v>90</v>
      </c>
      <c r="M57">
        <v>90</v>
      </c>
      <c r="N57">
        <v>90</v>
      </c>
      <c r="O57">
        <v>90</v>
      </c>
      <c r="P57">
        <v>90</v>
      </c>
      <c r="Q57">
        <v>90</v>
      </c>
      <c r="R57">
        <v>90</v>
      </c>
      <c r="S57">
        <v>90</v>
      </c>
      <c r="T57">
        <v>90</v>
      </c>
      <c r="U57">
        <v>90</v>
      </c>
      <c r="V57">
        <v>90</v>
      </c>
      <c r="W57">
        <v>90</v>
      </c>
      <c r="X57">
        <v>90</v>
      </c>
      <c r="Y57">
        <v>90</v>
      </c>
      <c r="Z57">
        <v>90</v>
      </c>
      <c r="AA57">
        <v>90</v>
      </c>
      <c r="AB57">
        <v>90</v>
      </c>
      <c r="AC57">
        <v>90</v>
      </c>
      <c r="AD57">
        <v>90</v>
      </c>
      <c r="AE57">
        <v>90</v>
      </c>
      <c r="AF57">
        <v>90</v>
      </c>
      <c r="AG57">
        <v>90</v>
      </c>
      <c r="AH57">
        <v>90</v>
      </c>
    </row>
    <row r="58" spans="1:34" x14ac:dyDescent="0.3">
      <c r="A58" s="135">
        <f ca="1">Exceedance!U58</f>
        <v>47788</v>
      </c>
      <c r="B58" s="1">
        <v>92.004000000000005</v>
      </c>
      <c r="C58" s="1">
        <v>92.004000000000005</v>
      </c>
      <c r="D58" s="1">
        <v>92.004000000000005</v>
      </c>
      <c r="E58">
        <v>92.004000000000005</v>
      </c>
      <c r="F58">
        <v>92.004000000000005</v>
      </c>
      <c r="G58">
        <v>92.004000000000005</v>
      </c>
      <c r="H58">
        <v>92.004000000000005</v>
      </c>
      <c r="I58">
        <v>92.004000000000005</v>
      </c>
      <c r="J58">
        <v>92.004000000000005</v>
      </c>
      <c r="K58">
        <v>92.004000000000005</v>
      </c>
      <c r="L58">
        <v>92.004000000000005</v>
      </c>
      <c r="M58">
        <v>92.004000000000005</v>
      </c>
      <c r="N58">
        <v>92.004000000000005</v>
      </c>
      <c r="O58">
        <v>92.004000000000005</v>
      </c>
      <c r="P58">
        <v>92.004000000000005</v>
      </c>
      <c r="Q58">
        <v>92.004000000000005</v>
      </c>
      <c r="R58">
        <v>92.004000000000005</v>
      </c>
      <c r="S58">
        <v>92.004000000000005</v>
      </c>
      <c r="T58">
        <v>92.004000000000005</v>
      </c>
      <c r="U58">
        <v>92.004000000000005</v>
      </c>
      <c r="V58">
        <v>92.004000000000005</v>
      </c>
      <c r="W58">
        <v>92.004000000000005</v>
      </c>
      <c r="X58">
        <v>92.004000000000005</v>
      </c>
      <c r="Y58">
        <v>92.004000000000005</v>
      </c>
      <c r="Z58">
        <v>92.004000000000005</v>
      </c>
      <c r="AA58">
        <v>92.004000000000005</v>
      </c>
      <c r="AB58">
        <v>92.004000000000005</v>
      </c>
      <c r="AC58">
        <v>92.004000000000005</v>
      </c>
      <c r="AD58">
        <v>92.004000000000005</v>
      </c>
      <c r="AE58">
        <v>92.004000000000005</v>
      </c>
      <c r="AF58">
        <v>92.004000000000005</v>
      </c>
      <c r="AG58">
        <v>92.004000000000005</v>
      </c>
      <c r="AH58">
        <v>92.004000000000005</v>
      </c>
    </row>
    <row r="59" spans="1:34" x14ac:dyDescent="0.3">
      <c r="A59" s="135">
        <f ca="1">Exceedance!U59</f>
        <v>47818</v>
      </c>
      <c r="B59" s="1">
        <v>109.35599999999999</v>
      </c>
      <c r="C59" s="1">
        <v>109.35599999999999</v>
      </c>
      <c r="D59" s="1">
        <v>109.35599999999999</v>
      </c>
      <c r="E59">
        <v>109.35599999999999</v>
      </c>
      <c r="F59">
        <v>109.35599999999999</v>
      </c>
      <c r="G59">
        <v>109.35599999999999</v>
      </c>
      <c r="H59">
        <v>109.35599999999999</v>
      </c>
      <c r="I59">
        <v>109.35599999999999</v>
      </c>
      <c r="J59">
        <v>109.35599999999999</v>
      </c>
      <c r="K59">
        <v>109.35599999999999</v>
      </c>
      <c r="L59">
        <v>109.35599999999999</v>
      </c>
      <c r="M59">
        <v>109.35599999999999</v>
      </c>
      <c r="N59">
        <v>109.35599999999999</v>
      </c>
      <c r="O59">
        <v>109.35599999999999</v>
      </c>
      <c r="P59">
        <v>109.35599999999999</v>
      </c>
      <c r="Q59">
        <v>109.35599999999999</v>
      </c>
      <c r="R59">
        <v>109.35599999999999</v>
      </c>
      <c r="S59">
        <v>109.35599999999999</v>
      </c>
      <c r="T59">
        <v>109.35599999999999</v>
      </c>
      <c r="U59">
        <v>109.35599999999999</v>
      </c>
      <c r="V59">
        <v>109.35599999999999</v>
      </c>
      <c r="W59">
        <v>109.35599999999999</v>
      </c>
      <c r="X59">
        <v>109.35599999999999</v>
      </c>
      <c r="Y59">
        <v>109.35599999999999</v>
      </c>
      <c r="Z59">
        <v>109.35599999999999</v>
      </c>
      <c r="AA59">
        <v>109.35599999999999</v>
      </c>
      <c r="AB59">
        <v>109.35599999999999</v>
      </c>
      <c r="AC59">
        <v>109.35599999999999</v>
      </c>
      <c r="AD59">
        <v>109.35599999999999</v>
      </c>
      <c r="AE59">
        <v>109.35599999999999</v>
      </c>
      <c r="AF59">
        <v>109.35599999999999</v>
      </c>
      <c r="AG59">
        <v>109.35599999999999</v>
      </c>
      <c r="AH59">
        <v>109.35599999999999</v>
      </c>
    </row>
    <row r="60" spans="1:34" x14ac:dyDescent="0.3">
      <c r="A60" s="135">
        <f ca="1">Exceedance!U60</f>
        <v>47849</v>
      </c>
      <c r="B60" s="1">
        <v>92.903999999999996</v>
      </c>
      <c r="C60" s="1">
        <v>92.903999999999996</v>
      </c>
      <c r="D60" s="1">
        <v>92.903999999999996</v>
      </c>
      <c r="E60">
        <v>92.903999999999996</v>
      </c>
      <c r="F60">
        <v>92.903999999999996</v>
      </c>
      <c r="G60">
        <v>92.903999999999996</v>
      </c>
      <c r="H60">
        <v>92.903999999999996</v>
      </c>
      <c r="I60">
        <v>92.903999999999996</v>
      </c>
      <c r="J60">
        <v>92.903999999999996</v>
      </c>
      <c r="K60">
        <v>92.903999999999996</v>
      </c>
      <c r="L60">
        <v>92.903999999999996</v>
      </c>
      <c r="M60">
        <v>92.903999999999996</v>
      </c>
      <c r="N60">
        <v>92.903999999999996</v>
      </c>
      <c r="O60">
        <v>92.903999999999996</v>
      </c>
      <c r="P60">
        <v>92.903999999999996</v>
      </c>
      <c r="Q60">
        <v>92.903999999999996</v>
      </c>
      <c r="R60">
        <v>92.903999999999996</v>
      </c>
      <c r="S60">
        <v>92.903999999999996</v>
      </c>
      <c r="T60">
        <v>92.903999999999996</v>
      </c>
      <c r="U60">
        <v>92.903999999999996</v>
      </c>
      <c r="V60">
        <v>92.903999999999996</v>
      </c>
      <c r="W60">
        <v>92.903999999999996</v>
      </c>
      <c r="X60">
        <v>92.903999999999996</v>
      </c>
      <c r="Y60">
        <v>92.903999999999996</v>
      </c>
      <c r="Z60">
        <v>92.903999999999996</v>
      </c>
      <c r="AA60">
        <v>92.903999999999996</v>
      </c>
      <c r="AB60">
        <v>92.903999999999996</v>
      </c>
      <c r="AC60">
        <v>92.903999999999996</v>
      </c>
      <c r="AD60">
        <v>92.903999999999996</v>
      </c>
      <c r="AE60">
        <v>92.903999999999996</v>
      </c>
      <c r="AF60">
        <v>92.903999999999996</v>
      </c>
      <c r="AG60">
        <v>92.903999999999996</v>
      </c>
      <c r="AH60">
        <v>92.903999999999996</v>
      </c>
    </row>
    <row r="61" spans="1:34" x14ac:dyDescent="0.3">
      <c r="A61" s="135">
        <f ca="1">Exceedance!U61</f>
        <v>47880</v>
      </c>
      <c r="B61" s="1">
        <v>92.147999999999996</v>
      </c>
      <c r="C61" s="1">
        <v>92.147999999999996</v>
      </c>
      <c r="D61" s="1">
        <v>92.147999999999996</v>
      </c>
      <c r="E61">
        <v>92.147999999999996</v>
      </c>
      <c r="F61">
        <v>92.147999999999996</v>
      </c>
      <c r="G61">
        <v>92.147999999999996</v>
      </c>
      <c r="H61">
        <v>92.147999999999996</v>
      </c>
      <c r="I61">
        <v>92.147999999999996</v>
      </c>
      <c r="J61">
        <v>92.147999999999996</v>
      </c>
      <c r="K61">
        <v>92.147999999999996</v>
      </c>
      <c r="L61">
        <v>92.147999999999996</v>
      </c>
      <c r="M61">
        <v>92.147999999999996</v>
      </c>
      <c r="N61">
        <v>92.147999999999996</v>
      </c>
      <c r="O61">
        <v>92.147999999999996</v>
      </c>
      <c r="P61">
        <v>92.147999999999996</v>
      </c>
      <c r="Q61">
        <v>92.147999999999996</v>
      </c>
      <c r="R61">
        <v>92.147999999999996</v>
      </c>
      <c r="S61">
        <v>92.147999999999996</v>
      </c>
      <c r="T61">
        <v>92.147999999999996</v>
      </c>
      <c r="U61">
        <v>92.147999999999996</v>
      </c>
      <c r="V61">
        <v>92.147999999999996</v>
      </c>
      <c r="W61">
        <v>92.147999999999996</v>
      </c>
      <c r="X61">
        <v>92.147999999999996</v>
      </c>
      <c r="Y61">
        <v>92.147999999999996</v>
      </c>
      <c r="Z61">
        <v>92.147999999999996</v>
      </c>
      <c r="AA61">
        <v>92.147999999999996</v>
      </c>
      <c r="AB61">
        <v>92.147999999999996</v>
      </c>
      <c r="AC61">
        <v>92.147999999999996</v>
      </c>
      <c r="AD61">
        <v>92.147999999999996</v>
      </c>
      <c r="AE61">
        <v>92.147999999999996</v>
      </c>
      <c r="AF61">
        <v>92.147999999999996</v>
      </c>
      <c r="AG61">
        <v>92.147999999999996</v>
      </c>
      <c r="AH61">
        <v>92.147999999999996</v>
      </c>
    </row>
    <row r="62" spans="1:34" x14ac:dyDescent="0.3">
      <c r="A62" s="135">
        <f ca="1">Exceedance!U62</f>
        <v>47908</v>
      </c>
      <c r="B62" s="1">
        <v>108.384</v>
      </c>
      <c r="C62" s="1">
        <v>108.384</v>
      </c>
      <c r="D62" s="1">
        <v>108.384</v>
      </c>
      <c r="E62">
        <v>108.384</v>
      </c>
      <c r="F62">
        <v>108.384</v>
      </c>
      <c r="G62">
        <v>108.384</v>
      </c>
      <c r="H62">
        <v>108.384</v>
      </c>
      <c r="I62">
        <v>108.384</v>
      </c>
      <c r="J62">
        <v>108.384</v>
      </c>
      <c r="K62">
        <v>108.384</v>
      </c>
      <c r="L62">
        <v>108.384</v>
      </c>
      <c r="M62">
        <v>108.384</v>
      </c>
      <c r="N62">
        <v>108.384</v>
      </c>
      <c r="O62">
        <v>108.384</v>
      </c>
      <c r="P62">
        <v>108.384</v>
      </c>
      <c r="Q62">
        <v>108.384</v>
      </c>
      <c r="R62">
        <v>108.384</v>
      </c>
      <c r="S62">
        <v>108.384</v>
      </c>
      <c r="T62">
        <v>108.384</v>
      </c>
      <c r="U62">
        <v>108.384</v>
      </c>
      <c r="V62">
        <v>108.384</v>
      </c>
      <c r="W62">
        <v>108.384</v>
      </c>
      <c r="X62">
        <v>108.384</v>
      </c>
      <c r="Y62">
        <v>108.384</v>
      </c>
      <c r="Z62">
        <v>108.384</v>
      </c>
      <c r="AA62">
        <v>108.384</v>
      </c>
      <c r="AB62">
        <v>108.384</v>
      </c>
      <c r="AC62">
        <v>108.384</v>
      </c>
      <c r="AD62">
        <v>108.384</v>
      </c>
      <c r="AE62">
        <v>108.384</v>
      </c>
      <c r="AF62">
        <v>108.384</v>
      </c>
      <c r="AG62">
        <v>108.384</v>
      </c>
      <c r="AH62">
        <v>108.384</v>
      </c>
    </row>
    <row r="63" spans="1:34" x14ac:dyDescent="0.3">
      <c r="A63" s="135">
        <f ca="1">Exceedance!U63</f>
        <v>47939</v>
      </c>
      <c r="B63" s="1">
        <v>120</v>
      </c>
      <c r="C63" s="1">
        <v>120</v>
      </c>
      <c r="D63" s="1">
        <v>120</v>
      </c>
      <c r="E63">
        <v>120</v>
      </c>
      <c r="F63">
        <v>120</v>
      </c>
      <c r="G63">
        <v>120</v>
      </c>
      <c r="H63">
        <v>120</v>
      </c>
      <c r="I63">
        <v>120</v>
      </c>
      <c r="J63">
        <v>120</v>
      </c>
      <c r="K63">
        <v>120</v>
      </c>
      <c r="L63">
        <v>120</v>
      </c>
      <c r="M63">
        <v>120</v>
      </c>
      <c r="N63">
        <v>120</v>
      </c>
      <c r="O63">
        <v>120</v>
      </c>
      <c r="P63">
        <v>120</v>
      </c>
      <c r="Q63">
        <v>120</v>
      </c>
      <c r="R63">
        <v>120</v>
      </c>
      <c r="S63">
        <v>120</v>
      </c>
      <c r="T63">
        <v>120</v>
      </c>
      <c r="U63">
        <v>120</v>
      </c>
      <c r="V63">
        <v>120</v>
      </c>
      <c r="W63">
        <v>120</v>
      </c>
      <c r="X63">
        <v>120</v>
      </c>
      <c r="Y63">
        <v>120</v>
      </c>
      <c r="Z63">
        <v>120</v>
      </c>
      <c r="AA63">
        <v>120</v>
      </c>
      <c r="AB63">
        <v>120</v>
      </c>
      <c r="AC63">
        <v>120</v>
      </c>
      <c r="AD63">
        <v>120</v>
      </c>
      <c r="AE63">
        <v>120</v>
      </c>
      <c r="AF63">
        <v>120</v>
      </c>
      <c r="AG63">
        <v>120</v>
      </c>
      <c r="AH63">
        <v>120</v>
      </c>
    </row>
    <row r="64" spans="1:34" x14ac:dyDescent="0.3">
      <c r="A64" s="135">
        <f ca="1">Exceedance!U64</f>
        <v>47969</v>
      </c>
      <c r="B64" s="1">
        <v>120</v>
      </c>
      <c r="C64" s="1">
        <v>120</v>
      </c>
      <c r="D64" s="1">
        <v>120</v>
      </c>
      <c r="E64">
        <v>120</v>
      </c>
      <c r="F64">
        <v>120</v>
      </c>
      <c r="G64">
        <v>120</v>
      </c>
      <c r="H64">
        <v>120</v>
      </c>
      <c r="I64">
        <v>120</v>
      </c>
      <c r="J64">
        <v>120</v>
      </c>
      <c r="K64">
        <v>120</v>
      </c>
      <c r="L64">
        <v>120</v>
      </c>
      <c r="M64">
        <v>120</v>
      </c>
      <c r="N64">
        <v>120</v>
      </c>
      <c r="O64">
        <v>120</v>
      </c>
      <c r="P64">
        <v>120</v>
      </c>
      <c r="Q64">
        <v>120</v>
      </c>
      <c r="R64">
        <v>120</v>
      </c>
      <c r="S64">
        <v>120</v>
      </c>
      <c r="T64">
        <v>120</v>
      </c>
      <c r="U64">
        <v>120</v>
      </c>
      <c r="V64">
        <v>120</v>
      </c>
      <c r="W64">
        <v>120</v>
      </c>
      <c r="X64">
        <v>120</v>
      </c>
      <c r="Y64">
        <v>120</v>
      </c>
      <c r="Z64">
        <v>120</v>
      </c>
      <c r="AA64">
        <v>120</v>
      </c>
      <c r="AB64">
        <v>120</v>
      </c>
      <c r="AC64">
        <v>120</v>
      </c>
      <c r="AD64">
        <v>120</v>
      </c>
      <c r="AE64">
        <v>120</v>
      </c>
      <c r="AF64">
        <v>120</v>
      </c>
      <c r="AG64">
        <v>120</v>
      </c>
      <c r="AH64">
        <v>120</v>
      </c>
    </row>
    <row r="65" spans="1:34" x14ac:dyDescent="0.3">
      <c r="A65" s="135">
        <f ca="1">Exceedance!U65</f>
        <v>48000</v>
      </c>
      <c r="B65" s="1">
        <v>120</v>
      </c>
      <c r="C65" s="1">
        <v>120</v>
      </c>
      <c r="D65" s="1">
        <v>120</v>
      </c>
      <c r="E65">
        <v>120</v>
      </c>
      <c r="F65">
        <v>120</v>
      </c>
      <c r="G65">
        <v>120</v>
      </c>
      <c r="H65">
        <v>120</v>
      </c>
      <c r="I65">
        <v>120</v>
      </c>
      <c r="J65">
        <v>120</v>
      </c>
      <c r="K65">
        <v>120</v>
      </c>
      <c r="L65">
        <v>120</v>
      </c>
      <c r="M65">
        <v>120</v>
      </c>
      <c r="N65">
        <v>120</v>
      </c>
      <c r="O65">
        <v>120</v>
      </c>
      <c r="P65">
        <v>120</v>
      </c>
      <c r="Q65">
        <v>120</v>
      </c>
      <c r="R65">
        <v>120</v>
      </c>
      <c r="S65">
        <v>120</v>
      </c>
      <c r="T65">
        <v>120</v>
      </c>
      <c r="U65">
        <v>120</v>
      </c>
      <c r="V65">
        <v>120</v>
      </c>
      <c r="W65">
        <v>120</v>
      </c>
      <c r="X65">
        <v>120</v>
      </c>
      <c r="Y65">
        <v>120</v>
      </c>
      <c r="Z65">
        <v>120</v>
      </c>
      <c r="AA65">
        <v>120</v>
      </c>
      <c r="AB65">
        <v>120</v>
      </c>
      <c r="AC65">
        <v>120</v>
      </c>
      <c r="AD65">
        <v>120</v>
      </c>
      <c r="AE65">
        <v>120</v>
      </c>
      <c r="AF65">
        <v>120</v>
      </c>
      <c r="AG65">
        <v>120</v>
      </c>
      <c r="AH65">
        <v>120</v>
      </c>
    </row>
    <row r="66" spans="1:34" x14ac:dyDescent="0.3">
      <c r="A66" s="135">
        <f ca="1">Exceedance!U66</f>
        <v>48030</v>
      </c>
      <c r="B66" s="1">
        <v>120</v>
      </c>
      <c r="C66" s="1">
        <v>120</v>
      </c>
      <c r="D66" s="1">
        <v>120</v>
      </c>
      <c r="E66">
        <v>120</v>
      </c>
      <c r="F66">
        <v>120</v>
      </c>
      <c r="G66">
        <v>120</v>
      </c>
      <c r="H66">
        <v>120</v>
      </c>
      <c r="I66">
        <v>120</v>
      </c>
      <c r="J66">
        <v>120</v>
      </c>
      <c r="K66">
        <v>120</v>
      </c>
      <c r="L66">
        <v>120</v>
      </c>
      <c r="M66">
        <v>120</v>
      </c>
      <c r="N66">
        <v>120</v>
      </c>
      <c r="O66">
        <v>120</v>
      </c>
      <c r="P66">
        <v>120</v>
      </c>
      <c r="Q66">
        <v>120</v>
      </c>
      <c r="R66">
        <v>120</v>
      </c>
      <c r="S66">
        <v>120</v>
      </c>
      <c r="T66">
        <v>120</v>
      </c>
      <c r="U66">
        <v>120</v>
      </c>
      <c r="V66">
        <v>120</v>
      </c>
      <c r="W66">
        <v>120</v>
      </c>
      <c r="X66">
        <v>120</v>
      </c>
      <c r="Y66">
        <v>120</v>
      </c>
      <c r="Z66">
        <v>120</v>
      </c>
      <c r="AA66">
        <v>120</v>
      </c>
      <c r="AB66">
        <v>120</v>
      </c>
      <c r="AC66">
        <v>120</v>
      </c>
      <c r="AD66">
        <v>120</v>
      </c>
      <c r="AE66">
        <v>120</v>
      </c>
      <c r="AF66">
        <v>120</v>
      </c>
      <c r="AG66">
        <v>120</v>
      </c>
      <c r="AH66">
        <v>120</v>
      </c>
    </row>
    <row r="67" spans="1:34" x14ac:dyDescent="0.3">
      <c r="A67" s="135">
        <f ca="1">Exceedance!U67</f>
        <v>48061</v>
      </c>
      <c r="B67" s="1">
        <v>120</v>
      </c>
      <c r="C67" s="1">
        <v>120</v>
      </c>
      <c r="D67" s="1">
        <v>120</v>
      </c>
      <c r="E67">
        <v>120</v>
      </c>
      <c r="F67">
        <v>120</v>
      </c>
      <c r="G67">
        <v>120</v>
      </c>
      <c r="H67">
        <v>120</v>
      </c>
      <c r="I67">
        <v>120</v>
      </c>
      <c r="J67">
        <v>120</v>
      </c>
      <c r="K67">
        <v>120</v>
      </c>
      <c r="L67">
        <v>120</v>
      </c>
      <c r="M67">
        <v>120</v>
      </c>
      <c r="N67">
        <v>120</v>
      </c>
      <c r="O67">
        <v>120</v>
      </c>
      <c r="P67">
        <v>120</v>
      </c>
      <c r="Q67">
        <v>120</v>
      </c>
      <c r="R67">
        <v>120</v>
      </c>
      <c r="S67">
        <v>120</v>
      </c>
      <c r="T67">
        <v>120</v>
      </c>
      <c r="U67">
        <v>120</v>
      </c>
      <c r="V67">
        <v>120</v>
      </c>
      <c r="W67">
        <v>120</v>
      </c>
      <c r="X67">
        <v>120</v>
      </c>
      <c r="Y67">
        <v>120</v>
      </c>
      <c r="Z67">
        <v>120</v>
      </c>
      <c r="AA67">
        <v>120</v>
      </c>
      <c r="AB67">
        <v>120</v>
      </c>
      <c r="AC67">
        <v>120</v>
      </c>
      <c r="AD67">
        <v>120</v>
      </c>
      <c r="AE67">
        <v>120</v>
      </c>
      <c r="AF67">
        <v>120</v>
      </c>
      <c r="AG67">
        <v>120</v>
      </c>
      <c r="AH67">
        <v>120</v>
      </c>
    </row>
    <row r="68" spans="1:34" x14ac:dyDescent="0.3">
      <c r="A68" s="135">
        <f ca="1">Exceedance!U68</f>
        <v>48092</v>
      </c>
      <c r="B68" s="1">
        <v>120</v>
      </c>
      <c r="C68" s="1">
        <v>120</v>
      </c>
      <c r="D68" s="1">
        <v>120</v>
      </c>
      <c r="E68">
        <v>120</v>
      </c>
      <c r="F68">
        <v>120</v>
      </c>
      <c r="G68">
        <v>120</v>
      </c>
      <c r="H68">
        <v>120</v>
      </c>
      <c r="I68">
        <v>120</v>
      </c>
      <c r="J68">
        <v>120</v>
      </c>
      <c r="K68">
        <v>120</v>
      </c>
      <c r="L68">
        <v>120</v>
      </c>
      <c r="M68">
        <v>120</v>
      </c>
      <c r="N68">
        <v>120</v>
      </c>
      <c r="O68">
        <v>120</v>
      </c>
      <c r="P68">
        <v>120</v>
      </c>
      <c r="Q68">
        <v>120</v>
      </c>
      <c r="R68">
        <v>120</v>
      </c>
      <c r="S68">
        <v>120</v>
      </c>
      <c r="T68">
        <v>120</v>
      </c>
      <c r="U68">
        <v>120</v>
      </c>
      <c r="V68">
        <v>120</v>
      </c>
      <c r="W68">
        <v>120</v>
      </c>
      <c r="X68">
        <v>120</v>
      </c>
      <c r="Y68">
        <v>120</v>
      </c>
      <c r="Z68">
        <v>120</v>
      </c>
      <c r="AA68">
        <v>120</v>
      </c>
      <c r="AB68">
        <v>120</v>
      </c>
      <c r="AC68">
        <v>120</v>
      </c>
      <c r="AD68">
        <v>120</v>
      </c>
      <c r="AE68">
        <v>120</v>
      </c>
      <c r="AF68">
        <v>120</v>
      </c>
      <c r="AG68">
        <v>120</v>
      </c>
      <c r="AH68">
        <v>120</v>
      </c>
    </row>
    <row r="69" spans="1:34" x14ac:dyDescent="0.3">
      <c r="A69" s="135" t="str">
        <f ca="1">Exceedance!U69</f>
        <v/>
      </c>
      <c r="B69" s="1"/>
      <c r="C69" s="1"/>
      <c r="D69" s="1"/>
    </row>
    <row r="70" spans="1:34" x14ac:dyDescent="0.3">
      <c r="A70" s="135" t="str">
        <f ca="1">Exceedance!U70</f>
        <v/>
      </c>
      <c r="B70" s="1"/>
      <c r="C70" s="1"/>
      <c r="D70" s="1"/>
    </row>
    <row r="71" spans="1:34" x14ac:dyDescent="0.3">
      <c r="A71" s="135" t="str">
        <f ca="1">Exceedance!U71</f>
        <v/>
      </c>
      <c r="B71" s="1"/>
      <c r="C71" s="1"/>
      <c r="D71" s="1"/>
    </row>
    <row r="72" spans="1:34" x14ac:dyDescent="0.3">
      <c r="A72" s="135" t="str">
        <f ca="1">Exceedance!U72</f>
        <v/>
      </c>
      <c r="B72" s="1"/>
      <c r="C72" s="1"/>
      <c r="D72" s="1"/>
    </row>
    <row r="73" spans="1:34" x14ac:dyDescent="0.3">
      <c r="A73" s="135" t="str">
        <f ca="1">Exceedance!U73</f>
        <v/>
      </c>
      <c r="B73" s="1"/>
      <c r="C73" s="1"/>
      <c r="D73" s="1"/>
    </row>
    <row r="74" spans="1:34" x14ac:dyDescent="0.3">
      <c r="A74" s="135" t="str">
        <f ca="1">Exceedance!U74</f>
        <v/>
      </c>
      <c r="B74" s="1"/>
      <c r="C74" s="1"/>
      <c r="D74" s="1"/>
    </row>
    <row r="75" spans="1:34" x14ac:dyDescent="0.3">
      <c r="A75" s="135" t="str">
        <f ca="1">Exceedance!U75</f>
        <v/>
      </c>
      <c r="B75" s="1"/>
      <c r="C75" s="1"/>
      <c r="D75" s="1"/>
    </row>
    <row r="76" spans="1:34" x14ac:dyDescent="0.3">
      <c r="A76" s="135" t="str">
        <f ca="1">Exceedance!U76</f>
        <v/>
      </c>
      <c r="B76" s="1"/>
      <c r="C76" s="1"/>
      <c r="D76" s="1"/>
    </row>
    <row r="77" spans="1:34" x14ac:dyDescent="0.3">
      <c r="A77" s="135" t="str">
        <f ca="1">Exceedance!U77</f>
        <v/>
      </c>
      <c r="B77" s="1"/>
      <c r="C77" s="1"/>
      <c r="D77" s="1"/>
    </row>
    <row r="78" spans="1:34" x14ac:dyDescent="0.3">
      <c r="A78" s="135" t="str">
        <f ca="1">Exceedance!U78</f>
        <v/>
      </c>
      <c r="B78" s="1"/>
      <c r="C78" s="1"/>
      <c r="D78" s="1"/>
    </row>
    <row r="79" spans="1:34" x14ac:dyDescent="0.3">
      <c r="A79" s="135" t="str">
        <f ca="1">Exceedance!U79</f>
        <v/>
      </c>
      <c r="B79" s="1"/>
      <c r="C79" s="1"/>
      <c r="D79" s="1"/>
    </row>
    <row r="80" spans="1:34" x14ac:dyDescent="0.3">
      <c r="A80" s="135" t="str">
        <f ca="1">Exceedance!U80</f>
        <v/>
      </c>
      <c r="B80" s="1"/>
      <c r="C80" s="1"/>
      <c r="D80" s="1"/>
    </row>
    <row r="81" spans="1:4" x14ac:dyDescent="0.3">
      <c r="A81" s="135" t="str">
        <f ca="1">Exceedance!U81</f>
        <v/>
      </c>
      <c r="B81" s="1"/>
      <c r="C81" s="1"/>
      <c r="D81" s="1"/>
    </row>
    <row r="82" spans="1:4" x14ac:dyDescent="0.3">
      <c r="A82" s="135" t="str">
        <f ca="1">Exceedance!U82</f>
        <v/>
      </c>
      <c r="B82" s="1"/>
      <c r="C82" s="1"/>
      <c r="D82" s="1"/>
    </row>
    <row r="83" spans="1:4" x14ac:dyDescent="0.3">
      <c r="A83" s="135" t="str">
        <f ca="1">Exceedance!U83</f>
        <v/>
      </c>
      <c r="B83" s="1"/>
      <c r="C83" s="1"/>
      <c r="D83" s="1"/>
    </row>
    <row r="84" spans="1:4" x14ac:dyDescent="0.3">
      <c r="A84" s="135" t="str">
        <f ca="1">Exceedance!U84</f>
        <v/>
      </c>
      <c r="B84" s="1"/>
      <c r="C84" s="1"/>
      <c r="D84" s="1"/>
    </row>
    <row r="85" spans="1:4" x14ac:dyDescent="0.3">
      <c r="A85" s="135" t="str">
        <f ca="1">Exceedance!U85</f>
        <v/>
      </c>
      <c r="B85" s="1"/>
      <c r="C85" s="1"/>
      <c r="D85" s="1"/>
    </row>
    <row r="86" spans="1:4" x14ac:dyDescent="0.3">
      <c r="A86" s="135" t="str">
        <f ca="1">Exceedance!U86</f>
        <v/>
      </c>
      <c r="B86" s="1"/>
      <c r="C86" s="1"/>
      <c r="D86" s="1"/>
    </row>
    <row r="87" spans="1:4" x14ac:dyDescent="0.3">
      <c r="A87" s="135" t="str">
        <f ca="1">Exceedance!U87</f>
        <v/>
      </c>
      <c r="B87" s="1"/>
      <c r="C87" s="1"/>
      <c r="D87" s="1"/>
    </row>
    <row r="88" spans="1:4" x14ac:dyDescent="0.3">
      <c r="A88" s="135" t="str">
        <f ca="1">Exceedance!U88</f>
        <v/>
      </c>
      <c r="B88" s="1"/>
      <c r="C88" s="1"/>
      <c r="D88" s="1"/>
    </row>
    <row r="89" spans="1:4" x14ac:dyDescent="0.3">
      <c r="A89" s="135" t="str">
        <f ca="1">Exceedance!U89</f>
        <v/>
      </c>
      <c r="B89" s="1"/>
      <c r="C89" s="1"/>
      <c r="D89" s="1"/>
    </row>
    <row r="90" spans="1:4" x14ac:dyDescent="0.3">
      <c r="A90" s="135" t="str">
        <f ca="1">Exceedance!U90</f>
        <v/>
      </c>
      <c r="B90" s="1"/>
      <c r="C90" s="1"/>
      <c r="D90" s="1"/>
    </row>
    <row r="91" spans="1:4" x14ac:dyDescent="0.3">
      <c r="A91" s="135" t="str">
        <f ca="1">Exceedance!U91</f>
        <v/>
      </c>
      <c r="B91" s="1"/>
      <c r="C91" s="1"/>
      <c r="D91" s="1"/>
    </row>
    <row r="92" spans="1:4" x14ac:dyDescent="0.3">
      <c r="A92" s="135" t="str">
        <f ca="1">Exceedance!U92</f>
        <v/>
      </c>
      <c r="B92" s="1"/>
      <c r="C92" s="1"/>
      <c r="D92" s="1"/>
    </row>
    <row r="93" spans="1:4" x14ac:dyDescent="0.3">
      <c r="A93" s="135" t="str">
        <f ca="1">Exceedance!U93</f>
        <v/>
      </c>
      <c r="B93" s="1"/>
      <c r="C93" s="1"/>
      <c r="D93" s="1"/>
    </row>
    <row r="94" spans="1:4" x14ac:dyDescent="0.3">
      <c r="A94" s="135" t="str">
        <f ca="1">Exceedance!U94</f>
        <v/>
      </c>
      <c r="B94" s="1"/>
      <c r="C94" s="1"/>
      <c r="D94" s="1"/>
    </row>
    <row r="95" spans="1:4" x14ac:dyDescent="0.3">
      <c r="A95" s="135" t="str">
        <f ca="1">Exceedance!U95</f>
        <v/>
      </c>
      <c r="B95" s="1"/>
      <c r="C95" s="1"/>
      <c r="D95" s="1"/>
    </row>
    <row r="96" spans="1:4" x14ac:dyDescent="0.3">
      <c r="A96" s="135" t="str">
        <f ca="1">Exceedance!U96</f>
        <v/>
      </c>
      <c r="B96" s="1"/>
      <c r="C96" s="1"/>
      <c r="D96" s="1"/>
    </row>
    <row r="97" spans="1:4" x14ac:dyDescent="0.3">
      <c r="A97" s="135" t="str">
        <f ca="1">Exceedance!U97</f>
        <v/>
      </c>
      <c r="B97" s="1"/>
      <c r="C97" s="1"/>
      <c r="D97" s="1"/>
    </row>
    <row r="98" spans="1:4" x14ac:dyDescent="0.3">
      <c r="A98" s="135" t="str">
        <f ca="1">Exceedance!U98</f>
        <v/>
      </c>
      <c r="B98" s="1"/>
      <c r="C98" s="1"/>
      <c r="D98" s="1"/>
    </row>
    <row r="99" spans="1:4" x14ac:dyDescent="0.3">
      <c r="A99" s="135" t="str">
        <f ca="1">Exceedance!U99</f>
        <v/>
      </c>
      <c r="B99" s="1"/>
      <c r="C99" s="1"/>
      <c r="D99" s="1"/>
    </row>
    <row r="100" spans="1:4" x14ac:dyDescent="0.3">
      <c r="A100" s="135"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E1:AE1"/>
  </mergeCells>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F23B-B226-401F-B2B0-9DC2576B2E38}">
  <sheetPr codeName="Sheet166"/>
  <dimension ref="A1:AH175"/>
  <sheetViews>
    <sheetView workbookViewId="0">
      <selection activeCell="B4" sqref="B4:AQ175"/>
    </sheetView>
  </sheetViews>
  <sheetFormatPr defaultRowHeight="14.4" x14ac:dyDescent="0.3"/>
  <cols>
    <col min="1" max="1" width="9.33203125" style="136"/>
    <col min="2" max="3" width="12" style="185" bestFit="1" customWidth="1"/>
    <col min="4" max="4" width="12.44140625" style="185" bestFit="1" customWidth="1"/>
    <col min="5" max="12" width="12.44140625" bestFit="1" customWidth="1"/>
    <col min="13" max="13" width="12.109375" bestFit="1" customWidth="1"/>
    <col min="14" max="34" width="12.44140625" bestFit="1" customWidth="1"/>
  </cols>
  <sheetData>
    <row r="1" spans="1:34" s="136" customFormat="1" x14ac:dyDescent="0.3">
      <c r="A1" s="133"/>
      <c r="E1" s="882" t="s">
        <v>898</v>
      </c>
      <c r="F1" s="882"/>
      <c r="G1" s="882"/>
      <c r="H1" s="882"/>
      <c r="I1" s="882"/>
      <c r="J1" s="882"/>
      <c r="K1" s="882"/>
      <c r="L1" s="882"/>
      <c r="M1" s="882"/>
      <c r="N1" s="882"/>
      <c r="O1" s="882"/>
      <c r="P1" s="882"/>
      <c r="Q1" s="882"/>
      <c r="R1" s="882"/>
      <c r="S1" s="882"/>
      <c r="T1" s="882"/>
      <c r="U1" s="882"/>
      <c r="V1" s="882"/>
      <c r="W1" s="882"/>
      <c r="X1" s="882"/>
      <c r="Y1" s="882"/>
      <c r="Z1" s="882"/>
      <c r="AA1" s="882"/>
      <c r="AB1" s="882"/>
      <c r="AC1" s="882"/>
      <c r="AD1" s="882"/>
      <c r="AE1" s="882"/>
    </row>
    <row r="2" spans="1:34" s="136" customFormat="1" x14ac:dyDescent="0.3">
      <c r="A2" s="133"/>
      <c r="B2" s="136" t="s">
        <v>288</v>
      </c>
      <c r="C2" s="136" t="s">
        <v>287</v>
      </c>
      <c r="D2" s="136" t="s">
        <v>289</v>
      </c>
      <c r="E2" s="136">
        <v>1991</v>
      </c>
      <c r="F2" s="136">
        <v>1992</v>
      </c>
      <c r="G2" s="136">
        <v>1993</v>
      </c>
      <c r="H2" s="136">
        <v>1994</v>
      </c>
      <c r="I2" s="136">
        <v>1995</v>
      </c>
      <c r="J2" s="136">
        <v>1996</v>
      </c>
      <c r="K2" s="136">
        <v>1997</v>
      </c>
      <c r="L2" s="136">
        <v>1998</v>
      </c>
      <c r="M2" s="136">
        <v>1999</v>
      </c>
      <c r="N2" s="136">
        <v>2000</v>
      </c>
      <c r="O2" s="136">
        <v>2001</v>
      </c>
      <c r="P2" s="136">
        <v>2002</v>
      </c>
      <c r="Q2" s="136">
        <v>2003</v>
      </c>
      <c r="R2" s="136">
        <v>2004</v>
      </c>
      <c r="S2" s="136">
        <v>2005</v>
      </c>
      <c r="T2" s="136">
        <v>2006</v>
      </c>
      <c r="U2" s="136">
        <v>2007</v>
      </c>
      <c r="V2" s="136">
        <v>2008</v>
      </c>
      <c r="W2" s="136">
        <v>2009</v>
      </c>
      <c r="X2" s="136">
        <v>2010</v>
      </c>
      <c r="Y2" s="136">
        <v>2011</v>
      </c>
      <c r="Z2" s="136">
        <v>2012</v>
      </c>
      <c r="AA2" s="136">
        <v>2013</v>
      </c>
      <c r="AB2" s="136">
        <v>2014</v>
      </c>
      <c r="AC2" s="136">
        <v>2015</v>
      </c>
      <c r="AD2" s="136">
        <v>2016</v>
      </c>
      <c r="AE2" s="136">
        <v>2017</v>
      </c>
      <c r="AF2" s="136">
        <v>2018</v>
      </c>
      <c r="AG2" s="136">
        <v>2019</v>
      </c>
      <c r="AH2" s="136">
        <v>2020</v>
      </c>
    </row>
    <row r="3" spans="1:34" s="137" customFormat="1" x14ac:dyDescent="0.3">
      <c r="A3" s="134"/>
      <c r="B3" s="137" t="s">
        <v>323</v>
      </c>
      <c r="C3" s="137" t="s">
        <v>324</v>
      </c>
      <c r="D3" s="137" t="s">
        <v>325</v>
      </c>
      <c r="E3" s="137" t="s">
        <v>326</v>
      </c>
      <c r="F3" s="137" t="s">
        <v>327</v>
      </c>
      <c r="G3" s="137" t="s">
        <v>328</v>
      </c>
      <c r="H3" s="137" t="s">
        <v>329</v>
      </c>
      <c r="I3" s="137" t="s">
        <v>330</v>
      </c>
      <c r="J3" s="137" t="s">
        <v>331</v>
      </c>
      <c r="K3" s="137" t="s">
        <v>332</v>
      </c>
      <c r="L3" s="137" t="s">
        <v>333</v>
      </c>
      <c r="M3" s="137" t="s">
        <v>334</v>
      </c>
      <c r="N3" s="137" t="s">
        <v>335</v>
      </c>
      <c r="O3" s="137" t="s">
        <v>336</v>
      </c>
      <c r="P3" s="137" t="s">
        <v>337</v>
      </c>
      <c r="Q3" s="137" t="s">
        <v>338</v>
      </c>
      <c r="R3" s="137" t="s">
        <v>339</v>
      </c>
      <c r="S3" s="137" t="s">
        <v>340</v>
      </c>
      <c r="T3" s="137" t="s">
        <v>341</v>
      </c>
      <c r="U3" s="137" t="s">
        <v>342</v>
      </c>
      <c r="V3" s="137" t="s">
        <v>343</v>
      </c>
      <c r="W3" s="137" t="s">
        <v>344</v>
      </c>
      <c r="X3" s="137" t="s">
        <v>345</v>
      </c>
      <c r="Y3" s="137" t="s">
        <v>346</v>
      </c>
      <c r="Z3" s="137" t="s">
        <v>347</v>
      </c>
      <c r="AA3" s="137" t="s">
        <v>348</v>
      </c>
      <c r="AB3" s="137" t="s">
        <v>349</v>
      </c>
      <c r="AC3" s="137" t="s">
        <v>350</v>
      </c>
      <c r="AD3" s="137" t="s">
        <v>351</v>
      </c>
      <c r="AE3" s="137" t="s">
        <v>352</v>
      </c>
      <c r="AF3" s="137" t="s">
        <v>353</v>
      </c>
      <c r="AG3" s="137" t="s">
        <v>354</v>
      </c>
      <c r="AH3" s="137" t="s">
        <v>355</v>
      </c>
    </row>
    <row r="4" spans="1:34" x14ac:dyDescent="0.3">
      <c r="A4" s="135">
        <f ca="1">Exceedance!U4</f>
        <v>46143</v>
      </c>
      <c r="B4" s="1">
        <v>0</v>
      </c>
      <c r="C4" s="1">
        <v>0</v>
      </c>
      <c r="D4" s="1">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row>
    <row r="5" spans="1:34" x14ac:dyDescent="0.3">
      <c r="A5" s="135">
        <f ca="1">Exceedance!U5</f>
        <v>46174</v>
      </c>
      <c r="B5" s="1">
        <v>0</v>
      </c>
      <c r="C5" s="1">
        <v>0</v>
      </c>
      <c r="D5" s="1">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row>
    <row r="6" spans="1:34" x14ac:dyDescent="0.3">
      <c r="A6" s="135">
        <f ca="1">Exceedance!U6</f>
        <v>46204</v>
      </c>
      <c r="B6" s="1">
        <v>0</v>
      </c>
      <c r="C6" s="1">
        <v>0</v>
      </c>
      <c r="D6" s="1">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row>
    <row r="7" spans="1:34" x14ac:dyDescent="0.3">
      <c r="A7" s="135">
        <f ca="1">Exceedance!U7</f>
        <v>46235</v>
      </c>
      <c r="B7" s="1">
        <v>0</v>
      </c>
      <c r="C7" s="1">
        <v>0</v>
      </c>
      <c r="D7" s="1">
        <v>0</v>
      </c>
      <c r="E7">
        <v>0</v>
      </c>
      <c r="F7">
        <v>0</v>
      </c>
      <c r="G7">
        <v>0</v>
      </c>
      <c r="H7">
        <v>0</v>
      </c>
      <c r="I7">
        <v>0</v>
      </c>
      <c r="J7">
        <v>0</v>
      </c>
      <c r="K7">
        <v>0</v>
      </c>
      <c r="L7">
        <v>0</v>
      </c>
      <c r="M7">
        <v>0</v>
      </c>
      <c r="N7">
        <v>0</v>
      </c>
      <c r="O7">
        <v>0</v>
      </c>
      <c r="P7">
        <v>0</v>
      </c>
      <c r="Q7">
        <v>0</v>
      </c>
      <c r="R7">
        <v>0</v>
      </c>
      <c r="S7">
        <v>0</v>
      </c>
      <c r="T7">
        <v>0</v>
      </c>
      <c r="U7">
        <v>0</v>
      </c>
      <c r="V7">
        <v>0</v>
      </c>
      <c r="W7">
        <v>0</v>
      </c>
      <c r="X7">
        <v>0</v>
      </c>
      <c r="Y7">
        <v>0</v>
      </c>
      <c r="Z7">
        <v>0</v>
      </c>
      <c r="AA7">
        <v>0</v>
      </c>
      <c r="AB7">
        <v>0</v>
      </c>
      <c r="AC7">
        <v>0</v>
      </c>
      <c r="AD7">
        <v>0</v>
      </c>
      <c r="AE7">
        <v>0</v>
      </c>
      <c r="AF7">
        <v>0</v>
      </c>
      <c r="AG7">
        <v>0</v>
      </c>
      <c r="AH7">
        <v>0</v>
      </c>
    </row>
    <row r="8" spans="1:34" x14ac:dyDescent="0.3">
      <c r="A8" s="135">
        <f ca="1">Exceedance!U8</f>
        <v>46266</v>
      </c>
      <c r="B8" s="1">
        <v>3.8495549945520393E-7</v>
      </c>
      <c r="C8" s="1">
        <v>3.8495549945520393E-7</v>
      </c>
      <c r="D8" s="1">
        <v>3.8495549945520393E-7</v>
      </c>
      <c r="E8">
        <v>3.8495549945520393E-7</v>
      </c>
      <c r="F8">
        <v>3.8495549945520393E-7</v>
      </c>
      <c r="G8">
        <v>3.8495549945520393E-7</v>
      </c>
      <c r="H8">
        <v>3.8495549945520393E-7</v>
      </c>
      <c r="I8">
        <v>3.8495549945520393E-7</v>
      </c>
      <c r="J8">
        <v>3.8495549945520393E-7</v>
      </c>
      <c r="K8">
        <v>3.8495549945520393E-7</v>
      </c>
      <c r="L8">
        <v>3.8495561890417936E-7</v>
      </c>
      <c r="M8">
        <v>3.8495549945520393E-7</v>
      </c>
      <c r="N8">
        <v>3.8495549945520393E-7</v>
      </c>
      <c r="O8">
        <v>3.8495549945520393E-7</v>
      </c>
      <c r="P8">
        <v>3.8495549945520393E-7</v>
      </c>
      <c r="Q8">
        <v>3.8495549945520393E-7</v>
      </c>
      <c r="R8">
        <v>3.8495549945520393E-7</v>
      </c>
      <c r="S8">
        <v>3.8495549945520393E-7</v>
      </c>
      <c r="T8">
        <v>3.8495549945520393E-7</v>
      </c>
      <c r="U8">
        <v>3.8495561890417936E-7</v>
      </c>
      <c r="V8">
        <v>3.8495549945520393E-7</v>
      </c>
      <c r="W8">
        <v>3.8495549945520393E-7</v>
      </c>
      <c r="X8">
        <v>3.8495549945520393E-7</v>
      </c>
      <c r="Y8">
        <v>3.8495549945520393E-7</v>
      </c>
      <c r="Z8">
        <v>3.8495549945520393E-7</v>
      </c>
      <c r="AA8">
        <v>3.8495561890417936E-7</v>
      </c>
      <c r="AB8">
        <v>3.8495549945520393E-7</v>
      </c>
      <c r="AC8">
        <v>3.8495549945520393E-7</v>
      </c>
      <c r="AD8">
        <v>3.8495549945520393E-7</v>
      </c>
      <c r="AE8">
        <v>3.8495549945520393E-7</v>
      </c>
      <c r="AF8">
        <v>3.8495549945520393E-7</v>
      </c>
      <c r="AG8">
        <v>3.8495549945520393E-7</v>
      </c>
      <c r="AH8">
        <v>3.8495549945520393E-7</v>
      </c>
    </row>
    <row r="9" spans="1:34" x14ac:dyDescent="0.3">
      <c r="A9" s="135">
        <f ca="1">Exceedance!U9</f>
        <v>46296</v>
      </c>
      <c r="B9" s="1">
        <v>2.6127767017256433E-6</v>
      </c>
      <c r="C9" s="1">
        <v>2.6127767017256433E-6</v>
      </c>
      <c r="D9" s="1">
        <v>2.6127767017256433E-6</v>
      </c>
      <c r="E9">
        <v>2.6127766400103391E-6</v>
      </c>
      <c r="F9">
        <v>2.6127766400103391E-6</v>
      </c>
      <c r="G9">
        <v>2.6127767017256433E-6</v>
      </c>
      <c r="H9">
        <v>2.6127767017256433E-6</v>
      </c>
      <c r="I9">
        <v>2.6127767017256433E-6</v>
      </c>
      <c r="J9">
        <v>2.6127766400103391E-6</v>
      </c>
      <c r="K9">
        <v>2.6127766400103391E-6</v>
      </c>
      <c r="L9">
        <v>2.6127767017256433E-6</v>
      </c>
      <c r="M9">
        <v>2.6127767017256433E-6</v>
      </c>
      <c r="N9">
        <v>2.6127767017256433E-6</v>
      </c>
      <c r="O9">
        <v>2.6127767017256433E-6</v>
      </c>
      <c r="P9">
        <v>2.6127767017256433E-6</v>
      </c>
      <c r="Q9">
        <v>2.612776763440947E-6</v>
      </c>
      <c r="R9">
        <v>2.6127767017256433E-6</v>
      </c>
      <c r="S9">
        <v>2.6127767017256433E-6</v>
      </c>
      <c r="T9">
        <v>2.6127767017256433E-6</v>
      </c>
      <c r="U9">
        <v>2.6127767017256433E-6</v>
      </c>
      <c r="V9">
        <v>2.6127766400103391E-6</v>
      </c>
      <c r="W9">
        <v>2.6127767017256433E-6</v>
      </c>
      <c r="X9">
        <v>2.612776763440947E-6</v>
      </c>
      <c r="Y9">
        <v>2.6127767017256433E-6</v>
      </c>
      <c r="Z9">
        <v>2.6127767017256433E-6</v>
      </c>
      <c r="AA9">
        <v>2.612776763440947E-6</v>
      </c>
      <c r="AB9">
        <v>2.6127767017256433E-6</v>
      </c>
      <c r="AC9">
        <v>2.6127766400103391E-6</v>
      </c>
      <c r="AD9">
        <v>2.6127767017256433E-6</v>
      </c>
      <c r="AE9">
        <v>2.612776763440947E-6</v>
      </c>
      <c r="AF9">
        <v>2.6127767017256433E-6</v>
      </c>
      <c r="AG9">
        <v>2.6127767017256433E-6</v>
      </c>
      <c r="AH9">
        <v>2.6127767017256433E-6</v>
      </c>
    </row>
    <row r="10" spans="1:34" x14ac:dyDescent="0.3">
      <c r="A10" s="135">
        <f ca="1">Exceedance!U10</f>
        <v>46327</v>
      </c>
      <c r="B10" s="1">
        <v>1.4665631050563901E-6</v>
      </c>
      <c r="C10" s="1">
        <v>1.4665631050563901E-6</v>
      </c>
      <c r="D10" s="1">
        <v>1.4665631050563901E-6</v>
      </c>
      <c r="E10">
        <v>1.4665631050563901E-6</v>
      </c>
      <c r="F10">
        <v>1.4665631050563901E-6</v>
      </c>
      <c r="G10">
        <v>1.4665631050563901E-6</v>
      </c>
      <c r="H10">
        <v>1.4665631050563901E-6</v>
      </c>
      <c r="I10">
        <v>1.4665631050563901E-6</v>
      </c>
      <c r="J10">
        <v>1.4665631050563901E-6</v>
      </c>
      <c r="K10">
        <v>1.4665629856074147E-6</v>
      </c>
      <c r="L10">
        <v>1.4665629856074147E-6</v>
      </c>
      <c r="M10">
        <v>1.4665631050563901E-6</v>
      </c>
      <c r="N10">
        <v>1.4665631050563901E-6</v>
      </c>
      <c r="O10">
        <v>1.4665629856074147E-6</v>
      </c>
      <c r="P10">
        <v>1.4665629856074147E-6</v>
      </c>
      <c r="Q10">
        <v>1.4665629856074147E-6</v>
      </c>
      <c r="R10">
        <v>1.4665631050563901E-6</v>
      </c>
      <c r="S10">
        <v>1.4665629856074147E-6</v>
      </c>
      <c r="T10">
        <v>1.4665631050563901E-6</v>
      </c>
      <c r="U10">
        <v>1.4665629856074147E-6</v>
      </c>
      <c r="V10">
        <v>1.4665631050563901E-6</v>
      </c>
      <c r="W10">
        <v>1.4665631050563901E-6</v>
      </c>
      <c r="X10">
        <v>1.4665629856074147E-6</v>
      </c>
      <c r="Y10">
        <v>1.4665631050563901E-6</v>
      </c>
      <c r="Z10">
        <v>1.4665631050563901E-6</v>
      </c>
      <c r="AA10">
        <v>1.4665631050563901E-6</v>
      </c>
      <c r="AB10">
        <v>1.4665631050563901E-6</v>
      </c>
      <c r="AC10">
        <v>1.4665631050563901E-6</v>
      </c>
      <c r="AD10">
        <v>1.4665629856074147E-6</v>
      </c>
      <c r="AE10">
        <v>1.4665631050563901E-6</v>
      </c>
      <c r="AF10">
        <v>1.4665629856074147E-6</v>
      </c>
      <c r="AG10">
        <v>1.4665631050563901E-6</v>
      </c>
      <c r="AH10">
        <v>1.4665631050563901E-6</v>
      </c>
    </row>
    <row r="11" spans="1:34" x14ac:dyDescent="0.3">
      <c r="A11" s="135">
        <f ca="1">Exceedance!U11</f>
        <v>46357</v>
      </c>
      <c r="B11" s="1">
        <v>0</v>
      </c>
      <c r="C11" s="1">
        <v>0</v>
      </c>
      <c r="D11" s="1">
        <v>0</v>
      </c>
      <c r="E11">
        <v>0</v>
      </c>
      <c r="F11">
        <v>0</v>
      </c>
      <c r="G11">
        <v>0</v>
      </c>
      <c r="H11">
        <v>0</v>
      </c>
      <c r="I11">
        <v>0</v>
      </c>
      <c r="J11">
        <v>0</v>
      </c>
      <c r="K11">
        <v>0</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row>
    <row r="12" spans="1:34" x14ac:dyDescent="0.3">
      <c r="A12" s="135">
        <f ca="1">Exceedance!U12</f>
        <v>46388</v>
      </c>
      <c r="B12" s="1">
        <v>2.9127722639674827E-7</v>
      </c>
      <c r="C12" s="1">
        <v>2.9127722639674827E-7</v>
      </c>
      <c r="D12" s="1">
        <v>2.9127722639674827E-7</v>
      </c>
      <c r="E12">
        <v>2.9127722639674827E-7</v>
      </c>
      <c r="F12">
        <v>2.912772881120522E-7</v>
      </c>
      <c r="G12">
        <v>2.9127722639674827E-7</v>
      </c>
      <c r="H12">
        <v>2.912772881120522E-7</v>
      </c>
      <c r="I12">
        <v>2.9127734982735618E-7</v>
      </c>
      <c r="J12">
        <v>2.9127722639674827E-7</v>
      </c>
      <c r="K12">
        <v>2.9127722639674827E-7</v>
      </c>
      <c r="L12">
        <v>2.9127722639674827E-7</v>
      </c>
      <c r="M12">
        <v>2.9127722639674827E-7</v>
      </c>
      <c r="N12">
        <v>2.912772881120522E-7</v>
      </c>
      <c r="O12">
        <v>2.9127734982735618E-7</v>
      </c>
      <c r="P12">
        <v>2.9127722639674827E-7</v>
      </c>
      <c r="Q12">
        <v>2.9127722639674827E-7</v>
      </c>
      <c r="R12">
        <v>2.9127741154266016E-7</v>
      </c>
      <c r="S12">
        <v>2.9127722639674827E-7</v>
      </c>
      <c r="T12">
        <v>2.9127722639674827E-7</v>
      </c>
      <c r="U12">
        <v>2.9127722639674827E-7</v>
      </c>
      <c r="V12">
        <v>2.9127734982735618E-7</v>
      </c>
      <c r="W12">
        <v>2.912772881120522E-7</v>
      </c>
      <c r="X12">
        <v>2.9127722639674827E-7</v>
      </c>
      <c r="Y12">
        <v>2.9127722639674827E-7</v>
      </c>
      <c r="Z12">
        <v>2.9127722639674827E-7</v>
      </c>
      <c r="AA12">
        <v>2.9127722639674827E-7</v>
      </c>
      <c r="AB12">
        <v>2.9127722639674827E-7</v>
      </c>
      <c r="AC12">
        <v>2.9127722639674827E-7</v>
      </c>
      <c r="AD12">
        <v>2.9127722639674827E-7</v>
      </c>
      <c r="AE12">
        <v>2.9127734982735618E-7</v>
      </c>
      <c r="AF12">
        <v>2.9127722639674827E-7</v>
      </c>
      <c r="AG12">
        <v>2.9127722639674827E-7</v>
      </c>
      <c r="AH12">
        <v>2.912772881120522E-7</v>
      </c>
    </row>
    <row r="13" spans="1:34" x14ac:dyDescent="0.3">
      <c r="A13" s="135">
        <f ca="1">Exceedance!U13</f>
        <v>46419</v>
      </c>
      <c r="B13" s="1">
        <v>0</v>
      </c>
      <c r="C13" s="1">
        <v>0</v>
      </c>
      <c r="D13" s="1">
        <v>0</v>
      </c>
      <c r="E13">
        <v>0</v>
      </c>
      <c r="F13">
        <v>0</v>
      </c>
      <c r="G13">
        <v>0</v>
      </c>
      <c r="H13">
        <v>0</v>
      </c>
      <c r="I13">
        <v>0</v>
      </c>
      <c r="J13">
        <v>0</v>
      </c>
      <c r="K13">
        <v>0</v>
      </c>
      <c r="L13">
        <v>0</v>
      </c>
      <c r="M13">
        <v>0</v>
      </c>
      <c r="N13">
        <v>0</v>
      </c>
      <c r="O13">
        <v>0</v>
      </c>
      <c r="P13">
        <v>0</v>
      </c>
      <c r="Q13">
        <v>0</v>
      </c>
      <c r="R13">
        <v>0</v>
      </c>
      <c r="S13">
        <v>0</v>
      </c>
      <c r="T13">
        <v>0</v>
      </c>
      <c r="U13">
        <v>0</v>
      </c>
      <c r="V13">
        <v>0</v>
      </c>
      <c r="W13">
        <v>0</v>
      </c>
      <c r="X13">
        <v>0</v>
      </c>
      <c r="Y13">
        <v>0</v>
      </c>
      <c r="Z13">
        <v>0</v>
      </c>
      <c r="AA13">
        <v>0</v>
      </c>
      <c r="AB13">
        <v>0</v>
      </c>
      <c r="AC13">
        <v>0</v>
      </c>
      <c r="AD13">
        <v>0</v>
      </c>
      <c r="AE13">
        <v>0</v>
      </c>
      <c r="AF13">
        <v>0</v>
      </c>
      <c r="AG13">
        <v>0</v>
      </c>
      <c r="AH13">
        <v>0</v>
      </c>
    </row>
    <row r="14" spans="1:34" x14ac:dyDescent="0.3">
      <c r="A14" s="135">
        <f ca="1">Exceedance!U14</f>
        <v>46447</v>
      </c>
      <c r="B14" s="1">
        <v>0</v>
      </c>
      <c r="C14" s="1">
        <v>0</v>
      </c>
      <c r="D14" s="1">
        <v>0</v>
      </c>
      <c r="E14">
        <v>0</v>
      </c>
      <c r="F14">
        <v>0</v>
      </c>
      <c r="G14">
        <v>0</v>
      </c>
      <c r="H14">
        <v>0</v>
      </c>
      <c r="I14">
        <v>0</v>
      </c>
      <c r="J14">
        <v>0</v>
      </c>
      <c r="K14">
        <v>0</v>
      </c>
      <c r="L14">
        <v>0</v>
      </c>
      <c r="M14">
        <v>0</v>
      </c>
      <c r="N14">
        <v>0</v>
      </c>
      <c r="O14">
        <v>0</v>
      </c>
      <c r="P14">
        <v>0</v>
      </c>
      <c r="Q14">
        <v>0</v>
      </c>
      <c r="R14">
        <v>0</v>
      </c>
      <c r="S14">
        <v>0</v>
      </c>
      <c r="T14">
        <v>0</v>
      </c>
      <c r="U14">
        <v>0</v>
      </c>
      <c r="V14">
        <v>0</v>
      </c>
      <c r="W14">
        <v>0</v>
      </c>
      <c r="X14">
        <v>0</v>
      </c>
      <c r="Y14">
        <v>0</v>
      </c>
      <c r="Z14">
        <v>0</v>
      </c>
      <c r="AA14">
        <v>0</v>
      </c>
      <c r="AB14">
        <v>0</v>
      </c>
      <c r="AC14">
        <v>0</v>
      </c>
      <c r="AD14">
        <v>0</v>
      </c>
      <c r="AE14">
        <v>0</v>
      </c>
      <c r="AF14">
        <v>0</v>
      </c>
      <c r="AG14">
        <v>0</v>
      </c>
      <c r="AH14">
        <v>0</v>
      </c>
    </row>
    <row r="15" spans="1:34" x14ac:dyDescent="0.3">
      <c r="A15" s="135">
        <f ca="1">Exceedance!U15</f>
        <v>46478</v>
      </c>
      <c r="B15" s="1">
        <v>0</v>
      </c>
      <c r="C15" s="1">
        <v>0</v>
      </c>
      <c r="D15" s="1">
        <v>0</v>
      </c>
      <c r="E15">
        <v>0</v>
      </c>
      <c r="F15">
        <v>0</v>
      </c>
      <c r="G15">
        <v>0</v>
      </c>
      <c r="H15">
        <v>0</v>
      </c>
      <c r="I15">
        <v>0</v>
      </c>
      <c r="J15">
        <v>0</v>
      </c>
      <c r="K15">
        <v>0</v>
      </c>
      <c r="L15">
        <v>0</v>
      </c>
      <c r="M15">
        <v>0</v>
      </c>
      <c r="N15">
        <v>0</v>
      </c>
      <c r="O15">
        <v>0</v>
      </c>
      <c r="P15">
        <v>0</v>
      </c>
      <c r="Q15">
        <v>0</v>
      </c>
      <c r="R15">
        <v>0</v>
      </c>
      <c r="S15">
        <v>0</v>
      </c>
      <c r="T15">
        <v>0</v>
      </c>
      <c r="U15">
        <v>0</v>
      </c>
      <c r="V15">
        <v>0</v>
      </c>
      <c r="W15">
        <v>0</v>
      </c>
      <c r="X15">
        <v>0</v>
      </c>
      <c r="Y15">
        <v>0</v>
      </c>
      <c r="Z15">
        <v>0</v>
      </c>
      <c r="AA15">
        <v>0</v>
      </c>
      <c r="AB15">
        <v>0</v>
      </c>
      <c r="AC15">
        <v>0</v>
      </c>
      <c r="AD15">
        <v>0</v>
      </c>
      <c r="AE15">
        <v>0</v>
      </c>
      <c r="AF15">
        <v>0</v>
      </c>
      <c r="AG15">
        <v>0</v>
      </c>
      <c r="AH15">
        <v>0</v>
      </c>
    </row>
    <row r="16" spans="1:34" x14ac:dyDescent="0.3">
      <c r="A16" s="135">
        <f ca="1">Exceedance!U16</f>
        <v>46508</v>
      </c>
      <c r="B16" s="1">
        <v>5.9617847643538681E-8</v>
      </c>
      <c r="C16" s="1">
        <v>5.9618094504754525E-8</v>
      </c>
      <c r="D16" s="1">
        <v>5.9618094504754525E-8</v>
      </c>
      <c r="E16">
        <v>5.9618094504754525E-8</v>
      </c>
      <c r="F16">
        <v>5.9618094504754525E-8</v>
      </c>
      <c r="G16">
        <v>5.9618094504754525E-8</v>
      </c>
      <c r="H16">
        <v>5.9617847643538681E-8</v>
      </c>
      <c r="I16">
        <v>5.9617971074146603E-8</v>
      </c>
      <c r="J16">
        <v>5.9617847643538681E-8</v>
      </c>
      <c r="K16">
        <v>5.9617971074146603E-8</v>
      </c>
      <c r="L16">
        <v>5.9617847643538681E-8</v>
      </c>
      <c r="M16">
        <v>5.9618094504754525E-8</v>
      </c>
      <c r="N16">
        <v>5.9617847643538681E-8</v>
      </c>
      <c r="O16">
        <v>5.9617847643538681E-8</v>
      </c>
      <c r="P16">
        <v>5.9617847643538681E-8</v>
      </c>
      <c r="Q16">
        <v>5.9617847643538681E-8</v>
      </c>
      <c r="R16">
        <v>5.9617971074146603E-8</v>
      </c>
      <c r="S16">
        <v>5.9618094504754525E-8</v>
      </c>
      <c r="T16">
        <v>5.9618094504754525E-8</v>
      </c>
      <c r="U16">
        <v>5.9617847643538681E-8</v>
      </c>
      <c r="V16">
        <v>5.9618094504754525E-8</v>
      </c>
      <c r="W16">
        <v>5.9617847643538681E-8</v>
      </c>
      <c r="X16">
        <v>5.9618094504754525E-8</v>
      </c>
      <c r="Y16">
        <v>5.9617971074146603E-8</v>
      </c>
      <c r="Z16">
        <v>5.9618094504754525E-8</v>
      </c>
      <c r="AA16">
        <v>5.9617847643538681E-8</v>
      </c>
      <c r="AB16">
        <v>5.9618094504754525E-8</v>
      </c>
      <c r="AC16">
        <v>5.9618094504754525E-8</v>
      </c>
      <c r="AD16">
        <v>5.9618094504754525E-8</v>
      </c>
      <c r="AE16">
        <v>5.9617847643538681E-8</v>
      </c>
      <c r="AF16">
        <v>5.9617847643538681E-8</v>
      </c>
      <c r="AG16">
        <v>5.9618094504754525E-8</v>
      </c>
      <c r="AH16">
        <v>5.9618094504754525E-8</v>
      </c>
    </row>
    <row r="17" spans="1:34" x14ac:dyDescent="0.3">
      <c r="A17" s="135">
        <f ca="1">Exceedance!U17</f>
        <v>46539</v>
      </c>
      <c r="B17" s="1">
        <v>0</v>
      </c>
      <c r="C17" s="1">
        <v>0</v>
      </c>
      <c r="D17" s="1">
        <v>0</v>
      </c>
      <c r="E17">
        <v>0</v>
      </c>
      <c r="F17">
        <v>0</v>
      </c>
      <c r="G17">
        <v>0</v>
      </c>
      <c r="H17">
        <v>0</v>
      </c>
      <c r="I17">
        <v>0</v>
      </c>
      <c r="J17">
        <v>0</v>
      </c>
      <c r="K17">
        <v>0</v>
      </c>
      <c r="L17">
        <v>0</v>
      </c>
      <c r="M17">
        <v>0</v>
      </c>
      <c r="N17">
        <v>0</v>
      </c>
      <c r="O17">
        <v>0</v>
      </c>
      <c r="P17">
        <v>0</v>
      </c>
      <c r="Q17">
        <v>0</v>
      </c>
      <c r="R17">
        <v>0</v>
      </c>
      <c r="S17">
        <v>0</v>
      </c>
      <c r="T17">
        <v>0</v>
      </c>
      <c r="U17">
        <v>0</v>
      </c>
      <c r="V17">
        <v>0</v>
      </c>
      <c r="W17">
        <v>0</v>
      </c>
      <c r="X17">
        <v>0</v>
      </c>
      <c r="Y17">
        <v>0</v>
      </c>
      <c r="Z17">
        <v>0</v>
      </c>
      <c r="AA17">
        <v>0</v>
      </c>
      <c r="AB17">
        <v>0</v>
      </c>
      <c r="AC17">
        <v>0</v>
      </c>
      <c r="AD17">
        <v>0</v>
      </c>
      <c r="AE17">
        <v>0</v>
      </c>
      <c r="AF17">
        <v>0</v>
      </c>
      <c r="AG17">
        <v>0</v>
      </c>
      <c r="AH17">
        <v>0</v>
      </c>
    </row>
    <row r="18" spans="1:34" x14ac:dyDescent="0.3">
      <c r="A18" s="135">
        <f ca="1">Exceedance!U18</f>
        <v>46569</v>
      </c>
      <c r="B18" s="1">
        <v>0</v>
      </c>
      <c r="C18" s="1">
        <v>0</v>
      </c>
      <c r="D18" s="1">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c r="AB18">
        <v>0</v>
      </c>
      <c r="AC18">
        <v>0</v>
      </c>
      <c r="AD18">
        <v>0</v>
      </c>
      <c r="AE18">
        <v>0</v>
      </c>
      <c r="AF18">
        <v>0</v>
      </c>
      <c r="AG18">
        <v>0</v>
      </c>
      <c r="AH18">
        <v>0</v>
      </c>
    </row>
    <row r="19" spans="1:34" x14ac:dyDescent="0.3">
      <c r="A19" s="135">
        <f ca="1">Exceedance!U19</f>
        <v>46600</v>
      </c>
      <c r="B19" s="1">
        <v>0</v>
      </c>
      <c r="C19" s="1">
        <v>0</v>
      </c>
      <c r="D19" s="1">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c r="AB19">
        <v>0</v>
      </c>
      <c r="AC19">
        <v>0</v>
      </c>
      <c r="AD19">
        <v>0</v>
      </c>
      <c r="AE19">
        <v>0</v>
      </c>
      <c r="AF19">
        <v>0</v>
      </c>
      <c r="AG19">
        <v>0</v>
      </c>
      <c r="AH19">
        <v>0</v>
      </c>
    </row>
    <row r="20" spans="1:34" x14ac:dyDescent="0.3">
      <c r="A20" s="135">
        <f ca="1">Exceedance!U20</f>
        <v>46631</v>
      </c>
      <c r="B20" s="1">
        <v>3.8495549945520393E-7</v>
      </c>
      <c r="C20" s="1">
        <v>3.8495549945520393E-7</v>
      </c>
      <c r="D20" s="1">
        <v>3.8495549945520393E-7</v>
      </c>
      <c r="E20">
        <v>3.8495549945520393E-7</v>
      </c>
      <c r="F20">
        <v>3.849553800062285E-7</v>
      </c>
      <c r="G20">
        <v>3.8495549945520393E-7</v>
      </c>
      <c r="H20">
        <v>3.8495549945520393E-7</v>
      </c>
      <c r="I20">
        <v>3.8495549945520393E-7</v>
      </c>
      <c r="J20">
        <v>3.8495549945520393E-7</v>
      </c>
      <c r="K20">
        <v>3.849553800062285E-7</v>
      </c>
      <c r="L20">
        <v>3.849553800062285E-7</v>
      </c>
      <c r="M20">
        <v>3.8495549945520393E-7</v>
      </c>
      <c r="N20">
        <v>3.849553800062285E-7</v>
      </c>
      <c r="O20">
        <v>3.8495549945520393E-7</v>
      </c>
      <c r="P20">
        <v>3.849553800062285E-7</v>
      </c>
      <c r="Q20">
        <v>3.8495549945520393E-7</v>
      </c>
      <c r="R20">
        <v>3.8495549945520393E-7</v>
      </c>
      <c r="S20">
        <v>3.8495549945520393E-7</v>
      </c>
      <c r="T20">
        <v>3.8495549945520393E-7</v>
      </c>
      <c r="U20">
        <v>3.8495561890417936E-7</v>
      </c>
      <c r="V20">
        <v>3.849553800062285E-7</v>
      </c>
      <c r="W20">
        <v>3.8495549945520393E-7</v>
      </c>
      <c r="X20">
        <v>3.849553800062285E-7</v>
      </c>
      <c r="Y20">
        <v>3.8495549945520393E-7</v>
      </c>
      <c r="Z20">
        <v>3.8495549945520393E-7</v>
      </c>
      <c r="AA20">
        <v>3.8495549945520393E-7</v>
      </c>
      <c r="AB20">
        <v>3.8495549945520393E-7</v>
      </c>
      <c r="AC20">
        <v>3.8495549945520393E-7</v>
      </c>
      <c r="AD20">
        <v>3.8495549945520393E-7</v>
      </c>
      <c r="AE20">
        <v>3.8495549945520393E-7</v>
      </c>
      <c r="AF20">
        <v>3.8495549945520393E-7</v>
      </c>
      <c r="AG20">
        <v>3.8495549945520393E-7</v>
      </c>
      <c r="AH20">
        <v>3.849553800062285E-7</v>
      </c>
    </row>
    <row r="21" spans="1:34" x14ac:dyDescent="0.3">
      <c r="A21" s="135">
        <f ca="1">Exceedance!U21</f>
        <v>46661</v>
      </c>
      <c r="B21" s="1">
        <v>2.6127767017256433E-6</v>
      </c>
      <c r="C21" s="1">
        <v>2.612776763440947E-6</v>
      </c>
      <c r="D21" s="1">
        <v>2.612776763440947E-6</v>
      </c>
      <c r="E21">
        <v>2.6127767017256433E-6</v>
      </c>
      <c r="F21">
        <v>2.612776763440947E-6</v>
      </c>
      <c r="G21">
        <v>2.6127767017256433E-6</v>
      </c>
      <c r="H21">
        <v>2.612776763440947E-6</v>
      </c>
      <c r="I21">
        <v>2.612776763440947E-6</v>
      </c>
      <c r="J21">
        <v>2.612776763440947E-6</v>
      </c>
      <c r="K21">
        <v>2.6127766400103391E-6</v>
      </c>
      <c r="L21">
        <v>2.6127767017256433E-6</v>
      </c>
      <c r="M21">
        <v>2.612776763440947E-6</v>
      </c>
      <c r="N21">
        <v>2.612776763440947E-6</v>
      </c>
      <c r="O21">
        <v>2.612776763440947E-6</v>
      </c>
      <c r="P21">
        <v>2.6127767017256433E-6</v>
      </c>
      <c r="Q21">
        <v>2.6127767017256433E-6</v>
      </c>
      <c r="R21">
        <v>2.612776763440947E-6</v>
      </c>
      <c r="S21">
        <v>2.612776763440947E-6</v>
      </c>
      <c r="T21">
        <v>2.6127767017256433E-6</v>
      </c>
      <c r="U21">
        <v>2.6127767017256433E-6</v>
      </c>
      <c r="V21">
        <v>2.6127767017256433E-6</v>
      </c>
      <c r="W21">
        <v>2.612776763440947E-6</v>
      </c>
      <c r="X21">
        <v>2.612776763440947E-6</v>
      </c>
      <c r="Y21">
        <v>2.612776763440947E-6</v>
      </c>
      <c r="Z21">
        <v>2.6127767017256433E-6</v>
      </c>
      <c r="AA21">
        <v>2.612776763440947E-6</v>
      </c>
      <c r="AB21">
        <v>2.612776763440947E-6</v>
      </c>
      <c r="AC21">
        <v>2.612776763440947E-6</v>
      </c>
      <c r="AD21">
        <v>2.6127767017256433E-6</v>
      </c>
      <c r="AE21">
        <v>2.6127767017256433E-6</v>
      </c>
      <c r="AF21">
        <v>2.612776763440947E-6</v>
      </c>
      <c r="AG21">
        <v>2.612776763440947E-6</v>
      </c>
      <c r="AH21">
        <v>2.612776763440947E-6</v>
      </c>
    </row>
    <row r="22" spans="1:34" x14ac:dyDescent="0.3">
      <c r="A22" s="135">
        <f ca="1">Exceedance!U22</f>
        <v>46692</v>
      </c>
      <c r="B22" s="1">
        <v>1.4665629856074147E-6</v>
      </c>
      <c r="C22" s="1">
        <v>1.4665631050563901E-6</v>
      </c>
      <c r="D22" s="1">
        <v>1.4665631050563901E-6</v>
      </c>
      <c r="E22">
        <v>1.4665631050563901E-6</v>
      </c>
      <c r="F22">
        <v>1.4665629856074147E-6</v>
      </c>
      <c r="G22">
        <v>1.4665631050563901E-6</v>
      </c>
      <c r="H22">
        <v>1.4665630453319024E-6</v>
      </c>
      <c r="I22">
        <v>1.4665631050563901E-6</v>
      </c>
      <c r="J22">
        <v>1.4665631050563901E-6</v>
      </c>
      <c r="K22">
        <v>1.4665631050563901E-6</v>
      </c>
      <c r="L22">
        <v>1.4665631050563901E-6</v>
      </c>
      <c r="M22">
        <v>1.4665631050563901E-6</v>
      </c>
      <c r="N22">
        <v>1.4665629856074147E-6</v>
      </c>
      <c r="O22">
        <v>1.4665631050563901E-6</v>
      </c>
      <c r="P22">
        <v>1.4665629856074147E-6</v>
      </c>
      <c r="Q22">
        <v>1.4665631050563901E-6</v>
      </c>
      <c r="R22">
        <v>1.4665631050563901E-6</v>
      </c>
      <c r="S22">
        <v>1.4665629856074147E-6</v>
      </c>
      <c r="T22">
        <v>1.4665629856074147E-6</v>
      </c>
      <c r="U22">
        <v>1.4665631050563901E-6</v>
      </c>
      <c r="V22">
        <v>1.4665629856074147E-6</v>
      </c>
      <c r="W22">
        <v>1.4665629856074147E-6</v>
      </c>
      <c r="X22">
        <v>1.4665631050563901E-6</v>
      </c>
      <c r="Y22">
        <v>1.4665631050563901E-6</v>
      </c>
      <c r="Z22">
        <v>1.4665631050563901E-6</v>
      </c>
      <c r="AA22">
        <v>1.4665631050563901E-6</v>
      </c>
      <c r="AB22">
        <v>1.4665631050563901E-6</v>
      </c>
      <c r="AC22">
        <v>1.4665631050563901E-6</v>
      </c>
      <c r="AD22">
        <v>1.4665629856074147E-6</v>
      </c>
      <c r="AE22">
        <v>1.4665631050563901E-6</v>
      </c>
      <c r="AF22">
        <v>1.4665629856074147E-6</v>
      </c>
      <c r="AG22">
        <v>1.4665629856074147E-6</v>
      </c>
      <c r="AH22">
        <v>1.4665629856074147E-6</v>
      </c>
    </row>
    <row r="23" spans="1:34" x14ac:dyDescent="0.3">
      <c r="A23" s="135">
        <f ca="1">Exceedance!U23</f>
        <v>46722</v>
      </c>
      <c r="B23" s="1">
        <v>0</v>
      </c>
      <c r="C23" s="1">
        <v>0</v>
      </c>
      <c r="D23" s="1">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c r="AB23">
        <v>0</v>
      </c>
      <c r="AC23">
        <v>0</v>
      </c>
      <c r="AD23">
        <v>0</v>
      </c>
      <c r="AE23">
        <v>0</v>
      </c>
      <c r="AF23">
        <v>0</v>
      </c>
      <c r="AG23">
        <v>0</v>
      </c>
      <c r="AH23">
        <v>0</v>
      </c>
    </row>
    <row r="24" spans="1:34" x14ac:dyDescent="0.3">
      <c r="A24" s="135">
        <f ca="1">Exceedance!U24</f>
        <v>46753</v>
      </c>
      <c r="B24" s="1">
        <v>2.9127710296614025E-7</v>
      </c>
      <c r="C24" s="1">
        <v>2.9127747325796409E-7</v>
      </c>
      <c r="D24" s="1">
        <v>2.912772881120522E-7</v>
      </c>
      <c r="E24">
        <v>2.9127734982735618E-7</v>
      </c>
      <c r="F24">
        <v>2.9127747325796409E-7</v>
      </c>
      <c r="G24">
        <v>2.9127747325796409E-7</v>
      </c>
      <c r="H24">
        <v>2.9127759668857205E-7</v>
      </c>
      <c r="I24">
        <v>2.9127734982735618E-7</v>
      </c>
      <c r="J24">
        <v>2.9127747325796409E-7</v>
      </c>
      <c r="K24">
        <v>2.9127710296614025E-7</v>
      </c>
      <c r="L24">
        <v>2.9127759668857205E-7</v>
      </c>
      <c r="M24">
        <v>2.9127704125083632E-7</v>
      </c>
      <c r="N24">
        <v>2.9127772011917996E-7</v>
      </c>
      <c r="O24">
        <v>2.9127747325796409E-7</v>
      </c>
      <c r="P24">
        <v>2.9127710296614025E-7</v>
      </c>
      <c r="Q24">
        <v>2.9127704125083632E-7</v>
      </c>
      <c r="R24">
        <v>2.9127685610492443E-7</v>
      </c>
      <c r="S24">
        <v>2.9127722639674827E-7</v>
      </c>
      <c r="T24">
        <v>2.9127747325796409E-7</v>
      </c>
      <c r="U24">
        <v>2.9127722639674827E-7</v>
      </c>
      <c r="V24">
        <v>2.9127765840387598E-7</v>
      </c>
      <c r="W24">
        <v>2.9127734982735618E-7</v>
      </c>
      <c r="X24">
        <v>2.9127685610492443E-7</v>
      </c>
      <c r="Y24">
        <v>2.9127747325796409E-7</v>
      </c>
      <c r="Z24">
        <v>2.9127685610492443E-7</v>
      </c>
      <c r="AA24">
        <v>2.9127660924370856E-7</v>
      </c>
      <c r="AB24">
        <v>2.9127747325796409E-7</v>
      </c>
      <c r="AC24">
        <v>2.912772881120522E-7</v>
      </c>
      <c r="AD24">
        <v>2.9127722639674827E-7</v>
      </c>
      <c r="AE24">
        <v>2.9127710296614025E-7</v>
      </c>
      <c r="AF24">
        <v>2.912772881120522E-7</v>
      </c>
      <c r="AG24">
        <v>2.9127747325796409E-7</v>
      </c>
      <c r="AH24">
        <v>2.9127710296614025E-7</v>
      </c>
    </row>
    <row r="25" spans="1:34" x14ac:dyDescent="0.3">
      <c r="A25" s="135">
        <f ca="1">Exceedance!U25</f>
        <v>46784</v>
      </c>
      <c r="B25" s="1">
        <v>0</v>
      </c>
      <c r="C25" s="1">
        <v>0</v>
      </c>
      <c r="D25" s="1">
        <v>0</v>
      </c>
      <c r="E25">
        <v>0</v>
      </c>
      <c r="F25">
        <v>0</v>
      </c>
      <c r="G25">
        <v>0</v>
      </c>
      <c r="H25">
        <v>0</v>
      </c>
      <c r="I25">
        <v>0</v>
      </c>
      <c r="J25">
        <v>0</v>
      </c>
      <c r="K25">
        <v>0</v>
      </c>
      <c r="L25">
        <v>0</v>
      </c>
      <c r="M25">
        <v>0</v>
      </c>
      <c r="N25">
        <v>0</v>
      </c>
      <c r="O25">
        <v>0</v>
      </c>
      <c r="P25">
        <v>0</v>
      </c>
      <c r="Q25">
        <v>0</v>
      </c>
      <c r="R25">
        <v>0</v>
      </c>
      <c r="S25">
        <v>0</v>
      </c>
      <c r="T25">
        <v>0</v>
      </c>
      <c r="U25">
        <v>0</v>
      </c>
      <c r="V25">
        <v>0</v>
      </c>
      <c r="W25">
        <v>0</v>
      </c>
      <c r="X25">
        <v>0</v>
      </c>
      <c r="Y25">
        <v>0</v>
      </c>
      <c r="Z25">
        <v>0</v>
      </c>
      <c r="AA25">
        <v>0</v>
      </c>
      <c r="AB25">
        <v>0</v>
      </c>
      <c r="AC25">
        <v>0</v>
      </c>
      <c r="AD25">
        <v>0</v>
      </c>
      <c r="AE25">
        <v>0</v>
      </c>
      <c r="AF25">
        <v>0</v>
      </c>
      <c r="AG25">
        <v>0</v>
      </c>
      <c r="AH25">
        <v>0</v>
      </c>
    </row>
    <row r="26" spans="1:34" x14ac:dyDescent="0.3">
      <c r="A26" s="135">
        <f ca="1">Exceedance!U26</f>
        <v>46813</v>
      </c>
      <c r="B26" s="1">
        <v>0</v>
      </c>
      <c r="C26" s="1">
        <v>0</v>
      </c>
      <c r="D26" s="1">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c r="AB26">
        <v>0</v>
      </c>
      <c r="AC26">
        <v>0</v>
      </c>
      <c r="AD26">
        <v>0</v>
      </c>
      <c r="AE26">
        <v>0</v>
      </c>
      <c r="AF26">
        <v>0</v>
      </c>
      <c r="AG26">
        <v>0</v>
      </c>
      <c r="AH26">
        <v>0</v>
      </c>
    </row>
    <row r="27" spans="1:34" x14ac:dyDescent="0.3">
      <c r="A27" s="135">
        <f ca="1">Exceedance!U27</f>
        <v>46844</v>
      </c>
      <c r="B27" s="1">
        <v>0</v>
      </c>
      <c r="C27" s="1">
        <v>0</v>
      </c>
      <c r="D27" s="1">
        <v>0</v>
      </c>
      <c r="E27">
        <v>0</v>
      </c>
      <c r="F27">
        <v>0</v>
      </c>
      <c r="G27">
        <v>0</v>
      </c>
      <c r="H27">
        <v>0</v>
      </c>
      <c r="I27">
        <v>0</v>
      </c>
      <c r="J27">
        <v>0</v>
      </c>
      <c r="K27">
        <v>0</v>
      </c>
      <c r="L27">
        <v>0</v>
      </c>
      <c r="M27">
        <v>0</v>
      </c>
      <c r="N27">
        <v>0</v>
      </c>
      <c r="O27">
        <v>0</v>
      </c>
      <c r="P27">
        <v>0</v>
      </c>
      <c r="Q27">
        <v>0</v>
      </c>
      <c r="R27">
        <v>0</v>
      </c>
      <c r="S27">
        <v>0</v>
      </c>
      <c r="T27">
        <v>0</v>
      </c>
      <c r="U27">
        <v>0</v>
      </c>
      <c r="V27">
        <v>0</v>
      </c>
      <c r="W27">
        <v>0</v>
      </c>
      <c r="X27">
        <v>0</v>
      </c>
      <c r="Y27">
        <v>0</v>
      </c>
      <c r="Z27">
        <v>0</v>
      </c>
      <c r="AA27">
        <v>0</v>
      </c>
      <c r="AB27">
        <v>0</v>
      </c>
      <c r="AC27">
        <v>0</v>
      </c>
      <c r="AD27">
        <v>0</v>
      </c>
      <c r="AE27">
        <v>0</v>
      </c>
      <c r="AF27">
        <v>0</v>
      </c>
      <c r="AG27">
        <v>0</v>
      </c>
      <c r="AH27">
        <v>0</v>
      </c>
    </row>
    <row r="28" spans="1:34" x14ac:dyDescent="0.3">
      <c r="A28" s="135">
        <f ca="1">Exceedance!U28</f>
        <v>46874</v>
      </c>
      <c r="B28" s="1">
        <v>5.9617971074146603E-8</v>
      </c>
      <c r="C28" s="1">
        <v>5.9617847643538681E-8</v>
      </c>
      <c r="D28" s="1">
        <v>5.9617847643538681E-8</v>
      </c>
      <c r="E28">
        <v>5.9617971074146603E-8</v>
      </c>
      <c r="F28">
        <v>5.9618094504754525E-8</v>
      </c>
      <c r="G28">
        <v>5.9618094504754525E-8</v>
      </c>
      <c r="H28">
        <v>5.9617847643538681E-8</v>
      </c>
      <c r="I28">
        <v>5.9618094504754525E-8</v>
      </c>
      <c r="J28">
        <v>5.9618094504754525E-8</v>
      </c>
      <c r="K28">
        <v>5.9617847643538681E-8</v>
      </c>
      <c r="L28">
        <v>5.9617847643538681E-8</v>
      </c>
      <c r="M28">
        <v>5.9617847643538681E-8</v>
      </c>
      <c r="N28">
        <v>5.9618094504754525E-8</v>
      </c>
      <c r="O28">
        <v>5.9618094504754525E-8</v>
      </c>
      <c r="P28">
        <v>5.9618094504754525E-8</v>
      </c>
      <c r="Q28">
        <v>5.9617971074146603E-8</v>
      </c>
      <c r="R28">
        <v>5.9617971074146603E-8</v>
      </c>
      <c r="S28">
        <v>5.9618094504754525E-8</v>
      </c>
      <c r="T28">
        <v>5.9617847643538681E-8</v>
      </c>
      <c r="U28">
        <v>5.9617971074146603E-8</v>
      </c>
      <c r="V28">
        <v>5.9617847643538681E-8</v>
      </c>
      <c r="W28">
        <v>5.9618094504754525E-8</v>
      </c>
      <c r="X28">
        <v>5.9617847643538681E-8</v>
      </c>
      <c r="Y28">
        <v>5.9617971074146603E-8</v>
      </c>
      <c r="Z28">
        <v>5.9617847643538681E-8</v>
      </c>
      <c r="AA28">
        <v>5.9617847643538681E-8</v>
      </c>
      <c r="AB28">
        <v>5.9617847643538681E-8</v>
      </c>
      <c r="AC28">
        <v>5.9617847643538681E-8</v>
      </c>
      <c r="AD28">
        <v>5.9617847643538681E-8</v>
      </c>
      <c r="AE28">
        <v>5.9617847643538681E-8</v>
      </c>
      <c r="AF28">
        <v>5.9618094504754525E-8</v>
      </c>
      <c r="AG28">
        <v>5.9617847643538681E-8</v>
      </c>
      <c r="AH28">
        <v>5.9617847643538681E-8</v>
      </c>
    </row>
    <row r="29" spans="1:34" x14ac:dyDescent="0.3">
      <c r="A29" s="135">
        <f ca="1">Exceedance!U29</f>
        <v>46905</v>
      </c>
      <c r="B29" s="1">
        <v>0</v>
      </c>
      <c r="C29" s="1">
        <v>0</v>
      </c>
      <c r="D29" s="1">
        <v>0</v>
      </c>
      <c r="E29">
        <v>0</v>
      </c>
      <c r="F29">
        <v>0</v>
      </c>
      <c r="G29">
        <v>0</v>
      </c>
      <c r="H29">
        <v>0</v>
      </c>
      <c r="I29">
        <v>0</v>
      </c>
      <c r="J29">
        <v>0</v>
      </c>
      <c r="K29">
        <v>0</v>
      </c>
      <c r="L29">
        <v>0</v>
      </c>
      <c r="M29">
        <v>0</v>
      </c>
      <c r="N29">
        <v>0</v>
      </c>
      <c r="O29">
        <v>0</v>
      </c>
      <c r="P29">
        <v>0</v>
      </c>
      <c r="Q29">
        <v>0</v>
      </c>
      <c r="R29">
        <v>0</v>
      </c>
      <c r="S29">
        <v>0</v>
      </c>
      <c r="T29">
        <v>0</v>
      </c>
      <c r="U29">
        <v>0</v>
      </c>
      <c r="V29">
        <v>0</v>
      </c>
      <c r="W29">
        <v>0</v>
      </c>
      <c r="X29">
        <v>0</v>
      </c>
      <c r="Y29">
        <v>0</v>
      </c>
      <c r="Z29">
        <v>0</v>
      </c>
      <c r="AA29">
        <v>0</v>
      </c>
      <c r="AB29">
        <v>0</v>
      </c>
      <c r="AC29">
        <v>0</v>
      </c>
      <c r="AD29">
        <v>0</v>
      </c>
      <c r="AE29">
        <v>0</v>
      </c>
      <c r="AF29">
        <v>0</v>
      </c>
      <c r="AG29">
        <v>0</v>
      </c>
      <c r="AH29">
        <v>0</v>
      </c>
    </row>
    <row r="30" spans="1:34" x14ac:dyDescent="0.3">
      <c r="A30" s="135">
        <f ca="1">Exceedance!U30</f>
        <v>46935</v>
      </c>
      <c r="B30" s="1">
        <v>0</v>
      </c>
      <c r="C30" s="1">
        <v>0</v>
      </c>
      <c r="D30" s="1">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c r="AB30">
        <v>0</v>
      </c>
      <c r="AC30">
        <v>0</v>
      </c>
      <c r="AD30">
        <v>0</v>
      </c>
      <c r="AE30">
        <v>0</v>
      </c>
      <c r="AF30">
        <v>0</v>
      </c>
      <c r="AG30">
        <v>0</v>
      </c>
      <c r="AH30">
        <v>0</v>
      </c>
    </row>
    <row r="31" spans="1:34" x14ac:dyDescent="0.3">
      <c r="A31" s="135">
        <f ca="1">Exceedance!U31</f>
        <v>46966</v>
      </c>
      <c r="B31" s="1">
        <v>0</v>
      </c>
      <c r="C31" s="1">
        <v>0</v>
      </c>
      <c r="D31" s="1">
        <v>0</v>
      </c>
      <c r="E31">
        <v>0</v>
      </c>
      <c r="F31">
        <v>0</v>
      </c>
      <c r="G31">
        <v>0</v>
      </c>
      <c r="H31">
        <v>0</v>
      </c>
      <c r="I31">
        <v>0</v>
      </c>
      <c r="J31">
        <v>0</v>
      </c>
      <c r="K31">
        <v>0</v>
      </c>
      <c r="L31">
        <v>0</v>
      </c>
      <c r="M31">
        <v>0</v>
      </c>
      <c r="N31">
        <v>0</v>
      </c>
      <c r="O31">
        <v>0</v>
      </c>
      <c r="P31">
        <v>0</v>
      </c>
      <c r="Q31">
        <v>0</v>
      </c>
      <c r="R31">
        <v>0</v>
      </c>
      <c r="S31">
        <v>0</v>
      </c>
      <c r="T31">
        <v>0</v>
      </c>
      <c r="U31">
        <v>0</v>
      </c>
      <c r="V31">
        <v>0</v>
      </c>
      <c r="W31">
        <v>0</v>
      </c>
      <c r="X31">
        <v>0</v>
      </c>
      <c r="Y31">
        <v>0</v>
      </c>
      <c r="Z31">
        <v>0</v>
      </c>
      <c r="AA31">
        <v>0</v>
      </c>
      <c r="AB31">
        <v>0</v>
      </c>
      <c r="AC31">
        <v>0</v>
      </c>
      <c r="AD31">
        <v>0</v>
      </c>
      <c r="AE31">
        <v>0</v>
      </c>
      <c r="AF31">
        <v>0</v>
      </c>
      <c r="AG31">
        <v>0</v>
      </c>
      <c r="AH31">
        <v>0</v>
      </c>
    </row>
    <row r="32" spans="1:34" x14ac:dyDescent="0.3">
      <c r="A32" s="135">
        <f ca="1">Exceedance!U32</f>
        <v>46997</v>
      </c>
      <c r="B32" s="1">
        <v>3.8495549945520393E-7</v>
      </c>
      <c r="C32" s="1">
        <v>3.8495549945520393E-7</v>
      </c>
      <c r="D32" s="1">
        <v>3.8495549945520393E-7</v>
      </c>
      <c r="E32">
        <v>3.849553800062285E-7</v>
      </c>
      <c r="F32">
        <v>3.8495549945520393E-7</v>
      </c>
      <c r="G32">
        <v>3.849553800062285E-7</v>
      </c>
      <c r="H32">
        <v>3.849553800062285E-7</v>
      </c>
      <c r="I32">
        <v>3.849553800062285E-7</v>
      </c>
      <c r="J32">
        <v>3.8495549945520393E-7</v>
      </c>
      <c r="K32">
        <v>3.8495549945520393E-7</v>
      </c>
      <c r="L32">
        <v>3.849553800062285E-7</v>
      </c>
      <c r="M32">
        <v>3.8495549945520393E-7</v>
      </c>
      <c r="N32">
        <v>3.8495561890417936E-7</v>
      </c>
      <c r="O32">
        <v>3.8495549945520393E-7</v>
      </c>
      <c r="P32">
        <v>3.8495549945520393E-7</v>
      </c>
      <c r="Q32">
        <v>3.8495549945520393E-7</v>
      </c>
      <c r="R32">
        <v>3.8495549945520393E-7</v>
      </c>
      <c r="S32">
        <v>3.8495561890417936E-7</v>
      </c>
      <c r="T32">
        <v>3.849553800062285E-7</v>
      </c>
      <c r="U32">
        <v>3.849553800062285E-7</v>
      </c>
      <c r="V32">
        <v>3.8495549945520393E-7</v>
      </c>
      <c r="W32">
        <v>3.8495549945520393E-7</v>
      </c>
      <c r="X32">
        <v>3.8495549945520393E-7</v>
      </c>
      <c r="Y32">
        <v>3.8495549945520393E-7</v>
      </c>
      <c r="Z32">
        <v>3.8495549945520393E-7</v>
      </c>
      <c r="AA32">
        <v>3.8495549945520393E-7</v>
      </c>
      <c r="AB32">
        <v>3.8495549945520393E-7</v>
      </c>
      <c r="AC32">
        <v>3.8495549945520393E-7</v>
      </c>
      <c r="AD32">
        <v>3.8495549945520393E-7</v>
      </c>
      <c r="AE32">
        <v>3.8495549945520393E-7</v>
      </c>
      <c r="AF32">
        <v>3.849553800062285E-7</v>
      </c>
      <c r="AG32">
        <v>3.849553800062285E-7</v>
      </c>
      <c r="AH32">
        <v>3.8495549945520393E-7</v>
      </c>
    </row>
    <row r="33" spans="1:34" x14ac:dyDescent="0.3">
      <c r="A33" s="135">
        <f ca="1">Exceedance!U33</f>
        <v>47027</v>
      </c>
      <c r="B33" s="1">
        <v>2.6127767017256433E-6</v>
      </c>
      <c r="C33" s="1">
        <v>2.612776763440947E-6</v>
      </c>
      <c r="D33" s="1">
        <v>2.612776763440947E-6</v>
      </c>
      <c r="E33">
        <v>2.6127766400103391E-6</v>
      </c>
      <c r="F33">
        <v>2.6127767017256433E-6</v>
      </c>
      <c r="G33">
        <v>2.6127767017256433E-6</v>
      </c>
      <c r="H33">
        <v>2.612776763440947E-6</v>
      </c>
      <c r="I33">
        <v>2.6127767017256433E-6</v>
      </c>
      <c r="J33">
        <v>2.6127767017256433E-6</v>
      </c>
      <c r="K33">
        <v>2.6127767017256433E-6</v>
      </c>
      <c r="L33">
        <v>2.612776763440947E-6</v>
      </c>
      <c r="M33">
        <v>2.6127766400103391E-6</v>
      </c>
      <c r="N33">
        <v>2.612776763440947E-6</v>
      </c>
      <c r="O33">
        <v>2.612776763440947E-6</v>
      </c>
      <c r="P33">
        <v>2.6127767017256433E-6</v>
      </c>
      <c r="Q33">
        <v>2.6127767017256433E-6</v>
      </c>
      <c r="R33">
        <v>2.612776763440947E-6</v>
      </c>
      <c r="S33">
        <v>2.612776763440947E-6</v>
      </c>
      <c r="T33">
        <v>2.612776763440947E-6</v>
      </c>
      <c r="U33">
        <v>2.6127767017256433E-6</v>
      </c>
      <c r="V33">
        <v>2.612776763440947E-6</v>
      </c>
      <c r="W33">
        <v>2.6127766400103391E-6</v>
      </c>
      <c r="X33">
        <v>2.6127767017256433E-6</v>
      </c>
      <c r="Y33">
        <v>2.6127767017256433E-6</v>
      </c>
      <c r="Z33">
        <v>2.612776763440947E-6</v>
      </c>
      <c r="AA33">
        <v>2.6127767017256433E-6</v>
      </c>
      <c r="AB33">
        <v>2.6127767017256433E-6</v>
      </c>
      <c r="AC33">
        <v>2.6127767017256433E-6</v>
      </c>
      <c r="AD33">
        <v>2.612776763440947E-6</v>
      </c>
      <c r="AE33">
        <v>2.6127767017256433E-6</v>
      </c>
      <c r="AF33">
        <v>2.612776763440947E-6</v>
      </c>
      <c r="AG33">
        <v>2.6127767017256433E-6</v>
      </c>
      <c r="AH33">
        <v>2.6127767017256433E-6</v>
      </c>
    </row>
    <row r="34" spans="1:34" x14ac:dyDescent="0.3">
      <c r="A34" s="135">
        <f ca="1">Exceedance!U34</f>
        <v>47058</v>
      </c>
      <c r="B34" s="1">
        <v>1.4665631050563901E-6</v>
      </c>
      <c r="C34" s="1">
        <v>1.4665629856074147E-6</v>
      </c>
      <c r="D34" s="1">
        <v>1.4665631050563901E-6</v>
      </c>
      <c r="E34">
        <v>1.4665629856074147E-6</v>
      </c>
      <c r="F34">
        <v>1.4665631050563901E-6</v>
      </c>
      <c r="G34">
        <v>1.4665631050563901E-6</v>
      </c>
      <c r="H34">
        <v>1.4665631050563901E-6</v>
      </c>
      <c r="I34">
        <v>1.4665631050563901E-6</v>
      </c>
      <c r="J34">
        <v>1.4665631050563901E-6</v>
      </c>
      <c r="K34">
        <v>1.4665629856074147E-6</v>
      </c>
      <c r="L34">
        <v>1.4665629856074147E-6</v>
      </c>
      <c r="M34">
        <v>1.4665631050563901E-6</v>
      </c>
      <c r="N34">
        <v>1.4665629856074147E-6</v>
      </c>
      <c r="O34">
        <v>1.4665631050563901E-6</v>
      </c>
      <c r="P34">
        <v>1.4665630453319024E-6</v>
      </c>
      <c r="Q34">
        <v>1.4665629856074147E-6</v>
      </c>
      <c r="R34">
        <v>1.4665629856074147E-6</v>
      </c>
      <c r="S34">
        <v>1.4665631050563901E-6</v>
      </c>
      <c r="T34">
        <v>1.4665631050563901E-6</v>
      </c>
      <c r="U34">
        <v>1.4665629856074147E-6</v>
      </c>
      <c r="V34">
        <v>1.4665629856074147E-6</v>
      </c>
      <c r="W34">
        <v>1.4665631050563901E-6</v>
      </c>
      <c r="X34">
        <v>1.4665629856074147E-6</v>
      </c>
      <c r="Y34">
        <v>1.4665630453319024E-6</v>
      </c>
      <c r="Z34">
        <v>1.4665629856074147E-6</v>
      </c>
      <c r="AA34">
        <v>1.4665629856074147E-6</v>
      </c>
      <c r="AB34">
        <v>1.4665631050563901E-6</v>
      </c>
      <c r="AC34">
        <v>1.4665629856074147E-6</v>
      </c>
      <c r="AD34">
        <v>1.4665631050563901E-6</v>
      </c>
      <c r="AE34">
        <v>1.4665630453319024E-6</v>
      </c>
      <c r="AF34">
        <v>1.4665631050563901E-6</v>
      </c>
      <c r="AG34">
        <v>1.4665631050563901E-6</v>
      </c>
      <c r="AH34">
        <v>1.4665631050563901E-6</v>
      </c>
    </row>
    <row r="35" spans="1:34" x14ac:dyDescent="0.3">
      <c r="A35" s="135">
        <f ca="1">Exceedance!U35</f>
        <v>47088</v>
      </c>
      <c r="B35" s="1">
        <v>0</v>
      </c>
      <c r="C35" s="1">
        <v>0</v>
      </c>
      <c r="D35" s="1">
        <v>0</v>
      </c>
      <c r="E35">
        <v>0</v>
      </c>
      <c r="F35">
        <v>0</v>
      </c>
      <c r="G35">
        <v>0</v>
      </c>
      <c r="H35">
        <v>0</v>
      </c>
      <c r="I35">
        <v>0</v>
      </c>
      <c r="J35">
        <v>0</v>
      </c>
      <c r="K35">
        <v>0</v>
      </c>
      <c r="L35">
        <v>0</v>
      </c>
      <c r="M35">
        <v>0</v>
      </c>
      <c r="N35">
        <v>0</v>
      </c>
      <c r="O35">
        <v>0</v>
      </c>
      <c r="P35">
        <v>0</v>
      </c>
      <c r="Q35">
        <v>0</v>
      </c>
      <c r="R35">
        <v>0</v>
      </c>
      <c r="S35">
        <v>0</v>
      </c>
      <c r="T35">
        <v>0</v>
      </c>
      <c r="U35">
        <v>0</v>
      </c>
      <c r="V35">
        <v>0</v>
      </c>
      <c r="W35">
        <v>0</v>
      </c>
      <c r="X35">
        <v>0</v>
      </c>
      <c r="Y35">
        <v>0</v>
      </c>
      <c r="Z35">
        <v>0</v>
      </c>
      <c r="AA35">
        <v>0</v>
      </c>
      <c r="AB35">
        <v>0</v>
      </c>
      <c r="AC35">
        <v>0</v>
      </c>
      <c r="AD35">
        <v>0</v>
      </c>
      <c r="AE35">
        <v>0</v>
      </c>
      <c r="AF35">
        <v>0</v>
      </c>
      <c r="AG35">
        <v>0</v>
      </c>
      <c r="AH35">
        <v>0</v>
      </c>
    </row>
    <row r="36" spans="1:34" x14ac:dyDescent="0.3">
      <c r="A36" s="135">
        <f ca="1">Exceedance!U36</f>
        <v>47119</v>
      </c>
      <c r="B36" s="1">
        <v>2.9127734982735618E-7</v>
      </c>
      <c r="C36" s="1">
        <v>2.9127722639674827E-7</v>
      </c>
      <c r="D36" s="1">
        <v>2.9127722639674827E-7</v>
      </c>
      <c r="E36">
        <v>2.9127747325796409E-7</v>
      </c>
      <c r="F36">
        <v>2.9127759668857205E-7</v>
      </c>
      <c r="G36">
        <v>2.9127772011917996E-7</v>
      </c>
      <c r="H36">
        <v>2.9127747325796409E-7</v>
      </c>
      <c r="I36">
        <v>2.9127710296614025E-7</v>
      </c>
      <c r="J36">
        <v>2.9127734982735618E-7</v>
      </c>
      <c r="K36">
        <v>2.9127747325796409E-7</v>
      </c>
      <c r="L36">
        <v>2.9127747325796409E-7</v>
      </c>
      <c r="M36">
        <v>2.9127710296614025E-7</v>
      </c>
      <c r="N36">
        <v>2.9127747325796409E-7</v>
      </c>
      <c r="O36">
        <v>2.9127759668857205E-7</v>
      </c>
      <c r="P36">
        <v>2.9127747325796409E-7</v>
      </c>
      <c r="Q36">
        <v>2.9127697953553234E-7</v>
      </c>
      <c r="R36">
        <v>2.9127747325796409E-7</v>
      </c>
      <c r="S36">
        <v>2.9127734982735618E-7</v>
      </c>
      <c r="T36">
        <v>2.9127734982735618E-7</v>
      </c>
      <c r="U36">
        <v>2.9127722639674827E-7</v>
      </c>
      <c r="V36">
        <v>2.9127722639674827E-7</v>
      </c>
      <c r="W36">
        <v>2.9127734982735618E-7</v>
      </c>
      <c r="X36">
        <v>2.9127710296614025E-7</v>
      </c>
      <c r="Y36">
        <v>2.9127747325796409E-7</v>
      </c>
      <c r="Z36">
        <v>2.9127710296614025E-7</v>
      </c>
      <c r="AA36">
        <v>0</v>
      </c>
      <c r="AB36">
        <v>2.9127722639674827E-7</v>
      </c>
      <c r="AC36">
        <v>2.9127697953553234E-7</v>
      </c>
      <c r="AD36">
        <v>2.9127784354978787E-7</v>
      </c>
      <c r="AE36">
        <v>2.9127734982735618E-7</v>
      </c>
      <c r="AF36">
        <v>2.9127734982735618E-7</v>
      </c>
      <c r="AG36">
        <v>2.9127747325796409E-7</v>
      </c>
      <c r="AH36">
        <v>2.9127759668857205E-7</v>
      </c>
    </row>
    <row r="37" spans="1:34" x14ac:dyDescent="0.3">
      <c r="A37" s="135">
        <f ca="1">Exceedance!U37</f>
        <v>47150</v>
      </c>
      <c r="B37" s="1">
        <v>0</v>
      </c>
      <c r="C37" s="1">
        <v>0</v>
      </c>
      <c r="D37" s="1">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2.4182142468556438E-8</v>
      </c>
      <c r="AB37">
        <v>0</v>
      </c>
      <c r="AC37">
        <v>0</v>
      </c>
      <c r="AD37">
        <v>0</v>
      </c>
      <c r="AE37">
        <v>0</v>
      </c>
      <c r="AF37">
        <v>0</v>
      </c>
      <c r="AG37">
        <v>0</v>
      </c>
      <c r="AH37">
        <v>0</v>
      </c>
    </row>
    <row r="38" spans="1:34" x14ac:dyDescent="0.3">
      <c r="A38" s="135">
        <f ca="1">Exceedance!U38</f>
        <v>47178</v>
      </c>
      <c r="B38" s="1">
        <v>0</v>
      </c>
      <c r="C38" s="1">
        <v>0</v>
      </c>
      <c r="D38" s="1">
        <v>0</v>
      </c>
      <c r="E38">
        <v>0</v>
      </c>
      <c r="F38">
        <v>0</v>
      </c>
      <c r="G38">
        <v>0</v>
      </c>
      <c r="H38">
        <v>0</v>
      </c>
      <c r="I38">
        <v>0</v>
      </c>
      <c r="J38">
        <v>0</v>
      </c>
      <c r="K38">
        <v>0</v>
      </c>
      <c r="L38">
        <v>0</v>
      </c>
      <c r="M38">
        <v>0</v>
      </c>
      <c r="N38">
        <v>0</v>
      </c>
      <c r="O38">
        <v>177.0863957162106</v>
      </c>
      <c r="P38">
        <v>0</v>
      </c>
      <c r="Q38">
        <v>0</v>
      </c>
      <c r="R38">
        <v>0</v>
      </c>
      <c r="S38">
        <v>0</v>
      </c>
      <c r="T38">
        <v>0</v>
      </c>
      <c r="U38">
        <v>0</v>
      </c>
      <c r="V38">
        <v>0</v>
      </c>
      <c r="W38">
        <v>0</v>
      </c>
      <c r="X38">
        <v>0</v>
      </c>
      <c r="Y38">
        <v>257.07967289453347</v>
      </c>
      <c r="Z38">
        <v>0</v>
      </c>
      <c r="AA38">
        <v>2.7565831726952361E-7</v>
      </c>
      <c r="AB38">
        <v>0</v>
      </c>
      <c r="AC38">
        <v>0</v>
      </c>
      <c r="AD38">
        <v>0</v>
      </c>
      <c r="AE38">
        <v>0</v>
      </c>
      <c r="AF38">
        <v>0</v>
      </c>
      <c r="AG38">
        <v>0</v>
      </c>
      <c r="AH38">
        <v>0</v>
      </c>
    </row>
    <row r="39" spans="1:34" x14ac:dyDescent="0.3">
      <c r="A39" s="135">
        <f ca="1">Exceedance!U39</f>
        <v>47209</v>
      </c>
      <c r="B39" s="1">
        <v>0</v>
      </c>
      <c r="C39" s="1">
        <v>0</v>
      </c>
      <c r="D39" s="1">
        <v>0</v>
      </c>
      <c r="E39">
        <v>0</v>
      </c>
      <c r="F39">
        <v>0</v>
      </c>
      <c r="G39">
        <v>0</v>
      </c>
      <c r="H39">
        <v>0</v>
      </c>
      <c r="I39">
        <v>0</v>
      </c>
      <c r="J39">
        <v>0</v>
      </c>
      <c r="K39">
        <v>0</v>
      </c>
      <c r="L39">
        <v>0</v>
      </c>
      <c r="M39">
        <v>0</v>
      </c>
      <c r="N39">
        <v>136.29751533676654</v>
      </c>
      <c r="O39">
        <v>168.95832829172892</v>
      </c>
      <c r="P39">
        <v>0</v>
      </c>
      <c r="Q39">
        <v>0</v>
      </c>
      <c r="R39">
        <v>0</v>
      </c>
      <c r="S39">
        <v>0</v>
      </c>
      <c r="T39">
        <v>0</v>
      </c>
      <c r="U39">
        <v>0</v>
      </c>
      <c r="V39">
        <v>0</v>
      </c>
      <c r="W39">
        <v>0</v>
      </c>
      <c r="X39">
        <v>0</v>
      </c>
      <c r="Y39">
        <v>190.69484726764622</v>
      </c>
      <c r="Z39">
        <v>0</v>
      </c>
      <c r="AA39">
        <v>0</v>
      </c>
      <c r="AB39">
        <v>0</v>
      </c>
      <c r="AC39">
        <v>0</v>
      </c>
      <c r="AD39">
        <v>0</v>
      </c>
      <c r="AE39">
        <v>0</v>
      </c>
      <c r="AF39">
        <v>0</v>
      </c>
      <c r="AG39">
        <v>0</v>
      </c>
      <c r="AH39">
        <v>0</v>
      </c>
    </row>
    <row r="40" spans="1:34" x14ac:dyDescent="0.3">
      <c r="A40" s="135">
        <f ca="1">Exceedance!U40</f>
        <v>47239</v>
      </c>
      <c r="B40" s="1">
        <v>5.9617847643538681E-8</v>
      </c>
      <c r="C40" s="1">
        <v>5.9617971074146603E-8</v>
      </c>
      <c r="D40" s="1">
        <v>5.9617847643538681E-8</v>
      </c>
      <c r="E40">
        <v>5.9618094504754525E-8</v>
      </c>
      <c r="F40">
        <v>5.9618094504754525E-8</v>
      </c>
      <c r="G40">
        <v>5.9617847643538681E-8</v>
      </c>
      <c r="H40">
        <v>5.9618094504754525E-8</v>
      </c>
      <c r="I40">
        <v>5.9617847643538681E-8</v>
      </c>
      <c r="J40">
        <v>5.9617847643538681E-8</v>
      </c>
      <c r="K40">
        <v>5.9618094504754525E-8</v>
      </c>
      <c r="L40">
        <v>5.9617847643538681E-8</v>
      </c>
      <c r="M40">
        <v>5.9617724212930745E-8</v>
      </c>
      <c r="N40">
        <v>121.99311635423803</v>
      </c>
      <c r="O40">
        <v>200.73743851244546</v>
      </c>
      <c r="P40">
        <v>5.9617847643538681E-8</v>
      </c>
      <c r="Q40">
        <v>5.9617847643538681E-8</v>
      </c>
      <c r="R40">
        <v>5.9617971074146603E-8</v>
      </c>
      <c r="S40">
        <v>5.9618094504754525E-8</v>
      </c>
      <c r="T40">
        <v>5.9618094504754525E-8</v>
      </c>
      <c r="U40">
        <v>5.9617971074146603E-8</v>
      </c>
      <c r="V40">
        <v>5.9617971074146603E-8</v>
      </c>
      <c r="W40">
        <v>5.9618094504754525E-8</v>
      </c>
      <c r="X40">
        <v>5.9618094504754525E-8</v>
      </c>
      <c r="Y40">
        <v>238.58513231637085</v>
      </c>
      <c r="Z40">
        <v>5.9617971074146603E-8</v>
      </c>
      <c r="AA40">
        <v>5.9617971074146603E-8</v>
      </c>
      <c r="AB40">
        <v>5.9617971074146603E-8</v>
      </c>
      <c r="AC40">
        <v>5.9617971074146603E-8</v>
      </c>
      <c r="AD40">
        <v>5.9617847643538681E-8</v>
      </c>
      <c r="AE40">
        <v>5.9618094504754525E-8</v>
      </c>
      <c r="AF40">
        <v>5.9617847643538681E-8</v>
      </c>
      <c r="AG40">
        <v>5.9617971074146603E-8</v>
      </c>
      <c r="AH40">
        <v>5.9617847643538681E-8</v>
      </c>
    </row>
    <row r="41" spans="1:34" x14ac:dyDescent="0.3">
      <c r="A41" s="135">
        <f ca="1">Exceedance!U41</f>
        <v>47270</v>
      </c>
      <c r="B41" s="1">
        <v>0</v>
      </c>
      <c r="C41" s="1">
        <v>0</v>
      </c>
      <c r="D41" s="1">
        <v>0</v>
      </c>
      <c r="E41">
        <v>0</v>
      </c>
      <c r="F41">
        <v>0</v>
      </c>
      <c r="G41">
        <v>0</v>
      </c>
      <c r="H41">
        <v>0</v>
      </c>
      <c r="I41">
        <v>0</v>
      </c>
      <c r="J41">
        <v>0</v>
      </c>
      <c r="K41">
        <v>0</v>
      </c>
      <c r="L41">
        <v>0</v>
      </c>
      <c r="M41">
        <v>0</v>
      </c>
      <c r="N41">
        <v>53.226489892505541</v>
      </c>
      <c r="O41">
        <v>132.53907950184637</v>
      </c>
      <c r="P41">
        <v>0</v>
      </c>
      <c r="Q41">
        <v>0</v>
      </c>
      <c r="R41">
        <v>0</v>
      </c>
      <c r="S41">
        <v>0</v>
      </c>
      <c r="T41">
        <v>0</v>
      </c>
      <c r="U41">
        <v>0</v>
      </c>
      <c r="V41">
        <v>0</v>
      </c>
      <c r="W41">
        <v>0</v>
      </c>
      <c r="X41">
        <v>0</v>
      </c>
      <c r="Y41">
        <v>152.25827486827765</v>
      </c>
      <c r="Z41">
        <v>0</v>
      </c>
      <c r="AA41">
        <v>0</v>
      </c>
      <c r="AB41">
        <v>0</v>
      </c>
      <c r="AC41">
        <v>0</v>
      </c>
      <c r="AD41">
        <v>0</v>
      </c>
      <c r="AE41">
        <v>0</v>
      </c>
      <c r="AF41">
        <v>0</v>
      </c>
      <c r="AG41">
        <v>0</v>
      </c>
      <c r="AH41">
        <v>0</v>
      </c>
    </row>
    <row r="42" spans="1:34" x14ac:dyDescent="0.3">
      <c r="A42" s="135">
        <f ca="1">Exceedance!U42</f>
        <v>47300</v>
      </c>
      <c r="B42" s="1">
        <v>0</v>
      </c>
      <c r="C42" s="1">
        <v>0</v>
      </c>
      <c r="D42" s="1">
        <v>0</v>
      </c>
      <c r="E42">
        <v>0</v>
      </c>
      <c r="F42">
        <v>0</v>
      </c>
      <c r="G42">
        <v>0</v>
      </c>
      <c r="H42">
        <v>0</v>
      </c>
      <c r="I42">
        <v>0</v>
      </c>
      <c r="J42">
        <v>0</v>
      </c>
      <c r="K42">
        <v>0</v>
      </c>
      <c r="L42">
        <v>0</v>
      </c>
      <c r="M42">
        <v>0</v>
      </c>
      <c r="N42">
        <v>0</v>
      </c>
      <c r="O42">
        <v>16.806037797925839</v>
      </c>
      <c r="P42">
        <v>0</v>
      </c>
      <c r="Q42">
        <v>0</v>
      </c>
      <c r="R42">
        <v>0</v>
      </c>
      <c r="S42">
        <v>0</v>
      </c>
      <c r="T42">
        <v>0</v>
      </c>
      <c r="U42">
        <v>0</v>
      </c>
      <c r="V42">
        <v>0</v>
      </c>
      <c r="W42">
        <v>0</v>
      </c>
      <c r="X42">
        <v>0</v>
      </c>
      <c r="Y42">
        <v>0</v>
      </c>
      <c r="Z42">
        <v>0</v>
      </c>
      <c r="AA42">
        <v>0</v>
      </c>
      <c r="AB42">
        <v>0</v>
      </c>
      <c r="AC42">
        <v>0</v>
      </c>
      <c r="AD42">
        <v>0</v>
      </c>
      <c r="AE42">
        <v>0</v>
      </c>
      <c r="AF42">
        <v>0</v>
      </c>
      <c r="AG42">
        <v>0</v>
      </c>
      <c r="AH42">
        <v>0</v>
      </c>
    </row>
    <row r="43" spans="1:34" x14ac:dyDescent="0.3">
      <c r="A43" s="135">
        <f ca="1">Exceedance!U43</f>
        <v>47331</v>
      </c>
      <c r="B43" s="1">
        <v>0</v>
      </c>
      <c r="C43" s="1">
        <v>0</v>
      </c>
      <c r="D43" s="1">
        <v>0</v>
      </c>
      <c r="E43">
        <v>0</v>
      </c>
      <c r="F43">
        <v>0</v>
      </c>
      <c r="G43">
        <v>0</v>
      </c>
      <c r="H43">
        <v>0</v>
      </c>
      <c r="I43">
        <v>0</v>
      </c>
      <c r="J43">
        <v>0</v>
      </c>
      <c r="K43">
        <v>0</v>
      </c>
      <c r="L43">
        <v>0</v>
      </c>
      <c r="M43">
        <v>0</v>
      </c>
      <c r="N43">
        <v>0</v>
      </c>
      <c r="O43">
        <v>9.6991790337780905</v>
      </c>
      <c r="P43">
        <v>0</v>
      </c>
      <c r="Q43">
        <v>0</v>
      </c>
      <c r="R43">
        <v>0</v>
      </c>
      <c r="S43">
        <v>0</v>
      </c>
      <c r="T43">
        <v>0</v>
      </c>
      <c r="U43">
        <v>0</v>
      </c>
      <c r="V43">
        <v>0</v>
      </c>
      <c r="W43">
        <v>0</v>
      </c>
      <c r="X43">
        <v>0</v>
      </c>
      <c r="Y43">
        <v>0</v>
      </c>
      <c r="Z43">
        <v>0</v>
      </c>
      <c r="AA43">
        <v>0</v>
      </c>
      <c r="AB43">
        <v>0</v>
      </c>
      <c r="AC43">
        <v>0</v>
      </c>
      <c r="AD43">
        <v>0</v>
      </c>
      <c r="AE43">
        <v>0</v>
      </c>
      <c r="AF43">
        <v>0</v>
      </c>
      <c r="AG43">
        <v>0</v>
      </c>
      <c r="AH43">
        <v>0</v>
      </c>
    </row>
    <row r="44" spans="1:34" x14ac:dyDescent="0.3">
      <c r="A44" s="135">
        <f ca="1">Exceedance!U44</f>
        <v>47362</v>
      </c>
      <c r="B44" s="1">
        <v>3.8495549945520393E-7</v>
      </c>
      <c r="C44" s="1">
        <v>3.8495549945520393E-7</v>
      </c>
      <c r="D44" s="1">
        <v>3.8495549945520393E-7</v>
      </c>
      <c r="E44">
        <v>3.8495549945520393E-7</v>
      </c>
      <c r="F44">
        <v>3.8495549945520393E-7</v>
      </c>
      <c r="G44">
        <v>3.8495561890417936E-7</v>
      </c>
      <c r="H44">
        <v>3.849553800062285E-7</v>
      </c>
      <c r="I44">
        <v>3.8495549945520393E-7</v>
      </c>
      <c r="J44">
        <v>3.849553800062285E-7</v>
      </c>
      <c r="K44">
        <v>3.8495549945520393E-7</v>
      </c>
      <c r="L44">
        <v>3.8495561890417936E-7</v>
      </c>
      <c r="M44">
        <v>3.8495561890417936E-7</v>
      </c>
      <c r="N44">
        <v>3.8495549945520393E-7</v>
      </c>
      <c r="O44">
        <v>3.8495549945520393E-7</v>
      </c>
      <c r="P44">
        <v>3.8495549945520393E-7</v>
      </c>
      <c r="Q44">
        <v>3.8495549945520393E-7</v>
      </c>
      <c r="R44">
        <v>3.8495561890417936E-7</v>
      </c>
      <c r="S44">
        <v>3.849553800062285E-7</v>
      </c>
      <c r="T44">
        <v>3.8495549945520393E-7</v>
      </c>
      <c r="U44">
        <v>3.8495549945520393E-7</v>
      </c>
      <c r="V44">
        <v>3.849553800062285E-7</v>
      </c>
      <c r="W44">
        <v>3.8495549945520393E-7</v>
      </c>
      <c r="X44">
        <v>3.849553800062285E-7</v>
      </c>
      <c r="Y44">
        <v>3.8495561890417936E-7</v>
      </c>
      <c r="Z44">
        <v>3.8495549945520393E-7</v>
      </c>
      <c r="AA44">
        <v>0</v>
      </c>
      <c r="AB44">
        <v>3.849553800062285E-7</v>
      </c>
      <c r="AC44">
        <v>3.8495549945520393E-7</v>
      </c>
      <c r="AD44">
        <v>3.8495549945520393E-7</v>
      </c>
      <c r="AE44">
        <v>3.8495549945520393E-7</v>
      </c>
      <c r="AF44">
        <v>3.8495549945520393E-7</v>
      </c>
      <c r="AG44">
        <v>3.8495549945520393E-7</v>
      </c>
      <c r="AH44">
        <v>3.849553800062285E-7</v>
      </c>
    </row>
    <row r="45" spans="1:34" x14ac:dyDescent="0.3">
      <c r="A45" s="135">
        <f ca="1">Exceedance!U45</f>
        <v>47392</v>
      </c>
      <c r="B45" s="1">
        <v>2.6127767017256433E-6</v>
      </c>
      <c r="C45" s="1">
        <v>2.6127767017256433E-6</v>
      </c>
      <c r="D45" s="1">
        <v>2.6127767017256433E-6</v>
      </c>
      <c r="E45">
        <v>2.6127767017256433E-6</v>
      </c>
      <c r="F45">
        <v>2.6127767017256433E-6</v>
      </c>
      <c r="G45">
        <v>2.6127766400103391E-6</v>
      </c>
      <c r="H45">
        <v>2.6127767017256433E-6</v>
      </c>
      <c r="I45">
        <v>2.6127766400103391E-6</v>
      </c>
      <c r="J45">
        <v>2.6127767017256433E-6</v>
      </c>
      <c r="K45">
        <v>2.612776763440947E-6</v>
      </c>
      <c r="L45">
        <v>2.6127766400103391E-6</v>
      </c>
      <c r="M45">
        <v>2.6127766400103391E-6</v>
      </c>
      <c r="N45">
        <v>2.6127766400103391E-6</v>
      </c>
      <c r="O45">
        <v>2.6127767017256433E-6</v>
      </c>
      <c r="P45">
        <v>2.6127767017256433E-6</v>
      </c>
      <c r="Q45">
        <v>2.6127767017256433E-6</v>
      </c>
      <c r="R45">
        <v>2.6127767017256433E-6</v>
      </c>
      <c r="S45">
        <v>2.6127767017256433E-6</v>
      </c>
      <c r="T45">
        <v>2.612776763440947E-6</v>
      </c>
      <c r="U45">
        <v>2.6127766400103391E-6</v>
      </c>
      <c r="V45">
        <v>2.6127766400103391E-6</v>
      </c>
      <c r="W45">
        <v>2.6127767017256433E-6</v>
      </c>
      <c r="X45">
        <v>2.6127767017256433E-6</v>
      </c>
      <c r="Y45">
        <v>2.6127767017256433E-6</v>
      </c>
      <c r="Z45">
        <v>2.6127767017256433E-6</v>
      </c>
      <c r="AA45">
        <v>1.9386950588117259E-6</v>
      </c>
      <c r="AB45">
        <v>2.6127766400103391E-6</v>
      </c>
      <c r="AC45">
        <v>2.612776763440947E-6</v>
      </c>
      <c r="AD45">
        <v>2.6127766400103391E-6</v>
      </c>
      <c r="AE45">
        <v>2.6127767017256433E-6</v>
      </c>
      <c r="AF45">
        <v>2.6127767017256433E-6</v>
      </c>
      <c r="AG45">
        <v>2.6127767017256433E-6</v>
      </c>
      <c r="AH45">
        <v>2.6127766400103391E-6</v>
      </c>
    </row>
    <row r="46" spans="1:34" x14ac:dyDescent="0.3">
      <c r="A46" s="135">
        <f ca="1">Exceedance!U46</f>
        <v>47423</v>
      </c>
      <c r="B46" s="1">
        <v>1.4665629856074147E-6</v>
      </c>
      <c r="C46" s="1">
        <v>1.4665631050563901E-6</v>
      </c>
      <c r="D46" s="1">
        <v>1.4665629856074147E-6</v>
      </c>
      <c r="E46">
        <v>1.4665629856074147E-6</v>
      </c>
      <c r="F46">
        <v>1.4665631050563901E-6</v>
      </c>
      <c r="G46">
        <v>1.4665629856074147E-6</v>
      </c>
      <c r="H46">
        <v>1.4665629856074147E-6</v>
      </c>
      <c r="I46">
        <v>1.4665631050563901E-6</v>
      </c>
      <c r="J46">
        <v>1.4665631050563901E-6</v>
      </c>
      <c r="K46">
        <v>1.4665631050563901E-6</v>
      </c>
      <c r="L46">
        <v>1.4665631050563901E-6</v>
      </c>
      <c r="M46">
        <v>1.4665631050563901E-6</v>
      </c>
      <c r="N46">
        <v>1.4665631050563901E-6</v>
      </c>
      <c r="O46">
        <v>1.4665631050563901E-6</v>
      </c>
      <c r="P46">
        <v>1.4665631050563901E-6</v>
      </c>
      <c r="Q46">
        <v>1.4665631050563901E-6</v>
      </c>
      <c r="R46">
        <v>1.4665629856074147E-6</v>
      </c>
      <c r="S46">
        <v>1.4665631050563901E-6</v>
      </c>
      <c r="T46">
        <v>1.4665631050563901E-6</v>
      </c>
      <c r="U46">
        <v>1.4665631050563901E-6</v>
      </c>
      <c r="V46">
        <v>1.4665631050563901E-6</v>
      </c>
      <c r="W46">
        <v>1.4665631050563901E-6</v>
      </c>
      <c r="X46">
        <v>1.4665631050563901E-6</v>
      </c>
      <c r="Y46">
        <v>1.4665629856074147E-6</v>
      </c>
      <c r="Z46">
        <v>1.4665631050563901E-6</v>
      </c>
      <c r="AA46">
        <v>0</v>
      </c>
      <c r="AB46">
        <v>1.4665631050563901E-6</v>
      </c>
      <c r="AC46">
        <v>1.4665631050563901E-6</v>
      </c>
      <c r="AD46">
        <v>1.4665629856074147E-6</v>
      </c>
      <c r="AE46">
        <v>1.4665631050563901E-6</v>
      </c>
      <c r="AF46">
        <v>1.4665629856074147E-6</v>
      </c>
      <c r="AG46">
        <v>1.4665629856074147E-6</v>
      </c>
      <c r="AH46">
        <v>1.4665631050563901E-6</v>
      </c>
    </row>
    <row r="47" spans="1:34" x14ac:dyDescent="0.3">
      <c r="A47" s="135">
        <f ca="1">Exceedance!U47</f>
        <v>47453</v>
      </c>
      <c r="B47" s="1">
        <v>0</v>
      </c>
      <c r="C47" s="1">
        <v>0</v>
      </c>
      <c r="D47" s="1">
        <v>0</v>
      </c>
      <c r="E47">
        <v>0</v>
      </c>
      <c r="F47">
        <v>0</v>
      </c>
      <c r="G47">
        <v>0</v>
      </c>
      <c r="H47">
        <v>0</v>
      </c>
      <c r="I47">
        <v>0</v>
      </c>
      <c r="J47">
        <v>0</v>
      </c>
      <c r="K47">
        <v>0</v>
      </c>
      <c r="L47">
        <v>0</v>
      </c>
      <c r="M47">
        <v>0</v>
      </c>
      <c r="N47">
        <v>0</v>
      </c>
      <c r="O47">
        <v>0</v>
      </c>
      <c r="P47">
        <v>0</v>
      </c>
      <c r="Q47">
        <v>0</v>
      </c>
      <c r="R47">
        <v>0</v>
      </c>
      <c r="S47">
        <v>0</v>
      </c>
      <c r="T47">
        <v>0</v>
      </c>
      <c r="U47">
        <v>0</v>
      </c>
      <c r="V47">
        <v>0</v>
      </c>
      <c r="W47">
        <v>0</v>
      </c>
      <c r="X47">
        <v>0</v>
      </c>
      <c r="Y47">
        <v>0</v>
      </c>
      <c r="Z47">
        <v>0</v>
      </c>
      <c r="AA47">
        <v>0</v>
      </c>
      <c r="AB47">
        <v>0</v>
      </c>
      <c r="AC47">
        <v>0</v>
      </c>
      <c r="AD47">
        <v>0</v>
      </c>
      <c r="AE47">
        <v>0</v>
      </c>
      <c r="AF47">
        <v>0</v>
      </c>
      <c r="AG47">
        <v>0</v>
      </c>
      <c r="AH47">
        <v>0</v>
      </c>
    </row>
    <row r="48" spans="1:34" x14ac:dyDescent="0.3">
      <c r="A48" s="135">
        <f ca="1">Exceedance!U48</f>
        <v>47484</v>
      </c>
      <c r="B48" s="1">
        <v>2.9127734982735618E-7</v>
      </c>
      <c r="C48" s="1">
        <v>2.9127722639674827E-7</v>
      </c>
      <c r="D48" s="1">
        <v>2.9127722639674827E-7</v>
      </c>
      <c r="E48">
        <v>2.9127722639674827E-7</v>
      </c>
      <c r="F48">
        <v>2.9127673267431647E-7</v>
      </c>
      <c r="G48">
        <v>2.9127747325796409E-7</v>
      </c>
      <c r="H48">
        <v>2.9127685610492443E-7</v>
      </c>
      <c r="I48">
        <v>2.9127697953553234E-7</v>
      </c>
      <c r="J48">
        <v>2.9127734982735618E-7</v>
      </c>
      <c r="K48">
        <v>2.9127722639674827E-7</v>
      </c>
      <c r="L48">
        <v>2.9127722639674827E-7</v>
      </c>
      <c r="M48">
        <v>2.9127734982735618E-7</v>
      </c>
      <c r="N48">
        <v>2.9127772011917996E-7</v>
      </c>
      <c r="O48">
        <v>2.9127673267431647E-7</v>
      </c>
      <c r="P48">
        <v>2.9127734982735618E-7</v>
      </c>
      <c r="Q48">
        <v>2.9127722639674827E-7</v>
      </c>
      <c r="R48">
        <v>2.9127710296614025E-7</v>
      </c>
      <c r="S48">
        <v>2.9127734982735618E-7</v>
      </c>
      <c r="T48">
        <v>2.9127722639674827E-7</v>
      </c>
      <c r="U48">
        <v>2.9127734982735618E-7</v>
      </c>
      <c r="V48">
        <v>2.9127759668857205E-7</v>
      </c>
      <c r="W48">
        <v>2.9127722639674827E-7</v>
      </c>
      <c r="X48">
        <v>2.9127734982735618E-7</v>
      </c>
      <c r="Y48">
        <v>2.9127747325796409E-7</v>
      </c>
      <c r="Z48">
        <v>2.9127747325796409E-7</v>
      </c>
      <c r="AA48">
        <v>2.8961560355281982E-7</v>
      </c>
      <c r="AB48">
        <v>2.9127734982735618E-7</v>
      </c>
      <c r="AC48">
        <v>2.9127722639674827E-7</v>
      </c>
      <c r="AD48">
        <v>2.9127710296614025E-7</v>
      </c>
      <c r="AE48">
        <v>2.9127722639674827E-7</v>
      </c>
      <c r="AF48">
        <v>2.9127710296614025E-7</v>
      </c>
      <c r="AG48">
        <v>2.9127747325796409E-7</v>
      </c>
      <c r="AH48">
        <v>2.9127710296614025E-7</v>
      </c>
    </row>
    <row r="49" spans="1:34" x14ac:dyDescent="0.3">
      <c r="A49" s="135">
        <f ca="1">Exceedance!U49</f>
        <v>47515</v>
      </c>
      <c r="B49" s="1">
        <v>0</v>
      </c>
      <c r="C49" s="1">
        <v>0</v>
      </c>
      <c r="D49" s="1">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c r="AB49">
        <v>0</v>
      </c>
      <c r="AC49">
        <v>0</v>
      </c>
      <c r="AD49">
        <v>0</v>
      </c>
      <c r="AE49">
        <v>0</v>
      </c>
      <c r="AF49">
        <v>0</v>
      </c>
      <c r="AG49">
        <v>0</v>
      </c>
      <c r="AH49">
        <v>0</v>
      </c>
    </row>
    <row r="50" spans="1:34" x14ac:dyDescent="0.3">
      <c r="A50" s="135">
        <f ca="1">Exceedance!U50</f>
        <v>47543</v>
      </c>
      <c r="B50" s="1">
        <v>0</v>
      </c>
      <c r="C50" s="1">
        <v>0</v>
      </c>
      <c r="D50" s="1">
        <v>0</v>
      </c>
      <c r="E50">
        <v>0</v>
      </c>
      <c r="F50">
        <v>0</v>
      </c>
      <c r="G50">
        <v>0</v>
      </c>
      <c r="H50">
        <v>0</v>
      </c>
      <c r="I50">
        <v>0</v>
      </c>
      <c r="J50">
        <v>0</v>
      </c>
      <c r="K50">
        <v>0</v>
      </c>
      <c r="L50">
        <v>0</v>
      </c>
      <c r="M50">
        <v>159.02616167510385</v>
      </c>
      <c r="N50">
        <v>209.0592170419647</v>
      </c>
      <c r="O50">
        <v>0</v>
      </c>
      <c r="P50">
        <v>0</v>
      </c>
      <c r="Q50">
        <v>0</v>
      </c>
      <c r="R50">
        <v>0</v>
      </c>
      <c r="S50">
        <v>0</v>
      </c>
      <c r="T50">
        <v>0</v>
      </c>
      <c r="U50">
        <v>0</v>
      </c>
      <c r="V50">
        <v>0</v>
      </c>
      <c r="W50">
        <v>0</v>
      </c>
      <c r="X50">
        <v>0</v>
      </c>
      <c r="Y50">
        <v>220.85305972834604</v>
      </c>
      <c r="Z50">
        <v>0</v>
      </c>
      <c r="AA50">
        <v>0</v>
      </c>
      <c r="AB50">
        <v>0</v>
      </c>
      <c r="AC50">
        <v>0</v>
      </c>
      <c r="AD50">
        <v>0</v>
      </c>
      <c r="AE50">
        <v>0</v>
      </c>
      <c r="AF50">
        <v>0</v>
      </c>
      <c r="AG50">
        <v>0</v>
      </c>
      <c r="AH50">
        <v>0</v>
      </c>
    </row>
    <row r="51" spans="1:34" x14ac:dyDescent="0.3">
      <c r="A51" s="135">
        <f ca="1">Exceedance!U51</f>
        <v>47574</v>
      </c>
      <c r="B51" s="1">
        <v>0</v>
      </c>
      <c r="C51" s="1">
        <v>0</v>
      </c>
      <c r="D51" s="1">
        <v>0</v>
      </c>
      <c r="E51">
        <v>0</v>
      </c>
      <c r="F51">
        <v>0</v>
      </c>
      <c r="G51">
        <v>0</v>
      </c>
      <c r="H51">
        <v>0</v>
      </c>
      <c r="I51">
        <v>0</v>
      </c>
      <c r="J51">
        <v>0</v>
      </c>
      <c r="K51">
        <v>0</v>
      </c>
      <c r="L51">
        <v>0</v>
      </c>
      <c r="M51">
        <v>158.82862613762401</v>
      </c>
      <c r="N51">
        <v>196.63722155696229</v>
      </c>
      <c r="O51">
        <v>143.21676754344108</v>
      </c>
      <c r="P51">
        <v>0</v>
      </c>
      <c r="Q51">
        <v>0</v>
      </c>
      <c r="R51">
        <v>0</v>
      </c>
      <c r="S51">
        <v>0</v>
      </c>
      <c r="T51">
        <v>0</v>
      </c>
      <c r="U51">
        <v>0</v>
      </c>
      <c r="V51">
        <v>0</v>
      </c>
      <c r="W51">
        <v>0</v>
      </c>
      <c r="X51">
        <v>0</v>
      </c>
      <c r="Y51">
        <v>206.3166980117804</v>
      </c>
      <c r="Z51">
        <v>0</v>
      </c>
      <c r="AA51">
        <v>0</v>
      </c>
      <c r="AB51">
        <v>0</v>
      </c>
      <c r="AC51">
        <v>0</v>
      </c>
      <c r="AD51">
        <v>0</v>
      </c>
      <c r="AE51">
        <v>0</v>
      </c>
      <c r="AF51">
        <v>0</v>
      </c>
      <c r="AG51">
        <v>0</v>
      </c>
      <c r="AH51">
        <v>0</v>
      </c>
    </row>
    <row r="52" spans="1:34" x14ac:dyDescent="0.3">
      <c r="A52" s="135">
        <f ca="1">Exceedance!U52</f>
        <v>47604</v>
      </c>
      <c r="B52" s="1">
        <v>5.9617847643538681E-8</v>
      </c>
      <c r="C52" s="1">
        <v>5.9617971074146603E-8</v>
      </c>
      <c r="D52" s="1">
        <v>5.9617847643538681E-8</v>
      </c>
      <c r="E52">
        <v>5.9617847643538681E-8</v>
      </c>
      <c r="F52">
        <v>5.9618094504754525E-8</v>
      </c>
      <c r="G52">
        <v>5.9617847643538681E-8</v>
      </c>
      <c r="H52">
        <v>5.9618094504754525E-8</v>
      </c>
      <c r="I52">
        <v>5.9617847643538681E-8</v>
      </c>
      <c r="J52">
        <v>5.9618094504754525E-8</v>
      </c>
      <c r="K52">
        <v>5.9617971074146603E-8</v>
      </c>
      <c r="L52">
        <v>5.9617847643538681E-8</v>
      </c>
      <c r="M52">
        <v>169.8130058787072</v>
      </c>
      <c r="N52">
        <v>252.09345490935377</v>
      </c>
      <c r="O52">
        <v>5.9617724212930745E-8</v>
      </c>
      <c r="P52">
        <v>5.9618094504754525E-8</v>
      </c>
      <c r="Q52">
        <v>5.9617971074146603E-8</v>
      </c>
      <c r="R52">
        <v>5.9618094504754525E-8</v>
      </c>
      <c r="S52">
        <v>5.9617847643538681E-8</v>
      </c>
      <c r="T52">
        <v>5.9618094504754525E-8</v>
      </c>
      <c r="U52">
        <v>5.9618094504754525E-8</v>
      </c>
      <c r="V52">
        <v>5.9618094504754525E-8</v>
      </c>
      <c r="W52">
        <v>5.9617847643538681E-8</v>
      </c>
      <c r="X52">
        <v>5.9617971074146603E-8</v>
      </c>
      <c r="Y52">
        <v>160.2937688845328</v>
      </c>
      <c r="Z52">
        <v>5.9617847643538681E-8</v>
      </c>
      <c r="AA52">
        <v>5.9617847643538681E-8</v>
      </c>
      <c r="AB52">
        <v>5.9617847643538681E-8</v>
      </c>
      <c r="AC52">
        <v>5.9618094504754525E-8</v>
      </c>
      <c r="AD52">
        <v>5.9618094504754525E-8</v>
      </c>
      <c r="AE52">
        <v>5.9617847643538681E-8</v>
      </c>
      <c r="AF52">
        <v>5.9618094504754525E-8</v>
      </c>
      <c r="AG52">
        <v>5.9617847643538681E-8</v>
      </c>
      <c r="AH52">
        <v>5.9618094504754525E-8</v>
      </c>
    </row>
    <row r="53" spans="1:34" x14ac:dyDescent="0.3">
      <c r="A53" s="135">
        <f ca="1">Exceedance!U53</f>
        <v>47635</v>
      </c>
      <c r="B53" s="1">
        <v>0</v>
      </c>
      <c r="C53" s="1">
        <v>0</v>
      </c>
      <c r="D53" s="1">
        <v>0</v>
      </c>
      <c r="E53">
        <v>0</v>
      </c>
      <c r="F53">
        <v>0</v>
      </c>
      <c r="G53">
        <v>0</v>
      </c>
      <c r="H53">
        <v>0</v>
      </c>
      <c r="I53">
        <v>0</v>
      </c>
      <c r="J53">
        <v>0</v>
      </c>
      <c r="K53">
        <v>0</v>
      </c>
      <c r="L53">
        <v>0</v>
      </c>
      <c r="M53">
        <v>99.43164616569716</v>
      </c>
      <c r="N53">
        <v>180.06055818492385</v>
      </c>
      <c r="O53">
        <v>0</v>
      </c>
      <c r="P53">
        <v>0</v>
      </c>
      <c r="Q53">
        <v>0</v>
      </c>
      <c r="R53">
        <v>0</v>
      </c>
      <c r="S53">
        <v>0</v>
      </c>
      <c r="T53">
        <v>0</v>
      </c>
      <c r="U53">
        <v>0</v>
      </c>
      <c r="V53">
        <v>0</v>
      </c>
      <c r="W53">
        <v>0</v>
      </c>
      <c r="X53">
        <v>0</v>
      </c>
      <c r="Y53">
        <v>0</v>
      </c>
      <c r="Z53">
        <v>0</v>
      </c>
      <c r="AA53">
        <v>0</v>
      </c>
      <c r="AB53">
        <v>0</v>
      </c>
      <c r="AC53">
        <v>0</v>
      </c>
      <c r="AD53">
        <v>0</v>
      </c>
      <c r="AE53">
        <v>0</v>
      </c>
      <c r="AF53">
        <v>0</v>
      </c>
      <c r="AG53">
        <v>0</v>
      </c>
      <c r="AH53">
        <v>0</v>
      </c>
    </row>
    <row r="54" spans="1:34" x14ac:dyDescent="0.3">
      <c r="A54" s="135">
        <f ca="1">Exceedance!U54</f>
        <v>47665</v>
      </c>
      <c r="B54" s="1">
        <v>0</v>
      </c>
      <c r="C54" s="1">
        <v>0</v>
      </c>
      <c r="D54" s="1">
        <v>0</v>
      </c>
      <c r="E54">
        <v>0</v>
      </c>
      <c r="F54">
        <v>0</v>
      </c>
      <c r="G54">
        <v>0</v>
      </c>
      <c r="H54">
        <v>0</v>
      </c>
      <c r="I54">
        <v>0</v>
      </c>
      <c r="J54">
        <v>0</v>
      </c>
      <c r="K54">
        <v>0</v>
      </c>
      <c r="L54">
        <v>0</v>
      </c>
      <c r="M54">
        <v>17.039791403121729</v>
      </c>
      <c r="N54">
        <v>63.611776297540281</v>
      </c>
      <c r="O54">
        <v>0</v>
      </c>
      <c r="P54">
        <v>0</v>
      </c>
      <c r="Q54">
        <v>0</v>
      </c>
      <c r="R54">
        <v>0</v>
      </c>
      <c r="S54">
        <v>0</v>
      </c>
      <c r="T54">
        <v>0</v>
      </c>
      <c r="U54">
        <v>0</v>
      </c>
      <c r="V54">
        <v>0</v>
      </c>
      <c r="W54">
        <v>0</v>
      </c>
      <c r="X54">
        <v>0</v>
      </c>
      <c r="Y54">
        <v>0</v>
      </c>
      <c r="Z54">
        <v>0</v>
      </c>
      <c r="AA54">
        <v>0</v>
      </c>
      <c r="AB54">
        <v>0</v>
      </c>
      <c r="AC54">
        <v>0</v>
      </c>
      <c r="AD54">
        <v>0</v>
      </c>
      <c r="AE54">
        <v>0</v>
      </c>
      <c r="AF54">
        <v>0</v>
      </c>
      <c r="AG54">
        <v>0</v>
      </c>
      <c r="AH54">
        <v>0</v>
      </c>
    </row>
    <row r="55" spans="1:34" x14ac:dyDescent="0.3">
      <c r="A55" s="135">
        <f ca="1">Exceedance!U55</f>
        <v>47696</v>
      </c>
      <c r="B55" s="1">
        <v>0</v>
      </c>
      <c r="C55" s="1">
        <v>0</v>
      </c>
      <c r="D55" s="1">
        <v>0</v>
      </c>
      <c r="E55">
        <v>0</v>
      </c>
      <c r="F55">
        <v>0</v>
      </c>
      <c r="G55">
        <v>0</v>
      </c>
      <c r="H55">
        <v>0</v>
      </c>
      <c r="I55">
        <v>0</v>
      </c>
      <c r="J55">
        <v>0</v>
      </c>
      <c r="K55">
        <v>0</v>
      </c>
      <c r="L55">
        <v>0</v>
      </c>
      <c r="M55">
        <v>0</v>
      </c>
      <c r="N55">
        <v>77.778193372819985</v>
      </c>
      <c r="O55">
        <v>0</v>
      </c>
      <c r="P55">
        <v>0</v>
      </c>
      <c r="Q55">
        <v>0</v>
      </c>
      <c r="R55">
        <v>0</v>
      </c>
      <c r="S55">
        <v>0</v>
      </c>
      <c r="T55">
        <v>0</v>
      </c>
      <c r="U55">
        <v>0</v>
      </c>
      <c r="V55">
        <v>0</v>
      </c>
      <c r="W55">
        <v>0</v>
      </c>
      <c r="X55">
        <v>0</v>
      </c>
      <c r="Y55">
        <v>0</v>
      </c>
      <c r="Z55">
        <v>0</v>
      </c>
      <c r="AA55">
        <v>0</v>
      </c>
      <c r="AB55">
        <v>0</v>
      </c>
      <c r="AC55">
        <v>0</v>
      </c>
      <c r="AD55">
        <v>0</v>
      </c>
      <c r="AE55">
        <v>0</v>
      </c>
      <c r="AF55">
        <v>0</v>
      </c>
      <c r="AG55">
        <v>0</v>
      </c>
      <c r="AH55">
        <v>0</v>
      </c>
    </row>
    <row r="56" spans="1:34" x14ac:dyDescent="0.3">
      <c r="A56" s="135">
        <f ca="1">Exceedance!U56</f>
        <v>47727</v>
      </c>
      <c r="B56" s="1">
        <v>3.8495549945520393E-7</v>
      </c>
      <c r="C56" s="1">
        <v>3.8495549945520393E-7</v>
      </c>
      <c r="D56" s="1">
        <v>3.849553800062285E-7</v>
      </c>
      <c r="E56">
        <v>3.8495561890417936E-7</v>
      </c>
      <c r="F56">
        <v>3.849553800062285E-7</v>
      </c>
      <c r="G56">
        <v>3.8495549945520393E-7</v>
      </c>
      <c r="H56">
        <v>3.849553800062285E-7</v>
      </c>
      <c r="I56">
        <v>3.8495549945520393E-7</v>
      </c>
      <c r="J56">
        <v>3.8495549945520393E-7</v>
      </c>
      <c r="K56">
        <v>3.849553800062285E-7</v>
      </c>
      <c r="L56">
        <v>3.849553800062285E-7</v>
      </c>
      <c r="M56">
        <v>3.849553800062285E-7</v>
      </c>
      <c r="N56">
        <v>4.7005881624187227</v>
      </c>
      <c r="O56">
        <v>3.8495549945520393E-7</v>
      </c>
      <c r="P56">
        <v>3.8495549945520393E-7</v>
      </c>
      <c r="Q56">
        <v>3.8495549945520393E-7</v>
      </c>
      <c r="R56">
        <v>3.8495549945520393E-7</v>
      </c>
      <c r="S56">
        <v>3.849553800062285E-7</v>
      </c>
      <c r="T56">
        <v>3.8495549945520393E-7</v>
      </c>
      <c r="U56">
        <v>3.8495549945520393E-7</v>
      </c>
      <c r="V56">
        <v>3.8495549945520393E-7</v>
      </c>
      <c r="W56">
        <v>3.8495561890417936E-7</v>
      </c>
      <c r="X56">
        <v>3.8495549945520393E-7</v>
      </c>
      <c r="Y56">
        <v>3.8495549945520393E-7</v>
      </c>
      <c r="Z56">
        <v>3.8495561890417936E-7</v>
      </c>
      <c r="AA56">
        <v>3.8495549945520393E-7</v>
      </c>
      <c r="AB56">
        <v>3.849553800062285E-7</v>
      </c>
      <c r="AC56">
        <v>3.849553800062285E-7</v>
      </c>
      <c r="AD56">
        <v>3.8495549945520393E-7</v>
      </c>
      <c r="AE56">
        <v>3.8495549945520393E-7</v>
      </c>
      <c r="AF56">
        <v>3.849553800062285E-7</v>
      </c>
      <c r="AG56">
        <v>3.8495549945520393E-7</v>
      </c>
      <c r="AH56">
        <v>3.8495561890417936E-7</v>
      </c>
    </row>
    <row r="57" spans="1:34" x14ac:dyDescent="0.3">
      <c r="A57" s="135">
        <f ca="1">Exceedance!U57</f>
        <v>47757</v>
      </c>
      <c r="B57" s="1">
        <v>2.612776763440947E-6</v>
      </c>
      <c r="C57" s="1">
        <v>2.6127767017256433E-6</v>
      </c>
      <c r="D57" s="1">
        <v>2.6127766400103391E-6</v>
      </c>
      <c r="E57">
        <v>2.6127766400103391E-6</v>
      </c>
      <c r="F57">
        <v>2.6127767017256433E-6</v>
      </c>
      <c r="G57">
        <v>2.6127767017256433E-6</v>
      </c>
      <c r="H57">
        <v>2.6127767017256433E-6</v>
      </c>
      <c r="I57">
        <v>2.612776763440947E-6</v>
      </c>
      <c r="J57">
        <v>2.612776763440947E-6</v>
      </c>
      <c r="K57">
        <v>2.6127767017256433E-6</v>
      </c>
      <c r="L57">
        <v>2.6127767017256433E-6</v>
      </c>
      <c r="M57">
        <v>2.6127767017256433E-6</v>
      </c>
      <c r="N57">
        <v>2.6127767017256433E-6</v>
      </c>
      <c r="O57">
        <v>2.6127766400103391E-6</v>
      </c>
      <c r="P57">
        <v>2.6127767017256433E-6</v>
      </c>
      <c r="Q57">
        <v>2.6127766400103391E-6</v>
      </c>
      <c r="R57">
        <v>2.6127767017256433E-6</v>
      </c>
      <c r="S57">
        <v>2.612776763440947E-6</v>
      </c>
      <c r="T57">
        <v>2.6127766400103391E-6</v>
      </c>
      <c r="U57">
        <v>2.6127767017256433E-6</v>
      </c>
      <c r="V57">
        <v>2.6127766400103391E-6</v>
      </c>
      <c r="W57">
        <v>2.6127767017256433E-6</v>
      </c>
      <c r="X57">
        <v>2.6127767017256433E-6</v>
      </c>
      <c r="Y57">
        <v>2.6127767017256433E-6</v>
      </c>
      <c r="Z57">
        <v>2.6127767017256433E-6</v>
      </c>
      <c r="AA57">
        <v>2.6127767017256433E-6</v>
      </c>
      <c r="AB57">
        <v>2.6127767017256433E-6</v>
      </c>
      <c r="AC57">
        <v>2.6127766400103391E-6</v>
      </c>
      <c r="AD57">
        <v>2.612776763440947E-6</v>
      </c>
      <c r="AE57">
        <v>2.6127766400103391E-6</v>
      </c>
      <c r="AF57">
        <v>2.6127766400103391E-6</v>
      </c>
      <c r="AG57">
        <v>2.6127766400103391E-6</v>
      </c>
      <c r="AH57">
        <v>2.612776763440947E-6</v>
      </c>
    </row>
    <row r="58" spans="1:34" x14ac:dyDescent="0.3">
      <c r="A58" s="135">
        <f ca="1">Exceedance!U58</f>
        <v>47788</v>
      </c>
      <c r="B58" s="1">
        <v>1.4665629856074147E-6</v>
      </c>
      <c r="C58" s="1">
        <v>1.4665631050563901E-6</v>
      </c>
      <c r="D58" s="1">
        <v>1.4665631050563901E-6</v>
      </c>
      <c r="E58">
        <v>1.4665629856074147E-6</v>
      </c>
      <c r="F58">
        <v>1.4665631050563901E-6</v>
      </c>
      <c r="G58">
        <v>1.4665631050563901E-6</v>
      </c>
      <c r="H58">
        <v>1.4665629856074147E-6</v>
      </c>
      <c r="I58">
        <v>1.4665631050563901E-6</v>
      </c>
      <c r="J58">
        <v>1.4665631050563901E-6</v>
      </c>
      <c r="K58">
        <v>1.4665629856074147E-6</v>
      </c>
      <c r="L58">
        <v>1.4665631050563901E-6</v>
      </c>
      <c r="M58">
        <v>1.4665631050563901E-6</v>
      </c>
      <c r="N58">
        <v>1.4665631050563901E-6</v>
      </c>
      <c r="O58">
        <v>1.4665629856074147E-6</v>
      </c>
      <c r="P58">
        <v>1.4665629856074147E-6</v>
      </c>
      <c r="Q58">
        <v>1.4665629856074147E-6</v>
      </c>
      <c r="R58">
        <v>1.4665631050563901E-6</v>
      </c>
      <c r="S58">
        <v>1.4665631050563901E-6</v>
      </c>
      <c r="T58">
        <v>1.4665631050563901E-6</v>
      </c>
      <c r="U58">
        <v>1.4665629856074147E-6</v>
      </c>
      <c r="V58">
        <v>1.4665631050563901E-6</v>
      </c>
      <c r="W58">
        <v>1.4665631050563901E-6</v>
      </c>
      <c r="X58">
        <v>1.4665629856074147E-6</v>
      </c>
      <c r="Y58">
        <v>1.4665631050563901E-6</v>
      </c>
      <c r="Z58">
        <v>1.4665631050563901E-6</v>
      </c>
      <c r="AA58">
        <v>1.4665631050563901E-6</v>
      </c>
      <c r="AB58">
        <v>1.4665631050563901E-6</v>
      </c>
      <c r="AC58">
        <v>1.4665631050563901E-6</v>
      </c>
      <c r="AD58">
        <v>1.4665631050563901E-6</v>
      </c>
      <c r="AE58">
        <v>1.4665631050563901E-6</v>
      </c>
      <c r="AF58">
        <v>1.4665629856074147E-6</v>
      </c>
      <c r="AG58">
        <v>1.4665629856074147E-6</v>
      </c>
      <c r="AH58">
        <v>1.4665631050563901E-6</v>
      </c>
    </row>
    <row r="59" spans="1:34" x14ac:dyDescent="0.3">
      <c r="A59" s="135">
        <f ca="1">Exceedance!U59</f>
        <v>47818</v>
      </c>
      <c r="B59" s="1">
        <v>0</v>
      </c>
      <c r="C59" s="1">
        <v>0</v>
      </c>
      <c r="D59" s="1">
        <v>0</v>
      </c>
      <c r="E59">
        <v>0</v>
      </c>
      <c r="F59">
        <v>0</v>
      </c>
      <c r="G59">
        <v>0</v>
      </c>
      <c r="H59">
        <v>0</v>
      </c>
      <c r="I59">
        <v>0</v>
      </c>
      <c r="J59">
        <v>0</v>
      </c>
      <c r="K59">
        <v>0</v>
      </c>
      <c r="L59">
        <v>0</v>
      </c>
      <c r="M59">
        <v>0</v>
      </c>
      <c r="N59">
        <v>0</v>
      </c>
      <c r="O59">
        <v>0</v>
      </c>
      <c r="P59">
        <v>0</v>
      </c>
      <c r="Q59">
        <v>0</v>
      </c>
      <c r="R59">
        <v>0</v>
      </c>
      <c r="S59">
        <v>0</v>
      </c>
      <c r="T59">
        <v>0</v>
      </c>
      <c r="U59">
        <v>0</v>
      </c>
      <c r="V59">
        <v>0</v>
      </c>
      <c r="W59">
        <v>0</v>
      </c>
      <c r="X59">
        <v>0</v>
      </c>
      <c r="Y59">
        <v>0</v>
      </c>
      <c r="Z59">
        <v>0</v>
      </c>
      <c r="AA59">
        <v>0</v>
      </c>
      <c r="AB59">
        <v>0</v>
      </c>
      <c r="AC59">
        <v>0</v>
      </c>
      <c r="AD59">
        <v>0</v>
      </c>
      <c r="AE59">
        <v>0</v>
      </c>
      <c r="AF59">
        <v>0</v>
      </c>
      <c r="AG59">
        <v>0</v>
      </c>
      <c r="AH59">
        <v>0</v>
      </c>
    </row>
    <row r="60" spans="1:34" x14ac:dyDescent="0.3">
      <c r="A60" s="135">
        <f ca="1">Exceedance!U60</f>
        <v>47849</v>
      </c>
      <c r="B60" s="1">
        <v>2.9127747325796409E-7</v>
      </c>
      <c r="C60" s="1">
        <v>2.9127747325796409E-7</v>
      </c>
      <c r="D60" s="1">
        <v>2.9127747325796409E-7</v>
      </c>
      <c r="E60">
        <v>2.9127796698039583E-7</v>
      </c>
      <c r="F60">
        <v>2.9127734982735618E-7</v>
      </c>
      <c r="G60">
        <v>2.9127747325796409E-7</v>
      </c>
      <c r="H60">
        <v>2.9127821384161165E-7</v>
      </c>
      <c r="I60">
        <v>2.9127722639674827E-7</v>
      </c>
      <c r="J60">
        <v>2.9127710296614025E-7</v>
      </c>
      <c r="K60">
        <v>2.9127759668857205E-7</v>
      </c>
      <c r="L60">
        <v>2.9127747325796409E-7</v>
      </c>
      <c r="M60">
        <v>74.722394554060557</v>
      </c>
      <c r="N60">
        <v>2.9127734982735618E-7</v>
      </c>
      <c r="O60">
        <v>2.9127734982735618E-7</v>
      </c>
      <c r="P60">
        <v>2.9127747325796409E-7</v>
      </c>
      <c r="Q60">
        <v>2.9127759668857205E-7</v>
      </c>
      <c r="R60">
        <v>2.9127673267431647E-7</v>
      </c>
      <c r="S60">
        <v>2.9127747325796409E-7</v>
      </c>
      <c r="T60">
        <v>2.9127734982735618E-7</v>
      </c>
      <c r="U60">
        <v>2.9127747325796409E-7</v>
      </c>
      <c r="V60">
        <v>2.9127734982735618E-7</v>
      </c>
      <c r="W60">
        <v>2.9127747325796409E-7</v>
      </c>
      <c r="X60">
        <v>2.9127710296614025E-7</v>
      </c>
      <c r="Y60">
        <v>2.9127734982735618E-7</v>
      </c>
      <c r="Z60">
        <v>2.9127747325796409E-7</v>
      </c>
      <c r="AA60">
        <v>2.9127710296614025E-7</v>
      </c>
      <c r="AB60">
        <v>2.9127722639674827E-7</v>
      </c>
      <c r="AC60">
        <v>2.9127685610492443E-7</v>
      </c>
      <c r="AD60">
        <v>2.9127722639674827E-7</v>
      </c>
      <c r="AE60">
        <v>2.9127722639674827E-7</v>
      </c>
      <c r="AF60">
        <v>2.9127734982735618E-7</v>
      </c>
      <c r="AG60">
        <v>2.9127734982735618E-7</v>
      </c>
      <c r="AH60">
        <v>2.9127710296614025E-7</v>
      </c>
    </row>
    <row r="61" spans="1:34" x14ac:dyDescent="0.3">
      <c r="A61" s="135">
        <f ca="1">Exceedance!U61</f>
        <v>47880</v>
      </c>
      <c r="B61" s="1">
        <v>0</v>
      </c>
      <c r="C61" s="1">
        <v>0</v>
      </c>
      <c r="D61" s="1">
        <v>0</v>
      </c>
      <c r="E61">
        <v>0</v>
      </c>
      <c r="F61">
        <v>0</v>
      </c>
      <c r="G61">
        <v>0</v>
      </c>
      <c r="H61">
        <v>0</v>
      </c>
      <c r="I61">
        <v>0</v>
      </c>
      <c r="J61">
        <v>0</v>
      </c>
      <c r="K61">
        <v>0</v>
      </c>
      <c r="L61">
        <v>0</v>
      </c>
      <c r="M61">
        <v>58.440555325534056</v>
      </c>
      <c r="N61">
        <v>0</v>
      </c>
      <c r="O61">
        <v>0</v>
      </c>
      <c r="P61">
        <v>0</v>
      </c>
      <c r="Q61">
        <v>0</v>
      </c>
      <c r="R61">
        <v>0</v>
      </c>
      <c r="S61">
        <v>0</v>
      </c>
      <c r="T61">
        <v>0</v>
      </c>
      <c r="U61">
        <v>0</v>
      </c>
      <c r="V61">
        <v>0</v>
      </c>
      <c r="W61">
        <v>0</v>
      </c>
      <c r="X61">
        <v>0</v>
      </c>
      <c r="Y61">
        <v>42.811867647749935</v>
      </c>
      <c r="Z61">
        <v>0</v>
      </c>
      <c r="AA61">
        <v>0</v>
      </c>
      <c r="AB61">
        <v>0</v>
      </c>
      <c r="AC61">
        <v>0</v>
      </c>
      <c r="AD61">
        <v>0</v>
      </c>
      <c r="AE61">
        <v>0</v>
      </c>
      <c r="AF61">
        <v>0</v>
      </c>
      <c r="AG61">
        <v>0</v>
      </c>
      <c r="AH61">
        <v>0</v>
      </c>
    </row>
    <row r="62" spans="1:34" x14ac:dyDescent="0.3">
      <c r="A62" s="135">
        <f ca="1">Exceedance!U62</f>
        <v>47908</v>
      </c>
      <c r="B62" s="1">
        <v>0</v>
      </c>
      <c r="C62" s="1">
        <v>0</v>
      </c>
      <c r="D62" s="1">
        <v>0</v>
      </c>
      <c r="E62">
        <v>0</v>
      </c>
      <c r="F62">
        <v>0</v>
      </c>
      <c r="G62">
        <v>0</v>
      </c>
      <c r="H62">
        <v>0</v>
      </c>
      <c r="I62">
        <v>0</v>
      </c>
      <c r="J62">
        <v>0</v>
      </c>
      <c r="K62">
        <v>0</v>
      </c>
      <c r="L62">
        <v>0</v>
      </c>
      <c r="M62">
        <v>396.96374343651996</v>
      </c>
      <c r="N62">
        <v>179.54329284628921</v>
      </c>
      <c r="O62">
        <v>0</v>
      </c>
      <c r="P62">
        <v>0</v>
      </c>
      <c r="Q62">
        <v>0</v>
      </c>
      <c r="R62">
        <v>0</v>
      </c>
      <c r="S62">
        <v>0</v>
      </c>
      <c r="T62">
        <v>0</v>
      </c>
      <c r="U62">
        <v>0</v>
      </c>
      <c r="V62">
        <v>0</v>
      </c>
      <c r="W62">
        <v>0</v>
      </c>
      <c r="X62">
        <v>0</v>
      </c>
      <c r="Y62">
        <v>262.46268840028722</v>
      </c>
      <c r="Z62">
        <v>0</v>
      </c>
      <c r="AA62">
        <v>0</v>
      </c>
      <c r="AB62">
        <v>0</v>
      </c>
      <c r="AC62">
        <v>0</v>
      </c>
      <c r="AD62">
        <v>0</v>
      </c>
      <c r="AE62">
        <v>0</v>
      </c>
      <c r="AF62">
        <v>0</v>
      </c>
      <c r="AG62">
        <v>0</v>
      </c>
      <c r="AH62">
        <v>0</v>
      </c>
    </row>
    <row r="63" spans="1:34" x14ac:dyDescent="0.3">
      <c r="A63" s="135">
        <f ca="1">Exceedance!U63</f>
        <v>47939</v>
      </c>
      <c r="B63" s="1">
        <v>0</v>
      </c>
      <c r="C63" s="1">
        <v>0</v>
      </c>
      <c r="D63" s="1">
        <v>0</v>
      </c>
      <c r="E63">
        <v>0</v>
      </c>
      <c r="F63">
        <v>0</v>
      </c>
      <c r="G63">
        <v>0</v>
      </c>
      <c r="H63">
        <v>0</v>
      </c>
      <c r="I63">
        <v>0</v>
      </c>
      <c r="J63">
        <v>0</v>
      </c>
      <c r="K63">
        <v>0</v>
      </c>
      <c r="L63">
        <v>277.83004989765402</v>
      </c>
      <c r="M63">
        <v>407.89400961731297</v>
      </c>
      <c r="N63">
        <v>358.6678407300401</v>
      </c>
      <c r="O63">
        <v>0</v>
      </c>
      <c r="P63">
        <v>0</v>
      </c>
      <c r="Q63">
        <v>0</v>
      </c>
      <c r="R63">
        <v>0</v>
      </c>
      <c r="S63">
        <v>0</v>
      </c>
      <c r="T63">
        <v>0</v>
      </c>
      <c r="U63">
        <v>0</v>
      </c>
      <c r="V63">
        <v>0</v>
      </c>
      <c r="W63">
        <v>0</v>
      </c>
      <c r="X63">
        <v>0</v>
      </c>
      <c r="Y63">
        <v>334.36490394995889</v>
      </c>
      <c r="Z63">
        <v>0</v>
      </c>
      <c r="AA63">
        <v>0</v>
      </c>
      <c r="AB63">
        <v>0</v>
      </c>
      <c r="AC63">
        <v>0</v>
      </c>
      <c r="AD63">
        <v>0</v>
      </c>
      <c r="AE63">
        <v>0</v>
      </c>
      <c r="AF63">
        <v>0</v>
      </c>
      <c r="AG63">
        <v>0</v>
      </c>
      <c r="AH63">
        <v>0</v>
      </c>
    </row>
    <row r="64" spans="1:34" x14ac:dyDescent="0.3">
      <c r="A64" s="135">
        <f ca="1">Exceedance!U64</f>
        <v>47969</v>
      </c>
      <c r="B64" s="1">
        <v>5.9618094504754525E-8</v>
      </c>
      <c r="C64" s="1">
        <v>5.9618094504754525E-8</v>
      </c>
      <c r="D64" s="1">
        <v>5.9617971074146603E-8</v>
      </c>
      <c r="E64">
        <v>5.9618094504754525E-8</v>
      </c>
      <c r="F64">
        <v>5.9618094504754525E-8</v>
      </c>
      <c r="G64">
        <v>5.9618217935362461E-8</v>
      </c>
      <c r="H64">
        <v>5.9618835088402099E-8</v>
      </c>
      <c r="I64">
        <v>5.9617847643538681E-8</v>
      </c>
      <c r="J64">
        <v>5.9617971074146603E-8</v>
      </c>
      <c r="K64">
        <v>5.9617971074146603E-8</v>
      </c>
      <c r="L64">
        <v>301.88879047737009</v>
      </c>
      <c r="M64">
        <v>463.17634965205065</v>
      </c>
      <c r="N64">
        <v>5.9617847643538681E-8</v>
      </c>
      <c r="O64">
        <v>5.9618094504754525E-8</v>
      </c>
      <c r="P64">
        <v>5.9618094504754525E-8</v>
      </c>
      <c r="Q64">
        <v>5.9617971074146603E-8</v>
      </c>
      <c r="R64">
        <v>5.9617971074146603E-8</v>
      </c>
      <c r="S64">
        <v>5.9617847643538681E-8</v>
      </c>
      <c r="T64">
        <v>5.9618094504754525E-8</v>
      </c>
      <c r="U64">
        <v>5.9617971074146603E-8</v>
      </c>
      <c r="V64">
        <v>5.9618094504754525E-8</v>
      </c>
      <c r="W64">
        <v>5.9617847643538681E-8</v>
      </c>
      <c r="X64">
        <v>5.9618094504754525E-8</v>
      </c>
      <c r="Y64">
        <v>5.9617847643538681E-8</v>
      </c>
      <c r="Z64">
        <v>5.9618094504754525E-8</v>
      </c>
      <c r="AA64">
        <v>5.9617847643538681E-8</v>
      </c>
      <c r="AB64">
        <v>5.9617847643538681E-8</v>
      </c>
      <c r="AC64">
        <v>5.9618094504754525E-8</v>
      </c>
      <c r="AD64">
        <v>5.9617847643538681E-8</v>
      </c>
      <c r="AE64">
        <v>5.9617847643538681E-8</v>
      </c>
      <c r="AF64">
        <v>5.9617847643538681E-8</v>
      </c>
      <c r="AG64">
        <v>5.9617847643538681E-8</v>
      </c>
      <c r="AH64">
        <v>5.9618094504754525E-8</v>
      </c>
    </row>
    <row r="65" spans="1:34" x14ac:dyDescent="0.3">
      <c r="A65" s="135">
        <f ca="1">Exceedance!U65</f>
        <v>48000</v>
      </c>
      <c r="B65" s="1">
        <v>0</v>
      </c>
      <c r="C65" s="1">
        <v>0</v>
      </c>
      <c r="D65" s="1">
        <v>0</v>
      </c>
      <c r="E65">
        <v>0</v>
      </c>
      <c r="F65">
        <v>0</v>
      </c>
      <c r="G65">
        <v>0</v>
      </c>
      <c r="H65">
        <v>0</v>
      </c>
      <c r="I65">
        <v>0</v>
      </c>
      <c r="J65">
        <v>0</v>
      </c>
      <c r="K65">
        <v>0</v>
      </c>
      <c r="L65">
        <v>153.02702040737165</v>
      </c>
      <c r="M65">
        <v>300.08273285622545</v>
      </c>
      <c r="N65">
        <v>0</v>
      </c>
      <c r="O65">
        <v>0</v>
      </c>
      <c r="P65">
        <v>0</v>
      </c>
      <c r="Q65">
        <v>0</v>
      </c>
      <c r="R65">
        <v>0</v>
      </c>
      <c r="S65">
        <v>0</v>
      </c>
      <c r="T65">
        <v>0</v>
      </c>
      <c r="U65">
        <v>0</v>
      </c>
      <c r="V65">
        <v>0</v>
      </c>
      <c r="W65">
        <v>0</v>
      </c>
      <c r="X65">
        <v>0</v>
      </c>
      <c r="Y65">
        <v>0</v>
      </c>
      <c r="Z65">
        <v>0</v>
      </c>
      <c r="AA65">
        <v>0</v>
      </c>
      <c r="AB65">
        <v>0</v>
      </c>
      <c r="AC65">
        <v>0</v>
      </c>
      <c r="AD65">
        <v>0</v>
      </c>
      <c r="AE65">
        <v>0</v>
      </c>
      <c r="AF65">
        <v>0</v>
      </c>
      <c r="AG65">
        <v>0</v>
      </c>
      <c r="AH65">
        <v>0</v>
      </c>
    </row>
    <row r="66" spans="1:34" x14ac:dyDescent="0.3">
      <c r="A66" s="135">
        <f ca="1">Exceedance!U66</f>
        <v>48030</v>
      </c>
      <c r="B66" s="1">
        <v>0</v>
      </c>
      <c r="C66" s="1">
        <v>0</v>
      </c>
      <c r="D66" s="1">
        <v>0</v>
      </c>
      <c r="E66">
        <v>0</v>
      </c>
      <c r="F66">
        <v>0</v>
      </c>
      <c r="G66">
        <v>0</v>
      </c>
      <c r="H66">
        <v>0</v>
      </c>
      <c r="I66">
        <v>0</v>
      </c>
      <c r="J66">
        <v>0</v>
      </c>
      <c r="K66">
        <v>0</v>
      </c>
      <c r="L66">
        <v>26.782516852202495</v>
      </c>
      <c r="M66">
        <v>131.15280555075825</v>
      </c>
      <c r="N66">
        <v>0</v>
      </c>
      <c r="O66">
        <v>0</v>
      </c>
      <c r="P66">
        <v>0</v>
      </c>
      <c r="Q66">
        <v>0</v>
      </c>
      <c r="R66">
        <v>0</v>
      </c>
      <c r="S66">
        <v>0</v>
      </c>
      <c r="T66">
        <v>0</v>
      </c>
      <c r="U66">
        <v>0</v>
      </c>
      <c r="V66">
        <v>0</v>
      </c>
      <c r="W66">
        <v>0</v>
      </c>
      <c r="X66">
        <v>0</v>
      </c>
      <c r="Y66">
        <v>0</v>
      </c>
      <c r="Z66">
        <v>0</v>
      </c>
      <c r="AA66">
        <v>0</v>
      </c>
      <c r="AB66">
        <v>0</v>
      </c>
      <c r="AC66">
        <v>0</v>
      </c>
      <c r="AD66">
        <v>0</v>
      </c>
      <c r="AE66">
        <v>0</v>
      </c>
      <c r="AF66">
        <v>0</v>
      </c>
      <c r="AG66">
        <v>0</v>
      </c>
      <c r="AH66">
        <v>0</v>
      </c>
    </row>
    <row r="67" spans="1:34" x14ac:dyDescent="0.3">
      <c r="A67" s="135">
        <f ca="1">Exceedance!U67</f>
        <v>48061</v>
      </c>
      <c r="B67" s="1">
        <v>0</v>
      </c>
      <c r="C67" s="1">
        <v>0</v>
      </c>
      <c r="D67" s="1">
        <v>0</v>
      </c>
      <c r="E67">
        <v>0</v>
      </c>
      <c r="F67">
        <v>0</v>
      </c>
      <c r="G67">
        <v>0</v>
      </c>
      <c r="H67">
        <v>0</v>
      </c>
      <c r="I67">
        <v>0</v>
      </c>
      <c r="J67">
        <v>0</v>
      </c>
      <c r="K67">
        <v>0</v>
      </c>
      <c r="L67">
        <v>4.885756609280536</v>
      </c>
      <c r="M67">
        <v>159.28782747564182</v>
      </c>
      <c r="N67">
        <v>0</v>
      </c>
      <c r="O67">
        <v>0</v>
      </c>
      <c r="P67">
        <v>0</v>
      </c>
      <c r="Q67">
        <v>0</v>
      </c>
      <c r="R67">
        <v>0</v>
      </c>
      <c r="S67">
        <v>0</v>
      </c>
      <c r="T67">
        <v>0</v>
      </c>
      <c r="U67">
        <v>0</v>
      </c>
      <c r="V67">
        <v>0</v>
      </c>
      <c r="W67">
        <v>0</v>
      </c>
      <c r="X67">
        <v>0</v>
      </c>
      <c r="Y67">
        <v>0</v>
      </c>
      <c r="Z67">
        <v>0</v>
      </c>
      <c r="AA67">
        <v>0</v>
      </c>
      <c r="AB67">
        <v>0</v>
      </c>
      <c r="AC67">
        <v>0</v>
      </c>
      <c r="AD67">
        <v>0</v>
      </c>
      <c r="AE67">
        <v>0</v>
      </c>
      <c r="AF67">
        <v>0</v>
      </c>
      <c r="AG67">
        <v>0</v>
      </c>
      <c r="AH67">
        <v>0</v>
      </c>
    </row>
    <row r="68" spans="1:34" x14ac:dyDescent="0.3">
      <c r="A68" s="135">
        <f ca="1">Exceedance!U68</f>
        <v>48092</v>
      </c>
      <c r="B68" s="1">
        <v>3.8495549945520393E-7</v>
      </c>
      <c r="C68" s="1">
        <v>3.8495549945520393E-7</v>
      </c>
      <c r="D68" s="1">
        <v>3.8495549945520393E-7</v>
      </c>
      <c r="E68">
        <v>3.849553800062285E-7</v>
      </c>
      <c r="F68">
        <v>3.849553800062285E-7</v>
      </c>
      <c r="G68">
        <v>3.8495549945520393E-7</v>
      </c>
      <c r="H68">
        <v>3.8495633559803186E-7</v>
      </c>
      <c r="I68">
        <v>3.8495549945520393E-7</v>
      </c>
      <c r="J68">
        <v>3.8495549945520393E-7</v>
      </c>
      <c r="K68">
        <v>3.849553800062285E-7</v>
      </c>
      <c r="L68">
        <v>44.010865588440524</v>
      </c>
      <c r="M68">
        <v>94.383133941352568</v>
      </c>
      <c r="N68">
        <v>3.8495561890417936E-7</v>
      </c>
      <c r="O68">
        <v>3.8495549945520393E-7</v>
      </c>
      <c r="P68">
        <v>3.8495549945520393E-7</v>
      </c>
      <c r="Q68">
        <v>3.8495549945520393E-7</v>
      </c>
      <c r="R68">
        <v>3.8495549945520393E-7</v>
      </c>
      <c r="S68">
        <v>3.8495549945520393E-7</v>
      </c>
      <c r="T68">
        <v>3.8495549945520393E-7</v>
      </c>
      <c r="U68">
        <v>3.8495549945520393E-7</v>
      </c>
      <c r="V68">
        <v>3.8495549945520393E-7</v>
      </c>
      <c r="W68">
        <v>3.8495549945520393E-7</v>
      </c>
      <c r="X68">
        <v>3.8495561890417936E-7</v>
      </c>
      <c r="Y68">
        <v>3.8495549945520393E-7</v>
      </c>
      <c r="Z68">
        <v>3.8495549945520393E-7</v>
      </c>
      <c r="AA68">
        <v>3.8495549945520393E-7</v>
      </c>
      <c r="AB68">
        <v>3.8495549945520393E-7</v>
      </c>
      <c r="AC68">
        <v>3.8495549945520393E-7</v>
      </c>
      <c r="AD68">
        <v>3.8495549945520393E-7</v>
      </c>
      <c r="AE68">
        <v>3.8495549945520393E-7</v>
      </c>
      <c r="AF68">
        <v>3.8495549945520393E-7</v>
      </c>
      <c r="AG68">
        <v>3.8495561890417936E-7</v>
      </c>
      <c r="AH68">
        <v>3.849553800062285E-7</v>
      </c>
    </row>
    <row r="69" spans="1:34" x14ac:dyDescent="0.3">
      <c r="A69" s="135" t="str">
        <f ca="1">Exceedance!U69</f>
        <v/>
      </c>
      <c r="B69" s="1"/>
      <c r="C69" s="1"/>
      <c r="D69" s="1"/>
    </row>
    <row r="70" spans="1:34" x14ac:dyDescent="0.3">
      <c r="A70" s="135" t="str">
        <f ca="1">Exceedance!U70</f>
        <v/>
      </c>
      <c r="B70" s="1"/>
      <c r="C70" s="1"/>
      <c r="D70" s="1"/>
    </row>
    <row r="71" spans="1:34" x14ac:dyDescent="0.3">
      <c r="A71" s="135" t="str">
        <f ca="1">Exceedance!U71</f>
        <v/>
      </c>
      <c r="B71" s="1"/>
      <c r="C71" s="1"/>
      <c r="D71" s="1"/>
    </row>
    <row r="72" spans="1:34" x14ac:dyDescent="0.3">
      <c r="A72" s="135" t="str">
        <f ca="1">Exceedance!U72</f>
        <v/>
      </c>
      <c r="B72" s="1"/>
      <c r="C72" s="1"/>
      <c r="D72" s="1"/>
    </row>
    <row r="73" spans="1:34" x14ac:dyDescent="0.3">
      <c r="A73" s="135" t="str">
        <f ca="1">Exceedance!U73</f>
        <v/>
      </c>
      <c r="B73" s="1"/>
      <c r="C73" s="1"/>
      <c r="D73" s="1"/>
    </row>
    <row r="74" spans="1:34" x14ac:dyDescent="0.3">
      <c r="A74" s="135" t="str">
        <f ca="1">Exceedance!U74</f>
        <v/>
      </c>
      <c r="B74" s="1"/>
      <c r="C74" s="1"/>
      <c r="D74" s="1"/>
    </row>
    <row r="75" spans="1:34" x14ac:dyDescent="0.3">
      <c r="A75" s="135" t="str">
        <f ca="1">Exceedance!U75</f>
        <v/>
      </c>
      <c r="B75" s="1"/>
      <c r="C75" s="1"/>
      <c r="D75" s="1"/>
    </row>
    <row r="76" spans="1:34" x14ac:dyDescent="0.3">
      <c r="A76" s="135" t="str">
        <f ca="1">Exceedance!U76</f>
        <v/>
      </c>
      <c r="B76" s="1"/>
      <c r="C76" s="1"/>
      <c r="D76" s="1"/>
    </row>
    <row r="77" spans="1:34" x14ac:dyDescent="0.3">
      <c r="A77" s="135" t="str">
        <f ca="1">Exceedance!U77</f>
        <v/>
      </c>
      <c r="B77" s="1"/>
      <c r="C77" s="1"/>
      <c r="D77" s="1"/>
    </row>
    <row r="78" spans="1:34" x14ac:dyDescent="0.3">
      <c r="A78" s="135" t="str">
        <f ca="1">Exceedance!U78</f>
        <v/>
      </c>
      <c r="B78" s="1"/>
      <c r="C78" s="1"/>
      <c r="D78" s="1"/>
    </row>
    <row r="79" spans="1:34" x14ac:dyDescent="0.3">
      <c r="A79" s="135" t="str">
        <f ca="1">Exceedance!U79</f>
        <v/>
      </c>
      <c r="B79" s="1"/>
      <c r="C79" s="1"/>
      <c r="D79" s="1"/>
    </row>
    <row r="80" spans="1:34" x14ac:dyDescent="0.3">
      <c r="A80" s="135" t="str">
        <f ca="1">Exceedance!U80</f>
        <v/>
      </c>
      <c r="B80" s="1"/>
      <c r="C80" s="1"/>
      <c r="D80" s="1"/>
    </row>
    <row r="81" spans="1:4" x14ac:dyDescent="0.3">
      <c r="A81" s="135" t="str">
        <f ca="1">Exceedance!U81</f>
        <v/>
      </c>
      <c r="B81" s="1"/>
      <c r="C81" s="1"/>
      <c r="D81" s="1"/>
    </row>
    <row r="82" spans="1:4" x14ac:dyDescent="0.3">
      <c r="A82" s="135" t="str">
        <f ca="1">Exceedance!U82</f>
        <v/>
      </c>
      <c r="B82" s="1"/>
      <c r="C82" s="1"/>
      <c r="D82" s="1"/>
    </row>
    <row r="83" spans="1:4" x14ac:dyDescent="0.3">
      <c r="A83" s="135" t="str">
        <f ca="1">Exceedance!U83</f>
        <v/>
      </c>
      <c r="B83" s="1"/>
      <c r="C83" s="1"/>
      <c r="D83" s="1"/>
    </row>
    <row r="84" spans="1:4" x14ac:dyDescent="0.3">
      <c r="A84" s="135" t="str">
        <f ca="1">Exceedance!U84</f>
        <v/>
      </c>
      <c r="B84" s="1"/>
      <c r="C84" s="1"/>
      <c r="D84" s="1"/>
    </row>
    <row r="85" spans="1:4" x14ac:dyDescent="0.3">
      <c r="A85" s="135" t="str">
        <f ca="1">Exceedance!U85</f>
        <v/>
      </c>
      <c r="B85" s="1"/>
      <c r="C85" s="1"/>
      <c r="D85" s="1"/>
    </row>
    <row r="86" spans="1:4" x14ac:dyDescent="0.3">
      <c r="A86" s="135" t="str">
        <f ca="1">Exceedance!U86</f>
        <v/>
      </c>
      <c r="B86" s="1"/>
      <c r="C86" s="1"/>
      <c r="D86" s="1"/>
    </row>
    <row r="87" spans="1:4" x14ac:dyDescent="0.3">
      <c r="A87" s="135" t="str">
        <f ca="1">Exceedance!U87</f>
        <v/>
      </c>
      <c r="B87" s="1"/>
      <c r="C87" s="1"/>
      <c r="D87" s="1"/>
    </row>
    <row r="88" spans="1:4" x14ac:dyDescent="0.3">
      <c r="A88" s="135" t="str">
        <f ca="1">Exceedance!U88</f>
        <v/>
      </c>
      <c r="B88" s="1"/>
      <c r="C88" s="1"/>
      <c r="D88" s="1"/>
    </row>
    <row r="89" spans="1:4" x14ac:dyDescent="0.3">
      <c r="A89" s="135" t="str">
        <f ca="1">Exceedance!U89</f>
        <v/>
      </c>
      <c r="B89" s="1"/>
      <c r="C89" s="1"/>
      <c r="D89" s="1"/>
    </row>
    <row r="90" spans="1:4" x14ac:dyDescent="0.3">
      <c r="A90" s="135" t="str">
        <f ca="1">Exceedance!U90</f>
        <v/>
      </c>
      <c r="B90" s="1"/>
      <c r="C90" s="1"/>
      <c r="D90" s="1"/>
    </row>
    <row r="91" spans="1:4" x14ac:dyDescent="0.3">
      <c r="A91" s="135" t="str">
        <f ca="1">Exceedance!U91</f>
        <v/>
      </c>
      <c r="B91" s="1"/>
      <c r="C91" s="1"/>
      <c r="D91" s="1"/>
    </row>
    <row r="92" spans="1:4" x14ac:dyDescent="0.3">
      <c r="A92" s="135" t="str">
        <f ca="1">Exceedance!U92</f>
        <v/>
      </c>
      <c r="B92" s="1"/>
      <c r="C92" s="1"/>
      <c r="D92" s="1"/>
    </row>
    <row r="93" spans="1:4" x14ac:dyDescent="0.3">
      <c r="A93" s="135" t="str">
        <f ca="1">Exceedance!U93</f>
        <v/>
      </c>
      <c r="B93" s="1"/>
      <c r="C93" s="1"/>
      <c r="D93" s="1"/>
    </row>
    <row r="94" spans="1:4" x14ac:dyDescent="0.3">
      <c r="A94" s="135" t="str">
        <f ca="1">Exceedance!U94</f>
        <v/>
      </c>
      <c r="B94" s="1"/>
      <c r="C94" s="1"/>
      <c r="D94" s="1"/>
    </row>
    <row r="95" spans="1:4" x14ac:dyDescent="0.3">
      <c r="A95" s="135" t="str">
        <f ca="1">Exceedance!U95</f>
        <v/>
      </c>
      <c r="B95" s="1"/>
      <c r="C95" s="1"/>
      <c r="D95" s="1"/>
    </row>
    <row r="96" spans="1:4" x14ac:dyDescent="0.3">
      <c r="A96" s="135" t="str">
        <f ca="1">Exceedance!U96</f>
        <v/>
      </c>
      <c r="B96" s="1"/>
      <c r="C96" s="1"/>
      <c r="D96" s="1"/>
    </row>
    <row r="97" spans="1:4" x14ac:dyDescent="0.3">
      <c r="A97" s="135" t="str">
        <f ca="1">Exceedance!U97</f>
        <v/>
      </c>
      <c r="B97" s="1"/>
      <c r="C97" s="1"/>
      <c r="D97" s="1"/>
    </row>
    <row r="98" spans="1:4" x14ac:dyDescent="0.3">
      <c r="A98" s="135" t="str">
        <f ca="1">Exceedance!U98</f>
        <v/>
      </c>
      <c r="B98" s="1"/>
      <c r="C98" s="1"/>
      <c r="D98" s="1"/>
    </row>
    <row r="99" spans="1:4" x14ac:dyDescent="0.3">
      <c r="A99" s="135" t="str">
        <f ca="1">Exceedance!U99</f>
        <v/>
      </c>
      <c r="B99" s="1"/>
      <c r="C99" s="1"/>
      <c r="D99" s="1"/>
    </row>
    <row r="100" spans="1:4" x14ac:dyDescent="0.3">
      <c r="A100" s="135"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E1:AE1"/>
  </mergeCells>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8F1C9-E55D-4955-9499-B73FA21B0D4F}">
  <sheetPr codeName="Sheet165"/>
  <dimension ref="A1:AH175"/>
  <sheetViews>
    <sheetView topLeftCell="N1" workbookViewId="0">
      <selection activeCell="B4" sqref="B4:AQ175"/>
    </sheetView>
  </sheetViews>
  <sheetFormatPr defaultRowHeight="14.4" x14ac:dyDescent="0.3"/>
  <cols>
    <col min="1" max="1" width="9.33203125" style="136"/>
    <col min="2" max="4" width="9.33203125" style="185"/>
  </cols>
  <sheetData>
    <row r="1" spans="1:34" s="136" customFormat="1" x14ac:dyDescent="0.3">
      <c r="A1" s="133"/>
      <c r="E1" s="882" t="s">
        <v>899</v>
      </c>
      <c r="F1" s="882"/>
      <c r="G1" s="882"/>
      <c r="H1" s="882"/>
      <c r="I1" s="882"/>
      <c r="J1" s="882"/>
      <c r="K1" s="882"/>
      <c r="L1" s="882"/>
      <c r="M1" s="882"/>
      <c r="N1" s="882"/>
      <c r="O1" s="882"/>
      <c r="P1" s="882"/>
      <c r="Q1" s="882"/>
      <c r="R1" s="882"/>
      <c r="S1" s="882"/>
      <c r="T1" s="882"/>
      <c r="U1" s="882"/>
      <c r="V1" s="882"/>
      <c r="W1" s="882"/>
      <c r="X1" s="882"/>
      <c r="Y1" s="882"/>
      <c r="Z1" s="882"/>
      <c r="AA1" s="882"/>
      <c r="AB1" s="882"/>
      <c r="AC1" s="882"/>
      <c r="AD1" s="882"/>
      <c r="AE1" s="882"/>
    </row>
    <row r="2" spans="1:34" s="136" customFormat="1" x14ac:dyDescent="0.3">
      <c r="A2" s="133"/>
      <c r="B2" s="136" t="s">
        <v>288</v>
      </c>
      <c r="C2" s="136" t="s">
        <v>287</v>
      </c>
      <c r="D2" s="136" t="s">
        <v>289</v>
      </c>
      <c r="E2" s="136">
        <v>1991</v>
      </c>
      <c r="F2" s="136">
        <v>1992</v>
      </c>
      <c r="G2" s="136">
        <v>1993</v>
      </c>
      <c r="H2" s="136">
        <v>1994</v>
      </c>
      <c r="I2" s="136">
        <v>1995</v>
      </c>
      <c r="J2" s="136">
        <v>1996</v>
      </c>
      <c r="K2" s="136">
        <v>1997</v>
      </c>
      <c r="L2" s="136">
        <v>1998</v>
      </c>
      <c r="M2" s="136">
        <v>1999</v>
      </c>
      <c r="N2" s="136">
        <v>2000</v>
      </c>
      <c r="O2" s="136">
        <v>2001</v>
      </c>
      <c r="P2" s="136">
        <v>2002</v>
      </c>
      <c r="Q2" s="136">
        <v>2003</v>
      </c>
      <c r="R2" s="136">
        <v>2004</v>
      </c>
      <c r="S2" s="136">
        <v>2005</v>
      </c>
      <c r="T2" s="136">
        <v>2006</v>
      </c>
      <c r="U2" s="136">
        <v>2007</v>
      </c>
      <c r="V2" s="136">
        <v>2008</v>
      </c>
      <c r="W2" s="136">
        <v>2009</v>
      </c>
      <c r="X2" s="136">
        <v>2010</v>
      </c>
      <c r="Y2" s="136">
        <v>2011</v>
      </c>
      <c r="Z2" s="136">
        <v>2012</v>
      </c>
      <c r="AA2" s="136">
        <v>2013</v>
      </c>
      <c r="AB2" s="136">
        <v>2014</v>
      </c>
      <c r="AC2" s="136">
        <v>2015</v>
      </c>
      <c r="AD2" s="136">
        <v>2016</v>
      </c>
      <c r="AE2" s="136">
        <v>2017</v>
      </c>
      <c r="AF2" s="136">
        <v>2018</v>
      </c>
      <c r="AG2" s="136">
        <v>2019</v>
      </c>
      <c r="AH2" s="136">
        <v>2020</v>
      </c>
    </row>
    <row r="3" spans="1:34" s="137" customFormat="1" x14ac:dyDescent="0.3">
      <c r="A3" s="134"/>
      <c r="B3" s="137" t="s">
        <v>323</v>
      </c>
      <c r="C3" s="137" t="s">
        <v>324</v>
      </c>
      <c r="D3" s="137" t="s">
        <v>325</v>
      </c>
      <c r="E3" s="137" t="s">
        <v>326</v>
      </c>
      <c r="F3" s="137" t="s">
        <v>327</v>
      </c>
      <c r="G3" s="137" t="s">
        <v>328</v>
      </c>
      <c r="H3" s="137" t="s">
        <v>329</v>
      </c>
      <c r="I3" s="137" t="s">
        <v>330</v>
      </c>
      <c r="J3" s="137" t="s">
        <v>331</v>
      </c>
      <c r="K3" s="137" t="s">
        <v>332</v>
      </c>
      <c r="L3" s="137" t="s">
        <v>333</v>
      </c>
      <c r="M3" s="137" t="s">
        <v>334</v>
      </c>
      <c r="N3" s="137" t="s">
        <v>335</v>
      </c>
      <c r="O3" s="137" t="s">
        <v>336</v>
      </c>
      <c r="P3" s="137" t="s">
        <v>337</v>
      </c>
      <c r="Q3" s="137" t="s">
        <v>338</v>
      </c>
      <c r="R3" s="137" t="s">
        <v>339</v>
      </c>
      <c r="S3" s="137" t="s">
        <v>340</v>
      </c>
      <c r="T3" s="137" t="s">
        <v>341</v>
      </c>
      <c r="U3" s="137" t="s">
        <v>342</v>
      </c>
      <c r="V3" s="137" t="s">
        <v>343</v>
      </c>
      <c r="W3" s="137" t="s">
        <v>344</v>
      </c>
      <c r="X3" s="137" t="s">
        <v>345</v>
      </c>
      <c r="Y3" s="137" t="s">
        <v>346</v>
      </c>
      <c r="Z3" s="137" t="s">
        <v>347</v>
      </c>
      <c r="AA3" s="137" t="s">
        <v>348</v>
      </c>
      <c r="AB3" s="137" t="s">
        <v>349</v>
      </c>
      <c r="AC3" s="137" t="s">
        <v>350</v>
      </c>
      <c r="AD3" s="137" t="s">
        <v>351</v>
      </c>
      <c r="AE3" s="137" t="s">
        <v>352</v>
      </c>
      <c r="AF3" s="137" t="s">
        <v>353</v>
      </c>
      <c r="AG3" s="137" t="s">
        <v>354</v>
      </c>
      <c r="AH3" s="137" t="s">
        <v>355</v>
      </c>
    </row>
    <row r="4" spans="1:34" x14ac:dyDescent="0.3">
      <c r="A4" s="135">
        <f ca="1">Exceedance!U4</f>
        <v>46143</v>
      </c>
      <c r="B4" s="1">
        <v>0</v>
      </c>
      <c r="C4" s="1">
        <v>0</v>
      </c>
      <c r="D4" s="1">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row>
    <row r="5" spans="1:34" x14ac:dyDescent="0.3">
      <c r="A5" s="135">
        <f ca="1">Exceedance!U5</f>
        <v>46174</v>
      </c>
      <c r="B5" s="1">
        <v>0</v>
      </c>
      <c r="C5" s="1">
        <v>0</v>
      </c>
      <c r="D5" s="1">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row>
    <row r="6" spans="1:34" x14ac:dyDescent="0.3">
      <c r="A6" s="135">
        <f ca="1">Exceedance!U6</f>
        <v>46204</v>
      </c>
      <c r="B6" s="1">
        <v>0</v>
      </c>
      <c r="C6" s="1">
        <v>0</v>
      </c>
      <c r="D6" s="1">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row>
    <row r="7" spans="1:34" x14ac:dyDescent="0.3">
      <c r="A7" s="135">
        <f ca="1">Exceedance!U7</f>
        <v>46235</v>
      </c>
      <c r="B7" s="1">
        <v>0</v>
      </c>
      <c r="C7" s="1">
        <v>0</v>
      </c>
      <c r="D7" s="1">
        <v>0</v>
      </c>
      <c r="E7">
        <v>0</v>
      </c>
      <c r="F7">
        <v>0</v>
      </c>
      <c r="G7">
        <v>0</v>
      </c>
      <c r="H7">
        <v>0</v>
      </c>
      <c r="I7">
        <v>0</v>
      </c>
      <c r="J7">
        <v>0</v>
      </c>
      <c r="K7">
        <v>0</v>
      </c>
      <c r="L7">
        <v>0</v>
      </c>
      <c r="M7">
        <v>0</v>
      </c>
      <c r="N7">
        <v>0</v>
      </c>
      <c r="O7">
        <v>0</v>
      </c>
      <c r="P7">
        <v>0</v>
      </c>
      <c r="Q7">
        <v>0</v>
      </c>
      <c r="R7">
        <v>0</v>
      </c>
      <c r="S7">
        <v>0</v>
      </c>
      <c r="T7">
        <v>0</v>
      </c>
      <c r="U7">
        <v>0</v>
      </c>
      <c r="V7">
        <v>0</v>
      </c>
      <c r="W7">
        <v>0</v>
      </c>
      <c r="X7">
        <v>0</v>
      </c>
      <c r="Y7">
        <v>0</v>
      </c>
      <c r="Z7">
        <v>0</v>
      </c>
      <c r="AA7">
        <v>0</v>
      </c>
      <c r="AB7">
        <v>0</v>
      </c>
      <c r="AC7">
        <v>0</v>
      </c>
      <c r="AD7">
        <v>0</v>
      </c>
      <c r="AE7">
        <v>0</v>
      </c>
      <c r="AF7">
        <v>0</v>
      </c>
      <c r="AG7">
        <v>0</v>
      </c>
      <c r="AH7">
        <v>0</v>
      </c>
    </row>
    <row r="8" spans="1:34" x14ac:dyDescent="0.3">
      <c r="A8" s="135">
        <f ca="1">Exceedance!U8</f>
        <v>46266</v>
      </c>
      <c r="B8" s="1">
        <v>0</v>
      </c>
      <c r="C8" s="1">
        <v>0</v>
      </c>
      <c r="D8" s="1">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3">
      <c r="A9" s="135">
        <f ca="1">Exceedance!U9</f>
        <v>46296</v>
      </c>
      <c r="B9" s="1">
        <v>0</v>
      </c>
      <c r="C9" s="1">
        <v>0</v>
      </c>
      <c r="D9" s="1">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3">
      <c r="A10" s="135">
        <f ca="1">Exceedance!U10</f>
        <v>46327</v>
      </c>
      <c r="B10" s="1">
        <v>0</v>
      </c>
      <c r="C10" s="1">
        <v>0</v>
      </c>
      <c r="D10" s="1">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3">
      <c r="A11" s="135">
        <f ca="1">Exceedance!U11</f>
        <v>46357</v>
      </c>
      <c r="B11" s="1">
        <v>0</v>
      </c>
      <c r="C11" s="1">
        <v>0</v>
      </c>
      <c r="D11" s="1">
        <v>0</v>
      </c>
      <c r="E11">
        <v>0</v>
      </c>
      <c r="F11">
        <v>0</v>
      </c>
      <c r="G11">
        <v>0</v>
      </c>
      <c r="H11">
        <v>0</v>
      </c>
      <c r="I11">
        <v>0</v>
      </c>
      <c r="J11">
        <v>0</v>
      </c>
      <c r="K11">
        <v>0</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row>
    <row r="12" spans="1:34" x14ac:dyDescent="0.3">
      <c r="A12" s="135">
        <f ca="1">Exceedance!U12</f>
        <v>46388</v>
      </c>
      <c r="B12" s="1">
        <v>0</v>
      </c>
      <c r="C12" s="1">
        <v>0</v>
      </c>
      <c r="D12" s="1">
        <v>0</v>
      </c>
      <c r="E12">
        <v>0</v>
      </c>
      <c r="F12">
        <v>0</v>
      </c>
      <c r="G12">
        <v>0</v>
      </c>
      <c r="H12">
        <v>0</v>
      </c>
      <c r="I12">
        <v>0</v>
      </c>
      <c r="J12">
        <v>0</v>
      </c>
      <c r="K12">
        <v>0</v>
      </c>
      <c r="L12">
        <v>0</v>
      </c>
      <c r="M12">
        <v>0</v>
      </c>
      <c r="N12">
        <v>0</v>
      </c>
      <c r="O12">
        <v>0</v>
      </c>
      <c r="P12">
        <v>0</v>
      </c>
      <c r="Q12">
        <v>0</v>
      </c>
      <c r="R12">
        <v>0</v>
      </c>
      <c r="S12">
        <v>0</v>
      </c>
      <c r="T12">
        <v>0</v>
      </c>
      <c r="U12">
        <v>0</v>
      </c>
      <c r="V12">
        <v>0</v>
      </c>
      <c r="W12">
        <v>0</v>
      </c>
      <c r="X12">
        <v>0</v>
      </c>
      <c r="Y12">
        <v>0</v>
      </c>
      <c r="Z12">
        <v>0</v>
      </c>
      <c r="AA12">
        <v>0</v>
      </c>
      <c r="AB12">
        <v>0</v>
      </c>
      <c r="AC12">
        <v>0</v>
      </c>
      <c r="AD12">
        <v>0</v>
      </c>
      <c r="AE12">
        <v>0</v>
      </c>
      <c r="AF12">
        <v>0</v>
      </c>
      <c r="AG12">
        <v>0</v>
      </c>
      <c r="AH12">
        <v>0</v>
      </c>
    </row>
    <row r="13" spans="1:34" x14ac:dyDescent="0.3">
      <c r="A13" s="135">
        <f ca="1">Exceedance!U13</f>
        <v>46419</v>
      </c>
      <c r="B13" s="1">
        <v>0</v>
      </c>
      <c r="C13" s="1">
        <v>0</v>
      </c>
      <c r="D13" s="1">
        <v>0</v>
      </c>
      <c r="E13">
        <v>0</v>
      </c>
      <c r="F13">
        <v>0</v>
      </c>
      <c r="G13">
        <v>0</v>
      </c>
      <c r="H13">
        <v>0</v>
      </c>
      <c r="I13">
        <v>0</v>
      </c>
      <c r="J13">
        <v>0</v>
      </c>
      <c r="K13">
        <v>0</v>
      </c>
      <c r="L13">
        <v>0</v>
      </c>
      <c r="M13">
        <v>0</v>
      </c>
      <c r="N13">
        <v>0</v>
      </c>
      <c r="O13">
        <v>0</v>
      </c>
      <c r="P13">
        <v>0</v>
      </c>
      <c r="Q13">
        <v>0</v>
      </c>
      <c r="R13">
        <v>0</v>
      </c>
      <c r="S13">
        <v>0</v>
      </c>
      <c r="T13">
        <v>0</v>
      </c>
      <c r="U13">
        <v>0</v>
      </c>
      <c r="V13">
        <v>0</v>
      </c>
      <c r="W13">
        <v>0</v>
      </c>
      <c r="X13">
        <v>0</v>
      </c>
      <c r="Y13">
        <v>0</v>
      </c>
      <c r="Z13">
        <v>0</v>
      </c>
      <c r="AA13">
        <v>0</v>
      </c>
      <c r="AB13">
        <v>0</v>
      </c>
      <c r="AC13">
        <v>0</v>
      </c>
      <c r="AD13">
        <v>0</v>
      </c>
      <c r="AE13">
        <v>0</v>
      </c>
      <c r="AF13">
        <v>0</v>
      </c>
      <c r="AG13">
        <v>0</v>
      </c>
      <c r="AH13">
        <v>0</v>
      </c>
    </row>
    <row r="14" spans="1:34" x14ac:dyDescent="0.3">
      <c r="A14" s="135">
        <f ca="1">Exceedance!U14</f>
        <v>46447</v>
      </c>
      <c r="B14" s="1">
        <v>0</v>
      </c>
      <c r="C14" s="1">
        <v>0</v>
      </c>
      <c r="D14" s="1">
        <v>0</v>
      </c>
      <c r="E14">
        <v>0</v>
      </c>
      <c r="F14">
        <v>0</v>
      </c>
      <c r="G14">
        <v>0</v>
      </c>
      <c r="H14">
        <v>0</v>
      </c>
      <c r="I14">
        <v>0</v>
      </c>
      <c r="J14">
        <v>0</v>
      </c>
      <c r="K14">
        <v>0</v>
      </c>
      <c r="L14">
        <v>0</v>
      </c>
      <c r="M14">
        <v>0</v>
      </c>
      <c r="N14">
        <v>0</v>
      </c>
      <c r="O14">
        <v>0</v>
      </c>
      <c r="P14">
        <v>0</v>
      </c>
      <c r="Q14">
        <v>0</v>
      </c>
      <c r="R14">
        <v>0</v>
      </c>
      <c r="S14">
        <v>0</v>
      </c>
      <c r="T14">
        <v>0</v>
      </c>
      <c r="U14">
        <v>0</v>
      </c>
      <c r="V14">
        <v>0</v>
      </c>
      <c r="W14">
        <v>0</v>
      </c>
      <c r="X14">
        <v>0</v>
      </c>
      <c r="Y14">
        <v>0</v>
      </c>
      <c r="Z14">
        <v>0</v>
      </c>
      <c r="AA14">
        <v>0</v>
      </c>
      <c r="AB14">
        <v>0</v>
      </c>
      <c r="AC14">
        <v>0</v>
      </c>
      <c r="AD14">
        <v>0</v>
      </c>
      <c r="AE14">
        <v>0</v>
      </c>
      <c r="AF14">
        <v>0</v>
      </c>
      <c r="AG14">
        <v>0</v>
      </c>
      <c r="AH14">
        <v>0</v>
      </c>
    </row>
    <row r="15" spans="1:34" x14ac:dyDescent="0.3">
      <c r="A15" s="135">
        <f ca="1">Exceedance!U15</f>
        <v>46478</v>
      </c>
      <c r="B15" s="1">
        <v>0</v>
      </c>
      <c r="C15" s="1">
        <v>0</v>
      </c>
      <c r="D15" s="1">
        <v>0</v>
      </c>
      <c r="E15">
        <v>0</v>
      </c>
      <c r="F15">
        <v>0</v>
      </c>
      <c r="G15">
        <v>0</v>
      </c>
      <c r="H15">
        <v>0</v>
      </c>
      <c r="I15">
        <v>0</v>
      </c>
      <c r="J15">
        <v>0</v>
      </c>
      <c r="K15">
        <v>0</v>
      </c>
      <c r="L15">
        <v>0</v>
      </c>
      <c r="M15">
        <v>0</v>
      </c>
      <c r="N15">
        <v>0</v>
      </c>
      <c r="O15">
        <v>0</v>
      </c>
      <c r="P15">
        <v>0</v>
      </c>
      <c r="Q15">
        <v>0</v>
      </c>
      <c r="R15">
        <v>0</v>
      </c>
      <c r="S15">
        <v>0</v>
      </c>
      <c r="T15">
        <v>0</v>
      </c>
      <c r="U15">
        <v>0</v>
      </c>
      <c r="V15">
        <v>0</v>
      </c>
      <c r="W15">
        <v>0</v>
      </c>
      <c r="X15">
        <v>0</v>
      </c>
      <c r="Y15">
        <v>0</v>
      </c>
      <c r="Z15">
        <v>0</v>
      </c>
      <c r="AA15">
        <v>0</v>
      </c>
      <c r="AB15">
        <v>0</v>
      </c>
      <c r="AC15">
        <v>0</v>
      </c>
      <c r="AD15">
        <v>0</v>
      </c>
      <c r="AE15">
        <v>0</v>
      </c>
      <c r="AF15">
        <v>0</v>
      </c>
      <c r="AG15">
        <v>0</v>
      </c>
      <c r="AH15">
        <v>0</v>
      </c>
    </row>
    <row r="16" spans="1:34" x14ac:dyDescent="0.3">
      <c r="A16" s="135">
        <f ca="1">Exceedance!U16</f>
        <v>46508</v>
      </c>
      <c r="B16" s="1">
        <v>0</v>
      </c>
      <c r="C16" s="1">
        <v>0</v>
      </c>
      <c r="D16" s="1">
        <v>0</v>
      </c>
      <c r="E16">
        <v>0</v>
      </c>
      <c r="F16">
        <v>0</v>
      </c>
      <c r="G16">
        <v>0</v>
      </c>
      <c r="H16">
        <v>0</v>
      </c>
      <c r="I16">
        <v>0</v>
      </c>
      <c r="J16">
        <v>0</v>
      </c>
      <c r="K16">
        <v>0</v>
      </c>
      <c r="L16">
        <v>0</v>
      </c>
      <c r="M16">
        <v>0</v>
      </c>
      <c r="N16">
        <v>0</v>
      </c>
      <c r="O16">
        <v>0</v>
      </c>
      <c r="P16">
        <v>0</v>
      </c>
      <c r="Q16">
        <v>0</v>
      </c>
      <c r="R16">
        <v>0</v>
      </c>
      <c r="S16">
        <v>0</v>
      </c>
      <c r="T16">
        <v>0</v>
      </c>
      <c r="U16">
        <v>0</v>
      </c>
      <c r="V16">
        <v>0</v>
      </c>
      <c r="W16">
        <v>0</v>
      </c>
      <c r="X16">
        <v>0</v>
      </c>
      <c r="Y16">
        <v>0</v>
      </c>
      <c r="Z16">
        <v>0</v>
      </c>
      <c r="AA16">
        <v>0</v>
      </c>
      <c r="AB16">
        <v>0</v>
      </c>
      <c r="AC16">
        <v>0</v>
      </c>
      <c r="AD16">
        <v>0</v>
      </c>
      <c r="AE16">
        <v>0</v>
      </c>
      <c r="AF16">
        <v>0</v>
      </c>
      <c r="AG16">
        <v>0</v>
      </c>
      <c r="AH16">
        <v>0</v>
      </c>
    </row>
    <row r="17" spans="1:34" x14ac:dyDescent="0.3">
      <c r="A17" s="135">
        <f ca="1">Exceedance!U17</f>
        <v>46539</v>
      </c>
      <c r="B17" s="1">
        <v>0</v>
      </c>
      <c r="C17" s="1">
        <v>0</v>
      </c>
      <c r="D17" s="1">
        <v>0</v>
      </c>
      <c r="E17">
        <v>0</v>
      </c>
      <c r="F17">
        <v>0</v>
      </c>
      <c r="G17">
        <v>0</v>
      </c>
      <c r="H17">
        <v>0</v>
      </c>
      <c r="I17">
        <v>0</v>
      </c>
      <c r="J17">
        <v>0</v>
      </c>
      <c r="K17">
        <v>0</v>
      </c>
      <c r="L17">
        <v>0</v>
      </c>
      <c r="M17">
        <v>0</v>
      </c>
      <c r="N17">
        <v>0</v>
      </c>
      <c r="O17">
        <v>0</v>
      </c>
      <c r="P17">
        <v>0</v>
      </c>
      <c r="Q17">
        <v>0</v>
      </c>
      <c r="R17">
        <v>0</v>
      </c>
      <c r="S17">
        <v>0</v>
      </c>
      <c r="T17">
        <v>0</v>
      </c>
      <c r="U17">
        <v>0</v>
      </c>
      <c r="V17">
        <v>0</v>
      </c>
      <c r="W17">
        <v>0</v>
      </c>
      <c r="X17">
        <v>0</v>
      </c>
      <c r="Y17">
        <v>0</v>
      </c>
      <c r="Z17">
        <v>0</v>
      </c>
      <c r="AA17">
        <v>0</v>
      </c>
      <c r="AB17">
        <v>0</v>
      </c>
      <c r="AC17">
        <v>0</v>
      </c>
      <c r="AD17">
        <v>0</v>
      </c>
      <c r="AE17">
        <v>0</v>
      </c>
      <c r="AF17">
        <v>0</v>
      </c>
      <c r="AG17">
        <v>0</v>
      </c>
      <c r="AH17">
        <v>0</v>
      </c>
    </row>
    <row r="18" spans="1:34" x14ac:dyDescent="0.3">
      <c r="A18" s="135">
        <f ca="1">Exceedance!U18</f>
        <v>46569</v>
      </c>
      <c r="B18" s="1">
        <v>0</v>
      </c>
      <c r="C18" s="1">
        <v>0</v>
      </c>
      <c r="D18" s="1">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c r="AB18">
        <v>0</v>
      </c>
      <c r="AC18">
        <v>0</v>
      </c>
      <c r="AD18">
        <v>0</v>
      </c>
      <c r="AE18">
        <v>0</v>
      </c>
      <c r="AF18">
        <v>0</v>
      </c>
      <c r="AG18">
        <v>0</v>
      </c>
      <c r="AH18">
        <v>0</v>
      </c>
    </row>
    <row r="19" spans="1:34" x14ac:dyDescent="0.3">
      <c r="A19" s="135">
        <f ca="1">Exceedance!U19</f>
        <v>46600</v>
      </c>
      <c r="B19" s="1">
        <v>0</v>
      </c>
      <c r="C19" s="1">
        <v>0</v>
      </c>
      <c r="D19" s="1">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c r="AB19">
        <v>0</v>
      </c>
      <c r="AC19">
        <v>0</v>
      </c>
      <c r="AD19">
        <v>0</v>
      </c>
      <c r="AE19">
        <v>0</v>
      </c>
      <c r="AF19">
        <v>0</v>
      </c>
      <c r="AG19">
        <v>0</v>
      </c>
      <c r="AH19">
        <v>0</v>
      </c>
    </row>
    <row r="20" spans="1:34" x14ac:dyDescent="0.3">
      <c r="A20" s="135">
        <f ca="1">Exceedance!U20</f>
        <v>46631</v>
      </c>
      <c r="B20" s="1">
        <v>0</v>
      </c>
      <c r="C20" s="1">
        <v>0</v>
      </c>
      <c r="D20" s="1">
        <v>0</v>
      </c>
      <c r="E20">
        <v>0</v>
      </c>
      <c r="F20">
        <v>0</v>
      </c>
      <c r="G20">
        <v>0</v>
      </c>
      <c r="H20">
        <v>0</v>
      </c>
      <c r="I20">
        <v>0</v>
      </c>
      <c r="J20">
        <v>0</v>
      </c>
      <c r="K20">
        <v>0</v>
      </c>
      <c r="L20">
        <v>0</v>
      </c>
      <c r="M20">
        <v>0</v>
      </c>
      <c r="N20">
        <v>0</v>
      </c>
      <c r="O20">
        <v>0</v>
      </c>
      <c r="P20">
        <v>0</v>
      </c>
      <c r="Q20">
        <v>0</v>
      </c>
      <c r="R20">
        <v>0</v>
      </c>
      <c r="S20">
        <v>0</v>
      </c>
      <c r="T20">
        <v>0</v>
      </c>
      <c r="U20">
        <v>0</v>
      </c>
      <c r="V20">
        <v>0</v>
      </c>
      <c r="W20">
        <v>0</v>
      </c>
      <c r="X20">
        <v>0</v>
      </c>
      <c r="Y20">
        <v>0</v>
      </c>
      <c r="Z20">
        <v>0</v>
      </c>
      <c r="AA20">
        <v>0</v>
      </c>
      <c r="AB20">
        <v>0</v>
      </c>
      <c r="AC20">
        <v>0</v>
      </c>
      <c r="AD20">
        <v>0</v>
      </c>
      <c r="AE20">
        <v>0</v>
      </c>
      <c r="AF20">
        <v>0</v>
      </c>
      <c r="AG20">
        <v>0</v>
      </c>
      <c r="AH20">
        <v>0</v>
      </c>
    </row>
    <row r="21" spans="1:34" x14ac:dyDescent="0.3">
      <c r="A21" s="135">
        <f ca="1">Exceedance!U21</f>
        <v>46661</v>
      </c>
      <c r="B21" s="1">
        <v>0</v>
      </c>
      <c r="C21" s="1">
        <v>0</v>
      </c>
      <c r="D21" s="1">
        <v>0</v>
      </c>
      <c r="E21">
        <v>0</v>
      </c>
      <c r="F21">
        <v>0</v>
      </c>
      <c r="G21">
        <v>0</v>
      </c>
      <c r="H21">
        <v>0</v>
      </c>
      <c r="I21">
        <v>0</v>
      </c>
      <c r="J21">
        <v>0</v>
      </c>
      <c r="K21">
        <v>0</v>
      </c>
      <c r="L21">
        <v>0</v>
      </c>
      <c r="M21">
        <v>0</v>
      </c>
      <c r="N21">
        <v>0</v>
      </c>
      <c r="O21">
        <v>0</v>
      </c>
      <c r="P21">
        <v>0</v>
      </c>
      <c r="Q21">
        <v>0</v>
      </c>
      <c r="R21">
        <v>0</v>
      </c>
      <c r="S21">
        <v>0</v>
      </c>
      <c r="T21">
        <v>0</v>
      </c>
      <c r="U21">
        <v>0</v>
      </c>
      <c r="V21">
        <v>0</v>
      </c>
      <c r="W21">
        <v>0</v>
      </c>
      <c r="X21">
        <v>0</v>
      </c>
      <c r="Y21">
        <v>0</v>
      </c>
      <c r="Z21">
        <v>0</v>
      </c>
      <c r="AA21">
        <v>0</v>
      </c>
      <c r="AB21">
        <v>0</v>
      </c>
      <c r="AC21">
        <v>0</v>
      </c>
      <c r="AD21">
        <v>0</v>
      </c>
      <c r="AE21">
        <v>0</v>
      </c>
      <c r="AF21">
        <v>0</v>
      </c>
      <c r="AG21">
        <v>0</v>
      </c>
      <c r="AH21">
        <v>0</v>
      </c>
    </row>
    <row r="22" spans="1:34" x14ac:dyDescent="0.3">
      <c r="A22" s="135">
        <f ca="1">Exceedance!U22</f>
        <v>46692</v>
      </c>
      <c r="B22" s="1">
        <v>0</v>
      </c>
      <c r="C22" s="1">
        <v>0</v>
      </c>
      <c r="D22" s="1">
        <v>0</v>
      </c>
      <c r="E22">
        <v>0</v>
      </c>
      <c r="F22">
        <v>0</v>
      </c>
      <c r="G22">
        <v>0</v>
      </c>
      <c r="H22">
        <v>0</v>
      </c>
      <c r="I22">
        <v>0</v>
      </c>
      <c r="J22">
        <v>0</v>
      </c>
      <c r="K22">
        <v>0</v>
      </c>
      <c r="L22">
        <v>0</v>
      </c>
      <c r="M22">
        <v>0</v>
      </c>
      <c r="N22">
        <v>0</v>
      </c>
      <c r="O22">
        <v>0</v>
      </c>
      <c r="P22">
        <v>0</v>
      </c>
      <c r="Q22">
        <v>0</v>
      </c>
      <c r="R22">
        <v>0</v>
      </c>
      <c r="S22">
        <v>0</v>
      </c>
      <c r="T22">
        <v>0</v>
      </c>
      <c r="U22">
        <v>0</v>
      </c>
      <c r="V22">
        <v>0</v>
      </c>
      <c r="W22">
        <v>0</v>
      </c>
      <c r="X22">
        <v>0</v>
      </c>
      <c r="Y22">
        <v>0</v>
      </c>
      <c r="Z22">
        <v>0</v>
      </c>
      <c r="AA22">
        <v>0</v>
      </c>
      <c r="AB22">
        <v>0</v>
      </c>
      <c r="AC22">
        <v>0</v>
      </c>
      <c r="AD22">
        <v>0</v>
      </c>
      <c r="AE22">
        <v>0</v>
      </c>
      <c r="AF22">
        <v>0</v>
      </c>
      <c r="AG22">
        <v>0</v>
      </c>
      <c r="AH22">
        <v>0</v>
      </c>
    </row>
    <row r="23" spans="1:34" x14ac:dyDescent="0.3">
      <c r="A23" s="135">
        <f ca="1">Exceedance!U23</f>
        <v>46722</v>
      </c>
      <c r="B23" s="1">
        <v>0</v>
      </c>
      <c r="C23" s="1">
        <v>0</v>
      </c>
      <c r="D23" s="1">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c r="AB23">
        <v>0</v>
      </c>
      <c r="AC23">
        <v>0</v>
      </c>
      <c r="AD23">
        <v>0</v>
      </c>
      <c r="AE23">
        <v>0</v>
      </c>
      <c r="AF23">
        <v>0</v>
      </c>
      <c r="AG23">
        <v>0</v>
      </c>
      <c r="AH23">
        <v>0</v>
      </c>
    </row>
    <row r="24" spans="1:34" x14ac:dyDescent="0.3">
      <c r="A24" s="135">
        <f ca="1">Exceedance!U24</f>
        <v>46753</v>
      </c>
      <c r="B24" s="1">
        <v>0</v>
      </c>
      <c r="C24" s="1">
        <v>0</v>
      </c>
      <c r="D24" s="1">
        <v>0</v>
      </c>
      <c r="E24">
        <v>0</v>
      </c>
      <c r="F24">
        <v>0</v>
      </c>
      <c r="G24">
        <v>0</v>
      </c>
      <c r="H24">
        <v>0</v>
      </c>
      <c r="I24">
        <v>0</v>
      </c>
      <c r="J24">
        <v>0</v>
      </c>
      <c r="K24">
        <v>0</v>
      </c>
      <c r="L24">
        <v>0</v>
      </c>
      <c r="M24">
        <v>0</v>
      </c>
      <c r="N24">
        <v>0</v>
      </c>
      <c r="O24">
        <v>0</v>
      </c>
      <c r="P24">
        <v>0</v>
      </c>
      <c r="Q24">
        <v>0</v>
      </c>
      <c r="R24">
        <v>0</v>
      </c>
      <c r="S24">
        <v>0</v>
      </c>
      <c r="T24">
        <v>0</v>
      </c>
      <c r="U24">
        <v>0</v>
      </c>
      <c r="V24">
        <v>0</v>
      </c>
      <c r="W24">
        <v>0</v>
      </c>
      <c r="X24">
        <v>0</v>
      </c>
      <c r="Y24">
        <v>0</v>
      </c>
      <c r="Z24">
        <v>0</v>
      </c>
      <c r="AA24">
        <v>0</v>
      </c>
      <c r="AB24">
        <v>0</v>
      </c>
      <c r="AC24">
        <v>0</v>
      </c>
      <c r="AD24">
        <v>0</v>
      </c>
      <c r="AE24">
        <v>0</v>
      </c>
      <c r="AF24">
        <v>0</v>
      </c>
      <c r="AG24">
        <v>0</v>
      </c>
      <c r="AH24">
        <v>0</v>
      </c>
    </row>
    <row r="25" spans="1:34" x14ac:dyDescent="0.3">
      <c r="A25" s="135">
        <f ca="1">Exceedance!U25</f>
        <v>46784</v>
      </c>
      <c r="B25" s="1">
        <v>0</v>
      </c>
      <c r="C25" s="1">
        <v>0</v>
      </c>
      <c r="D25" s="1">
        <v>0</v>
      </c>
      <c r="E25">
        <v>0</v>
      </c>
      <c r="F25">
        <v>0</v>
      </c>
      <c r="G25">
        <v>0</v>
      </c>
      <c r="H25">
        <v>0</v>
      </c>
      <c r="I25">
        <v>0</v>
      </c>
      <c r="J25">
        <v>0</v>
      </c>
      <c r="K25">
        <v>0</v>
      </c>
      <c r="L25">
        <v>0</v>
      </c>
      <c r="M25">
        <v>0</v>
      </c>
      <c r="N25">
        <v>0</v>
      </c>
      <c r="O25">
        <v>0</v>
      </c>
      <c r="P25">
        <v>0</v>
      </c>
      <c r="Q25">
        <v>0</v>
      </c>
      <c r="R25">
        <v>0</v>
      </c>
      <c r="S25">
        <v>0</v>
      </c>
      <c r="T25">
        <v>0</v>
      </c>
      <c r="U25">
        <v>0</v>
      </c>
      <c r="V25">
        <v>0</v>
      </c>
      <c r="W25">
        <v>0</v>
      </c>
      <c r="X25">
        <v>0</v>
      </c>
      <c r="Y25">
        <v>0</v>
      </c>
      <c r="Z25">
        <v>0</v>
      </c>
      <c r="AA25">
        <v>0</v>
      </c>
      <c r="AB25">
        <v>0</v>
      </c>
      <c r="AC25">
        <v>0</v>
      </c>
      <c r="AD25">
        <v>0</v>
      </c>
      <c r="AE25">
        <v>0</v>
      </c>
      <c r="AF25">
        <v>0</v>
      </c>
      <c r="AG25">
        <v>0</v>
      </c>
      <c r="AH25">
        <v>0</v>
      </c>
    </row>
    <row r="26" spans="1:34" x14ac:dyDescent="0.3">
      <c r="A26" s="135">
        <f ca="1">Exceedance!U26</f>
        <v>46813</v>
      </c>
      <c r="B26" s="1">
        <v>0</v>
      </c>
      <c r="C26" s="1">
        <v>0</v>
      </c>
      <c r="D26" s="1">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c r="AB26">
        <v>0</v>
      </c>
      <c r="AC26">
        <v>0</v>
      </c>
      <c r="AD26">
        <v>0</v>
      </c>
      <c r="AE26">
        <v>0</v>
      </c>
      <c r="AF26">
        <v>0</v>
      </c>
      <c r="AG26">
        <v>0</v>
      </c>
      <c r="AH26">
        <v>0</v>
      </c>
    </row>
    <row r="27" spans="1:34" x14ac:dyDescent="0.3">
      <c r="A27" s="135">
        <f ca="1">Exceedance!U27</f>
        <v>46844</v>
      </c>
      <c r="B27" s="1">
        <v>0</v>
      </c>
      <c r="C27" s="1">
        <v>0</v>
      </c>
      <c r="D27" s="1">
        <v>0</v>
      </c>
      <c r="E27">
        <v>0</v>
      </c>
      <c r="F27">
        <v>0</v>
      </c>
      <c r="G27">
        <v>0</v>
      </c>
      <c r="H27">
        <v>0</v>
      </c>
      <c r="I27">
        <v>0</v>
      </c>
      <c r="J27">
        <v>0</v>
      </c>
      <c r="K27">
        <v>0</v>
      </c>
      <c r="L27">
        <v>0</v>
      </c>
      <c r="M27">
        <v>0</v>
      </c>
      <c r="N27">
        <v>0</v>
      </c>
      <c r="O27">
        <v>0</v>
      </c>
      <c r="P27">
        <v>0</v>
      </c>
      <c r="Q27">
        <v>0</v>
      </c>
      <c r="R27">
        <v>0</v>
      </c>
      <c r="S27">
        <v>0</v>
      </c>
      <c r="T27">
        <v>0</v>
      </c>
      <c r="U27">
        <v>0</v>
      </c>
      <c r="V27">
        <v>0</v>
      </c>
      <c r="W27">
        <v>0</v>
      </c>
      <c r="X27">
        <v>0</v>
      </c>
      <c r="Y27">
        <v>0</v>
      </c>
      <c r="Z27">
        <v>0</v>
      </c>
      <c r="AA27">
        <v>0</v>
      </c>
      <c r="AB27">
        <v>0</v>
      </c>
      <c r="AC27">
        <v>0</v>
      </c>
      <c r="AD27">
        <v>0</v>
      </c>
      <c r="AE27">
        <v>0</v>
      </c>
      <c r="AF27">
        <v>0</v>
      </c>
      <c r="AG27">
        <v>0</v>
      </c>
      <c r="AH27">
        <v>0</v>
      </c>
    </row>
    <row r="28" spans="1:34" x14ac:dyDescent="0.3">
      <c r="A28" s="135">
        <f ca="1">Exceedance!U28</f>
        <v>46874</v>
      </c>
      <c r="B28" s="1">
        <v>0</v>
      </c>
      <c r="C28" s="1">
        <v>0</v>
      </c>
      <c r="D28" s="1">
        <v>0</v>
      </c>
      <c r="E28">
        <v>0</v>
      </c>
      <c r="F28">
        <v>0</v>
      </c>
      <c r="G28">
        <v>0</v>
      </c>
      <c r="H28">
        <v>0</v>
      </c>
      <c r="I28">
        <v>0</v>
      </c>
      <c r="J28">
        <v>0</v>
      </c>
      <c r="K28">
        <v>0</v>
      </c>
      <c r="L28">
        <v>0</v>
      </c>
      <c r="M28">
        <v>0</v>
      </c>
      <c r="N28">
        <v>0</v>
      </c>
      <c r="O28">
        <v>0</v>
      </c>
      <c r="P28">
        <v>0</v>
      </c>
      <c r="Q28">
        <v>0</v>
      </c>
      <c r="R28">
        <v>0</v>
      </c>
      <c r="S28">
        <v>0</v>
      </c>
      <c r="T28">
        <v>0</v>
      </c>
      <c r="U28">
        <v>0</v>
      </c>
      <c r="V28">
        <v>0</v>
      </c>
      <c r="W28">
        <v>0</v>
      </c>
      <c r="X28">
        <v>0</v>
      </c>
      <c r="Y28">
        <v>0</v>
      </c>
      <c r="Z28">
        <v>0</v>
      </c>
      <c r="AA28">
        <v>0</v>
      </c>
      <c r="AB28">
        <v>0</v>
      </c>
      <c r="AC28">
        <v>0</v>
      </c>
      <c r="AD28">
        <v>0</v>
      </c>
      <c r="AE28">
        <v>0</v>
      </c>
      <c r="AF28">
        <v>0</v>
      </c>
      <c r="AG28">
        <v>0</v>
      </c>
      <c r="AH28">
        <v>0</v>
      </c>
    </row>
    <row r="29" spans="1:34" x14ac:dyDescent="0.3">
      <c r="A29" s="135">
        <f ca="1">Exceedance!U29</f>
        <v>46905</v>
      </c>
      <c r="B29" s="1">
        <v>0</v>
      </c>
      <c r="C29" s="1">
        <v>0</v>
      </c>
      <c r="D29" s="1">
        <v>0</v>
      </c>
      <c r="E29">
        <v>0</v>
      </c>
      <c r="F29">
        <v>0</v>
      </c>
      <c r="G29">
        <v>0</v>
      </c>
      <c r="H29">
        <v>0</v>
      </c>
      <c r="I29">
        <v>0</v>
      </c>
      <c r="J29">
        <v>0</v>
      </c>
      <c r="K29">
        <v>0</v>
      </c>
      <c r="L29">
        <v>0</v>
      </c>
      <c r="M29">
        <v>0</v>
      </c>
      <c r="N29">
        <v>0</v>
      </c>
      <c r="O29">
        <v>0</v>
      </c>
      <c r="P29">
        <v>0</v>
      </c>
      <c r="Q29">
        <v>0</v>
      </c>
      <c r="R29">
        <v>0</v>
      </c>
      <c r="S29">
        <v>0</v>
      </c>
      <c r="T29">
        <v>0</v>
      </c>
      <c r="U29">
        <v>0</v>
      </c>
      <c r="V29">
        <v>0</v>
      </c>
      <c r="W29">
        <v>0</v>
      </c>
      <c r="X29">
        <v>0</v>
      </c>
      <c r="Y29">
        <v>0</v>
      </c>
      <c r="Z29">
        <v>0</v>
      </c>
      <c r="AA29">
        <v>0</v>
      </c>
      <c r="AB29">
        <v>0</v>
      </c>
      <c r="AC29">
        <v>0</v>
      </c>
      <c r="AD29">
        <v>0</v>
      </c>
      <c r="AE29">
        <v>0</v>
      </c>
      <c r="AF29">
        <v>0</v>
      </c>
      <c r="AG29">
        <v>0</v>
      </c>
      <c r="AH29">
        <v>0</v>
      </c>
    </row>
    <row r="30" spans="1:34" x14ac:dyDescent="0.3">
      <c r="A30" s="135">
        <f ca="1">Exceedance!U30</f>
        <v>46935</v>
      </c>
      <c r="B30" s="1">
        <v>0</v>
      </c>
      <c r="C30" s="1">
        <v>0</v>
      </c>
      <c r="D30" s="1">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c r="AB30">
        <v>0</v>
      </c>
      <c r="AC30">
        <v>0</v>
      </c>
      <c r="AD30">
        <v>0</v>
      </c>
      <c r="AE30">
        <v>0</v>
      </c>
      <c r="AF30">
        <v>0</v>
      </c>
      <c r="AG30">
        <v>0</v>
      </c>
      <c r="AH30">
        <v>0</v>
      </c>
    </row>
    <row r="31" spans="1:34" x14ac:dyDescent="0.3">
      <c r="A31" s="135">
        <f ca="1">Exceedance!U31</f>
        <v>46966</v>
      </c>
      <c r="B31" s="1">
        <v>0</v>
      </c>
      <c r="C31" s="1">
        <v>0</v>
      </c>
      <c r="D31" s="1">
        <v>0</v>
      </c>
      <c r="E31">
        <v>0</v>
      </c>
      <c r="F31">
        <v>0</v>
      </c>
      <c r="G31">
        <v>0</v>
      </c>
      <c r="H31">
        <v>0</v>
      </c>
      <c r="I31">
        <v>0</v>
      </c>
      <c r="J31">
        <v>0</v>
      </c>
      <c r="K31">
        <v>0</v>
      </c>
      <c r="L31">
        <v>0</v>
      </c>
      <c r="M31">
        <v>0</v>
      </c>
      <c r="N31">
        <v>0</v>
      </c>
      <c r="O31">
        <v>0</v>
      </c>
      <c r="P31">
        <v>0</v>
      </c>
      <c r="Q31">
        <v>0</v>
      </c>
      <c r="R31">
        <v>0</v>
      </c>
      <c r="S31">
        <v>0</v>
      </c>
      <c r="T31">
        <v>0</v>
      </c>
      <c r="U31">
        <v>0</v>
      </c>
      <c r="V31">
        <v>0</v>
      </c>
      <c r="W31">
        <v>0</v>
      </c>
      <c r="X31">
        <v>0</v>
      </c>
      <c r="Y31">
        <v>0</v>
      </c>
      <c r="Z31">
        <v>0</v>
      </c>
      <c r="AA31">
        <v>0</v>
      </c>
      <c r="AB31">
        <v>0</v>
      </c>
      <c r="AC31">
        <v>0</v>
      </c>
      <c r="AD31">
        <v>0</v>
      </c>
      <c r="AE31">
        <v>0</v>
      </c>
      <c r="AF31">
        <v>0</v>
      </c>
      <c r="AG31">
        <v>0</v>
      </c>
      <c r="AH31">
        <v>0</v>
      </c>
    </row>
    <row r="32" spans="1:34" x14ac:dyDescent="0.3">
      <c r="A32" s="135">
        <f ca="1">Exceedance!U32</f>
        <v>46997</v>
      </c>
      <c r="B32" s="1">
        <v>0</v>
      </c>
      <c r="C32" s="1">
        <v>0</v>
      </c>
      <c r="D32" s="1">
        <v>0</v>
      </c>
      <c r="E32">
        <v>0</v>
      </c>
      <c r="F32">
        <v>0</v>
      </c>
      <c r="G32">
        <v>0</v>
      </c>
      <c r="H32">
        <v>0</v>
      </c>
      <c r="I32">
        <v>0</v>
      </c>
      <c r="J32">
        <v>0</v>
      </c>
      <c r="K32">
        <v>0</v>
      </c>
      <c r="L32">
        <v>0</v>
      </c>
      <c r="M32">
        <v>0</v>
      </c>
      <c r="N32">
        <v>0</v>
      </c>
      <c r="O32">
        <v>0</v>
      </c>
      <c r="P32">
        <v>0</v>
      </c>
      <c r="Q32">
        <v>0</v>
      </c>
      <c r="R32">
        <v>0</v>
      </c>
      <c r="S32">
        <v>0</v>
      </c>
      <c r="T32">
        <v>0</v>
      </c>
      <c r="U32">
        <v>0</v>
      </c>
      <c r="V32">
        <v>0</v>
      </c>
      <c r="W32">
        <v>0</v>
      </c>
      <c r="X32">
        <v>0</v>
      </c>
      <c r="Y32">
        <v>0</v>
      </c>
      <c r="Z32">
        <v>0</v>
      </c>
      <c r="AA32">
        <v>0</v>
      </c>
      <c r="AB32">
        <v>0</v>
      </c>
      <c r="AC32">
        <v>0</v>
      </c>
      <c r="AD32">
        <v>0</v>
      </c>
      <c r="AE32">
        <v>0</v>
      </c>
      <c r="AF32">
        <v>0</v>
      </c>
      <c r="AG32">
        <v>0</v>
      </c>
      <c r="AH32">
        <v>0</v>
      </c>
    </row>
    <row r="33" spans="1:34" x14ac:dyDescent="0.3">
      <c r="A33" s="135">
        <f ca="1">Exceedance!U33</f>
        <v>47027</v>
      </c>
      <c r="B33" s="1">
        <v>0</v>
      </c>
      <c r="C33" s="1">
        <v>0</v>
      </c>
      <c r="D33" s="1">
        <v>0</v>
      </c>
      <c r="E33">
        <v>0</v>
      </c>
      <c r="F33">
        <v>0</v>
      </c>
      <c r="G33">
        <v>0</v>
      </c>
      <c r="H33">
        <v>0</v>
      </c>
      <c r="I33">
        <v>0</v>
      </c>
      <c r="J33">
        <v>0</v>
      </c>
      <c r="K33">
        <v>0</v>
      </c>
      <c r="L33">
        <v>0</v>
      </c>
      <c r="M33">
        <v>0</v>
      </c>
      <c r="N33">
        <v>0</v>
      </c>
      <c r="O33">
        <v>0</v>
      </c>
      <c r="P33">
        <v>0</v>
      </c>
      <c r="Q33">
        <v>0</v>
      </c>
      <c r="R33">
        <v>0</v>
      </c>
      <c r="S33">
        <v>0</v>
      </c>
      <c r="T33">
        <v>0</v>
      </c>
      <c r="U33">
        <v>0</v>
      </c>
      <c r="V33">
        <v>0</v>
      </c>
      <c r="W33">
        <v>0</v>
      </c>
      <c r="X33">
        <v>0</v>
      </c>
      <c r="Y33">
        <v>0</v>
      </c>
      <c r="Z33">
        <v>0</v>
      </c>
      <c r="AA33">
        <v>0</v>
      </c>
      <c r="AB33">
        <v>0</v>
      </c>
      <c r="AC33">
        <v>0</v>
      </c>
      <c r="AD33">
        <v>0</v>
      </c>
      <c r="AE33">
        <v>0</v>
      </c>
      <c r="AF33">
        <v>0</v>
      </c>
      <c r="AG33">
        <v>0</v>
      </c>
      <c r="AH33">
        <v>0</v>
      </c>
    </row>
    <row r="34" spans="1:34" x14ac:dyDescent="0.3">
      <c r="A34" s="135">
        <f ca="1">Exceedance!U34</f>
        <v>47058</v>
      </c>
      <c r="B34" s="1">
        <v>0</v>
      </c>
      <c r="C34" s="1">
        <v>0</v>
      </c>
      <c r="D34" s="1">
        <v>0</v>
      </c>
      <c r="E34">
        <v>0</v>
      </c>
      <c r="F34">
        <v>0</v>
      </c>
      <c r="G34">
        <v>0</v>
      </c>
      <c r="H34">
        <v>0</v>
      </c>
      <c r="I34">
        <v>0</v>
      </c>
      <c r="J34">
        <v>0</v>
      </c>
      <c r="K34">
        <v>0</v>
      </c>
      <c r="L34">
        <v>0</v>
      </c>
      <c r="M34">
        <v>0</v>
      </c>
      <c r="N34">
        <v>0</v>
      </c>
      <c r="O34">
        <v>0</v>
      </c>
      <c r="P34">
        <v>0</v>
      </c>
      <c r="Q34">
        <v>0</v>
      </c>
      <c r="R34">
        <v>0</v>
      </c>
      <c r="S34">
        <v>0</v>
      </c>
      <c r="T34">
        <v>0</v>
      </c>
      <c r="U34">
        <v>0</v>
      </c>
      <c r="V34">
        <v>0</v>
      </c>
      <c r="W34">
        <v>0</v>
      </c>
      <c r="X34">
        <v>0</v>
      </c>
      <c r="Y34">
        <v>0</v>
      </c>
      <c r="Z34">
        <v>0</v>
      </c>
      <c r="AA34">
        <v>0</v>
      </c>
      <c r="AB34">
        <v>0</v>
      </c>
      <c r="AC34">
        <v>0</v>
      </c>
      <c r="AD34">
        <v>0</v>
      </c>
      <c r="AE34">
        <v>0</v>
      </c>
      <c r="AF34">
        <v>0</v>
      </c>
      <c r="AG34">
        <v>0</v>
      </c>
      <c r="AH34">
        <v>0</v>
      </c>
    </row>
    <row r="35" spans="1:34" x14ac:dyDescent="0.3">
      <c r="A35" s="135">
        <f ca="1">Exceedance!U35</f>
        <v>47088</v>
      </c>
      <c r="B35" s="1">
        <v>0</v>
      </c>
      <c r="C35" s="1">
        <v>0</v>
      </c>
      <c r="D35" s="1">
        <v>0</v>
      </c>
      <c r="E35">
        <v>0</v>
      </c>
      <c r="F35">
        <v>0</v>
      </c>
      <c r="G35">
        <v>0</v>
      </c>
      <c r="H35">
        <v>0</v>
      </c>
      <c r="I35">
        <v>0</v>
      </c>
      <c r="J35">
        <v>0</v>
      </c>
      <c r="K35">
        <v>0</v>
      </c>
      <c r="L35">
        <v>0</v>
      </c>
      <c r="M35">
        <v>0</v>
      </c>
      <c r="N35">
        <v>0</v>
      </c>
      <c r="O35">
        <v>0</v>
      </c>
      <c r="P35">
        <v>0</v>
      </c>
      <c r="Q35">
        <v>0</v>
      </c>
      <c r="R35">
        <v>0</v>
      </c>
      <c r="S35">
        <v>0</v>
      </c>
      <c r="T35">
        <v>0</v>
      </c>
      <c r="U35">
        <v>0</v>
      </c>
      <c r="V35">
        <v>0</v>
      </c>
      <c r="W35">
        <v>0</v>
      </c>
      <c r="X35">
        <v>0</v>
      </c>
      <c r="Y35">
        <v>0</v>
      </c>
      <c r="Z35">
        <v>0</v>
      </c>
      <c r="AA35">
        <v>0</v>
      </c>
      <c r="AB35">
        <v>0</v>
      </c>
      <c r="AC35">
        <v>0</v>
      </c>
      <c r="AD35">
        <v>0</v>
      </c>
      <c r="AE35">
        <v>0</v>
      </c>
      <c r="AF35">
        <v>0</v>
      </c>
      <c r="AG35">
        <v>0</v>
      </c>
      <c r="AH35">
        <v>0</v>
      </c>
    </row>
    <row r="36" spans="1:34" x14ac:dyDescent="0.3">
      <c r="A36" s="135">
        <f ca="1">Exceedance!U36</f>
        <v>47119</v>
      </c>
      <c r="B36" s="1">
        <v>0</v>
      </c>
      <c r="C36" s="1">
        <v>0</v>
      </c>
      <c r="D36" s="1">
        <v>0</v>
      </c>
      <c r="E36">
        <v>0</v>
      </c>
      <c r="F36">
        <v>0</v>
      </c>
      <c r="G36">
        <v>0</v>
      </c>
      <c r="H36">
        <v>0</v>
      </c>
      <c r="I36">
        <v>0</v>
      </c>
      <c r="J36">
        <v>0</v>
      </c>
      <c r="K36">
        <v>0</v>
      </c>
      <c r="L36">
        <v>0</v>
      </c>
      <c r="M36">
        <v>0</v>
      </c>
      <c r="N36">
        <v>0</v>
      </c>
      <c r="O36">
        <v>0</v>
      </c>
      <c r="P36">
        <v>0</v>
      </c>
      <c r="Q36">
        <v>0</v>
      </c>
      <c r="R36">
        <v>0</v>
      </c>
      <c r="S36">
        <v>0</v>
      </c>
      <c r="T36">
        <v>0</v>
      </c>
      <c r="U36">
        <v>0</v>
      </c>
      <c r="V36">
        <v>0</v>
      </c>
      <c r="W36">
        <v>0</v>
      </c>
      <c r="X36">
        <v>0</v>
      </c>
      <c r="Y36">
        <v>0</v>
      </c>
      <c r="Z36">
        <v>0</v>
      </c>
      <c r="AA36">
        <v>0</v>
      </c>
      <c r="AB36">
        <v>0</v>
      </c>
      <c r="AC36">
        <v>0</v>
      </c>
      <c r="AD36">
        <v>0</v>
      </c>
      <c r="AE36">
        <v>0</v>
      </c>
      <c r="AF36">
        <v>0</v>
      </c>
      <c r="AG36">
        <v>0</v>
      </c>
      <c r="AH36">
        <v>0</v>
      </c>
    </row>
    <row r="37" spans="1:34" x14ac:dyDescent="0.3">
      <c r="A37" s="135">
        <f ca="1">Exceedance!U37</f>
        <v>47150</v>
      </c>
      <c r="B37" s="1">
        <v>0</v>
      </c>
      <c r="C37" s="1">
        <v>0</v>
      </c>
      <c r="D37" s="1">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c r="AB37">
        <v>0</v>
      </c>
      <c r="AC37">
        <v>0</v>
      </c>
      <c r="AD37">
        <v>0</v>
      </c>
      <c r="AE37">
        <v>0</v>
      </c>
      <c r="AF37">
        <v>0</v>
      </c>
      <c r="AG37">
        <v>0</v>
      </c>
      <c r="AH37">
        <v>0</v>
      </c>
    </row>
    <row r="38" spans="1:34" x14ac:dyDescent="0.3">
      <c r="A38" s="135">
        <f ca="1">Exceedance!U38</f>
        <v>47178</v>
      </c>
      <c r="B38" s="1">
        <v>0</v>
      </c>
      <c r="C38" s="1">
        <v>0</v>
      </c>
      <c r="D38" s="1">
        <v>0</v>
      </c>
      <c r="E38">
        <v>0</v>
      </c>
      <c r="F38">
        <v>0</v>
      </c>
      <c r="G38">
        <v>0</v>
      </c>
      <c r="H38">
        <v>0</v>
      </c>
      <c r="I38">
        <v>0</v>
      </c>
      <c r="J38">
        <v>0</v>
      </c>
      <c r="K38">
        <v>0</v>
      </c>
      <c r="L38">
        <v>0</v>
      </c>
      <c r="M38">
        <v>0</v>
      </c>
      <c r="N38">
        <v>0</v>
      </c>
      <c r="O38">
        <v>1</v>
      </c>
      <c r="P38">
        <v>0</v>
      </c>
      <c r="Q38">
        <v>0</v>
      </c>
      <c r="R38">
        <v>0</v>
      </c>
      <c r="S38">
        <v>0</v>
      </c>
      <c r="T38">
        <v>0</v>
      </c>
      <c r="U38">
        <v>0</v>
      </c>
      <c r="V38">
        <v>0</v>
      </c>
      <c r="W38">
        <v>0</v>
      </c>
      <c r="X38">
        <v>0</v>
      </c>
      <c r="Y38">
        <v>1</v>
      </c>
      <c r="Z38">
        <v>0</v>
      </c>
      <c r="AA38">
        <v>0</v>
      </c>
      <c r="AB38">
        <v>0</v>
      </c>
      <c r="AC38">
        <v>0</v>
      </c>
      <c r="AD38">
        <v>0</v>
      </c>
      <c r="AE38">
        <v>0</v>
      </c>
      <c r="AF38">
        <v>0</v>
      </c>
      <c r="AG38">
        <v>0</v>
      </c>
      <c r="AH38">
        <v>0</v>
      </c>
    </row>
    <row r="39" spans="1:34" x14ac:dyDescent="0.3">
      <c r="A39" s="135">
        <f ca="1">Exceedance!U39</f>
        <v>47209</v>
      </c>
      <c r="B39" s="1">
        <v>0</v>
      </c>
      <c r="C39" s="1">
        <v>0</v>
      </c>
      <c r="D39" s="1">
        <v>0</v>
      </c>
      <c r="E39">
        <v>0</v>
      </c>
      <c r="F39">
        <v>0</v>
      </c>
      <c r="G39">
        <v>0</v>
      </c>
      <c r="H39">
        <v>0</v>
      </c>
      <c r="I39">
        <v>0</v>
      </c>
      <c r="J39">
        <v>0</v>
      </c>
      <c r="K39">
        <v>0</v>
      </c>
      <c r="L39">
        <v>0</v>
      </c>
      <c r="M39">
        <v>0</v>
      </c>
      <c r="N39">
        <v>1</v>
      </c>
      <c r="O39">
        <v>1</v>
      </c>
      <c r="P39">
        <v>0</v>
      </c>
      <c r="Q39">
        <v>0</v>
      </c>
      <c r="R39">
        <v>0</v>
      </c>
      <c r="S39">
        <v>0</v>
      </c>
      <c r="T39">
        <v>0</v>
      </c>
      <c r="U39">
        <v>0</v>
      </c>
      <c r="V39">
        <v>0</v>
      </c>
      <c r="W39">
        <v>0</v>
      </c>
      <c r="X39">
        <v>0</v>
      </c>
      <c r="Y39">
        <v>1</v>
      </c>
      <c r="Z39">
        <v>0</v>
      </c>
      <c r="AA39">
        <v>0</v>
      </c>
      <c r="AB39">
        <v>0</v>
      </c>
      <c r="AC39">
        <v>0</v>
      </c>
      <c r="AD39">
        <v>0</v>
      </c>
      <c r="AE39">
        <v>0</v>
      </c>
      <c r="AF39">
        <v>0</v>
      </c>
      <c r="AG39">
        <v>0</v>
      </c>
      <c r="AH39">
        <v>0</v>
      </c>
    </row>
    <row r="40" spans="1:34" x14ac:dyDescent="0.3">
      <c r="A40" s="135">
        <f ca="1">Exceedance!U40</f>
        <v>47239</v>
      </c>
      <c r="B40" s="1">
        <v>0</v>
      </c>
      <c r="C40" s="1">
        <v>0</v>
      </c>
      <c r="D40" s="1">
        <v>0</v>
      </c>
      <c r="E40">
        <v>0</v>
      </c>
      <c r="F40">
        <v>0</v>
      </c>
      <c r="G40">
        <v>0</v>
      </c>
      <c r="H40">
        <v>0</v>
      </c>
      <c r="I40">
        <v>0</v>
      </c>
      <c r="J40">
        <v>0</v>
      </c>
      <c r="K40">
        <v>0</v>
      </c>
      <c r="L40">
        <v>0</v>
      </c>
      <c r="M40">
        <v>0</v>
      </c>
      <c r="N40">
        <v>1</v>
      </c>
      <c r="O40">
        <v>1</v>
      </c>
      <c r="P40">
        <v>0</v>
      </c>
      <c r="Q40">
        <v>0</v>
      </c>
      <c r="R40">
        <v>0</v>
      </c>
      <c r="S40">
        <v>0</v>
      </c>
      <c r="T40">
        <v>0</v>
      </c>
      <c r="U40">
        <v>0</v>
      </c>
      <c r="V40">
        <v>0</v>
      </c>
      <c r="W40">
        <v>0</v>
      </c>
      <c r="X40">
        <v>0</v>
      </c>
      <c r="Y40">
        <v>1</v>
      </c>
      <c r="Z40">
        <v>0</v>
      </c>
      <c r="AA40">
        <v>0</v>
      </c>
      <c r="AB40">
        <v>0</v>
      </c>
      <c r="AC40">
        <v>0</v>
      </c>
      <c r="AD40">
        <v>0</v>
      </c>
      <c r="AE40">
        <v>0</v>
      </c>
      <c r="AF40">
        <v>0</v>
      </c>
      <c r="AG40">
        <v>0</v>
      </c>
      <c r="AH40">
        <v>0</v>
      </c>
    </row>
    <row r="41" spans="1:34" x14ac:dyDescent="0.3">
      <c r="A41" s="135">
        <f ca="1">Exceedance!U41</f>
        <v>47270</v>
      </c>
      <c r="B41" s="1">
        <v>0</v>
      </c>
      <c r="C41" s="1">
        <v>0</v>
      </c>
      <c r="D41" s="1">
        <v>0</v>
      </c>
      <c r="E41">
        <v>0</v>
      </c>
      <c r="F41">
        <v>0</v>
      </c>
      <c r="G41">
        <v>0</v>
      </c>
      <c r="H41">
        <v>0</v>
      </c>
      <c r="I41">
        <v>0</v>
      </c>
      <c r="J41">
        <v>0</v>
      </c>
      <c r="K41">
        <v>0</v>
      </c>
      <c r="L41">
        <v>0</v>
      </c>
      <c r="M41">
        <v>0</v>
      </c>
      <c r="N41">
        <v>1</v>
      </c>
      <c r="O41">
        <v>1</v>
      </c>
      <c r="P41">
        <v>0</v>
      </c>
      <c r="Q41">
        <v>0</v>
      </c>
      <c r="R41">
        <v>0</v>
      </c>
      <c r="S41">
        <v>0</v>
      </c>
      <c r="T41">
        <v>0</v>
      </c>
      <c r="U41">
        <v>0</v>
      </c>
      <c r="V41">
        <v>0</v>
      </c>
      <c r="W41">
        <v>0</v>
      </c>
      <c r="X41">
        <v>0</v>
      </c>
      <c r="Y41">
        <v>1</v>
      </c>
      <c r="Z41">
        <v>0</v>
      </c>
      <c r="AA41">
        <v>0</v>
      </c>
      <c r="AB41">
        <v>0</v>
      </c>
      <c r="AC41">
        <v>0</v>
      </c>
      <c r="AD41">
        <v>0</v>
      </c>
      <c r="AE41">
        <v>0</v>
      </c>
      <c r="AF41">
        <v>0</v>
      </c>
      <c r="AG41">
        <v>0</v>
      </c>
      <c r="AH41">
        <v>0</v>
      </c>
    </row>
    <row r="42" spans="1:34" x14ac:dyDescent="0.3">
      <c r="A42" s="135">
        <f ca="1">Exceedance!U42</f>
        <v>47300</v>
      </c>
      <c r="B42" s="1">
        <v>0</v>
      </c>
      <c r="C42" s="1">
        <v>0</v>
      </c>
      <c r="D42" s="1">
        <v>0</v>
      </c>
      <c r="E42">
        <v>0</v>
      </c>
      <c r="F42">
        <v>0</v>
      </c>
      <c r="G42">
        <v>0</v>
      </c>
      <c r="H42">
        <v>0</v>
      </c>
      <c r="I42">
        <v>0</v>
      </c>
      <c r="J42">
        <v>0</v>
      </c>
      <c r="K42">
        <v>0</v>
      </c>
      <c r="L42">
        <v>0</v>
      </c>
      <c r="M42">
        <v>0</v>
      </c>
      <c r="N42">
        <v>0</v>
      </c>
      <c r="O42">
        <v>1</v>
      </c>
      <c r="P42">
        <v>0</v>
      </c>
      <c r="Q42">
        <v>0</v>
      </c>
      <c r="R42">
        <v>0</v>
      </c>
      <c r="S42">
        <v>0</v>
      </c>
      <c r="T42">
        <v>0</v>
      </c>
      <c r="U42">
        <v>0</v>
      </c>
      <c r="V42">
        <v>0</v>
      </c>
      <c r="W42">
        <v>0</v>
      </c>
      <c r="X42">
        <v>0</v>
      </c>
      <c r="Y42">
        <v>0</v>
      </c>
      <c r="Z42">
        <v>0</v>
      </c>
      <c r="AA42">
        <v>0</v>
      </c>
      <c r="AB42">
        <v>0</v>
      </c>
      <c r="AC42">
        <v>0</v>
      </c>
      <c r="AD42">
        <v>0</v>
      </c>
      <c r="AE42">
        <v>0</v>
      </c>
      <c r="AF42">
        <v>0</v>
      </c>
      <c r="AG42">
        <v>0</v>
      </c>
      <c r="AH42">
        <v>0</v>
      </c>
    </row>
    <row r="43" spans="1:34" x14ac:dyDescent="0.3">
      <c r="A43" s="135">
        <f ca="1">Exceedance!U43</f>
        <v>47331</v>
      </c>
      <c r="B43" s="1">
        <v>0</v>
      </c>
      <c r="C43" s="1">
        <v>0</v>
      </c>
      <c r="D43" s="1">
        <v>0</v>
      </c>
      <c r="E43">
        <v>0</v>
      </c>
      <c r="F43">
        <v>0</v>
      </c>
      <c r="G43">
        <v>0</v>
      </c>
      <c r="H43">
        <v>0</v>
      </c>
      <c r="I43">
        <v>0</v>
      </c>
      <c r="J43">
        <v>0</v>
      </c>
      <c r="K43">
        <v>0</v>
      </c>
      <c r="L43">
        <v>0</v>
      </c>
      <c r="M43">
        <v>0</v>
      </c>
      <c r="N43">
        <v>0</v>
      </c>
      <c r="O43">
        <v>1</v>
      </c>
      <c r="P43">
        <v>0</v>
      </c>
      <c r="Q43">
        <v>0</v>
      </c>
      <c r="R43">
        <v>0</v>
      </c>
      <c r="S43">
        <v>0</v>
      </c>
      <c r="T43">
        <v>0</v>
      </c>
      <c r="U43">
        <v>0</v>
      </c>
      <c r="V43">
        <v>0</v>
      </c>
      <c r="W43">
        <v>0</v>
      </c>
      <c r="X43">
        <v>0</v>
      </c>
      <c r="Y43">
        <v>0</v>
      </c>
      <c r="Z43">
        <v>0</v>
      </c>
      <c r="AA43">
        <v>0</v>
      </c>
      <c r="AB43">
        <v>0</v>
      </c>
      <c r="AC43">
        <v>0</v>
      </c>
      <c r="AD43">
        <v>0</v>
      </c>
      <c r="AE43">
        <v>0</v>
      </c>
      <c r="AF43">
        <v>0</v>
      </c>
      <c r="AG43">
        <v>0</v>
      </c>
      <c r="AH43">
        <v>0</v>
      </c>
    </row>
    <row r="44" spans="1:34" x14ac:dyDescent="0.3">
      <c r="A44" s="135">
        <f ca="1">Exceedance!U44</f>
        <v>47362</v>
      </c>
      <c r="B44" s="1">
        <v>0</v>
      </c>
      <c r="C44" s="1">
        <v>0</v>
      </c>
      <c r="D44" s="1">
        <v>0</v>
      </c>
      <c r="E44">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c r="AB44">
        <v>0</v>
      </c>
      <c r="AC44">
        <v>0</v>
      </c>
      <c r="AD44">
        <v>0</v>
      </c>
      <c r="AE44">
        <v>0</v>
      </c>
      <c r="AF44">
        <v>0</v>
      </c>
      <c r="AG44">
        <v>0</v>
      </c>
      <c r="AH44">
        <v>0</v>
      </c>
    </row>
    <row r="45" spans="1:34" x14ac:dyDescent="0.3">
      <c r="A45" s="135">
        <f ca="1">Exceedance!U45</f>
        <v>47392</v>
      </c>
      <c r="B45" s="1">
        <v>0</v>
      </c>
      <c r="C45" s="1">
        <v>0</v>
      </c>
      <c r="D45" s="1">
        <v>0</v>
      </c>
      <c r="E45">
        <v>0</v>
      </c>
      <c r="F45">
        <v>0</v>
      </c>
      <c r="G45">
        <v>0</v>
      </c>
      <c r="H45">
        <v>0</v>
      </c>
      <c r="I45">
        <v>0</v>
      </c>
      <c r="J45">
        <v>0</v>
      </c>
      <c r="K45">
        <v>0</v>
      </c>
      <c r="L45">
        <v>0</v>
      </c>
      <c r="M45">
        <v>0</v>
      </c>
      <c r="N45">
        <v>0</v>
      </c>
      <c r="O45">
        <v>0</v>
      </c>
      <c r="P45">
        <v>0</v>
      </c>
      <c r="Q45">
        <v>0</v>
      </c>
      <c r="R45">
        <v>0</v>
      </c>
      <c r="S45">
        <v>0</v>
      </c>
      <c r="T45">
        <v>0</v>
      </c>
      <c r="U45">
        <v>0</v>
      </c>
      <c r="V45">
        <v>0</v>
      </c>
      <c r="W45">
        <v>0</v>
      </c>
      <c r="X45">
        <v>0</v>
      </c>
      <c r="Y45">
        <v>0</v>
      </c>
      <c r="Z45">
        <v>0</v>
      </c>
      <c r="AA45">
        <v>0</v>
      </c>
      <c r="AB45">
        <v>0</v>
      </c>
      <c r="AC45">
        <v>0</v>
      </c>
      <c r="AD45">
        <v>0</v>
      </c>
      <c r="AE45">
        <v>0</v>
      </c>
      <c r="AF45">
        <v>0</v>
      </c>
      <c r="AG45">
        <v>0</v>
      </c>
      <c r="AH45">
        <v>0</v>
      </c>
    </row>
    <row r="46" spans="1:34" x14ac:dyDescent="0.3">
      <c r="A46" s="135">
        <f ca="1">Exceedance!U46</f>
        <v>47423</v>
      </c>
      <c r="B46" s="1">
        <v>0</v>
      </c>
      <c r="C46" s="1">
        <v>0</v>
      </c>
      <c r="D46" s="1">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c r="AB46">
        <v>0</v>
      </c>
      <c r="AC46">
        <v>0</v>
      </c>
      <c r="AD46">
        <v>0</v>
      </c>
      <c r="AE46">
        <v>0</v>
      </c>
      <c r="AF46">
        <v>0</v>
      </c>
      <c r="AG46">
        <v>0</v>
      </c>
      <c r="AH46">
        <v>0</v>
      </c>
    </row>
    <row r="47" spans="1:34" x14ac:dyDescent="0.3">
      <c r="A47" s="135">
        <f ca="1">Exceedance!U47</f>
        <v>47453</v>
      </c>
      <c r="B47" s="1">
        <v>0</v>
      </c>
      <c r="C47" s="1">
        <v>0</v>
      </c>
      <c r="D47" s="1">
        <v>0</v>
      </c>
      <c r="E47">
        <v>0</v>
      </c>
      <c r="F47">
        <v>0</v>
      </c>
      <c r="G47">
        <v>0</v>
      </c>
      <c r="H47">
        <v>0</v>
      </c>
      <c r="I47">
        <v>0</v>
      </c>
      <c r="J47">
        <v>0</v>
      </c>
      <c r="K47">
        <v>0</v>
      </c>
      <c r="L47">
        <v>0</v>
      </c>
      <c r="M47">
        <v>0</v>
      </c>
      <c r="N47">
        <v>0</v>
      </c>
      <c r="O47">
        <v>0</v>
      </c>
      <c r="P47">
        <v>0</v>
      </c>
      <c r="Q47">
        <v>0</v>
      </c>
      <c r="R47">
        <v>0</v>
      </c>
      <c r="S47">
        <v>0</v>
      </c>
      <c r="T47">
        <v>0</v>
      </c>
      <c r="U47">
        <v>0</v>
      </c>
      <c r="V47">
        <v>0</v>
      </c>
      <c r="W47">
        <v>0</v>
      </c>
      <c r="X47">
        <v>0</v>
      </c>
      <c r="Y47">
        <v>0</v>
      </c>
      <c r="Z47">
        <v>0</v>
      </c>
      <c r="AA47">
        <v>0</v>
      </c>
      <c r="AB47">
        <v>0</v>
      </c>
      <c r="AC47">
        <v>0</v>
      </c>
      <c r="AD47">
        <v>0</v>
      </c>
      <c r="AE47">
        <v>0</v>
      </c>
      <c r="AF47">
        <v>0</v>
      </c>
      <c r="AG47">
        <v>0</v>
      </c>
      <c r="AH47">
        <v>0</v>
      </c>
    </row>
    <row r="48" spans="1:34" x14ac:dyDescent="0.3">
      <c r="A48" s="135">
        <f ca="1">Exceedance!U48</f>
        <v>47484</v>
      </c>
      <c r="B48" s="1">
        <v>0</v>
      </c>
      <c r="C48" s="1">
        <v>0</v>
      </c>
      <c r="D48" s="1">
        <v>0</v>
      </c>
      <c r="E48">
        <v>0</v>
      </c>
      <c r="F48">
        <v>0</v>
      </c>
      <c r="G48">
        <v>0</v>
      </c>
      <c r="H48">
        <v>0</v>
      </c>
      <c r="I48">
        <v>0</v>
      </c>
      <c r="J48">
        <v>0</v>
      </c>
      <c r="K48">
        <v>0</v>
      </c>
      <c r="L48">
        <v>0</v>
      </c>
      <c r="M48">
        <v>0</v>
      </c>
      <c r="N48">
        <v>0</v>
      </c>
      <c r="O48">
        <v>0</v>
      </c>
      <c r="P48">
        <v>0</v>
      </c>
      <c r="Q48">
        <v>0</v>
      </c>
      <c r="R48">
        <v>0</v>
      </c>
      <c r="S48">
        <v>0</v>
      </c>
      <c r="T48">
        <v>0</v>
      </c>
      <c r="U48">
        <v>0</v>
      </c>
      <c r="V48">
        <v>0</v>
      </c>
      <c r="W48">
        <v>0</v>
      </c>
      <c r="X48">
        <v>0</v>
      </c>
      <c r="Y48">
        <v>0</v>
      </c>
      <c r="Z48">
        <v>0</v>
      </c>
      <c r="AA48">
        <v>0</v>
      </c>
      <c r="AB48">
        <v>0</v>
      </c>
      <c r="AC48">
        <v>0</v>
      </c>
      <c r="AD48">
        <v>0</v>
      </c>
      <c r="AE48">
        <v>0</v>
      </c>
      <c r="AF48">
        <v>0</v>
      </c>
      <c r="AG48">
        <v>0</v>
      </c>
      <c r="AH48">
        <v>0</v>
      </c>
    </row>
    <row r="49" spans="1:34" x14ac:dyDescent="0.3">
      <c r="A49" s="135">
        <f ca="1">Exceedance!U49</f>
        <v>47515</v>
      </c>
      <c r="B49" s="1">
        <v>0</v>
      </c>
      <c r="C49" s="1">
        <v>0</v>
      </c>
      <c r="D49" s="1">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c r="AB49">
        <v>0</v>
      </c>
      <c r="AC49">
        <v>0</v>
      </c>
      <c r="AD49">
        <v>0</v>
      </c>
      <c r="AE49">
        <v>0</v>
      </c>
      <c r="AF49">
        <v>0</v>
      </c>
      <c r="AG49">
        <v>0</v>
      </c>
      <c r="AH49">
        <v>0</v>
      </c>
    </row>
    <row r="50" spans="1:34" x14ac:dyDescent="0.3">
      <c r="A50" s="135">
        <f ca="1">Exceedance!U50</f>
        <v>47543</v>
      </c>
      <c r="B50" s="1">
        <v>0</v>
      </c>
      <c r="C50" s="1">
        <v>0</v>
      </c>
      <c r="D50" s="1">
        <v>0</v>
      </c>
      <c r="E50">
        <v>0</v>
      </c>
      <c r="F50">
        <v>0</v>
      </c>
      <c r="G50">
        <v>0</v>
      </c>
      <c r="H50">
        <v>0</v>
      </c>
      <c r="I50">
        <v>0</v>
      </c>
      <c r="J50">
        <v>0</v>
      </c>
      <c r="K50">
        <v>0</v>
      </c>
      <c r="L50">
        <v>0</v>
      </c>
      <c r="M50">
        <v>1</v>
      </c>
      <c r="N50">
        <v>1</v>
      </c>
      <c r="O50">
        <v>0</v>
      </c>
      <c r="P50">
        <v>0</v>
      </c>
      <c r="Q50">
        <v>0</v>
      </c>
      <c r="R50">
        <v>0</v>
      </c>
      <c r="S50">
        <v>0</v>
      </c>
      <c r="T50">
        <v>0</v>
      </c>
      <c r="U50">
        <v>0</v>
      </c>
      <c r="V50">
        <v>0</v>
      </c>
      <c r="W50">
        <v>0</v>
      </c>
      <c r="X50">
        <v>0</v>
      </c>
      <c r="Y50">
        <v>1</v>
      </c>
      <c r="Z50">
        <v>0</v>
      </c>
      <c r="AA50">
        <v>0</v>
      </c>
      <c r="AB50">
        <v>0</v>
      </c>
      <c r="AC50">
        <v>0</v>
      </c>
      <c r="AD50">
        <v>0</v>
      </c>
      <c r="AE50">
        <v>0</v>
      </c>
      <c r="AF50">
        <v>0</v>
      </c>
      <c r="AG50">
        <v>0</v>
      </c>
      <c r="AH50">
        <v>0</v>
      </c>
    </row>
    <row r="51" spans="1:34" x14ac:dyDescent="0.3">
      <c r="A51" s="135">
        <f ca="1">Exceedance!U51</f>
        <v>47574</v>
      </c>
      <c r="B51" s="1">
        <v>0</v>
      </c>
      <c r="C51" s="1">
        <v>0</v>
      </c>
      <c r="D51" s="1">
        <v>0</v>
      </c>
      <c r="E51">
        <v>0</v>
      </c>
      <c r="F51">
        <v>0</v>
      </c>
      <c r="G51">
        <v>0</v>
      </c>
      <c r="H51">
        <v>0</v>
      </c>
      <c r="I51">
        <v>0</v>
      </c>
      <c r="J51">
        <v>0</v>
      </c>
      <c r="K51">
        <v>0</v>
      </c>
      <c r="L51">
        <v>0</v>
      </c>
      <c r="M51">
        <v>1</v>
      </c>
      <c r="N51">
        <v>1</v>
      </c>
      <c r="O51">
        <v>1</v>
      </c>
      <c r="P51">
        <v>0</v>
      </c>
      <c r="Q51">
        <v>0</v>
      </c>
      <c r="R51">
        <v>0</v>
      </c>
      <c r="S51">
        <v>0</v>
      </c>
      <c r="T51">
        <v>0</v>
      </c>
      <c r="U51">
        <v>0</v>
      </c>
      <c r="V51">
        <v>0</v>
      </c>
      <c r="W51">
        <v>0</v>
      </c>
      <c r="X51">
        <v>0</v>
      </c>
      <c r="Y51">
        <v>1</v>
      </c>
      <c r="Z51">
        <v>0</v>
      </c>
      <c r="AA51">
        <v>0</v>
      </c>
      <c r="AB51">
        <v>0</v>
      </c>
      <c r="AC51">
        <v>0</v>
      </c>
      <c r="AD51">
        <v>0</v>
      </c>
      <c r="AE51">
        <v>0</v>
      </c>
      <c r="AF51">
        <v>0</v>
      </c>
      <c r="AG51">
        <v>0</v>
      </c>
      <c r="AH51">
        <v>0</v>
      </c>
    </row>
    <row r="52" spans="1:34" x14ac:dyDescent="0.3">
      <c r="A52" s="135">
        <f ca="1">Exceedance!U52</f>
        <v>47604</v>
      </c>
      <c r="B52" s="1">
        <v>0</v>
      </c>
      <c r="C52" s="1">
        <v>0</v>
      </c>
      <c r="D52" s="1">
        <v>0</v>
      </c>
      <c r="E52">
        <v>0</v>
      </c>
      <c r="F52">
        <v>0</v>
      </c>
      <c r="G52">
        <v>0</v>
      </c>
      <c r="H52">
        <v>0</v>
      </c>
      <c r="I52">
        <v>0</v>
      </c>
      <c r="J52">
        <v>0</v>
      </c>
      <c r="K52">
        <v>0</v>
      </c>
      <c r="L52">
        <v>0</v>
      </c>
      <c r="M52">
        <v>1</v>
      </c>
      <c r="N52">
        <v>1</v>
      </c>
      <c r="O52">
        <v>0</v>
      </c>
      <c r="P52">
        <v>0</v>
      </c>
      <c r="Q52">
        <v>0</v>
      </c>
      <c r="R52">
        <v>0</v>
      </c>
      <c r="S52">
        <v>0</v>
      </c>
      <c r="T52">
        <v>0</v>
      </c>
      <c r="U52">
        <v>0</v>
      </c>
      <c r="V52">
        <v>0</v>
      </c>
      <c r="W52">
        <v>0</v>
      </c>
      <c r="X52">
        <v>0</v>
      </c>
      <c r="Y52">
        <v>1</v>
      </c>
      <c r="Z52">
        <v>0</v>
      </c>
      <c r="AA52">
        <v>0</v>
      </c>
      <c r="AB52">
        <v>0</v>
      </c>
      <c r="AC52">
        <v>0</v>
      </c>
      <c r="AD52">
        <v>0</v>
      </c>
      <c r="AE52">
        <v>0</v>
      </c>
      <c r="AF52">
        <v>0</v>
      </c>
      <c r="AG52">
        <v>0</v>
      </c>
      <c r="AH52">
        <v>0</v>
      </c>
    </row>
    <row r="53" spans="1:34" x14ac:dyDescent="0.3">
      <c r="A53" s="135">
        <f ca="1">Exceedance!U53</f>
        <v>47635</v>
      </c>
      <c r="B53" s="1">
        <v>0</v>
      </c>
      <c r="C53" s="1">
        <v>0</v>
      </c>
      <c r="D53" s="1">
        <v>0</v>
      </c>
      <c r="E53">
        <v>0</v>
      </c>
      <c r="F53">
        <v>0</v>
      </c>
      <c r="G53">
        <v>0</v>
      </c>
      <c r="H53">
        <v>0</v>
      </c>
      <c r="I53">
        <v>0</v>
      </c>
      <c r="J53">
        <v>0</v>
      </c>
      <c r="K53">
        <v>0</v>
      </c>
      <c r="L53">
        <v>0</v>
      </c>
      <c r="M53">
        <v>1</v>
      </c>
      <c r="N53">
        <v>1</v>
      </c>
      <c r="O53">
        <v>0</v>
      </c>
      <c r="P53">
        <v>0</v>
      </c>
      <c r="Q53">
        <v>0</v>
      </c>
      <c r="R53">
        <v>0</v>
      </c>
      <c r="S53">
        <v>0</v>
      </c>
      <c r="T53">
        <v>0</v>
      </c>
      <c r="U53">
        <v>0</v>
      </c>
      <c r="V53">
        <v>0</v>
      </c>
      <c r="W53">
        <v>0</v>
      </c>
      <c r="X53">
        <v>0</v>
      </c>
      <c r="Y53">
        <v>0</v>
      </c>
      <c r="Z53">
        <v>0</v>
      </c>
      <c r="AA53">
        <v>0</v>
      </c>
      <c r="AB53">
        <v>0</v>
      </c>
      <c r="AC53">
        <v>0</v>
      </c>
      <c r="AD53">
        <v>0</v>
      </c>
      <c r="AE53">
        <v>0</v>
      </c>
      <c r="AF53">
        <v>0</v>
      </c>
      <c r="AG53">
        <v>0</v>
      </c>
      <c r="AH53">
        <v>0</v>
      </c>
    </row>
    <row r="54" spans="1:34" x14ac:dyDescent="0.3">
      <c r="A54" s="135">
        <f ca="1">Exceedance!U54</f>
        <v>47665</v>
      </c>
      <c r="B54" s="1">
        <v>0</v>
      </c>
      <c r="C54" s="1">
        <v>0</v>
      </c>
      <c r="D54" s="1">
        <v>0</v>
      </c>
      <c r="E54">
        <v>0</v>
      </c>
      <c r="F54">
        <v>0</v>
      </c>
      <c r="G54">
        <v>0</v>
      </c>
      <c r="H54">
        <v>0</v>
      </c>
      <c r="I54">
        <v>0</v>
      </c>
      <c r="J54">
        <v>0</v>
      </c>
      <c r="K54">
        <v>0</v>
      </c>
      <c r="L54">
        <v>0</v>
      </c>
      <c r="M54">
        <v>1</v>
      </c>
      <c r="N54">
        <v>1</v>
      </c>
      <c r="O54">
        <v>0</v>
      </c>
      <c r="P54">
        <v>0</v>
      </c>
      <c r="Q54">
        <v>0</v>
      </c>
      <c r="R54">
        <v>0</v>
      </c>
      <c r="S54">
        <v>0</v>
      </c>
      <c r="T54">
        <v>0</v>
      </c>
      <c r="U54">
        <v>0</v>
      </c>
      <c r="V54">
        <v>0</v>
      </c>
      <c r="W54">
        <v>0</v>
      </c>
      <c r="X54">
        <v>0</v>
      </c>
      <c r="Y54">
        <v>0</v>
      </c>
      <c r="Z54">
        <v>0</v>
      </c>
      <c r="AA54">
        <v>0</v>
      </c>
      <c r="AB54">
        <v>0</v>
      </c>
      <c r="AC54">
        <v>0</v>
      </c>
      <c r="AD54">
        <v>0</v>
      </c>
      <c r="AE54">
        <v>0</v>
      </c>
      <c r="AF54">
        <v>0</v>
      </c>
      <c r="AG54">
        <v>0</v>
      </c>
      <c r="AH54">
        <v>0</v>
      </c>
    </row>
    <row r="55" spans="1:34" x14ac:dyDescent="0.3">
      <c r="A55" s="135">
        <f ca="1">Exceedance!U55</f>
        <v>47696</v>
      </c>
      <c r="B55" s="1">
        <v>0</v>
      </c>
      <c r="C55" s="1">
        <v>0</v>
      </c>
      <c r="D55" s="1">
        <v>0</v>
      </c>
      <c r="E55">
        <v>0</v>
      </c>
      <c r="F55">
        <v>0</v>
      </c>
      <c r="G55">
        <v>0</v>
      </c>
      <c r="H55">
        <v>0</v>
      </c>
      <c r="I55">
        <v>0</v>
      </c>
      <c r="J55">
        <v>0</v>
      </c>
      <c r="K55">
        <v>0</v>
      </c>
      <c r="L55">
        <v>0</v>
      </c>
      <c r="M55">
        <v>0</v>
      </c>
      <c r="N55">
        <v>1</v>
      </c>
      <c r="O55">
        <v>0</v>
      </c>
      <c r="P55">
        <v>0</v>
      </c>
      <c r="Q55">
        <v>0</v>
      </c>
      <c r="R55">
        <v>0</v>
      </c>
      <c r="S55">
        <v>0</v>
      </c>
      <c r="T55">
        <v>0</v>
      </c>
      <c r="U55">
        <v>0</v>
      </c>
      <c r="V55">
        <v>0</v>
      </c>
      <c r="W55">
        <v>0</v>
      </c>
      <c r="X55">
        <v>0</v>
      </c>
      <c r="Y55">
        <v>0</v>
      </c>
      <c r="Z55">
        <v>0</v>
      </c>
      <c r="AA55">
        <v>0</v>
      </c>
      <c r="AB55">
        <v>0</v>
      </c>
      <c r="AC55">
        <v>0</v>
      </c>
      <c r="AD55">
        <v>0</v>
      </c>
      <c r="AE55">
        <v>0</v>
      </c>
      <c r="AF55">
        <v>0</v>
      </c>
      <c r="AG55">
        <v>0</v>
      </c>
      <c r="AH55">
        <v>0</v>
      </c>
    </row>
    <row r="56" spans="1:34" x14ac:dyDescent="0.3">
      <c r="A56" s="135">
        <f ca="1">Exceedance!U56</f>
        <v>47727</v>
      </c>
      <c r="B56" s="1">
        <v>0</v>
      </c>
      <c r="C56" s="1">
        <v>0</v>
      </c>
      <c r="D56" s="1">
        <v>0</v>
      </c>
      <c r="E56">
        <v>0</v>
      </c>
      <c r="F56">
        <v>0</v>
      </c>
      <c r="G56">
        <v>0</v>
      </c>
      <c r="H56">
        <v>0</v>
      </c>
      <c r="I56">
        <v>0</v>
      </c>
      <c r="J56">
        <v>0</v>
      </c>
      <c r="K56">
        <v>0</v>
      </c>
      <c r="L56">
        <v>0</v>
      </c>
      <c r="M56">
        <v>0</v>
      </c>
      <c r="N56">
        <v>1</v>
      </c>
      <c r="O56">
        <v>0</v>
      </c>
      <c r="P56">
        <v>0</v>
      </c>
      <c r="Q56">
        <v>0</v>
      </c>
      <c r="R56">
        <v>0</v>
      </c>
      <c r="S56">
        <v>0</v>
      </c>
      <c r="T56">
        <v>0</v>
      </c>
      <c r="U56">
        <v>0</v>
      </c>
      <c r="V56">
        <v>0</v>
      </c>
      <c r="W56">
        <v>0</v>
      </c>
      <c r="X56">
        <v>0</v>
      </c>
      <c r="Y56">
        <v>0</v>
      </c>
      <c r="Z56">
        <v>0</v>
      </c>
      <c r="AA56">
        <v>0</v>
      </c>
      <c r="AB56">
        <v>0</v>
      </c>
      <c r="AC56">
        <v>0</v>
      </c>
      <c r="AD56">
        <v>0</v>
      </c>
      <c r="AE56">
        <v>0</v>
      </c>
      <c r="AF56">
        <v>0</v>
      </c>
      <c r="AG56">
        <v>0</v>
      </c>
      <c r="AH56">
        <v>0</v>
      </c>
    </row>
    <row r="57" spans="1:34" x14ac:dyDescent="0.3">
      <c r="A57" s="135">
        <f ca="1">Exceedance!U57</f>
        <v>47757</v>
      </c>
      <c r="B57" s="1">
        <v>0</v>
      </c>
      <c r="C57" s="1">
        <v>0</v>
      </c>
      <c r="D57" s="1">
        <v>0</v>
      </c>
      <c r="E57">
        <v>0</v>
      </c>
      <c r="F57">
        <v>0</v>
      </c>
      <c r="G57">
        <v>0</v>
      </c>
      <c r="H57">
        <v>0</v>
      </c>
      <c r="I57">
        <v>0</v>
      </c>
      <c r="J57">
        <v>0</v>
      </c>
      <c r="K57">
        <v>0</v>
      </c>
      <c r="L57">
        <v>0</v>
      </c>
      <c r="M57">
        <v>0</v>
      </c>
      <c r="N57">
        <v>0</v>
      </c>
      <c r="O57">
        <v>0</v>
      </c>
      <c r="P57">
        <v>0</v>
      </c>
      <c r="Q57">
        <v>0</v>
      </c>
      <c r="R57">
        <v>0</v>
      </c>
      <c r="S57">
        <v>0</v>
      </c>
      <c r="T57">
        <v>0</v>
      </c>
      <c r="U57">
        <v>0</v>
      </c>
      <c r="V57">
        <v>0</v>
      </c>
      <c r="W57">
        <v>0</v>
      </c>
      <c r="X57">
        <v>0</v>
      </c>
      <c r="Y57">
        <v>0</v>
      </c>
      <c r="Z57">
        <v>0</v>
      </c>
      <c r="AA57">
        <v>0</v>
      </c>
      <c r="AB57">
        <v>0</v>
      </c>
      <c r="AC57">
        <v>0</v>
      </c>
      <c r="AD57">
        <v>0</v>
      </c>
      <c r="AE57">
        <v>0</v>
      </c>
      <c r="AF57">
        <v>0</v>
      </c>
      <c r="AG57">
        <v>0</v>
      </c>
      <c r="AH57">
        <v>0</v>
      </c>
    </row>
    <row r="58" spans="1:34" x14ac:dyDescent="0.3">
      <c r="A58" s="135">
        <f ca="1">Exceedance!U58</f>
        <v>47788</v>
      </c>
      <c r="B58" s="1">
        <v>0</v>
      </c>
      <c r="C58" s="1">
        <v>0</v>
      </c>
      <c r="D58" s="1">
        <v>0</v>
      </c>
      <c r="E58">
        <v>0</v>
      </c>
      <c r="F58">
        <v>0</v>
      </c>
      <c r="G58">
        <v>0</v>
      </c>
      <c r="H58">
        <v>0</v>
      </c>
      <c r="I58">
        <v>0</v>
      </c>
      <c r="J58">
        <v>0</v>
      </c>
      <c r="K58">
        <v>0</v>
      </c>
      <c r="L58">
        <v>0</v>
      </c>
      <c r="M58">
        <v>0</v>
      </c>
      <c r="N58">
        <v>0</v>
      </c>
      <c r="O58">
        <v>0</v>
      </c>
      <c r="P58">
        <v>0</v>
      </c>
      <c r="Q58">
        <v>0</v>
      </c>
      <c r="R58">
        <v>0</v>
      </c>
      <c r="S58">
        <v>0</v>
      </c>
      <c r="T58">
        <v>0</v>
      </c>
      <c r="U58">
        <v>0</v>
      </c>
      <c r="V58">
        <v>0</v>
      </c>
      <c r="W58">
        <v>0</v>
      </c>
      <c r="X58">
        <v>0</v>
      </c>
      <c r="Y58">
        <v>0</v>
      </c>
      <c r="Z58">
        <v>0</v>
      </c>
      <c r="AA58">
        <v>0</v>
      </c>
      <c r="AB58">
        <v>0</v>
      </c>
      <c r="AC58">
        <v>0</v>
      </c>
      <c r="AD58">
        <v>0</v>
      </c>
      <c r="AE58">
        <v>0</v>
      </c>
      <c r="AF58">
        <v>0</v>
      </c>
      <c r="AG58">
        <v>0</v>
      </c>
      <c r="AH58">
        <v>0</v>
      </c>
    </row>
    <row r="59" spans="1:34" x14ac:dyDescent="0.3">
      <c r="A59" s="135">
        <f ca="1">Exceedance!U59</f>
        <v>47818</v>
      </c>
      <c r="B59" s="1">
        <v>0</v>
      </c>
      <c r="C59" s="1">
        <v>0</v>
      </c>
      <c r="D59" s="1">
        <v>0</v>
      </c>
      <c r="E59">
        <v>0</v>
      </c>
      <c r="F59">
        <v>0</v>
      </c>
      <c r="G59">
        <v>0</v>
      </c>
      <c r="H59">
        <v>0</v>
      </c>
      <c r="I59">
        <v>0</v>
      </c>
      <c r="J59">
        <v>0</v>
      </c>
      <c r="K59">
        <v>0</v>
      </c>
      <c r="L59">
        <v>0</v>
      </c>
      <c r="M59">
        <v>0</v>
      </c>
      <c r="N59">
        <v>0</v>
      </c>
      <c r="O59">
        <v>0</v>
      </c>
      <c r="P59">
        <v>0</v>
      </c>
      <c r="Q59">
        <v>0</v>
      </c>
      <c r="R59">
        <v>0</v>
      </c>
      <c r="S59">
        <v>0</v>
      </c>
      <c r="T59">
        <v>0</v>
      </c>
      <c r="U59">
        <v>0</v>
      </c>
      <c r="V59">
        <v>0</v>
      </c>
      <c r="W59">
        <v>0</v>
      </c>
      <c r="X59">
        <v>0</v>
      </c>
      <c r="Y59">
        <v>0</v>
      </c>
      <c r="Z59">
        <v>0</v>
      </c>
      <c r="AA59">
        <v>0</v>
      </c>
      <c r="AB59">
        <v>0</v>
      </c>
      <c r="AC59">
        <v>0</v>
      </c>
      <c r="AD59">
        <v>0</v>
      </c>
      <c r="AE59">
        <v>0</v>
      </c>
      <c r="AF59">
        <v>0</v>
      </c>
      <c r="AG59">
        <v>0</v>
      </c>
      <c r="AH59">
        <v>0</v>
      </c>
    </row>
    <row r="60" spans="1:34" x14ac:dyDescent="0.3">
      <c r="A60" s="135">
        <f ca="1">Exceedance!U60</f>
        <v>47849</v>
      </c>
      <c r="B60" s="1">
        <v>0</v>
      </c>
      <c r="C60" s="1">
        <v>0</v>
      </c>
      <c r="D60" s="1">
        <v>0</v>
      </c>
      <c r="E60">
        <v>0</v>
      </c>
      <c r="F60">
        <v>0</v>
      </c>
      <c r="G60">
        <v>0</v>
      </c>
      <c r="H60">
        <v>0</v>
      </c>
      <c r="I60">
        <v>0</v>
      </c>
      <c r="J60">
        <v>0</v>
      </c>
      <c r="K60">
        <v>0</v>
      </c>
      <c r="L60">
        <v>0</v>
      </c>
      <c r="M60">
        <v>1</v>
      </c>
      <c r="N60">
        <v>0</v>
      </c>
      <c r="O60">
        <v>0</v>
      </c>
      <c r="P60">
        <v>0</v>
      </c>
      <c r="Q60">
        <v>0</v>
      </c>
      <c r="R60">
        <v>0</v>
      </c>
      <c r="S60">
        <v>0</v>
      </c>
      <c r="T60">
        <v>0</v>
      </c>
      <c r="U60">
        <v>0</v>
      </c>
      <c r="V60">
        <v>0</v>
      </c>
      <c r="W60">
        <v>0</v>
      </c>
      <c r="X60">
        <v>0</v>
      </c>
      <c r="Y60">
        <v>0</v>
      </c>
      <c r="Z60">
        <v>0</v>
      </c>
      <c r="AA60">
        <v>0</v>
      </c>
      <c r="AB60">
        <v>0</v>
      </c>
      <c r="AC60">
        <v>0</v>
      </c>
      <c r="AD60">
        <v>0</v>
      </c>
      <c r="AE60">
        <v>0</v>
      </c>
      <c r="AF60">
        <v>0</v>
      </c>
      <c r="AG60">
        <v>0</v>
      </c>
      <c r="AH60">
        <v>0</v>
      </c>
    </row>
    <row r="61" spans="1:34" x14ac:dyDescent="0.3">
      <c r="A61" s="135">
        <f ca="1">Exceedance!U61</f>
        <v>47880</v>
      </c>
      <c r="B61" s="1">
        <v>0</v>
      </c>
      <c r="C61" s="1">
        <v>0</v>
      </c>
      <c r="D61" s="1">
        <v>0</v>
      </c>
      <c r="E61">
        <v>0</v>
      </c>
      <c r="F61">
        <v>0</v>
      </c>
      <c r="G61">
        <v>0</v>
      </c>
      <c r="H61">
        <v>0</v>
      </c>
      <c r="I61">
        <v>0</v>
      </c>
      <c r="J61">
        <v>0</v>
      </c>
      <c r="K61">
        <v>0</v>
      </c>
      <c r="L61">
        <v>0</v>
      </c>
      <c r="M61">
        <v>1</v>
      </c>
      <c r="N61">
        <v>0</v>
      </c>
      <c r="O61">
        <v>0</v>
      </c>
      <c r="P61">
        <v>0</v>
      </c>
      <c r="Q61">
        <v>0</v>
      </c>
      <c r="R61">
        <v>0</v>
      </c>
      <c r="S61">
        <v>0</v>
      </c>
      <c r="T61">
        <v>0</v>
      </c>
      <c r="U61">
        <v>0</v>
      </c>
      <c r="V61">
        <v>0</v>
      </c>
      <c r="W61">
        <v>0</v>
      </c>
      <c r="X61">
        <v>0</v>
      </c>
      <c r="Y61">
        <v>1</v>
      </c>
      <c r="Z61">
        <v>0</v>
      </c>
      <c r="AA61">
        <v>0</v>
      </c>
      <c r="AB61">
        <v>0</v>
      </c>
      <c r="AC61">
        <v>0</v>
      </c>
      <c r="AD61">
        <v>0</v>
      </c>
      <c r="AE61">
        <v>0</v>
      </c>
      <c r="AF61">
        <v>0</v>
      </c>
      <c r="AG61">
        <v>0</v>
      </c>
      <c r="AH61">
        <v>0</v>
      </c>
    </row>
    <row r="62" spans="1:34" x14ac:dyDescent="0.3">
      <c r="A62" s="135">
        <f ca="1">Exceedance!U62</f>
        <v>47908</v>
      </c>
      <c r="B62" s="1">
        <v>0</v>
      </c>
      <c r="C62" s="1">
        <v>0</v>
      </c>
      <c r="D62" s="1">
        <v>0</v>
      </c>
      <c r="E62">
        <v>0</v>
      </c>
      <c r="F62">
        <v>0</v>
      </c>
      <c r="G62">
        <v>0</v>
      </c>
      <c r="H62">
        <v>0</v>
      </c>
      <c r="I62">
        <v>0</v>
      </c>
      <c r="J62">
        <v>0</v>
      </c>
      <c r="K62">
        <v>0</v>
      </c>
      <c r="L62">
        <v>0</v>
      </c>
      <c r="M62">
        <v>1</v>
      </c>
      <c r="N62">
        <v>1</v>
      </c>
      <c r="O62">
        <v>0</v>
      </c>
      <c r="P62">
        <v>0</v>
      </c>
      <c r="Q62">
        <v>0</v>
      </c>
      <c r="R62">
        <v>0</v>
      </c>
      <c r="S62">
        <v>0</v>
      </c>
      <c r="T62">
        <v>0</v>
      </c>
      <c r="U62">
        <v>0</v>
      </c>
      <c r="V62">
        <v>0</v>
      </c>
      <c r="W62">
        <v>0</v>
      </c>
      <c r="X62">
        <v>0</v>
      </c>
      <c r="Y62">
        <v>1</v>
      </c>
      <c r="Z62">
        <v>0</v>
      </c>
      <c r="AA62">
        <v>0</v>
      </c>
      <c r="AB62">
        <v>0</v>
      </c>
      <c r="AC62">
        <v>0</v>
      </c>
      <c r="AD62">
        <v>0</v>
      </c>
      <c r="AE62">
        <v>0</v>
      </c>
      <c r="AF62">
        <v>0</v>
      </c>
      <c r="AG62">
        <v>0</v>
      </c>
      <c r="AH62">
        <v>0</v>
      </c>
    </row>
    <row r="63" spans="1:34" x14ac:dyDescent="0.3">
      <c r="A63" s="135">
        <f ca="1">Exceedance!U63</f>
        <v>47939</v>
      </c>
      <c r="B63" s="1">
        <v>0</v>
      </c>
      <c r="C63" s="1">
        <v>0</v>
      </c>
      <c r="D63" s="1">
        <v>0</v>
      </c>
      <c r="E63">
        <v>0</v>
      </c>
      <c r="F63">
        <v>0</v>
      </c>
      <c r="G63">
        <v>0</v>
      </c>
      <c r="H63">
        <v>0</v>
      </c>
      <c r="I63">
        <v>0</v>
      </c>
      <c r="J63">
        <v>0</v>
      </c>
      <c r="K63">
        <v>0</v>
      </c>
      <c r="L63">
        <v>1</v>
      </c>
      <c r="M63">
        <v>1</v>
      </c>
      <c r="N63">
        <v>1</v>
      </c>
      <c r="O63">
        <v>0</v>
      </c>
      <c r="P63">
        <v>0</v>
      </c>
      <c r="Q63">
        <v>0</v>
      </c>
      <c r="R63">
        <v>0</v>
      </c>
      <c r="S63">
        <v>0</v>
      </c>
      <c r="T63">
        <v>0</v>
      </c>
      <c r="U63">
        <v>0</v>
      </c>
      <c r="V63">
        <v>0</v>
      </c>
      <c r="W63">
        <v>0</v>
      </c>
      <c r="X63">
        <v>0</v>
      </c>
      <c r="Y63">
        <v>1</v>
      </c>
      <c r="Z63">
        <v>0</v>
      </c>
      <c r="AA63">
        <v>0</v>
      </c>
      <c r="AB63">
        <v>0</v>
      </c>
      <c r="AC63">
        <v>0</v>
      </c>
      <c r="AD63">
        <v>0</v>
      </c>
      <c r="AE63">
        <v>0</v>
      </c>
      <c r="AF63">
        <v>0</v>
      </c>
      <c r="AG63">
        <v>0</v>
      </c>
      <c r="AH63">
        <v>0</v>
      </c>
    </row>
    <row r="64" spans="1:34" x14ac:dyDescent="0.3">
      <c r="A64" s="135">
        <f ca="1">Exceedance!U64</f>
        <v>47969</v>
      </c>
      <c r="B64" s="1">
        <v>0</v>
      </c>
      <c r="C64" s="1">
        <v>0</v>
      </c>
      <c r="D64" s="1">
        <v>0</v>
      </c>
      <c r="E64">
        <v>0</v>
      </c>
      <c r="F64">
        <v>0</v>
      </c>
      <c r="G64">
        <v>0</v>
      </c>
      <c r="H64">
        <v>0</v>
      </c>
      <c r="I64">
        <v>0</v>
      </c>
      <c r="J64">
        <v>0</v>
      </c>
      <c r="K64">
        <v>0</v>
      </c>
      <c r="L64">
        <v>1</v>
      </c>
      <c r="M64">
        <v>1</v>
      </c>
      <c r="N64">
        <v>0</v>
      </c>
      <c r="O64">
        <v>0</v>
      </c>
      <c r="P64">
        <v>0</v>
      </c>
      <c r="Q64">
        <v>0</v>
      </c>
      <c r="R64">
        <v>0</v>
      </c>
      <c r="S64">
        <v>0</v>
      </c>
      <c r="T64">
        <v>0</v>
      </c>
      <c r="U64">
        <v>0</v>
      </c>
      <c r="V64">
        <v>0</v>
      </c>
      <c r="W64">
        <v>0</v>
      </c>
      <c r="X64">
        <v>0</v>
      </c>
      <c r="Y64">
        <v>0</v>
      </c>
      <c r="Z64">
        <v>0</v>
      </c>
      <c r="AA64">
        <v>0</v>
      </c>
      <c r="AB64">
        <v>0</v>
      </c>
      <c r="AC64">
        <v>0</v>
      </c>
      <c r="AD64">
        <v>0</v>
      </c>
      <c r="AE64">
        <v>0</v>
      </c>
      <c r="AF64">
        <v>0</v>
      </c>
      <c r="AG64">
        <v>0</v>
      </c>
      <c r="AH64">
        <v>0</v>
      </c>
    </row>
    <row r="65" spans="1:34" x14ac:dyDescent="0.3">
      <c r="A65" s="135">
        <f ca="1">Exceedance!U65</f>
        <v>48000</v>
      </c>
      <c r="B65" s="1">
        <v>0</v>
      </c>
      <c r="C65" s="1">
        <v>0</v>
      </c>
      <c r="D65" s="1">
        <v>0</v>
      </c>
      <c r="E65">
        <v>0</v>
      </c>
      <c r="F65">
        <v>0</v>
      </c>
      <c r="G65">
        <v>0</v>
      </c>
      <c r="H65">
        <v>0</v>
      </c>
      <c r="I65">
        <v>0</v>
      </c>
      <c r="J65">
        <v>0</v>
      </c>
      <c r="K65">
        <v>0</v>
      </c>
      <c r="L65">
        <v>1</v>
      </c>
      <c r="M65">
        <v>1</v>
      </c>
      <c r="N65">
        <v>0</v>
      </c>
      <c r="O65">
        <v>0</v>
      </c>
      <c r="P65">
        <v>0</v>
      </c>
      <c r="Q65">
        <v>0</v>
      </c>
      <c r="R65">
        <v>0</v>
      </c>
      <c r="S65">
        <v>0</v>
      </c>
      <c r="T65">
        <v>0</v>
      </c>
      <c r="U65">
        <v>0</v>
      </c>
      <c r="V65">
        <v>0</v>
      </c>
      <c r="W65">
        <v>0</v>
      </c>
      <c r="X65">
        <v>0</v>
      </c>
      <c r="Y65">
        <v>0</v>
      </c>
      <c r="Z65">
        <v>0</v>
      </c>
      <c r="AA65">
        <v>0</v>
      </c>
      <c r="AB65">
        <v>0</v>
      </c>
      <c r="AC65">
        <v>0</v>
      </c>
      <c r="AD65">
        <v>0</v>
      </c>
      <c r="AE65">
        <v>0</v>
      </c>
      <c r="AF65">
        <v>0</v>
      </c>
      <c r="AG65">
        <v>0</v>
      </c>
      <c r="AH65">
        <v>0</v>
      </c>
    </row>
    <row r="66" spans="1:34" x14ac:dyDescent="0.3">
      <c r="A66" s="135">
        <f ca="1">Exceedance!U66</f>
        <v>48030</v>
      </c>
      <c r="B66" s="1">
        <v>0</v>
      </c>
      <c r="C66" s="1">
        <v>0</v>
      </c>
      <c r="D66" s="1">
        <v>0</v>
      </c>
      <c r="E66">
        <v>0</v>
      </c>
      <c r="F66">
        <v>0</v>
      </c>
      <c r="G66">
        <v>0</v>
      </c>
      <c r="H66">
        <v>0</v>
      </c>
      <c r="I66">
        <v>0</v>
      </c>
      <c r="J66">
        <v>0</v>
      </c>
      <c r="K66">
        <v>0</v>
      </c>
      <c r="L66">
        <v>1</v>
      </c>
      <c r="M66">
        <v>1</v>
      </c>
      <c r="N66">
        <v>0</v>
      </c>
      <c r="O66">
        <v>0</v>
      </c>
      <c r="P66">
        <v>0</v>
      </c>
      <c r="Q66">
        <v>0</v>
      </c>
      <c r="R66">
        <v>0</v>
      </c>
      <c r="S66">
        <v>0</v>
      </c>
      <c r="T66">
        <v>0</v>
      </c>
      <c r="U66">
        <v>0</v>
      </c>
      <c r="V66">
        <v>0</v>
      </c>
      <c r="W66">
        <v>0</v>
      </c>
      <c r="X66">
        <v>0</v>
      </c>
      <c r="Y66">
        <v>0</v>
      </c>
      <c r="Z66">
        <v>0</v>
      </c>
      <c r="AA66">
        <v>0</v>
      </c>
      <c r="AB66">
        <v>0</v>
      </c>
      <c r="AC66">
        <v>0</v>
      </c>
      <c r="AD66">
        <v>0</v>
      </c>
      <c r="AE66">
        <v>0</v>
      </c>
      <c r="AF66">
        <v>0</v>
      </c>
      <c r="AG66">
        <v>0</v>
      </c>
      <c r="AH66">
        <v>0</v>
      </c>
    </row>
    <row r="67" spans="1:34" x14ac:dyDescent="0.3">
      <c r="A67" s="135">
        <f ca="1">Exceedance!U67</f>
        <v>48061</v>
      </c>
      <c r="B67" s="1">
        <v>0</v>
      </c>
      <c r="C67" s="1">
        <v>0</v>
      </c>
      <c r="D67" s="1">
        <v>0</v>
      </c>
      <c r="E67">
        <v>0</v>
      </c>
      <c r="F67">
        <v>0</v>
      </c>
      <c r="G67">
        <v>0</v>
      </c>
      <c r="H67">
        <v>0</v>
      </c>
      <c r="I67">
        <v>0</v>
      </c>
      <c r="J67">
        <v>0</v>
      </c>
      <c r="K67">
        <v>0</v>
      </c>
      <c r="L67">
        <v>1</v>
      </c>
      <c r="M67">
        <v>1</v>
      </c>
      <c r="N67">
        <v>0</v>
      </c>
      <c r="O67">
        <v>0</v>
      </c>
      <c r="P67">
        <v>0</v>
      </c>
      <c r="Q67">
        <v>0</v>
      </c>
      <c r="R67">
        <v>0</v>
      </c>
      <c r="S67">
        <v>0</v>
      </c>
      <c r="T67">
        <v>0</v>
      </c>
      <c r="U67">
        <v>0</v>
      </c>
      <c r="V67">
        <v>0</v>
      </c>
      <c r="W67">
        <v>0</v>
      </c>
      <c r="X67">
        <v>0</v>
      </c>
      <c r="Y67">
        <v>0</v>
      </c>
      <c r="Z67">
        <v>0</v>
      </c>
      <c r="AA67">
        <v>0</v>
      </c>
      <c r="AB67">
        <v>0</v>
      </c>
      <c r="AC67">
        <v>0</v>
      </c>
      <c r="AD67">
        <v>0</v>
      </c>
      <c r="AE67">
        <v>0</v>
      </c>
      <c r="AF67">
        <v>0</v>
      </c>
      <c r="AG67">
        <v>0</v>
      </c>
      <c r="AH67">
        <v>0</v>
      </c>
    </row>
    <row r="68" spans="1:34" x14ac:dyDescent="0.3">
      <c r="A68" s="135">
        <f ca="1">Exceedance!U68</f>
        <v>48092</v>
      </c>
      <c r="B68" s="1">
        <v>0</v>
      </c>
      <c r="C68" s="1">
        <v>0</v>
      </c>
      <c r="D68" s="1">
        <v>0</v>
      </c>
      <c r="E68">
        <v>0</v>
      </c>
      <c r="F68">
        <v>0</v>
      </c>
      <c r="G68">
        <v>0</v>
      </c>
      <c r="H68">
        <v>0</v>
      </c>
      <c r="I68">
        <v>0</v>
      </c>
      <c r="J68">
        <v>0</v>
      </c>
      <c r="K68">
        <v>0</v>
      </c>
      <c r="L68">
        <v>1</v>
      </c>
      <c r="M68">
        <v>1</v>
      </c>
      <c r="N68">
        <v>0</v>
      </c>
      <c r="O68">
        <v>0</v>
      </c>
      <c r="P68">
        <v>0</v>
      </c>
      <c r="Q68">
        <v>0</v>
      </c>
      <c r="R68">
        <v>0</v>
      </c>
      <c r="S68">
        <v>0</v>
      </c>
      <c r="T68">
        <v>0</v>
      </c>
      <c r="U68">
        <v>0</v>
      </c>
      <c r="V68">
        <v>0</v>
      </c>
      <c r="W68">
        <v>0</v>
      </c>
      <c r="X68">
        <v>0</v>
      </c>
      <c r="Y68">
        <v>0</v>
      </c>
      <c r="Z68">
        <v>0</v>
      </c>
      <c r="AA68">
        <v>0</v>
      </c>
      <c r="AB68">
        <v>0</v>
      </c>
      <c r="AC68">
        <v>0</v>
      </c>
      <c r="AD68">
        <v>0</v>
      </c>
      <c r="AE68">
        <v>0</v>
      </c>
      <c r="AF68">
        <v>0</v>
      </c>
      <c r="AG68">
        <v>0</v>
      </c>
      <c r="AH68">
        <v>0</v>
      </c>
    </row>
    <row r="69" spans="1:34" x14ac:dyDescent="0.3">
      <c r="A69" s="135" t="str">
        <f ca="1">Exceedance!U69</f>
        <v/>
      </c>
      <c r="B69" s="1"/>
      <c r="C69" s="1"/>
      <c r="D69" s="1"/>
    </row>
    <row r="70" spans="1:34" x14ac:dyDescent="0.3">
      <c r="A70" s="135" t="str">
        <f ca="1">Exceedance!U70</f>
        <v/>
      </c>
      <c r="B70" s="1"/>
      <c r="C70" s="1"/>
      <c r="D70" s="1"/>
    </row>
    <row r="71" spans="1:34" x14ac:dyDescent="0.3">
      <c r="A71" s="135" t="str">
        <f ca="1">Exceedance!U71</f>
        <v/>
      </c>
      <c r="B71" s="1"/>
      <c r="C71" s="1"/>
      <c r="D71" s="1"/>
    </row>
    <row r="72" spans="1:34" x14ac:dyDescent="0.3">
      <c r="A72" s="135" t="str">
        <f ca="1">Exceedance!U72</f>
        <v/>
      </c>
      <c r="B72" s="1"/>
      <c r="C72" s="1"/>
      <c r="D72" s="1"/>
    </row>
    <row r="73" spans="1:34" x14ac:dyDescent="0.3">
      <c r="A73" s="135" t="str">
        <f ca="1">Exceedance!U73</f>
        <v/>
      </c>
      <c r="B73" s="1"/>
      <c r="C73" s="1"/>
      <c r="D73" s="1"/>
    </row>
    <row r="74" spans="1:34" x14ac:dyDescent="0.3">
      <c r="A74" s="135" t="str">
        <f ca="1">Exceedance!U74</f>
        <v/>
      </c>
      <c r="B74" s="1"/>
      <c r="C74" s="1"/>
      <c r="D74" s="1"/>
    </row>
    <row r="75" spans="1:34" x14ac:dyDescent="0.3">
      <c r="A75" s="135" t="str">
        <f ca="1">Exceedance!U75</f>
        <v/>
      </c>
      <c r="B75" s="1"/>
      <c r="C75" s="1"/>
      <c r="D75" s="1"/>
    </row>
    <row r="76" spans="1:34" x14ac:dyDescent="0.3">
      <c r="A76" s="135" t="str">
        <f ca="1">Exceedance!U76</f>
        <v/>
      </c>
      <c r="B76" s="1"/>
      <c r="C76" s="1"/>
      <c r="D76" s="1"/>
    </row>
    <row r="77" spans="1:34" x14ac:dyDescent="0.3">
      <c r="A77" s="135" t="str">
        <f ca="1">Exceedance!U77</f>
        <v/>
      </c>
      <c r="B77" s="1"/>
      <c r="C77" s="1"/>
      <c r="D77" s="1"/>
    </row>
    <row r="78" spans="1:34" x14ac:dyDescent="0.3">
      <c r="A78" s="135" t="str">
        <f ca="1">Exceedance!U78</f>
        <v/>
      </c>
      <c r="B78" s="1"/>
      <c r="C78" s="1"/>
      <c r="D78" s="1"/>
    </row>
    <row r="79" spans="1:34" x14ac:dyDescent="0.3">
      <c r="A79" s="135" t="str">
        <f ca="1">Exceedance!U79</f>
        <v/>
      </c>
      <c r="B79" s="1"/>
      <c r="C79" s="1"/>
      <c r="D79" s="1"/>
    </row>
    <row r="80" spans="1:34" x14ac:dyDescent="0.3">
      <c r="A80" s="135" t="str">
        <f ca="1">Exceedance!U80</f>
        <v/>
      </c>
      <c r="B80" s="1"/>
      <c r="C80" s="1"/>
      <c r="D80" s="1"/>
    </row>
    <row r="81" spans="1:4" x14ac:dyDescent="0.3">
      <c r="A81" s="135" t="str">
        <f ca="1">Exceedance!U81</f>
        <v/>
      </c>
      <c r="B81" s="1"/>
      <c r="C81" s="1"/>
      <c r="D81" s="1"/>
    </row>
    <row r="82" spans="1:4" x14ac:dyDescent="0.3">
      <c r="A82" s="135" t="str">
        <f ca="1">Exceedance!U82</f>
        <v/>
      </c>
      <c r="B82" s="1"/>
      <c r="C82" s="1"/>
      <c r="D82" s="1"/>
    </row>
    <row r="83" spans="1:4" x14ac:dyDescent="0.3">
      <c r="A83" s="135" t="str">
        <f ca="1">Exceedance!U83</f>
        <v/>
      </c>
      <c r="B83" s="1"/>
      <c r="C83" s="1"/>
      <c r="D83" s="1"/>
    </row>
    <row r="84" spans="1:4" x14ac:dyDescent="0.3">
      <c r="A84" s="135" t="str">
        <f ca="1">Exceedance!U84</f>
        <v/>
      </c>
      <c r="B84" s="1"/>
      <c r="C84" s="1"/>
      <c r="D84" s="1"/>
    </row>
    <row r="85" spans="1:4" x14ac:dyDescent="0.3">
      <c r="A85" s="135" t="str">
        <f ca="1">Exceedance!U85</f>
        <v/>
      </c>
      <c r="B85" s="1"/>
      <c r="C85" s="1"/>
      <c r="D85" s="1"/>
    </row>
    <row r="86" spans="1:4" x14ac:dyDescent="0.3">
      <c r="A86" s="135" t="str">
        <f ca="1">Exceedance!U86</f>
        <v/>
      </c>
      <c r="B86" s="1"/>
      <c r="C86" s="1"/>
      <c r="D86" s="1"/>
    </row>
    <row r="87" spans="1:4" x14ac:dyDescent="0.3">
      <c r="A87" s="135" t="str">
        <f ca="1">Exceedance!U87</f>
        <v/>
      </c>
      <c r="B87" s="1"/>
      <c r="C87" s="1"/>
      <c r="D87" s="1"/>
    </row>
    <row r="88" spans="1:4" x14ac:dyDescent="0.3">
      <c r="A88" s="135" t="str">
        <f ca="1">Exceedance!U88</f>
        <v/>
      </c>
      <c r="B88" s="1"/>
      <c r="C88" s="1"/>
      <c r="D88" s="1"/>
    </row>
    <row r="89" spans="1:4" x14ac:dyDescent="0.3">
      <c r="A89" s="135" t="str">
        <f ca="1">Exceedance!U89</f>
        <v/>
      </c>
      <c r="B89" s="1"/>
      <c r="C89" s="1"/>
      <c r="D89" s="1"/>
    </row>
    <row r="90" spans="1:4" x14ac:dyDescent="0.3">
      <c r="A90" s="135" t="str">
        <f ca="1">Exceedance!U90</f>
        <v/>
      </c>
      <c r="B90" s="1"/>
      <c r="C90" s="1"/>
      <c r="D90" s="1"/>
    </row>
    <row r="91" spans="1:4" x14ac:dyDescent="0.3">
      <c r="A91" s="135" t="str">
        <f ca="1">Exceedance!U91</f>
        <v/>
      </c>
      <c r="B91" s="1"/>
      <c r="C91" s="1"/>
      <c r="D91" s="1"/>
    </row>
    <row r="92" spans="1:4" x14ac:dyDescent="0.3">
      <c r="A92" s="135" t="str">
        <f ca="1">Exceedance!U92</f>
        <v/>
      </c>
      <c r="B92" s="1"/>
      <c r="C92" s="1"/>
      <c r="D92" s="1"/>
    </row>
    <row r="93" spans="1:4" x14ac:dyDescent="0.3">
      <c r="A93" s="135" t="str">
        <f ca="1">Exceedance!U93</f>
        <v/>
      </c>
      <c r="B93" s="1"/>
      <c r="C93" s="1"/>
      <c r="D93" s="1"/>
    </row>
    <row r="94" spans="1:4" x14ac:dyDescent="0.3">
      <c r="A94" s="135" t="str">
        <f ca="1">Exceedance!U94</f>
        <v/>
      </c>
      <c r="B94" s="1"/>
      <c r="C94" s="1"/>
      <c r="D94" s="1"/>
    </row>
    <row r="95" spans="1:4" x14ac:dyDescent="0.3">
      <c r="A95" s="135" t="str">
        <f ca="1">Exceedance!U95</f>
        <v/>
      </c>
      <c r="B95" s="1"/>
      <c r="C95" s="1"/>
      <c r="D95" s="1"/>
    </row>
    <row r="96" spans="1:4" x14ac:dyDescent="0.3">
      <c r="A96" s="135" t="str">
        <f ca="1">Exceedance!U96</f>
        <v/>
      </c>
      <c r="B96" s="1"/>
      <c r="C96" s="1"/>
      <c r="D96" s="1"/>
    </row>
    <row r="97" spans="1:4" x14ac:dyDescent="0.3">
      <c r="A97" s="135" t="str">
        <f ca="1">Exceedance!U97</f>
        <v/>
      </c>
      <c r="B97" s="1"/>
      <c r="C97" s="1"/>
      <c r="D97" s="1"/>
    </row>
    <row r="98" spans="1:4" x14ac:dyDescent="0.3">
      <c r="A98" s="135" t="str">
        <f ca="1">Exceedance!U98</f>
        <v/>
      </c>
      <c r="B98" s="1"/>
      <c r="C98" s="1"/>
      <c r="D98" s="1"/>
    </row>
    <row r="99" spans="1:4" x14ac:dyDescent="0.3">
      <c r="A99" s="135" t="str">
        <f ca="1">Exceedance!U99</f>
        <v/>
      </c>
      <c r="B99" s="1"/>
      <c r="C99" s="1"/>
      <c r="D99" s="1"/>
    </row>
    <row r="100" spans="1:4" x14ac:dyDescent="0.3">
      <c r="A100" s="135" t="str">
        <f ca="1">Exceedance!U100</f>
        <v/>
      </c>
      <c r="B100" s="1"/>
      <c r="C100" s="1"/>
      <c r="D100" s="1"/>
    </row>
    <row r="101" spans="1:4" x14ac:dyDescent="0.3">
      <c r="B101" s="1"/>
      <c r="C101" s="1"/>
      <c r="D101" s="1"/>
    </row>
    <row r="102" spans="1:4" x14ac:dyDescent="0.3">
      <c r="B102" s="1"/>
      <c r="C102" s="1"/>
      <c r="D102" s="1"/>
    </row>
    <row r="103" spans="1:4" x14ac:dyDescent="0.3">
      <c r="B103" s="1"/>
      <c r="C103" s="1"/>
      <c r="D103" s="1"/>
    </row>
    <row r="104" spans="1:4" x14ac:dyDescent="0.3">
      <c r="B104" s="1"/>
      <c r="C104" s="1"/>
      <c r="D104" s="1"/>
    </row>
    <row r="105" spans="1:4" x14ac:dyDescent="0.3">
      <c r="B105" s="1"/>
      <c r="C105" s="1"/>
      <c r="D105" s="1"/>
    </row>
    <row r="106" spans="1:4" x14ac:dyDescent="0.3">
      <c r="B106" s="1"/>
      <c r="C106" s="1"/>
      <c r="D106" s="1"/>
    </row>
    <row r="107" spans="1:4" x14ac:dyDescent="0.3">
      <c r="B107" s="1"/>
      <c r="C107" s="1"/>
      <c r="D107" s="1"/>
    </row>
    <row r="108" spans="1:4" x14ac:dyDescent="0.3">
      <c r="B108" s="1"/>
      <c r="C108" s="1"/>
      <c r="D108" s="1"/>
    </row>
    <row r="109" spans="1:4" x14ac:dyDescent="0.3">
      <c r="B109" s="1"/>
      <c r="C109" s="1"/>
      <c r="D109" s="1"/>
    </row>
    <row r="110" spans="1:4" x14ac:dyDescent="0.3">
      <c r="B110" s="1"/>
      <c r="C110" s="1"/>
      <c r="D110" s="1"/>
    </row>
    <row r="111" spans="1:4" x14ac:dyDescent="0.3">
      <c r="B111" s="1"/>
      <c r="C111" s="1"/>
      <c r="D111" s="1"/>
    </row>
    <row r="112" spans="1:4" x14ac:dyDescent="0.3">
      <c r="B112" s="1"/>
      <c r="C112" s="1"/>
      <c r="D112" s="1"/>
    </row>
    <row r="113" spans="2:4" x14ac:dyDescent="0.3">
      <c r="B113" s="1"/>
      <c r="C113" s="1"/>
      <c r="D113" s="1"/>
    </row>
    <row r="114" spans="2:4" x14ac:dyDescent="0.3">
      <c r="B114" s="1"/>
      <c r="C114" s="1"/>
      <c r="D114" s="1"/>
    </row>
    <row r="115" spans="2:4" x14ac:dyDescent="0.3">
      <c r="B115" s="1"/>
      <c r="C115" s="1"/>
      <c r="D115" s="1"/>
    </row>
    <row r="116" spans="2:4" x14ac:dyDescent="0.3">
      <c r="B116" s="1"/>
      <c r="C116" s="1"/>
      <c r="D116" s="1"/>
    </row>
    <row r="117" spans="2:4" x14ac:dyDescent="0.3">
      <c r="B117" s="1"/>
      <c r="C117" s="1"/>
      <c r="D117" s="1"/>
    </row>
    <row r="118" spans="2:4" x14ac:dyDescent="0.3">
      <c r="B118" s="1"/>
      <c r="C118" s="1"/>
      <c r="D118" s="1"/>
    </row>
    <row r="119" spans="2:4" x14ac:dyDescent="0.3">
      <c r="B119" s="1"/>
      <c r="C119" s="1"/>
      <c r="D119" s="1"/>
    </row>
    <row r="120" spans="2:4" x14ac:dyDescent="0.3">
      <c r="B120" s="1"/>
      <c r="C120" s="1"/>
      <c r="D120" s="1"/>
    </row>
    <row r="121" spans="2:4" x14ac:dyDescent="0.3">
      <c r="B121" s="1"/>
      <c r="C121" s="1"/>
      <c r="D121" s="1"/>
    </row>
    <row r="122" spans="2:4" x14ac:dyDescent="0.3">
      <c r="B122" s="1"/>
      <c r="C122" s="1"/>
      <c r="D122" s="1"/>
    </row>
    <row r="123" spans="2:4" x14ac:dyDescent="0.3">
      <c r="B123" s="1"/>
      <c r="C123" s="1"/>
      <c r="D123" s="1"/>
    </row>
    <row r="124" spans="2:4" x14ac:dyDescent="0.3">
      <c r="B124" s="1"/>
      <c r="C124" s="1"/>
      <c r="D124" s="1"/>
    </row>
    <row r="125" spans="2:4" x14ac:dyDescent="0.3">
      <c r="B125" s="1"/>
      <c r="C125" s="1"/>
      <c r="D125" s="1"/>
    </row>
    <row r="126" spans="2:4" x14ac:dyDescent="0.3">
      <c r="B126" s="1"/>
      <c r="C126" s="1"/>
      <c r="D126" s="1"/>
    </row>
    <row r="127" spans="2:4" x14ac:dyDescent="0.3">
      <c r="B127" s="1"/>
      <c r="C127" s="1"/>
      <c r="D127" s="1"/>
    </row>
    <row r="128" spans="2:4" x14ac:dyDescent="0.3">
      <c r="B128" s="1"/>
      <c r="C128" s="1"/>
      <c r="D128" s="1"/>
    </row>
    <row r="129" spans="2:4" x14ac:dyDescent="0.3">
      <c r="B129" s="1"/>
      <c r="C129" s="1"/>
      <c r="D129" s="1"/>
    </row>
    <row r="130" spans="2:4" x14ac:dyDescent="0.3">
      <c r="B130" s="1"/>
      <c r="C130" s="1"/>
      <c r="D130" s="1"/>
    </row>
    <row r="131" spans="2:4" x14ac:dyDescent="0.3">
      <c r="B131" s="1"/>
      <c r="C131" s="1"/>
      <c r="D131" s="1"/>
    </row>
    <row r="132" spans="2:4" x14ac:dyDescent="0.3">
      <c r="B132" s="1"/>
      <c r="C132" s="1"/>
      <c r="D132" s="1"/>
    </row>
    <row r="133" spans="2:4" x14ac:dyDescent="0.3">
      <c r="B133" s="1"/>
      <c r="C133" s="1"/>
      <c r="D133" s="1"/>
    </row>
    <row r="134" spans="2:4" x14ac:dyDescent="0.3">
      <c r="B134" s="1"/>
      <c r="C134" s="1"/>
      <c r="D134" s="1"/>
    </row>
    <row r="135" spans="2:4" x14ac:dyDescent="0.3">
      <c r="B135" s="1"/>
      <c r="C135" s="1"/>
      <c r="D135" s="1"/>
    </row>
    <row r="136" spans="2:4" x14ac:dyDescent="0.3">
      <c r="B136" s="1"/>
      <c r="C136" s="1"/>
      <c r="D136" s="1"/>
    </row>
    <row r="137" spans="2:4" x14ac:dyDescent="0.3">
      <c r="B137" s="1"/>
      <c r="C137" s="1"/>
      <c r="D137" s="1"/>
    </row>
    <row r="138" spans="2:4" x14ac:dyDescent="0.3">
      <c r="B138" s="1"/>
      <c r="C138" s="1"/>
      <c r="D138" s="1"/>
    </row>
    <row r="139" spans="2:4" x14ac:dyDescent="0.3">
      <c r="B139" s="1"/>
      <c r="C139" s="1"/>
      <c r="D139" s="1"/>
    </row>
    <row r="140" spans="2:4" x14ac:dyDescent="0.3">
      <c r="B140" s="1"/>
      <c r="C140" s="1"/>
      <c r="D140" s="1"/>
    </row>
    <row r="141" spans="2:4" x14ac:dyDescent="0.3">
      <c r="B141" s="1"/>
      <c r="C141" s="1"/>
      <c r="D141" s="1"/>
    </row>
    <row r="142" spans="2:4" x14ac:dyDescent="0.3">
      <c r="B142" s="1"/>
      <c r="C142" s="1"/>
      <c r="D142" s="1"/>
    </row>
    <row r="143" spans="2:4" x14ac:dyDescent="0.3">
      <c r="B143" s="1"/>
      <c r="C143" s="1"/>
      <c r="D143" s="1"/>
    </row>
    <row r="144" spans="2:4" x14ac:dyDescent="0.3">
      <c r="B144" s="1"/>
      <c r="C144" s="1"/>
      <c r="D144" s="1"/>
    </row>
    <row r="145" spans="2:4" x14ac:dyDescent="0.3">
      <c r="B145" s="1"/>
      <c r="C145" s="1"/>
      <c r="D145" s="1"/>
    </row>
    <row r="146" spans="2:4" x14ac:dyDescent="0.3">
      <c r="B146" s="1"/>
      <c r="C146" s="1"/>
      <c r="D146" s="1"/>
    </row>
    <row r="147" spans="2:4" x14ac:dyDescent="0.3">
      <c r="B147" s="1"/>
      <c r="C147" s="1"/>
      <c r="D147" s="1"/>
    </row>
    <row r="148" spans="2:4" x14ac:dyDescent="0.3">
      <c r="B148" s="1"/>
      <c r="C148" s="1"/>
      <c r="D148" s="1"/>
    </row>
    <row r="149" spans="2:4" x14ac:dyDescent="0.3">
      <c r="B149" s="1"/>
      <c r="C149" s="1"/>
      <c r="D149" s="1"/>
    </row>
    <row r="150" spans="2:4" x14ac:dyDescent="0.3">
      <c r="B150" s="1"/>
      <c r="C150" s="1"/>
      <c r="D150" s="1"/>
    </row>
    <row r="151" spans="2:4" x14ac:dyDescent="0.3">
      <c r="B151" s="1"/>
      <c r="C151" s="1"/>
      <c r="D151" s="1"/>
    </row>
    <row r="152" spans="2:4" x14ac:dyDescent="0.3">
      <c r="B152" s="1"/>
      <c r="C152" s="1"/>
      <c r="D152" s="1"/>
    </row>
    <row r="153" spans="2:4" x14ac:dyDescent="0.3">
      <c r="B153" s="1"/>
      <c r="C153" s="1"/>
      <c r="D153" s="1"/>
    </row>
    <row r="154" spans="2:4" x14ac:dyDescent="0.3">
      <c r="B154" s="1"/>
      <c r="C154" s="1"/>
      <c r="D154" s="1"/>
    </row>
    <row r="155" spans="2:4" x14ac:dyDescent="0.3">
      <c r="B155" s="1"/>
      <c r="C155" s="1"/>
      <c r="D155" s="1"/>
    </row>
    <row r="156" spans="2:4" x14ac:dyDescent="0.3">
      <c r="B156" s="1"/>
      <c r="C156" s="1"/>
      <c r="D156" s="1"/>
    </row>
    <row r="157" spans="2:4" x14ac:dyDescent="0.3">
      <c r="B157" s="1"/>
      <c r="C157" s="1"/>
      <c r="D157" s="1"/>
    </row>
    <row r="158" spans="2:4" x14ac:dyDescent="0.3">
      <c r="B158" s="1"/>
      <c r="C158" s="1"/>
      <c r="D158" s="1"/>
    </row>
    <row r="159" spans="2:4" x14ac:dyDescent="0.3">
      <c r="B159" s="1"/>
      <c r="C159" s="1"/>
      <c r="D159" s="1"/>
    </row>
    <row r="160" spans="2:4" x14ac:dyDescent="0.3">
      <c r="B160" s="1"/>
      <c r="C160" s="1"/>
      <c r="D160" s="1"/>
    </row>
    <row r="161" spans="2:4" x14ac:dyDescent="0.3">
      <c r="B161" s="1"/>
      <c r="C161" s="1"/>
      <c r="D161" s="1"/>
    </row>
    <row r="162" spans="2:4" x14ac:dyDescent="0.3">
      <c r="B162" s="1"/>
      <c r="C162" s="1"/>
      <c r="D162" s="1"/>
    </row>
    <row r="163" spans="2:4" x14ac:dyDescent="0.3">
      <c r="B163" s="1"/>
      <c r="C163" s="1"/>
      <c r="D163" s="1"/>
    </row>
    <row r="164" spans="2:4" x14ac:dyDescent="0.3">
      <c r="B164" s="1"/>
      <c r="C164" s="1"/>
      <c r="D164" s="1"/>
    </row>
    <row r="165" spans="2:4" x14ac:dyDescent="0.3">
      <c r="B165" s="1"/>
      <c r="C165" s="1"/>
      <c r="D165" s="1"/>
    </row>
    <row r="166" spans="2:4" x14ac:dyDescent="0.3">
      <c r="B166" s="1"/>
      <c r="C166" s="1"/>
      <c r="D166" s="1"/>
    </row>
    <row r="167" spans="2:4" x14ac:dyDescent="0.3">
      <c r="B167" s="1"/>
      <c r="C167" s="1"/>
      <c r="D167" s="1"/>
    </row>
    <row r="168" spans="2:4" x14ac:dyDescent="0.3">
      <c r="B168" s="1"/>
      <c r="C168" s="1"/>
      <c r="D168" s="1"/>
    </row>
    <row r="169" spans="2:4" x14ac:dyDescent="0.3">
      <c r="B169" s="1"/>
      <c r="C169" s="1"/>
      <c r="D169" s="1"/>
    </row>
    <row r="170" spans="2:4" x14ac:dyDescent="0.3">
      <c r="B170" s="1"/>
      <c r="C170" s="1"/>
      <c r="D170" s="1"/>
    </row>
    <row r="171" spans="2:4" x14ac:dyDescent="0.3">
      <c r="B171" s="1"/>
      <c r="C171" s="1"/>
      <c r="D171" s="1"/>
    </row>
    <row r="172" spans="2:4" x14ac:dyDescent="0.3">
      <c r="B172" s="1"/>
      <c r="C172" s="1"/>
      <c r="D172" s="1"/>
    </row>
    <row r="173" spans="2:4" x14ac:dyDescent="0.3">
      <c r="B173" s="1"/>
      <c r="C173" s="1"/>
      <c r="D173" s="1"/>
    </row>
    <row r="174" spans="2:4" x14ac:dyDescent="0.3">
      <c r="B174" s="1"/>
      <c r="C174" s="1"/>
      <c r="D174" s="1"/>
    </row>
    <row r="175" spans="2:4" x14ac:dyDescent="0.3">
      <c r="B175" s="1"/>
      <c r="C175" s="1"/>
      <c r="D175" s="1"/>
    </row>
  </sheetData>
  <mergeCells count="1">
    <mergeCell ref="E1:AE1"/>
  </mergeCells>
  <pageMargins left="0.7" right="0.7" top="0.75" bottom="0.75" header="0.3" footer="0.3"/>
</worksheet>
</file>

<file path=xl/worksheets/sheet1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C00-000000000000}">
  <sheetPr codeName="Sheet1">
    <tabColor theme="1"/>
  </sheetPr>
  <dimension ref="A1:DI171"/>
  <sheetViews>
    <sheetView topLeftCell="L1" workbookViewId="0">
      <selection activeCell="P30" sqref="P30"/>
    </sheetView>
  </sheetViews>
  <sheetFormatPr defaultColWidth="8.5546875" defaultRowHeight="14.4" x14ac:dyDescent="0.3"/>
  <cols>
    <col min="1" max="1" width="9.5546875" style="272" bestFit="1" customWidth="1"/>
    <col min="2" max="2" width="5.5546875" style="272" customWidth="1"/>
    <col min="3" max="3" width="44.44140625" style="456" bestFit="1" customWidth="1"/>
    <col min="4" max="4" width="30" style="456" customWidth="1"/>
    <col min="5" max="5" width="20.44140625" style="272" bestFit="1" customWidth="1"/>
    <col min="6" max="6" width="5.5546875" style="272" customWidth="1"/>
    <col min="7" max="7" width="17" style="272" customWidth="1"/>
    <col min="8" max="8" width="8.5546875" style="272"/>
    <col min="9" max="9" width="4" style="272" customWidth="1"/>
    <col min="10" max="11" width="17.5546875" style="272" customWidth="1"/>
    <col min="12" max="12" width="22.5546875" style="272" bestFit="1" customWidth="1"/>
    <col min="13" max="13" width="5.5546875" style="272" customWidth="1"/>
    <col min="14" max="14" width="4.44140625" style="272" customWidth="1"/>
    <col min="15" max="15" width="35.44140625" style="272" bestFit="1" customWidth="1"/>
    <col min="16" max="16" width="28.33203125" style="272" customWidth="1"/>
    <col min="17" max="18" width="21.44140625" style="272" customWidth="1"/>
    <col min="19" max="19" width="20.44140625" style="272" customWidth="1"/>
    <col min="20" max="20" width="16.44140625" style="272" bestFit="1" customWidth="1"/>
    <col min="21" max="21" width="14.5546875" style="272" bestFit="1" customWidth="1"/>
    <col min="22" max="22" width="13.5546875" style="272" customWidth="1"/>
    <col min="23" max="23" width="11.5546875" style="272" customWidth="1"/>
    <col min="24" max="24" width="8.5546875" style="272"/>
    <col min="25" max="25" width="28.5546875" style="272" bestFit="1" customWidth="1"/>
    <col min="26" max="26" width="8.5546875" style="272"/>
    <col min="27" max="27" width="39.5546875" style="272" bestFit="1" customWidth="1"/>
    <col min="28" max="53" width="8.5546875" style="272"/>
    <col min="54" max="54" width="20.44140625" style="272" customWidth="1"/>
    <col min="55" max="55" width="8.5546875" style="272"/>
    <col min="56" max="56" width="32.44140625" style="272" bestFit="1" customWidth="1"/>
    <col min="57" max="60" width="8.5546875" style="272"/>
    <col min="61" max="61" width="3.5546875" style="272" bestFit="1" customWidth="1"/>
    <col min="62" max="62" width="32.44140625" style="272" bestFit="1" customWidth="1"/>
    <col min="63" max="63" width="24.5546875" style="272" bestFit="1" customWidth="1"/>
    <col min="64" max="64" width="80.44140625" style="272" bestFit="1" customWidth="1"/>
    <col min="65" max="71" width="8.5546875" style="272"/>
    <col min="72" max="72" width="15.44140625" style="272" customWidth="1"/>
    <col min="73" max="73" width="63.5546875" style="272" customWidth="1"/>
    <col min="74" max="81" width="8.5546875" style="272"/>
    <col min="82" max="82" width="74.5546875" style="272" bestFit="1" customWidth="1"/>
    <col min="83" max="87" width="8.5546875" style="272"/>
    <col min="88" max="88" width="61.5546875" style="272" bestFit="1" customWidth="1"/>
    <col min="89" max="16384" width="8.5546875" style="272"/>
  </cols>
  <sheetData>
    <row r="1" spans="2:113" ht="15" thickBot="1" x14ac:dyDescent="0.35">
      <c r="B1" s="883" t="s">
        <v>34</v>
      </c>
      <c r="C1" s="883"/>
      <c r="D1" s="883"/>
      <c r="E1" s="271"/>
      <c r="F1" s="883" t="s">
        <v>35</v>
      </c>
      <c r="G1" s="883"/>
      <c r="I1" s="883" t="s">
        <v>36</v>
      </c>
      <c r="J1" s="883"/>
      <c r="K1" s="883"/>
      <c r="L1" s="883"/>
      <c r="M1" s="273"/>
      <c r="N1" s="274"/>
      <c r="O1" s="885" t="s">
        <v>513</v>
      </c>
      <c r="P1" s="885"/>
      <c r="Q1" s="885"/>
      <c r="R1" s="885"/>
      <c r="S1" s="885"/>
      <c r="T1" s="885"/>
      <c r="U1" s="885"/>
      <c r="V1" s="884" t="s">
        <v>291</v>
      </c>
      <c r="W1" s="884"/>
      <c r="BB1" s="896" t="s">
        <v>617</v>
      </c>
      <c r="BC1" s="897"/>
      <c r="BD1" s="275"/>
      <c r="BE1" s="275"/>
      <c r="BF1" s="275"/>
      <c r="BG1" s="275" t="s">
        <v>445</v>
      </c>
      <c r="BH1" s="275"/>
      <c r="BI1" s="275"/>
      <c r="BJ1" s="275" t="s">
        <v>395</v>
      </c>
      <c r="BK1" s="276" t="str">
        <f ca="1">TEXT(Comparison!U4,"mmmm yyyy")</f>
        <v>May 2026</v>
      </c>
      <c r="BL1" s="275" t="s">
        <v>398</v>
      </c>
      <c r="BM1" s="275" t="str">
        <f ca="1">TEXT(MONTH(NOW()) &amp;"/" &amp; DAY(NOW()) &amp;"/" &amp;YEAR(NOW()),"mmmm dd, yyyy")</f>
        <v>May 14, 2026</v>
      </c>
      <c r="BT1" s="272" t="s">
        <v>618</v>
      </c>
    </row>
    <row r="2" spans="2:113" ht="26.4" thickBot="1" x14ac:dyDescent="0.55000000000000004">
      <c r="B2" s="277" t="s">
        <v>28</v>
      </c>
      <c r="C2" s="278" t="s">
        <v>29</v>
      </c>
      <c r="D2" s="277" t="s">
        <v>30</v>
      </c>
      <c r="E2" s="278" t="s">
        <v>613</v>
      </c>
      <c r="F2" s="277" t="s">
        <v>28</v>
      </c>
      <c r="G2" s="277" t="s">
        <v>33</v>
      </c>
      <c r="I2" s="277" t="s">
        <v>28</v>
      </c>
      <c r="J2" s="277" t="s">
        <v>38</v>
      </c>
      <c r="K2" s="277" t="s">
        <v>37</v>
      </c>
      <c r="L2" s="277" t="s">
        <v>39</v>
      </c>
      <c r="M2" s="279"/>
      <c r="N2" s="277" t="s">
        <v>28</v>
      </c>
      <c r="O2" s="277" t="s">
        <v>171</v>
      </c>
      <c r="P2" s="278" t="s">
        <v>30</v>
      </c>
      <c r="Q2" s="278" t="s">
        <v>515</v>
      </c>
      <c r="R2" s="278" t="s">
        <v>514</v>
      </c>
      <c r="S2" s="278" t="s">
        <v>516</v>
      </c>
      <c r="T2" s="278" t="s">
        <v>517</v>
      </c>
      <c r="U2" s="278" t="s">
        <v>518</v>
      </c>
      <c r="V2" s="278" t="s">
        <v>28</v>
      </c>
      <c r="W2" s="278" t="s">
        <v>292</v>
      </c>
      <c r="X2" s="280"/>
      <c r="Y2" s="281" t="s">
        <v>614</v>
      </c>
      <c r="Z2" s="282"/>
      <c r="AA2" s="283" t="s">
        <v>180</v>
      </c>
      <c r="BB2" s="898"/>
      <c r="BC2" s="899"/>
      <c r="BD2" s="275">
        <f>COUNTA($BD$7:$BD$89)</f>
        <v>26</v>
      </c>
      <c r="BE2" s="275"/>
      <c r="BF2" s="275"/>
      <c r="BG2" s="284">
        <f ca="1">COUNTA(Comparison!$V$4:$BB$4)-COUNTIF(Comparison!V4:BB4,0)-COUNTIF(Comparison!V4:BB4,"NaN")</f>
        <v>33</v>
      </c>
      <c r="BH2" s="275"/>
      <c r="BI2" s="275"/>
      <c r="BJ2" s="275" t="s">
        <v>396</v>
      </c>
      <c r="BK2" s="276" t="str">
        <f ca="1">TEXT(Comparison!U4+(Comparison!C3)/12*365,"mmmm yyyy")</f>
        <v>September 2031</v>
      </c>
      <c r="BL2" s="275" t="str">
        <f ca="1">"Start Month: " &amp;BK1&amp;"; End Month: "&amp;BK2&amp;"; Run Duration: "&amp;BK3</f>
        <v>Start Month: May 2026; End Month: September 2031; Run Duration: 65 Months</v>
      </c>
      <c r="BM2" s="275">
        <f ca="1">12-MONTH(BM1)+1</f>
        <v>8</v>
      </c>
      <c r="BT2" s="285" t="s">
        <v>534</v>
      </c>
      <c r="BU2" s="286"/>
      <c r="BV2" s="286"/>
      <c r="BW2" s="286"/>
      <c r="BX2" s="286"/>
      <c r="BY2" s="286"/>
      <c r="BZ2" s="286"/>
      <c r="CA2" s="287"/>
      <c r="CB2" s="287"/>
      <c r="CC2" s="287"/>
      <c r="CD2" s="287"/>
      <c r="CE2" s="287"/>
      <c r="CF2" s="287"/>
      <c r="CG2" s="287"/>
      <c r="CH2" s="287"/>
      <c r="CI2" s="287"/>
      <c r="CJ2" s="287"/>
      <c r="CK2" s="287"/>
      <c r="CL2" s="287"/>
      <c r="CM2" s="287"/>
      <c r="CN2" s="287"/>
      <c r="CO2" s="287"/>
      <c r="CP2" s="287"/>
      <c r="CQ2" s="287"/>
      <c r="CR2" s="287"/>
      <c r="CS2" s="287"/>
      <c r="CT2" s="287"/>
      <c r="CU2" s="287"/>
      <c r="CV2" s="287"/>
      <c r="CW2" s="287"/>
      <c r="CX2" s="287"/>
      <c r="CY2" s="287"/>
      <c r="CZ2" s="287"/>
      <c r="DA2" s="287"/>
      <c r="DB2" s="287"/>
      <c r="DC2" s="287"/>
      <c r="DD2" s="287"/>
      <c r="DE2" s="287"/>
      <c r="DF2" s="287"/>
      <c r="DG2" s="287"/>
      <c r="DH2" s="287"/>
      <c r="DI2" s="288"/>
    </row>
    <row r="3" spans="2:113" ht="24.6" thickTop="1" thickBot="1" x14ac:dyDescent="0.5">
      <c r="B3" s="289">
        <v>1</v>
      </c>
      <c r="C3" s="290" t="s">
        <v>52</v>
      </c>
      <c r="D3" s="291" t="s">
        <v>53</v>
      </c>
      <c r="E3" s="292" t="s">
        <v>437</v>
      </c>
      <c r="F3" s="274" t="s">
        <v>288</v>
      </c>
      <c r="G3" s="516" t="s">
        <v>288</v>
      </c>
      <c r="I3" s="289">
        <v>1</v>
      </c>
      <c r="J3" s="293" t="s">
        <v>40</v>
      </c>
      <c r="K3" s="293">
        <v>2024</v>
      </c>
      <c r="L3" s="293">
        <v>60</v>
      </c>
      <c r="M3" s="294"/>
      <c r="N3" s="289">
        <v>1</v>
      </c>
      <c r="O3" s="295" t="s">
        <v>508</v>
      </c>
      <c r="P3" s="293" t="s">
        <v>169</v>
      </c>
      <c r="Q3" s="296" t="s">
        <v>181</v>
      </c>
      <c r="R3" s="296" t="s">
        <v>185</v>
      </c>
      <c r="S3" s="296"/>
      <c r="T3" s="296"/>
      <c r="U3" s="296"/>
      <c r="V3" s="289" t="s">
        <v>287</v>
      </c>
      <c r="W3" s="297" t="s">
        <v>287</v>
      </c>
      <c r="Y3" s="298"/>
      <c r="AA3" s="299"/>
      <c r="BB3" s="275"/>
      <c r="BC3" s="275"/>
      <c r="BD3" s="275">
        <f>COUNTA($BD$7:$BD$89)+7</f>
        <v>33</v>
      </c>
      <c r="BE3" s="275" t="b">
        <v>0</v>
      </c>
      <c r="BF3" s="275"/>
      <c r="BG3" s="275"/>
      <c r="BH3" s="275"/>
      <c r="BI3" s="275"/>
      <c r="BJ3" s="275" t="s">
        <v>397</v>
      </c>
      <c r="BK3" s="275" t="str">
        <f>Comparison!C3 &amp; " Months"</f>
        <v>65 Months</v>
      </c>
      <c r="BL3" s="275" t="s">
        <v>399</v>
      </c>
      <c r="BM3" s="275"/>
      <c r="BO3" s="300" t="s">
        <v>287</v>
      </c>
      <c r="BP3" s="300" t="s">
        <v>288</v>
      </c>
      <c r="BT3" s="301" t="str">
        <f ca="1">"Results from " &amp; BK1 &amp; " CRMMS Ensemble Run (Values in percent)"</f>
        <v>Results from May 2026 CRMMS Ensemble Run (Values in percent)</v>
      </c>
      <c r="BU3" s="302"/>
      <c r="BV3" s="302"/>
      <c r="BW3" s="302"/>
      <c r="BX3" s="302"/>
      <c r="BY3" s="302"/>
      <c r="BZ3" s="302"/>
      <c r="DI3" s="299"/>
    </row>
    <row r="4" spans="2:113" ht="15" thickBot="1" x14ac:dyDescent="0.35">
      <c r="B4" s="289">
        <v>2</v>
      </c>
      <c r="C4" s="290" t="s">
        <v>31</v>
      </c>
      <c r="D4" s="291" t="s">
        <v>221</v>
      </c>
      <c r="E4" s="303" t="s">
        <v>439</v>
      </c>
      <c r="F4" s="274" t="s">
        <v>287</v>
      </c>
      <c r="G4" s="516" t="s">
        <v>287</v>
      </c>
      <c r="I4" s="289">
        <v>2</v>
      </c>
      <c r="J4" s="293" t="s">
        <v>41</v>
      </c>
      <c r="K4" s="293">
        <v>2025</v>
      </c>
      <c r="L4" s="293">
        <v>68</v>
      </c>
      <c r="M4" s="294"/>
      <c r="N4" s="289">
        <v>2</v>
      </c>
      <c r="O4" s="295" t="s">
        <v>603</v>
      </c>
      <c r="P4" s="293" t="s">
        <v>169</v>
      </c>
      <c r="Q4" s="296" t="s">
        <v>181</v>
      </c>
      <c r="R4" s="296" t="s">
        <v>182</v>
      </c>
      <c r="S4" s="296" t="s">
        <v>184</v>
      </c>
      <c r="T4" s="296" t="s">
        <v>183</v>
      </c>
      <c r="U4" s="296"/>
      <c r="V4" s="304" t="s">
        <v>288</v>
      </c>
      <c r="W4" s="305" t="s">
        <v>288</v>
      </c>
      <c r="Y4" s="298"/>
      <c r="AA4" s="299"/>
      <c r="AD4" s="891" t="s">
        <v>615</v>
      </c>
      <c r="AE4" s="892"/>
      <c r="AF4" s="892"/>
      <c r="AG4" s="892"/>
      <c r="AH4" s="892"/>
      <c r="AI4" s="893"/>
      <c r="AL4" s="894" t="s">
        <v>616</v>
      </c>
      <c r="AM4" s="894"/>
      <c r="AN4" s="894"/>
      <c r="BB4" s="275"/>
      <c r="BC4" s="275">
        <f>BC119</f>
        <v>0</v>
      </c>
      <c r="BD4" s="275">
        <f>BD119</f>
        <v>0</v>
      </c>
      <c r="BE4" s="275">
        <f>BE119</f>
        <v>0</v>
      </c>
      <c r="BF4" s="275">
        <f>BF119</f>
        <v>0</v>
      </c>
      <c r="BG4" s="275"/>
      <c r="BH4" s="275"/>
      <c r="BI4" s="890" t="s">
        <v>357</v>
      </c>
      <c r="BJ4" s="890"/>
      <c r="BK4" s="890"/>
      <c r="BL4" s="890"/>
      <c r="BO4" s="272" t="s">
        <v>446</v>
      </c>
      <c r="BP4" s="272" t="s">
        <v>446</v>
      </c>
      <c r="BT4" s="306"/>
      <c r="BU4" s="307" t="s">
        <v>400</v>
      </c>
      <c r="BV4" s="308">
        <f ca="1">YEAR(Frequency!U4)</f>
        <v>2026</v>
      </c>
      <c r="BW4" s="308">
        <f ca="1">BV4+1</f>
        <v>2027</v>
      </c>
      <c r="BX4" s="308">
        <f ca="1">BW4+1</f>
        <v>2028</v>
      </c>
      <c r="BY4" s="308">
        <f ca="1">BX4+1</f>
        <v>2029</v>
      </c>
      <c r="BZ4" s="308">
        <f ca="1">BY4+1</f>
        <v>2030</v>
      </c>
      <c r="CA4" s="308">
        <f ca="1">IF(Frequency!$C$66=2,"",BZ4+1)</f>
        <v>2031</v>
      </c>
      <c r="DI4" s="299"/>
    </row>
    <row r="5" spans="2:113" ht="15.75" customHeight="1" thickBot="1" x14ac:dyDescent="0.35">
      <c r="B5" s="289">
        <v>3</v>
      </c>
      <c r="C5" s="290" t="s">
        <v>54</v>
      </c>
      <c r="D5" s="291" t="s">
        <v>55</v>
      </c>
      <c r="E5" s="303" t="s">
        <v>439</v>
      </c>
      <c r="F5" s="274" t="s">
        <v>289</v>
      </c>
      <c r="G5" s="293" t="s">
        <v>289</v>
      </c>
      <c r="I5" s="289">
        <v>3</v>
      </c>
      <c r="J5" s="293" t="s">
        <v>42</v>
      </c>
      <c r="K5" s="293">
        <v>2026</v>
      </c>
      <c r="L5" s="293">
        <v>67</v>
      </c>
      <c r="M5" s="294"/>
      <c r="N5" s="289">
        <v>3</v>
      </c>
      <c r="O5" s="295" t="s">
        <v>625</v>
      </c>
      <c r="P5" s="293" t="s">
        <v>170</v>
      </c>
      <c r="Q5" s="296" t="s">
        <v>189</v>
      </c>
      <c r="R5" s="296">
        <v>8.23</v>
      </c>
      <c r="S5" s="296" t="s">
        <v>190</v>
      </c>
      <c r="T5" s="296"/>
      <c r="U5" s="296"/>
      <c r="V5" s="289" t="s">
        <v>289</v>
      </c>
      <c r="W5" s="297" t="s">
        <v>289</v>
      </c>
      <c r="Y5" s="309" t="s">
        <v>454</v>
      </c>
      <c r="Z5" s="310"/>
      <c r="AA5" s="311" t="s">
        <v>447</v>
      </c>
      <c r="AD5" s="886" t="s">
        <v>320</v>
      </c>
      <c r="AE5" s="887"/>
      <c r="AF5" s="887"/>
      <c r="AG5" s="887"/>
      <c r="AH5" s="887"/>
      <c r="AI5" s="888"/>
      <c r="AL5" s="895"/>
      <c r="AM5" s="895"/>
      <c r="AN5" s="895"/>
      <c r="AQ5" s="889" t="s">
        <v>314</v>
      </c>
      <c r="AR5" s="889"/>
      <c r="AS5" s="889"/>
      <c r="AT5" s="889"/>
      <c r="AU5" s="889"/>
      <c r="AV5" s="889"/>
      <c r="AX5" s="890" t="s">
        <v>357</v>
      </c>
      <c r="AY5" s="890"/>
      <c r="AZ5" s="890"/>
      <c r="BA5" s="272">
        <f>INDEX(RunInformation!$BA$6:$BA$17,Comparison!$B$3)</f>
        <v>29</v>
      </c>
      <c r="BB5" s="890" t="s">
        <v>358</v>
      </c>
      <c r="BC5" s="890"/>
      <c r="BD5" s="890"/>
      <c r="BE5" s="890"/>
      <c r="BF5" s="890"/>
      <c r="BI5" s="272" t="s">
        <v>28</v>
      </c>
      <c r="BJ5" s="272" t="s">
        <v>384</v>
      </c>
      <c r="BK5" s="272" t="s">
        <v>385</v>
      </c>
      <c r="BL5" s="272" t="s">
        <v>393</v>
      </c>
      <c r="BT5" s="900" t="s">
        <v>405</v>
      </c>
      <c r="BU5" s="312" t="s">
        <v>401</v>
      </c>
      <c r="BV5" s="313">
        <f t="shared" ref="BV5:CA5" ca="1" si="0">CK29</f>
        <v>0</v>
      </c>
      <c r="BW5" s="313">
        <f t="shared" ca="1" si="0"/>
        <v>0</v>
      </c>
      <c r="BX5" s="313">
        <f ca="1">CM29</f>
        <v>0</v>
      </c>
      <c r="BY5" s="313">
        <f t="shared" ca="1" si="0"/>
        <v>3.3333333333333335</v>
      </c>
      <c r="BZ5" s="313">
        <f t="shared" ca="1" si="0"/>
        <v>13.333333333333334</v>
      </c>
      <c r="CA5" s="313">
        <f t="shared" ca="1" si="0"/>
        <v>13.333333333333334</v>
      </c>
      <c r="CB5" s="314"/>
      <c r="DI5" s="299"/>
    </row>
    <row r="6" spans="2:113" ht="15" customHeight="1" x14ac:dyDescent="0.3">
      <c r="B6" s="289">
        <v>4</v>
      </c>
      <c r="C6" s="290" t="s">
        <v>166</v>
      </c>
      <c r="D6" s="291" t="s">
        <v>164</v>
      </c>
      <c r="E6" s="303" t="s">
        <v>436</v>
      </c>
      <c r="F6" s="289">
        <v>1</v>
      </c>
      <c r="G6" s="293">
        <v>1991</v>
      </c>
      <c r="I6" s="289">
        <v>4</v>
      </c>
      <c r="J6" s="293" t="s">
        <v>43</v>
      </c>
      <c r="K6" s="293">
        <v>2027</v>
      </c>
      <c r="L6" s="293">
        <v>66</v>
      </c>
      <c r="M6" s="294"/>
      <c r="N6" s="289">
        <v>4</v>
      </c>
      <c r="O6" s="295" t="s">
        <v>626</v>
      </c>
      <c r="P6" s="293" t="s">
        <v>624</v>
      </c>
      <c r="Q6" s="296" t="s">
        <v>198</v>
      </c>
      <c r="R6" s="296">
        <v>8.23</v>
      </c>
      <c r="S6" s="296" t="s">
        <v>627</v>
      </c>
      <c r="T6" s="293"/>
      <c r="U6" s="293"/>
      <c r="V6" s="289">
        <v>1</v>
      </c>
      <c r="W6" s="315">
        <v>0.1</v>
      </c>
      <c r="Y6" s="316" t="s">
        <v>449</v>
      </c>
      <c r="AA6" s="317" t="s">
        <v>448</v>
      </c>
      <c r="AD6" s="318"/>
      <c r="AE6" s="319"/>
      <c r="AF6" s="319" t="s">
        <v>296</v>
      </c>
      <c r="AG6" s="319" t="s">
        <v>297</v>
      </c>
      <c r="AH6" s="319" t="s">
        <v>298</v>
      </c>
      <c r="AI6" s="320" t="s">
        <v>299</v>
      </c>
      <c r="AL6" s="321"/>
      <c r="AM6" s="322"/>
      <c r="AN6" s="323">
        <v>0</v>
      </c>
      <c r="AQ6" s="324"/>
      <c r="AR6" s="325">
        <f>MAX(AN7:AN41)</f>
        <v>35</v>
      </c>
      <c r="AS6" s="325" t="s">
        <v>296</v>
      </c>
      <c r="AT6" s="325" t="s">
        <v>297</v>
      </c>
      <c r="AU6" s="325" t="s">
        <v>298</v>
      </c>
      <c r="AV6" s="326" t="s">
        <v>299</v>
      </c>
      <c r="AX6" s="272">
        <v>1</v>
      </c>
      <c r="AY6" s="272" t="s">
        <v>40</v>
      </c>
      <c r="AZ6" s="272">
        <v>60</v>
      </c>
      <c r="BA6" s="272">
        <v>24</v>
      </c>
      <c r="BB6" s="272" t="s">
        <v>538</v>
      </c>
      <c r="BC6" s="272" t="s">
        <v>359</v>
      </c>
      <c r="BD6" s="272" t="s">
        <v>29</v>
      </c>
      <c r="BE6" s="272" t="s">
        <v>360</v>
      </c>
      <c r="BI6" s="272">
        <v>1</v>
      </c>
      <c r="BJ6" s="272" t="s">
        <v>378</v>
      </c>
      <c r="BK6" s="272" t="s">
        <v>386</v>
      </c>
      <c r="BL6" s="327" t="s">
        <v>418</v>
      </c>
      <c r="BO6" s="300" t="s">
        <v>455</v>
      </c>
      <c r="BT6" s="901"/>
      <c r="BU6" s="328" t="s">
        <v>409</v>
      </c>
      <c r="BV6" s="329">
        <v>0</v>
      </c>
      <c r="BW6" s="329">
        <v>37.142857142857146</v>
      </c>
      <c r="BX6" s="329">
        <v>48.571428571428569</v>
      </c>
      <c r="BY6" s="329">
        <v>42.857142857142854</v>
      </c>
      <c r="BZ6" s="329">
        <v>51.428571428571423</v>
      </c>
      <c r="CA6" s="330">
        <v>48.571428571428569</v>
      </c>
      <c r="CB6" s="314"/>
      <c r="DI6" s="299"/>
    </row>
    <row r="7" spans="2:113" ht="15" customHeight="1" x14ac:dyDescent="0.3">
      <c r="B7" s="289">
        <v>5</v>
      </c>
      <c r="C7" s="290" t="s">
        <v>167</v>
      </c>
      <c r="D7" s="291" t="s">
        <v>165</v>
      </c>
      <c r="E7" s="303" t="s">
        <v>440</v>
      </c>
      <c r="F7" s="289">
        <v>2</v>
      </c>
      <c r="G7" s="293">
        <v>1992</v>
      </c>
      <c r="I7" s="289">
        <v>5</v>
      </c>
      <c r="J7" s="293" t="s">
        <v>44</v>
      </c>
      <c r="K7" s="293">
        <v>2028</v>
      </c>
      <c r="L7" s="293">
        <v>65</v>
      </c>
      <c r="M7" s="294"/>
      <c r="N7" s="289">
        <v>5</v>
      </c>
      <c r="O7" s="295" t="s">
        <v>125</v>
      </c>
      <c r="P7" s="293" t="s">
        <v>126</v>
      </c>
      <c r="Q7" s="296" t="s">
        <v>188</v>
      </c>
      <c r="R7" s="296" t="s">
        <v>311</v>
      </c>
      <c r="S7" s="296" t="s">
        <v>312</v>
      </c>
      <c r="T7" s="296" t="s">
        <v>313</v>
      </c>
      <c r="U7" s="296"/>
      <c r="V7" s="289">
        <v>2</v>
      </c>
      <c r="W7" s="315">
        <v>0.2</v>
      </c>
      <c r="Y7" s="331">
        <v>30</v>
      </c>
      <c r="AA7" s="331">
        <f>MAX(B3:B200)</f>
        <v>156</v>
      </c>
      <c r="AD7" s="332">
        <v>1981</v>
      </c>
      <c r="AE7" s="333"/>
      <c r="AF7" s="334">
        <v>135</v>
      </c>
      <c r="AG7" s="334">
        <v>255</v>
      </c>
      <c r="AH7" s="334">
        <v>135</v>
      </c>
      <c r="AI7" s="335">
        <v>1</v>
      </c>
      <c r="AJ7" s="272" t="s">
        <v>300</v>
      </c>
      <c r="AL7" s="336">
        <v>1981</v>
      </c>
      <c r="AM7" s="337" t="b">
        <f>Comparison!$B15</f>
        <v>1</v>
      </c>
      <c r="AN7" s="338">
        <f>IF(AM7=TRUE,1+MAX($AN$6:AN6),0)</f>
        <v>1</v>
      </c>
      <c r="AQ7" s="339">
        <v>1</v>
      </c>
      <c r="AR7" s="275">
        <f t="shared" ref="AR7:AR36" si="1">IF(ISNA(INDEX($AL$7:$AL$44,MATCH(AQ7,$AN$7:$AN$44,0))),"",INDEX($AL$7:$AL$44,MATCH(AQ7,$AN$7:$AN$44,0)))</f>
        <v>1981</v>
      </c>
      <c r="AS7" s="275">
        <f t="shared" ref="AS7:AS36" si="2">IF(ISNA(INDEX($AF$7:$AF$44,MATCH(AR7,$AD$7:$AD$44,0))),"",INDEX($AF$7:$AF$44,MATCH(AR7,$AD$7:$AD$44,0)))</f>
        <v>135</v>
      </c>
      <c r="AT7" s="275">
        <f t="shared" ref="AT7:AT36" si="3">IF(ISNA(INDEX($AG$7:$AG$44,MATCH(AR7,$AD$7:$AD$44,0))),"",INDEX($AG$7:$AG$44,MATCH(AR7,$AD$7:$AD$44,0)))</f>
        <v>255</v>
      </c>
      <c r="AU7" s="275">
        <f t="shared" ref="AU7:AU36" si="4">IF(ISNA(INDEX($AH$7:$AH$44,MATCH(AR7,$AD$7:$AD$44,0))),"",INDEX($AH$7:$AH$44,MATCH(AR7,$AD$7:$AD$44,0)))</f>
        <v>135</v>
      </c>
      <c r="AV7" s="340">
        <f t="shared" ref="AV7:AV36" si="5">IF(ISNA(INDEX($AI$7:$AI$44,MATCH(AR7,$AD$7:$AD$44,0))),"",INDEX($AI$7:$AI$44,MATCH(AR7,$AD$7:$AD$44,0)))</f>
        <v>1</v>
      </c>
      <c r="AX7" s="272">
        <v>2</v>
      </c>
      <c r="AY7" s="272" t="s">
        <v>41</v>
      </c>
      <c r="AZ7" s="272">
        <v>68</v>
      </c>
      <c r="BA7" s="272">
        <v>32</v>
      </c>
      <c r="BB7" s="272" t="s">
        <v>535</v>
      </c>
      <c r="BC7" s="272">
        <v>1</v>
      </c>
      <c r="BD7" s="272" t="s">
        <v>380</v>
      </c>
      <c r="BE7" s="272">
        <f t="shared" ref="BE7:BE32" si="6">IF(ISNA(MATCH(BD7,SheetName,0)),IF(ISNA(MATCH(BD7,VolInflowSlots,0)),"#N/A",MATCH(BD7,VolInflowSlots,0)),MATCH(BD7,SheetName,0))</f>
        <v>4</v>
      </c>
      <c r="BF7" s="272" t="b">
        <v>1</v>
      </c>
      <c r="BG7" s="272" t="b">
        <v>1</v>
      </c>
      <c r="BI7" s="272">
        <v>2</v>
      </c>
      <c r="BJ7" s="272" t="s">
        <v>392</v>
      </c>
      <c r="BK7" s="272" t="s">
        <v>392</v>
      </c>
      <c r="BL7" s="327" t="s">
        <v>419</v>
      </c>
      <c r="BO7" s="272" t="str">
        <f ca="1">"WY "&amp;YEAR(NOW())</f>
        <v>WY 2026</v>
      </c>
      <c r="BT7" s="901"/>
      <c r="BU7" s="328" t="s">
        <v>410</v>
      </c>
      <c r="BV7" s="329">
        <v>0</v>
      </c>
      <c r="BW7" s="329">
        <v>0</v>
      </c>
      <c r="BX7" s="329">
        <v>0</v>
      </c>
      <c r="BY7" s="329">
        <v>0</v>
      </c>
      <c r="BZ7" s="329">
        <v>0</v>
      </c>
      <c r="CA7" s="330">
        <v>0</v>
      </c>
      <c r="CB7" s="314"/>
      <c r="DI7" s="299"/>
    </row>
    <row r="8" spans="2:113" ht="15" customHeight="1" x14ac:dyDescent="0.3">
      <c r="B8" s="289">
        <v>6</v>
      </c>
      <c r="C8" s="290" t="s">
        <v>56</v>
      </c>
      <c r="D8" s="291" t="s">
        <v>57</v>
      </c>
      <c r="E8" s="341" t="s">
        <v>439</v>
      </c>
      <c r="F8" s="289">
        <v>3</v>
      </c>
      <c r="G8" s="293">
        <v>1993</v>
      </c>
      <c r="I8" s="289">
        <v>6</v>
      </c>
      <c r="J8" s="293" t="s">
        <v>45</v>
      </c>
      <c r="K8" s="293">
        <v>2029</v>
      </c>
      <c r="L8" s="293">
        <v>64</v>
      </c>
      <c r="M8" s="294"/>
      <c r="N8" s="289">
        <v>6</v>
      </c>
      <c r="O8" s="295" t="s">
        <v>200</v>
      </c>
      <c r="P8" s="293" t="s">
        <v>202</v>
      </c>
      <c r="Q8" s="296" t="s">
        <v>128</v>
      </c>
      <c r="R8" s="296" t="s">
        <v>203</v>
      </c>
      <c r="S8" s="296"/>
      <c r="T8" s="296"/>
      <c r="U8" s="296"/>
      <c r="V8" s="289">
        <v>3</v>
      </c>
      <c r="W8" s="315">
        <v>0.3</v>
      </c>
      <c r="Y8" s="316" t="s">
        <v>450</v>
      </c>
      <c r="AA8" s="316" t="s">
        <v>449</v>
      </c>
      <c r="AD8" s="332">
        <v>1982</v>
      </c>
      <c r="AE8" s="342"/>
      <c r="AF8" s="334">
        <v>175</v>
      </c>
      <c r="AG8" s="334">
        <v>255</v>
      </c>
      <c r="AH8" s="334">
        <v>135</v>
      </c>
      <c r="AI8" s="335">
        <v>2</v>
      </c>
      <c r="AJ8" s="272" t="s">
        <v>301</v>
      </c>
      <c r="AL8" s="336">
        <v>1982</v>
      </c>
      <c r="AM8" s="337" t="b">
        <f>Comparison!$B16</f>
        <v>1</v>
      </c>
      <c r="AN8" s="338">
        <f>IF(AM8=TRUE,1+MAX($AN$6:AN7),0)</f>
        <v>2</v>
      </c>
      <c r="AQ8" s="339">
        <v>2</v>
      </c>
      <c r="AR8" s="275">
        <f t="shared" si="1"/>
        <v>1982</v>
      </c>
      <c r="AS8" s="275">
        <f t="shared" si="2"/>
        <v>175</v>
      </c>
      <c r="AT8" s="275">
        <f t="shared" si="3"/>
        <v>255</v>
      </c>
      <c r="AU8" s="275">
        <f t="shared" si="4"/>
        <v>135</v>
      </c>
      <c r="AV8" s="340">
        <f t="shared" si="5"/>
        <v>2</v>
      </c>
      <c r="AX8" s="272">
        <v>3</v>
      </c>
      <c r="AY8" s="272" t="s">
        <v>42</v>
      </c>
      <c r="AZ8" s="272">
        <v>67</v>
      </c>
      <c r="BA8" s="272">
        <v>31</v>
      </c>
      <c r="BB8" s="272" t="s">
        <v>536</v>
      </c>
      <c r="BC8" s="272">
        <v>2</v>
      </c>
      <c r="BD8" s="272" t="s">
        <v>52</v>
      </c>
      <c r="BE8" s="272">
        <f t="shared" si="6"/>
        <v>1</v>
      </c>
      <c r="BF8" s="272" t="b">
        <v>1</v>
      </c>
      <c r="BG8" s="272" t="b">
        <v>0</v>
      </c>
      <c r="BI8" s="272">
        <v>3</v>
      </c>
      <c r="BJ8" s="272" t="s">
        <v>379</v>
      </c>
      <c r="BK8" s="272" t="s">
        <v>394</v>
      </c>
      <c r="BL8" s="327" t="s">
        <v>420</v>
      </c>
      <c r="BO8" s="272" t="str">
        <f ca="1">"WY "&amp;YEAR(NOW()+365)</f>
        <v>WY 2027</v>
      </c>
      <c r="BT8" s="901"/>
      <c r="BU8" s="343" t="s">
        <v>402</v>
      </c>
      <c r="BV8" s="344">
        <f t="shared" ref="BV8:CA8" ca="1" si="7">CK32</f>
        <v>0</v>
      </c>
      <c r="BW8" s="344">
        <f t="shared" ca="1" si="7"/>
        <v>0</v>
      </c>
      <c r="BX8" s="344">
        <f t="shared" ca="1" si="7"/>
        <v>0</v>
      </c>
      <c r="BY8" s="344">
        <f t="shared" ca="1" si="7"/>
        <v>6.666666666666667</v>
      </c>
      <c r="BZ8" s="344">
        <f t="shared" ca="1" si="7"/>
        <v>13.333333333333334</v>
      </c>
      <c r="CA8" s="345">
        <f t="shared" ca="1" si="7"/>
        <v>16.666666666666664</v>
      </c>
      <c r="DI8" s="299"/>
    </row>
    <row r="9" spans="2:113" ht="15" customHeight="1" thickBot="1" x14ac:dyDescent="0.35">
      <c r="B9" s="289">
        <v>7</v>
      </c>
      <c r="C9" s="346" t="s">
        <v>58</v>
      </c>
      <c r="D9" s="347" t="s">
        <v>59</v>
      </c>
      <c r="E9" s="292" t="s">
        <v>437</v>
      </c>
      <c r="F9" s="289">
        <v>4</v>
      </c>
      <c r="G9" s="293">
        <v>1994</v>
      </c>
      <c r="I9" s="289">
        <v>7</v>
      </c>
      <c r="J9" s="293" t="s">
        <v>46</v>
      </c>
      <c r="K9" s="293"/>
      <c r="L9" s="293">
        <v>63</v>
      </c>
      <c r="M9" s="294"/>
      <c r="N9" s="289">
        <v>7</v>
      </c>
      <c r="O9" s="295" t="s">
        <v>201</v>
      </c>
      <c r="P9" s="293" t="s">
        <v>128</v>
      </c>
      <c r="Q9" s="296" t="s">
        <v>203</v>
      </c>
      <c r="R9" s="296" t="s">
        <v>204</v>
      </c>
      <c r="S9" s="296" t="s">
        <v>205</v>
      </c>
      <c r="T9" s="296" t="s">
        <v>206</v>
      </c>
      <c r="U9" s="296"/>
      <c r="V9" s="289">
        <v>4</v>
      </c>
      <c r="W9" s="315">
        <v>0.4</v>
      </c>
      <c r="Y9" s="348">
        <v>68</v>
      </c>
      <c r="AA9" s="331">
        <v>52</v>
      </c>
      <c r="AD9" s="332">
        <v>1983</v>
      </c>
      <c r="AE9" s="349"/>
      <c r="AF9" s="334">
        <v>205</v>
      </c>
      <c r="AG9" s="334">
        <v>255</v>
      </c>
      <c r="AH9" s="334">
        <v>135</v>
      </c>
      <c r="AI9" s="335">
        <v>3</v>
      </c>
      <c r="AJ9" s="272" t="s">
        <v>302</v>
      </c>
      <c r="AL9" s="336">
        <v>1983</v>
      </c>
      <c r="AM9" s="337" t="b">
        <f>Comparison!$B17</f>
        <v>1</v>
      </c>
      <c r="AN9" s="338">
        <f>IF(AM9=TRUE,1+MAX($AN$6:AN8),0)</f>
        <v>3</v>
      </c>
      <c r="AQ9" s="339">
        <v>3</v>
      </c>
      <c r="AR9" s="275">
        <f t="shared" si="1"/>
        <v>1983</v>
      </c>
      <c r="AS9" s="275">
        <f t="shared" si="2"/>
        <v>205</v>
      </c>
      <c r="AT9" s="275">
        <f t="shared" si="3"/>
        <v>255</v>
      </c>
      <c r="AU9" s="275">
        <f t="shared" si="4"/>
        <v>135</v>
      </c>
      <c r="AV9" s="340">
        <f t="shared" si="5"/>
        <v>3</v>
      </c>
      <c r="AX9" s="272">
        <v>4</v>
      </c>
      <c r="AY9" s="272" t="s">
        <v>43</v>
      </c>
      <c r="AZ9" s="272">
        <v>66</v>
      </c>
      <c r="BA9" s="272">
        <v>30</v>
      </c>
      <c r="BB9" s="272" t="s">
        <v>537</v>
      </c>
      <c r="BC9" s="272">
        <v>3</v>
      </c>
      <c r="BD9" s="272" t="s">
        <v>54</v>
      </c>
      <c r="BE9" s="272">
        <f t="shared" si="6"/>
        <v>3</v>
      </c>
      <c r="BF9" s="272" t="b">
        <v>1</v>
      </c>
      <c r="BG9" s="272" t="b">
        <v>0</v>
      </c>
      <c r="BI9" s="272">
        <v>4</v>
      </c>
      <c r="BJ9" s="272" t="s">
        <v>380</v>
      </c>
      <c r="BK9" s="272" t="s">
        <v>380</v>
      </c>
      <c r="BL9" s="327" t="s">
        <v>424</v>
      </c>
      <c r="BO9" s="272" t="str">
        <f ca="1">"WY "&amp;YEAR(NOW()+365*2)</f>
        <v>WY 2028</v>
      </c>
      <c r="BT9" s="901"/>
      <c r="BU9" s="328" t="s">
        <v>411</v>
      </c>
      <c r="BV9" s="329">
        <v>100</v>
      </c>
      <c r="BW9" s="329">
        <v>62.857142857142854</v>
      </c>
      <c r="BX9" s="329">
        <v>45.714285714285715</v>
      </c>
      <c r="BY9" s="329">
        <v>25.714285714285712</v>
      </c>
      <c r="BZ9" s="329">
        <v>11.428571428571429</v>
      </c>
      <c r="CA9" s="330">
        <v>17.142857142857142</v>
      </c>
      <c r="DI9" s="299"/>
    </row>
    <row r="10" spans="2:113" ht="15" customHeight="1" x14ac:dyDescent="0.3">
      <c r="B10" s="289">
        <v>8</v>
      </c>
      <c r="C10" s="350" t="s">
        <v>222</v>
      </c>
      <c r="D10" s="291" t="s">
        <v>223</v>
      </c>
      <c r="E10" s="303" t="s">
        <v>439</v>
      </c>
      <c r="F10" s="289">
        <v>5</v>
      </c>
      <c r="G10" s="293">
        <v>1995</v>
      </c>
      <c r="I10" s="289">
        <v>8</v>
      </c>
      <c r="J10" s="293" t="s">
        <v>47</v>
      </c>
      <c r="K10" s="293"/>
      <c r="L10" s="293">
        <v>62</v>
      </c>
      <c r="M10" s="294"/>
      <c r="N10" s="289">
        <v>8</v>
      </c>
      <c r="O10" s="295" t="s">
        <v>127</v>
      </c>
      <c r="P10" s="293" t="s">
        <v>493</v>
      </c>
      <c r="Q10" s="296" t="s">
        <v>186</v>
      </c>
      <c r="R10" s="296" t="s">
        <v>187</v>
      </c>
      <c r="S10" s="296"/>
      <c r="T10" s="296"/>
      <c r="U10" s="296"/>
      <c r="V10" s="289">
        <v>5</v>
      </c>
      <c r="W10" s="315">
        <v>0.5</v>
      </c>
      <c r="Y10" s="298"/>
      <c r="AA10" s="316" t="s">
        <v>450</v>
      </c>
      <c r="AD10" s="332">
        <v>1984</v>
      </c>
      <c r="AE10" s="351"/>
      <c r="AF10" s="334">
        <v>235</v>
      </c>
      <c r="AG10" s="334">
        <v>255</v>
      </c>
      <c r="AH10" s="334">
        <v>135</v>
      </c>
      <c r="AI10" s="335">
        <v>8</v>
      </c>
      <c r="AJ10" s="272" t="s">
        <v>303</v>
      </c>
      <c r="AL10" s="336">
        <v>1984</v>
      </c>
      <c r="AM10" s="337" t="b">
        <f>Comparison!$B18</f>
        <v>1</v>
      </c>
      <c r="AN10" s="338">
        <f>IF(AM10=TRUE,1+MAX($AN$6:AN9),0)</f>
        <v>4</v>
      </c>
      <c r="AQ10" s="339">
        <v>4</v>
      </c>
      <c r="AR10" s="275">
        <f t="shared" si="1"/>
        <v>1984</v>
      </c>
      <c r="AS10" s="275">
        <f t="shared" si="2"/>
        <v>235</v>
      </c>
      <c r="AT10" s="275">
        <f t="shared" si="3"/>
        <v>255</v>
      </c>
      <c r="AU10" s="275">
        <f t="shared" si="4"/>
        <v>135</v>
      </c>
      <c r="AV10" s="340">
        <f t="shared" si="5"/>
        <v>8</v>
      </c>
      <c r="AX10" s="272">
        <v>5</v>
      </c>
      <c r="AY10" s="272" t="s">
        <v>44</v>
      </c>
      <c r="AZ10" s="272">
        <v>65</v>
      </c>
      <c r="BA10" s="272">
        <v>29</v>
      </c>
      <c r="BB10" s="272" t="s">
        <v>539</v>
      </c>
      <c r="BC10" s="272">
        <v>4</v>
      </c>
      <c r="BD10" s="272" t="s">
        <v>379</v>
      </c>
      <c r="BE10" s="272">
        <f t="shared" si="6"/>
        <v>3</v>
      </c>
      <c r="BF10" s="272" t="b">
        <v>1</v>
      </c>
      <c r="BG10" s="272" t="b">
        <v>1</v>
      </c>
      <c r="BI10" s="272">
        <v>5</v>
      </c>
      <c r="BJ10" s="272" t="s">
        <v>381</v>
      </c>
      <c r="BK10" s="272" t="s">
        <v>387</v>
      </c>
      <c r="BL10" s="327" t="s">
        <v>421</v>
      </c>
      <c r="BT10" s="901"/>
      <c r="BU10" s="328" t="s">
        <v>412</v>
      </c>
      <c r="BV10" s="329">
        <v>0</v>
      </c>
      <c r="BW10" s="329">
        <v>0</v>
      </c>
      <c r="BX10" s="329">
        <v>5.7142857142857144</v>
      </c>
      <c r="BY10" s="329">
        <v>22.857142857142858</v>
      </c>
      <c r="BZ10" s="329">
        <v>22.857142857142858</v>
      </c>
      <c r="CA10" s="330">
        <v>17.142857142857142</v>
      </c>
      <c r="DI10" s="299"/>
    </row>
    <row r="11" spans="2:113" ht="15" customHeight="1" thickBot="1" x14ac:dyDescent="0.35">
      <c r="B11" s="289">
        <v>9</v>
      </c>
      <c r="C11" s="350" t="s">
        <v>60</v>
      </c>
      <c r="D11" s="291" t="s">
        <v>61</v>
      </c>
      <c r="E11" s="303" t="s">
        <v>439</v>
      </c>
      <c r="F11" s="289">
        <v>6</v>
      </c>
      <c r="G11" s="293">
        <v>1996</v>
      </c>
      <c r="I11" s="289">
        <v>9</v>
      </c>
      <c r="J11" s="293" t="s">
        <v>48</v>
      </c>
      <c r="K11" s="293"/>
      <c r="L11" s="293">
        <v>61</v>
      </c>
      <c r="M11" s="294"/>
      <c r="N11" s="289">
        <v>9</v>
      </c>
      <c r="O11" s="295" t="s">
        <v>306</v>
      </c>
      <c r="P11" s="293" t="s">
        <v>307</v>
      </c>
      <c r="Q11" s="293" t="s">
        <v>309</v>
      </c>
      <c r="R11" s="293" t="s">
        <v>595</v>
      </c>
      <c r="S11" s="296" t="s">
        <v>596</v>
      </c>
      <c r="T11" s="296" t="s">
        <v>602</v>
      </c>
      <c r="U11" s="296" t="s">
        <v>310</v>
      </c>
      <c r="V11" s="289">
        <v>6</v>
      </c>
      <c r="W11" s="315">
        <v>0.6</v>
      </c>
      <c r="Y11" s="298"/>
      <c r="AA11" s="348">
        <v>100</v>
      </c>
      <c r="AD11" s="332">
        <v>1985</v>
      </c>
      <c r="AE11" s="352"/>
      <c r="AF11" s="334">
        <v>205</v>
      </c>
      <c r="AG11" s="334">
        <v>255</v>
      </c>
      <c r="AH11" s="334">
        <v>175</v>
      </c>
      <c r="AI11" s="335">
        <v>1</v>
      </c>
      <c r="AL11" s="336">
        <v>1985</v>
      </c>
      <c r="AM11" s="337" t="b">
        <f>Comparison!$B19</f>
        <v>1</v>
      </c>
      <c r="AN11" s="338">
        <f>IF(AM11=TRUE,1+MAX($AN$6:AN10),0)</f>
        <v>5</v>
      </c>
      <c r="AQ11" s="339">
        <v>5</v>
      </c>
      <c r="AR11" s="275">
        <f t="shared" si="1"/>
        <v>1985</v>
      </c>
      <c r="AS11" s="275">
        <f t="shared" si="2"/>
        <v>205</v>
      </c>
      <c r="AT11" s="275">
        <f t="shared" si="3"/>
        <v>255</v>
      </c>
      <c r="AU11" s="275">
        <f t="shared" si="4"/>
        <v>175</v>
      </c>
      <c r="AV11" s="340">
        <f t="shared" si="5"/>
        <v>1</v>
      </c>
      <c r="AX11" s="272">
        <v>6</v>
      </c>
      <c r="AY11" s="272" t="s">
        <v>45</v>
      </c>
      <c r="AZ11" s="272">
        <v>64</v>
      </c>
      <c r="BA11" s="272">
        <v>28</v>
      </c>
      <c r="BB11" s="272" t="s">
        <v>540</v>
      </c>
      <c r="BC11" s="272">
        <v>5</v>
      </c>
      <c r="BD11" s="272" t="s">
        <v>383</v>
      </c>
      <c r="BE11" s="272">
        <f t="shared" si="6"/>
        <v>7</v>
      </c>
      <c r="BF11" s="272" t="b">
        <v>1</v>
      </c>
      <c r="BG11" s="272" t="b">
        <v>1</v>
      </c>
      <c r="BI11" s="272">
        <v>6</v>
      </c>
      <c r="BJ11" s="272" t="s">
        <v>382</v>
      </c>
      <c r="BK11" s="272" t="s">
        <v>388</v>
      </c>
      <c r="BL11" s="327" t="s">
        <v>423</v>
      </c>
      <c r="BT11" s="901"/>
      <c r="BU11" s="328" t="s">
        <v>499</v>
      </c>
      <c r="BV11" s="329">
        <v>0</v>
      </c>
      <c r="BW11" s="329">
        <v>0</v>
      </c>
      <c r="BX11" s="329">
        <v>0</v>
      </c>
      <c r="BY11" s="329">
        <v>0</v>
      </c>
      <c r="BZ11" s="329">
        <v>0</v>
      </c>
      <c r="CA11" s="330">
        <v>0</v>
      </c>
      <c r="DI11" s="299"/>
    </row>
    <row r="12" spans="2:113" ht="15.75" customHeight="1" x14ac:dyDescent="0.3">
      <c r="B12" s="289">
        <v>10</v>
      </c>
      <c r="C12" s="350" t="s">
        <v>162</v>
      </c>
      <c r="D12" s="291" t="s">
        <v>160</v>
      </c>
      <c r="E12" s="303" t="s">
        <v>438</v>
      </c>
      <c r="F12" s="289">
        <v>7</v>
      </c>
      <c r="G12" s="293">
        <v>1997</v>
      </c>
      <c r="I12" s="289">
        <v>10</v>
      </c>
      <c r="J12" s="293" t="s">
        <v>49</v>
      </c>
      <c r="K12" s="293"/>
      <c r="L12" s="293">
        <v>60</v>
      </c>
      <c r="M12" s="294"/>
      <c r="N12" s="289">
        <v>10</v>
      </c>
      <c r="O12" s="638" t="s">
        <v>636</v>
      </c>
      <c r="P12" s="516" t="s">
        <v>634</v>
      </c>
      <c r="Q12" s="516" t="s">
        <v>637</v>
      </c>
      <c r="R12" s="516" t="s">
        <v>638</v>
      </c>
      <c r="S12" s="516" t="s">
        <v>665</v>
      </c>
      <c r="T12" s="516" t="s">
        <v>666</v>
      </c>
      <c r="U12" s="293"/>
      <c r="V12" s="289">
        <v>7</v>
      </c>
      <c r="W12" s="315">
        <v>0.7</v>
      </c>
      <c r="Y12" s="298"/>
      <c r="AA12" s="299"/>
      <c r="AD12" s="332">
        <v>1986</v>
      </c>
      <c r="AE12" s="353"/>
      <c r="AF12" s="334">
        <v>175</v>
      </c>
      <c r="AG12" s="334">
        <v>255</v>
      </c>
      <c r="AH12" s="334">
        <v>175</v>
      </c>
      <c r="AI12" s="335">
        <v>2</v>
      </c>
      <c r="AL12" s="336">
        <v>1986</v>
      </c>
      <c r="AM12" s="337" t="b">
        <f>Comparison!$B20</f>
        <v>1</v>
      </c>
      <c r="AN12" s="338">
        <f>IF(AM12=TRUE,1+MAX($AN$6:AN11),0)</f>
        <v>6</v>
      </c>
      <c r="AQ12" s="339">
        <v>6</v>
      </c>
      <c r="AR12" s="275">
        <f t="shared" si="1"/>
        <v>1986</v>
      </c>
      <c r="AS12" s="275">
        <f t="shared" si="2"/>
        <v>175</v>
      </c>
      <c r="AT12" s="275">
        <f t="shared" si="3"/>
        <v>255</v>
      </c>
      <c r="AU12" s="275">
        <f t="shared" si="4"/>
        <v>175</v>
      </c>
      <c r="AV12" s="340">
        <f t="shared" si="5"/>
        <v>2</v>
      </c>
      <c r="AX12" s="272">
        <v>7</v>
      </c>
      <c r="AY12" s="272" t="s">
        <v>46</v>
      </c>
      <c r="AZ12" s="272">
        <v>63</v>
      </c>
      <c r="BA12" s="272">
        <v>27</v>
      </c>
      <c r="BB12" s="272" t="s">
        <v>541</v>
      </c>
      <c r="BC12" s="272">
        <v>6</v>
      </c>
      <c r="BD12" s="272" t="s">
        <v>58</v>
      </c>
      <c r="BE12" s="272">
        <f t="shared" si="6"/>
        <v>7</v>
      </c>
      <c r="BF12" s="272" t="b">
        <v>1</v>
      </c>
      <c r="BG12" s="272" t="b">
        <v>0</v>
      </c>
      <c r="BI12" s="272">
        <v>7</v>
      </c>
      <c r="BJ12" s="272" t="s">
        <v>383</v>
      </c>
      <c r="BK12" s="272" t="s">
        <v>383</v>
      </c>
      <c r="BL12" s="327" t="s">
        <v>422</v>
      </c>
      <c r="BT12" s="901"/>
      <c r="BU12" s="343" t="s">
        <v>500</v>
      </c>
      <c r="BV12" s="344">
        <f t="shared" ref="BV12:CA12" ca="1" si="8">CK36</f>
        <v>0</v>
      </c>
      <c r="BW12" s="344">
        <f t="shared" ca="1" si="8"/>
        <v>0</v>
      </c>
      <c r="BX12" s="344">
        <f t="shared" ca="1" si="8"/>
        <v>33.333333333333329</v>
      </c>
      <c r="BY12" s="344">
        <f t="shared" ca="1" si="8"/>
        <v>36.666666666666664</v>
      </c>
      <c r="BZ12" s="344">
        <f t="shared" ca="1" si="8"/>
        <v>36.666666666666664</v>
      </c>
      <c r="CA12" s="345">
        <f t="shared" ca="1" si="8"/>
        <v>36.666666666666671</v>
      </c>
      <c r="DI12" s="299"/>
    </row>
    <row r="13" spans="2:113" ht="15.75" customHeight="1" x14ac:dyDescent="0.3">
      <c r="B13" s="289">
        <v>11</v>
      </c>
      <c r="C13" s="350" t="s">
        <v>163</v>
      </c>
      <c r="D13" s="291" t="s">
        <v>161</v>
      </c>
      <c r="E13" s="303" t="s">
        <v>440</v>
      </c>
      <c r="F13" s="289">
        <v>8</v>
      </c>
      <c r="G13" s="293">
        <v>1998</v>
      </c>
      <c r="I13" s="289">
        <v>11</v>
      </c>
      <c r="J13" s="293" t="s">
        <v>50</v>
      </c>
      <c r="K13" s="293"/>
      <c r="L13" s="293">
        <v>60</v>
      </c>
      <c r="M13" s="294"/>
      <c r="N13" s="289">
        <v>11</v>
      </c>
      <c r="O13" s="638" t="s">
        <v>751</v>
      </c>
      <c r="P13" s="516" t="s">
        <v>781</v>
      </c>
      <c r="Q13" s="516" t="s">
        <v>766</v>
      </c>
      <c r="R13" s="516" t="s">
        <v>767</v>
      </c>
      <c r="S13" s="516"/>
      <c r="T13" s="516"/>
      <c r="U13" s="296"/>
      <c r="V13" s="289">
        <v>8</v>
      </c>
      <c r="W13" s="315">
        <v>0.8</v>
      </c>
      <c r="Y13" s="298"/>
      <c r="AA13" s="299"/>
      <c r="AD13" s="332">
        <v>1987</v>
      </c>
      <c r="AE13" s="354"/>
      <c r="AF13" s="334">
        <v>135</v>
      </c>
      <c r="AG13" s="334">
        <v>255</v>
      </c>
      <c r="AH13" s="334">
        <v>175</v>
      </c>
      <c r="AI13" s="335">
        <v>3</v>
      </c>
      <c r="AL13" s="336">
        <v>1987</v>
      </c>
      <c r="AM13" s="337" t="b">
        <f>Comparison!$B21</f>
        <v>1</v>
      </c>
      <c r="AN13" s="338">
        <f>IF(AM13=TRUE,1+MAX($AN$6:AN12),0)</f>
        <v>7</v>
      </c>
      <c r="AQ13" s="339">
        <v>7</v>
      </c>
      <c r="AR13" s="275">
        <f t="shared" si="1"/>
        <v>1987</v>
      </c>
      <c r="AS13" s="275">
        <f t="shared" si="2"/>
        <v>135</v>
      </c>
      <c r="AT13" s="275">
        <f t="shared" si="3"/>
        <v>255</v>
      </c>
      <c r="AU13" s="275">
        <f t="shared" si="4"/>
        <v>175</v>
      </c>
      <c r="AV13" s="340">
        <f t="shared" si="5"/>
        <v>3</v>
      </c>
      <c r="AX13" s="272">
        <v>8</v>
      </c>
      <c r="AY13" s="272" t="s">
        <v>47</v>
      </c>
      <c r="AZ13" s="272">
        <v>62</v>
      </c>
      <c r="BA13" s="272">
        <v>26</v>
      </c>
      <c r="BB13" s="272" t="s">
        <v>542</v>
      </c>
      <c r="BC13" s="272">
        <v>7</v>
      </c>
      <c r="BD13" s="272" t="s">
        <v>60</v>
      </c>
      <c r="BE13" s="272">
        <f t="shared" si="6"/>
        <v>9</v>
      </c>
      <c r="BF13" s="272" t="b">
        <v>1</v>
      </c>
      <c r="BG13" s="272" t="b">
        <v>0</v>
      </c>
      <c r="BT13" s="901"/>
      <c r="BU13" s="355" t="s">
        <v>501</v>
      </c>
      <c r="BV13" s="356">
        <v>0</v>
      </c>
      <c r="BW13" s="356">
        <v>0</v>
      </c>
      <c r="BX13" s="356">
        <v>0</v>
      </c>
      <c r="BY13" s="356">
        <v>0</v>
      </c>
      <c r="BZ13" s="356">
        <v>0</v>
      </c>
      <c r="CA13" s="357">
        <v>0</v>
      </c>
      <c r="DI13" s="299"/>
    </row>
    <row r="14" spans="2:113" ht="15" customHeight="1" x14ac:dyDescent="0.3">
      <c r="B14" s="289">
        <v>12</v>
      </c>
      <c r="C14" s="350" t="s">
        <v>62</v>
      </c>
      <c r="D14" s="291" t="s">
        <v>63</v>
      </c>
      <c r="E14" s="303" t="s">
        <v>439</v>
      </c>
      <c r="F14" s="289">
        <v>9</v>
      </c>
      <c r="G14" s="293">
        <v>1999</v>
      </c>
      <c r="I14" s="289">
        <v>12</v>
      </c>
      <c r="J14" s="293" t="s">
        <v>51</v>
      </c>
      <c r="K14" s="293"/>
      <c r="L14" s="293">
        <v>60</v>
      </c>
      <c r="M14" s="294"/>
      <c r="N14" s="289">
        <v>12</v>
      </c>
      <c r="O14" s="638" t="s">
        <v>786</v>
      </c>
      <c r="P14" s="516" t="s">
        <v>787</v>
      </c>
      <c r="Q14" s="516" t="s">
        <v>788</v>
      </c>
      <c r="R14" s="516" t="s">
        <v>789</v>
      </c>
      <c r="S14" s="293"/>
      <c r="T14" s="293"/>
      <c r="U14" s="293"/>
      <c r="V14" s="289">
        <v>9</v>
      </c>
      <c r="W14" s="315">
        <v>0.9</v>
      </c>
      <c r="Y14" s="298"/>
      <c r="AA14" s="299"/>
      <c r="AD14" s="332">
        <v>1988</v>
      </c>
      <c r="AE14" s="358"/>
      <c r="AF14" s="334">
        <v>175</v>
      </c>
      <c r="AG14" s="334">
        <v>255</v>
      </c>
      <c r="AH14" s="334">
        <v>205</v>
      </c>
      <c r="AI14" s="335">
        <v>8</v>
      </c>
      <c r="AL14" s="336">
        <v>1988</v>
      </c>
      <c r="AM14" s="337" t="b">
        <f>Comparison!$B22</f>
        <v>1</v>
      </c>
      <c r="AN14" s="338">
        <f>IF(AM14=TRUE,1+MAX($AN$6:AN13),0)</f>
        <v>8</v>
      </c>
      <c r="AQ14" s="339">
        <v>8</v>
      </c>
      <c r="AR14" s="275">
        <f t="shared" si="1"/>
        <v>1988</v>
      </c>
      <c r="AS14" s="275">
        <f t="shared" si="2"/>
        <v>175</v>
      </c>
      <c r="AT14" s="275">
        <f t="shared" si="3"/>
        <v>255</v>
      </c>
      <c r="AU14" s="275">
        <f t="shared" si="4"/>
        <v>205</v>
      </c>
      <c r="AV14" s="340">
        <f t="shared" si="5"/>
        <v>8</v>
      </c>
      <c r="AX14" s="272">
        <v>9</v>
      </c>
      <c r="AY14" s="272" t="s">
        <v>48</v>
      </c>
      <c r="AZ14" s="272">
        <v>61</v>
      </c>
      <c r="BA14" s="272">
        <v>25</v>
      </c>
      <c r="BB14" s="272" t="s">
        <v>543</v>
      </c>
      <c r="BC14" s="272">
        <v>8</v>
      </c>
      <c r="BD14" s="272" t="s">
        <v>378</v>
      </c>
      <c r="BE14" s="272">
        <f t="shared" si="6"/>
        <v>1</v>
      </c>
      <c r="BF14" s="272" t="b">
        <v>1</v>
      </c>
      <c r="BG14" s="272" t="b">
        <v>1</v>
      </c>
      <c r="BT14" s="901"/>
      <c r="BU14" s="355" t="s">
        <v>502</v>
      </c>
      <c r="BV14" s="356">
        <v>0</v>
      </c>
      <c r="BW14" s="356">
        <v>0</v>
      </c>
      <c r="BX14" s="356">
        <v>0</v>
      </c>
      <c r="BY14" s="356">
        <v>8.5714285714285712</v>
      </c>
      <c r="BZ14" s="356">
        <v>14.285714285714285</v>
      </c>
      <c r="CA14" s="357">
        <v>17.142857142857142</v>
      </c>
      <c r="DI14" s="299"/>
    </row>
    <row r="15" spans="2:113" ht="17.25" customHeight="1" thickBot="1" x14ac:dyDescent="0.35">
      <c r="B15" s="289">
        <v>13</v>
      </c>
      <c r="C15" s="359" t="s">
        <v>240</v>
      </c>
      <c r="D15" s="360" t="s">
        <v>217</v>
      </c>
      <c r="E15" s="341" t="s">
        <v>439</v>
      </c>
      <c r="F15" s="289">
        <v>10</v>
      </c>
      <c r="G15" s="293">
        <v>2000</v>
      </c>
      <c r="I15" s="289">
        <v>13</v>
      </c>
      <c r="J15" s="293"/>
      <c r="K15" s="293"/>
      <c r="L15" s="293">
        <v>60</v>
      </c>
      <c r="M15" s="294"/>
      <c r="N15" s="289">
        <v>13</v>
      </c>
      <c r="O15" s="723" t="s">
        <v>569</v>
      </c>
      <c r="P15" s="724" t="s">
        <v>585</v>
      </c>
      <c r="Q15" s="516" t="s">
        <v>800</v>
      </c>
      <c r="R15" s="724" t="s">
        <v>803</v>
      </c>
      <c r="S15" s="724"/>
      <c r="T15" s="724"/>
      <c r="U15" s="724"/>
      <c r="V15" s="289"/>
      <c r="W15" s="297"/>
      <c r="Y15" s="298"/>
      <c r="AA15" s="299"/>
      <c r="AD15" s="332">
        <v>1989</v>
      </c>
      <c r="AE15" s="361"/>
      <c r="AF15" s="334">
        <v>205</v>
      </c>
      <c r="AG15" s="334">
        <v>255</v>
      </c>
      <c r="AH15" s="334">
        <v>205</v>
      </c>
      <c r="AI15" s="335">
        <v>1</v>
      </c>
      <c r="AL15" s="336">
        <v>1989</v>
      </c>
      <c r="AM15" s="337" t="b">
        <f>Comparison!$B23</f>
        <v>1</v>
      </c>
      <c r="AN15" s="338">
        <f>IF(AM15=TRUE,1+MAX($AN$6:AN14),0)</f>
        <v>9</v>
      </c>
      <c r="AQ15" s="339">
        <v>9</v>
      </c>
      <c r="AR15" s="275">
        <f t="shared" si="1"/>
        <v>1989</v>
      </c>
      <c r="AS15" s="275">
        <f t="shared" si="2"/>
        <v>205</v>
      </c>
      <c r="AT15" s="275">
        <f t="shared" si="3"/>
        <v>255</v>
      </c>
      <c r="AU15" s="275">
        <f t="shared" si="4"/>
        <v>205</v>
      </c>
      <c r="AV15" s="340">
        <f t="shared" si="5"/>
        <v>1</v>
      </c>
      <c r="AX15" s="272">
        <v>10</v>
      </c>
      <c r="AY15" s="272" t="s">
        <v>49</v>
      </c>
      <c r="AZ15" s="272">
        <v>60</v>
      </c>
      <c r="BA15" s="272">
        <v>24</v>
      </c>
      <c r="BB15" s="272" t="s">
        <v>544</v>
      </c>
      <c r="BC15" s="272">
        <v>9</v>
      </c>
      <c r="BD15" s="272" t="s">
        <v>68</v>
      </c>
      <c r="BE15" s="272">
        <f t="shared" si="6"/>
        <v>18</v>
      </c>
      <c r="BF15" s="272" t="b">
        <v>1</v>
      </c>
      <c r="BG15" s="272" t="b">
        <v>0</v>
      </c>
      <c r="BT15" s="902"/>
      <c r="BU15" s="362" t="s">
        <v>403</v>
      </c>
      <c r="BV15" s="363">
        <v>0</v>
      </c>
      <c r="BW15" s="363">
        <v>0</v>
      </c>
      <c r="BX15" s="363">
        <v>0</v>
      </c>
      <c r="BY15" s="363">
        <v>0</v>
      </c>
      <c r="BZ15" s="363">
        <v>0</v>
      </c>
      <c r="CA15" s="364">
        <v>0</v>
      </c>
      <c r="DI15" s="299"/>
    </row>
    <row r="16" spans="2:113" ht="17.25" customHeight="1" x14ac:dyDescent="0.3">
      <c r="B16" s="289">
        <v>14</v>
      </c>
      <c r="C16" s="365" t="s">
        <v>64</v>
      </c>
      <c r="D16" s="291" t="s">
        <v>65</v>
      </c>
      <c r="E16" s="292" t="s">
        <v>437</v>
      </c>
      <c r="F16" s="289">
        <v>11</v>
      </c>
      <c r="G16" s="293">
        <v>2001</v>
      </c>
      <c r="I16" s="289">
        <v>14</v>
      </c>
      <c r="J16" s="293"/>
      <c r="K16" s="293"/>
      <c r="L16" s="293">
        <v>60</v>
      </c>
      <c r="M16" s="294"/>
      <c r="N16" s="289">
        <v>14</v>
      </c>
      <c r="O16" s="723" t="s">
        <v>570</v>
      </c>
      <c r="P16" s="724" t="s">
        <v>586</v>
      </c>
      <c r="Q16" s="516" t="s">
        <v>801</v>
      </c>
      <c r="R16" s="724" t="s">
        <v>803</v>
      </c>
      <c r="S16" s="724"/>
      <c r="T16" s="724"/>
      <c r="U16" s="724"/>
      <c r="Y16" s="298"/>
      <c r="AA16" s="299"/>
      <c r="AD16" s="332">
        <v>1990</v>
      </c>
      <c r="AE16" s="366"/>
      <c r="AF16" s="334">
        <v>135</v>
      </c>
      <c r="AG16" s="334">
        <v>135</v>
      </c>
      <c r="AH16" s="334">
        <v>255</v>
      </c>
      <c r="AI16" s="335">
        <v>2</v>
      </c>
      <c r="AL16" s="336">
        <v>1990</v>
      </c>
      <c r="AM16" s="337" t="b">
        <f>Comparison!$B24</f>
        <v>1</v>
      </c>
      <c r="AN16" s="338">
        <f>IF(AM16=TRUE,1+MAX($AN$6:AN15),0)</f>
        <v>10</v>
      </c>
      <c r="AQ16" s="339">
        <v>10</v>
      </c>
      <c r="AR16" s="275">
        <f t="shared" si="1"/>
        <v>1990</v>
      </c>
      <c r="AS16" s="275">
        <f t="shared" si="2"/>
        <v>135</v>
      </c>
      <c r="AT16" s="275">
        <f t="shared" si="3"/>
        <v>135</v>
      </c>
      <c r="AU16" s="275">
        <f t="shared" si="4"/>
        <v>255</v>
      </c>
      <c r="AV16" s="340">
        <f t="shared" si="5"/>
        <v>2</v>
      </c>
      <c r="AX16" s="272">
        <v>11</v>
      </c>
      <c r="AY16" s="272" t="s">
        <v>50</v>
      </c>
      <c r="AZ16" s="272">
        <v>60</v>
      </c>
      <c r="BA16" s="272">
        <v>24</v>
      </c>
      <c r="BB16" s="272" t="s">
        <v>545</v>
      </c>
      <c r="BC16" s="272">
        <v>10</v>
      </c>
      <c r="BD16" s="272" t="s">
        <v>76</v>
      </c>
      <c r="BE16" s="272">
        <f t="shared" si="6"/>
        <v>33</v>
      </c>
      <c r="BF16" s="272" t="b">
        <v>1</v>
      </c>
      <c r="BG16" s="272" t="b">
        <v>0</v>
      </c>
      <c r="BT16" s="900" t="s">
        <v>408</v>
      </c>
      <c r="BU16" s="312" t="s">
        <v>404</v>
      </c>
      <c r="BV16" s="313">
        <f t="shared" ref="BV16:CA16" ca="1" si="9">CK43</f>
        <v>100</v>
      </c>
      <c r="BW16" s="313">
        <f t="shared" ca="1" si="9"/>
        <v>100</v>
      </c>
      <c r="BX16" s="313">
        <f t="shared" ca="1" si="9"/>
        <v>100</v>
      </c>
      <c r="BY16" s="313">
        <f t="shared" ca="1" si="9"/>
        <v>100</v>
      </c>
      <c r="BZ16" s="313">
        <f t="shared" ca="1" si="9"/>
        <v>96.666666666666671</v>
      </c>
      <c r="CA16" s="367">
        <f t="shared" ca="1" si="9"/>
        <v>86.666666666666657</v>
      </c>
      <c r="DI16" s="299"/>
    </row>
    <row r="17" spans="2:113" ht="17.25" customHeight="1" x14ac:dyDescent="0.3">
      <c r="B17" s="289">
        <v>15</v>
      </c>
      <c r="C17" s="365" t="s">
        <v>230</v>
      </c>
      <c r="D17" s="291" t="s">
        <v>229</v>
      </c>
      <c r="E17" s="303" t="s">
        <v>439</v>
      </c>
      <c r="F17" s="289">
        <v>12</v>
      </c>
      <c r="G17" s="293">
        <v>2002</v>
      </c>
      <c r="I17" s="289">
        <v>15</v>
      </c>
      <c r="J17" s="293"/>
      <c r="K17" s="293"/>
      <c r="L17" s="293">
        <v>60</v>
      </c>
      <c r="M17" s="294"/>
      <c r="N17" s="289">
        <v>15</v>
      </c>
      <c r="O17" s="723" t="s">
        <v>571</v>
      </c>
      <c r="P17" s="724" t="s">
        <v>587</v>
      </c>
      <c r="Q17" s="516" t="s">
        <v>802</v>
      </c>
      <c r="R17" s="724" t="s">
        <v>803</v>
      </c>
      <c r="S17" s="724"/>
      <c r="T17" s="724"/>
      <c r="U17" s="724"/>
      <c r="Y17" s="298"/>
      <c r="AA17" s="299"/>
      <c r="AD17" s="332">
        <v>1991</v>
      </c>
      <c r="AE17" s="368"/>
      <c r="AF17" s="334">
        <v>135</v>
      </c>
      <c r="AG17" s="334">
        <v>175</v>
      </c>
      <c r="AH17" s="334">
        <v>255</v>
      </c>
      <c r="AI17" s="335">
        <v>3</v>
      </c>
      <c r="AL17" s="336">
        <v>1991</v>
      </c>
      <c r="AM17" s="337" t="b">
        <f>Comparison!$B25</f>
        <v>1</v>
      </c>
      <c r="AN17" s="338">
        <f>IF(AM17=TRUE,1+MAX($AN$6:AN16),0)</f>
        <v>11</v>
      </c>
      <c r="AQ17" s="339">
        <v>11</v>
      </c>
      <c r="AR17" s="275">
        <f t="shared" si="1"/>
        <v>1991</v>
      </c>
      <c r="AS17" s="275">
        <f t="shared" si="2"/>
        <v>135</v>
      </c>
      <c r="AT17" s="275">
        <f t="shared" si="3"/>
        <v>175</v>
      </c>
      <c r="AU17" s="275">
        <f t="shared" si="4"/>
        <v>255</v>
      </c>
      <c r="AV17" s="340">
        <f t="shared" si="5"/>
        <v>3</v>
      </c>
      <c r="AX17" s="272">
        <v>12</v>
      </c>
      <c r="AY17" s="272" t="s">
        <v>51</v>
      </c>
      <c r="AZ17" s="272">
        <v>60</v>
      </c>
      <c r="BA17" s="272">
        <v>24</v>
      </c>
      <c r="BB17" s="272" t="s">
        <v>546</v>
      </c>
      <c r="BC17" s="272">
        <v>11</v>
      </c>
      <c r="BD17" s="272" t="s">
        <v>392</v>
      </c>
      <c r="BE17" s="272">
        <f t="shared" si="6"/>
        <v>2</v>
      </c>
      <c r="BF17" s="272" t="b">
        <v>1</v>
      </c>
      <c r="BG17" s="272" t="b">
        <v>1</v>
      </c>
      <c r="BT17" s="901"/>
      <c r="BU17" s="328" t="s">
        <v>496</v>
      </c>
      <c r="BV17" s="329">
        <v>0</v>
      </c>
      <c r="BW17" s="329">
        <v>0</v>
      </c>
      <c r="BX17" s="329">
        <v>31.428571428571427</v>
      </c>
      <c r="BY17" s="329">
        <v>22.857142857142858</v>
      </c>
      <c r="BZ17" s="329">
        <v>11.428571428571429</v>
      </c>
      <c r="CA17" s="330">
        <v>14.285714285714285</v>
      </c>
      <c r="DI17" s="299"/>
    </row>
    <row r="18" spans="2:113" ht="15" customHeight="1" x14ac:dyDescent="0.3">
      <c r="B18" s="289">
        <v>16</v>
      </c>
      <c r="C18" s="365" t="s">
        <v>66</v>
      </c>
      <c r="D18" s="291" t="s">
        <v>67</v>
      </c>
      <c r="E18" s="303" t="s">
        <v>439</v>
      </c>
      <c r="F18" s="289">
        <v>13</v>
      </c>
      <c r="G18" s="293">
        <v>2003</v>
      </c>
      <c r="I18" s="289">
        <v>16</v>
      </c>
      <c r="J18" s="293"/>
      <c r="K18" s="293"/>
      <c r="L18" s="293">
        <v>60</v>
      </c>
      <c r="M18" s="294"/>
      <c r="N18" s="289">
        <v>16</v>
      </c>
      <c r="O18" s="638" t="s">
        <v>805</v>
      </c>
      <c r="P18" s="516" t="s">
        <v>807</v>
      </c>
      <c r="Q18" s="516" t="s">
        <v>806</v>
      </c>
      <c r="R18" s="516" t="s">
        <v>808</v>
      </c>
      <c r="S18" s="516">
        <v>8.23</v>
      </c>
      <c r="T18" s="516" t="s">
        <v>627</v>
      </c>
      <c r="U18" s="516" t="s">
        <v>803</v>
      </c>
      <c r="Y18" s="298"/>
      <c r="AA18" s="299"/>
      <c r="AD18" s="332">
        <v>1992</v>
      </c>
      <c r="AE18" s="369"/>
      <c r="AF18" s="334">
        <v>135</v>
      </c>
      <c r="AG18" s="334">
        <v>205</v>
      </c>
      <c r="AH18" s="334">
        <v>255</v>
      </c>
      <c r="AI18" s="335">
        <v>8</v>
      </c>
      <c r="AL18" s="336">
        <v>1992</v>
      </c>
      <c r="AM18" s="337" t="b">
        <f>Comparison!$B26</f>
        <v>1</v>
      </c>
      <c r="AN18" s="338">
        <f>IF(AM18=TRUE,1+MAX($AN$6:AN17),0)</f>
        <v>12</v>
      </c>
      <c r="AQ18" s="339">
        <v>12</v>
      </c>
      <c r="AR18" s="275">
        <f t="shared" si="1"/>
        <v>1992</v>
      </c>
      <c r="AS18" s="275">
        <f t="shared" si="2"/>
        <v>135</v>
      </c>
      <c r="AT18" s="275">
        <f t="shared" si="3"/>
        <v>205</v>
      </c>
      <c r="AU18" s="275">
        <f t="shared" si="4"/>
        <v>255</v>
      </c>
      <c r="AV18" s="340">
        <f t="shared" si="5"/>
        <v>8</v>
      </c>
      <c r="BB18" s="272" t="s">
        <v>547</v>
      </c>
      <c r="BC18" s="272">
        <v>12</v>
      </c>
      <c r="BD18" s="272" t="s">
        <v>80</v>
      </c>
      <c r="BE18" s="272">
        <f t="shared" si="6"/>
        <v>38</v>
      </c>
      <c r="BF18" s="272" t="b">
        <v>1</v>
      </c>
      <c r="BG18" s="272" t="b">
        <v>0</v>
      </c>
      <c r="BT18" s="901"/>
      <c r="BU18" s="328" t="s">
        <v>497</v>
      </c>
      <c r="BV18" s="329">
        <v>0</v>
      </c>
      <c r="BW18" s="329">
        <v>0</v>
      </c>
      <c r="BX18" s="329">
        <v>0</v>
      </c>
      <c r="BY18" s="329">
        <v>0</v>
      </c>
      <c r="BZ18" s="329">
        <v>8.5714285714285712</v>
      </c>
      <c r="CA18" s="330">
        <v>8.5714285714285712</v>
      </c>
      <c r="DI18" s="299"/>
    </row>
    <row r="19" spans="2:113" ht="15.75" customHeight="1" x14ac:dyDescent="0.3">
      <c r="B19" s="289">
        <v>17</v>
      </c>
      <c r="C19" s="365" t="s">
        <v>159</v>
      </c>
      <c r="D19" s="291" t="s">
        <v>158</v>
      </c>
      <c r="E19" s="341" t="s">
        <v>440</v>
      </c>
      <c r="F19" s="289">
        <v>14</v>
      </c>
      <c r="G19" s="293">
        <v>2004</v>
      </c>
      <c r="I19" s="289">
        <v>17</v>
      </c>
      <c r="J19" s="293"/>
      <c r="K19" s="293"/>
      <c r="L19" s="293">
        <v>60</v>
      </c>
      <c r="M19" s="294"/>
      <c r="N19" s="289">
        <v>17</v>
      </c>
      <c r="O19" s="638" t="s">
        <v>825</v>
      </c>
      <c r="P19" s="516" t="s">
        <v>819</v>
      </c>
      <c r="Q19" s="516" t="s">
        <v>826</v>
      </c>
      <c r="R19" s="516" t="s">
        <v>827</v>
      </c>
      <c r="S19" s="293"/>
      <c r="T19" s="293"/>
      <c r="U19" s="293"/>
      <c r="Y19" s="309" t="s">
        <v>526</v>
      </c>
      <c r="AA19" s="299"/>
      <c r="AD19" s="332">
        <v>1993</v>
      </c>
      <c r="AE19" s="370"/>
      <c r="AF19" s="334">
        <v>135</v>
      </c>
      <c r="AG19" s="334">
        <v>235</v>
      </c>
      <c r="AH19" s="334">
        <v>255</v>
      </c>
      <c r="AI19" s="335">
        <v>1</v>
      </c>
      <c r="AL19" s="336">
        <v>1993</v>
      </c>
      <c r="AM19" s="337" t="b">
        <f>Comparison!$B27</f>
        <v>1</v>
      </c>
      <c r="AN19" s="338">
        <f>IF(AM19=TRUE,1+MAX($AN$6:AN18),0)</f>
        <v>13</v>
      </c>
      <c r="AQ19" s="339">
        <v>13</v>
      </c>
      <c r="AR19" s="275">
        <f t="shared" si="1"/>
        <v>1993</v>
      </c>
      <c r="AS19" s="275">
        <f t="shared" si="2"/>
        <v>135</v>
      </c>
      <c r="AT19" s="275">
        <f t="shared" si="3"/>
        <v>235</v>
      </c>
      <c r="AU19" s="275">
        <f t="shared" si="4"/>
        <v>255</v>
      </c>
      <c r="AV19" s="340">
        <f t="shared" si="5"/>
        <v>1</v>
      </c>
      <c r="BB19" s="272" t="s">
        <v>548</v>
      </c>
      <c r="BC19" s="272">
        <v>13</v>
      </c>
      <c r="BD19" s="272" t="s">
        <v>381</v>
      </c>
      <c r="BE19" s="272">
        <f t="shared" si="6"/>
        <v>5</v>
      </c>
      <c r="BF19" s="272" t="b">
        <v>1</v>
      </c>
      <c r="BG19" s="272" t="b">
        <v>1</v>
      </c>
      <c r="BT19" s="901"/>
      <c r="BU19" s="328" t="s">
        <v>498</v>
      </c>
      <c r="BV19" s="329">
        <v>0</v>
      </c>
      <c r="BW19" s="329">
        <v>0</v>
      </c>
      <c r="BX19" s="329">
        <v>0</v>
      </c>
      <c r="BY19" s="329">
        <v>0</v>
      </c>
      <c r="BZ19" s="329">
        <v>0</v>
      </c>
      <c r="CA19" s="330">
        <v>2.8571428571428572</v>
      </c>
      <c r="DI19" s="299"/>
    </row>
    <row r="20" spans="2:113" x14ac:dyDescent="0.3">
      <c r="B20" s="289">
        <v>18</v>
      </c>
      <c r="C20" s="371" t="s">
        <v>68</v>
      </c>
      <c r="D20" s="372" t="s">
        <v>69</v>
      </c>
      <c r="E20" s="292" t="s">
        <v>437</v>
      </c>
      <c r="F20" s="289">
        <v>15</v>
      </c>
      <c r="G20" s="293">
        <v>2005</v>
      </c>
      <c r="I20" s="289">
        <v>18</v>
      </c>
      <c r="J20" s="293"/>
      <c r="K20" s="293"/>
      <c r="L20" s="293">
        <v>60</v>
      </c>
      <c r="M20" s="294"/>
      <c r="N20" s="289">
        <v>18</v>
      </c>
      <c r="O20" s="638" t="s">
        <v>828</v>
      </c>
      <c r="P20" s="516" t="s">
        <v>813</v>
      </c>
      <c r="Q20" s="516" t="s">
        <v>835</v>
      </c>
      <c r="R20" s="516" t="s">
        <v>842</v>
      </c>
      <c r="S20" s="293"/>
      <c r="T20" s="293"/>
      <c r="U20" s="293"/>
      <c r="Y20" s="316" t="s">
        <v>527</v>
      </c>
      <c r="AA20" s="299"/>
      <c r="AD20" s="332">
        <v>1994</v>
      </c>
      <c r="AE20" s="373"/>
      <c r="AF20" s="334">
        <v>175</v>
      </c>
      <c r="AG20" s="334">
        <v>205</v>
      </c>
      <c r="AH20" s="334">
        <v>255</v>
      </c>
      <c r="AI20" s="335">
        <v>2</v>
      </c>
      <c r="AL20" s="336">
        <v>1994</v>
      </c>
      <c r="AM20" s="337" t="b">
        <f>Comparison!$B28</f>
        <v>1</v>
      </c>
      <c r="AN20" s="338">
        <f>IF(AM20=TRUE,1+MAX($AN$6:AN19),0)</f>
        <v>14</v>
      </c>
      <c r="AQ20" s="339">
        <v>14</v>
      </c>
      <c r="AR20" s="275">
        <f t="shared" si="1"/>
        <v>1994</v>
      </c>
      <c r="AS20" s="275">
        <f t="shared" si="2"/>
        <v>175</v>
      </c>
      <c r="AT20" s="275">
        <f t="shared" si="3"/>
        <v>205</v>
      </c>
      <c r="AU20" s="275">
        <f t="shared" si="4"/>
        <v>255</v>
      </c>
      <c r="AV20" s="340">
        <f t="shared" si="5"/>
        <v>2</v>
      </c>
      <c r="BB20" s="272" t="s">
        <v>549</v>
      </c>
      <c r="BC20" s="272">
        <v>14</v>
      </c>
      <c r="BD20" s="272" t="s">
        <v>83</v>
      </c>
      <c r="BE20" s="272">
        <f t="shared" si="6"/>
        <v>42</v>
      </c>
      <c r="BF20" s="272" t="b">
        <v>1</v>
      </c>
      <c r="BG20" s="272" t="b">
        <v>0</v>
      </c>
      <c r="BT20" s="901"/>
      <c r="BU20" s="343" t="s">
        <v>406</v>
      </c>
      <c r="BV20" s="344">
        <v>0</v>
      </c>
      <c r="BW20" s="344">
        <v>0</v>
      </c>
      <c r="BX20" s="344">
        <v>0</v>
      </c>
      <c r="BY20" s="344">
        <v>17.142857142857142</v>
      </c>
      <c r="BZ20" s="344">
        <v>22.857142857142858</v>
      </c>
      <c r="CA20" s="345">
        <v>34.285714285714285</v>
      </c>
      <c r="CC20" s="374"/>
      <c r="CD20" s="374"/>
      <c r="CE20" s="374"/>
      <c r="DI20" s="299"/>
    </row>
    <row r="21" spans="2:113" x14ac:dyDescent="0.3">
      <c r="B21" s="289">
        <v>19</v>
      </c>
      <c r="C21" s="375" t="s">
        <v>225</v>
      </c>
      <c r="D21" s="376" t="s">
        <v>224</v>
      </c>
      <c r="E21" s="303" t="s">
        <v>439</v>
      </c>
      <c r="F21" s="289">
        <v>16</v>
      </c>
      <c r="G21" s="293">
        <v>2006</v>
      </c>
      <c r="I21" s="289">
        <v>19</v>
      </c>
      <c r="J21" s="293"/>
      <c r="K21" s="293"/>
      <c r="L21" s="293">
        <v>60</v>
      </c>
      <c r="M21" s="294"/>
      <c r="N21" s="289">
        <v>19</v>
      </c>
      <c r="O21" s="638" t="s">
        <v>829</v>
      </c>
      <c r="P21" s="516" t="s">
        <v>814</v>
      </c>
      <c r="Q21" s="516" t="s">
        <v>836</v>
      </c>
      <c r="R21" s="516" t="s">
        <v>843</v>
      </c>
      <c r="S21" s="293"/>
      <c r="T21" s="293"/>
      <c r="U21" s="293"/>
      <c r="Y21" s="331" t="s">
        <v>528</v>
      </c>
      <c r="AA21" s="299"/>
      <c r="AD21" s="332">
        <v>1995</v>
      </c>
      <c r="AE21" s="377"/>
      <c r="AF21" s="334">
        <v>175</v>
      </c>
      <c r="AG21" s="334">
        <v>175</v>
      </c>
      <c r="AH21" s="334">
        <v>255</v>
      </c>
      <c r="AI21" s="335">
        <v>3</v>
      </c>
      <c r="AL21" s="336">
        <v>1995</v>
      </c>
      <c r="AM21" s="337" t="b">
        <f>Comparison!$B29</f>
        <v>1</v>
      </c>
      <c r="AN21" s="338">
        <f>IF(AM21=TRUE,1+MAX($AN$6:AN20),0)</f>
        <v>15</v>
      </c>
      <c r="AQ21" s="339">
        <v>15</v>
      </c>
      <c r="AR21" s="275">
        <f t="shared" si="1"/>
        <v>1995</v>
      </c>
      <c r="AS21" s="275">
        <f t="shared" si="2"/>
        <v>175</v>
      </c>
      <c r="AT21" s="275">
        <f t="shared" si="3"/>
        <v>175</v>
      </c>
      <c r="AU21" s="275">
        <f t="shared" si="4"/>
        <v>255</v>
      </c>
      <c r="AV21" s="340">
        <f t="shared" si="5"/>
        <v>3</v>
      </c>
      <c r="BB21" s="272" t="s">
        <v>550</v>
      </c>
      <c r="BC21" s="272">
        <v>15</v>
      </c>
      <c r="BD21" s="272" t="s">
        <v>85</v>
      </c>
      <c r="BE21" s="272">
        <f t="shared" si="6"/>
        <v>44</v>
      </c>
      <c r="BF21" s="272" t="b">
        <v>1</v>
      </c>
      <c r="BG21" s="272" t="b">
        <v>0</v>
      </c>
      <c r="BT21" s="901"/>
      <c r="BU21" s="328" t="s">
        <v>413</v>
      </c>
      <c r="BV21" s="329">
        <v>0</v>
      </c>
      <c r="BW21" s="329">
        <v>0</v>
      </c>
      <c r="BX21" s="329">
        <v>0</v>
      </c>
      <c r="BY21" s="329">
        <v>0</v>
      </c>
      <c r="BZ21" s="329">
        <v>5.7142857142857144</v>
      </c>
      <c r="CA21" s="330">
        <v>8.5714285714285712</v>
      </c>
      <c r="DI21" s="299"/>
    </row>
    <row r="22" spans="2:113" ht="15" thickBot="1" x14ac:dyDescent="0.35">
      <c r="B22" s="289">
        <v>20</v>
      </c>
      <c r="C22" s="375" t="s">
        <v>70</v>
      </c>
      <c r="D22" s="376" t="s">
        <v>71</v>
      </c>
      <c r="E22" s="303" t="s">
        <v>439</v>
      </c>
      <c r="F22" s="289">
        <v>17</v>
      </c>
      <c r="G22" s="293">
        <v>2007</v>
      </c>
      <c r="I22" s="289">
        <v>20</v>
      </c>
      <c r="J22" s="293"/>
      <c r="K22" s="293"/>
      <c r="L22" s="293">
        <v>60</v>
      </c>
      <c r="M22" s="294"/>
      <c r="N22" s="289">
        <v>20</v>
      </c>
      <c r="O22" s="638" t="s">
        <v>830</v>
      </c>
      <c r="P22" s="516" t="s">
        <v>815</v>
      </c>
      <c r="Q22" s="516" t="s">
        <v>837</v>
      </c>
      <c r="R22" s="516" t="s">
        <v>844</v>
      </c>
      <c r="S22" s="293"/>
      <c r="T22" s="293"/>
      <c r="U22" s="293"/>
      <c r="Y22" s="316" t="s">
        <v>529</v>
      </c>
      <c r="AA22" s="299"/>
      <c r="AD22" s="332">
        <v>1996</v>
      </c>
      <c r="AE22" s="378"/>
      <c r="AF22" s="334">
        <v>175</v>
      </c>
      <c r="AG22" s="334">
        <v>135</v>
      </c>
      <c r="AH22" s="334">
        <v>255</v>
      </c>
      <c r="AI22" s="335">
        <v>8</v>
      </c>
      <c r="AL22" s="336">
        <v>1996</v>
      </c>
      <c r="AM22" s="337" t="b">
        <f>Comparison!$C15</f>
        <v>1</v>
      </c>
      <c r="AN22" s="338">
        <f>IF(AM22=TRUE,1+MAX($AN$6:AN21),0)</f>
        <v>16</v>
      </c>
      <c r="AQ22" s="339">
        <v>16</v>
      </c>
      <c r="AR22" s="275">
        <f t="shared" si="1"/>
        <v>1996</v>
      </c>
      <c r="AS22" s="275">
        <f t="shared" si="2"/>
        <v>175</v>
      </c>
      <c r="AT22" s="275">
        <f t="shared" si="3"/>
        <v>135</v>
      </c>
      <c r="AU22" s="275">
        <f t="shared" si="4"/>
        <v>255</v>
      </c>
      <c r="AV22" s="340">
        <f t="shared" si="5"/>
        <v>8</v>
      </c>
      <c r="BB22" s="272" t="s">
        <v>551</v>
      </c>
      <c r="BC22" s="272">
        <v>16</v>
      </c>
      <c r="BD22" s="272" t="s">
        <v>382</v>
      </c>
      <c r="BE22" s="272">
        <f t="shared" si="6"/>
        <v>6</v>
      </c>
      <c r="BF22" s="272" t="b">
        <v>1</v>
      </c>
      <c r="BG22" s="272" t="b">
        <v>1</v>
      </c>
      <c r="BT22" s="902"/>
      <c r="BU22" s="362" t="s">
        <v>407</v>
      </c>
      <c r="BV22" s="363">
        <f t="shared" ref="BV22:CA22" ca="1" si="10">CK49</f>
        <v>0</v>
      </c>
      <c r="BW22" s="363">
        <f t="shared" ca="1" si="10"/>
        <v>0</v>
      </c>
      <c r="BX22" s="363">
        <f t="shared" ca="1" si="10"/>
        <v>0</v>
      </c>
      <c r="BY22" s="363">
        <f t="shared" ca="1" si="10"/>
        <v>0</v>
      </c>
      <c r="BZ22" s="363">
        <f t="shared" ca="1" si="10"/>
        <v>3.3333333333333335</v>
      </c>
      <c r="CA22" s="364">
        <f t="shared" ca="1" si="10"/>
        <v>13.333333333333334</v>
      </c>
      <c r="DI22" s="299"/>
    </row>
    <row r="23" spans="2:113" ht="15" thickBot="1" x14ac:dyDescent="0.35">
      <c r="B23" s="289">
        <v>21</v>
      </c>
      <c r="C23" s="375" t="s">
        <v>154</v>
      </c>
      <c r="D23" s="376" t="s">
        <v>156</v>
      </c>
      <c r="E23" s="303" t="s">
        <v>438</v>
      </c>
      <c r="F23" s="289">
        <v>18</v>
      </c>
      <c r="G23" s="293">
        <v>2008</v>
      </c>
      <c r="I23" s="289">
        <v>21</v>
      </c>
      <c r="J23" s="293"/>
      <c r="K23" s="293"/>
      <c r="L23" s="293">
        <v>60</v>
      </c>
      <c r="M23" s="294"/>
      <c r="N23" s="289">
        <v>21</v>
      </c>
      <c r="O23" s="638" t="s">
        <v>885</v>
      </c>
      <c r="P23" s="516" t="s">
        <v>882</v>
      </c>
      <c r="Q23" s="516" t="s">
        <v>886</v>
      </c>
      <c r="R23" s="516" t="s">
        <v>887</v>
      </c>
      <c r="S23" s="293"/>
      <c r="T23" s="293"/>
      <c r="U23" s="293"/>
      <c r="Y23" s="348" t="s">
        <v>530</v>
      </c>
      <c r="AA23" s="299"/>
      <c r="AD23" s="332">
        <v>1997</v>
      </c>
      <c r="AE23" s="380"/>
      <c r="AF23" s="334">
        <v>205</v>
      </c>
      <c r="AG23" s="334">
        <v>175</v>
      </c>
      <c r="AH23" s="334">
        <v>255</v>
      </c>
      <c r="AI23" s="335">
        <v>1</v>
      </c>
      <c r="AL23" s="336">
        <v>1997</v>
      </c>
      <c r="AM23" s="337" t="b">
        <f>Comparison!$C16</f>
        <v>1</v>
      </c>
      <c r="AN23" s="338">
        <f>IF(AM23=TRUE,1+MAX($AN$6:AN22),0)</f>
        <v>17</v>
      </c>
      <c r="AQ23" s="339">
        <v>17</v>
      </c>
      <c r="AR23" s="275">
        <f t="shared" si="1"/>
        <v>1997</v>
      </c>
      <c r="AS23" s="275">
        <f t="shared" si="2"/>
        <v>205</v>
      </c>
      <c r="AT23" s="275">
        <f t="shared" si="3"/>
        <v>175</v>
      </c>
      <c r="AU23" s="275">
        <f t="shared" si="4"/>
        <v>255</v>
      </c>
      <c r="AV23" s="340">
        <f t="shared" si="5"/>
        <v>1</v>
      </c>
      <c r="BB23" s="272" t="s">
        <v>552</v>
      </c>
      <c r="BC23" s="272">
        <v>17</v>
      </c>
      <c r="BD23" s="272" t="s">
        <v>89</v>
      </c>
      <c r="BE23" s="272">
        <f t="shared" si="6"/>
        <v>48</v>
      </c>
      <c r="BF23" s="272" t="b">
        <v>1</v>
      </c>
      <c r="BG23" s="272" t="b">
        <v>0</v>
      </c>
      <c r="BT23" s="298"/>
      <c r="CK23" s="903" t="s">
        <v>601</v>
      </c>
      <c r="CL23" s="903"/>
      <c r="CM23" s="903"/>
      <c r="CN23" s="903"/>
      <c r="CO23" s="903"/>
      <c r="CP23" s="903"/>
      <c r="DI23" s="299"/>
    </row>
    <row r="24" spans="2:113" x14ac:dyDescent="0.3">
      <c r="B24" s="289">
        <v>22</v>
      </c>
      <c r="C24" s="375" t="s">
        <v>155</v>
      </c>
      <c r="D24" s="376" t="s">
        <v>157</v>
      </c>
      <c r="E24" s="303" t="s">
        <v>440</v>
      </c>
      <c r="F24" s="289">
        <v>19</v>
      </c>
      <c r="G24" s="293">
        <v>2009</v>
      </c>
      <c r="I24" s="289">
        <v>22</v>
      </c>
      <c r="J24" s="293"/>
      <c r="K24" s="293"/>
      <c r="L24" s="293">
        <v>60</v>
      </c>
      <c r="M24" s="294"/>
      <c r="N24" s="289">
        <v>22</v>
      </c>
      <c r="O24" s="638" t="s">
        <v>831</v>
      </c>
      <c r="P24" s="516" t="s">
        <v>816</v>
      </c>
      <c r="Q24" s="516" t="s">
        <v>838</v>
      </c>
      <c r="R24" s="516" t="s">
        <v>845</v>
      </c>
      <c r="S24" s="293"/>
      <c r="T24" s="293"/>
      <c r="U24" s="293"/>
      <c r="Y24" s="298"/>
      <c r="AA24" s="299"/>
      <c r="AD24" s="332">
        <v>1998</v>
      </c>
      <c r="AE24" s="381"/>
      <c r="AF24" s="334">
        <v>205</v>
      </c>
      <c r="AG24" s="334">
        <v>205</v>
      </c>
      <c r="AH24" s="334">
        <v>255</v>
      </c>
      <c r="AI24" s="335">
        <v>2</v>
      </c>
      <c r="AL24" s="336">
        <v>1998</v>
      </c>
      <c r="AM24" s="337" t="b">
        <f>Comparison!$C17</f>
        <v>1</v>
      </c>
      <c r="AN24" s="338">
        <f>IF(AM24=TRUE,1+MAX($AN$6:AN23),0)</f>
        <v>18</v>
      </c>
      <c r="AQ24" s="339">
        <v>18</v>
      </c>
      <c r="AR24" s="275">
        <f t="shared" si="1"/>
        <v>1998</v>
      </c>
      <c r="AS24" s="275">
        <f t="shared" si="2"/>
        <v>205</v>
      </c>
      <c r="AT24" s="275">
        <f t="shared" si="3"/>
        <v>205</v>
      </c>
      <c r="AU24" s="275">
        <f t="shared" si="4"/>
        <v>255</v>
      </c>
      <c r="AV24" s="340">
        <f t="shared" si="5"/>
        <v>2</v>
      </c>
      <c r="BB24" s="272" t="s">
        <v>553</v>
      </c>
      <c r="BC24" s="272">
        <v>18</v>
      </c>
      <c r="BD24" s="272" t="s">
        <v>91</v>
      </c>
      <c r="BE24" s="272">
        <f t="shared" si="6"/>
        <v>50</v>
      </c>
      <c r="BF24" s="272" t="b">
        <v>1</v>
      </c>
      <c r="BG24" s="272" t="b">
        <v>0</v>
      </c>
      <c r="BT24" s="298"/>
      <c r="CK24" s="275">
        <f ca="1">MATCH(DATE(RunInformation!CK$28,1,1),PowellData.ReleaseTier!$A$1:$A$12)</f>
        <v>4</v>
      </c>
      <c r="CL24" s="275">
        <f ca="1">MATCH(DATE(RunInformation!CL$28,1,1),PowellData.ReleaseTier!$A$1:$A$12)</f>
        <v>5</v>
      </c>
      <c r="CM24" s="275">
        <f ca="1">MATCH(DATE(RunInformation!CM$28,1,1),PowellData.ReleaseTier!$A$1:$A$12)</f>
        <v>6</v>
      </c>
      <c r="CN24" s="275">
        <f ca="1">MATCH(DATE(RunInformation!CN$28,1,1),PowellData.ReleaseTier!$A$1:$A$12)</f>
        <v>7</v>
      </c>
      <c r="CO24" s="275">
        <f ca="1">MATCH(DATE(RunInformation!CO$28,1,1),PowellData.ReleaseTier!$A$1:$A$12)</f>
        <v>8</v>
      </c>
      <c r="CP24" s="275">
        <f ca="1">IF($CP$28="","",MATCH(DATE(RunInformation!CP$28,1,1),PowellData.ReleaseTier!$A$1:$A$12))</f>
        <v>9</v>
      </c>
      <c r="DI24" s="299"/>
    </row>
    <row r="25" spans="2:113" ht="18" x14ac:dyDescent="0.35">
      <c r="B25" s="289">
        <v>23</v>
      </c>
      <c r="C25" s="382" t="s">
        <v>72</v>
      </c>
      <c r="D25" s="376" t="s">
        <v>73</v>
      </c>
      <c r="E25" s="303" t="s">
        <v>439</v>
      </c>
      <c r="F25" s="289">
        <v>20</v>
      </c>
      <c r="G25" s="293">
        <v>2010</v>
      </c>
      <c r="I25" s="289">
        <v>23</v>
      </c>
      <c r="J25" s="293"/>
      <c r="K25" s="293"/>
      <c r="L25" s="293">
        <v>60</v>
      </c>
      <c r="M25" s="294"/>
      <c r="N25" s="289">
        <v>23</v>
      </c>
      <c r="O25" s="638" t="s">
        <v>832</v>
      </c>
      <c r="P25" s="516" t="s">
        <v>817</v>
      </c>
      <c r="Q25" s="516" t="s">
        <v>839</v>
      </c>
      <c r="R25" s="516" t="s">
        <v>846</v>
      </c>
      <c r="S25" s="293"/>
      <c r="T25" s="293"/>
      <c r="U25" s="293"/>
      <c r="Y25" s="298"/>
      <c r="AA25" s="299"/>
      <c r="AD25" s="332">
        <v>1999</v>
      </c>
      <c r="AE25" s="383"/>
      <c r="AF25" s="334">
        <v>155</v>
      </c>
      <c r="AG25" s="334">
        <v>225</v>
      </c>
      <c r="AH25" s="334">
        <v>255</v>
      </c>
      <c r="AI25" s="335">
        <v>3</v>
      </c>
      <c r="AL25" s="336">
        <v>1999</v>
      </c>
      <c r="AM25" s="337" t="b">
        <f>Comparison!$C18</f>
        <v>1</v>
      </c>
      <c r="AN25" s="338">
        <f>IF(AM25=TRUE,1+MAX($AN$6:AN24),0)</f>
        <v>19</v>
      </c>
      <c r="AQ25" s="339">
        <v>19</v>
      </c>
      <c r="AR25" s="275">
        <f t="shared" si="1"/>
        <v>1999</v>
      </c>
      <c r="AS25" s="275">
        <f t="shared" si="2"/>
        <v>155</v>
      </c>
      <c r="AT25" s="275">
        <f t="shared" si="3"/>
        <v>225</v>
      </c>
      <c r="AU25" s="275">
        <f t="shared" si="4"/>
        <v>255</v>
      </c>
      <c r="AV25" s="340">
        <f t="shared" si="5"/>
        <v>3</v>
      </c>
      <c r="BB25" s="272" t="s">
        <v>554</v>
      </c>
      <c r="BC25" s="272">
        <v>19</v>
      </c>
      <c r="BD25" s="272" t="s">
        <v>389</v>
      </c>
      <c r="BE25" s="272">
        <f t="shared" si="6"/>
        <v>57</v>
      </c>
      <c r="BF25" s="272" t="b">
        <v>1</v>
      </c>
      <c r="BG25" s="272" t="b">
        <v>0</v>
      </c>
      <c r="BT25" s="384"/>
      <c r="CD25" s="300" t="s">
        <v>600</v>
      </c>
      <c r="DI25" s="299"/>
    </row>
    <row r="26" spans="2:113" ht="25.8" x14ac:dyDescent="0.5">
      <c r="B26" s="289">
        <v>24</v>
      </c>
      <c r="C26" s="385" t="s">
        <v>216</v>
      </c>
      <c r="D26" s="386" t="s">
        <v>242</v>
      </c>
      <c r="E26" s="341" t="s">
        <v>439</v>
      </c>
      <c r="F26" s="289">
        <v>21</v>
      </c>
      <c r="G26" s="293">
        <v>2011</v>
      </c>
      <c r="I26" s="289">
        <v>24</v>
      </c>
      <c r="J26" s="293"/>
      <c r="K26" s="293"/>
      <c r="L26" s="293">
        <v>60</v>
      </c>
      <c r="M26" s="294"/>
      <c r="N26" s="289">
        <v>24</v>
      </c>
      <c r="O26" s="638" t="s">
        <v>833</v>
      </c>
      <c r="P26" s="516" t="s">
        <v>818</v>
      </c>
      <c r="Q26" s="516" t="s">
        <v>840</v>
      </c>
      <c r="R26" s="516" t="s">
        <v>847</v>
      </c>
      <c r="S26" s="293"/>
      <c r="T26" s="293"/>
      <c r="U26" s="293"/>
      <c r="Y26" s="298"/>
      <c r="AA26" s="299"/>
      <c r="AD26" s="332">
        <v>2000</v>
      </c>
      <c r="AE26" s="387"/>
      <c r="AF26" s="334">
        <v>255</v>
      </c>
      <c r="AG26" s="334">
        <v>135</v>
      </c>
      <c r="AH26" s="334">
        <v>135</v>
      </c>
      <c r="AI26" s="335">
        <v>8</v>
      </c>
      <c r="AL26" s="336">
        <v>2000</v>
      </c>
      <c r="AM26" s="337" t="b">
        <f>Comparison!$C19</f>
        <v>1</v>
      </c>
      <c r="AN26" s="338">
        <f>IF(AM26=TRUE,1+MAX($AN$6:AN25),0)</f>
        <v>20</v>
      </c>
      <c r="AQ26" s="339">
        <v>20</v>
      </c>
      <c r="AR26" s="275">
        <f t="shared" si="1"/>
        <v>2000</v>
      </c>
      <c r="AS26" s="275">
        <f t="shared" si="2"/>
        <v>255</v>
      </c>
      <c r="AT26" s="275">
        <f t="shared" si="3"/>
        <v>135</v>
      </c>
      <c r="AU26" s="275">
        <f t="shared" si="4"/>
        <v>135</v>
      </c>
      <c r="AV26" s="340">
        <f t="shared" si="5"/>
        <v>8</v>
      </c>
      <c r="BB26" s="272" t="s">
        <v>555</v>
      </c>
      <c r="BC26" s="272">
        <v>20</v>
      </c>
      <c r="BD26" s="272" t="s">
        <v>95</v>
      </c>
      <c r="BE26" s="272">
        <f t="shared" si="6"/>
        <v>58</v>
      </c>
      <c r="BF26" s="272" t="b">
        <v>1</v>
      </c>
      <c r="BG26" s="272" t="b">
        <v>0</v>
      </c>
      <c r="BT26" s="298"/>
      <c r="CD26" s="275" t="s">
        <v>562</v>
      </c>
      <c r="CI26" s="388" t="s">
        <v>534</v>
      </c>
      <c r="CJ26" s="302"/>
      <c r="CK26" s="302"/>
      <c r="CL26" s="302"/>
      <c r="CM26" s="302"/>
      <c r="CN26" s="302"/>
      <c r="CO26" s="302"/>
      <c r="DI26" s="299"/>
    </row>
    <row r="27" spans="2:113" ht="24" thickBot="1" x14ac:dyDescent="0.5">
      <c r="B27" s="289">
        <v>25</v>
      </c>
      <c r="C27" s="389" t="s">
        <v>173</v>
      </c>
      <c r="D27" s="291" t="s">
        <v>280</v>
      </c>
      <c r="E27" s="292" t="s">
        <v>437</v>
      </c>
      <c r="F27" s="289">
        <v>22</v>
      </c>
      <c r="G27" s="293">
        <v>2012</v>
      </c>
      <c r="I27" s="289">
        <v>25</v>
      </c>
      <c r="J27" s="293"/>
      <c r="K27" s="293"/>
      <c r="L27" s="293">
        <v>60</v>
      </c>
      <c r="M27" s="294"/>
      <c r="N27" s="289">
        <v>25</v>
      </c>
      <c r="O27" s="638" t="s">
        <v>834</v>
      </c>
      <c r="P27" s="516" t="s">
        <v>824</v>
      </c>
      <c r="Q27" s="516" t="s">
        <v>841</v>
      </c>
      <c r="R27" s="516" t="s">
        <v>848</v>
      </c>
      <c r="S27" s="293"/>
      <c r="T27" s="293"/>
      <c r="U27" s="293"/>
      <c r="Y27" s="298"/>
      <c r="AA27" s="299"/>
      <c r="AD27" s="332">
        <v>2001</v>
      </c>
      <c r="AE27" s="390"/>
      <c r="AF27" s="334">
        <v>255</v>
      </c>
      <c r="AG27" s="334">
        <v>135</v>
      </c>
      <c r="AH27" s="334">
        <v>175</v>
      </c>
      <c r="AI27" s="335">
        <v>1</v>
      </c>
      <c r="AL27" s="336">
        <v>2001</v>
      </c>
      <c r="AM27" s="337" t="b">
        <f>Comparison!$C20</f>
        <v>1</v>
      </c>
      <c r="AN27" s="338">
        <f>IF(AM27=TRUE,1+MAX($AN$6:AN26),0)</f>
        <v>21</v>
      </c>
      <c r="AQ27" s="339">
        <v>21</v>
      </c>
      <c r="AR27" s="275">
        <f t="shared" si="1"/>
        <v>2001</v>
      </c>
      <c r="AS27" s="275">
        <f t="shared" si="2"/>
        <v>255</v>
      </c>
      <c r="AT27" s="275">
        <f t="shared" si="3"/>
        <v>135</v>
      </c>
      <c r="AU27" s="275">
        <f t="shared" si="4"/>
        <v>175</v>
      </c>
      <c r="AV27" s="340">
        <f t="shared" si="5"/>
        <v>1</v>
      </c>
      <c r="BB27" s="272" t="s">
        <v>556</v>
      </c>
      <c r="BC27" s="272">
        <v>21</v>
      </c>
      <c r="BD27" s="272" t="s">
        <v>97</v>
      </c>
      <c r="BE27" s="272">
        <f t="shared" si="6"/>
        <v>59</v>
      </c>
      <c r="BF27" s="272" t="b">
        <v>1</v>
      </c>
      <c r="BG27" s="272" t="b">
        <v>0</v>
      </c>
      <c r="BT27" s="298"/>
      <c r="CD27" s="275" t="s">
        <v>563</v>
      </c>
      <c r="CI27" s="391" t="str">
        <f ca="1">"Results from " &amp; BK1 &amp; " CRMMS Ensemble Run (Values in percent)"</f>
        <v>Results from May 2026 CRMMS Ensemble Run (Values in percent)</v>
      </c>
      <c r="CJ27" s="302"/>
      <c r="CK27" s="302"/>
      <c r="CL27" s="302"/>
      <c r="CM27" s="302"/>
      <c r="CN27" s="302"/>
      <c r="CO27" s="302"/>
      <c r="DI27" s="299"/>
    </row>
    <row r="28" spans="2:113" ht="15" thickBot="1" x14ac:dyDescent="0.35">
      <c r="B28" s="289">
        <v>26</v>
      </c>
      <c r="C28" s="389" t="s">
        <v>226</v>
      </c>
      <c r="D28" s="291" t="s">
        <v>281</v>
      </c>
      <c r="E28" s="303" t="s">
        <v>439</v>
      </c>
      <c r="F28" s="289">
        <v>23</v>
      </c>
      <c r="G28" s="293">
        <v>2013</v>
      </c>
      <c r="I28" s="289">
        <v>26</v>
      </c>
      <c r="J28" s="293"/>
      <c r="K28" s="293"/>
      <c r="L28" s="293">
        <v>60</v>
      </c>
      <c r="M28" s="294"/>
      <c r="N28" s="289">
        <v>26</v>
      </c>
      <c r="O28" s="638" t="s">
        <v>869</v>
      </c>
      <c r="P28" s="516" t="s">
        <v>907</v>
      </c>
      <c r="Q28" s="516" t="s">
        <v>870</v>
      </c>
      <c r="R28" s="516" t="s">
        <v>871</v>
      </c>
      <c r="S28" s="293"/>
      <c r="T28" s="293"/>
      <c r="U28" s="293"/>
      <c r="Y28" s="309" t="s">
        <v>604</v>
      </c>
      <c r="AA28" s="299"/>
      <c r="AD28" s="332">
        <v>2002</v>
      </c>
      <c r="AE28" s="392"/>
      <c r="AF28" s="334">
        <v>255</v>
      </c>
      <c r="AG28" s="334">
        <v>135</v>
      </c>
      <c r="AH28" s="334">
        <v>205</v>
      </c>
      <c r="AI28" s="335">
        <v>2</v>
      </c>
      <c r="AL28" s="336">
        <v>2002</v>
      </c>
      <c r="AM28" s="337" t="b">
        <f>Comparison!$C21</f>
        <v>1</v>
      </c>
      <c r="AN28" s="338">
        <f>IF(AM28=TRUE,1+MAX($AN$6:AN27),0)</f>
        <v>22</v>
      </c>
      <c r="AQ28" s="339">
        <v>22</v>
      </c>
      <c r="AR28" s="275">
        <f t="shared" si="1"/>
        <v>2002</v>
      </c>
      <c r="AS28" s="275">
        <f t="shared" si="2"/>
        <v>255</v>
      </c>
      <c r="AT28" s="275">
        <f t="shared" si="3"/>
        <v>135</v>
      </c>
      <c r="AU28" s="275">
        <f t="shared" si="4"/>
        <v>205</v>
      </c>
      <c r="AV28" s="340">
        <f t="shared" si="5"/>
        <v>2</v>
      </c>
      <c r="BB28" s="272" t="s">
        <v>557</v>
      </c>
      <c r="BC28" s="272">
        <v>22</v>
      </c>
      <c r="BD28" s="272" t="s">
        <v>99</v>
      </c>
      <c r="BE28" s="272">
        <f t="shared" si="6"/>
        <v>60</v>
      </c>
      <c r="BF28" s="272" t="b">
        <v>1</v>
      </c>
      <c r="BG28" s="272" t="b">
        <v>0</v>
      </c>
      <c r="BT28" s="298"/>
      <c r="CD28" s="275" t="s">
        <v>564</v>
      </c>
      <c r="CI28" s="306"/>
      <c r="CJ28" s="307" t="s">
        <v>400</v>
      </c>
      <c r="CK28" s="308">
        <f ca="1">YEAR(Frequency!$U$4)</f>
        <v>2026</v>
      </c>
      <c r="CL28" s="308">
        <f ca="1">CK28+1</f>
        <v>2027</v>
      </c>
      <c r="CM28" s="308">
        <f ca="1">CL28+1</f>
        <v>2028</v>
      </c>
      <c r="CN28" s="308">
        <f ca="1">CM28+1</f>
        <v>2029</v>
      </c>
      <c r="CO28" s="308">
        <f ca="1">CN28+1</f>
        <v>2030</v>
      </c>
      <c r="CP28" s="308">
        <f ca="1">IF(Frequency!$C$66=2,"",CO28+1)</f>
        <v>2031</v>
      </c>
      <c r="DI28" s="299"/>
    </row>
    <row r="29" spans="2:113" ht="15" customHeight="1" x14ac:dyDescent="0.3">
      <c r="B29" s="289">
        <v>27</v>
      </c>
      <c r="C29" s="389" t="s">
        <v>172</v>
      </c>
      <c r="D29" s="291" t="s">
        <v>282</v>
      </c>
      <c r="E29" s="303" t="s">
        <v>439</v>
      </c>
      <c r="F29" s="289">
        <v>24</v>
      </c>
      <c r="G29" s="293">
        <v>2014</v>
      </c>
      <c r="I29" s="289">
        <v>27</v>
      </c>
      <c r="J29" s="293"/>
      <c r="K29" s="293"/>
      <c r="L29" s="293">
        <v>60</v>
      </c>
      <c r="M29" s="294"/>
      <c r="N29" s="289">
        <v>27</v>
      </c>
      <c r="O29" s="638" t="s">
        <v>877</v>
      </c>
      <c r="P29" s="516" t="s">
        <v>909</v>
      </c>
      <c r="Q29" s="516" t="s">
        <v>879</v>
      </c>
      <c r="R29" s="724" t="s">
        <v>803</v>
      </c>
      <c r="S29" s="293"/>
      <c r="T29" s="293"/>
      <c r="U29" s="293"/>
      <c r="Y29" s="317" t="s">
        <v>606</v>
      </c>
      <c r="AA29" s="299"/>
      <c r="AD29" s="332">
        <v>2003</v>
      </c>
      <c r="AE29" s="393"/>
      <c r="AF29" s="334">
        <v>255</v>
      </c>
      <c r="AG29" s="334">
        <v>135</v>
      </c>
      <c r="AH29" s="334">
        <v>235</v>
      </c>
      <c r="AI29" s="335">
        <v>3</v>
      </c>
      <c r="AL29" s="336">
        <v>2003</v>
      </c>
      <c r="AM29" s="337" t="b">
        <f>Comparison!$C22</f>
        <v>1</v>
      </c>
      <c r="AN29" s="338">
        <f>IF(AM29=TRUE,1+MAX($AN$6:AN28),0)</f>
        <v>23</v>
      </c>
      <c r="AQ29" s="339">
        <v>23</v>
      </c>
      <c r="AR29" s="275">
        <f t="shared" si="1"/>
        <v>2003</v>
      </c>
      <c r="AS29" s="275">
        <f t="shared" si="2"/>
        <v>255</v>
      </c>
      <c r="AT29" s="275">
        <f t="shared" si="3"/>
        <v>135</v>
      </c>
      <c r="AU29" s="275">
        <f t="shared" si="4"/>
        <v>235</v>
      </c>
      <c r="AV29" s="340">
        <f t="shared" si="5"/>
        <v>3</v>
      </c>
      <c r="BB29" s="272" t="s">
        <v>558</v>
      </c>
      <c r="BC29" s="272">
        <v>23</v>
      </c>
      <c r="BD29" s="272" t="s">
        <v>103</v>
      </c>
      <c r="BE29" s="272">
        <f t="shared" si="6"/>
        <v>63</v>
      </c>
      <c r="BF29" s="272" t="b">
        <v>1</v>
      </c>
      <c r="BG29" s="272" t="b">
        <v>0</v>
      </c>
      <c r="BT29" s="298"/>
      <c r="CD29" s="275" t="s">
        <v>565</v>
      </c>
      <c r="CI29" s="900" t="s">
        <v>405</v>
      </c>
      <c r="CJ29" s="312" t="s">
        <v>401</v>
      </c>
      <c r="CK29" s="313">
        <f ca="1">SUM(CK30:CK31)</f>
        <v>0</v>
      </c>
      <c r="CL29" s="313">
        <f ca="1">SUM(CL30:CL31)</f>
        <v>0</v>
      </c>
      <c r="CM29" s="313">
        <f ca="1">SUM(CM30:CM31)</f>
        <v>0</v>
      </c>
      <c r="CN29" s="313">
        <f ca="1">SUM(CN30:CN31)</f>
        <v>3.3333333333333335</v>
      </c>
      <c r="CO29" s="313">
        <f ca="1">SUM(CO30:CO31)</f>
        <v>13.333333333333334</v>
      </c>
      <c r="CP29" s="313">
        <f ca="1">IF($CP$28="","",SUM(CP30:CP31))</f>
        <v>13.333333333333334</v>
      </c>
      <c r="DI29" s="299"/>
    </row>
    <row r="30" spans="2:113" x14ac:dyDescent="0.3">
      <c r="B30" s="289">
        <v>28</v>
      </c>
      <c r="C30" s="389" t="s">
        <v>174</v>
      </c>
      <c r="D30" s="291" t="s">
        <v>283</v>
      </c>
      <c r="E30" s="303" t="s">
        <v>438</v>
      </c>
      <c r="F30" s="289">
        <v>25</v>
      </c>
      <c r="G30" s="293">
        <v>2015</v>
      </c>
      <c r="I30" s="289">
        <v>28</v>
      </c>
      <c r="J30" s="293"/>
      <c r="K30" s="293"/>
      <c r="L30" s="293">
        <v>60</v>
      </c>
      <c r="M30" s="294"/>
      <c r="N30" s="289">
        <v>28</v>
      </c>
      <c r="O30" s="638" t="s">
        <v>878</v>
      </c>
      <c r="P30" s="516" t="s">
        <v>908</v>
      </c>
      <c r="Q30" s="516" t="s">
        <v>880</v>
      </c>
      <c r="R30" s="724" t="s">
        <v>803</v>
      </c>
      <c r="S30" s="293"/>
      <c r="T30" s="293"/>
      <c r="U30" s="293"/>
      <c r="Y30" s="331" t="s">
        <v>607</v>
      </c>
      <c r="AA30" s="299"/>
      <c r="AD30" s="332">
        <v>2004</v>
      </c>
      <c r="AE30" s="394"/>
      <c r="AF30" s="334">
        <v>255</v>
      </c>
      <c r="AG30" s="334">
        <v>175</v>
      </c>
      <c r="AH30" s="334">
        <v>205</v>
      </c>
      <c r="AI30" s="335">
        <v>8</v>
      </c>
      <c r="AL30" s="336">
        <v>2004</v>
      </c>
      <c r="AM30" s="337" t="b">
        <f>Comparison!$C23</f>
        <v>1</v>
      </c>
      <c r="AN30" s="338">
        <f>IF(AM30=TRUE,1+MAX($AN$6:AN29),0)</f>
        <v>24</v>
      </c>
      <c r="AQ30" s="339">
        <v>24</v>
      </c>
      <c r="AR30" s="275">
        <f t="shared" si="1"/>
        <v>2004</v>
      </c>
      <c r="AS30" s="275">
        <f t="shared" si="2"/>
        <v>255</v>
      </c>
      <c r="AT30" s="275">
        <f t="shared" si="3"/>
        <v>175</v>
      </c>
      <c r="AU30" s="275">
        <f t="shared" si="4"/>
        <v>205</v>
      </c>
      <c r="AV30" s="340">
        <f t="shared" si="5"/>
        <v>8</v>
      </c>
      <c r="BB30" s="272" t="s">
        <v>559</v>
      </c>
      <c r="BC30" s="272">
        <v>24</v>
      </c>
      <c r="BD30" s="272" t="s">
        <v>105</v>
      </c>
      <c r="BE30" s="272">
        <f t="shared" si="6"/>
        <v>64</v>
      </c>
      <c r="BF30" s="272" t="b">
        <v>1</v>
      </c>
      <c r="BG30" s="272" t="b">
        <v>0</v>
      </c>
      <c r="BT30" s="298"/>
      <c r="CD30" s="275" t="s">
        <v>566</v>
      </c>
      <c r="CI30" s="901"/>
      <c r="CJ30" s="328" t="s">
        <v>409</v>
      </c>
      <c r="CK30" s="329">
        <f t="shared" ref="CK30:CO31" ca="1" si="11">(SUM(INDIRECT($CD26&amp;"!E"&amp;CK$24&amp;":AM"&amp;CK$24))/COUNT(INDIRECT($CD26&amp;"!E"&amp;CK$24&amp;":AM"&amp;CK$24)))*100</f>
        <v>0</v>
      </c>
      <c r="CL30" s="329">
        <f t="shared" ca="1" si="11"/>
        <v>0</v>
      </c>
      <c r="CM30" s="329">
        <f ca="1">(SUM(INDIRECT($CD26&amp;"!E"&amp;CM$24&amp;":AM"&amp;CM$24))/COUNT(INDIRECT($CD26&amp;"!E"&amp;CM$24&amp;":AM"&amp;CM$24)))*100</f>
        <v>0</v>
      </c>
      <c r="CN30" s="329">
        <f t="shared" ca="1" si="11"/>
        <v>3.3333333333333335</v>
      </c>
      <c r="CO30" s="329">
        <f t="shared" ca="1" si="11"/>
        <v>13.333333333333334</v>
      </c>
      <c r="CP30" s="329">
        <f ca="1">IF($CP$28="","",(SUM(INDIRECT($CD26&amp;"!E"&amp;CP$24&amp;":AM"&amp;CP$24))/COUNT(INDIRECT($CD26&amp;"!E"&amp;CP$24&amp;":AM"&amp;CP$24)))*100)</f>
        <v>13.333333333333334</v>
      </c>
      <c r="DI30" s="299"/>
    </row>
    <row r="31" spans="2:113" x14ac:dyDescent="0.3">
      <c r="B31" s="289">
        <v>29</v>
      </c>
      <c r="C31" s="389" t="s">
        <v>175</v>
      </c>
      <c r="D31" s="291" t="s">
        <v>284</v>
      </c>
      <c r="E31" s="303" t="s">
        <v>440</v>
      </c>
      <c r="F31" s="289">
        <v>26</v>
      </c>
      <c r="G31" s="293">
        <v>2016</v>
      </c>
      <c r="I31" s="289">
        <v>29</v>
      </c>
      <c r="J31" s="293"/>
      <c r="K31" s="293"/>
      <c r="L31" s="293">
        <v>60</v>
      </c>
      <c r="M31" s="294"/>
      <c r="N31" s="289">
        <v>29</v>
      </c>
      <c r="O31" s="638" t="s">
        <v>906</v>
      </c>
      <c r="P31" s="516" t="s">
        <v>904</v>
      </c>
      <c r="Q31" s="516" t="s">
        <v>905</v>
      </c>
      <c r="R31" s="724" t="s">
        <v>803</v>
      </c>
      <c r="S31" s="293"/>
      <c r="T31" s="293"/>
      <c r="U31" s="293"/>
      <c r="Y31" s="316" t="s">
        <v>608</v>
      </c>
      <c r="AA31" s="299"/>
      <c r="AD31" s="332">
        <v>2005</v>
      </c>
      <c r="AE31" s="395"/>
      <c r="AF31" s="334">
        <v>255</v>
      </c>
      <c r="AG31" s="334">
        <v>175</v>
      </c>
      <c r="AH31" s="334">
        <v>175</v>
      </c>
      <c r="AI31" s="335">
        <v>1</v>
      </c>
      <c r="AL31" s="336">
        <v>2005</v>
      </c>
      <c r="AM31" s="337" t="b">
        <f>Comparison!$C24</f>
        <v>1</v>
      </c>
      <c r="AN31" s="338">
        <f>IF(AM31=TRUE,1+MAX($AN$6:AN30),0)</f>
        <v>25</v>
      </c>
      <c r="AQ31" s="339">
        <v>25</v>
      </c>
      <c r="AR31" s="275">
        <f t="shared" si="1"/>
        <v>2005</v>
      </c>
      <c r="AS31" s="275">
        <f t="shared" si="2"/>
        <v>255</v>
      </c>
      <c r="AT31" s="275">
        <f t="shared" si="3"/>
        <v>175</v>
      </c>
      <c r="AU31" s="275">
        <f t="shared" si="4"/>
        <v>175</v>
      </c>
      <c r="AV31" s="340">
        <f t="shared" si="5"/>
        <v>1</v>
      </c>
      <c r="BB31" s="272" t="s">
        <v>560</v>
      </c>
      <c r="BC31" s="272">
        <v>25</v>
      </c>
      <c r="BD31" s="272" t="s">
        <v>109</v>
      </c>
      <c r="BE31" s="272">
        <f t="shared" si="6"/>
        <v>67</v>
      </c>
      <c r="BF31" s="272" t="b">
        <v>1</v>
      </c>
      <c r="BG31" s="272" t="b">
        <v>0</v>
      </c>
      <c r="BT31" s="298"/>
      <c r="CD31" s="275" t="s">
        <v>567</v>
      </c>
      <c r="CI31" s="901"/>
      <c r="CJ31" s="328" t="s">
        <v>410</v>
      </c>
      <c r="CK31" s="329">
        <f t="shared" ca="1" si="11"/>
        <v>0</v>
      </c>
      <c r="CL31" s="329">
        <f t="shared" ca="1" si="11"/>
        <v>0</v>
      </c>
      <c r="CM31" s="329">
        <f t="shared" ca="1" si="11"/>
        <v>0</v>
      </c>
      <c r="CN31" s="329">
        <f t="shared" ca="1" si="11"/>
        <v>0</v>
      </c>
      <c r="CO31" s="329">
        <f t="shared" ca="1" si="11"/>
        <v>0</v>
      </c>
      <c r="CP31" s="329">
        <f ca="1">IF($CP$28="","",(SUM(INDIRECT($CD27&amp;"!E"&amp;CP$24&amp;":AM"&amp;CP$24))/COUNT(INDIRECT($CD27&amp;"!E"&amp;CP$24&amp;":AM"&amp;CP$24)))*100)</f>
        <v>0</v>
      </c>
      <c r="DI31" s="299"/>
    </row>
    <row r="32" spans="2:113" x14ac:dyDescent="0.3">
      <c r="B32" s="289">
        <v>30</v>
      </c>
      <c r="C32" s="389" t="s">
        <v>239</v>
      </c>
      <c r="D32" s="291" t="s">
        <v>218</v>
      </c>
      <c r="E32" s="341" t="s">
        <v>439</v>
      </c>
      <c r="F32" s="289">
        <v>27</v>
      </c>
      <c r="G32" s="293">
        <v>2017</v>
      </c>
      <c r="I32" s="289">
        <v>30</v>
      </c>
      <c r="J32" s="396"/>
      <c r="K32" s="293"/>
      <c r="L32" s="293">
        <v>60</v>
      </c>
      <c r="M32" s="294"/>
      <c r="N32" s="294"/>
      <c r="O32" s="379"/>
      <c r="P32" s="379"/>
      <c r="Y32" s="331" t="s">
        <v>609</v>
      </c>
      <c r="AA32" s="299"/>
      <c r="AD32" s="332">
        <v>2006</v>
      </c>
      <c r="AE32" s="397"/>
      <c r="AF32" s="334">
        <v>255</v>
      </c>
      <c r="AG32" s="334">
        <v>175</v>
      </c>
      <c r="AH32" s="334">
        <v>135</v>
      </c>
      <c r="AI32" s="335">
        <v>2</v>
      </c>
      <c r="AL32" s="336">
        <v>2006</v>
      </c>
      <c r="AM32" s="337" t="b">
        <f>Comparison!$C25</f>
        <v>1</v>
      </c>
      <c r="AN32" s="338">
        <f>IF(AM32=TRUE,1+MAX($AN$6:AN31),0)</f>
        <v>26</v>
      </c>
      <c r="AQ32" s="339">
        <v>26</v>
      </c>
      <c r="AR32" s="275">
        <f t="shared" si="1"/>
        <v>2006</v>
      </c>
      <c r="AS32" s="275">
        <f t="shared" si="2"/>
        <v>255</v>
      </c>
      <c r="AT32" s="275">
        <f t="shared" si="3"/>
        <v>175</v>
      </c>
      <c r="AU32" s="275">
        <f t="shared" si="4"/>
        <v>135</v>
      </c>
      <c r="AV32" s="340">
        <f t="shared" si="5"/>
        <v>2</v>
      </c>
      <c r="BB32" s="272" t="s">
        <v>561</v>
      </c>
      <c r="BC32" s="272">
        <v>26</v>
      </c>
      <c r="BD32" s="272" t="s">
        <v>111</v>
      </c>
      <c r="BE32" s="272">
        <f t="shared" si="6"/>
        <v>68</v>
      </c>
      <c r="BF32" s="272" t="b">
        <v>1</v>
      </c>
      <c r="BG32" s="272" t="b">
        <v>0</v>
      </c>
      <c r="BT32" s="298"/>
      <c r="CD32" s="275" t="s">
        <v>568</v>
      </c>
      <c r="CI32" s="901"/>
      <c r="CJ32" s="343" t="s">
        <v>402</v>
      </c>
      <c r="CK32" s="344">
        <f ca="1">SUM(CK33:CK35)</f>
        <v>0</v>
      </c>
      <c r="CL32" s="344">
        <f ca="1">SUM(CL33:CL35)</f>
        <v>0</v>
      </c>
      <c r="CM32" s="344">
        <f ca="1">SUM(CM33:CM35)</f>
        <v>0</v>
      </c>
      <c r="CN32" s="344">
        <f ca="1">SUM(CN33:CN35)</f>
        <v>6.666666666666667</v>
      </c>
      <c r="CO32" s="344">
        <f ca="1">SUM(CO33:CO35)</f>
        <v>13.333333333333334</v>
      </c>
      <c r="CP32" s="345">
        <f ca="1">IF($CP$28="","",SUM(CP33:CP35))</f>
        <v>16.666666666666664</v>
      </c>
      <c r="DI32" s="299"/>
    </row>
    <row r="33" spans="2:113" x14ac:dyDescent="0.3">
      <c r="B33" s="289">
        <v>31</v>
      </c>
      <c r="C33" s="398" t="s">
        <v>74</v>
      </c>
      <c r="D33" s="372" t="s">
        <v>75</v>
      </c>
      <c r="E33" s="292" t="s">
        <v>437</v>
      </c>
      <c r="F33" s="289">
        <v>28</v>
      </c>
      <c r="G33" s="293">
        <v>2018</v>
      </c>
      <c r="I33" s="289">
        <v>31</v>
      </c>
      <c r="J33" s="396"/>
      <c r="K33" s="293"/>
      <c r="L33" s="293">
        <v>60</v>
      </c>
      <c r="M33" s="294"/>
      <c r="N33" s="294"/>
      <c r="O33" s="379"/>
      <c r="P33" s="379"/>
      <c r="Y33" s="316" t="s">
        <v>610</v>
      </c>
      <c r="AA33" s="299"/>
      <c r="AD33" s="332">
        <v>2007</v>
      </c>
      <c r="AE33" s="399"/>
      <c r="AF33" s="334">
        <v>255</v>
      </c>
      <c r="AG33" s="334">
        <v>205</v>
      </c>
      <c r="AH33" s="334">
        <v>175</v>
      </c>
      <c r="AI33" s="335">
        <v>3</v>
      </c>
      <c r="AL33" s="336">
        <v>2007</v>
      </c>
      <c r="AM33" s="337" t="b">
        <f>Comparison!$C26</f>
        <v>1</v>
      </c>
      <c r="AN33" s="338">
        <f>IF(AM33=TRUE,1+MAX($AN$6:AN32),0)</f>
        <v>27</v>
      </c>
      <c r="AQ33" s="339">
        <v>27</v>
      </c>
      <c r="AR33" s="275">
        <f t="shared" si="1"/>
        <v>2007</v>
      </c>
      <c r="AS33" s="275">
        <f t="shared" si="2"/>
        <v>255</v>
      </c>
      <c r="AT33" s="275">
        <f t="shared" si="3"/>
        <v>205</v>
      </c>
      <c r="AU33" s="275">
        <f t="shared" si="4"/>
        <v>175</v>
      </c>
      <c r="AV33" s="340">
        <f t="shared" si="5"/>
        <v>3</v>
      </c>
      <c r="BC33" s="272">
        <v>27</v>
      </c>
      <c r="BE33" s="272" t="e">
        <f t="shared" ref="BE33:BE38" si="12">MATCH(BD33,SheetName,0)</f>
        <v>#N/A</v>
      </c>
      <c r="BT33" s="298"/>
      <c r="CD33" s="275" t="s">
        <v>569</v>
      </c>
      <c r="CI33" s="901"/>
      <c r="CJ33" s="328" t="s">
        <v>411</v>
      </c>
      <c r="CK33" s="329">
        <f t="shared" ref="CK33:CO35" ca="1" si="13">(SUM(INDIRECT($CD28&amp;"!E"&amp;CK$24&amp;":AM"&amp;CK$24))/COUNT(INDIRECT($CD28&amp;"!E"&amp;CK$24&amp;":AM"&amp;CK$24)))*100</f>
        <v>0</v>
      </c>
      <c r="CL33" s="329">
        <f t="shared" ca="1" si="13"/>
        <v>0</v>
      </c>
      <c r="CM33" s="329">
        <f t="shared" ca="1" si="13"/>
        <v>0</v>
      </c>
      <c r="CN33" s="329">
        <f t="shared" ca="1" si="13"/>
        <v>6.666666666666667</v>
      </c>
      <c r="CO33" s="329">
        <f t="shared" ca="1" si="13"/>
        <v>13.333333333333334</v>
      </c>
      <c r="CP33" s="329">
        <f ca="1">IF($CP$28="","",(SUM(INDIRECT($CD28&amp;"!E"&amp;CP$24&amp;":AM"&amp;CP$24))/COUNT(INDIRECT($CD28&amp;"!E"&amp;CP$24&amp;":AM"&amp;CP$24)))*100)</f>
        <v>16.666666666666664</v>
      </c>
      <c r="DI33" s="299"/>
    </row>
    <row r="34" spans="2:113" x14ac:dyDescent="0.3">
      <c r="B34" s="289">
        <v>32</v>
      </c>
      <c r="C34" s="400" t="s">
        <v>228</v>
      </c>
      <c r="D34" s="376" t="s">
        <v>227</v>
      </c>
      <c r="E34" s="303" t="s">
        <v>439</v>
      </c>
      <c r="F34" s="289">
        <v>29</v>
      </c>
      <c r="G34" s="293">
        <v>2019</v>
      </c>
      <c r="I34" s="289">
        <v>32</v>
      </c>
      <c r="J34" s="396"/>
      <c r="K34" s="293"/>
      <c r="L34" s="293">
        <v>60</v>
      </c>
      <c r="M34" s="294"/>
      <c r="N34" s="294"/>
      <c r="O34" s="379"/>
      <c r="P34" s="379"/>
      <c r="Y34" s="331" t="s">
        <v>611</v>
      </c>
      <c r="AA34" s="299"/>
      <c r="AD34" s="332">
        <v>2008</v>
      </c>
      <c r="AE34" s="401"/>
      <c r="AF34" s="334">
        <v>255</v>
      </c>
      <c r="AG34" s="334">
        <v>205</v>
      </c>
      <c r="AH34" s="334">
        <v>205</v>
      </c>
      <c r="AI34" s="335">
        <v>8</v>
      </c>
      <c r="AL34" s="336">
        <v>2008</v>
      </c>
      <c r="AM34" s="337" t="b">
        <f>Comparison!$C27</f>
        <v>1</v>
      </c>
      <c r="AN34" s="338">
        <f>IF(AM34=TRUE,1+MAX($AN$6:AN33),0)</f>
        <v>28</v>
      </c>
      <c r="AQ34" s="339">
        <v>28</v>
      </c>
      <c r="AR34" s="275">
        <f t="shared" si="1"/>
        <v>2008</v>
      </c>
      <c r="AS34" s="275">
        <f t="shared" si="2"/>
        <v>255</v>
      </c>
      <c r="AT34" s="275">
        <f t="shared" si="3"/>
        <v>205</v>
      </c>
      <c r="AU34" s="275">
        <f t="shared" si="4"/>
        <v>205</v>
      </c>
      <c r="AV34" s="340">
        <f t="shared" si="5"/>
        <v>8</v>
      </c>
      <c r="BC34" s="272">
        <v>28</v>
      </c>
      <c r="BE34" s="272" t="e">
        <f t="shared" si="12"/>
        <v>#N/A</v>
      </c>
      <c r="BT34" s="298"/>
      <c r="CD34" s="275" t="s">
        <v>570</v>
      </c>
      <c r="CI34" s="901"/>
      <c r="CJ34" s="328" t="s">
        <v>412</v>
      </c>
      <c r="CK34" s="329">
        <f t="shared" ca="1" si="13"/>
        <v>0</v>
      </c>
      <c r="CL34" s="329">
        <f t="shared" ca="1" si="13"/>
        <v>0</v>
      </c>
      <c r="CM34" s="329">
        <f t="shared" ca="1" si="13"/>
        <v>0</v>
      </c>
      <c r="CN34" s="329">
        <f t="shared" ca="1" si="13"/>
        <v>0</v>
      </c>
      <c r="CO34" s="329">
        <f t="shared" ca="1" si="13"/>
        <v>0</v>
      </c>
      <c r="CP34" s="329">
        <f ca="1">IF($CP$28="","",(SUM(INDIRECT($CD29&amp;"!E"&amp;CP$24&amp;":AM"&amp;CP$24))/COUNT(INDIRECT($CD29&amp;"!E"&amp;CP$24&amp;":AM"&amp;CP$24)))*100)</f>
        <v>0</v>
      </c>
      <c r="DI34" s="299"/>
    </row>
    <row r="35" spans="2:113" ht="15" thickBot="1" x14ac:dyDescent="0.35">
      <c r="B35" s="289">
        <v>33</v>
      </c>
      <c r="C35" s="400" t="s">
        <v>76</v>
      </c>
      <c r="D35" s="376" t="s">
        <v>77</v>
      </c>
      <c r="E35" s="303" t="s">
        <v>439</v>
      </c>
      <c r="F35" s="289">
        <v>30</v>
      </c>
      <c r="G35" s="293">
        <v>2020</v>
      </c>
      <c r="I35" s="289">
        <v>33</v>
      </c>
      <c r="J35" s="396"/>
      <c r="K35" s="293"/>
      <c r="L35" s="293">
        <v>60</v>
      </c>
      <c r="M35" s="294"/>
      <c r="N35" s="294"/>
      <c r="O35" s="379"/>
      <c r="P35" s="379"/>
      <c r="Y35" s="402" t="s">
        <v>605</v>
      </c>
      <c r="Z35" s="403"/>
      <c r="AA35" s="404"/>
      <c r="AD35" s="332">
        <v>2009</v>
      </c>
      <c r="AE35" s="405"/>
      <c r="AF35" s="334">
        <v>255</v>
      </c>
      <c r="AG35" s="334">
        <v>155</v>
      </c>
      <c r="AH35" s="334">
        <v>225</v>
      </c>
      <c r="AI35" s="335">
        <v>1</v>
      </c>
      <c r="AL35" s="336">
        <v>2009</v>
      </c>
      <c r="AM35" s="337" t="b">
        <f>Comparison!$C28</f>
        <v>1</v>
      </c>
      <c r="AN35" s="338">
        <f>IF(AM35=TRUE,1+MAX($AN$6:AN34),0)</f>
        <v>29</v>
      </c>
      <c r="AQ35" s="339">
        <v>29</v>
      </c>
      <c r="AR35" s="275">
        <f t="shared" si="1"/>
        <v>2009</v>
      </c>
      <c r="AS35" s="275">
        <f t="shared" si="2"/>
        <v>255</v>
      </c>
      <c r="AT35" s="275">
        <f t="shared" si="3"/>
        <v>155</v>
      </c>
      <c r="AU35" s="275">
        <f t="shared" si="4"/>
        <v>225</v>
      </c>
      <c r="AV35" s="340">
        <f t="shared" si="5"/>
        <v>1</v>
      </c>
      <c r="BC35" s="272">
        <v>29</v>
      </c>
      <c r="BE35" s="272" t="e">
        <f t="shared" si="12"/>
        <v>#N/A</v>
      </c>
      <c r="BT35" s="298"/>
      <c r="CD35" s="275" t="s">
        <v>571</v>
      </c>
      <c r="CI35" s="901"/>
      <c r="CJ35" s="328" t="s">
        <v>499</v>
      </c>
      <c r="CK35" s="329">
        <f t="shared" ca="1" si="13"/>
        <v>0</v>
      </c>
      <c r="CL35" s="329">
        <f t="shared" ca="1" si="13"/>
        <v>0</v>
      </c>
      <c r="CM35" s="329">
        <f t="shared" ca="1" si="13"/>
        <v>0</v>
      </c>
      <c r="CN35" s="329">
        <f t="shared" ca="1" si="13"/>
        <v>0</v>
      </c>
      <c r="CO35" s="329">
        <f t="shared" ca="1" si="13"/>
        <v>0</v>
      </c>
      <c r="CP35" s="329">
        <f ca="1">IF($CP$28="","",(SUM(INDIRECT($CD30&amp;"!E"&amp;CP$24&amp;":AM"&amp;CP$24))/COUNT(INDIRECT($CD30&amp;"!E"&amp;CP$24&amp;":AM"&amp;CP$24)))*100)</f>
        <v>0</v>
      </c>
      <c r="DI35" s="299"/>
    </row>
    <row r="36" spans="2:113" x14ac:dyDescent="0.3">
      <c r="B36" s="289">
        <v>34</v>
      </c>
      <c r="C36" s="400" t="s">
        <v>151</v>
      </c>
      <c r="D36" s="376" t="s">
        <v>153</v>
      </c>
      <c r="E36" s="303" t="s">
        <v>438</v>
      </c>
      <c r="F36" s="289">
        <v>31</v>
      </c>
      <c r="G36" s="293"/>
      <c r="I36" s="289">
        <v>34</v>
      </c>
      <c r="J36" s="396"/>
      <c r="K36" s="293"/>
      <c r="L36" s="293">
        <v>60</v>
      </c>
      <c r="M36" s="294"/>
      <c r="N36" s="294"/>
      <c r="O36" s="379"/>
      <c r="P36" s="379"/>
      <c r="AD36" s="332">
        <v>2010</v>
      </c>
      <c r="AE36" s="406"/>
      <c r="AF36" s="334">
        <v>255</v>
      </c>
      <c r="AG36" s="334">
        <v>182</v>
      </c>
      <c r="AH36" s="334">
        <v>125</v>
      </c>
      <c r="AI36" s="335">
        <v>2</v>
      </c>
      <c r="AL36" s="336">
        <v>2010</v>
      </c>
      <c r="AM36" s="337" t="b">
        <f>Comparison!$C29</f>
        <v>1</v>
      </c>
      <c r="AN36" s="338">
        <f>IF(AM36=TRUE,1+MAX($AN$6:AN35),0)</f>
        <v>30</v>
      </c>
      <c r="AQ36" s="339">
        <v>30</v>
      </c>
      <c r="AR36" s="275">
        <f t="shared" si="1"/>
        <v>2010</v>
      </c>
      <c r="AS36" s="275">
        <f t="shared" si="2"/>
        <v>255</v>
      </c>
      <c r="AT36" s="275">
        <f t="shared" si="3"/>
        <v>182</v>
      </c>
      <c r="AU36" s="275">
        <f t="shared" si="4"/>
        <v>125</v>
      </c>
      <c r="AV36" s="340">
        <f t="shared" si="5"/>
        <v>2</v>
      </c>
      <c r="BC36" s="272">
        <v>30</v>
      </c>
      <c r="BE36" s="272" t="e">
        <f t="shared" si="12"/>
        <v>#N/A</v>
      </c>
      <c r="BT36" s="298"/>
      <c r="CD36" s="275" t="s">
        <v>572</v>
      </c>
      <c r="CI36" s="901"/>
      <c r="CJ36" s="343" t="s">
        <v>500</v>
      </c>
      <c r="CK36" s="344">
        <f ca="1">SUM(CK37:CK38)</f>
        <v>0</v>
      </c>
      <c r="CL36" s="344">
        <f ca="1">SUM(CL37:CL38)</f>
        <v>0</v>
      </c>
      <c r="CM36" s="344">
        <f ca="1">SUM(CM37:CM38)</f>
        <v>33.333333333333329</v>
      </c>
      <c r="CN36" s="344">
        <f ca="1">SUM(CN37:CN38)</f>
        <v>36.666666666666664</v>
      </c>
      <c r="CO36" s="344">
        <f ca="1">SUM(CO37:CO38)</f>
        <v>36.666666666666664</v>
      </c>
      <c r="CP36" s="345">
        <f ca="1">IF($CP$28="","",SUM(CP37:CP38))</f>
        <v>36.666666666666671</v>
      </c>
      <c r="DI36" s="299"/>
    </row>
    <row r="37" spans="2:113" x14ac:dyDescent="0.3">
      <c r="B37" s="289">
        <v>35</v>
      </c>
      <c r="C37" s="400" t="s">
        <v>150</v>
      </c>
      <c r="D37" s="376" t="s">
        <v>152</v>
      </c>
      <c r="E37" s="303" t="s">
        <v>440</v>
      </c>
      <c r="F37" s="289">
        <v>32</v>
      </c>
      <c r="G37" s="293"/>
      <c r="I37" s="289">
        <v>35</v>
      </c>
      <c r="J37" s="396"/>
      <c r="K37" s="293"/>
      <c r="L37" s="293">
        <v>60</v>
      </c>
      <c r="M37" s="294"/>
      <c r="N37" s="294"/>
      <c r="O37" s="379"/>
      <c r="P37" s="379"/>
      <c r="AD37" s="332">
        <v>2011</v>
      </c>
      <c r="AE37" s="407"/>
      <c r="AF37" s="334">
        <v>150</v>
      </c>
      <c r="AG37" s="334">
        <v>225</v>
      </c>
      <c r="AH37" s="334">
        <v>165</v>
      </c>
      <c r="AI37" s="335">
        <v>3</v>
      </c>
      <c r="AL37" s="336">
        <v>2011</v>
      </c>
      <c r="AM37" s="337" t="b">
        <f>Comparison!$D15</f>
        <v>1</v>
      </c>
      <c r="AN37" s="338">
        <f>IF(AM37=TRUE,1+MAX($AN$6:AN36),0)</f>
        <v>31</v>
      </c>
      <c r="AQ37" s="339">
        <v>31</v>
      </c>
      <c r="AR37" s="275">
        <f t="shared" ref="AR37:AR44" si="14">IF(ISNA(INDEX($AL$7:$AL$44,MATCH(AQ37,$AN$7:$AN$44,0))),"",INDEX($AL$7:$AL$44,MATCH(AQ37,$AN$7:$AN$44,0)))</f>
        <v>2011</v>
      </c>
      <c r="AS37" s="275">
        <v>150</v>
      </c>
      <c r="AT37" s="275">
        <v>225</v>
      </c>
      <c r="AU37" s="275">
        <v>165</v>
      </c>
      <c r="AV37" s="340">
        <f t="shared" ref="AV37:AV44" si="15">IF(ISNA(INDEX($AI$7:$AI$44,MATCH(AR37,$AD$7:$AD$44,0))),"",INDEX($AI$7:$AI$44,MATCH(AR37,$AD$7:$AD$44,0)))</f>
        <v>3</v>
      </c>
      <c r="BC37" s="272">
        <v>31</v>
      </c>
      <c r="BE37" s="272" t="e">
        <f t="shared" si="12"/>
        <v>#N/A</v>
      </c>
      <c r="BT37" s="298"/>
      <c r="CD37" s="275" t="s">
        <v>573</v>
      </c>
      <c r="CI37" s="901"/>
      <c r="CJ37" s="355" t="s">
        <v>501</v>
      </c>
      <c r="CK37" s="329">
        <f t="shared" ref="CK37:CO38" ca="1" si="16">(SUM(INDIRECT($CD31&amp;"!E"&amp;CK$24&amp;":AM"&amp;CK$24))/COUNT(INDIRECT($CD31&amp;"!E"&amp;CK$24&amp;":AM"&amp;CK$24)))*100</f>
        <v>0</v>
      </c>
      <c r="CL37" s="329">
        <f t="shared" ca="1" si="16"/>
        <v>0</v>
      </c>
      <c r="CM37" s="329">
        <f t="shared" ca="1" si="16"/>
        <v>0</v>
      </c>
      <c r="CN37" s="329">
        <f t="shared" ca="1" si="16"/>
        <v>3.3333333333333335</v>
      </c>
      <c r="CO37" s="329">
        <f t="shared" ca="1" si="16"/>
        <v>3.3333333333333335</v>
      </c>
      <c r="CP37" s="329">
        <f ca="1">IF($CP$28="","",(SUM(INDIRECT($CD31&amp;"!E"&amp;CP$24&amp;":AM"&amp;CP$24))/COUNT(INDIRECT($CD31&amp;"!E"&amp;CP$24&amp;":AM"&amp;CP$24)))*100)</f>
        <v>10</v>
      </c>
      <c r="DI37" s="299"/>
    </row>
    <row r="38" spans="2:113" x14ac:dyDescent="0.3">
      <c r="B38" s="289">
        <v>36</v>
      </c>
      <c r="C38" s="408" t="s">
        <v>78</v>
      </c>
      <c r="D38" s="376" t="s">
        <v>79</v>
      </c>
      <c r="E38" s="303" t="s">
        <v>439</v>
      </c>
      <c r="F38" s="289">
        <v>33</v>
      </c>
      <c r="G38" s="293"/>
      <c r="I38" s="289">
        <v>36</v>
      </c>
      <c r="J38" s="396"/>
      <c r="K38" s="293"/>
      <c r="L38" s="293">
        <v>60</v>
      </c>
      <c r="M38" s="294"/>
      <c r="N38" s="294"/>
      <c r="O38" s="379"/>
      <c r="P38" s="379"/>
      <c r="AD38" s="332">
        <v>2012</v>
      </c>
      <c r="AE38" s="409"/>
      <c r="AF38" s="334">
        <v>165</v>
      </c>
      <c r="AG38" s="334">
        <v>225</v>
      </c>
      <c r="AH38" s="334">
        <v>165</v>
      </c>
      <c r="AI38" s="335">
        <v>8</v>
      </c>
      <c r="AL38" s="336">
        <v>2012</v>
      </c>
      <c r="AM38" s="337" t="b">
        <f>Comparison!$D16</f>
        <v>1</v>
      </c>
      <c r="AN38" s="338">
        <f>IF(AM38=TRUE,1+MAX($AN$6:AN37),0)</f>
        <v>32</v>
      </c>
      <c r="AQ38" s="339">
        <v>32</v>
      </c>
      <c r="AR38" s="275">
        <f t="shared" si="14"/>
        <v>2012</v>
      </c>
      <c r="AS38" s="275">
        <v>165</v>
      </c>
      <c r="AT38" s="275">
        <v>225</v>
      </c>
      <c r="AU38" s="275">
        <v>165</v>
      </c>
      <c r="AV38" s="340">
        <f t="shared" si="15"/>
        <v>8</v>
      </c>
      <c r="BC38" s="272">
        <v>32</v>
      </c>
      <c r="BE38" s="272" t="e">
        <f t="shared" si="12"/>
        <v>#N/A</v>
      </c>
      <c r="BT38" s="298"/>
      <c r="CD38" s="275" t="s">
        <v>574</v>
      </c>
      <c r="CI38" s="901"/>
      <c r="CJ38" s="355" t="s">
        <v>502</v>
      </c>
      <c r="CK38" s="329">
        <f t="shared" ca="1" si="16"/>
        <v>0</v>
      </c>
      <c r="CL38" s="329">
        <f t="shared" ca="1" si="16"/>
        <v>0</v>
      </c>
      <c r="CM38" s="329">
        <f t="shared" ca="1" si="16"/>
        <v>33.333333333333329</v>
      </c>
      <c r="CN38" s="329">
        <f t="shared" ca="1" si="16"/>
        <v>33.333333333333329</v>
      </c>
      <c r="CO38" s="329">
        <f t="shared" ca="1" si="16"/>
        <v>33.333333333333329</v>
      </c>
      <c r="CP38" s="329">
        <f ca="1">IF($CP$28="","",(SUM(INDIRECT($CD32&amp;"!E"&amp;CP$24&amp;":AM"&amp;CP$24))/COUNT(INDIRECT($CD32&amp;"!E"&amp;CP$24&amp;":AM"&amp;CP$24)))*100)</f>
        <v>26.666666666666668</v>
      </c>
      <c r="DI38" s="299"/>
    </row>
    <row r="39" spans="2:113" x14ac:dyDescent="0.3">
      <c r="B39" s="289">
        <v>37</v>
      </c>
      <c r="C39" s="410" t="s">
        <v>241</v>
      </c>
      <c r="D39" s="386" t="s">
        <v>243</v>
      </c>
      <c r="E39" s="341" t="s">
        <v>439</v>
      </c>
      <c r="F39" s="289">
        <v>34</v>
      </c>
      <c r="G39" s="293"/>
      <c r="I39" s="289">
        <v>37</v>
      </c>
      <c r="J39" s="396"/>
      <c r="K39" s="293"/>
      <c r="L39" s="293">
        <v>60</v>
      </c>
      <c r="M39" s="294"/>
      <c r="N39" s="294"/>
      <c r="O39" s="379"/>
      <c r="P39" s="379"/>
      <c r="AD39" s="332">
        <v>2013</v>
      </c>
      <c r="AE39" s="411"/>
      <c r="AF39" s="334">
        <v>180</v>
      </c>
      <c r="AG39" s="334">
        <v>225</v>
      </c>
      <c r="AH39" s="334">
        <v>165</v>
      </c>
      <c r="AI39" s="335">
        <v>1</v>
      </c>
      <c r="AL39" s="336">
        <v>2013</v>
      </c>
      <c r="AM39" s="337" t="b">
        <f>Comparison!$D17</f>
        <v>1</v>
      </c>
      <c r="AN39" s="338">
        <f>IF(AM39=TRUE,1+MAX($AN$6:AN38),0)</f>
        <v>33</v>
      </c>
      <c r="AQ39" s="339">
        <v>33</v>
      </c>
      <c r="AR39" s="275">
        <f t="shared" si="14"/>
        <v>2013</v>
      </c>
      <c r="AS39" s="275">
        <v>180</v>
      </c>
      <c r="AT39" s="275">
        <v>225</v>
      </c>
      <c r="AU39" s="275">
        <v>165</v>
      </c>
      <c r="AV39" s="340">
        <f t="shared" si="15"/>
        <v>1</v>
      </c>
      <c r="BC39" s="272">
        <v>33</v>
      </c>
      <c r="BE39" s="272" t="e">
        <f t="shared" ref="BE39:BE70" si="17">MATCH(BD39,SheetName,0)</f>
        <v>#N/A</v>
      </c>
      <c r="BT39" s="298"/>
      <c r="CD39" s="275" t="s">
        <v>575</v>
      </c>
      <c r="CI39" s="901"/>
      <c r="CJ39" s="343" t="s">
        <v>403</v>
      </c>
      <c r="CK39" s="344">
        <f ca="1">SUM(CK40:CK42)</f>
        <v>0</v>
      </c>
      <c r="CL39" s="344">
        <f ca="1">SUM(CL40:CL42)</f>
        <v>100</v>
      </c>
      <c r="CM39" s="344">
        <f ca="1">SUM(CM40:CM42)</f>
        <v>66.666666666666671</v>
      </c>
      <c r="CN39" s="344">
        <f ca="1">SUM(CN40:CN42)</f>
        <v>53.333333333333336</v>
      </c>
      <c r="CO39" s="344">
        <f ca="1">SUM(CO40:CO42)</f>
        <v>36.666666666666664</v>
      </c>
      <c r="CP39" s="344">
        <f ca="1">IF($CP$28="","",SUM(CP40:CP42))</f>
        <v>33.333333333333329</v>
      </c>
      <c r="DI39" s="299"/>
    </row>
    <row r="40" spans="2:113" ht="15.75" customHeight="1" x14ac:dyDescent="0.3">
      <c r="B40" s="289">
        <v>38</v>
      </c>
      <c r="C40" s="412" t="s">
        <v>80</v>
      </c>
      <c r="D40" s="291" t="s">
        <v>81</v>
      </c>
      <c r="E40" s="292" t="s">
        <v>437</v>
      </c>
      <c r="F40" s="289">
        <v>35</v>
      </c>
      <c r="G40" s="293"/>
      <c r="I40" s="289">
        <v>38</v>
      </c>
      <c r="J40" s="396"/>
      <c r="K40" s="293"/>
      <c r="L40" s="293">
        <v>60</v>
      </c>
      <c r="M40" s="294"/>
      <c r="N40" s="294"/>
      <c r="O40" s="379"/>
      <c r="P40" s="379"/>
      <c r="AD40" s="332">
        <v>2014</v>
      </c>
      <c r="AE40" s="413"/>
      <c r="AF40" s="334">
        <v>195</v>
      </c>
      <c r="AG40" s="334">
        <v>225</v>
      </c>
      <c r="AH40" s="334">
        <v>165</v>
      </c>
      <c r="AI40" s="335">
        <v>2</v>
      </c>
      <c r="AL40" s="336">
        <v>2014</v>
      </c>
      <c r="AM40" s="337" t="b">
        <f>Comparison!$D18</f>
        <v>1</v>
      </c>
      <c r="AN40" s="338">
        <f>IF(AM40=TRUE,1+MAX($AN$6:AN39),0)</f>
        <v>34</v>
      </c>
      <c r="AQ40" s="339">
        <v>34</v>
      </c>
      <c r="AR40" s="275">
        <f t="shared" si="14"/>
        <v>2014</v>
      </c>
      <c r="AS40" s="275">
        <v>195</v>
      </c>
      <c r="AT40" s="275">
        <v>225</v>
      </c>
      <c r="AU40" s="275">
        <v>165</v>
      </c>
      <c r="AV40" s="340">
        <f t="shared" si="15"/>
        <v>2</v>
      </c>
      <c r="BC40" s="272">
        <v>34</v>
      </c>
      <c r="BE40" s="272" t="e">
        <f t="shared" si="17"/>
        <v>#N/A</v>
      </c>
      <c r="BT40" s="298"/>
      <c r="CD40" s="275" t="s">
        <v>576</v>
      </c>
      <c r="CI40" s="901"/>
      <c r="CJ40" s="328" t="s">
        <v>598</v>
      </c>
      <c r="CK40" s="329">
        <f t="shared" ref="CK40:CO42" ca="1" si="18">(SUM(INDIRECT($CD33&amp;"!E"&amp;CK$24&amp;":AM"&amp;CK$24))/COUNT(INDIRECT($CD33&amp;"!E"&amp;CK$24&amp;":AM"&amp;CK$24)))*100</f>
        <v>0</v>
      </c>
      <c r="CL40" s="329">
        <f t="shared" ca="1" si="18"/>
        <v>26.666666666666668</v>
      </c>
      <c r="CM40" s="329">
        <f t="shared" ca="1" si="18"/>
        <v>23.333333333333332</v>
      </c>
      <c r="CN40" s="329">
        <f t="shared" ca="1" si="18"/>
        <v>26.666666666666668</v>
      </c>
      <c r="CO40" s="329">
        <f t="shared" ca="1" si="18"/>
        <v>20</v>
      </c>
      <c r="CP40" s="329">
        <f ca="1">IF($CP$28="","",(SUM(INDIRECT($CD33&amp;"!E"&amp;CP$24&amp;":AM"&amp;CP$24))/COUNT(INDIRECT($CD33&amp;"!E"&amp;CP$24&amp;":AM"&amp;CP$24)))*100)</f>
        <v>23.333333333333332</v>
      </c>
      <c r="DI40" s="299"/>
    </row>
    <row r="41" spans="2:113" x14ac:dyDescent="0.3">
      <c r="B41" s="289">
        <v>39</v>
      </c>
      <c r="C41" s="414" t="s">
        <v>232</v>
      </c>
      <c r="D41" s="291" t="s">
        <v>231</v>
      </c>
      <c r="E41" s="303" t="s">
        <v>439</v>
      </c>
      <c r="F41" s="289">
        <v>36</v>
      </c>
      <c r="G41" s="293"/>
      <c r="I41" s="289">
        <v>39</v>
      </c>
      <c r="J41" s="396"/>
      <c r="K41" s="293"/>
      <c r="L41" s="293">
        <v>60</v>
      </c>
      <c r="M41" s="294"/>
      <c r="N41" s="294"/>
      <c r="O41" s="379"/>
      <c r="P41" s="379"/>
      <c r="AD41" s="332">
        <v>2015</v>
      </c>
      <c r="AE41" s="415"/>
      <c r="AF41" s="334">
        <v>210</v>
      </c>
      <c r="AG41" s="334">
        <v>225</v>
      </c>
      <c r="AH41" s="334">
        <v>165</v>
      </c>
      <c r="AI41" s="335">
        <v>3</v>
      </c>
      <c r="AL41" s="336">
        <v>2015</v>
      </c>
      <c r="AM41" s="337" t="b">
        <f>Comparison!$D19</f>
        <v>1</v>
      </c>
      <c r="AN41" s="338">
        <f>IF(AM41=TRUE,1+MAX($AN$6:AN40),0)</f>
        <v>35</v>
      </c>
      <c r="AQ41" s="339">
        <v>35</v>
      </c>
      <c r="AR41" s="275">
        <f t="shared" si="14"/>
        <v>2015</v>
      </c>
      <c r="AS41" s="275">
        <v>210</v>
      </c>
      <c r="AT41" s="275">
        <v>225</v>
      </c>
      <c r="AU41" s="275">
        <v>165</v>
      </c>
      <c r="AV41" s="340">
        <f t="shared" si="15"/>
        <v>3</v>
      </c>
      <c r="BC41" s="272">
        <v>35</v>
      </c>
      <c r="BE41" s="272" t="e">
        <f t="shared" si="17"/>
        <v>#N/A</v>
      </c>
      <c r="BT41" s="298"/>
      <c r="CD41" s="275" t="s">
        <v>594</v>
      </c>
      <c r="CI41" s="901"/>
      <c r="CJ41" s="328" t="s">
        <v>597</v>
      </c>
      <c r="CK41" s="329">
        <f t="shared" ca="1" si="18"/>
        <v>0</v>
      </c>
      <c r="CL41" s="329">
        <f t="shared" ca="1" si="18"/>
        <v>0</v>
      </c>
      <c r="CM41" s="329">
        <f t="shared" ca="1" si="18"/>
        <v>0</v>
      </c>
      <c r="CN41" s="329">
        <f t="shared" ca="1" si="18"/>
        <v>0</v>
      </c>
      <c r="CO41" s="329">
        <f t="shared" ca="1" si="18"/>
        <v>0</v>
      </c>
      <c r="CP41" s="329">
        <f ca="1">IF($CP$28="","",(SUM(INDIRECT($CD34&amp;"!E"&amp;CP$24&amp;":AM"&amp;CP$24))/COUNT(INDIRECT($CD34&amp;"!E"&amp;CP$24&amp;":AM"&amp;CP$24)))*100)</f>
        <v>0</v>
      </c>
      <c r="DI41" s="299"/>
    </row>
    <row r="42" spans="2:113" ht="15" thickBot="1" x14ac:dyDescent="0.35">
      <c r="B42" s="289">
        <v>40</v>
      </c>
      <c r="C42" s="414" t="s">
        <v>32</v>
      </c>
      <c r="D42" s="291" t="s">
        <v>82</v>
      </c>
      <c r="E42" s="303" t="s">
        <v>439</v>
      </c>
      <c r="F42" s="289">
        <v>37</v>
      </c>
      <c r="G42" s="293"/>
      <c r="I42" s="289">
        <v>40</v>
      </c>
      <c r="J42" s="396"/>
      <c r="K42" s="293"/>
      <c r="L42" s="293">
        <v>60</v>
      </c>
      <c r="M42" s="294"/>
      <c r="N42" s="294"/>
      <c r="O42" s="379"/>
      <c r="P42" s="379"/>
      <c r="AD42" s="332" t="s">
        <v>287</v>
      </c>
      <c r="AE42" s="416"/>
      <c r="AF42" s="334">
        <v>0</v>
      </c>
      <c r="AG42" s="334">
        <v>0</v>
      </c>
      <c r="AH42" s="334">
        <v>0</v>
      </c>
      <c r="AI42" s="335">
        <v>-4142</v>
      </c>
      <c r="AL42" s="336" t="s">
        <v>287</v>
      </c>
      <c r="AM42" s="337" t="b">
        <f>Comparison!$B34</f>
        <v>1</v>
      </c>
      <c r="AN42" s="338">
        <f>IF(AM42=TRUE,1+MAX($AN$6:AN41),0)</f>
        <v>36</v>
      </c>
      <c r="AQ42" s="339">
        <v>36</v>
      </c>
      <c r="AR42" s="275" t="str">
        <f t="shared" si="14"/>
        <v>Min</v>
      </c>
      <c r="AS42" s="275">
        <f>IF(ISNA(INDEX($AF$7:$AF$44,MATCH(AR42,$AD$7:$AD$44,0))),"",INDEX($AF$7:$AF$44,MATCH(AR42,$AD$7:$AD$44,0)))</f>
        <v>0</v>
      </c>
      <c r="AT42" s="275">
        <f>IF(ISNA(INDEX($AG$7:$AG$44,MATCH(AR42,$AD$7:$AD$44,0))),"",INDEX($AG$7:$AG$44,MATCH(AR42,$AD$7:$AD$44,0)))</f>
        <v>0</v>
      </c>
      <c r="AU42" s="275">
        <f>IF(ISNA(INDEX($AH$7:$AH$44,MATCH(AR42,$AD$7:$AD$44,0))),"",INDEX($AH$7:$AH$44,MATCH(AR42,$AD$7:$AD$44,0)))</f>
        <v>0</v>
      </c>
      <c r="AV42" s="340">
        <f t="shared" si="15"/>
        <v>-4142</v>
      </c>
      <c r="BC42" s="272">
        <v>36</v>
      </c>
      <c r="BE42" s="272" t="e">
        <f t="shared" si="17"/>
        <v>#N/A</v>
      </c>
      <c r="BT42" s="298"/>
      <c r="CI42" s="902"/>
      <c r="CJ42" s="328" t="s">
        <v>599</v>
      </c>
      <c r="CK42" s="329">
        <f t="shared" ca="1" si="18"/>
        <v>0</v>
      </c>
      <c r="CL42" s="329">
        <f t="shared" ca="1" si="18"/>
        <v>73.333333333333329</v>
      </c>
      <c r="CM42" s="329">
        <f t="shared" ca="1" si="18"/>
        <v>43.333333333333336</v>
      </c>
      <c r="CN42" s="329">
        <f t="shared" ca="1" si="18"/>
        <v>26.666666666666668</v>
      </c>
      <c r="CO42" s="329">
        <f t="shared" ca="1" si="18"/>
        <v>16.666666666666664</v>
      </c>
      <c r="CP42" s="329">
        <f ca="1">IF($CP$28="","",(SUM(INDIRECT($CD35&amp;"!E"&amp;CP$24&amp;":AM"&amp;CP$24))/COUNT(INDIRECT($CD35&amp;"!E"&amp;CP$24&amp;":AM"&amp;CP$24)))*100)</f>
        <v>10</v>
      </c>
      <c r="DI42" s="299"/>
    </row>
    <row r="43" spans="2:113" ht="18" customHeight="1" x14ac:dyDescent="0.3">
      <c r="B43" s="289">
        <v>41</v>
      </c>
      <c r="C43" s="417" t="s">
        <v>148</v>
      </c>
      <c r="D43" s="360" t="s">
        <v>149</v>
      </c>
      <c r="E43" s="341" t="s">
        <v>440</v>
      </c>
      <c r="F43" s="289">
        <v>38</v>
      </c>
      <c r="G43" s="293"/>
      <c r="I43" s="289">
        <v>41</v>
      </c>
      <c r="J43" s="396"/>
      <c r="K43" s="293"/>
      <c r="L43" s="293">
        <v>60</v>
      </c>
      <c r="M43" s="294"/>
      <c r="N43" s="294"/>
      <c r="O43" s="379"/>
      <c r="P43" s="379"/>
      <c r="AD43" s="332" t="s">
        <v>288</v>
      </c>
      <c r="AE43" s="416"/>
      <c r="AF43" s="334">
        <v>0</v>
      </c>
      <c r="AG43" s="334">
        <v>0</v>
      </c>
      <c r="AH43" s="334">
        <v>0</v>
      </c>
      <c r="AI43" s="335">
        <v>-4142</v>
      </c>
      <c r="AL43" s="336" t="s">
        <v>288</v>
      </c>
      <c r="AM43" s="337" t="b">
        <f>Comparison!$C34</f>
        <v>1</v>
      </c>
      <c r="AN43" s="338">
        <f>IF(AM43=TRUE,1+MAX($AN$6:AN42),0)</f>
        <v>37</v>
      </c>
      <c r="AQ43" s="339">
        <v>37</v>
      </c>
      <c r="AR43" s="275" t="str">
        <f t="shared" si="14"/>
        <v>Max</v>
      </c>
      <c r="AS43" s="275">
        <f>IF(ISNA(INDEX($AF$7:$AF$44,MATCH(AR43,$AD$7:$AD$44,0))),"",INDEX($AF$7:$AF$44,MATCH(AR43,$AD$7:$AD$44,0)))</f>
        <v>0</v>
      </c>
      <c r="AT43" s="275">
        <f>IF(ISNA(INDEX($AG$7:$AG$44,MATCH(AR43,$AD$7:$AD$44,0))),"",INDEX($AG$7:$AG$44,MATCH(AR43,$AD$7:$AD$44,0)))</f>
        <v>0</v>
      </c>
      <c r="AU43" s="275">
        <f>IF(ISNA(INDEX($AH$7:$AH$44,MATCH(AR43,$AD$7:$AD$44,0))),"",INDEX($AH$7:$AH$44,MATCH(AR43,$AD$7:$AD$44,0)))</f>
        <v>0</v>
      </c>
      <c r="AV43" s="340">
        <f t="shared" si="15"/>
        <v>-4142</v>
      </c>
      <c r="BC43" s="272">
        <v>37</v>
      </c>
      <c r="BE43" s="272" t="e">
        <f t="shared" si="17"/>
        <v>#N/A</v>
      </c>
      <c r="BT43" s="298"/>
      <c r="CI43" s="900" t="s">
        <v>408</v>
      </c>
      <c r="CJ43" s="312" t="s">
        <v>404</v>
      </c>
      <c r="CK43" s="313">
        <f ca="1">SUM(CK44:CK46)</f>
        <v>100</v>
      </c>
      <c r="CL43" s="313">
        <f ca="1">SUM(CL44:CL46)</f>
        <v>100</v>
      </c>
      <c r="CM43" s="313">
        <f ca="1">SUM(CM44:CM46)</f>
        <v>100</v>
      </c>
      <c r="CN43" s="313">
        <f ca="1">SUM(CN44:CN46)</f>
        <v>100</v>
      </c>
      <c r="CO43" s="313">
        <f ca="1">SUM(CO44:CO46)</f>
        <v>96.666666666666671</v>
      </c>
      <c r="CP43" s="367">
        <f ca="1">IF($CP$28="","",SUM(CP44:CP46))</f>
        <v>86.666666666666657</v>
      </c>
      <c r="DI43" s="299"/>
    </row>
    <row r="44" spans="2:113" ht="15" thickBot="1" x14ac:dyDescent="0.35">
      <c r="B44" s="289">
        <v>42</v>
      </c>
      <c r="C44" s="418" t="s">
        <v>83</v>
      </c>
      <c r="D44" s="291" t="s">
        <v>84</v>
      </c>
      <c r="E44" s="292" t="s">
        <v>437</v>
      </c>
      <c r="F44" s="289">
        <v>39</v>
      </c>
      <c r="G44" s="293"/>
      <c r="I44" s="289">
        <v>42</v>
      </c>
      <c r="J44" s="396"/>
      <c r="K44" s="293"/>
      <c r="L44" s="293">
        <v>60</v>
      </c>
      <c r="M44" s="294"/>
      <c r="N44" s="294"/>
      <c r="O44" s="379"/>
      <c r="P44" s="379"/>
      <c r="AD44" s="419" t="s">
        <v>289</v>
      </c>
      <c r="AE44" s="420"/>
      <c r="AF44" s="421">
        <v>0</v>
      </c>
      <c r="AG44" s="421">
        <v>0</v>
      </c>
      <c r="AH44" s="421">
        <v>0</v>
      </c>
      <c r="AI44" s="422">
        <v>-4142</v>
      </c>
      <c r="AL44" s="423" t="s">
        <v>289</v>
      </c>
      <c r="AM44" s="424" t="b">
        <f>Comparison!$D34</f>
        <v>1</v>
      </c>
      <c r="AN44" s="425">
        <f>IF(AM44=TRUE,1+MAX($AN$6:AN43),0)</f>
        <v>38</v>
      </c>
      <c r="AQ44" s="426">
        <v>38</v>
      </c>
      <c r="AR44" s="427" t="str">
        <f t="shared" si="14"/>
        <v>Most</v>
      </c>
      <c r="AS44" s="427">
        <f>IF(ISNA(INDEX($AF$7:$AF$44,MATCH(AR44,$AD$7:$AD$44,0))),"",INDEX($AF$7:$AF$44,MATCH(AR44,$AD$7:$AD$44,0)))</f>
        <v>0</v>
      </c>
      <c r="AT44" s="427">
        <f>IF(ISNA(INDEX($AG$7:$AG$44,MATCH(AR44,$AD$7:$AD$44,0))),"",INDEX($AG$7:$AG$44,MATCH(AR44,$AD$7:$AD$44,0)))</f>
        <v>0</v>
      </c>
      <c r="AU44" s="427">
        <f>IF(ISNA(INDEX($AH$7:$AH$44,MATCH(AR44,$AD$7:$AD$44,0))),"",INDEX($AH$7:$AH$44,MATCH(AR44,$AD$7:$AD$44,0)))</f>
        <v>0</v>
      </c>
      <c r="AV44" s="428">
        <f t="shared" si="15"/>
        <v>-4142</v>
      </c>
      <c r="BC44" s="272">
        <v>38</v>
      </c>
      <c r="BE44" s="272" t="e">
        <f t="shared" si="17"/>
        <v>#N/A</v>
      </c>
      <c r="BT44" s="298"/>
      <c r="CI44" s="901"/>
      <c r="CJ44" s="328" t="s">
        <v>496</v>
      </c>
      <c r="CK44" s="329">
        <f t="shared" ref="CK44:CO46" ca="1" si="19">(SUM(INDIRECT($CD37&amp;"!E"&amp;CK$24&amp;":AM"&amp;CK$24))/COUNT(INDIRECT($CD37&amp;"!E"&amp;CK$24&amp;":AM"&amp;CK$24)))*100</f>
        <v>100</v>
      </c>
      <c r="CL44" s="329">
        <f t="shared" ca="1" si="19"/>
        <v>0</v>
      </c>
      <c r="CM44" s="329">
        <f t="shared" ca="1" si="19"/>
        <v>16.666666666666664</v>
      </c>
      <c r="CN44" s="329">
        <f t="shared" ca="1" si="19"/>
        <v>3.3333333333333335</v>
      </c>
      <c r="CO44" s="329">
        <f t="shared" ca="1" si="19"/>
        <v>3.3333333333333335</v>
      </c>
      <c r="CP44" s="329">
        <f ca="1">IF($CP$28="","",(SUM(INDIRECT($CD37&amp;"!E"&amp;CP$24&amp;":AM"&amp;CP$24))/COUNT(INDIRECT($CD37&amp;"!E"&amp;CP$24&amp;":AM"&amp;CP$24)))*100)</f>
        <v>6.666666666666667</v>
      </c>
      <c r="DI44" s="299"/>
    </row>
    <row r="45" spans="2:113" ht="15" thickBot="1" x14ac:dyDescent="0.35">
      <c r="B45" s="289">
        <v>43</v>
      </c>
      <c r="C45" s="418" t="s">
        <v>234</v>
      </c>
      <c r="D45" s="291" t="s">
        <v>233</v>
      </c>
      <c r="E45" s="303" t="s">
        <v>439</v>
      </c>
      <c r="F45" s="289">
        <v>40</v>
      </c>
      <c r="G45" s="293"/>
      <c r="I45" s="289">
        <v>43</v>
      </c>
      <c r="J45" s="396"/>
      <c r="K45" s="293"/>
      <c r="L45" s="293">
        <v>60</v>
      </c>
      <c r="M45" s="294"/>
      <c r="N45" s="294"/>
      <c r="O45" s="379"/>
      <c r="P45" s="379"/>
      <c r="AD45" s="298"/>
      <c r="AI45" s="299"/>
      <c r="BC45" s="272">
        <v>39</v>
      </c>
      <c r="BE45" s="272" t="e">
        <f t="shared" si="17"/>
        <v>#N/A</v>
      </c>
      <c r="BT45" s="298"/>
      <c r="CI45" s="901"/>
      <c r="CJ45" s="328" t="s">
        <v>497</v>
      </c>
      <c r="CK45" s="329">
        <f t="shared" ca="1" si="19"/>
        <v>0</v>
      </c>
      <c r="CL45" s="329">
        <f t="shared" ca="1" si="19"/>
        <v>100</v>
      </c>
      <c r="CM45" s="329">
        <f t="shared" ca="1" si="19"/>
        <v>23.333333333333332</v>
      </c>
      <c r="CN45" s="329">
        <f t="shared" ca="1" si="19"/>
        <v>50</v>
      </c>
      <c r="CO45" s="329">
        <f t="shared" ca="1" si="19"/>
        <v>50</v>
      </c>
      <c r="CP45" s="329">
        <f ca="1">IF($CP$28="","",(SUM(INDIRECT($CD38&amp;"!E"&amp;CP$24&amp;":AM"&amp;CP$24))/COUNT(INDIRECT($CD38&amp;"!E"&amp;CP$24&amp;":AM"&amp;CP$24)))*100)</f>
        <v>46.666666666666664</v>
      </c>
      <c r="DI45" s="299"/>
    </row>
    <row r="46" spans="2:113" ht="15" thickBot="1" x14ac:dyDescent="0.35">
      <c r="B46" s="289">
        <v>44</v>
      </c>
      <c r="C46" s="418" t="s">
        <v>85</v>
      </c>
      <c r="D46" s="291" t="s">
        <v>86</v>
      </c>
      <c r="E46" s="303" t="s">
        <v>439</v>
      </c>
      <c r="F46" s="289">
        <v>41</v>
      </c>
      <c r="G46" s="293"/>
      <c r="I46" s="289">
        <v>44</v>
      </c>
      <c r="J46" s="396"/>
      <c r="K46" s="293"/>
      <c r="L46" s="293">
        <v>60</v>
      </c>
      <c r="M46" s="294"/>
      <c r="N46" s="294"/>
      <c r="O46" s="379"/>
      <c r="P46" s="379"/>
      <c r="AD46" s="886" t="s">
        <v>318</v>
      </c>
      <c r="AE46" s="887"/>
      <c r="AF46" s="887"/>
      <c r="AG46" s="887"/>
      <c r="AH46" s="887"/>
      <c r="AI46" s="888"/>
      <c r="BC46" s="272">
        <v>40</v>
      </c>
      <c r="BE46" s="272" t="e">
        <f t="shared" si="17"/>
        <v>#N/A</v>
      </c>
      <c r="BT46" s="298"/>
      <c r="CI46" s="901"/>
      <c r="CJ46" s="328" t="s">
        <v>498</v>
      </c>
      <c r="CK46" s="329">
        <f t="shared" ca="1" si="19"/>
        <v>0</v>
      </c>
      <c r="CL46" s="329">
        <f t="shared" ca="1" si="19"/>
        <v>0</v>
      </c>
      <c r="CM46" s="329">
        <f t="shared" ca="1" si="19"/>
        <v>60</v>
      </c>
      <c r="CN46" s="329">
        <f t="shared" ca="1" si="19"/>
        <v>46.666666666666664</v>
      </c>
      <c r="CO46" s="329">
        <f t="shared" ca="1" si="19"/>
        <v>43.333333333333336</v>
      </c>
      <c r="CP46" s="329">
        <f ca="1">IF($CP$28="","",(SUM(INDIRECT($CD39&amp;"!E"&amp;CP$24&amp;":AM"&amp;CP$24))/COUNT(INDIRECT($CD39&amp;"!E"&amp;CP$24&amp;":AM"&amp;CP$24)))*100)</f>
        <v>33.333333333333329</v>
      </c>
      <c r="DI46" s="299"/>
    </row>
    <row r="47" spans="2:113" x14ac:dyDescent="0.3">
      <c r="B47" s="289">
        <v>45</v>
      </c>
      <c r="C47" s="418" t="s">
        <v>147</v>
      </c>
      <c r="D47" s="291" t="s">
        <v>146</v>
      </c>
      <c r="E47" s="303" t="s">
        <v>440</v>
      </c>
      <c r="F47" s="289">
        <v>42</v>
      </c>
      <c r="G47" s="293"/>
      <c r="I47" s="289">
        <v>45</v>
      </c>
      <c r="J47" s="396"/>
      <c r="K47" s="293"/>
      <c r="L47" s="293">
        <v>60</v>
      </c>
      <c r="M47" s="294"/>
      <c r="N47" s="294"/>
      <c r="O47" s="379"/>
      <c r="P47" s="379"/>
      <c r="AD47" s="318"/>
      <c r="AE47" s="319"/>
      <c r="AF47" s="319" t="s">
        <v>296</v>
      </c>
      <c r="AG47" s="319" t="s">
        <v>297</v>
      </c>
      <c r="AH47" s="319" t="s">
        <v>298</v>
      </c>
      <c r="AI47" s="320" t="s">
        <v>299</v>
      </c>
      <c r="BC47" s="272">
        <v>41</v>
      </c>
      <c r="BE47" s="272" t="e">
        <f t="shared" si="17"/>
        <v>#N/A</v>
      </c>
      <c r="BT47" s="298"/>
      <c r="CI47" s="901"/>
      <c r="CJ47" s="343" t="s">
        <v>406</v>
      </c>
      <c r="CK47" s="344">
        <f ca="1">100-CK49-CK43</f>
        <v>0</v>
      </c>
      <c r="CL47" s="344">
        <f ca="1">100-CL49-CL43</f>
        <v>0</v>
      </c>
      <c r="CM47" s="344">
        <f ca="1">100-CM49-CM43</f>
        <v>0</v>
      </c>
      <c r="CN47" s="344">
        <f ca="1">100-CN49-CN43</f>
        <v>0</v>
      </c>
      <c r="CO47" s="344">
        <f ca="1">100-CO49-CO43</f>
        <v>0</v>
      </c>
      <c r="CP47" s="344">
        <f ca="1">IF($CP$28="","",100-CP49-CP43)</f>
        <v>1.4210854715202004E-14</v>
      </c>
      <c r="DI47" s="299"/>
    </row>
    <row r="48" spans="2:113" x14ac:dyDescent="0.3">
      <c r="B48" s="289">
        <v>46</v>
      </c>
      <c r="C48" s="418" t="s">
        <v>87</v>
      </c>
      <c r="D48" s="291" t="s">
        <v>88</v>
      </c>
      <c r="E48" s="303" t="s">
        <v>439</v>
      </c>
      <c r="F48" s="289">
        <v>43</v>
      </c>
      <c r="G48" s="293"/>
      <c r="I48" s="289">
        <v>46</v>
      </c>
      <c r="J48" s="396"/>
      <c r="K48" s="293"/>
      <c r="L48" s="293">
        <v>60</v>
      </c>
      <c r="M48" s="294"/>
      <c r="N48" s="294"/>
      <c r="O48" s="379"/>
      <c r="P48" s="379"/>
      <c r="AD48" s="429">
        <v>0.1</v>
      </c>
      <c r="AE48" s="430"/>
      <c r="AF48" s="334">
        <v>0</v>
      </c>
      <c r="AG48" s="334">
        <v>0</v>
      </c>
      <c r="AH48" s="334">
        <v>255</v>
      </c>
      <c r="AI48" s="335">
        <v>2</v>
      </c>
      <c r="BC48" s="272">
        <v>42</v>
      </c>
      <c r="BE48" s="272" t="e">
        <f t="shared" si="17"/>
        <v>#N/A</v>
      </c>
      <c r="BT48" s="298"/>
      <c r="CI48" s="901"/>
      <c r="CJ48" s="328" t="s">
        <v>413</v>
      </c>
      <c r="CK48" s="329">
        <f ca="1">(SUM(INDIRECT($CD40&amp;"!E"&amp;CK$24&amp;":AM"&amp;CK$24))/COUNT(INDIRECT($CD40&amp;"!E"&amp;CK$24&amp;":AM"&amp;CK$24)))*100</f>
        <v>0</v>
      </c>
      <c r="CL48" s="329">
        <f ca="1">(SUM(INDIRECT($CD40&amp;"!E"&amp;CL$24&amp;":AM"&amp;CL$24))/COUNT(INDIRECT($CD40&amp;"!E"&amp;CL$24&amp;":AM"&amp;CL$24)))*100</f>
        <v>0</v>
      </c>
      <c r="CM48" s="329">
        <f ca="1">(SUM(INDIRECT($CD40&amp;"!E"&amp;CM$24&amp;":AM"&amp;CM$24))/COUNT(INDIRECT($CD40&amp;"!E"&amp;CM$24&amp;":AM"&amp;CM$24)))*100</f>
        <v>0</v>
      </c>
      <c r="CN48" s="329">
        <f ca="1">(SUM(INDIRECT($CD40&amp;"!E"&amp;CN$24&amp;":AM"&amp;CN$24))/COUNT(INDIRECT($CD40&amp;"!E"&amp;CN$24&amp;":AM"&amp;CN$24)))*100</f>
        <v>0</v>
      </c>
      <c r="CO48" s="329">
        <f ca="1">(SUM(INDIRECT($CD40&amp;"!E"&amp;CO$24&amp;":AM"&amp;CO$24))/COUNT(INDIRECT($CD40&amp;"!E"&amp;CO$24&amp;":AM"&amp;CO$24)))*100</f>
        <v>0</v>
      </c>
      <c r="CP48" s="329">
        <f ca="1">IF($CP$28="","",(SUM(INDIRECT($CD40&amp;"!E"&amp;CP$24&amp;":AM"&amp;CP$24))/COUNT(INDIRECT($CD40&amp;"!E"&amp;CP$24&amp;":AM"&amp;CP$24)))*100)</f>
        <v>0</v>
      </c>
      <c r="DI48" s="299"/>
    </row>
    <row r="49" spans="2:113" ht="15" thickBot="1" x14ac:dyDescent="0.35">
      <c r="B49" s="289">
        <v>47</v>
      </c>
      <c r="C49" s="418" t="s">
        <v>238</v>
      </c>
      <c r="D49" s="291" t="s">
        <v>219</v>
      </c>
      <c r="E49" s="341" t="s">
        <v>439</v>
      </c>
      <c r="F49" s="289">
        <v>44</v>
      </c>
      <c r="G49" s="293"/>
      <c r="I49" s="289">
        <v>47</v>
      </c>
      <c r="J49" s="396"/>
      <c r="K49" s="293"/>
      <c r="L49" s="293">
        <v>60</v>
      </c>
      <c r="M49" s="294"/>
      <c r="N49" s="294"/>
      <c r="O49" s="379"/>
      <c r="P49" s="379"/>
      <c r="AD49" s="429">
        <v>0.2</v>
      </c>
      <c r="AE49" s="431"/>
      <c r="AF49" s="334">
        <v>100</v>
      </c>
      <c r="AG49" s="334">
        <v>100</v>
      </c>
      <c r="AH49" s="334">
        <v>255</v>
      </c>
      <c r="AI49" s="335">
        <v>2</v>
      </c>
      <c r="BC49" s="272">
        <v>43</v>
      </c>
      <c r="BE49" s="272" t="e">
        <f t="shared" si="17"/>
        <v>#N/A</v>
      </c>
      <c r="BT49" s="298"/>
      <c r="CI49" s="902"/>
      <c r="CJ49" s="362" t="s">
        <v>407</v>
      </c>
      <c r="CK49" s="363">
        <f ca="1">(SUM(INDIRECT($CD36&amp;"!E"&amp;CK$24&amp;":AM"&amp;CK$24))/COUNT(INDIRECT($CD36&amp;"!E"&amp;CK$24&amp;":AM"&amp;CK$24)))*100</f>
        <v>0</v>
      </c>
      <c r="CL49" s="363">
        <f ca="1">(SUM(INDIRECT($CD36&amp;"!E"&amp;CL$24&amp;":AM"&amp;CL$24))/COUNT(INDIRECT($CD36&amp;"!E"&amp;CL$24&amp;":AM"&amp;CL$24)))*100</f>
        <v>0</v>
      </c>
      <c r="CM49" s="363">
        <f ca="1">(SUM(INDIRECT($CD36&amp;"!E"&amp;CM$24&amp;":AM"&amp;CM$24))/COUNT(INDIRECT($CD36&amp;"!E"&amp;CM$24&amp;":AM"&amp;CM$24)))*100</f>
        <v>0</v>
      </c>
      <c r="CN49" s="363">
        <f ca="1">(SUM(INDIRECT($CD36&amp;"!E"&amp;CN$24&amp;":AM"&amp;CN$24))/COUNT(INDIRECT($CD36&amp;"!E"&amp;CN$24&amp;":AM"&amp;CN$24)))*100</f>
        <v>0</v>
      </c>
      <c r="CO49" s="363">
        <f ca="1">(SUM(INDIRECT($CD36&amp;"!E"&amp;CO$24&amp;":AM"&amp;CO$24))/COUNT(INDIRECT($CD36&amp;"!E"&amp;CO$24&amp;":AM"&amp;CO$24)))*100</f>
        <v>3.3333333333333335</v>
      </c>
      <c r="CP49" s="364">
        <f ca="1">IF($CP$28="","",(SUM(INDIRECT($CD36&amp;"!E"&amp;CP$24&amp;":AM"&amp;CP$24))/COUNT(INDIRECT($CD36&amp;"!E"&amp;CP$24&amp;":AM"&amp;CP$24)))*100)</f>
        <v>13.333333333333334</v>
      </c>
      <c r="DI49" s="299"/>
    </row>
    <row r="50" spans="2:113" x14ac:dyDescent="0.3">
      <c r="B50" s="289">
        <v>48</v>
      </c>
      <c r="C50" s="432" t="s">
        <v>89</v>
      </c>
      <c r="D50" s="347" t="s">
        <v>90</v>
      </c>
      <c r="E50" s="292" t="s">
        <v>437</v>
      </c>
      <c r="F50" s="289">
        <v>45</v>
      </c>
      <c r="G50" s="293"/>
      <c r="I50" s="289">
        <v>48</v>
      </c>
      <c r="J50" s="396"/>
      <c r="K50" s="293"/>
      <c r="L50" s="293">
        <v>60</v>
      </c>
      <c r="M50" s="294"/>
      <c r="N50" s="294"/>
      <c r="O50" s="379"/>
      <c r="P50" s="379"/>
      <c r="AD50" s="429">
        <v>0.3</v>
      </c>
      <c r="AE50" s="433"/>
      <c r="AF50" s="334">
        <v>180</v>
      </c>
      <c r="AG50" s="334">
        <v>180</v>
      </c>
      <c r="AH50" s="334">
        <v>255</v>
      </c>
      <c r="AI50" s="335">
        <v>2</v>
      </c>
      <c r="BC50" s="272">
        <v>44</v>
      </c>
      <c r="BE50" s="272" t="e">
        <f t="shared" si="17"/>
        <v>#N/A</v>
      </c>
      <c r="BT50" s="298"/>
      <c r="DI50" s="299"/>
    </row>
    <row r="51" spans="2:113" ht="15" thickBot="1" x14ac:dyDescent="0.35">
      <c r="B51" s="289">
        <v>49</v>
      </c>
      <c r="C51" s="434" t="s">
        <v>236</v>
      </c>
      <c r="D51" s="291" t="s">
        <v>235</v>
      </c>
      <c r="E51" s="303" t="s">
        <v>439</v>
      </c>
      <c r="F51" s="289">
        <v>46</v>
      </c>
      <c r="G51" s="293"/>
      <c r="I51" s="289">
        <v>49</v>
      </c>
      <c r="J51" s="396"/>
      <c r="K51" s="293"/>
      <c r="L51" s="293">
        <v>60</v>
      </c>
      <c r="M51" s="294"/>
      <c r="N51" s="294"/>
      <c r="AD51" s="429">
        <v>0.4</v>
      </c>
      <c r="AE51" s="435"/>
      <c r="AF51" s="334">
        <v>210</v>
      </c>
      <c r="AG51" s="334">
        <v>210</v>
      </c>
      <c r="AH51" s="334">
        <v>255</v>
      </c>
      <c r="AI51" s="335">
        <v>2</v>
      </c>
      <c r="BC51" s="272">
        <v>45</v>
      </c>
      <c r="BE51" s="272" t="e">
        <f t="shared" si="17"/>
        <v>#N/A</v>
      </c>
      <c r="BT51" s="436"/>
      <c r="BU51" s="403"/>
      <c r="BV51" s="403"/>
      <c r="BW51" s="403"/>
      <c r="BX51" s="403"/>
      <c r="BY51" s="403"/>
      <c r="BZ51" s="403"/>
      <c r="CA51" s="403"/>
      <c r="CB51" s="403"/>
      <c r="CC51" s="403"/>
      <c r="CD51" s="403"/>
      <c r="CE51" s="403"/>
      <c r="CF51" s="403"/>
      <c r="CG51" s="403"/>
      <c r="CH51" s="403"/>
      <c r="CI51" s="403"/>
      <c r="CJ51" s="403"/>
      <c r="CK51" s="403"/>
      <c r="CL51" s="403"/>
      <c r="CM51" s="403"/>
      <c r="CN51" s="403"/>
      <c r="CO51" s="403"/>
      <c r="CP51" s="403"/>
      <c r="CQ51" s="403"/>
      <c r="CR51" s="403"/>
      <c r="CS51" s="403"/>
      <c r="CT51" s="403"/>
      <c r="CU51" s="403"/>
      <c r="CV51" s="403"/>
      <c r="CW51" s="403"/>
      <c r="CX51" s="403"/>
      <c r="CY51" s="403"/>
      <c r="CZ51" s="403"/>
      <c r="DA51" s="403"/>
      <c r="DB51" s="403"/>
      <c r="DC51" s="403"/>
      <c r="DD51" s="403"/>
      <c r="DE51" s="403"/>
      <c r="DF51" s="403"/>
      <c r="DG51" s="403"/>
      <c r="DH51" s="403"/>
      <c r="DI51" s="404"/>
    </row>
    <row r="52" spans="2:113" x14ac:dyDescent="0.3">
      <c r="B52" s="289">
        <v>50</v>
      </c>
      <c r="C52" s="434" t="s">
        <v>91</v>
      </c>
      <c r="D52" s="291" t="s">
        <v>92</v>
      </c>
      <c r="E52" s="303" t="s">
        <v>439</v>
      </c>
      <c r="F52" s="289">
        <v>47</v>
      </c>
      <c r="G52" s="293"/>
      <c r="I52" s="289">
        <v>50</v>
      </c>
      <c r="J52" s="396"/>
      <c r="K52" s="293"/>
      <c r="L52" s="293">
        <v>60</v>
      </c>
      <c r="M52" s="294"/>
      <c r="N52" s="294"/>
      <c r="AD52" s="429">
        <v>0.5</v>
      </c>
      <c r="AE52" s="334"/>
      <c r="AF52" s="334">
        <v>255</v>
      </c>
      <c r="AG52" s="334">
        <v>255</v>
      </c>
      <c r="AH52" s="334">
        <v>255</v>
      </c>
      <c r="AI52" s="335">
        <v>2</v>
      </c>
      <c r="BC52" s="272">
        <v>46</v>
      </c>
      <c r="BE52" s="272" t="e">
        <f t="shared" si="17"/>
        <v>#N/A</v>
      </c>
    </row>
    <row r="53" spans="2:113" x14ac:dyDescent="0.3">
      <c r="B53" s="289">
        <v>51</v>
      </c>
      <c r="C53" s="434" t="s">
        <v>142</v>
      </c>
      <c r="D53" s="291" t="s">
        <v>144</v>
      </c>
      <c r="E53" s="303" t="s">
        <v>436</v>
      </c>
      <c r="F53" s="289">
        <v>48</v>
      </c>
      <c r="G53" s="293"/>
      <c r="AD53" s="429">
        <v>0.6</v>
      </c>
      <c r="AE53" s="437"/>
      <c r="AF53" s="334">
        <v>255</v>
      </c>
      <c r="AG53" s="334">
        <v>210</v>
      </c>
      <c r="AH53" s="334">
        <v>210</v>
      </c>
      <c r="AI53" s="335">
        <v>2</v>
      </c>
      <c r="BC53" s="272">
        <v>47</v>
      </c>
      <c r="BE53" s="272" t="e">
        <f t="shared" si="17"/>
        <v>#N/A</v>
      </c>
      <c r="CD53" s="684"/>
    </row>
    <row r="54" spans="2:113" x14ac:dyDescent="0.3">
      <c r="B54" s="289">
        <v>52</v>
      </c>
      <c r="C54" s="434" t="s">
        <v>145</v>
      </c>
      <c r="D54" s="291" t="s">
        <v>143</v>
      </c>
      <c r="E54" s="303" t="s">
        <v>440</v>
      </c>
      <c r="F54" s="289">
        <v>49</v>
      </c>
      <c r="G54" s="293"/>
      <c r="AC54" s="272">
        <v>-15</v>
      </c>
      <c r="AD54" s="429">
        <v>0.7</v>
      </c>
      <c r="AE54" s="438"/>
      <c r="AF54" s="334">
        <v>255</v>
      </c>
      <c r="AG54" s="334">
        <v>180</v>
      </c>
      <c r="AH54" s="334">
        <v>180</v>
      </c>
      <c r="AI54" s="335">
        <v>2</v>
      </c>
      <c r="BC54" s="272">
        <v>48</v>
      </c>
      <c r="BE54" s="272" t="e">
        <f t="shared" si="17"/>
        <v>#N/A</v>
      </c>
      <c r="CD54" s="685"/>
    </row>
    <row r="55" spans="2:113" x14ac:dyDescent="0.3">
      <c r="B55" s="289">
        <v>53</v>
      </c>
      <c r="C55" s="434" t="s">
        <v>93</v>
      </c>
      <c r="D55" s="291" t="s">
        <v>94</v>
      </c>
      <c r="E55" s="303" t="s">
        <v>439</v>
      </c>
      <c r="F55" s="289">
        <v>50</v>
      </c>
      <c r="G55" s="293"/>
      <c r="AD55" s="429">
        <v>0.8</v>
      </c>
      <c r="AE55" s="439"/>
      <c r="AF55" s="334">
        <v>255</v>
      </c>
      <c r="AG55" s="334">
        <v>100</v>
      </c>
      <c r="AH55" s="334">
        <v>100</v>
      </c>
      <c r="AI55" s="335">
        <v>2</v>
      </c>
      <c r="BC55" s="272">
        <v>49</v>
      </c>
      <c r="BE55" s="272" t="e">
        <f t="shared" si="17"/>
        <v>#N/A</v>
      </c>
      <c r="CD55" s="686"/>
    </row>
    <row r="56" spans="2:113" x14ac:dyDescent="0.3">
      <c r="B56" s="289">
        <v>54</v>
      </c>
      <c r="C56" s="634" t="s">
        <v>237</v>
      </c>
      <c r="D56" s="630" t="s">
        <v>220</v>
      </c>
      <c r="E56" s="631" t="s">
        <v>439</v>
      </c>
      <c r="AD56" s="429">
        <v>0.9</v>
      </c>
      <c r="AE56" s="440"/>
      <c r="AF56" s="334">
        <v>255</v>
      </c>
      <c r="AG56" s="334">
        <v>0</v>
      </c>
      <c r="AH56" s="334">
        <v>0</v>
      </c>
      <c r="AI56" s="335">
        <v>2</v>
      </c>
      <c r="BC56" s="272">
        <v>50</v>
      </c>
      <c r="BE56" s="272" t="e">
        <f t="shared" si="17"/>
        <v>#N/A</v>
      </c>
      <c r="CD56" s="687"/>
    </row>
    <row r="57" spans="2:113" ht="15" thickBot="1" x14ac:dyDescent="0.35">
      <c r="B57" s="289">
        <v>55</v>
      </c>
      <c r="C57" s="627" t="s">
        <v>700</v>
      </c>
      <c r="D57" s="628" t="s">
        <v>703</v>
      </c>
      <c r="E57" s="629" t="s">
        <v>704</v>
      </c>
      <c r="AD57" s="426" t="s">
        <v>319</v>
      </c>
      <c r="AE57" s="442"/>
      <c r="AF57" s="421">
        <v>125</v>
      </c>
      <c r="AG57" s="421">
        <v>125</v>
      </c>
      <c r="AH57" s="421">
        <v>125</v>
      </c>
      <c r="AI57" s="428"/>
      <c r="BC57" s="272">
        <v>51</v>
      </c>
      <c r="BE57" s="272" t="e">
        <f t="shared" si="17"/>
        <v>#N/A</v>
      </c>
      <c r="CD57" s="686"/>
    </row>
    <row r="58" spans="2:113" x14ac:dyDescent="0.3">
      <c r="B58" s="289">
        <v>56</v>
      </c>
      <c r="C58" s="632" t="s">
        <v>701</v>
      </c>
      <c r="D58" s="633" t="s">
        <v>702</v>
      </c>
      <c r="E58" s="515" t="s">
        <v>188</v>
      </c>
      <c r="AD58" s="298"/>
      <c r="AI58" s="299"/>
      <c r="BC58" s="272">
        <v>52</v>
      </c>
      <c r="BE58" s="272" t="e">
        <f t="shared" si="17"/>
        <v>#N/A</v>
      </c>
      <c r="CD58" s="686"/>
    </row>
    <row r="59" spans="2:113" ht="15" thickBot="1" x14ac:dyDescent="0.35">
      <c r="B59" s="289">
        <v>57</v>
      </c>
      <c r="C59" s="441" t="s">
        <v>389</v>
      </c>
      <c r="D59" s="291" t="s">
        <v>390</v>
      </c>
      <c r="E59" s="303" t="s">
        <v>439</v>
      </c>
      <c r="AD59" s="298"/>
      <c r="AI59" s="299"/>
      <c r="BC59" s="272">
        <v>53</v>
      </c>
      <c r="BE59" s="272" t="e">
        <f t="shared" si="17"/>
        <v>#N/A</v>
      </c>
      <c r="CD59" s="686"/>
    </row>
    <row r="60" spans="2:113" ht="15" thickBot="1" x14ac:dyDescent="0.35">
      <c r="B60" s="289">
        <v>58</v>
      </c>
      <c r="C60" s="441" t="s">
        <v>95</v>
      </c>
      <c r="D60" s="291" t="s">
        <v>96</v>
      </c>
      <c r="E60" s="303" t="s">
        <v>437</v>
      </c>
      <c r="AD60" s="886" t="s">
        <v>321</v>
      </c>
      <c r="AE60" s="887"/>
      <c r="AF60" s="887"/>
      <c r="AG60" s="887"/>
      <c r="AH60" s="887"/>
      <c r="AI60" s="888"/>
      <c r="BC60" s="272">
        <v>54</v>
      </c>
      <c r="BE60" s="272" t="e">
        <f t="shared" si="17"/>
        <v>#N/A</v>
      </c>
      <c r="CD60" s="687"/>
    </row>
    <row r="61" spans="2:113" x14ac:dyDescent="0.3">
      <c r="B61" s="289">
        <v>59</v>
      </c>
      <c r="C61" s="441" t="s">
        <v>97</v>
      </c>
      <c r="D61" s="291" t="s">
        <v>98</v>
      </c>
      <c r="E61" s="303" t="s">
        <v>439</v>
      </c>
      <c r="AD61" s="318"/>
      <c r="AE61" s="319"/>
      <c r="AF61" s="319" t="s">
        <v>296</v>
      </c>
      <c r="AG61" s="319" t="s">
        <v>297</v>
      </c>
      <c r="AH61" s="319" t="s">
        <v>298</v>
      </c>
      <c r="AI61" s="320" t="s">
        <v>299</v>
      </c>
      <c r="BC61" s="272">
        <v>55</v>
      </c>
      <c r="BE61" s="272" t="e">
        <f t="shared" si="17"/>
        <v>#N/A</v>
      </c>
      <c r="CD61" s="686"/>
    </row>
    <row r="62" spans="2:113" x14ac:dyDescent="0.3">
      <c r="B62" s="289">
        <v>60</v>
      </c>
      <c r="C62" s="441" t="s">
        <v>99</v>
      </c>
      <c r="D62" s="291" t="s">
        <v>100</v>
      </c>
      <c r="E62" s="303" t="s">
        <v>436</v>
      </c>
      <c r="AD62" s="332">
        <v>1981</v>
      </c>
      <c r="AE62" s="333"/>
      <c r="AF62" s="334">
        <f t="shared" ref="AF62:AH76" si="20">IF(AF7&lt;&gt;255, AF7-$AC$54,255)</f>
        <v>150</v>
      </c>
      <c r="AG62" s="334">
        <f t="shared" si="20"/>
        <v>255</v>
      </c>
      <c r="AH62" s="334">
        <f t="shared" si="20"/>
        <v>150</v>
      </c>
      <c r="AI62" s="335">
        <v>1</v>
      </c>
      <c r="AL62" s="333"/>
      <c r="AM62" s="334">
        <v>150</v>
      </c>
      <c r="AN62" s="334">
        <v>255</v>
      </c>
      <c r="AO62" s="334">
        <v>150</v>
      </c>
      <c r="BC62" s="272">
        <v>56</v>
      </c>
      <c r="BE62" s="272" t="e">
        <f t="shared" si="17"/>
        <v>#N/A</v>
      </c>
      <c r="CD62" s="688"/>
    </row>
    <row r="63" spans="2:113" x14ac:dyDescent="0.3">
      <c r="B63" s="289">
        <v>61</v>
      </c>
      <c r="C63" s="443" t="s">
        <v>135</v>
      </c>
      <c r="D63" s="360" t="s">
        <v>134</v>
      </c>
      <c r="E63" s="341" t="s">
        <v>440</v>
      </c>
      <c r="AD63" s="332">
        <v>1982</v>
      </c>
      <c r="AE63" s="342"/>
      <c r="AF63" s="334">
        <f t="shared" si="20"/>
        <v>190</v>
      </c>
      <c r="AG63" s="334">
        <f t="shared" si="20"/>
        <v>255</v>
      </c>
      <c r="AH63" s="334">
        <f t="shared" si="20"/>
        <v>150</v>
      </c>
      <c r="AI63" s="335">
        <v>2</v>
      </c>
      <c r="AL63" s="342"/>
      <c r="AM63" s="334">
        <v>190</v>
      </c>
      <c r="AN63" s="334">
        <v>255</v>
      </c>
      <c r="AO63" s="334">
        <v>150</v>
      </c>
      <c r="AR63" s="272">
        <f>AF63-AF62</f>
        <v>40</v>
      </c>
      <c r="AS63" s="272">
        <f>AG63-AG62</f>
        <v>0</v>
      </c>
      <c r="AT63" s="272">
        <f>AH63-AH62</f>
        <v>0</v>
      </c>
      <c r="BC63" s="272">
        <v>57</v>
      </c>
      <c r="BE63" s="272" t="e">
        <f t="shared" si="17"/>
        <v>#N/A</v>
      </c>
      <c r="CD63" s="687"/>
    </row>
    <row r="64" spans="2:113" x14ac:dyDescent="0.3">
      <c r="B64" s="289">
        <v>62</v>
      </c>
      <c r="C64" s="444" t="s">
        <v>101</v>
      </c>
      <c r="D64" s="347" t="s">
        <v>102</v>
      </c>
      <c r="E64" s="292" t="s">
        <v>437</v>
      </c>
      <c r="AD64" s="332">
        <v>1983</v>
      </c>
      <c r="AE64" s="349"/>
      <c r="AF64" s="334">
        <f t="shared" si="20"/>
        <v>220</v>
      </c>
      <c r="AG64" s="334">
        <f t="shared" si="20"/>
        <v>255</v>
      </c>
      <c r="AH64" s="334">
        <f t="shared" si="20"/>
        <v>150</v>
      </c>
      <c r="AI64" s="335">
        <v>3</v>
      </c>
      <c r="AL64" s="349"/>
      <c r="AM64" s="334">
        <v>220</v>
      </c>
      <c r="AN64" s="334">
        <v>255</v>
      </c>
      <c r="AO64" s="334">
        <v>150</v>
      </c>
      <c r="AR64" s="272">
        <f t="shared" ref="AR64:AR93" si="21">AF64-AF63</f>
        <v>30</v>
      </c>
      <c r="AS64" s="272">
        <f t="shared" ref="AS64:AS93" si="22">AG64-AG63</f>
        <v>0</v>
      </c>
      <c r="AT64" s="272">
        <f t="shared" ref="AT64:AT93" si="23">AH64-AH63</f>
        <v>0</v>
      </c>
      <c r="BC64" s="272">
        <v>58</v>
      </c>
      <c r="BE64" s="272" t="e">
        <f t="shared" si="17"/>
        <v>#N/A</v>
      </c>
      <c r="CD64" s="688"/>
    </row>
    <row r="65" spans="2:82" x14ac:dyDescent="0.3">
      <c r="B65" s="289">
        <v>63</v>
      </c>
      <c r="C65" s="445" t="s">
        <v>103</v>
      </c>
      <c r="D65" s="291" t="s">
        <v>104</v>
      </c>
      <c r="E65" s="303" t="s">
        <v>439</v>
      </c>
      <c r="AD65" s="332">
        <v>1984</v>
      </c>
      <c r="AE65" s="351"/>
      <c r="AF65" s="334">
        <f t="shared" si="20"/>
        <v>250</v>
      </c>
      <c r="AG65" s="334">
        <f t="shared" si="20"/>
        <v>255</v>
      </c>
      <c r="AH65" s="334">
        <f t="shared" si="20"/>
        <v>150</v>
      </c>
      <c r="AI65" s="335">
        <v>8</v>
      </c>
      <c r="AL65" s="351"/>
      <c r="AM65" s="334">
        <v>250</v>
      </c>
      <c r="AN65" s="334">
        <v>255</v>
      </c>
      <c r="AO65" s="334">
        <v>150</v>
      </c>
      <c r="AR65" s="272">
        <f t="shared" si="21"/>
        <v>30</v>
      </c>
      <c r="AS65" s="272">
        <f t="shared" si="22"/>
        <v>0</v>
      </c>
      <c r="AT65" s="272">
        <f t="shared" si="23"/>
        <v>0</v>
      </c>
      <c r="BC65" s="272">
        <v>59</v>
      </c>
      <c r="BE65" s="272" t="e">
        <f t="shared" si="17"/>
        <v>#N/A</v>
      </c>
      <c r="CD65" s="688"/>
    </row>
    <row r="66" spans="2:82" x14ac:dyDescent="0.3">
      <c r="B66" s="289">
        <v>64</v>
      </c>
      <c r="C66" s="445" t="s">
        <v>105</v>
      </c>
      <c r="D66" s="291" t="s">
        <v>106</v>
      </c>
      <c r="E66" s="303" t="s">
        <v>436</v>
      </c>
      <c r="AD66" s="332">
        <v>1985</v>
      </c>
      <c r="AE66" s="352"/>
      <c r="AF66" s="334">
        <f t="shared" si="20"/>
        <v>220</v>
      </c>
      <c r="AG66" s="334">
        <f t="shared" si="20"/>
        <v>255</v>
      </c>
      <c r="AH66" s="334">
        <f t="shared" si="20"/>
        <v>190</v>
      </c>
      <c r="AI66" s="335">
        <v>1</v>
      </c>
      <c r="AL66" s="352"/>
      <c r="AM66" s="334">
        <v>220</v>
      </c>
      <c r="AN66" s="334">
        <v>255</v>
      </c>
      <c r="AO66" s="334">
        <v>190</v>
      </c>
      <c r="AR66" s="272">
        <f t="shared" si="21"/>
        <v>-30</v>
      </c>
      <c r="AS66" s="272">
        <f t="shared" si="22"/>
        <v>0</v>
      </c>
      <c r="AT66" s="272">
        <f t="shared" si="23"/>
        <v>40</v>
      </c>
      <c r="BC66" s="272">
        <v>60</v>
      </c>
      <c r="BE66" s="272" t="e">
        <f t="shared" si="17"/>
        <v>#N/A</v>
      </c>
      <c r="CD66" s="688"/>
    </row>
    <row r="67" spans="2:82" x14ac:dyDescent="0.3">
      <c r="B67" s="289">
        <v>65</v>
      </c>
      <c r="C67" s="446" t="s">
        <v>133</v>
      </c>
      <c r="D67" s="360" t="s">
        <v>132</v>
      </c>
      <c r="E67" s="303" t="s">
        <v>440</v>
      </c>
      <c r="AD67" s="332">
        <v>1986</v>
      </c>
      <c r="AE67" s="353"/>
      <c r="AF67" s="334">
        <f t="shared" si="20"/>
        <v>190</v>
      </c>
      <c r="AG67" s="334">
        <f t="shared" si="20"/>
        <v>255</v>
      </c>
      <c r="AH67" s="334">
        <f t="shared" si="20"/>
        <v>190</v>
      </c>
      <c r="AI67" s="335">
        <v>2</v>
      </c>
      <c r="AL67" s="353"/>
      <c r="AM67" s="334">
        <v>190</v>
      </c>
      <c r="AN67" s="334">
        <v>255</v>
      </c>
      <c r="AO67" s="334">
        <v>190</v>
      </c>
      <c r="AR67" s="272">
        <f t="shared" si="21"/>
        <v>-30</v>
      </c>
      <c r="AS67" s="272">
        <f t="shared" si="22"/>
        <v>0</v>
      </c>
      <c r="AT67" s="272">
        <f t="shared" si="23"/>
        <v>0</v>
      </c>
      <c r="BC67" s="272">
        <v>61</v>
      </c>
      <c r="BE67" s="272" t="e">
        <f t="shared" si="17"/>
        <v>#N/A</v>
      </c>
      <c r="CD67" s="688"/>
    </row>
    <row r="68" spans="2:82" x14ac:dyDescent="0.3">
      <c r="B68" s="289">
        <v>66</v>
      </c>
      <c r="C68" s="447" t="s">
        <v>107</v>
      </c>
      <c r="D68" s="347" t="s">
        <v>108</v>
      </c>
      <c r="E68" s="303" t="s">
        <v>437</v>
      </c>
      <c r="AD68" s="332">
        <v>1987</v>
      </c>
      <c r="AE68" s="354"/>
      <c r="AF68" s="334">
        <f t="shared" si="20"/>
        <v>150</v>
      </c>
      <c r="AG68" s="334">
        <f t="shared" si="20"/>
        <v>255</v>
      </c>
      <c r="AH68" s="334">
        <f t="shared" si="20"/>
        <v>190</v>
      </c>
      <c r="AI68" s="335">
        <v>3</v>
      </c>
      <c r="AL68" s="354"/>
      <c r="AM68" s="334">
        <v>150</v>
      </c>
      <c r="AN68" s="334">
        <v>255</v>
      </c>
      <c r="AO68" s="334">
        <v>190</v>
      </c>
      <c r="AR68" s="272">
        <f t="shared" si="21"/>
        <v>-40</v>
      </c>
      <c r="AS68" s="272">
        <f t="shared" si="22"/>
        <v>0</v>
      </c>
      <c r="AT68" s="272">
        <f t="shared" si="23"/>
        <v>0</v>
      </c>
      <c r="BC68" s="272">
        <v>62</v>
      </c>
      <c r="BE68" s="272" t="e">
        <f t="shared" si="17"/>
        <v>#N/A</v>
      </c>
      <c r="CD68" s="688"/>
    </row>
    <row r="69" spans="2:82" x14ac:dyDescent="0.3">
      <c r="B69" s="289">
        <v>67</v>
      </c>
      <c r="C69" s="448" t="s">
        <v>109</v>
      </c>
      <c r="D69" s="291" t="s">
        <v>110</v>
      </c>
      <c r="E69" s="303" t="s">
        <v>439</v>
      </c>
      <c r="AD69" s="332">
        <v>1988</v>
      </c>
      <c r="AE69" s="358"/>
      <c r="AF69" s="334">
        <f t="shared" si="20"/>
        <v>190</v>
      </c>
      <c r="AG69" s="334">
        <f t="shared" si="20"/>
        <v>255</v>
      </c>
      <c r="AH69" s="334">
        <f t="shared" si="20"/>
        <v>220</v>
      </c>
      <c r="AI69" s="335">
        <v>8</v>
      </c>
      <c r="AL69" s="358"/>
      <c r="AM69" s="334">
        <v>190</v>
      </c>
      <c r="AN69" s="334">
        <v>255</v>
      </c>
      <c r="AO69" s="334">
        <v>220</v>
      </c>
      <c r="AR69" s="272">
        <f t="shared" si="21"/>
        <v>40</v>
      </c>
      <c r="AS69" s="272">
        <f t="shared" si="22"/>
        <v>0</v>
      </c>
      <c r="AT69" s="272">
        <f t="shared" si="23"/>
        <v>30</v>
      </c>
      <c r="BC69" s="272">
        <v>63</v>
      </c>
      <c r="BE69" s="272" t="e">
        <f t="shared" si="17"/>
        <v>#N/A</v>
      </c>
      <c r="CD69" s="688"/>
    </row>
    <row r="70" spans="2:82" x14ac:dyDescent="0.3">
      <c r="B70" s="289">
        <v>68</v>
      </c>
      <c r="C70" s="448" t="s">
        <v>111</v>
      </c>
      <c r="D70" s="291" t="s">
        <v>112</v>
      </c>
      <c r="E70" s="303" t="s">
        <v>438</v>
      </c>
      <c r="AD70" s="332">
        <v>1989</v>
      </c>
      <c r="AE70" s="361"/>
      <c r="AF70" s="334">
        <f t="shared" si="20"/>
        <v>220</v>
      </c>
      <c r="AG70" s="334">
        <f t="shared" si="20"/>
        <v>255</v>
      </c>
      <c r="AH70" s="334">
        <f t="shared" si="20"/>
        <v>220</v>
      </c>
      <c r="AI70" s="335">
        <v>1</v>
      </c>
      <c r="AL70" s="361"/>
      <c r="AM70" s="334">
        <v>220</v>
      </c>
      <c r="AN70" s="334">
        <v>255</v>
      </c>
      <c r="AO70" s="334">
        <v>220</v>
      </c>
      <c r="AR70" s="272">
        <f t="shared" si="21"/>
        <v>30</v>
      </c>
      <c r="AS70" s="272">
        <f t="shared" si="22"/>
        <v>0</v>
      </c>
      <c r="AT70" s="272">
        <f t="shared" si="23"/>
        <v>0</v>
      </c>
      <c r="BC70" s="272">
        <v>64</v>
      </c>
      <c r="BE70" s="272" t="e">
        <f t="shared" si="17"/>
        <v>#N/A</v>
      </c>
      <c r="CD70" s="688"/>
    </row>
    <row r="71" spans="2:82" x14ac:dyDescent="0.3">
      <c r="B71" s="289">
        <v>69</v>
      </c>
      <c r="C71" s="449" t="s">
        <v>130</v>
      </c>
      <c r="D71" s="360" t="s">
        <v>131</v>
      </c>
      <c r="E71" s="341" t="s">
        <v>440</v>
      </c>
      <c r="AD71" s="332">
        <v>1990</v>
      </c>
      <c r="AE71" s="366"/>
      <c r="AF71" s="334">
        <f t="shared" si="20"/>
        <v>150</v>
      </c>
      <c r="AG71" s="334">
        <f t="shared" si="20"/>
        <v>150</v>
      </c>
      <c r="AH71" s="334">
        <f t="shared" si="20"/>
        <v>255</v>
      </c>
      <c r="AI71" s="335">
        <v>2</v>
      </c>
      <c r="AL71" s="366"/>
      <c r="AM71" s="334">
        <v>150</v>
      </c>
      <c r="AN71" s="334">
        <v>150</v>
      </c>
      <c r="AO71" s="334">
        <v>255</v>
      </c>
      <c r="AR71" s="272">
        <f t="shared" si="21"/>
        <v>-70</v>
      </c>
      <c r="AS71" s="272">
        <f t="shared" si="22"/>
        <v>-105</v>
      </c>
      <c r="AT71" s="272">
        <f t="shared" si="23"/>
        <v>35</v>
      </c>
      <c r="BC71" s="272">
        <v>65</v>
      </c>
      <c r="BE71" s="272" t="e">
        <f t="shared" ref="BE71:BE89" si="24">MATCH(BD71,SheetName,0)</f>
        <v>#N/A</v>
      </c>
      <c r="CD71" s="686"/>
    </row>
    <row r="72" spans="2:82" x14ac:dyDescent="0.3">
      <c r="B72" s="289">
        <v>70</v>
      </c>
      <c r="C72" s="450" t="s">
        <v>121</v>
      </c>
      <c r="D72" s="347" t="s">
        <v>113</v>
      </c>
      <c r="E72" s="292" t="s">
        <v>439</v>
      </c>
      <c r="AD72" s="332">
        <v>1991</v>
      </c>
      <c r="AE72" s="368"/>
      <c r="AF72" s="334">
        <f t="shared" si="20"/>
        <v>150</v>
      </c>
      <c r="AG72" s="334">
        <f t="shared" si="20"/>
        <v>190</v>
      </c>
      <c r="AH72" s="334">
        <f t="shared" si="20"/>
        <v>255</v>
      </c>
      <c r="AI72" s="335">
        <v>3</v>
      </c>
      <c r="AL72" s="368"/>
      <c r="AM72" s="334">
        <v>150</v>
      </c>
      <c r="AN72" s="334">
        <v>190</v>
      </c>
      <c r="AO72" s="334">
        <v>255</v>
      </c>
      <c r="AR72" s="272">
        <f t="shared" si="21"/>
        <v>0</v>
      </c>
      <c r="AS72" s="272">
        <f t="shared" si="22"/>
        <v>40</v>
      </c>
      <c r="AT72" s="272">
        <f t="shared" si="23"/>
        <v>0</v>
      </c>
      <c r="BC72" s="272">
        <v>66</v>
      </c>
      <c r="BE72" s="272" t="e">
        <f t="shared" si="24"/>
        <v>#N/A</v>
      </c>
      <c r="CD72" s="688"/>
    </row>
    <row r="73" spans="2:82" x14ac:dyDescent="0.3">
      <c r="B73" s="289">
        <v>71</v>
      </c>
      <c r="C73" s="451" t="s">
        <v>122</v>
      </c>
      <c r="D73" s="291" t="s">
        <v>114</v>
      </c>
      <c r="E73" s="303" t="s">
        <v>439</v>
      </c>
      <c r="AD73" s="332">
        <v>1992</v>
      </c>
      <c r="AE73" s="369"/>
      <c r="AF73" s="334">
        <f t="shared" si="20"/>
        <v>150</v>
      </c>
      <c r="AG73" s="334">
        <f t="shared" si="20"/>
        <v>220</v>
      </c>
      <c r="AH73" s="334">
        <f t="shared" si="20"/>
        <v>255</v>
      </c>
      <c r="AI73" s="335">
        <v>8</v>
      </c>
      <c r="AL73" s="369"/>
      <c r="AM73" s="334">
        <v>150</v>
      </c>
      <c r="AN73" s="334">
        <v>220</v>
      </c>
      <c r="AO73" s="334">
        <v>255</v>
      </c>
      <c r="AR73" s="272">
        <f t="shared" si="21"/>
        <v>0</v>
      </c>
      <c r="AS73" s="272">
        <f t="shared" si="22"/>
        <v>30</v>
      </c>
      <c r="AT73" s="272">
        <f t="shared" si="23"/>
        <v>0</v>
      </c>
      <c r="BC73" s="272">
        <v>67</v>
      </c>
      <c r="BE73" s="272" t="e">
        <f t="shared" si="24"/>
        <v>#N/A</v>
      </c>
      <c r="CD73" s="686"/>
    </row>
    <row r="74" spans="2:82" x14ac:dyDescent="0.3">
      <c r="B74" s="289">
        <v>72</v>
      </c>
      <c r="C74" s="451" t="s">
        <v>123</v>
      </c>
      <c r="D74" s="291" t="s">
        <v>115</v>
      </c>
      <c r="E74" s="303" t="s">
        <v>439</v>
      </c>
      <c r="AD74" s="332">
        <v>1993</v>
      </c>
      <c r="AE74" s="370"/>
      <c r="AF74" s="334">
        <f t="shared" si="20"/>
        <v>150</v>
      </c>
      <c r="AG74" s="334">
        <f t="shared" si="20"/>
        <v>250</v>
      </c>
      <c r="AH74" s="334">
        <f t="shared" si="20"/>
        <v>255</v>
      </c>
      <c r="AI74" s="335">
        <v>1</v>
      </c>
      <c r="AL74" s="370"/>
      <c r="AM74" s="334">
        <v>150</v>
      </c>
      <c r="AN74" s="334">
        <v>250</v>
      </c>
      <c r="AO74" s="334">
        <v>255</v>
      </c>
      <c r="AR74" s="272">
        <f t="shared" si="21"/>
        <v>0</v>
      </c>
      <c r="AS74" s="272">
        <f t="shared" si="22"/>
        <v>30</v>
      </c>
      <c r="AT74" s="272">
        <f t="shared" si="23"/>
        <v>0</v>
      </c>
      <c r="BC74" s="272">
        <v>68</v>
      </c>
      <c r="BE74" s="272" t="e">
        <f t="shared" si="24"/>
        <v>#N/A</v>
      </c>
      <c r="CD74" s="689"/>
    </row>
    <row r="75" spans="2:82" x14ac:dyDescent="0.3">
      <c r="B75" s="289">
        <v>73</v>
      </c>
      <c r="C75" s="451" t="s">
        <v>139</v>
      </c>
      <c r="D75" s="376" t="s">
        <v>138</v>
      </c>
      <c r="E75" s="303" t="s">
        <v>439</v>
      </c>
      <c r="AD75" s="332">
        <v>1994</v>
      </c>
      <c r="AE75" s="373"/>
      <c r="AF75" s="334">
        <f t="shared" si="20"/>
        <v>190</v>
      </c>
      <c r="AG75" s="334">
        <f t="shared" si="20"/>
        <v>220</v>
      </c>
      <c r="AH75" s="334">
        <f t="shared" si="20"/>
        <v>255</v>
      </c>
      <c r="AI75" s="335">
        <v>2</v>
      </c>
      <c r="AL75" s="373"/>
      <c r="AM75" s="334">
        <v>190</v>
      </c>
      <c r="AN75" s="334">
        <v>220</v>
      </c>
      <c r="AO75" s="334">
        <v>255</v>
      </c>
      <c r="AR75" s="272">
        <f t="shared" si="21"/>
        <v>40</v>
      </c>
      <c r="AS75" s="272">
        <f t="shared" si="22"/>
        <v>-30</v>
      </c>
      <c r="AT75" s="272">
        <f t="shared" si="23"/>
        <v>0</v>
      </c>
      <c r="BC75" s="272">
        <v>69</v>
      </c>
      <c r="BE75" s="272" t="e">
        <f t="shared" si="24"/>
        <v>#N/A</v>
      </c>
      <c r="CD75" s="689"/>
    </row>
    <row r="76" spans="2:82" x14ac:dyDescent="0.3">
      <c r="B76" s="289">
        <v>74</v>
      </c>
      <c r="C76" s="451" t="s">
        <v>176</v>
      </c>
      <c r="D76" s="291" t="s">
        <v>124</v>
      </c>
      <c r="E76" s="303" t="s">
        <v>439</v>
      </c>
      <c r="AD76" s="332">
        <v>1995</v>
      </c>
      <c r="AE76" s="377"/>
      <c r="AF76" s="334">
        <f t="shared" si="20"/>
        <v>190</v>
      </c>
      <c r="AG76" s="334">
        <f t="shared" si="20"/>
        <v>190</v>
      </c>
      <c r="AH76" s="334">
        <f t="shared" si="20"/>
        <v>255</v>
      </c>
      <c r="AI76" s="335">
        <v>3</v>
      </c>
      <c r="AL76" s="377"/>
      <c r="AM76" s="334">
        <v>190</v>
      </c>
      <c r="AN76" s="334">
        <v>190</v>
      </c>
      <c r="AO76" s="334">
        <v>255</v>
      </c>
      <c r="AR76" s="272">
        <f t="shared" si="21"/>
        <v>0</v>
      </c>
      <c r="AS76" s="272">
        <f t="shared" si="22"/>
        <v>-30</v>
      </c>
      <c r="AT76" s="272">
        <f t="shared" si="23"/>
        <v>0</v>
      </c>
      <c r="BC76" s="272">
        <v>70</v>
      </c>
      <c r="BE76" s="272" t="e">
        <f t="shared" si="24"/>
        <v>#N/A</v>
      </c>
      <c r="CD76" s="689"/>
    </row>
    <row r="77" spans="2:82" x14ac:dyDescent="0.3">
      <c r="B77" s="289">
        <v>75</v>
      </c>
      <c r="C77" s="451" t="s">
        <v>141</v>
      </c>
      <c r="D77" s="291" t="s">
        <v>136</v>
      </c>
      <c r="E77" s="303" t="s">
        <v>439</v>
      </c>
      <c r="AD77" s="332">
        <v>1996</v>
      </c>
      <c r="AE77" s="378"/>
      <c r="AF77" s="334">
        <f t="shared" ref="AF77:AH78" si="25">IF(AF22&lt;&gt;255, AF22-$AC$54,255)</f>
        <v>190</v>
      </c>
      <c r="AG77" s="334">
        <f t="shared" si="25"/>
        <v>150</v>
      </c>
      <c r="AH77" s="334">
        <f t="shared" si="25"/>
        <v>255</v>
      </c>
      <c r="AI77" s="335">
        <v>8</v>
      </c>
      <c r="AL77" s="378"/>
      <c r="AM77" s="334">
        <v>190</v>
      </c>
      <c r="AN77" s="334">
        <v>150</v>
      </c>
      <c r="AO77" s="334">
        <v>255</v>
      </c>
      <c r="AR77" s="272">
        <f t="shared" si="21"/>
        <v>0</v>
      </c>
      <c r="AS77" s="272">
        <f t="shared" si="22"/>
        <v>-40</v>
      </c>
      <c r="AT77" s="272">
        <f t="shared" si="23"/>
        <v>0</v>
      </c>
      <c r="BC77" s="272">
        <v>71</v>
      </c>
      <c r="BE77" s="272" t="e">
        <f t="shared" si="24"/>
        <v>#N/A</v>
      </c>
      <c r="CD77" s="689"/>
    </row>
    <row r="78" spans="2:82" x14ac:dyDescent="0.3">
      <c r="B78" s="289">
        <v>76</v>
      </c>
      <c r="C78" s="451" t="s">
        <v>140</v>
      </c>
      <c r="D78" s="291" t="s">
        <v>137</v>
      </c>
      <c r="E78" s="341" t="s">
        <v>439</v>
      </c>
      <c r="AD78" s="332">
        <v>1997</v>
      </c>
      <c r="AE78" s="380"/>
      <c r="AF78" s="334">
        <f t="shared" si="25"/>
        <v>220</v>
      </c>
      <c r="AG78" s="334">
        <f t="shared" si="25"/>
        <v>190</v>
      </c>
      <c r="AH78" s="334">
        <f t="shared" si="25"/>
        <v>255</v>
      </c>
      <c r="AI78" s="335">
        <v>1</v>
      </c>
      <c r="AL78" s="380"/>
      <c r="AM78" s="334">
        <v>220</v>
      </c>
      <c r="AN78" s="334">
        <v>190</v>
      </c>
      <c r="AO78" s="334">
        <v>255</v>
      </c>
      <c r="AR78" s="272">
        <f>AF78-AF77</f>
        <v>30</v>
      </c>
      <c r="AS78" s="272">
        <f>AG78-AG77</f>
        <v>40</v>
      </c>
      <c r="AT78" s="272">
        <f>AH78-AH77</f>
        <v>0</v>
      </c>
      <c r="BC78" s="272">
        <v>72</v>
      </c>
      <c r="BE78" s="272" t="e">
        <f t="shared" si="24"/>
        <v>#N/A</v>
      </c>
      <c r="CD78" s="689"/>
    </row>
    <row r="79" spans="2:82" x14ac:dyDescent="0.3">
      <c r="B79" s="289">
        <v>77</v>
      </c>
      <c r="C79" s="451" t="s">
        <v>780</v>
      </c>
      <c r="D79" s="678" t="s">
        <v>780</v>
      </c>
      <c r="E79" s="629" t="s">
        <v>188</v>
      </c>
    </row>
    <row r="80" spans="2:82" x14ac:dyDescent="0.3">
      <c r="B80" s="289">
        <v>78</v>
      </c>
      <c r="C80" s="718" t="s">
        <v>790</v>
      </c>
      <c r="D80" s="678" t="s">
        <v>790</v>
      </c>
      <c r="E80" s="629" t="s">
        <v>188</v>
      </c>
    </row>
    <row r="81" spans="2:82" s="715" customFormat="1" x14ac:dyDescent="0.3">
      <c r="B81" s="289">
        <v>79</v>
      </c>
      <c r="C81" s="718" t="s">
        <v>127</v>
      </c>
      <c r="D81" s="376" t="s">
        <v>129</v>
      </c>
      <c r="E81" s="303" t="s">
        <v>188</v>
      </c>
      <c r="G81" s="717"/>
      <c r="AD81" s="332">
        <v>1998</v>
      </c>
      <c r="AE81" s="381"/>
      <c r="AF81" s="334">
        <f t="shared" ref="AF81:AH93" si="26">IF(AF24&lt;&gt;255, AF24-$AC$54,255)</f>
        <v>220</v>
      </c>
      <c r="AG81" s="334">
        <f t="shared" si="26"/>
        <v>220</v>
      </c>
      <c r="AH81" s="334">
        <f t="shared" si="26"/>
        <v>255</v>
      </c>
      <c r="AI81" s="335">
        <v>2</v>
      </c>
      <c r="AL81" s="381"/>
      <c r="AM81" s="334">
        <v>220</v>
      </c>
      <c r="AN81" s="334">
        <v>220</v>
      </c>
      <c r="AO81" s="334">
        <v>255</v>
      </c>
      <c r="AR81" s="715">
        <f>AF81-AF78</f>
        <v>0</v>
      </c>
      <c r="AS81" s="715">
        <f>AG81-AG78</f>
        <v>30</v>
      </c>
      <c r="AT81" s="715">
        <f>AH81-AH78</f>
        <v>0</v>
      </c>
      <c r="BC81" s="715">
        <v>73</v>
      </c>
      <c r="BE81" s="715" t="e">
        <f t="shared" si="24"/>
        <v>#N/A</v>
      </c>
      <c r="CD81" s="716"/>
    </row>
    <row r="82" spans="2:82" x14ac:dyDescent="0.3">
      <c r="B82" s="289">
        <v>80</v>
      </c>
      <c r="C82" s="718" t="s">
        <v>883</v>
      </c>
      <c r="D82" s="376" t="s">
        <v>884</v>
      </c>
      <c r="E82" s="303" t="s">
        <v>188</v>
      </c>
      <c r="AD82" s="711">
        <v>1999</v>
      </c>
      <c r="AE82" s="712"/>
      <c r="AF82" s="713">
        <f t="shared" si="26"/>
        <v>170</v>
      </c>
      <c r="AG82" s="713">
        <f t="shared" si="26"/>
        <v>240</v>
      </c>
      <c r="AH82" s="713">
        <f t="shared" si="26"/>
        <v>255</v>
      </c>
      <c r="AI82" s="714">
        <v>3</v>
      </c>
      <c r="AL82" s="712"/>
      <c r="AM82" s="713">
        <v>170</v>
      </c>
      <c r="AN82" s="713">
        <v>240</v>
      </c>
      <c r="AO82" s="713">
        <v>255</v>
      </c>
      <c r="AR82" s="272">
        <f t="shared" si="21"/>
        <v>-50</v>
      </c>
      <c r="AS82" s="272">
        <f t="shared" si="22"/>
        <v>20</v>
      </c>
      <c r="AT82" s="272">
        <f t="shared" si="23"/>
        <v>0</v>
      </c>
      <c r="BC82" s="272">
        <v>74</v>
      </c>
      <c r="BE82" s="272" t="e">
        <f t="shared" si="24"/>
        <v>#N/A</v>
      </c>
      <c r="CD82" s="689"/>
    </row>
    <row r="83" spans="2:82" x14ac:dyDescent="0.3">
      <c r="B83" s="289">
        <v>81</v>
      </c>
      <c r="C83" s="718" t="s">
        <v>888</v>
      </c>
      <c r="D83" s="376" t="s">
        <v>894</v>
      </c>
      <c r="E83" s="303" t="s">
        <v>439</v>
      </c>
      <c r="AD83" s="332">
        <v>2000</v>
      </c>
      <c r="AE83" s="387"/>
      <c r="AF83" s="334">
        <f t="shared" si="26"/>
        <v>255</v>
      </c>
      <c r="AG83" s="334">
        <f t="shared" si="26"/>
        <v>150</v>
      </c>
      <c r="AH83" s="334">
        <f t="shared" si="26"/>
        <v>150</v>
      </c>
      <c r="AI83" s="335">
        <v>8</v>
      </c>
      <c r="AL83" s="387"/>
      <c r="AM83" s="334">
        <v>255</v>
      </c>
      <c r="AN83" s="334">
        <v>150</v>
      </c>
      <c r="AO83" s="334">
        <v>150</v>
      </c>
      <c r="AR83" s="272">
        <f t="shared" si="21"/>
        <v>85</v>
      </c>
      <c r="AS83" s="272">
        <f t="shared" si="22"/>
        <v>-90</v>
      </c>
      <c r="AT83" s="272">
        <f t="shared" si="23"/>
        <v>-105</v>
      </c>
      <c r="BC83" s="272">
        <v>75</v>
      </c>
      <c r="BE83" s="272" t="e">
        <f t="shared" si="24"/>
        <v>#N/A</v>
      </c>
    </row>
    <row r="84" spans="2:82" x14ac:dyDescent="0.3">
      <c r="B84" s="289">
        <v>82</v>
      </c>
      <c r="C84" s="718" t="s">
        <v>889</v>
      </c>
      <c r="D84" s="376" t="s">
        <v>889</v>
      </c>
      <c r="E84" s="303" t="s">
        <v>890</v>
      </c>
      <c r="AD84" s="332">
        <v>2001</v>
      </c>
      <c r="AE84" s="390"/>
      <c r="AF84" s="334">
        <f t="shared" si="26"/>
        <v>255</v>
      </c>
      <c r="AG84" s="334">
        <f t="shared" si="26"/>
        <v>150</v>
      </c>
      <c r="AH84" s="334">
        <f t="shared" si="26"/>
        <v>190</v>
      </c>
      <c r="AI84" s="335">
        <v>1</v>
      </c>
      <c r="AL84" s="390"/>
      <c r="AM84" s="334">
        <v>255</v>
      </c>
      <c r="AN84" s="334">
        <v>150</v>
      </c>
      <c r="AO84" s="334">
        <v>190</v>
      </c>
      <c r="AR84" s="272">
        <f t="shared" si="21"/>
        <v>0</v>
      </c>
      <c r="AS84" s="272">
        <f t="shared" si="22"/>
        <v>0</v>
      </c>
      <c r="AT84" s="272">
        <f t="shared" si="23"/>
        <v>40</v>
      </c>
      <c r="BC84" s="272">
        <v>76</v>
      </c>
      <c r="BE84" s="272" t="e">
        <f t="shared" si="24"/>
        <v>#N/A</v>
      </c>
    </row>
    <row r="85" spans="2:82" x14ac:dyDescent="0.3">
      <c r="B85" s="289">
        <v>83</v>
      </c>
      <c r="C85" s="718" t="s">
        <v>891</v>
      </c>
      <c r="D85" s="376" t="s">
        <v>895</v>
      </c>
      <c r="E85" s="303" t="s">
        <v>890</v>
      </c>
      <c r="AD85" s="332">
        <v>2002</v>
      </c>
      <c r="AE85" s="392"/>
      <c r="AF85" s="334">
        <f t="shared" si="26"/>
        <v>255</v>
      </c>
      <c r="AG85" s="334">
        <f t="shared" si="26"/>
        <v>150</v>
      </c>
      <c r="AH85" s="334">
        <f t="shared" si="26"/>
        <v>220</v>
      </c>
      <c r="AI85" s="335">
        <v>2</v>
      </c>
      <c r="AL85" s="392"/>
      <c r="AM85" s="334">
        <v>255</v>
      </c>
      <c r="AN85" s="334">
        <v>150</v>
      </c>
      <c r="AO85" s="334">
        <v>220</v>
      </c>
      <c r="AR85" s="272">
        <f t="shared" si="21"/>
        <v>0</v>
      </c>
      <c r="AS85" s="272">
        <f t="shared" si="22"/>
        <v>0</v>
      </c>
      <c r="AT85" s="272">
        <f t="shared" si="23"/>
        <v>30</v>
      </c>
      <c r="BC85" s="272">
        <v>77</v>
      </c>
      <c r="BE85" s="272" t="e">
        <f t="shared" si="24"/>
        <v>#N/A</v>
      </c>
    </row>
    <row r="86" spans="2:82" x14ac:dyDescent="0.3">
      <c r="B86" s="289">
        <v>84</v>
      </c>
      <c r="C86" s="718" t="s">
        <v>892</v>
      </c>
      <c r="D86" s="376" t="s">
        <v>896</v>
      </c>
      <c r="E86" s="303" t="s">
        <v>890</v>
      </c>
      <c r="AD86" s="332">
        <v>2003</v>
      </c>
      <c r="AE86" s="393"/>
      <c r="AF86" s="334">
        <f t="shared" si="26"/>
        <v>255</v>
      </c>
      <c r="AG86" s="334">
        <f t="shared" si="26"/>
        <v>150</v>
      </c>
      <c r="AH86" s="334">
        <f t="shared" si="26"/>
        <v>250</v>
      </c>
      <c r="AI86" s="335">
        <v>3</v>
      </c>
      <c r="AL86" s="393"/>
      <c r="AM86" s="334">
        <v>255</v>
      </c>
      <c r="AN86" s="334">
        <v>150</v>
      </c>
      <c r="AO86" s="334">
        <v>250</v>
      </c>
      <c r="AR86" s="272">
        <f t="shared" si="21"/>
        <v>0</v>
      </c>
      <c r="AS86" s="272">
        <f t="shared" si="22"/>
        <v>0</v>
      </c>
      <c r="AT86" s="272">
        <f t="shared" si="23"/>
        <v>30</v>
      </c>
      <c r="BC86" s="272">
        <v>78</v>
      </c>
      <c r="BE86" s="272" t="e">
        <f t="shared" si="24"/>
        <v>#N/A</v>
      </c>
    </row>
    <row r="87" spans="2:82" x14ac:dyDescent="0.3">
      <c r="B87" s="289">
        <v>85</v>
      </c>
      <c r="C87" s="718" t="s">
        <v>893</v>
      </c>
      <c r="D87" s="376" t="s">
        <v>897</v>
      </c>
      <c r="E87" s="303" t="s">
        <v>890</v>
      </c>
      <c r="F87" s="747"/>
      <c r="AD87" s="332">
        <v>2004</v>
      </c>
      <c r="AE87" s="394"/>
      <c r="AF87" s="334">
        <f t="shared" si="26"/>
        <v>255</v>
      </c>
      <c r="AG87" s="334">
        <f t="shared" si="26"/>
        <v>190</v>
      </c>
      <c r="AH87" s="334">
        <f t="shared" si="26"/>
        <v>220</v>
      </c>
      <c r="AI87" s="335">
        <v>8</v>
      </c>
      <c r="AL87" s="394"/>
      <c r="AM87" s="334">
        <v>255</v>
      </c>
      <c r="AN87" s="334">
        <v>190</v>
      </c>
      <c r="AO87" s="334">
        <v>220</v>
      </c>
      <c r="AR87" s="272">
        <f t="shared" si="21"/>
        <v>0</v>
      </c>
      <c r="AS87" s="272">
        <f t="shared" si="22"/>
        <v>40</v>
      </c>
      <c r="AT87" s="272">
        <f t="shared" si="23"/>
        <v>-30</v>
      </c>
      <c r="BC87" s="272">
        <v>79</v>
      </c>
      <c r="BE87" s="272" t="e">
        <f t="shared" si="24"/>
        <v>#N/A</v>
      </c>
    </row>
    <row r="88" spans="2:82" x14ac:dyDescent="0.3">
      <c r="B88" s="289">
        <v>86</v>
      </c>
      <c r="C88" s="746" t="s">
        <v>898</v>
      </c>
      <c r="D88" s="748" t="s">
        <v>900</v>
      </c>
      <c r="E88" s="303" t="s">
        <v>188</v>
      </c>
      <c r="AD88" s="332">
        <v>2005</v>
      </c>
      <c r="AE88" s="395"/>
      <c r="AF88" s="334">
        <f t="shared" si="26"/>
        <v>255</v>
      </c>
      <c r="AG88" s="334">
        <f t="shared" si="26"/>
        <v>190</v>
      </c>
      <c r="AH88" s="334">
        <f t="shared" si="26"/>
        <v>190</v>
      </c>
      <c r="AI88" s="335">
        <v>1</v>
      </c>
      <c r="AL88" s="395"/>
      <c r="AM88" s="334">
        <v>255</v>
      </c>
      <c r="AN88" s="334">
        <v>190</v>
      </c>
      <c r="AO88" s="334">
        <v>190</v>
      </c>
      <c r="AR88" s="272">
        <f t="shared" si="21"/>
        <v>0</v>
      </c>
      <c r="AS88" s="272">
        <f t="shared" si="22"/>
        <v>0</v>
      </c>
      <c r="AT88" s="272">
        <f t="shared" si="23"/>
        <v>-30</v>
      </c>
      <c r="BC88" s="272">
        <v>80</v>
      </c>
      <c r="BE88" s="272" t="e">
        <f t="shared" si="24"/>
        <v>#N/A</v>
      </c>
    </row>
    <row r="89" spans="2:82" x14ac:dyDescent="0.3">
      <c r="B89" s="289">
        <v>87</v>
      </c>
      <c r="C89" s="745" t="s">
        <v>899</v>
      </c>
      <c r="D89" s="514" t="s">
        <v>901</v>
      </c>
      <c r="E89" s="341" t="s">
        <v>188</v>
      </c>
      <c r="F89" s="715"/>
      <c r="G89" s="717" t="s">
        <v>785</v>
      </c>
      <c r="H89" s="715"/>
      <c r="AD89" s="332">
        <v>2006</v>
      </c>
      <c r="AE89" s="397"/>
      <c r="AF89" s="334">
        <f t="shared" si="26"/>
        <v>255</v>
      </c>
      <c r="AG89" s="334">
        <f t="shared" si="26"/>
        <v>190</v>
      </c>
      <c r="AH89" s="334">
        <f t="shared" si="26"/>
        <v>150</v>
      </c>
      <c r="AI89" s="335">
        <v>2</v>
      </c>
      <c r="AL89" s="397"/>
      <c r="AM89" s="334">
        <v>255</v>
      </c>
      <c r="AN89" s="334">
        <v>190</v>
      </c>
      <c r="AO89" s="334">
        <v>150</v>
      </c>
      <c r="AR89" s="272">
        <f t="shared" si="21"/>
        <v>0</v>
      </c>
      <c r="AS89" s="272">
        <f t="shared" si="22"/>
        <v>0</v>
      </c>
      <c r="AT89" s="272">
        <f t="shared" si="23"/>
        <v>-40</v>
      </c>
      <c r="BC89" s="272">
        <v>81</v>
      </c>
      <c r="BE89" s="272" t="e">
        <f t="shared" si="24"/>
        <v>#N/A</v>
      </c>
    </row>
    <row r="90" spans="2:82" x14ac:dyDescent="0.3">
      <c r="B90" s="289">
        <v>88</v>
      </c>
      <c r="C90" s="452" t="s">
        <v>125</v>
      </c>
      <c r="D90" s="376" t="s">
        <v>126</v>
      </c>
      <c r="E90" s="303" t="s">
        <v>188</v>
      </c>
      <c r="AD90" s="332">
        <v>2007</v>
      </c>
      <c r="AE90" s="399"/>
      <c r="AF90" s="334">
        <f t="shared" si="26"/>
        <v>255</v>
      </c>
      <c r="AG90" s="334">
        <f t="shared" si="26"/>
        <v>220</v>
      </c>
      <c r="AH90" s="334">
        <f t="shared" si="26"/>
        <v>190</v>
      </c>
      <c r="AI90" s="335">
        <v>3</v>
      </c>
      <c r="AL90" s="399"/>
      <c r="AM90" s="334">
        <v>255</v>
      </c>
      <c r="AN90" s="334">
        <v>220</v>
      </c>
      <c r="AO90" s="334">
        <v>190</v>
      </c>
      <c r="AR90" s="272">
        <f t="shared" si="21"/>
        <v>0</v>
      </c>
      <c r="AS90" s="272">
        <f t="shared" si="22"/>
        <v>30</v>
      </c>
      <c r="AT90" s="272">
        <f t="shared" si="23"/>
        <v>40</v>
      </c>
    </row>
    <row r="91" spans="2:82" x14ac:dyDescent="0.3">
      <c r="B91" s="289">
        <v>89</v>
      </c>
      <c r="C91" s="452" t="s">
        <v>200</v>
      </c>
      <c r="D91" s="376" t="s">
        <v>128</v>
      </c>
      <c r="E91" s="303" t="s">
        <v>188</v>
      </c>
      <c r="AD91" s="332">
        <v>2008</v>
      </c>
      <c r="AE91" s="401"/>
      <c r="AF91" s="334">
        <f t="shared" si="26"/>
        <v>255</v>
      </c>
      <c r="AG91" s="334">
        <f t="shared" si="26"/>
        <v>220</v>
      </c>
      <c r="AH91" s="334">
        <f t="shared" si="26"/>
        <v>220</v>
      </c>
      <c r="AI91" s="335">
        <v>8</v>
      </c>
      <c r="AL91" s="401"/>
      <c r="AM91" s="334">
        <v>255</v>
      </c>
      <c r="AN91" s="334">
        <v>220</v>
      </c>
      <c r="AO91" s="334">
        <v>220</v>
      </c>
      <c r="AR91" s="272">
        <f t="shared" si="21"/>
        <v>0</v>
      </c>
      <c r="AS91" s="272">
        <f t="shared" si="22"/>
        <v>0</v>
      </c>
      <c r="AT91" s="272">
        <f t="shared" si="23"/>
        <v>30</v>
      </c>
    </row>
    <row r="92" spans="2:82" x14ac:dyDescent="0.3">
      <c r="B92" s="289">
        <v>90</v>
      </c>
      <c r="C92" s="452" t="s">
        <v>201</v>
      </c>
      <c r="D92" s="376" t="s">
        <v>202</v>
      </c>
      <c r="E92" s="303" t="s">
        <v>188</v>
      </c>
      <c r="AD92" s="332">
        <v>2009</v>
      </c>
      <c r="AE92" s="405"/>
      <c r="AF92" s="334">
        <f t="shared" si="26"/>
        <v>255</v>
      </c>
      <c r="AG92" s="334">
        <f t="shared" si="26"/>
        <v>170</v>
      </c>
      <c r="AH92" s="334">
        <f t="shared" si="26"/>
        <v>240</v>
      </c>
      <c r="AI92" s="335">
        <v>1</v>
      </c>
      <c r="AL92" s="405"/>
      <c r="AM92" s="334">
        <v>255</v>
      </c>
      <c r="AN92" s="334">
        <v>170</v>
      </c>
      <c r="AO92" s="334">
        <v>240</v>
      </c>
      <c r="AR92" s="272">
        <f t="shared" si="21"/>
        <v>0</v>
      </c>
      <c r="AS92" s="272">
        <f t="shared" si="22"/>
        <v>-50</v>
      </c>
      <c r="AT92" s="272">
        <f t="shared" si="23"/>
        <v>20</v>
      </c>
    </row>
    <row r="93" spans="2:82" x14ac:dyDescent="0.3">
      <c r="B93" s="289">
        <v>91</v>
      </c>
      <c r="C93" s="452" t="s">
        <v>168</v>
      </c>
      <c r="D93" s="376" t="s">
        <v>169</v>
      </c>
      <c r="E93" s="303" t="s">
        <v>188</v>
      </c>
      <c r="AD93" s="332">
        <v>2010</v>
      </c>
      <c r="AE93" s="406"/>
      <c r="AF93" s="334">
        <f t="shared" si="26"/>
        <v>255</v>
      </c>
      <c r="AG93" s="334">
        <f t="shared" si="26"/>
        <v>197</v>
      </c>
      <c r="AH93" s="334">
        <f t="shared" si="26"/>
        <v>140</v>
      </c>
      <c r="AI93" s="335">
        <v>2</v>
      </c>
      <c r="AL93" s="406"/>
      <c r="AM93" s="334">
        <v>255</v>
      </c>
      <c r="AN93" s="334">
        <v>197</v>
      </c>
      <c r="AO93" s="334">
        <v>140</v>
      </c>
      <c r="AR93" s="272">
        <f t="shared" si="21"/>
        <v>0</v>
      </c>
      <c r="AS93" s="272">
        <f t="shared" si="22"/>
        <v>27</v>
      </c>
      <c r="AT93" s="272">
        <f t="shared" si="23"/>
        <v>-100</v>
      </c>
    </row>
    <row r="94" spans="2:82" x14ac:dyDescent="0.3">
      <c r="B94" s="289">
        <v>92</v>
      </c>
      <c r="C94" s="452" t="s">
        <v>622</v>
      </c>
      <c r="D94" s="376" t="s">
        <v>170</v>
      </c>
      <c r="E94" s="303" t="s">
        <v>440</v>
      </c>
      <c r="AD94" s="332" t="s">
        <v>287</v>
      </c>
      <c r="AE94" s="416"/>
      <c r="AF94" s="334">
        <v>0</v>
      </c>
      <c r="AG94" s="334">
        <v>0</v>
      </c>
      <c r="AH94" s="334">
        <v>0</v>
      </c>
      <c r="AI94" s="335">
        <v>-4142</v>
      </c>
    </row>
    <row r="95" spans="2:82" x14ac:dyDescent="0.3">
      <c r="B95" s="289">
        <v>93</v>
      </c>
      <c r="C95" s="452" t="s">
        <v>308</v>
      </c>
      <c r="D95" s="376" t="s">
        <v>307</v>
      </c>
      <c r="E95" s="303" t="s">
        <v>188</v>
      </c>
      <c r="AD95" s="332" t="s">
        <v>288</v>
      </c>
      <c r="AE95" s="416"/>
      <c r="AF95" s="334">
        <v>0</v>
      </c>
      <c r="AG95" s="334">
        <v>0</v>
      </c>
      <c r="AH95" s="334">
        <v>0</v>
      </c>
      <c r="AI95" s="335">
        <v>-4142</v>
      </c>
    </row>
    <row r="96" spans="2:82" ht="15" thickBot="1" x14ac:dyDescent="0.35">
      <c r="B96" s="289">
        <v>94</v>
      </c>
      <c r="C96" s="452" t="s">
        <v>804</v>
      </c>
      <c r="D96" s="376" t="s">
        <v>804</v>
      </c>
      <c r="E96" s="303" t="s">
        <v>188</v>
      </c>
      <c r="AD96" s="419" t="s">
        <v>289</v>
      </c>
      <c r="AE96" s="420"/>
      <c r="AF96" s="421">
        <v>0</v>
      </c>
      <c r="AG96" s="421">
        <v>0</v>
      </c>
      <c r="AH96" s="421">
        <v>0</v>
      </c>
      <c r="AI96" s="422">
        <v>-4142</v>
      </c>
    </row>
    <row r="97" spans="2:5" x14ac:dyDescent="0.3">
      <c r="B97" s="289">
        <v>95</v>
      </c>
      <c r="C97" s="452" t="s">
        <v>316</v>
      </c>
      <c r="D97" s="376" t="s">
        <v>317</v>
      </c>
      <c r="E97" s="303" t="s">
        <v>188</v>
      </c>
    </row>
    <row r="98" spans="2:5" x14ac:dyDescent="0.3">
      <c r="B98" s="289">
        <v>96</v>
      </c>
      <c r="C98" s="513" t="s">
        <v>683</v>
      </c>
      <c r="D98" s="376" t="s">
        <v>456</v>
      </c>
      <c r="E98" s="303" t="s">
        <v>188</v>
      </c>
    </row>
    <row r="99" spans="2:5" x14ac:dyDescent="0.3">
      <c r="B99" s="289">
        <v>97</v>
      </c>
      <c r="C99" s="452" t="s">
        <v>457</v>
      </c>
      <c r="D99" s="376" t="s">
        <v>457</v>
      </c>
      <c r="E99" s="303" t="s">
        <v>188</v>
      </c>
    </row>
    <row r="100" spans="2:5" x14ac:dyDescent="0.3">
      <c r="B100" s="289">
        <v>98</v>
      </c>
      <c r="C100" s="452" t="s">
        <v>623</v>
      </c>
      <c r="D100" s="376" t="s">
        <v>624</v>
      </c>
      <c r="E100" s="303" t="s">
        <v>188</v>
      </c>
    </row>
    <row r="101" spans="2:5" x14ac:dyDescent="0.3">
      <c r="B101" s="289">
        <v>99</v>
      </c>
      <c r="C101" s="513" t="s">
        <v>633</v>
      </c>
      <c r="D101" s="514" t="s">
        <v>634</v>
      </c>
      <c r="E101" s="515" t="s">
        <v>635</v>
      </c>
    </row>
    <row r="102" spans="2:5" x14ac:dyDescent="0.3">
      <c r="B102" s="289">
        <v>100</v>
      </c>
      <c r="C102" s="453" t="s">
        <v>562</v>
      </c>
      <c r="D102" s="347" t="s">
        <v>578</v>
      </c>
      <c r="E102" s="292" t="s">
        <v>188</v>
      </c>
    </row>
    <row r="103" spans="2:5" x14ac:dyDescent="0.3">
      <c r="B103" s="289">
        <v>101</v>
      </c>
      <c r="C103" s="454" t="s">
        <v>563</v>
      </c>
      <c r="D103" s="291" t="s">
        <v>579</v>
      </c>
      <c r="E103" s="303" t="s">
        <v>188</v>
      </c>
    </row>
    <row r="104" spans="2:5" x14ac:dyDescent="0.3">
      <c r="B104" s="289">
        <v>102</v>
      </c>
      <c r="C104" s="454" t="s">
        <v>564</v>
      </c>
      <c r="D104" s="291" t="s">
        <v>580</v>
      </c>
      <c r="E104" s="303" t="s">
        <v>188</v>
      </c>
    </row>
    <row r="105" spans="2:5" x14ac:dyDescent="0.3">
      <c r="B105" s="289">
        <v>103</v>
      </c>
      <c r="C105" s="454" t="s">
        <v>565</v>
      </c>
      <c r="D105" s="291" t="s">
        <v>581</v>
      </c>
      <c r="E105" s="303" t="s">
        <v>188</v>
      </c>
    </row>
    <row r="106" spans="2:5" x14ac:dyDescent="0.3">
      <c r="B106" s="289">
        <v>104</v>
      </c>
      <c r="C106" s="454" t="s">
        <v>566</v>
      </c>
      <c r="D106" s="291" t="s">
        <v>582</v>
      </c>
      <c r="E106" s="303" t="s">
        <v>188</v>
      </c>
    </row>
    <row r="107" spans="2:5" x14ac:dyDescent="0.3">
      <c r="B107" s="289">
        <v>105</v>
      </c>
      <c r="C107" s="454" t="s">
        <v>567</v>
      </c>
      <c r="D107" s="291" t="s">
        <v>583</v>
      </c>
      <c r="E107" s="303" t="s">
        <v>188</v>
      </c>
    </row>
    <row r="108" spans="2:5" x14ac:dyDescent="0.3">
      <c r="B108" s="289">
        <v>106</v>
      </c>
      <c r="C108" s="454" t="s">
        <v>568</v>
      </c>
      <c r="D108" s="291" t="s">
        <v>584</v>
      </c>
      <c r="E108" s="303" t="s">
        <v>188</v>
      </c>
    </row>
    <row r="109" spans="2:5" x14ac:dyDescent="0.3">
      <c r="B109" s="289">
        <v>107</v>
      </c>
      <c r="C109" s="454" t="s">
        <v>569</v>
      </c>
      <c r="D109" s="291" t="s">
        <v>585</v>
      </c>
      <c r="E109" s="303" t="s">
        <v>188</v>
      </c>
    </row>
    <row r="110" spans="2:5" x14ac:dyDescent="0.3">
      <c r="B110" s="289">
        <v>108</v>
      </c>
      <c r="C110" s="454" t="s">
        <v>570</v>
      </c>
      <c r="D110" s="291" t="s">
        <v>586</v>
      </c>
      <c r="E110" s="303" t="s">
        <v>188</v>
      </c>
    </row>
    <row r="111" spans="2:5" x14ac:dyDescent="0.3">
      <c r="B111" s="289">
        <v>109</v>
      </c>
      <c r="C111" s="454" t="s">
        <v>571</v>
      </c>
      <c r="D111" s="291" t="s">
        <v>587</v>
      </c>
      <c r="E111" s="303" t="s">
        <v>188</v>
      </c>
    </row>
    <row r="112" spans="2:5" x14ac:dyDescent="0.3">
      <c r="B112" s="289">
        <v>110</v>
      </c>
      <c r="C112" s="454" t="s">
        <v>572</v>
      </c>
      <c r="D112" s="291" t="s">
        <v>588</v>
      </c>
      <c r="E112" s="303" t="s">
        <v>188</v>
      </c>
    </row>
    <row r="113" spans="1:82" x14ac:dyDescent="0.3">
      <c r="B113" s="289">
        <v>111</v>
      </c>
      <c r="C113" s="454" t="s">
        <v>573</v>
      </c>
      <c r="D113" s="291" t="s">
        <v>589</v>
      </c>
      <c r="E113" s="303" t="s">
        <v>188</v>
      </c>
    </row>
    <row r="114" spans="1:82" x14ac:dyDescent="0.3">
      <c r="B114" s="289">
        <v>112</v>
      </c>
      <c r="C114" s="454" t="s">
        <v>574</v>
      </c>
      <c r="D114" s="291" t="s">
        <v>590</v>
      </c>
      <c r="E114" s="303" t="s">
        <v>188</v>
      </c>
    </row>
    <row r="115" spans="1:82" x14ac:dyDescent="0.3">
      <c r="B115" s="289">
        <v>113</v>
      </c>
      <c r="C115" s="454" t="s">
        <v>575</v>
      </c>
      <c r="D115" s="291" t="s">
        <v>591</v>
      </c>
      <c r="E115" s="303" t="s">
        <v>188</v>
      </c>
    </row>
    <row r="116" spans="1:82" x14ac:dyDescent="0.3">
      <c r="B116" s="289">
        <v>114</v>
      </c>
      <c r="C116" s="454" t="s">
        <v>576</v>
      </c>
      <c r="D116" s="291" t="s">
        <v>592</v>
      </c>
      <c r="E116" s="303" t="s">
        <v>188</v>
      </c>
    </row>
    <row r="117" spans="1:82" x14ac:dyDescent="0.3">
      <c r="B117" s="289">
        <v>115</v>
      </c>
      <c r="C117" s="455" t="s">
        <v>594</v>
      </c>
      <c r="D117" s="360" t="s">
        <v>593</v>
      </c>
      <c r="E117" s="341" t="s">
        <v>188</v>
      </c>
    </row>
    <row r="118" spans="1:82" x14ac:dyDescent="0.3">
      <c r="B118" s="289">
        <v>116</v>
      </c>
      <c r="C118" s="679" t="s">
        <v>768</v>
      </c>
      <c r="D118" s="678" t="s">
        <v>768</v>
      </c>
      <c r="E118" s="629" t="s">
        <v>188</v>
      </c>
    </row>
    <row r="119" spans="1:82" x14ac:dyDescent="0.3">
      <c r="A119" s="379"/>
      <c r="B119" s="289">
        <v>117</v>
      </c>
      <c r="C119" s="679" t="s">
        <v>769</v>
      </c>
      <c r="D119" s="678" t="s">
        <v>769</v>
      </c>
      <c r="E119" s="629" t="s">
        <v>188</v>
      </c>
      <c r="F119" s="379"/>
      <c r="G119" s="379"/>
      <c r="H119" s="457"/>
      <c r="I119" s="457"/>
      <c r="J119" s="379"/>
      <c r="K119" s="379"/>
      <c r="L119" s="379"/>
      <c r="M119" s="457"/>
      <c r="N119" s="457"/>
      <c r="O119" s="379"/>
      <c r="P119" s="379"/>
      <c r="Q119" s="379"/>
      <c r="R119" s="457"/>
      <c r="S119" s="457"/>
      <c r="T119" s="379"/>
      <c r="U119" s="379"/>
      <c r="V119" s="379"/>
      <c r="W119" s="457"/>
      <c r="X119" s="457"/>
      <c r="Y119" s="379"/>
      <c r="Z119" s="379"/>
      <c r="AA119" s="379"/>
      <c r="AB119" s="457"/>
      <c r="AC119" s="457"/>
      <c r="AD119" s="379"/>
      <c r="AE119" s="379"/>
      <c r="AF119" s="379"/>
      <c r="AG119" s="457"/>
      <c r="AH119" s="457"/>
      <c r="AI119" s="379"/>
      <c r="AJ119" s="379"/>
      <c r="AK119" s="379"/>
      <c r="AL119" s="457"/>
      <c r="AM119" s="457"/>
      <c r="AN119" s="379"/>
      <c r="AO119" s="379"/>
      <c r="AP119" s="379"/>
      <c r="AQ119" s="457"/>
      <c r="AR119" s="457"/>
      <c r="AS119" s="379"/>
      <c r="AT119" s="379"/>
      <c r="AU119" s="379"/>
      <c r="AV119" s="457"/>
      <c r="AW119" s="456"/>
      <c r="BA119" s="456"/>
      <c r="BB119" s="456"/>
      <c r="BF119" s="456"/>
      <c r="BG119" s="456"/>
      <c r="BK119" s="456"/>
      <c r="BL119" s="456"/>
      <c r="BP119" s="456"/>
      <c r="BR119" s="456"/>
      <c r="BT119" s="456"/>
      <c r="BV119" s="456"/>
      <c r="BX119" s="456"/>
      <c r="BZ119" s="456"/>
      <c r="CB119" s="456"/>
      <c r="CD119" s="456"/>
    </row>
    <row r="120" spans="1:82" x14ac:dyDescent="0.3">
      <c r="B120" s="289">
        <v>118</v>
      </c>
      <c r="C120" s="679" t="s">
        <v>770</v>
      </c>
      <c r="D120" s="678" t="s">
        <v>770</v>
      </c>
      <c r="E120" s="629" t="s">
        <v>188</v>
      </c>
    </row>
    <row r="121" spans="1:82" x14ac:dyDescent="0.3">
      <c r="B121" s="289">
        <v>119</v>
      </c>
      <c r="C121" s="679" t="s">
        <v>771</v>
      </c>
      <c r="D121" s="678" t="s">
        <v>771</v>
      </c>
      <c r="E121" s="629" t="s">
        <v>188</v>
      </c>
    </row>
    <row r="122" spans="1:82" x14ac:dyDescent="0.3">
      <c r="B122" s="289">
        <v>120</v>
      </c>
      <c r="C122" s="679" t="s">
        <v>772</v>
      </c>
      <c r="D122" s="678" t="s">
        <v>772</v>
      </c>
      <c r="E122" s="629" t="s">
        <v>188</v>
      </c>
    </row>
    <row r="123" spans="1:82" x14ac:dyDescent="0.3">
      <c r="B123" s="289">
        <v>121</v>
      </c>
      <c r="C123" s="679" t="s">
        <v>773</v>
      </c>
      <c r="D123" s="678" t="s">
        <v>773</v>
      </c>
      <c r="E123" s="629" t="s">
        <v>188</v>
      </c>
    </row>
    <row r="124" spans="1:82" x14ac:dyDescent="0.3">
      <c r="B124" s="289">
        <v>122</v>
      </c>
      <c r="C124" s="679" t="s">
        <v>774</v>
      </c>
      <c r="D124" s="678" t="s">
        <v>774</v>
      </c>
      <c r="E124" s="629" t="s">
        <v>188</v>
      </c>
    </row>
    <row r="125" spans="1:82" x14ac:dyDescent="0.3">
      <c r="B125" s="289">
        <v>123</v>
      </c>
      <c r="C125" s="679" t="s">
        <v>775</v>
      </c>
      <c r="D125" s="678" t="s">
        <v>775</v>
      </c>
      <c r="E125" s="629" t="s">
        <v>188</v>
      </c>
    </row>
    <row r="126" spans="1:82" x14ac:dyDescent="0.3">
      <c r="B126" s="289">
        <v>124</v>
      </c>
      <c r="C126" s="679" t="s">
        <v>776</v>
      </c>
      <c r="D126" s="678" t="s">
        <v>776</v>
      </c>
      <c r="E126" s="629" t="s">
        <v>188</v>
      </c>
    </row>
    <row r="127" spans="1:82" x14ac:dyDescent="0.3">
      <c r="B127" s="289">
        <v>125</v>
      </c>
      <c r="C127" s="679" t="s">
        <v>777</v>
      </c>
      <c r="D127" s="678" t="s">
        <v>777</v>
      </c>
      <c r="E127" s="629" t="s">
        <v>188</v>
      </c>
    </row>
    <row r="128" spans="1:82" x14ac:dyDescent="0.3">
      <c r="B128" s="289">
        <v>126</v>
      </c>
      <c r="C128" s="719" t="s">
        <v>779</v>
      </c>
      <c r="D128" s="678" t="s">
        <v>781</v>
      </c>
      <c r="E128" s="629" t="s">
        <v>188</v>
      </c>
    </row>
    <row r="129" spans="2:5" x14ac:dyDescent="0.3">
      <c r="B129" s="289">
        <v>127</v>
      </c>
      <c r="C129" s="719" t="s">
        <v>784</v>
      </c>
      <c r="D129" s="678" t="s">
        <v>784</v>
      </c>
      <c r="E129" s="629" t="s">
        <v>188</v>
      </c>
    </row>
    <row r="130" spans="2:5" x14ac:dyDescent="0.3">
      <c r="B130" s="289">
        <v>128</v>
      </c>
      <c r="C130" s="719" t="s">
        <v>791</v>
      </c>
      <c r="D130" s="678" t="s">
        <v>791</v>
      </c>
      <c r="E130" s="629" t="s">
        <v>188</v>
      </c>
    </row>
    <row r="131" spans="2:5" x14ac:dyDescent="0.3">
      <c r="B131" s="289">
        <v>129</v>
      </c>
      <c r="C131" s="719" t="s">
        <v>797</v>
      </c>
      <c r="D131" s="678" t="s">
        <v>797</v>
      </c>
      <c r="E131" s="629" t="s">
        <v>188</v>
      </c>
    </row>
    <row r="132" spans="2:5" x14ac:dyDescent="0.3">
      <c r="B132" s="289">
        <v>130</v>
      </c>
      <c r="C132" s="719" t="s">
        <v>820</v>
      </c>
      <c r="D132" s="678" t="s">
        <v>819</v>
      </c>
      <c r="E132" s="629" t="s">
        <v>188</v>
      </c>
    </row>
    <row r="133" spans="2:5" x14ac:dyDescent="0.3">
      <c r="B133" s="289">
        <v>131</v>
      </c>
      <c r="C133" s="719" t="s">
        <v>809</v>
      </c>
      <c r="D133" s="678" t="s">
        <v>813</v>
      </c>
      <c r="E133" s="629" t="s">
        <v>188</v>
      </c>
    </row>
    <row r="134" spans="2:5" x14ac:dyDescent="0.3">
      <c r="B134" s="289">
        <v>132</v>
      </c>
      <c r="C134" s="719" t="s">
        <v>810</v>
      </c>
      <c r="D134" s="678" t="s">
        <v>814</v>
      </c>
      <c r="E134" s="629" t="s">
        <v>188</v>
      </c>
    </row>
    <row r="135" spans="2:5" x14ac:dyDescent="0.3">
      <c r="B135" s="289">
        <v>133</v>
      </c>
      <c r="C135" s="719" t="s">
        <v>811</v>
      </c>
      <c r="D135" s="678" t="s">
        <v>815</v>
      </c>
      <c r="E135" s="629" t="s">
        <v>188</v>
      </c>
    </row>
    <row r="136" spans="2:5" x14ac:dyDescent="0.3">
      <c r="B136" s="289">
        <v>134</v>
      </c>
      <c r="C136" s="719" t="s">
        <v>812</v>
      </c>
      <c r="D136" s="678" t="s">
        <v>816</v>
      </c>
      <c r="E136" s="629" t="s">
        <v>188</v>
      </c>
    </row>
    <row r="137" spans="2:5" x14ac:dyDescent="0.3">
      <c r="B137" s="289">
        <v>135</v>
      </c>
      <c r="C137" s="719" t="s">
        <v>821</v>
      </c>
      <c r="D137" s="678" t="s">
        <v>817</v>
      </c>
      <c r="E137" s="629" t="s">
        <v>188</v>
      </c>
    </row>
    <row r="138" spans="2:5" x14ac:dyDescent="0.3">
      <c r="B138" s="289">
        <v>136</v>
      </c>
      <c r="C138" s="719" t="s">
        <v>822</v>
      </c>
      <c r="D138" s="678" t="s">
        <v>818</v>
      </c>
      <c r="E138" s="629" t="s">
        <v>188</v>
      </c>
    </row>
    <row r="139" spans="2:5" x14ac:dyDescent="0.3">
      <c r="B139" s="289">
        <v>137</v>
      </c>
      <c r="C139" s="719" t="s">
        <v>823</v>
      </c>
      <c r="D139" s="678" t="s">
        <v>824</v>
      </c>
      <c r="E139" s="629" t="s">
        <v>188</v>
      </c>
    </row>
    <row r="140" spans="2:5" x14ac:dyDescent="0.3">
      <c r="B140" s="289">
        <v>138</v>
      </c>
      <c r="C140" s="719" t="s">
        <v>852</v>
      </c>
      <c r="D140" s="678" t="s">
        <v>852</v>
      </c>
      <c r="E140" s="629" t="s">
        <v>188</v>
      </c>
    </row>
    <row r="141" spans="2:5" x14ac:dyDescent="0.3">
      <c r="B141" s="289">
        <v>139</v>
      </c>
      <c r="C141" s="719" t="s">
        <v>851</v>
      </c>
      <c r="D141" s="678" t="s">
        <v>851</v>
      </c>
      <c r="E141" s="629" t="s">
        <v>188</v>
      </c>
    </row>
    <row r="142" spans="2:5" x14ac:dyDescent="0.3">
      <c r="B142" s="289">
        <v>140</v>
      </c>
      <c r="C142" s="719" t="s">
        <v>853</v>
      </c>
      <c r="D142" s="678" t="s">
        <v>853</v>
      </c>
      <c r="E142" s="629" t="s">
        <v>188</v>
      </c>
    </row>
    <row r="143" spans="2:5" x14ac:dyDescent="0.3">
      <c r="B143" s="289">
        <v>141</v>
      </c>
      <c r="C143" s="719" t="s">
        <v>854</v>
      </c>
      <c r="D143" s="678" t="s">
        <v>854</v>
      </c>
      <c r="E143" s="629" t="s">
        <v>188</v>
      </c>
    </row>
    <row r="144" spans="2:5" x14ac:dyDescent="0.3">
      <c r="B144" s="289">
        <v>142</v>
      </c>
      <c r="C144" s="719" t="s">
        <v>855</v>
      </c>
      <c r="D144" s="678" t="s">
        <v>855</v>
      </c>
      <c r="E144" s="629" t="s">
        <v>188</v>
      </c>
    </row>
    <row r="145" spans="2:5" x14ac:dyDescent="0.3">
      <c r="B145" s="289">
        <v>143</v>
      </c>
      <c r="C145" s="719" t="s">
        <v>856</v>
      </c>
      <c r="D145" s="678" t="s">
        <v>856</v>
      </c>
      <c r="E145" s="629" t="s">
        <v>188</v>
      </c>
    </row>
    <row r="146" spans="2:5" x14ac:dyDescent="0.3">
      <c r="B146" s="289">
        <v>144</v>
      </c>
      <c r="C146" s="719" t="s">
        <v>857</v>
      </c>
      <c r="D146" s="678" t="s">
        <v>857</v>
      </c>
      <c r="E146" s="629" t="s">
        <v>188</v>
      </c>
    </row>
    <row r="147" spans="2:5" x14ac:dyDescent="0.3">
      <c r="B147" s="289">
        <v>145</v>
      </c>
      <c r="C147" s="719" t="s">
        <v>858</v>
      </c>
      <c r="D147" s="678" t="s">
        <v>858</v>
      </c>
      <c r="E147" s="629" t="s">
        <v>188</v>
      </c>
    </row>
    <row r="148" spans="2:5" x14ac:dyDescent="0.3">
      <c r="B148" s="289">
        <v>146</v>
      </c>
      <c r="C148" s="719" t="s">
        <v>859</v>
      </c>
      <c r="D148" s="678" t="s">
        <v>859</v>
      </c>
      <c r="E148" s="629" t="s">
        <v>188</v>
      </c>
    </row>
    <row r="149" spans="2:5" x14ac:dyDescent="0.3">
      <c r="B149" s="289">
        <v>147</v>
      </c>
      <c r="C149" s="719" t="s">
        <v>860</v>
      </c>
      <c r="D149" s="678" t="s">
        <v>860</v>
      </c>
      <c r="E149" s="629" t="s">
        <v>188</v>
      </c>
    </row>
    <row r="150" spans="2:5" x14ac:dyDescent="0.3">
      <c r="B150" s="289">
        <v>148</v>
      </c>
      <c r="C150" s="719" t="s">
        <v>861</v>
      </c>
      <c r="D150" s="678" t="s">
        <v>861</v>
      </c>
      <c r="E150" s="629" t="s">
        <v>188</v>
      </c>
    </row>
    <row r="151" spans="2:5" x14ac:dyDescent="0.3">
      <c r="B151" s="289">
        <v>149</v>
      </c>
      <c r="C151" s="719" t="s">
        <v>862</v>
      </c>
      <c r="D151" s="678" t="s">
        <v>862</v>
      </c>
      <c r="E151" s="629" t="s">
        <v>188</v>
      </c>
    </row>
    <row r="152" spans="2:5" x14ac:dyDescent="0.3">
      <c r="B152" s="289">
        <v>150</v>
      </c>
      <c r="C152" s="719" t="s">
        <v>863</v>
      </c>
      <c r="D152" s="678" t="s">
        <v>863</v>
      </c>
      <c r="E152" s="629" t="s">
        <v>188</v>
      </c>
    </row>
    <row r="153" spans="2:5" x14ac:dyDescent="0.3">
      <c r="B153" s="289">
        <v>151</v>
      </c>
      <c r="C153" s="719" t="s">
        <v>866</v>
      </c>
      <c r="D153" s="678" t="s">
        <v>867</v>
      </c>
      <c r="E153" s="629" t="s">
        <v>188</v>
      </c>
    </row>
    <row r="154" spans="2:5" x14ac:dyDescent="0.3">
      <c r="B154" s="289">
        <v>152</v>
      </c>
      <c r="C154" s="719" t="s">
        <v>874</v>
      </c>
      <c r="D154" s="678" t="s">
        <v>874</v>
      </c>
      <c r="E154" s="629" t="s">
        <v>188</v>
      </c>
    </row>
    <row r="155" spans="2:5" x14ac:dyDescent="0.3">
      <c r="B155" s="289">
        <v>153</v>
      </c>
      <c r="C155" s="719" t="s">
        <v>875</v>
      </c>
      <c r="D155" s="678" t="s">
        <v>875</v>
      </c>
      <c r="E155" s="629" t="s">
        <v>188</v>
      </c>
    </row>
    <row r="156" spans="2:5" x14ac:dyDescent="0.3">
      <c r="B156" s="289">
        <v>154</v>
      </c>
      <c r="C156" s="719" t="s">
        <v>881</v>
      </c>
      <c r="D156" s="678" t="s">
        <v>882</v>
      </c>
      <c r="E156" s="629" t="s">
        <v>188</v>
      </c>
    </row>
    <row r="157" spans="2:5" x14ac:dyDescent="0.3">
      <c r="B157" s="289">
        <v>155</v>
      </c>
      <c r="C157" s="719" t="s">
        <v>902</v>
      </c>
      <c r="D157" s="678" t="s">
        <v>902</v>
      </c>
      <c r="E157" s="629" t="s">
        <v>188</v>
      </c>
    </row>
    <row r="158" spans="2:5" x14ac:dyDescent="0.3">
      <c r="B158" s="289">
        <v>156</v>
      </c>
      <c r="C158" s="719" t="s">
        <v>903</v>
      </c>
      <c r="D158" s="678" t="s">
        <v>904</v>
      </c>
      <c r="E158" s="629" t="s">
        <v>188</v>
      </c>
    </row>
    <row r="166" spans="3:5" x14ac:dyDescent="0.3">
      <c r="C166" s="186"/>
      <c r="D166" s="124"/>
      <c r="E166"/>
    </row>
    <row r="167" spans="3:5" x14ac:dyDescent="0.3">
      <c r="C167" s="186"/>
      <c r="D167" s="124"/>
    </row>
    <row r="168" spans="3:5" x14ac:dyDescent="0.3">
      <c r="C168" s="186"/>
      <c r="D168" s="124"/>
    </row>
    <row r="169" spans="3:5" x14ac:dyDescent="0.3">
      <c r="C169" s="186"/>
      <c r="D169" s="124"/>
    </row>
    <row r="170" spans="3:5" x14ac:dyDescent="0.3">
      <c r="C170" s="186"/>
      <c r="D170" s="124"/>
    </row>
    <row r="171" spans="3:5" x14ac:dyDescent="0.3">
      <c r="C171" s="186"/>
      <c r="D171" s="124"/>
    </row>
  </sheetData>
  <sortState xmlns:xlrd2="http://schemas.microsoft.com/office/spreadsheetml/2017/richdata2" ref="P56:R123">
    <sortCondition ref="P56:P123"/>
  </sortState>
  <mergeCells count="20">
    <mergeCell ref="BB1:BC2"/>
    <mergeCell ref="CI43:CI49"/>
    <mergeCell ref="CI29:CI42"/>
    <mergeCell ref="CK23:CP23"/>
    <mergeCell ref="BT16:BT22"/>
    <mergeCell ref="BT5:BT15"/>
    <mergeCell ref="AD46:AI46"/>
    <mergeCell ref="AD60:AI60"/>
    <mergeCell ref="AQ5:AV5"/>
    <mergeCell ref="AD5:AI5"/>
    <mergeCell ref="BI4:BL4"/>
    <mergeCell ref="AX5:AZ5"/>
    <mergeCell ref="BB5:BF5"/>
    <mergeCell ref="AD4:AI4"/>
    <mergeCell ref="AL4:AN5"/>
    <mergeCell ref="B1:D1"/>
    <mergeCell ref="F1:G1"/>
    <mergeCell ref="I1:L1"/>
    <mergeCell ref="V1:W1"/>
    <mergeCell ref="O1:U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6024" r:id="rId4" name="Button 8">
              <controlPr defaultSize="0" print="0" autoFill="0" autoPict="0" macro="[0]!CustomReportFormOpen">
                <anchor moveWithCells="1" sizeWithCells="1">
                  <from>
                    <xdr:col>61</xdr:col>
                    <xdr:colOff>1821180</xdr:colOff>
                    <xdr:row>14</xdr:row>
                    <xdr:rowOff>182880</xdr:rowOff>
                  </from>
                  <to>
                    <xdr:col>62</xdr:col>
                    <xdr:colOff>990600</xdr:colOff>
                    <xdr:row>19</xdr:row>
                    <xdr:rowOff>30480</xdr:rowOff>
                  </to>
                </anchor>
              </controlPr>
            </control>
          </mc:Choice>
        </mc:AlternateContent>
        <mc:AlternateContent xmlns:mc="http://schemas.openxmlformats.org/markup-compatibility/2006">
          <mc:Choice Requires="x14">
            <control shapeId="86025" r:id="rId5" name="Button 9">
              <controlPr defaultSize="0" print="0" autoFill="0" autoPict="0" macro="[0]!showChangRangeNamesForm">
                <anchor moveWithCells="1" sizeWithCells="1">
                  <from>
                    <xdr:col>26</xdr:col>
                    <xdr:colOff>144780</xdr:colOff>
                    <xdr:row>13</xdr:row>
                    <xdr:rowOff>106680</xdr:rowOff>
                  </from>
                  <to>
                    <xdr:col>26</xdr:col>
                    <xdr:colOff>1866900</xdr:colOff>
                    <xdr:row>16</xdr:row>
                    <xdr:rowOff>182880</xdr:rowOff>
                  </to>
                </anchor>
              </controlPr>
            </control>
          </mc:Choice>
        </mc:AlternateContent>
      </controls>
    </mc:Choice>
  </mc:AlternateContent>
</worksheet>
</file>

<file path=xl/worksheets/sheet1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D00-000000000000}">
  <sheetPr codeName="Sheet38">
    <tabColor theme="1"/>
  </sheetPr>
  <dimension ref="A1:AJ200"/>
  <sheetViews>
    <sheetView workbookViewId="0"/>
  </sheetViews>
  <sheetFormatPr defaultColWidth="8.5546875" defaultRowHeight="14.4" x14ac:dyDescent="0.3"/>
  <cols>
    <col min="1" max="1" width="24.5546875" style="31" bestFit="1" customWidth="1"/>
  </cols>
  <sheetData>
    <row r="1" spans="1:36" s="28" customFormat="1" ht="18" x14ac:dyDescent="0.35">
      <c r="A1" s="29"/>
      <c r="B1" s="904" t="str">
        <f>LOOKUP(Comparison!B$10,NodeID,SheetName)</f>
        <v>Mead.Pool Elevation</v>
      </c>
      <c r="C1" s="905"/>
      <c r="D1" s="905"/>
      <c r="E1" s="905"/>
      <c r="F1" s="905"/>
      <c r="G1" s="905"/>
      <c r="H1" s="905"/>
      <c r="I1" s="905"/>
      <c r="J1" s="905"/>
      <c r="K1" s="266"/>
      <c r="L1" s="266"/>
      <c r="M1" s="266"/>
      <c r="N1" s="266"/>
      <c r="O1" s="266"/>
      <c r="P1" s="266"/>
      <c r="Q1" s="266"/>
      <c r="R1" s="266"/>
      <c r="S1" s="266"/>
      <c r="T1" s="266"/>
      <c r="U1" s="266"/>
      <c r="V1" s="266"/>
      <c r="W1" s="266"/>
      <c r="X1" s="266"/>
      <c r="Y1" s="266"/>
      <c r="Z1" s="266"/>
      <c r="AA1" s="266"/>
      <c r="AB1" s="266"/>
      <c r="AC1" s="266"/>
    </row>
    <row r="2" spans="1:36" s="34" customFormat="1" ht="14.85" customHeight="1" x14ac:dyDescent="0.3">
      <c r="A2" s="34">
        <v>30</v>
      </c>
      <c r="B2" s="35">
        <v>1</v>
      </c>
      <c r="C2" s="35">
        <v>2</v>
      </c>
      <c r="D2" s="35">
        <v>3</v>
      </c>
      <c r="E2" s="35">
        <v>4</v>
      </c>
      <c r="F2" s="35">
        <v>5</v>
      </c>
      <c r="G2" s="35">
        <v>6</v>
      </c>
      <c r="H2" s="35">
        <v>7</v>
      </c>
      <c r="I2" s="35">
        <v>8</v>
      </c>
      <c r="J2" s="35">
        <v>9</v>
      </c>
      <c r="K2" s="35">
        <v>10</v>
      </c>
      <c r="L2" s="35">
        <v>11</v>
      </c>
      <c r="M2" s="35">
        <v>12</v>
      </c>
      <c r="N2" s="35">
        <v>13</v>
      </c>
      <c r="O2" s="35">
        <v>14</v>
      </c>
      <c r="P2" s="35">
        <v>15</v>
      </c>
      <c r="Q2" s="35">
        <v>16</v>
      </c>
      <c r="R2" s="35">
        <v>17</v>
      </c>
      <c r="S2" s="35">
        <v>18</v>
      </c>
      <c r="T2" s="35">
        <v>19</v>
      </c>
      <c r="U2" s="35">
        <v>20</v>
      </c>
      <c r="V2" s="35">
        <v>21</v>
      </c>
      <c r="W2" s="35">
        <v>22</v>
      </c>
      <c r="X2" s="35">
        <v>23</v>
      </c>
      <c r="Y2" s="35">
        <v>24</v>
      </c>
      <c r="Z2" s="35">
        <v>25</v>
      </c>
      <c r="AA2" s="35">
        <v>26</v>
      </c>
      <c r="AB2" s="35">
        <v>27</v>
      </c>
      <c r="AC2" s="35">
        <v>28</v>
      </c>
      <c r="AD2" s="35">
        <v>29</v>
      </c>
      <c r="AE2" s="35">
        <v>30</v>
      </c>
      <c r="AF2" s="35">
        <v>31</v>
      </c>
      <c r="AG2" s="35">
        <v>32</v>
      </c>
      <c r="AH2" s="35">
        <v>33</v>
      </c>
      <c r="AI2" s="35">
        <v>34</v>
      </c>
      <c r="AJ2" s="35">
        <v>35</v>
      </c>
    </row>
    <row r="3" spans="1:36" s="31" customFormat="1" ht="14.85" customHeight="1" x14ac:dyDescent="0.3">
      <c r="A3" s="32" t="s">
        <v>119</v>
      </c>
      <c r="B3" s="33">
        <v>0.1</v>
      </c>
      <c r="C3" s="33">
        <v>0.2</v>
      </c>
      <c r="D3" s="33">
        <v>0.3</v>
      </c>
      <c r="E3" s="33">
        <v>0.4</v>
      </c>
      <c r="F3" s="33">
        <v>0.5</v>
      </c>
      <c r="G3" s="33">
        <v>0.6</v>
      </c>
      <c r="H3" s="33">
        <v>0.7</v>
      </c>
      <c r="I3" s="33">
        <v>0.8</v>
      </c>
      <c r="J3" s="33">
        <v>0.9</v>
      </c>
      <c r="K3" s="33"/>
    </row>
    <row r="4" spans="1:36" x14ac:dyDescent="0.3">
      <c r="A4" s="30">
        <f ca="1">Comparison!U4</f>
        <v>46143</v>
      </c>
      <c r="B4" s="10">
        <f ca="1">_xlfn.PERCENTILE.INC(INDIRECT("'"&amp;$B$1&amp;"'!$E"&amp;$M4&amp;":$AM"&amp;$M4),1-B$3)</f>
        <v>1051.6178018815231</v>
      </c>
      <c r="C4" s="10">
        <f t="shared" ref="C4:J19" ca="1" si="0">_xlfn.PERCENTILE.INC(INDIRECT("'"&amp;$B$1&amp;"'!$E"&amp;$M4&amp;":$AM"&amp;$M4),1-C$3)</f>
        <v>1050.8456547254461</v>
      </c>
      <c r="D4" s="10">
        <f t="shared" ca="1" si="0"/>
        <v>1050.4845690541551</v>
      </c>
      <c r="E4" s="10">
        <f t="shared" ca="1" si="0"/>
        <v>1050.210501403144</v>
      </c>
      <c r="F4" s="10">
        <f t="shared" ca="1" si="0"/>
        <v>1050.0384988951116</v>
      </c>
      <c r="G4" s="10">
        <f t="shared" ca="1" si="0"/>
        <v>1049.9817024235358</v>
      </c>
      <c r="H4" s="10">
        <f t="shared" ca="1" si="0"/>
        <v>1049.8642902724791</v>
      </c>
      <c r="I4" s="10">
        <f t="shared" ca="1" si="0"/>
        <v>1049.7866028748876</v>
      </c>
      <c r="J4" s="10">
        <f t="shared" ca="1" si="0"/>
        <v>1049.714078114413</v>
      </c>
      <c r="K4" s="10"/>
      <c r="M4">
        <v>4</v>
      </c>
    </row>
    <row r="5" spans="1:36" x14ac:dyDescent="0.3">
      <c r="A5" s="30">
        <f ca="1">Comparison!U5</f>
        <v>46174</v>
      </c>
      <c r="B5" s="10">
        <f t="shared" ref="B5:J36" ca="1" si="1">_xlfn.PERCENTILE.INC(INDIRECT("'"&amp;$B$1&amp;"'!$E"&amp;$M5&amp;":$AM"&amp;$M5),1-B$3)</f>
        <v>1046.2568374586465</v>
      </c>
      <c r="C5" s="10">
        <f t="shared" ca="1" si="0"/>
        <v>1045.1376676179138</v>
      </c>
      <c r="D5" s="10">
        <f t="shared" ca="1" si="0"/>
        <v>1044.7871817953169</v>
      </c>
      <c r="E5" s="10">
        <f t="shared" ca="1" si="0"/>
        <v>1044.3965718823495</v>
      </c>
      <c r="F5" s="10">
        <f t="shared" ca="1" si="0"/>
        <v>1044.0546310927452</v>
      </c>
      <c r="G5" s="10">
        <f t="shared" ca="1" si="0"/>
        <v>1043.8017282371984</v>
      </c>
      <c r="H5" s="10">
        <f t="shared" ca="1" si="0"/>
        <v>1043.6077145047834</v>
      </c>
      <c r="I5" s="10">
        <f t="shared" ca="1" si="0"/>
        <v>1043.1829061677115</v>
      </c>
      <c r="J5" s="10">
        <f t="shared" ca="1" si="0"/>
        <v>1043.0485211239456</v>
      </c>
      <c r="M5">
        <v>5</v>
      </c>
    </row>
    <row r="6" spans="1:36" x14ac:dyDescent="0.3">
      <c r="A6" s="30">
        <f ca="1">Comparison!U6</f>
        <v>46204</v>
      </c>
      <c r="B6" s="10">
        <f t="shared" ca="1" si="1"/>
        <v>1042.1897177718622</v>
      </c>
      <c r="C6" s="10">
        <f t="shared" ca="1" si="0"/>
        <v>1041.2838765679862</v>
      </c>
      <c r="D6" s="10">
        <f t="shared" ca="1" si="0"/>
        <v>1040.313583112425</v>
      </c>
      <c r="E6" s="10">
        <f t="shared" ca="1" si="0"/>
        <v>1040.0778412465975</v>
      </c>
      <c r="F6" s="10">
        <f t="shared" ca="1" si="0"/>
        <v>1040.009332777488</v>
      </c>
      <c r="G6" s="10">
        <f t="shared" ca="1" si="0"/>
        <v>1039.7487077324652</v>
      </c>
      <c r="H6" s="10">
        <f t="shared" ca="1" si="0"/>
        <v>1039.4327267530664</v>
      </c>
      <c r="I6" s="10">
        <f t="shared" ca="1" si="0"/>
        <v>1039.2520281199645</v>
      </c>
      <c r="J6" s="10">
        <f t="shared" ca="1" si="0"/>
        <v>1038.7553161980279</v>
      </c>
      <c r="M6">
        <v>6</v>
      </c>
    </row>
    <row r="7" spans="1:36" x14ac:dyDescent="0.3">
      <c r="A7" s="30">
        <f ca="1">Comparison!U7</f>
        <v>46235</v>
      </c>
      <c r="B7" s="10">
        <f t="shared" ca="1" si="1"/>
        <v>1040.538242719696</v>
      </c>
      <c r="C7" s="10">
        <f t="shared" ca="1" si="0"/>
        <v>1038.9592581131019</v>
      </c>
      <c r="D7" s="10">
        <f t="shared" ca="1" si="0"/>
        <v>1038.1356154442026</v>
      </c>
      <c r="E7" s="10">
        <f t="shared" ca="1" si="0"/>
        <v>1037.8971547578403</v>
      </c>
      <c r="F7" s="10">
        <f t="shared" ca="1" si="0"/>
        <v>1037.7341850323201</v>
      </c>
      <c r="G7" s="10">
        <f t="shared" ca="1" si="0"/>
        <v>1037.3850622460857</v>
      </c>
      <c r="H7" s="10">
        <f t="shared" ca="1" si="0"/>
        <v>1037.0954673941333</v>
      </c>
      <c r="I7" s="10">
        <f t="shared" ca="1" si="0"/>
        <v>1036.9000164239615</v>
      </c>
      <c r="J7" s="10">
        <f t="shared" ca="1" si="0"/>
        <v>1036.694743429654</v>
      </c>
      <c r="M7">
        <v>7</v>
      </c>
    </row>
    <row r="8" spans="1:36" x14ac:dyDescent="0.3">
      <c r="A8" s="30">
        <f ca="1">Comparison!U8</f>
        <v>46266</v>
      </c>
      <c r="B8" s="10">
        <f t="shared" ca="1" si="1"/>
        <v>1039.4351233857235</v>
      </c>
      <c r="C8" s="10">
        <f t="shared" ca="1" si="0"/>
        <v>1038.0036709047624</v>
      </c>
      <c r="D8" s="10">
        <f t="shared" ca="1" si="0"/>
        <v>1037.2934310828257</v>
      </c>
      <c r="E8" s="10">
        <f t="shared" ca="1" si="0"/>
        <v>1036.6328936587772</v>
      </c>
      <c r="F8" s="10">
        <f t="shared" ca="1" si="0"/>
        <v>1036.3340126029116</v>
      </c>
      <c r="G8" s="10">
        <f t="shared" ca="1" si="0"/>
        <v>1036.1646211967206</v>
      </c>
      <c r="H8" s="10">
        <f t="shared" ca="1" si="0"/>
        <v>1035.7757891786291</v>
      </c>
      <c r="I8" s="10">
        <f t="shared" ca="1" si="0"/>
        <v>1035.4312151190909</v>
      </c>
      <c r="J8" s="10">
        <f t="shared" ca="1" si="0"/>
        <v>1034.957618716142</v>
      </c>
      <c r="M8">
        <v>8</v>
      </c>
    </row>
    <row r="9" spans="1:36" x14ac:dyDescent="0.3">
      <c r="A9" s="30">
        <f ca="1">Comparison!U9</f>
        <v>46296</v>
      </c>
      <c r="B9" s="10">
        <f t="shared" ca="1" si="1"/>
        <v>1040.5390202444687</v>
      </c>
      <c r="C9" s="10">
        <f t="shared" ca="1" si="0"/>
        <v>1039.5855034176225</v>
      </c>
      <c r="D9" s="10">
        <f t="shared" ca="1" si="0"/>
        <v>1039.1010575636801</v>
      </c>
      <c r="E9" s="10">
        <f t="shared" ca="1" si="0"/>
        <v>1038.2633180364057</v>
      </c>
      <c r="F9" s="10">
        <f t="shared" ca="1" si="0"/>
        <v>1037.8849607664142</v>
      </c>
      <c r="G9" s="10">
        <f t="shared" ca="1" si="0"/>
        <v>1037.5408941570693</v>
      </c>
      <c r="H9" s="10">
        <f t="shared" ca="1" si="0"/>
        <v>1037.2093989754981</v>
      </c>
      <c r="I9" s="10">
        <f t="shared" ca="1" si="0"/>
        <v>1036.3000883333964</v>
      </c>
      <c r="J9" s="10">
        <f t="shared" ca="1" si="0"/>
        <v>1035.4176673165366</v>
      </c>
      <c r="M9">
        <v>9</v>
      </c>
    </row>
    <row r="10" spans="1:36" x14ac:dyDescent="0.3">
      <c r="A10" s="30">
        <f ca="1">Comparison!U10</f>
        <v>46327</v>
      </c>
      <c r="B10" s="10">
        <f t="shared" ca="1" si="1"/>
        <v>1039.6396843821574</v>
      </c>
      <c r="C10" s="10">
        <f t="shared" ca="1" si="0"/>
        <v>1038.6894072072623</v>
      </c>
      <c r="D10" s="10">
        <f t="shared" ca="1" si="0"/>
        <v>1038.0736860927423</v>
      </c>
      <c r="E10" s="10">
        <f t="shared" ca="1" si="0"/>
        <v>1037.2601449291064</v>
      </c>
      <c r="F10" s="10">
        <f t="shared" ca="1" si="0"/>
        <v>1036.5051229061196</v>
      </c>
      <c r="G10" s="10">
        <f t="shared" ca="1" si="0"/>
        <v>1035.6667890419974</v>
      </c>
      <c r="H10" s="10">
        <f t="shared" ca="1" si="0"/>
        <v>1035.4156752998545</v>
      </c>
      <c r="I10" s="10">
        <f t="shared" ca="1" si="0"/>
        <v>1034.5791626854925</v>
      </c>
      <c r="J10" s="10">
        <f t="shared" ca="1" si="0"/>
        <v>1033.023758486788</v>
      </c>
      <c r="M10">
        <v>10</v>
      </c>
    </row>
    <row r="11" spans="1:36" x14ac:dyDescent="0.3">
      <c r="A11" s="30">
        <f ca="1">Comparison!U11</f>
        <v>46357</v>
      </c>
      <c r="B11" s="10">
        <f t="shared" ca="1" si="1"/>
        <v>1042.2236414506924</v>
      </c>
      <c r="C11" s="10">
        <f t="shared" ca="1" si="0"/>
        <v>1038.9709725696821</v>
      </c>
      <c r="D11" s="10">
        <f t="shared" ca="1" si="0"/>
        <v>1038.4214787035799</v>
      </c>
      <c r="E11" s="10">
        <f t="shared" ca="1" si="0"/>
        <v>1037.4833719504634</v>
      </c>
      <c r="F11" s="10">
        <f t="shared" ca="1" si="0"/>
        <v>1036.9647167759608</v>
      </c>
      <c r="G11" s="10">
        <f t="shared" ca="1" si="0"/>
        <v>1036.4635222546588</v>
      </c>
      <c r="H11" s="10">
        <f t="shared" ca="1" si="0"/>
        <v>1035.9286944203445</v>
      </c>
      <c r="I11" s="10">
        <f t="shared" ca="1" si="0"/>
        <v>1033.9910992198381</v>
      </c>
      <c r="J11" s="10">
        <f t="shared" ca="1" si="0"/>
        <v>1033.2819426752494</v>
      </c>
      <c r="M11">
        <v>11</v>
      </c>
    </row>
    <row r="12" spans="1:36" x14ac:dyDescent="0.3">
      <c r="A12" s="30">
        <f ca="1">Comparison!U12</f>
        <v>46388</v>
      </c>
      <c r="B12" s="10">
        <f t="shared" ca="1" si="1"/>
        <v>1045.9272167518495</v>
      </c>
      <c r="C12" s="10">
        <f t="shared" ca="1" si="0"/>
        <v>1040.7475465736004</v>
      </c>
      <c r="D12" s="10">
        <f t="shared" ca="1" si="0"/>
        <v>1040.2885919289963</v>
      </c>
      <c r="E12" s="10">
        <f t="shared" ca="1" si="0"/>
        <v>1038.6028817056661</v>
      </c>
      <c r="F12" s="10">
        <f t="shared" ca="1" si="0"/>
        <v>1037.7637314681892</v>
      </c>
      <c r="G12" s="10">
        <f t="shared" ca="1" si="0"/>
        <v>1036.4641545174243</v>
      </c>
      <c r="H12" s="10">
        <f t="shared" ca="1" si="0"/>
        <v>1035.2220850317426</v>
      </c>
      <c r="I12" s="10">
        <f t="shared" ca="1" si="0"/>
        <v>1034.4934594523891</v>
      </c>
      <c r="J12" s="10">
        <f t="shared" ca="1" si="0"/>
        <v>1032.8968225951007</v>
      </c>
      <c r="M12">
        <v>12</v>
      </c>
    </row>
    <row r="13" spans="1:36" x14ac:dyDescent="0.3">
      <c r="A13" s="30">
        <f ca="1">Comparison!U13</f>
        <v>46419</v>
      </c>
      <c r="B13" s="10">
        <f t="shared" ca="1" si="1"/>
        <v>1048.5506370274843</v>
      </c>
      <c r="C13" s="10">
        <f t="shared" ca="1" si="0"/>
        <v>1041.3024689438685</v>
      </c>
      <c r="D13" s="10">
        <f t="shared" ca="1" si="0"/>
        <v>1039.7677087400514</v>
      </c>
      <c r="E13" s="10">
        <f t="shared" ca="1" si="0"/>
        <v>1038.7459165530167</v>
      </c>
      <c r="F13" s="10">
        <f t="shared" ca="1" si="0"/>
        <v>1037.6951549857777</v>
      </c>
      <c r="G13" s="10">
        <f t="shared" ca="1" si="0"/>
        <v>1036.335995592678</v>
      </c>
      <c r="H13" s="10">
        <f t="shared" ca="1" si="0"/>
        <v>1035.1576228987008</v>
      </c>
      <c r="I13" s="10">
        <f t="shared" ca="1" si="0"/>
        <v>1034.0939137947223</v>
      </c>
      <c r="J13" s="10">
        <f t="shared" ca="1" si="0"/>
        <v>1033.7476780016232</v>
      </c>
      <c r="M13">
        <v>13</v>
      </c>
    </row>
    <row r="14" spans="1:36" x14ac:dyDescent="0.3">
      <c r="A14" s="30">
        <f ca="1">Comparison!U14</f>
        <v>46447</v>
      </c>
      <c r="B14" s="10">
        <f t="shared" ca="1" si="1"/>
        <v>1048.2901068692386</v>
      </c>
      <c r="C14" s="10">
        <f t="shared" ca="1" si="0"/>
        <v>1036.7763114898785</v>
      </c>
      <c r="D14" s="10">
        <f t="shared" ca="1" si="0"/>
        <v>1033.8519673554786</v>
      </c>
      <c r="E14" s="10">
        <f t="shared" ca="1" si="0"/>
        <v>1033.1507091587926</v>
      </c>
      <c r="F14" s="10">
        <f t="shared" ca="1" si="0"/>
        <v>1031.6478281036243</v>
      </c>
      <c r="G14" s="10">
        <f t="shared" ca="1" si="0"/>
        <v>1030.8172060862162</v>
      </c>
      <c r="H14" s="10">
        <f t="shared" ca="1" si="0"/>
        <v>1029.6989676629585</v>
      </c>
      <c r="I14" s="10">
        <f t="shared" ca="1" si="0"/>
        <v>1028.7098929115073</v>
      </c>
      <c r="J14" s="10">
        <f t="shared" ca="1" si="0"/>
        <v>1027.2773126895493</v>
      </c>
      <c r="M14">
        <v>14</v>
      </c>
    </row>
    <row r="15" spans="1:36" x14ac:dyDescent="0.3">
      <c r="A15" s="30">
        <f ca="1">Comparison!U15</f>
        <v>46478</v>
      </c>
      <c r="B15" s="10">
        <f t="shared" ca="1" si="1"/>
        <v>1045.4162877202168</v>
      </c>
      <c r="C15" s="10">
        <f t="shared" ca="1" si="0"/>
        <v>1033.7698332316329</v>
      </c>
      <c r="D15" s="10">
        <f t="shared" ca="1" si="0"/>
        <v>1029.0875955933875</v>
      </c>
      <c r="E15" s="10">
        <f t="shared" ca="1" si="0"/>
        <v>1027.869165492873</v>
      </c>
      <c r="F15" s="10">
        <f t="shared" ca="1" si="0"/>
        <v>1026.3751044645214</v>
      </c>
      <c r="G15" s="10">
        <f t="shared" ca="1" si="0"/>
        <v>1024.488456281397</v>
      </c>
      <c r="H15" s="10">
        <f t="shared" ca="1" si="0"/>
        <v>1021.8598343227897</v>
      </c>
      <c r="I15" s="10">
        <f t="shared" ca="1" si="0"/>
        <v>1021.1308635281435</v>
      </c>
      <c r="J15" s="10">
        <f t="shared" ca="1" si="0"/>
        <v>1019.7239887429895</v>
      </c>
      <c r="M15">
        <v>15</v>
      </c>
    </row>
    <row r="16" spans="1:36" x14ac:dyDescent="0.3">
      <c r="A16" s="30">
        <f ca="1">Comparison!U16</f>
        <v>46508</v>
      </c>
      <c r="B16" s="10">
        <f t="shared" ca="1" si="1"/>
        <v>1046.1576533564141</v>
      </c>
      <c r="C16" s="10">
        <f t="shared" ca="1" si="0"/>
        <v>1041.0665918102115</v>
      </c>
      <c r="D16" s="10">
        <f t="shared" ca="1" si="0"/>
        <v>1033.7070579722197</v>
      </c>
      <c r="E16" s="10">
        <f t="shared" ca="1" si="0"/>
        <v>1029.7189653854591</v>
      </c>
      <c r="F16" s="10">
        <f t="shared" ca="1" si="0"/>
        <v>1026.7089662933413</v>
      </c>
      <c r="G16" s="10">
        <f t="shared" ca="1" si="0"/>
        <v>1025.2304571640893</v>
      </c>
      <c r="H16" s="10">
        <f t="shared" ca="1" si="0"/>
        <v>1021.6359032069863</v>
      </c>
      <c r="I16" s="10">
        <f t="shared" ca="1" si="0"/>
        <v>1017.5004927122095</v>
      </c>
      <c r="J16" s="10">
        <f t="shared" ca="1" si="0"/>
        <v>1012.2636991468484</v>
      </c>
      <c r="M16">
        <v>16</v>
      </c>
    </row>
    <row r="17" spans="1:13" x14ac:dyDescent="0.3">
      <c r="A17" s="30">
        <f ca="1">Comparison!U17</f>
        <v>46539</v>
      </c>
      <c r="B17" s="10">
        <f t="shared" ca="1" si="1"/>
        <v>1047.3223505032413</v>
      </c>
      <c r="C17" s="10">
        <f t="shared" ca="1" si="0"/>
        <v>1036.7195424748168</v>
      </c>
      <c r="D17" s="10">
        <f t="shared" ca="1" si="0"/>
        <v>1029.9906207044937</v>
      </c>
      <c r="E17" s="10">
        <f t="shared" ca="1" si="0"/>
        <v>1025.5668371778577</v>
      </c>
      <c r="F17" s="10">
        <f t="shared" ca="1" si="0"/>
        <v>1021.4487680813327</v>
      </c>
      <c r="G17" s="10">
        <f t="shared" ca="1" si="0"/>
        <v>1019.6574304440504</v>
      </c>
      <c r="H17" s="10">
        <f t="shared" ca="1" si="0"/>
        <v>1018.3558082319313</v>
      </c>
      <c r="I17" s="10">
        <f t="shared" ca="1" si="0"/>
        <v>1015.5712617016511</v>
      </c>
      <c r="J17" s="10">
        <f t="shared" ca="1" si="0"/>
        <v>1005.101606017868</v>
      </c>
      <c r="M17">
        <v>17</v>
      </c>
    </row>
    <row r="18" spans="1:13" x14ac:dyDescent="0.3">
      <c r="A18" s="30">
        <f ca="1">Comparison!U18</f>
        <v>46569</v>
      </c>
      <c r="B18" s="10">
        <f t="shared" ca="1" si="1"/>
        <v>1048.5746251163566</v>
      </c>
      <c r="C18" s="10">
        <f t="shared" ca="1" si="0"/>
        <v>1037.4977813826235</v>
      </c>
      <c r="D18" s="10">
        <f t="shared" ca="1" si="0"/>
        <v>1029.5319492320677</v>
      </c>
      <c r="E18" s="10">
        <f t="shared" ca="1" si="0"/>
        <v>1024.8221894102082</v>
      </c>
      <c r="F18" s="10">
        <f t="shared" ca="1" si="0"/>
        <v>1019.8177573475409</v>
      </c>
      <c r="G18" s="10">
        <f t="shared" ca="1" si="0"/>
        <v>1016.6586699670238</v>
      </c>
      <c r="H18" s="10">
        <f t="shared" ca="1" si="0"/>
        <v>1015.7214168416491</v>
      </c>
      <c r="I18" s="10">
        <f t="shared" ca="1" si="0"/>
        <v>1013.6233347225932</v>
      </c>
      <c r="J18" s="10">
        <f t="shared" ca="1" si="0"/>
        <v>1002.0429595424339</v>
      </c>
      <c r="M18">
        <v>18</v>
      </c>
    </row>
    <row r="19" spans="1:13" x14ac:dyDescent="0.3">
      <c r="A19" s="30">
        <f ca="1">Comparison!U19</f>
        <v>46600</v>
      </c>
      <c r="B19" s="10">
        <f t="shared" ca="1" si="1"/>
        <v>1051.6718205612151</v>
      </c>
      <c r="C19" s="10">
        <f t="shared" ca="1" si="0"/>
        <v>1039.9663276755157</v>
      </c>
      <c r="D19" s="10">
        <f t="shared" ca="1" si="0"/>
        <v>1030.9563866474741</v>
      </c>
      <c r="E19" s="10">
        <f t="shared" ca="1" si="0"/>
        <v>1024.2325347486437</v>
      </c>
      <c r="F19" s="10">
        <f t="shared" ca="1" si="0"/>
        <v>1020.6747679703891</v>
      </c>
      <c r="G19" s="10">
        <f t="shared" ca="1" si="0"/>
        <v>1016.6239972657439</v>
      </c>
      <c r="H19" s="10">
        <f t="shared" ca="1" si="0"/>
        <v>1014.9923790457698</v>
      </c>
      <c r="I19" s="10">
        <f t="shared" ca="1" si="0"/>
        <v>1011.4651072564349</v>
      </c>
      <c r="J19" s="10">
        <f t="shared" ca="1" si="0"/>
        <v>1001.8158286813482</v>
      </c>
      <c r="M19">
        <v>19</v>
      </c>
    </row>
    <row r="20" spans="1:13" x14ac:dyDescent="0.3">
      <c r="A20" s="30">
        <f ca="1">Comparison!U20</f>
        <v>46631</v>
      </c>
      <c r="B20" s="10">
        <f t="shared" ca="1" si="1"/>
        <v>1053.1231170317014</v>
      </c>
      <c r="C20" s="10">
        <f t="shared" ca="1" si="1"/>
        <v>1039.5223068263956</v>
      </c>
      <c r="D20" s="10">
        <f t="shared" ca="1" si="1"/>
        <v>1030.8175411303089</v>
      </c>
      <c r="E20" s="10">
        <f t="shared" ca="1" si="1"/>
        <v>1022.7362892241218</v>
      </c>
      <c r="F20" s="10">
        <f t="shared" ca="1" si="1"/>
        <v>1018.600516304044</v>
      </c>
      <c r="G20" s="10">
        <f t="shared" ca="1" si="1"/>
        <v>1015.1429637894405</v>
      </c>
      <c r="H20" s="10">
        <f t="shared" ca="1" si="1"/>
        <v>1012.1367004121092</v>
      </c>
      <c r="I20" s="10">
        <f t="shared" ca="1" si="1"/>
        <v>1008.3168348966285</v>
      </c>
      <c r="J20" s="10">
        <f t="shared" ca="1" si="1"/>
        <v>999.2951066675779</v>
      </c>
      <c r="M20">
        <v>20</v>
      </c>
    </row>
    <row r="21" spans="1:13" x14ac:dyDescent="0.3">
      <c r="A21" s="30">
        <f ca="1">Comparison!U21</f>
        <v>46661</v>
      </c>
      <c r="B21" s="10">
        <f t="shared" ca="1" si="1"/>
        <v>1053.3298307238679</v>
      </c>
      <c r="C21" s="10">
        <f t="shared" ca="1" si="1"/>
        <v>1039.0832592609938</v>
      </c>
      <c r="D21" s="10">
        <f t="shared" ca="1" si="1"/>
        <v>1031.3994790222309</v>
      </c>
      <c r="E21" s="10">
        <f t="shared" ca="1" si="1"/>
        <v>1023.15664233928</v>
      </c>
      <c r="F21" s="10">
        <f t="shared" ca="1" si="1"/>
        <v>1018.7486167357947</v>
      </c>
      <c r="G21" s="10">
        <f t="shared" ca="1" si="1"/>
        <v>1016.2432919052844</v>
      </c>
      <c r="H21" s="10">
        <f t="shared" ca="1" si="1"/>
        <v>1011.9638549802647</v>
      </c>
      <c r="I21" s="10">
        <f t="shared" ca="1" si="1"/>
        <v>1008.3086279945505</v>
      </c>
      <c r="J21" s="10">
        <f t="shared" ca="1" si="1"/>
        <v>998.40924995628916</v>
      </c>
      <c r="M21">
        <v>21</v>
      </c>
    </row>
    <row r="22" spans="1:13" x14ac:dyDescent="0.3">
      <c r="A22" s="30">
        <f ca="1">Comparison!U22</f>
        <v>46692</v>
      </c>
      <c r="B22" s="10">
        <f t="shared" ca="1" si="1"/>
        <v>1052.363963248426</v>
      </c>
      <c r="C22" s="10">
        <f t="shared" ca="1" si="1"/>
        <v>1038.2319697263645</v>
      </c>
      <c r="D22" s="10">
        <f t="shared" ca="1" si="1"/>
        <v>1030.5268996117397</v>
      </c>
      <c r="E22" s="10">
        <f t="shared" ca="1" si="1"/>
        <v>1022.0989142529919</v>
      </c>
      <c r="F22" s="10">
        <f t="shared" ca="1" si="1"/>
        <v>1017.6595706035514</v>
      </c>
      <c r="G22" s="10">
        <f t="shared" ca="1" si="1"/>
        <v>1014.2553550805114</v>
      </c>
      <c r="H22" s="10">
        <f t="shared" ca="1" si="1"/>
        <v>1012.3764323560545</v>
      </c>
      <c r="I22" s="10">
        <f t="shared" ca="1" si="1"/>
        <v>1004.8134932098786</v>
      </c>
      <c r="J22" s="10">
        <f t="shared" ca="1" si="1"/>
        <v>996.51887105221806</v>
      </c>
      <c r="M22">
        <v>22</v>
      </c>
    </row>
    <row r="23" spans="1:13" x14ac:dyDescent="0.3">
      <c r="A23" s="30">
        <f ca="1">Comparison!U23</f>
        <v>46722</v>
      </c>
      <c r="B23" s="10">
        <f t="shared" ca="1" si="1"/>
        <v>1053.7306346219668</v>
      </c>
      <c r="C23" s="10">
        <f t="shared" ca="1" si="1"/>
        <v>1039.4339187844753</v>
      </c>
      <c r="D23" s="10">
        <f t="shared" ca="1" si="1"/>
        <v>1033.0044740788974</v>
      </c>
      <c r="E23" s="10">
        <f t="shared" ca="1" si="1"/>
        <v>1023.7756981183544</v>
      </c>
      <c r="F23" s="10">
        <f t="shared" ca="1" si="1"/>
        <v>1018.7587268796268</v>
      </c>
      <c r="G23" s="10">
        <f t="shared" ca="1" si="1"/>
        <v>1013.4125935081963</v>
      </c>
      <c r="H23" s="10">
        <f t="shared" ca="1" si="1"/>
        <v>1011.783200722634</v>
      </c>
      <c r="I23" s="10">
        <f t="shared" ca="1" si="1"/>
        <v>1003.1805781092501</v>
      </c>
      <c r="J23" s="10">
        <f t="shared" ca="1" si="1"/>
        <v>996.39229577749393</v>
      </c>
      <c r="M23">
        <v>23</v>
      </c>
    </row>
    <row r="24" spans="1:13" x14ac:dyDescent="0.3">
      <c r="A24" s="30">
        <f ca="1">Comparison!U24</f>
        <v>46753</v>
      </c>
      <c r="B24" s="10">
        <f t="shared" ca="1" si="1"/>
        <v>1055.5131306178423</v>
      </c>
      <c r="C24" s="10">
        <f t="shared" ca="1" si="1"/>
        <v>1042.7134029827109</v>
      </c>
      <c r="D24" s="10">
        <f t="shared" ca="1" si="1"/>
        <v>1036.2036981395242</v>
      </c>
      <c r="E24" s="10">
        <f t="shared" ca="1" si="1"/>
        <v>1028.4968587326889</v>
      </c>
      <c r="F24" s="10">
        <f t="shared" ca="1" si="1"/>
        <v>1023.4977348940342</v>
      </c>
      <c r="G24" s="10">
        <f t="shared" ca="1" si="1"/>
        <v>1016.6693735058309</v>
      </c>
      <c r="H24" s="10">
        <f t="shared" ca="1" si="1"/>
        <v>1011.2811876625515</v>
      </c>
      <c r="I24" s="10">
        <f t="shared" ca="1" si="1"/>
        <v>1004.3767379505595</v>
      </c>
      <c r="J24" s="10">
        <f t="shared" ca="1" si="1"/>
        <v>997.73563177777055</v>
      </c>
      <c r="M24">
        <v>24</v>
      </c>
    </row>
    <row r="25" spans="1:13" x14ac:dyDescent="0.3">
      <c r="A25" s="30">
        <f ca="1">Comparison!U25</f>
        <v>46784</v>
      </c>
      <c r="B25" s="10">
        <f t="shared" ca="1" si="1"/>
        <v>1057.1320644283292</v>
      </c>
      <c r="C25" s="10">
        <f t="shared" ca="1" si="1"/>
        <v>1047.2099622611481</v>
      </c>
      <c r="D25" s="10">
        <f t="shared" ca="1" si="1"/>
        <v>1039.2062706528191</v>
      </c>
      <c r="E25" s="10">
        <f t="shared" ca="1" si="1"/>
        <v>1033.2399353836638</v>
      </c>
      <c r="F25" s="10">
        <f t="shared" ca="1" si="1"/>
        <v>1028.564417419303</v>
      </c>
      <c r="G25" s="10">
        <f t="shared" ca="1" si="1"/>
        <v>1016.6785571285724</v>
      </c>
      <c r="H25" s="10">
        <f t="shared" ca="1" si="1"/>
        <v>1011.6645681172175</v>
      </c>
      <c r="I25" s="10">
        <f t="shared" ca="1" si="1"/>
        <v>1006.3035397734284</v>
      </c>
      <c r="J25" s="10">
        <f t="shared" ca="1" si="1"/>
        <v>999.24194318518721</v>
      </c>
      <c r="M25">
        <v>25</v>
      </c>
    </row>
    <row r="26" spans="1:13" x14ac:dyDescent="0.3">
      <c r="A26" s="30">
        <f ca="1">Comparison!U26</f>
        <v>46813</v>
      </c>
      <c r="B26" s="10">
        <f t="shared" ca="1" si="1"/>
        <v>1053.3164681358583</v>
      </c>
      <c r="C26" s="10">
        <f t="shared" ca="1" si="1"/>
        <v>1046.4497709997818</v>
      </c>
      <c r="D26" s="10">
        <f t="shared" ca="1" si="1"/>
        <v>1036.2220758397389</v>
      </c>
      <c r="E26" s="10">
        <f t="shared" ca="1" si="1"/>
        <v>1032.8864504595781</v>
      </c>
      <c r="F26" s="10">
        <f t="shared" ca="1" si="1"/>
        <v>1027.6831011632466</v>
      </c>
      <c r="G26" s="10">
        <f t="shared" ca="1" si="1"/>
        <v>1009.9735183296175</v>
      </c>
      <c r="H26" s="10">
        <f t="shared" ca="1" si="1"/>
        <v>1005.5413505108106</v>
      </c>
      <c r="I26" s="10">
        <f t="shared" ca="1" si="1"/>
        <v>1001.9702779653552</v>
      </c>
      <c r="J26" s="10">
        <f t="shared" ca="1" si="1"/>
        <v>993.31606141409941</v>
      </c>
      <c r="M26">
        <v>26</v>
      </c>
    </row>
    <row r="27" spans="1:13" x14ac:dyDescent="0.3">
      <c r="A27" s="30">
        <f ca="1">Comparison!U27</f>
        <v>46844</v>
      </c>
      <c r="B27" s="10">
        <f t="shared" ca="1" si="1"/>
        <v>1047.4866324175537</v>
      </c>
      <c r="C27" s="10">
        <f t="shared" ca="1" si="1"/>
        <v>1042.0688660611572</v>
      </c>
      <c r="D27" s="10">
        <f t="shared" ca="1" si="1"/>
        <v>1033.0554711972507</v>
      </c>
      <c r="E27" s="10">
        <f t="shared" ca="1" si="1"/>
        <v>1029.1687449531007</v>
      </c>
      <c r="F27" s="10">
        <f t="shared" ca="1" si="1"/>
        <v>1024.0099122138668</v>
      </c>
      <c r="G27" s="10">
        <f t="shared" ca="1" si="1"/>
        <v>1007.2261303470004</v>
      </c>
      <c r="H27" s="10">
        <f t="shared" ca="1" si="1"/>
        <v>999.0942276673851</v>
      </c>
      <c r="I27" s="10">
        <f t="shared" ca="1" si="1"/>
        <v>994.65582194146134</v>
      </c>
      <c r="J27" s="10">
        <f t="shared" ca="1" si="1"/>
        <v>984.00627804504211</v>
      </c>
      <c r="M27">
        <v>27</v>
      </c>
    </row>
    <row r="28" spans="1:13" x14ac:dyDescent="0.3">
      <c r="A28" s="30">
        <f ca="1">Comparison!U28</f>
        <v>46874</v>
      </c>
      <c r="B28" s="10">
        <f t="shared" ca="1" si="1"/>
        <v>1043.56608995383</v>
      </c>
      <c r="C28" s="10">
        <f t="shared" ca="1" si="1"/>
        <v>1040.2205858526463</v>
      </c>
      <c r="D28" s="10">
        <f t="shared" ca="1" si="1"/>
        <v>1033.5515798369074</v>
      </c>
      <c r="E28" s="10">
        <f t="shared" ca="1" si="1"/>
        <v>1026.5141854788303</v>
      </c>
      <c r="F28" s="10">
        <f t="shared" ca="1" si="1"/>
        <v>1022.6739610920202</v>
      </c>
      <c r="G28" s="10">
        <f t="shared" ca="1" si="1"/>
        <v>1015.9189896667496</v>
      </c>
      <c r="H28" s="10">
        <f t="shared" ca="1" si="1"/>
        <v>1009.959947417096</v>
      </c>
      <c r="I28" s="10">
        <f t="shared" ca="1" si="1"/>
        <v>998.97779356881756</v>
      </c>
      <c r="J28" s="10">
        <f t="shared" ca="1" si="1"/>
        <v>977.29797043268979</v>
      </c>
      <c r="M28">
        <v>28</v>
      </c>
    </row>
    <row r="29" spans="1:13" x14ac:dyDescent="0.3">
      <c r="A29" s="30">
        <f ca="1">Comparison!U29</f>
        <v>46905</v>
      </c>
      <c r="B29" s="10">
        <f t="shared" ca="1" si="1"/>
        <v>1040.4789026889671</v>
      </c>
      <c r="C29" s="10">
        <f t="shared" ca="1" si="1"/>
        <v>1035.3095754658184</v>
      </c>
      <c r="D29" s="10">
        <f t="shared" ca="1" si="1"/>
        <v>1033.7198830275527</v>
      </c>
      <c r="E29" s="10">
        <f t="shared" ca="1" si="1"/>
        <v>1022.5394666143516</v>
      </c>
      <c r="F29" s="10">
        <f t="shared" ca="1" si="1"/>
        <v>1019.1442460761305</v>
      </c>
      <c r="G29" s="10">
        <f t="shared" ca="1" si="1"/>
        <v>1015.4403306549526</v>
      </c>
      <c r="H29" s="10">
        <f t="shared" ca="1" si="1"/>
        <v>1007.7538213112906</v>
      </c>
      <c r="I29" s="10">
        <f t="shared" ca="1" si="1"/>
        <v>999.12400100621255</v>
      </c>
      <c r="J29" s="10">
        <f t="shared" ca="1" si="1"/>
        <v>987.07282815055362</v>
      </c>
      <c r="M29">
        <v>29</v>
      </c>
    </row>
    <row r="30" spans="1:13" x14ac:dyDescent="0.3">
      <c r="A30" s="30">
        <f ca="1">Comparison!U30</f>
        <v>46935</v>
      </c>
      <c r="B30" s="10">
        <f t="shared" ca="1" si="1"/>
        <v>1041.3658548567346</v>
      </c>
      <c r="C30" s="10">
        <f t="shared" ca="1" si="1"/>
        <v>1037.0634487818033</v>
      </c>
      <c r="D30" s="10">
        <f t="shared" ca="1" si="1"/>
        <v>1032.8102009868526</v>
      </c>
      <c r="E30" s="10">
        <f t="shared" ca="1" si="1"/>
        <v>1022.4727263802108</v>
      </c>
      <c r="F30" s="10">
        <f t="shared" ca="1" si="1"/>
        <v>1019.2027788258222</v>
      </c>
      <c r="G30" s="10">
        <f t="shared" ca="1" si="1"/>
        <v>1015.4612473862555</v>
      </c>
      <c r="H30" s="10">
        <f t="shared" ca="1" si="1"/>
        <v>1008.1942924892367</v>
      </c>
      <c r="I30" s="10">
        <f t="shared" ca="1" si="1"/>
        <v>997.19292365521267</v>
      </c>
      <c r="J30" s="10">
        <f t="shared" ca="1" si="1"/>
        <v>986.77480118003882</v>
      </c>
      <c r="M30">
        <v>30</v>
      </c>
    </row>
    <row r="31" spans="1:13" x14ac:dyDescent="0.3">
      <c r="A31" s="30">
        <f ca="1">Comparison!U31</f>
        <v>46966</v>
      </c>
      <c r="B31" s="10">
        <f t="shared" ca="1" si="1"/>
        <v>1044.9227079804175</v>
      </c>
      <c r="C31" s="10">
        <f t="shared" ca="1" si="1"/>
        <v>1040.3563655453659</v>
      </c>
      <c r="D31" s="10">
        <f t="shared" ca="1" si="1"/>
        <v>1033.4974240165284</v>
      </c>
      <c r="E31" s="10">
        <f t="shared" ca="1" si="1"/>
        <v>1024.7409918936974</v>
      </c>
      <c r="F31" s="10">
        <f t="shared" ca="1" si="1"/>
        <v>1020.879763307511</v>
      </c>
      <c r="G31" s="10">
        <f t="shared" ca="1" si="1"/>
        <v>1016.5183828608567</v>
      </c>
      <c r="H31" s="10">
        <f t="shared" ca="1" si="1"/>
        <v>1010.7434948016614</v>
      </c>
      <c r="I31" s="10">
        <f t="shared" ca="1" si="1"/>
        <v>994.41701588357705</v>
      </c>
      <c r="J31" s="10">
        <f t="shared" ca="1" si="1"/>
        <v>986.25300075699045</v>
      </c>
      <c r="M31">
        <v>31</v>
      </c>
    </row>
    <row r="32" spans="1:13" x14ac:dyDescent="0.3">
      <c r="A32" s="30">
        <f ca="1">Comparison!U32</f>
        <v>46997</v>
      </c>
      <c r="B32" s="10">
        <f t="shared" ca="1" si="1"/>
        <v>1045.4255203101607</v>
      </c>
      <c r="C32" s="10">
        <f t="shared" ca="1" si="1"/>
        <v>1042.7163410087171</v>
      </c>
      <c r="D32" s="10">
        <f t="shared" ca="1" si="1"/>
        <v>1031.9208342180962</v>
      </c>
      <c r="E32" s="10">
        <f t="shared" ca="1" si="1"/>
        <v>1024.068541275105</v>
      </c>
      <c r="F32" s="10">
        <f t="shared" ca="1" si="1"/>
        <v>1021.1019468408538</v>
      </c>
      <c r="G32" s="10">
        <f t="shared" ca="1" si="1"/>
        <v>1016.0176067392257</v>
      </c>
      <c r="H32" s="10">
        <f t="shared" ca="1" si="1"/>
        <v>1010.9362840340809</v>
      </c>
      <c r="I32" s="10">
        <f t="shared" ca="1" si="1"/>
        <v>992.35595165898076</v>
      </c>
      <c r="J32" s="10">
        <f t="shared" ca="1" si="1"/>
        <v>984.3339594219093</v>
      </c>
      <c r="M32">
        <v>32</v>
      </c>
    </row>
    <row r="33" spans="1:13" x14ac:dyDescent="0.3">
      <c r="A33" s="30">
        <f ca="1">Comparison!U33</f>
        <v>47027</v>
      </c>
      <c r="B33" s="10">
        <f t="shared" ca="1" si="1"/>
        <v>1046.0783170023003</v>
      </c>
      <c r="C33" s="10">
        <f t="shared" ca="1" si="1"/>
        <v>1043.7230030443418</v>
      </c>
      <c r="D33" s="10">
        <f t="shared" ca="1" si="1"/>
        <v>1032.2652498439963</v>
      </c>
      <c r="E33" s="10">
        <f t="shared" ca="1" si="1"/>
        <v>1025.8076354930956</v>
      </c>
      <c r="F33" s="10">
        <f t="shared" ca="1" si="1"/>
        <v>1023.411684121709</v>
      </c>
      <c r="G33" s="10">
        <f t="shared" ca="1" si="1"/>
        <v>1018.7340295692121</v>
      </c>
      <c r="H33" s="10">
        <f t="shared" ca="1" si="1"/>
        <v>1012.3417825767367</v>
      </c>
      <c r="I33" s="10">
        <f t="shared" ca="1" si="1"/>
        <v>992.93944579825768</v>
      </c>
      <c r="J33" s="10">
        <f t="shared" ca="1" si="1"/>
        <v>983.46722284332373</v>
      </c>
      <c r="M33">
        <v>33</v>
      </c>
    </row>
    <row r="34" spans="1:13" x14ac:dyDescent="0.3">
      <c r="A34" s="30">
        <f ca="1">Comparison!U34</f>
        <v>47058</v>
      </c>
      <c r="B34" s="10">
        <f t="shared" ca="1" si="1"/>
        <v>1045.4854907701445</v>
      </c>
      <c r="C34" s="10">
        <f t="shared" ca="1" si="1"/>
        <v>1043.4819050875258</v>
      </c>
      <c r="D34" s="10">
        <f t="shared" ca="1" si="1"/>
        <v>1030.8633713775173</v>
      </c>
      <c r="E34" s="10">
        <f t="shared" ca="1" si="1"/>
        <v>1027.4090977172857</v>
      </c>
      <c r="F34" s="10">
        <f t="shared" ca="1" si="1"/>
        <v>1022.8507493908622</v>
      </c>
      <c r="G34" s="10">
        <f t="shared" ca="1" si="1"/>
        <v>1018.8501009726654</v>
      </c>
      <c r="H34" s="10">
        <f t="shared" ca="1" si="1"/>
        <v>1013.6020720510483</v>
      </c>
      <c r="I34" s="10">
        <f t="shared" ca="1" si="1"/>
        <v>991.14281464108319</v>
      </c>
      <c r="J34" s="10">
        <f t="shared" ca="1" si="1"/>
        <v>980.86104207684014</v>
      </c>
      <c r="M34">
        <v>34</v>
      </c>
    </row>
    <row r="35" spans="1:13" x14ac:dyDescent="0.3">
      <c r="A35" s="30">
        <f ca="1">Comparison!U35</f>
        <v>47088</v>
      </c>
      <c r="B35" s="10">
        <f t="shared" ca="1" si="1"/>
        <v>1047.6273641752327</v>
      </c>
      <c r="C35" s="10">
        <f t="shared" ca="1" si="1"/>
        <v>1045.4357109496004</v>
      </c>
      <c r="D35" s="10">
        <f t="shared" ca="1" si="1"/>
        <v>1032.5334310720157</v>
      </c>
      <c r="E35" s="10">
        <f t="shared" ca="1" si="1"/>
        <v>1029.8594864800646</v>
      </c>
      <c r="F35" s="10">
        <f t="shared" ca="1" si="1"/>
        <v>1026.3444269324464</v>
      </c>
      <c r="G35" s="10">
        <f t="shared" ca="1" si="1"/>
        <v>1021.2231991074715</v>
      </c>
      <c r="H35" s="10">
        <f t="shared" ca="1" si="1"/>
        <v>1017.1371524480779</v>
      </c>
      <c r="I35" s="10">
        <f t="shared" ca="1" si="1"/>
        <v>991.20540674924121</v>
      </c>
      <c r="J35" s="10">
        <f t="shared" ca="1" si="1"/>
        <v>980.15554245093085</v>
      </c>
      <c r="M35">
        <v>35</v>
      </c>
    </row>
    <row r="36" spans="1:13" x14ac:dyDescent="0.3">
      <c r="A36" s="30">
        <f ca="1">Comparison!U36</f>
        <v>47119</v>
      </c>
      <c r="B36" s="10">
        <f t="shared" ca="1" si="1"/>
        <v>1049.1763448063975</v>
      </c>
      <c r="C36" s="10">
        <f t="shared" ca="1" si="1"/>
        <v>1045.9063189446081</v>
      </c>
      <c r="D36" s="10">
        <f t="shared" ca="1" si="1"/>
        <v>1035.649511483015</v>
      </c>
      <c r="E36" s="10">
        <f t="shared" ca="1" si="1"/>
        <v>1031.6252289263157</v>
      </c>
      <c r="F36" s="10">
        <f t="shared" ca="1" si="1"/>
        <v>1028.8982730322643</v>
      </c>
      <c r="G36" s="10">
        <f t="shared" ca="1" si="1"/>
        <v>1025.4115890078062</v>
      </c>
      <c r="H36" s="10">
        <f t="shared" ca="1" si="1"/>
        <v>1017.6372290848383</v>
      </c>
      <c r="I36" s="10">
        <f t="shared" ca="1" si="1"/>
        <v>994.71552852927755</v>
      </c>
      <c r="J36" s="10">
        <f t="shared" ca="1" si="1"/>
        <v>976.73355580069233</v>
      </c>
      <c r="M36">
        <v>36</v>
      </c>
    </row>
    <row r="37" spans="1:13" x14ac:dyDescent="0.3">
      <c r="A37" s="30">
        <f ca="1">Comparison!U37</f>
        <v>47150</v>
      </c>
      <c r="B37" s="10">
        <f t="shared" ref="B37:J65" ca="1" si="2">_xlfn.PERCENTILE.INC(INDIRECT("'"&amp;$B$1&amp;"'!$E"&amp;$M37&amp;":$AM"&amp;$M37),1-B$3)</f>
        <v>1050.1865070432304</v>
      </c>
      <c r="C37" s="10">
        <f t="shared" ca="1" si="2"/>
        <v>1046.7417523419199</v>
      </c>
      <c r="D37" s="10">
        <f t="shared" ca="1" si="2"/>
        <v>1035.8807272748772</v>
      </c>
      <c r="E37" s="10">
        <f t="shared" ca="1" si="2"/>
        <v>1032.4138487809678</v>
      </c>
      <c r="F37" s="10">
        <f t="shared" ca="1" si="2"/>
        <v>1028.3141868212051</v>
      </c>
      <c r="G37" s="10">
        <f t="shared" ca="1" si="2"/>
        <v>1026.9873434021681</v>
      </c>
      <c r="H37" s="10">
        <f t="shared" ca="1" si="2"/>
        <v>1017.8780825874092</v>
      </c>
      <c r="I37" s="10">
        <f t="shared" ca="1" si="2"/>
        <v>998.76694815117014</v>
      </c>
      <c r="J37" s="10">
        <f t="shared" ca="1" si="2"/>
        <v>974.8486609093884</v>
      </c>
      <c r="M37">
        <v>37</v>
      </c>
    </row>
    <row r="38" spans="1:13" x14ac:dyDescent="0.3">
      <c r="A38" s="30">
        <f ca="1">Comparison!U38</f>
        <v>47178</v>
      </c>
      <c r="B38" s="10">
        <f t="shared" ca="1" si="2"/>
        <v>1046.3834845096956</v>
      </c>
      <c r="C38" s="10">
        <f t="shared" ca="1" si="2"/>
        <v>1044.9227541224377</v>
      </c>
      <c r="D38" s="10">
        <f t="shared" ca="1" si="2"/>
        <v>1035.9415417665639</v>
      </c>
      <c r="E38" s="10">
        <f t="shared" ca="1" si="2"/>
        <v>1029.8325577343865</v>
      </c>
      <c r="F38" s="10">
        <f t="shared" ca="1" si="2"/>
        <v>1026.4011219237325</v>
      </c>
      <c r="G38" s="10">
        <f t="shared" ca="1" si="2"/>
        <v>1022.3146070382395</v>
      </c>
      <c r="H38" s="10">
        <f t="shared" ca="1" si="2"/>
        <v>1015.7577887141865</v>
      </c>
      <c r="I38" s="10">
        <f t="shared" ca="1" si="2"/>
        <v>998.2956092901037</v>
      </c>
      <c r="J38" s="10">
        <f t="shared" ca="1" si="2"/>
        <v>970.1421883014749</v>
      </c>
      <c r="M38">
        <v>38</v>
      </c>
    </row>
    <row r="39" spans="1:13" x14ac:dyDescent="0.3">
      <c r="A39" s="30">
        <f ca="1">Comparison!U39</f>
        <v>47209</v>
      </c>
      <c r="B39" s="10">
        <f t="shared" ca="1" si="2"/>
        <v>1042.9257631989612</v>
      </c>
      <c r="C39" s="10">
        <f t="shared" ca="1" si="2"/>
        <v>1039.6576171286024</v>
      </c>
      <c r="D39" s="10">
        <f t="shared" ca="1" si="2"/>
        <v>1034.4731338423207</v>
      </c>
      <c r="E39" s="10">
        <f t="shared" ca="1" si="2"/>
        <v>1026.7153036960487</v>
      </c>
      <c r="F39" s="10">
        <f t="shared" ca="1" si="2"/>
        <v>1023.1511111125338</v>
      </c>
      <c r="G39" s="10">
        <f t="shared" ca="1" si="2"/>
        <v>1019.3062738468383</v>
      </c>
      <c r="H39" s="10">
        <f t="shared" ca="1" si="2"/>
        <v>1014.2593530752749</v>
      </c>
      <c r="I39" s="10">
        <f t="shared" ca="1" si="2"/>
        <v>991.5188856407209</v>
      </c>
      <c r="J39" s="10">
        <f t="shared" ca="1" si="2"/>
        <v>966.08186563777178</v>
      </c>
      <c r="M39">
        <v>39</v>
      </c>
    </row>
    <row r="40" spans="1:13" x14ac:dyDescent="0.3">
      <c r="A40" s="30">
        <f ca="1">Comparison!U40</f>
        <v>47239</v>
      </c>
      <c r="B40" s="10">
        <f t="shared" ca="1" si="2"/>
        <v>1040.198026160871</v>
      </c>
      <c r="C40" s="10">
        <f t="shared" ca="1" si="2"/>
        <v>1036.6834457411906</v>
      </c>
      <c r="D40" s="10">
        <f t="shared" ca="1" si="2"/>
        <v>1034.2992727521316</v>
      </c>
      <c r="E40" s="10">
        <f t="shared" ca="1" si="2"/>
        <v>1032.4763310510243</v>
      </c>
      <c r="F40" s="10">
        <f t="shared" ca="1" si="2"/>
        <v>1025.5453735660417</v>
      </c>
      <c r="G40" s="10">
        <f t="shared" ca="1" si="2"/>
        <v>1019.0745995812043</v>
      </c>
      <c r="H40" s="10">
        <f t="shared" ca="1" si="2"/>
        <v>1017.0505385406682</v>
      </c>
      <c r="I40" s="10">
        <f t="shared" ca="1" si="2"/>
        <v>1006.2084840462375</v>
      </c>
      <c r="J40" s="10">
        <f t="shared" ca="1" si="2"/>
        <v>961.85289970723136</v>
      </c>
      <c r="M40">
        <v>40</v>
      </c>
    </row>
    <row r="41" spans="1:13" x14ac:dyDescent="0.3">
      <c r="A41" s="30">
        <f ca="1">Comparison!U41</f>
        <v>47270</v>
      </c>
      <c r="B41" s="10">
        <f t="shared" ca="1" si="2"/>
        <v>1040.0173640685255</v>
      </c>
      <c r="C41" s="10">
        <f t="shared" ca="1" si="2"/>
        <v>1035.2782341041068</v>
      </c>
      <c r="D41" s="10">
        <f t="shared" ca="1" si="2"/>
        <v>1033.3177723533015</v>
      </c>
      <c r="E41" s="10">
        <f t="shared" ca="1" si="2"/>
        <v>1030.7550416620868</v>
      </c>
      <c r="F41" s="10">
        <f t="shared" ca="1" si="2"/>
        <v>1025.0959932044827</v>
      </c>
      <c r="G41" s="10">
        <f t="shared" ca="1" si="2"/>
        <v>1017.164888427691</v>
      </c>
      <c r="H41" s="10">
        <f t="shared" ca="1" si="2"/>
        <v>1013.9814680969548</v>
      </c>
      <c r="I41" s="10">
        <f t="shared" ca="1" si="2"/>
        <v>1004.1375809297969</v>
      </c>
      <c r="J41" s="10">
        <f t="shared" ca="1" si="2"/>
        <v>955.6453066525844</v>
      </c>
      <c r="M41">
        <v>41</v>
      </c>
    </row>
    <row r="42" spans="1:13" x14ac:dyDescent="0.3">
      <c r="A42" s="30">
        <f ca="1">Comparison!U42</f>
        <v>47300</v>
      </c>
      <c r="B42" s="10">
        <f t="shared" ca="1" si="2"/>
        <v>1041.6931698958899</v>
      </c>
      <c r="C42" s="10">
        <f t="shared" ca="1" si="2"/>
        <v>1036.6758464097284</v>
      </c>
      <c r="D42" s="10">
        <f t="shared" ca="1" si="2"/>
        <v>1035.5076387923166</v>
      </c>
      <c r="E42" s="10">
        <f t="shared" ca="1" si="2"/>
        <v>1031.8795958289579</v>
      </c>
      <c r="F42" s="10">
        <f t="shared" ca="1" si="2"/>
        <v>1026.3979845735146</v>
      </c>
      <c r="G42" s="10">
        <f t="shared" ca="1" si="2"/>
        <v>1016.4365842179913</v>
      </c>
      <c r="H42" s="10">
        <f t="shared" ca="1" si="2"/>
        <v>1013.3008084008338</v>
      </c>
      <c r="I42" s="10">
        <f t="shared" ca="1" si="2"/>
        <v>1004.1238060359849</v>
      </c>
      <c r="J42" s="10">
        <f t="shared" ca="1" si="2"/>
        <v>952.8963499776936</v>
      </c>
      <c r="M42">
        <v>42</v>
      </c>
    </row>
    <row r="43" spans="1:13" x14ac:dyDescent="0.3">
      <c r="A43" s="30">
        <f ca="1">Comparison!U43</f>
        <v>47331</v>
      </c>
      <c r="B43" s="10">
        <f t="shared" ca="1" si="2"/>
        <v>1043.729550623623</v>
      </c>
      <c r="C43" s="10">
        <f t="shared" ca="1" si="2"/>
        <v>1040.9490699978151</v>
      </c>
      <c r="D43" s="10">
        <f t="shared" ca="1" si="2"/>
        <v>1038.905543203248</v>
      </c>
      <c r="E43" s="10">
        <f t="shared" ca="1" si="2"/>
        <v>1034.068385539073</v>
      </c>
      <c r="F43" s="10">
        <f t="shared" ca="1" si="2"/>
        <v>1029.8175851001324</v>
      </c>
      <c r="G43" s="10">
        <f t="shared" ca="1" si="2"/>
        <v>1018.8279306725004</v>
      </c>
      <c r="H43" s="10">
        <f t="shared" ca="1" si="2"/>
        <v>1015.2020567868923</v>
      </c>
      <c r="I43" s="10">
        <f t="shared" ca="1" si="2"/>
        <v>1004.8897939165225</v>
      </c>
      <c r="J43" s="10">
        <f t="shared" ca="1" si="2"/>
        <v>951.23221215767649</v>
      </c>
      <c r="M43">
        <v>43</v>
      </c>
    </row>
    <row r="44" spans="1:13" x14ac:dyDescent="0.3">
      <c r="A44" s="30">
        <f ca="1">Comparison!U44</f>
        <v>47362</v>
      </c>
      <c r="B44" s="10">
        <f t="shared" ca="1" si="2"/>
        <v>1045.6919009415819</v>
      </c>
      <c r="C44" s="10">
        <f t="shared" ca="1" si="2"/>
        <v>1042.0028677713533</v>
      </c>
      <c r="D44" s="10">
        <f t="shared" ca="1" si="2"/>
        <v>1040.044462806962</v>
      </c>
      <c r="E44" s="10">
        <f t="shared" ca="1" si="2"/>
        <v>1033.0404475924181</v>
      </c>
      <c r="F44" s="10">
        <f t="shared" ca="1" si="2"/>
        <v>1030.2491740992214</v>
      </c>
      <c r="G44" s="10">
        <f t="shared" ca="1" si="2"/>
        <v>1018.827691194602</v>
      </c>
      <c r="H44" s="10">
        <f t="shared" ca="1" si="2"/>
        <v>1014.7124811682003</v>
      </c>
      <c r="I44" s="10">
        <f t="shared" ca="1" si="2"/>
        <v>1003.4904911454654</v>
      </c>
      <c r="J44" s="10">
        <f t="shared" ca="1" si="2"/>
        <v>950.32977189049063</v>
      </c>
      <c r="M44">
        <v>44</v>
      </c>
    </row>
    <row r="45" spans="1:13" x14ac:dyDescent="0.3">
      <c r="A45" s="30">
        <f ca="1">Comparison!U45</f>
        <v>47392</v>
      </c>
      <c r="B45" s="10">
        <f t="shared" ca="1" si="2"/>
        <v>1047.1325055103612</v>
      </c>
      <c r="C45" s="10">
        <f t="shared" ca="1" si="2"/>
        <v>1044.855842714197</v>
      </c>
      <c r="D45" s="10">
        <f t="shared" ca="1" si="2"/>
        <v>1040.9105664984177</v>
      </c>
      <c r="E45" s="10">
        <f t="shared" ca="1" si="2"/>
        <v>1036.8581383628161</v>
      </c>
      <c r="F45" s="10">
        <f t="shared" ca="1" si="2"/>
        <v>1031.1872523413967</v>
      </c>
      <c r="G45" s="10">
        <f t="shared" ca="1" si="2"/>
        <v>1020.955777744544</v>
      </c>
      <c r="H45" s="10">
        <f t="shared" ca="1" si="2"/>
        <v>1018.1229963754896</v>
      </c>
      <c r="I45" s="10">
        <f t="shared" ca="1" si="2"/>
        <v>1004.3169917035576</v>
      </c>
      <c r="J45" s="10">
        <f t="shared" ca="1" si="2"/>
        <v>951.11163315308909</v>
      </c>
      <c r="M45">
        <v>45</v>
      </c>
    </row>
    <row r="46" spans="1:13" x14ac:dyDescent="0.3">
      <c r="A46" s="30">
        <f ca="1">Comparison!U46</f>
        <v>47423</v>
      </c>
      <c r="B46" s="10">
        <f t="shared" ca="1" si="2"/>
        <v>1046.8624168209451</v>
      </c>
      <c r="C46" s="10">
        <f t="shared" ca="1" si="2"/>
        <v>1045.7131444694505</v>
      </c>
      <c r="D46" s="10">
        <f t="shared" ca="1" si="2"/>
        <v>1040.6460471401556</v>
      </c>
      <c r="E46" s="10">
        <f t="shared" ca="1" si="2"/>
        <v>1036.6507698669761</v>
      </c>
      <c r="F46" s="10">
        <f t="shared" ca="1" si="2"/>
        <v>1029.8774955647546</v>
      </c>
      <c r="G46" s="10">
        <f t="shared" ca="1" si="2"/>
        <v>1021.3817447027112</v>
      </c>
      <c r="H46" s="10">
        <f t="shared" ca="1" si="2"/>
        <v>1017.5851982733637</v>
      </c>
      <c r="I46" s="10">
        <f t="shared" ca="1" si="2"/>
        <v>1002.1072276146035</v>
      </c>
      <c r="J46" s="10">
        <f t="shared" ca="1" si="2"/>
        <v>947.75662236362962</v>
      </c>
      <c r="M46">
        <v>46</v>
      </c>
    </row>
    <row r="47" spans="1:13" x14ac:dyDescent="0.3">
      <c r="A47" s="30">
        <f ca="1">Comparison!U47</f>
        <v>47453</v>
      </c>
      <c r="B47" s="10">
        <f t="shared" ca="1" si="2"/>
        <v>1049.0146012976045</v>
      </c>
      <c r="C47" s="10">
        <f t="shared" ca="1" si="2"/>
        <v>1046.7615764501379</v>
      </c>
      <c r="D47" s="10">
        <f t="shared" ca="1" si="2"/>
        <v>1041.4700999922536</v>
      </c>
      <c r="E47" s="10">
        <f t="shared" ca="1" si="2"/>
        <v>1037.3855386908083</v>
      </c>
      <c r="F47" s="10">
        <f t="shared" ca="1" si="2"/>
        <v>1030.0569363111895</v>
      </c>
      <c r="G47" s="10">
        <f t="shared" ca="1" si="2"/>
        <v>1023.6199428856771</v>
      </c>
      <c r="H47" s="10">
        <f t="shared" ca="1" si="2"/>
        <v>1019.3860253850693</v>
      </c>
      <c r="I47" s="10">
        <f t="shared" ca="1" si="2"/>
        <v>1001.8908568748989</v>
      </c>
      <c r="J47" s="10">
        <f t="shared" ca="1" si="2"/>
        <v>946.13210443852267</v>
      </c>
      <c r="M47">
        <v>47</v>
      </c>
    </row>
    <row r="48" spans="1:13" x14ac:dyDescent="0.3">
      <c r="A48" s="30">
        <f ca="1">Comparison!U48</f>
        <v>47484</v>
      </c>
      <c r="B48" s="10">
        <f t="shared" ca="1" si="2"/>
        <v>1050.7773581510369</v>
      </c>
      <c r="C48" s="10">
        <f t="shared" ca="1" si="2"/>
        <v>1048.3333014214197</v>
      </c>
      <c r="D48" s="10">
        <f t="shared" ca="1" si="2"/>
        <v>1042.8539763381114</v>
      </c>
      <c r="E48" s="10">
        <f t="shared" ca="1" si="2"/>
        <v>1039.9932658916546</v>
      </c>
      <c r="F48" s="10">
        <f t="shared" ca="1" si="2"/>
        <v>1031.6677734653235</v>
      </c>
      <c r="G48" s="10">
        <f t="shared" ca="1" si="2"/>
        <v>1026.0893669085872</v>
      </c>
      <c r="H48" s="10">
        <f t="shared" ca="1" si="2"/>
        <v>1022.8420483255469</v>
      </c>
      <c r="I48" s="10">
        <f t="shared" ca="1" si="2"/>
        <v>1001.4630547305665</v>
      </c>
      <c r="J48" s="10">
        <f t="shared" ca="1" si="2"/>
        <v>945.23073671565373</v>
      </c>
      <c r="M48">
        <v>48</v>
      </c>
    </row>
    <row r="49" spans="1:13" x14ac:dyDescent="0.3">
      <c r="A49" s="30">
        <f ca="1">Comparison!U49</f>
        <v>47515</v>
      </c>
      <c r="B49" s="10">
        <f t="shared" ca="1" si="2"/>
        <v>1052.2329200454301</v>
      </c>
      <c r="C49" s="10">
        <f t="shared" ca="1" si="2"/>
        <v>1048.587349295437</v>
      </c>
      <c r="D49" s="10">
        <f t="shared" ca="1" si="2"/>
        <v>1044.0241261860515</v>
      </c>
      <c r="E49" s="10">
        <f t="shared" ca="1" si="2"/>
        <v>1041.4136962411826</v>
      </c>
      <c r="F49" s="10">
        <f t="shared" ca="1" si="2"/>
        <v>1033.1670071606529</v>
      </c>
      <c r="G49" s="10">
        <f t="shared" ca="1" si="2"/>
        <v>1027.7601797755347</v>
      </c>
      <c r="H49" s="10">
        <f t="shared" ca="1" si="2"/>
        <v>1025.9266124696524</v>
      </c>
      <c r="I49" s="10">
        <f t="shared" ca="1" si="2"/>
        <v>1000.9833070181728</v>
      </c>
      <c r="J49" s="10">
        <f t="shared" ca="1" si="2"/>
        <v>945.35733524230557</v>
      </c>
      <c r="M49">
        <v>49</v>
      </c>
    </row>
    <row r="50" spans="1:13" x14ac:dyDescent="0.3">
      <c r="A50" s="30">
        <f ca="1">Comparison!U50</f>
        <v>47543</v>
      </c>
      <c r="B50" s="10">
        <f t="shared" ca="1" si="2"/>
        <v>1051.2081393271969</v>
      </c>
      <c r="C50" s="10">
        <f t="shared" ca="1" si="2"/>
        <v>1048.8894161198662</v>
      </c>
      <c r="D50" s="10">
        <f t="shared" ca="1" si="2"/>
        <v>1042.7163834833409</v>
      </c>
      <c r="E50" s="10">
        <f t="shared" ca="1" si="2"/>
        <v>1039.774426303054</v>
      </c>
      <c r="F50" s="10">
        <f t="shared" ca="1" si="2"/>
        <v>1031.3381902758792</v>
      </c>
      <c r="G50" s="10">
        <f t="shared" ca="1" si="2"/>
        <v>1026.9776014589991</v>
      </c>
      <c r="H50" s="10">
        <f t="shared" ca="1" si="2"/>
        <v>1023.2703908758172</v>
      </c>
      <c r="I50" s="10">
        <f t="shared" ca="1" si="2"/>
        <v>996.82648862556164</v>
      </c>
      <c r="J50" s="10">
        <f t="shared" ca="1" si="2"/>
        <v>941.10848080635742</v>
      </c>
      <c r="M50">
        <v>50</v>
      </c>
    </row>
    <row r="51" spans="1:13" x14ac:dyDescent="0.3">
      <c r="A51" s="30">
        <f ca="1">Comparison!U51</f>
        <v>47574</v>
      </c>
      <c r="B51" s="10">
        <f t="shared" ca="1" si="2"/>
        <v>1051.3513605528756</v>
      </c>
      <c r="C51" s="10">
        <f t="shared" ca="1" si="2"/>
        <v>1047.3245343660842</v>
      </c>
      <c r="D51" s="10">
        <f t="shared" ca="1" si="2"/>
        <v>1038.9330631563503</v>
      </c>
      <c r="E51" s="10">
        <f t="shared" ca="1" si="2"/>
        <v>1037.0081142129923</v>
      </c>
      <c r="F51" s="10">
        <f t="shared" ca="1" si="2"/>
        <v>1027.6066021275224</v>
      </c>
      <c r="G51" s="10">
        <f t="shared" ca="1" si="2"/>
        <v>1023.8261074139341</v>
      </c>
      <c r="H51" s="10">
        <f t="shared" ca="1" si="2"/>
        <v>1020.0393441680058</v>
      </c>
      <c r="I51" s="10">
        <f t="shared" ca="1" si="2"/>
        <v>992.06348831907644</v>
      </c>
      <c r="J51" s="10">
        <f t="shared" ca="1" si="2"/>
        <v>941.4575043257405</v>
      </c>
      <c r="M51">
        <v>51</v>
      </c>
    </row>
    <row r="52" spans="1:13" x14ac:dyDescent="0.3">
      <c r="A52" s="30">
        <f ca="1">Comparison!U52</f>
        <v>47604</v>
      </c>
      <c r="B52" s="10">
        <f t="shared" ca="1" si="2"/>
        <v>1055.3857101177655</v>
      </c>
      <c r="C52" s="10">
        <f t="shared" ca="1" si="2"/>
        <v>1044.4456448943697</v>
      </c>
      <c r="D52" s="10">
        <f t="shared" ca="1" si="2"/>
        <v>1035.7362978087667</v>
      </c>
      <c r="E52" s="10">
        <f t="shared" ca="1" si="2"/>
        <v>1032.6541072834877</v>
      </c>
      <c r="F52" s="10">
        <f t="shared" ca="1" si="2"/>
        <v>1025.2410981868024</v>
      </c>
      <c r="G52" s="10">
        <f t="shared" ca="1" si="2"/>
        <v>1020.9871211917338</v>
      </c>
      <c r="H52" s="10">
        <f t="shared" ca="1" si="2"/>
        <v>1018.8524314851464</v>
      </c>
      <c r="I52" s="10">
        <f t="shared" ca="1" si="2"/>
        <v>991.5134611343517</v>
      </c>
      <c r="J52" s="10">
        <f t="shared" ca="1" si="2"/>
        <v>978.62082428391909</v>
      </c>
      <c r="M52">
        <v>52</v>
      </c>
    </row>
    <row r="53" spans="1:13" x14ac:dyDescent="0.3">
      <c r="A53" s="30">
        <f ca="1">Comparison!U53</f>
        <v>47635</v>
      </c>
      <c r="B53" s="10">
        <f t="shared" ca="1" si="2"/>
        <v>1061.0056073187411</v>
      </c>
      <c r="C53" s="10">
        <f t="shared" ca="1" si="2"/>
        <v>1042.6695758178337</v>
      </c>
      <c r="D53" s="10">
        <f t="shared" ca="1" si="2"/>
        <v>1032.9532422152611</v>
      </c>
      <c r="E53" s="10">
        <f t="shared" ca="1" si="2"/>
        <v>1029.7393242584494</v>
      </c>
      <c r="F53" s="10">
        <f t="shared" ca="1" si="2"/>
        <v>1024.16390714932</v>
      </c>
      <c r="G53" s="10">
        <f t="shared" ca="1" si="2"/>
        <v>1019.0978265229331</v>
      </c>
      <c r="H53" s="10">
        <f t="shared" ca="1" si="2"/>
        <v>1016.1289021425102</v>
      </c>
      <c r="I53" s="10">
        <f t="shared" ca="1" si="2"/>
        <v>999.34642600613927</v>
      </c>
      <c r="J53" s="10">
        <f t="shared" ca="1" si="2"/>
        <v>978.46445641167884</v>
      </c>
      <c r="M53">
        <v>53</v>
      </c>
    </row>
    <row r="54" spans="1:13" x14ac:dyDescent="0.3">
      <c r="A54" s="30">
        <f ca="1">Comparison!U54</f>
        <v>47665</v>
      </c>
      <c r="B54" s="10">
        <f t="shared" ca="1" si="2"/>
        <v>1070.0985134403775</v>
      </c>
      <c r="C54" s="10">
        <f t="shared" ca="1" si="2"/>
        <v>1043.465214612939</v>
      </c>
      <c r="D54" s="10">
        <f t="shared" ca="1" si="2"/>
        <v>1033.1180905350179</v>
      </c>
      <c r="E54" s="10">
        <f t="shared" ca="1" si="2"/>
        <v>1028.983562715772</v>
      </c>
      <c r="F54" s="10">
        <f t="shared" ca="1" si="2"/>
        <v>1024.8902996858494</v>
      </c>
      <c r="G54" s="10">
        <f t="shared" ca="1" si="2"/>
        <v>1020.3578731804165</v>
      </c>
      <c r="H54" s="10">
        <f t="shared" ca="1" si="2"/>
        <v>1015.4271997913777</v>
      </c>
      <c r="I54" s="10">
        <f t="shared" ca="1" si="2"/>
        <v>998.90674370470322</v>
      </c>
      <c r="J54" s="10">
        <f t="shared" ca="1" si="2"/>
        <v>975.76198138043105</v>
      </c>
      <c r="M54">
        <v>54</v>
      </c>
    </row>
    <row r="55" spans="1:13" x14ac:dyDescent="0.3">
      <c r="A55" s="30">
        <f ca="1">Comparison!U55</f>
        <v>47696</v>
      </c>
      <c r="B55" s="10">
        <f t="shared" ca="1" si="2"/>
        <v>1080.4942735323875</v>
      </c>
      <c r="C55" s="10">
        <f t="shared" ca="1" si="2"/>
        <v>1045.048135323779</v>
      </c>
      <c r="D55" s="10">
        <f t="shared" ca="1" si="2"/>
        <v>1034.8844536606175</v>
      </c>
      <c r="E55" s="10">
        <f t="shared" ca="1" si="2"/>
        <v>1030.7478979659388</v>
      </c>
      <c r="F55" s="10">
        <f t="shared" ca="1" si="2"/>
        <v>1026.3382577236048</v>
      </c>
      <c r="G55" s="10">
        <f t="shared" ca="1" si="2"/>
        <v>1023.4330995287042</v>
      </c>
      <c r="H55" s="10">
        <f t="shared" ca="1" si="2"/>
        <v>1017.1490411604923</v>
      </c>
      <c r="I55" s="10">
        <f t="shared" ca="1" si="2"/>
        <v>1001.1628638192818</v>
      </c>
      <c r="J55" s="10">
        <f t="shared" ca="1" si="2"/>
        <v>973.58996805554716</v>
      </c>
      <c r="M55">
        <v>55</v>
      </c>
    </row>
    <row r="56" spans="1:13" x14ac:dyDescent="0.3">
      <c r="A56" s="30">
        <f ca="1">Comparison!U56</f>
        <v>47727</v>
      </c>
      <c r="B56" s="10">
        <f t="shared" ca="1" si="2"/>
        <v>1086.5349156891532</v>
      </c>
      <c r="C56" s="10">
        <f t="shared" ca="1" si="2"/>
        <v>1044.6744769807704</v>
      </c>
      <c r="D56" s="10">
        <f t="shared" ca="1" si="2"/>
        <v>1033.6809122281029</v>
      </c>
      <c r="E56" s="10">
        <f t="shared" ca="1" si="2"/>
        <v>1029.6557790844192</v>
      </c>
      <c r="F56" s="10">
        <f t="shared" ca="1" si="2"/>
        <v>1026.3027343524918</v>
      </c>
      <c r="G56" s="10">
        <f t="shared" ca="1" si="2"/>
        <v>1022.9414599279656</v>
      </c>
      <c r="H56" s="10">
        <f t="shared" ca="1" si="2"/>
        <v>1016.9577543705226</v>
      </c>
      <c r="I56" s="10">
        <f t="shared" ca="1" si="2"/>
        <v>1001.4389797152705</v>
      </c>
      <c r="J56" s="10">
        <f t="shared" ca="1" si="2"/>
        <v>972.01233427328509</v>
      </c>
      <c r="M56">
        <v>56</v>
      </c>
    </row>
    <row r="57" spans="1:13" x14ac:dyDescent="0.3">
      <c r="A57" s="30">
        <f ca="1">Comparison!U57</f>
        <v>47757</v>
      </c>
      <c r="B57" s="10">
        <f t="shared" ca="1" si="2"/>
        <v>1088.497578566554</v>
      </c>
      <c r="C57" s="10">
        <f t="shared" ca="1" si="2"/>
        <v>1047.7227460367612</v>
      </c>
      <c r="D57" s="10">
        <f t="shared" ca="1" si="2"/>
        <v>1034.9513347556474</v>
      </c>
      <c r="E57" s="10">
        <f t="shared" ca="1" si="2"/>
        <v>1031.1936848912003</v>
      </c>
      <c r="F57" s="10">
        <f t="shared" ca="1" si="2"/>
        <v>1029.9818221195421</v>
      </c>
      <c r="G57" s="10">
        <f t="shared" ca="1" si="2"/>
        <v>1026.370408660825</v>
      </c>
      <c r="H57" s="10">
        <f t="shared" ca="1" si="2"/>
        <v>1020.3140989927133</v>
      </c>
      <c r="I57" s="10">
        <f t="shared" ca="1" si="2"/>
        <v>1005.0303074939402</v>
      </c>
      <c r="J57" s="10">
        <f t="shared" ca="1" si="2"/>
        <v>972.85203003473555</v>
      </c>
      <c r="M57">
        <v>57</v>
      </c>
    </row>
    <row r="58" spans="1:13" x14ac:dyDescent="0.3">
      <c r="A58" s="30">
        <f ca="1">Comparison!U58</f>
        <v>47788</v>
      </c>
      <c r="B58" s="10">
        <f t="shared" ca="1" si="2"/>
        <v>1088.7985785210576</v>
      </c>
      <c r="C58" s="10">
        <f t="shared" ca="1" si="2"/>
        <v>1048.6901967904373</v>
      </c>
      <c r="D58" s="10">
        <f t="shared" ca="1" si="2"/>
        <v>1034.0059543317925</v>
      </c>
      <c r="E58" s="10">
        <f t="shared" ca="1" si="2"/>
        <v>1030.8783612908708</v>
      </c>
      <c r="F58" s="10">
        <f t="shared" ca="1" si="2"/>
        <v>1029.1797297466107</v>
      </c>
      <c r="G58" s="10">
        <f t="shared" ca="1" si="2"/>
        <v>1027.4061866058937</v>
      </c>
      <c r="H58" s="10">
        <f t="shared" ca="1" si="2"/>
        <v>1021.2645110880123</v>
      </c>
      <c r="I58" s="10">
        <f t="shared" ca="1" si="2"/>
        <v>1005.6186849759733</v>
      </c>
      <c r="J58" s="10">
        <f t="shared" ca="1" si="2"/>
        <v>969.78349237060888</v>
      </c>
      <c r="M58">
        <v>58</v>
      </c>
    </row>
    <row r="59" spans="1:13" x14ac:dyDescent="0.3">
      <c r="A59" s="30">
        <f ca="1">Comparison!U59</f>
        <v>47818</v>
      </c>
      <c r="B59" s="10">
        <f t="shared" ca="1" si="2"/>
        <v>1090.0766335548062</v>
      </c>
      <c r="C59" s="10">
        <f t="shared" ca="1" si="2"/>
        <v>1049.2203255528873</v>
      </c>
      <c r="D59" s="10">
        <f t="shared" ca="1" si="2"/>
        <v>1034.8922533576467</v>
      </c>
      <c r="E59" s="10">
        <f t="shared" ca="1" si="2"/>
        <v>1032.5721970624145</v>
      </c>
      <c r="F59" s="10">
        <f t="shared" ca="1" si="2"/>
        <v>1031.2700269777527</v>
      </c>
      <c r="G59" s="10">
        <f t="shared" ca="1" si="2"/>
        <v>1029.4356636533737</v>
      </c>
      <c r="H59" s="10">
        <f t="shared" ca="1" si="2"/>
        <v>1023.0806189312036</v>
      </c>
      <c r="I59" s="10">
        <f t="shared" ca="1" si="2"/>
        <v>1007.8987538668334</v>
      </c>
      <c r="J59" s="10">
        <f t="shared" ca="1" si="2"/>
        <v>968.25346118371465</v>
      </c>
      <c r="M59">
        <v>59</v>
      </c>
    </row>
    <row r="60" spans="1:13" x14ac:dyDescent="0.3">
      <c r="A60" s="30">
        <f ca="1">Comparison!U60</f>
        <v>47849</v>
      </c>
      <c r="B60" s="10">
        <f t="shared" ca="1" si="2"/>
        <v>1091.4712283968868</v>
      </c>
      <c r="C60" s="10">
        <f t="shared" ca="1" si="2"/>
        <v>1049.949978032563</v>
      </c>
      <c r="D60" s="10">
        <f t="shared" ca="1" si="2"/>
        <v>1038.9507752811189</v>
      </c>
      <c r="E60" s="10">
        <f t="shared" ca="1" si="2"/>
        <v>1034.6856132452122</v>
      </c>
      <c r="F60" s="10">
        <f t="shared" ca="1" si="2"/>
        <v>1031.9919344480713</v>
      </c>
      <c r="G60" s="10">
        <f t="shared" ca="1" si="2"/>
        <v>1031.4059961379219</v>
      </c>
      <c r="H60" s="10">
        <f t="shared" ca="1" si="2"/>
        <v>1023.8667947236373</v>
      </c>
      <c r="I60" s="10">
        <f t="shared" ca="1" si="2"/>
        <v>1009.8638595820299</v>
      </c>
      <c r="J60" s="10">
        <f t="shared" ca="1" si="2"/>
        <v>965.84558637382509</v>
      </c>
      <c r="M60">
        <v>60</v>
      </c>
    </row>
    <row r="61" spans="1:13" x14ac:dyDescent="0.3">
      <c r="A61" s="30">
        <f ca="1">Comparison!U61</f>
        <v>47880</v>
      </c>
      <c r="B61" s="10">
        <f t="shared" ca="1" si="2"/>
        <v>1093.0382863450504</v>
      </c>
      <c r="C61" s="10">
        <f t="shared" ca="1" si="2"/>
        <v>1053.0851699469461</v>
      </c>
      <c r="D61" s="10">
        <f t="shared" ca="1" si="2"/>
        <v>1041.3879904236182</v>
      </c>
      <c r="E61" s="10">
        <f t="shared" ca="1" si="2"/>
        <v>1035.9108221857318</v>
      </c>
      <c r="F61" s="10">
        <f t="shared" ca="1" si="2"/>
        <v>1033.7588029241062</v>
      </c>
      <c r="G61" s="10">
        <f t="shared" ca="1" si="2"/>
        <v>1031.5749508970707</v>
      </c>
      <c r="H61" s="10">
        <f t="shared" ca="1" si="2"/>
        <v>1024.3576167101799</v>
      </c>
      <c r="I61" s="10">
        <f t="shared" ca="1" si="2"/>
        <v>1012.3914345138917</v>
      </c>
      <c r="J61" s="10">
        <f t="shared" ca="1" si="2"/>
        <v>964.12894647421172</v>
      </c>
      <c r="M61">
        <v>61</v>
      </c>
    </row>
    <row r="62" spans="1:13" x14ac:dyDescent="0.3">
      <c r="A62" s="30">
        <f ca="1">Comparison!U62</f>
        <v>47908</v>
      </c>
      <c r="B62" s="10">
        <f t="shared" ca="1" si="2"/>
        <v>1091.5435657211683</v>
      </c>
      <c r="C62" s="10">
        <f t="shared" ca="1" si="2"/>
        <v>1051.7169972646095</v>
      </c>
      <c r="D62" s="10">
        <f t="shared" ca="1" si="2"/>
        <v>1038.575536476716</v>
      </c>
      <c r="E62" s="10">
        <f t="shared" ca="1" si="2"/>
        <v>1034.2129043416962</v>
      </c>
      <c r="F62" s="10">
        <f t="shared" ca="1" si="2"/>
        <v>1030.9140629768804</v>
      </c>
      <c r="G62" s="10">
        <f t="shared" ca="1" si="2"/>
        <v>1027.5551078346343</v>
      </c>
      <c r="H62" s="10">
        <f t="shared" ca="1" si="2"/>
        <v>1020.0262901587056</v>
      </c>
      <c r="I62" s="10">
        <f t="shared" ca="1" si="2"/>
        <v>1008.4891232061896</v>
      </c>
      <c r="J62" s="10">
        <f t="shared" ca="1" si="2"/>
        <v>954.96126985916851</v>
      </c>
      <c r="M62">
        <v>62</v>
      </c>
    </row>
    <row r="63" spans="1:13" x14ac:dyDescent="0.3">
      <c r="A63" s="30">
        <f ca="1">Comparison!U63</f>
        <v>47939</v>
      </c>
      <c r="B63" s="10">
        <f t="shared" ca="1" si="2"/>
        <v>1087.8269292405396</v>
      </c>
      <c r="C63" s="10">
        <f t="shared" ca="1" si="2"/>
        <v>1050.7228158972307</v>
      </c>
      <c r="D63" s="10">
        <f t="shared" ca="1" si="2"/>
        <v>1034.0465925173537</v>
      </c>
      <c r="E63" s="10">
        <f t="shared" ca="1" si="2"/>
        <v>1029.3317448618775</v>
      </c>
      <c r="F63" s="10">
        <f t="shared" ca="1" si="2"/>
        <v>1024.9615363341247</v>
      </c>
      <c r="G63" s="10">
        <f t="shared" ca="1" si="2"/>
        <v>1022.6847319189575</v>
      </c>
      <c r="H63" s="10">
        <f t="shared" ca="1" si="2"/>
        <v>1014.9354814088737</v>
      </c>
      <c r="I63" s="10">
        <f t="shared" ca="1" si="2"/>
        <v>1010.9270492901038</v>
      </c>
      <c r="J63" s="10">
        <f t="shared" ca="1" si="2"/>
        <v>949.78632811312582</v>
      </c>
      <c r="M63">
        <v>63</v>
      </c>
    </row>
    <row r="64" spans="1:13" x14ac:dyDescent="0.3">
      <c r="A64" s="30">
        <f ca="1">Comparison!U64</f>
        <v>47969</v>
      </c>
      <c r="B64" s="10">
        <f t="shared" ca="1" si="2"/>
        <v>1084.3826287662391</v>
      </c>
      <c r="C64" s="10">
        <f t="shared" ca="1" si="2"/>
        <v>1047.2108070782363</v>
      </c>
      <c r="D64" s="10">
        <f t="shared" ca="1" si="2"/>
        <v>1028.5125666755232</v>
      </c>
      <c r="E64" s="10">
        <f t="shared" ca="1" si="2"/>
        <v>1024.7509449358813</v>
      </c>
      <c r="F64" s="10">
        <f t="shared" ca="1" si="2"/>
        <v>1018.4307133177925</v>
      </c>
      <c r="G64" s="10">
        <f t="shared" ca="1" si="2"/>
        <v>1017.1274452244879</v>
      </c>
      <c r="H64" s="10">
        <f t="shared" ca="1" si="2"/>
        <v>1008.93729253376</v>
      </c>
      <c r="I64" s="10">
        <f t="shared" ca="1" si="2"/>
        <v>1005.9835413577879</v>
      </c>
      <c r="J64" s="10">
        <f t="shared" ca="1" si="2"/>
        <v>967.36146179018908</v>
      </c>
      <c r="M64">
        <v>64</v>
      </c>
    </row>
    <row r="65" spans="1:36" x14ac:dyDescent="0.3">
      <c r="A65" s="30">
        <f ca="1">Comparison!U65</f>
        <v>48000</v>
      </c>
      <c r="B65" s="10">
        <f t="shared" ca="1" si="2"/>
        <v>1083.3518900398003</v>
      </c>
      <c r="C65" s="10">
        <f t="shared" ca="1" si="2"/>
        <v>1045.406744713822</v>
      </c>
      <c r="D65" s="10">
        <f t="shared" ca="1" si="2"/>
        <v>1024.5486196754096</v>
      </c>
      <c r="E65" s="10">
        <f t="shared" ref="C65:J71" ca="1" si="3">_xlfn.PERCENTILE.INC(INDIRECT("'"&amp;$B$1&amp;"'!$E"&amp;$M65&amp;":$AM"&amp;$M65),1-E$3)</f>
        <v>1022.1769062820994</v>
      </c>
      <c r="F65" s="10">
        <f t="shared" ca="1" si="3"/>
        <v>1014.8655575518601</v>
      </c>
      <c r="G65" s="10">
        <f t="shared" ca="1" si="3"/>
        <v>1013.8260317393991</v>
      </c>
      <c r="H65" s="10">
        <f t="shared" ca="1" si="3"/>
        <v>1005.942881539479</v>
      </c>
      <c r="I65" s="10">
        <f t="shared" ca="1" si="3"/>
        <v>1002.9156002661809</v>
      </c>
      <c r="J65" s="10">
        <f t="shared" ca="1" si="3"/>
        <v>972.68328756897711</v>
      </c>
      <c r="M65">
        <v>65</v>
      </c>
    </row>
    <row r="66" spans="1:36" x14ac:dyDescent="0.3">
      <c r="A66" s="30">
        <f ca="1">Comparison!U66</f>
        <v>48030</v>
      </c>
      <c r="B66" s="10">
        <f t="shared" ref="B66:B71" ca="1" si="4">_xlfn.PERCENTILE.INC(INDIRECT("'"&amp;$B$1&amp;"'!$E"&amp;$M66&amp;":$AM"&amp;$M66),1-B$3)</f>
        <v>1083.9366810408101</v>
      </c>
      <c r="C66" s="10">
        <f t="shared" ca="1" si="3"/>
        <v>1045.8295652759903</v>
      </c>
      <c r="D66" s="10">
        <f t="shared" ca="1" si="3"/>
        <v>1025.0812784016625</v>
      </c>
      <c r="E66" s="10">
        <f t="shared" ca="1" si="3"/>
        <v>1022.2642929927283</v>
      </c>
      <c r="F66" s="10">
        <f t="shared" ca="1" si="3"/>
        <v>1015.8893577784891</v>
      </c>
      <c r="G66" s="10">
        <f t="shared" ca="1" si="3"/>
        <v>1013.0056349323742</v>
      </c>
      <c r="H66" s="10">
        <f t="shared" ca="1" si="3"/>
        <v>1007.0448760978488</v>
      </c>
      <c r="I66" s="10">
        <f t="shared" ca="1" si="3"/>
        <v>1003.0123809770054</v>
      </c>
      <c r="J66" s="10">
        <f t="shared" ca="1" si="3"/>
        <v>974.96544899242281</v>
      </c>
      <c r="M66">
        <v>66</v>
      </c>
    </row>
    <row r="67" spans="1:36" x14ac:dyDescent="0.3">
      <c r="A67" s="30">
        <f ca="1">Comparison!U67</f>
        <v>48061</v>
      </c>
      <c r="B67" s="10">
        <f t="shared" ca="1" si="4"/>
        <v>1087.5616398226271</v>
      </c>
      <c r="C67" s="10">
        <f t="shared" ca="1" si="3"/>
        <v>1048.8398213231465</v>
      </c>
      <c r="D67" s="10">
        <f t="shared" ca="1" si="3"/>
        <v>1026.6894870755416</v>
      </c>
      <c r="E67" s="10">
        <f t="shared" ca="1" si="3"/>
        <v>1022.7926213709743</v>
      </c>
      <c r="F67" s="10">
        <f t="shared" ca="1" si="3"/>
        <v>1017.6975614874218</v>
      </c>
      <c r="G67" s="10">
        <f t="shared" ca="1" si="3"/>
        <v>1013.4832212965238</v>
      </c>
      <c r="H67" s="10">
        <f t="shared" ca="1" si="3"/>
        <v>1010.2583693416703</v>
      </c>
      <c r="I67" s="10">
        <f t="shared" ca="1" si="3"/>
        <v>1004.4987751840669</v>
      </c>
      <c r="J67" s="10">
        <f t="shared" ca="1" si="3"/>
        <v>980.0177783829954</v>
      </c>
      <c r="M67">
        <v>67</v>
      </c>
    </row>
    <row r="68" spans="1:36" x14ac:dyDescent="0.3">
      <c r="A68" s="30">
        <f ca="1">Comparison!U68</f>
        <v>48092</v>
      </c>
      <c r="B68" s="10">
        <f t="shared" ca="1" si="4"/>
        <v>1093.208190924074</v>
      </c>
      <c r="C68" s="10">
        <f t="shared" ca="1" si="3"/>
        <v>1048.9387245783603</v>
      </c>
      <c r="D68" s="10">
        <f t="shared" ca="1" si="3"/>
        <v>1025.8979994527467</v>
      </c>
      <c r="E68" s="10">
        <f t="shared" ca="1" si="3"/>
        <v>1021.1754462410925</v>
      </c>
      <c r="F68" s="10">
        <f t="shared" ca="1" si="3"/>
        <v>1016.1572325368925</v>
      </c>
      <c r="G68" s="10">
        <f t="shared" ca="1" si="3"/>
        <v>1013.229164004043</v>
      </c>
      <c r="H68" s="10">
        <f t="shared" ca="1" si="3"/>
        <v>1009.8368025894625</v>
      </c>
      <c r="I68" s="10">
        <f t="shared" ca="1" si="3"/>
        <v>1003.79953046537</v>
      </c>
      <c r="J68" s="10">
        <f t="shared" ca="1" si="3"/>
        <v>980.69020401290527</v>
      </c>
      <c r="M68">
        <v>68</v>
      </c>
    </row>
    <row r="69" spans="1:36" x14ac:dyDescent="0.3">
      <c r="A69" s="30" t="str">
        <f ca="1">Comparison!U69</f>
        <v/>
      </c>
      <c r="B69" s="10" t="e">
        <f t="shared" ca="1" si="4"/>
        <v>#NUM!</v>
      </c>
      <c r="C69" s="10" t="e">
        <f t="shared" ca="1" si="3"/>
        <v>#NUM!</v>
      </c>
      <c r="D69" s="10" t="e">
        <f t="shared" ca="1" si="3"/>
        <v>#NUM!</v>
      </c>
      <c r="E69" s="10" t="e">
        <f t="shared" ca="1" si="3"/>
        <v>#NUM!</v>
      </c>
      <c r="F69" s="10" t="e">
        <f t="shared" ca="1" si="3"/>
        <v>#NUM!</v>
      </c>
      <c r="G69" s="10" t="e">
        <f t="shared" ca="1" si="3"/>
        <v>#NUM!</v>
      </c>
      <c r="H69" s="10" t="e">
        <f t="shared" ca="1" si="3"/>
        <v>#NUM!</v>
      </c>
      <c r="I69" s="10" t="e">
        <f t="shared" ca="1" si="3"/>
        <v>#NUM!</v>
      </c>
      <c r="J69" s="10" t="e">
        <f t="shared" ca="1" si="3"/>
        <v>#NUM!</v>
      </c>
      <c r="M69">
        <v>69</v>
      </c>
    </row>
    <row r="70" spans="1:36" x14ac:dyDescent="0.3">
      <c r="A70" s="30" t="str">
        <f ca="1">Comparison!U70</f>
        <v/>
      </c>
      <c r="B70" s="10" t="e">
        <f t="shared" ca="1" si="4"/>
        <v>#NUM!</v>
      </c>
      <c r="C70" s="10" t="e">
        <f t="shared" ca="1" si="3"/>
        <v>#NUM!</v>
      </c>
      <c r="D70" s="10" t="e">
        <f t="shared" ca="1" si="3"/>
        <v>#NUM!</v>
      </c>
      <c r="E70" s="10" t="e">
        <f t="shared" ca="1" si="3"/>
        <v>#NUM!</v>
      </c>
      <c r="F70" s="10" t="e">
        <f t="shared" ca="1" si="3"/>
        <v>#NUM!</v>
      </c>
      <c r="G70" s="10" t="e">
        <f t="shared" ca="1" si="3"/>
        <v>#NUM!</v>
      </c>
      <c r="H70" s="10" t="e">
        <f t="shared" ca="1" si="3"/>
        <v>#NUM!</v>
      </c>
      <c r="I70" s="10" t="e">
        <f t="shared" ca="1" si="3"/>
        <v>#NUM!</v>
      </c>
      <c r="J70" s="10" t="e">
        <f t="shared" ca="1" si="3"/>
        <v>#NUM!</v>
      </c>
      <c r="M70">
        <v>70</v>
      </c>
    </row>
    <row r="71" spans="1:36" x14ac:dyDescent="0.3">
      <c r="A71" s="30" t="str">
        <f ca="1">Comparison!U71</f>
        <v/>
      </c>
      <c r="B71" s="10" t="e">
        <f t="shared" ca="1" si="4"/>
        <v>#NUM!</v>
      </c>
      <c r="C71" s="10" t="e">
        <f t="shared" ca="1" si="3"/>
        <v>#NUM!</v>
      </c>
      <c r="D71" s="10" t="e">
        <f t="shared" ca="1" si="3"/>
        <v>#NUM!</v>
      </c>
      <c r="E71" s="10" t="e">
        <f t="shared" ca="1" si="3"/>
        <v>#NUM!</v>
      </c>
      <c r="F71" s="10" t="e">
        <f t="shared" ca="1" si="3"/>
        <v>#NUM!</v>
      </c>
      <c r="G71" s="10" t="e">
        <f t="shared" ca="1" si="3"/>
        <v>#NUM!</v>
      </c>
      <c r="H71" s="10" t="e">
        <f t="shared" ca="1" si="3"/>
        <v>#NUM!</v>
      </c>
      <c r="I71" s="10" t="e">
        <f t="shared" ca="1" si="3"/>
        <v>#NUM!</v>
      </c>
      <c r="J71" s="10" t="e">
        <f t="shared" ca="1" si="3"/>
        <v>#NUM!</v>
      </c>
      <c r="M71">
        <v>71</v>
      </c>
    </row>
    <row r="72" spans="1:36" x14ac:dyDescent="0.3">
      <c r="A72" s="30" t="str">
        <f ca="1">Comparison!U72</f>
        <v/>
      </c>
      <c r="B72" s="10"/>
      <c r="C72" s="10"/>
      <c r="D72" s="10"/>
      <c r="E72" s="155" t="s">
        <v>286</v>
      </c>
      <c r="F72" s="10"/>
      <c r="G72" s="10"/>
      <c r="H72" s="10"/>
      <c r="I72" s="10"/>
      <c r="J72" s="10"/>
      <c r="K72" s="10"/>
      <c r="L72" s="10"/>
      <c r="M72" s="10"/>
      <c r="N72" s="10"/>
      <c r="O72" s="10"/>
      <c r="P72" s="10"/>
      <c r="Q72" s="10"/>
      <c r="R72" s="10"/>
      <c r="S72" s="10"/>
      <c r="T72" s="10"/>
      <c r="U72" s="10"/>
      <c r="V72" s="10"/>
      <c r="W72" s="10"/>
      <c r="X72" s="10"/>
      <c r="Y72" s="10"/>
      <c r="Z72" s="10"/>
      <c r="AA72" s="10"/>
      <c r="AB72" s="10"/>
      <c r="AC72" s="10"/>
      <c r="AD72" s="10"/>
      <c r="AE72" s="10"/>
      <c r="AF72" s="10"/>
      <c r="AG72" s="10"/>
      <c r="AH72" s="10"/>
      <c r="AI72" s="10"/>
      <c r="AJ72" s="10"/>
    </row>
    <row r="73" spans="1:36" x14ac:dyDescent="0.3">
      <c r="A73" s="30" t="str">
        <f ca="1">Comparison!U73</f>
        <v/>
      </c>
      <c r="B73" s="10"/>
      <c r="C73" s="10"/>
      <c r="D73" s="198" t="s">
        <v>315</v>
      </c>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row>
    <row r="74" spans="1:36" x14ac:dyDescent="0.3">
      <c r="A74" s="30" t="str">
        <f ca="1">Comparison!U74</f>
        <v/>
      </c>
      <c r="B74" s="10"/>
      <c r="C74" s="10"/>
      <c r="D74" s="10"/>
      <c r="E74" s="10"/>
      <c r="F74" s="10"/>
      <c r="G74" s="10"/>
      <c r="H74" s="10"/>
      <c r="I74" s="10"/>
      <c r="J74" s="10"/>
      <c r="K74" s="10"/>
      <c r="L74" s="10"/>
      <c r="M74" s="10"/>
      <c r="N74" s="10"/>
      <c r="O74" s="10"/>
      <c r="P74" s="10"/>
      <c r="Q74" s="10"/>
      <c r="R74" s="10"/>
      <c r="S74" s="10"/>
      <c r="T74" s="10"/>
      <c r="U74" s="10"/>
      <c r="V74" s="10"/>
      <c r="W74" s="10"/>
      <c r="X74" s="10"/>
      <c r="Y74" s="10"/>
      <c r="Z74" s="10"/>
      <c r="AA74" s="10"/>
      <c r="AB74" s="10"/>
      <c r="AC74" s="10"/>
      <c r="AD74" s="10"/>
      <c r="AE74" s="10"/>
      <c r="AF74" s="10"/>
      <c r="AG74" s="10"/>
      <c r="AH74" s="10"/>
      <c r="AI74" s="10"/>
      <c r="AJ74" s="10"/>
    </row>
    <row r="75" spans="1:36" x14ac:dyDescent="0.3">
      <c r="A75" s="30" t="str">
        <f ca="1">Comparison!U75</f>
        <v/>
      </c>
      <c r="B75" s="10"/>
      <c r="C75" s="10"/>
      <c r="D75" s="10"/>
      <c r="E75" s="10"/>
      <c r="F75" s="10"/>
      <c r="G75" s="10"/>
      <c r="H75" s="10"/>
      <c r="I75" s="10"/>
      <c r="J75" s="10"/>
      <c r="K75" s="10"/>
      <c r="L75" s="10"/>
      <c r="M75" s="10"/>
      <c r="N75" s="10"/>
      <c r="O75" s="10"/>
      <c r="P75" s="10"/>
      <c r="Q75" s="10"/>
      <c r="R75" s="10"/>
      <c r="S75" s="10"/>
      <c r="T75" s="10"/>
      <c r="U75" s="10"/>
      <c r="V75" s="10"/>
      <c r="W75" s="10"/>
      <c r="X75" s="10"/>
      <c r="Y75" s="10"/>
      <c r="Z75" s="10"/>
      <c r="AA75" s="10"/>
      <c r="AB75" s="10"/>
      <c r="AC75" s="10"/>
      <c r="AD75" s="10"/>
      <c r="AE75" s="10"/>
      <c r="AF75" s="10"/>
      <c r="AG75" s="10"/>
      <c r="AH75" s="10"/>
      <c r="AI75" s="10"/>
      <c r="AJ75" s="10"/>
    </row>
    <row r="76" spans="1:36" x14ac:dyDescent="0.3">
      <c r="A76" s="30" t="str">
        <f ca="1">Comparison!U76</f>
        <v/>
      </c>
      <c r="B76" s="10"/>
      <c r="C76" s="10"/>
      <c r="D76" s="10"/>
      <c r="E76" s="10"/>
      <c r="F76" s="10"/>
      <c r="G76" s="10"/>
      <c r="H76" s="10"/>
      <c r="I76" s="10"/>
      <c r="J76" s="10"/>
      <c r="K76" s="10"/>
      <c r="L76" s="10"/>
      <c r="M76" s="10"/>
      <c r="N76" s="10"/>
      <c r="O76" s="10"/>
      <c r="P76" s="10"/>
      <c r="Q76" s="10"/>
      <c r="R76" s="10"/>
      <c r="S76" s="10"/>
      <c r="T76" s="10"/>
      <c r="U76" s="10"/>
      <c r="V76" s="10"/>
      <c r="W76" s="10"/>
      <c r="X76" s="10"/>
      <c r="Y76" s="10"/>
      <c r="Z76" s="10"/>
      <c r="AA76" s="10"/>
      <c r="AB76" s="10"/>
      <c r="AC76" s="10"/>
      <c r="AD76" s="10"/>
      <c r="AE76" s="10"/>
      <c r="AF76" s="10"/>
      <c r="AG76" s="10"/>
      <c r="AH76" s="10"/>
      <c r="AI76" s="10"/>
      <c r="AJ76" s="10"/>
    </row>
    <row r="77" spans="1:36" x14ac:dyDescent="0.3">
      <c r="A77" s="30" t="str">
        <f ca="1">Comparison!U77</f>
        <v/>
      </c>
      <c r="B77" s="10"/>
      <c r="C77" s="10"/>
      <c r="D77" s="10"/>
      <c r="E77" s="10"/>
      <c r="F77" s="10"/>
      <c r="G77" s="10"/>
      <c r="H77" s="10"/>
      <c r="I77" s="10"/>
      <c r="J77" s="10"/>
      <c r="K77" s="10"/>
      <c r="L77" s="10"/>
      <c r="M77" s="10"/>
      <c r="N77" s="10"/>
      <c r="O77" s="10"/>
      <c r="P77" s="10"/>
      <c r="Q77" s="10"/>
      <c r="R77" s="10"/>
      <c r="S77" s="10"/>
      <c r="T77" s="10"/>
      <c r="U77" s="10"/>
      <c r="V77" s="10"/>
      <c r="W77" s="10"/>
      <c r="X77" s="10"/>
      <c r="Y77" s="10"/>
      <c r="Z77" s="10"/>
      <c r="AA77" s="10"/>
      <c r="AB77" s="10"/>
      <c r="AC77" s="10"/>
      <c r="AD77" s="10"/>
      <c r="AE77" s="10"/>
      <c r="AF77" s="10"/>
      <c r="AG77" s="10"/>
      <c r="AH77" s="10"/>
      <c r="AI77" s="10"/>
      <c r="AJ77" s="10"/>
    </row>
    <row r="78" spans="1:36" x14ac:dyDescent="0.3">
      <c r="A78" s="30" t="str">
        <f ca="1">Comparison!U78</f>
        <v/>
      </c>
      <c r="B78" s="10"/>
      <c r="C78" s="10"/>
      <c r="D78" s="10"/>
      <c r="E78" s="10"/>
      <c r="F78" s="10"/>
      <c r="G78" s="10"/>
      <c r="H78" s="10"/>
      <c r="I78" s="10"/>
      <c r="J78" s="10"/>
      <c r="K78" s="10"/>
      <c r="L78" s="10"/>
      <c r="M78" s="10"/>
      <c r="N78" s="10"/>
      <c r="O78" s="10"/>
      <c r="P78" s="10"/>
      <c r="Q78" s="10"/>
      <c r="R78" s="10"/>
      <c r="S78" s="10"/>
      <c r="T78" s="10"/>
      <c r="U78" s="10"/>
      <c r="V78" s="10"/>
      <c r="W78" s="10"/>
      <c r="X78" s="10"/>
      <c r="Y78" s="10"/>
      <c r="Z78" s="10"/>
      <c r="AA78" s="10"/>
      <c r="AB78" s="10"/>
      <c r="AC78" s="10"/>
      <c r="AD78" s="10"/>
      <c r="AE78" s="10"/>
      <c r="AF78" s="10"/>
      <c r="AG78" s="10"/>
      <c r="AH78" s="10"/>
      <c r="AI78" s="10"/>
      <c r="AJ78" s="10"/>
    </row>
    <row r="79" spans="1:36" x14ac:dyDescent="0.3">
      <c r="A79" s="30" t="str">
        <f ca="1">Comparison!U79</f>
        <v/>
      </c>
      <c r="B79" s="10"/>
      <c r="C79" s="10"/>
      <c r="D79" s="10"/>
      <c r="E79" s="10"/>
      <c r="F79" s="10"/>
      <c r="G79" s="10"/>
      <c r="H79" s="10"/>
      <c r="I79" s="10"/>
      <c r="J79" s="10"/>
      <c r="K79" s="10"/>
      <c r="L79" s="10"/>
      <c r="M79" s="10"/>
      <c r="N79" s="10"/>
      <c r="O79" s="10"/>
      <c r="P79" s="10"/>
      <c r="Q79" s="10"/>
      <c r="R79" s="10"/>
      <c r="S79" s="10"/>
      <c r="T79" s="10"/>
      <c r="U79" s="10"/>
      <c r="V79" s="10"/>
      <c r="W79" s="10"/>
      <c r="X79" s="10"/>
      <c r="Y79" s="10"/>
      <c r="Z79" s="10"/>
      <c r="AA79" s="10"/>
      <c r="AB79" s="10"/>
      <c r="AC79" s="10"/>
      <c r="AD79" s="10"/>
      <c r="AE79" s="10"/>
      <c r="AF79" s="10"/>
      <c r="AG79" s="10"/>
      <c r="AH79" s="10"/>
      <c r="AI79" s="10"/>
      <c r="AJ79" s="10"/>
    </row>
    <row r="80" spans="1:36" x14ac:dyDescent="0.3">
      <c r="A80" s="30" t="str">
        <f ca="1">Comparison!U80</f>
        <v/>
      </c>
      <c r="B80" s="10"/>
      <c r="C80" s="10"/>
      <c r="D80" s="10"/>
      <c r="E80" s="10"/>
      <c r="F80" s="10"/>
      <c r="G80" s="10"/>
      <c r="H80" s="10"/>
      <c r="I80" s="10"/>
      <c r="J80" s="10"/>
      <c r="K80" s="10"/>
      <c r="L80" s="10"/>
      <c r="M80" s="10"/>
      <c r="N80" s="10"/>
      <c r="O80" s="10"/>
      <c r="P80" s="10"/>
      <c r="Q80" s="10"/>
      <c r="R80" s="10"/>
      <c r="S80" s="10"/>
      <c r="T80" s="10"/>
      <c r="U80" s="10"/>
      <c r="V80" s="10"/>
      <c r="W80" s="10"/>
      <c r="X80" s="10"/>
      <c r="Y80" s="10"/>
      <c r="Z80" s="10"/>
      <c r="AA80" s="10"/>
      <c r="AB80" s="10"/>
      <c r="AC80" s="10"/>
      <c r="AD80" s="10"/>
      <c r="AE80" s="10"/>
      <c r="AF80" s="10"/>
      <c r="AG80" s="10"/>
      <c r="AH80" s="10"/>
      <c r="AI80" s="10"/>
      <c r="AJ80" s="10"/>
    </row>
    <row r="81" spans="1:36" x14ac:dyDescent="0.3">
      <c r="A81" s="30" t="str">
        <f ca="1">Comparison!U81</f>
        <v/>
      </c>
      <c r="B81" s="10"/>
      <c r="C81" s="10"/>
      <c r="D81" s="10"/>
      <c r="E81" s="10"/>
      <c r="F81" s="10"/>
      <c r="G81" s="10"/>
      <c r="H81" s="10"/>
      <c r="I81" s="10"/>
      <c r="J81" s="10"/>
      <c r="K81" s="10"/>
      <c r="L81" s="10"/>
      <c r="M81" s="10"/>
      <c r="N81" s="10"/>
      <c r="O81" s="10"/>
      <c r="P81" s="10"/>
      <c r="Q81" s="10"/>
      <c r="R81" s="10"/>
      <c r="S81" s="10"/>
      <c r="T81" s="10"/>
      <c r="U81" s="10"/>
      <c r="V81" s="10"/>
      <c r="W81" s="10"/>
      <c r="X81" s="10"/>
      <c r="Y81" s="10"/>
      <c r="Z81" s="10"/>
      <c r="AA81" s="10"/>
      <c r="AB81" s="10"/>
      <c r="AC81" s="10"/>
      <c r="AD81" s="10"/>
      <c r="AE81" s="10"/>
      <c r="AF81" s="10"/>
      <c r="AG81" s="10"/>
      <c r="AH81" s="10"/>
      <c r="AI81" s="10"/>
      <c r="AJ81" s="10"/>
    </row>
    <row r="82" spans="1:36" x14ac:dyDescent="0.3">
      <c r="A82" s="30" t="str">
        <f ca="1">Comparison!U82</f>
        <v/>
      </c>
      <c r="B82" s="10"/>
      <c r="C82" s="10"/>
      <c r="D82" s="10"/>
      <c r="E82" s="10"/>
      <c r="F82" s="10"/>
      <c r="G82" s="10"/>
      <c r="H82" s="10"/>
      <c r="I82" s="10"/>
      <c r="J82" s="10"/>
      <c r="K82" s="10"/>
      <c r="L82" s="10"/>
      <c r="M82" s="10"/>
      <c r="N82" s="10"/>
      <c r="O82" s="10"/>
      <c r="P82" s="10"/>
      <c r="Q82" s="10"/>
      <c r="R82" s="10"/>
      <c r="S82" s="10"/>
      <c r="T82" s="10"/>
      <c r="U82" s="10"/>
      <c r="V82" s="10"/>
      <c r="W82" s="10"/>
      <c r="X82" s="10"/>
      <c r="Y82" s="10"/>
      <c r="Z82" s="10"/>
      <c r="AA82" s="10"/>
      <c r="AB82" s="10"/>
      <c r="AC82" s="10"/>
      <c r="AD82" s="10"/>
      <c r="AE82" s="10"/>
      <c r="AF82" s="10"/>
      <c r="AG82" s="10"/>
      <c r="AH82" s="10"/>
      <c r="AI82" s="10"/>
      <c r="AJ82" s="10"/>
    </row>
    <row r="83" spans="1:36" x14ac:dyDescent="0.3">
      <c r="A83" s="30" t="str">
        <f ca="1">Comparison!U83</f>
        <v/>
      </c>
      <c r="B83" s="10"/>
      <c r="C83" s="10"/>
      <c r="D83" s="10"/>
      <c r="E83" s="10"/>
      <c r="F83" s="10"/>
      <c r="G83" s="10"/>
      <c r="H83" s="10"/>
      <c r="I83" s="10"/>
      <c r="J83" s="10"/>
      <c r="K83" s="10"/>
      <c r="L83" s="10"/>
      <c r="M83" s="10"/>
      <c r="N83" s="10"/>
      <c r="O83" s="10"/>
      <c r="P83" s="10"/>
      <c r="Q83" s="10"/>
      <c r="R83" s="10"/>
      <c r="S83" s="10"/>
      <c r="T83" s="10"/>
      <c r="U83" s="10"/>
      <c r="V83" s="10"/>
      <c r="W83" s="10"/>
      <c r="X83" s="10"/>
      <c r="Y83" s="10"/>
      <c r="Z83" s="10"/>
      <c r="AA83" s="10"/>
      <c r="AB83" s="10"/>
      <c r="AC83" s="10"/>
      <c r="AD83" s="10"/>
      <c r="AE83" s="10"/>
      <c r="AF83" s="10"/>
      <c r="AG83" s="10"/>
      <c r="AH83" s="10"/>
      <c r="AI83" s="10"/>
      <c r="AJ83" s="10"/>
    </row>
    <row r="84" spans="1:36" x14ac:dyDescent="0.3">
      <c r="A84" s="30" t="str">
        <f ca="1">Comparison!U84</f>
        <v/>
      </c>
      <c r="B84" s="10"/>
      <c r="C84" s="10"/>
      <c r="D84" s="10"/>
      <c r="E84" s="10"/>
      <c r="F84" s="10"/>
      <c r="G84" s="10"/>
      <c r="H84" s="10"/>
      <c r="I84" s="10"/>
      <c r="J84" s="10"/>
      <c r="K84" s="10"/>
      <c r="L84" s="10"/>
      <c r="M84" s="10"/>
      <c r="N84" s="10"/>
      <c r="O84" s="10"/>
      <c r="P84" s="10"/>
      <c r="Q84" s="10"/>
      <c r="R84" s="10"/>
      <c r="S84" s="10"/>
      <c r="T84" s="10"/>
      <c r="U84" s="10"/>
      <c r="V84" s="10"/>
      <c r="W84" s="10"/>
      <c r="X84" s="10"/>
      <c r="Y84" s="10"/>
      <c r="Z84" s="10"/>
      <c r="AA84" s="10"/>
      <c r="AB84" s="10"/>
      <c r="AC84" s="10"/>
      <c r="AD84" s="10"/>
      <c r="AE84" s="10"/>
      <c r="AF84" s="10"/>
      <c r="AG84" s="10"/>
      <c r="AH84" s="10"/>
      <c r="AI84" s="10"/>
      <c r="AJ84" s="10"/>
    </row>
    <row r="85" spans="1:36" x14ac:dyDescent="0.3">
      <c r="A85" s="30" t="str">
        <f ca="1">Comparison!U85</f>
        <v/>
      </c>
      <c r="B85" s="10"/>
      <c r="C85" s="10"/>
      <c r="D85" s="10"/>
      <c r="E85" s="10"/>
      <c r="F85" s="10"/>
      <c r="G85" s="10"/>
      <c r="H85" s="10"/>
      <c r="I85" s="10"/>
      <c r="J85" s="10"/>
      <c r="K85" s="10"/>
      <c r="L85" s="10"/>
      <c r="M85" s="10"/>
      <c r="N85" s="10"/>
      <c r="O85" s="10"/>
      <c r="P85" s="10"/>
      <c r="Q85" s="10"/>
      <c r="R85" s="10"/>
      <c r="S85" s="10"/>
      <c r="T85" s="10"/>
      <c r="U85" s="10"/>
      <c r="V85" s="10"/>
      <c r="W85" s="10"/>
      <c r="X85" s="10"/>
      <c r="Y85" s="10"/>
      <c r="Z85" s="10"/>
      <c r="AA85" s="10"/>
      <c r="AB85" s="10"/>
      <c r="AC85" s="10"/>
      <c r="AD85" s="10"/>
      <c r="AE85" s="10"/>
      <c r="AF85" s="10"/>
      <c r="AG85" s="10"/>
      <c r="AH85" s="10"/>
      <c r="AI85" s="10"/>
      <c r="AJ85" s="10"/>
    </row>
    <row r="86" spans="1:36" x14ac:dyDescent="0.3">
      <c r="A86" s="30" t="str">
        <f ca="1">Comparison!U86</f>
        <v/>
      </c>
      <c r="B86" s="10"/>
      <c r="C86" s="10"/>
      <c r="D86" s="10"/>
      <c r="E86" s="10"/>
      <c r="F86" s="10"/>
      <c r="G86" s="10"/>
      <c r="H86" s="10"/>
      <c r="I86" s="10"/>
      <c r="J86" s="10"/>
      <c r="K86" s="10"/>
      <c r="L86" s="10"/>
      <c r="M86" s="10"/>
      <c r="N86" s="10"/>
      <c r="O86" s="10"/>
      <c r="P86" s="10"/>
      <c r="Q86" s="10"/>
      <c r="R86" s="10"/>
      <c r="S86" s="10"/>
      <c r="T86" s="10"/>
      <c r="U86" s="10"/>
      <c r="V86" s="10"/>
      <c r="W86" s="10"/>
      <c r="X86" s="10"/>
      <c r="Y86" s="10"/>
      <c r="Z86" s="10"/>
      <c r="AA86" s="10"/>
      <c r="AB86" s="10"/>
      <c r="AC86" s="10"/>
      <c r="AD86" s="10"/>
      <c r="AE86" s="10"/>
      <c r="AF86" s="10"/>
      <c r="AG86" s="10"/>
      <c r="AH86" s="10"/>
      <c r="AI86" s="10"/>
      <c r="AJ86" s="10"/>
    </row>
    <row r="87" spans="1:36" x14ac:dyDescent="0.3">
      <c r="A87" s="30" t="str">
        <f ca="1">Comparison!U87</f>
        <v/>
      </c>
      <c r="B87" s="10"/>
      <c r="C87" s="10"/>
      <c r="D87" s="10"/>
      <c r="E87" s="10"/>
      <c r="F87" s="10"/>
      <c r="G87" s="10"/>
      <c r="H87" s="10"/>
      <c r="I87" s="10"/>
      <c r="J87" s="10"/>
      <c r="K87" s="10"/>
      <c r="L87" s="10"/>
      <c r="M87" s="10"/>
      <c r="N87" s="10"/>
      <c r="O87" s="10"/>
      <c r="P87" s="10"/>
      <c r="Q87" s="10"/>
      <c r="R87" s="10"/>
      <c r="S87" s="10"/>
      <c r="T87" s="10"/>
      <c r="U87" s="10"/>
      <c r="V87" s="10"/>
      <c r="W87" s="10"/>
      <c r="X87" s="10"/>
      <c r="Y87" s="10"/>
      <c r="Z87" s="10"/>
      <c r="AA87" s="10"/>
      <c r="AB87" s="10"/>
      <c r="AC87" s="10"/>
      <c r="AD87" s="10"/>
      <c r="AE87" s="10"/>
      <c r="AF87" s="10"/>
      <c r="AG87" s="10"/>
      <c r="AH87" s="10"/>
      <c r="AI87" s="10"/>
      <c r="AJ87" s="10"/>
    </row>
    <row r="88" spans="1:36" x14ac:dyDescent="0.3">
      <c r="A88" s="30" t="str">
        <f ca="1">Comparison!U88</f>
        <v/>
      </c>
      <c r="B88" s="10"/>
      <c r="C88" s="10"/>
      <c r="D88" s="10"/>
      <c r="E88" s="10"/>
      <c r="F88" s="10"/>
      <c r="G88" s="10"/>
      <c r="H88" s="10"/>
      <c r="I88" s="10"/>
      <c r="J88" s="10"/>
      <c r="K88" s="10"/>
      <c r="L88" s="10"/>
      <c r="M88" s="10"/>
      <c r="N88" s="10"/>
      <c r="O88" s="10"/>
      <c r="P88" s="10"/>
      <c r="Q88" s="10"/>
      <c r="R88" s="10"/>
      <c r="S88" s="10"/>
      <c r="T88" s="10"/>
      <c r="U88" s="10"/>
      <c r="V88" s="10"/>
      <c r="W88" s="10"/>
      <c r="X88" s="10"/>
      <c r="Y88" s="10"/>
      <c r="Z88" s="10"/>
      <c r="AA88" s="10"/>
      <c r="AB88" s="10"/>
      <c r="AC88" s="10"/>
      <c r="AD88" s="10"/>
      <c r="AE88" s="10"/>
      <c r="AF88" s="10"/>
      <c r="AG88" s="10"/>
      <c r="AH88" s="10"/>
      <c r="AI88" s="10"/>
      <c r="AJ88" s="10"/>
    </row>
    <row r="89" spans="1:36" x14ac:dyDescent="0.3">
      <c r="A89" s="30" t="str">
        <f ca="1">Comparison!U89</f>
        <v/>
      </c>
      <c r="B89" s="10"/>
      <c r="C89" s="10"/>
      <c r="D89" s="10"/>
      <c r="E89" s="10"/>
      <c r="F89" s="10"/>
      <c r="G89" s="10"/>
      <c r="H89" s="10"/>
      <c r="I89" s="10"/>
      <c r="J89" s="10"/>
      <c r="K89" s="10"/>
      <c r="L89" s="10"/>
      <c r="M89" s="10"/>
      <c r="N89" s="10"/>
      <c r="O89" s="10"/>
      <c r="P89" s="10"/>
      <c r="Q89" s="10"/>
      <c r="R89" s="10"/>
      <c r="S89" s="10"/>
      <c r="T89" s="10"/>
      <c r="U89" s="10"/>
      <c r="V89" s="10"/>
      <c r="W89" s="10"/>
      <c r="X89" s="10"/>
      <c r="Y89" s="10"/>
      <c r="Z89" s="10"/>
      <c r="AA89" s="10"/>
      <c r="AB89" s="10"/>
      <c r="AC89" s="10"/>
      <c r="AD89" s="10"/>
      <c r="AE89" s="10"/>
      <c r="AF89" s="10"/>
      <c r="AG89" s="10"/>
      <c r="AH89" s="10"/>
      <c r="AI89" s="10"/>
      <c r="AJ89" s="10"/>
    </row>
    <row r="90" spans="1:36" x14ac:dyDescent="0.3">
      <c r="A90" s="30" t="str">
        <f ca="1">Comparison!U90</f>
        <v/>
      </c>
      <c r="B90" s="10"/>
      <c r="C90" s="10"/>
      <c r="D90" s="10"/>
      <c r="E90" s="10"/>
      <c r="F90" s="10"/>
      <c r="G90" s="10"/>
      <c r="H90" s="10"/>
      <c r="I90" s="10"/>
      <c r="J90" s="10"/>
      <c r="K90" s="10"/>
      <c r="L90" s="10"/>
      <c r="M90" s="10"/>
      <c r="N90" s="10"/>
      <c r="O90" s="10"/>
      <c r="P90" s="10"/>
      <c r="Q90" s="10"/>
      <c r="R90" s="10"/>
      <c r="S90" s="10"/>
      <c r="T90" s="10"/>
      <c r="U90" s="10"/>
      <c r="V90" s="10"/>
      <c r="W90" s="10"/>
      <c r="X90" s="10"/>
      <c r="Y90" s="10"/>
      <c r="Z90" s="10"/>
      <c r="AA90" s="10"/>
      <c r="AB90" s="10"/>
      <c r="AC90" s="10"/>
      <c r="AD90" s="10"/>
      <c r="AE90" s="10"/>
      <c r="AF90" s="10"/>
      <c r="AG90" s="10"/>
      <c r="AH90" s="10"/>
      <c r="AI90" s="10"/>
      <c r="AJ90" s="10"/>
    </row>
    <row r="91" spans="1:36" x14ac:dyDescent="0.3">
      <c r="A91" s="30" t="str">
        <f ca="1">Comparison!U91</f>
        <v/>
      </c>
      <c r="B91" s="10"/>
      <c r="C91" s="10"/>
      <c r="D91" s="10"/>
      <c r="E91" s="10"/>
      <c r="F91" s="10"/>
      <c r="G91" s="10"/>
      <c r="H91" s="10"/>
      <c r="I91" s="10"/>
      <c r="J91" s="10"/>
      <c r="K91" s="10"/>
      <c r="L91" s="10"/>
      <c r="M91" s="10"/>
      <c r="N91" s="10"/>
      <c r="O91" s="10"/>
      <c r="P91" s="10"/>
      <c r="Q91" s="10"/>
      <c r="R91" s="10"/>
      <c r="S91" s="10"/>
      <c r="T91" s="10"/>
      <c r="U91" s="10"/>
      <c r="V91" s="10"/>
      <c r="W91" s="10"/>
      <c r="X91" s="10"/>
      <c r="Y91" s="10"/>
      <c r="Z91" s="10"/>
      <c r="AA91" s="10"/>
      <c r="AB91" s="10"/>
      <c r="AC91" s="10"/>
      <c r="AD91" s="10"/>
      <c r="AE91" s="10"/>
      <c r="AF91" s="10"/>
      <c r="AG91" s="10"/>
      <c r="AH91" s="10"/>
      <c r="AI91" s="10"/>
      <c r="AJ91" s="10"/>
    </row>
    <row r="92" spans="1:36" x14ac:dyDescent="0.3">
      <c r="A92" s="30" t="str">
        <f ca="1">Comparison!U92</f>
        <v/>
      </c>
      <c r="B92" s="10"/>
      <c r="C92" s="10"/>
      <c r="D92" s="10"/>
      <c r="E92" s="10"/>
      <c r="F92" s="10"/>
      <c r="G92" s="10"/>
      <c r="H92" s="10"/>
      <c r="I92" s="10"/>
      <c r="J92" s="10"/>
      <c r="K92" s="10"/>
      <c r="L92" s="10"/>
      <c r="M92" s="10"/>
      <c r="N92" s="10"/>
      <c r="O92" s="10"/>
      <c r="P92" s="10"/>
      <c r="Q92" s="10"/>
      <c r="R92" s="10"/>
      <c r="S92" s="10"/>
      <c r="T92" s="10"/>
      <c r="U92" s="10"/>
      <c r="V92" s="10"/>
      <c r="W92" s="10"/>
      <c r="X92" s="10"/>
      <c r="Y92" s="10"/>
      <c r="Z92" s="10"/>
      <c r="AA92" s="10"/>
      <c r="AB92" s="10"/>
      <c r="AC92" s="10"/>
      <c r="AD92" s="10"/>
      <c r="AE92" s="10"/>
      <c r="AF92" s="10"/>
      <c r="AG92" s="10"/>
      <c r="AH92" s="10"/>
      <c r="AI92" s="10"/>
      <c r="AJ92" s="10"/>
    </row>
    <row r="93" spans="1:36" x14ac:dyDescent="0.3">
      <c r="A93" s="30" t="str">
        <f ca="1">Comparison!U93</f>
        <v/>
      </c>
      <c r="B93" s="10"/>
      <c r="C93" s="10"/>
      <c r="D93" s="10"/>
      <c r="E93" s="10"/>
      <c r="F93" s="10"/>
      <c r="G93" s="10"/>
      <c r="H93" s="10"/>
      <c r="I93" s="10"/>
      <c r="J93" s="10"/>
      <c r="K93" s="10"/>
      <c r="L93" s="10"/>
      <c r="M93" s="10"/>
      <c r="N93" s="10"/>
      <c r="O93" s="10"/>
      <c r="P93" s="10"/>
      <c r="Q93" s="10"/>
      <c r="R93" s="10"/>
      <c r="S93" s="10"/>
      <c r="T93" s="10"/>
      <c r="U93" s="10"/>
      <c r="V93" s="10"/>
      <c r="W93" s="10"/>
      <c r="X93" s="10"/>
      <c r="Y93" s="10"/>
      <c r="Z93" s="10"/>
      <c r="AA93" s="10"/>
      <c r="AB93" s="10"/>
      <c r="AC93" s="10"/>
      <c r="AD93" s="10"/>
      <c r="AE93" s="10"/>
      <c r="AF93" s="10"/>
      <c r="AG93" s="10"/>
      <c r="AH93" s="10"/>
      <c r="AI93" s="10"/>
      <c r="AJ93" s="10"/>
    </row>
    <row r="94" spans="1:36" x14ac:dyDescent="0.3">
      <c r="A94" s="30" t="str">
        <f ca="1">Comparison!U94</f>
        <v/>
      </c>
      <c r="B94" s="10"/>
      <c r="C94" s="10"/>
      <c r="D94" s="10"/>
      <c r="E94" s="10"/>
      <c r="F94" s="10"/>
      <c r="G94" s="10"/>
      <c r="H94" s="10"/>
      <c r="I94" s="10"/>
      <c r="J94" s="10"/>
      <c r="K94" s="10"/>
      <c r="L94" s="10"/>
      <c r="M94" s="10"/>
      <c r="N94" s="10"/>
      <c r="O94" s="10"/>
      <c r="P94" s="10"/>
      <c r="Q94" s="10"/>
      <c r="R94" s="10"/>
      <c r="S94" s="10"/>
      <c r="T94" s="10"/>
      <c r="U94" s="10"/>
      <c r="V94" s="10"/>
      <c r="W94" s="10"/>
      <c r="X94" s="10"/>
      <c r="Y94" s="10"/>
      <c r="Z94" s="10"/>
      <c r="AA94" s="10"/>
      <c r="AB94" s="10"/>
      <c r="AC94" s="10"/>
      <c r="AD94" s="10"/>
      <c r="AE94" s="10"/>
      <c r="AF94" s="10"/>
      <c r="AG94" s="10"/>
      <c r="AH94" s="10"/>
      <c r="AI94" s="10"/>
      <c r="AJ94" s="10"/>
    </row>
    <row r="95" spans="1:36" x14ac:dyDescent="0.3">
      <c r="A95" s="30" t="str">
        <f ca="1">Comparison!U95</f>
        <v/>
      </c>
      <c r="B95" s="10"/>
      <c r="C95" s="10"/>
      <c r="D95" s="10"/>
      <c r="E95" s="10"/>
      <c r="F95" s="10"/>
      <c r="G95" s="10"/>
      <c r="H95" s="10"/>
      <c r="I95" s="10"/>
      <c r="J95" s="10"/>
      <c r="K95" s="10"/>
      <c r="L95" s="10"/>
      <c r="M95" s="10"/>
      <c r="N95" s="10"/>
      <c r="O95" s="10"/>
      <c r="P95" s="10"/>
      <c r="Q95" s="10"/>
      <c r="R95" s="10"/>
      <c r="S95" s="10"/>
      <c r="T95" s="10"/>
      <c r="U95" s="10"/>
      <c r="V95" s="10"/>
      <c r="W95" s="10"/>
      <c r="X95" s="10"/>
      <c r="Y95" s="10"/>
      <c r="Z95" s="10"/>
      <c r="AA95" s="10"/>
      <c r="AB95" s="10"/>
      <c r="AC95" s="10"/>
      <c r="AD95" s="10"/>
      <c r="AE95" s="10"/>
      <c r="AF95" s="10"/>
      <c r="AG95" s="10"/>
      <c r="AH95" s="10"/>
      <c r="AI95" s="10"/>
      <c r="AJ95" s="10"/>
    </row>
    <row r="96" spans="1:36" x14ac:dyDescent="0.3">
      <c r="A96" s="30" t="str">
        <f ca="1">Comparison!U96</f>
        <v/>
      </c>
      <c r="B96" s="10"/>
      <c r="C96" s="10"/>
      <c r="D96" s="10"/>
      <c r="E96" s="10"/>
      <c r="F96" s="10"/>
      <c r="G96" s="10"/>
      <c r="H96" s="10"/>
      <c r="I96" s="10"/>
      <c r="J96" s="10"/>
      <c r="K96" s="10"/>
      <c r="L96" s="10"/>
      <c r="M96" s="10"/>
      <c r="N96" s="10"/>
      <c r="O96" s="10"/>
      <c r="P96" s="10"/>
      <c r="Q96" s="10"/>
      <c r="R96" s="10"/>
      <c r="S96" s="10"/>
      <c r="T96" s="10"/>
      <c r="U96" s="10"/>
      <c r="V96" s="10"/>
      <c r="W96" s="10"/>
      <c r="X96" s="10"/>
      <c r="Y96" s="10"/>
      <c r="Z96" s="10"/>
      <c r="AA96" s="10"/>
      <c r="AB96" s="10"/>
      <c r="AC96" s="10"/>
      <c r="AD96" s="10"/>
      <c r="AE96" s="10"/>
      <c r="AF96" s="10"/>
      <c r="AG96" s="10"/>
      <c r="AH96" s="10"/>
      <c r="AI96" s="10"/>
      <c r="AJ96" s="10"/>
    </row>
    <row r="97" spans="1:36" x14ac:dyDescent="0.3">
      <c r="A97" s="30" t="str">
        <f ca="1">Comparison!U97</f>
        <v/>
      </c>
      <c r="B97" s="10"/>
      <c r="C97" s="10"/>
      <c r="D97" s="10"/>
      <c r="E97" s="10"/>
      <c r="F97" s="10"/>
      <c r="G97" s="10"/>
      <c r="H97" s="10"/>
      <c r="I97" s="10"/>
      <c r="J97" s="10"/>
      <c r="K97" s="10"/>
      <c r="L97" s="10"/>
      <c r="M97" s="10"/>
      <c r="N97" s="10"/>
      <c r="O97" s="10"/>
      <c r="P97" s="10"/>
      <c r="Q97" s="10"/>
      <c r="R97" s="10"/>
      <c r="S97" s="10"/>
      <c r="T97" s="10"/>
      <c r="U97" s="10"/>
      <c r="V97" s="10"/>
      <c r="W97" s="10"/>
      <c r="X97" s="10"/>
      <c r="Y97" s="10"/>
      <c r="Z97" s="10"/>
      <c r="AA97" s="10"/>
      <c r="AB97" s="10"/>
      <c r="AC97" s="10"/>
      <c r="AD97" s="10"/>
      <c r="AE97" s="10"/>
      <c r="AF97" s="10"/>
      <c r="AG97" s="10"/>
      <c r="AH97" s="10"/>
      <c r="AI97" s="10"/>
      <c r="AJ97" s="10"/>
    </row>
    <row r="98" spans="1:36" x14ac:dyDescent="0.3">
      <c r="A98" s="30" t="str">
        <f ca="1">Comparison!U98</f>
        <v/>
      </c>
      <c r="B98" s="10"/>
      <c r="C98" s="10"/>
      <c r="D98" s="10"/>
      <c r="E98" s="10"/>
      <c r="F98" s="10"/>
      <c r="G98" s="10"/>
      <c r="H98" s="10"/>
      <c r="I98" s="10"/>
      <c r="J98" s="10"/>
      <c r="K98" s="10"/>
      <c r="L98" s="10"/>
      <c r="M98" s="10"/>
      <c r="N98" s="10"/>
      <c r="O98" s="10"/>
      <c r="P98" s="10"/>
      <c r="Q98" s="10"/>
      <c r="R98" s="10"/>
      <c r="S98" s="10"/>
      <c r="T98" s="10"/>
      <c r="U98" s="10"/>
      <c r="V98" s="10"/>
      <c r="W98" s="10"/>
      <c r="X98" s="10"/>
      <c r="Y98" s="10"/>
      <c r="Z98" s="10"/>
      <c r="AA98" s="10"/>
      <c r="AB98" s="10"/>
      <c r="AC98" s="10"/>
      <c r="AD98" s="10"/>
      <c r="AE98" s="10"/>
      <c r="AF98" s="10"/>
      <c r="AG98" s="10"/>
      <c r="AH98" s="10"/>
      <c r="AI98" s="10"/>
      <c r="AJ98" s="10"/>
    </row>
    <row r="99" spans="1:36" x14ac:dyDescent="0.3">
      <c r="A99" s="30" t="str">
        <f ca="1">Comparison!U99</f>
        <v/>
      </c>
      <c r="B99" s="10"/>
      <c r="C99" s="10"/>
      <c r="D99" s="10"/>
      <c r="E99" s="10"/>
      <c r="F99" s="10"/>
      <c r="G99" s="10"/>
      <c r="H99" s="10"/>
      <c r="I99" s="10"/>
      <c r="J99" s="10"/>
      <c r="K99" s="10"/>
      <c r="L99" s="10"/>
      <c r="M99" s="10"/>
      <c r="N99" s="10"/>
      <c r="O99" s="10"/>
      <c r="P99" s="10"/>
      <c r="Q99" s="10"/>
      <c r="R99" s="10"/>
      <c r="S99" s="10"/>
      <c r="T99" s="10"/>
      <c r="U99" s="10"/>
      <c r="V99" s="10"/>
      <c r="W99" s="10"/>
      <c r="X99" s="10"/>
      <c r="Y99" s="10"/>
      <c r="Z99" s="10"/>
      <c r="AA99" s="10"/>
      <c r="AB99" s="10"/>
      <c r="AC99" s="10"/>
      <c r="AD99" s="10"/>
      <c r="AE99" s="10"/>
      <c r="AF99" s="10"/>
      <c r="AG99" s="10"/>
      <c r="AH99" s="10"/>
      <c r="AI99" s="10"/>
      <c r="AJ99" s="10"/>
    </row>
    <row r="100" spans="1:36" x14ac:dyDescent="0.3">
      <c r="A100" s="30" t="str">
        <f ca="1">Comparison!U100</f>
        <v/>
      </c>
      <c r="B100" s="10"/>
      <c r="C100" s="10"/>
      <c r="D100" s="10"/>
      <c r="E100" s="10"/>
      <c r="F100" s="10"/>
      <c r="G100" s="10"/>
      <c r="H100" s="10"/>
      <c r="I100" s="10"/>
      <c r="J100" s="10"/>
      <c r="K100" s="10"/>
      <c r="L100" s="10"/>
      <c r="M100" s="10"/>
      <c r="N100" s="10"/>
      <c r="O100" s="10"/>
      <c r="P100" s="10"/>
      <c r="Q100" s="10"/>
      <c r="R100" s="10"/>
      <c r="S100" s="10"/>
      <c r="T100" s="10"/>
      <c r="U100" s="10"/>
      <c r="V100" s="10"/>
      <c r="W100" s="10"/>
      <c r="X100" s="10"/>
      <c r="Y100" s="10"/>
      <c r="Z100" s="10"/>
      <c r="AA100" s="10"/>
      <c r="AB100" s="10"/>
      <c r="AC100" s="10"/>
      <c r="AD100" s="10"/>
      <c r="AE100" s="10"/>
      <c r="AF100" s="10"/>
      <c r="AG100" s="10"/>
      <c r="AH100" s="10"/>
      <c r="AI100" s="10"/>
      <c r="AJ100" s="10"/>
    </row>
    <row r="101" spans="1:36" x14ac:dyDescent="0.3">
      <c r="B101" s="10"/>
      <c r="C101" s="10"/>
      <c r="D101" s="10"/>
      <c r="E101" s="10"/>
      <c r="F101" s="10"/>
      <c r="G101" s="10"/>
      <c r="H101" s="10"/>
      <c r="I101" s="10"/>
      <c r="J101" s="10"/>
      <c r="K101" s="10"/>
      <c r="L101" s="10"/>
      <c r="M101" s="10"/>
      <c r="N101" s="10"/>
      <c r="O101" s="10"/>
      <c r="P101" s="10"/>
      <c r="Q101" s="10"/>
      <c r="R101" s="10"/>
      <c r="S101" s="10"/>
      <c r="T101" s="10"/>
      <c r="U101" s="10"/>
      <c r="V101" s="10"/>
      <c r="W101" s="10"/>
      <c r="X101" s="10"/>
      <c r="Y101" s="10"/>
      <c r="Z101" s="10"/>
      <c r="AA101" s="10"/>
      <c r="AB101" s="10"/>
      <c r="AC101" s="10"/>
      <c r="AD101" s="10"/>
      <c r="AE101" s="10"/>
      <c r="AF101" s="10"/>
      <c r="AG101" s="10"/>
      <c r="AH101" s="10"/>
      <c r="AI101" s="10"/>
      <c r="AJ101" s="10"/>
    </row>
    <row r="102" spans="1:36" x14ac:dyDescent="0.3">
      <c r="B102" s="10"/>
      <c r="C102" s="10"/>
      <c r="D102" s="10"/>
      <c r="E102" s="10"/>
      <c r="F102" s="10"/>
      <c r="G102" s="10"/>
      <c r="H102" s="10"/>
      <c r="I102" s="10"/>
      <c r="J102" s="10"/>
      <c r="K102" s="10"/>
      <c r="L102" s="10"/>
      <c r="M102" s="10"/>
      <c r="N102" s="10"/>
      <c r="O102" s="10"/>
      <c r="P102" s="10"/>
      <c r="Q102" s="10"/>
      <c r="R102" s="10"/>
      <c r="S102" s="10"/>
      <c r="T102" s="10"/>
      <c r="U102" s="10"/>
      <c r="V102" s="10"/>
      <c r="W102" s="10"/>
      <c r="X102" s="10"/>
      <c r="Y102" s="10"/>
      <c r="Z102" s="10"/>
      <c r="AA102" s="10"/>
      <c r="AB102" s="10"/>
      <c r="AC102" s="10"/>
      <c r="AD102" s="10"/>
      <c r="AE102" s="10"/>
      <c r="AF102" s="10"/>
      <c r="AG102" s="10"/>
      <c r="AH102" s="10"/>
      <c r="AI102" s="10"/>
      <c r="AJ102" s="10"/>
    </row>
    <row r="103" spans="1:36" x14ac:dyDescent="0.3">
      <c r="B103" s="10"/>
      <c r="C103" s="10"/>
      <c r="D103" s="10"/>
      <c r="E103" s="10"/>
      <c r="F103" s="10"/>
      <c r="G103" s="10"/>
      <c r="H103" s="10"/>
      <c r="I103" s="10"/>
      <c r="J103" s="10"/>
      <c r="K103" s="10"/>
      <c r="L103" s="10"/>
      <c r="M103" s="10"/>
      <c r="N103" s="10"/>
      <c r="O103" s="10"/>
      <c r="P103" s="10"/>
      <c r="Q103" s="10"/>
      <c r="R103" s="10"/>
      <c r="S103" s="10"/>
      <c r="T103" s="10"/>
      <c r="U103" s="10"/>
      <c r="V103" s="10"/>
      <c r="W103" s="10"/>
      <c r="X103" s="10"/>
      <c r="Y103" s="10"/>
      <c r="Z103" s="10"/>
      <c r="AA103" s="10"/>
      <c r="AB103" s="10"/>
      <c r="AC103" s="10"/>
      <c r="AD103" s="10"/>
      <c r="AE103" s="10"/>
      <c r="AF103" s="10"/>
      <c r="AG103" s="10"/>
      <c r="AH103" s="10"/>
      <c r="AI103" s="10"/>
      <c r="AJ103" s="10"/>
    </row>
    <row r="104" spans="1:36" x14ac:dyDescent="0.3">
      <c r="B104" s="10"/>
      <c r="C104" s="10"/>
      <c r="D104" s="10"/>
      <c r="E104" s="10"/>
      <c r="F104" s="10"/>
      <c r="G104" s="10"/>
      <c r="H104" s="10"/>
      <c r="I104" s="10"/>
      <c r="J104" s="10"/>
      <c r="K104" s="10"/>
      <c r="L104" s="10"/>
      <c r="M104" s="10"/>
      <c r="N104" s="10"/>
      <c r="O104" s="10"/>
      <c r="P104" s="10"/>
      <c r="Q104" s="10"/>
      <c r="R104" s="10"/>
      <c r="S104" s="10"/>
      <c r="T104" s="10"/>
      <c r="U104" s="10"/>
      <c r="V104" s="10"/>
      <c r="W104" s="10"/>
      <c r="X104" s="10"/>
      <c r="Y104" s="10"/>
      <c r="Z104" s="10"/>
      <c r="AA104" s="10"/>
      <c r="AB104" s="10"/>
      <c r="AC104" s="10"/>
      <c r="AD104" s="10"/>
      <c r="AE104" s="10"/>
      <c r="AF104" s="10"/>
      <c r="AG104" s="10"/>
      <c r="AH104" s="10"/>
      <c r="AI104" s="10"/>
      <c r="AJ104" s="10"/>
    </row>
    <row r="105" spans="1:36" x14ac:dyDescent="0.3">
      <c r="B105" s="10"/>
      <c r="C105" s="10"/>
      <c r="D105" s="10"/>
      <c r="E105" s="10"/>
      <c r="F105" s="10"/>
      <c r="G105" s="10"/>
      <c r="H105" s="10"/>
      <c r="I105" s="10"/>
      <c r="J105" s="10"/>
      <c r="K105" s="10"/>
      <c r="L105" s="10"/>
      <c r="M105" s="10"/>
      <c r="N105" s="10"/>
      <c r="O105" s="10"/>
      <c r="P105" s="10"/>
      <c r="Q105" s="10"/>
      <c r="R105" s="10"/>
      <c r="S105" s="10"/>
      <c r="T105" s="10"/>
      <c r="U105" s="10"/>
      <c r="V105" s="10"/>
      <c r="W105" s="10"/>
      <c r="X105" s="10"/>
      <c r="Y105" s="10"/>
      <c r="Z105" s="10"/>
      <c r="AA105" s="10"/>
      <c r="AB105" s="10"/>
      <c r="AC105" s="10"/>
      <c r="AD105" s="10"/>
      <c r="AE105" s="10"/>
      <c r="AF105" s="10"/>
      <c r="AG105" s="10"/>
      <c r="AH105" s="10"/>
      <c r="AI105" s="10"/>
      <c r="AJ105" s="10"/>
    </row>
    <row r="106" spans="1:36" x14ac:dyDescent="0.3">
      <c r="B106" s="10"/>
      <c r="C106" s="10"/>
      <c r="D106" s="10"/>
      <c r="E106" s="10"/>
      <c r="F106" s="10"/>
      <c r="G106" s="10"/>
      <c r="H106" s="10"/>
      <c r="I106" s="10"/>
      <c r="J106" s="10"/>
      <c r="K106" s="10"/>
      <c r="L106" s="10"/>
      <c r="M106" s="10"/>
      <c r="N106" s="10"/>
      <c r="O106" s="10"/>
      <c r="P106" s="10"/>
      <c r="Q106" s="10"/>
      <c r="R106" s="10"/>
      <c r="S106" s="10"/>
      <c r="T106" s="10"/>
      <c r="U106" s="10"/>
      <c r="V106" s="10"/>
      <c r="W106" s="10"/>
      <c r="X106" s="10"/>
      <c r="Y106" s="10"/>
      <c r="Z106" s="10"/>
      <c r="AA106" s="10"/>
      <c r="AB106" s="10"/>
      <c r="AC106" s="10"/>
      <c r="AD106" s="10"/>
      <c r="AE106" s="10"/>
      <c r="AF106" s="10"/>
      <c r="AG106" s="10"/>
      <c r="AH106" s="10"/>
      <c r="AI106" s="10"/>
      <c r="AJ106" s="10"/>
    </row>
    <row r="107" spans="1:36" x14ac:dyDescent="0.3">
      <c r="B107" s="10"/>
      <c r="C107" s="10"/>
      <c r="D107" s="10"/>
      <c r="E107" s="10"/>
      <c r="F107" s="10"/>
      <c r="G107" s="10"/>
      <c r="H107" s="10"/>
      <c r="I107" s="10"/>
      <c r="J107" s="10"/>
      <c r="K107" s="10"/>
      <c r="L107" s="10"/>
      <c r="M107" s="10"/>
      <c r="N107" s="10"/>
      <c r="O107" s="10"/>
      <c r="P107" s="10"/>
      <c r="Q107" s="10"/>
      <c r="R107" s="10"/>
      <c r="S107" s="10"/>
      <c r="T107" s="10"/>
      <c r="U107" s="10"/>
      <c r="V107" s="10"/>
      <c r="W107" s="10"/>
      <c r="X107" s="10"/>
      <c r="Y107" s="10"/>
      <c r="Z107" s="10"/>
      <c r="AA107" s="10"/>
      <c r="AB107" s="10"/>
      <c r="AC107" s="10"/>
      <c r="AD107" s="10"/>
      <c r="AE107" s="10"/>
      <c r="AF107" s="10"/>
      <c r="AG107" s="10"/>
      <c r="AH107" s="10"/>
      <c r="AI107" s="10"/>
      <c r="AJ107" s="10"/>
    </row>
    <row r="108" spans="1:36" x14ac:dyDescent="0.3">
      <c r="B108" s="10"/>
      <c r="C108" s="10"/>
      <c r="D108" s="10"/>
      <c r="E108" s="10"/>
      <c r="F108" s="10"/>
      <c r="G108" s="10"/>
      <c r="H108" s="10"/>
      <c r="I108" s="10"/>
      <c r="J108" s="10"/>
      <c r="K108" s="10"/>
      <c r="L108" s="10"/>
      <c r="M108" s="10"/>
      <c r="N108" s="10"/>
      <c r="O108" s="10"/>
      <c r="P108" s="10"/>
      <c r="Q108" s="10"/>
      <c r="R108" s="10"/>
      <c r="S108" s="10"/>
      <c r="T108" s="10"/>
      <c r="U108" s="10"/>
      <c r="V108" s="10"/>
      <c r="W108" s="10"/>
      <c r="X108" s="10"/>
      <c r="Y108" s="10"/>
      <c r="Z108" s="10"/>
      <c r="AA108" s="10"/>
      <c r="AB108" s="10"/>
      <c r="AC108" s="10"/>
      <c r="AD108" s="10"/>
      <c r="AE108" s="10"/>
      <c r="AF108" s="10"/>
      <c r="AG108" s="10"/>
      <c r="AH108" s="10"/>
      <c r="AI108" s="10"/>
      <c r="AJ108" s="10"/>
    </row>
    <row r="109" spans="1:36" x14ac:dyDescent="0.3">
      <c r="B109" s="10"/>
      <c r="C109" s="10"/>
      <c r="D109" s="10"/>
      <c r="E109" s="10"/>
      <c r="F109" s="10"/>
      <c r="G109" s="10"/>
      <c r="H109" s="10"/>
      <c r="I109" s="10"/>
      <c r="J109" s="10"/>
      <c r="K109" s="10"/>
      <c r="L109" s="10"/>
      <c r="M109" s="10"/>
      <c r="N109" s="10"/>
      <c r="O109" s="10"/>
      <c r="P109" s="10"/>
      <c r="Q109" s="10"/>
      <c r="R109" s="10"/>
      <c r="S109" s="10"/>
      <c r="T109" s="10"/>
      <c r="U109" s="10"/>
      <c r="V109" s="10"/>
      <c r="W109" s="10"/>
      <c r="X109" s="10"/>
      <c r="Y109" s="10"/>
      <c r="Z109" s="10"/>
      <c r="AA109" s="10"/>
      <c r="AB109" s="10"/>
      <c r="AC109" s="10"/>
      <c r="AD109" s="10"/>
      <c r="AE109" s="10"/>
      <c r="AF109" s="10"/>
      <c r="AG109" s="10"/>
      <c r="AH109" s="10"/>
      <c r="AI109" s="10"/>
      <c r="AJ109" s="10"/>
    </row>
    <row r="110" spans="1:36" x14ac:dyDescent="0.3">
      <c r="B110" s="10"/>
      <c r="C110" s="10"/>
      <c r="D110" s="10"/>
      <c r="E110" s="10"/>
      <c r="F110" s="10"/>
      <c r="G110" s="10"/>
      <c r="H110" s="10"/>
      <c r="I110" s="10"/>
      <c r="J110" s="10"/>
      <c r="K110" s="10"/>
      <c r="L110" s="10"/>
      <c r="M110" s="10"/>
      <c r="N110" s="10"/>
      <c r="O110" s="10"/>
      <c r="P110" s="10"/>
      <c r="Q110" s="10"/>
      <c r="R110" s="10"/>
      <c r="S110" s="10"/>
      <c r="T110" s="10"/>
      <c r="U110" s="10"/>
      <c r="V110" s="10"/>
      <c r="W110" s="10"/>
      <c r="X110" s="10"/>
      <c r="Y110" s="10"/>
      <c r="Z110" s="10"/>
      <c r="AA110" s="10"/>
      <c r="AB110" s="10"/>
      <c r="AC110" s="10"/>
      <c r="AD110" s="10"/>
      <c r="AE110" s="10"/>
      <c r="AF110" s="10"/>
      <c r="AG110" s="10"/>
      <c r="AH110" s="10"/>
      <c r="AI110" s="10"/>
      <c r="AJ110" s="10"/>
    </row>
    <row r="111" spans="1:36" x14ac:dyDescent="0.3">
      <c r="B111" s="10"/>
      <c r="C111" s="10"/>
      <c r="D111" s="10"/>
      <c r="E111" s="10"/>
      <c r="F111" s="10"/>
      <c r="G111" s="10"/>
      <c r="H111" s="10"/>
      <c r="I111" s="10"/>
      <c r="J111" s="10"/>
      <c r="K111" s="10"/>
      <c r="L111" s="10"/>
      <c r="M111" s="10"/>
      <c r="N111" s="10"/>
      <c r="O111" s="10"/>
      <c r="P111" s="10"/>
      <c r="Q111" s="10"/>
      <c r="R111" s="10"/>
      <c r="S111" s="10"/>
      <c r="T111" s="10"/>
      <c r="U111" s="10"/>
      <c r="V111" s="10"/>
      <c r="W111" s="10"/>
      <c r="X111" s="10"/>
      <c r="Y111" s="10"/>
      <c r="Z111" s="10"/>
      <c r="AA111" s="10"/>
      <c r="AB111" s="10"/>
      <c r="AC111" s="10"/>
      <c r="AD111" s="10"/>
      <c r="AE111" s="10"/>
      <c r="AF111" s="10"/>
      <c r="AG111" s="10"/>
      <c r="AH111" s="10"/>
      <c r="AI111" s="10"/>
      <c r="AJ111" s="10"/>
    </row>
    <row r="112" spans="1:36" x14ac:dyDescent="0.3">
      <c r="B112" s="10"/>
      <c r="C112" s="10"/>
      <c r="D112" s="10"/>
      <c r="E112" s="10"/>
      <c r="F112" s="10"/>
      <c r="G112" s="10"/>
      <c r="H112" s="10"/>
      <c r="I112" s="10"/>
      <c r="J112" s="10"/>
      <c r="K112" s="10"/>
      <c r="L112" s="10"/>
      <c r="M112" s="10"/>
      <c r="N112" s="10"/>
      <c r="O112" s="10"/>
      <c r="P112" s="10"/>
      <c r="Q112" s="10"/>
      <c r="R112" s="10"/>
      <c r="S112" s="10"/>
      <c r="T112" s="10"/>
      <c r="U112" s="10"/>
      <c r="V112" s="10"/>
      <c r="W112" s="10"/>
      <c r="X112" s="10"/>
      <c r="Y112" s="10"/>
      <c r="Z112" s="10"/>
      <c r="AA112" s="10"/>
      <c r="AB112" s="10"/>
      <c r="AC112" s="10"/>
      <c r="AD112" s="10"/>
      <c r="AE112" s="10"/>
      <c r="AF112" s="10"/>
      <c r="AG112" s="10"/>
      <c r="AH112" s="10"/>
      <c r="AI112" s="10"/>
      <c r="AJ112" s="10"/>
    </row>
    <row r="113" spans="2:36" x14ac:dyDescent="0.3">
      <c r="B113" s="10"/>
      <c r="C113" s="10"/>
      <c r="D113" s="10"/>
      <c r="E113" s="10"/>
      <c r="F113" s="10"/>
      <c r="G113" s="10"/>
      <c r="H113" s="10"/>
      <c r="I113" s="10"/>
      <c r="J113" s="10"/>
      <c r="K113" s="10"/>
      <c r="L113" s="10"/>
      <c r="M113" s="10"/>
      <c r="N113" s="10"/>
      <c r="O113" s="10"/>
      <c r="P113" s="10"/>
      <c r="Q113" s="10"/>
      <c r="R113" s="10"/>
      <c r="S113" s="10"/>
      <c r="T113" s="10"/>
      <c r="U113" s="10"/>
      <c r="V113" s="10"/>
      <c r="W113" s="10"/>
      <c r="X113" s="10"/>
      <c r="Y113" s="10"/>
      <c r="Z113" s="10"/>
      <c r="AA113" s="10"/>
      <c r="AB113" s="10"/>
      <c r="AC113" s="10"/>
      <c r="AD113" s="10"/>
      <c r="AE113" s="10"/>
      <c r="AF113" s="10"/>
      <c r="AG113" s="10"/>
      <c r="AH113" s="10"/>
      <c r="AI113" s="10"/>
      <c r="AJ113" s="10"/>
    </row>
    <row r="114" spans="2:36" x14ac:dyDescent="0.3">
      <c r="B114" s="10"/>
      <c r="C114" s="10"/>
      <c r="D114" s="10"/>
      <c r="E114" s="10"/>
      <c r="F114" s="10"/>
      <c r="G114" s="10"/>
      <c r="H114" s="10"/>
      <c r="I114" s="10"/>
      <c r="J114" s="10"/>
      <c r="K114" s="10"/>
      <c r="L114" s="10"/>
      <c r="M114" s="10"/>
      <c r="N114" s="10"/>
      <c r="O114" s="10"/>
      <c r="P114" s="10"/>
      <c r="Q114" s="10"/>
      <c r="R114" s="10"/>
      <c r="S114" s="10"/>
      <c r="T114" s="10"/>
      <c r="U114" s="10"/>
      <c r="V114" s="10"/>
      <c r="W114" s="10"/>
      <c r="X114" s="10"/>
      <c r="Y114" s="10"/>
      <c r="Z114" s="10"/>
      <c r="AA114" s="10"/>
      <c r="AB114" s="10"/>
      <c r="AC114" s="10"/>
      <c r="AD114" s="10"/>
      <c r="AE114" s="10"/>
      <c r="AF114" s="10"/>
      <c r="AG114" s="10"/>
      <c r="AH114" s="10"/>
      <c r="AI114" s="10"/>
      <c r="AJ114" s="10"/>
    </row>
    <row r="115" spans="2:36" x14ac:dyDescent="0.3">
      <c r="B115" s="10"/>
      <c r="C115" s="10"/>
      <c r="D115" s="10"/>
      <c r="E115" s="10"/>
      <c r="F115" s="10"/>
      <c r="G115" s="10"/>
      <c r="H115" s="10"/>
      <c r="I115" s="10"/>
      <c r="J115" s="10"/>
      <c r="K115" s="10"/>
      <c r="L115" s="10"/>
      <c r="M115" s="10"/>
      <c r="N115" s="10"/>
      <c r="O115" s="10"/>
      <c r="P115" s="10"/>
      <c r="Q115" s="10"/>
      <c r="R115" s="10"/>
      <c r="S115" s="10"/>
      <c r="T115" s="10"/>
      <c r="U115" s="10"/>
      <c r="V115" s="10"/>
      <c r="W115" s="10"/>
      <c r="X115" s="10"/>
      <c r="Y115" s="10"/>
      <c r="Z115" s="10"/>
      <c r="AA115" s="10"/>
      <c r="AB115" s="10"/>
      <c r="AC115" s="10"/>
      <c r="AD115" s="10"/>
      <c r="AE115" s="10"/>
      <c r="AF115" s="10"/>
      <c r="AG115" s="10"/>
      <c r="AH115" s="10"/>
      <c r="AI115" s="10"/>
      <c r="AJ115" s="10"/>
    </row>
    <row r="116" spans="2:36" x14ac:dyDescent="0.3">
      <c r="B116" s="10"/>
      <c r="C116" s="10"/>
      <c r="D116" s="10"/>
      <c r="E116" s="10"/>
      <c r="F116" s="10"/>
      <c r="G116" s="10"/>
      <c r="H116" s="10"/>
      <c r="I116" s="10"/>
      <c r="J116" s="10"/>
      <c r="K116" s="10"/>
      <c r="L116" s="10"/>
      <c r="M116" s="10"/>
      <c r="N116" s="10"/>
      <c r="O116" s="10"/>
      <c r="P116" s="10"/>
      <c r="Q116" s="10"/>
      <c r="R116" s="10"/>
      <c r="S116" s="10"/>
      <c r="T116" s="10"/>
      <c r="U116" s="10"/>
      <c r="V116" s="10"/>
      <c r="W116" s="10"/>
      <c r="X116" s="10"/>
      <c r="Y116" s="10"/>
      <c r="Z116" s="10"/>
      <c r="AA116" s="10"/>
      <c r="AB116" s="10"/>
      <c r="AC116" s="10"/>
      <c r="AD116" s="10"/>
      <c r="AE116" s="10"/>
      <c r="AF116" s="10"/>
      <c r="AG116" s="10"/>
      <c r="AH116" s="10"/>
      <c r="AI116" s="10"/>
      <c r="AJ116" s="10"/>
    </row>
    <row r="117" spans="2:36" x14ac:dyDescent="0.3">
      <c r="B117" s="10"/>
      <c r="C117" s="10"/>
      <c r="D117" s="10"/>
      <c r="E117" s="10"/>
      <c r="F117" s="10"/>
      <c r="G117" s="10"/>
      <c r="H117" s="10"/>
      <c r="I117" s="10"/>
      <c r="J117" s="10"/>
      <c r="K117" s="10"/>
      <c r="L117" s="10"/>
      <c r="M117" s="10"/>
      <c r="N117" s="10"/>
      <c r="O117" s="10"/>
      <c r="P117" s="10"/>
      <c r="Q117" s="10"/>
      <c r="R117" s="10"/>
      <c r="S117" s="10"/>
      <c r="T117" s="10"/>
      <c r="U117" s="10"/>
      <c r="V117" s="10"/>
      <c r="W117" s="10"/>
      <c r="X117" s="10"/>
      <c r="Y117" s="10"/>
      <c r="Z117" s="10"/>
      <c r="AA117" s="10"/>
      <c r="AB117" s="10"/>
      <c r="AC117" s="10"/>
      <c r="AD117" s="10"/>
      <c r="AE117" s="10"/>
      <c r="AF117" s="10"/>
      <c r="AG117" s="10"/>
      <c r="AH117" s="10"/>
      <c r="AI117" s="10"/>
      <c r="AJ117" s="10"/>
    </row>
    <row r="118" spans="2:36" x14ac:dyDescent="0.3">
      <c r="B118" s="10"/>
      <c r="C118" s="10"/>
      <c r="D118" s="10"/>
      <c r="E118" s="10"/>
      <c r="F118" s="10"/>
      <c r="G118" s="10"/>
      <c r="H118" s="10"/>
      <c r="I118" s="10"/>
      <c r="J118" s="10"/>
      <c r="K118" s="10"/>
      <c r="L118" s="10"/>
      <c r="M118" s="10"/>
      <c r="N118" s="10"/>
      <c r="O118" s="10"/>
      <c r="P118" s="10"/>
      <c r="Q118" s="10"/>
      <c r="R118" s="10"/>
      <c r="S118" s="10"/>
      <c r="T118" s="10"/>
      <c r="U118" s="10"/>
      <c r="V118" s="10"/>
      <c r="W118" s="10"/>
      <c r="X118" s="10"/>
      <c r="Y118" s="10"/>
      <c r="Z118" s="10"/>
      <c r="AA118" s="10"/>
      <c r="AB118" s="10"/>
      <c r="AC118" s="10"/>
      <c r="AD118" s="10"/>
      <c r="AE118" s="10"/>
      <c r="AF118" s="10"/>
      <c r="AG118" s="10"/>
      <c r="AH118" s="10"/>
      <c r="AI118" s="10"/>
      <c r="AJ118" s="10"/>
    </row>
    <row r="119" spans="2:36" x14ac:dyDescent="0.3">
      <c r="B119" s="10"/>
      <c r="C119" s="10"/>
      <c r="D119" s="10"/>
      <c r="E119" s="10"/>
      <c r="F119" s="10"/>
      <c r="G119" s="10"/>
      <c r="H119" s="10"/>
      <c r="I119" s="10"/>
      <c r="J119" s="10"/>
      <c r="K119" s="10"/>
      <c r="L119" s="10"/>
      <c r="M119" s="10"/>
      <c r="N119" s="10"/>
      <c r="O119" s="10"/>
      <c r="P119" s="10"/>
      <c r="Q119" s="10"/>
      <c r="R119" s="10"/>
      <c r="S119" s="10"/>
      <c r="T119" s="10"/>
      <c r="U119" s="10"/>
      <c r="V119" s="10"/>
      <c r="W119" s="10"/>
      <c r="X119" s="10"/>
      <c r="Y119" s="10"/>
      <c r="Z119" s="10"/>
      <c r="AA119" s="10"/>
      <c r="AB119" s="10"/>
      <c r="AC119" s="10"/>
      <c r="AD119" s="10"/>
      <c r="AE119" s="10"/>
      <c r="AF119" s="10"/>
      <c r="AG119" s="10"/>
      <c r="AH119" s="10"/>
      <c r="AI119" s="10"/>
      <c r="AJ119" s="10"/>
    </row>
    <row r="120" spans="2:36" x14ac:dyDescent="0.3">
      <c r="B120" s="10"/>
      <c r="C120" s="10"/>
      <c r="D120" s="10"/>
      <c r="E120" s="10"/>
      <c r="F120" s="10"/>
      <c r="G120" s="10"/>
      <c r="H120" s="10"/>
      <c r="I120" s="10"/>
      <c r="J120" s="10"/>
      <c r="K120" s="10"/>
      <c r="L120" s="10"/>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c r="AJ120" s="10"/>
    </row>
    <row r="121" spans="2:36" x14ac:dyDescent="0.3">
      <c r="B121" s="10"/>
      <c r="C121" s="10"/>
      <c r="D121" s="10"/>
      <c r="E121" s="10"/>
      <c r="F121" s="10"/>
      <c r="G121" s="10"/>
      <c r="H121" s="10"/>
      <c r="I121" s="10"/>
      <c r="J121" s="10"/>
      <c r="K121" s="10"/>
      <c r="L121" s="10"/>
      <c r="M121" s="10"/>
      <c r="N121" s="10"/>
      <c r="O121" s="10"/>
      <c r="P121" s="10"/>
      <c r="Q121" s="10"/>
      <c r="R121" s="10"/>
      <c r="S121" s="10"/>
      <c r="T121" s="10"/>
      <c r="U121" s="10"/>
      <c r="V121" s="10"/>
      <c r="W121" s="10"/>
      <c r="X121" s="10"/>
      <c r="Y121" s="10"/>
      <c r="Z121" s="10"/>
      <c r="AA121" s="10"/>
      <c r="AB121" s="10"/>
      <c r="AC121" s="10"/>
      <c r="AD121" s="10"/>
      <c r="AE121" s="10"/>
      <c r="AF121" s="10"/>
      <c r="AG121" s="10"/>
      <c r="AH121" s="10"/>
      <c r="AI121" s="10"/>
      <c r="AJ121" s="10"/>
    </row>
    <row r="122" spans="2:36" x14ac:dyDescent="0.3">
      <c r="B122" s="10"/>
      <c r="C122" s="10"/>
      <c r="D122" s="10"/>
      <c r="E122" s="10"/>
      <c r="F122" s="10"/>
      <c r="G122" s="10"/>
      <c r="H122" s="10"/>
      <c r="I122" s="10"/>
      <c r="J122" s="10"/>
      <c r="K122" s="10"/>
      <c r="L122" s="10"/>
      <c r="M122" s="10"/>
      <c r="N122" s="10"/>
      <c r="O122" s="10"/>
      <c r="P122" s="10"/>
      <c r="Q122" s="10"/>
      <c r="R122" s="10"/>
      <c r="S122" s="10"/>
      <c r="T122" s="10"/>
      <c r="U122" s="10"/>
      <c r="V122" s="10"/>
      <c r="W122" s="10"/>
      <c r="X122" s="10"/>
      <c r="Y122" s="10"/>
      <c r="Z122" s="10"/>
      <c r="AA122" s="10"/>
      <c r="AB122" s="10"/>
      <c r="AC122" s="10"/>
      <c r="AD122" s="10"/>
      <c r="AE122" s="10"/>
      <c r="AF122" s="10"/>
      <c r="AG122" s="10"/>
      <c r="AH122" s="10"/>
      <c r="AI122" s="10"/>
      <c r="AJ122" s="10"/>
    </row>
    <row r="123" spans="2:36" x14ac:dyDescent="0.3">
      <c r="B123" s="10"/>
      <c r="C123" s="10"/>
      <c r="D123" s="10"/>
      <c r="E123" s="10"/>
      <c r="F123" s="10"/>
      <c r="G123" s="10"/>
      <c r="H123" s="10"/>
      <c r="I123" s="10"/>
      <c r="J123" s="10"/>
      <c r="K123" s="10"/>
      <c r="L123" s="10"/>
      <c r="M123" s="10"/>
      <c r="N123" s="10"/>
      <c r="O123" s="10"/>
      <c r="P123" s="10"/>
      <c r="Q123" s="10"/>
      <c r="R123" s="10"/>
      <c r="S123" s="10"/>
      <c r="T123" s="10"/>
      <c r="U123" s="10"/>
      <c r="V123" s="10"/>
      <c r="W123" s="10"/>
      <c r="X123" s="10"/>
      <c r="Y123" s="10"/>
      <c r="Z123" s="10"/>
      <c r="AA123" s="10"/>
      <c r="AB123" s="10"/>
      <c r="AC123" s="10"/>
      <c r="AD123" s="10"/>
      <c r="AE123" s="10"/>
      <c r="AF123" s="10"/>
      <c r="AG123" s="10"/>
      <c r="AH123" s="10"/>
      <c r="AI123" s="10"/>
      <c r="AJ123" s="10"/>
    </row>
    <row r="124" spans="2:36" x14ac:dyDescent="0.3">
      <c r="B124" s="10"/>
      <c r="C124" s="10"/>
      <c r="D124" s="10"/>
      <c r="E124" s="10"/>
      <c r="F124" s="10"/>
      <c r="G124" s="10"/>
      <c r="H124" s="10"/>
      <c r="I124" s="10"/>
      <c r="J124" s="10"/>
      <c r="K124" s="10"/>
      <c r="L124" s="10"/>
      <c r="M124" s="10"/>
      <c r="N124" s="10"/>
      <c r="O124" s="10"/>
      <c r="P124" s="10"/>
      <c r="Q124" s="10"/>
      <c r="R124" s="10"/>
      <c r="S124" s="10"/>
      <c r="T124" s="10"/>
      <c r="U124" s="10"/>
      <c r="V124" s="10"/>
      <c r="W124" s="10"/>
      <c r="X124" s="10"/>
      <c r="Y124" s="10"/>
      <c r="Z124" s="10"/>
      <c r="AA124" s="10"/>
      <c r="AB124" s="10"/>
      <c r="AC124" s="10"/>
      <c r="AD124" s="10"/>
      <c r="AE124" s="10"/>
      <c r="AF124" s="10"/>
      <c r="AG124" s="10"/>
      <c r="AH124" s="10"/>
      <c r="AI124" s="10"/>
      <c r="AJ124" s="10"/>
    </row>
    <row r="125" spans="2:36" x14ac:dyDescent="0.3">
      <c r="B125" s="10"/>
      <c r="C125" s="10"/>
      <c r="D125" s="10"/>
      <c r="E125" s="10"/>
      <c r="F125" s="10"/>
      <c r="G125" s="10"/>
      <c r="H125" s="10"/>
      <c r="I125" s="10"/>
      <c r="J125" s="10"/>
      <c r="K125" s="10"/>
      <c r="L125" s="10"/>
      <c r="M125" s="10"/>
      <c r="N125" s="10"/>
      <c r="O125" s="10"/>
      <c r="P125" s="10"/>
      <c r="Q125" s="10"/>
      <c r="R125" s="10"/>
      <c r="S125" s="10"/>
      <c r="T125" s="10"/>
      <c r="U125" s="10"/>
      <c r="V125" s="10"/>
      <c r="W125" s="10"/>
      <c r="X125" s="10"/>
      <c r="Y125" s="10"/>
      <c r="Z125" s="10"/>
      <c r="AA125" s="10"/>
      <c r="AB125" s="10"/>
      <c r="AC125" s="10"/>
      <c r="AD125" s="10"/>
      <c r="AE125" s="10"/>
      <c r="AF125" s="10"/>
      <c r="AG125" s="10"/>
      <c r="AH125" s="10"/>
      <c r="AI125" s="10"/>
      <c r="AJ125" s="10"/>
    </row>
    <row r="126" spans="2:36" x14ac:dyDescent="0.3">
      <c r="B126" s="10"/>
      <c r="C126" s="10"/>
      <c r="D126" s="10"/>
      <c r="E126" s="10"/>
      <c r="F126" s="10"/>
      <c r="G126" s="10"/>
      <c r="H126" s="10"/>
      <c r="I126" s="10"/>
      <c r="J126" s="10"/>
      <c r="K126" s="10"/>
      <c r="L126" s="10"/>
      <c r="M126" s="10"/>
      <c r="N126" s="10"/>
      <c r="O126" s="10"/>
      <c r="P126" s="10"/>
      <c r="Q126" s="10"/>
      <c r="R126" s="10"/>
      <c r="S126" s="10"/>
      <c r="T126" s="10"/>
      <c r="U126" s="10"/>
      <c r="V126" s="10"/>
      <c r="W126" s="10"/>
      <c r="X126" s="10"/>
      <c r="Y126" s="10"/>
      <c r="Z126" s="10"/>
      <c r="AA126" s="10"/>
      <c r="AB126" s="10"/>
      <c r="AC126" s="10"/>
      <c r="AD126" s="10"/>
      <c r="AE126" s="10"/>
      <c r="AF126" s="10"/>
      <c r="AG126" s="10"/>
      <c r="AH126" s="10"/>
      <c r="AI126" s="10"/>
      <c r="AJ126" s="10"/>
    </row>
    <row r="127" spans="2:36" x14ac:dyDescent="0.3">
      <c r="B127" s="10"/>
      <c r="C127" s="10"/>
      <c r="D127" s="10"/>
      <c r="E127" s="10"/>
      <c r="F127" s="10"/>
      <c r="G127" s="10"/>
      <c r="H127" s="10"/>
      <c r="I127" s="10"/>
      <c r="J127" s="10"/>
      <c r="K127" s="10"/>
      <c r="L127" s="10"/>
      <c r="M127" s="10"/>
      <c r="N127" s="10"/>
      <c r="O127" s="10"/>
      <c r="P127" s="10"/>
      <c r="Q127" s="10"/>
      <c r="R127" s="10"/>
      <c r="S127" s="10"/>
      <c r="T127" s="10"/>
      <c r="U127" s="10"/>
      <c r="V127" s="10"/>
      <c r="W127" s="10"/>
      <c r="X127" s="10"/>
      <c r="Y127" s="10"/>
      <c r="Z127" s="10"/>
      <c r="AA127" s="10"/>
      <c r="AB127" s="10"/>
      <c r="AC127" s="10"/>
      <c r="AD127" s="10"/>
      <c r="AE127" s="10"/>
      <c r="AF127" s="10"/>
      <c r="AG127" s="10"/>
      <c r="AH127" s="10"/>
      <c r="AI127" s="10"/>
      <c r="AJ127" s="10"/>
    </row>
    <row r="128" spans="2:36" x14ac:dyDescent="0.3">
      <c r="B128" s="10"/>
      <c r="C128" s="10"/>
      <c r="D128" s="10"/>
      <c r="E128" s="10"/>
      <c r="F128" s="10"/>
      <c r="G128" s="10"/>
      <c r="H128" s="10"/>
      <c r="I128" s="10"/>
      <c r="J128" s="10"/>
      <c r="K128" s="10"/>
      <c r="L128" s="10"/>
      <c r="M128" s="10"/>
      <c r="N128" s="10"/>
      <c r="O128" s="10"/>
      <c r="P128" s="10"/>
      <c r="Q128" s="10"/>
      <c r="R128" s="10"/>
      <c r="S128" s="10"/>
      <c r="T128" s="10"/>
      <c r="U128" s="10"/>
      <c r="V128" s="10"/>
      <c r="W128" s="10"/>
      <c r="X128" s="10"/>
      <c r="Y128" s="10"/>
      <c r="Z128" s="10"/>
      <c r="AA128" s="10"/>
      <c r="AB128" s="10"/>
      <c r="AC128" s="10"/>
      <c r="AD128" s="10"/>
      <c r="AE128" s="10"/>
      <c r="AF128" s="10"/>
      <c r="AG128" s="10"/>
      <c r="AH128" s="10"/>
      <c r="AI128" s="10"/>
      <c r="AJ128" s="10"/>
    </row>
    <row r="129" spans="2:36" x14ac:dyDescent="0.3">
      <c r="B129" s="10"/>
      <c r="C129" s="10"/>
      <c r="D129" s="10"/>
      <c r="E129" s="10"/>
      <c r="F129" s="10"/>
      <c r="G129" s="10"/>
      <c r="H129" s="10"/>
      <c r="I129" s="10"/>
      <c r="J129" s="10"/>
      <c r="K129" s="10"/>
      <c r="L129" s="10"/>
      <c r="M129" s="10"/>
      <c r="N129" s="10"/>
      <c r="O129" s="10"/>
      <c r="P129" s="10"/>
      <c r="Q129" s="10"/>
      <c r="R129" s="10"/>
      <c r="S129" s="10"/>
      <c r="T129" s="10"/>
      <c r="U129" s="10"/>
      <c r="V129" s="10"/>
      <c r="W129" s="10"/>
      <c r="X129" s="10"/>
      <c r="Y129" s="10"/>
      <c r="Z129" s="10"/>
      <c r="AA129" s="10"/>
      <c r="AB129" s="10"/>
      <c r="AC129" s="10"/>
      <c r="AD129" s="10"/>
      <c r="AE129" s="10"/>
      <c r="AF129" s="10"/>
      <c r="AG129" s="10"/>
      <c r="AH129" s="10"/>
      <c r="AI129" s="10"/>
      <c r="AJ129" s="10"/>
    </row>
    <row r="130" spans="2:36" x14ac:dyDescent="0.3">
      <c r="B130" s="10"/>
      <c r="C130" s="10"/>
      <c r="D130" s="10"/>
      <c r="E130" s="10"/>
      <c r="F130" s="10"/>
      <c r="G130" s="10"/>
      <c r="H130" s="10"/>
      <c r="I130" s="10"/>
      <c r="J130" s="10"/>
      <c r="K130" s="10"/>
      <c r="L130" s="10"/>
      <c r="M130" s="10"/>
      <c r="N130" s="10"/>
      <c r="O130" s="10"/>
      <c r="P130" s="10"/>
      <c r="Q130" s="10"/>
      <c r="R130" s="10"/>
      <c r="S130" s="10"/>
      <c r="T130" s="10"/>
      <c r="U130" s="10"/>
      <c r="V130" s="10"/>
      <c r="W130" s="10"/>
      <c r="X130" s="10"/>
      <c r="Y130" s="10"/>
      <c r="Z130" s="10"/>
      <c r="AA130" s="10"/>
      <c r="AB130" s="10"/>
      <c r="AC130" s="10"/>
      <c r="AD130" s="10"/>
      <c r="AE130" s="10"/>
      <c r="AF130" s="10"/>
      <c r="AG130" s="10"/>
      <c r="AH130" s="10"/>
      <c r="AI130" s="10"/>
      <c r="AJ130" s="10"/>
    </row>
    <row r="131" spans="2:36" x14ac:dyDescent="0.3">
      <c r="B131" s="10"/>
      <c r="C131" s="10"/>
      <c r="D131" s="10"/>
      <c r="E131" s="10"/>
      <c r="F131" s="10"/>
      <c r="G131" s="10"/>
      <c r="H131" s="10"/>
      <c r="I131" s="10"/>
      <c r="J131" s="10"/>
      <c r="K131" s="10"/>
      <c r="L131" s="10"/>
      <c r="M131" s="10"/>
      <c r="N131" s="10"/>
      <c r="O131" s="10"/>
      <c r="P131" s="10"/>
      <c r="Q131" s="10"/>
      <c r="R131" s="10"/>
      <c r="S131" s="10"/>
      <c r="T131" s="10"/>
      <c r="U131" s="10"/>
      <c r="V131" s="10"/>
      <c r="W131" s="10"/>
      <c r="X131" s="10"/>
      <c r="Y131" s="10"/>
      <c r="Z131" s="10"/>
      <c r="AA131" s="10"/>
      <c r="AB131" s="10"/>
      <c r="AC131" s="10"/>
      <c r="AD131" s="10"/>
      <c r="AE131" s="10"/>
      <c r="AF131" s="10"/>
      <c r="AG131" s="10"/>
      <c r="AH131" s="10"/>
      <c r="AI131" s="10"/>
      <c r="AJ131" s="10"/>
    </row>
    <row r="132" spans="2:36" x14ac:dyDescent="0.3">
      <c r="B132" s="10"/>
      <c r="C132" s="10"/>
      <c r="D132" s="10"/>
      <c r="E132" s="10"/>
      <c r="F132" s="10"/>
      <c r="G132" s="10"/>
      <c r="H132" s="10"/>
      <c r="I132" s="10"/>
      <c r="J132" s="10"/>
      <c r="K132" s="10"/>
      <c r="L132" s="10"/>
      <c r="M132" s="10"/>
      <c r="N132" s="10"/>
      <c r="O132" s="10"/>
      <c r="P132" s="10"/>
      <c r="Q132" s="10"/>
      <c r="R132" s="10"/>
      <c r="S132" s="10"/>
      <c r="T132" s="10"/>
      <c r="U132" s="10"/>
      <c r="V132" s="10"/>
      <c r="W132" s="10"/>
      <c r="X132" s="10"/>
      <c r="Y132" s="10"/>
      <c r="Z132" s="10"/>
      <c r="AA132" s="10"/>
      <c r="AB132" s="10"/>
      <c r="AC132" s="10"/>
      <c r="AD132" s="10"/>
      <c r="AE132" s="10"/>
      <c r="AF132" s="10"/>
      <c r="AG132" s="10"/>
      <c r="AH132" s="10"/>
      <c r="AI132" s="10"/>
      <c r="AJ132" s="10"/>
    </row>
    <row r="133" spans="2:36" x14ac:dyDescent="0.3">
      <c r="B133" s="10"/>
      <c r="C133" s="10"/>
      <c r="D133" s="10"/>
      <c r="E133" s="10"/>
      <c r="F133" s="10"/>
      <c r="G133" s="10"/>
      <c r="H133" s="10"/>
      <c r="I133" s="10"/>
      <c r="J133" s="10"/>
      <c r="K133" s="10"/>
      <c r="L133" s="10"/>
      <c r="M133" s="10"/>
      <c r="N133" s="10"/>
      <c r="O133" s="10"/>
      <c r="P133" s="10"/>
      <c r="Q133" s="10"/>
      <c r="R133" s="10"/>
      <c r="S133" s="10"/>
      <c r="T133" s="10"/>
      <c r="U133" s="10"/>
      <c r="V133" s="10"/>
      <c r="W133" s="10"/>
      <c r="X133" s="10"/>
      <c r="Y133" s="10"/>
      <c r="Z133" s="10"/>
      <c r="AA133" s="10"/>
      <c r="AB133" s="10"/>
      <c r="AC133" s="10"/>
      <c r="AD133" s="10"/>
      <c r="AE133" s="10"/>
      <c r="AF133" s="10"/>
      <c r="AG133" s="10"/>
      <c r="AH133" s="10"/>
      <c r="AI133" s="10"/>
      <c r="AJ133" s="10"/>
    </row>
    <row r="134" spans="2:36" x14ac:dyDescent="0.3">
      <c r="B134" s="10"/>
      <c r="C134" s="10"/>
      <c r="D134" s="10"/>
      <c r="E134" s="10"/>
      <c r="F134" s="10"/>
      <c r="G134" s="10"/>
      <c r="H134" s="10"/>
      <c r="I134" s="10"/>
      <c r="J134" s="10"/>
      <c r="K134" s="10"/>
      <c r="L134" s="10"/>
      <c r="M134" s="10"/>
      <c r="N134" s="10"/>
      <c r="O134" s="10"/>
      <c r="P134" s="10"/>
      <c r="Q134" s="10"/>
      <c r="R134" s="10"/>
      <c r="S134" s="10"/>
      <c r="T134" s="10"/>
      <c r="U134" s="10"/>
      <c r="V134" s="10"/>
      <c r="W134" s="10"/>
      <c r="X134" s="10"/>
      <c r="Y134" s="10"/>
      <c r="Z134" s="10"/>
      <c r="AA134" s="10"/>
      <c r="AB134" s="10"/>
      <c r="AC134" s="10"/>
      <c r="AD134" s="10"/>
      <c r="AE134" s="10"/>
      <c r="AF134" s="10"/>
      <c r="AG134" s="10"/>
      <c r="AH134" s="10"/>
      <c r="AI134" s="10"/>
      <c r="AJ134" s="10"/>
    </row>
    <row r="135" spans="2:36" x14ac:dyDescent="0.3">
      <c r="B135" s="10"/>
      <c r="C135" s="10"/>
      <c r="D135" s="10"/>
      <c r="E135" s="10"/>
      <c r="F135" s="10"/>
      <c r="G135" s="10"/>
      <c r="H135" s="10"/>
      <c r="I135" s="10"/>
      <c r="J135" s="10"/>
      <c r="K135" s="10"/>
      <c r="L135" s="10"/>
      <c r="M135" s="10"/>
      <c r="N135" s="10"/>
      <c r="O135" s="10"/>
      <c r="P135" s="10"/>
      <c r="Q135" s="10"/>
      <c r="R135" s="10"/>
      <c r="S135" s="10"/>
      <c r="T135" s="10"/>
      <c r="U135" s="10"/>
      <c r="V135" s="10"/>
      <c r="W135" s="10"/>
      <c r="X135" s="10"/>
      <c r="Y135" s="10"/>
      <c r="Z135" s="10"/>
      <c r="AA135" s="10"/>
      <c r="AB135" s="10"/>
      <c r="AC135" s="10"/>
      <c r="AD135" s="10"/>
      <c r="AE135" s="10"/>
      <c r="AF135" s="10"/>
      <c r="AG135" s="10"/>
      <c r="AH135" s="10"/>
      <c r="AI135" s="10"/>
      <c r="AJ135" s="10"/>
    </row>
    <row r="136" spans="2:36" x14ac:dyDescent="0.3">
      <c r="B136" s="10"/>
      <c r="C136" s="10"/>
      <c r="D136" s="10"/>
      <c r="E136" s="10"/>
      <c r="F136" s="10"/>
      <c r="G136" s="10"/>
      <c r="H136" s="10"/>
      <c r="I136" s="10"/>
      <c r="J136" s="10"/>
      <c r="K136" s="10"/>
      <c r="L136" s="10"/>
      <c r="M136" s="10"/>
      <c r="N136" s="10"/>
      <c r="O136" s="10"/>
      <c r="P136" s="10"/>
      <c r="Q136" s="10"/>
      <c r="R136" s="10"/>
      <c r="S136" s="10"/>
      <c r="T136" s="10"/>
      <c r="U136" s="10"/>
      <c r="V136" s="10"/>
      <c r="W136" s="10"/>
      <c r="X136" s="10"/>
      <c r="Y136" s="10"/>
      <c r="Z136" s="10"/>
      <c r="AA136" s="10"/>
      <c r="AB136" s="10"/>
      <c r="AC136" s="10"/>
      <c r="AD136" s="10"/>
      <c r="AE136" s="10"/>
      <c r="AF136" s="10"/>
      <c r="AG136" s="10"/>
      <c r="AH136" s="10"/>
      <c r="AI136" s="10"/>
      <c r="AJ136" s="10"/>
    </row>
    <row r="137" spans="2:36" x14ac:dyDescent="0.3">
      <c r="B137" s="10"/>
      <c r="C137" s="10"/>
      <c r="D137" s="10"/>
      <c r="E137" s="10"/>
      <c r="F137" s="10"/>
      <c r="G137" s="10"/>
      <c r="H137" s="10"/>
      <c r="I137" s="10"/>
      <c r="J137" s="10"/>
      <c r="K137" s="10"/>
      <c r="L137" s="10"/>
      <c r="M137" s="10"/>
      <c r="N137" s="10"/>
      <c r="O137" s="10"/>
      <c r="P137" s="10"/>
      <c r="Q137" s="10"/>
      <c r="R137" s="10"/>
      <c r="S137" s="10"/>
      <c r="T137" s="10"/>
      <c r="U137" s="10"/>
      <c r="V137" s="10"/>
      <c r="W137" s="10"/>
      <c r="X137" s="10"/>
      <c r="Y137" s="10"/>
      <c r="Z137" s="10"/>
      <c r="AA137" s="10"/>
      <c r="AB137" s="10"/>
      <c r="AC137" s="10"/>
      <c r="AD137" s="10"/>
      <c r="AE137" s="10"/>
      <c r="AF137" s="10"/>
      <c r="AG137" s="10"/>
      <c r="AH137" s="10"/>
      <c r="AI137" s="10"/>
      <c r="AJ137" s="10"/>
    </row>
    <row r="138" spans="2:36" x14ac:dyDescent="0.3">
      <c r="B138" s="10"/>
      <c r="C138" s="10"/>
      <c r="D138" s="10"/>
      <c r="E138" s="10"/>
      <c r="F138" s="10"/>
      <c r="G138" s="10"/>
      <c r="H138" s="10"/>
      <c r="I138" s="10"/>
      <c r="J138" s="10"/>
      <c r="K138" s="10"/>
      <c r="L138" s="10"/>
      <c r="M138" s="10"/>
      <c r="N138" s="10"/>
      <c r="O138" s="10"/>
      <c r="P138" s="10"/>
      <c r="Q138" s="10"/>
      <c r="R138" s="10"/>
      <c r="S138" s="10"/>
      <c r="T138" s="10"/>
      <c r="U138" s="10"/>
      <c r="V138" s="10"/>
      <c r="W138" s="10"/>
      <c r="X138" s="10"/>
      <c r="Y138" s="10"/>
      <c r="Z138" s="10"/>
      <c r="AA138" s="10"/>
      <c r="AB138" s="10"/>
      <c r="AC138" s="10"/>
      <c r="AD138" s="10"/>
      <c r="AE138" s="10"/>
      <c r="AF138" s="10"/>
      <c r="AG138" s="10"/>
      <c r="AH138" s="10"/>
      <c r="AI138" s="10"/>
      <c r="AJ138" s="10"/>
    </row>
    <row r="139" spans="2:36" x14ac:dyDescent="0.3">
      <c r="B139" s="10"/>
      <c r="C139" s="10"/>
      <c r="D139" s="10"/>
      <c r="E139" s="10"/>
      <c r="F139" s="10"/>
      <c r="G139" s="10"/>
      <c r="H139" s="10"/>
      <c r="I139" s="10"/>
      <c r="J139" s="10"/>
      <c r="K139" s="10"/>
      <c r="L139" s="10"/>
      <c r="M139" s="10"/>
      <c r="N139" s="10"/>
      <c r="O139" s="10"/>
      <c r="P139" s="10"/>
      <c r="Q139" s="10"/>
      <c r="R139" s="10"/>
      <c r="S139" s="10"/>
      <c r="T139" s="10"/>
      <c r="U139" s="10"/>
      <c r="V139" s="10"/>
      <c r="W139" s="10"/>
      <c r="X139" s="10"/>
      <c r="Y139" s="10"/>
      <c r="Z139" s="10"/>
      <c r="AA139" s="10"/>
      <c r="AB139" s="10"/>
      <c r="AC139" s="10"/>
      <c r="AD139" s="10"/>
      <c r="AE139" s="10"/>
      <c r="AF139" s="10"/>
      <c r="AG139" s="10"/>
      <c r="AH139" s="10"/>
      <c r="AI139" s="10"/>
      <c r="AJ139" s="10"/>
    </row>
    <row r="140" spans="2:36" x14ac:dyDescent="0.3">
      <c r="B140" s="10"/>
      <c r="C140" s="10"/>
      <c r="D140" s="10"/>
      <c r="E140" s="10"/>
      <c r="F140" s="10"/>
      <c r="G140" s="10"/>
      <c r="H140" s="10"/>
      <c r="I140" s="10"/>
      <c r="J140" s="10"/>
      <c r="K140" s="10"/>
      <c r="L140" s="10"/>
      <c r="M140" s="10"/>
      <c r="N140" s="10"/>
      <c r="O140" s="10"/>
      <c r="P140" s="10"/>
      <c r="Q140" s="10"/>
      <c r="R140" s="10"/>
      <c r="S140" s="10"/>
      <c r="T140" s="10"/>
      <c r="U140" s="10"/>
      <c r="V140" s="10"/>
      <c r="W140" s="10"/>
      <c r="X140" s="10"/>
      <c r="Y140" s="10"/>
      <c r="Z140" s="10"/>
      <c r="AA140" s="10"/>
      <c r="AB140" s="10"/>
      <c r="AC140" s="10"/>
      <c r="AD140" s="10"/>
      <c r="AE140" s="10"/>
      <c r="AF140" s="10"/>
      <c r="AG140" s="10"/>
      <c r="AH140" s="10"/>
      <c r="AI140" s="10"/>
      <c r="AJ140" s="10"/>
    </row>
    <row r="141" spans="2:36" x14ac:dyDescent="0.3">
      <c r="B141" s="10"/>
      <c r="C141" s="10"/>
      <c r="D141" s="10"/>
      <c r="E141" s="10"/>
      <c r="F141" s="10"/>
      <c r="G141" s="10"/>
      <c r="H141" s="10"/>
      <c r="I141" s="10"/>
      <c r="J141" s="10"/>
      <c r="K141" s="10"/>
      <c r="L141" s="10"/>
      <c r="M141" s="10"/>
      <c r="N141" s="10"/>
      <c r="O141" s="10"/>
      <c r="P141" s="10"/>
      <c r="Q141" s="10"/>
      <c r="R141" s="10"/>
      <c r="S141" s="10"/>
      <c r="T141" s="10"/>
      <c r="U141" s="10"/>
      <c r="V141" s="10"/>
      <c r="W141" s="10"/>
      <c r="X141" s="10"/>
      <c r="Y141" s="10"/>
      <c r="Z141" s="10"/>
      <c r="AA141" s="10"/>
      <c r="AB141" s="10"/>
      <c r="AC141" s="10"/>
      <c r="AD141" s="10"/>
      <c r="AE141" s="10"/>
      <c r="AF141" s="10"/>
      <c r="AG141" s="10"/>
      <c r="AH141" s="10"/>
      <c r="AI141" s="10"/>
      <c r="AJ141" s="10"/>
    </row>
    <row r="142" spans="2:36" x14ac:dyDescent="0.3">
      <c r="B142" s="10"/>
      <c r="C142" s="10"/>
      <c r="D142" s="10"/>
      <c r="E142" s="10"/>
      <c r="F142" s="10"/>
      <c r="G142" s="10"/>
      <c r="H142" s="10"/>
      <c r="I142" s="10"/>
      <c r="J142" s="10"/>
      <c r="K142" s="10"/>
      <c r="L142" s="10"/>
      <c r="M142" s="10"/>
      <c r="N142" s="10"/>
      <c r="O142" s="10"/>
      <c r="P142" s="10"/>
      <c r="Q142" s="10"/>
      <c r="R142" s="10"/>
      <c r="S142" s="10"/>
      <c r="T142" s="10"/>
      <c r="U142" s="10"/>
      <c r="V142" s="10"/>
      <c r="W142" s="10"/>
      <c r="X142" s="10"/>
      <c r="Y142" s="10"/>
      <c r="Z142" s="10"/>
      <c r="AA142" s="10"/>
      <c r="AB142" s="10"/>
      <c r="AC142" s="10"/>
      <c r="AD142" s="10"/>
      <c r="AE142" s="10"/>
      <c r="AF142" s="10"/>
      <c r="AG142" s="10"/>
      <c r="AH142" s="10"/>
      <c r="AI142" s="10"/>
      <c r="AJ142" s="10"/>
    </row>
    <row r="143" spans="2:36" x14ac:dyDescent="0.3">
      <c r="B143" s="10"/>
      <c r="C143" s="10"/>
      <c r="D143" s="10"/>
      <c r="E143" s="10"/>
      <c r="F143" s="10"/>
      <c r="G143" s="10"/>
      <c r="H143" s="10"/>
      <c r="I143" s="10"/>
      <c r="J143" s="10"/>
      <c r="K143" s="10"/>
      <c r="L143" s="10"/>
      <c r="M143" s="10"/>
      <c r="N143" s="10"/>
      <c r="O143" s="10"/>
      <c r="P143" s="10"/>
      <c r="Q143" s="10"/>
      <c r="R143" s="10"/>
      <c r="S143" s="10"/>
      <c r="T143" s="10"/>
      <c r="U143" s="10"/>
      <c r="V143" s="10"/>
      <c r="W143" s="10"/>
      <c r="X143" s="10"/>
      <c r="Y143" s="10"/>
      <c r="Z143" s="10"/>
      <c r="AA143" s="10"/>
      <c r="AB143" s="10"/>
      <c r="AC143" s="10"/>
      <c r="AD143" s="10"/>
      <c r="AE143" s="10"/>
      <c r="AF143" s="10"/>
      <c r="AG143" s="10"/>
      <c r="AH143" s="10"/>
      <c r="AI143" s="10"/>
      <c r="AJ143" s="10"/>
    </row>
    <row r="144" spans="2:36" x14ac:dyDescent="0.3">
      <c r="B144" s="10"/>
      <c r="C144" s="10"/>
      <c r="D144" s="10"/>
      <c r="E144" s="10"/>
      <c r="F144" s="10"/>
      <c r="G144" s="10"/>
      <c r="H144" s="10"/>
      <c r="I144" s="10"/>
      <c r="J144" s="10"/>
      <c r="K144" s="10"/>
      <c r="L144" s="10"/>
      <c r="M144" s="10"/>
      <c r="N144" s="10"/>
      <c r="O144" s="10"/>
      <c r="P144" s="10"/>
      <c r="Q144" s="10"/>
      <c r="R144" s="10"/>
      <c r="S144" s="10"/>
      <c r="T144" s="10"/>
      <c r="U144" s="10"/>
      <c r="V144" s="10"/>
      <c r="W144" s="10"/>
      <c r="X144" s="10"/>
      <c r="Y144" s="10"/>
      <c r="Z144" s="10"/>
      <c r="AA144" s="10"/>
      <c r="AB144" s="10"/>
      <c r="AC144" s="10"/>
      <c r="AD144" s="10"/>
      <c r="AE144" s="10"/>
      <c r="AF144" s="10"/>
      <c r="AG144" s="10"/>
      <c r="AH144" s="10"/>
      <c r="AI144" s="10"/>
      <c r="AJ144" s="10"/>
    </row>
    <row r="145" spans="2:36" x14ac:dyDescent="0.3">
      <c r="B145" s="10"/>
      <c r="C145" s="10"/>
      <c r="D145" s="10"/>
      <c r="E145" s="10"/>
      <c r="F145" s="10"/>
      <c r="G145" s="10"/>
      <c r="H145" s="10"/>
      <c r="I145" s="10"/>
      <c r="J145" s="10"/>
      <c r="K145" s="10"/>
      <c r="L145" s="10"/>
      <c r="M145" s="10"/>
      <c r="N145" s="10"/>
      <c r="O145" s="10"/>
      <c r="P145" s="10"/>
      <c r="Q145" s="10"/>
      <c r="R145" s="10"/>
      <c r="S145" s="10"/>
      <c r="T145" s="10"/>
      <c r="U145" s="10"/>
      <c r="V145" s="10"/>
      <c r="W145" s="10"/>
      <c r="X145" s="10"/>
      <c r="Y145" s="10"/>
      <c r="Z145" s="10"/>
      <c r="AA145" s="10"/>
      <c r="AB145" s="10"/>
      <c r="AC145" s="10"/>
      <c r="AD145" s="10"/>
      <c r="AE145" s="10"/>
      <c r="AF145" s="10"/>
      <c r="AG145" s="10"/>
      <c r="AH145" s="10"/>
      <c r="AI145" s="10"/>
      <c r="AJ145" s="10"/>
    </row>
    <row r="146" spans="2:36" x14ac:dyDescent="0.3">
      <c r="B146" s="10"/>
      <c r="C146" s="10"/>
      <c r="D146" s="10"/>
      <c r="E146" s="10"/>
      <c r="F146" s="10"/>
      <c r="G146" s="10"/>
      <c r="H146" s="10"/>
      <c r="I146" s="10"/>
      <c r="J146" s="10"/>
      <c r="K146" s="10"/>
      <c r="L146" s="10"/>
      <c r="M146" s="10"/>
      <c r="N146" s="10"/>
      <c r="O146" s="10"/>
      <c r="P146" s="10"/>
      <c r="Q146" s="10"/>
      <c r="R146" s="10"/>
      <c r="S146" s="10"/>
      <c r="T146" s="10"/>
      <c r="U146" s="10"/>
      <c r="V146" s="10"/>
      <c r="W146" s="10"/>
      <c r="X146" s="10"/>
      <c r="Y146" s="10"/>
      <c r="Z146" s="10"/>
      <c r="AA146" s="10"/>
      <c r="AB146" s="10"/>
      <c r="AC146" s="10"/>
      <c r="AD146" s="10"/>
      <c r="AE146" s="10"/>
      <c r="AF146" s="10"/>
      <c r="AG146" s="10"/>
      <c r="AH146" s="10"/>
      <c r="AI146" s="10"/>
      <c r="AJ146" s="10"/>
    </row>
    <row r="147" spans="2:36" x14ac:dyDescent="0.3">
      <c r="B147" s="10"/>
      <c r="C147" s="10"/>
      <c r="D147" s="10"/>
      <c r="E147" s="10"/>
      <c r="F147" s="10"/>
      <c r="G147" s="10"/>
      <c r="H147" s="10"/>
      <c r="I147" s="10"/>
      <c r="J147" s="10"/>
      <c r="K147" s="10"/>
      <c r="L147" s="10"/>
      <c r="M147" s="10"/>
      <c r="N147" s="10"/>
      <c r="O147" s="10"/>
      <c r="P147" s="10"/>
      <c r="Q147" s="10"/>
      <c r="R147" s="10"/>
      <c r="S147" s="10"/>
      <c r="T147" s="10"/>
      <c r="U147" s="10"/>
      <c r="V147" s="10"/>
      <c r="W147" s="10"/>
      <c r="X147" s="10"/>
      <c r="Y147" s="10"/>
      <c r="Z147" s="10"/>
      <c r="AA147" s="10"/>
      <c r="AB147" s="10"/>
      <c r="AC147" s="10"/>
      <c r="AD147" s="10"/>
      <c r="AE147" s="10"/>
      <c r="AF147" s="10"/>
      <c r="AG147" s="10"/>
      <c r="AH147" s="10"/>
      <c r="AI147" s="10"/>
      <c r="AJ147" s="10"/>
    </row>
    <row r="148" spans="2:36" x14ac:dyDescent="0.3">
      <c r="B148" s="10"/>
      <c r="C148" s="10"/>
      <c r="D148" s="10"/>
      <c r="E148" s="10"/>
      <c r="F148" s="10"/>
      <c r="G148" s="10"/>
      <c r="H148" s="10"/>
      <c r="I148" s="10"/>
      <c r="J148" s="10"/>
      <c r="K148" s="10"/>
      <c r="L148" s="10"/>
      <c r="M148" s="10"/>
      <c r="N148" s="10"/>
      <c r="O148" s="10"/>
      <c r="P148" s="10"/>
      <c r="Q148" s="10"/>
      <c r="R148" s="10"/>
      <c r="S148" s="10"/>
      <c r="T148" s="10"/>
      <c r="U148" s="10"/>
      <c r="V148" s="10"/>
      <c r="W148" s="10"/>
      <c r="X148" s="10"/>
      <c r="Y148" s="10"/>
      <c r="Z148" s="10"/>
      <c r="AA148" s="10"/>
      <c r="AB148" s="10"/>
      <c r="AC148" s="10"/>
      <c r="AD148" s="10"/>
      <c r="AE148" s="10"/>
      <c r="AF148" s="10"/>
      <c r="AG148" s="10"/>
      <c r="AH148" s="10"/>
      <c r="AI148" s="10"/>
      <c r="AJ148" s="10"/>
    </row>
    <row r="149" spans="2:36" x14ac:dyDescent="0.3">
      <c r="B149" s="10"/>
      <c r="C149" s="10"/>
      <c r="D149" s="10"/>
      <c r="E149" s="10"/>
      <c r="F149" s="10"/>
      <c r="G149" s="10"/>
      <c r="H149" s="10"/>
      <c r="I149" s="10"/>
      <c r="J149" s="10"/>
      <c r="K149" s="10"/>
      <c r="L149" s="10"/>
      <c r="M149" s="10"/>
      <c r="N149" s="10"/>
      <c r="O149" s="10"/>
      <c r="P149" s="10"/>
      <c r="Q149" s="10"/>
      <c r="R149" s="10"/>
      <c r="S149" s="10"/>
      <c r="T149" s="10"/>
      <c r="U149" s="10"/>
      <c r="V149" s="10"/>
      <c r="W149" s="10"/>
      <c r="X149" s="10"/>
      <c r="Y149" s="10"/>
      <c r="Z149" s="10"/>
      <c r="AA149" s="10"/>
      <c r="AB149" s="10"/>
      <c r="AC149" s="10"/>
      <c r="AD149" s="10"/>
      <c r="AE149" s="10"/>
      <c r="AF149" s="10"/>
      <c r="AG149" s="10"/>
      <c r="AH149" s="10"/>
      <c r="AI149" s="10"/>
      <c r="AJ149" s="10"/>
    </row>
    <row r="150" spans="2:36" x14ac:dyDescent="0.3">
      <c r="B150" s="10"/>
      <c r="C150" s="10"/>
      <c r="D150" s="10"/>
      <c r="E150" s="10"/>
      <c r="F150" s="10"/>
      <c r="G150" s="10"/>
      <c r="H150" s="10"/>
      <c r="I150" s="10"/>
      <c r="J150" s="10"/>
      <c r="K150" s="10"/>
      <c r="L150" s="10"/>
      <c r="M150" s="10"/>
      <c r="N150" s="10"/>
      <c r="O150" s="10"/>
      <c r="P150" s="10"/>
      <c r="Q150" s="10"/>
      <c r="R150" s="10"/>
      <c r="S150" s="10"/>
      <c r="T150" s="10"/>
      <c r="U150" s="10"/>
      <c r="V150" s="10"/>
      <c r="W150" s="10"/>
      <c r="X150" s="10"/>
      <c r="Y150" s="10"/>
      <c r="Z150" s="10"/>
      <c r="AA150" s="10"/>
      <c r="AB150" s="10"/>
      <c r="AC150" s="10"/>
      <c r="AD150" s="10"/>
      <c r="AE150" s="10"/>
      <c r="AF150" s="10"/>
      <c r="AG150" s="10"/>
      <c r="AH150" s="10"/>
      <c r="AI150" s="10"/>
      <c r="AJ150" s="10"/>
    </row>
    <row r="151" spans="2:36" x14ac:dyDescent="0.3">
      <c r="B151" s="10"/>
      <c r="C151" s="10"/>
      <c r="D151" s="10"/>
      <c r="E151" s="10"/>
      <c r="F151" s="10"/>
      <c r="G151" s="10"/>
      <c r="H151" s="10"/>
      <c r="I151" s="10"/>
      <c r="J151" s="10"/>
      <c r="K151" s="10"/>
      <c r="L151" s="10"/>
      <c r="M151" s="10"/>
      <c r="N151" s="10"/>
      <c r="O151" s="10"/>
      <c r="P151" s="10"/>
      <c r="Q151" s="10"/>
      <c r="R151" s="10"/>
      <c r="S151" s="10"/>
      <c r="T151" s="10"/>
      <c r="U151" s="10"/>
      <c r="V151" s="10"/>
      <c r="W151" s="10"/>
      <c r="X151" s="10"/>
      <c r="Y151" s="10"/>
      <c r="Z151" s="10"/>
      <c r="AA151" s="10"/>
      <c r="AB151" s="10"/>
      <c r="AC151" s="10"/>
      <c r="AD151" s="10"/>
      <c r="AE151" s="10"/>
      <c r="AF151" s="10"/>
      <c r="AG151" s="10"/>
      <c r="AH151" s="10"/>
      <c r="AI151" s="10"/>
      <c r="AJ151" s="10"/>
    </row>
    <row r="152" spans="2:36" x14ac:dyDescent="0.3">
      <c r="B152" s="10"/>
      <c r="C152" s="10"/>
      <c r="D152" s="10"/>
      <c r="E152" s="10"/>
      <c r="F152" s="10"/>
      <c r="G152" s="10"/>
      <c r="H152" s="10"/>
      <c r="I152" s="10"/>
      <c r="J152" s="10"/>
      <c r="K152" s="10"/>
      <c r="L152" s="10"/>
      <c r="M152" s="10"/>
      <c r="N152" s="10"/>
      <c r="O152" s="10"/>
      <c r="P152" s="10"/>
      <c r="Q152" s="10"/>
      <c r="R152" s="10"/>
      <c r="S152" s="10"/>
      <c r="T152" s="10"/>
      <c r="U152" s="10"/>
      <c r="V152" s="10"/>
      <c r="W152" s="10"/>
      <c r="X152" s="10"/>
      <c r="Y152" s="10"/>
      <c r="Z152" s="10"/>
      <c r="AA152" s="10"/>
      <c r="AB152" s="10"/>
      <c r="AC152" s="10"/>
      <c r="AD152" s="10"/>
      <c r="AE152" s="10"/>
      <c r="AF152" s="10"/>
      <c r="AG152" s="10"/>
      <c r="AH152" s="10"/>
      <c r="AI152" s="10"/>
      <c r="AJ152" s="10"/>
    </row>
    <row r="153" spans="2:36" x14ac:dyDescent="0.3">
      <c r="B153" s="10"/>
      <c r="C153" s="10"/>
      <c r="D153" s="10"/>
      <c r="E153" s="10"/>
      <c r="F153" s="10"/>
      <c r="G153" s="10"/>
      <c r="H153" s="10"/>
      <c r="I153" s="10"/>
      <c r="J153" s="10"/>
      <c r="K153" s="10"/>
      <c r="L153" s="10"/>
      <c r="M153" s="10"/>
      <c r="N153" s="10"/>
      <c r="O153" s="10"/>
      <c r="P153" s="10"/>
      <c r="Q153" s="10"/>
      <c r="R153" s="10"/>
      <c r="S153" s="10"/>
      <c r="T153" s="10"/>
      <c r="U153" s="10"/>
      <c r="V153" s="10"/>
      <c r="W153" s="10"/>
      <c r="X153" s="10"/>
      <c r="Y153" s="10"/>
      <c r="Z153" s="10"/>
      <c r="AA153" s="10"/>
      <c r="AB153" s="10"/>
      <c r="AC153" s="10"/>
      <c r="AD153" s="10"/>
      <c r="AE153" s="10"/>
      <c r="AF153" s="10"/>
      <c r="AG153" s="10"/>
      <c r="AH153" s="10"/>
      <c r="AI153" s="10"/>
      <c r="AJ153" s="10"/>
    </row>
    <row r="154" spans="2:36" x14ac:dyDescent="0.3">
      <c r="B154" s="10"/>
      <c r="C154" s="10"/>
      <c r="D154" s="10"/>
      <c r="E154" s="10"/>
      <c r="F154" s="10"/>
      <c r="G154" s="10"/>
      <c r="H154" s="10"/>
      <c r="I154" s="10"/>
      <c r="J154" s="10"/>
      <c r="K154" s="10"/>
      <c r="L154" s="10"/>
      <c r="M154" s="10"/>
      <c r="N154" s="10"/>
      <c r="O154" s="10"/>
      <c r="P154" s="10"/>
      <c r="Q154" s="10"/>
      <c r="R154" s="10"/>
      <c r="S154" s="10"/>
      <c r="T154" s="10"/>
      <c r="U154" s="10"/>
      <c r="V154" s="10"/>
      <c r="W154" s="10"/>
      <c r="X154" s="10"/>
      <c r="Y154" s="10"/>
      <c r="Z154" s="10"/>
      <c r="AA154" s="10"/>
      <c r="AB154" s="10"/>
      <c r="AC154" s="10"/>
      <c r="AD154" s="10"/>
      <c r="AE154" s="10"/>
      <c r="AF154" s="10"/>
      <c r="AG154" s="10"/>
      <c r="AH154" s="10"/>
      <c r="AI154" s="10"/>
      <c r="AJ154" s="10"/>
    </row>
    <row r="155" spans="2:36" x14ac:dyDescent="0.3">
      <c r="B155" s="10"/>
      <c r="C155" s="10"/>
      <c r="D155" s="10"/>
      <c r="E155" s="10"/>
      <c r="F155" s="10"/>
      <c r="G155" s="10"/>
      <c r="H155" s="10"/>
      <c r="I155" s="10"/>
      <c r="J155" s="10"/>
      <c r="K155" s="10"/>
      <c r="L155" s="10"/>
      <c r="M155" s="10"/>
      <c r="N155" s="10"/>
      <c r="O155" s="10"/>
      <c r="P155" s="10"/>
      <c r="Q155" s="10"/>
      <c r="R155" s="10"/>
      <c r="S155" s="10"/>
      <c r="T155" s="10"/>
      <c r="U155" s="10"/>
      <c r="V155" s="10"/>
      <c r="W155" s="10"/>
      <c r="X155" s="10"/>
      <c r="Y155" s="10"/>
      <c r="Z155" s="10"/>
      <c r="AA155" s="10"/>
      <c r="AB155" s="10"/>
      <c r="AC155" s="10"/>
      <c r="AD155" s="10"/>
      <c r="AE155" s="10"/>
      <c r="AF155" s="10"/>
      <c r="AG155" s="10"/>
      <c r="AH155" s="10"/>
      <c r="AI155" s="10"/>
      <c r="AJ155" s="10"/>
    </row>
    <row r="156" spans="2:36" x14ac:dyDescent="0.3">
      <c r="B156" s="10"/>
      <c r="C156" s="10"/>
      <c r="D156" s="10"/>
      <c r="E156" s="10"/>
      <c r="F156" s="10"/>
      <c r="G156" s="10"/>
      <c r="H156" s="10"/>
      <c r="I156" s="10"/>
      <c r="J156" s="10"/>
      <c r="K156" s="10"/>
      <c r="L156" s="10"/>
      <c r="M156" s="10"/>
      <c r="N156" s="10"/>
      <c r="O156" s="10"/>
      <c r="P156" s="10"/>
      <c r="Q156" s="10"/>
      <c r="R156" s="10"/>
      <c r="S156" s="10"/>
      <c r="T156" s="10"/>
      <c r="U156" s="10"/>
      <c r="V156" s="10"/>
      <c r="W156" s="10"/>
      <c r="X156" s="10"/>
      <c r="Y156" s="10"/>
      <c r="Z156" s="10"/>
      <c r="AA156" s="10"/>
      <c r="AB156" s="10"/>
      <c r="AC156" s="10"/>
      <c r="AD156" s="10"/>
      <c r="AE156" s="10"/>
      <c r="AF156" s="10"/>
      <c r="AG156" s="10"/>
      <c r="AH156" s="10"/>
      <c r="AI156" s="10"/>
      <c r="AJ156" s="10"/>
    </row>
    <row r="157" spans="2:36" x14ac:dyDescent="0.3">
      <c r="B157" s="10"/>
      <c r="C157" s="10"/>
      <c r="D157" s="10"/>
      <c r="E157" s="10"/>
      <c r="F157" s="10"/>
      <c r="G157" s="10"/>
      <c r="H157" s="10"/>
      <c r="I157" s="10"/>
      <c r="J157" s="10"/>
      <c r="K157" s="10"/>
      <c r="L157" s="10"/>
      <c r="M157" s="10"/>
      <c r="N157" s="10"/>
      <c r="O157" s="10"/>
      <c r="P157" s="10"/>
      <c r="Q157" s="10"/>
      <c r="R157" s="10"/>
      <c r="S157" s="10"/>
      <c r="T157" s="10"/>
      <c r="U157" s="10"/>
      <c r="V157" s="10"/>
      <c r="W157" s="10"/>
      <c r="X157" s="10"/>
      <c r="Y157" s="10"/>
      <c r="Z157" s="10"/>
      <c r="AA157" s="10"/>
      <c r="AB157" s="10"/>
      <c r="AC157" s="10"/>
      <c r="AD157" s="10"/>
      <c r="AE157" s="10"/>
      <c r="AF157" s="10"/>
      <c r="AG157" s="10"/>
      <c r="AH157" s="10"/>
      <c r="AI157" s="10"/>
      <c r="AJ157" s="10"/>
    </row>
    <row r="158" spans="2:36" x14ac:dyDescent="0.3">
      <c r="B158" s="10"/>
      <c r="C158" s="10"/>
      <c r="D158" s="10"/>
      <c r="E158" s="10"/>
      <c r="F158" s="10"/>
      <c r="G158" s="10"/>
      <c r="H158" s="10"/>
      <c r="I158" s="10"/>
      <c r="J158" s="10"/>
      <c r="K158" s="10"/>
      <c r="L158" s="10"/>
      <c r="M158" s="10"/>
      <c r="N158" s="10"/>
      <c r="O158" s="10"/>
      <c r="P158" s="10"/>
      <c r="Q158" s="10"/>
      <c r="R158" s="10"/>
      <c r="S158" s="10"/>
      <c r="T158" s="10"/>
      <c r="U158" s="10"/>
      <c r="V158" s="10"/>
      <c r="W158" s="10"/>
      <c r="X158" s="10"/>
      <c r="Y158" s="10"/>
      <c r="Z158" s="10"/>
      <c r="AA158" s="10"/>
      <c r="AB158" s="10"/>
      <c r="AC158" s="10"/>
      <c r="AD158" s="10"/>
      <c r="AE158" s="10"/>
      <c r="AF158" s="10"/>
      <c r="AG158" s="10"/>
      <c r="AH158" s="10"/>
      <c r="AI158" s="10"/>
      <c r="AJ158" s="10"/>
    </row>
    <row r="159" spans="2:36" x14ac:dyDescent="0.3">
      <c r="B159" s="10"/>
      <c r="C159" s="10"/>
      <c r="D159" s="10"/>
      <c r="E159" s="10"/>
      <c r="F159" s="10"/>
      <c r="G159" s="10"/>
      <c r="H159" s="10"/>
      <c r="I159" s="10"/>
      <c r="J159" s="10"/>
      <c r="K159" s="10"/>
      <c r="L159" s="10"/>
      <c r="M159" s="10"/>
      <c r="N159" s="10"/>
      <c r="O159" s="10"/>
      <c r="P159" s="10"/>
      <c r="Q159" s="10"/>
      <c r="R159" s="10"/>
      <c r="S159" s="10"/>
      <c r="T159" s="10"/>
      <c r="U159" s="10"/>
      <c r="V159" s="10"/>
      <c r="W159" s="10"/>
      <c r="X159" s="10"/>
      <c r="Y159" s="10"/>
      <c r="Z159" s="10"/>
      <c r="AA159" s="10"/>
      <c r="AB159" s="10"/>
      <c r="AC159" s="10"/>
      <c r="AD159" s="10"/>
      <c r="AE159" s="10"/>
      <c r="AF159" s="10"/>
      <c r="AG159" s="10"/>
      <c r="AH159" s="10"/>
      <c r="AI159" s="10"/>
      <c r="AJ159" s="10"/>
    </row>
    <row r="160" spans="2:36" x14ac:dyDescent="0.3">
      <c r="B160" s="10"/>
      <c r="C160" s="10"/>
      <c r="D160" s="10"/>
      <c r="E160" s="10"/>
      <c r="F160" s="10"/>
      <c r="G160" s="10"/>
      <c r="H160" s="10"/>
      <c r="I160" s="10"/>
      <c r="J160" s="10"/>
      <c r="K160" s="10"/>
      <c r="L160" s="10"/>
      <c r="M160" s="10"/>
      <c r="N160" s="10"/>
      <c r="O160" s="10"/>
      <c r="P160" s="10"/>
      <c r="Q160" s="10"/>
      <c r="R160" s="10"/>
      <c r="S160" s="10"/>
      <c r="T160" s="10"/>
      <c r="U160" s="10"/>
      <c r="V160" s="10"/>
      <c r="W160" s="10"/>
      <c r="X160" s="10"/>
      <c r="Y160" s="10"/>
      <c r="Z160" s="10"/>
      <c r="AA160" s="10"/>
      <c r="AB160" s="10"/>
      <c r="AC160" s="10"/>
      <c r="AD160" s="10"/>
      <c r="AE160" s="10"/>
      <c r="AF160" s="10"/>
      <c r="AG160" s="10"/>
      <c r="AH160" s="10"/>
      <c r="AI160" s="10"/>
      <c r="AJ160" s="10"/>
    </row>
    <row r="161" spans="2:36" x14ac:dyDescent="0.3">
      <c r="B161" s="10"/>
      <c r="C161" s="10"/>
      <c r="D161" s="10"/>
      <c r="E161" s="10"/>
      <c r="F161" s="10"/>
      <c r="G161" s="10"/>
      <c r="H161" s="10"/>
      <c r="I161" s="10"/>
      <c r="J161" s="10"/>
      <c r="K161" s="10"/>
      <c r="L161" s="10"/>
      <c r="M161" s="10"/>
      <c r="N161" s="10"/>
      <c r="O161" s="10"/>
      <c r="P161" s="10"/>
      <c r="Q161" s="10"/>
      <c r="R161" s="10"/>
      <c r="S161" s="10"/>
      <c r="T161" s="10"/>
      <c r="U161" s="10"/>
      <c r="V161" s="10"/>
      <c r="W161" s="10"/>
      <c r="X161" s="10"/>
      <c r="Y161" s="10"/>
      <c r="Z161" s="10"/>
      <c r="AA161" s="10"/>
      <c r="AB161" s="10"/>
      <c r="AC161" s="10"/>
      <c r="AD161" s="10"/>
      <c r="AE161" s="10"/>
      <c r="AF161" s="10"/>
      <c r="AG161" s="10"/>
      <c r="AH161" s="10"/>
      <c r="AI161" s="10"/>
      <c r="AJ161" s="10"/>
    </row>
    <row r="162" spans="2:36" x14ac:dyDescent="0.3">
      <c r="B162" s="10"/>
      <c r="C162" s="10"/>
      <c r="D162" s="10"/>
      <c r="E162" s="10"/>
      <c r="F162" s="10"/>
      <c r="G162" s="10"/>
      <c r="H162" s="10"/>
      <c r="I162" s="10"/>
      <c r="J162" s="10"/>
      <c r="K162" s="10"/>
      <c r="L162" s="10"/>
      <c r="M162" s="10"/>
      <c r="N162" s="10"/>
      <c r="O162" s="10"/>
      <c r="P162" s="10"/>
      <c r="Q162" s="10"/>
      <c r="R162" s="10"/>
      <c r="S162" s="10"/>
      <c r="T162" s="10"/>
      <c r="U162" s="10"/>
      <c r="V162" s="10"/>
      <c r="W162" s="10"/>
      <c r="X162" s="10"/>
      <c r="Y162" s="10"/>
      <c r="Z162" s="10"/>
      <c r="AA162" s="10"/>
      <c r="AB162" s="10"/>
      <c r="AC162" s="10"/>
      <c r="AD162" s="10"/>
      <c r="AE162" s="10"/>
      <c r="AF162" s="10"/>
      <c r="AG162" s="10"/>
      <c r="AH162" s="10"/>
      <c r="AI162" s="10"/>
      <c r="AJ162" s="10"/>
    </row>
    <row r="163" spans="2:36" x14ac:dyDescent="0.3">
      <c r="B163" s="10"/>
      <c r="C163" s="10"/>
      <c r="D163" s="10"/>
      <c r="E163" s="10"/>
      <c r="F163" s="10"/>
      <c r="G163" s="10"/>
      <c r="H163" s="10"/>
      <c r="I163" s="10"/>
      <c r="J163" s="10"/>
      <c r="K163" s="10"/>
      <c r="L163" s="10"/>
      <c r="M163" s="10"/>
      <c r="N163" s="10"/>
      <c r="O163" s="10"/>
      <c r="P163" s="10"/>
      <c r="Q163" s="10"/>
      <c r="R163" s="10"/>
      <c r="S163" s="10"/>
      <c r="T163" s="10"/>
      <c r="U163" s="10"/>
      <c r="V163" s="10"/>
      <c r="W163" s="10"/>
      <c r="X163" s="10"/>
      <c r="Y163" s="10"/>
      <c r="Z163" s="10"/>
      <c r="AA163" s="10"/>
      <c r="AB163" s="10"/>
      <c r="AC163" s="10"/>
      <c r="AD163" s="10"/>
      <c r="AE163" s="10"/>
      <c r="AF163" s="10"/>
      <c r="AG163" s="10"/>
      <c r="AH163" s="10"/>
      <c r="AI163" s="10"/>
      <c r="AJ163" s="10"/>
    </row>
    <row r="164" spans="2:36" x14ac:dyDescent="0.3">
      <c r="B164" s="10"/>
      <c r="C164" s="10"/>
      <c r="D164" s="10"/>
      <c r="E164" s="10"/>
      <c r="F164" s="10"/>
      <c r="G164" s="10"/>
      <c r="H164" s="10"/>
      <c r="I164" s="10"/>
      <c r="J164" s="10"/>
      <c r="K164" s="10"/>
      <c r="L164" s="10"/>
      <c r="M164" s="10"/>
      <c r="N164" s="10"/>
      <c r="O164" s="10"/>
      <c r="P164" s="10"/>
      <c r="Q164" s="10"/>
      <c r="R164" s="10"/>
      <c r="S164" s="10"/>
      <c r="T164" s="10"/>
      <c r="U164" s="10"/>
      <c r="V164" s="10"/>
      <c r="W164" s="10"/>
      <c r="X164" s="10"/>
      <c r="Y164" s="10"/>
      <c r="Z164" s="10"/>
      <c r="AA164" s="10"/>
      <c r="AB164" s="10"/>
      <c r="AC164" s="10"/>
      <c r="AD164" s="10"/>
      <c r="AE164" s="10"/>
      <c r="AF164" s="10"/>
      <c r="AG164" s="10"/>
      <c r="AH164" s="10"/>
      <c r="AI164" s="10"/>
      <c r="AJ164" s="10"/>
    </row>
    <row r="165" spans="2:36" x14ac:dyDescent="0.3">
      <c r="B165" s="10"/>
      <c r="C165" s="10"/>
      <c r="D165" s="10"/>
      <c r="E165" s="10"/>
      <c r="F165" s="10"/>
      <c r="G165" s="10"/>
      <c r="H165" s="10"/>
      <c r="I165" s="10"/>
      <c r="J165" s="10"/>
      <c r="K165" s="10"/>
      <c r="L165" s="10"/>
      <c r="M165" s="10"/>
      <c r="N165" s="10"/>
      <c r="O165" s="10"/>
      <c r="P165" s="10"/>
      <c r="Q165" s="10"/>
      <c r="R165" s="10"/>
      <c r="S165" s="10"/>
      <c r="T165" s="10"/>
      <c r="U165" s="10"/>
      <c r="V165" s="10"/>
      <c r="W165" s="10"/>
      <c r="X165" s="10"/>
      <c r="Y165" s="10"/>
      <c r="Z165" s="10"/>
      <c r="AA165" s="10"/>
      <c r="AB165" s="10"/>
      <c r="AC165" s="10"/>
      <c r="AD165" s="10"/>
      <c r="AE165" s="10"/>
      <c r="AF165" s="10"/>
      <c r="AG165" s="10"/>
      <c r="AH165" s="10"/>
      <c r="AI165" s="10"/>
      <c r="AJ165" s="10"/>
    </row>
    <row r="166" spans="2:36" x14ac:dyDescent="0.3">
      <c r="B166" s="10"/>
      <c r="C166" s="10"/>
      <c r="D166" s="10"/>
      <c r="E166" s="10"/>
      <c r="F166" s="10"/>
      <c r="G166" s="10"/>
      <c r="H166" s="10"/>
      <c r="I166" s="10"/>
      <c r="J166" s="10"/>
      <c r="K166" s="10"/>
      <c r="L166" s="10"/>
      <c r="M166" s="10"/>
      <c r="N166" s="10"/>
      <c r="O166" s="10"/>
      <c r="P166" s="10"/>
      <c r="Q166" s="10"/>
      <c r="R166" s="10"/>
      <c r="S166" s="10"/>
      <c r="T166" s="10"/>
      <c r="U166" s="10"/>
      <c r="V166" s="10"/>
      <c r="W166" s="10"/>
      <c r="X166" s="10"/>
      <c r="Y166" s="10"/>
      <c r="Z166" s="10"/>
      <c r="AA166" s="10"/>
      <c r="AB166" s="10"/>
      <c r="AC166" s="10"/>
      <c r="AD166" s="10"/>
      <c r="AE166" s="10"/>
      <c r="AF166" s="10"/>
      <c r="AG166" s="10"/>
      <c r="AH166" s="10"/>
      <c r="AI166" s="10"/>
      <c r="AJ166" s="10"/>
    </row>
    <row r="167" spans="2:36" x14ac:dyDescent="0.3">
      <c r="B167" s="10"/>
      <c r="C167" s="10"/>
      <c r="D167" s="10"/>
      <c r="E167" s="10"/>
      <c r="F167" s="10"/>
      <c r="G167" s="10"/>
      <c r="H167" s="10"/>
      <c r="I167" s="10"/>
      <c r="J167" s="10"/>
      <c r="K167" s="10"/>
      <c r="L167" s="10"/>
      <c r="M167" s="10"/>
      <c r="N167" s="10"/>
      <c r="O167" s="10"/>
      <c r="P167" s="10"/>
      <c r="Q167" s="10"/>
      <c r="R167" s="10"/>
      <c r="S167" s="10"/>
      <c r="T167" s="10"/>
      <c r="U167" s="10"/>
      <c r="V167" s="10"/>
      <c r="W167" s="10"/>
      <c r="X167" s="10"/>
      <c r="Y167" s="10"/>
      <c r="Z167" s="10"/>
      <c r="AA167" s="10"/>
      <c r="AB167" s="10"/>
      <c r="AC167" s="10"/>
      <c r="AD167" s="10"/>
      <c r="AE167" s="10"/>
      <c r="AF167" s="10"/>
      <c r="AG167" s="10"/>
      <c r="AH167" s="10"/>
      <c r="AI167" s="10"/>
      <c r="AJ167" s="10"/>
    </row>
    <row r="168" spans="2:36" x14ac:dyDescent="0.3">
      <c r="B168" s="10"/>
      <c r="C168" s="10"/>
      <c r="D168" s="10"/>
      <c r="E168" s="10"/>
      <c r="F168" s="10"/>
      <c r="G168" s="10"/>
      <c r="H168" s="10"/>
      <c r="I168" s="10"/>
      <c r="J168" s="10"/>
      <c r="K168" s="10"/>
      <c r="L168" s="10"/>
      <c r="M168" s="10"/>
      <c r="N168" s="10"/>
      <c r="O168" s="10"/>
      <c r="P168" s="10"/>
      <c r="Q168" s="10"/>
      <c r="R168" s="10"/>
      <c r="S168" s="10"/>
      <c r="T168" s="10"/>
      <c r="U168" s="10"/>
      <c r="V168" s="10"/>
      <c r="W168" s="10"/>
      <c r="X168" s="10"/>
      <c r="Y168" s="10"/>
      <c r="Z168" s="10"/>
      <c r="AA168" s="10"/>
      <c r="AB168" s="10"/>
      <c r="AC168" s="10"/>
      <c r="AD168" s="10"/>
      <c r="AE168" s="10"/>
      <c r="AF168" s="10"/>
      <c r="AG168" s="10"/>
      <c r="AH168" s="10"/>
      <c r="AI168" s="10"/>
      <c r="AJ168" s="10"/>
    </row>
    <row r="169" spans="2:36" x14ac:dyDescent="0.3">
      <c r="B169" s="10"/>
      <c r="C169" s="10"/>
      <c r="D169" s="10"/>
      <c r="E169" s="10"/>
      <c r="F169" s="10"/>
      <c r="G169" s="10"/>
      <c r="H169" s="10"/>
      <c r="I169" s="10"/>
      <c r="J169" s="10"/>
      <c r="K169" s="10"/>
      <c r="L169" s="10"/>
      <c r="M169" s="10"/>
      <c r="N169" s="10"/>
      <c r="O169" s="10"/>
      <c r="P169" s="10"/>
      <c r="Q169" s="10"/>
      <c r="R169" s="10"/>
      <c r="S169" s="10"/>
      <c r="T169" s="10"/>
      <c r="U169" s="10"/>
      <c r="V169" s="10"/>
      <c r="W169" s="10"/>
      <c r="X169" s="10"/>
      <c r="Y169" s="10"/>
      <c r="Z169" s="10"/>
      <c r="AA169" s="10"/>
      <c r="AB169" s="10"/>
      <c r="AC169" s="10"/>
      <c r="AD169" s="10"/>
      <c r="AE169" s="10"/>
      <c r="AF169" s="10"/>
      <c r="AG169" s="10"/>
      <c r="AH169" s="10"/>
      <c r="AI169" s="10"/>
      <c r="AJ169" s="10"/>
    </row>
    <row r="170" spans="2:36" x14ac:dyDescent="0.3">
      <c r="B170" s="10"/>
      <c r="C170" s="10"/>
      <c r="D170" s="10"/>
      <c r="E170" s="10"/>
      <c r="F170" s="10"/>
      <c r="G170" s="10"/>
      <c r="H170" s="10"/>
      <c r="I170" s="10"/>
      <c r="J170" s="10"/>
      <c r="K170" s="10"/>
      <c r="L170" s="10"/>
      <c r="M170" s="10"/>
      <c r="N170" s="10"/>
      <c r="O170" s="10"/>
      <c r="P170" s="10"/>
      <c r="Q170" s="10"/>
      <c r="R170" s="10"/>
      <c r="S170" s="10"/>
      <c r="T170" s="10"/>
      <c r="U170" s="10"/>
      <c r="V170" s="10"/>
      <c r="W170" s="10"/>
      <c r="X170" s="10"/>
      <c r="Y170" s="10"/>
      <c r="Z170" s="10"/>
      <c r="AA170" s="10"/>
      <c r="AB170" s="10"/>
      <c r="AC170" s="10"/>
      <c r="AD170" s="10"/>
      <c r="AE170" s="10"/>
      <c r="AF170" s="10"/>
      <c r="AG170" s="10"/>
      <c r="AH170" s="10"/>
      <c r="AI170" s="10"/>
      <c r="AJ170" s="10"/>
    </row>
    <row r="171" spans="2:36" x14ac:dyDescent="0.3">
      <c r="B171" s="10"/>
      <c r="C171" s="10"/>
      <c r="D171" s="10"/>
      <c r="E171" s="10"/>
      <c r="F171" s="10"/>
      <c r="G171" s="10"/>
      <c r="H171" s="10"/>
      <c r="I171" s="10"/>
      <c r="J171" s="10"/>
      <c r="K171" s="10"/>
      <c r="L171" s="10"/>
      <c r="M171" s="10"/>
      <c r="N171" s="10"/>
      <c r="O171" s="10"/>
      <c r="P171" s="10"/>
      <c r="Q171" s="10"/>
      <c r="R171" s="10"/>
      <c r="S171" s="10"/>
      <c r="T171" s="10"/>
      <c r="U171" s="10"/>
      <c r="V171" s="10"/>
      <c r="W171" s="10"/>
      <c r="X171" s="10"/>
      <c r="Y171" s="10"/>
      <c r="Z171" s="10"/>
      <c r="AA171" s="10"/>
      <c r="AB171" s="10"/>
      <c r="AC171" s="10"/>
      <c r="AD171" s="10"/>
      <c r="AE171" s="10"/>
      <c r="AF171" s="10"/>
      <c r="AG171" s="10"/>
      <c r="AH171" s="10"/>
      <c r="AI171" s="10"/>
      <c r="AJ171" s="10"/>
    </row>
    <row r="172" spans="2:36" x14ac:dyDescent="0.3">
      <c r="B172" s="10"/>
      <c r="C172" s="10"/>
      <c r="D172" s="10"/>
      <c r="E172" s="10"/>
      <c r="F172" s="10"/>
      <c r="G172" s="10"/>
      <c r="H172" s="10"/>
      <c r="I172" s="10"/>
      <c r="J172" s="10"/>
      <c r="K172" s="10"/>
      <c r="L172" s="10"/>
      <c r="M172" s="10"/>
      <c r="N172" s="10"/>
      <c r="O172" s="10"/>
      <c r="P172" s="10"/>
      <c r="Q172" s="10"/>
      <c r="R172" s="10"/>
      <c r="S172" s="10"/>
      <c r="T172" s="10"/>
      <c r="U172" s="10"/>
      <c r="V172" s="10"/>
      <c r="W172" s="10"/>
      <c r="X172" s="10"/>
      <c r="Y172" s="10"/>
      <c r="Z172" s="10"/>
      <c r="AA172" s="10"/>
      <c r="AB172" s="10"/>
      <c r="AC172" s="10"/>
      <c r="AD172" s="10"/>
      <c r="AE172" s="10"/>
      <c r="AF172" s="10"/>
      <c r="AG172" s="10"/>
      <c r="AH172" s="10"/>
      <c r="AI172" s="10"/>
      <c r="AJ172" s="10"/>
    </row>
    <row r="173" spans="2:36" x14ac:dyDescent="0.3">
      <c r="B173" s="10"/>
      <c r="C173" s="10"/>
      <c r="D173" s="10"/>
      <c r="E173" s="10"/>
      <c r="F173" s="10"/>
      <c r="G173" s="10"/>
      <c r="H173" s="10"/>
      <c r="I173" s="10"/>
      <c r="J173" s="10"/>
      <c r="K173" s="10"/>
      <c r="L173" s="10"/>
      <c r="M173" s="10"/>
      <c r="N173" s="10"/>
      <c r="O173" s="10"/>
      <c r="P173" s="10"/>
      <c r="Q173" s="10"/>
      <c r="R173" s="10"/>
      <c r="S173" s="10"/>
      <c r="T173" s="10"/>
      <c r="U173" s="10"/>
      <c r="V173" s="10"/>
      <c r="W173" s="10"/>
      <c r="X173" s="10"/>
      <c r="Y173" s="10"/>
      <c r="Z173" s="10"/>
      <c r="AA173" s="10"/>
      <c r="AB173" s="10"/>
      <c r="AC173" s="10"/>
      <c r="AD173" s="10"/>
      <c r="AE173" s="10"/>
      <c r="AF173" s="10"/>
      <c r="AG173" s="10"/>
      <c r="AH173" s="10"/>
      <c r="AI173" s="10"/>
      <c r="AJ173" s="10"/>
    </row>
    <row r="174" spans="2:36" x14ac:dyDescent="0.3">
      <c r="B174" s="10"/>
      <c r="C174" s="10"/>
      <c r="D174" s="10"/>
      <c r="E174" s="10"/>
      <c r="F174" s="10"/>
      <c r="G174" s="10"/>
      <c r="H174" s="10"/>
      <c r="I174" s="10"/>
      <c r="J174" s="10"/>
      <c r="K174" s="10"/>
      <c r="L174" s="10"/>
      <c r="M174" s="10"/>
      <c r="N174" s="10"/>
      <c r="O174" s="10"/>
      <c r="P174" s="10"/>
      <c r="Q174" s="10"/>
      <c r="R174" s="10"/>
      <c r="S174" s="10"/>
      <c r="T174" s="10"/>
      <c r="U174" s="10"/>
      <c r="V174" s="10"/>
      <c r="W174" s="10"/>
      <c r="X174" s="10"/>
      <c r="Y174" s="10"/>
      <c r="Z174" s="10"/>
      <c r="AA174" s="10"/>
      <c r="AB174" s="10"/>
      <c r="AC174" s="10"/>
      <c r="AD174" s="10"/>
      <c r="AE174" s="10"/>
      <c r="AF174" s="10"/>
      <c r="AG174" s="10"/>
      <c r="AH174" s="10"/>
      <c r="AI174" s="10"/>
      <c r="AJ174" s="10"/>
    </row>
    <row r="175" spans="2:36" x14ac:dyDescent="0.3">
      <c r="B175" s="10"/>
      <c r="C175" s="10"/>
      <c r="D175" s="10"/>
      <c r="E175" s="10"/>
      <c r="F175" s="10"/>
      <c r="G175" s="10"/>
      <c r="H175" s="10"/>
      <c r="I175" s="10"/>
      <c r="J175" s="10"/>
      <c r="K175" s="10"/>
      <c r="L175" s="10"/>
      <c r="M175" s="10"/>
      <c r="N175" s="10"/>
      <c r="O175" s="10"/>
      <c r="P175" s="10"/>
      <c r="Q175" s="10"/>
      <c r="R175" s="10"/>
      <c r="S175" s="10"/>
      <c r="T175" s="10"/>
      <c r="U175" s="10"/>
      <c r="V175" s="10"/>
      <c r="W175" s="10"/>
      <c r="X175" s="10"/>
      <c r="Y175" s="10"/>
      <c r="Z175" s="10"/>
      <c r="AA175" s="10"/>
      <c r="AB175" s="10"/>
      <c r="AC175" s="10"/>
      <c r="AD175" s="10"/>
      <c r="AE175" s="10"/>
      <c r="AF175" s="10"/>
      <c r="AG175" s="10"/>
      <c r="AH175" s="10"/>
      <c r="AI175" s="10"/>
      <c r="AJ175" s="10"/>
    </row>
    <row r="176" spans="2:36" x14ac:dyDescent="0.3">
      <c r="B176" s="10"/>
      <c r="C176" s="10"/>
      <c r="D176" s="10"/>
      <c r="E176" s="10"/>
      <c r="F176" s="10"/>
      <c r="G176" s="10"/>
      <c r="H176" s="10"/>
      <c r="I176" s="10"/>
      <c r="J176" s="10"/>
      <c r="K176" s="10"/>
      <c r="L176" s="10"/>
      <c r="M176" s="10"/>
      <c r="N176" s="10"/>
      <c r="O176" s="10"/>
      <c r="P176" s="10"/>
      <c r="Q176" s="10"/>
      <c r="R176" s="10"/>
      <c r="S176" s="10"/>
      <c r="T176" s="10"/>
      <c r="U176" s="10"/>
      <c r="V176" s="10"/>
      <c r="W176" s="10"/>
      <c r="X176" s="10"/>
      <c r="Y176" s="10"/>
      <c r="Z176" s="10"/>
      <c r="AA176" s="10"/>
      <c r="AB176" s="10"/>
      <c r="AC176" s="10"/>
      <c r="AD176" s="10"/>
      <c r="AE176" s="10"/>
      <c r="AF176" s="10"/>
      <c r="AG176" s="10"/>
      <c r="AH176" s="10"/>
      <c r="AI176" s="10"/>
      <c r="AJ176" s="10"/>
    </row>
    <row r="177" spans="2:36" x14ac:dyDescent="0.3">
      <c r="B177" s="10"/>
      <c r="C177" s="10"/>
      <c r="D177" s="10"/>
      <c r="E177" s="10"/>
      <c r="F177" s="10"/>
      <c r="G177" s="10"/>
      <c r="H177" s="10"/>
      <c r="I177" s="10"/>
      <c r="J177" s="10"/>
      <c r="K177" s="10"/>
      <c r="L177" s="10"/>
      <c r="M177" s="10"/>
      <c r="N177" s="10"/>
      <c r="O177" s="10"/>
      <c r="P177" s="10"/>
      <c r="Q177" s="10"/>
      <c r="R177" s="10"/>
      <c r="S177" s="10"/>
      <c r="T177" s="10"/>
      <c r="U177" s="10"/>
      <c r="V177" s="10"/>
      <c r="W177" s="10"/>
      <c r="X177" s="10"/>
      <c r="Y177" s="10"/>
      <c r="Z177" s="10"/>
      <c r="AA177" s="10"/>
      <c r="AB177" s="10"/>
      <c r="AC177" s="10"/>
      <c r="AD177" s="10"/>
      <c r="AE177" s="10"/>
      <c r="AF177" s="10"/>
      <c r="AG177" s="10"/>
      <c r="AH177" s="10"/>
      <c r="AI177" s="10"/>
      <c r="AJ177" s="10"/>
    </row>
    <row r="178" spans="2:36" x14ac:dyDescent="0.3">
      <c r="B178" s="10"/>
      <c r="C178" s="10"/>
      <c r="D178" s="10"/>
      <c r="E178" s="10"/>
      <c r="F178" s="10"/>
      <c r="G178" s="10"/>
      <c r="H178" s="10"/>
      <c r="I178" s="10"/>
      <c r="J178" s="10"/>
      <c r="K178" s="10"/>
      <c r="L178" s="10"/>
      <c r="M178" s="10"/>
      <c r="N178" s="10"/>
      <c r="O178" s="10"/>
      <c r="P178" s="10"/>
      <c r="Q178" s="10"/>
      <c r="R178" s="10"/>
      <c r="S178" s="10"/>
      <c r="T178" s="10"/>
      <c r="U178" s="10"/>
      <c r="V178" s="10"/>
      <c r="W178" s="10"/>
      <c r="X178" s="10"/>
      <c r="Y178" s="10"/>
      <c r="Z178" s="10"/>
      <c r="AA178" s="10"/>
      <c r="AB178" s="10"/>
      <c r="AC178" s="10"/>
      <c r="AD178" s="10"/>
      <c r="AE178" s="10"/>
      <c r="AF178" s="10"/>
      <c r="AG178" s="10"/>
      <c r="AH178" s="10"/>
      <c r="AI178" s="10"/>
      <c r="AJ178" s="10"/>
    </row>
    <row r="179" spans="2:36" x14ac:dyDescent="0.3">
      <c r="B179" s="10"/>
      <c r="C179" s="10"/>
      <c r="D179" s="10"/>
      <c r="E179" s="10"/>
      <c r="F179" s="10"/>
      <c r="G179" s="10"/>
      <c r="H179" s="10"/>
      <c r="I179" s="10"/>
      <c r="J179" s="10"/>
      <c r="K179" s="10"/>
      <c r="L179" s="10"/>
      <c r="M179" s="10"/>
      <c r="N179" s="10"/>
      <c r="O179" s="10"/>
      <c r="P179" s="10"/>
      <c r="Q179" s="10"/>
      <c r="R179" s="10"/>
      <c r="S179" s="10"/>
      <c r="T179" s="10"/>
      <c r="U179" s="10"/>
      <c r="V179" s="10"/>
      <c r="W179" s="10"/>
      <c r="X179" s="10"/>
      <c r="Y179" s="10"/>
      <c r="Z179" s="10"/>
      <c r="AA179" s="10"/>
      <c r="AB179" s="10"/>
      <c r="AC179" s="10"/>
      <c r="AD179" s="10"/>
      <c r="AE179" s="10"/>
      <c r="AF179" s="10"/>
      <c r="AG179" s="10"/>
      <c r="AH179" s="10"/>
      <c r="AI179" s="10"/>
      <c r="AJ179" s="10"/>
    </row>
    <row r="180" spans="2:36" x14ac:dyDescent="0.3">
      <c r="B180" s="10"/>
      <c r="C180" s="10"/>
      <c r="D180" s="10"/>
      <c r="E180" s="10"/>
      <c r="F180" s="10"/>
      <c r="G180" s="10"/>
      <c r="H180" s="10"/>
      <c r="I180" s="10"/>
      <c r="J180" s="10"/>
      <c r="K180" s="10"/>
      <c r="L180" s="10"/>
      <c r="M180" s="10"/>
      <c r="N180" s="10"/>
      <c r="O180" s="10"/>
      <c r="P180" s="10"/>
      <c r="Q180" s="10"/>
      <c r="R180" s="10"/>
      <c r="S180" s="10"/>
      <c r="T180" s="10"/>
      <c r="U180" s="10"/>
      <c r="V180" s="10"/>
      <c r="W180" s="10"/>
      <c r="X180" s="10"/>
      <c r="Y180" s="10"/>
      <c r="Z180" s="10"/>
      <c r="AA180" s="10"/>
      <c r="AB180" s="10"/>
      <c r="AC180" s="10"/>
      <c r="AD180" s="10"/>
      <c r="AE180" s="10"/>
      <c r="AF180" s="10"/>
      <c r="AG180" s="10"/>
      <c r="AH180" s="10"/>
      <c r="AI180" s="10"/>
      <c r="AJ180" s="10"/>
    </row>
    <row r="181" spans="2:36" x14ac:dyDescent="0.3">
      <c r="B181" s="10"/>
      <c r="C181" s="10"/>
      <c r="D181" s="10"/>
      <c r="E181" s="10"/>
      <c r="F181" s="10"/>
      <c r="G181" s="10"/>
      <c r="H181" s="10"/>
      <c r="I181" s="10"/>
      <c r="J181" s="10"/>
      <c r="K181" s="10"/>
      <c r="L181" s="10"/>
      <c r="M181" s="10"/>
      <c r="N181" s="10"/>
      <c r="O181" s="10"/>
      <c r="P181" s="10"/>
      <c r="Q181" s="10"/>
      <c r="R181" s="10"/>
      <c r="S181" s="10"/>
      <c r="T181" s="10"/>
      <c r="U181" s="10"/>
      <c r="V181" s="10"/>
      <c r="W181" s="10"/>
      <c r="X181" s="10"/>
      <c r="Y181" s="10"/>
      <c r="Z181" s="10"/>
      <c r="AA181" s="10"/>
      <c r="AB181" s="10"/>
      <c r="AC181" s="10"/>
      <c r="AD181" s="10"/>
      <c r="AE181" s="10"/>
      <c r="AF181" s="10"/>
      <c r="AG181" s="10"/>
      <c r="AH181" s="10"/>
      <c r="AI181" s="10"/>
      <c r="AJ181" s="10"/>
    </row>
    <row r="182" spans="2:36" x14ac:dyDescent="0.3">
      <c r="B182" s="10"/>
      <c r="C182" s="10"/>
      <c r="D182" s="10"/>
      <c r="E182" s="10"/>
      <c r="F182" s="10"/>
      <c r="G182" s="10"/>
      <c r="H182" s="10"/>
      <c r="I182" s="10"/>
      <c r="J182" s="10"/>
      <c r="K182" s="10"/>
      <c r="L182" s="10"/>
      <c r="M182" s="10"/>
      <c r="N182" s="10"/>
      <c r="O182" s="10"/>
      <c r="P182" s="10"/>
      <c r="Q182" s="10"/>
      <c r="R182" s="10"/>
      <c r="S182" s="10"/>
      <c r="T182" s="10"/>
      <c r="U182" s="10"/>
      <c r="V182" s="10"/>
      <c r="W182" s="10"/>
      <c r="X182" s="10"/>
      <c r="Y182" s="10"/>
      <c r="Z182" s="10"/>
      <c r="AA182" s="10"/>
      <c r="AB182" s="10"/>
      <c r="AC182" s="10"/>
      <c r="AD182" s="10"/>
      <c r="AE182" s="10"/>
      <c r="AF182" s="10"/>
      <c r="AG182" s="10"/>
      <c r="AH182" s="10"/>
      <c r="AI182" s="10"/>
      <c r="AJ182" s="10"/>
    </row>
    <row r="183" spans="2:36" x14ac:dyDescent="0.3">
      <c r="B183" s="10"/>
      <c r="C183" s="10"/>
      <c r="D183" s="10"/>
      <c r="E183" s="10"/>
      <c r="F183" s="10"/>
      <c r="G183" s="10"/>
      <c r="H183" s="10"/>
      <c r="I183" s="10"/>
      <c r="J183" s="10"/>
      <c r="K183" s="10"/>
      <c r="L183" s="10"/>
      <c r="M183" s="10"/>
      <c r="N183" s="10"/>
      <c r="O183" s="10"/>
      <c r="P183" s="10"/>
      <c r="Q183" s="10"/>
      <c r="R183" s="10"/>
      <c r="S183" s="10"/>
      <c r="T183" s="10"/>
      <c r="U183" s="10"/>
      <c r="V183" s="10"/>
      <c r="W183" s="10"/>
      <c r="X183" s="10"/>
      <c r="Y183" s="10"/>
      <c r="Z183" s="10"/>
      <c r="AA183" s="10"/>
      <c r="AB183" s="10"/>
      <c r="AC183" s="10"/>
      <c r="AD183" s="10"/>
      <c r="AE183" s="10"/>
      <c r="AF183" s="10"/>
      <c r="AG183" s="10"/>
      <c r="AH183" s="10"/>
      <c r="AI183" s="10"/>
      <c r="AJ183" s="10"/>
    </row>
    <row r="184" spans="2:36" x14ac:dyDescent="0.3">
      <c r="B184" s="10"/>
      <c r="C184" s="10"/>
      <c r="D184" s="10"/>
      <c r="E184" s="10"/>
      <c r="F184" s="10"/>
      <c r="G184" s="10"/>
      <c r="H184" s="10"/>
      <c r="I184" s="10"/>
      <c r="J184" s="10"/>
      <c r="K184" s="10"/>
      <c r="L184" s="10"/>
      <c r="M184" s="10"/>
      <c r="N184" s="10"/>
      <c r="O184" s="10"/>
      <c r="P184" s="10"/>
      <c r="Q184" s="10"/>
      <c r="R184" s="10"/>
      <c r="S184" s="10"/>
      <c r="T184" s="10"/>
      <c r="U184" s="10"/>
      <c r="V184" s="10"/>
      <c r="W184" s="10"/>
      <c r="X184" s="10"/>
      <c r="Y184" s="10"/>
      <c r="Z184" s="10"/>
      <c r="AA184" s="10"/>
      <c r="AB184" s="10"/>
      <c r="AC184" s="10"/>
      <c r="AD184" s="10"/>
      <c r="AE184" s="10"/>
      <c r="AF184" s="10"/>
      <c r="AG184" s="10"/>
      <c r="AH184" s="10"/>
      <c r="AI184" s="10"/>
      <c r="AJ184" s="10"/>
    </row>
    <row r="185" spans="2:36" x14ac:dyDescent="0.3">
      <c r="B185" s="10"/>
      <c r="C185" s="10"/>
      <c r="D185" s="10"/>
      <c r="E185" s="10"/>
      <c r="F185" s="10"/>
      <c r="G185" s="10"/>
      <c r="H185" s="10"/>
      <c r="I185" s="10"/>
      <c r="J185" s="10"/>
      <c r="K185" s="10"/>
      <c r="L185" s="10"/>
      <c r="M185" s="10"/>
      <c r="N185" s="10"/>
      <c r="O185" s="10"/>
      <c r="P185" s="10"/>
      <c r="Q185" s="10"/>
      <c r="R185" s="10"/>
      <c r="S185" s="10"/>
      <c r="T185" s="10"/>
      <c r="U185" s="10"/>
      <c r="V185" s="10"/>
      <c r="W185" s="10"/>
      <c r="X185" s="10"/>
      <c r="Y185" s="10"/>
      <c r="Z185" s="10"/>
      <c r="AA185" s="10"/>
      <c r="AB185" s="10"/>
      <c r="AC185" s="10"/>
      <c r="AD185" s="10"/>
      <c r="AE185" s="10"/>
      <c r="AF185" s="10"/>
      <c r="AG185" s="10"/>
      <c r="AH185" s="10"/>
      <c r="AI185" s="10"/>
      <c r="AJ185" s="10"/>
    </row>
    <row r="186" spans="2:36" x14ac:dyDescent="0.3">
      <c r="B186" s="10"/>
      <c r="C186" s="10"/>
      <c r="D186" s="10"/>
      <c r="E186" s="10"/>
      <c r="F186" s="10"/>
      <c r="G186" s="10"/>
      <c r="H186" s="10"/>
      <c r="I186" s="10"/>
      <c r="J186" s="10"/>
      <c r="K186" s="10"/>
      <c r="L186" s="10"/>
      <c r="M186" s="10"/>
      <c r="N186" s="10"/>
      <c r="O186" s="10"/>
      <c r="P186" s="10"/>
      <c r="Q186" s="10"/>
      <c r="R186" s="10"/>
      <c r="S186" s="10"/>
      <c r="T186" s="10"/>
      <c r="U186" s="10"/>
      <c r="V186" s="10"/>
      <c r="W186" s="10"/>
      <c r="X186" s="10"/>
      <c r="Y186" s="10"/>
      <c r="Z186" s="10"/>
      <c r="AA186" s="10"/>
      <c r="AB186" s="10"/>
      <c r="AC186" s="10"/>
      <c r="AD186" s="10"/>
      <c r="AE186" s="10"/>
      <c r="AF186" s="10"/>
      <c r="AG186" s="10"/>
      <c r="AH186" s="10"/>
      <c r="AI186" s="10"/>
      <c r="AJ186" s="10"/>
    </row>
    <row r="187" spans="2:36" x14ac:dyDescent="0.3">
      <c r="B187" s="10"/>
      <c r="C187" s="10"/>
      <c r="D187" s="10"/>
      <c r="E187" s="10"/>
      <c r="F187" s="10"/>
      <c r="G187" s="10"/>
      <c r="H187" s="10"/>
      <c r="I187" s="10"/>
      <c r="J187" s="10"/>
      <c r="K187" s="10"/>
      <c r="L187" s="10"/>
      <c r="M187" s="10"/>
      <c r="N187" s="10"/>
      <c r="O187" s="10"/>
      <c r="P187" s="10"/>
      <c r="Q187" s="10"/>
      <c r="R187" s="10"/>
      <c r="S187" s="10"/>
      <c r="T187" s="10"/>
      <c r="U187" s="10"/>
      <c r="V187" s="10"/>
      <c r="W187" s="10"/>
      <c r="X187" s="10"/>
      <c r="Y187" s="10"/>
      <c r="Z187" s="10"/>
      <c r="AA187" s="10"/>
      <c r="AB187" s="10"/>
      <c r="AC187" s="10"/>
      <c r="AD187" s="10"/>
      <c r="AE187" s="10"/>
      <c r="AF187" s="10"/>
      <c r="AG187" s="10"/>
      <c r="AH187" s="10"/>
      <c r="AI187" s="10"/>
      <c r="AJ187" s="10"/>
    </row>
    <row r="188" spans="2:36" x14ac:dyDescent="0.3">
      <c r="B188" s="10"/>
      <c r="C188" s="10"/>
      <c r="D188" s="10"/>
      <c r="E188" s="10"/>
      <c r="F188" s="10"/>
      <c r="G188" s="10"/>
      <c r="H188" s="10"/>
      <c r="I188" s="10"/>
      <c r="J188" s="10"/>
      <c r="K188" s="10"/>
      <c r="L188" s="10"/>
      <c r="M188" s="10"/>
      <c r="N188" s="10"/>
      <c r="O188" s="10"/>
      <c r="P188" s="10"/>
      <c r="Q188" s="10"/>
      <c r="R188" s="10"/>
      <c r="S188" s="10"/>
      <c r="T188" s="10"/>
      <c r="U188" s="10"/>
      <c r="V188" s="10"/>
      <c r="W188" s="10"/>
      <c r="X188" s="10"/>
      <c r="Y188" s="10"/>
      <c r="Z188" s="10"/>
      <c r="AA188" s="10"/>
      <c r="AB188" s="10"/>
      <c r="AC188" s="10"/>
      <c r="AD188" s="10"/>
      <c r="AE188" s="10"/>
      <c r="AF188" s="10"/>
      <c r="AG188" s="10"/>
      <c r="AH188" s="10"/>
      <c r="AI188" s="10"/>
      <c r="AJ188" s="10"/>
    </row>
    <row r="189" spans="2:36" x14ac:dyDescent="0.3">
      <c r="B189" s="10"/>
      <c r="C189" s="10"/>
      <c r="D189" s="10"/>
      <c r="E189" s="10"/>
      <c r="F189" s="10"/>
      <c r="G189" s="10"/>
      <c r="H189" s="10"/>
      <c r="I189" s="10"/>
      <c r="J189" s="10"/>
      <c r="K189" s="10"/>
      <c r="L189" s="10"/>
      <c r="M189" s="10"/>
      <c r="N189" s="10"/>
      <c r="O189" s="10"/>
      <c r="P189" s="10"/>
      <c r="Q189" s="10"/>
      <c r="R189" s="10"/>
      <c r="S189" s="10"/>
      <c r="T189" s="10"/>
      <c r="U189" s="10"/>
      <c r="V189" s="10"/>
      <c r="W189" s="10"/>
      <c r="X189" s="10"/>
      <c r="Y189" s="10"/>
      <c r="Z189" s="10"/>
      <c r="AA189" s="10"/>
      <c r="AB189" s="10"/>
      <c r="AC189" s="10"/>
      <c r="AD189" s="10"/>
      <c r="AE189" s="10"/>
      <c r="AF189" s="10"/>
      <c r="AG189" s="10"/>
      <c r="AH189" s="10"/>
      <c r="AI189" s="10"/>
      <c r="AJ189" s="10"/>
    </row>
    <row r="190" spans="2:36" x14ac:dyDescent="0.3">
      <c r="B190" s="10"/>
      <c r="C190" s="10"/>
      <c r="D190" s="10"/>
      <c r="E190" s="10"/>
      <c r="F190" s="10"/>
      <c r="G190" s="10"/>
      <c r="H190" s="10"/>
      <c r="I190" s="10"/>
      <c r="J190" s="10"/>
      <c r="K190" s="10"/>
      <c r="L190" s="10"/>
      <c r="M190" s="10"/>
      <c r="N190" s="10"/>
      <c r="O190" s="10"/>
      <c r="P190" s="10"/>
      <c r="Q190" s="10"/>
      <c r="R190" s="10"/>
      <c r="S190" s="10"/>
      <c r="T190" s="10"/>
      <c r="U190" s="10"/>
      <c r="V190" s="10"/>
      <c r="W190" s="10"/>
      <c r="X190" s="10"/>
      <c r="Y190" s="10"/>
      <c r="Z190" s="10"/>
      <c r="AA190" s="10"/>
      <c r="AB190" s="10"/>
      <c r="AC190" s="10"/>
      <c r="AD190" s="10"/>
      <c r="AE190" s="10"/>
      <c r="AF190" s="10"/>
      <c r="AG190" s="10"/>
      <c r="AH190" s="10"/>
      <c r="AI190" s="10"/>
      <c r="AJ190" s="10"/>
    </row>
    <row r="191" spans="2:36" x14ac:dyDescent="0.3">
      <c r="B191" s="10"/>
      <c r="C191" s="10"/>
      <c r="D191" s="10"/>
      <c r="E191" s="10"/>
      <c r="F191" s="10"/>
      <c r="G191" s="10"/>
      <c r="H191" s="10"/>
      <c r="I191" s="10"/>
      <c r="J191" s="10"/>
      <c r="K191" s="10"/>
      <c r="L191" s="10"/>
      <c r="M191" s="10"/>
      <c r="N191" s="10"/>
      <c r="O191" s="10"/>
      <c r="P191" s="10"/>
      <c r="Q191" s="10"/>
      <c r="R191" s="10"/>
      <c r="S191" s="10"/>
      <c r="T191" s="10"/>
      <c r="U191" s="10"/>
      <c r="V191" s="10"/>
      <c r="W191" s="10"/>
      <c r="X191" s="10"/>
      <c r="Y191" s="10"/>
      <c r="Z191" s="10"/>
      <c r="AA191" s="10"/>
      <c r="AB191" s="10"/>
      <c r="AC191" s="10"/>
      <c r="AD191" s="10"/>
      <c r="AE191" s="10"/>
      <c r="AF191" s="10"/>
      <c r="AG191" s="10"/>
      <c r="AH191" s="10"/>
      <c r="AI191" s="10"/>
      <c r="AJ191" s="10"/>
    </row>
    <row r="192" spans="2:36" x14ac:dyDescent="0.3">
      <c r="B192" s="10"/>
      <c r="C192" s="10"/>
      <c r="D192" s="10"/>
      <c r="E192" s="10"/>
      <c r="F192" s="10"/>
      <c r="G192" s="10"/>
      <c r="H192" s="10"/>
      <c r="I192" s="10"/>
      <c r="J192" s="10"/>
      <c r="K192" s="10"/>
      <c r="L192" s="10"/>
      <c r="M192" s="10"/>
      <c r="N192" s="10"/>
      <c r="O192" s="10"/>
      <c r="P192" s="10"/>
      <c r="Q192" s="10"/>
      <c r="R192" s="10"/>
      <c r="S192" s="10"/>
      <c r="T192" s="10"/>
      <c r="U192" s="10"/>
      <c r="V192" s="10"/>
      <c r="W192" s="10"/>
      <c r="X192" s="10"/>
      <c r="Y192" s="10"/>
      <c r="Z192" s="10"/>
      <c r="AA192" s="10"/>
      <c r="AB192" s="10"/>
      <c r="AC192" s="10"/>
      <c r="AD192" s="10"/>
      <c r="AE192" s="10"/>
      <c r="AF192" s="10"/>
      <c r="AG192" s="10"/>
      <c r="AH192" s="10"/>
      <c r="AI192" s="10"/>
      <c r="AJ192" s="10"/>
    </row>
    <row r="193" spans="2:36" x14ac:dyDescent="0.3">
      <c r="B193" s="10"/>
      <c r="C193" s="10"/>
      <c r="D193" s="10"/>
      <c r="E193" s="10"/>
      <c r="F193" s="10"/>
      <c r="G193" s="10"/>
      <c r="H193" s="10"/>
      <c r="I193" s="10"/>
      <c r="J193" s="10"/>
      <c r="K193" s="10"/>
      <c r="L193" s="10"/>
      <c r="M193" s="10"/>
      <c r="N193" s="10"/>
      <c r="O193" s="10"/>
      <c r="P193" s="10"/>
      <c r="Q193" s="10"/>
      <c r="R193" s="10"/>
      <c r="S193" s="10"/>
      <c r="T193" s="10"/>
      <c r="U193" s="10"/>
      <c r="V193" s="10"/>
      <c r="W193" s="10"/>
      <c r="X193" s="10"/>
      <c r="Y193" s="10"/>
      <c r="Z193" s="10"/>
      <c r="AA193" s="10"/>
      <c r="AB193" s="10"/>
      <c r="AC193" s="10"/>
      <c r="AD193" s="10"/>
      <c r="AE193" s="10"/>
      <c r="AF193" s="10"/>
      <c r="AG193" s="10"/>
      <c r="AH193" s="10"/>
      <c r="AI193" s="10"/>
      <c r="AJ193" s="10"/>
    </row>
    <row r="194" spans="2:36" x14ac:dyDescent="0.3">
      <c r="B194" s="10"/>
      <c r="C194" s="10"/>
      <c r="D194" s="10"/>
      <c r="E194" s="10"/>
      <c r="F194" s="10"/>
      <c r="G194" s="10"/>
      <c r="H194" s="10"/>
      <c r="I194" s="10"/>
      <c r="J194" s="10"/>
      <c r="K194" s="10"/>
      <c r="L194" s="10"/>
      <c r="M194" s="10"/>
      <c r="N194" s="10"/>
      <c r="O194" s="10"/>
      <c r="P194" s="10"/>
      <c r="Q194" s="10"/>
      <c r="R194" s="10"/>
      <c r="S194" s="10"/>
      <c r="T194" s="10"/>
      <c r="U194" s="10"/>
      <c r="V194" s="10"/>
      <c r="W194" s="10"/>
      <c r="X194" s="10"/>
      <c r="Y194" s="10"/>
      <c r="Z194" s="10"/>
      <c r="AA194" s="10"/>
      <c r="AB194" s="10"/>
      <c r="AC194" s="10"/>
      <c r="AD194" s="10"/>
      <c r="AE194" s="10"/>
      <c r="AF194" s="10"/>
      <c r="AG194" s="10"/>
      <c r="AH194" s="10"/>
      <c r="AI194" s="10"/>
      <c r="AJ194" s="10"/>
    </row>
    <row r="195" spans="2:36" x14ac:dyDescent="0.3">
      <c r="B195" s="10"/>
      <c r="C195" s="10"/>
      <c r="D195" s="10"/>
      <c r="E195" s="10"/>
      <c r="F195" s="10"/>
      <c r="G195" s="10"/>
      <c r="H195" s="10"/>
      <c r="I195" s="10"/>
      <c r="J195" s="10"/>
      <c r="K195" s="10"/>
      <c r="L195" s="10"/>
      <c r="M195" s="10"/>
      <c r="N195" s="10"/>
      <c r="O195" s="10"/>
      <c r="P195" s="10"/>
      <c r="Q195" s="10"/>
      <c r="R195" s="10"/>
      <c r="S195" s="10"/>
      <c r="T195" s="10"/>
      <c r="U195" s="10"/>
      <c r="V195" s="10"/>
      <c r="W195" s="10"/>
      <c r="X195" s="10"/>
      <c r="Y195" s="10"/>
      <c r="Z195" s="10"/>
      <c r="AA195" s="10"/>
      <c r="AB195" s="10"/>
      <c r="AC195" s="10"/>
      <c r="AD195" s="10"/>
      <c r="AE195" s="10"/>
      <c r="AF195" s="10"/>
      <c r="AG195" s="10"/>
      <c r="AH195" s="10"/>
      <c r="AI195" s="10"/>
      <c r="AJ195" s="10"/>
    </row>
    <row r="196" spans="2:36" x14ac:dyDescent="0.3">
      <c r="B196" s="10"/>
      <c r="C196" s="10"/>
      <c r="D196" s="10"/>
      <c r="E196" s="10"/>
      <c r="F196" s="10"/>
      <c r="G196" s="10"/>
      <c r="H196" s="10"/>
      <c r="I196" s="10"/>
      <c r="J196" s="10"/>
      <c r="K196" s="10"/>
      <c r="L196" s="10"/>
      <c r="M196" s="10"/>
      <c r="N196" s="10"/>
      <c r="O196" s="10"/>
      <c r="P196" s="10"/>
      <c r="Q196" s="10"/>
      <c r="R196" s="10"/>
      <c r="S196" s="10"/>
      <c r="T196" s="10"/>
      <c r="U196" s="10"/>
      <c r="V196" s="10"/>
      <c r="W196" s="10"/>
      <c r="X196" s="10"/>
      <c r="Y196" s="10"/>
      <c r="Z196" s="10"/>
      <c r="AA196" s="10"/>
      <c r="AB196" s="10"/>
      <c r="AC196" s="10"/>
      <c r="AD196" s="10"/>
      <c r="AE196" s="10"/>
      <c r="AF196" s="10"/>
      <c r="AG196" s="10"/>
      <c r="AH196" s="10"/>
      <c r="AI196" s="10"/>
      <c r="AJ196" s="10"/>
    </row>
    <row r="197" spans="2:36" x14ac:dyDescent="0.3">
      <c r="B197" s="10"/>
      <c r="C197" s="10"/>
      <c r="D197" s="10"/>
      <c r="E197" s="10"/>
      <c r="F197" s="10"/>
      <c r="G197" s="10"/>
      <c r="H197" s="10"/>
      <c r="I197" s="10"/>
      <c r="J197" s="10"/>
      <c r="K197" s="10"/>
      <c r="L197" s="10"/>
      <c r="M197" s="10"/>
      <c r="N197" s="10"/>
      <c r="O197" s="10"/>
      <c r="P197" s="10"/>
      <c r="Q197" s="10"/>
      <c r="R197" s="10"/>
      <c r="S197" s="10"/>
      <c r="T197" s="10"/>
      <c r="U197" s="10"/>
      <c r="V197" s="10"/>
      <c r="W197" s="10"/>
      <c r="X197" s="10"/>
      <c r="Y197" s="10"/>
      <c r="Z197" s="10"/>
      <c r="AA197" s="10"/>
      <c r="AB197" s="10"/>
      <c r="AC197" s="10"/>
      <c r="AD197" s="10"/>
      <c r="AE197" s="10"/>
      <c r="AF197" s="10"/>
      <c r="AG197" s="10"/>
      <c r="AH197" s="10"/>
      <c r="AI197" s="10"/>
      <c r="AJ197" s="10"/>
    </row>
    <row r="198" spans="2:36" x14ac:dyDescent="0.3">
      <c r="B198" s="10"/>
      <c r="C198" s="10"/>
      <c r="D198" s="10"/>
      <c r="E198" s="10"/>
      <c r="F198" s="10"/>
      <c r="G198" s="10"/>
      <c r="H198" s="10"/>
      <c r="I198" s="10"/>
      <c r="J198" s="10"/>
      <c r="K198" s="10"/>
      <c r="L198" s="10"/>
      <c r="M198" s="10"/>
      <c r="N198" s="10"/>
      <c r="O198" s="10"/>
      <c r="P198" s="10"/>
      <c r="Q198" s="10"/>
      <c r="R198" s="10"/>
      <c r="S198" s="10"/>
      <c r="T198" s="10"/>
      <c r="U198" s="10"/>
      <c r="V198" s="10"/>
      <c r="W198" s="10"/>
      <c r="X198" s="10"/>
      <c r="Y198" s="10"/>
      <c r="Z198" s="10"/>
      <c r="AA198" s="10"/>
      <c r="AB198" s="10"/>
      <c r="AC198" s="10"/>
      <c r="AD198" s="10"/>
      <c r="AE198" s="10"/>
      <c r="AF198" s="10"/>
      <c r="AG198" s="10"/>
      <c r="AH198" s="10"/>
      <c r="AI198" s="10"/>
      <c r="AJ198" s="10"/>
    </row>
    <row r="199" spans="2:36" x14ac:dyDescent="0.3">
      <c r="B199" s="10"/>
      <c r="C199" s="10"/>
      <c r="D199" s="10"/>
      <c r="E199" s="10"/>
      <c r="F199" s="10"/>
      <c r="G199" s="10"/>
      <c r="H199" s="10"/>
      <c r="I199" s="10"/>
      <c r="J199" s="10"/>
      <c r="K199" s="10"/>
      <c r="L199" s="10"/>
      <c r="M199" s="10"/>
      <c r="N199" s="10"/>
      <c r="O199" s="10"/>
      <c r="P199" s="10"/>
      <c r="Q199" s="10"/>
      <c r="R199" s="10"/>
      <c r="S199" s="10"/>
      <c r="T199" s="10"/>
      <c r="U199" s="10"/>
      <c r="V199" s="10"/>
      <c r="W199" s="10"/>
      <c r="X199" s="10"/>
      <c r="Y199" s="10"/>
      <c r="Z199" s="10"/>
      <c r="AA199" s="10"/>
      <c r="AB199" s="10"/>
      <c r="AC199" s="10"/>
      <c r="AD199" s="10"/>
      <c r="AE199" s="10"/>
      <c r="AF199" s="10"/>
      <c r="AG199" s="10"/>
      <c r="AH199" s="10"/>
      <c r="AI199" s="10"/>
      <c r="AJ199" s="10"/>
    </row>
    <row r="200" spans="2:36" x14ac:dyDescent="0.3">
      <c r="B200" s="10"/>
      <c r="C200" s="10"/>
      <c r="D200" s="10"/>
      <c r="E200" s="10"/>
      <c r="F200" s="10"/>
      <c r="G200" s="10"/>
      <c r="H200" s="10"/>
      <c r="I200" s="10"/>
      <c r="J200" s="10"/>
      <c r="K200" s="10"/>
      <c r="L200" s="10"/>
      <c r="M200" s="10"/>
      <c r="N200" s="10"/>
      <c r="O200" s="10"/>
      <c r="P200" s="10"/>
      <c r="Q200" s="10"/>
      <c r="R200" s="10"/>
      <c r="S200" s="10"/>
      <c r="T200" s="10"/>
      <c r="U200" s="10"/>
      <c r="V200" s="10"/>
      <c r="W200" s="10"/>
      <c r="X200" s="10"/>
      <c r="Y200" s="10"/>
      <c r="Z200" s="10"/>
      <c r="AA200" s="10"/>
      <c r="AB200" s="10"/>
      <c r="AC200" s="10"/>
      <c r="AD200" s="10"/>
      <c r="AE200" s="10"/>
      <c r="AF200" s="10"/>
      <c r="AG200" s="10"/>
      <c r="AH200" s="10"/>
      <c r="AI200" s="10"/>
      <c r="AJ200" s="10"/>
    </row>
  </sheetData>
  <mergeCells count="1">
    <mergeCell ref="B1:J1"/>
  </mergeCells>
  <pageMargins left="0.7" right="0.7" top="0.75" bottom="0.75" header="0.3" footer="0.3"/>
  <pageSetup scale="52" orientation="portrait" horizontalDpi="1200" verticalDpi="1200" r:id="rId1"/>
  <colBreaks count="1" manualBreakCount="1">
    <brk id="16" max="1048575" man="1"/>
  </colBreaks>
  <legacyDrawing r:id="rId2"/>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E00-000000000000}">
  <sheetPr codeName="Sheet40"/>
  <dimension ref="A1:AH100"/>
  <sheetViews>
    <sheetView workbookViewId="0">
      <selection activeCell="K32" sqref="K32"/>
    </sheetView>
  </sheetViews>
  <sheetFormatPr defaultRowHeight="14.4" x14ac:dyDescent="0.3"/>
  <cols>
    <col min="1" max="1" width="8.5546875" style="136"/>
    <col min="2" max="4" width="9.44140625" style="185"/>
  </cols>
  <sheetData>
    <row r="1" spans="1:34" s="136" customFormat="1" x14ac:dyDescent="0.3">
      <c r="A1" s="133"/>
      <c r="E1" s="882" t="s">
        <v>260</v>
      </c>
      <c r="F1" s="882"/>
      <c r="G1" s="882"/>
      <c r="H1" s="882"/>
      <c r="I1" s="882"/>
      <c r="J1" s="882"/>
      <c r="K1" s="882"/>
      <c r="L1" s="882"/>
      <c r="M1" s="882"/>
      <c r="N1" s="882"/>
      <c r="O1" s="882"/>
      <c r="P1" s="882"/>
      <c r="Q1" s="882"/>
      <c r="R1" s="882"/>
      <c r="S1" s="882"/>
      <c r="T1" s="882"/>
      <c r="U1" s="882"/>
      <c r="V1" s="882"/>
      <c r="W1" s="882"/>
      <c r="X1" s="882"/>
      <c r="Y1" s="882"/>
      <c r="Z1" s="882"/>
      <c r="AA1" s="882"/>
      <c r="AB1" s="882"/>
      <c r="AC1" s="882"/>
      <c r="AD1" s="882"/>
      <c r="AE1" s="882"/>
    </row>
    <row r="2" spans="1:34" s="136" customFormat="1" x14ac:dyDescent="0.3">
      <c r="A2" s="133"/>
      <c r="B2" s="136" t="s">
        <v>288</v>
      </c>
      <c r="C2" s="136" t="s">
        <v>287</v>
      </c>
      <c r="D2" s="136" t="s">
        <v>289</v>
      </c>
      <c r="E2" s="136">
        <v>1991</v>
      </c>
      <c r="F2" s="136">
        <v>1992</v>
      </c>
      <c r="G2" s="136">
        <v>1993</v>
      </c>
      <c r="H2" s="136">
        <v>1994</v>
      </c>
      <c r="I2" s="136">
        <v>1995</v>
      </c>
      <c r="J2" s="136">
        <v>1996</v>
      </c>
      <c r="K2" s="136">
        <v>1997</v>
      </c>
      <c r="L2" s="136">
        <v>1998</v>
      </c>
      <c r="M2" s="136">
        <v>1999</v>
      </c>
      <c r="N2" s="136">
        <v>2000</v>
      </c>
      <c r="O2" s="136">
        <v>2001</v>
      </c>
      <c r="P2" s="136">
        <v>2002</v>
      </c>
      <c r="Q2" s="136">
        <v>2003</v>
      </c>
      <c r="R2" s="136">
        <v>2004</v>
      </c>
      <c r="S2" s="136">
        <v>2005</v>
      </c>
      <c r="T2" s="136">
        <v>2006</v>
      </c>
      <c r="U2" s="136">
        <v>2007</v>
      </c>
      <c r="V2" s="136">
        <v>2008</v>
      </c>
      <c r="W2" s="136">
        <v>2009</v>
      </c>
      <c r="X2" s="136">
        <v>2010</v>
      </c>
      <c r="Y2" s="136">
        <v>2011</v>
      </c>
      <c r="Z2" s="136">
        <v>2012</v>
      </c>
      <c r="AA2" s="136">
        <v>2013</v>
      </c>
      <c r="AB2" s="136">
        <v>2014</v>
      </c>
      <c r="AC2" s="136">
        <v>2015</v>
      </c>
      <c r="AD2" s="136">
        <v>2016</v>
      </c>
      <c r="AE2" s="136">
        <v>2017</v>
      </c>
      <c r="AF2" s="136">
        <v>2018</v>
      </c>
      <c r="AG2" s="136">
        <v>2019</v>
      </c>
      <c r="AH2" s="136">
        <v>2020</v>
      </c>
    </row>
    <row r="3" spans="1:34" s="137" customFormat="1" x14ac:dyDescent="0.3">
      <c r="A3" s="134"/>
      <c r="B3" s="137" t="s">
        <v>323</v>
      </c>
      <c r="C3" s="137" t="s">
        <v>324</v>
      </c>
      <c r="D3" s="137" t="s">
        <v>325</v>
      </c>
      <c r="E3" s="137" t="s">
        <v>326</v>
      </c>
      <c r="F3" s="137" t="s">
        <v>327</v>
      </c>
      <c r="G3" s="137" t="s">
        <v>328</v>
      </c>
      <c r="H3" s="137" t="s">
        <v>329</v>
      </c>
      <c r="I3" s="137" t="s">
        <v>330</v>
      </c>
      <c r="J3" s="137" t="s">
        <v>331</v>
      </c>
      <c r="K3" s="137" t="s">
        <v>332</v>
      </c>
      <c r="L3" s="137" t="s">
        <v>333</v>
      </c>
      <c r="M3" s="137" t="s">
        <v>334</v>
      </c>
      <c r="N3" s="137" t="s">
        <v>335</v>
      </c>
      <c r="O3" s="137" t="s">
        <v>336</v>
      </c>
      <c r="P3" s="137" t="s">
        <v>337</v>
      </c>
      <c r="Q3" s="137" t="s">
        <v>338</v>
      </c>
      <c r="R3" s="137" t="s">
        <v>339</v>
      </c>
      <c r="S3" s="137" t="s">
        <v>340</v>
      </c>
      <c r="T3" s="137" t="s">
        <v>341</v>
      </c>
      <c r="U3" s="137" t="s">
        <v>342</v>
      </c>
      <c r="V3" s="137" t="s">
        <v>343</v>
      </c>
      <c r="W3" s="137" t="s">
        <v>344</v>
      </c>
      <c r="X3" s="137" t="s">
        <v>345</v>
      </c>
      <c r="Y3" s="137" t="s">
        <v>346</v>
      </c>
      <c r="Z3" s="137" t="s">
        <v>347</v>
      </c>
      <c r="AA3" s="137" t="s">
        <v>348</v>
      </c>
      <c r="AB3" s="137" t="s">
        <v>349</v>
      </c>
      <c r="AC3" s="137" t="s">
        <v>350</v>
      </c>
      <c r="AD3" s="137" t="s">
        <v>351</v>
      </c>
      <c r="AE3" s="137" t="s">
        <v>352</v>
      </c>
      <c r="AF3" s="137" t="s">
        <v>353</v>
      </c>
      <c r="AG3" s="137" t="s">
        <v>354</v>
      </c>
      <c r="AH3" s="137" t="s">
        <v>355</v>
      </c>
    </row>
    <row r="4" spans="1:34" x14ac:dyDescent="0.3">
      <c r="A4" s="135">
        <f ca="1">Exceedance!U4</f>
        <v>46143</v>
      </c>
      <c r="B4" s="184"/>
      <c r="C4" s="184"/>
      <c r="D4" s="184"/>
    </row>
    <row r="5" spans="1:34" x14ac:dyDescent="0.3">
      <c r="A5" s="135">
        <f ca="1">Exceedance!U5</f>
        <v>46174</v>
      </c>
      <c r="B5" s="184"/>
      <c r="C5" s="184"/>
      <c r="D5" s="184"/>
    </row>
    <row r="6" spans="1:34" x14ac:dyDescent="0.3">
      <c r="A6" s="135">
        <f ca="1">Exceedance!U6</f>
        <v>46204</v>
      </c>
      <c r="B6" s="184"/>
      <c r="C6" s="184"/>
      <c r="D6" s="184"/>
    </row>
    <row r="7" spans="1:34" x14ac:dyDescent="0.3">
      <c r="A7" s="135">
        <f ca="1">Exceedance!U7</f>
        <v>46235</v>
      </c>
      <c r="B7" s="184"/>
      <c r="C7" s="184"/>
      <c r="D7" s="184"/>
    </row>
    <row r="8" spans="1:34" x14ac:dyDescent="0.3">
      <c r="A8" s="135">
        <f ca="1">Exceedance!U8</f>
        <v>46266</v>
      </c>
      <c r="B8" s="184"/>
      <c r="C8" s="184"/>
      <c r="D8" s="184"/>
    </row>
    <row r="9" spans="1:34" x14ac:dyDescent="0.3">
      <c r="A9" s="135">
        <f ca="1">Exceedance!U9</f>
        <v>46296</v>
      </c>
      <c r="B9" s="184"/>
      <c r="C9" s="184"/>
      <c r="D9" s="184"/>
    </row>
    <row r="10" spans="1:34" x14ac:dyDescent="0.3">
      <c r="A10" s="135">
        <f ca="1">Exceedance!U10</f>
        <v>46327</v>
      </c>
      <c r="B10" s="184"/>
      <c r="C10" s="184"/>
      <c r="D10" s="184"/>
    </row>
    <row r="11" spans="1:34" x14ac:dyDescent="0.3">
      <c r="A11" s="135">
        <f ca="1">Exceedance!U11</f>
        <v>46357</v>
      </c>
      <c r="B11" s="184"/>
      <c r="C11" s="184"/>
      <c r="D11" s="184"/>
    </row>
    <row r="12" spans="1:34" x14ac:dyDescent="0.3">
      <c r="A12" s="135">
        <f ca="1">Exceedance!U12</f>
        <v>46388</v>
      </c>
      <c r="B12" s="184"/>
      <c r="C12" s="184"/>
      <c r="D12" s="184"/>
    </row>
    <row r="13" spans="1:34" x14ac:dyDescent="0.3">
      <c r="A13" s="135">
        <f ca="1">Exceedance!U13</f>
        <v>46419</v>
      </c>
      <c r="B13" s="184"/>
      <c r="C13" s="184"/>
      <c r="D13" s="184"/>
    </row>
    <row r="14" spans="1:34" x14ac:dyDescent="0.3">
      <c r="A14" s="135">
        <f ca="1">Exceedance!U14</f>
        <v>46447</v>
      </c>
      <c r="B14" s="184"/>
      <c r="C14" s="184"/>
      <c r="D14" s="184"/>
    </row>
    <row r="15" spans="1:34" x14ac:dyDescent="0.3">
      <c r="A15" s="135">
        <f ca="1">Exceedance!U15</f>
        <v>46478</v>
      </c>
      <c r="B15" s="184"/>
      <c r="C15" s="184"/>
      <c r="D15" s="184"/>
    </row>
    <row r="16" spans="1:34" x14ac:dyDescent="0.3">
      <c r="A16" s="135">
        <f ca="1">Exceedance!U16</f>
        <v>46508</v>
      </c>
      <c r="B16" s="184"/>
      <c r="C16" s="184"/>
      <c r="D16" s="184"/>
    </row>
    <row r="17" spans="1:4" x14ac:dyDescent="0.3">
      <c r="A17" s="135">
        <f ca="1">Exceedance!U17</f>
        <v>46539</v>
      </c>
      <c r="B17" s="184"/>
      <c r="C17" s="184"/>
      <c r="D17" s="184"/>
    </row>
    <row r="18" spans="1:4" x14ac:dyDescent="0.3">
      <c r="A18" s="135">
        <f ca="1">Exceedance!U18</f>
        <v>46569</v>
      </c>
      <c r="B18" s="184"/>
      <c r="C18" s="184"/>
      <c r="D18" s="184"/>
    </row>
    <row r="19" spans="1:4" x14ac:dyDescent="0.3">
      <c r="A19" s="135">
        <f ca="1">Exceedance!U19</f>
        <v>46600</v>
      </c>
      <c r="B19" s="184"/>
      <c r="C19" s="184"/>
      <c r="D19" s="184"/>
    </row>
    <row r="20" spans="1:4" x14ac:dyDescent="0.3">
      <c r="A20" s="135">
        <f ca="1">Exceedance!U20</f>
        <v>46631</v>
      </c>
      <c r="B20" s="184"/>
      <c r="C20" s="184"/>
      <c r="D20" s="184"/>
    </row>
    <row r="21" spans="1:4" x14ac:dyDescent="0.3">
      <c r="A21" s="135">
        <f ca="1">Exceedance!U21</f>
        <v>46661</v>
      </c>
      <c r="B21" s="184"/>
      <c r="C21" s="184"/>
      <c r="D21" s="184"/>
    </row>
    <row r="22" spans="1:4" x14ac:dyDescent="0.3">
      <c r="A22" s="135">
        <f ca="1">Exceedance!U22</f>
        <v>46692</v>
      </c>
      <c r="B22" s="184"/>
      <c r="C22" s="184"/>
      <c r="D22" s="184"/>
    </row>
    <row r="23" spans="1:4" x14ac:dyDescent="0.3">
      <c r="A23" s="135">
        <f ca="1">Exceedance!U23</f>
        <v>46722</v>
      </c>
      <c r="B23" s="184"/>
      <c r="C23" s="184"/>
      <c r="D23" s="184"/>
    </row>
    <row r="24" spans="1:4" x14ac:dyDescent="0.3">
      <c r="A24" s="135">
        <f ca="1">Exceedance!U24</f>
        <v>46753</v>
      </c>
      <c r="B24" s="184"/>
      <c r="C24" s="184"/>
      <c r="D24" s="184"/>
    </row>
    <row r="25" spans="1:4" x14ac:dyDescent="0.3">
      <c r="A25" s="135">
        <f ca="1">Exceedance!U25</f>
        <v>46784</v>
      </c>
      <c r="B25" s="184"/>
      <c r="C25" s="184"/>
      <c r="D25" s="184"/>
    </row>
    <row r="26" spans="1:4" x14ac:dyDescent="0.3">
      <c r="A26" s="135">
        <f ca="1">Exceedance!U26</f>
        <v>46813</v>
      </c>
      <c r="B26" s="184"/>
      <c r="C26" s="184"/>
      <c r="D26" s="184"/>
    </row>
    <row r="27" spans="1:4" x14ac:dyDescent="0.3">
      <c r="A27" s="135">
        <f ca="1">Exceedance!U27</f>
        <v>46844</v>
      </c>
      <c r="B27" s="184"/>
      <c r="C27" s="184"/>
      <c r="D27" s="184"/>
    </row>
    <row r="28" spans="1:4" x14ac:dyDescent="0.3">
      <c r="A28" s="135">
        <f ca="1">Exceedance!U28</f>
        <v>46874</v>
      </c>
      <c r="B28" s="184"/>
      <c r="C28" s="184"/>
      <c r="D28" s="184"/>
    </row>
    <row r="29" spans="1:4" x14ac:dyDescent="0.3">
      <c r="A29" s="135">
        <f ca="1">Exceedance!U29</f>
        <v>46905</v>
      </c>
      <c r="B29" s="184"/>
      <c r="C29" s="184"/>
      <c r="D29" s="184"/>
    </row>
    <row r="30" spans="1:4" x14ac:dyDescent="0.3">
      <c r="A30" s="135">
        <f ca="1">Exceedance!U30</f>
        <v>46935</v>
      </c>
      <c r="B30" s="184"/>
      <c r="C30" s="184"/>
      <c r="D30" s="184"/>
    </row>
    <row r="31" spans="1:4" x14ac:dyDescent="0.3">
      <c r="A31" s="135">
        <f ca="1">Exceedance!U31</f>
        <v>46966</v>
      </c>
      <c r="B31" s="184"/>
      <c r="C31" s="184"/>
      <c r="D31" s="184"/>
    </row>
    <row r="32" spans="1:4" x14ac:dyDescent="0.3">
      <c r="A32" s="135">
        <f ca="1">Exceedance!U32</f>
        <v>46997</v>
      </c>
      <c r="B32" s="184"/>
      <c r="C32" s="184"/>
      <c r="D32" s="184"/>
    </row>
    <row r="33" spans="1:4" x14ac:dyDescent="0.3">
      <c r="A33" s="135">
        <f ca="1">Exceedance!U33</f>
        <v>47027</v>
      </c>
      <c r="B33" s="184"/>
      <c r="C33" s="184"/>
      <c r="D33" s="184"/>
    </row>
    <row r="34" spans="1:4" x14ac:dyDescent="0.3">
      <c r="A34" s="135">
        <f ca="1">Exceedance!U34</f>
        <v>47058</v>
      </c>
      <c r="B34" s="184"/>
      <c r="C34" s="184"/>
      <c r="D34" s="184"/>
    </row>
    <row r="35" spans="1:4" x14ac:dyDescent="0.3">
      <c r="A35" s="135">
        <f ca="1">Exceedance!U35</f>
        <v>47088</v>
      </c>
      <c r="B35" s="184"/>
      <c r="C35" s="184"/>
      <c r="D35" s="184"/>
    </row>
    <row r="36" spans="1:4" x14ac:dyDescent="0.3">
      <c r="A36" s="135">
        <f ca="1">Exceedance!U36</f>
        <v>47119</v>
      </c>
      <c r="B36" s="184"/>
      <c r="C36" s="184"/>
      <c r="D36" s="184"/>
    </row>
    <row r="37" spans="1:4" x14ac:dyDescent="0.3">
      <c r="A37" s="135">
        <f ca="1">Exceedance!U37</f>
        <v>47150</v>
      </c>
      <c r="B37" s="184"/>
      <c r="C37" s="184"/>
      <c r="D37" s="184"/>
    </row>
    <row r="38" spans="1:4" x14ac:dyDescent="0.3">
      <c r="A38" s="135">
        <f ca="1">Exceedance!U38</f>
        <v>47178</v>
      </c>
      <c r="B38" s="184"/>
      <c r="C38" s="184"/>
      <c r="D38" s="184"/>
    </row>
    <row r="39" spans="1:4" x14ac:dyDescent="0.3">
      <c r="A39" s="135">
        <f ca="1">Exceedance!U39</f>
        <v>47209</v>
      </c>
      <c r="B39" s="184"/>
      <c r="C39" s="184"/>
      <c r="D39" s="184"/>
    </row>
    <row r="40" spans="1:4" x14ac:dyDescent="0.3">
      <c r="A40" s="135">
        <f ca="1">Exceedance!U40</f>
        <v>47239</v>
      </c>
      <c r="B40" s="184"/>
      <c r="C40" s="184"/>
      <c r="D40" s="184"/>
    </row>
    <row r="41" spans="1:4" x14ac:dyDescent="0.3">
      <c r="A41" s="135">
        <f ca="1">Exceedance!U41</f>
        <v>47270</v>
      </c>
      <c r="B41" s="184"/>
      <c r="C41" s="184"/>
      <c r="D41" s="184"/>
    </row>
    <row r="42" spans="1:4" x14ac:dyDescent="0.3">
      <c r="A42" s="135">
        <f ca="1">Exceedance!U42</f>
        <v>47300</v>
      </c>
      <c r="B42" s="184"/>
      <c r="C42" s="184"/>
      <c r="D42" s="184"/>
    </row>
    <row r="43" spans="1:4" x14ac:dyDescent="0.3">
      <c r="A43" s="135">
        <f ca="1">Exceedance!U43</f>
        <v>47331</v>
      </c>
      <c r="B43" s="184"/>
      <c r="C43" s="184"/>
      <c r="D43" s="184"/>
    </row>
    <row r="44" spans="1:4" x14ac:dyDescent="0.3">
      <c r="A44" s="135">
        <f ca="1">Exceedance!U44</f>
        <v>47362</v>
      </c>
      <c r="B44" s="184"/>
      <c r="C44" s="184"/>
      <c r="D44" s="184"/>
    </row>
    <row r="45" spans="1:4" x14ac:dyDescent="0.3">
      <c r="A45" s="135">
        <f ca="1">Exceedance!U45</f>
        <v>47392</v>
      </c>
      <c r="B45" s="184"/>
      <c r="C45" s="184"/>
      <c r="D45" s="184"/>
    </row>
    <row r="46" spans="1:4" x14ac:dyDescent="0.3">
      <c r="A46" s="135">
        <f ca="1">Exceedance!U46</f>
        <v>47423</v>
      </c>
      <c r="B46" s="184"/>
      <c r="C46" s="184"/>
      <c r="D46" s="184"/>
    </row>
    <row r="47" spans="1:4" x14ac:dyDescent="0.3">
      <c r="A47" s="135">
        <f ca="1">Exceedance!U47</f>
        <v>47453</v>
      </c>
      <c r="B47" s="184"/>
      <c r="C47" s="184"/>
      <c r="D47" s="184"/>
    </row>
    <row r="48" spans="1:4" x14ac:dyDescent="0.3">
      <c r="A48" s="135">
        <f ca="1">Exceedance!U48</f>
        <v>47484</v>
      </c>
      <c r="B48" s="184"/>
      <c r="C48" s="184"/>
      <c r="D48" s="184"/>
    </row>
    <row r="49" spans="1:4" x14ac:dyDescent="0.3">
      <c r="A49" s="135">
        <f ca="1">Exceedance!U49</f>
        <v>47515</v>
      </c>
      <c r="B49" s="184"/>
      <c r="C49" s="184"/>
      <c r="D49" s="184"/>
    </row>
    <row r="50" spans="1:4" x14ac:dyDescent="0.3">
      <c r="A50" s="135">
        <f ca="1">Exceedance!U50</f>
        <v>47543</v>
      </c>
      <c r="B50" s="184"/>
      <c r="C50" s="184"/>
      <c r="D50" s="184"/>
    </row>
    <row r="51" spans="1:4" x14ac:dyDescent="0.3">
      <c r="A51" s="135">
        <f ca="1">Exceedance!U51</f>
        <v>47574</v>
      </c>
      <c r="B51" s="184"/>
      <c r="C51" s="184"/>
      <c r="D51" s="184"/>
    </row>
    <row r="52" spans="1:4" x14ac:dyDescent="0.3">
      <c r="A52" s="135">
        <f ca="1">Exceedance!U52</f>
        <v>47604</v>
      </c>
      <c r="B52" s="184"/>
      <c r="C52" s="184"/>
      <c r="D52" s="184"/>
    </row>
    <row r="53" spans="1:4" x14ac:dyDescent="0.3">
      <c r="A53" s="135">
        <f ca="1">Exceedance!U53</f>
        <v>47635</v>
      </c>
      <c r="B53" s="184"/>
      <c r="C53" s="184"/>
      <c r="D53" s="184"/>
    </row>
    <row r="54" spans="1:4" x14ac:dyDescent="0.3">
      <c r="A54" s="135">
        <f ca="1">Exceedance!U54</f>
        <v>47665</v>
      </c>
      <c r="B54" s="184"/>
      <c r="C54" s="184"/>
      <c r="D54" s="184"/>
    </row>
    <row r="55" spans="1:4" x14ac:dyDescent="0.3">
      <c r="A55" s="135">
        <f ca="1">Exceedance!U55</f>
        <v>47696</v>
      </c>
      <c r="B55" s="184"/>
      <c r="C55" s="184"/>
      <c r="D55" s="184"/>
    </row>
    <row r="56" spans="1:4" x14ac:dyDescent="0.3">
      <c r="A56" s="135">
        <f ca="1">Exceedance!U56</f>
        <v>47727</v>
      </c>
      <c r="B56" s="184"/>
      <c r="C56" s="184"/>
      <c r="D56" s="184"/>
    </row>
    <row r="57" spans="1:4" x14ac:dyDescent="0.3">
      <c r="A57" s="135">
        <f ca="1">Exceedance!U57</f>
        <v>47757</v>
      </c>
      <c r="B57" s="184"/>
      <c r="C57" s="184"/>
      <c r="D57" s="184"/>
    </row>
    <row r="58" spans="1:4" x14ac:dyDescent="0.3">
      <c r="A58" s="135">
        <f ca="1">Exceedance!U58</f>
        <v>47788</v>
      </c>
      <c r="B58" s="184"/>
      <c r="C58" s="184"/>
      <c r="D58" s="184"/>
    </row>
    <row r="59" spans="1:4" x14ac:dyDescent="0.3">
      <c r="A59" s="135">
        <f ca="1">Exceedance!U59</f>
        <v>47818</v>
      </c>
      <c r="B59" s="184"/>
      <c r="C59" s="184"/>
      <c r="D59" s="184"/>
    </row>
    <row r="60" spans="1:4" x14ac:dyDescent="0.3">
      <c r="A60" s="135">
        <f ca="1">Exceedance!U60</f>
        <v>47849</v>
      </c>
      <c r="B60" s="184"/>
      <c r="C60" s="184"/>
      <c r="D60" s="184"/>
    </row>
    <row r="61" spans="1:4" x14ac:dyDescent="0.3">
      <c r="A61" s="135">
        <f ca="1">Exceedance!U61</f>
        <v>47880</v>
      </c>
      <c r="B61" s="184"/>
      <c r="C61" s="184"/>
      <c r="D61" s="184"/>
    </row>
    <row r="62" spans="1:4" x14ac:dyDescent="0.3">
      <c r="A62" s="135">
        <f ca="1">Exceedance!U62</f>
        <v>47908</v>
      </c>
      <c r="B62" s="184"/>
      <c r="C62" s="184"/>
      <c r="D62" s="184"/>
    </row>
    <row r="63" spans="1:4" x14ac:dyDescent="0.3">
      <c r="A63" s="135">
        <f ca="1">Exceedance!U63</f>
        <v>47939</v>
      </c>
      <c r="B63" s="184"/>
      <c r="C63" s="184"/>
      <c r="D63" s="184"/>
    </row>
    <row r="64" spans="1:4" x14ac:dyDescent="0.3">
      <c r="A64" s="135">
        <f ca="1">Exceedance!U64</f>
        <v>47969</v>
      </c>
      <c r="B64" s="184"/>
      <c r="C64" s="184"/>
      <c r="D64" s="184"/>
    </row>
    <row r="65" spans="1:4" x14ac:dyDescent="0.3">
      <c r="A65" s="135">
        <f ca="1">Exceedance!U65</f>
        <v>48000</v>
      </c>
      <c r="B65" s="184"/>
      <c r="C65" s="184"/>
      <c r="D65" s="184"/>
    </row>
    <row r="66" spans="1:4" x14ac:dyDescent="0.3">
      <c r="A66" s="135">
        <f ca="1">Exceedance!U66</f>
        <v>48030</v>
      </c>
      <c r="B66" s="184"/>
      <c r="C66" s="184"/>
      <c r="D66" s="184"/>
    </row>
    <row r="67" spans="1:4" x14ac:dyDescent="0.3">
      <c r="A67" s="135">
        <f ca="1">Exceedance!U67</f>
        <v>48061</v>
      </c>
      <c r="B67" s="184"/>
      <c r="C67" s="184"/>
      <c r="D67" s="184"/>
    </row>
    <row r="68" spans="1:4" x14ac:dyDescent="0.3">
      <c r="A68" s="135">
        <f ca="1">Exceedance!U68</f>
        <v>48092</v>
      </c>
      <c r="B68" s="184"/>
      <c r="C68" s="184"/>
      <c r="D68" s="184"/>
    </row>
    <row r="69" spans="1:4" x14ac:dyDescent="0.3">
      <c r="A69" s="135" t="str">
        <f ca="1">Exceedance!U69</f>
        <v/>
      </c>
      <c r="B69" s="184"/>
      <c r="C69" s="184"/>
      <c r="D69" s="184"/>
    </row>
    <row r="70" spans="1:4" x14ac:dyDescent="0.3">
      <c r="A70" s="135" t="str">
        <f ca="1">Exceedance!U70</f>
        <v/>
      </c>
      <c r="B70" s="184"/>
      <c r="C70" s="184"/>
      <c r="D70" s="184"/>
    </row>
    <row r="71" spans="1:4" x14ac:dyDescent="0.3">
      <c r="A71" s="135" t="str">
        <f ca="1">Exceedance!U71</f>
        <v/>
      </c>
      <c r="B71" s="184"/>
      <c r="C71" s="184"/>
      <c r="D71" s="184"/>
    </row>
    <row r="72" spans="1:4" x14ac:dyDescent="0.3">
      <c r="A72" s="135" t="str">
        <f ca="1">Exceedance!U72</f>
        <v/>
      </c>
      <c r="B72" s="184"/>
      <c r="C72" s="184"/>
      <c r="D72" s="184"/>
    </row>
    <row r="73" spans="1:4" x14ac:dyDescent="0.3">
      <c r="A73" s="135" t="str">
        <f ca="1">Exceedance!U73</f>
        <v/>
      </c>
      <c r="B73" s="184"/>
      <c r="C73" s="184"/>
      <c r="D73" s="184"/>
    </row>
    <row r="74" spans="1:4" x14ac:dyDescent="0.3">
      <c r="A74" s="135" t="str">
        <f ca="1">Exceedance!U74</f>
        <v/>
      </c>
      <c r="B74" s="184"/>
      <c r="C74" s="184"/>
      <c r="D74" s="184"/>
    </row>
    <row r="75" spans="1:4" x14ac:dyDescent="0.3">
      <c r="A75" s="135" t="str">
        <f ca="1">Exceedance!U75</f>
        <v/>
      </c>
      <c r="B75" s="184"/>
      <c r="C75" s="184"/>
      <c r="D75" s="184"/>
    </row>
    <row r="76" spans="1:4" x14ac:dyDescent="0.3">
      <c r="A76" s="135" t="str">
        <f ca="1">Exceedance!U76</f>
        <v/>
      </c>
      <c r="B76" s="184"/>
      <c r="C76" s="184"/>
      <c r="D76" s="184"/>
    </row>
    <row r="77" spans="1:4" x14ac:dyDescent="0.3">
      <c r="A77" s="135" t="str">
        <f ca="1">Exceedance!U77</f>
        <v/>
      </c>
      <c r="B77" s="184"/>
      <c r="C77" s="184"/>
      <c r="D77" s="184"/>
    </row>
    <row r="78" spans="1:4" x14ac:dyDescent="0.3">
      <c r="A78" s="135" t="str">
        <f ca="1">Exceedance!U78</f>
        <v/>
      </c>
      <c r="B78" s="184"/>
      <c r="C78" s="184"/>
      <c r="D78" s="184"/>
    </row>
    <row r="79" spans="1:4" x14ac:dyDescent="0.3">
      <c r="A79" s="135" t="str">
        <f ca="1">Exceedance!U79</f>
        <v/>
      </c>
      <c r="B79" s="184"/>
      <c r="C79" s="184"/>
      <c r="D79" s="184"/>
    </row>
    <row r="80" spans="1:4" x14ac:dyDescent="0.3">
      <c r="A80" s="135" t="str">
        <f ca="1">Exceedance!U80</f>
        <v/>
      </c>
      <c r="B80" s="184"/>
      <c r="C80" s="184"/>
      <c r="D80" s="184"/>
    </row>
    <row r="81" spans="1:4" x14ac:dyDescent="0.3">
      <c r="A81" s="135" t="str">
        <f ca="1">Exceedance!U81</f>
        <v/>
      </c>
      <c r="B81" s="184"/>
      <c r="C81" s="184"/>
      <c r="D81" s="184"/>
    </row>
    <row r="82" spans="1:4" x14ac:dyDescent="0.3">
      <c r="A82" s="135" t="str">
        <f ca="1">Exceedance!U82</f>
        <v/>
      </c>
      <c r="B82" s="184"/>
      <c r="C82" s="184"/>
      <c r="D82" s="184"/>
    </row>
    <row r="83" spans="1:4" x14ac:dyDescent="0.3">
      <c r="A83" s="135" t="str">
        <f ca="1">Exceedance!U83</f>
        <v/>
      </c>
      <c r="B83" s="184"/>
      <c r="C83" s="184"/>
      <c r="D83" s="184"/>
    </row>
    <row r="84" spans="1:4" x14ac:dyDescent="0.3">
      <c r="A84" s="135" t="str">
        <f ca="1">Exceedance!U84</f>
        <v/>
      </c>
      <c r="B84" s="184"/>
      <c r="C84" s="184"/>
      <c r="D84" s="184"/>
    </row>
    <row r="85" spans="1:4" x14ac:dyDescent="0.3">
      <c r="A85" s="135" t="str">
        <f ca="1">Exceedance!U85</f>
        <v/>
      </c>
      <c r="B85" s="184"/>
      <c r="C85" s="184"/>
      <c r="D85" s="184"/>
    </row>
    <row r="86" spans="1:4" x14ac:dyDescent="0.3">
      <c r="A86" s="135" t="str">
        <f ca="1">Exceedance!U86</f>
        <v/>
      </c>
      <c r="B86" s="184"/>
      <c r="C86" s="184"/>
      <c r="D86" s="184"/>
    </row>
    <row r="87" spans="1:4" x14ac:dyDescent="0.3">
      <c r="A87" s="135" t="str">
        <f ca="1">Exceedance!U87</f>
        <v/>
      </c>
      <c r="B87" s="184"/>
      <c r="C87" s="184"/>
      <c r="D87" s="184"/>
    </row>
    <row r="88" spans="1:4" x14ac:dyDescent="0.3">
      <c r="A88" s="135" t="str">
        <f ca="1">Exceedance!U88</f>
        <v/>
      </c>
      <c r="B88" s="184"/>
      <c r="C88" s="184"/>
      <c r="D88" s="184"/>
    </row>
    <row r="89" spans="1:4" x14ac:dyDescent="0.3">
      <c r="A89" s="135" t="str">
        <f ca="1">Exceedance!U89</f>
        <v/>
      </c>
      <c r="B89" s="184"/>
      <c r="C89" s="184"/>
      <c r="D89" s="184"/>
    </row>
    <row r="90" spans="1:4" x14ac:dyDescent="0.3">
      <c r="A90" s="135" t="str">
        <f ca="1">Exceedance!U90</f>
        <v/>
      </c>
      <c r="B90" s="184"/>
      <c r="C90" s="184"/>
      <c r="D90" s="184"/>
    </row>
    <row r="91" spans="1:4" x14ac:dyDescent="0.3">
      <c r="A91" s="135" t="str">
        <f ca="1">Exceedance!U91</f>
        <v/>
      </c>
      <c r="B91" s="184"/>
      <c r="C91" s="184"/>
      <c r="D91" s="184"/>
    </row>
    <row r="92" spans="1:4" x14ac:dyDescent="0.3">
      <c r="A92" s="135" t="str">
        <f ca="1">Exceedance!U92</f>
        <v/>
      </c>
      <c r="B92" s="184"/>
      <c r="C92" s="184"/>
      <c r="D92" s="184"/>
    </row>
    <row r="93" spans="1:4" x14ac:dyDescent="0.3">
      <c r="A93" s="135" t="str">
        <f ca="1">Exceedance!U93</f>
        <v/>
      </c>
      <c r="B93" s="184"/>
      <c r="C93" s="184"/>
      <c r="D93" s="184"/>
    </row>
    <row r="94" spans="1:4" x14ac:dyDescent="0.3">
      <c r="A94" s="135" t="str">
        <f ca="1">Exceedance!U94</f>
        <v/>
      </c>
      <c r="B94" s="184"/>
      <c r="C94" s="184"/>
      <c r="D94" s="184"/>
    </row>
    <row r="95" spans="1:4" x14ac:dyDescent="0.3">
      <c r="A95" s="135" t="str">
        <f ca="1">Exceedance!U95</f>
        <v/>
      </c>
      <c r="B95" s="184"/>
      <c r="C95" s="184"/>
      <c r="D95" s="184"/>
    </row>
    <row r="96" spans="1:4" x14ac:dyDescent="0.3">
      <c r="A96" s="135" t="str">
        <f ca="1">Exceedance!U96</f>
        <v/>
      </c>
      <c r="B96" s="184"/>
      <c r="C96" s="184"/>
      <c r="D96" s="184"/>
    </row>
    <row r="97" spans="1:4" x14ac:dyDescent="0.3">
      <c r="A97" s="135" t="str">
        <f ca="1">Exceedance!U97</f>
        <v/>
      </c>
      <c r="B97" s="184"/>
      <c r="C97" s="184"/>
      <c r="D97" s="184"/>
    </row>
    <row r="98" spans="1:4" x14ac:dyDescent="0.3">
      <c r="A98" s="135" t="str">
        <f ca="1">Exceedance!U98</f>
        <v/>
      </c>
      <c r="B98" s="184"/>
      <c r="C98" s="184"/>
      <c r="D98" s="184"/>
    </row>
    <row r="99" spans="1:4" x14ac:dyDescent="0.3">
      <c r="A99" s="135" t="str">
        <f ca="1">Exceedance!U99</f>
        <v/>
      </c>
      <c r="B99" s="184"/>
      <c r="C99" s="184"/>
      <c r="D99" s="184"/>
    </row>
    <row r="100" spans="1:4" x14ac:dyDescent="0.3">
      <c r="A100" s="135" t="str">
        <f ca="1">Exceedance!U100</f>
        <v/>
      </c>
      <c r="B100" s="184"/>
      <c r="C100" s="184"/>
      <c r="D100" s="184"/>
    </row>
  </sheetData>
  <mergeCells count="1">
    <mergeCell ref="E1:AE1"/>
  </mergeCells>
  <pageMargins left="0.7" right="0.7" top="0.75" bottom="0.75" header="0.3" footer="0.3"/>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F00-000000000000}">
  <sheetPr codeName="Sheet93"/>
  <dimension ref="A1:V66"/>
  <sheetViews>
    <sheetView workbookViewId="0"/>
  </sheetViews>
  <sheetFormatPr defaultRowHeight="14.4" x14ac:dyDescent="0.3"/>
  <cols>
    <col min="4" max="4" width="13.5546875" bestFit="1" customWidth="1"/>
  </cols>
  <sheetData>
    <row r="1" spans="1:22" x14ac:dyDescent="0.3">
      <c r="A1" s="240"/>
      <c r="B1" s="240"/>
      <c r="C1" s="240"/>
      <c r="D1" s="240"/>
      <c r="E1" s="240"/>
      <c r="F1" s="240"/>
      <c r="G1" s="240"/>
      <c r="H1" s="240"/>
      <c r="I1" s="240"/>
      <c r="J1" s="240"/>
      <c r="K1" s="240"/>
      <c r="L1" s="240"/>
      <c r="M1" s="240"/>
      <c r="N1" s="240"/>
      <c r="O1" s="240"/>
      <c r="P1" s="240"/>
      <c r="Q1" s="240"/>
      <c r="R1" s="240"/>
      <c r="S1" s="240"/>
      <c r="T1" s="240"/>
      <c r="U1" s="240"/>
      <c r="V1" s="240"/>
    </row>
    <row r="2" spans="1:22" x14ac:dyDescent="0.3">
      <c r="A2" s="240"/>
      <c r="B2" s="240">
        <v>20</v>
      </c>
      <c r="C2" s="240"/>
      <c r="D2" s="238"/>
      <c r="E2" s="238" t="s">
        <v>460</v>
      </c>
      <c r="F2" s="238" t="s">
        <v>461</v>
      </c>
      <c r="G2" s="240"/>
      <c r="H2" s="240"/>
      <c r="I2" s="240"/>
      <c r="J2" s="240"/>
      <c r="K2" s="240"/>
      <c r="L2" s="240"/>
      <c r="M2" s="240"/>
      <c r="N2" s="240"/>
      <c r="O2" s="240"/>
      <c r="P2" s="240"/>
      <c r="Q2" s="240"/>
      <c r="R2" s="240"/>
      <c r="S2" s="240"/>
      <c r="T2" s="240"/>
      <c r="U2" s="240"/>
      <c r="V2" s="240"/>
    </row>
    <row r="3" spans="1:22" x14ac:dyDescent="0.3">
      <c r="A3" s="240"/>
      <c r="B3" s="240"/>
      <c r="C3" s="240"/>
      <c r="D3" s="239">
        <f ca="1">Comparison!U4</f>
        <v>46143</v>
      </c>
      <c r="E3" s="237">
        <f ca="1">LOOKUP($D4,INDIRECT("Pow_Stor_TIME"),INDIRECT("Pow_Stor_"&amp;$B$2))</f>
        <v>5321.6700429516568</v>
      </c>
      <c r="F3" s="237">
        <f ca="1">LOOKUP($D4,INDIRECT("Md_Stor_TIME"),INDIRECT("Md_Stor_"&amp;$B$2))</f>
        <v>7286.7431256671462</v>
      </c>
      <c r="G3" s="240"/>
      <c r="H3" s="240"/>
      <c r="I3" s="240"/>
      <c r="J3" s="240"/>
      <c r="K3" s="240"/>
      <c r="L3" s="240"/>
      <c r="M3" s="240"/>
      <c r="N3" s="240"/>
      <c r="O3" s="240"/>
      <c r="P3" s="240"/>
      <c r="Q3" s="240"/>
      <c r="R3" s="240"/>
      <c r="S3" s="240"/>
      <c r="T3" s="240"/>
      <c r="U3" s="240"/>
      <c r="V3" s="240"/>
    </row>
    <row r="4" spans="1:22" x14ac:dyDescent="0.3">
      <c r="A4" s="240"/>
      <c r="B4" s="240">
        <f>INDEX(RunInformation!$G$6:$G$40,PowellandMead!B2)</f>
        <v>2010</v>
      </c>
      <c r="C4" s="240"/>
      <c r="D4" s="239">
        <f ca="1">Comparison!U5</f>
        <v>46174</v>
      </c>
      <c r="E4" s="237">
        <f t="shared" ref="E4:E61" ca="1" si="0">LOOKUP($D5,INDIRECT("Pow_Stor_TIME"),INDIRECT("Pow_Stor_"&amp;$B$2))</f>
        <v>5115.638852392517</v>
      </c>
      <c r="F4" s="237">
        <f t="shared" ref="F4:F61" ca="1" si="1">LOOKUP($D5,INDIRECT("Md_Stor_TIME"),INDIRECT("Md_Stor_"&amp;$B$2))</f>
        <v>6938.3849611255855</v>
      </c>
      <c r="G4" s="240"/>
      <c r="H4" s="240"/>
      <c r="I4" s="240"/>
      <c r="J4" s="240"/>
      <c r="K4" s="240"/>
      <c r="L4" s="240"/>
      <c r="M4" s="240"/>
      <c r="N4" s="240"/>
      <c r="O4" s="240"/>
      <c r="P4" s="240"/>
      <c r="Q4" s="240"/>
      <c r="R4" s="240"/>
      <c r="S4" s="240"/>
      <c r="T4" s="240"/>
      <c r="U4" s="240"/>
      <c r="V4" s="240"/>
    </row>
    <row r="5" spans="1:22" x14ac:dyDescent="0.3">
      <c r="A5" s="240"/>
      <c r="B5" s="240"/>
      <c r="C5" s="240"/>
      <c r="D5" s="239">
        <f ca="1">Comparison!U6</f>
        <v>46204</v>
      </c>
      <c r="E5" s="237">
        <f t="shared" ca="1" si="0"/>
        <v>4991.6438155233873</v>
      </c>
      <c r="F5" s="237">
        <f t="shared" ca="1" si="1"/>
        <v>6779.5668497682282</v>
      </c>
      <c r="G5" s="240"/>
      <c r="H5" s="240"/>
      <c r="I5" s="240"/>
      <c r="J5" s="240"/>
      <c r="K5" s="240"/>
      <c r="L5" s="240"/>
      <c r="M5" s="240"/>
      <c r="N5" s="240"/>
      <c r="O5" s="240"/>
      <c r="P5" s="240"/>
      <c r="Q5" s="240"/>
      <c r="R5" s="240"/>
      <c r="S5" s="240"/>
      <c r="T5" s="240"/>
      <c r="U5" s="240"/>
      <c r="V5" s="240"/>
    </row>
    <row r="6" spans="1:22" x14ac:dyDescent="0.3">
      <c r="A6" s="240"/>
      <c r="B6" s="240"/>
      <c r="C6" s="240"/>
      <c r="D6" s="239">
        <f ca="1">Comparison!U7</f>
        <v>46235</v>
      </c>
      <c r="E6" s="237">
        <f t="shared" ca="1" si="0"/>
        <v>4826.0005071189562</v>
      </c>
      <c r="F6" s="237">
        <f t="shared" ca="1" si="1"/>
        <v>6676.0614701023105</v>
      </c>
      <c r="G6" s="240"/>
      <c r="H6" s="240"/>
      <c r="I6" s="240"/>
      <c r="J6" s="240"/>
      <c r="K6" s="240"/>
      <c r="L6" s="240"/>
      <c r="M6" s="240"/>
      <c r="N6" s="240"/>
      <c r="O6" s="240"/>
      <c r="P6" s="240"/>
      <c r="Q6" s="240"/>
      <c r="R6" s="240"/>
      <c r="S6" s="240"/>
      <c r="T6" s="240"/>
      <c r="U6" s="240"/>
      <c r="V6" s="240"/>
    </row>
    <row r="7" spans="1:22" x14ac:dyDescent="0.3">
      <c r="A7" s="240"/>
      <c r="B7" s="240"/>
      <c r="C7" s="240"/>
      <c r="D7" s="239">
        <f ca="1">Comparison!U8</f>
        <v>46266</v>
      </c>
      <c r="E7" s="237">
        <f t="shared" ca="1" si="0"/>
        <v>4643.1249870935408</v>
      </c>
      <c r="F7" s="237">
        <f t="shared" ca="1" si="1"/>
        <v>6897.5284384295528</v>
      </c>
      <c r="G7" s="240"/>
      <c r="H7" s="240"/>
      <c r="I7" s="240"/>
      <c r="J7" s="240"/>
      <c r="K7" s="240"/>
      <c r="L7" s="240"/>
      <c r="M7" s="240"/>
      <c r="N7" s="240"/>
      <c r="O7" s="240"/>
      <c r="P7" s="240"/>
      <c r="Q7" s="240"/>
      <c r="R7" s="240"/>
      <c r="S7" s="240"/>
      <c r="T7" s="240"/>
      <c r="U7" s="240"/>
      <c r="V7" s="240"/>
    </row>
    <row r="8" spans="1:22" x14ac:dyDescent="0.3">
      <c r="A8" s="240"/>
      <c r="B8" s="240"/>
      <c r="C8" s="240"/>
      <c r="D8" s="239">
        <f ca="1">Comparison!U9</f>
        <v>46296</v>
      </c>
      <c r="E8" s="237">
        <f t="shared" ca="1" si="0"/>
        <v>4436.6776649664334</v>
      </c>
      <c r="F8" s="237">
        <f t="shared" ca="1" si="1"/>
        <v>6847.2214736174692</v>
      </c>
      <c r="G8" s="240"/>
      <c r="H8" s="240"/>
      <c r="I8" s="240"/>
      <c r="J8" s="240"/>
      <c r="K8" s="240"/>
      <c r="L8" s="240"/>
      <c r="M8" s="240"/>
      <c r="N8" s="240"/>
      <c r="O8" s="240"/>
      <c r="P8" s="240"/>
      <c r="Q8" s="240"/>
      <c r="R8" s="240"/>
      <c r="S8" s="240"/>
      <c r="T8" s="240"/>
      <c r="U8" s="240"/>
      <c r="V8" s="240"/>
    </row>
    <row r="9" spans="1:22" x14ac:dyDescent="0.3">
      <c r="A9" s="240"/>
      <c r="B9" s="240"/>
      <c r="C9" s="240"/>
      <c r="D9" s="239">
        <f ca="1">Comparison!U10</f>
        <v>46327</v>
      </c>
      <c r="E9" s="237">
        <f t="shared" ca="1" si="0"/>
        <v>4245.2706431657016</v>
      </c>
      <c r="F9" s="237">
        <f t="shared" ca="1" si="1"/>
        <v>7131.302057026026</v>
      </c>
      <c r="G9" s="240"/>
      <c r="H9" s="240"/>
      <c r="I9" s="240"/>
      <c r="J9" s="240"/>
      <c r="K9" s="240"/>
      <c r="L9" s="240"/>
      <c r="M9" s="240"/>
      <c r="N9" s="240"/>
      <c r="O9" s="240"/>
      <c r="P9" s="240"/>
      <c r="Q9" s="240"/>
      <c r="R9" s="240"/>
      <c r="S9" s="240"/>
      <c r="T9" s="240"/>
      <c r="U9" s="240"/>
      <c r="V9" s="240"/>
    </row>
    <row r="10" spans="1:22" x14ac:dyDescent="0.3">
      <c r="A10" s="240"/>
      <c r="B10" s="240"/>
      <c r="C10" s="240"/>
      <c r="D10" s="239">
        <f ca="1">Comparison!U11</f>
        <v>46357</v>
      </c>
      <c r="E10" s="237">
        <f t="shared" ca="1" si="0"/>
        <v>4255.7309513949403</v>
      </c>
      <c r="F10" s="237">
        <f t="shared" ca="1" si="1"/>
        <v>7027.2750492595114</v>
      </c>
      <c r="G10" s="240"/>
      <c r="H10" s="240"/>
      <c r="I10" s="240"/>
      <c r="J10" s="240"/>
      <c r="K10" s="240"/>
      <c r="L10" s="240"/>
      <c r="M10" s="240"/>
      <c r="N10" s="240"/>
      <c r="O10" s="240"/>
      <c r="P10" s="240"/>
      <c r="Q10" s="240"/>
      <c r="R10" s="240"/>
      <c r="S10" s="240"/>
      <c r="T10" s="240"/>
      <c r="U10" s="240"/>
      <c r="V10" s="240"/>
    </row>
    <row r="11" spans="1:22" x14ac:dyDescent="0.3">
      <c r="A11" s="240"/>
      <c r="B11" s="240"/>
      <c r="C11" s="240"/>
      <c r="D11" s="239">
        <f ca="1">Comparison!U12</f>
        <v>46388</v>
      </c>
      <c r="E11" s="237">
        <f t="shared" ca="1" si="0"/>
        <v>4259.6753331737746</v>
      </c>
      <c r="F11" s="237">
        <f t="shared" ca="1" si="1"/>
        <v>7000.3445713604187</v>
      </c>
      <c r="G11" s="240"/>
      <c r="H11" s="240"/>
      <c r="I11" s="240"/>
      <c r="J11" s="240"/>
      <c r="K11" s="240"/>
      <c r="L11" s="240"/>
      <c r="M11" s="240"/>
      <c r="N11" s="240"/>
      <c r="O11" s="240"/>
      <c r="P11" s="240"/>
      <c r="Q11" s="240"/>
      <c r="R11" s="240"/>
      <c r="S11" s="240"/>
      <c r="T11" s="240"/>
      <c r="U11" s="240"/>
      <c r="V11" s="240"/>
    </row>
    <row r="12" spans="1:22" x14ac:dyDescent="0.3">
      <c r="A12" s="240"/>
      <c r="B12" s="240"/>
      <c r="C12" s="240"/>
      <c r="D12" s="239">
        <f ca="1">Comparison!U13</f>
        <v>46419</v>
      </c>
      <c r="E12" s="237">
        <f t="shared" ca="1" si="0"/>
        <v>4258.9704908490794</v>
      </c>
      <c r="F12" s="237">
        <f t="shared" ca="1" si="1"/>
        <v>6569.5067144942805</v>
      </c>
      <c r="G12" s="240"/>
      <c r="H12" s="240"/>
      <c r="I12" s="240"/>
      <c r="J12" s="240"/>
      <c r="K12" s="240"/>
      <c r="L12" s="240"/>
      <c r="M12" s="240"/>
      <c r="N12" s="240"/>
      <c r="O12" s="240"/>
      <c r="P12" s="240"/>
      <c r="Q12" s="240"/>
      <c r="R12" s="240"/>
      <c r="S12" s="240"/>
      <c r="T12" s="240"/>
      <c r="U12" s="240"/>
      <c r="V12" s="240"/>
    </row>
    <row r="13" spans="1:22" x14ac:dyDescent="0.3">
      <c r="A13" s="240"/>
      <c r="B13" s="240"/>
      <c r="C13" s="240"/>
      <c r="D13" s="239">
        <f ca="1">Comparison!U14</f>
        <v>46447</v>
      </c>
      <c r="E13" s="237">
        <f t="shared" ca="1" si="0"/>
        <v>4258.4174473274516</v>
      </c>
      <c r="F13" s="237">
        <f t="shared" ca="1" si="1"/>
        <v>6439.2832462185852</v>
      </c>
      <c r="G13" s="240"/>
      <c r="H13" s="240"/>
      <c r="I13" s="240"/>
      <c r="J13" s="240"/>
      <c r="K13" s="240"/>
      <c r="L13" s="240"/>
      <c r="M13" s="240"/>
      <c r="N13" s="240"/>
      <c r="O13" s="240"/>
      <c r="P13" s="240"/>
      <c r="Q13" s="240"/>
      <c r="R13" s="240"/>
      <c r="S13" s="240"/>
      <c r="T13" s="240"/>
      <c r="U13" s="240"/>
      <c r="V13" s="240"/>
    </row>
    <row r="14" spans="1:22" x14ac:dyDescent="0.3">
      <c r="A14" s="240"/>
      <c r="B14" s="240"/>
      <c r="C14" s="240"/>
      <c r="D14" s="239">
        <f ca="1">Comparison!U15</f>
        <v>46478</v>
      </c>
      <c r="E14" s="237">
        <f t="shared" ca="1" si="0"/>
        <v>4257.6620396796443</v>
      </c>
      <c r="F14" s="237">
        <f t="shared" ca="1" si="1"/>
        <v>7372.4605193392581</v>
      </c>
      <c r="G14" s="240"/>
      <c r="H14" s="240"/>
      <c r="I14" s="240"/>
      <c r="J14" s="240"/>
      <c r="K14" s="240"/>
      <c r="L14" s="240"/>
      <c r="M14" s="240"/>
      <c r="N14" s="240"/>
      <c r="O14" s="240"/>
      <c r="P14" s="240"/>
      <c r="Q14" s="240"/>
      <c r="R14" s="240"/>
      <c r="S14" s="240"/>
      <c r="T14" s="240"/>
      <c r="U14" s="240"/>
      <c r="V14" s="240"/>
    </row>
    <row r="15" spans="1:22" x14ac:dyDescent="0.3">
      <c r="A15" s="240"/>
      <c r="B15" s="240"/>
      <c r="C15" s="240"/>
      <c r="D15" s="239">
        <f ca="1">Comparison!U16</f>
        <v>46508</v>
      </c>
      <c r="E15" s="237">
        <f t="shared" ca="1" si="0"/>
        <v>6981.0040670715134</v>
      </c>
      <c r="F15" s="237">
        <f t="shared" ca="1" si="1"/>
        <v>7457.0882231482292</v>
      </c>
      <c r="G15" s="240"/>
      <c r="H15" s="240"/>
      <c r="I15" s="240"/>
      <c r="J15" s="240"/>
      <c r="K15" s="240"/>
      <c r="L15" s="240"/>
      <c r="M15" s="240"/>
      <c r="N15" s="240"/>
      <c r="O15" s="240"/>
      <c r="P15" s="240"/>
      <c r="Q15" s="240"/>
      <c r="R15" s="240"/>
      <c r="S15" s="240"/>
      <c r="T15" s="240"/>
      <c r="U15" s="240"/>
      <c r="V15" s="240"/>
    </row>
    <row r="16" spans="1:22" x14ac:dyDescent="0.3">
      <c r="A16" s="240"/>
      <c r="B16" s="240"/>
      <c r="C16" s="240"/>
      <c r="D16" s="239">
        <f ca="1">Comparison!U17</f>
        <v>46539</v>
      </c>
      <c r="E16" s="237">
        <f t="shared" ca="1" si="0"/>
        <v>8831.535392468415</v>
      </c>
      <c r="F16" s="237">
        <f t="shared" ca="1" si="1"/>
        <v>7559.2835020977991</v>
      </c>
      <c r="G16" s="240"/>
      <c r="H16" s="240"/>
      <c r="I16" s="240"/>
      <c r="J16" s="240"/>
      <c r="K16" s="240"/>
      <c r="L16" s="240"/>
      <c r="M16" s="240"/>
      <c r="N16" s="240"/>
      <c r="O16" s="240"/>
      <c r="P16" s="240"/>
      <c r="Q16" s="240"/>
      <c r="R16" s="240"/>
      <c r="S16" s="240"/>
      <c r="T16" s="240"/>
      <c r="U16" s="240"/>
      <c r="V16" s="240"/>
    </row>
    <row r="17" spans="1:22" x14ac:dyDescent="0.3">
      <c r="A17" s="240"/>
      <c r="B17" s="240"/>
      <c r="C17" s="240"/>
      <c r="D17" s="239">
        <f ca="1">Comparison!U18</f>
        <v>46569</v>
      </c>
      <c r="E17" s="237">
        <f t="shared" ca="1" si="0"/>
        <v>8740.6060411775234</v>
      </c>
      <c r="F17" s="237">
        <f t="shared" ca="1" si="1"/>
        <v>7789.3581930295359</v>
      </c>
      <c r="G17" s="240"/>
      <c r="H17" s="240"/>
      <c r="I17" s="240"/>
      <c r="J17" s="240"/>
      <c r="K17" s="240"/>
      <c r="L17" s="240"/>
      <c r="M17" s="240"/>
      <c r="N17" s="240"/>
      <c r="O17" s="240"/>
      <c r="P17" s="240"/>
      <c r="Q17" s="240"/>
      <c r="R17" s="240"/>
      <c r="S17" s="240"/>
      <c r="T17" s="240"/>
      <c r="U17" s="240"/>
      <c r="V17" s="240"/>
    </row>
    <row r="18" spans="1:22" x14ac:dyDescent="0.3">
      <c r="A18" s="240"/>
      <c r="B18" s="240"/>
      <c r="C18" s="240"/>
      <c r="D18" s="239">
        <f ca="1">Comparison!U19</f>
        <v>46600</v>
      </c>
      <c r="E18" s="237">
        <f t="shared" ca="1" si="0"/>
        <v>8656.7219469310348</v>
      </c>
      <c r="F18" s="237">
        <f t="shared" ca="1" si="1"/>
        <v>7906.3663065618712</v>
      </c>
      <c r="G18" s="240"/>
      <c r="H18" s="240"/>
      <c r="I18" s="240"/>
      <c r="J18" s="240"/>
      <c r="K18" s="240"/>
      <c r="L18" s="240"/>
      <c r="M18" s="240"/>
      <c r="N18" s="240"/>
      <c r="O18" s="240"/>
      <c r="P18" s="240"/>
      <c r="Q18" s="240"/>
      <c r="R18" s="240"/>
      <c r="S18" s="240"/>
      <c r="T18" s="240"/>
      <c r="U18" s="240"/>
      <c r="V18" s="240"/>
    </row>
    <row r="19" spans="1:22" x14ac:dyDescent="0.3">
      <c r="A19" s="240"/>
      <c r="B19" s="240"/>
      <c r="C19" s="240"/>
      <c r="D19" s="239">
        <f ca="1">Comparison!U20</f>
        <v>46631</v>
      </c>
      <c r="E19" s="237">
        <f t="shared" ca="1" si="0"/>
        <v>8780.0203657267175</v>
      </c>
      <c r="F19" s="237">
        <f t="shared" ca="1" si="1"/>
        <v>7919.3661172690936</v>
      </c>
      <c r="G19" s="240"/>
      <c r="H19" s="240"/>
      <c r="I19" s="240"/>
      <c r="J19" s="240"/>
      <c r="K19" s="240"/>
      <c r="L19" s="240"/>
      <c r="M19" s="240"/>
      <c r="N19" s="240"/>
      <c r="O19" s="240"/>
      <c r="P19" s="240"/>
      <c r="Q19" s="240"/>
      <c r="R19" s="240"/>
      <c r="S19" s="240"/>
      <c r="T19" s="240"/>
      <c r="U19" s="240"/>
      <c r="V19" s="240"/>
    </row>
    <row r="20" spans="1:22" x14ac:dyDescent="0.3">
      <c r="A20" s="240"/>
      <c r="B20" s="240"/>
      <c r="C20" s="240"/>
      <c r="D20" s="239">
        <f ca="1">Comparison!U21</f>
        <v>46661</v>
      </c>
      <c r="E20" s="237">
        <f t="shared" ca="1" si="0"/>
        <v>8842.6683169997887</v>
      </c>
      <c r="F20" s="237">
        <f t="shared" ca="1" si="1"/>
        <v>7849.9658546637565</v>
      </c>
      <c r="G20" s="240"/>
      <c r="H20" s="240"/>
      <c r="I20" s="240"/>
      <c r="J20" s="240"/>
      <c r="K20" s="240"/>
      <c r="L20" s="240"/>
      <c r="M20" s="240"/>
      <c r="N20" s="240"/>
      <c r="O20" s="240"/>
      <c r="P20" s="240"/>
      <c r="Q20" s="240"/>
      <c r="R20" s="240"/>
      <c r="S20" s="240"/>
      <c r="T20" s="240"/>
      <c r="U20" s="240"/>
      <c r="V20" s="240"/>
    </row>
    <row r="21" spans="1:22" x14ac:dyDescent="0.3">
      <c r="A21" s="240"/>
      <c r="B21" s="240"/>
      <c r="C21" s="240"/>
      <c r="D21" s="239">
        <f ca="1">Comparison!U22</f>
        <v>46692</v>
      </c>
      <c r="E21" s="237">
        <f t="shared" ca="1" si="0"/>
        <v>8782.6821901727362</v>
      </c>
      <c r="F21" s="237">
        <f t="shared" ca="1" si="1"/>
        <v>7950.7267552935136</v>
      </c>
      <c r="G21" s="240"/>
      <c r="H21" s="240"/>
      <c r="I21" s="240"/>
      <c r="J21" s="240"/>
      <c r="K21" s="240"/>
      <c r="L21" s="240"/>
      <c r="M21" s="240"/>
      <c r="N21" s="240"/>
      <c r="O21" s="240"/>
      <c r="P21" s="240"/>
      <c r="Q21" s="240"/>
      <c r="R21" s="240"/>
      <c r="S21" s="240"/>
      <c r="T21" s="240"/>
      <c r="U21" s="240"/>
      <c r="V21" s="240"/>
    </row>
    <row r="22" spans="1:22" x14ac:dyDescent="0.3">
      <c r="A22" s="240"/>
      <c r="B22" s="240"/>
      <c r="C22" s="240"/>
      <c r="D22" s="239">
        <f ca="1">Comparison!U23</f>
        <v>46722</v>
      </c>
      <c r="E22" s="237">
        <f t="shared" ca="1" si="0"/>
        <v>8574.0040280101566</v>
      </c>
      <c r="F22" s="237">
        <f t="shared" ca="1" si="1"/>
        <v>8083.0003100596732</v>
      </c>
      <c r="G22" s="240"/>
      <c r="H22" s="240"/>
      <c r="I22" s="240"/>
      <c r="J22" s="240"/>
      <c r="K22" s="240"/>
      <c r="L22" s="240"/>
      <c r="M22" s="240"/>
      <c r="N22" s="240"/>
      <c r="O22" s="240"/>
      <c r="P22" s="240"/>
      <c r="Q22" s="240"/>
      <c r="R22" s="240"/>
      <c r="S22" s="240"/>
      <c r="T22" s="240"/>
      <c r="U22" s="240"/>
      <c r="V22" s="240"/>
    </row>
    <row r="23" spans="1:22" x14ac:dyDescent="0.3">
      <c r="A23" s="240"/>
      <c r="B23" s="240"/>
      <c r="C23" s="240"/>
      <c r="D23" s="239">
        <f ca="1">Comparison!U24</f>
        <v>46753</v>
      </c>
      <c r="E23" s="237">
        <f t="shared" ca="1" si="0"/>
        <v>8433.239119498523</v>
      </c>
      <c r="F23" s="237">
        <f t="shared" ca="1" si="1"/>
        <v>8219.2665292309794</v>
      </c>
      <c r="G23" s="240"/>
      <c r="H23" s="240"/>
      <c r="I23" s="240"/>
      <c r="J23" s="240"/>
      <c r="K23" s="240"/>
      <c r="L23" s="240"/>
      <c r="M23" s="240"/>
      <c r="N23" s="240"/>
      <c r="O23" s="240"/>
      <c r="P23" s="240"/>
      <c r="Q23" s="240"/>
      <c r="R23" s="240"/>
      <c r="S23" s="240"/>
      <c r="T23" s="240"/>
      <c r="U23" s="240"/>
      <c r="V23" s="240"/>
    </row>
    <row r="24" spans="1:22" x14ac:dyDescent="0.3">
      <c r="A24" s="240"/>
      <c r="B24" s="240"/>
      <c r="C24" s="240"/>
      <c r="D24" s="239">
        <f ca="1">Comparison!U25</f>
        <v>46784</v>
      </c>
      <c r="E24" s="237">
        <f t="shared" ca="1" si="0"/>
        <v>8398.6946086188254</v>
      </c>
      <c r="F24" s="237">
        <f t="shared" ca="1" si="1"/>
        <v>7918.7544852693727</v>
      </c>
      <c r="G24" s="240"/>
      <c r="H24" s="240"/>
      <c r="I24" s="240"/>
      <c r="J24" s="240"/>
      <c r="K24" s="240"/>
      <c r="L24" s="240"/>
      <c r="M24" s="240"/>
      <c r="N24" s="240"/>
      <c r="O24" s="240"/>
      <c r="P24" s="240"/>
      <c r="Q24" s="240"/>
      <c r="R24" s="240"/>
      <c r="S24" s="240"/>
      <c r="T24" s="240"/>
      <c r="U24" s="240"/>
      <c r="V24" s="240"/>
    </row>
    <row r="25" spans="1:22" x14ac:dyDescent="0.3">
      <c r="A25" s="240"/>
      <c r="B25" s="240"/>
      <c r="C25" s="240"/>
      <c r="D25" s="239">
        <f ca="1">Comparison!U26</f>
        <v>46813</v>
      </c>
      <c r="E25" s="237">
        <f t="shared" ca="1" si="0"/>
        <v>8716.3912485957208</v>
      </c>
      <c r="F25" s="237">
        <f t="shared" ca="1" si="1"/>
        <v>7458.2818418951711</v>
      </c>
      <c r="G25" s="240"/>
      <c r="H25" s="240"/>
      <c r="I25" s="240"/>
      <c r="J25" s="240"/>
      <c r="K25" s="240"/>
      <c r="L25" s="240"/>
      <c r="M25" s="240"/>
      <c r="N25" s="240"/>
      <c r="O25" s="240"/>
      <c r="P25" s="240"/>
      <c r="Q25" s="240"/>
      <c r="R25" s="240"/>
      <c r="S25" s="240"/>
      <c r="T25" s="240"/>
      <c r="U25" s="240"/>
      <c r="V25" s="240"/>
    </row>
    <row r="26" spans="1:22" x14ac:dyDescent="0.3">
      <c r="A26" s="240"/>
      <c r="B26" s="240"/>
      <c r="C26" s="240"/>
      <c r="D26" s="239">
        <f ca="1">Comparison!U27</f>
        <v>46844</v>
      </c>
      <c r="E26" s="237">
        <f t="shared" ca="1" si="0"/>
        <v>9226.8359778730974</v>
      </c>
      <c r="F26" s="237">
        <f t="shared" ca="1" si="1"/>
        <v>6973.856849214264</v>
      </c>
      <c r="G26" s="240"/>
      <c r="H26" s="240"/>
      <c r="I26" s="240"/>
      <c r="J26" s="240"/>
      <c r="K26" s="240"/>
      <c r="L26" s="240"/>
      <c r="M26" s="240"/>
      <c r="N26" s="240"/>
      <c r="O26" s="240"/>
      <c r="P26" s="240"/>
      <c r="Q26" s="240"/>
      <c r="R26" s="240"/>
      <c r="S26" s="240"/>
      <c r="T26" s="240"/>
      <c r="U26" s="240"/>
      <c r="V26" s="240"/>
    </row>
    <row r="27" spans="1:22" x14ac:dyDescent="0.3">
      <c r="A27" s="240"/>
      <c r="B27" s="240"/>
      <c r="C27" s="240"/>
      <c r="D27" s="239">
        <f ca="1">Comparison!U28</f>
        <v>46874</v>
      </c>
      <c r="E27" s="237">
        <f t="shared" ca="1" si="0"/>
        <v>8957.8533850288859</v>
      </c>
      <c r="F27" s="237">
        <f t="shared" ca="1" si="1"/>
        <v>6573.3176787790817</v>
      </c>
      <c r="G27" s="240"/>
      <c r="H27" s="240"/>
      <c r="I27" s="240"/>
      <c r="J27" s="240"/>
      <c r="K27" s="240"/>
      <c r="L27" s="240"/>
      <c r="M27" s="240"/>
      <c r="N27" s="240"/>
      <c r="O27" s="240"/>
      <c r="P27" s="240"/>
      <c r="Q27" s="240"/>
      <c r="R27" s="240"/>
      <c r="S27" s="240"/>
      <c r="T27" s="240"/>
      <c r="U27" s="240"/>
      <c r="V27" s="240"/>
    </row>
    <row r="28" spans="1:22" x14ac:dyDescent="0.3">
      <c r="A28" s="240"/>
      <c r="B28" s="240"/>
      <c r="C28" s="240"/>
      <c r="D28" s="239">
        <f ca="1">Comparison!U29</f>
        <v>46905</v>
      </c>
      <c r="E28" s="237">
        <f t="shared" ca="1" si="0"/>
        <v>8554.9010551298761</v>
      </c>
      <c r="F28" s="237">
        <f t="shared" ca="1" si="1"/>
        <v>6493.6760804354899</v>
      </c>
      <c r="G28" s="240"/>
      <c r="H28" s="240"/>
      <c r="I28" s="240"/>
      <c r="J28" s="240"/>
      <c r="K28" s="240"/>
      <c r="L28" s="240"/>
      <c r="M28" s="240"/>
      <c r="N28" s="240"/>
      <c r="O28" s="240"/>
      <c r="P28" s="240"/>
      <c r="Q28" s="240"/>
      <c r="R28" s="240"/>
      <c r="S28" s="240"/>
      <c r="T28" s="240"/>
      <c r="U28" s="240"/>
      <c r="V28" s="240"/>
    </row>
    <row r="29" spans="1:22" x14ac:dyDescent="0.3">
      <c r="A29" s="240"/>
      <c r="B29" s="240"/>
      <c r="C29" s="240"/>
      <c r="D29" s="239">
        <f ca="1">Comparison!U30</f>
        <v>46935</v>
      </c>
      <c r="E29" s="237">
        <f t="shared" ca="1" si="0"/>
        <v>8173.795356204937</v>
      </c>
      <c r="F29" s="237">
        <f t="shared" ca="1" si="1"/>
        <v>6586.7490407790792</v>
      </c>
      <c r="G29" s="240"/>
      <c r="H29" s="240"/>
      <c r="I29" s="240"/>
      <c r="J29" s="240"/>
      <c r="K29" s="240"/>
      <c r="L29" s="240"/>
      <c r="M29" s="240"/>
      <c r="N29" s="240"/>
      <c r="O29" s="240"/>
      <c r="P29" s="240"/>
      <c r="Q29" s="240"/>
      <c r="R29" s="240"/>
      <c r="S29" s="240"/>
      <c r="T29" s="240"/>
      <c r="U29" s="240"/>
      <c r="V29" s="240"/>
    </row>
    <row r="30" spans="1:22" x14ac:dyDescent="0.3">
      <c r="A30" s="240"/>
      <c r="B30" s="240"/>
      <c r="C30" s="240"/>
      <c r="D30" s="239">
        <f ca="1">Comparison!U31</f>
        <v>46966</v>
      </c>
      <c r="E30" s="237">
        <f t="shared" ca="1" si="0"/>
        <v>7942.8932741886556</v>
      </c>
      <c r="F30" s="237">
        <f t="shared" ca="1" si="1"/>
        <v>6500.4470861229329</v>
      </c>
      <c r="G30" s="240"/>
      <c r="H30" s="240"/>
      <c r="I30" s="240"/>
      <c r="J30" s="240"/>
      <c r="K30" s="240"/>
      <c r="L30" s="240"/>
      <c r="M30" s="240"/>
      <c r="N30" s="240"/>
      <c r="O30" s="240"/>
      <c r="P30" s="240"/>
      <c r="Q30" s="240"/>
      <c r="R30" s="240"/>
      <c r="S30" s="240"/>
      <c r="T30" s="240"/>
      <c r="U30" s="240"/>
      <c r="V30" s="240"/>
    </row>
    <row r="31" spans="1:22" x14ac:dyDescent="0.3">
      <c r="A31" s="240"/>
      <c r="B31" s="240"/>
      <c r="C31" s="240"/>
      <c r="D31" s="239">
        <f ca="1">Comparison!U32</f>
        <v>46997</v>
      </c>
      <c r="E31" s="237">
        <f t="shared" ca="1" si="0"/>
        <v>7795.5785410409753</v>
      </c>
      <c r="F31" s="237">
        <f t="shared" ca="1" si="1"/>
        <v>6471.9279871274794</v>
      </c>
      <c r="G31" s="240"/>
      <c r="H31" s="240"/>
      <c r="I31" s="240"/>
      <c r="J31" s="240"/>
      <c r="K31" s="240"/>
      <c r="L31" s="240"/>
      <c r="M31" s="240"/>
      <c r="N31" s="240"/>
      <c r="O31" s="240"/>
      <c r="P31" s="240"/>
      <c r="Q31" s="240"/>
      <c r="R31" s="240"/>
      <c r="S31" s="240"/>
      <c r="T31" s="240"/>
      <c r="U31" s="240"/>
      <c r="V31" s="240"/>
    </row>
    <row r="32" spans="1:22" x14ac:dyDescent="0.3">
      <c r="A32" s="240"/>
      <c r="B32" s="240"/>
      <c r="C32" s="240"/>
      <c r="D32" s="239">
        <f ca="1">Comparison!U33</f>
        <v>47027</v>
      </c>
      <c r="E32" s="237">
        <f t="shared" ca="1" si="0"/>
        <v>7613.8708027512839</v>
      </c>
      <c r="F32" s="237">
        <f t="shared" ca="1" si="1"/>
        <v>6386.546150144537</v>
      </c>
      <c r="G32" s="240"/>
      <c r="H32" s="240"/>
      <c r="I32" s="240"/>
      <c r="J32" s="240"/>
      <c r="K32" s="240"/>
      <c r="L32" s="240"/>
      <c r="M32" s="240"/>
      <c r="N32" s="240"/>
      <c r="O32" s="240"/>
      <c r="P32" s="240"/>
      <c r="Q32" s="240"/>
      <c r="R32" s="240"/>
      <c r="S32" s="240"/>
      <c r="T32" s="240"/>
      <c r="U32" s="240"/>
      <c r="V32" s="240"/>
    </row>
    <row r="33" spans="1:22" x14ac:dyDescent="0.3">
      <c r="A33" s="240"/>
      <c r="B33" s="240"/>
      <c r="C33" s="240"/>
      <c r="D33" s="239">
        <f ca="1">Comparison!U34</f>
        <v>47058</v>
      </c>
      <c r="E33" s="237">
        <f t="shared" ca="1" si="0"/>
        <v>7335.7113886703964</v>
      </c>
      <c r="F33" s="237">
        <f t="shared" ca="1" si="1"/>
        <v>6434.0692197241924</v>
      </c>
      <c r="G33" s="240"/>
      <c r="H33" s="240"/>
      <c r="I33" s="240"/>
      <c r="J33" s="240"/>
      <c r="K33" s="240"/>
      <c r="L33" s="240"/>
      <c r="M33" s="240"/>
      <c r="N33" s="240"/>
      <c r="O33" s="240"/>
      <c r="P33" s="240"/>
      <c r="Q33" s="240"/>
      <c r="R33" s="240"/>
      <c r="S33" s="240"/>
      <c r="T33" s="240"/>
      <c r="U33" s="240"/>
      <c r="V33" s="240"/>
    </row>
    <row r="34" spans="1:22" x14ac:dyDescent="0.3">
      <c r="A34" s="240"/>
      <c r="B34" s="240"/>
      <c r="C34" s="240"/>
      <c r="D34" s="239">
        <f ca="1">Comparison!U35</f>
        <v>47088</v>
      </c>
      <c r="E34" s="237">
        <f t="shared" ca="1" si="0"/>
        <v>6936.1545274431428</v>
      </c>
      <c r="F34" s="237">
        <f t="shared" ca="1" si="1"/>
        <v>6491.0850023423009</v>
      </c>
      <c r="G34" s="240"/>
      <c r="H34" s="240"/>
      <c r="I34" s="240"/>
      <c r="J34" s="240"/>
      <c r="K34" s="240"/>
      <c r="L34" s="240"/>
      <c r="M34" s="240"/>
      <c r="N34" s="240"/>
      <c r="O34" s="240"/>
      <c r="P34" s="240"/>
      <c r="Q34" s="240"/>
      <c r="R34" s="240"/>
      <c r="S34" s="240"/>
      <c r="T34" s="240"/>
      <c r="U34" s="240"/>
      <c r="V34" s="240"/>
    </row>
    <row r="35" spans="1:22" x14ac:dyDescent="0.3">
      <c r="A35" s="240"/>
      <c r="B35" s="240"/>
      <c r="C35" s="240"/>
      <c r="D35" s="239">
        <f ca="1">Comparison!U36</f>
        <v>47119</v>
      </c>
      <c r="E35" s="237">
        <f t="shared" ca="1" si="0"/>
        <v>6615.3759733883689</v>
      </c>
      <c r="F35" s="237">
        <f t="shared" ca="1" si="1"/>
        <v>6518.668679536725</v>
      </c>
      <c r="G35" s="240"/>
      <c r="H35" s="240"/>
      <c r="I35" s="240"/>
      <c r="J35" s="240"/>
      <c r="K35" s="240"/>
      <c r="L35" s="240"/>
      <c r="M35" s="240"/>
      <c r="N35" s="240"/>
      <c r="O35" s="240"/>
      <c r="P35" s="240"/>
      <c r="Q35" s="240"/>
      <c r="R35" s="240"/>
      <c r="S35" s="240"/>
      <c r="T35" s="240"/>
      <c r="U35" s="240"/>
      <c r="V35" s="240"/>
    </row>
    <row r="36" spans="1:22" x14ac:dyDescent="0.3">
      <c r="A36" s="240"/>
      <c r="B36" s="240"/>
      <c r="C36" s="240"/>
      <c r="D36" s="239">
        <f ca="1">Comparison!U37</f>
        <v>47150</v>
      </c>
      <c r="E36" s="237">
        <f t="shared" ca="1" si="0"/>
        <v>6297.3159487544226</v>
      </c>
      <c r="F36" s="237">
        <f t="shared" ca="1" si="1"/>
        <v>6293.5683902302126</v>
      </c>
      <c r="G36" s="240"/>
      <c r="H36" s="240"/>
      <c r="I36" s="240"/>
      <c r="J36" s="240"/>
      <c r="K36" s="240"/>
      <c r="L36" s="240"/>
      <c r="M36" s="240"/>
      <c r="N36" s="240"/>
      <c r="O36" s="240"/>
      <c r="P36" s="240"/>
      <c r="Q36" s="240"/>
      <c r="R36" s="240"/>
      <c r="S36" s="240"/>
      <c r="T36" s="240"/>
      <c r="U36" s="240"/>
      <c r="V36" s="240"/>
    </row>
    <row r="37" spans="1:22" x14ac:dyDescent="0.3">
      <c r="A37" s="240"/>
      <c r="B37" s="240"/>
      <c r="C37" s="240"/>
      <c r="D37" s="239">
        <f ca="1">Comparison!U38</f>
        <v>47178</v>
      </c>
      <c r="E37" s="237">
        <f t="shared" ca="1" si="0"/>
        <v>6076.2704398256265</v>
      </c>
      <c r="F37" s="237">
        <f t="shared" ca="1" si="1"/>
        <v>5947.8967218019625</v>
      </c>
      <c r="G37" s="240"/>
      <c r="H37" s="240"/>
      <c r="I37" s="240"/>
      <c r="J37" s="240"/>
      <c r="K37" s="240"/>
      <c r="L37" s="240"/>
      <c r="M37" s="240"/>
      <c r="N37" s="240"/>
      <c r="O37" s="240"/>
      <c r="P37" s="240"/>
      <c r="Q37" s="240"/>
      <c r="R37" s="240"/>
      <c r="S37" s="240"/>
      <c r="T37" s="240"/>
      <c r="U37" s="240"/>
      <c r="V37" s="240"/>
    </row>
    <row r="38" spans="1:22" x14ac:dyDescent="0.3">
      <c r="A38" s="240"/>
      <c r="B38" s="240"/>
      <c r="C38" s="240"/>
      <c r="D38" s="239">
        <f ca="1">Comparison!U39</f>
        <v>47209</v>
      </c>
      <c r="E38" s="237">
        <f t="shared" ca="1" si="0"/>
        <v>6105.0621023251824</v>
      </c>
      <c r="F38" s="237">
        <f t="shared" ca="1" si="1"/>
        <v>5618.9343389593769</v>
      </c>
      <c r="G38" s="240"/>
      <c r="H38" s="240"/>
      <c r="I38" s="240"/>
      <c r="J38" s="240"/>
      <c r="K38" s="240"/>
      <c r="L38" s="240"/>
      <c r="M38" s="240"/>
      <c r="N38" s="240"/>
      <c r="O38" s="240"/>
      <c r="P38" s="240"/>
      <c r="Q38" s="240"/>
      <c r="R38" s="240"/>
      <c r="S38" s="240"/>
      <c r="T38" s="240"/>
      <c r="U38" s="240"/>
      <c r="V38" s="240"/>
    </row>
    <row r="39" spans="1:22" x14ac:dyDescent="0.3">
      <c r="A39" s="240"/>
      <c r="B39" s="240"/>
      <c r="C39" s="240"/>
      <c r="D39" s="239">
        <f ca="1">Comparison!U40</f>
        <v>47239</v>
      </c>
      <c r="E39" s="237">
        <f t="shared" ca="1" si="0"/>
        <v>6563.1224923561485</v>
      </c>
      <c r="F39" s="237">
        <f t="shared" ca="1" si="1"/>
        <v>5375.0826062808783</v>
      </c>
      <c r="G39" s="240"/>
      <c r="H39" s="240"/>
      <c r="I39" s="240"/>
      <c r="J39" s="240"/>
      <c r="K39" s="240"/>
      <c r="L39" s="240"/>
      <c r="M39" s="240"/>
      <c r="N39" s="240"/>
      <c r="O39" s="240"/>
      <c r="P39" s="240"/>
      <c r="Q39" s="240"/>
      <c r="R39" s="240"/>
      <c r="S39" s="240"/>
      <c r="T39" s="240"/>
      <c r="U39" s="240"/>
      <c r="V39" s="240"/>
    </row>
    <row r="40" spans="1:22" x14ac:dyDescent="0.3">
      <c r="A40" s="240"/>
      <c r="B40" s="240"/>
      <c r="C40" s="240"/>
      <c r="D40" s="239">
        <f ca="1">Comparison!U41</f>
        <v>47270</v>
      </c>
      <c r="E40" s="237">
        <f t="shared" ca="1" si="0"/>
        <v>6269.0026249113298</v>
      </c>
      <c r="F40" s="237">
        <f t="shared" ca="1" si="1"/>
        <v>5394.1458846132209</v>
      </c>
      <c r="G40" s="240"/>
      <c r="H40" s="240"/>
      <c r="I40" s="240"/>
      <c r="J40" s="240"/>
      <c r="K40" s="240"/>
      <c r="L40" s="240"/>
      <c r="M40" s="240"/>
      <c r="N40" s="240"/>
      <c r="O40" s="240"/>
      <c r="P40" s="240"/>
      <c r="Q40" s="240"/>
      <c r="R40" s="240"/>
      <c r="S40" s="240"/>
      <c r="T40" s="240"/>
      <c r="U40" s="240"/>
      <c r="V40" s="240"/>
    </row>
    <row r="41" spans="1:22" x14ac:dyDescent="0.3">
      <c r="A41" s="240"/>
      <c r="B41" s="240"/>
      <c r="C41" s="240"/>
      <c r="D41" s="239">
        <f ca="1">Comparison!U42</f>
        <v>47300</v>
      </c>
      <c r="E41" s="237">
        <f t="shared" ca="1" si="0"/>
        <v>5850.386107076466</v>
      </c>
      <c r="F41" s="237">
        <f t="shared" ca="1" si="1"/>
        <v>5534.0298486551901</v>
      </c>
      <c r="G41" s="240"/>
      <c r="H41" s="240"/>
      <c r="I41" s="240"/>
      <c r="J41" s="240"/>
      <c r="K41" s="240"/>
      <c r="L41" s="240"/>
      <c r="M41" s="240"/>
      <c r="N41" s="240"/>
      <c r="O41" s="240"/>
      <c r="P41" s="240"/>
      <c r="Q41" s="240"/>
      <c r="R41" s="240"/>
      <c r="S41" s="240"/>
      <c r="T41" s="240"/>
      <c r="U41" s="240"/>
      <c r="V41" s="240"/>
    </row>
    <row r="42" spans="1:22" x14ac:dyDescent="0.3">
      <c r="A42" s="240"/>
      <c r="B42" s="240"/>
      <c r="C42" s="240"/>
      <c r="D42" s="239">
        <f ca="1">Comparison!U43</f>
        <v>47331</v>
      </c>
      <c r="E42" s="237">
        <f t="shared" ca="1" si="0"/>
        <v>5723.0772920107156</v>
      </c>
      <c r="F42" s="237">
        <f t="shared" ca="1" si="1"/>
        <v>5534.221265655352</v>
      </c>
      <c r="G42" s="240"/>
      <c r="H42" s="240"/>
      <c r="I42" s="240"/>
      <c r="J42" s="240"/>
      <c r="K42" s="240"/>
      <c r="L42" s="240"/>
      <c r="M42" s="240"/>
      <c r="N42" s="240"/>
      <c r="O42" s="240"/>
      <c r="P42" s="240"/>
      <c r="Q42" s="240"/>
      <c r="R42" s="240"/>
      <c r="S42" s="240"/>
      <c r="T42" s="240"/>
      <c r="U42" s="240"/>
      <c r="V42" s="240"/>
    </row>
    <row r="43" spans="1:22" x14ac:dyDescent="0.3">
      <c r="A43" s="240"/>
      <c r="B43" s="240"/>
      <c r="C43" s="240"/>
      <c r="D43" s="239">
        <f ca="1">Comparison!U44</f>
        <v>47362</v>
      </c>
      <c r="E43" s="237">
        <f t="shared" ca="1" si="0"/>
        <v>5632.4940032232807</v>
      </c>
      <c r="F43" s="237">
        <f t="shared" ca="1" si="1"/>
        <v>5717.4820885874969</v>
      </c>
      <c r="G43" s="240"/>
      <c r="H43" s="240"/>
      <c r="I43" s="240"/>
      <c r="J43" s="240"/>
      <c r="K43" s="240"/>
      <c r="L43" s="240"/>
      <c r="M43" s="240"/>
      <c r="N43" s="240"/>
      <c r="O43" s="240"/>
      <c r="P43" s="240"/>
      <c r="Q43" s="240"/>
      <c r="R43" s="240"/>
      <c r="S43" s="240"/>
      <c r="T43" s="240"/>
      <c r="U43" s="240"/>
      <c r="V43" s="240"/>
    </row>
    <row r="44" spans="1:22" x14ac:dyDescent="0.3">
      <c r="A44" s="240"/>
      <c r="B44" s="240"/>
      <c r="C44" s="240"/>
      <c r="D44" s="239">
        <f ca="1">Comparison!U45</f>
        <v>47392</v>
      </c>
      <c r="E44" s="237">
        <f t="shared" ca="1" si="0"/>
        <v>5461.5187034956416</v>
      </c>
      <c r="F44" s="237">
        <f t="shared" ca="1" si="1"/>
        <v>5818.981181370038</v>
      </c>
      <c r="G44" s="240"/>
      <c r="H44" s="240"/>
      <c r="I44" s="240"/>
      <c r="J44" s="240"/>
      <c r="K44" s="240"/>
      <c r="L44" s="240"/>
      <c r="M44" s="240"/>
      <c r="N44" s="240"/>
      <c r="O44" s="240"/>
      <c r="P44" s="240"/>
      <c r="Q44" s="240"/>
      <c r="R44" s="240"/>
      <c r="S44" s="240"/>
      <c r="T44" s="240"/>
      <c r="U44" s="240"/>
      <c r="V44" s="240"/>
    </row>
    <row r="45" spans="1:22" x14ac:dyDescent="0.3">
      <c r="A45" s="240"/>
      <c r="B45" s="240"/>
      <c r="C45" s="240"/>
      <c r="D45" s="239">
        <f ca="1">Comparison!U46</f>
        <v>47423</v>
      </c>
      <c r="E45" s="237">
        <f t="shared" ca="1" si="0"/>
        <v>5114.7999261751866</v>
      </c>
      <c r="F45" s="237">
        <f t="shared" ca="1" si="1"/>
        <v>5915.3383343094783</v>
      </c>
      <c r="G45" s="240"/>
      <c r="H45" s="240"/>
      <c r="I45" s="240"/>
      <c r="J45" s="240"/>
      <c r="K45" s="240"/>
      <c r="L45" s="240"/>
      <c r="M45" s="240"/>
      <c r="N45" s="240"/>
      <c r="O45" s="240"/>
      <c r="P45" s="240"/>
      <c r="Q45" s="240"/>
      <c r="R45" s="240"/>
      <c r="S45" s="240"/>
      <c r="T45" s="240"/>
      <c r="U45" s="240"/>
      <c r="V45" s="240"/>
    </row>
    <row r="46" spans="1:22" x14ac:dyDescent="0.3">
      <c r="A46" s="240"/>
      <c r="B46" s="240"/>
      <c r="C46" s="240"/>
      <c r="D46" s="239">
        <f ca="1">Comparison!U47</f>
        <v>47453</v>
      </c>
      <c r="E46" s="237">
        <f t="shared" ca="1" si="0"/>
        <v>4612.7693594800758</v>
      </c>
      <c r="F46" s="237">
        <f t="shared" ca="1" si="1"/>
        <v>6110.3175381444807</v>
      </c>
      <c r="G46" s="240"/>
      <c r="H46" s="240"/>
      <c r="I46" s="240"/>
      <c r="J46" s="240"/>
      <c r="K46" s="240"/>
      <c r="L46" s="240"/>
      <c r="M46" s="240"/>
      <c r="N46" s="240"/>
      <c r="O46" s="240"/>
      <c r="P46" s="240"/>
      <c r="Q46" s="240"/>
      <c r="R46" s="240"/>
      <c r="S46" s="240"/>
      <c r="T46" s="240"/>
      <c r="U46" s="240"/>
      <c r="V46" s="240"/>
    </row>
    <row r="47" spans="1:22" x14ac:dyDescent="0.3">
      <c r="A47" s="240"/>
      <c r="B47" s="240"/>
      <c r="C47" s="240"/>
      <c r="D47" s="239">
        <f ca="1">Comparison!U48</f>
        <v>47484</v>
      </c>
      <c r="E47" s="237">
        <f t="shared" ca="1" si="0"/>
        <v>4303.0696413017295</v>
      </c>
      <c r="F47" s="237">
        <f t="shared" ca="1" si="1"/>
        <v>6191.890284533315</v>
      </c>
      <c r="G47" s="240"/>
      <c r="H47" s="240"/>
      <c r="I47" s="240"/>
      <c r="J47" s="240"/>
      <c r="K47" s="240"/>
      <c r="L47" s="240"/>
      <c r="M47" s="240"/>
      <c r="N47" s="240"/>
      <c r="O47" s="240"/>
      <c r="P47" s="240"/>
      <c r="Q47" s="240"/>
      <c r="R47" s="240"/>
      <c r="S47" s="240"/>
      <c r="T47" s="240"/>
      <c r="U47" s="240"/>
      <c r="V47" s="240"/>
    </row>
    <row r="48" spans="1:22" x14ac:dyDescent="0.3">
      <c r="A48" s="240"/>
      <c r="B48" s="240"/>
      <c r="C48" s="240"/>
      <c r="D48" s="239">
        <f ca="1">Comparison!U49</f>
        <v>47515</v>
      </c>
      <c r="E48" s="237">
        <f t="shared" ca="1" si="0"/>
        <v>4309.2245939393342</v>
      </c>
      <c r="F48" s="237">
        <f t="shared" ca="1" si="1"/>
        <v>5675.7431378218644</v>
      </c>
      <c r="G48" s="240"/>
      <c r="H48" s="240"/>
      <c r="I48" s="240"/>
      <c r="J48" s="240"/>
      <c r="K48" s="240"/>
      <c r="L48" s="240"/>
      <c r="M48" s="240"/>
      <c r="N48" s="240"/>
      <c r="O48" s="240"/>
      <c r="P48" s="240"/>
      <c r="Q48" s="240"/>
      <c r="R48" s="240"/>
      <c r="S48" s="240"/>
      <c r="T48" s="240"/>
      <c r="U48" s="240"/>
      <c r="V48" s="240"/>
    </row>
    <row r="49" spans="1:22" x14ac:dyDescent="0.3">
      <c r="A49" s="240"/>
      <c r="B49" s="240"/>
      <c r="C49" s="240"/>
      <c r="D49" s="239">
        <f ca="1">Comparison!U50</f>
        <v>47543</v>
      </c>
      <c r="E49" s="237">
        <f t="shared" ca="1" si="0"/>
        <v>4326.9895479392599</v>
      </c>
      <c r="F49" s="237">
        <f t="shared" ca="1" si="1"/>
        <v>5369.4731001866767</v>
      </c>
      <c r="G49" s="240"/>
      <c r="H49" s="240"/>
      <c r="I49" s="240"/>
      <c r="J49" s="240"/>
      <c r="K49" s="240"/>
      <c r="L49" s="240"/>
      <c r="M49" s="240"/>
      <c r="N49" s="240"/>
      <c r="O49" s="240"/>
      <c r="P49" s="240"/>
      <c r="Q49" s="240"/>
      <c r="R49" s="240"/>
      <c r="S49" s="240"/>
      <c r="T49" s="240"/>
      <c r="U49" s="240"/>
      <c r="V49" s="240"/>
    </row>
    <row r="50" spans="1:22" x14ac:dyDescent="0.3">
      <c r="A50" s="240"/>
      <c r="B50" s="240"/>
      <c r="C50" s="240"/>
      <c r="D50" s="239">
        <f ca="1">Comparison!U51</f>
        <v>47574</v>
      </c>
      <c r="E50" s="237">
        <f t="shared" ca="1" si="0"/>
        <v>4643.4915038578156</v>
      </c>
      <c r="F50" s="237">
        <f t="shared" ca="1" si="1"/>
        <v>5632.3085408098977</v>
      </c>
      <c r="G50" s="240"/>
      <c r="H50" s="240"/>
      <c r="I50" s="240"/>
      <c r="J50" s="240"/>
      <c r="K50" s="240"/>
      <c r="L50" s="240"/>
      <c r="M50" s="240"/>
      <c r="N50" s="240"/>
      <c r="O50" s="240"/>
      <c r="P50" s="240"/>
      <c r="Q50" s="240"/>
      <c r="R50" s="240"/>
      <c r="S50" s="240"/>
      <c r="T50" s="240"/>
      <c r="U50" s="240"/>
      <c r="V50" s="240"/>
    </row>
    <row r="51" spans="1:22" x14ac:dyDescent="0.3">
      <c r="A51" s="240"/>
      <c r="B51" s="240"/>
      <c r="C51" s="240"/>
      <c r="D51" s="239">
        <f ca="1">Comparison!U52</f>
        <v>47604</v>
      </c>
      <c r="E51" s="237">
        <f t="shared" ca="1" si="0"/>
        <v>6173.8417374086166</v>
      </c>
      <c r="F51" s="237">
        <f t="shared" ca="1" si="1"/>
        <v>5436.0623497204579</v>
      </c>
      <c r="G51" s="240"/>
      <c r="H51" s="240"/>
      <c r="I51" s="240"/>
      <c r="J51" s="240"/>
      <c r="K51" s="240"/>
      <c r="L51" s="240"/>
      <c r="M51" s="240"/>
      <c r="N51" s="240"/>
      <c r="O51" s="240"/>
      <c r="P51" s="240"/>
      <c r="Q51" s="240"/>
      <c r="R51" s="240"/>
      <c r="S51" s="240"/>
      <c r="T51" s="240"/>
      <c r="U51" s="240"/>
      <c r="V51" s="240"/>
    </row>
    <row r="52" spans="1:22" x14ac:dyDescent="0.3">
      <c r="A52" s="240"/>
      <c r="B52" s="240"/>
      <c r="C52" s="240"/>
      <c r="D52" s="239">
        <f ca="1">Comparison!U53</f>
        <v>47635</v>
      </c>
      <c r="E52" s="237">
        <f t="shared" ca="1" si="0"/>
        <v>6230.9869954400911</v>
      </c>
      <c r="F52" s="237">
        <f t="shared" ca="1" si="1"/>
        <v>5552.3748561404254</v>
      </c>
      <c r="G52" s="240"/>
      <c r="H52" s="240"/>
      <c r="I52" s="240"/>
      <c r="J52" s="240"/>
      <c r="K52" s="240"/>
      <c r="L52" s="240"/>
      <c r="M52" s="240"/>
      <c r="N52" s="240"/>
      <c r="O52" s="240"/>
      <c r="P52" s="240"/>
      <c r="Q52" s="240"/>
      <c r="R52" s="240"/>
      <c r="S52" s="240"/>
      <c r="T52" s="240"/>
      <c r="U52" s="240"/>
      <c r="V52" s="240"/>
    </row>
    <row r="53" spans="1:22" x14ac:dyDescent="0.3">
      <c r="A53" s="240"/>
      <c r="B53" s="240"/>
      <c r="C53" s="240"/>
      <c r="D53" s="239">
        <f ca="1">Comparison!U54</f>
        <v>47665</v>
      </c>
      <c r="E53" s="237">
        <f t="shared" ca="1" si="0"/>
        <v>5902.614740093466</v>
      </c>
      <c r="F53" s="237">
        <f t="shared" ca="1" si="1"/>
        <v>5810.4384597811877</v>
      </c>
      <c r="G53" s="240"/>
      <c r="H53" s="240"/>
      <c r="I53" s="240"/>
      <c r="J53" s="240"/>
      <c r="K53" s="240"/>
      <c r="L53" s="240"/>
      <c r="M53" s="240"/>
      <c r="N53" s="240"/>
      <c r="O53" s="240"/>
      <c r="P53" s="240"/>
      <c r="Q53" s="240"/>
      <c r="R53" s="240"/>
      <c r="S53" s="240"/>
      <c r="T53" s="240"/>
      <c r="U53" s="240"/>
      <c r="V53" s="240"/>
    </row>
    <row r="54" spans="1:22" x14ac:dyDescent="0.3">
      <c r="A54" s="240"/>
      <c r="B54" s="240"/>
      <c r="C54" s="240"/>
      <c r="D54" s="239">
        <f ca="1">Comparison!U55</f>
        <v>47696</v>
      </c>
      <c r="E54" s="237">
        <f t="shared" ca="1" si="0"/>
        <v>5843.3914040777699</v>
      </c>
      <c r="F54" s="237">
        <f t="shared" ca="1" si="1"/>
        <v>5840.5601185820124</v>
      </c>
      <c r="G54" s="240"/>
      <c r="H54" s="240"/>
      <c r="I54" s="240"/>
      <c r="J54" s="240"/>
      <c r="K54" s="240"/>
      <c r="L54" s="240"/>
      <c r="M54" s="240"/>
      <c r="N54" s="240"/>
      <c r="O54" s="240"/>
      <c r="P54" s="240"/>
      <c r="Q54" s="240"/>
      <c r="R54" s="240"/>
      <c r="S54" s="240"/>
      <c r="T54" s="240"/>
      <c r="U54" s="240"/>
      <c r="V54" s="240"/>
    </row>
    <row r="55" spans="1:22" x14ac:dyDescent="0.3">
      <c r="A55" s="240"/>
      <c r="B55" s="240"/>
      <c r="C55" s="240"/>
      <c r="D55" s="239">
        <f ca="1">Comparison!U56</f>
        <v>47727</v>
      </c>
      <c r="E55" s="237">
        <f t="shared" ca="1" si="0"/>
        <v>5802.6933321908236</v>
      </c>
      <c r="F55" s="237">
        <f t="shared" ca="1" si="1"/>
        <v>6081.3748200650189</v>
      </c>
      <c r="G55" s="240"/>
      <c r="H55" s="240"/>
      <c r="I55" s="240"/>
      <c r="J55" s="240"/>
      <c r="K55" s="240"/>
      <c r="L55" s="240"/>
      <c r="M55" s="240"/>
      <c r="N55" s="240"/>
      <c r="O55" s="240"/>
      <c r="P55" s="240"/>
      <c r="Q55" s="240"/>
      <c r="R55" s="240"/>
      <c r="S55" s="240"/>
      <c r="T55" s="240"/>
      <c r="U55" s="240"/>
      <c r="V55" s="240"/>
    </row>
    <row r="56" spans="1:22" x14ac:dyDescent="0.3">
      <c r="A56" s="240"/>
      <c r="B56" s="240"/>
      <c r="C56" s="240"/>
      <c r="D56" s="239">
        <f ca="1">Comparison!U57</f>
        <v>47757</v>
      </c>
      <c r="E56" s="237">
        <f t="shared" ca="1" si="0"/>
        <v>5660.1741250648083</v>
      </c>
      <c r="F56" s="237">
        <f t="shared" ca="1" si="1"/>
        <v>6119.4778148737905</v>
      </c>
      <c r="G56" s="240"/>
      <c r="H56" s="240"/>
      <c r="I56" s="240"/>
      <c r="J56" s="240"/>
      <c r="K56" s="240"/>
      <c r="L56" s="240"/>
      <c r="M56" s="240"/>
      <c r="N56" s="240"/>
      <c r="O56" s="240"/>
      <c r="P56" s="240"/>
      <c r="Q56" s="240"/>
      <c r="R56" s="240"/>
      <c r="S56" s="240"/>
      <c r="T56" s="240"/>
      <c r="U56" s="240"/>
      <c r="V56" s="240"/>
    </row>
    <row r="57" spans="1:22" x14ac:dyDescent="0.3">
      <c r="A57" s="240"/>
      <c r="B57" s="240"/>
      <c r="C57" s="240"/>
      <c r="D57" s="239">
        <f ca="1">Comparison!U58</f>
        <v>47788</v>
      </c>
      <c r="E57" s="237">
        <f t="shared" ca="1" si="0"/>
        <v>5426.9465378930781</v>
      </c>
      <c r="F57" s="237">
        <f t="shared" ca="1" si="1"/>
        <v>6273.5817322114344</v>
      </c>
      <c r="G57" s="240"/>
      <c r="H57" s="240"/>
      <c r="I57" s="240"/>
      <c r="J57" s="240"/>
      <c r="K57" s="240"/>
      <c r="L57" s="240"/>
      <c r="M57" s="240"/>
      <c r="N57" s="240"/>
      <c r="O57" s="240"/>
      <c r="P57" s="240"/>
      <c r="Q57" s="240"/>
      <c r="R57" s="240"/>
      <c r="S57" s="240"/>
      <c r="T57" s="240"/>
      <c r="U57" s="240"/>
      <c r="V57" s="240"/>
    </row>
    <row r="58" spans="1:22" x14ac:dyDescent="0.3">
      <c r="A58" s="240"/>
      <c r="B58" s="240"/>
      <c r="C58" s="240"/>
      <c r="D58" s="239">
        <f ca="1">Comparison!U59</f>
        <v>47818</v>
      </c>
      <c r="E58" s="237">
        <f t="shared" ca="1" si="0"/>
        <v>5030.5659560018075</v>
      </c>
      <c r="F58" s="237">
        <f t="shared" ca="1" si="1"/>
        <v>6442.8459809798369</v>
      </c>
      <c r="G58" s="240"/>
      <c r="H58" s="240"/>
      <c r="I58" s="240"/>
      <c r="J58" s="240"/>
      <c r="K58" s="240"/>
      <c r="L58" s="240"/>
      <c r="M58" s="240"/>
      <c r="N58" s="240"/>
      <c r="O58" s="240"/>
      <c r="P58" s="240"/>
      <c r="Q58" s="240"/>
      <c r="R58" s="240"/>
      <c r="S58" s="240"/>
      <c r="T58" s="240"/>
      <c r="U58" s="240"/>
      <c r="V58" s="240"/>
    </row>
    <row r="59" spans="1:22" x14ac:dyDescent="0.3">
      <c r="A59" s="240"/>
      <c r="B59" s="240"/>
      <c r="C59" s="240"/>
      <c r="D59" s="239">
        <f ca="1">Comparison!U60</f>
        <v>47849</v>
      </c>
      <c r="E59" s="237">
        <f t="shared" ca="1" si="0"/>
        <v>4828.1338990861068</v>
      </c>
      <c r="F59" s="237">
        <f t="shared" ca="1" si="1"/>
        <v>6514.0831531687172</v>
      </c>
      <c r="G59" s="240"/>
      <c r="H59" s="240"/>
      <c r="I59" s="240"/>
      <c r="J59" s="240"/>
      <c r="K59" s="240"/>
      <c r="L59" s="240"/>
      <c r="M59" s="240"/>
      <c r="N59" s="240"/>
      <c r="O59" s="240"/>
      <c r="P59" s="240"/>
      <c r="Q59" s="240"/>
      <c r="R59" s="240"/>
      <c r="S59" s="240"/>
      <c r="T59" s="240"/>
      <c r="U59" s="240"/>
      <c r="V59" s="240"/>
    </row>
    <row r="60" spans="1:22" x14ac:dyDescent="0.3">
      <c r="D60" s="239">
        <f ca="1">Comparison!U61</f>
        <v>47880</v>
      </c>
      <c r="E60" s="237">
        <f t="shared" ca="1" si="0"/>
        <v>4712.9247919099125</v>
      </c>
      <c r="F60" s="237">
        <f t="shared" ca="1" si="1"/>
        <v>6261.453198907484</v>
      </c>
      <c r="G60" s="240"/>
      <c r="H60" s="240"/>
      <c r="I60" s="240"/>
      <c r="J60" s="240"/>
      <c r="K60" s="240"/>
      <c r="L60" s="240"/>
      <c r="M60" s="240"/>
      <c r="N60" s="240"/>
      <c r="O60" s="240"/>
      <c r="P60" s="240"/>
      <c r="Q60" s="240"/>
      <c r="R60" s="240"/>
      <c r="S60" s="240"/>
      <c r="T60" s="240"/>
      <c r="U60" s="240"/>
      <c r="V60" s="240"/>
    </row>
    <row r="61" spans="1:22" x14ac:dyDescent="0.3">
      <c r="D61" s="239">
        <f ca="1">Comparison!U62</f>
        <v>47908</v>
      </c>
      <c r="E61" s="237">
        <f t="shared" ca="1" si="0"/>
        <v>4728.3950704166655</v>
      </c>
      <c r="F61" s="237">
        <f t="shared" ca="1" si="1"/>
        <v>5890.1207224106529</v>
      </c>
    </row>
    <row r="62" spans="1:22" x14ac:dyDescent="0.3">
      <c r="D62" s="239">
        <f ca="1">Comparison!U63</f>
        <v>47939</v>
      </c>
      <c r="E62" s="237">
        <f ca="1">IF($D63="","",LOOKUP($D63,INDIRECT("Pow_Stor_TIME"),INDIRECT("Pow_Stor_"&amp;$B$2)))</f>
        <v>5332.7220440516503</v>
      </c>
      <c r="F62" s="237">
        <f ca="1">IF($D63="","",LOOKUP($D63,INDIRECT("Md_Stor_TIME"),INDIRECT("Md_Stor_"&amp;$B$2)))</f>
        <v>5510.0037810679132</v>
      </c>
    </row>
    <row r="63" spans="1:22" x14ac:dyDescent="0.3">
      <c r="D63" s="239">
        <f ca="1">Comparison!U64</f>
        <v>47969</v>
      </c>
      <c r="E63" s="237">
        <f ca="1">IF($D64="","",LOOKUP($D64,INDIRECT("Pow_Stor_TIME"),INDIRECT("Pow_Stor_"&amp;$B$2)))</f>
        <v>6145.0087209094381</v>
      </c>
      <c r="F63" s="237">
        <f ca="1">IF($D64="","",LOOKUP($D64,INDIRECT("Md_Stor_TIME"),INDIRECT("Md_Stor_"&amp;$B$2)))</f>
        <v>5298.9227685595715</v>
      </c>
    </row>
    <row r="64" spans="1:22" x14ac:dyDescent="0.3">
      <c r="D64" s="239">
        <f ca="1">Comparison!U65</f>
        <v>48000</v>
      </c>
      <c r="E64" s="237">
        <f ca="1">IF($D65="","",LOOKUP($D65,INDIRECT("Pow_Stor_TIME"),INDIRECT("Pow_Stor_"&amp;$B$2)))</f>
        <v>6067.9042868123161</v>
      </c>
      <c r="F64" s="237">
        <f ca="1">IF($D65="","",LOOKUP($D65,INDIRECT("Md_Stor_TIME"),INDIRECT("Md_Stor_"&amp;$B$2)))</f>
        <v>5416.8666530640257</v>
      </c>
    </row>
    <row r="65" spans="4:6" x14ac:dyDescent="0.3">
      <c r="D65" s="239">
        <f ca="1">Comparison!U66</f>
        <v>48030</v>
      </c>
      <c r="E65" s="237">
        <f ca="1">IF($D66="","",LOOKUP($D66,INDIRECT("Pow_Stor_TIME"),INDIRECT("Pow_Stor_"&amp;$B$2)))</f>
        <v>5661.7090591318793</v>
      </c>
      <c r="F65" s="237">
        <f ca="1">IF($D66="","",LOOKUP($D66,INDIRECT("Md_Stor_TIME"),INDIRECT("Md_Stor_"&amp;$B$2)))</f>
        <v>5601.5993302295738</v>
      </c>
    </row>
    <row r="66" spans="4:6" x14ac:dyDescent="0.3">
      <c r="D66" s="239">
        <f ca="1">Comparison!U67</f>
        <v>48061</v>
      </c>
      <c r="E66" s="237"/>
      <c r="F66" s="237"/>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2513" r:id="rId3" name="Drop Down 1">
              <controlPr defaultSize="0" autoLine="0" autoPict="0">
                <anchor moveWithCells="1">
                  <from>
                    <xdr:col>1</xdr:col>
                    <xdr:colOff>68580</xdr:colOff>
                    <xdr:row>0</xdr:row>
                    <xdr:rowOff>182880</xdr:rowOff>
                  </from>
                  <to>
                    <xdr:col>2</xdr:col>
                    <xdr:colOff>449580</xdr:colOff>
                    <xdr:row>2</xdr:row>
                    <xdr:rowOff>76200</xdr:rowOff>
                  </to>
                </anchor>
              </controlPr>
            </control>
          </mc:Choice>
        </mc:AlternateContent>
      </controls>
    </mc:Choice>
  </mc:AlternateContent>
</worksheet>
</file>

<file path=docMetadata/LabelInfo.xml><?xml version="1.0" encoding="utf-8"?>
<clbl:labelList xmlns:clbl="http://schemas.microsoft.com/office/2020/mipLabelMetadata">
  <clbl:label id="{6dd02d64-b7f3-43f7-a145-cfd68d338edf}" enabled="1" method="Standard" siteId="{0693b5ba-4b18-4d7b-9341-f32f400a5494}"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168</vt:i4>
      </vt:variant>
      <vt:variant>
        <vt:lpstr>Named Ranges</vt:lpstr>
      </vt:variant>
      <vt:variant>
        <vt:i4>7235</vt:i4>
      </vt:variant>
    </vt:vector>
  </HeadingPairs>
  <TitlesOfParts>
    <vt:vector size="7403" baseType="lpstr">
      <vt:lpstr>Instructions</vt:lpstr>
      <vt:lpstr>Comparison</vt:lpstr>
      <vt:lpstr>Frequency</vt:lpstr>
      <vt:lpstr>Exceedance</vt:lpstr>
      <vt:lpstr>InflowAnnualVolumes</vt:lpstr>
      <vt:lpstr>CarryoverInterpretation</vt:lpstr>
      <vt:lpstr>FrequencyTable</vt:lpstr>
      <vt:lpstr>FrequencyTable_2</vt:lpstr>
      <vt:lpstr>PowellData.ReleaseTier</vt:lpstr>
      <vt:lpstr>PowellTargetAnnualReleaseVolume</vt:lpstr>
      <vt:lpstr>PowellActualAnnualReleaseVolume</vt:lpstr>
      <vt:lpstr>PowellCarryoverVolume</vt:lpstr>
      <vt:lpstr>PowellData.UpperElevBalBranch</vt:lpstr>
      <vt:lpstr>LEBTBranch</vt:lpstr>
      <vt:lpstr>PowellData.EqualizationCond</vt:lpstr>
      <vt:lpstr>LIAbvLBDVTrigger</vt:lpstr>
      <vt:lpstr>SacWYType</vt:lpstr>
      <vt:lpstr>Shortage.Shortage Flag</vt:lpstr>
      <vt:lpstr>Surplus.AnnualSurplusTypeFlag</vt:lpstr>
      <vt:lpstr>Surplus.AnnualSurplusFlag</vt:lpstr>
      <vt:lpstr>FloodControl.FloodControlFlag</vt:lpstr>
      <vt:lpstr>Fontenelle.Inflow</vt:lpstr>
      <vt:lpstr>Fontenelle.Pool Elevation</vt:lpstr>
      <vt:lpstr>Fontenelle.Outflow</vt:lpstr>
      <vt:lpstr>Fontenelle.Spill</vt:lpstr>
      <vt:lpstr>Fontenelle.Storage</vt:lpstr>
      <vt:lpstr>Fontenelle.Energy</vt:lpstr>
      <vt:lpstr>FlamingGorgeInflow.Unregulated</vt:lpstr>
      <vt:lpstr>FlamingGorge.Inflow</vt:lpstr>
      <vt:lpstr>FlamingGorge.Pool Elevation</vt:lpstr>
      <vt:lpstr>FlamingGorge.Outflow</vt:lpstr>
      <vt:lpstr>FlamingGorge.Spill</vt:lpstr>
      <vt:lpstr>FlamingGorge.Storage</vt:lpstr>
      <vt:lpstr>FlamingGorge.Energy</vt:lpstr>
      <vt:lpstr>TaylorPark.Inflow</vt:lpstr>
      <vt:lpstr>TaylorPark.Pool Elevation</vt:lpstr>
      <vt:lpstr>TaylorPark.Outflow</vt:lpstr>
      <vt:lpstr>TaylorPark.Storage</vt:lpstr>
      <vt:lpstr>BlueMesa.Inflow</vt:lpstr>
      <vt:lpstr>BlueMesaInflow.Unregulated</vt:lpstr>
      <vt:lpstr>BlueMesa.Pool Elevation</vt:lpstr>
      <vt:lpstr>BlueMesa.Outflow</vt:lpstr>
      <vt:lpstr>BlueMesa.Spill</vt:lpstr>
      <vt:lpstr>BlueMesa.Storage</vt:lpstr>
      <vt:lpstr>BlueMesa.Energy</vt:lpstr>
      <vt:lpstr>Crystal.Inflow</vt:lpstr>
      <vt:lpstr>CrystalInflow.Unregulated</vt:lpstr>
      <vt:lpstr>Crystal.Pool Elevation</vt:lpstr>
      <vt:lpstr>Crystal.Outflow</vt:lpstr>
      <vt:lpstr>Crystal.Spill</vt:lpstr>
      <vt:lpstr>Crystal.Storage</vt:lpstr>
      <vt:lpstr>Crystal.Energy</vt:lpstr>
      <vt:lpstr>Vallecito.Inflow</vt:lpstr>
      <vt:lpstr>Vallecito.Pool Elevation</vt:lpstr>
      <vt:lpstr>Vallecito.Outflow</vt:lpstr>
      <vt:lpstr>Vallecito.Storage</vt:lpstr>
      <vt:lpstr>NavajoInflow.Unregulated</vt:lpstr>
      <vt:lpstr>Navajo.Inflow</vt:lpstr>
      <vt:lpstr>Navajo.Pool Elevation</vt:lpstr>
      <vt:lpstr>Navajo.Outflow</vt:lpstr>
      <vt:lpstr>Navajo.Spill</vt:lpstr>
      <vt:lpstr>Navajo.Storage</vt:lpstr>
      <vt:lpstr>PowellInflow.Unregulated</vt:lpstr>
      <vt:lpstr>Powell.Inflow</vt:lpstr>
      <vt:lpstr>Powell.Pool Elevation</vt:lpstr>
      <vt:lpstr>Powell.Outflow</vt:lpstr>
      <vt:lpstr>Powell.Spill</vt:lpstr>
      <vt:lpstr>Powell.Storage</vt:lpstr>
      <vt:lpstr>Powell.Energy</vt:lpstr>
      <vt:lpstr>Powell.Peak Flow</vt:lpstr>
      <vt:lpstr>Powell.Power Plant Cap Fraction</vt:lpstr>
      <vt:lpstr>Mead.Inflow</vt:lpstr>
      <vt:lpstr>Mead.Pool Elevation</vt:lpstr>
      <vt:lpstr>Mead.Outflow</vt:lpstr>
      <vt:lpstr>Mead.Storage</vt:lpstr>
      <vt:lpstr>Mead.Energy</vt:lpstr>
      <vt:lpstr>Mohave.Pool Elevation</vt:lpstr>
      <vt:lpstr>Mohave.Outflow</vt:lpstr>
      <vt:lpstr>Mohave.Energy</vt:lpstr>
      <vt:lpstr>Mohave.Storage</vt:lpstr>
      <vt:lpstr>Havasu.Pool Elevation</vt:lpstr>
      <vt:lpstr>Havasu.Storage</vt:lpstr>
      <vt:lpstr>Havasu.Energy</vt:lpstr>
      <vt:lpstr>Havasu.Outflow</vt:lpstr>
      <vt:lpstr>MorrowPointInflow.Unregulated</vt:lpstr>
      <vt:lpstr>MorrowPoint.Inflow</vt:lpstr>
      <vt:lpstr>MorrowPoint.Outflow</vt:lpstr>
      <vt:lpstr>MorrowPoint.Storage</vt:lpstr>
      <vt:lpstr>MorrowPoint.Pool Elevation</vt:lpstr>
      <vt:lpstr>MorrowPoint.Energy</vt:lpstr>
      <vt:lpstr>SNWP.DiversionRequested</vt:lpstr>
      <vt:lpstr>MWDDiversion.DiversionRequested</vt:lpstr>
      <vt:lpstr>CAPDiversion.DiversionRequested</vt:lpstr>
      <vt:lpstr>Crystal.DiversionRequested</vt:lpstr>
      <vt:lpstr>AzoteaTunnel.DiversionRequested</vt:lpstr>
      <vt:lpstr>NIIP.DiversionRequested</vt:lpstr>
      <vt:lpstr>MexicoSched.DiversionRequested</vt:lpstr>
      <vt:lpstr>EqualizationAbove823</vt:lpstr>
      <vt:lpstr>EqualizationAt823</vt:lpstr>
      <vt:lpstr>UpperBalancingAbove823</vt:lpstr>
      <vt:lpstr>UpperBalancingAt823</vt:lpstr>
      <vt:lpstr>UpperBalancingBelow823</vt:lpstr>
      <vt:lpstr>MidElevationReleaseAt823</vt:lpstr>
      <vt:lpstr>MidElevationReleaseAt748</vt:lpstr>
      <vt:lpstr>LowerBalancingAbove823</vt:lpstr>
      <vt:lpstr>LowerBalancingAt823</vt:lpstr>
      <vt:lpstr>LowerBalancingBelow823</vt:lpstr>
      <vt:lpstr>LBNormalCondition</vt:lpstr>
      <vt:lpstr>Step1ShortageFlag</vt:lpstr>
      <vt:lpstr>Step2ShortageFlag</vt:lpstr>
      <vt:lpstr>Step3ShortageFlag</vt:lpstr>
      <vt:lpstr>AnnualFloodControlFlag</vt:lpstr>
      <vt:lpstr>AnnualShortageAnyTypeFlag</vt:lpstr>
      <vt:lpstr>DCPBWSP1025</vt:lpstr>
      <vt:lpstr>DCPBWSP1030</vt:lpstr>
      <vt:lpstr>DCPBWSP1035</vt:lpstr>
      <vt:lpstr>DCPBWSP1040</vt:lpstr>
      <vt:lpstr>DCPBWSP1045</vt:lpstr>
      <vt:lpstr>DCPBWSP1050</vt:lpstr>
      <vt:lpstr>DCPBWSP1075</vt:lpstr>
      <vt:lpstr>DCPBWSP1090</vt:lpstr>
      <vt:lpstr>DCPBWSP1110</vt:lpstr>
      <vt:lpstr>DCPBWSP_Type</vt:lpstr>
      <vt:lpstr>Powell3525Monthly</vt:lpstr>
      <vt:lpstr>Powell3525Annual</vt:lpstr>
      <vt:lpstr>Powell3490Annual</vt:lpstr>
      <vt:lpstr>Powell3490Monthly</vt:lpstr>
      <vt:lpstr>BlwPKRLBDVTrigger</vt:lpstr>
      <vt:lpstr>MSCPReductions</vt:lpstr>
      <vt:lpstr>MeadData.MSCPViolation</vt:lpstr>
      <vt:lpstr>MeadData.MeadBelow1020_Annual</vt:lpstr>
      <vt:lpstr>MeadData.MeadBelow1025_Annual</vt:lpstr>
      <vt:lpstr>MeadData.MeadBelow1030_Annual</vt:lpstr>
      <vt:lpstr>MeadData.MeadBelow1045_Annual</vt:lpstr>
      <vt:lpstr>MeadData.MeadBelow1050_Annual</vt:lpstr>
      <vt:lpstr>MeadData.MeadBelow895_Annual</vt:lpstr>
      <vt:lpstr>MeadData.MeadBelow950_Annual</vt:lpstr>
      <vt:lpstr>PowellEffectiveElev</vt:lpstr>
      <vt:lpstr>MeadEffectiveElev</vt:lpstr>
      <vt:lpstr>PowellConstrainedLEBT</vt:lpstr>
      <vt:lpstr>AZMaxBankCapacity</vt:lpstr>
      <vt:lpstr>CAMaxBankCapacity</vt:lpstr>
      <vt:lpstr>NVMaxBankCapacity</vt:lpstr>
      <vt:lpstr>AZICSBank</vt:lpstr>
      <vt:lpstr>CAICSBank</vt:lpstr>
      <vt:lpstr>NVICSBank</vt:lpstr>
      <vt:lpstr>BankAdjustment</vt:lpstr>
      <vt:lpstr>AZPreliminaryICSBank</vt:lpstr>
      <vt:lpstr>CAPreliminaryICSBank</vt:lpstr>
      <vt:lpstr>NVPreliminaryICSBank</vt:lpstr>
      <vt:lpstr>PowellConstrained3500Bypass</vt:lpstr>
      <vt:lpstr>PowellConstrained3500Less7</vt:lpstr>
      <vt:lpstr>PowellConstrained3500LessTARV</vt:lpstr>
      <vt:lpstr>PowellConstrained3500Less748</vt:lpstr>
      <vt:lpstr>MeadData.MeadBelow1035_Annual</vt:lpstr>
      <vt:lpstr>MeadDPshortageAnnual</vt:lpstr>
      <vt:lpstr>MeadData.MeadBelow1035</vt:lpstr>
      <vt:lpstr>Mead.Turbine Release</vt:lpstr>
      <vt:lpstr>HooverCapacity</vt:lpstr>
      <vt:lpstr>Mead.Power</vt:lpstr>
      <vt:lpstr>Mohave.Power</vt:lpstr>
      <vt:lpstr>Havasu.Power</vt:lpstr>
      <vt:lpstr>Shortage.DeadPoolShortageVolume</vt:lpstr>
      <vt:lpstr>MeadData.DeadpoolShortage</vt:lpstr>
      <vt:lpstr>RunInformation</vt:lpstr>
      <vt:lpstr>ExceedenceData</vt:lpstr>
      <vt:lpstr>Data Sheet Template</vt:lpstr>
      <vt:lpstr>PowellandMead</vt:lpstr>
      <vt:lpstr>AZICSBank_1</vt:lpstr>
      <vt:lpstr>AZICSBank_10</vt:lpstr>
      <vt:lpstr>AZICSBank_11</vt:lpstr>
      <vt:lpstr>AZICSBank_12</vt:lpstr>
      <vt:lpstr>AZICSBank_13</vt:lpstr>
      <vt:lpstr>AZICSBank_14</vt:lpstr>
      <vt:lpstr>AZICSBank_15</vt:lpstr>
      <vt:lpstr>AZICSBank_16</vt:lpstr>
      <vt:lpstr>AZICSBank_17</vt:lpstr>
      <vt:lpstr>AZICSBank_18</vt:lpstr>
      <vt:lpstr>AZICSBank_19</vt:lpstr>
      <vt:lpstr>AZICSBank_2</vt:lpstr>
      <vt:lpstr>AZICSBank_20</vt:lpstr>
      <vt:lpstr>AZICSBank_21</vt:lpstr>
      <vt:lpstr>AZICSBank_22</vt:lpstr>
      <vt:lpstr>AZICSBank_23</vt:lpstr>
      <vt:lpstr>AZICSBank_24</vt:lpstr>
      <vt:lpstr>AZICSBank_25</vt:lpstr>
      <vt:lpstr>AZICSBank_26</vt:lpstr>
      <vt:lpstr>AZICSBank_27</vt:lpstr>
      <vt:lpstr>AZICSBank_28</vt:lpstr>
      <vt:lpstr>AZICSBank_29</vt:lpstr>
      <vt:lpstr>AZICSBank_3</vt:lpstr>
      <vt:lpstr>AZICSBank_30</vt:lpstr>
      <vt:lpstr>AZICSBank_4</vt:lpstr>
      <vt:lpstr>AZICSBank_5</vt:lpstr>
      <vt:lpstr>AZICSBank_6</vt:lpstr>
      <vt:lpstr>AZICSBank_7</vt:lpstr>
      <vt:lpstr>AZICSBank_8</vt:lpstr>
      <vt:lpstr>AZICSBank_9</vt:lpstr>
      <vt:lpstr>AZICSBank_Max</vt:lpstr>
      <vt:lpstr>AZICSBank_Min</vt:lpstr>
      <vt:lpstr>AZICSBank_Most</vt:lpstr>
      <vt:lpstr>AZICSBank_Time</vt:lpstr>
      <vt:lpstr>AZMaxBankCapacity_1</vt:lpstr>
      <vt:lpstr>AZMaxBankCapacity_10</vt:lpstr>
      <vt:lpstr>AZMaxBankCapacity_11</vt:lpstr>
      <vt:lpstr>AZMaxBankCapacity_12</vt:lpstr>
      <vt:lpstr>AZMaxBankCapacity_13</vt:lpstr>
      <vt:lpstr>AZMaxBankCapacity_14</vt:lpstr>
      <vt:lpstr>AZMaxBankCapacity_15</vt:lpstr>
      <vt:lpstr>AZMaxBankCapacity_16</vt:lpstr>
      <vt:lpstr>AZMaxBankCapacity_17</vt:lpstr>
      <vt:lpstr>AZMaxBankCapacity_18</vt:lpstr>
      <vt:lpstr>AZMaxBankCapacity_19</vt:lpstr>
      <vt:lpstr>AZMaxBankCapacity_2</vt:lpstr>
      <vt:lpstr>AZMaxBankCapacity_20</vt:lpstr>
      <vt:lpstr>AZMaxBankCapacity_21</vt:lpstr>
      <vt:lpstr>AZMaxBankCapacity_22</vt:lpstr>
      <vt:lpstr>AZMaxBankCapacity_23</vt:lpstr>
      <vt:lpstr>AZMaxBankCapacity_24</vt:lpstr>
      <vt:lpstr>AZMaxBankCapacity_25</vt:lpstr>
      <vt:lpstr>AZMaxBankCapacity_26</vt:lpstr>
      <vt:lpstr>AZMaxBankCapacity_27</vt:lpstr>
      <vt:lpstr>AZMaxBankCapacity_28</vt:lpstr>
      <vt:lpstr>AZMaxBankCapacity_29</vt:lpstr>
      <vt:lpstr>AZMaxBankCapacity_3</vt:lpstr>
      <vt:lpstr>AZMaxBankCapacity_30</vt:lpstr>
      <vt:lpstr>AZMaxBankCapacity_4</vt:lpstr>
      <vt:lpstr>AZMaxBankCapacity_5</vt:lpstr>
      <vt:lpstr>AZMaxBankCapacity_6</vt:lpstr>
      <vt:lpstr>AZMaxBankCapacity_7</vt:lpstr>
      <vt:lpstr>AZMaxBankCapacity_8</vt:lpstr>
      <vt:lpstr>AZMaxBankCapacity_9</vt:lpstr>
      <vt:lpstr>AZMaxBankCapacity_Max</vt:lpstr>
      <vt:lpstr>AZMaxBankCapacity_Min</vt:lpstr>
      <vt:lpstr>AZMaxBankCapacity_Most</vt:lpstr>
      <vt:lpstr>AZMaxBankCapacity_Time</vt:lpstr>
      <vt:lpstr>Azo_DivReq_10</vt:lpstr>
      <vt:lpstr>Azo_DivReq_11</vt:lpstr>
      <vt:lpstr>Azo_DivReq_12</vt:lpstr>
      <vt:lpstr>Azo_DivReq_13</vt:lpstr>
      <vt:lpstr>Azo_DivReq_14</vt:lpstr>
      <vt:lpstr>Azo_DivReq_15</vt:lpstr>
      <vt:lpstr>Azo_DivReq_16</vt:lpstr>
      <vt:lpstr>Azo_DivReq_17</vt:lpstr>
      <vt:lpstr>Azo_DivReq_18</vt:lpstr>
      <vt:lpstr>Azo_DivReq_19</vt:lpstr>
      <vt:lpstr>Azo_DivReq_2</vt:lpstr>
      <vt:lpstr>Azo_DivReq_20</vt:lpstr>
      <vt:lpstr>Azo_DivReq_21</vt:lpstr>
      <vt:lpstr>Azo_DivReq_22</vt:lpstr>
      <vt:lpstr>Azo_DivReq_23</vt:lpstr>
      <vt:lpstr>Azo_DivReq_24</vt:lpstr>
      <vt:lpstr>Azo_DivReq_25</vt:lpstr>
      <vt:lpstr>Azo_DivReq_26</vt:lpstr>
      <vt:lpstr>Azo_DivReq_27</vt:lpstr>
      <vt:lpstr>Azo_DivReq_28</vt:lpstr>
      <vt:lpstr>Azo_DivReq_29</vt:lpstr>
      <vt:lpstr>Azo_DivReq_3</vt:lpstr>
      <vt:lpstr>Azo_DivReq_30</vt:lpstr>
      <vt:lpstr>Azo_DivReq_31</vt:lpstr>
      <vt:lpstr>Azo_DivReq_32</vt:lpstr>
      <vt:lpstr>Azo_DivReq_33</vt:lpstr>
      <vt:lpstr>Azo_DivReq_34</vt:lpstr>
      <vt:lpstr>Azo_DivReq_35</vt:lpstr>
      <vt:lpstr>Azo_DivReq_36</vt:lpstr>
      <vt:lpstr>Azo_DivReq_37</vt:lpstr>
      <vt:lpstr>Azo_DivReq_38</vt:lpstr>
      <vt:lpstr>Azo_DivReq_39</vt:lpstr>
      <vt:lpstr>Azo_DivReq_4</vt:lpstr>
      <vt:lpstr>Azo_DivReq_40</vt:lpstr>
      <vt:lpstr>Azo_DivReq_41</vt:lpstr>
      <vt:lpstr>Azo_DivReq_42</vt:lpstr>
      <vt:lpstr>Azo_DivReq_43</vt:lpstr>
      <vt:lpstr>Azo_DivReq_44</vt:lpstr>
      <vt:lpstr>Azo_DivReq_45</vt:lpstr>
      <vt:lpstr>Azo_DivReq_46</vt:lpstr>
      <vt:lpstr>Azo_DivReq_47</vt:lpstr>
      <vt:lpstr>Azo_DivReq_48</vt:lpstr>
      <vt:lpstr>Azo_DivReq_49</vt:lpstr>
      <vt:lpstr>Azo_DivReq_5</vt:lpstr>
      <vt:lpstr>Azo_DivReq_50</vt:lpstr>
      <vt:lpstr>Azo_DivReq_51</vt:lpstr>
      <vt:lpstr>Azo_DivReq_6</vt:lpstr>
      <vt:lpstr>Azo_DivReq_7</vt:lpstr>
      <vt:lpstr>Azo_DivReq_8</vt:lpstr>
      <vt:lpstr>Azo_DivReq_9</vt:lpstr>
      <vt:lpstr>Azo_DivReq_Max</vt:lpstr>
      <vt:lpstr>Azo_DivReq_Min</vt:lpstr>
      <vt:lpstr>Azo_DivReq_Most</vt:lpstr>
      <vt:lpstr>Azo_DivReq_Time</vt:lpstr>
      <vt:lpstr>AZPreliminaryICSBank_1</vt:lpstr>
      <vt:lpstr>AZPreliminaryICSBank_10</vt:lpstr>
      <vt:lpstr>AZPreliminaryICSBank_11</vt:lpstr>
      <vt:lpstr>AZPreliminaryICSBank_12</vt:lpstr>
      <vt:lpstr>AZPreliminaryICSBank_13</vt:lpstr>
      <vt:lpstr>AZPreliminaryICSBank_14</vt:lpstr>
      <vt:lpstr>AZPreliminaryICSBank_15</vt:lpstr>
      <vt:lpstr>AZPreliminaryICSBank_16</vt:lpstr>
      <vt:lpstr>AZPreliminaryICSBank_17</vt:lpstr>
      <vt:lpstr>AZPreliminaryICSBank_18</vt:lpstr>
      <vt:lpstr>AZPreliminaryICSBank_19</vt:lpstr>
      <vt:lpstr>AZPreliminaryICSBank_2</vt:lpstr>
      <vt:lpstr>AZPreliminaryICSBank_20</vt:lpstr>
      <vt:lpstr>AZPreliminaryICSBank_21</vt:lpstr>
      <vt:lpstr>AZPreliminaryICSBank_22</vt:lpstr>
      <vt:lpstr>AZPreliminaryICSBank_23</vt:lpstr>
      <vt:lpstr>AZPreliminaryICSBank_24</vt:lpstr>
      <vt:lpstr>AZPreliminaryICSBank_25</vt:lpstr>
      <vt:lpstr>AZPreliminaryICSBank_26</vt:lpstr>
      <vt:lpstr>AZPreliminaryICSBank_27</vt:lpstr>
      <vt:lpstr>AZPreliminaryICSBank_28</vt:lpstr>
      <vt:lpstr>AZPreliminaryICSBank_29</vt:lpstr>
      <vt:lpstr>AZPreliminaryICSBank_3</vt:lpstr>
      <vt:lpstr>AZPreliminaryICSBank_30</vt:lpstr>
      <vt:lpstr>AZPreliminaryICSBank_4</vt:lpstr>
      <vt:lpstr>AZPreliminaryICSBank_5</vt:lpstr>
      <vt:lpstr>AZPreliminaryICSBank_6</vt:lpstr>
      <vt:lpstr>AZPreliminaryICSBank_7</vt:lpstr>
      <vt:lpstr>AZPreliminaryICSBank_8</vt:lpstr>
      <vt:lpstr>AZPreliminaryICSBank_9</vt:lpstr>
      <vt:lpstr>AZPreliminaryICSBank_Max</vt:lpstr>
      <vt:lpstr>AZPreliminaryICSBank_Min</vt:lpstr>
      <vt:lpstr>AZPreliminaryICSBank_Most</vt:lpstr>
      <vt:lpstr>AZPreliminaryICSBank_Time</vt:lpstr>
      <vt:lpstr>BankAdjustment_1</vt:lpstr>
      <vt:lpstr>BankAdjustment_10</vt:lpstr>
      <vt:lpstr>BankAdjustment_11</vt:lpstr>
      <vt:lpstr>BankAdjustment_12</vt:lpstr>
      <vt:lpstr>BankAdjustment_13</vt:lpstr>
      <vt:lpstr>BankAdjustment_14</vt:lpstr>
      <vt:lpstr>BankAdjustment_15</vt:lpstr>
      <vt:lpstr>BankAdjustment_16</vt:lpstr>
      <vt:lpstr>BankAdjustment_17</vt:lpstr>
      <vt:lpstr>BankAdjustment_18</vt:lpstr>
      <vt:lpstr>BankAdjustment_19</vt:lpstr>
      <vt:lpstr>BankAdjustment_2</vt:lpstr>
      <vt:lpstr>BankAdjustment_20</vt:lpstr>
      <vt:lpstr>BankAdjustment_21</vt:lpstr>
      <vt:lpstr>BankAdjustment_22</vt:lpstr>
      <vt:lpstr>BankAdjustment_23</vt:lpstr>
      <vt:lpstr>BankAdjustment_24</vt:lpstr>
      <vt:lpstr>BankAdjustment_25</vt:lpstr>
      <vt:lpstr>BankAdjustment_26</vt:lpstr>
      <vt:lpstr>BankAdjustment_27</vt:lpstr>
      <vt:lpstr>BankAdjustment_28</vt:lpstr>
      <vt:lpstr>BankAdjustment_29</vt:lpstr>
      <vt:lpstr>BankAdjustment_3</vt:lpstr>
      <vt:lpstr>BankAdjustment_30</vt:lpstr>
      <vt:lpstr>BankAdjustment_4</vt:lpstr>
      <vt:lpstr>BankAdjustment_5</vt:lpstr>
      <vt:lpstr>BankAdjustment_6</vt:lpstr>
      <vt:lpstr>BankAdjustment_7</vt:lpstr>
      <vt:lpstr>BankAdjustment_8</vt:lpstr>
      <vt:lpstr>BankAdjustment_9</vt:lpstr>
      <vt:lpstr>BankAdjustment_Max</vt:lpstr>
      <vt:lpstr>BankAdjustment_Min</vt:lpstr>
      <vt:lpstr>BankAdjustment_Most</vt:lpstr>
      <vt:lpstr>BankAdjustment_Time</vt:lpstr>
      <vt:lpstr>BlueMesaUnregInflow</vt:lpstr>
      <vt:lpstr>BlueMesaUnregInflow1</vt:lpstr>
      <vt:lpstr>BlueMesaUnregInflow2</vt:lpstr>
      <vt:lpstr>BlwPKRLBDVTrigger_1</vt:lpstr>
      <vt:lpstr>BlwPKRLBDVTrigger_10</vt:lpstr>
      <vt:lpstr>BlwPKRLBDVTrigger_11</vt:lpstr>
      <vt:lpstr>BlwPKRLBDVTrigger_12</vt:lpstr>
      <vt:lpstr>BlwPKRLBDVTrigger_13</vt:lpstr>
      <vt:lpstr>BlwPKRLBDVTrigger_14</vt:lpstr>
      <vt:lpstr>BlwPKRLBDVTrigger_15</vt:lpstr>
      <vt:lpstr>BlwPKRLBDVTrigger_16</vt:lpstr>
      <vt:lpstr>BlwPKRLBDVTrigger_17</vt:lpstr>
      <vt:lpstr>BlwPKRLBDVTrigger_18</vt:lpstr>
      <vt:lpstr>BlwPKRLBDVTrigger_19</vt:lpstr>
      <vt:lpstr>BlwPKRLBDVTrigger_2</vt:lpstr>
      <vt:lpstr>BlwPKRLBDVTrigger_20</vt:lpstr>
      <vt:lpstr>BlwPKRLBDVTrigger_21</vt:lpstr>
      <vt:lpstr>BlwPKRLBDVTrigger_22</vt:lpstr>
      <vt:lpstr>BlwPKRLBDVTrigger_23</vt:lpstr>
      <vt:lpstr>BlwPKRLBDVTrigger_24</vt:lpstr>
      <vt:lpstr>BlwPKRLBDVTrigger_25</vt:lpstr>
      <vt:lpstr>BlwPKRLBDVTrigger_26</vt:lpstr>
      <vt:lpstr>BlwPKRLBDVTrigger_27</vt:lpstr>
      <vt:lpstr>BlwPKRLBDVTrigger_28</vt:lpstr>
      <vt:lpstr>BlwPKRLBDVTrigger_29</vt:lpstr>
      <vt:lpstr>BlwPKRLBDVTrigger_3</vt:lpstr>
      <vt:lpstr>BlwPKRLBDVTrigger_30</vt:lpstr>
      <vt:lpstr>BlwPKRLBDVTrigger_4</vt:lpstr>
      <vt:lpstr>BlwPKRLBDVTrigger_5</vt:lpstr>
      <vt:lpstr>BlwPKRLBDVTrigger_6</vt:lpstr>
      <vt:lpstr>BlwPKRLBDVTrigger_7</vt:lpstr>
      <vt:lpstr>BlwPKRLBDVTrigger_8</vt:lpstr>
      <vt:lpstr>BlwPKRLBDVTrigger_9</vt:lpstr>
      <vt:lpstr>BlwPKRLBDVTrigger_MAX</vt:lpstr>
      <vt:lpstr>BlwPKRLBDVTrigger_MIN</vt:lpstr>
      <vt:lpstr>BlwPKRLBDVTrigger_MOST</vt:lpstr>
      <vt:lpstr>BlwPKRLBDVTrigger_TIME</vt:lpstr>
      <vt:lpstr>BM_Egy_1</vt:lpstr>
      <vt:lpstr>BM_Egy_10</vt:lpstr>
      <vt:lpstr>BM_Egy_11</vt:lpstr>
      <vt:lpstr>BM_Egy_12</vt:lpstr>
      <vt:lpstr>BM_Egy_13</vt:lpstr>
      <vt:lpstr>BM_Egy_14</vt:lpstr>
      <vt:lpstr>BM_Egy_15</vt:lpstr>
      <vt:lpstr>BM_Egy_16</vt:lpstr>
      <vt:lpstr>BM_Egy_17</vt:lpstr>
      <vt:lpstr>BM_Egy_18</vt:lpstr>
      <vt:lpstr>BM_Egy_19</vt:lpstr>
      <vt:lpstr>BM_Egy_2</vt:lpstr>
      <vt:lpstr>BM_Egy_20</vt:lpstr>
      <vt:lpstr>BM_Egy_21</vt:lpstr>
      <vt:lpstr>BM_Egy_22</vt:lpstr>
      <vt:lpstr>BM_Egy_23</vt:lpstr>
      <vt:lpstr>BM_Egy_24</vt:lpstr>
      <vt:lpstr>BM_Egy_25</vt:lpstr>
      <vt:lpstr>BM_Egy_26</vt:lpstr>
      <vt:lpstr>BM_Egy_27</vt:lpstr>
      <vt:lpstr>BM_Egy_28</vt:lpstr>
      <vt:lpstr>BM_Egy_29</vt:lpstr>
      <vt:lpstr>BM_Egy_3</vt:lpstr>
      <vt:lpstr>BM_Egy_30</vt:lpstr>
      <vt:lpstr>BM_Egy_31</vt:lpstr>
      <vt:lpstr>BM_Egy_32</vt:lpstr>
      <vt:lpstr>BM_Egy_33</vt:lpstr>
      <vt:lpstr>BM_Egy_34</vt:lpstr>
      <vt:lpstr>BM_Egy_35</vt:lpstr>
      <vt:lpstr>BM_Egy_36</vt:lpstr>
      <vt:lpstr>BM_Egy_37</vt:lpstr>
      <vt:lpstr>BM_Egy_38</vt:lpstr>
      <vt:lpstr>BM_Egy_39</vt:lpstr>
      <vt:lpstr>BM_Egy_4</vt:lpstr>
      <vt:lpstr>BM_Egy_40</vt:lpstr>
      <vt:lpstr>BM_Egy_41</vt:lpstr>
      <vt:lpstr>BM_Egy_42</vt:lpstr>
      <vt:lpstr>BM_Egy_43</vt:lpstr>
      <vt:lpstr>BM_Egy_44</vt:lpstr>
      <vt:lpstr>BM_Egy_45</vt:lpstr>
      <vt:lpstr>BM_Egy_46</vt:lpstr>
      <vt:lpstr>BM_Egy_47</vt:lpstr>
      <vt:lpstr>BM_Egy_48</vt:lpstr>
      <vt:lpstr>BM_Egy_49</vt:lpstr>
      <vt:lpstr>BM_Egy_5</vt:lpstr>
      <vt:lpstr>BM_Egy_50</vt:lpstr>
      <vt:lpstr>BM_Egy_51</vt:lpstr>
      <vt:lpstr>BM_Egy_6</vt:lpstr>
      <vt:lpstr>BM_Egy_7</vt:lpstr>
      <vt:lpstr>BM_Egy_8</vt:lpstr>
      <vt:lpstr>BM_Egy_9</vt:lpstr>
      <vt:lpstr>BM_Egy_Max</vt:lpstr>
      <vt:lpstr>BM_Egy_Min</vt:lpstr>
      <vt:lpstr>BM_Egy_Most</vt:lpstr>
      <vt:lpstr>BM_Egy_Time</vt:lpstr>
      <vt:lpstr>BM_Elev_1</vt:lpstr>
      <vt:lpstr>BM_Elev_10</vt:lpstr>
      <vt:lpstr>BM_Elev_11</vt:lpstr>
      <vt:lpstr>BM_Elev_12</vt:lpstr>
      <vt:lpstr>BM_Elev_13</vt:lpstr>
      <vt:lpstr>BM_Elev_14</vt:lpstr>
      <vt:lpstr>BM_Elev_15</vt:lpstr>
      <vt:lpstr>BM_Elev_16</vt:lpstr>
      <vt:lpstr>BM_Elev_17</vt:lpstr>
      <vt:lpstr>BM_Elev_18</vt:lpstr>
      <vt:lpstr>BM_Elev_19</vt:lpstr>
      <vt:lpstr>BM_Elev_2</vt:lpstr>
      <vt:lpstr>BM_Elev_20</vt:lpstr>
      <vt:lpstr>BM_Elev_21</vt:lpstr>
      <vt:lpstr>BM_Elev_22</vt:lpstr>
      <vt:lpstr>BM_Elev_23</vt:lpstr>
      <vt:lpstr>BM_Elev_24</vt:lpstr>
      <vt:lpstr>BM_Elev_25</vt:lpstr>
      <vt:lpstr>BM_Elev_26</vt:lpstr>
      <vt:lpstr>BM_Elev_27</vt:lpstr>
      <vt:lpstr>BM_Elev_28</vt:lpstr>
      <vt:lpstr>BM_Elev_29</vt:lpstr>
      <vt:lpstr>BM_Elev_3</vt:lpstr>
      <vt:lpstr>BM_Elev_30</vt:lpstr>
      <vt:lpstr>BM_Elev_31</vt:lpstr>
      <vt:lpstr>BM_Elev_32</vt:lpstr>
      <vt:lpstr>BM_Elev_33</vt:lpstr>
      <vt:lpstr>BM_Elev_34</vt:lpstr>
      <vt:lpstr>BM_Elev_35</vt:lpstr>
      <vt:lpstr>BM_Elev_36</vt:lpstr>
      <vt:lpstr>BM_Elev_37</vt:lpstr>
      <vt:lpstr>BM_Elev_38</vt:lpstr>
      <vt:lpstr>BM_Elev_39</vt:lpstr>
      <vt:lpstr>BM_Elev_4</vt:lpstr>
      <vt:lpstr>BM_Elev_40</vt:lpstr>
      <vt:lpstr>BM_Elev_41</vt:lpstr>
      <vt:lpstr>BM_Elev_42</vt:lpstr>
      <vt:lpstr>BM_Elev_43</vt:lpstr>
      <vt:lpstr>BM_Elev_44</vt:lpstr>
      <vt:lpstr>BM_Elev_45</vt:lpstr>
      <vt:lpstr>BM_Elev_46</vt:lpstr>
      <vt:lpstr>BM_Elev_47</vt:lpstr>
      <vt:lpstr>BM_Elev_48</vt:lpstr>
      <vt:lpstr>BM_Elev_49</vt:lpstr>
      <vt:lpstr>BM_Elev_5</vt:lpstr>
      <vt:lpstr>BM_Elev_50</vt:lpstr>
      <vt:lpstr>BM_Elev_51</vt:lpstr>
      <vt:lpstr>BM_Elev_6</vt:lpstr>
      <vt:lpstr>BM_Elev_7</vt:lpstr>
      <vt:lpstr>BM_Elev_8</vt:lpstr>
      <vt:lpstr>BM_Elev_9</vt:lpstr>
      <vt:lpstr>BM_Elev_Max</vt:lpstr>
      <vt:lpstr>BM_Elev_Min</vt:lpstr>
      <vt:lpstr>BM_Elev_Most</vt:lpstr>
      <vt:lpstr>BM_Elev_Time</vt:lpstr>
      <vt:lpstr>BM_In_1</vt:lpstr>
      <vt:lpstr>BM_In_10</vt:lpstr>
      <vt:lpstr>BM_In_11</vt:lpstr>
      <vt:lpstr>BM_In_12</vt:lpstr>
      <vt:lpstr>BM_In_13</vt:lpstr>
      <vt:lpstr>BM_In_14</vt:lpstr>
      <vt:lpstr>BM_In_15</vt:lpstr>
      <vt:lpstr>BM_In_16</vt:lpstr>
      <vt:lpstr>BM_In_17</vt:lpstr>
      <vt:lpstr>BM_In_18</vt:lpstr>
      <vt:lpstr>BM_In_19</vt:lpstr>
      <vt:lpstr>BM_In_2</vt:lpstr>
      <vt:lpstr>BM_In_20</vt:lpstr>
      <vt:lpstr>BM_In_21</vt:lpstr>
      <vt:lpstr>BM_In_22</vt:lpstr>
      <vt:lpstr>BM_In_23</vt:lpstr>
      <vt:lpstr>BM_In_24</vt:lpstr>
      <vt:lpstr>BM_In_25</vt:lpstr>
      <vt:lpstr>BM_In_26</vt:lpstr>
      <vt:lpstr>BM_In_27</vt:lpstr>
      <vt:lpstr>BM_In_28</vt:lpstr>
      <vt:lpstr>BM_In_29</vt:lpstr>
      <vt:lpstr>BM_In_3</vt:lpstr>
      <vt:lpstr>BM_In_30</vt:lpstr>
      <vt:lpstr>BM_In_31</vt:lpstr>
      <vt:lpstr>BM_In_32</vt:lpstr>
      <vt:lpstr>BM_In_33</vt:lpstr>
      <vt:lpstr>BM_In_34</vt:lpstr>
      <vt:lpstr>BM_In_35</vt:lpstr>
      <vt:lpstr>BM_In_36</vt:lpstr>
      <vt:lpstr>BM_In_37</vt:lpstr>
      <vt:lpstr>BM_In_38</vt:lpstr>
      <vt:lpstr>BM_In_39</vt:lpstr>
      <vt:lpstr>BM_In_4</vt:lpstr>
      <vt:lpstr>BM_In_40</vt:lpstr>
      <vt:lpstr>BM_In_41</vt:lpstr>
      <vt:lpstr>BM_In_42</vt:lpstr>
      <vt:lpstr>BM_In_43</vt:lpstr>
      <vt:lpstr>BM_In_44</vt:lpstr>
      <vt:lpstr>BM_In_45</vt:lpstr>
      <vt:lpstr>BM_In_46</vt:lpstr>
      <vt:lpstr>BM_In_47</vt:lpstr>
      <vt:lpstr>BM_In_48</vt:lpstr>
      <vt:lpstr>BM_In_49</vt:lpstr>
      <vt:lpstr>BM_In_5</vt:lpstr>
      <vt:lpstr>BM_In_50</vt:lpstr>
      <vt:lpstr>BM_In_51</vt:lpstr>
      <vt:lpstr>BM_In_6</vt:lpstr>
      <vt:lpstr>BM_In_7</vt:lpstr>
      <vt:lpstr>BM_In_8</vt:lpstr>
      <vt:lpstr>BM_In_9</vt:lpstr>
      <vt:lpstr>BM_In_Max</vt:lpstr>
      <vt:lpstr>BM_In_Min</vt:lpstr>
      <vt:lpstr>BM_In_Most</vt:lpstr>
      <vt:lpstr>BM_In_Time</vt:lpstr>
      <vt:lpstr>BM_Out_1</vt:lpstr>
      <vt:lpstr>BM_Out_10</vt:lpstr>
      <vt:lpstr>BM_Out_11</vt:lpstr>
      <vt:lpstr>BM_Out_12</vt:lpstr>
      <vt:lpstr>BM_Out_13</vt:lpstr>
      <vt:lpstr>BM_Out_14</vt:lpstr>
      <vt:lpstr>BM_Out_15</vt:lpstr>
      <vt:lpstr>BM_Out_16</vt:lpstr>
      <vt:lpstr>BM_Out_17</vt:lpstr>
      <vt:lpstr>BM_Out_18</vt:lpstr>
      <vt:lpstr>BM_Out_19</vt:lpstr>
      <vt:lpstr>BM_Out_2</vt:lpstr>
      <vt:lpstr>BM_Out_20</vt:lpstr>
      <vt:lpstr>BM_Out_21</vt:lpstr>
      <vt:lpstr>BM_Out_22</vt:lpstr>
      <vt:lpstr>BM_Out_23</vt:lpstr>
      <vt:lpstr>BM_Out_24</vt:lpstr>
      <vt:lpstr>BM_Out_25</vt:lpstr>
      <vt:lpstr>BM_Out_26</vt:lpstr>
      <vt:lpstr>BM_Out_27</vt:lpstr>
      <vt:lpstr>BM_Out_28</vt:lpstr>
      <vt:lpstr>BM_Out_29</vt:lpstr>
      <vt:lpstr>BM_Out_3</vt:lpstr>
      <vt:lpstr>BM_Out_30</vt:lpstr>
      <vt:lpstr>BM_Out_31</vt:lpstr>
      <vt:lpstr>BM_Out_32</vt:lpstr>
      <vt:lpstr>BM_Out_33</vt:lpstr>
      <vt:lpstr>BM_Out_34</vt:lpstr>
      <vt:lpstr>BM_Out_35</vt:lpstr>
      <vt:lpstr>BM_Out_36</vt:lpstr>
      <vt:lpstr>BM_Out_37</vt:lpstr>
      <vt:lpstr>BM_Out_38</vt:lpstr>
      <vt:lpstr>BM_Out_39</vt:lpstr>
      <vt:lpstr>BM_Out_4</vt:lpstr>
      <vt:lpstr>BM_Out_40</vt:lpstr>
      <vt:lpstr>BM_Out_41</vt:lpstr>
      <vt:lpstr>BM_Out_42</vt:lpstr>
      <vt:lpstr>BM_Out_43</vt:lpstr>
      <vt:lpstr>BM_Out_44</vt:lpstr>
      <vt:lpstr>BM_Out_45</vt:lpstr>
      <vt:lpstr>BM_Out_46</vt:lpstr>
      <vt:lpstr>BM_Out_47</vt:lpstr>
      <vt:lpstr>BM_Out_48</vt:lpstr>
      <vt:lpstr>BM_Out_49</vt:lpstr>
      <vt:lpstr>BM_Out_5</vt:lpstr>
      <vt:lpstr>BM_Out_50</vt:lpstr>
      <vt:lpstr>BM_Out_51</vt:lpstr>
      <vt:lpstr>BM_Out_6</vt:lpstr>
      <vt:lpstr>BM_Out_7</vt:lpstr>
      <vt:lpstr>BM_Out_8</vt:lpstr>
      <vt:lpstr>BM_Out_9</vt:lpstr>
      <vt:lpstr>BM_Out_Max</vt:lpstr>
      <vt:lpstr>BM_Out_Min</vt:lpstr>
      <vt:lpstr>BM_Out_Most</vt:lpstr>
      <vt:lpstr>BM_Out_Time</vt:lpstr>
      <vt:lpstr>BM_Spill_1</vt:lpstr>
      <vt:lpstr>BM_Spill_10</vt:lpstr>
      <vt:lpstr>BM_Spill_11</vt:lpstr>
      <vt:lpstr>BM_Spill_12</vt:lpstr>
      <vt:lpstr>BM_Spill_13</vt:lpstr>
      <vt:lpstr>BM_Spill_14</vt:lpstr>
      <vt:lpstr>BM_Spill_15</vt:lpstr>
      <vt:lpstr>BM_Spill_16</vt:lpstr>
      <vt:lpstr>BM_Spill_17</vt:lpstr>
      <vt:lpstr>BM_Spill_18</vt:lpstr>
      <vt:lpstr>BM_Spill_19</vt:lpstr>
      <vt:lpstr>BM_Spill_2</vt:lpstr>
      <vt:lpstr>BM_Spill_20</vt:lpstr>
      <vt:lpstr>BM_Spill_21</vt:lpstr>
      <vt:lpstr>BM_Spill_22</vt:lpstr>
      <vt:lpstr>BM_Spill_23</vt:lpstr>
      <vt:lpstr>BM_Spill_24</vt:lpstr>
      <vt:lpstr>BM_Spill_25</vt:lpstr>
      <vt:lpstr>BM_Spill_26</vt:lpstr>
      <vt:lpstr>BM_Spill_27</vt:lpstr>
      <vt:lpstr>BM_Spill_28</vt:lpstr>
      <vt:lpstr>BM_Spill_29</vt:lpstr>
      <vt:lpstr>BM_Spill_3</vt:lpstr>
      <vt:lpstr>BM_Spill_30</vt:lpstr>
      <vt:lpstr>BM_Spill_31</vt:lpstr>
      <vt:lpstr>BM_Spill_32</vt:lpstr>
      <vt:lpstr>BM_Spill_33</vt:lpstr>
      <vt:lpstr>BM_Spill_34</vt:lpstr>
      <vt:lpstr>BM_Spill_35</vt:lpstr>
      <vt:lpstr>BM_Spill_36</vt:lpstr>
      <vt:lpstr>BM_Spill_37</vt:lpstr>
      <vt:lpstr>BM_Spill_38</vt:lpstr>
      <vt:lpstr>BM_Spill_39</vt:lpstr>
      <vt:lpstr>BM_Spill_4</vt:lpstr>
      <vt:lpstr>BM_Spill_40</vt:lpstr>
      <vt:lpstr>BM_Spill_41</vt:lpstr>
      <vt:lpstr>BM_Spill_42</vt:lpstr>
      <vt:lpstr>BM_Spill_43</vt:lpstr>
      <vt:lpstr>BM_Spill_44</vt:lpstr>
      <vt:lpstr>BM_Spill_45</vt:lpstr>
      <vt:lpstr>BM_Spill_46</vt:lpstr>
      <vt:lpstr>BM_Spill_47</vt:lpstr>
      <vt:lpstr>BM_Spill_48</vt:lpstr>
      <vt:lpstr>BM_Spill_49</vt:lpstr>
      <vt:lpstr>BM_Spill_5</vt:lpstr>
      <vt:lpstr>BM_Spill_50</vt:lpstr>
      <vt:lpstr>BM_Spill_51</vt:lpstr>
      <vt:lpstr>BM_Spill_6</vt:lpstr>
      <vt:lpstr>BM_Spill_7</vt:lpstr>
      <vt:lpstr>BM_Spill_8</vt:lpstr>
      <vt:lpstr>BM_Spill_9</vt:lpstr>
      <vt:lpstr>BM_Spill_Max</vt:lpstr>
      <vt:lpstr>BM_Spill_Min</vt:lpstr>
      <vt:lpstr>BM_Spill_Most</vt:lpstr>
      <vt:lpstr>BM_Spill_Time</vt:lpstr>
      <vt:lpstr>BM_Stor_1</vt:lpstr>
      <vt:lpstr>BM_Stor_10</vt:lpstr>
      <vt:lpstr>BM_Stor_11</vt:lpstr>
      <vt:lpstr>BM_Stor_12</vt:lpstr>
      <vt:lpstr>BM_Stor_13</vt:lpstr>
      <vt:lpstr>BM_Stor_14</vt:lpstr>
      <vt:lpstr>BM_Stor_15</vt:lpstr>
      <vt:lpstr>BM_Stor_16</vt:lpstr>
      <vt:lpstr>BM_Stor_17</vt:lpstr>
      <vt:lpstr>BM_Stor_18</vt:lpstr>
      <vt:lpstr>BM_Stor_19</vt:lpstr>
      <vt:lpstr>BM_Stor_2</vt:lpstr>
      <vt:lpstr>BM_Stor_20</vt:lpstr>
      <vt:lpstr>BM_Stor_21</vt:lpstr>
      <vt:lpstr>BM_Stor_22</vt:lpstr>
      <vt:lpstr>BM_Stor_23</vt:lpstr>
      <vt:lpstr>BM_Stor_24</vt:lpstr>
      <vt:lpstr>BM_Stor_25</vt:lpstr>
      <vt:lpstr>BM_Stor_26</vt:lpstr>
      <vt:lpstr>BM_Stor_27</vt:lpstr>
      <vt:lpstr>BM_Stor_28</vt:lpstr>
      <vt:lpstr>BM_Stor_29</vt:lpstr>
      <vt:lpstr>BM_Stor_3</vt:lpstr>
      <vt:lpstr>BM_Stor_30</vt:lpstr>
      <vt:lpstr>BM_Stor_31</vt:lpstr>
      <vt:lpstr>BM_Stor_32</vt:lpstr>
      <vt:lpstr>BM_Stor_33</vt:lpstr>
      <vt:lpstr>BM_Stor_34</vt:lpstr>
      <vt:lpstr>BM_Stor_35</vt:lpstr>
      <vt:lpstr>BM_Stor_36</vt:lpstr>
      <vt:lpstr>BM_Stor_37</vt:lpstr>
      <vt:lpstr>BM_Stor_38</vt:lpstr>
      <vt:lpstr>BM_Stor_39</vt:lpstr>
      <vt:lpstr>BM_Stor_4</vt:lpstr>
      <vt:lpstr>BM_Stor_40</vt:lpstr>
      <vt:lpstr>BM_Stor_41</vt:lpstr>
      <vt:lpstr>BM_Stor_42</vt:lpstr>
      <vt:lpstr>BM_Stor_43</vt:lpstr>
      <vt:lpstr>BM_Stor_44</vt:lpstr>
      <vt:lpstr>BM_Stor_45</vt:lpstr>
      <vt:lpstr>BM_Stor_46</vt:lpstr>
      <vt:lpstr>BM_Stor_47</vt:lpstr>
      <vt:lpstr>BM_Stor_48</vt:lpstr>
      <vt:lpstr>BM_Stor_49</vt:lpstr>
      <vt:lpstr>BM_Stor_5</vt:lpstr>
      <vt:lpstr>BM_Stor_50</vt:lpstr>
      <vt:lpstr>BM_Stor_51</vt:lpstr>
      <vt:lpstr>BM_Stor_6</vt:lpstr>
      <vt:lpstr>BM_Stor_7</vt:lpstr>
      <vt:lpstr>BM_Stor_8</vt:lpstr>
      <vt:lpstr>BM_Stor_9</vt:lpstr>
      <vt:lpstr>BM_Stor_Max</vt:lpstr>
      <vt:lpstr>BM_Stor_Min</vt:lpstr>
      <vt:lpstr>BM_Stor_Most</vt:lpstr>
      <vt:lpstr>BM_Stor_Time</vt:lpstr>
      <vt:lpstr>BMIn_Unreg_1</vt:lpstr>
      <vt:lpstr>BMIn_Unreg_10</vt:lpstr>
      <vt:lpstr>BMIn_Unreg_11</vt:lpstr>
      <vt:lpstr>BMIn_Unreg_12</vt:lpstr>
      <vt:lpstr>BMIn_Unreg_13</vt:lpstr>
      <vt:lpstr>BMIn_Unreg_14</vt:lpstr>
      <vt:lpstr>BMIn_Unreg_15</vt:lpstr>
      <vt:lpstr>BMIn_Unreg_16</vt:lpstr>
      <vt:lpstr>BMIn_Unreg_17</vt:lpstr>
      <vt:lpstr>BMIn_Unreg_18</vt:lpstr>
      <vt:lpstr>BMIn_Unreg_19</vt:lpstr>
      <vt:lpstr>BMIn_Unreg_2</vt:lpstr>
      <vt:lpstr>BMIn_Unreg_20</vt:lpstr>
      <vt:lpstr>BMIn_Unreg_21</vt:lpstr>
      <vt:lpstr>BMIn_Unreg_22</vt:lpstr>
      <vt:lpstr>BMIn_Unreg_23</vt:lpstr>
      <vt:lpstr>BMIn_Unreg_24</vt:lpstr>
      <vt:lpstr>BMIn_Unreg_25</vt:lpstr>
      <vt:lpstr>BMIn_Unreg_26</vt:lpstr>
      <vt:lpstr>BMIn_Unreg_27</vt:lpstr>
      <vt:lpstr>BMIn_Unreg_28</vt:lpstr>
      <vt:lpstr>BMIn_Unreg_29</vt:lpstr>
      <vt:lpstr>BMIn_Unreg_3</vt:lpstr>
      <vt:lpstr>BMIn_Unreg_30</vt:lpstr>
      <vt:lpstr>BMIn_Unreg_31</vt:lpstr>
      <vt:lpstr>BMIn_Unreg_32</vt:lpstr>
      <vt:lpstr>BMIn_Unreg_33</vt:lpstr>
      <vt:lpstr>BMIn_Unreg_34</vt:lpstr>
      <vt:lpstr>BMIn_Unreg_35</vt:lpstr>
      <vt:lpstr>BMIn_Unreg_36</vt:lpstr>
      <vt:lpstr>BMIn_Unreg_37</vt:lpstr>
      <vt:lpstr>BMIn_Unreg_38</vt:lpstr>
      <vt:lpstr>BMIn_Unreg_39</vt:lpstr>
      <vt:lpstr>BMIn_Unreg_4</vt:lpstr>
      <vt:lpstr>BMIn_Unreg_40</vt:lpstr>
      <vt:lpstr>BMIn_Unreg_41</vt:lpstr>
      <vt:lpstr>BMIn_Unreg_42</vt:lpstr>
      <vt:lpstr>BMIn_Unreg_43</vt:lpstr>
      <vt:lpstr>BMIn_Unreg_44</vt:lpstr>
      <vt:lpstr>BMIn_Unreg_45</vt:lpstr>
      <vt:lpstr>BMIn_Unreg_46</vt:lpstr>
      <vt:lpstr>BMIn_Unreg_47</vt:lpstr>
      <vt:lpstr>BMIn_Unreg_48</vt:lpstr>
      <vt:lpstr>BMIn_Unreg_49</vt:lpstr>
      <vt:lpstr>BMIn_Unreg_5</vt:lpstr>
      <vt:lpstr>BMIn_Unreg_50</vt:lpstr>
      <vt:lpstr>BMIn_Unreg_51</vt:lpstr>
      <vt:lpstr>BMIn_Unreg_6</vt:lpstr>
      <vt:lpstr>BMIn_Unreg_7</vt:lpstr>
      <vt:lpstr>BMIn_Unreg_8</vt:lpstr>
      <vt:lpstr>BMIn_Unreg_9</vt:lpstr>
      <vt:lpstr>BMIn_Unreg_Max</vt:lpstr>
      <vt:lpstr>BMIn_Unreg_Min</vt:lpstr>
      <vt:lpstr>BMIn_Unreg_Most</vt:lpstr>
      <vt:lpstr>BMIn_Unreg_Time</vt:lpstr>
      <vt:lpstr>CAICSBank_1</vt:lpstr>
      <vt:lpstr>CAICSBank_10</vt:lpstr>
      <vt:lpstr>CAICSBank_11</vt:lpstr>
      <vt:lpstr>CAICSBank_12</vt:lpstr>
      <vt:lpstr>CAICSBank_13</vt:lpstr>
      <vt:lpstr>CAICSBank_14</vt:lpstr>
      <vt:lpstr>CAICSBank_15</vt:lpstr>
      <vt:lpstr>CAICSBank_16</vt:lpstr>
      <vt:lpstr>CAICSBank_17</vt:lpstr>
      <vt:lpstr>CAICSBank_18</vt:lpstr>
      <vt:lpstr>CAICSBank_19</vt:lpstr>
      <vt:lpstr>CAICSBank_2</vt:lpstr>
      <vt:lpstr>CAICSBank_20</vt:lpstr>
      <vt:lpstr>CAICSBank_21</vt:lpstr>
      <vt:lpstr>CAICSBank_22</vt:lpstr>
      <vt:lpstr>CAICSBank_23</vt:lpstr>
      <vt:lpstr>CAICSBank_24</vt:lpstr>
      <vt:lpstr>CAICSBank_25</vt:lpstr>
      <vt:lpstr>CAICSBank_26</vt:lpstr>
      <vt:lpstr>CAICSBank_27</vt:lpstr>
      <vt:lpstr>CAICSBank_28</vt:lpstr>
      <vt:lpstr>CAICSBank_29</vt:lpstr>
      <vt:lpstr>CAICSBank_3</vt:lpstr>
      <vt:lpstr>CAICSBank_30</vt:lpstr>
      <vt:lpstr>CAICSBank_4</vt:lpstr>
      <vt:lpstr>CAICSBank_5</vt:lpstr>
      <vt:lpstr>CAICSBank_6</vt:lpstr>
      <vt:lpstr>CAICSBank_7</vt:lpstr>
      <vt:lpstr>CAICSBank_8</vt:lpstr>
      <vt:lpstr>CAICSBank_9</vt:lpstr>
      <vt:lpstr>CAICSBank_Max</vt:lpstr>
      <vt:lpstr>CAICSBank_Min</vt:lpstr>
      <vt:lpstr>CAICSBank_Most</vt:lpstr>
      <vt:lpstr>CAICSBank_Time</vt:lpstr>
      <vt:lpstr>CAMaxBankCapacity_1</vt:lpstr>
      <vt:lpstr>CAMaxBankCapacity_10</vt:lpstr>
      <vt:lpstr>CAMaxBankCapacity_11</vt:lpstr>
      <vt:lpstr>CAMaxBankCapacity_12</vt:lpstr>
      <vt:lpstr>CAMaxBankCapacity_13</vt:lpstr>
      <vt:lpstr>CAMaxBankCapacity_14</vt:lpstr>
      <vt:lpstr>CAMaxBankCapacity_15</vt:lpstr>
      <vt:lpstr>CAMaxBankCapacity_16</vt:lpstr>
      <vt:lpstr>CAMaxBankCapacity_17</vt:lpstr>
      <vt:lpstr>CAMaxBankCapacity_18</vt:lpstr>
      <vt:lpstr>CAMaxBankCapacity_19</vt:lpstr>
      <vt:lpstr>CAMaxBankCapacity_2</vt:lpstr>
      <vt:lpstr>CAMaxBankCapacity_20</vt:lpstr>
      <vt:lpstr>CAMaxBankCapacity_21</vt:lpstr>
      <vt:lpstr>CAMaxBankCapacity_22</vt:lpstr>
      <vt:lpstr>CAMaxBankCapacity_23</vt:lpstr>
      <vt:lpstr>CAMaxBankCapacity_24</vt:lpstr>
      <vt:lpstr>CAMaxBankCapacity_25</vt:lpstr>
      <vt:lpstr>CAMaxBankCapacity_26</vt:lpstr>
      <vt:lpstr>CAMaxBankCapacity_27</vt:lpstr>
      <vt:lpstr>CAMaxBankCapacity_28</vt:lpstr>
      <vt:lpstr>CAMaxBankCapacity_29</vt:lpstr>
      <vt:lpstr>CAMaxBankCapacity_3</vt:lpstr>
      <vt:lpstr>CAMaxBankCapacity_30</vt:lpstr>
      <vt:lpstr>CAMaxBankCapacity_4</vt:lpstr>
      <vt:lpstr>CAMaxBankCapacity_5</vt:lpstr>
      <vt:lpstr>CAMaxBankCapacity_6</vt:lpstr>
      <vt:lpstr>CAMaxBankCapacity_7</vt:lpstr>
      <vt:lpstr>CAMaxBankCapacity_8</vt:lpstr>
      <vt:lpstr>CAMaxBankCapacity_9</vt:lpstr>
      <vt:lpstr>CAMaxBankCapacity_Max</vt:lpstr>
      <vt:lpstr>CAMaxBankCapacity_Min</vt:lpstr>
      <vt:lpstr>CAMaxBankCapacity_Most</vt:lpstr>
      <vt:lpstr>CAMaxBankCapacity_Time</vt:lpstr>
      <vt:lpstr>CAP_DivReq_1</vt:lpstr>
      <vt:lpstr>CAP_DivReq_10</vt:lpstr>
      <vt:lpstr>CAP_DivReq_11</vt:lpstr>
      <vt:lpstr>CAP_DivReq_12</vt:lpstr>
      <vt:lpstr>CAP_DivReq_13</vt:lpstr>
      <vt:lpstr>CAP_DivReq_14</vt:lpstr>
      <vt:lpstr>CAP_DivReq_15</vt:lpstr>
      <vt:lpstr>CAP_DivReq_16</vt:lpstr>
      <vt:lpstr>CAP_DivReq_17</vt:lpstr>
      <vt:lpstr>CAP_DivReq_18</vt:lpstr>
      <vt:lpstr>CAP_DivReq_19</vt:lpstr>
      <vt:lpstr>CAP_DivReq_2</vt:lpstr>
      <vt:lpstr>CAP_DivReq_20</vt:lpstr>
      <vt:lpstr>CAP_DivReq_21</vt:lpstr>
      <vt:lpstr>CAP_DivReq_22</vt:lpstr>
      <vt:lpstr>CAP_DivReq_23</vt:lpstr>
      <vt:lpstr>CAP_DivReq_24</vt:lpstr>
      <vt:lpstr>CAP_DivReq_25</vt:lpstr>
      <vt:lpstr>CAP_DivReq_26</vt:lpstr>
      <vt:lpstr>CAP_DivReq_27</vt:lpstr>
      <vt:lpstr>CAP_DivReq_28</vt:lpstr>
      <vt:lpstr>CAP_DivReq_29</vt:lpstr>
      <vt:lpstr>CAP_DivReq_3</vt:lpstr>
      <vt:lpstr>CAP_DivReq_30</vt:lpstr>
      <vt:lpstr>CAP_DivReq_31</vt:lpstr>
      <vt:lpstr>CAP_DivReq_32</vt:lpstr>
      <vt:lpstr>CAP_DivReq_33</vt:lpstr>
      <vt:lpstr>CAP_DivReq_34</vt:lpstr>
      <vt:lpstr>CAP_DivReq_35</vt:lpstr>
      <vt:lpstr>CAP_DivReq_36</vt:lpstr>
      <vt:lpstr>CAP_DivReq_37</vt:lpstr>
      <vt:lpstr>CAP_DivReq_38</vt:lpstr>
      <vt:lpstr>CAP_DivReq_39</vt:lpstr>
      <vt:lpstr>CAP_DivReq_4</vt:lpstr>
      <vt:lpstr>CAP_DivReq_40</vt:lpstr>
      <vt:lpstr>CAP_DivReq_41</vt:lpstr>
      <vt:lpstr>CAP_DivReq_42</vt:lpstr>
      <vt:lpstr>CAP_DivReq_43</vt:lpstr>
      <vt:lpstr>CAP_DivReq_44</vt:lpstr>
      <vt:lpstr>CAP_DivReq_45</vt:lpstr>
      <vt:lpstr>CAP_DivReq_46</vt:lpstr>
      <vt:lpstr>CAP_DivReq_47</vt:lpstr>
      <vt:lpstr>CAP_DivReq_48</vt:lpstr>
      <vt:lpstr>CAP_DivReq_49</vt:lpstr>
      <vt:lpstr>CAP_DivReq_5</vt:lpstr>
      <vt:lpstr>CAP_DivReq_50</vt:lpstr>
      <vt:lpstr>CAP_DivReq_51</vt:lpstr>
      <vt:lpstr>CAP_DivReq_6</vt:lpstr>
      <vt:lpstr>CAP_DivReq_7</vt:lpstr>
      <vt:lpstr>CAP_DivReq_8</vt:lpstr>
      <vt:lpstr>CAP_DivReq_9</vt:lpstr>
      <vt:lpstr>CAP_DivReq_Max</vt:lpstr>
      <vt:lpstr>CAP_DivReq_Min</vt:lpstr>
      <vt:lpstr>CAP_DivReq_Most</vt:lpstr>
      <vt:lpstr>CAP_DivReq_Time</vt:lpstr>
      <vt:lpstr>NVPreliminaryICSBank!CAPreliminaryICSBank_1</vt:lpstr>
      <vt:lpstr>CAPreliminaryICSBank_1</vt:lpstr>
      <vt:lpstr>NVPreliminaryICSBank!CAPreliminaryICSBank_10</vt:lpstr>
      <vt:lpstr>CAPreliminaryICSBank_10</vt:lpstr>
      <vt:lpstr>NVPreliminaryICSBank!CAPreliminaryICSBank_11</vt:lpstr>
      <vt:lpstr>CAPreliminaryICSBank_11</vt:lpstr>
      <vt:lpstr>NVPreliminaryICSBank!CAPreliminaryICSBank_12</vt:lpstr>
      <vt:lpstr>CAPreliminaryICSBank_12</vt:lpstr>
      <vt:lpstr>NVPreliminaryICSBank!CAPreliminaryICSBank_13</vt:lpstr>
      <vt:lpstr>CAPreliminaryICSBank_13</vt:lpstr>
      <vt:lpstr>NVPreliminaryICSBank!CAPreliminaryICSBank_14</vt:lpstr>
      <vt:lpstr>CAPreliminaryICSBank_14</vt:lpstr>
      <vt:lpstr>NVPreliminaryICSBank!CAPreliminaryICSBank_15</vt:lpstr>
      <vt:lpstr>CAPreliminaryICSBank_15</vt:lpstr>
      <vt:lpstr>NVPreliminaryICSBank!CAPreliminaryICSBank_16</vt:lpstr>
      <vt:lpstr>CAPreliminaryICSBank_16</vt:lpstr>
      <vt:lpstr>NVPreliminaryICSBank!CAPreliminaryICSBank_17</vt:lpstr>
      <vt:lpstr>CAPreliminaryICSBank_17</vt:lpstr>
      <vt:lpstr>NVPreliminaryICSBank!CAPreliminaryICSBank_18</vt:lpstr>
      <vt:lpstr>CAPreliminaryICSBank_18</vt:lpstr>
      <vt:lpstr>NVPreliminaryICSBank!CAPreliminaryICSBank_19</vt:lpstr>
      <vt:lpstr>CAPreliminaryICSBank_19</vt:lpstr>
      <vt:lpstr>NVPreliminaryICSBank!CAPreliminaryICSBank_2</vt:lpstr>
      <vt:lpstr>CAPreliminaryICSBank_2</vt:lpstr>
      <vt:lpstr>NVPreliminaryICSBank!CAPreliminaryICSBank_20</vt:lpstr>
      <vt:lpstr>CAPreliminaryICSBank_20</vt:lpstr>
      <vt:lpstr>NVPreliminaryICSBank!CAPreliminaryICSBank_21</vt:lpstr>
      <vt:lpstr>CAPreliminaryICSBank_21</vt:lpstr>
      <vt:lpstr>NVPreliminaryICSBank!CAPreliminaryICSBank_22</vt:lpstr>
      <vt:lpstr>CAPreliminaryICSBank_22</vt:lpstr>
      <vt:lpstr>NVPreliminaryICSBank!CAPreliminaryICSBank_23</vt:lpstr>
      <vt:lpstr>CAPreliminaryICSBank_23</vt:lpstr>
      <vt:lpstr>NVPreliminaryICSBank!CAPreliminaryICSBank_24</vt:lpstr>
      <vt:lpstr>CAPreliminaryICSBank_24</vt:lpstr>
      <vt:lpstr>NVPreliminaryICSBank!CAPreliminaryICSBank_25</vt:lpstr>
      <vt:lpstr>CAPreliminaryICSBank_25</vt:lpstr>
      <vt:lpstr>NVPreliminaryICSBank!CAPreliminaryICSBank_26</vt:lpstr>
      <vt:lpstr>CAPreliminaryICSBank_26</vt:lpstr>
      <vt:lpstr>NVPreliminaryICSBank!CAPreliminaryICSBank_27</vt:lpstr>
      <vt:lpstr>CAPreliminaryICSBank_27</vt:lpstr>
      <vt:lpstr>NVPreliminaryICSBank!CAPreliminaryICSBank_28</vt:lpstr>
      <vt:lpstr>CAPreliminaryICSBank_28</vt:lpstr>
      <vt:lpstr>NVPreliminaryICSBank!CAPreliminaryICSBank_29</vt:lpstr>
      <vt:lpstr>CAPreliminaryICSBank_29</vt:lpstr>
      <vt:lpstr>NVPreliminaryICSBank!CAPreliminaryICSBank_3</vt:lpstr>
      <vt:lpstr>CAPreliminaryICSBank_3</vt:lpstr>
      <vt:lpstr>NVPreliminaryICSBank!CAPreliminaryICSBank_30</vt:lpstr>
      <vt:lpstr>CAPreliminaryICSBank_30</vt:lpstr>
      <vt:lpstr>NVPreliminaryICSBank!CAPreliminaryICSBank_4</vt:lpstr>
      <vt:lpstr>CAPreliminaryICSBank_4</vt:lpstr>
      <vt:lpstr>NVPreliminaryICSBank!CAPreliminaryICSBank_5</vt:lpstr>
      <vt:lpstr>CAPreliminaryICSBank_5</vt:lpstr>
      <vt:lpstr>NVPreliminaryICSBank!CAPreliminaryICSBank_6</vt:lpstr>
      <vt:lpstr>CAPreliminaryICSBank_6</vt:lpstr>
      <vt:lpstr>NVPreliminaryICSBank!CAPreliminaryICSBank_7</vt:lpstr>
      <vt:lpstr>CAPreliminaryICSBank_7</vt:lpstr>
      <vt:lpstr>NVPreliminaryICSBank!CAPreliminaryICSBank_8</vt:lpstr>
      <vt:lpstr>CAPreliminaryICSBank_8</vt:lpstr>
      <vt:lpstr>NVPreliminaryICSBank!CAPreliminaryICSBank_9</vt:lpstr>
      <vt:lpstr>CAPreliminaryICSBank_9</vt:lpstr>
      <vt:lpstr>NVPreliminaryICSBank!CAPreliminaryICSBank_Max</vt:lpstr>
      <vt:lpstr>CAPreliminaryICSBank_Max</vt:lpstr>
      <vt:lpstr>NVPreliminaryICSBank!CAPreliminaryICSBank_Min</vt:lpstr>
      <vt:lpstr>CAPreliminaryICSBank_Min</vt:lpstr>
      <vt:lpstr>NVPreliminaryICSBank!CAPreliminaryICSBank_Most</vt:lpstr>
      <vt:lpstr>CAPreliminaryICSBank_Most</vt:lpstr>
      <vt:lpstr>NVPreliminaryICSBank!CAPreliminaryICSBank_Time</vt:lpstr>
      <vt:lpstr>CAPreliminaryICSBank_Time</vt:lpstr>
      <vt:lpstr>Carrover_30</vt:lpstr>
      <vt:lpstr>Carryover_1</vt:lpstr>
      <vt:lpstr>Carryover_10</vt:lpstr>
      <vt:lpstr>Carryover_11</vt:lpstr>
      <vt:lpstr>Carryover_12</vt:lpstr>
      <vt:lpstr>Carryover_13</vt:lpstr>
      <vt:lpstr>Carryover_14</vt:lpstr>
      <vt:lpstr>Carryover_15</vt:lpstr>
      <vt:lpstr>Carryover_16</vt:lpstr>
      <vt:lpstr>Carryover_17</vt:lpstr>
      <vt:lpstr>Carryover_18</vt:lpstr>
      <vt:lpstr>Carryover_19</vt:lpstr>
      <vt:lpstr>Carryover_2</vt:lpstr>
      <vt:lpstr>Carryover_20</vt:lpstr>
      <vt:lpstr>Carryover_21</vt:lpstr>
      <vt:lpstr>Carryover_22</vt:lpstr>
      <vt:lpstr>Carryover_23</vt:lpstr>
      <vt:lpstr>Carryover_24</vt:lpstr>
      <vt:lpstr>Carryover_25</vt:lpstr>
      <vt:lpstr>Carryover_26</vt:lpstr>
      <vt:lpstr>Carryover_27</vt:lpstr>
      <vt:lpstr>Carryover_28</vt:lpstr>
      <vt:lpstr>Carryover_29</vt:lpstr>
      <vt:lpstr>Carryover_3</vt:lpstr>
      <vt:lpstr>Carryover_30</vt:lpstr>
      <vt:lpstr>Carryover_31</vt:lpstr>
      <vt:lpstr>Carryover_32</vt:lpstr>
      <vt:lpstr>Carryover_33</vt:lpstr>
      <vt:lpstr>Carryover_34</vt:lpstr>
      <vt:lpstr>Carryover_35</vt:lpstr>
      <vt:lpstr>Carryover_36</vt:lpstr>
      <vt:lpstr>Carryover_37</vt:lpstr>
      <vt:lpstr>Carryover_38</vt:lpstr>
      <vt:lpstr>Carryover_39</vt:lpstr>
      <vt:lpstr>Carryover_4</vt:lpstr>
      <vt:lpstr>Carryover_40</vt:lpstr>
      <vt:lpstr>Carryover_41</vt:lpstr>
      <vt:lpstr>Carryover_42</vt:lpstr>
      <vt:lpstr>Carryover_43</vt:lpstr>
      <vt:lpstr>Carryover_44</vt:lpstr>
      <vt:lpstr>Carryover_45</vt:lpstr>
      <vt:lpstr>Carryover_5</vt:lpstr>
      <vt:lpstr>Carryover_6</vt:lpstr>
      <vt:lpstr>Carryover_7</vt:lpstr>
      <vt:lpstr>Carryover_8</vt:lpstr>
      <vt:lpstr>Carryover_9</vt:lpstr>
      <vt:lpstr>Carryover_Max</vt:lpstr>
      <vt:lpstr>Carryover_Min</vt:lpstr>
      <vt:lpstr>Carryover_Most</vt:lpstr>
      <vt:lpstr>Carryover_Time</vt:lpstr>
      <vt:lpstr>CDF_ExName</vt:lpstr>
      <vt:lpstr>CDFName</vt:lpstr>
      <vt:lpstr>CDFNode</vt:lpstr>
      <vt:lpstr>CDFRange</vt:lpstr>
      <vt:lpstr>CrIn_Unreg_1</vt:lpstr>
      <vt:lpstr>CrIn_Unreg_10</vt:lpstr>
      <vt:lpstr>CrIn_Unreg_11</vt:lpstr>
      <vt:lpstr>CrIn_Unreg_12</vt:lpstr>
      <vt:lpstr>CrIn_Unreg_13</vt:lpstr>
      <vt:lpstr>CrIn_Unreg_14</vt:lpstr>
      <vt:lpstr>CrIn_Unreg_15</vt:lpstr>
      <vt:lpstr>CrIn_Unreg_16</vt:lpstr>
      <vt:lpstr>CrIn_Unreg_17</vt:lpstr>
      <vt:lpstr>CrIn_Unreg_18</vt:lpstr>
      <vt:lpstr>CrIn_Unreg_19</vt:lpstr>
      <vt:lpstr>CrIn_Unreg_2</vt:lpstr>
      <vt:lpstr>CrIn_Unreg_20</vt:lpstr>
      <vt:lpstr>CrIn_Unreg_21</vt:lpstr>
      <vt:lpstr>CrIn_Unreg_22</vt:lpstr>
      <vt:lpstr>CrIn_Unreg_23</vt:lpstr>
      <vt:lpstr>CrIn_Unreg_24</vt:lpstr>
      <vt:lpstr>CrIn_Unreg_25</vt:lpstr>
      <vt:lpstr>CrIn_Unreg_26</vt:lpstr>
      <vt:lpstr>CrIn_Unreg_27</vt:lpstr>
      <vt:lpstr>CrIn_Unreg_28</vt:lpstr>
      <vt:lpstr>CrIn_Unreg_29</vt:lpstr>
      <vt:lpstr>CrIn_Unreg_3</vt:lpstr>
      <vt:lpstr>CrIn_Unreg_30</vt:lpstr>
      <vt:lpstr>CrIn_Unreg_31</vt:lpstr>
      <vt:lpstr>CrIn_Unreg_32</vt:lpstr>
      <vt:lpstr>CrIn_Unreg_33</vt:lpstr>
      <vt:lpstr>CrIn_Unreg_34</vt:lpstr>
      <vt:lpstr>CrIn_Unreg_35</vt:lpstr>
      <vt:lpstr>CrIn_Unreg_36</vt:lpstr>
      <vt:lpstr>CrIn_Unreg_37</vt:lpstr>
      <vt:lpstr>CrIn_Unreg_38</vt:lpstr>
      <vt:lpstr>CrIn_Unreg_39</vt:lpstr>
      <vt:lpstr>CrIn_Unreg_4</vt:lpstr>
      <vt:lpstr>CrIn_Unreg_40</vt:lpstr>
      <vt:lpstr>CrIn_Unreg_41</vt:lpstr>
      <vt:lpstr>CrIn_Unreg_42</vt:lpstr>
      <vt:lpstr>CrIn_Unreg_43</vt:lpstr>
      <vt:lpstr>CrIn_Unreg_44</vt:lpstr>
      <vt:lpstr>CrIn_Unreg_45</vt:lpstr>
      <vt:lpstr>CrIn_Unreg_46</vt:lpstr>
      <vt:lpstr>CrIn_Unreg_47</vt:lpstr>
      <vt:lpstr>CrIn_Unreg_48</vt:lpstr>
      <vt:lpstr>CrIn_Unreg_49</vt:lpstr>
      <vt:lpstr>CrIn_Unreg_5</vt:lpstr>
      <vt:lpstr>CrIn_Unreg_50</vt:lpstr>
      <vt:lpstr>CrIn_Unreg_51</vt:lpstr>
      <vt:lpstr>CrIn_Unreg_6</vt:lpstr>
      <vt:lpstr>CrIn_Unreg_7</vt:lpstr>
      <vt:lpstr>CrIn_Unreg_8</vt:lpstr>
      <vt:lpstr>CrIn_Unreg_9</vt:lpstr>
      <vt:lpstr>CrIn_Unreg_Max</vt:lpstr>
      <vt:lpstr>CrIn_Unreg_Min</vt:lpstr>
      <vt:lpstr>CrIn_Unreg_Most</vt:lpstr>
      <vt:lpstr>CrIn_Unreg_Time</vt:lpstr>
      <vt:lpstr>Cry_Egy_1</vt:lpstr>
      <vt:lpstr>Cry_Egy_10</vt:lpstr>
      <vt:lpstr>Cry_Egy_11</vt:lpstr>
      <vt:lpstr>Cry_Egy_12</vt:lpstr>
      <vt:lpstr>Cry_Egy_13</vt:lpstr>
      <vt:lpstr>Cry_Egy_14</vt:lpstr>
      <vt:lpstr>Cry_Egy_15</vt:lpstr>
      <vt:lpstr>Cry_Egy_16</vt:lpstr>
      <vt:lpstr>Cry_Egy_17</vt:lpstr>
      <vt:lpstr>Cry_Egy_18</vt:lpstr>
      <vt:lpstr>Cry_Egy_19</vt:lpstr>
      <vt:lpstr>Cry_Egy_2</vt:lpstr>
      <vt:lpstr>Cry_Egy_20</vt:lpstr>
      <vt:lpstr>Cry_Egy_21</vt:lpstr>
      <vt:lpstr>Cry_Egy_22</vt:lpstr>
      <vt:lpstr>Cry_Egy_23</vt:lpstr>
      <vt:lpstr>Cry_Egy_24</vt:lpstr>
      <vt:lpstr>Cry_Egy_25</vt:lpstr>
      <vt:lpstr>Cry_Egy_26</vt:lpstr>
      <vt:lpstr>Cry_Egy_27</vt:lpstr>
      <vt:lpstr>Cry_Egy_28</vt:lpstr>
      <vt:lpstr>Cry_Egy_29</vt:lpstr>
      <vt:lpstr>Cry_Egy_3</vt:lpstr>
      <vt:lpstr>Cry_Egy_30</vt:lpstr>
      <vt:lpstr>Cry_Egy_31</vt:lpstr>
      <vt:lpstr>Cry_Egy_32</vt:lpstr>
      <vt:lpstr>Cry_Egy_33</vt:lpstr>
      <vt:lpstr>Cry_Egy_34</vt:lpstr>
      <vt:lpstr>Cry_Egy_35</vt:lpstr>
      <vt:lpstr>Cry_Egy_36</vt:lpstr>
      <vt:lpstr>Cry_Egy_37</vt:lpstr>
      <vt:lpstr>Cry_Egy_38</vt:lpstr>
      <vt:lpstr>Cry_Egy_39</vt:lpstr>
      <vt:lpstr>Cry_Egy_4</vt:lpstr>
      <vt:lpstr>Cry_Egy_40</vt:lpstr>
      <vt:lpstr>Cry_Egy_41</vt:lpstr>
      <vt:lpstr>Cry_Egy_42</vt:lpstr>
      <vt:lpstr>Cry_Egy_43</vt:lpstr>
      <vt:lpstr>Cry_Egy_44</vt:lpstr>
      <vt:lpstr>Cry_Egy_45</vt:lpstr>
      <vt:lpstr>Cry_Egy_46</vt:lpstr>
      <vt:lpstr>Cry_Egy_47</vt:lpstr>
      <vt:lpstr>Cry_Egy_48</vt:lpstr>
      <vt:lpstr>Cry_Egy_49</vt:lpstr>
      <vt:lpstr>Cry_Egy_5</vt:lpstr>
      <vt:lpstr>Cry_Egy_50</vt:lpstr>
      <vt:lpstr>Cry_Egy_51</vt:lpstr>
      <vt:lpstr>Cry_Egy_6</vt:lpstr>
      <vt:lpstr>Cry_Egy_7</vt:lpstr>
      <vt:lpstr>Cry_Egy_8</vt:lpstr>
      <vt:lpstr>Cry_Egy_9</vt:lpstr>
      <vt:lpstr>Cry_Egy_Max</vt:lpstr>
      <vt:lpstr>Cry_Egy_Min</vt:lpstr>
      <vt:lpstr>Cry_Egy_Most</vt:lpstr>
      <vt:lpstr>Cry_Egy_Time</vt:lpstr>
      <vt:lpstr>Cry_Elev_1</vt:lpstr>
      <vt:lpstr>Cry_Elev_10</vt:lpstr>
      <vt:lpstr>Cry_Elev_11</vt:lpstr>
      <vt:lpstr>Cry_Elev_12</vt:lpstr>
      <vt:lpstr>Cry_Elev_13</vt:lpstr>
      <vt:lpstr>Cry_Elev_14</vt:lpstr>
      <vt:lpstr>Cry_Elev_15</vt:lpstr>
      <vt:lpstr>Cry_Elev_16</vt:lpstr>
      <vt:lpstr>Cry_Elev_17</vt:lpstr>
      <vt:lpstr>Cry_Elev_18</vt:lpstr>
      <vt:lpstr>Cry_Elev_19</vt:lpstr>
      <vt:lpstr>Cry_Elev_2</vt:lpstr>
      <vt:lpstr>Cry_Elev_20</vt:lpstr>
      <vt:lpstr>Cry_Elev_21</vt:lpstr>
      <vt:lpstr>Cry_Elev_22</vt:lpstr>
      <vt:lpstr>Cry_Elev_23</vt:lpstr>
      <vt:lpstr>Cry_Elev_24</vt:lpstr>
      <vt:lpstr>Cry_Elev_25</vt:lpstr>
      <vt:lpstr>Cry_Elev_26</vt:lpstr>
      <vt:lpstr>Cry_Elev_27</vt:lpstr>
      <vt:lpstr>Cry_Elev_28</vt:lpstr>
      <vt:lpstr>Cry_Elev_29</vt:lpstr>
      <vt:lpstr>Cry_Elev_3</vt:lpstr>
      <vt:lpstr>Cry_Elev_30</vt:lpstr>
      <vt:lpstr>Cry_Elev_31</vt:lpstr>
      <vt:lpstr>Cry_Elev_32</vt:lpstr>
      <vt:lpstr>Cry_Elev_33</vt:lpstr>
      <vt:lpstr>Cry_Elev_34</vt:lpstr>
      <vt:lpstr>Cry_Elev_35</vt:lpstr>
      <vt:lpstr>Cry_Elev_36</vt:lpstr>
      <vt:lpstr>Cry_Elev_37</vt:lpstr>
      <vt:lpstr>Cry_Elev_38</vt:lpstr>
      <vt:lpstr>Cry_Elev_39</vt:lpstr>
      <vt:lpstr>Cry_Elev_4</vt:lpstr>
      <vt:lpstr>Cry_Elev_40</vt:lpstr>
      <vt:lpstr>Cry_Elev_41</vt:lpstr>
      <vt:lpstr>Cry_Elev_42</vt:lpstr>
      <vt:lpstr>Cry_Elev_43</vt:lpstr>
      <vt:lpstr>Cry_Elev_44</vt:lpstr>
      <vt:lpstr>Cry_Elev_45</vt:lpstr>
      <vt:lpstr>Cry_Elev_46</vt:lpstr>
      <vt:lpstr>Cry_Elev_47</vt:lpstr>
      <vt:lpstr>Cry_Elev_48</vt:lpstr>
      <vt:lpstr>Cry_Elev_49</vt:lpstr>
      <vt:lpstr>Cry_Elev_5</vt:lpstr>
      <vt:lpstr>Cry_Elev_50</vt:lpstr>
      <vt:lpstr>Cry_Elev_51</vt:lpstr>
      <vt:lpstr>Cry_Elev_6</vt:lpstr>
      <vt:lpstr>Cry_Elev_7</vt:lpstr>
      <vt:lpstr>Cry_Elev_8</vt:lpstr>
      <vt:lpstr>Cry_Elev_9</vt:lpstr>
      <vt:lpstr>Cry_Elev_Max</vt:lpstr>
      <vt:lpstr>Cry_Elev_Min</vt:lpstr>
      <vt:lpstr>Cry_Elev_Most</vt:lpstr>
      <vt:lpstr>Cry_Elev_Time</vt:lpstr>
      <vt:lpstr>Cry_In_1</vt:lpstr>
      <vt:lpstr>Cry_In_10</vt:lpstr>
      <vt:lpstr>Cry_In_11</vt:lpstr>
      <vt:lpstr>Cry_In_12</vt:lpstr>
      <vt:lpstr>Cry_In_13</vt:lpstr>
      <vt:lpstr>Cry_In_14</vt:lpstr>
      <vt:lpstr>Cry_In_15</vt:lpstr>
      <vt:lpstr>Cry_In_16</vt:lpstr>
      <vt:lpstr>Cry_In_17</vt:lpstr>
      <vt:lpstr>Cry_In_18</vt:lpstr>
      <vt:lpstr>Cry_In_19</vt:lpstr>
      <vt:lpstr>Cry_In_2</vt:lpstr>
      <vt:lpstr>Cry_In_20</vt:lpstr>
      <vt:lpstr>Cry_In_21</vt:lpstr>
      <vt:lpstr>Cry_In_22</vt:lpstr>
      <vt:lpstr>Cry_In_23</vt:lpstr>
      <vt:lpstr>Cry_In_24</vt:lpstr>
      <vt:lpstr>Cry_In_25</vt:lpstr>
      <vt:lpstr>Cry_In_26</vt:lpstr>
      <vt:lpstr>Cry_In_27</vt:lpstr>
      <vt:lpstr>Cry_In_28</vt:lpstr>
      <vt:lpstr>Cry_In_29</vt:lpstr>
      <vt:lpstr>Cry_In_3</vt:lpstr>
      <vt:lpstr>Cry_In_30</vt:lpstr>
      <vt:lpstr>Cry_In_31</vt:lpstr>
      <vt:lpstr>Cry_In_32</vt:lpstr>
      <vt:lpstr>Cry_In_33</vt:lpstr>
      <vt:lpstr>Cry_In_34</vt:lpstr>
      <vt:lpstr>Cry_In_35</vt:lpstr>
      <vt:lpstr>Cry_In_36</vt:lpstr>
      <vt:lpstr>Cry_In_37</vt:lpstr>
      <vt:lpstr>Cry_In_38</vt:lpstr>
      <vt:lpstr>Cry_In_39</vt:lpstr>
      <vt:lpstr>Cry_In_4</vt:lpstr>
      <vt:lpstr>Cry_In_40</vt:lpstr>
      <vt:lpstr>Cry_In_41</vt:lpstr>
      <vt:lpstr>Cry_In_42</vt:lpstr>
      <vt:lpstr>Cry_In_43</vt:lpstr>
      <vt:lpstr>Cry_In_44</vt:lpstr>
      <vt:lpstr>Cry_In_45</vt:lpstr>
      <vt:lpstr>Cry_In_46</vt:lpstr>
      <vt:lpstr>Cry_In_47</vt:lpstr>
      <vt:lpstr>Cry_In_48</vt:lpstr>
      <vt:lpstr>Cry_In_49</vt:lpstr>
      <vt:lpstr>Cry_In_5</vt:lpstr>
      <vt:lpstr>Cry_In_50</vt:lpstr>
      <vt:lpstr>Cry_In_51</vt:lpstr>
      <vt:lpstr>Cry_In_6</vt:lpstr>
      <vt:lpstr>Cry_In_7</vt:lpstr>
      <vt:lpstr>Cry_In_8</vt:lpstr>
      <vt:lpstr>Cry_In_9</vt:lpstr>
      <vt:lpstr>Cry_In_Max</vt:lpstr>
      <vt:lpstr>Cry_In_Min</vt:lpstr>
      <vt:lpstr>Cry_In_Most</vt:lpstr>
      <vt:lpstr>Cry_In_Time</vt:lpstr>
      <vt:lpstr>Cry_Out_1</vt:lpstr>
      <vt:lpstr>Cry_Out_10</vt:lpstr>
      <vt:lpstr>Cry_Out_11</vt:lpstr>
      <vt:lpstr>Cry_Out_12</vt:lpstr>
      <vt:lpstr>Cry_Out_13</vt:lpstr>
      <vt:lpstr>Cry_Out_14</vt:lpstr>
      <vt:lpstr>Cry_Out_15</vt:lpstr>
      <vt:lpstr>Cry_Out_16</vt:lpstr>
      <vt:lpstr>Cry_Out_17</vt:lpstr>
      <vt:lpstr>Cry_Out_18</vt:lpstr>
      <vt:lpstr>Cry_Out_19</vt:lpstr>
      <vt:lpstr>Cry_Out_2</vt:lpstr>
      <vt:lpstr>Cry_Out_20</vt:lpstr>
      <vt:lpstr>Cry_Out_21</vt:lpstr>
      <vt:lpstr>Cry_Out_22</vt:lpstr>
      <vt:lpstr>Cry_Out_23</vt:lpstr>
      <vt:lpstr>Cry_Out_24</vt:lpstr>
      <vt:lpstr>Cry_Out_25</vt:lpstr>
      <vt:lpstr>Cry_Out_26</vt:lpstr>
      <vt:lpstr>Cry_Out_27</vt:lpstr>
      <vt:lpstr>Cry_Out_28</vt:lpstr>
      <vt:lpstr>Cry_Out_29</vt:lpstr>
      <vt:lpstr>Cry_Out_3</vt:lpstr>
      <vt:lpstr>Cry_Out_30</vt:lpstr>
      <vt:lpstr>Cry_Out_31</vt:lpstr>
      <vt:lpstr>Cry_Out_32</vt:lpstr>
      <vt:lpstr>Cry_Out_33</vt:lpstr>
      <vt:lpstr>Cry_Out_34</vt:lpstr>
      <vt:lpstr>Cry_Out_35</vt:lpstr>
      <vt:lpstr>Cry_Out_36</vt:lpstr>
      <vt:lpstr>Cry_Out_37</vt:lpstr>
      <vt:lpstr>Cry_Out_38</vt:lpstr>
      <vt:lpstr>Cry_Out_39</vt:lpstr>
      <vt:lpstr>Cry_Out_4</vt:lpstr>
      <vt:lpstr>Cry_Out_40</vt:lpstr>
      <vt:lpstr>Cry_Out_41</vt:lpstr>
      <vt:lpstr>Cry_Out_42</vt:lpstr>
      <vt:lpstr>Cry_Out_43</vt:lpstr>
      <vt:lpstr>Cry_Out_44</vt:lpstr>
      <vt:lpstr>Cry_Out_45</vt:lpstr>
      <vt:lpstr>Cry_Out_46</vt:lpstr>
      <vt:lpstr>Cry_Out_47</vt:lpstr>
      <vt:lpstr>Cry_Out_48</vt:lpstr>
      <vt:lpstr>Cry_Out_49</vt:lpstr>
      <vt:lpstr>Cry_Out_5</vt:lpstr>
      <vt:lpstr>Cry_Out_50</vt:lpstr>
      <vt:lpstr>Cry_Out_51</vt:lpstr>
      <vt:lpstr>Cry_Out_6</vt:lpstr>
      <vt:lpstr>Cry_Out_7</vt:lpstr>
      <vt:lpstr>Cry_Out_8</vt:lpstr>
      <vt:lpstr>Cry_Out_9</vt:lpstr>
      <vt:lpstr>Cry_Out_Max</vt:lpstr>
      <vt:lpstr>Cry_Out_Min</vt:lpstr>
      <vt:lpstr>Cry_Out_Most</vt:lpstr>
      <vt:lpstr>Cry_Out_Time</vt:lpstr>
      <vt:lpstr>Cry_Spill_1</vt:lpstr>
      <vt:lpstr>Cry_Spill_10</vt:lpstr>
      <vt:lpstr>Cry_Spill_11</vt:lpstr>
      <vt:lpstr>Cry_Spill_12</vt:lpstr>
      <vt:lpstr>Cry_Spill_13</vt:lpstr>
      <vt:lpstr>Cry_Spill_14</vt:lpstr>
      <vt:lpstr>Cry_Spill_15</vt:lpstr>
      <vt:lpstr>Cry_Spill_16</vt:lpstr>
      <vt:lpstr>Cry_Spill_17</vt:lpstr>
      <vt:lpstr>Cry_Spill_18</vt:lpstr>
      <vt:lpstr>Cry_Spill_19</vt:lpstr>
      <vt:lpstr>Cry_Spill_2</vt:lpstr>
      <vt:lpstr>Cry_Spill_20</vt:lpstr>
      <vt:lpstr>Cry_Spill_21</vt:lpstr>
      <vt:lpstr>Cry_Spill_22</vt:lpstr>
      <vt:lpstr>Cry_Spill_23</vt:lpstr>
      <vt:lpstr>Cry_Spill_24</vt:lpstr>
      <vt:lpstr>Cry_Spill_25</vt:lpstr>
      <vt:lpstr>Cry_Spill_26</vt:lpstr>
      <vt:lpstr>Cry_Spill_27</vt:lpstr>
      <vt:lpstr>Cry_Spill_28</vt:lpstr>
      <vt:lpstr>Cry_Spill_29</vt:lpstr>
      <vt:lpstr>Cry_Spill_3</vt:lpstr>
      <vt:lpstr>Cry_Spill_30</vt:lpstr>
      <vt:lpstr>Cry_Spill_31</vt:lpstr>
      <vt:lpstr>Cry_Spill_32</vt:lpstr>
      <vt:lpstr>Cry_Spill_33</vt:lpstr>
      <vt:lpstr>Cry_Spill_34</vt:lpstr>
      <vt:lpstr>Cry_Spill_35</vt:lpstr>
      <vt:lpstr>Cry_Spill_36</vt:lpstr>
      <vt:lpstr>Cry_Spill_37</vt:lpstr>
      <vt:lpstr>Cry_Spill_38</vt:lpstr>
      <vt:lpstr>Cry_Spill_39</vt:lpstr>
      <vt:lpstr>Cry_Spill_4</vt:lpstr>
      <vt:lpstr>Cry_Spill_40</vt:lpstr>
      <vt:lpstr>Cry_Spill_41</vt:lpstr>
      <vt:lpstr>Cry_Spill_42</vt:lpstr>
      <vt:lpstr>Cry_Spill_43</vt:lpstr>
      <vt:lpstr>Cry_Spill_44</vt:lpstr>
      <vt:lpstr>Cry_Spill_45</vt:lpstr>
      <vt:lpstr>Cry_Spill_46</vt:lpstr>
      <vt:lpstr>Cry_Spill_47</vt:lpstr>
      <vt:lpstr>Cry_Spill_48</vt:lpstr>
      <vt:lpstr>Cry_Spill_49</vt:lpstr>
      <vt:lpstr>Cry_Spill_5</vt:lpstr>
      <vt:lpstr>Cry_Spill_50</vt:lpstr>
      <vt:lpstr>Cry_Spill_51</vt:lpstr>
      <vt:lpstr>Cry_Spill_6</vt:lpstr>
      <vt:lpstr>Cry_Spill_7</vt:lpstr>
      <vt:lpstr>Cry_Spill_8</vt:lpstr>
      <vt:lpstr>Cry_Spill_9</vt:lpstr>
      <vt:lpstr>Cry_Spill_Max</vt:lpstr>
      <vt:lpstr>Cry_Spill_Min</vt:lpstr>
      <vt:lpstr>Cry_Spill_Most</vt:lpstr>
      <vt:lpstr>Cry_Spill_Time</vt:lpstr>
      <vt:lpstr>Cry_Stor_1</vt:lpstr>
      <vt:lpstr>Cry_Stor_10</vt:lpstr>
      <vt:lpstr>Cry_Stor_11</vt:lpstr>
      <vt:lpstr>Cry_Stor_12</vt:lpstr>
      <vt:lpstr>Cry_Stor_13</vt:lpstr>
      <vt:lpstr>Cry_Stor_14</vt:lpstr>
      <vt:lpstr>Cry_Stor_15</vt:lpstr>
      <vt:lpstr>Cry_Stor_16</vt:lpstr>
      <vt:lpstr>Cry_Stor_17</vt:lpstr>
      <vt:lpstr>Cry_Stor_18</vt:lpstr>
      <vt:lpstr>Cry_Stor_19</vt:lpstr>
      <vt:lpstr>Cry_Stor_2</vt:lpstr>
      <vt:lpstr>Cry_Stor_20</vt:lpstr>
      <vt:lpstr>Cry_Stor_21</vt:lpstr>
      <vt:lpstr>Cry_Stor_22</vt:lpstr>
      <vt:lpstr>Cry_Stor_23</vt:lpstr>
      <vt:lpstr>Cry_Stor_24</vt:lpstr>
      <vt:lpstr>Cry_Stor_25</vt:lpstr>
      <vt:lpstr>Cry_Stor_26</vt:lpstr>
      <vt:lpstr>Cry_Stor_27</vt:lpstr>
      <vt:lpstr>Cry_Stor_28</vt:lpstr>
      <vt:lpstr>Cry_Stor_29</vt:lpstr>
      <vt:lpstr>Cry_Stor_3</vt:lpstr>
      <vt:lpstr>Cry_Stor_30</vt:lpstr>
      <vt:lpstr>Cry_Stor_31</vt:lpstr>
      <vt:lpstr>Cry_Stor_32</vt:lpstr>
      <vt:lpstr>Cry_Stor_33</vt:lpstr>
      <vt:lpstr>Cry_Stor_34</vt:lpstr>
      <vt:lpstr>Cry_Stor_35</vt:lpstr>
      <vt:lpstr>Cry_Stor_36</vt:lpstr>
      <vt:lpstr>Cry_Stor_37</vt:lpstr>
      <vt:lpstr>Cry_Stor_38</vt:lpstr>
      <vt:lpstr>Cry_Stor_39</vt:lpstr>
      <vt:lpstr>Cry_Stor_4</vt:lpstr>
      <vt:lpstr>Cry_Stor_40</vt:lpstr>
      <vt:lpstr>Cry_Stor_41</vt:lpstr>
      <vt:lpstr>Cry_Stor_42</vt:lpstr>
      <vt:lpstr>Cry_Stor_43</vt:lpstr>
      <vt:lpstr>Cry_Stor_44</vt:lpstr>
      <vt:lpstr>Cry_Stor_45</vt:lpstr>
      <vt:lpstr>Cry_Stor_46</vt:lpstr>
      <vt:lpstr>Cry_Stor_47</vt:lpstr>
      <vt:lpstr>Cry_Stor_48</vt:lpstr>
      <vt:lpstr>Cry_Stor_49</vt:lpstr>
      <vt:lpstr>Cry_Stor_5</vt:lpstr>
      <vt:lpstr>Cry_Stor_50</vt:lpstr>
      <vt:lpstr>Cry_Stor_51</vt:lpstr>
      <vt:lpstr>Cry_Stor_6</vt:lpstr>
      <vt:lpstr>Cry_Stor_7</vt:lpstr>
      <vt:lpstr>Cry_Stor_8</vt:lpstr>
      <vt:lpstr>Cry_Stor_9</vt:lpstr>
      <vt:lpstr>Cry_Stor_Max</vt:lpstr>
      <vt:lpstr>Cry_Stor_Min</vt:lpstr>
      <vt:lpstr>Cry_Stor_Most</vt:lpstr>
      <vt:lpstr>Cry_Stor_Time</vt:lpstr>
      <vt:lpstr>Crys_DivReq_1</vt:lpstr>
      <vt:lpstr>Crys_DivReq_10</vt:lpstr>
      <vt:lpstr>Crys_DivReq_11</vt:lpstr>
      <vt:lpstr>Crys_DivReq_12</vt:lpstr>
      <vt:lpstr>Crys_DivReq_13</vt:lpstr>
      <vt:lpstr>Crys_DivReq_14</vt:lpstr>
      <vt:lpstr>Crys_DivReq_15</vt:lpstr>
      <vt:lpstr>Crys_DivReq_16</vt:lpstr>
      <vt:lpstr>Crys_DivReq_17</vt:lpstr>
      <vt:lpstr>Crys_DivReq_18</vt:lpstr>
      <vt:lpstr>Crys_DivReq_19</vt:lpstr>
      <vt:lpstr>Crys_DivReq_2</vt:lpstr>
      <vt:lpstr>Crys_DivReq_20</vt:lpstr>
      <vt:lpstr>Crys_DivReq_21</vt:lpstr>
      <vt:lpstr>Crys_DivReq_22</vt:lpstr>
      <vt:lpstr>Crys_DivReq_23</vt:lpstr>
      <vt:lpstr>Crys_DivReq_24</vt:lpstr>
      <vt:lpstr>Crys_DivReq_25</vt:lpstr>
      <vt:lpstr>Crys_DivReq_26</vt:lpstr>
      <vt:lpstr>Crys_DivReq_27</vt:lpstr>
      <vt:lpstr>Crys_DivReq_28</vt:lpstr>
      <vt:lpstr>Crys_DivReq_29</vt:lpstr>
      <vt:lpstr>Crys_DivReq_3</vt:lpstr>
      <vt:lpstr>Crys_DivReq_30</vt:lpstr>
      <vt:lpstr>Crys_DivReq_31</vt:lpstr>
      <vt:lpstr>Crys_DivReq_32</vt:lpstr>
      <vt:lpstr>Crys_DivReq_33</vt:lpstr>
      <vt:lpstr>Crys_DivReq_34</vt:lpstr>
      <vt:lpstr>Crys_DivReq_35</vt:lpstr>
      <vt:lpstr>Crys_DivReq_36</vt:lpstr>
      <vt:lpstr>Crys_DivReq_37</vt:lpstr>
      <vt:lpstr>Crys_DivReq_38</vt:lpstr>
      <vt:lpstr>Crys_DivReq_39</vt:lpstr>
      <vt:lpstr>Crys_DivReq_4</vt:lpstr>
      <vt:lpstr>Crys_DivReq_40</vt:lpstr>
      <vt:lpstr>Crys_DivReq_41</vt:lpstr>
      <vt:lpstr>Crys_DivReq_42</vt:lpstr>
      <vt:lpstr>Crys_DivReq_43</vt:lpstr>
      <vt:lpstr>Crys_DivReq_44</vt:lpstr>
      <vt:lpstr>Crys_DivReq_45</vt:lpstr>
      <vt:lpstr>Crys_DivReq_46</vt:lpstr>
      <vt:lpstr>Crys_DivReq_47</vt:lpstr>
      <vt:lpstr>Crys_DivReq_48</vt:lpstr>
      <vt:lpstr>Crys_DivReq_49</vt:lpstr>
      <vt:lpstr>Crys_DivReq_5</vt:lpstr>
      <vt:lpstr>Crys_DivReq_50</vt:lpstr>
      <vt:lpstr>Crys_DivReq_51</vt:lpstr>
      <vt:lpstr>Crys_DivReq_6</vt:lpstr>
      <vt:lpstr>Crys_DivReq_7</vt:lpstr>
      <vt:lpstr>Crys_DivReq_8</vt:lpstr>
      <vt:lpstr>Crys_DivReq_9</vt:lpstr>
      <vt:lpstr>Crys_DivReq_Max</vt:lpstr>
      <vt:lpstr>Crys_DivReq_Min</vt:lpstr>
      <vt:lpstr>Crys_DivReq_Most</vt:lpstr>
      <vt:lpstr>Crys_DivReq_Time</vt:lpstr>
      <vt:lpstr>DPShortageFlag_1</vt:lpstr>
      <vt:lpstr>DPShortageFlag_10</vt:lpstr>
      <vt:lpstr>DPShortageFlag_11</vt:lpstr>
      <vt:lpstr>DPShortageFlag_12</vt:lpstr>
      <vt:lpstr>DPShortageFlag_13</vt:lpstr>
      <vt:lpstr>DPShortageFlag_14</vt:lpstr>
      <vt:lpstr>DPShortageFlag_15</vt:lpstr>
      <vt:lpstr>DPShortageFlag_16</vt:lpstr>
      <vt:lpstr>DPShortageFlag_17</vt:lpstr>
      <vt:lpstr>DPShortageFlag_18</vt:lpstr>
      <vt:lpstr>DPShortageFlag_19</vt:lpstr>
      <vt:lpstr>DPShortageFlag_2</vt:lpstr>
      <vt:lpstr>DPShortageFlag_20</vt:lpstr>
      <vt:lpstr>DPShortageFlag_21</vt:lpstr>
      <vt:lpstr>DPShortageFlag_22</vt:lpstr>
      <vt:lpstr>DPShortageFlag_23</vt:lpstr>
      <vt:lpstr>DPShortageFlag_24</vt:lpstr>
      <vt:lpstr>DPShortageFlag_25</vt:lpstr>
      <vt:lpstr>DPShortageFlag_26</vt:lpstr>
      <vt:lpstr>DPShortageFlag_27</vt:lpstr>
      <vt:lpstr>DPShortageFlag_28</vt:lpstr>
      <vt:lpstr>DPShortageFlag_29</vt:lpstr>
      <vt:lpstr>DPShortageFlag_3</vt:lpstr>
      <vt:lpstr>DPShortageFlag_30</vt:lpstr>
      <vt:lpstr>DPShortageFlag_4</vt:lpstr>
      <vt:lpstr>DPShortageFlag_5</vt:lpstr>
      <vt:lpstr>DPShortageFlag_6</vt:lpstr>
      <vt:lpstr>DPShortageFlag_7</vt:lpstr>
      <vt:lpstr>DPShortageFlag_8</vt:lpstr>
      <vt:lpstr>DPShortageFlag_9</vt:lpstr>
      <vt:lpstr>DPShortageFlag_Max</vt:lpstr>
      <vt:lpstr>DPShortageFlag_Min</vt:lpstr>
      <vt:lpstr>DPShortageFlag_Most</vt:lpstr>
      <vt:lpstr>DPShortageFlag_Time</vt:lpstr>
      <vt:lpstr>DPShortageVol_1</vt:lpstr>
      <vt:lpstr>DPShortageVol_10</vt:lpstr>
      <vt:lpstr>DPShortageVol_11</vt:lpstr>
      <vt:lpstr>DPShortageVol_12</vt:lpstr>
      <vt:lpstr>DPShortageVol_13</vt:lpstr>
      <vt:lpstr>DPShortageVol_14</vt:lpstr>
      <vt:lpstr>DPShortageVol_15</vt:lpstr>
      <vt:lpstr>DPShortageVol_16</vt:lpstr>
      <vt:lpstr>DPShortageVol_17</vt:lpstr>
      <vt:lpstr>DPShortageVol_18</vt:lpstr>
      <vt:lpstr>DPShortageVol_19</vt:lpstr>
      <vt:lpstr>DPShortageVol_2</vt:lpstr>
      <vt:lpstr>DPShortageVol_20</vt:lpstr>
      <vt:lpstr>DPShortageVol_21</vt:lpstr>
      <vt:lpstr>DPShortageVol_22</vt:lpstr>
      <vt:lpstr>DPShortageVol_23</vt:lpstr>
      <vt:lpstr>DPShortageVol_24</vt:lpstr>
      <vt:lpstr>DPShortageVol_25</vt:lpstr>
      <vt:lpstr>DPShortageVol_26</vt:lpstr>
      <vt:lpstr>DPShortageVol_27</vt:lpstr>
      <vt:lpstr>DPShortageVol_28</vt:lpstr>
      <vt:lpstr>DPShortageVol_29</vt:lpstr>
      <vt:lpstr>DPShortageVol_3</vt:lpstr>
      <vt:lpstr>DPShortageVol_30</vt:lpstr>
      <vt:lpstr>DPShortageVol_4</vt:lpstr>
      <vt:lpstr>DPShortageVol_5</vt:lpstr>
      <vt:lpstr>DPShortageVol_6</vt:lpstr>
      <vt:lpstr>DPShortageVol_7</vt:lpstr>
      <vt:lpstr>DPShortageVol_8</vt:lpstr>
      <vt:lpstr>DPShortageVol_9</vt:lpstr>
      <vt:lpstr>DPShortageVol_Max</vt:lpstr>
      <vt:lpstr>DPShortageVol_Min</vt:lpstr>
      <vt:lpstr>DPShortageVol_Most</vt:lpstr>
      <vt:lpstr>DPShortageVol_Time</vt:lpstr>
      <vt:lpstr>Duration</vt:lpstr>
      <vt:lpstr>EqAbv823_1</vt:lpstr>
      <vt:lpstr>EqAbv823_10</vt:lpstr>
      <vt:lpstr>EqAbv823_11</vt:lpstr>
      <vt:lpstr>EqAbv823_12</vt:lpstr>
      <vt:lpstr>EqAbv823_13</vt:lpstr>
      <vt:lpstr>EqAbv823_14</vt:lpstr>
      <vt:lpstr>EqAbv823_15</vt:lpstr>
      <vt:lpstr>EqAbv823_16</vt:lpstr>
      <vt:lpstr>EqAbv823_17</vt:lpstr>
      <vt:lpstr>EqAbv823_18</vt:lpstr>
      <vt:lpstr>EqAbv823_19</vt:lpstr>
      <vt:lpstr>EqAbv823_2</vt:lpstr>
      <vt:lpstr>EqAbv823_20</vt:lpstr>
      <vt:lpstr>EqAbv823_21</vt:lpstr>
      <vt:lpstr>EqAbv823_22</vt:lpstr>
      <vt:lpstr>EqAbv823_23</vt:lpstr>
      <vt:lpstr>EqAbv823_24</vt:lpstr>
      <vt:lpstr>EqAbv823_25</vt:lpstr>
      <vt:lpstr>EqAbv823_26</vt:lpstr>
      <vt:lpstr>EqAbv823_27</vt:lpstr>
      <vt:lpstr>EqAbv823_28</vt:lpstr>
      <vt:lpstr>EqAbv823_29</vt:lpstr>
      <vt:lpstr>EqAbv823_3</vt:lpstr>
      <vt:lpstr>EqAbv823_30</vt:lpstr>
      <vt:lpstr>EqAbv823_31</vt:lpstr>
      <vt:lpstr>EqAbv823_32</vt:lpstr>
      <vt:lpstr>EqAbv823_33</vt:lpstr>
      <vt:lpstr>EqAbv823_34</vt:lpstr>
      <vt:lpstr>EqAbv823_35</vt:lpstr>
      <vt:lpstr>EqAbv823_36</vt:lpstr>
      <vt:lpstr>EqAbv823_37</vt:lpstr>
      <vt:lpstr>EqAbv823_38</vt:lpstr>
      <vt:lpstr>EqAbv823_39</vt:lpstr>
      <vt:lpstr>EqAbv823_4</vt:lpstr>
      <vt:lpstr>EqAbv823_40</vt:lpstr>
      <vt:lpstr>EqAbv823_41</vt:lpstr>
      <vt:lpstr>EqAbv823_42</vt:lpstr>
      <vt:lpstr>EqAbv823_43</vt:lpstr>
      <vt:lpstr>EqAbv823_44</vt:lpstr>
      <vt:lpstr>EqAbv823_45</vt:lpstr>
      <vt:lpstr>EqAbv823_46</vt:lpstr>
      <vt:lpstr>EqAbv823_47</vt:lpstr>
      <vt:lpstr>EqAbv823_48</vt:lpstr>
      <vt:lpstr>EqAbv823_49</vt:lpstr>
      <vt:lpstr>EqAbv823_5</vt:lpstr>
      <vt:lpstr>EqAbv823_50</vt:lpstr>
      <vt:lpstr>EqAbv823_51</vt:lpstr>
      <vt:lpstr>EqAbv823_6</vt:lpstr>
      <vt:lpstr>EqAbv823_7</vt:lpstr>
      <vt:lpstr>EqAbv823_8</vt:lpstr>
      <vt:lpstr>EqAbv823_9</vt:lpstr>
      <vt:lpstr>EqAbv823_Max</vt:lpstr>
      <vt:lpstr>EqAbv823_Min</vt:lpstr>
      <vt:lpstr>EqAbv823_Most</vt:lpstr>
      <vt:lpstr>EqAbv823_Time</vt:lpstr>
      <vt:lpstr>EqAt823_1</vt:lpstr>
      <vt:lpstr>EqAt823_10</vt:lpstr>
      <vt:lpstr>EqAt823_11</vt:lpstr>
      <vt:lpstr>EqAt823_12</vt:lpstr>
      <vt:lpstr>EqAt823_13</vt:lpstr>
      <vt:lpstr>EqAt823_14</vt:lpstr>
      <vt:lpstr>EqAt823_15</vt:lpstr>
      <vt:lpstr>EqAt823_16</vt:lpstr>
      <vt:lpstr>EqAt823_17</vt:lpstr>
      <vt:lpstr>EqAt823_18</vt:lpstr>
      <vt:lpstr>EqAt823_19</vt:lpstr>
      <vt:lpstr>EqAt823_2</vt:lpstr>
      <vt:lpstr>EqAt823_20</vt:lpstr>
      <vt:lpstr>EqAt823_21</vt:lpstr>
      <vt:lpstr>EqAt823_22</vt:lpstr>
      <vt:lpstr>EqAt823_23</vt:lpstr>
      <vt:lpstr>EqAt823_24</vt:lpstr>
      <vt:lpstr>EqAt823_25</vt:lpstr>
      <vt:lpstr>EqAt823_26</vt:lpstr>
      <vt:lpstr>EqAt823_27</vt:lpstr>
      <vt:lpstr>EqAt823_28</vt:lpstr>
      <vt:lpstr>EqAt823_29</vt:lpstr>
      <vt:lpstr>EqAt823_3</vt:lpstr>
      <vt:lpstr>EqAt823_30</vt:lpstr>
      <vt:lpstr>EqAt823_31</vt:lpstr>
      <vt:lpstr>EqAt823_32</vt:lpstr>
      <vt:lpstr>EqAt823_33</vt:lpstr>
      <vt:lpstr>EqAt823_34</vt:lpstr>
      <vt:lpstr>EqAt823_35</vt:lpstr>
      <vt:lpstr>EqAt823_36</vt:lpstr>
      <vt:lpstr>EqAt823_37</vt:lpstr>
      <vt:lpstr>EqAt823_38</vt:lpstr>
      <vt:lpstr>EqAt823_39</vt:lpstr>
      <vt:lpstr>EqAt823_4</vt:lpstr>
      <vt:lpstr>EqAt823_40</vt:lpstr>
      <vt:lpstr>EqAt823_41</vt:lpstr>
      <vt:lpstr>EqAt823_42</vt:lpstr>
      <vt:lpstr>EqAt823_43</vt:lpstr>
      <vt:lpstr>EqAt823_44</vt:lpstr>
      <vt:lpstr>EqAt823_45</vt:lpstr>
      <vt:lpstr>EqAt823_46</vt:lpstr>
      <vt:lpstr>EqAt823_47</vt:lpstr>
      <vt:lpstr>EqAt823_48</vt:lpstr>
      <vt:lpstr>EqAt823_49</vt:lpstr>
      <vt:lpstr>EqAt823_5</vt:lpstr>
      <vt:lpstr>EqAt823_50</vt:lpstr>
      <vt:lpstr>EqAt823_51</vt:lpstr>
      <vt:lpstr>EqAt823_6</vt:lpstr>
      <vt:lpstr>EqAt823_7</vt:lpstr>
      <vt:lpstr>EqAt823_8</vt:lpstr>
      <vt:lpstr>EqAt823_9</vt:lpstr>
      <vt:lpstr>EqAt823_Max</vt:lpstr>
      <vt:lpstr>EqAt823_Min</vt:lpstr>
      <vt:lpstr>EqAt823_Most</vt:lpstr>
      <vt:lpstr>EqAt823_Time</vt:lpstr>
      <vt:lpstr>EqualizeCond_1</vt:lpstr>
      <vt:lpstr>EqualizeCond_10</vt:lpstr>
      <vt:lpstr>EqualizeCond_11</vt:lpstr>
      <vt:lpstr>EqualizeCond_12</vt:lpstr>
      <vt:lpstr>EqualizeCond_13</vt:lpstr>
      <vt:lpstr>EqualizeCond_14</vt:lpstr>
      <vt:lpstr>EqualizeCond_15</vt:lpstr>
      <vt:lpstr>EqualizeCond_16</vt:lpstr>
      <vt:lpstr>EqualizeCond_17</vt:lpstr>
      <vt:lpstr>EqualizeCond_18</vt:lpstr>
      <vt:lpstr>EqualizeCond_19</vt:lpstr>
      <vt:lpstr>EqualizeCond_2</vt:lpstr>
      <vt:lpstr>EqualizeCond_20</vt:lpstr>
      <vt:lpstr>EqualizeCond_21</vt:lpstr>
      <vt:lpstr>EqualizeCond_22</vt:lpstr>
      <vt:lpstr>EqualizeCond_23</vt:lpstr>
      <vt:lpstr>EqualizeCond_24</vt:lpstr>
      <vt:lpstr>EqualizeCond_25</vt:lpstr>
      <vt:lpstr>EqualizeCond_26</vt:lpstr>
      <vt:lpstr>EqualizeCond_27</vt:lpstr>
      <vt:lpstr>EqualizeCond_28</vt:lpstr>
      <vt:lpstr>EqualizeCond_29</vt:lpstr>
      <vt:lpstr>EqualizeCond_3</vt:lpstr>
      <vt:lpstr>EqualizeCond_30</vt:lpstr>
      <vt:lpstr>EqualizeCond_31</vt:lpstr>
      <vt:lpstr>EqualizeCond_32</vt:lpstr>
      <vt:lpstr>EqualizeCond_33</vt:lpstr>
      <vt:lpstr>EqualizeCond_34</vt:lpstr>
      <vt:lpstr>EqualizeCond_35</vt:lpstr>
      <vt:lpstr>EqualizeCond_36</vt:lpstr>
      <vt:lpstr>EqualizeCond_37</vt:lpstr>
      <vt:lpstr>EqualizeCond_38</vt:lpstr>
      <vt:lpstr>EqualizeCond_39</vt:lpstr>
      <vt:lpstr>EqualizeCond_4</vt:lpstr>
      <vt:lpstr>EqualizeCond_40</vt:lpstr>
      <vt:lpstr>EqualizeCond_41</vt:lpstr>
      <vt:lpstr>EqualizeCond_42</vt:lpstr>
      <vt:lpstr>EqualizeCond_43</vt:lpstr>
      <vt:lpstr>EqualizeCond_44</vt:lpstr>
      <vt:lpstr>EqualizeCond_45</vt:lpstr>
      <vt:lpstr>EqualizeCond_46</vt:lpstr>
      <vt:lpstr>EqualizeCond_47</vt:lpstr>
      <vt:lpstr>EqualizeCond_48</vt:lpstr>
      <vt:lpstr>EqualizeCond_49</vt:lpstr>
      <vt:lpstr>EqualizeCond_5</vt:lpstr>
      <vt:lpstr>EqualizeCond_50</vt:lpstr>
      <vt:lpstr>EqualizeCond_51</vt:lpstr>
      <vt:lpstr>EqualizeCond_6</vt:lpstr>
      <vt:lpstr>EqualizeCond_7</vt:lpstr>
      <vt:lpstr>EqualizeCond_8</vt:lpstr>
      <vt:lpstr>EqualizeCond_9</vt:lpstr>
      <vt:lpstr>EqualizeCond_Max</vt:lpstr>
      <vt:lpstr>EqualizeCond_Min</vt:lpstr>
      <vt:lpstr>EqualizeCond_Most</vt:lpstr>
      <vt:lpstr>EqualizeCond_TIME</vt:lpstr>
      <vt:lpstr>Frequency!EventTable</vt:lpstr>
      <vt:lpstr>Frequency!EventTableRow</vt:lpstr>
      <vt:lpstr>FG_Egy_1</vt:lpstr>
      <vt:lpstr>FG_Egy_10</vt:lpstr>
      <vt:lpstr>FG_Egy_11</vt:lpstr>
      <vt:lpstr>FG_Egy_12</vt:lpstr>
      <vt:lpstr>FG_Egy_13</vt:lpstr>
      <vt:lpstr>FG_Egy_14</vt:lpstr>
      <vt:lpstr>FG_Egy_15</vt:lpstr>
      <vt:lpstr>FG_Egy_16</vt:lpstr>
      <vt:lpstr>FG_Egy_17</vt:lpstr>
      <vt:lpstr>FG_Egy_18</vt:lpstr>
      <vt:lpstr>FG_Egy_19</vt:lpstr>
      <vt:lpstr>FG_Egy_2</vt:lpstr>
      <vt:lpstr>FG_Egy_20</vt:lpstr>
      <vt:lpstr>FG_Egy_21</vt:lpstr>
      <vt:lpstr>FG_Egy_22</vt:lpstr>
      <vt:lpstr>FG_Egy_23</vt:lpstr>
      <vt:lpstr>FG_Egy_24</vt:lpstr>
      <vt:lpstr>FG_Egy_25</vt:lpstr>
      <vt:lpstr>FG_Egy_26</vt:lpstr>
      <vt:lpstr>FG_Egy_27</vt:lpstr>
      <vt:lpstr>FG_Egy_28</vt:lpstr>
      <vt:lpstr>FG_Egy_29</vt:lpstr>
      <vt:lpstr>FG_Egy_3</vt:lpstr>
      <vt:lpstr>FG_Egy_30</vt:lpstr>
      <vt:lpstr>FG_Egy_31</vt:lpstr>
      <vt:lpstr>FG_Egy_32</vt:lpstr>
      <vt:lpstr>FG_Egy_33</vt:lpstr>
      <vt:lpstr>FG_Egy_34</vt:lpstr>
      <vt:lpstr>FG_Egy_35</vt:lpstr>
      <vt:lpstr>FG_Egy_36</vt:lpstr>
      <vt:lpstr>FG_Egy_37</vt:lpstr>
      <vt:lpstr>FG_Egy_38</vt:lpstr>
      <vt:lpstr>FG_Egy_39</vt:lpstr>
      <vt:lpstr>FG_Egy_4</vt:lpstr>
      <vt:lpstr>FG_Egy_40</vt:lpstr>
      <vt:lpstr>FG_Egy_41</vt:lpstr>
      <vt:lpstr>FG_Egy_42</vt:lpstr>
      <vt:lpstr>FG_Egy_43</vt:lpstr>
      <vt:lpstr>FG_Egy_44</vt:lpstr>
      <vt:lpstr>FG_Egy_45</vt:lpstr>
      <vt:lpstr>FG_Egy_46</vt:lpstr>
      <vt:lpstr>FG_Egy_47</vt:lpstr>
      <vt:lpstr>FG_Egy_48</vt:lpstr>
      <vt:lpstr>FG_Egy_49</vt:lpstr>
      <vt:lpstr>FG_Egy_5</vt:lpstr>
      <vt:lpstr>FG_Egy_50</vt:lpstr>
      <vt:lpstr>FG_Egy_51</vt:lpstr>
      <vt:lpstr>FG_Egy_6</vt:lpstr>
      <vt:lpstr>FG_Egy_7</vt:lpstr>
      <vt:lpstr>FG_Egy_8</vt:lpstr>
      <vt:lpstr>FG_Egy_9</vt:lpstr>
      <vt:lpstr>FG_Egy_Max</vt:lpstr>
      <vt:lpstr>FG_Egy_Min</vt:lpstr>
      <vt:lpstr>FG_Egy_Most</vt:lpstr>
      <vt:lpstr>FG_Egy_Time</vt:lpstr>
      <vt:lpstr>FG_Elev_1</vt:lpstr>
      <vt:lpstr>FG_Elev_10</vt:lpstr>
      <vt:lpstr>FG_Elev_11</vt:lpstr>
      <vt:lpstr>FG_Elev_12</vt:lpstr>
      <vt:lpstr>FG_Elev_13</vt:lpstr>
      <vt:lpstr>FG_Elev_14</vt:lpstr>
      <vt:lpstr>FG_Elev_15</vt:lpstr>
      <vt:lpstr>FG_Elev_16</vt:lpstr>
      <vt:lpstr>FG_Elev_17</vt:lpstr>
      <vt:lpstr>FG_Elev_18</vt:lpstr>
      <vt:lpstr>FG_Elev_19</vt:lpstr>
      <vt:lpstr>FG_Elev_2</vt:lpstr>
      <vt:lpstr>FG_Elev_20</vt:lpstr>
      <vt:lpstr>FG_Elev_21</vt:lpstr>
      <vt:lpstr>FG_Elev_22</vt:lpstr>
      <vt:lpstr>FG_Elev_23</vt:lpstr>
      <vt:lpstr>FG_Elev_24</vt:lpstr>
      <vt:lpstr>FG_Elev_25</vt:lpstr>
      <vt:lpstr>FG_Elev_26</vt:lpstr>
      <vt:lpstr>FG_Elev_27</vt:lpstr>
      <vt:lpstr>FG_Elev_28</vt:lpstr>
      <vt:lpstr>FG_Elev_29</vt:lpstr>
      <vt:lpstr>FG_Elev_3</vt:lpstr>
      <vt:lpstr>FG_Elev_30</vt:lpstr>
      <vt:lpstr>FG_Elev_31</vt:lpstr>
      <vt:lpstr>FG_Elev_32</vt:lpstr>
      <vt:lpstr>FG_Elev_33</vt:lpstr>
      <vt:lpstr>FG_Elev_34</vt:lpstr>
      <vt:lpstr>FG_Elev_35</vt:lpstr>
      <vt:lpstr>FG_Elev_36</vt:lpstr>
      <vt:lpstr>FG_Elev_37</vt:lpstr>
      <vt:lpstr>FG_Elev_38</vt:lpstr>
      <vt:lpstr>FG_Elev_39</vt:lpstr>
      <vt:lpstr>FG_Elev_4</vt:lpstr>
      <vt:lpstr>FG_Elev_40</vt:lpstr>
      <vt:lpstr>FG_Elev_41</vt:lpstr>
      <vt:lpstr>FG_Elev_42</vt:lpstr>
      <vt:lpstr>FG_Elev_43</vt:lpstr>
      <vt:lpstr>FG_Elev_44</vt:lpstr>
      <vt:lpstr>FG_Elev_45</vt:lpstr>
      <vt:lpstr>FG_Elev_46</vt:lpstr>
      <vt:lpstr>FG_Elev_47</vt:lpstr>
      <vt:lpstr>FG_Elev_48</vt:lpstr>
      <vt:lpstr>FG_Elev_49</vt:lpstr>
      <vt:lpstr>FG_Elev_5</vt:lpstr>
      <vt:lpstr>FG_Elev_50</vt:lpstr>
      <vt:lpstr>FG_Elev_51</vt:lpstr>
      <vt:lpstr>FG_Elev_6</vt:lpstr>
      <vt:lpstr>FG_Elev_7</vt:lpstr>
      <vt:lpstr>FG_Elev_8</vt:lpstr>
      <vt:lpstr>FG_Elev_9</vt:lpstr>
      <vt:lpstr>FG_Elev_Max</vt:lpstr>
      <vt:lpstr>FG_Elev_Min</vt:lpstr>
      <vt:lpstr>FG_Elev_Most</vt:lpstr>
      <vt:lpstr>FG_Elev_Time</vt:lpstr>
      <vt:lpstr>FG_In_1</vt:lpstr>
      <vt:lpstr>FG_In_10</vt:lpstr>
      <vt:lpstr>FG_In_11</vt:lpstr>
      <vt:lpstr>FG_In_12</vt:lpstr>
      <vt:lpstr>FG_In_13</vt:lpstr>
      <vt:lpstr>FG_In_14</vt:lpstr>
      <vt:lpstr>FG_In_15</vt:lpstr>
      <vt:lpstr>FG_In_16</vt:lpstr>
      <vt:lpstr>FG_In_17</vt:lpstr>
      <vt:lpstr>FG_In_18</vt:lpstr>
      <vt:lpstr>FG_In_19</vt:lpstr>
      <vt:lpstr>FG_In_2</vt:lpstr>
      <vt:lpstr>FG_In_20</vt:lpstr>
      <vt:lpstr>FG_In_21</vt:lpstr>
      <vt:lpstr>FG_In_22</vt:lpstr>
      <vt:lpstr>FG_In_23</vt:lpstr>
      <vt:lpstr>FG_In_24</vt:lpstr>
      <vt:lpstr>FG_In_25</vt:lpstr>
      <vt:lpstr>FG_In_26</vt:lpstr>
      <vt:lpstr>FG_In_27</vt:lpstr>
      <vt:lpstr>FG_In_28</vt:lpstr>
      <vt:lpstr>FG_In_29</vt:lpstr>
      <vt:lpstr>FG_In_3</vt:lpstr>
      <vt:lpstr>FG_In_30</vt:lpstr>
      <vt:lpstr>FG_In_31</vt:lpstr>
      <vt:lpstr>FG_In_32</vt:lpstr>
      <vt:lpstr>FG_In_33</vt:lpstr>
      <vt:lpstr>FG_In_34</vt:lpstr>
      <vt:lpstr>FG_In_35</vt:lpstr>
      <vt:lpstr>FG_In_36</vt:lpstr>
      <vt:lpstr>FG_In_37</vt:lpstr>
      <vt:lpstr>FG_In_38</vt:lpstr>
      <vt:lpstr>FG_In_39</vt:lpstr>
      <vt:lpstr>FG_In_4</vt:lpstr>
      <vt:lpstr>FG_In_40</vt:lpstr>
      <vt:lpstr>FG_In_41</vt:lpstr>
      <vt:lpstr>FG_In_42</vt:lpstr>
      <vt:lpstr>FG_In_43</vt:lpstr>
      <vt:lpstr>FG_In_44</vt:lpstr>
      <vt:lpstr>FG_In_45</vt:lpstr>
      <vt:lpstr>FG_In_46</vt:lpstr>
      <vt:lpstr>FG_In_47</vt:lpstr>
      <vt:lpstr>FG_In_48</vt:lpstr>
      <vt:lpstr>FG_In_49</vt:lpstr>
      <vt:lpstr>FG_In_5</vt:lpstr>
      <vt:lpstr>FG_In_50</vt:lpstr>
      <vt:lpstr>FG_In_51</vt:lpstr>
      <vt:lpstr>FG_In_6</vt:lpstr>
      <vt:lpstr>FG_In_7</vt:lpstr>
      <vt:lpstr>FG_In_8</vt:lpstr>
      <vt:lpstr>FG_In_9</vt:lpstr>
      <vt:lpstr>FG_In_Max</vt:lpstr>
      <vt:lpstr>FG_In_Min</vt:lpstr>
      <vt:lpstr>FG_In_Most</vt:lpstr>
      <vt:lpstr>FG_In_Time</vt:lpstr>
      <vt:lpstr>FG_Out_1</vt:lpstr>
      <vt:lpstr>FG_Out_10</vt:lpstr>
      <vt:lpstr>FG_Out_11</vt:lpstr>
      <vt:lpstr>FG_Out_12</vt:lpstr>
      <vt:lpstr>FG_Out_13</vt:lpstr>
      <vt:lpstr>FG_Out_14</vt:lpstr>
      <vt:lpstr>FG_Out_15</vt:lpstr>
      <vt:lpstr>FG_Out_16</vt:lpstr>
      <vt:lpstr>FG_Out_17</vt:lpstr>
      <vt:lpstr>FG_Out_18</vt:lpstr>
      <vt:lpstr>FG_Out_19</vt:lpstr>
      <vt:lpstr>FG_Out_2</vt:lpstr>
      <vt:lpstr>FG_Out_20</vt:lpstr>
      <vt:lpstr>FG_Out_21</vt:lpstr>
      <vt:lpstr>FG_Out_22</vt:lpstr>
      <vt:lpstr>FG_Out_23</vt:lpstr>
      <vt:lpstr>FG_Out_24</vt:lpstr>
      <vt:lpstr>FG_Out_25</vt:lpstr>
      <vt:lpstr>FG_Out_26</vt:lpstr>
      <vt:lpstr>FG_Out_27</vt:lpstr>
      <vt:lpstr>FG_Out_28</vt:lpstr>
      <vt:lpstr>FG_Out_29</vt:lpstr>
      <vt:lpstr>FG_Out_3</vt:lpstr>
      <vt:lpstr>FG_Out_30</vt:lpstr>
      <vt:lpstr>FG_Out_31</vt:lpstr>
      <vt:lpstr>FG_Out_32</vt:lpstr>
      <vt:lpstr>FG_Out_33</vt:lpstr>
      <vt:lpstr>FG_Out_34</vt:lpstr>
      <vt:lpstr>FG_Out_35</vt:lpstr>
      <vt:lpstr>FG_Out_36</vt:lpstr>
      <vt:lpstr>FG_Out_37</vt:lpstr>
      <vt:lpstr>FG_Out_38</vt:lpstr>
      <vt:lpstr>FG_Out_39</vt:lpstr>
      <vt:lpstr>FG_Out_4</vt:lpstr>
      <vt:lpstr>FG_Out_40</vt:lpstr>
      <vt:lpstr>FG_Out_41</vt:lpstr>
      <vt:lpstr>FG_Out_42</vt:lpstr>
      <vt:lpstr>FG_Out_43</vt:lpstr>
      <vt:lpstr>FG_Out_44</vt:lpstr>
      <vt:lpstr>FG_Out_45</vt:lpstr>
      <vt:lpstr>FG_Out_46</vt:lpstr>
      <vt:lpstr>FG_Out_47</vt:lpstr>
      <vt:lpstr>FG_Out_48</vt:lpstr>
      <vt:lpstr>FG_Out_49</vt:lpstr>
      <vt:lpstr>FG_Out_5</vt:lpstr>
      <vt:lpstr>FG_Out_50</vt:lpstr>
      <vt:lpstr>FG_Out_51</vt:lpstr>
      <vt:lpstr>FG_Out_6</vt:lpstr>
      <vt:lpstr>FG_Out_7</vt:lpstr>
      <vt:lpstr>FG_Out_8</vt:lpstr>
      <vt:lpstr>FG_Out_9</vt:lpstr>
      <vt:lpstr>FG_Out_Max</vt:lpstr>
      <vt:lpstr>FG_Out_Min</vt:lpstr>
      <vt:lpstr>FG_Out_Most</vt:lpstr>
      <vt:lpstr>FG_Out_Time</vt:lpstr>
      <vt:lpstr>FG_Spill_1</vt:lpstr>
      <vt:lpstr>FG_Spill_10</vt:lpstr>
      <vt:lpstr>FG_Spill_11</vt:lpstr>
      <vt:lpstr>FG_Spill_12</vt:lpstr>
      <vt:lpstr>FG_Spill_13</vt:lpstr>
      <vt:lpstr>FG_Spill_14</vt:lpstr>
      <vt:lpstr>FG_Spill_15</vt:lpstr>
      <vt:lpstr>FG_Spill_16</vt:lpstr>
      <vt:lpstr>FG_Spill_17</vt:lpstr>
      <vt:lpstr>FG_Spill_18</vt:lpstr>
      <vt:lpstr>FG_Spill_19</vt:lpstr>
      <vt:lpstr>FG_Spill_2</vt:lpstr>
      <vt:lpstr>FG_Spill_20</vt:lpstr>
      <vt:lpstr>FG_Spill_21</vt:lpstr>
      <vt:lpstr>FG_Spill_22</vt:lpstr>
      <vt:lpstr>FG_Spill_23</vt:lpstr>
      <vt:lpstr>FG_Spill_24</vt:lpstr>
      <vt:lpstr>FG_Spill_25</vt:lpstr>
      <vt:lpstr>FG_Spill_26</vt:lpstr>
      <vt:lpstr>FG_Spill_27</vt:lpstr>
      <vt:lpstr>FG_Spill_28</vt:lpstr>
      <vt:lpstr>FG_Spill_29</vt:lpstr>
      <vt:lpstr>FG_Spill_3</vt:lpstr>
      <vt:lpstr>FG_Spill_30</vt:lpstr>
      <vt:lpstr>FG_Spill_31</vt:lpstr>
      <vt:lpstr>FG_Spill_32</vt:lpstr>
      <vt:lpstr>FG_Spill_33</vt:lpstr>
      <vt:lpstr>FG_Spill_34</vt:lpstr>
      <vt:lpstr>FG_Spill_35</vt:lpstr>
      <vt:lpstr>FG_Spill_36</vt:lpstr>
      <vt:lpstr>FG_Spill_37</vt:lpstr>
      <vt:lpstr>FG_Spill_38</vt:lpstr>
      <vt:lpstr>FG_Spill_39</vt:lpstr>
      <vt:lpstr>FG_Spill_4</vt:lpstr>
      <vt:lpstr>FG_Spill_40</vt:lpstr>
      <vt:lpstr>FG_Spill_41</vt:lpstr>
      <vt:lpstr>FG_Spill_42</vt:lpstr>
      <vt:lpstr>FG_Spill_43</vt:lpstr>
      <vt:lpstr>FG_Spill_44</vt:lpstr>
      <vt:lpstr>FG_Spill_45</vt:lpstr>
      <vt:lpstr>FG_Spill_46</vt:lpstr>
      <vt:lpstr>FG_Spill_47</vt:lpstr>
      <vt:lpstr>FG_Spill_48</vt:lpstr>
      <vt:lpstr>FG_Spill_49</vt:lpstr>
      <vt:lpstr>FG_Spill_5</vt:lpstr>
      <vt:lpstr>FG_Spill_50</vt:lpstr>
      <vt:lpstr>FG_Spill_51</vt:lpstr>
      <vt:lpstr>FG_Spill_6</vt:lpstr>
      <vt:lpstr>FG_Spill_7</vt:lpstr>
      <vt:lpstr>FG_Spill_8</vt:lpstr>
      <vt:lpstr>FG_Spill_9</vt:lpstr>
      <vt:lpstr>FG_Spill_Max</vt:lpstr>
      <vt:lpstr>FG_Spill_Min</vt:lpstr>
      <vt:lpstr>FG_Spill_Most</vt:lpstr>
      <vt:lpstr>FG_Spill_Time</vt:lpstr>
      <vt:lpstr>FG_Stor_1</vt:lpstr>
      <vt:lpstr>FG_Stor_10</vt:lpstr>
      <vt:lpstr>FG_Stor_11</vt:lpstr>
      <vt:lpstr>FG_Stor_12</vt:lpstr>
      <vt:lpstr>FG_Stor_13</vt:lpstr>
      <vt:lpstr>FG_Stor_14</vt:lpstr>
      <vt:lpstr>FG_Stor_15</vt:lpstr>
      <vt:lpstr>FG_Stor_16</vt:lpstr>
      <vt:lpstr>FG_Stor_17</vt:lpstr>
      <vt:lpstr>FG_Stor_18</vt:lpstr>
      <vt:lpstr>FG_Stor_19</vt:lpstr>
      <vt:lpstr>FG_Stor_2</vt:lpstr>
      <vt:lpstr>FG_Stor_20</vt:lpstr>
      <vt:lpstr>FG_Stor_21</vt:lpstr>
      <vt:lpstr>FG_Stor_22</vt:lpstr>
      <vt:lpstr>FG_Stor_23</vt:lpstr>
      <vt:lpstr>FG_Stor_24</vt:lpstr>
      <vt:lpstr>FG_Stor_25</vt:lpstr>
      <vt:lpstr>FG_Stor_26</vt:lpstr>
      <vt:lpstr>FG_Stor_27</vt:lpstr>
      <vt:lpstr>FG_Stor_28</vt:lpstr>
      <vt:lpstr>FG_Stor_29</vt:lpstr>
      <vt:lpstr>FG_Stor_3</vt:lpstr>
      <vt:lpstr>FG_Stor_30</vt:lpstr>
      <vt:lpstr>FG_Stor_31</vt:lpstr>
      <vt:lpstr>FG_Stor_32</vt:lpstr>
      <vt:lpstr>FG_Stor_33</vt:lpstr>
      <vt:lpstr>FG_Stor_34</vt:lpstr>
      <vt:lpstr>FG_Stor_35</vt:lpstr>
      <vt:lpstr>FG_Stor_36</vt:lpstr>
      <vt:lpstr>FG_Stor_37</vt:lpstr>
      <vt:lpstr>FG_Stor_38</vt:lpstr>
      <vt:lpstr>FG_Stor_39</vt:lpstr>
      <vt:lpstr>FG_Stor_4</vt:lpstr>
      <vt:lpstr>FG_Stor_40</vt:lpstr>
      <vt:lpstr>FG_Stor_41</vt:lpstr>
      <vt:lpstr>FG_Stor_42</vt:lpstr>
      <vt:lpstr>FG_Stor_43</vt:lpstr>
      <vt:lpstr>FG_Stor_44</vt:lpstr>
      <vt:lpstr>FG_Stor_45</vt:lpstr>
      <vt:lpstr>FG_Stor_46</vt:lpstr>
      <vt:lpstr>FG_Stor_47</vt:lpstr>
      <vt:lpstr>FG_Stor_48</vt:lpstr>
      <vt:lpstr>FG_Stor_49</vt:lpstr>
      <vt:lpstr>FG_Stor_5</vt:lpstr>
      <vt:lpstr>FG_Stor_50</vt:lpstr>
      <vt:lpstr>FG_Stor_51</vt:lpstr>
      <vt:lpstr>FG_Stor_6</vt:lpstr>
      <vt:lpstr>FG_Stor_7</vt:lpstr>
      <vt:lpstr>FG_Stor_8</vt:lpstr>
      <vt:lpstr>FG_Stor_9</vt:lpstr>
      <vt:lpstr>FG_Stor_Max</vt:lpstr>
      <vt:lpstr>FG_Stor_Min</vt:lpstr>
      <vt:lpstr>FG_Stor_Most</vt:lpstr>
      <vt:lpstr>FG_Stor_Time</vt:lpstr>
      <vt:lpstr>FGIn_Unreg_1</vt:lpstr>
      <vt:lpstr>FGIn_Unreg_10</vt:lpstr>
      <vt:lpstr>FGIn_Unreg_11</vt:lpstr>
      <vt:lpstr>FGIn_Unreg_12</vt:lpstr>
      <vt:lpstr>FGIn_Unreg_13</vt:lpstr>
      <vt:lpstr>FGIn_Unreg_14</vt:lpstr>
      <vt:lpstr>FGIn_Unreg_15</vt:lpstr>
      <vt:lpstr>FGIn_Unreg_16</vt:lpstr>
      <vt:lpstr>FGIn_Unreg_17</vt:lpstr>
      <vt:lpstr>FGIn_Unreg_18</vt:lpstr>
      <vt:lpstr>FGIn_Unreg_19</vt:lpstr>
      <vt:lpstr>FGIn_Unreg_2</vt:lpstr>
      <vt:lpstr>FGIn_Unreg_20</vt:lpstr>
      <vt:lpstr>FGIn_Unreg_21</vt:lpstr>
      <vt:lpstr>FGIn_Unreg_22</vt:lpstr>
      <vt:lpstr>FGIn_Unreg_23</vt:lpstr>
      <vt:lpstr>FGIn_Unreg_24</vt:lpstr>
      <vt:lpstr>FGIn_Unreg_25</vt:lpstr>
      <vt:lpstr>FGIn_Unreg_26</vt:lpstr>
      <vt:lpstr>FGIn_Unreg_27</vt:lpstr>
      <vt:lpstr>FGIn_Unreg_28</vt:lpstr>
      <vt:lpstr>FGIn_Unreg_29</vt:lpstr>
      <vt:lpstr>FGIn_Unreg_3</vt:lpstr>
      <vt:lpstr>FGIn_Unreg_30</vt:lpstr>
      <vt:lpstr>FGIn_Unreg_31</vt:lpstr>
      <vt:lpstr>FGIn_Unreg_32</vt:lpstr>
      <vt:lpstr>FGIn_Unreg_33</vt:lpstr>
      <vt:lpstr>FGIn_Unreg_34</vt:lpstr>
      <vt:lpstr>FGIn_Unreg_35</vt:lpstr>
      <vt:lpstr>FGIn_Unreg_36</vt:lpstr>
      <vt:lpstr>FGIn_Unreg_37</vt:lpstr>
      <vt:lpstr>FGIn_Unreg_38</vt:lpstr>
      <vt:lpstr>FGIn_Unreg_39</vt:lpstr>
      <vt:lpstr>FGIn_Unreg_4</vt:lpstr>
      <vt:lpstr>FGIn_Unreg_40</vt:lpstr>
      <vt:lpstr>FGIn_Unreg_41</vt:lpstr>
      <vt:lpstr>FGIn_Unreg_42</vt:lpstr>
      <vt:lpstr>FGIn_Unreg_43</vt:lpstr>
      <vt:lpstr>FGIn_Unreg_44</vt:lpstr>
      <vt:lpstr>FGIn_Unreg_45</vt:lpstr>
      <vt:lpstr>FGIn_Unreg_46</vt:lpstr>
      <vt:lpstr>FGIn_Unreg_47</vt:lpstr>
      <vt:lpstr>FGIn_Unreg_48</vt:lpstr>
      <vt:lpstr>FGIn_Unreg_49</vt:lpstr>
      <vt:lpstr>FGIn_Unreg_5</vt:lpstr>
      <vt:lpstr>FGIn_Unreg_50</vt:lpstr>
      <vt:lpstr>FGIn_Unreg_51</vt:lpstr>
      <vt:lpstr>FGIn_Unreg_6</vt:lpstr>
      <vt:lpstr>FGIn_Unreg_7</vt:lpstr>
      <vt:lpstr>FGIn_Unreg_8</vt:lpstr>
      <vt:lpstr>FGIn_Unreg_9</vt:lpstr>
      <vt:lpstr>FGIn_Unreg_Max</vt:lpstr>
      <vt:lpstr>FGIn_Unreg_Min</vt:lpstr>
      <vt:lpstr>FGIn_Unreg_Most</vt:lpstr>
      <vt:lpstr>FGIn_Unreg_Time</vt:lpstr>
      <vt:lpstr>FlamingGorgeUnregInflow</vt:lpstr>
      <vt:lpstr>FlamingGorgeUnregInflow1</vt:lpstr>
      <vt:lpstr>FlamingGorgeUnregInflow2</vt:lpstr>
      <vt:lpstr>FldCtrlFlag_1</vt:lpstr>
      <vt:lpstr>FldCtrlFlag_10</vt:lpstr>
      <vt:lpstr>FldCtrlFlag_11</vt:lpstr>
      <vt:lpstr>FldCtrlFlag_12</vt:lpstr>
      <vt:lpstr>FldCtrlFlag_13</vt:lpstr>
      <vt:lpstr>FldCtrlFlag_14</vt:lpstr>
      <vt:lpstr>FldCtrlFlag_15</vt:lpstr>
      <vt:lpstr>FldCtrlFlag_16</vt:lpstr>
      <vt:lpstr>FldCtrlFlag_17</vt:lpstr>
      <vt:lpstr>FldCtrlFlag_18</vt:lpstr>
      <vt:lpstr>FldCtrlFlag_19</vt:lpstr>
      <vt:lpstr>FldCtrlFlag_2</vt:lpstr>
      <vt:lpstr>FldCtrlFlag_20</vt:lpstr>
      <vt:lpstr>FldCtrlFlag_21</vt:lpstr>
      <vt:lpstr>FldCtrlFlag_22</vt:lpstr>
      <vt:lpstr>FldCtrlFlag_23</vt:lpstr>
      <vt:lpstr>FldCtrlFlag_24</vt:lpstr>
      <vt:lpstr>FldCtrlFlag_25</vt:lpstr>
      <vt:lpstr>FldCtrlFlag_26</vt:lpstr>
      <vt:lpstr>FldCtrlFlag_27</vt:lpstr>
      <vt:lpstr>FldCtrlFlag_28</vt:lpstr>
      <vt:lpstr>FldCtrlFlag_29</vt:lpstr>
      <vt:lpstr>FldCtrlFlag_3</vt:lpstr>
      <vt:lpstr>FldCtrlFlag_30</vt:lpstr>
      <vt:lpstr>FldCtrlFlag_31</vt:lpstr>
      <vt:lpstr>FldCtrlFlag_32</vt:lpstr>
      <vt:lpstr>FldCtrlFlag_33</vt:lpstr>
      <vt:lpstr>FldCtrlFlag_34</vt:lpstr>
      <vt:lpstr>FldCtrlFlag_35</vt:lpstr>
      <vt:lpstr>FldCtrlFlag_36</vt:lpstr>
      <vt:lpstr>FldCtrlFlag_37</vt:lpstr>
      <vt:lpstr>FldCtrlFlag_38</vt:lpstr>
      <vt:lpstr>FldCtrlFlag_39</vt:lpstr>
      <vt:lpstr>FldCtrlFlag_4</vt:lpstr>
      <vt:lpstr>FldCtrlFlag_40</vt:lpstr>
      <vt:lpstr>FldCtrlFlag_41</vt:lpstr>
      <vt:lpstr>FldCtrlFlag_42</vt:lpstr>
      <vt:lpstr>FldCtrlFlag_43</vt:lpstr>
      <vt:lpstr>FldCtrlFlag_44</vt:lpstr>
      <vt:lpstr>FldCtrlFlag_45</vt:lpstr>
      <vt:lpstr>FldCtrlFlag_46</vt:lpstr>
      <vt:lpstr>FldCtrlFlag_47</vt:lpstr>
      <vt:lpstr>FldCtrlFlag_48</vt:lpstr>
      <vt:lpstr>FldCtrlFlag_49</vt:lpstr>
      <vt:lpstr>FldCtrlFlag_5</vt:lpstr>
      <vt:lpstr>FldCtrlFlag_50</vt:lpstr>
      <vt:lpstr>FldCtrlFlag_51</vt:lpstr>
      <vt:lpstr>FldCtrlFlag_6</vt:lpstr>
      <vt:lpstr>FldCtrlFlag_7</vt:lpstr>
      <vt:lpstr>FldCtrlFlag_8</vt:lpstr>
      <vt:lpstr>FldCtrlFlag_9</vt:lpstr>
      <vt:lpstr>FldCtrlFlag_Max</vt:lpstr>
      <vt:lpstr>FldCtrlFlag_Min</vt:lpstr>
      <vt:lpstr>FldCtrlFlag_Most</vt:lpstr>
      <vt:lpstr>FldCtrlFlag_Time</vt:lpstr>
      <vt:lpstr>Flood_ContANN_1</vt:lpstr>
      <vt:lpstr>Flood_ContANN_10</vt:lpstr>
      <vt:lpstr>Flood_ContANN_11</vt:lpstr>
      <vt:lpstr>Flood_ContANN_12</vt:lpstr>
      <vt:lpstr>Flood_ContANN_13</vt:lpstr>
      <vt:lpstr>Flood_ContANN_14</vt:lpstr>
      <vt:lpstr>Flood_ContANN_15</vt:lpstr>
      <vt:lpstr>Flood_ContANN_16</vt:lpstr>
      <vt:lpstr>Flood_ContANN_17</vt:lpstr>
      <vt:lpstr>Flood_ContANN_18</vt:lpstr>
      <vt:lpstr>Flood_ContANN_19</vt:lpstr>
      <vt:lpstr>Flood_ContANN_2</vt:lpstr>
      <vt:lpstr>Flood_ContANN_20</vt:lpstr>
      <vt:lpstr>Flood_ContANN_21</vt:lpstr>
      <vt:lpstr>Flood_ContANN_22</vt:lpstr>
      <vt:lpstr>Flood_ContANN_23</vt:lpstr>
      <vt:lpstr>Flood_ContANN_24</vt:lpstr>
      <vt:lpstr>Flood_ContANN_25</vt:lpstr>
      <vt:lpstr>Flood_ContANN_26</vt:lpstr>
      <vt:lpstr>Flood_ContANN_27</vt:lpstr>
      <vt:lpstr>Flood_ContANN_28</vt:lpstr>
      <vt:lpstr>Flood_ContANN_29</vt:lpstr>
      <vt:lpstr>Flood_ContANN_3</vt:lpstr>
      <vt:lpstr>Flood_ContANN_30</vt:lpstr>
      <vt:lpstr>Flood_ContANN_31</vt:lpstr>
      <vt:lpstr>Flood_ContANN_32</vt:lpstr>
      <vt:lpstr>Flood_ContANN_33</vt:lpstr>
      <vt:lpstr>Flood_ContANN_34</vt:lpstr>
      <vt:lpstr>Flood_ContANN_35</vt:lpstr>
      <vt:lpstr>Flood_ContANN_4</vt:lpstr>
      <vt:lpstr>Flood_ContANN_5</vt:lpstr>
      <vt:lpstr>Flood_ContANN_6</vt:lpstr>
      <vt:lpstr>Flood_ContANN_7</vt:lpstr>
      <vt:lpstr>Flood_ContANN_8</vt:lpstr>
      <vt:lpstr>Flood_ContANN_9</vt:lpstr>
      <vt:lpstr>Flood_ContANN_Max</vt:lpstr>
      <vt:lpstr>Flood_ContANN_Min</vt:lpstr>
      <vt:lpstr>Flood_ContANN_Most</vt:lpstr>
      <vt:lpstr>Flood_ContANN_Time</vt:lpstr>
      <vt:lpstr>Flood_Control_1</vt:lpstr>
      <vt:lpstr>Flood_Control_10</vt:lpstr>
      <vt:lpstr>Flood_Control_11</vt:lpstr>
      <vt:lpstr>Flood_Control_12</vt:lpstr>
      <vt:lpstr>Flood_Control_13</vt:lpstr>
      <vt:lpstr>Flood_Control_14</vt:lpstr>
      <vt:lpstr>Flood_Control_15</vt:lpstr>
      <vt:lpstr>Flood_Control_16</vt:lpstr>
      <vt:lpstr>Flood_Control_17</vt:lpstr>
      <vt:lpstr>Flood_Control_18</vt:lpstr>
      <vt:lpstr>Flood_Control_19</vt:lpstr>
      <vt:lpstr>Flood_Control_2</vt:lpstr>
      <vt:lpstr>Flood_Control_20</vt:lpstr>
      <vt:lpstr>Flood_Control_21</vt:lpstr>
      <vt:lpstr>Flood_Control_22</vt:lpstr>
      <vt:lpstr>Flood_Control_23</vt:lpstr>
      <vt:lpstr>Flood_Control_24</vt:lpstr>
      <vt:lpstr>Flood_Control_25</vt:lpstr>
      <vt:lpstr>Flood_Control_26</vt:lpstr>
      <vt:lpstr>Flood_Control_27</vt:lpstr>
      <vt:lpstr>Flood_Control_28</vt:lpstr>
      <vt:lpstr>Flood_Control_29</vt:lpstr>
      <vt:lpstr>Flood_Control_3</vt:lpstr>
      <vt:lpstr>Flood_Control_30</vt:lpstr>
      <vt:lpstr>Flood_Control_31</vt:lpstr>
      <vt:lpstr>Flood_Control_32</vt:lpstr>
      <vt:lpstr>Flood_Control_33</vt:lpstr>
      <vt:lpstr>Flood_Control_34</vt:lpstr>
      <vt:lpstr>Flood_Control_35</vt:lpstr>
      <vt:lpstr>Flood_Control_36</vt:lpstr>
      <vt:lpstr>Flood_Control_37</vt:lpstr>
      <vt:lpstr>Flood_Control_38</vt:lpstr>
      <vt:lpstr>Flood_Control_39</vt:lpstr>
      <vt:lpstr>Flood_Control_4</vt:lpstr>
      <vt:lpstr>Flood_Control_40</vt:lpstr>
      <vt:lpstr>Flood_Control_41</vt:lpstr>
      <vt:lpstr>Flood_Control_42</vt:lpstr>
      <vt:lpstr>Flood_Control_43</vt:lpstr>
      <vt:lpstr>Flood_Control_44</vt:lpstr>
      <vt:lpstr>Flood_Control_45</vt:lpstr>
      <vt:lpstr>Flood_Control_46</vt:lpstr>
      <vt:lpstr>Flood_Control_47</vt:lpstr>
      <vt:lpstr>Flood_Control_48</vt:lpstr>
      <vt:lpstr>Flood_Control_49</vt:lpstr>
      <vt:lpstr>Flood_Control_5</vt:lpstr>
      <vt:lpstr>Flood_Control_50</vt:lpstr>
      <vt:lpstr>Flood_Control_51</vt:lpstr>
      <vt:lpstr>Flood_Control_6</vt:lpstr>
      <vt:lpstr>Flood_Control_7</vt:lpstr>
      <vt:lpstr>Flood_Control_8</vt:lpstr>
      <vt:lpstr>Flood_Control_9</vt:lpstr>
      <vt:lpstr>Flood_Control_Max</vt:lpstr>
      <vt:lpstr>Flood_Control_Min</vt:lpstr>
      <vt:lpstr>Flood_Control_Most</vt:lpstr>
      <vt:lpstr>Flood_Control_Time</vt:lpstr>
      <vt:lpstr>Font_Egy_1</vt:lpstr>
      <vt:lpstr>Font_Egy_10</vt:lpstr>
      <vt:lpstr>Font_Egy_11</vt:lpstr>
      <vt:lpstr>Font_Egy_12</vt:lpstr>
      <vt:lpstr>Font_Egy_13</vt:lpstr>
      <vt:lpstr>Font_Egy_14</vt:lpstr>
      <vt:lpstr>Font_Egy_15</vt:lpstr>
      <vt:lpstr>Font_Egy_16</vt:lpstr>
      <vt:lpstr>Font_Egy_17</vt:lpstr>
      <vt:lpstr>Font_Egy_18</vt:lpstr>
      <vt:lpstr>Font_Egy_19</vt:lpstr>
      <vt:lpstr>Font_Egy_2</vt:lpstr>
      <vt:lpstr>Font_Egy_20</vt:lpstr>
      <vt:lpstr>Font_Egy_21</vt:lpstr>
      <vt:lpstr>Font_Egy_22</vt:lpstr>
      <vt:lpstr>Font_Egy_23</vt:lpstr>
      <vt:lpstr>Font_Egy_24</vt:lpstr>
      <vt:lpstr>Font_Egy_25</vt:lpstr>
      <vt:lpstr>Font_Egy_26</vt:lpstr>
      <vt:lpstr>Font_Egy_27</vt:lpstr>
      <vt:lpstr>Font_Egy_28</vt:lpstr>
      <vt:lpstr>Font_Egy_29</vt:lpstr>
      <vt:lpstr>Font_Egy_3</vt:lpstr>
      <vt:lpstr>Font_Egy_30</vt:lpstr>
      <vt:lpstr>Font_Egy_31</vt:lpstr>
      <vt:lpstr>Font_Egy_32</vt:lpstr>
      <vt:lpstr>Font_Egy_33</vt:lpstr>
      <vt:lpstr>Font_Egy_34</vt:lpstr>
      <vt:lpstr>Font_Egy_35</vt:lpstr>
      <vt:lpstr>Font_Egy_36</vt:lpstr>
      <vt:lpstr>Font_Egy_37</vt:lpstr>
      <vt:lpstr>Font_Egy_38</vt:lpstr>
      <vt:lpstr>Font_Egy_39</vt:lpstr>
      <vt:lpstr>Font_Egy_4</vt:lpstr>
      <vt:lpstr>Font_Egy_40</vt:lpstr>
      <vt:lpstr>Font_Egy_41</vt:lpstr>
      <vt:lpstr>Font_Egy_42</vt:lpstr>
      <vt:lpstr>Font_Egy_43</vt:lpstr>
      <vt:lpstr>Font_Egy_44</vt:lpstr>
      <vt:lpstr>Font_Egy_45</vt:lpstr>
      <vt:lpstr>Font_Egy_46</vt:lpstr>
      <vt:lpstr>Font_Egy_47</vt:lpstr>
      <vt:lpstr>Font_Egy_48</vt:lpstr>
      <vt:lpstr>Font_Egy_49</vt:lpstr>
      <vt:lpstr>Font_Egy_5</vt:lpstr>
      <vt:lpstr>Font_Egy_50</vt:lpstr>
      <vt:lpstr>Font_Egy_51</vt:lpstr>
      <vt:lpstr>Font_Egy_6</vt:lpstr>
      <vt:lpstr>Font_Egy_7</vt:lpstr>
      <vt:lpstr>Font_Egy_8</vt:lpstr>
      <vt:lpstr>Font_Egy_9</vt:lpstr>
      <vt:lpstr>Font_Egy_Max</vt:lpstr>
      <vt:lpstr>Font_Egy_Min</vt:lpstr>
      <vt:lpstr>Font_Egy_Most</vt:lpstr>
      <vt:lpstr>Font_Egy_Time</vt:lpstr>
      <vt:lpstr>Font_Elev_1</vt:lpstr>
      <vt:lpstr>Font_Elev_10</vt:lpstr>
      <vt:lpstr>Font_Elev_11</vt:lpstr>
      <vt:lpstr>Font_Elev_12</vt:lpstr>
      <vt:lpstr>Font_Elev_13</vt:lpstr>
      <vt:lpstr>Font_Elev_14</vt:lpstr>
      <vt:lpstr>Font_Elev_15</vt:lpstr>
      <vt:lpstr>Font_Elev_16</vt:lpstr>
      <vt:lpstr>Font_Elev_17</vt:lpstr>
      <vt:lpstr>Font_Elev_18</vt:lpstr>
      <vt:lpstr>Font_Elev_19</vt:lpstr>
      <vt:lpstr>Font_Elev_2</vt:lpstr>
      <vt:lpstr>Font_Elev_20</vt:lpstr>
      <vt:lpstr>Font_Elev_21</vt:lpstr>
      <vt:lpstr>Font_Elev_22</vt:lpstr>
      <vt:lpstr>Font_Elev_23</vt:lpstr>
      <vt:lpstr>Font_Elev_24</vt:lpstr>
      <vt:lpstr>Font_Elev_25</vt:lpstr>
      <vt:lpstr>Font_Elev_26</vt:lpstr>
      <vt:lpstr>Font_Elev_27</vt:lpstr>
      <vt:lpstr>Font_Elev_28</vt:lpstr>
      <vt:lpstr>Font_Elev_29</vt:lpstr>
      <vt:lpstr>Font_Elev_3</vt:lpstr>
      <vt:lpstr>Font_Elev_30</vt:lpstr>
      <vt:lpstr>Font_Elev_31</vt:lpstr>
      <vt:lpstr>Font_Elev_32</vt:lpstr>
      <vt:lpstr>Font_Elev_33</vt:lpstr>
      <vt:lpstr>Font_Elev_34</vt:lpstr>
      <vt:lpstr>Font_Elev_35</vt:lpstr>
      <vt:lpstr>Font_Elev_36</vt:lpstr>
      <vt:lpstr>Font_Elev_37</vt:lpstr>
      <vt:lpstr>Font_Elev_38</vt:lpstr>
      <vt:lpstr>Font_Elev_39</vt:lpstr>
      <vt:lpstr>Font_Elev_4</vt:lpstr>
      <vt:lpstr>Font_Elev_40</vt:lpstr>
      <vt:lpstr>Font_Elev_41</vt:lpstr>
      <vt:lpstr>Font_Elev_42</vt:lpstr>
      <vt:lpstr>Font_Elev_43</vt:lpstr>
      <vt:lpstr>Font_Elev_44</vt:lpstr>
      <vt:lpstr>Font_Elev_45</vt:lpstr>
      <vt:lpstr>Font_Elev_46</vt:lpstr>
      <vt:lpstr>Font_Elev_47</vt:lpstr>
      <vt:lpstr>Font_Elev_48</vt:lpstr>
      <vt:lpstr>Font_Elev_49</vt:lpstr>
      <vt:lpstr>Font_Elev_5</vt:lpstr>
      <vt:lpstr>Font_Elev_50</vt:lpstr>
      <vt:lpstr>Font_Elev_51</vt:lpstr>
      <vt:lpstr>Font_Elev_6</vt:lpstr>
      <vt:lpstr>Font_Elev_7</vt:lpstr>
      <vt:lpstr>Font_Elev_8</vt:lpstr>
      <vt:lpstr>Font_Elev_9</vt:lpstr>
      <vt:lpstr>Font_Elev_Max</vt:lpstr>
      <vt:lpstr>Font_Elev_Min</vt:lpstr>
      <vt:lpstr>Font_Elev_Most</vt:lpstr>
      <vt:lpstr>Font_Elev_Time</vt:lpstr>
      <vt:lpstr>Font_In_1</vt:lpstr>
      <vt:lpstr>Font_In_10</vt:lpstr>
      <vt:lpstr>Font_In_11</vt:lpstr>
      <vt:lpstr>Font_In_12</vt:lpstr>
      <vt:lpstr>Font_In_13</vt:lpstr>
      <vt:lpstr>Font_In_14</vt:lpstr>
      <vt:lpstr>Font_In_15</vt:lpstr>
      <vt:lpstr>Font_In_16</vt:lpstr>
      <vt:lpstr>Font_In_17</vt:lpstr>
      <vt:lpstr>Font_In_18</vt:lpstr>
      <vt:lpstr>Font_In_19</vt:lpstr>
      <vt:lpstr>Font_In_2</vt:lpstr>
      <vt:lpstr>Font_In_20</vt:lpstr>
      <vt:lpstr>Font_In_21</vt:lpstr>
      <vt:lpstr>Font_In_22</vt:lpstr>
      <vt:lpstr>Font_In_23</vt:lpstr>
      <vt:lpstr>Font_In_24</vt:lpstr>
      <vt:lpstr>Font_In_25</vt:lpstr>
      <vt:lpstr>Font_In_26</vt:lpstr>
      <vt:lpstr>Font_In_27</vt:lpstr>
      <vt:lpstr>Font_In_28</vt:lpstr>
      <vt:lpstr>Font_In_29</vt:lpstr>
      <vt:lpstr>Font_In_3</vt:lpstr>
      <vt:lpstr>Font_In_30</vt:lpstr>
      <vt:lpstr>Font_In_31</vt:lpstr>
      <vt:lpstr>Font_In_32</vt:lpstr>
      <vt:lpstr>Font_In_33</vt:lpstr>
      <vt:lpstr>Font_In_34</vt:lpstr>
      <vt:lpstr>Font_In_35</vt:lpstr>
      <vt:lpstr>Font_In_36</vt:lpstr>
      <vt:lpstr>Font_In_37</vt:lpstr>
      <vt:lpstr>Font_In_38</vt:lpstr>
      <vt:lpstr>Font_In_39</vt:lpstr>
      <vt:lpstr>Font_In_4</vt:lpstr>
      <vt:lpstr>Font_In_40</vt:lpstr>
      <vt:lpstr>Font_In_41</vt:lpstr>
      <vt:lpstr>Font_In_42</vt:lpstr>
      <vt:lpstr>Font_In_43</vt:lpstr>
      <vt:lpstr>Font_In_44</vt:lpstr>
      <vt:lpstr>Font_In_45</vt:lpstr>
      <vt:lpstr>Font_In_46</vt:lpstr>
      <vt:lpstr>Font_In_47</vt:lpstr>
      <vt:lpstr>Font_In_48</vt:lpstr>
      <vt:lpstr>Font_In_49</vt:lpstr>
      <vt:lpstr>Font_In_5</vt:lpstr>
      <vt:lpstr>Font_In_50</vt:lpstr>
      <vt:lpstr>Font_In_51</vt:lpstr>
      <vt:lpstr>Font_In_6</vt:lpstr>
      <vt:lpstr>Font_In_7</vt:lpstr>
      <vt:lpstr>Font_In_8</vt:lpstr>
      <vt:lpstr>Font_In_9</vt:lpstr>
      <vt:lpstr>Font_In_Max</vt:lpstr>
      <vt:lpstr>Font_In_Min</vt:lpstr>
      <vt:lpstr>Font_In_Most</vt:lpstr>
      <vt:lpstr>Font_In_Time</vt:lpstr>
      <vt:lpstr>Font_Out_1</vt:lpstr>
      <vt:lpstr>Font_Out_10</vt:lpstr>
      <vt:lpstr>Font_Out_11</vt:lpstr>
      <vt:lpstr>Font_Out_12</vt:lpstr>
      <vt:lpstr>Font_Out_13</vt:lpstr>
      <vt:lpstr>Font_Out_14</vt:lpstr>
      <vt:lpstr>Font_Out_15</vt:lpstr>
      <vt:lpstr>Font_Out_16</vt:lpstr>
      <vt:lpstr>Font_Out_17</vt:lpstr>
      <vt:lpstr>Font_Out_18</vt:lpstr>
      <vt:lpstr>Font_Out_19</vt:lpstr>
      <vt:lpstr>Font_Out_2</vt:lpstr>
      <vt:lpstr>Font_Out_20</vt:lpstr>
      <vt:lpstr>Font_Out_21</vt:lpstr>
      <vt:lpstr>Font_Out_22</vt:lpstr>
      <vt:lpstr>Font_Out_23</vt:lpstr>
      <vt:lpstr>Font_Out_24</vt:lpstr>
      <vt:lpstr>Font_Out_25</vt:lpstr>
      <vt:lpstr>Font_Out_26</vt:lpstr>
      <vt:lpstr>Font_Out_27</vt:lpstr>
      <vt:lpstr>Font_Out_28</vt:lpstr>
      <vt:lpstr>Font_Out_29</vt:lpstr>
      <vt:lpstr>Font_Out_3</vt:lpstr>
      <vt:lpstr>Font_Out_30</vt:lpstr>
      <vt:lpstr>Font_Out_31</vt:lpstr>
      <vt:lpstr>Font_Out_32</vt:lpstr>
      <vt:lpstr>Font_Out_33</vt:lpstr>
      <vt:lpstr>Font_Out_34</vt:lpstr>
      <vt:lpstr>Font_Out_35</vt:lpstr>
      <vt:lpstr>Font_Out_36</vt:lpstr>
      <vt:lpstr>Font_Out_37</vt:lpstr>
      <vt:lpstr>Font_Out_38</vt:lpstr>
      <vt:lpstr>Font_Out_39</vt:lpstr>
      <vt:lpstr>Font_Out_4</vt:lpstr>
      <vt:lpstr>Font_Out_40</vt:lpstr>
      <vt:lpstr>Font_Out_41</vt:lpstr>
      <vt:lpstr>Font_Out_42</vt:lpstr>
      <vt:lpstr>Font_Out_43</vt:lpstr>
      <vt:lpstr>Font_Out_44</vt:lpstr>
      <vt:lpstr>Font_Out_45</vt:lpstr>
      <vt:lpstr>Font_Out_46</vt:lpstr>
      <vt:lpstr>Font_Out_47</vt:lpstr>
      <vt:lpstr>Font_Out_48</vt:lpstr>
      <vt:lpstr>Font_Out_49</vt:lpstr>
      <vt:lpstr>Font_Out_5</vt:lpstr>
      <vt:lpstr>Font_Out_50</vt:lpstr>
      <vt:lpstr>Font_Out_51</vt:lpstr>
      <vt:lpstr>Font_Out_6</vt:lpstr>
      <vt:lpstr>Font_Out_7</vt:lpstr>
      <vt:lpstr>Font_Out_8</vt:lpstr>
      <vt:lpstr>Font_Out_9</vt:lpstr>
      <vt:lpstr>Font_Out_Max</vt:lpstr>
      <vt:lpstr>Font_Out_Min</vt:lpstr>
      <vt:lpstr>Font_Out_Most</vt:lpstr>
      <vt:lpstr>Font_Out_Time</vt:lpstr>
      <vt:lpstr>Font_Spill_1</vt:lpstr>
      <vt:lpstr>Font_Spill_10</vt:lpstr>
      <vt:lpstr>Font_Spill_11</vt:lpstr>
      <vt:lpstr>Font_Spill_12</vt:lpstr>
      <vt:lpstr>Font_Spill_13</vt:lpstr>
      <vt:lpstr>Font_Spill_14</vt:lpstr>
      <vt:lpstr>Font_Spill_15</vt:lpstr>
      <vt:lpstr>Font_Spill_16</vt:lpstr>
      <vt:lpstr>Font_Spill_17</vt:lpstr>
      <vt:lpstr>Font_Spill_18</vt:lpstr>
      <vt:lpstr>Font_Spill_19</vt:lpstr>
      <vt:lpstr>Font_Spill_2</vt:lpstr>
      <vt:lpstr>Font_Spill_20</vt:lpstr>
      <vt:lpstr>Font_Spill_21</vt:lpstr>
      <vt:lpstr>Font_Spill_22</vt:lpstr>
      <vt:lpstr>Font_Spill_23</vt:lpstr>
      <vt:lpstr>Font_Spill_24</vt:lpstr>
      <vt:lpstr>Font_Spill_25</vt:lpstr>
      <vt:lpstr>Font_Spill_26</vt:lpstr>
      <vt:lpstr>Font_Spill_27</vt:lpstr>
      <vt:lpstr>Font_Spill_28</vt:lpstr>
      <vt:lpstr>Font_Spill_29</vt:lpstr>
      <vt:lpstr>Font_Spill_3</vt:lpstr>
      <vt:lpstr>Font_Spill_30</vt:lpstr>
      <vt:lpstr>Font_Spill_31</vt:lpstr>
      <vt:lpstr>Font_Spill_32</vt:lpstr>
      <vt:lpstr>Font_Spill_33</vt:lpstr>
      <vt:lpstr>Font_Spill_34</vt:lpstr>
      <vt:lpstr>Font_Spill_35</vt:lpstr>
      <vt:lpstr>Font_Spill_36</vt:lpstr>
      <vt:lpstr>Font_Spill_37</vt:lpstr>
      <vt:lpstr>Font_Spill_38</vt:lpstr>
      <vt:lpstr>Font_Spill_39</vt:lpstr>
      <vt:lpstr>Font_Spill_4</vt:lpstr>
      <vt:lpstr>Font_Spill_40</vt:lpstr>
      <vt:lpstr>Font_Spill_41</vt:lpstr>
      <vt:lpstr>Font_Spill_42</vt:lpstr>
      <vt:lpstr>Font_Spill_43</vt:lpstr>
      <vt:lpstr>Font_Spill_44</vt:lpstr>
      <vt:lpstr>Font_Spill_45</vt:lpstr>
      <vt:lpstr>Font_Spill_46</vt:lpstr>
      <vt:lpstr>Font_Spill_47</vt:lpstr>
      <vt:lpstr>Font_Spill_48</vt:lpstr>
      <vt:lpstr>Font_Spill_49</vt:lpstr>
      <vt:lpstr>Font_Spill_5</vt:lpstr>
      <vt:lpstr>Font_Spill_50</vt:lpstr>
      <vt:lpstr>Font_Spill_51</vt:lpstr>
      <vt:lpstr>Font_Spill_6</vt:lpstr>
      <vt:lpstr>Font_Spill_7</vt:lpstr>
      <vt:lpstr>Font_Spill_8</vt:lpstr>
      <vt:lpstr>Font_Spill_9</vt:lpstr>
      <vt:lpstr>Font_Spill_Max</vt:lpstr>
      <vt:lpstr>Font_Spill_Min</vt:lpstr>
      <vt:lpstr>Font_Spill_Most</vt:lpstr>
      <vt:lpstr>Font_Spill_Time</vt:lpstr>
      <vt:lpstr>Font_Stor_1</vt:lpstr>
      <vt:lpstr>Font_Stor_10</vt:lpstr>
      <vt:lpstr>Font_Stor_11</vt:lpstr>
      <vt:lpstr>Font_Stor_12</vt:lpstr>
      <vt:lpstr>Font_Stor_13</vt:lpstr>
      <vt:lpstr>Font_Stor_14</vt:lpstr>
      <vt:lpstr>Font_Stor_15</vt:lpstr>
      <vt:lpstr>Font_Stor_16</vt:lpstr>
      <vt:lpstr>Font_Stor_17</vt:lpstr>
      <vt:lpstr>Font_Stor_18</vt:lpstr>
      <vt:lpstr>Font_Stor_19</vt:lpstr>
      <vt:lpstr>Font_Stor_2</vt:lpstr>
      <vt:lpstr>Font_Stor_20</vt:lpstr>
      <vt:lpstr>Font_Stor_21</vt:lpstr>
      <vt:lpstr>Font_Stor_22</vt:lpstr>
      <vt:lpstr>Font_Stor_23</vt:lpstr>
      <vt:lpstr>Font_Stor_24</vt:lpstr>
      <vt:lpstr>Font_Stor_25</vt:lpstr>
      <vt:lpstr>Font_Stor_26</vt:lpstr>
      <vt:lpstr>Font_Stor_27</vt:lpstr>
      <vt:lpstr>Font_Stor_28</vt:lpstr>
      <vt:lpstr>Font_Stor_29</vt:lpstr>
      <vt:lpstr>Font_Stor_3</vt:lpstr>
      <vt:lpstr>Font_Stor_30</vt:lpstr>
      <vt:lpstr>Font_Stor_31</vt:lpstr>
      <vt:lpstr>Font_Stor_32</vt:lpstr>
      <vt:lpstr>Font_Stor_33</vt:lpstr>
      <vt:lpstr>Font_Stor_34</vt:lpstr>
      <vt:lpstr>Font_Stor_35</vt:lpstr>
      <vt:lpstr>Font_Stor_36</vt:lpstr>
      <vt:lpstr>Font_Stor_37</vt:lpstr>
      <vt:lpstr>Font_Stor_38</vt:lpstr>
      <vt:lpstr>Font_Stor_39</vt:lpstr>
      <vt:lpstr>Font_Stor_4</vt:lpstr>
      <vt:lpstr>Font_Stor_40</vt:lpstr>
      <vt:lpstr>Font_Stor_41</vt:lpstr>
      <vt:lpstr>Font_Stor_42</vt:lpstr>
      <vt:lpstr>Font_Stor_43</vt:lpstr>
      <vt:lpstr>Font_Stor_44</vt:lpstr>
      <vt:lpstr>Font_Stor_45</vt:lpstr>
      <vt:lpstr>Font_Stor_46</vt:lpstr>
      <vt:lpstr>Font_Stor_47</vt:lpstr>
      <vt:lpstr>Font_Stor_48</vt:lpstr>
      <vt:lpstr>Font_Stor_49</vt:lpstr>
      <vt:lpstr>Font_Stor_5</vt:lpstr>
      <vt:lpstr>Font_Stor_50</vt:lpstr>
      <vt:lpstr>Font_Stor_51</vt:lpstr>
      <vt:lpstr>Font_Stor_6</vt:lpstr>
      <vt:lpstr>Font_Stor_7</vt:lpstr>
      <vt:lpstr>Font_Stor_8</vt:lpstr>
      <vt:lpstr>Font_Stor_9</vt:lpstr>
      <vt:lpstr>Font_Stor_Max</vt:lpstr>
      <vt:lpstr>Font_Stor_Min</vt:lpstr>
      <vt:lpstr>Font_Stor_Most</vt:lpstr>
      <vt:lpstr>Font_Stor_Time</vt:lpstr>
      <vt:lpstr>FontenelleInflow</vt:lpstr>
      <vt:lpstr>FontenelleInflow1</vt:lpstr>
      <vt:lpstr>FontenelleInflow2</vt:lpstr>
      <vt:lpstr>Hav_Egy_1</vt:lpstr>
      <vt:lpstr>Hav_Egy_10</vt:lpstr>
      <vt:lpstr>Hav_Egy_11</vt:lpstr>
      <vt:lpstr>Hav_Egy_12</vt:lpstr>
      <vt:lpstr>Hav_Egy_13</vt:lpstr>
      <vt:lpstr>Hav_Egy_14</vt:lpstr>
      <vt:lpstr>Hav_Egy_15</vt:lpstr>
      <vt:lpstr>Hav_Egy_16</vt:lpstr>
      <vt:lpstr>Hav_Egy_17</vt:lpstr>
      <vt:lpstr>Hav_Egy_18</vt:lpstr>
      <vt:lpstr>Hav_Egy_19</vt:lpstr>
      <vt:lpstr>Hav_Egy_2</vt:lpstr>
      <vt:lpstr>Hav_Egy_20</vt:lpstr>
      <vt:lpstr>Hav_Egy_21</vt:lpstr>
      <vt:lpstr>Hav_Egy_22</vt:lpstr>
      <vt:lpstr>Hav_Egy_23</vt:lpstr>
      <vt:lpstr>Hav_Egy_24</vt:lpstr>
      <vt:lpstr>Hav_Egy_25</vt:lpstr>
      <vt:lpstr>Hav_Egy_26</vt:lpstr>
      <vt:lpstr>Hav_Egy_27</vt:lpstr>
      <vt:lpstr>Hav_Egy_28</vt:lpstr>
      <vt:lpstr>Hav_Egy_29</vt:lpstr>
      <vt:lpstr>Hav_Egy_3</vt:lpstr>
      <vt:lpstr>Hav_Egy_30</vt:lpstr>
      <vt:lpstr>Hav_Egy_31</vt:lpstr>
      <vt:lpstr>Hav_Egy_32</vt:lpstr>
      <vt:lpstr>Hav_Egy_33</vt:lpstr>
      <vt:lpstr>Hav_Egy_34</vt:lpstr>
      <vt:lpstr>Hav_Egy_35</vt:lpstr>
      <vt:lpstr>Hav_Egy_36</vt:lpstr>
      <vt:lpstr>Hav_Egy_37</vt:lpstr>
      <vt:lpstr>Hav_Egy_38</vt:lpstr>
      <vt:lpstr>Hav_Egy_39</vt:lpstr>
      <vt:lpstr>Hav_Egy_4</vt:lpstr>
      <vt:lpstr>Hav_Egy_40</vt:lpstr>
      <vt:lpstr>Hav_Egy_41</vt:lpstr>
      <vt:lpstr>Hav_Egy_42</vt:lpstr>
      <vt:lpstr>Hav_Egy_43</vt:lpstr>
      <vt:lpstr>Hav_Egy_44</vt:lpstr>
      <vt:lpstr>Hav_Egy_45</vt:lpstr>
      <vt:lpstr>Hav_Egy_46</vt:lpstr>
      <vt:lpstr>Hav_Egy_47</vt:lpstr>
      <vt:lpstr>Hav_Egy_48</vt:lpstr>
      <vt:lpstr>Hav_Egy_49</vt:lpstr>
      <vt:lpstr>Hav_Egy_5</vt:lpstr>
      <vt:lpstr>Hav_Egy_50</vt:lpstr>
      <vt:lpstr>Hav_Egy_51</vt:lpstr>
      <vt:lpstr>Hav_Egy_6</vt:lpstr>
      <vt:lpstr>Hav_Egy_7</vt:lpstr>
      <vt:lpstr>Hav_Egy_8</vt:lpstr>
      <vt:lpstr>Hav_Egy_9</vt:lpstr>
      <vt:lpstr>Hav_Egy_Max</vt:lpstr>
      <vt:lpstr>Hav_Egy_Min</vt:lpstr>
      <vt:lpstr>Hav_Egy_Most</vt:lpstr>
      <vt:lpstr>Hav_Egy_Time</vt:lpstr>
      <vt:lpstr>Hav_Elev_1</vt:lpstr>
      <vt:lpstr>Hav_Elev_10</vt:lpstr>
      <vt:lpstr>Hav_Elev_11</vt:lpstr>
      <vt:lpstr>Hav_Elev_12</vt:lpstr>
      <vt:lpstr>Hav_Elev_13</vt:lpstr>
      <vt:lpstr>Hav_Elev_14</vt:lpstr>
      <vt:lpstr>Hav_Elev_15</vt:lpstr>
      <vt:lpstr>Hav_Elev_16</vt:lpstr>
      <vt:lpstr>Hav_Elev_17</vt:lpstr>
      <vt:lpstr>Hav_Elev_18</vt:lpstr>
      <vt:lpstr>Hav_Elev_19</vt:lpstr>
      <vt:lpstr>Hav_Elev_2</vt:lpstr>
      <vt:lpstr>Hav_Elev_20</vt:lpstr>
      <vt:lpstr>Hav_Elev_21</vt:lpstr>
      <vt:lpstr>Hav_Elev_22</vt:lpstr>
      <vt:lpstr>Hav_Elev_23</vt:lpstr>
      <vt:lpstr>Hav_Elev_24</vt:lpstr>
      <vt:lpstr>Hav_Elev_25</vt:lpstr>
      <vt:lpstr>Hav_Elev_26</vt:lpstr>
      <vt:lpstr>Hav_Elev_27</vt:lpstr>
      <vt:lpstr>Hav_Elev_28</vt:lpstr>
      <vt:lpstr>Hav_Elev_29</vt:lpstr>
      <vt:lpstr>Hav_Elev_3</vt:lpstr>
      <vt:lpstr>Hav_Elev_30</vt:lpstr>
      <vt:lpstr>Hav_Elev_31</vt:lpstr>
      <vt:lpstr>Hav_Elev_32</vt:lpstr>
      <vt:lpstr>Hav_Elev_33</vt:lpstr>
      <vt:lpstr>Hav_Elev_34</vt:lpstr>
      <vt:lpstr>Hav_Elev_35</vt:lpstr>
      <vt:lpstr>Hav_Elev_36</vt:lpstr>
      <vt:lpstr>Hav_Elev_37</vt:lpstr>
      <vt:lpstr>Hav_Elev_38</vt:lpstr>
      <vt:lpstr>Hav_Elev_39</vt:lpstr>
      <vt:lpstr>Hav_Elev_4</vt:lpstr>
      <vt:lpstr>Hav_Elev_40</vt:lpstr>
      <vt:lpstr>Hav_Elev_41</vt:lpstr>
      <vt:lpstr>Hav_Elev_42</vt:lpstr>
      <vt:lpstr>Hav_Elev_43</vt:lpstr>
      <vt:lpstr>Hav_Elev_44</vt:lpstr>
      <vt:lpstr>Hav_Elev_45</vt:lpstr>
      <vt:lpstr>Hav_Elev_46</vt:lpstr>
      <vt:lpstr>Hav_Elev_47</vt:lpstr>
      <vt:lpstr>Hav_Elev_48</vt:lpstr>
      <vt:lpstr>Hav_Elev_49</vt:lpstr>
      <vt:lpstr>Hav_Elev_5</vt:lpstr>
      <vt:lpstr>Hav_Elev_50</vt:lpstr>
      <vt:lpstr>Hav_Elev_51</vt:lpstr>
      <vt:lpstr>Hav_Elev_6</vt:lpstr>
      <vt:lpstr>Hav_Elev_7</vt:lpstr>
      <vt:lpstr>Hav_Elev_8</vt:lpstr>
      <vt:lpstr>Hav_Elev_9</vt:lpstr>
      <vt:lpstr>Hav_Elev_Max</vt:lpstr>
      <vt:lpstr>Hav_Elev_Min</vt:lpstr>
      <vt:lpstr>Hav_Elev_Most</vt:lpstr>
      <vt:lpstr>Hav_Elev_Time</vt:lpstr>
      <vt:lpstr>Hav_Out_1</vt:lpstr>
      <vt:lpstr>Hav_Out_10</vt:lpstr>
      <vt:lpstr>Hav_Out_11</vt:lpstr>
      <vt:lpstr>Hav_Out_12</vt:lpstr>
      <vt:lpstr>Hav_Out_13</vt:lpstr>
      <vt:lpstr>Hav_Out_14</vt:lpstr>
      <vt:lpstr>Hav_Out_15</vt:lpstr>
      <vt:lpstr>Hav_Out_16</vt:lpstr>
      <vt:lpstr>Hav_Out_17</vt:lpstr>
      <vt:lpstr>Hav_Out_18</vt:lpstr>
      <vt:lpstr>Hav_Out_19</vt:lpstr>
      <vt:lpstr>Hav_Out_2</vt:lpstr>
      <vt:lpstr>Hav_Out_20</vt:lpstr>
      <vt:lpstr>Hav_Out_21</vt:lpstr>
      <vt:lpstr>Hav_Out_22</vt:lpstr>
      <vt:lpstr>Hav_Out_23</vt:lpstr>
      <vt:lpstr>Hav_Out_24</vt:lpstr>
      <vt:lpstr>Hav_Out_25</vt:lpstr>
      <vt:lpstr>Hav_Out_26</vt:lpstr>
      <vt:lpstr>Hav_Out_27</vt:lpstr>
      <vt:lpstr>Hav_Out_28</vt:lpstr>
      <vt:lpstr>Hav_Out_29</vt:lpstr>
      <vt:lpstr>Hav_Out_3</vt:lpstr>
      <vt:lpstr>Hav_Out_30</vt:lpstr>
      <vt:lpstr>Hav_Out_31</vt:lpstr>
      <vt:lpstr>Hav_Out_32</vt:lpstr>
      <vt:lpstr>Hav_Out_33</vt:lpstr>
      <vt:lpstr>Hav_Out_34</vt:lpstr>
      <vt:lpstr>Hav_Out_35</vt:lpstr>
      <vt:lpstr>Hav_Out_36</vt:lpstr>
      <vt:lpstr>Hav_Out_37</vt:lpstr>
      <vt:lpstr>Hav_Out_38</vt:lpstr>
      <vt:lpstr>Hav_Out_39</vt:lpstr>
      <vt:lpstr>Hav_Out_4</vt:lpstr>
      <vt:lpstr>Hav_Out_40</vt:lpstr>
      <vt:lpstr>Hav_Out_41</vt:lpstr>
      <vt:lpstr>Hav_Out_42</vt:lpstr>
      <vt:lpstr>Hav_Out_43</vt:lpstr>
      <vt:lpstr>Hav_Out_44</vt:lpstr>
      <vt:lpstr>Hav_Out_45</vt:lpstr>
      <vt:lpstr>Hav_Out_46</vt:lpstr>
      <vt:lpstr>Hav_Out_47</vt:lpstr>
      <vt:lpstr>Hav_Out_48</vt:lpstr>
      <vt:lpstr>Hav_Out_49</vt:lpstr>
      <vt:lpstr>Hav_Out_5</vt:lpstr>
      <vt:lpstr>Hav_Out_50</vt:lpstr>
      <vt:lpstr>Hav_Out_51</vt:lpstr>
      <vt:lpstr>Hav_Out_6</vt:lpstr>
      <vt:lpstr>Hav_Out_7</vt:lpstr>
      <vt:lpstr>Hav_Out_8</vt:lpstr>
      <vt:lpstr>Hav_Out_9</vt:lpstr>
      <vt:lpstr>Hav_Out_Max</vt:lpstr>
      <vt:lpstr>Hav_Out_Min</vt:lpstr>
      <vt:lpstr>Hav_Out_Most</vt:lpstr>
      <vt:lpstr>Hav_Out_Time</vt:lpstr>
      <vt:lpstr>Hav_Stor_1</vt:lpstr>
      <vt:lpstr>Hav_Stor_10</vt:lpstr>
      <vt:lpstr>Hav_Stor_11</vt:lpstr>
      <vt:lpstr>Hav_Stor_12</vt:lpstr>
      <vt:lpstr>Hav_Stor_13</vt:lpstr>
      <vt:lpstr>Hav_Stor_14</vt:lpstr>
      <vt:lpstr>Hav_Stor_15</vt:lpstr>
      <vt:lpstr>Hav_Stor_16</vt:lpstr>
      <vt:lpstr>Hav_Stor_17</vt:lpstr>
      <vt:lpstr>Hav_Stor_18</vt:lpstr>
      <vt:lpstr>Hav_Stor_19</vt:lpstr>
      <vt:lpstr>Hav_Stor_2</vt:lpstr>
      <vt:lpstr>Hav_Stor_20</vt:lpstr>
      <vt:lpstr>Hav_Stor_21</vt:lpstr>
      <vt:lpstr>Hav_Stor_22</vt:lpstr>
      <vt:lpstr>Hav_Stor_23</vt:lpstr>
      <vt:lpstr>Hav_Stor_24</vt:lpstr>
      <vt:lpstr>Hav_Stor_25</vt:lpstr>
      <vt:lpstr>Hav_Stor_26</vt:lpstr>
      <vt:lpstr>Hav_Stor_27</vt:lpstr>
      <vt:lpstr>Hav_Stor_28</vt:lpstr>
      <vt:lpstr>Hav_Stor_29</vt:lpstr>
      <vt:lpstr>Hav_Stor_3</vt:lpstr>
      <vt:lpstr>Hav_Stor_30</vt:lpstr>
      <vt:lpstr>Hav_Stor_31</vt:lpstr>
      <vt:lpstr>Hav_Stor_32</vt:lpstr>
      <vt:lpstr>Hav_Stor_33</vt:lpstr>
      <vt:lpstr>Hav_Stor_34</vt:lpstr>
      <vt:lpstr>Hav_Stor_35</vt:lpstr>
      <vt:lpstr>Hav_Stor_36</vt:lpstr>
      <vt:lpstr>Hav_Stor_37</vt:lpstr>
      <vt:lpstr>Hav_Stor_38</vt:lpstr>
      <vt:lpstr>Hav_Stor_39</vt:lpstr>
      <vt:lpstr>Hav_Stor_4</vt:lpstr>
      <vt:lpstr>Hav_Stor_40</vt:lpstr>
      <vt:lpstr>Hav_Stor_41</vt:lpstr>
      <vt:lpstr>Hav_Stor_42</vt:lpstr>
      <vt:lpstr>Hav_Stor_43</vt:lpstr>
      <vt:lpstr>Hav_Stor_44</vt:lpstr>
      <vt:lpstr>Hav_Stor_45</vt:lpstr>
      <vt:lpstr>Hav_Stor_46</vt:lpstr>
      <vt:lpstr>Hav_Stor_47</vt:lpstr>
      <vt:lpstr>Hav_Stor_48</vt:lpstr>
      <vt:lpstr>Hav_Stor_49</vt:lpstr>
      <vt:lpstr>Hav_Stor_5</vt:lpstr>
      <vt:lpstr>Hav_Stor_50</vt:lpstr>
      <vt:lpstr>Hav_Stor_51</vt:lpstr>
      <vt:lpstr>Hav_Stor_6</vt:lpstr>
      <vt:lpstr>Hav_Stor_7</vt:lpstr>
      <vt:lpstr>Hav_Stor_8</vt:lpstr>
      <vt:lpstr>Hav_Stor_9</vt:lpstr>
      <vt:lpstr>Hav_Stor_Max</vt:lpstr>
      <vt:lpstr>Hav_Stor_Min</vt:lpstr>
      <vt:lpstr>Hav_Stor_Most</vt:lpstr>
      <vt:lpstr>Hav_Stor_Time</vt:lpstr>
      <vt:lpstr>LBAbv823_1</vt:lpstr>
      <vt:lpstr>LBAbv823_10</vt:lpstr>
      <vt:lpstr>LBAbv823_11</vt:lpstr>
      <vt:lpstr>LBAbv823_12</vt:lpstr>
      <vt:lpstr>LBAbv823_13</vt:lpstr>
      <vt:lpstr>LBAbv823_14</vt:lpstr>
      <vt:lpstr>LBAbv823_15</vt:lpstr>
      <vt:lpstr>LBAbv823_16</vt:lpstr>
      <vt:lpstr>LBAbv823_17</vt:lpstr>
      <vt:lpstr>LBAbv823_18</vt:lpstr>
      <vt:lpstr>LBAbv823_19</vt:lpstr>
      <vt:lpstr>LBAbv823_2</vt:lpstr>
      <vt:lpstr>LBAbv823_20</vt:lpstr>
      <vt:lpstr>LBAbv823_21</vt:lpstr>
      <vt:lpstr>LBAbv823_22</vt:lpstr>
      <vt:lpstr>LBAbv823_23</vt:lpstr>
      <vt:lpstr>LBAbv823_24</vt:lpstr>
      <vt:lpstr>LBAbv823_25</vt:lpstr>
      <vt:lpstr>LBAbv823_26</vt:lpstr>
      <vt:lpstr>LBAbv823_27</vt:lpstr>
      <vt:lpstr>LBAbv823_28</vt:lpstr>
      <vt:lpstr>LBAbv823_29</vt:lpstr>
      <vt:lpstr>LBAbv823_3</vt:lpstr>
      <vt:lpstr>LBAbv823_30</vt:lpstr>
      <vt:lpstr>LBAbv823_31</vt:lpstr>
      <vt:lpstr>LBAbv823_32</vt:lpstr>
      <vt:lpstr>LBAbv823_33</vt:lpstr>
      <vt:lpstr>LBAbv823_34</vt:lpstr>
      <vt:lpstr>LBAbv823_35</vt:lpstr>
      <vt:lpstr>LBAbv823_36</vt:lpstr>
      <vt:lpstr>LBAbv823_37</vt:lpstr>
      <vt:lpstr>LBAbv823_38</vt:lpstr>
      <vt:lpstr>LBAbv823_39</vt:lpstr>
      <vt:lpstr>LBAbv823_4</vt:lpstr>
      <vt:lpstr>LBAbv823_40</vt:lpstr>
      <vt:lpstr>LBAbv823_41</vt:lpstr>
      <vt:lpstr>LBAbv823_42</vt:lpstr>
      <vt:lpstr>LBAbv823_43</vt:lpstr>
      <vt:lpstr>LBAbv823_44</vt:lpstr>
      <vt:lpstr>LBAbv823_45</vt:lpstr>
      <vt:lpstr>LBAbv823_46</vt:lpstr>
      <vt:lpstr>LBAbv823_47</vt:lpstr>
      <vt:lpstr>LBAbv823_48</vt:lpstr>
      <vt:lpstr>LBAbv823_49</vt:lpstr>
      <vt:lpstr>LBAbv823_5</vt:lpstr>
      <vt:lpstr>LBAbv823_50</vt:lpstr>
      <vt:lpstr>LBAbv823_51</vt:lpstr>
      <vt:lpstr>LBAbv823_6</vt:lpstr>
      <vt:lpstr>LBAbv823_7</vt:lpstr>
      <vt:lpstr>LBAbv823_8</vt:lpstr>
      <vt:lpstr>LBAbv823_9</vt:lpstr>
      <vt:lpstr>LBAbv823_Max</vt:lpstr>
      <vt:lpstr>LBAbv823_Min</vt:lpstr>
      <vt:lpstr>LBAbv823_Most</vt:lpstr>
      <vt:lpstr>LBAbv823_Time</vt:lpstr>
      <vt:lpstr>LBAt823_1</vt:lpstr>
      <vt:lpstr>LBAt823_10</vt:lpstr>
      <vt:lpstr>LBAt823_11</vt:lpstr>
      <vt:lpstr>LBAt823_12</vt:lpstr>
      <vt:lpstr>LBAt823_13</vt:lpstr>
      <vt:lpstr>LBAt823_14</vt:lpstr>
      <vt:lpstr>LBAt823_15</vt:lpstr>
      <vt:lpstr>LBAt823_16</vt:lpstr>
      <vt:lpstr>LBAt823_17</vt:lpstr>
      <vt:lpstr>LBAt823_18</vt:lpstr>
      <vt:lpstr>LBAt823_19</vt:lpstr>
      <vt:lpstr>LBAt823_2</vt:lpstr>
      <vt:lpstr>LBAt823_20</vt:lpstr>
      <vt:lpstr>LBAt823_21</vt:lpstr>
      <vt:lpstr>LBAt823_22</vt:lpstr>
      <vt:lpstr>LBAt823_23</vt:lpstr>
      <vt:lpstr>LBAt823_24</vt:lpstr>
      <vt:lpstr>LBAt823_25</vt:lpstr>
      <vt:lpstr>LBAt823_26</vt:lpstr>
      <vt:lpstr>LBAt823_27</vt:lpstr>
      <vt:lpstr>LBAt823_28</vt:lpstr>
      <vt:lpstr>LBAt823_29</vt:lpstr>
      <vt:lpstr>LBAt823_3</vt:lpstr>
      <vt:lpstr>LBAt823_30</vt:lpstr>
      <vt:lpstr>LBAt823_31</vt:lpstr>
      <vt:lpstr>LBAt823_32</vt:lpstr>
      <vt:lpstr>LBAt823_33</vt:lpstr>
      <vt:lpstr>LBAt823_34</vt:lpstr>
      <vt:lpstr>LBAt823_35</vt:lpstr>
      <vt:lpstr>LBAt823_36</vt:lpstr>
      <vt:lpstr>LBAt823_37</vt:lpstr>
      <vt:lpstr>LBAt823_38</vt:lpstr>
      <vt:lpstr>LBAt823_39</vt:lpstr>
      <vt:lpstr>LBAt823_4</vt:lpstr>
      <vt:lpstr>LBAt823_40</vt:lpstr>
      <vt:lpstr>LBAt823_41</vt:lpstr>
      <vt:lpstr>LBAt823_42</vt:lpstr>
      <vt:lpstr>LBAt823_43</vt:lpstr>
      <vt:lpstr>LBAt823_44</vt:lpstr>
      <vt:lpstr>LBAt823_45</vt:lpstr>
      <vt:lpstr>LBAt823_46</vt:lpstr>
      <vt:lpstr>LBAt823_47</vt:lpstr>
      <vt:lpstr>LBAt823_48</vt:lpstr>
      <vt:lpstr>LBAt823_49</vt:lpstr>
      <vt:lpstr>LBAt823_5</vt:lpstr>
      <vt:lpstr>LBAt823_50</vt:lpstr>
      <vt:lpstr>LBAt823_51</vt:lpstr>
      <vt:lpstr>LBAt823_6</vt:lpstr>
      <vt:lpstr>LBAt823_7</vt:lpstr>
      <vt:lpstr>LBAt823_8</vt:lpstr>
      <vt:lpstr>LBAt823_9</vt:lpstr>
      <vt:lpstr>LBAt823_Max</vt:lpstr>
      <vt:lpstr>LBAt823_Min</vt:lpstr>
      <vt:lpstr>LBAt823_Most</vt:lpstr>
      <vt:lpstr>LBAt823_Time</vt:lpstr>
      <vt:lpstr>LBBlw823_1</vt:lpstr>
      <vt:lpstr>LBBlw823_10</vt:lpstr>
      <vt:lpstr>LBBlw823_11</vt:lpstr>
      <vt:lpstr>LBBlw823_12</vt:lpstr>
      <vt:lpstr>LBBlw823_13</vt:lpstr>
      <vt:lpstr>LBBlw823_14</vt:lpstr>
      <vt:lpstr>LBBlw823_15</vt:lpstr>
      <vt:lpstr>LBBlw823_16</vt:lpstr>
      <vt:lpstr>LBBlw823_17</vt:lpstr>
      <vt:lpstr>LBBlw823_18</vt:lpstr>
      <vt:lpstr>LBBlw823_19</vt:lpstr>
      <vt:lpstr>LBBlw823_2</vt:lpstr>
      <vt:lpstr>LBBlw823_20</vt:lpstr>
      <vt:lpstr>LBBlw823_21</vt:lpstr>
      <vt:lpstr>LBBlw823_22</vt:lpstr>
      <vt:lpstr>LBBlw823_23</vt:lpstr>
      <vt:lpstr>LBBlw823_24</vt:lpstr>
      <vt:lpstr>LBBlw823_25</vt:lpstr>
      <vt:lpstr>LBBlw823_26</vt:lpstr>
      <vt:lpstr>LBBlw823_27</vt:lpstr>
      <vt:lpstr>LBBlw823_28</vt:lpstr>
      <vt:lpstr>LBBlw823_29</vt:lpstr>
      <vt:lpstr>LBBlw823_3</vt:lpstr>
      <vt:lpstr>LBBlw823_30</vt:lpstr>
      <vt:lpstr>LBBlw823_31</vt:lpstr>
      <vt:lpstr>LBBlw823_32</vt:lpstr>
      <vt:lpstr>LBBlw823_33</vt:lpstr>
      <vt:lpstr>LBBlw823_34</vt:lpstr>
      <vt:lpstr>LBBlw823_35</vt:lpstr>
      <vt:lpstr>LBBlw823_36</vt:lpstr>
      <vt:lpstr>LBBlw823_37</vt:lpstr>
      <vt:lpstr>LBBlw823_38</vt:lpstr>
      <vt:lpstr>LBBlw823_39</vt:lpstr>
      <vt:lpstr>LBBlw823_4</vt:lpstr>
      <vt:lpstr>LBBlw823_40</vt:lpstr>
      <vt:lpstr>LBBlw823_41</vt:lpstr>
      <vt:lpstr>LBBlw823_42</vt:lpstr>
      <vt:lpstr>LBBlw823_43</vt:lpstr>
      <vt:lpstr>LBBlw823_44</vt:lpstr>
      <vt:lpstr>LBBlw823_45</vt:lpstr>
      <vt:lpstr>LBBlw823_46</vt:lpstr>
      <vt:lpstr>LBBlw823_47</vt:lpstr>
      <vt:lpstr>LBBlw823_48</vt:lpstr>
      <vt:lpstr>LBBlw823_49</vt:lpstr>
      <vt:lpstr>LBBlw823_5</vt:lpstr>
      <vt:lpstr>LBBlw823_50</vt:lpstr>
      <vt:lpstr>LBBlw823_51</vt:lpstr>
      <vt:lpstr>LBBlw823_6</vt:lpstr>
      <vt:lpstr>LBBlw823_7</vt:lpstr>
      <vt:lpstr>LBBlw823_8</vt:lpstr>
      <vt:lpstr>LBBlw823_9</vt:lpstr>
      <vt:lpstr>LBBlw823_Max</vt:lpstr>
      <vt:lpstr>LBBlw823_Min</vt:lpstr>
      <vt:lpstr>LBBlw823_Most</vt:lpstr>
      <vt:lpstr>LBBlw823_Time</vt:lpstr>
      <vt:lpstr>LBDM_1</vt:lpstr>
      <vt:lpstr>LBDM_10</vt:lpstr>
      <vt:lpstr>LBDM_11</vt:lpstr>
      <vt:lpstr>LBDM_12</vt:lpstr>
      <vt:lpstr>LBDM_13</vt:lpstr>
      <vt:lpstr>LBDM_14</vt:lpstr>
      <vt:lpstr>LBDM_15</vt:lpstr>
      <vt:lpstr>LBDM_16</vt:lpstr>
      <vt:lpstr>LBDM_17</vt:lpstr>
      <vt:lpstr>LBDM_18</vt:lpstr>
      <vt:lpstr>LBDM_19</vt:lpstr>
      <vt:lpstr>LBDM_2</vt:lpstr>
      <vt:lpstr>LBDM_20</vt:lpstr>
      <vt:lpstr>LBDM_21</vt:lpstr>
      <vt:lpstr>LBDM_22</vt:lpstr>
      <vt:lpstr>LBDM_23</vt:lpstr>
      <vt:lpstr>LBDM_24</vt:lpstr>
      <vt:lpstr>LBDM_25</vt:lpstr>
      <vt:lpstr>LBDM_26</vt:lpstr>
      <vt:lpstr>LBDM_27</vt:lpstr>
      <vt:lpstr>LBDM_28</vt:lpstr>
      <vt:lpstr>LBDM_29</vt:lpstr>
      <vt:lpstr>LBDM_3</vt:lpstr>
      <vt:lpstr>LBDM_30</vt:lpstr>
      <vt:lpstr>LBDM_31</vt:lpstr>
      <vt:lpstr>LBDM_32</vt:lpstr>
      <vt:lpstr>LBDM_33</vt:lpstr>
      <vt:lpstr>LBDM_34</vt:lpstr>
      <vt:lpstr>LBDM_35</vt:lpstr>
      <vt:lpstr>LBDM_36</vt:lpstr>
      <vt:lpstr>LBDM_37</vt:lpstr>
      <vt:lpstr>LBDM_38</vt:lpstr>
      <vt:lpstr>LBDM_39</vt:lpstr>
      <vt:lpstr>LBDM_4</vt:lpstr>
      <vt:lpstr>LBDM_40</vt:lpstr>
      <vt:lpstr>LBDM_41</vt:lpstr>
      <vt:lpstr>LBDM_42</vt:lpstr>
      <vt:lpstr>LBDM_43</vt:lpstr>
      <vt:lpstr>LBDM_44</vt:lpstr>
      <vt:lpstr>LBDM_45</vt:lpstr>
      <vt:lpstr>LBDM_46</vt:lpstr>
      <vt:lpstr>LBDM_47</vt:lpstr>
      <vt:lpstr>LBDM_48</vt:lpstr>
      <vt:lpstr>LBDM_49</vt:lpstr>
      <vt:lpstr>LBDM_5</vt:lpstr>
      <vt:lpstr>LBDM_50</vt:lpstr>
      <vt:lpstr>LBDM_51</vt:lpstr>
      <vt:lpstr>LBDM_52</vt:lpstr>
      <vt:lpstr>LBDM_6</vt:lpstr>
      <vt:lpstr>LBDM_7</vt:lpstr>
      <vt:lpstr>LBDM_8</vt:lpstr>
      <vt:lpstr>LBDM_9</vt:lpstr>
      <vt:lpstr>LBDM_Max</vt:lpstr>
      <vt:lpstr>LBDM_Min</vt:lpstr>
      <vt:lpstr>LBDM_Most</vt:lpstr>
      <vt:lpstr>LBDM_Time</vt:lpstr>
      <vt:lpstr>LBNormal_1</vt:lpstr>
      <vt:lpstr>LBNormal_10</vt:lpstr>
      <vt:lpstr>LBNormal_11</vt:lpstr>
      <vt:lpstr>LBNormal_12</vt:lpstr>
      <vt:lpstr>LBNormal_13</vt:lpstr>
      <vt:lpstr>LBNormal_14</vt:lpstr>
      <vt:lpstr>LBNormal_15</vt:lpstr>
      <vt:lpstr>LBNormal_16</vt:lpstr>
      <vt:lpstr>LBNormal_17</vt:lpstr>
      <vt:lpstr>LBNormal_18</vt:lpstr>
      <vt:lpstr>LBNormal_19</vt:lpstr>
      <vt:lpstr>LBNormal_2</vt:lpstr>
      <vt:lpstr>LBNormal_20</vt:lpstr>
      <vt:lpstr>LBNormal_21</vt:lpstr>
      <vt:lpstr>LBNormal_22</vt:lpstr>
      <vt:lpstr>LBNormal_23</vt:lpstr>
      <vt:lpstr>LBNormal_24</vt:lpstr>
      <vt:lpstr>LBNormal_25</vt:lpstr>
      <vt:lpstr>LBNormal_26</vt:lpstr>
      <vt:lpstr>LBNormal_27</vt:lpstr>
      <vt:lpstr>LBNormal_28</vt:lpstr>
      <vt:lpstr>LBNormal_29</vt:lpstr>
      <vt:lpstr>LBNormal_3</vt:lpstr>
      <vt:lpstr>LBNormal_30</vt:lpstr>
      <vt:lpstr>LBNormal_31</vt:lpstr>
      <vt:lpstr>LBNormal_32</vt:lpstr>
      <vt:lpstr>LBNormal_33</vt:lpstr>
      <vt:lpstr>LBNormal_34</vt:lpstr>
      <vt:lpstr>LBNormal_35</vt:lpstr>
      <vt:lpstr>LBNormal_36</vt:lpstr>
      <vt:lpstr>LBNormal_37</vt:lpstr>
      <vt:lpstr>LBNormal_38</vt:lpstr>
      <vt:lpstr>LBNormal_39</vt:lpstr>
      <vt:lpstr>LBNormal_4</vt:lpstr>
      <vt:lpstr>LBNormal_40</vt:lpstr>
      <vt:lpstr>LBNormal_41</vt:lpstr>
      <vt:lpstr>LBNormal_42</vt:lpstr>
      <vt:lpstr>LBNormal_43</vt:lpstr>
      <vt:lpstr>LBNormal_44</vt:lpstr>
      <vt:lpstr>LBNormal_45</vt:lpstr>
      <vt:lpstr>LBNormal_46</vt:lpstr>
      <vt:lpstr>LBNormal_47</vt:lpstr>
      <vt:lpstr>LBNormal_48</vt:lpstr>
      <vt:lpstr>LBNormal_49</vt:lpstr>
      <vt:lpstr>LBNormal_5</vt:lpstr>
      <vt:lpstr>LBNormal_50</vt:lpstr>
      <vt:lpstr>LBNormal_51</vt:lpstr>
      <vt:lpstr>LBNormal_6</vt:lpstr>
      <vt:lpstr>LBNormal_7</vt:lpstr>
      <vt:lpstr>LBNormal_8</vt:lpstr>
      <vt:lpstr>LBNormal_9</vt:lpstr>
      <vt:lpstr>LBNormal_Max</vt:lpstr>
      <vt:lpstr>LBNormal_Min</vt:lpstr>
      <vt:lpstr>LBNormal_Most</vt:lpstr>
      <vt:lpstr>LBNormal_Time</vt:lpstr>
      <vt:lpstr>LEBT_1</vt:lpstr>
      <vt:lpstr>LEBT_10</vt:lpstr>
      <vt:lpstr>LEBT_11</vt:lpstr>
      <vt:lpstr>LEBT_12</vt:lpstr>
      <vt:lpstr>LEBT_13</vt:lpstr>
      <vt:lpstr>LEBT_14</vt:lpstr>
      <vt:lpstr>LEBT_15</vt:lpstr>
      <vt:lpstr>LEBT_16</vt:lpstr>
      <vt:lpstr>LEBT_17</vt:lpstr>
      <vt:lpstr>LEBT_18</vt:lpstr>
      <vt:lpstr>LEBT_19</vt:lpstr>
      <vt:lpstr>LEBT_2</vt:lpstr>
      <vt:lpstr>LEBT_20</vt:lpstr>
      <vt:lpstr>LEBT_21</vt:lpstr>
      <vt:lpstr>LEBT_22</vt:lpstr>
      <vt:lpstr>LEBT_23</vt:lpstr>
      <vt:lpstr>LEBT_24</vt:lpstr>
      <vt:lpstr>LEBT_25</vt:lpstr>
      <vt:lpstr>LEBT_26</vt:lpstr>
      <vt:lpstr>LEBT_27</vt:lpstr>
      <vt:lpstr>LEBT_28</vt:lpstr>
      <vt:lpstr>LEBT_29</vt:lpstr>
      <vt:lpstr>LEBT_3</vt:lpstr>
      <vt:lpstr>LEBT_30</vt:lpstr>
      <vt:lpstr>LEBT_4</vt:lpstr>
      <vt:lpstr>LEBT_5</vt:lpstr>
      <vt:lpstr>LEBT_6</vt:lpstr>
      <vt:lpstr>LEBT_7</vt:lpstr>
      <vt:lpstr>LEBT_8</vt:lpstr>
      <vt:lpstr>LEBT_9</vt:lpstr>
      <vt:lpstr>LEBT_MAX</vt:lpstr>
      <vt:lpstr>LEBT_MIN</vt:lpstr>
      <vt:lpstr>LEBT_MOST</vt:lpstr>
      <vt:lpstr>LEBT_Time</vt:lpstr>
      <vt:lpstr>LIABVLBDVTrigger_1</vt:lpstr>
      <vt:lpstr>LIABVLBDVTrigger_10</vt:lpstr>
      <vt:lpstr>LIABVLBDVTrigger_11</vt:lpstr>
      <vt:lpstr>LIABVLBDVTrigger_12</vt:lpstr>
      <vt:lpstr>LIABVLBDVTrigger_13</vt:lpstr>
      <vt:lpstr>LIABVLBDVTrigger_14</vt:lpstr>
      <vt:lpstr>LIABVLBDVTrigger_15</vt:lpstr>
      <vt:lpstr>LIABVLBDVTrigger_16</vt:lpstr>
      <vt:lpstr>LIABVLBDVTrigger_17</vt:lpstr>
      <vt:lpstr>LIABVLBDVTrigger_18</vt:lpstr>
      <vt:lpstr>LIABVLBDVTrigger_19</vt:lpstr>
      <vt:lpstr>LIABVLBDVTrigger_2</vt:lpstr>
      <vt:lpstr>LIABVLBDVTrigger_20</vt:lpstr>
      <vt:lpstr>LIABVLBDVTrigger_21</vt:lpstr>
      <vt:lpstr>LIABVLBDVTrigger_22</vt:lpstr>
      <vt:lpstr>LIABVLBDVTrigger_23</vt:lpstr>
      <vt:lpstr>LIABVLBDVTrigger_24</vt:lpstr>
      <vt:lpstr>LIABVLBDVTrigger_25</vt:lpstr>
      <vt:lpstr>LIABVLBDVTrigger_26</vt:lpstr>
      <vt:lpstr>LIABVLBDVTrigger_27</vt:lpstr>
      <vt:lpstr>LIABVLBDVTrigger_28</vt:lpstr>
      <vt:lpstr>LIABVLBDVTrigger_29</vt:lpstr>
      <vt:lpstr>LIABVLBDVTrigger_3</vt:lpstr>
      <vt:lpstr>LIABVLBDVTrigger_30</vt:lpstr>
      <vt:lpstr>LIABVLBDVTrigger_4</vt:lpstr>
      <vt:lpstr>LIABVLBDVTrigger_5</vt:lpstr>
      <vt:lpstr>LIABVLBDVTrigger_6</vt:lpstr>
      <vt:lpstr>LIABVLBDVTrigger_7</vt:lpstr>
      <vt:lpstr>LIABVLBDVTrigger_8</vt:lpstr>
      <vt:lpstr>LIABVLBDVTrigger_9</vt:lpstr>
      <vt:lpstr>LIABVLBDVTrigger_MAX</vt:lpstr>
      <vt:lpstr>LIABVLBDVTrigger_MIN</vt:lpstr>
      <vt:lpstr>LIABVLBDVTrigger_MOST</vt:lpstr>
      <vt:lpstr>LIABVLBDVTrigger_TIME</vt:lpstr>
      <vt:lpstr>LPIn_Unreg_1</vt:lpstr>
      <vt:lpstr>LPIn_Unreg_10</vt:lpstr>
      <vt:lpstr>LPIn_Unreg_11</vt:lpstr>
      <vt:lpstr>LPIn_Unreg_12</vt:lpstr>
      <vt:lpstr>LPIn_Unreg_13</vt:lpstr>
      <vt:lpstr>LPIn_Unreg_14</vt:lpstr>
      <vt:lpstr>LPIn_Unreg_15</vt:lpstr>
      <vt:lpstr>LPIn_Unreg_16</vt:lpstr>
      <vt:lpstr>LPIn_Unreg_17</vt:lpstr>
      <vt:lpstr>LPIn_Unreg_18</vt:lpstr>
      <vt:lpstr>LPIn_Unreg_19</vt:lpstr>
      <vt:lpstr>LPIn_Unreg_2</vt:lpstr>
      <vt:lpstr>LPIn_Unreg_20</vt:lpstr>
      <vt:lpstr>LPIn_Unreg_21</vt:lpstr>
      <vt:lpstr>LPIn_Unreg_22</vt:lpstr>
      <vt:lpstr>LPIn_Unreg_23</vt:lpstr>
      <vt:lpstr>LPIn_Unreg_24</vt:lpstr>
      <vt:lpstr>LPIn_Unreg_25</vt:lpstr>
      <vt:lpstr>LPIn_Unreg_26</vt:lpstr>
      <vt:lpstr>LPIn_Unreg_27</vt:lpstr>
      <vt:lpstr>LPIn_Unreg_28</vt:lpstr>
      <vt:lpstr>LPIn_Unreg_29</vt:lpstr>
      <vt:lpstr>LPIn_Unreg_3</vt:lpstr>
      <vt:lpstr>LPIn_Unreg_30</vt:lpstr>
      <vt:lpstr>LPIn_Unreg_31</vt:lpstr>
      <vt:lpstr>LPIn_Unreg_32</vt:lpstr>
      <vt:lpstr>LPIn_Unreg_33</vt:lpstr>
      <vt:lpstr>LPIn_Unreg_34</vt:lpstr>
      <vt:lpstr>LPIn_Unreg_35</vt:lpstr>
      <vt:lpstr>LPIn_Unreg_36</vt:lpstr>
      <vt:lpstr>LPIn_Unreg_37</vt:lpstr>
      <vt:lpstr>LPIn_Unreg_38</vt:lpstr>
      <vt:lpstr>LPIn_Unreg_39</vt:lpstr>
      <vt:lpstr>LPIn_Unreg_4</vt:lpstr>
      <vt:lpstr>LPIn_Unreg_40</vt:lpstr>
      <vt:lpstr>LPIn_Unreg_41</vt:lpstr>
      <vt:lpstr>LPIn_Unreg_42</vt:lpstr>
      <vt:lpstr>LPIn_Unreg_43</vt:lpstr>
      <vt:lpstr>LPIn_Unreg_44</vt:lpstr>
      <vt:lpstr>LPIn_Unreg_45</vt:lpstr>
      <vt:lpstr>LPIn_Unreg_46</vt:lpstr>
      <vt:lpstr>LPIn_Unreg_47</vt:lpstr>
      <vt:lpstr>LPIn_Unreg_48</vt:lpstr>
      <vt:lpstr>LPIn_Unreg_49</vt:lpstr>
      <vt:lpstr>LPIn_Unreg_5</vt:lpstr>
      <vt:lpstr>LPIn_Unreg_50</vt:lpstr>
      <vt:lpstr>LPIn_Unreg_51</vt:lpstr>
      <vt:lpstr>LPIn_Unreg_6</vt:lpstr>
      <vt:lpstr>LPIn_Unreg_7</vt:lpstr>
      <vt:lpstr>LPIn_Unreg_8</vt:lpstr>
      <vt:lpstr>LPIn_Unreg_9</vt:lpstr>
      <vt:lpstr>LPIn_Unreg_Max</vt:lpstr>
      <vt:lpstr>LPIn_Unreg_Min</vt:lpstr>
      <vt:lpstr>LPIn_Unreg_Most</vt:lpstr>
      <vt:lpstr>LPIn_Unreg_Time</vt:lpstr>
      <vt:lpstr>Md_Egy_1</vt:lpstr>
      <vt:lpstr>Md_Egy_10</vt:lpstr>
      <vt:lpstr>Md_Egy_11</vt:lpstr>
      <vt:lpstr>Md_Egy_12</vt:lpstr>
      <vt:lpstr>Md_Egy_13</vt:lpstr>
      <vt:lpstr>Md_Egy_14</vt:lpstr>
      <vt:lpstr>Md_Egy_15</vt:lpstr>
      <vt:lpstr>Md_Egy_16</vt:lpstr>
      <vt:lpstr>Md_Egy_17</vt:lpstr>
      <vt:lpstr>Md_Egy_18</vt:lpstr>
      <vt:lpstr>Md_Egy_19</vt:lpstr>
      <vt:lpstr>Md_Egy_2</vt:lpstr>
      <vt:lpstr>Md_Egy_20</vt:lpstr>
      <vt:lpstr>Md_Egy_21</vt:lpstr>
      <vt:lpstr>Md_Egy_22</vt:lpstr>
      <vt:lpstr>Md_Egy_23</vt:lpstr>
      <vt:lpstr>Md_Egy_24</vt:lpstr>
      <vt:lpstr>Md_Egy_25</vt:lpstr>
      <vt:lpstr>Md_Egy_26</vt:lpstr>
      <vt:lpstr>Md_Egy_27</vt:lpstr>
      <vt:lpstr>Md_Egy_28</vt:lpstr>
      <vt:lpstr>Md_Egy_29</vt:lpstr>
      <vt:lpstr>Md_Egy_3</vt:lpstr>
      <vt:lpstr>Md_Egy_30</vt:lpstr>
      <vt:lpstr>Md_Egy_31</vt:lpstr>
      <vt:lpstr>Md_Egy_32</vt:lpstr>
      <vt:lpstr>Md_Egy_33</vt:lpstr>
      <vt:lpstr>Md_Egy_34</vt:lpstr>
      <vt:lpstr>Md_Egy_35</vt:lpstr>
      <vt:lpstr>Md_Egy_36</vt:lpstr>
      <vt:lpstr>Md_Egy_37</vt:lpstr>
      <vt:lpstr>Md_Egy_38</vt:lpstr>
      <vt:lpstr>Md_Egy_39</vt:lpstr>
      <vt:lpstr>Md_Egy_4</vt:lpstr>
      <vt:lpstr>Md_Egy_40</vt:lpstr>
      <vt:lpstr>Md_Egy_41</vt:lpstr>
      <vt:lpstr>Md_Egy_42</vt:lpstr>
      <vt:lpstr>Md_Egy_43</vt:lpstr>
      <vt:lpstr>Md_Egy_44</vt:lpstr>
      <vt:lpstr>Md_Egy_45</vt:lpstr>
      <vt:lpstr>Md_Egy_46</vt:lpstr>
      <vt:lpstr>Md_Egy_47</vt:lpstr>
      <vt:lpstr>Md_Egy_48</vt:lpstr>
      <vt:lpstr>Md_Egy_49</vt:lpstr>
      <vt:lpstr>Md_Egy_5</vt:lpstr>
      <vt:lpstr>Md_Egy_50</vt:lpstr>
      <vt:lpstr>Md_Egy_51</vt:lpstr>
      <vt:lpstr>Md_Egy_6</vt:lpstr>
      <vt:lpstr>Md_Egy_7</vt:lpstr>
      <vt:lpstr>Md_Egy_8</vt:lpstr>
      <vt:lpstr>Md_Egy_9</vt:lpstr>
      <vt:lpstr>Md_Egy_Max</vt:lpstr>
      <vt:lpstr>Md_Egy_Min</vt:lpstr>
      <vt:lpstr>Md_Egy_Most</vt:lpstr>
      <vt:lpstr>Md_Egy_Time</vt:lpstr>
      <vt:lpstr>Md_Elev_1</vt:lpstr>
      <vt:lpstr>Md_Elev_10</vt:lpstr>
      <vt:lpstr>Md_Elev_11</vt:lpstr>
      <vt:lpstr>Md_Elev_12</vt:lpstr>
      <vt:lpstr>Md_Elev_13</vt:lpstr>
      <vt:lpstr>Md_Elev_14</vt:lpstr>
      <vt:lpstr>Md_Elev_15</vt:lpstr>
      <vt:lpstr>Md_Elev_16</vt:lpstr>
      <vt:lpstr>Md_Elev_17</vt:lpstr>
      <vt:lpstr>Md_Elev_18</vt:lpstr>
      <vt:lpstr>Md_Elev_19</vt:lpstr>
      <vt:lpstr>Md_Elev_2</vt:lpstr>
      <vt:lpstr>Md_Elev_20</vt:lpstr>
      <vt:lpstr>Md_Elev_21</vt:lpstr>
      <vt:lpstr>Md_Elev_22</vt:lpstr>
      <vt:lpstr>Md_Elev_23</vt:lpstr>
      <vt:lpstr>Md_Elev_24</vt:lpstr>
      <vt:lpstr>Md_Elev_25</vt:lpstr>
      <vt:lpstr>Md_Elev_26</vt:lpstr>
      <vt:lpstr>Md_Elev_27</vt:lpstr>
      <vt:lpstr>Md_Elev_28</vt:lpstr>
      <vt:lpstr>Md_Elev_29</vt:lpstr>
      <vt:lpstr>Md_Elev_3</vt:lpstr>
      <vt:lpstr>Md_Elev_30</vt:lpstr>
      <vt:lpstr>Md_Elev_31</vt:lpstr>
      <vt:lpstr>Md_Elev_32</vt:lpstr>
      <vt:lpstr>Md_Elev_33</vt:lpstr>
      <vt:lpstr>Md_Elev_34</vt:lpstr>
      <vt:lpstr>Md_Elev_35</vt:lpstr>
      <vt:lpstr>Md_Elev_36</vt:lpstr>
      <vt:lpstr>Md_Elev_37</vt:lpstr>
      <vt:lpstr>Md_Elev_38</vt:lpstr>
      <vt:lpstr>Md_Elev_39</vt:lpstr>
      <vt:lpstr>Md_Elev_4</vt:lpstr>
      <vt:lpstr>Md_Elev_40</vt:lpstr>
      <vt:lpstr>Md_Elev_41</vt:lpstr>
      <vt:lpstr>Md_Elev_42</vt:lpstr>
      <vt:lpstr>Md_Elev_43</vt:lpstr>
      <vt:lpstr>Md_Elev_44</vt:lpstr>
      <vt:lpstr>Md_Elev_45</vt:lpstr>
      <vt:lpstr>Md_Elev_46</vt:lpstr>
      <vt:lpstr>Md_Elev_47</vt:lpstr>
      <vt:lpstr>Md_Elev_48</vt:lpstr>
      <vt:lpstr>Md_Elev_49</vt:lpstr>
      <vt:lpstr>Md_Elev_5</vt:lpstr>
      <vt:lpstr>Md_Elev_50</vt:lpstr>
      <vt:lpstr>Md_Elev_51</vt:lpstr>
      <vt:lpstr>Md_Elev_6</vt:lpstr>
      <vt:lpstr>Md_Elev_7</vt:lpstr>
      <vt:lpstr>Md_Elev_8</vt:lpstr>
      <vt:lpstr>Md_Elev_9</vt:lpstr>
      <vt:lpstr>Md_Elev_Max</vt:lpstr>
      <vt:lpstr>Md_Elev_Min</vt:lpstr>
      <vt:lpstr>Md_Elev_Most</vt:lpstr>
      <vt:lpstr>Md_Elev_Time</vt:lpstr>
      <vt:lpstr>Md_In_1</vt:lpstr>
      <vt:lpstr>Md_In_10</vt:lpstr>
      <vt:lpstr>Md_In_11</vt:lpstr>
      <vt:lpstr>Md_In_12</vt:lpstr>
      <vt:lpstr>Md_In_13</vt:lpstr>
      <vt:lpstr>Md_In_14</vt:lpstr>
      <vt:lpstr>Md_In_15</vt:lpstr>
      <vt:lpstr>Md_In_16</vt:lpstr>
      <vt:lpstr>Md_In_17</vt:lpstr>
      <vt:lpstr>Md_In_18</vt:lpstr>
      <vt:lpstr>Md_In_19</vt:lpstr>
      <vt:lpstr>Md_In_2</vt:lpstr>
      <vt:lpstr>Md_In_20</vt:lpstr>
      <vt:lpstr>Md_In_21</vt:lpstr>
      <vt:lpstr>Md_In_22</vt:lpstr>
      <vt:lpstr>Md_In_23</vt:lpstr>
      <vt:lpstr>Md_In_24</vt:lpstr>
      <vt:lpstr>Md_In_25</vt:lpstr>
      <vt:lpstr>Md_In_26</vt:lpstr>
      <vt:lpstr>Md_In_27</vt:lpstr>
      <vt:lpstr>Md_In_28</vt:lpstr>
      <vt:lpstr>Md_In_29</vt:lpstr>
      <vt:lpstr>Md_In_3</vt:lpstr>
      <vt:lpstr>Md_In_30</vt:lpstr>
      <vt:lpstr>Md_In_31</vt:lpstr>
      <vt:lpstr>Md_In_32</vt:lpstr>
      <vt:lpstr>Md_In_33</vt:lpstr>
      <vt:lpstr>Md_In_34</vt:lpstr>
      <vt:lpstr>Md_In_35</vt:lpstr>
      <vt:lpstr>Md_In_36</vt:lpstr>
      <vt:lpstr>Md_In_37</vt:lpstr>
      <vt:lpstr>Md_In_38</vt:lpstr>
      <vt:lpstr>Md_In_39</vt:lpstr>
      <vt:lpstr>Md_In_4</vt:lpstr>
      <vt:lpstr>Md_In_40</vt:lpstr>
      <vt:lpstr>Md_In_41</vt:lpstr>
      <vt:lpstr>Md_In_42</vt:lpstr>
      <vt:lpstr>Md_In_43</vt:lpstr>
      <vt:lpstr>Md_In_44</vt:lpstr>
      <vt:lpstr>Md_In_45</vt:lpstr>
      <vt:lpstr>Md_In_46</vt:lpstr>
      <vt:lpstr>Md_In_47</vt:lpstr>
      <vt:lpstr>Md_In_48</vt:lpstr>
      <vt:lpstr>Md_In_49</vt:lpstr>
      <vt:lpstr>Md_In_5</vt:lpstr>
      <vt:lpstr>Md_In_50</vt:lpstr>
      <vt:lpstr>Md_In_51</vt:lpstr>
      <vt:lpstr>Md_In_52</vt:lpstr>
      <vt:lpstr>Md_In_53</vt:lpstr>
      <vt:lpstr>Md_In_6</vt:lpstr>
      <vt:lpstr>Md_In_7</vt:lpstr>
      <vt:lpstr>Md_In_8</vt:lpstr>
      <vt:lpstr>Md_In_9</vt:lpstr>
      <vt:lpstr>Md_In_Max</vt:lpstr>
      <vt:lpstr>Md_In_Min</vt:lpstr>
      <vt:lpstr>Md_In_Most</vt:lpstr>
      <vt:lpstr>Md_In_Time</vt:lpstr>
      <vt:lpstr>Md_Out_1</vt:lpstr>
      <vt:lpstr>Md_Out_10</vt:lpstr>
      <vt:lpstr>Md_Out_11</vt:lpstr>
      <vt:lpstr>Md_Out_12</vt:lpstr>
      <vt:lpstr>Md_Out_13</vt:lpstr>
      <vt:lpstr>Md_Out_14</vt:lpstr>
      <vt:lpstr>Md_Out_15</vt:lpstr>
      <vt:lpstr>Md_Out_16</vt:lpstr>
      <vt:lpstr>Md_Out_17</vt:lpstr>
      <vt:lpstr>Md_Out_18</vt:lpstr>
      <vt:lpstr>Md_Out_19</vt:lpstr>
      <vt:lpstr>Md_Out_2</vt:lpstr>
      <vt:lpstr>Md_Out_20</vt:lpstr>
      <vt:lpstr>Md_Out_21</vt:lpstr>
      <vt:lpstr>Md_Out_22</vt:lpstr>
      <vt:lpstr>Md_Out_23</vt:lpstr>
      <vt:lpstr>Md_Out_24</vt:lpstr>
      <vt:lpstr>Md_Out_25</vt:lpstr>
      <vt:lpstr>Md_Out_26</vt:lpstr>
      <vt:lpstr>Md_Out_27</vt:lpstr>
      <vt:lpstr>Md_Out_28</vt:lpstr>
      <vt:lpstr>Md_Out_29</vt:lpstr>
      <vt:lpstr>Md_Out_3</vt:lpstr>
      <vt:lpstr>Md_Out_30</vt:lpstr>
      <vt:lpstr>Md_Out_31</vt:lpstr>
      <vt:lpstr>Md_Out_32</vt:lpstr>
      <vt:lpstr>Md_Out_33</vt:lpstr>
      <vt:lpstr>Md_Out_34</vt:lpstr>
      <vt:lpstr>Md_Out_35</vt:lpstr>
      <vt:lpstr>Md_Out_36</vt:lpstr>
      <vt:lpstr>Md_Out_37</vt:lpstr>
      <vt:lpstr>Md_Out_38</vt:lpstr>
      <vt:lpstr>Md_Out_39</vt:lpstr>
      <vt:lpstr>Md_Out_4</vt:lpstr>
      <vt:lpstr>Md_Out_40</vt:lpstr>
      <vt:lpstr>Md_Out_41</vt:lpstr>
      <vt:lpstr>Md_Out_42</vt:lpstr>
      <vt:lpstr>Md_Out_43</vt:lpstr>
      <vt:lpstr>Md_Out_44</vt:lpstr>
      <vt:lpstr>Md_Out_45</vt:lpstr>
      <vt:lpstr>Md_Out_46</vt:lpstr>
      <vt:lpstr>Md_Out_47</vt:lpstr>
      <vt:lpstr>Md_Out_48</vt:lpstr>
      <vt:lpstr>Md_Out_49</vt:lpstr>
      <vt:lpstr>Md_Out_5</vt:lpstr>
      <vt:lpstr>Md_Out_50</vt:lpstr>
      <vt:lpstr>Md_Out_51</vt:lpstr>
      <vt:lpstr>Md_Out_6</vt:lpstr>
      <vt:lpstr>Md_Out_7</vt:lpstr>
      <vt:lpstr>Md_Out_8</vt:lpstr>
      <vt:lpstr>Md_Out_9</vt:lpstr>
      <vt:lpstr>Md_Out_Max</vt:lpstr>
      <vt:lpstr>Md_Out_Min</vt:lpstr>
      <vt:lpstr>Md_Out_Most</vt:lpstr>
      <vt:lpstr>Md_Out_Time</vt:lpstr>
      <vt:lpstr>Md_Stor_1</vt:lpstr>
      <vt:lpstr>Md_Stor_10</vt:lpstr>
      <vt:lpstr>Md_Stor_11</vt:lpstr>
      <vt:lpstr>Md_Stor_12</vt:lpstr>
      <vt:lpstr>Md_Stor_13</vt:lpstr>
      <vt:lpstr>Md_Stor_14</vt:lpstr>
      <vt:lpstr>Md_Stor_15</vt:lpstr>
      <vt:lpstr>Md_Stor_16</vt:lpstr>
      <vt:lpstr>Md_Stor_17</vt:lpstr>
      <vt:lpstr>Md_Stor_18</vt:lpstr>
      <vt:lpstr>Md_Stor_19</vt:lpstr>
      <vt:lpstr>Md_Stor_2</vt:lpstr>
      <vt:lpstr>Md_Stor_20</vt:lpstr>
      <vt:lpstr>Md_Stor_21</vt:lpstr>
      <vt:lpstr>Md_Stor_22</vt:lpstr>
      <vt:lpstr>Md_Stor_23</vt:lpstr>
      <vt:lpstr>Md_Stor_24</vt:lpstr>
      <vt:lpstr>Md_Stor_25</vt:lpstr>
      <vt:lpstr>Md_Stor_26</vt:lpstr>
      <vt:lpstr>Md_Stor_27</vt:lpstr>
      <vt:lpstr>Md_Stor_28</vt:lpstr>
      <vt:lpstr>Md_Stor_29</vt:lpstr>
      <vt:lpstr>Md_Stor_3</vt:lpstr>
      <vt:lpstr>Md_Stor_30</vt:lpstr>
      <vt:lpstr>Md_Stor_31</vt:lpstr>
      <vt:lpstr>Md_Stor_32</vt:lpstr>
      <vt:lpstr>Md_Stor_33</vt:lpstr>
      <vt:lpstr>Md_Stor_34</vt:lpstr>
      <vt:lpstr>Md_Stor_35</vt:lpstr>
      <vt:lpstr>Md_Stor_36</vt:lpstr>
      <vt:lpstr>Md_Stor_37</vt:lpstr>
      <vt:lpstr>Md_Stor_38</vt:lpstr>
      <vt:lpstr>Md_Stor_39</vt:lpstr>
      <vt:lpstr>Md_Stor_4</vt:lpstr>
      <vt:lpstr>Md_Stor_40</vt:lpstr>
      <vt:lpstr>Md_Stor_41</vt:lpstr>
      <vt:lpstr>Md_Stor_42</vt:lpstr>
      <vt:lpstr>Md_Stor_43</vt:lpstr>
      <vt:lpstr>Md_Stor_44</vt:lpstr>
      <vt:lpstr>Md_Stor_45</vt:lpstr>
      <vt:lpstr>Md_Stor_46</vt:lpstr>
      <vt:lpstr>Md_Stor_47</vt:lpstr>
      <vt:lpstr>Md_Stor_48</vt:lpstr>
      <vt:lpstr>Md_Stor_49</vt:lpstr>
      <vt:lpstr>Md_Stor_5</vt:lpstr>
      <vt:lpstr>Md_Stor_50</vt:lpstr>
      <vt:lpstr>Md_Stor_51</vt:lpstr>
      <vt:lpstr>Md_Stor_6</vt:lpstr>
      <vt:lpstr>Md_Stor_7</vt:lpstr>
      <vt:lpstr>Md_Stor_8</vt:lpstr>
      <vt:lpstr>Md_Stor_9</vt:lpstr>
      <vt:lpstr>Md_Stor_Max</vt:lpstr>
      <vt:lpstr>Md_Stor_Min</vt:lpstr>
      <vt:lpstr>Md_Stor_Most</vt:lpstr>
      <vt:lpstr>Md_Stor_Time</vt:lpstr>
      <vt:lpstr>Md_Tur_Rel_1</vt:lpstr>
      <vt:lpstr>Md_Tur_Rel_10</vt:lpstr>
      <vt:lpstr>Md_Tur_Rel_11</vt:lpstr>
      <vt:lpstr>Md_Tur_Rel_12</vt:lpstr>
      <vt:lpstr>Md_Tur_Rel_13</vt:lpstr>
      <vt:lpstr>Md_Tur_Rel_14</vt:lpstr>
      <vt:lpstr>Md_Tur_Rel_15</vt:lpstr>
      <vt:lpstr>Md_Tur_Rel_16</vt:lpstr>
      <vt:lpstr>Md_Tur_Rel_17</vt:lpstr>
      <vt:lpstr>Md_Tur_Rel_18</vt:lpstr>
      <vt:lpstr>Md_Tur_Rel_19</vt:lpstr>
      <vt:lpstr>Md_Tur_Rel_2</vt:lpstr>
      <vt:lpstr>Md_Tur_Rel_20</vt:lpstr>
      <vt:lpstr>Md_Tur_Rel_21</vt:lpstr>
      <vt:lpstr>Md_Tur_Rel_22</vt:lpstr>
      <vt:lpstr>Md_Tur_Rel_23</vt:lpstr>
      <vt:lpstr>Md_Tur_Rel_24</vt:lpstr>
      <vt:lpstr>Md_Tur_Rel_25</vt:lpstr>
      <vt:lpstr>Md_Tur_Rel_26</vt:lpstr>
      <vt:lpstr>Md_Tur_Rel_27</vt:lpstr>
      <vt:lpstr>Md_Tur_Rel_28</vt:lpstr>
      <vt:lpstr>Md_Tur_Rel_29</vt:lpstr>
      <vt:lpstr>Md_Tur_Rel_3</vt:lpstr>
      <vt:lpstr>Md_Tur_Rel_30</vt:lpstr>
      <vt:lpstr>Md_Tur_Rel_4</vt:lpstr>
      <vt:lpstr>Md_Tur_Rel_5</vt:lpstr>
      <vt:lpstr>Md_Tur_Rel_6</vt:lpstr>
      <vt:lpstr>Md_Tur_Rel_7</vt:lpstr>
      <vt:lpstr>Md_Tur_Rel_8</vt:lpstr>
      <vt:lpstr>Md_Tur_Rel_9</vt:lpstr>
      <vt:lpstr>Md_Tur_Rel_Max</vt:lpstr>
      <vt:lpstr>Md_Tur_Rel_Min</vt:lpstr>
      <vt:lpstr>Md_Tur_Rel_Most</vt:lpstr>
      <vt:lpstr>Md_Tur_Rel_Time</vt:lpstr>
      <vt:lpstr>Mead1020Annual_1</vt:lpstr>
      <vt:lpstr>Mead1020Annual_10</vt:lpstr>
      <vt:lpstr>Mead1020Annual_11</vt:lpstr>
      <vt:lpstr>Mead1020Annual_12</vt:lpstr>
      <vt:lpstr>Mead1020Annual_13</vt:lpstr>
      <vt:lpstr>Mead1020Annual_14</vt:lpstr>
      <vt:lpstr>Mead1020Annual_15</vt:lpstr>
      <vt:lpstr>Mead1020Annual_16</vt:lpstr>
      <vt:lpstr>Mead1020Annual_17</vt:lpstr>
      <vt:lpstr>Mead1020Annual_18</vt:lpstr>
      <vt:lpstr>Mead1020Annual_19</vt:lpstr>
      <vt:lpstr>Mead1020Annual_2</vt:lpstr>
      <vt:lpstr>Mead1020Annual_20</vt:lpstr>
      <vt:lpstr>Mead1020Annual_21</vt:lpstr>
      <vt:lpstr>Mead1020Annual_22</vt:lpstr>
      <vt:lpstr>Mead1020Annual_23</vt:lpstr>
      <vt:lpstr>Mead1020Annual_24</vt:lpstr>
      <vt:lpstr>Mead1020Annual_25</vt:lpstr>
      <vt:lpstr>Mead1020Annual_26</vt:lpstr>
      <vt:lpstr>Mead1020Annual_27</vt:lpstr>
      <vt:lpstr>Mead1020Annual_28</vt:lpstr>
      <vt:lpstr>Mead1020Annual_29</vt:lpstr>
      <vt:lpstr>Mead1020Annual_3</vt:lpstr>
      <vt:lpstr>Mead1020Annual_30</vt:lpstr>
      <vt:lpstr>Mead1020Annual_31</vt:lpstr>
      <vt:lpstr>Mead1020Annual_32</vt:lpstr>
      <vt:lpstr>Mead1020Annual_33</vt:lpstr>
      <vt:lpstr>Mead1020Annual_34</vt:lpstr>
      <vt:lpstr>Mead1020Annual_35</vt:lpstr>
      <vt:lpstr>Mead1020Annual_4</vt:lpstr>
      <vt:lpstr>Mead1020Annual_5</vt:lpstr>
      <vt:lpstr>Mead1020Annual_6</vt:lpstr>
      <vt:lpstr>Mead1020Annual_7</vt:lpstr>
      <vt:lpstr>Mead1020Annual_8</vt:lpstr>
      <vt:lpstr>Mead1020Annual_9</vt:lpstr>
      <vt:lpstr>Mead1020Annual_Max</vt:lpstr>
      <vt:lpstr>Mead1020Annual_Min</vt:lpstr>
      <vt:lpstr>Mead1020Annual_Most</vt:lpstr>
      <vt:lpstr>Mead1020Annual_Time</vt:lpstr>
      <vt:lpstr>Mead1025Annual_1</vt:lpstr>
      <vt:lpstr>Mead1025Annual_10</vt:lpstr>
      <vt:lpstr>Mead1025Annual_11</vt:lpstr>
      <vt:lpstr>Mead1025Annual_12</vt:lpstr>
      <vt:lpstr>Mead1025Annual_13</vt:lpstr>
      <vt:lpstr>Mead1025Annual_14</vt:lpstr>
      <vt:lpstr>Mead1025Annual_15</vt:lpstr>
      <vt:lpstr>Mead1025Annual_16</vt:lpstr>
      <vt:lpstr>Mead1025Annual_17</vt:lpstr>
      <vt:lpstr>Mead1025Annual_18</vt:lpstr>
      <vt:lpstr>Mead1025Annual_19</vt:lpstr>
      <vt:lpstr>Mead1025Annual_2</vt:lpstr>
      <vt:lpstr>Mead1025Annual_20</vt:lpstr>
      <vt:lpstr>Mead1025Annual_21</vt:lpstr>
      <vt:lpstr>Mead1025Annual_22</vt:lpstr>
      <vt:lpstr>Mead1025Annual_23</vt:lpstr>
      <vt:lpstr>Mead1025Annual_24</vt:lpstr>
      <vt:lpstr>Mead1025Annual_25</vt:lpstr>
      <vt:lpstr>Mead1025Annual_26</vt:lpstr>
      <vt:lpstr>Mead1025Annual_27</vt:lpstr>
      <vt:lpstr>Mead1025Annual_28</vt:lpstr>
      <vt:lpstr>Mead1025Annual_29</vt:lpstr>
      <vt:lpstr>Mead1025Annual_3</vt:lpstr>
      <vt:lpstr>Mead1025Annual_30</vt:lpstr>
      <vt:lpstr>Mead1025Annual_31</vt:lpstr>
      <vt:lpstr>Mead1025Annual_32</vt:lpstr>
      <vt:lpstr>Mead1025Annual_33</vt:lpstr>
      <vt:lpstr>Mead1025Annual_34</vt:lpstr>
      <vt:lpstr>Mead1025Annual_35</vt:lpstr>
      <vt:lpstr>Mead1025Annual_4</vt:lpstr>
      <vt:lpstr>Mead1025Annual_5</vt:lpstr>
      <vt:lpstr>Mead1025Annual_6</vt:lpstr>
      <vt:lpstr>Mead1025Annual_7</vt:lpstr>
      <vt:lpstr>Mead1025Annual_8</vt:lpstr>
      <vt:lpstr>Mead1025Annual_9</vt:lpstr>
      <vt:lpstr>Mead1025Annual_Max</vt:lpstr>
      <vt:lpstr>Mead1025Annual_Min</vt:lpstr>
      <vt:lpstr>Mead1025Annual_Most</vt:lpstr>
      <vt:lpstr>Mead1025Annual_Time</vt:lpstr>
      <vt:lpstr>Mead1030Annual_1</vt:lpstr>
      <vt:lpstr>Mead1030Annual_10</vt:lpstr>
      <vt:lpstr>Mead1030Annual_11</vt:lpstr>
      <vt:lpstr>Mead1030Annual_12</vt:lpstr>
      <vt:lpstr>Mead1030Annual_13</vt:lpstr>
      <vt:lpstr>Mead1030Annual_14</vt:lpstr>
      <vt:lpstr>Mead1030Annual_15</vt:lpstr>
      <vt:lpstr>Mead1030Annual_16</vt:lpstr>
      <vt:lpstr>Mead1030Annual_17</vt:lpstr>
      <vt:lpstr>Mead1030Annual_18</vt:lpstr>
      <vt:lpstr>Mead1030Annual_19</vt:lpstr>
      <vt:lpstr>Mead1030Annual_2</vt:lpstr>
      <vt:lpstr>Mead1030Annual_20</vt:lpstr>
      <vt:lpstr>Mead1030Annual_21</vt:lpstr>
      <vt:lpstr>Mead1030Annual_22</vt:lpstr>
      <vt:lpstr>Mead1030Annual_23</vt:lpstr>
      <vt:lpstr>Mead1030Annual_24</vt:lpstr>
      <vt:lpstr>Mead1030Annual_25</vt:lpstr>
      <vt:lpstr>Mead1030Annual_26</vt:lpstr>
      <vt:lpstr>Mead1030Annual_27</vt:lpstr>
      <vt:lpstr>Mead1030Annual_28</vt:lpstr>
      <vt:lpstr>Mead1030Annual_29</vt:lpstr>
      <vt:lpstr>Mead1030Annual_3</vt:lpstr>
      <vt:lpstr>Mead1030Annual_30</vt:lpstr>
      <vt:lpstr>Mead1030Annual_31</vt:lpstr>
      <vt:lpstr>Mead1030Annual_32</vt:lpstr>
      <vt:lpstr>Mead1030Annual_33</vt:lpstr>
      <vt:lpstr>Mead1030Annual_34</vt:lpstr>
      <vt:lpstr>Mead1030Annual_35</vt:lpstr>
      <vt:lpstr>Mead1030Annual_4</vt:lpstr>
      <vt:lpstr>Mead1030Annual_5</vt:lpstr>
      <vt:lpstr>Mead1030Annual_6</vt:lpstr>
      <vt:lpstr>Mead1030Annual_7</vt:lpstr>
      <vt:lpstr>Mead1030Annual_8</vt:lpstr>
      <vt:lpstr>Mead1030Annual_9</vt:lpstr>
      <vt:lpstr>Mead1030Annual_Max</vt:lpstr>
      <vt:lpstr>Mead1030Annual_Min</vt:lpstr>
      <vt:lpstr>Mead1030Annual_Most</vt:lpstr>
      <vt:lpstr>Mead1030Annual_Time</vt:lpstr>
      <vt:lpstr>Mead1035Annual_1</vt:lpstr>
      <vt:lpstr>Mead1035Annual_10</vt:lpstr>
      <vt:lpstr>Mead1035Annual_11</vt:lpstr>
      <vt:lpstr>Mead1035Annual_12</vt:lpstr>
      <vt:lpstr>Mead1035Annual_13</vt:lpstr>
      <vt:lpstr>Mead1035Annual_14</vt:lpstr>
      <vt:lpstr>Mead1035Annual_15</vt:lpstr>
      <vt:lpstr>Mead1035Annual_16</vt:lpstr>
      <vt:lpstr>Mead1035Annual_17</vt:lpstr>
      <vt:lpstr>Mead1035Annual_18</vt:lpstr>
      <vt:lpstr>Mead1035Annual_19</vt:lpstr>
      <vt:lpstr>Mead1035Annual_2</vt:lpstr>
      <vt:lpstr>Mead1035Annual_20</vt:lpstr>
      <vt:lpstr>Mead1035Annual_21</vt:lpstr>
      <vt:lpstr>Mead1035Annual_22</vt:lpstr>
      <vt:lpstr>Mead1035Annual_23</vt:lpstr>
      <vt:lpstr>Mead1035Annual_24</vt:lpstr>
      <vt:lpstr>Mead1035Annual_25</vt:lpstr>
      <vt:lpstr>Mead1035Annual_26</vt:lpstr>
      <vt:lpstr>Mead1035Annual_27</vt:lpstr>
      <vt:lpstr>Mead1035Annual_28</vt:lpstr>
      <vt:lpstr>Mead1035Annual_29</vt:lpstr>
      <vt:lpstr>Mead1035Annual_3</vt:lpstr>
      <vt:lpstr>Mead1035Annual_30</vt:lpstr>
      <vt:lpstr>Mead1035Annual_4</vt:lpstr>
      <vt:lpstr>Mead1035Annual_5</vt:lpstr>
      <vt:lpstr>Mead1035Annual_6</vt:lpstr>
      <vt:lpstr>Mead1035Annual_7</vt:lpstr>
      <vt:lpstr>Mead1035Annual_8</vt:lpstr>
      <vt:lpstr>Mead1035Annual_9</vt:lpstr>
      <vt:lpstr>Mead1035Annual_Max</vt:lpstr>
      <vt:lpstr>Mead1035Annual_Min</vt:lpstr>
      <vt:lpstr>Mead1035Annual_Most</vt:lpstr>
      <vt:lpstr>Mead1035Annual_Time</vt:lpstr>
      <vt:lpstr>Mead1045Annual_1</vt:lpstr>
      <vt:lpstr>Mead1045Annual_10</vt:lpstr>
      <vt:lpstr>Mead1045Annual_11</vt:lpstr>
      <vt:lpstr>Mead1045Annual_12</vt:lpstr>
      <vt:lpstr>Mead1045Annual_13</vt:lpstr>
      <vt:lpstr>Mead1045Annual_14</vt:lpstr>
      <vt:lpstr>Mead1045Annual_15</vt:lpstr>
      <vt:lpstr>Mead1045Annual_16</vt:lpstr>
      <vt:lpstr>Mead1045Annual_17</vt:lpstr>
      <vt:lpstr>Mead1045Annual_18</vt:lpstr>
      <vt:lpstr>Mead1045Annual_19</vt:lpstr>
      <vt:lpstr>Mead1045Annual_2</vt:lpstr>
      <vt:lpstr>Mead1045Annual_20</vt:lpstr>
      <vt:lpstr>Mead1045Annual_21</vt:lpstr>
      <vt:lpstr>Mead1045Annual_22</vt:lpstr>
      <vt:lpstr>Mead1045Annual_23</vt:lpstr>
      <vt:lpstr>Mead1045Annual_24</vt:lpstr>
      <vt:lpstr>Mead1045Annual_25</vt:lpstr>
      <vt:lpstr>Mead1045Annual_26</vt:lpstr>
      <vt:lpstr>Mead1045Annual_27</vt:lpstr>
      <vt:lpstr>Mead1045Annual_28</vt:lpstr>
      <vt:lpstr>Mead1045Annual_29</vt:lpstr>
      <vt:lpstr>Mead1045Annual_3</vt:lpstr>
      <vt:lpstr>Mead1045Annual_30</vt:lpstr>
      <vt:lpstr>Mead1045Annual_31</vt:lpstr>
      <vt:lpstr>Mead1045Annual_32</vt:lpstr>
      <vt:lpstr>Mead1045Annual_33</vt:lpstr>
      <vt:lpstr>Mead1045Annual_34</vt:lpstr>
      <vt:lpstr>Mead1045Annual_35</vt:lpstr>
      <vt:lpstr>Mead1045Annual_4</vt:lpstr>
      <vt:lpstr>Mead1045Annual_5</vt:lpstr>
      <vt:lpstr>Mead1045Annual_6</vt:lpstr>
      <vt:lpstr>Mead1045Annual_7</vt:lpstr>
      <vt:lpstr>Mead1045Annual_8</vt:lpstr>
      <vt:lpstr>Mead1045Annual_9</vt:lpstr>
      <vt:lpstr>Mead1045Annual_Max</vt:lpstr>
      <vt:lpstr>Mead1045Annual_Min</vt:lpstr>
      <vt:lpstr>Mead1045Annual_Most</vt:lpstr>
      <vt:lpstr>Mead1045Annual_Time</vt:lpstr>
      <vt:lpstr>Mead1050Annual_1</vt:lpstr>
      <vt:lpstr>Mead1050Annual_10</vt:lpstr>
      <vt:lpstr>Mead1050Annual_11</vt:lpstr>
      <vt:lpstr>Mead1050Annual_12</vt:lpstr>
      <vt:lpstr>Mead1050Annual_13</vt:lpstr>
      <vt:lpstr>Mead1050Annual_14</vt:lpstr>
      <vt:lpstr>Mead1050Annual_15</vt:lpstr>
      <vt:lpstr>Mead1050Annual_16</vt:lpstr>
      <vt:lpstr>Mead1050Annual_17</vt:lpstr>
      <vt:lpstr>Mead1050Annual_18</vt:lpstr>
      <vt:lpstr>Mead1050Annual_19</vt:lpstr>
      <vt:lpstr>Mead1050Annual_2</vt:lpstr>
      <vt:lpstr>Mead1050Annual_20</vt:lpstr>
      <vt:lpstr>Mead1050Annual_21</vt:lpstr>
      <vt:lpstr>Mead1050Annual_22</vt:lpstr>
      <vt:lpstr>Mead1050Annual_23</vt:lpstr>
      <vt:lpstr>Mead1050Annual_24</vt:lpstr>
      <vt:lpstr>Mead1050Annual_25</vt:lpstr>
      <vt:lpstr>Mead1050Annual_26</vt:lpstr>
      <vt:lpstr>Mead1050Annual_27</vt:lpstr>
      <vt:lpstr>Mead1050Annual_28</vt:lpstr>
      <vt:lpstr>Mead1050Annual_29</vt:lpstr>
      <vt:lpstr>Mead1050Annual_3</vt:lpstr>
      <vt:lpstr>Mead1050Annual_30</vt:lpstr>
      <vt:lpstr>Mead1050Annual_31</vt:lpstr>
      <vt:lpstr>Mead1050Annual_32</vt:lpstr>
      <vt:lpstr>Mead1050Annual_33</vt:lpstr>
      <vt:lpstr>Mead1050Annual_34</vt:lpstr>
      <vt:lpstr>Mead1050Annual_35</vt:lpstr>
      <vt:lpstr>Mead1050Annual_4</vt:lpstr>
      <vt:lpstr>Mead1050Annual_5</vt:lpstr>
      <vt:lpstr>Mead1050Annual_6</vt:lpstr>
      <vt:lpstr>Mead1050Annual_7</vt:lpstr>
      <vt:lpstr>Mead1050Annual_8</vt:lpstr>
      <vt:lpstr>Mead1050Annual_9</vt:lpstr>
      <vt:lpstr>Mead1050Annual_Max</vt:lpstr>
      <vt:lpstr>Mead1050Annual_Min</vt:lpstr>
      <vt:lpstr>Mead1050Annual_Most</vt:lpstr>
      <vt:lpstr>Mead1050Annual_Time</vt:lpstr>
      <vt:lpstr>Mead895Annual_1</vt:lpstr>
      <vt:lpstr>Mead895Annual_10</vt:lpstr>
      <vt:lpstr>Mead895Annual_11</vt:lpstr>
      <vt:lpstr>Mead895Annual_12</vt:lpstr>
      <vt:lpstr>Mead895Annual_13</vt:lpstr>
      <vt:lpstr>Mead895Annual_14</vt:lpstr>
      <vt:lpstr>Mead895Annual_15</vt:lpstr>
      <vt:lpstr>Mead895Annual_16</vt:lpstr>
      <vt:lpstr>Mead895Annual_17</vt:lpstr>
      <vt:lpstr>Mead895Annual_18</vt:lpstr>
      <vt:lpstr>Mead895Annual_19</vt:lpstr>
      <vt:lpstr>Mead895Annual_2</vt:lpstr>
      <vt:lpstr>Mead895Annual_20</vt:lpstr>
      <vt:lpstr>Mead895Annual_21</vt:lpstr>
      <vt:lpstr>Mead895Annual_22</vt:lpstr>
      <vt:lpstr>Mead895Annual_23</vt:lpstr>
      <vt:lpstr>Mead895Annual_24</vt:lpstr>
      <vt:lpstr>Mead895Annual_25</vt:lpstr>
      <vt:lpstr>Mead895Annual_26</vt:lpstr>
      <vt:lpstr>Mead895Annual_27</vt:lpstr>
      <vt:lpstr>Mead895Annual_28</vt:lpstr>
      <vt:lpstr>Mead895Annual_29</vt:lpstr>
      <vt:lpstr>Mead895Annual_3</vt:lpstr>
      <vt:lpstr>Mead895Annual_30</vt:lpstr>
      <vt:lpstr>Mead895Annual_31</vt:lpstr>
      <vt:lpstr>Mead895Annual_32</vt:lpstr>
      <vt:lpstr>Mead895Annual_33</vt:lpstr>
      <vt:lpstr>Mead895Annual_34</vt:lpstr>
      <vt:lpstr>Mead895Annual_35</vt:lpstr>
      <vt:lpstr>Mead895Annual_4</vt:lpstr>
      <vt:lpstr>Mead895Annual_5</vt:lpstr>
      <vt:lpstr>Mead895Annual_6</vt:lpstr>
      <vt:lpstr>Mead895Annual_7</vt:lpstr>
      <vt:lpstr>Mead895Annual_8</vt:lpstr>
      <vt:lpstr>Mead895Annual_9</vt:lpstr>
      <vt:lpstr>Mead895Annual_Max</vt:lpstr>
      <vt:lpstr>Mead895Annual_Min</vt:lpstr>
      <vt:lpstr>Mead895Annual_Most</vt:lpstr>
      <vt:lpstr>Mead895Annual_Time</vt:lpstr>
      <vt:lpstr>Mead950Annual_1</vt:lpstr>
      <vt:lpstr>Mead950Annual_10</vt:lpstr>
      <vt:lpstr>Mead950Annual_11</vt:lpstr>
      <vt:lpstr>Mead950Annual_12</vt:lpstr>
      <vt:lpstr>Mead950Annual_13</vt:lpstr>
      <vt:lpstr>Mead950Annual_14</vt:lpstr>
      <vt:lpstr>Mead950Annual_15</vt:lpstr>
      <vt:lpstr>Mead950Annual_16</vt:lpstr>
      <vt:lpstr>Mead950Annual_17</vt:lpstr>
      <vt:lpstr>Mead950Annual_18</vt:lpstr>
      <vt:lpstr>Mead950Annual_19</vt:lpstr>
      <vt:lpstr>Mead950Annual_2</vt:lpstr>
      <vt:lpstr>Mead950Annual_20</vt:lpstr>
      <vt:lpstr>Mead950Annual_21</vt:lpstr>
      <vt:lpstr>Mead950Annual_22</vt:lpstr>
      <vt:lpstr>Mead950Annual_23</vt:lpstr>
      <vt:lpstr>Mead950Annual_24</vt:lpstr>
      <vt:lpstr>Mead950Annual_25</vt:lpstr>
      <vt:lpstr>Mead950Annual_26</vt:lpstr>
      <vt:lpstr>Mead950Annual_27</vt:lpstr>
      <vt:lpstr>Mead950Annual_28</vt:lpstr>
      <vt:lpstr>Mead950Annual_29</vt:lpstr>
      <vt:lpstr>Mead950Annual_3</vt:lpstr>
      <vt:lpstr>Mead950Annual_30</vt:lpstr>
      <vt:lpstr>Mead950Annual_31</vt:lpstr>
      <vt:lpstr>Mead950Annual_32</vt:lpstr>
      <vt:lpstr>Mead950Annual_33</vt:lpstr>
      <vt:lpstr>Mead950Annual_34</vt:lpstr>
      <vt:lpstr>Mead950Annual_35</vt:lpstr>
      <vt:lpstr>Mead950Annual_4</vt:lpstr>
      <vt:lpstr>Mead950Annual_5</vt:lpstr>
      <vt:lpstr>Mead950Annual_6</vt:lpstr>
      <vt:lpstr>Mead950Annual_7</vt:lpstr>
      <vt:lpstr>Mead950Annual_8</vt:lpstr>
      <vt:lpstr>Mead950Annual_9</vt:lpstr>
      <vt:lpstr>Mead950Annual_Max</vt:lpstr>
      <vt:lpstr>Mead950Annual_Min</vt:lpstr>
      <vt:lpstr>Mead950Annual_Most</vt:lpstr>
      <vt:lpstr>Mead950Annual_Time</vt:lpstr>
      <vt:lpstr>MeadDPshortageAnnual_1</vt:lpstr>
      <vt:lpstr>MeadDPshortageAnnual_10</vt:lpstr>
      <vt:lpstr>MeadDPshortageAnnual_11</vt:lpstr>
      <vt:lpstr>MeadDPshortageAnnual_12</vt:lpstr>
      <vt:lpstr>MeadDPshortageAnnual_13</vt:lpstr>
      <vt:lpstr>MeadDPshortageAnnual_14</vt:lpstr>
      <vt:lpstr>MeadDPshortageAnnual_15</vt:lpstr>
      <vt:lpstr>MeadDPshortageAnnual_16</vt:lpstr>
      <vt:lpstr>MeadDPshortageAnnual_17</vt:lpstr>
      <vt:lpstr>MeadDPshortageAnnual_18</vt:lpstr>
      <vt:lpstr>MeadDPshortageAnnual_19</vt:lpstr>
      <vt:lpstr>MeadDPshortageAnnual_2</vt:lpstr>
      <vt:lpstr>MeadDPshortageAnnual_20</vt:lpstr>
      <vt:lpstr>MeadDPshortageAnnual_21</vt:lpstr>
      <vt:lpstr>MeadDPshortageAnnual_22</vt:lpstr>
      <vt:lpstr>MeadDPshortageAnnual_23</vt:lpstr>
      <vt:lpstr>MeadDPshortageAnnual_24</vt:lpstr>
      <vt:lpstr>MeadDPshortageAnnual_25</vt:lpstr>
      <vt:lpstr>MeadDPshortageAnnual_26</vt:lpstr>
      <vt:lpstr>MeadDPshortageAnnual_27</vt:lpstr>
      <vt:lpstr>MeadDPshortageAnnual_28</vt:lpstr>
      <vt:lpstr>MeadDPshortageAnnual_29</vt:lpstr>
      <vt:lpstr>MeadDPshortageAnnual_3</vt:lpstr>
      <vt:lpstr>MeadDPshortageAnnual_30</vt:lpstr>
      <vt:lpstr>MeadDPshortageAnnual_4</vt:lpstr>
      <vt:lpstr>MeadDPshortageAnnual_5</vt:lpstr>
      <vt:lpstr>MeadDPshortageAnnual_6</vt:lpstr>
      <vt:lpstr>MeadDPshortageAnnual_7</vt:lpstr>
      <vt:lpstr>MeadDPshortageAnnual_8</vt:lpstr>
      <vt:lpstr>MeadDPshortageAnnual_9</vt:lpstr>
      <vt:lpstr>MeadDPshortageAnnual_Max</vt:lpstr>
      <vt:lpstr>MeadDPshortageAnnual_Min</vt:lpstr>
      <vt:lpstr>MeadDPshortageAnnual_Most</vt:lpstr>
      <vt:lpstr>MeadDPshortageAnnual_Time</vt:lpstr>
      <vt:lpstr>MeadEffectiveElev!MeadEffectiveElev_1</vt:lpstr>
      <vt:lpstr>MeadEffectiveElev!MeadEffectiveElev_10</vt:lpstr>
      <vt:lpstr>MeadEffectiveElev!MeadEffectiveElev_11</vt:lpstr>
      <vt:lpstr>MeadEffectiveElev!MeadEffectiveElev_12</vt:lpstr>
      <vt:lpstr>MeadEffectiveElev!MeadEffectiveElev_13</vt:lpstr>
      <vt:lpstr>MeadEffectiveElev!MeadEffectiveElev_14</vt:lpstr>
      <vt:lpstr>MeadEffectiveElev!MeadEffectiveElev_15</vt:lpstr>
      <vt:lpstr>MeadEffectiveElev!MeadEffectiveElev_16</vt:lpstr>
      <vt:lpstr>MeadEffectiveElev!MeadEffectiveElev_17</vt:lpstr>
      <vt:lpstr>MeadEffectiveElev!MeadEffectiveElev_18</vt:lpstr>
      <vt:lpstr>MeadEffectiveElev!MeadEffectiveElev_19</vt:lpstr>
      <vt:lpstr>MeadEffectiveElev!MeadEffectiveElev_2</vt:lpstr>
      <vt:lpstr>MeadEffectiveElev!MeadEffectiveElev_20</vt:lpstr>
      <vt:lpstr>MeadEffectiveElev!MeadEffectiveElev_21</vt:lpstr>
      <vt:lpstr>MeadEffectiveElev!MeadEffectiveElev_22</vt:lpstr>
      <vt:lpstr>MeadEffectiveElev!MeadEffectiveElev_23</vt:lpstr>
      <vt:lpstr>MeadEffectiveElev!MeadEffectiveElev_24</vt:lpstr>
      <vt:lpstr>MeadEffectiveElev!MeadEffectiveElev_25</vt:lpstr>
      <vt:lpstr>MeadEffectiveElev!MeadEffectiveElev_26</vt:lpstr>
      <vt:lpstr>MeadEffectiveElev!MeadEffectiveElev_27</vt:lpstr>
      <vt:lpstr>MeadEffectiveElev!MeadEffectiveElev_28</vt:lpstr>
      <vt:lpstr>MeadEffectiveElev!MeadEffectiveElev_29</vt:lpstr>
      <vt:lpstr>MeadEffectiveElev!MeadEffectiveElev_3</vt:lpstr>
      <vt:lpstr>MeadEffectiveElev!MeadEffectiveElev_30</vt:lpstr>
      <vt:lpstr>MeadEffectiveElev!MeadEffectiveElev_31</vt:lpstr>
      <vt:lpstr>MeadEffectiveElev!MeadEffectiveElev_32</vt:lpstr>
      <vt:lpstr>MeadEffectiveElev!MeadEffectiveElev_33</vt:lpstr>
      <vt:lpstr>MeadEffectiveElev!MeadEffectiveElev_34</vt:lpstr>
      <vt:lpstr>MeadEffectiveElev!MeadEffectiveElev_35</vt:lpstr>
      <vt:lpstr>MeadEffectiveElev!MeadEffectiveElev_4</vt:lpstr>
      <vt:lpstr>MeadEffectiveElev!MeadEffectiveElev_5</vt:lpstr>
      <vt:lpstr>MeadEffectiveElev!MeadEffectiveElev_6</vt:lpstr>
      <vt:lpstr>MeadEffectiveElev!MeadEffectiveElev_7</vt:lpstr>
      <vt:lpstr>MeadEffectiveElev!MeadEffectiveElev_8</vt:lpstr>
      <vt:lpstr>MeadEffectiveElev!MeadEffectiveElev_9</vt:lpstr>
      <vt:lpstr>MeadEffectiveElev!MeadEffectiveElev_Max</vt:lpstr>
      <vt:lpstr>MeadEffectiveElev!MeadEffectiveElev_Min</vt:lpstr>
      <vt:lpstr>MeadEffectiveElev!MeadEffectiveElev_Most</vt:lpstr>
      <vt:lpstr>MeadEffectiveElev!MeadEffectiveElev_Time</vt:lpstr>
      <vt:lpstr>PowellConstrainedLEBT!MeadEffectiveElev_Time</vt:lpstr>
      <vt:lpstr>Mex_DivReq_1</vt:lpstr>
      <vt:lpstr>Mex_DivReq_10</vt:lpstr>
      <vt:lpstr>Mex_DivReq_11</vt:lpstr>
      <vt:lpstr>Mex_DivReq_12</vt:lpstr>
      <vt:lpstr>Mex_DivReq_13</vt:lpstr>
      <vt:lpstr>Mex_DivReq_14</vt:lpstr>
      <vt:lpstr>Mex_DivReq_15</vt:lpstr>
      <vt:lpstr>Mex_DivReq_16</vt:lpstr>
      <vt:lpstr>Mex_DivReq_17</vt:lpstr>
      <vt:lpstr>Mex_DivReq_18</vt:lpstr>
      <vt:lpstr>Mex_DivReq_19</vt:lpstr>
      <vt:lpstr>Mex_DivReq_2</vt:lpstr>
      <vt:lpstr>Mex_DivReq_20</vt:lpstr>
      <vt:lpstr>Mex_DivReq_21</vt:lpstr>
      <vt:lpstr>Mex_DivReq_22</vt:lpstr>
      <vt:lpstr>Mex_DivReq_23</vt:lpstr>
      <vt:lpstr>Mex_DivReq_24</vt:lpstr>
      <vt:lpstr>Mex_DivReq_25</vt:lpstr>
      <vt:lpstr>Mex_DivReq_26</vt:lpstr>
      <vt:lpstr>Mex_DivReq_27</vt:lpstr>
      <vt:lpstr>Mex_DivReq_28</vt:lpstr>
      <vt:lpstr>Mex_DivReq_29</vt:lpstr>
      <vt:lpstr>Mex_DivReq_3</vt:lpstr>
      <vt:lpstr>Mex_DivReq_30</vt:lpstr>
      <vt:lpstr>Mex_DivReq_31</vt:lpstr>
      <vt:lpstr>Mex_DivReq_32</vt:lpstr>
      <vt:lpstr>Mex_DivReq_33</vt:lpstr>
      <vt:lpstr>Mex_DivReq_34</vt:lpstr>
      <vt:lpstr>Mex_DivReq_35</vt:lpstr>
      <vt:lpstr>Mex_DivReq_36</vt:lpstr>
      <vt:lpstr>Mex_DivReq_37</vt:lpstr>
      <vt:lpstr>Mex_DivReq_38</vt:lpstr>
      <vt:lpstr>Mex_DivReq_39</vt:lpstr>
      <vt:lpstr>Mex_DivReq_4</vt:lpstr>
      <vt:lpstr>Mex_DivReq_40</vt:lpstr>
      <vt:lpstr>Mex_DivReq_41</vt:lpstr>
      <vt:lpstr>Mex_DivReq_42</vt:lpstr>
      <vt:lpstr>Mex_DivReq_43</vt:lpstr>
      <vt:lpstr>Mex_DivReq_44</vt:lpstr>
      <vt:lpstr>Mex_DivReq_45</vt:lpstr>
      <vt:lpstr>Mex_DivReq_46</vt:lpstr>
      <vt:lpstr>Mex_DivReq_47</vt:lpstr>
      <vt:lpstr>Mex_DivReq_48</vt:lpstr>
      <vt:lpstr>Mex_DivReq_49</vt:lpstr>
      <vt:lpstr>Mex_DivReq_5</vt:lpstr>
      <vt:lpstr>Mex_DivReq_50</vt:lpstr>
      <vt:lpstr>Mex_DivReq_51</vt:lpstr>
      <vt:lpstr>Mex_DivReq_6</vt:lpstr>
      <vt:lpstr>Mex_DivReq_7</vt:lpstr>
      <vt:lpstr>Mex_DivReq_8</vt:lpstr>
      <vt:lpstr>Mex_DivReq_9</vt:lpstr>
      <vt:lpstr>Mex_DivReq_Max</vt:lpstr>
      <vt:lpstr>Mex_DivReq_Min</vt:lpstr>
      <vt:lpstr>Mex_DivReq_Most</vt:lpstr>
      <vt:lpstr>Mex_DivReq_Time</vt:lpstr>
      <vt:lpstr>MidAt748_1</vt:lpstr>
      <vt:lpstr>MidAt748_10</vt:lpstr>
      <vt:lpstr>MidAt748_11</vt:lpstr>
      <vt:lpstr>MidAt748_12</vt:lpstr>
      <vt:lpstr>MidAt748_13</vt:lpstr>
      <vt:lpstr>MidAt748_14</vt:lpstr>
      <vt:lpstr>MidAt748_15</vt:lpstr>
      <vt:lpstr>MidAt748_16</vt:lpstr>
      <vt:lpstr>MidAt748_17</vt:lpstr>
      <vt:lpstr>MidAt748_18</vt:lpstr>
      <vt:lpstr>MidAt748_19</vt:lpstr>
      <vt:lpstr>MidAt748_2</vt:lpstr>
      <vt:lpstr>MidAt748_20</vt:lpstr>
      <vt:lpstr>MidAt748_21</vt:lpstr>
      <vt:lpstr>MidAt748_22</vt:lpstr>
      <vt:lpstr>MidAt748_23</vt:lpstr>
      <vt:lpstr>MidAt748_24</vt:lpstr>
      <vt:lpstr>MidAt748_25</vt:lpstr>
      <vt:lpstr>MidAt748_26</vt:lpstr>
      <vt:lpstr>MidAt748_27</vt:lpstr>
      <vt:lpstr>MidAt748_28</vt:lpstr>
      <vt:lpstr>MidAt748_29</vt:lpstr>
      <vt:lpstr>MidAt748_3</vt:lpstr>
      <vt:lpstr>MidAt748_30</vt:lpstr>
      <vt:lpstr>MidAt748_31</vt:lpstr>
      <vt:lpstr>MidAt748_32</vt:lpstr>
      <vt:lpstr>MidAt748_33</vt:lpstr>
      <vt:lpstr>MidAt748_34</vt:lpstr>
      <vt:lpstr>MidAt748_35</vt:lpstr>
      <vt:lpstr>MidAt748_36</vt:lpstr>
      <vt:lpstr>MidAt748_37</vt:lpstr>
      <vt:lpstr>MidAt748_38</vt:lpstr>
      <vt:lpstr>MidAt748_39</vt:lpstr>
      <vt:lpstr>MidAt748_4</vt:lpstr>
      <vt:lpstr>MidAt748_40</vt:lpstr>
      <vt:lpstr>MidAt748_41</vt:lpstr>
      <vt:lpstr>MidAt748_42</vt:lpstr>
      <vt:lpstr>MidAt748_43</vt:lpstr>
      <vt:lpstr>MidAt748_44</vt:lpstr>
      <vt:lpstr>MidAt748_45</vt:lpstr>
      <vt:lpstr>MidAt748_46</vt:lpstr>
      <vt:lpstr>MidAt748_47</vt:lpstr>
      <vt:lpstr>MidAt748_48</vt:lpstr>
      <vt:lpstr>MidAt748_49</vt:lpstr>
      <vt:lpstr>MidAt748_5</vt:lpstr>
      <vt:lpstr>MidAt748_50</vt:lpstr>
      <vt:lpstr>MidAt748_51</vt:lpstr>
      <vt:lpstr>MidAt748_6</vt:lpstr>
      <vt:lpstr>MidAt748_7</vt:lpstr>
      <vt:lpstr>MidAt748_8</vt:lpstr>
      <vt:lpstr>MidAt748_9</vt:lpstr>
      <vt:lpstr>MidAt748_Max</vt:lpstr>
      <vt:lpstr>MidAt748_Min</vt:lpstr>
      <vt:lpstr>MidAt748_Most</vt:lpstr>
      <vt:lpstr>MidAt748_Time</vt:lpstr>
      <vt:lpstr>MidAt823_1</vt:lpstr>
      <vt:lpstr>MidAt823_10</vt:lpstr>
      <vt:lpstr>MidAt823_11</vt:lpstr>
      <vt:lpstr>MidAt823_12</vt:lpstr>
      <vt:lpstr>MidAt823_13</vt:lpstr>
      <vt:lpstr>MidAt823_14</vt:lpstr>
      <vt:lpstr>MidAt823_15</vt:lpstr>
      <vt:lpstr>MidAt823_16</vt:lpstr>
      <vt:lpstr>MidAt823_17</vt:lpstr>
      <vt:lpstr>MidAt823_18</vt:lpstr>
      <vt:lpstr>MidAt823_19</vt:lpstr>
      <vt:lpstr>MidAt823_2</vt:lpstr>
      <vt:lpstr>MidAt823_20</vt:lpstr>
      <vt:lpstr>MidAt823_21</vt:lpstr>
      <vt:lpstr>MidAt823_22</vt:lpstr>
      <vt:lpstr>MidAt823_23</vt:lpstr>
      <vt:lpstr>MidAt823_24</vt:lpstr>
      <vt:lpstr>MidAt823_25</vt:lpstr>
      <vt:lpstr>MidAt823_26</vt:lpstr>
      <vt:lpstr>MidAt823_27</vt:lpstr>
      <vt:lpstr>MidAt823_28</vt:lpstr>
      <vt:lpstr>MidAt823_29</vt:lpstr>
      <vt:lpstr>MidAt823_3</vt:lpstr>
      <vt:lpstr>MidAt823_30</vt:lpstr>
      <vt:lpstr>MidAt823_31</vt:lpstr>
      <vt:lpstr>MidAt823_32</vt:lpstr>
      <vt:lpstr>MidAt823_33</vt:lpstr>
      <vt:lpstr>MidAt823_34</vt:lpstr>
      <vt:lpstr>MidAt823_35</vt:lpstr>
      <vt:lpstr>MidAt823_36</vt:lpstr>
      <vt:lpstr>MidAt823_37</vt:lpstr>
      <vt:lpstr>MidAt823_38</vt:lpstr>
      <vt:lpstr>MidAt823_39</vt:lpstr>
      <vt:lpstr>MidAt823_4</vt:lpstr>
      <vt:lpstr>MidAt823_40</vt:lpstr>
      <vt:lpstr>MidAt823_41</vt:lpstr>
      <vt:lpstr>MidAt823_42</vt:lpstr>
      <vt:lpstr>MidAt823_43</vt:lpstr>
      <vt:lpstr>MidAt823_44</vt:lpstr>
      <vt:lpstr>MidAt823_45</vt:lpstr>
      <vt:lpstr>MidAt823_46</vt:lpstr>
      <vt:lpstr>MidAt823_47</vt:lpstr>
      <vt:lpstr>MidAt823_48</vt:lpstr>
      <vt:lpstr>MidAt823_49</vt:lpstr>
      <vt:lpstr>MidAt823_5</vt:lpstr>
      <vt:lpstr>MidAt823_50</vt:lpstr>
      <vt:lpstr>MidAt823_51</vt:lpstr>
      <vt:lpstr>MidAt823_6</vt:lpstr>
      <vt:lpstr>MidAt823_7</vt:lpstr>
      <vt:lpstr>MidAt823_8</vt:lpstr>
      <vt:lpstr>MidAt823_9</vt:lpstr>
      <vt:lpstr>MidAt823_Max</vt:lpstr>
      <vt:lpstr>MidAt823_Min</vt:lpstr>
      <vt:lpstr>MidAt823_Most</vt:lpstr>
      <vt:lpstr>MidAt823_Time</vt:lpstr>
      <vt:lpstr>Mo_Egy_1</vt:lpstr>
      <vt:lpstr>Mo_Egy_10</vt:lpstr>
      <vt:lpstr>Mo_Egy_11</vt:lpstr>
      <vt:lpstr>Mo_Egy_12</vt:lpstr>
      <vt:lpstr>Mo_Egy_13</vt:lpstr>
      <vt:lpstr>Mo_Egy_14</vt:lpstr>
      <vt:lpstr>Mo_Egy_15</vt:lpstr>
      <vt:lpstr>Mo_Egy_16</vt:lpstr>
      <vt:lpstr>Mo_Egy_17</vt:lpstr>
      <vt:lpstr>Mo_Egy_18</vt:lpstr>
      <vt:lpstr>Mo_Egy_19</vt:lpstr>
      <vt:lpstr>Mo_Egy_2</vt:lpstr>
      <vt:lpstr>Mo_Egy_20</vt:lpstr>
      <vt:lpstr>Mo_Egy_21</vt:lpstr>
      <vt:lpstr>Mo_Egy_22</vt:lpstr>
      <vt:lpstr>Mo_Egy_23</vt:lpstr>
      <vt:lpstr>Mo_Egy_24</vt:lpstr>
      <vt:lpstr>Mo_Egy_25</vt:lpstr>
      <vt:lpstr>Mo_Egy_26</vt:lpstr>
      <vt:lpstr>Mo_Egy_27</vt:lpstr>
      <vt:lpstr>Mo_Egy_28</vt:lpstr>
      <vt:lpstr>Mo_Egy_29</vt:lpstr>
      <vt:lpstr>Mo_Egy_3</vt:lpstr>
      <vt:lpstr>Mo_Egy_30</vt:lpstr>
      <vt:lpstr>Mo_Egy_31</vt:lpstr>
      <vt:lpstr>Mo_Egy_32</vt:lpstr>
      <vt:lpstr>Mo_Egy_33</vt:lpstr>
      <vt:lpstr>Mo_Egy_34</vt:lpstr>
      <vt:lpstr>Mo_Egy_35</vt:lpstr>
      <vt:lpstr>Mo_Egy_36</vt:lpstr>
      <vt:lpstr>Mo_Egy_37</vt:lpstr>
      <vt:lpstr>Mo_Egy_38</vt:lpstr>
      <vt:lpstr>Mo_Egy_39</vt:lpstr>
      <vt:lpstr>Mo_Egy_4</vt:lpstr>
      <vt:lpstr>Mo_Egy_40</vt:lpstr>
      <vt:lpstr>Mo_Egy_41</vt:lpstr>
      <vt:lpstr>Mo_Egy_42</vt:lpstr>
      <vt:lpstr>Mo_Egy_43</vt:lpstr>
      <vt:lpstr>Mo_Egy_44</vt:lpstr>
      <vt:lpstr>Mo_Egy_45</vt:lpstr>
      <vt:lpstr>Mo_Egy_46</vt:lpstr>
      <vt:lpstr>Mo_Egy_47</vt:lpstr>
      <vt:lpstr>Mo_Egy_48</vt:lpstr>
      <vt:lpstr>Mo_Egy_49</vt:lpstr>
      <vt:lpstr>Mo_Egy_5</vt:lpstr>
      <vt:lpstr>Mo_Egy_50</vt:lpstr>
      <vt:lpstr>Mo_Egy_51</vt:lpstr>
      <vt:lpstr>Mo_Egy_6</vt:lpstr>
      <vt:lpstr>Mo_Egy_7</vt:lpstr>
      <vt:lpstr>Mo_Egy_8</vt:lpstr>
      <vt:lpstr>Mo_Egy_9</vt:lpstr>
      <vt:lpstr>Mo_Egy_Max</vt:lpstr>
      <vt:lpstr>Mo_Egy_Min</vt:lpstr>
      <vt:lpstr>Mo_Egy_Most</vt:lpstr>
      <vt:lpstr>Mo_Egy_Time</vt:lpstr>
      <vt:lpstr>Mo_Elev_1</vt:lpstr>
      <vt:lpstr>Mo_Elev_10</vt:lpstr>
      <vt:lpstr>Mo_Elev_11</vt:lpstr>
      <vt:lpstr>Mo_Elev_12</vt:lpstr>
      <vt:lpstr>Mo_Elev_13</vt:lpstr>
      <vt:lpstr>Mo_Elev_14</vt:lpstr>
      <vt:lpstr>Mo_Elev_15</vt:lpstr>
      <vt:lpstr>Mo_Elev_16</vt:lpstr>
      <vt:lpstr>Mo_Elev_17</vt:lpstr>
      <vt:lpstr>Mo_Elev_18</vt:lpstr>
      <vt:lpstr>Mo_Elev_19</vt:lpstr>
      <vt:lpstr>Mo_Elev_2</vt:lpstr>
      <vt:lpstr>Mo_Elev_20</vt:lpstr>
      <vt:lpstr>Mo_Elev_21</vt:lpstr>
      <vt:lpstr>Mo_Elev_22</vt:lpstr>
      <vt:lpstr>Mo_Elev_23</vt:lpstr>
      <vt:lpstr>Mo_Elev_24</vt:lpstr>
      <vt:lpstr>Mo_Elev_25</vt:lpstr>
      <vt:lpstr>Mo_Elev_26</vt:lpstr>
      <vt:lpstr>Mo_Elev_27</vt:lpstr>
      <vt:lpstr>Mo_Elev_28</vt:lpstr>
      <vt:lpstr>Mo_Elev_29</vt:lpstr>
      <vt:lpstr>Mo_Elev_3</vt:lpstr>
      <vt:lpstr>Mo_Elev_30</vt:lpstr>
      <vt:lpstr>Mo_Elev_31</vt:lpstr>
      <vt:lpstr>Mo_Elev_32</vt:lpstr>
      <vt:lpstr>Mo_Elev_33</vt:lpstr>
      <vt:lpstr>Mo_Elev_34</vt:lpstr>
      <vt:lpstr>Mo_Elev_35</vt:lpstr>
      <vt:lpstr>Mo_Elev_36</vt:lpstr>
      <vt:lpstr>Mo_Elev_37</vt:lpstr>
      <vt:lpstr>Mo_Elev_38</vt:lpstr>
      <vt:lpstr>Mo_Elev_39</vt:lpstr>
      <vt:lpstr>Mo_Elev_4</vt:lpstr>
      <vt:lpstr>Mo_Elev_40</vt:lpstr>
      <vt:lpstr>Mo_Elev_41</vt:lpstr>
      <vt:lpstr>Mo_Elev_42</vt:lpstr>
      <vt:lpstr>Mo_Elev_43</vt:lpstr>
      <vt:lpstr>Mo_Elev_44</vt:lpstr>
      <vt:lpstr>Mo_Elev_45</vt:lpstr>
      <vt:lpstr>Mo_Elev_46</vt:lpstr>
      <vt:lpstr>Mo_Elev_47</vt:lpstr>
      <vt:lpstr>Mo_Elev_48</vt:lpstr>
      <vt:lpstr>Mo_Elev_49</vt:lpstr>
      <vt:lpstr>Mo_Elev_5</vt:lpstr>
      <vt:lpstr>Mo_Elev_50</vt:lpstr>
      <vt:lpstr>Mo_Elev_51</vt:lpstr>
      <vt:lpstr>Mo_Elev_6</vt:lpstr>
      <vt:lpstr>Mo_Elev_7</vt:lpstr>
      <vt:lpstr>Mo_Elev_8</vt:lpstr>
      <vt:lpstr>Mo_Elev_9</vt:lpstr>
      <vt:lpstr>Mo_Elev_Max</vt:lpstr>
      <vt:lpstr>Mo_Elev_Min</vt:lpstr>
      <vt:lpstr>Mo_Elev_Most</vt:lpstr>
      <vt:lpstr>Mo_Elev_Time</vt:lpstr>
      <vt:lpstr>Mo_Out_1</vt:lpstr>
      <vt:lpstr>Mo_Out_10</vt:lpstr>
      <vt:lpstr>Mo_Out_11</vt:lpstr>
      <vt:lpstr>Mo_Out_12</vt:lpstr>
      <vt:lpstr>Mo_Out_13</vt:lpstr>
      <vt:lpstr>Mo_Out_14</vt:lpstr>
      <vt:lpstr>Mo_Out_15</vt:lpstr>
      <vt:lpstr>Mo_Out_16</vt:lpstr>
      <vt:lpstr>Mo_Out_17</vt:lpstr>
      <vt:lpstr>Mo_Out_18</vt:lpstr>
      <vt:lpstr>Mo_Out_19</vt:lpstr>
      <vt:lpstr>Mo_Out_2</vt:lpstr>
      <vt:lpstr>Mo_Out_20</vt:lpstr>
      <vt:lpstr>Mo_Out_21</vt:lpstr>
      <vt:lpstr>Mo_Out_22</vt:lpstr>
      <vt:lpstr>Mo_Out_23</vt:lpstr>
      <vt:lpstr>Mo_Out_24</vt:lpstr>
      <vt:lpstr>Mo_Out_25</vt:lpstr>
      <vt:lpstr>Mo_Out_26</vt:lpstr>
      <vt:lpstr>Mo_Out_27</vt:lpstr>
      <vt:lpstr>Mo_Out_28</vt:lpstr>
      <vt:lpstr>Mo_Out_29</vt:lpstr>
      <vt:lpstr>Mo_Out_3</vt:lpstr>
      <vt:lpstr>Mo_Out_30</vt:lpstr>
      <vt:lpstr>Mo_Out_31</vt:lpstr>
      <vt:lpstr>Mo_Out_32</vt:lpstr>
      <vt:lpstr>Mo_Out_33</vt:lpstr>
      <vt:lpstr>Mo_Out_34</vt:lpstr>
      <vt:lpstr>Mo_Out_35</vt:lpstr>
      <vt:lpstr>Mo_Out_36</vt:lpstr>
      <vt:lpstr>Mo_Out_37</vt:lpstr>
      <vt:lpstr>Mo_Out_38</vt:lpstr>
      <vt:lpstr>Mo_Out_39</vt:lpstr>
      <vt:lpstr>Mo_Out_4</vt:lpstr>
      <vt:lpstr>Mo_Out_40</vt:lpstr>
      <vt:lpstr>Mo_Out_41</vt:lpstr>
      <vt:lpstr>Mo_Out_42</vt:lpstr>
      <vt:lpstr>Mo_Out_43</vt:lpstr>
      <vt:lpstr>Mo_Out_44</vt:lpstr>
      <vt:lpstr>Mo_Out_45</vt:lpstr>
      <vt:lpstr>Mo_Out_46</vt:lpstr>
      <vt:lpstr>Mo_Out_47</vt:lpstr>
      <vt:lpstr>Mo_Out_48</vt:lpstr>
      <vt:lpstr>Mo_Out_49</vt:lpstr>
      <vt:lpstr>Mo_Out_5</vt:lpstr>
      <vt:lpstr>Mo_Out_50</vt:lpstr>
      <vt:lpstr>Mo_Out_51</vt:lpstr>
      <vt:lpstr>Mo_Out_6</vt:lpstr>
      <vt:lpstr>Mo_Out_7</vt:lpstr>
      <vt:lpstr>Mo_Out_8</vt:lpstr>
      <vt:lpstr>Mo_Out_9</vt:lpstr>
      <vt:lpstr>Mo_Out_Max</vt:lpstr>
      <vt:lpstr>Mo_Out_Min</vt:lpstr>
      <vt:lpstr>Mo_Out_Most</vt:lpstr>
      <vt:lpstr>Mo_Out_Time</vt:lpstr>
      <vt:lpstr>Mo_Stor_1</vt:lpstr>
      <vt:lpstr>Mo_Stor_10</vt:lpstr>
      <vt:lpstr>Mo_Stor_11</vt:lpstr>
      <vt:lpstr>Mo_Stor_12</vt:lpstr>
      <vt:lpstr>Mo_Stor_13</vt:lpstr>
      <vt:lpstr>Mo_Stor_14</vt:lpstr>
      <vt:lpstr>Mo_Stor_15</vt:lpstr>
      <vt:lpstr>Mo_Stor_16</vt:lpstr>
      <vt:lpstr>Mo_Stor_17</vt:lpstr>
      <vt:lpstr>Mo_Stor_18</vt:lpstr>
      <vt:lpstr>Mo_Stor_19</vt:lpstr>
      <vt:lpstr>Mo_Stor_2</vt:lpstr>
      <vt:lpstr>Mo_Stor_20</vt:lpstr>
      <vt:lpstr>Mo_Stor_21</vt:lpstr>
      <vt:lpstr>Mo_Stor_22</vt:lpstr>
      <vt:lpstr>Mo_Stor_23</vt:lpstr>
      <vt:lpstr>Mo_Stor_24</vt:lpstr>
      <vt:lpstr>Mo_Stor_25</vt:lpstr>
      <vt:lpstr>Mo_Stor_26</vt:lpstr>
      <vt:lpstr>Mo_Stor_27</vt:lpstr>
      <vt:lpstr>Mo_Stor_28</vt:lpstr>
      <vt:lpstr>Mo_Stor_29</vt:lpstr>
      <vt:lpstr>Mo_Stor_3</vt:lpstr>
      <vt:lpstr>Mo_Stor_30</vt:lpstr>
      <vt:lpstr>Mo_Stor_31</vt:lpstr>
      <vt:lpstr>Mo_Stor_32</vt:lpstr>
      <vt:lpstr>Mo_Stor_33</vt:lpstr>
      <vt:lpstr>Mo_Stor_34</vt:lpstr>
      <vt:lpstr>Mo_Stor_35</vt:lpstr>
      <vt:lpstr>Mo_Stor_36</vt:lpstr>
      <vt:lpstr>Mo_Stor_37</vt:lpstr>
      <vt:lpstr>Mo_Stor_38</vt:lpstr>
      <vt:lpstr>Mo_Stor_39</vt:lpstr>
      <vt:lpstr>Mo_Stor_4</vt:lpstr>
      <vt:lpstr>Mo_Stor_40</vt:lpstr>
      <vt:lpstr>Mo_Stor_41</vt:lpstr>
      <vt:lpstr>Mo_Stor_42</vt:lpstr>
      <vt:lpstr>Mo_Stor_43</vt:lpstr>
      <vt:lpstr>Mo_Stor_44</vt:lpstr>
      <vt:lpstr>Mo_Stor_45</vt:lpstr>
      <vt:lpstr>Mo_Stor_46</vt:lpstr>
      <vt:lpstr>Mo_Stor_47</vt:lpstr>
      <vt:lpstr>Mo_Stor_48</vt:lpstr>
      <vt:lpstr>Mo_Stor_49</vt:lpstr>
      <vt:lpstr>Mo_Stor_5</vt:lpstr>
      <vt:lpstr>Mo_Stor_50</vt:lpstr>
      <vt:lpstr>Mo_Stor_51</vt:lpstr>
      <vt:lpstr>Mo_Stor_6</vt:lpstr>
      <vt:lpstr>Mo_Stor_7</vt:lpstr>
      <vt:lpstr>Mo_Stor_8</vt:lpstr>
      <vt:lpstr>Mo_Stor_9</vt:lpstr>
      <vt:lpstr>Mo_Stor_Max</vt:lpstr>
      <vt:lpstr>Mo_Stor_Min</vt:lpstr>
      <vt:lpstr>Mo_Stor_Most</vt:lpstr>
      <vt:lpstr>Mo_Stor_Time</vt:lpstr>
      <vt:lpstr>MP_Egy_1</vt:lpstr>
      <vt:lpstr>MP_Egy_10</vt:lpstr>
      <vt:lpstr>MP_Egy_11</vt:lpstr>
      <vt:lpstr>MP_Egy_12</vt:lpstr>
      <vt:lpstr>MP_Egy_13</vt:lpstr>
      <vt:lpstr>MP_Egy_14</vt:lpstr>
      <vt:lpstr>MP_Egy_15</vt:lpstr>
      <vt:lpstr>MP_Egy_16</vt:lpstr>
      <vt:lpstr>MP_Egy_17</vt:lpstr>
      <vt:lpstr>MP_Egy_18</vt:lpstr>
      <vt:lpstr>MP_Egy_19</vt:lpstr>
      <vt:lpstr>MP_Egy_2</vt:lpstr>
      <vt:lpstr>MP_Egy_20</vt:lpstr>
      <vt:lpstr>MP_Egy_21</vt:lpstr>
      <vt:lpstr>MP_Egy_22</vt:lpstr>
      <vt:lpstr>MP_Egy_23</vt:lpstr>
      <vt:lpstr>MP_Egy_24</vt:lpstr>
      <vt:lpstr>MP_Egy_25</vt:lpstr>
      <vt:lpstr>MP_Egy_26</vt:lpstr>
      <vt:lpstr>MP_Egy_27</vt:lpstr>
      <vt:lpstr>MP_Egy_28</vt:lpstr>
      <vt:lpstr>MP_Egy_29</vt:lpstr>
      <vt:lpstr>MP_Egy_3</vt:lpstr>
      <vt:lpstr>MP_Egy_30</vt:lpstr>
      <vt:lpstr>MP_Egy_31</vt:lpstr>
      <vt:lpstr>MP_Egy_32</vt:lpstr>
      <vt:lpstr>MP_Egy_33</vt:lpstr>
      <vt:lpstr>MP_Egy_34</vt:lpstr>
      <vt:lpstr>MP_Egy_35</vt:lpstr>
      <vt:lpstr>MP_Egy_36</vt:lpstr>
      <vt:lpstr>MP_Egy_37</vt:lpstr>
      <vt:lpstr>MP_Egy_38</vt:lpstr>
      <vt:lpstr>MP_Egy_39</vt:lpstr>
      <vt:lpstr>MP_Egy_4</vt:lpstr>
      <vt:lpstr>MP_Egy_40</vt:lpstr>
      <vt:lpstr>MP_Egy_41</vt:lpstr>
      <vt:lpstr>MP_Egy_42</vt:lpstr>
      <vt:lpstr>MP_Egy_43</vt:lpstr>
      <vt:lpstr>MP_Egy_44</vt:lpstr>
      <vt:lpstr>MP_Egy_45</vt:lpstr>
      <vt:lpstr>MP_Egy_46</vt:lpstr>
      <vt:lpstr>MP_Egy_47</vt:lpstr>
      <vt:lpstr>MP_Egy_48</vt:lpstr>
      <vt:lpstr>MP_Egy_49</vt:lpstr>
      <vt:lpstr>MP_Egy_5</vt:lpstr>
      <vt:lpstr>MP_Egy_50</vt:lpstr>
      <vt:lpstr>MP_Egy_51</vt:lpstr>
      <vt:lpstr>MP_Egy_6</vt:lpstr>
      <vt:lpstr>MP_Egy_7</vt:lpstr>
      <vt:lpstr>MP_Egy_8</vt:lpstr>
      <vt:lpstr>MP_Egy_9</vt:lpstr>
      <vt:lpstr>MP_Egy_Max</vt:lpstr>
      <vt:lpstr>MP_Egy_Min</vt:lpstr>
      <vt:lpstr>MP_Egy_Most</vt:lpstr>
      <vt:lpstr>MP_Egy_Time</vt:lpstr>
      <vt:lpstr>MP_Elev_1</vt:lpstr>
      <vt:lpstr>MP_Elev_10</vt:lpstr>
      <vt:lpstr>MP_Elev_11</vt:lpstr>
      <vt:lpstr>MP_Elev_12</vt:lpstr>
      <vt:lpstr>MP_Elev_13</vt:lpstr>
      <vt:lpstr>MP_Elev_14</vt:lpstr>
      <vt:lpstr>MP_Elev_15</vt:lpstr>
      <vt:lpstr>MP_Elev_16</vt:lpstr>
      <vt:lpstr>MP_Elev_17</vt:lpstr>
      <vt:lpstr>MP_Elev_18</vt:lpstr>
      <vt:lpstr>MP_Elev_19</vt:lpstr>
      <vt:lpstr>MP_Elev_2</vt:lpstr>
      <vt:lpstr>MP_Elev_20</vt:lpstr>
      <vt:lpstr>MP_Elev_21</vt:lpstr>
      <vt:lpstr>MP_Elev_22</vt:lpstr>
      <vt:lpstr>MP_Elev_23</vt:lpstr>
      <vt:lpstr>MP_Elev_24</vt:lpstr>
      <vt:lpstr>MP_Elev_25</vt:lpstr>
      <vt:lpstr>MP_Elev_26</vt:lpstr>
      <vt:lpstr>MP_Elev_27</vt:lpstr>
      <vt:lpstr>MP_Elev_28</vt:lpstr>
      <vt:lpstr>MP_Elev_29</vt:lpstr>
      <vt:lpstr>MP_Elev_3</vt:lpstr>
      <vt:lpstr>MP_Elev_30</vt:lpstr>
      <vt:lpstr>MP_Elev_31</vt:lpstr>
      <vt:lpstr>MP_Elev_32</vt:lpstr>
      <vt:lpstr>MP_Elev_33</vt:lpstr>
      <vt:lpstr>MP_Elev_34</vt:lpstr>
      <vt:lpstr>MP_Elev_35</vt:lpstr>
      <vt:lpstr>MP_Elev_36</vt:lpstr>
      <vt:lpstr>MP_Elev_37</vt:lpstr>
      <vt:lpstr>MP_Elev_38</vt:lpstr>
      <vt:lpstr>MP_Elev_39</vt:lpstr>
      <vt:lpstr>MP_Elev_4</vt:lpstr>
      <vt:lpstr>MP_Elev_40</vt:lpstr>
      <vt:lpstr>MP_Elev_41</vt:lpstr>
      <vt:lpstr>MP_Elev_42</vt:lpstr>
      <vt:lpstr>MP_Elev_43</vt:lpstr>
      <vt:lpstr>MP_Elev_44</vt:lpstr>
      <vt:lpstr>MP_Elev_45</vt:lpstr>
      <vt:lpstr>MP_Elev_46</vt:lpstr>
      <vt:lpstr>MP_Elev_47</vt:lpstr>
      <vt:lpstr>MP_Elev_48</vt:lpstr>
      <vt:lpstr>MP_Elev_49</vt:lpstr>
      <vt:lpstr>MP_Elev_5</vt:lpstr>
      <vt:lpstr>MP_Elev_50</vt:lpstr>
      <vt:lpstr>MP_Elev_51</vt:lpstr>
      <vt:lpstr>MP_Elev_6</vt:lpstr>
      <vt:lpstr>MP_Elev_7</vt:lpstr>
      <vt:lpstr>MP_Elev_8</vt:lpstr>
      <vt:lpstr>MP_Elev_9</vt:lpstr>
      <vt:lpstr>MP_Elev_Max</vt:lpstr>
      <vt:lpstr>MP_Elev_Min</vt:lpstr>
      <vt:lpstr>MP_Elev_Most</vt:lpstr>
      <vt:lpstr>MP_Elev_Time</vt:lpstr>
      <vt:lpstr>MP_In_1</vt:lpstr>
      <vt:lpstr>MP_In_10</vt:lpstr>
      <vt:lpstr>MP_In_11</vt:lpstr>
      <vt:lpstr>MP_In_12</vt:lpstr>
      <vt:lpstr>MP_In_13</vt:lpstr>
      <vt:lpstr>MP_In_14</vt:lpstr>
      <vt:lpstr>MP_In_15</vt:lpstr>
      <vt:lpstr>MP_In_16</vt:lpstr>
      <vt:lpstr>MP_In_17</vt:lpstr>
      <vt:lpstr>MP_In_18</vt:lpstr>
      <vt:lpstr>MP_In_19</vt:lpstr>
      <vt:lpstr>MP_In_2</vt:lpstr>
      <vt:lpstr>MP_In_20</vt:lpstr>
      <vt:lpstr>MP_In_21</vt:lpstr>
      <vt:lpstr>MP_In_22</vt:lpstr>
      <vt:lpstr>MP_In_23</vt:lpstr>
      <vt:lpstr>MP_In_24</vt:lpstr>
      <vt:lpstr>MP_In_25</vt:lpstr>
      <vt:lpstr>MP_In_26</vt:lpstr>
      <vt:lpstr>MP_In_27</vt:lpstr>
      <vt:lpstr>MP_In_28</vt:lpstr>
      <vt:lpstr>MP_In_29</vt:lpstr>
      <vt:lpstr>MP_In_3</vt:lpstr>
      <vt:lpstr>MP_In_30</vt:lpstr>
      <vt:lpstr>MP_In_31</vt:lpstr>
      <vt:lpstr>MP_In_32</vt:lpstr>
      <vt:lpstr>MP_In_33</vt:lpstr>
      <vt:lpstr>MP_In_34</vt:lpstr>
      <vt:lpstr>MP_In_35</vt:lpstr>
      <vt:lpstr>MP_In_36</vt:lpstr>
      <vt:lpstr>MP_In_37</vt:lpstr>
      <vt:lpstr>MP_In_38</vt:lpstr>
      <vt:lpstr>MP_In_39</vt:lpstr>
      <vt:lpstr>MP_In_4</vt:lpstr>
      <vt:lpstr>MP_In_40</vt:lpstr>
      <vt:lpstr>MP_In_41</vt:lpstr>
      <vt:lpstr>MP_In_42</vt:lpstr>
      <vt:lpstr>MP_In_43</vt:lpstr>
      <vt:lpstr>MP_In_44</vt:lpstr>
      <vt:lpstr>MP_In_45</vt:lpstr>
      <vt:lpstr>MP_In_46</vt:lpstr>
      <vt:lpstr>MP_In_47</vt:lpstr>
      <vt:lpstr>MP_In_48</vt:lpstr>
      <vt:lpstr>MP_In_49</vt:lpstr>
      <vt:lpstr>MP_In_5</vt:lpstr>
      <vt:lpstr>MP_In_50</vt:lpstr>
      <vt:lpstr>MP_In_51</vt:lpstr>
      <vt:lpstr>MP_In_6</vt:lpstr>
      <vt:lpstr>MP_In_7</vt:lpstr>
      <vt:lpstr>MP_In_8</vt:lpstr>
      <vt:lpstr>MP_In_9</vt:lpstr>
      <vt:lpstr>MP_In_Max</vt:lpstr>
      <vt:lpstr>MP_In_Min</vt:lpstr>
      <vt:lpstr>MP_In_Most</vt:lpstr>
      <vt:lpstr>MP_In_Time</vt:lpstr>
      <vt:lpstr>MP_Out_1</vt:lpstr>
      <vt:lpstr>MP_Out_10</vt:lpstr>
      <vt:lpstr>MP_Out_11</vt:lpstr>
      <vt:lpstr>MP_Out_12</vt:lpstr>
      <vt:lpstr>MP_Out_13</vt:lpstr>
      <vt:lpstr>MP_Out_14</vt:lpstr>
      <vt:lpstr>MP_Out_15</vt:lpstr>
      <vt:lpstr>MP_Out_16</vt:lpstr>
      <vt:lpstr>MP_Out_17</vt:lpstr>
      <vt:lpstr>MP_Out_18</vt:lpstr>
      <vt:lpstr>MP_Out_19</vt:lpstr>
      <vt:lpstr>MP_Out_2</vt:lpstr>
      <vt:lpstr>MP_Out_20</vt:lpstr>
      <vt:lpstr>MP_Out_21</vt:lpstr>
      <vt:lpstr>MP_Out_22</vt:lpstr>
      <vt:lpstr>MP_Out_23</vt:lpstr>
      <vt:lpstr>MP_Out_24</vt:lpstr>
      <vt:lpstr>MP_Out_25</vt:lpstr>
      <vt:lpstr>MP_Out_26</vt:lpstr>
      <vt:lpstr>MP_Out_27</vt:lpstr>
      <vt:lpstr>MP_Out_28</vt:lpstr>
      <vt:lpstr>MP_Out_29</vt:lpstr>
      <vt:lpstr>MP_Out_3</vt:lpstr>
      <vt:lpstr>MP_Out_30</vt:lpstr>
      <vt:lpstr>MP_Out_31</vt:lpstr>
      <vt:lpstr>MP_Out_32</vt:lpstr>
      <vt:lpstr>MP_Out_33</vt:lpstr>
      <vt:lpstr>MP_Out_34</vt:lpstr>
      <vt:lpstr>MP_Out_35</vt:lpstr>
      <vt:lpstr>MP_Out_36</vt:lpstr>
      <vt:lpstr>MP_Out_37</vt:lpstr>
      <vt:lpstr>MP_Out_38</vt:lpstr>
      <vt:lpstr>MP_Out_39</vt:lpstr>
      <vt:lpstr>MP_Out_4</vt:lpstr>
      <vt:lpstr>MP_Out_40</vt:lpstr>
      <vt:lpstr>MP_Out_41</vt:lpstr>
      <vt:lpstr>MP_Out_42</vt:lpstr>
      <vt:lpstr>MP_Out_43</vt:lpstr>
      <vt:lpstr>MP_Out_44</vt:lpstr>
      <vt:lpstr>MP_Out_45</vt:lpstr>
      <vt:lpstr>MP_Out_46</vt:lpstr>
      <vt:lpstr>MP_Out_47</vt:lpstr>
      <vt:lpstr>MP_Out_48</vt:lpstr>
      <vt:lpstr>MP_Out_49</vt:lpstr>
      <vt:lpstr>MP_Out_5</vt:lpstr>
      <vt:lpstr>MP_Out_50</vt:lpstr>
      <vt:lpstr>MP_Out_51</vt:lpstr>
      <vt:lpstr>MP_Out_6</vt:lpstr>
      <vt:lpstr>MP_Out_7</vt:lpstr>
      <vt:lpstr>MP_Out_8</vt:lpstr>
      <vt:lpstr>MP_Out_9</vt:lpstr>
      <vt:lpstr>MP_Out_Max</vt:lpstr>
      <vt:lpstr>MP_Out_Min</vt:lpstr>
      <vt:lpstr>MP_Out_Most</vt:lpstr>
      <vt:lpstr>MP_Out_Time</vt:lpstr>
      <vt:lpstr>MP_Stor_1</vt:lpstr>
      <vt:lpstr>MP_Stor_10</vt:lpstr>
      <vt:lpstr>MP_Stor_11</vt:lpstr>
      <vt:lpstr>MP_Stor_12</vt:lpstr>
      <vt:lpstr>MP_Stor_13</vt:lpstr>
      <vt:lpstr>MP_Stor_14</vt:lpstr>
      <vt:lpstr>MP_Stor_15</vt:lpstr>
      <vt:lpstr>MP_Stor_16</vt:lpstr>
      <vt:lpstr>MP_Stor_17</vt:lpstr>
      <vt:lpstr>MP_Stor_18</vt:lpstr>
      <vt:lpstr>MP_Stor_19</vt:lpstr>
      <vt:lpstr>MP_Stor_2</vt:lpstr>
      <vt:lpstr>MP_Stor_20</vt:lpstr>
      <vt:lpstr>MP_Stor_21</vt:lpstr>
      <vt:lpstr>MP_Stor_22</vt:lpstr>
      <vt:lpstr>MP_Stor_23</vt:lpstr>
      <vt:lpstr>MP_Stor_24</vt:lpstr>
      <vt:lpstr>MP_Stor_25</vt:lpstr>
      <vt:lpstr>MP_Stor_26</vt:lpstr>
      <vt:lpstr>MP_Stor_27</vt:lpstr>
      <vt:lpstr>MP_Stor_28</vt:lpstr>
      <vt:lpstr>MP_Stor_29</vt:lpstr>
      <vt:lpstr>MP_Stor_3</vt:lpstr>
      <vt:lpstr>MP_Stor_30</vt:lpstr>
      <vt:lpstr>MP_Stor_31</vt:lpstr>
      <vt:lpstr>MP_Stor_32</vt:lpstr>
      <vt:lpstr>MP_Stor_33</vt:lpstr>
      <vt:lpstr>MP_Stor_34</vt:lpstr>
      <vt:lpstr>MP_Stor_35</vt:lpstr>
      <vt:lpstr>MP_Stor_36</vt:lpstr>
      <vt:lpstr>MP_Stor_37</vt:lpstr>
      <vt:lpstr>MP_Stor_38</vt:lpstr>
      <vt:lpstr>MP_Stor_39</vt:lpstr>
      <vt:lpstr>MP_Stor_4</vt:lpstr>
      <vt:lpstr>MP_Stor_40</vt:lpstr>
      <vt:lpstr>MP_Stor_41</vt:lpstr>
      <vt:lpstr>MP_Stor_42</vt:lpstr>
      <vt:lpstr>MP_Stor_43</vt:lpstr>
      <vt:lpstr>MP_Stor_44</vt:lpstr>
      <vt:lpstr>MP_Stor_45</vt:lpstr>
      <vt:lpstr>MP_Stor_46</vt:lpstr>
      <vt:lpstr>MP_Stor_47</vt:lpstr>
      <vt:lpstr>MP_Stor_48</vt:lpstr>
      <vt:lpstr>MP_Stor_49</vt:lpstr>
      <vt:lpstr>MP_Stor_5</vt:lpstr>
      <vt:lpstr>MP_Stor_50</vt:lpstr>
      <vt:lpstr>MP_Stor_51</vt:lpstr>
      <vt:lpstr>MP_Stor_6</vt:lpstr>
      <vt:lpstr>MP_Stor_7</vt:lpstr>
      <vt:lpstr>MP_Stor_8</vt:lpstr>
      <vt:lpstr>MP_Stor_9</vt:lpstr>
      <vt:lpstr>MP_Stor_Max</vt:lpstr>
      <vt:lpstr>MP_Stor_Min</vt:lpstr>
      <vt:lpstr>MP_Stor_Most</vt:lpstr>
      <vt:lpstr>MP_Stor_Time</vt:lpstr>
      <vt:lpstr>MPIn_Unreg_1</vt:lpstr>
      <vt:lpstr>MPIn_Unreg_10</vt:lpstr>
      <vt:lpstr>MPIn_Unreg_11</vt:lpstr>
      <vt:lpstr>MPIn_Unreg_12</vt:lpstr>
      <vt:lpstr>MPIn_Unreg_13</vt:lpstr>
      <vt:lpstr>MPIn_Unreg_14</vt:lpstr>
      <vt:lpstr>MPIn_Unreg_15</vt:lpstr>
      <vt:lpstr>MPIn_Unreg_16</vt:lpstr>
      <vt:lpstr>MPIn_Unreg_17</vt:lpstr>
      <vt:lpstr>MPIn_Unreg_18</vt:lpstr>
      <vt:lpstr>MPIn_Unreg_19</vt:lpstr>
      <vt:lpstr>MPIn_Unreg_2</vt:lpstr>
      <vt:lpstr>MPIn_Unreg_20</vt:lpstr>
      <vt:lpstr>MPIn_Unreg_21</vt:lpstr>
      <vt:lpstr>MPIn_Unreg_22</vt:lpstr>
      <vt:lpstr>MPIn_Unreg_23</vt:lpstr>
      <vt:lpstr>MPIn_Unreg_24</vt:lpstr>
      <vt:lpstr>MPIn_Unreg_25</vt:lpstr>
      <vt:lpstr>MPIn_Unreg_26</vt:lpstr>
      <vt:lpstr>MPIn_Unreg_27</vt:lpstr>
      <vt:lpstr>MPIn_Unreg_28</vt:lpstr>
      <vt:lpstr>MPIn_Unreg_29</vt:lpstr>
      <vt:lpstr>MPIn_Unreg_3</vt:lpstr>
      <vt:lpstr>MPIn_Unreg_30</vt:lpstr>
      <vt:lpstr>MPIn_Unreg_31</vt:lpstr>
      <vt:lpstr>MPIn_Unreg_32</vt:lpstr>
      <vt:lpstr>MPIn_Unreg_33</vt:lpstr>
      <vt:lpstr>MPIn_Unreg_34</vt:lpstr>
      <vt:lpstr>MPIn_Unreg_35</vt:lpstr>
      <vt:lpstr>MPIn_Unreg_36</vt:lpstr>
      <vt:lpstr>MPIn_Unreg_37</vt:lpstr>
      <vt:lpstr>MPIn_Unreg_38</vt:lpstr>
      <vt:lpstr>MPIn_Unreg_39</vt:lpstr>
      <vt:lpstr>MPIn_Unreg_4</vt:lpstr>
      <vt:lpstr>MPIn_Unreg_40</vt:lpstr>
      <vt:lpstr>MPIn_Unreg_41</vt:lpstr>
      <vt:lpstr>MPIn_Unreg_42</vt:lpstr>
      <vt:lpstr>MPIn_Unreg_43</vt:lpstr>
      <vt:lpstr>MPIn_Unreg_44</vt:lpstr>
      <vt:lpstr>MPIn_Unreg_45</vt:lpstr>
      <vt:lpstr>MPIn_Unreg_46</vt:lpstr>
      <vt:lpstr>MPIn_Unreg_47</vt:lpstr>
      <vt:lpstr>MPIn_Unreg_48</vt:lpstr>
      <vt:lpstr>MPIn_Unreg_49</vt:lpstr>
      <vt:lpstr>MPIn_Unreg_5</vt:lpstr>
      <vt:lpstr>MPIn_Unreg_50</vt:lpstr>
      <vt:lpstr>MPIn_Unreg_51</vt:lpstr>
      <vt:lpstr>MPIn_Unreg_6</vt:lpstr>
      <vt:lpstr>MPIn_Unreg_7</vt:lpstr>
      <vt:lpstr>MPIn_Unreg_8</vt:lpstr>
      <vt:lpstr>MPIn_Unreg_9</vt:lpstr>
      <vt:lpstr>MPIn_Unreg_Max</vt:lpstr>
      <vt:lpstr>MPIn_Unreg_Min</vt:lpstr>
      <vt:lpstr>MPIn_Unreg_Most</vt:lpstr>
      <vt:lpstr>MPIn_Unreg_Time</vt:lpstr>
      <vt:lpstr>MSCPReductions_1</vt:lpstr>
      <vt:lpstr>MSCPReductions_10</vt:lpstr>
      <vt:lpstr>MSCPReductions_11</vt:lpstr>
      <vt:lpstr>MSCPReductions_12</vt:lpstr>
      <vt:lpstr>MSCPReductions_13</vt:lpstr>
      <vt:lpstr>MSCPReductions_14</vt:lpstr>
      <vt:lpstr>MSCPReductions_15</vt:lpstr>
      <vt:lpstr>MSCPReductions_16</vt:lpstr>
      <vt:lpstr>MSCPReductions_17</vt:lpstr>
      <vt:lpstr>MSCPReductions_18</vt:lpstr>
      <vt:lpstr>MSCPReductions_19</vt:lpstr>
      <vt:lpstr>MSCPReductions_2</vt:lpstr>
      <vt:lpstr>MSCPReductions_20</vt:lpstr>
      <vt:lpstr>MSCPReductions_21</vt:lpstr>
      <vt:lpstr>MSCPReductions_22</vt:lpstr>
      <vt:lpstr>MSCPReductions_23</vt:lpstr>
      <vt:lpstr>MSCPReductions_24</vt:lpstr>
      <vt:lpstr>MSCPReductions_25</vt:lpstr>
      <vt:lpstr>MSCPReductions_26</vt:lpstr>
      <vt:lpstr>MSCPReductions_27</vt:lpstr>
      <vt:lpstr>MSCPReductions_28</vt:lpstr>
      <vt:lpstr>MSCPReductions_29</vt:lpstr>
      <vt:lpstr>MSCPReductions_3</vt:lpstr>
      <vt:lpstr>MSCPReductions_30</vt:lpstr>
      <vt:lpstr>MSCPReductions_4</vt:lpstr>
      <vt:lpstr>MSCPReductions_5</vt:lpstr>
      <vt:lpstr>MSCPReductions_6</vt:lpstr>
      <vt:lpstr>MSCPReductions_7</vt:lpstr>
      <vt:lpstr>MSCPReductions_8</vt:lpstr>
      <vt:lpstr>MSCPReductions_9</vt:lpstr>
      <vt:lpstr>MSCPReductions_Max</vt:lpstr>
      <vt:lpstr>MSCPReductions_Min</vt:lpstr>
      <vt:lpstr>MSCPReductions_Most</vt:lpstr>
      <vt:lpstr>MSCPReductions_Time</vt:lpstr>
      <vt:lpstr>MSCPViolation_1</vt:lpstr>
      <vt:lpstr>MSCPViolation_10</vt:lpstr>
      <vt:lpstr>MSCPViolation_11</vt:lpstr>
      <vt:lpstr>MSCPViolation_12</vt:lpstr>
      <vt:lpstr>MSCPViolation_13</vt:lpstr>
      <vt:lpstr>MSCPViolation_14</vt:lpstr>
      <vt:lpstr>MSCPViolation_15</vt:lpstr>
      <vt:lpstr>MSCPViolation_16</vt:lpstr>
      <vt:lpstr>MSCPViolation_17</vt:lpstr>
      <vt:lpstr>MSCPViolation_18</vt:lpstr>
      <vt:lpstr>MSCPViolation_19</vt:lpstr>
      <vt:lpstr>MSCPViolation_2</vt:lpstr>
      <vt:lpstr>MSCPViolation_20</vt:lpstr>
      <vt:lpstr>MSCPViolation_21</vt:lpstr>
      <vt:lpstr>MSCPViolation_22</vt:lpstr>
      <vt:lpstr>MSCPViolation_23</vt:lpstr>
      <vt:lpstr>MSCPViolation_24</vt:lpstr>
      <vt:lpstr>MSCPViolation_25</vt:lpstr>
      <vt:lpstr>MSCPViolation_26</vt:lpstr>
      <vt:lpstr>MSCPViolation_27</vt:lpstr>
      <vt:lpstr>MSCPViolation_28</vt:lpstr>
      <vt:lpstr>MSCPViolation_29</vt:lpstr>
      <vt:lpstr>MSCPViolation_3</vt:lpstr>
      <vt:lpstr>MSCPViolation_30</vt:lpstr>
      <vt:lpstr>MSCPViolation_31</vt:lpstr>
      <vt:lpstr>MSCPViolation_32</vt:lpstr>
      <vt:lpstr>MSCPViolation_33</vt:lpstr>
      <vt:lpstr>MSCPViolation_34</vt:lpstr>
      <vt:lpstr>MSCPViolation_35</vt:lpstr>
      <vt:lpstr>MSCPViolation_4</vt:lpstr>
      <vt:lpstr>MSCPViolation_5</vt:lpstr>
      <vt:lpstr>MSCPViolation_6</vt:lpstr>
      <vt:lpstr>MSCPViolation_7</vt:lpstr>
      <vt:lpstr>MSCPViolation_8</vt:lpstr>
      <vt:lpstr>MSCPViolation_9</vt:lpstr>
      <vt:lpstr>MSCPViolation_Max</vt:lpstr>
      <vt:lpstr>MSCPViolation_Min</vt:lpstr>
      <vt:lpstr>MSCPViolation_Most</vt:lpstr>
      <vt:lpstr>MSCPViolation_Time</vt:lpstr>
      <vt:lpstr>MWD_DivReq_1</vt:lpstr>
      <vt:lpstr>MWD_DivReq_10</vt:lpstr>
      <vt:lpstr>MWD_DivReq_11</vt:lpstr>
      <vt:lpstr>MWD_DivReq_12</vt:lpstr>
      <vt:lpstr>MWD_DivReq_13</vt:lpstr>
      <vt:lpstr>MWD_DivReq_14</vt:lpstr>
      <vt:lpstr>MWD_DivReq_15</vt:lpstr>
      <vt:lpstr>MWD_DivReq_16</vt:lpstr>
      <vt:lpstr>MWD_DivReq_17</vt:lpstr>
      <vt:lpstr>MWD_DivReq_18</vt:lpstr>
      <vt:lpstr>MWD_DivReq_19</vt:lpstr>
      <vt:lpstr>MWD_DivReq_2</vt:lpstr>
      <vt:lpstr>MWD_DivReq_20</vt:lpstr>
      <vt:lpstr>MWD_DivReq_21</vt:lpstr>
      <vt:lpstr>MWD_DivReq_22</vt:lpstr>
      <vt:lpstr>MWD_DivReq_23</vt:lpstr>
      <vt:lpstr>MWD_DivReq_24</vt:lpstr>
      <vt:lpstr>MWD_DivReq_25</vt:lpstr>
      <vt:lpstr>MWD_DivReq_26</vt:lpstr>
      <vt:lpstr>MWD_DivReq_27</vt:lpstr>
      <vt:lpstr>MWD_DivReq_28</vt:lpstr>
      <vt:lpstr>MWD_DivReq_29</vt:lpstr>
      <vt:lpstr>MWD_DivReq_3</vt:lpstr>
      <vt:lpstr>MWD_DivReq_30</vt:lpstr>
      <vt:lpstr>MWD_DivReq_31</vt:lpstr>
      <vt:lpstr>MWD_DivReq_32</vt:lpstr>
      <vt:lpstr>MWD_DivReq_33</vt:lpstr>
      <vt:lpstr>MWD_DivReq_34</vt:lpstr>
      <vt:lpstr>MWD_DivReq_35</vt:lpstr>
      <vt:lpstr>MWD_DivReq_36</vt:lpstr>
      <vt:lpstr>MWD_DivReq_37</vt:lpstr>
      <vt:lpstr>MWD_DivReq_38</vt:lpstr>
      <vt:lpstr>MWD_DivReq_39</vt:lpstr>
      <vt:lpstr>MWD_DivReq_4</vt:lpstr>
      <vt:lpstr>MWD_DivReq_40</vt:lpstr>
      <vt:lpstr>MWD_DivReq_41</vt:lpstr>
      <vt:lpstr>MWD_DivReq_42</vt:lpstr>
      <vt:lpstr>MWD_DivReq_43</vt:lpstr>
      <vt:lpstr>MWD_DivReq_44</vt:lpstr>
      <vt:lpstr>MWD_DivReq_45</vt:lpstr>
      <vt:lpstr>MWD_DivReq_46</vt:lpstr>
      <vt:lpstr>MWD_DivReq_47</vt:lpstr>
      <vt:lpstr>MWD_DivReq_48</vt:lpstr>
      <vt:lpstr>MWD_DivReq_49</vt:lpstr>
      <vt:lpstr>MWD_DivReq_5</vt:lpstr>
      <vt:lpstr>MWD_DivReq_50</vt:lpstr>
      <vt:lpstr>MWD_DivReq_51</vt:lpstr>
      <vt:lpstr>MWD_DivReq_6</vt:lpstr>
      <vt:lpstr>MWD_DivReq_7</vt:lpstr>
      <vt:lpstr>MWD_DivReq_8</vt:lpstr>
      <vt:lpstr>MWD_DivReq_9</vt:lpstr>
      <vt:lpstr>MWD_DivReq_Max</vt:lpstr>
      <vt:lpstr>MWD_DivReq_Min</vt:lpstr>
      <vt:lpstr>MWD_DivReq_Most</vt:lpstr>
      <vt:lpstr>MWD_DivReq_Time</vt:lpstr>
      <vt:lpstr>Nav_Elev_1</vt:lpstr>
      <vt:lpstr>Nav_Elev_10</vt:lpstr>
      <vt:lpstr>Nav_Elev_11</vt:lpstr>
      <vt:lpstr>Nav_Elev_12</vt:lpstr>
      <vt:lpstr>Nav_Elev_13</vt:lpstr>
      <vt:lpstr>Nav_Elev_14</vt:lpstr>
      <vt:lpstr>Nav_Elev_15</vt:lpstr>
      <vt:lpstr>Nav_Elev_16</vt:lpstr>
      <vt:lpstr>Nav_Elev_17</vt:lpstr>
      <vt:lpstr>Nav_Elev_18</vt:lpstr>
      <vt:lpstr>Nav_Elev_19</vt:lpstr>
      <vt:lpstr>Nav_Elev_2</vt:lpstr>
      <vt:lpstr>Nav_Elev_20</vt:lpstr>
      <vt:lpstr>Nav_Elev_21</vt:lpstr>
      <vt:lpstr>Nav_Elev_22</vt:lpstr>
      <vt:lpstr>Nav_Elev_23</vt:lpstr>
      <vt:lpstr>Nav_Elev_24</vt:lpstr>
      <vt:lpstr>Nav_Elev_25</vt:lpstr>
      <vt:lpstr>Nav_Elev_26</vt:lpstr>
      <vt:lpstr>Nav_Elev_27</vt:lpstr>
      <vt:lpstr>Nav_Elev_28</vt:lpstr>
      <vt:lpstr>Nav_Elev_29</vt:lpstr>
      <vt:lpstr>Nav_Elev_3</vt:lpstr>
      <vt:lpstr>Nav_Elev_30</vt:lpstr>
      <vt:lpstr>Nav_Elev_31</vt:lpstr>
      <vt:lpstr>Nav_Elev_32</vt:lpstr>
      <vt:lpstr>Nav_Elev_33</vt:lpstr>
      <vt:lpstr>Nav_Elev_34</vt:lpstr>
      <vt:lpstr>Nav_Elev_35</vt:lpstr>
      <vt:lpstr>Nav_Elev_36</vt:lpstr>
      <vt:lpstr>Nav_Elev_37</vt:lpstr>
      <vt:lpstr>Nav_Elev_38</vt:lpstr>
      <vt:lpstr>Nav_Elev_39</vt:lpstr>
      <vt:lpstr>Nav_Elev_4</vt:lpstr>
      <vt:lpstr>Nav_Elev_40</vt:lpstr>
      <vt:lpstr>Nav_Elev_41</vt:lpstr>
      <vt:lpstr>Nav_Elev_42</vt:lpstr>
      <vt:lpstr>Nav_Elev_43</vt:lpstr>
      <vt:lpstr>Nav_Elev_44</vt:lpstr>
      <vt:lpstr>Nav_Elev_45</vt:lpstr>
      <vt:lpstr>Nav_Elev_46</vt:lpstr>
      <vt:lpstr>Nav_Elev_47</vt:lpstr>
      <vt:lpstr>Nav_Elev_48</vt:lpstr>
      <vt:lpstr>Nav_Elev_49</vt:lpstr>
      <vt:lpstr>Nav_Elev_5</vt:lpstr>
      <vt:lpstr>Nav_Elev_50</vt:lpstr>
      <vt:lpstr>Nav_Elev_51</vt:lpstr>
      <vt:lpstr>Nav_Elev_6</vt:lpstr>
      <vt:lpstr>Nav_Elev_7</vt:lpstr>
      <vt:lpstr>Nav_Elev_8</vt:lpstr>
      <vt:lpstr>Nav_Elev_9</vt:lpstr>
      <vt:lpstr>Nav_Elev_Max</vt:lpstr>
      <vt:lpstr>Nav_Elev_Min</vt:lpstr>
      <vt:lpstr>Nav_Elev_Most</vt:lpstr>
      <vt:lpstr>Nav_Elev_Time</vt:lpstr>
      <vt:lpstr>Nav_In_1</vt:lpstr>
      <vt:lpstr>Nav_In_10</vt:lpstr>
      <vt:lpstr>Nav_In_11</vt:lpstr>
      <vt:lpstr>Nav_In_12</vt:lpstr>
      <vt:lpstr>Nav_In_13</vt:lpstr>
      <vt:lpstr>Nav_In_14</vt:lpstr>
      <vt:lpstr>Nav_In_15</vt:lpstr>
      <vt:lpstr>Nav_In_16</vt:lpstr>
      <vt:lpstr>Nav_In_17</vt:lpstr>
      <vt:lpstr>Nav_In_18</vt:lpstr>
      <vt:lpstr>Nav_In_19</vt:lpstr>
      <vt:lpstr>Nav_In_2</vt:lpstr>
      <vt:lpstr>Nav_In_20</vt:lpstr>
      <vt:lpstr>Nav_In_21</vt:lpstr>
      <vt:lpstr>Nav_In_22</vt:lpstr>
      <vt:lpstr>Nav_In_23</vt:lpstr>
      <vt:lpstr>Nav_In_24</vt:lpstr>
      <vt:lpstr>Nav_In_25</vt:lpstr>
      <vt:lpstr>Nav_In_26</vt:lpstr>
      <vt:lpstr>Nav_In_27</vt:lpstr>
      <vt:lpstr>Nav_In_28</vt:lpstr>
      <vt:lpstr>Nav_In_29</vt:lpstr>
      <vt:lpstr>Nav_In_3</vt:lpstr>
      <vt:lpstr>Nav_In_30</vt:lpstr>
      <vt:lpstr>Nav_In_31</vt:lpstr>
      <vt:lpstr>Nav_In_32</vt:lpstr>
      <vt:lpstr>Nav_In_33</vt:lpstr>
      <vt:lpstr>Nav_In_34</vt:lpstr>
      <vt:lpstr>Nav_In_35</vt:lpstr>
      <vt:lpstr>Nav_In_36</vt:lpstr>
      <vt:lpstr>Nav_In_37</vt:lpstr>
      <vt:lpstr>Nav_In_38</vt:lpstr>
      <vt:lpstr>Nav_In_39</vt:lpstr>
      <vt:lpstr>Nav_In_4</vt:lpstr>
      <vt:lpstr>Nav_In_40</vt:lpstr>
      <vt:lpstr>Nav_In_41</vt:lpstr>
      <vt:lpstr>Nav_In_42</vt:lpstr>
      <vt:lpstr>Nav_In_43</vt:lpstr>
      <vt:lpstr>Nav_In_44</vt:lpstr>
      <vt:lpstr>Nav_In_45</vt:lpstr>
      <vt:lpstr>Nav_In_46</vt:lpstr>
      <vt:lpstr>Nav_In_47</vt:lpstr>
      <vt:lpstr>Nav_In_48</vt:lpstr>
      <vt:lpstr>Nav_In_49</vt:lpstr>
      <vt:lpstr>Nav_In_5</vt:lpstr>
      <vt:lpstr>Nav_In_50</vt:lpstr>
      <vt:lpstr>Nav_In_51</vt:lpstr>
      <vt:lpstr>Nav_In_6</vt:lpstr>
      <vt:lpstr>Nav_In_7</vt:lpstr>
      <vt:lpstr>Nav_In_8</vt:lpstr>
      <vt:lpstr>Nav_In_9</vt:lpstr>
      <vt:lpstr>Nav_In_Max</vt:lpstr>
      <vt:lpstr>Nav_In_Min</vt:lpstr>
      <vt:lpstr>Nav_In_Most</vt:lpstr>
      <vt:lpstr>Nav_In_Time</vt:lpstr>
      <vt:lpstr>Nav_Out_1</vt:lpstr>
      <vt:lpstr>Nav_Out_10</vt:lpstr>
      <vt:lpstr>Nav_Out_11</vt:lpstr>
      <vt:lpstr>Nav_Out_12</vt:lpstr>
      <vt:lpstr>Nav_Out_13</vt:lpstr>
      <vt:lpstr>Nav_Out_14</vt:lpstr>
      <vt:lpstr>Nav_Out_15</vt:lpstr>
      <vt:lpstr>Nav_Out_16</vt:lpstr>
      <vt:lpstr>Nav_Out_17</vt:lpstr>
      <vt:lpstr>Nav_Out_18</vt:lpstr>
      <vt:lpstr>Nav_Out_19</vt:lpstr>
      <vt:lpstr>Nav_Out_2</vt:lpstr>
      <vt:lpstr>Nav_Out_20</vt:lpstr>
      <vt:lpstr>Nav_Out_21</vt:lpstr>
      <vt:lpstr>Nav_Out_22</vt:lpstr>
      <vt:lpstr>Nav_Out_23</vt:lpstr>
      <vt:lpstr>Nav_Out_24</vt:lpstr>
      <vt:lpstr>Nav_Out_25</vt:lpstr>
      <vt:lpstr>Nav_Out_26</vt:lpstr>
      <vt:lpstr>Nav_Out_27</vt:lpstr>
      <vt:lpstr>Nav_Out_28</vt:lpstr>
      <vt:lpstr>Nav_Out_29</vt:lpstr>
      <vt:lpstr>Nav_Out_3</vt:lpstr>
      <vt:lpstr>Nav_Out_30</vt:lpstr>
      <vt:lpstr>Nav_Out_31</vt:lpstr>
      <vt:lpstr>Nav_Out_32</vt:lpstr>
      <vt:lpstr>Nav_Out_33</vt:lpstr>
      <vt:lpstr>Nav_Out_34</vt:lpstr>
      <vt:lpstr>Nav_Out_35</vt:lpstr>
      <vt:lpstr>Nav_Out_36</vt:lpstr>
      <vt:lpstr>Nav_Out_37</vt:lpstr>
      <vt:lpstr>Nav_Out_38</vt:lpstr>
      <vt:lpstr>Nav_Out_39</vt:lpstr>
      <vt:lpstr>Nav_Out_4</vt:lpstr>
      <vt:lpstr>Nav_Out_40</vt:lpstr>
      <vt:lpstr>Nav_Out_41</vt:lpstr>
      <vt:lpstr>Nav_Out_42</vt:lpstr>
      <vt:lpstr>Nav_Out_43</vt:lpstr>
      <vt:lpstr>Nav_Out_44</vt:lpstr>
      <vt:lpstr>Nav_Out_45</vt:lpstr>
      <vt:lpstr>Nav_Out_46</vt:lpstr>
      <vt:lpstr>Nav_Out_47</vt:lpstr>
      <vt:lpstr>Nav_Out_48</vt:lpstr>
      <vt:lpstr>Nav_Out_49</vt:lpstr>
      <vt:lpstr>Nav_Out_5</vt:lpstr>
      <vt:lpstr>Nav_Out_50</vt:lpstr>
      <vt:lpstr>Nav_Out_51</vt:lpstr>
      <vt:lpstr>Nav_Out_6</vt:lpstr>
      <vt:lpstr>Nav_Out_7</vt:lpstr>
      <vt:lpstr>Nav_Out_8</vt:lpstr>
      <vt:lpstr>Nav_Out_9</vt:lpstr>
      <vt:lpstr>Nav_Out_Max</vt:lpstr>
      <vt:lpstr>Nav_Out_Min</vt:lpstr>
      <vt:lpstr>Nav_Out_Most</vt:lpstr>
      <vt:lpstr>Nav_Out_Time</vt:lpstr>
      <vt:lpstr>Nav_Spill_1</vt:lpstr>
      <vt:lpstr>Nav_Spill_10</vt:lpstr>
      <vt:lpstr>Nav_Spill_11</vt:lpstr>
      <vt:lpstr>Nav_Spill_12</vt:lpstr>
      <vt:lpstr>Nav_Spill_13</vt:lpstr>
      <vt:lpstr>Nav_Spill_14</vt:lpstr>
      <vt:lpstr>Nav_Spill_15</vt:lpstr>
      <vt:lpstr>Nav_Spill_16</vt:lpstr>
      <vt:lpstr>Nav_Spill_17</vt:lpstr>
      <vt:lpstr>Nav_Spill_18</vt:lpstr>
      <vt:lpstr>Nav_Spill_19</vt:lpstr>
      <vt:lpstr>Nav_Spill_2</vt:lpstr>
      <vt:lpstr>Nav_Spill_20</vt:lpstr>
      <vt:lpstr>Nav_Spill_21</vt:lpstr>
      <vt:lpstr>Nav_Spill_22</vt:lpstr>
      <vt:lpstr>Nav_Spill_23</vt:lpstr>
      <vt:lpstr>Nav_Spill_24</vt:lpstr>
      <vt:lpstr>Nav_Spill_25</vt:lpstr>
      <vt:lpstr>Nav_Spill_26</vt:lpstr>
      <vt:lpstr>Nav_Spill_27</vt:lpstr>
      <vt:lpstr>Nav_Spill_28</vt:lpstr>
      <vt:lpstr>Nav_Spill_29</vt:lpstr>
      <vt:lpstr>Nav_Spill_3</vt:lpstr>
      <vt:lpstr>Nav_Spill_30</vt:lpstr>
      <vt:lpstr>Nav_Spill_31</vt:lpstr>
      <vt:lpstr>Nav_Spill_32</vt:lpstr>
      <vt:lpstr>Nav_Spill_33</vt:lpstr>
      <vt:lpstr>Nav_Spill_34</vt:lpstr>
      <vt:lpstr>Nav_Spill_35</vt:lpstr>
      <vt:lpstr>Nav_Spill_36</vt:lpstr>
      <vt:lpstr>Nav_Spill_37</vt:lpstr>
      <vt:lpstr>Nav_Spill_38</vt:lpstr>
      <vt:lpstr>Nav_Spill_39</vt:lpstr>
      <vt:lpstr>Nav_Spill_4</vt:lpstr>
      <vt:lpstr>Nav_Spill_40</vt:lpstr>
      <vt:lpstr>Nav_Spill_41</vt:lpstr>
      <vt:lpstr>Nav_Spill_42</vt:lpstr>
      <vt:lpstr>Nav_Spill_43</vt:lpstr>
      <vt:lpstr>Nav_Spill_44</vt:lpstr>
      <vt:lpstr>Nav_Spill_45</vt:lpstr>
      <vt:lpstr>Nav_Spill_46</vt:lpstr>
      <vt:lpstr>Nav_Spill_47</vt:lpstr>
      <vt:lpstr>Nav_Spill_48</vt:lpstr>
      <vt:lpstr>Nav_Spill_49</vt:lpstr>
      <vt:lpstr>Nav_Spill_5</vt:lpstr>
      <vt:lpstr>Nav_Spill_50</vt:lpstr>
      <vt:lpstr>Nav_Spill_51</vt:lpstr>
      <vt:lpstr>Nav_Spill_6</vt:lpstr>
      <vt:lpstr>Nav_Spill_7</vt:lpstr>
      <vt:lpstr>Nav_Spill_8</vt:lpstr>
      <vt:lpstr>Nav_Spill_9</vt:lpstr>
      <vt:lpstr>Nav_Spill_Max</vt:lpstr>
      <vt:lpstr>Nav_Spill_Min</vt:lpstr>
      <vt:lpstr>Nav_Spill_Most</vt:lpstr>
      <vt:lpstr>Nav_Spill_Time</vt:lpstr>
      <vt:lpstr>Nav_Stor_1</vt:lpstr>
      <vt:lpstr>Nav_Stor_10</vt:lpstr>
      <vt:lpstr>Nav_Stor_11</vt:lpstr>
      <vt:lpstr>Nav_Stor_12</vt:lpstr>
      <vt:lpstr>Nav_Stor_13</vt:lpstr>
      <vt:lpstr>Nav_Stor_14</vt:lpstr>
      <vt:lpstr>Nav_Stor_15</vt:lpstr>
      <vt:lpstr>Nav_Stor_16</vt:lpstr>
      <vt:lpstr>Nav_Stor_17</vt:lpstr>
      <vt:lpstr>Nav_Stor_18</vt:lpstr>
      <vt:lpstr>Nav_Stor_19</vt:lpstr>
      <vt:lpstr>Nav_Stor_2</vt:lpstr>
      <vt:lpstr>Nav_Stor_20</vt:lpstr>
      <vt:lpstr>Nav_Stor_21</vt:lpstr>
      <vt:lpstr>Nav_Stor_22</vt:lpstr>
      <vt:lpstr>Nav_Stor_23</vt:lpstr>
      <vt:lpstr>Nav_Stor_24</vt:lpstr>
      <vt:lpstr>Nav_Stor_25</vt:lpstr>
      <vt:lpstr>Nav_Stor_26</vt:lpstr>
      <vt:lpstr>Nav_Stor_27</vt:lpstr>
      <vt:lpstr>Nav_Stor_28</vt:lpstr>
      <vt:lpstr>Nav_Stor_29</vt:lpstr>
      <vt:lpstr>Nav_Stor_3</vt:lpstr>
      <vt:lpstr>Nav_Stor_30</vt:lpstr>
      <vt:lpstr>Nav_Stor_31</vt:lpstr>
      <vt:lpstr>Nav_Stor_32</vt:lpstr>
      <vt:lpstr>Nav_Stor_33</vt:lpstr>
      <vt:lpstr>Nav_Stor_34</vt:lpstr>
      <vt:lpstr>Nav_Stor_35</vt:lpstr>
      <vt:lpstr>Nav_Stor_36</vt:lpstr>
      <vt:lpstr>Nav_Stor_37</vt:lpstr>
      <vt:lpstr>Nav_Stor_38</vt:lpstr>
      <vt:lpstr>Nav_Stor_39</vt:lpstr>
      <vt:lpstr>Nav_Stor_4</vt:lpstr>
      <vt:lpstr>Nav_Stor_40</vt:lpstr>
      <vt:lpstr>Nav_Stor_41</vt:lpstr>
      <vt:lpstr>Nav_Stor_42</vt:lpstr>
      <vt:lpstr>Nav_Stor_43</vt:lpstr>
      <vt:lpstr>Nav_Stor_44</vt:lpstr>
      <vt:lpstr>Nav_Stor_45</vt:lpstr>
      <vt:lpstr>Nav_Stor_46</vt:lpstr>
      <vt:lpstr>Nav_Stor_47</vt:lpstr>
      <vt:lpstr>Nav_Stor_48</vt:lpstr>
      <vt:lpstr>Nav_Stor_49</vt:lpstr>
      <vt:lpstr>Nav_Stor_5</vt:lpstr>
      <vt:lpstr>Nav_Stor_50</vt:lpstr>
      <vt:lpstr>Nav_Stor_51</vt:lpstr>
      <vt:lpstr>Nav_Stor_6</vt:lpstr>
      <vt:lpstr>Nav_Stor_7</vt:lpstr>
      <vt:lpstr>Nav_Stor_8</vt:lpstr>
      <vt:lpstr>Nav_Stor_9</vt:lpstr>
      <vt:lpstr>Nav_Stor_Max</vt:lpstr>
      <vt:lpstr>Nav_Stor_Min</vt:lpstr>
      <vt:lpstr>Nav_Stor_Most</vt:lpstr>
      <vt:lpstr>Nav_Stor_Time</vt:lpstr>
      <vt:lpstr>NavajoUnregInflow</vt:lpstr>
      <vt:lpstr>NavajoUnregInflow1</vt:lpstr>
      <vt:lpstr>NavajoUnregInflow2</vt:lpstr>
      <vt:lpstr>NIIP_DivReq_1</vt:lpstr>
      <vt:lpstr>NIIP_DivReq_10</vt:lpstr>
      <vt:lpstr>NIIP_DivReq_11</vt:lpstr>
      <vt:lpstr>NIIP_DivReq_12</vt:lpstr>
      <vt:lpstr>NIIP_DivReq_13</vt:lpstr>
      <vt:lpstr>NIIP_DivReq_14</vt:lpstr>
      <vt:lpstr>NIIP_DivReq_15</vt:lpstr>
      <vt:lpstr>NIIP_DivReq_16</vt:lpstr>
      <vt:lpstr>NIIP_DivReq_17</vt:lpstr>
      <vt:lpstr>NIIP_DivReq_18</vt:lpstr>
      <vt:lpstr>NIIP_DivReq_19</vt:lpstr>
      <vt:lpstr>NIIP_DivReq_2</vt:lpstr>
      <vt:lpstr>NIIP_DivReq_20</vt:lpstr>
      <vt:lpstr>NIIP_DivReq_21</vt:lpstr>
      <vt:lpstr>NIIP_DivReq_22</vt:lpstr>
      <vt:lpstr>NIIP_DivReq_23</vt:lpstr>
      <vt:lpstr>NIIP_DivReq_24</vt:lpstr>
      <vt:lpstr>NIIP_DivReq_25</vt:lpstr>
      <vt:lpstr>NIIP_DivReq_26</vt:lpstr>
      <vt:lpstr>NIIP_DivReq_27</vt:lpstr>
      <vt:lpstr>NIIP_DivReq_28</vt:lpstr>
      <vt:lpstr>NIIP_DivReq_29</vt:lpstr>
      <vt:lpstr>NIIP_DivReq_3</vt:lpstr>
      <vt:lpstr>NIIP_DivReq_30</vt:lpstr>
      <vt:lpstr>NIIP_DivReq_31</vt:lpstr>
      <vt:lpstr>NIIP_DivReq_32</vt:lpstr>
      <vt:lpstr>NIIP_DivReq_33</vt:lpstr>
      <vt:lpstr>NIIP_DivReq_34</vt:lpstr>
      <vt:lpstr>NIIP_DivReq_35</vt:lpstr>
      <vt:lpstr>NIIP_DivReq_36</vt:lpstr>
      <vt:lpstr>NIIP_DivReq_37</vt:lpstr>
      <vt:lpstr>NIIP_DivReq_38</vt:lpstr>
      <vt:lpstr>NIIP_DivReq_39</vt:lpstr>
      <vt:lpstr>NIIP_DivReq_4</vt:lpstr>
      <vt:lpstr>NIIP_DivReq_40</vt:lpstr>
      <vt:lpstr>NIIP_DivReq_41</vt:lpstr>
      <vt:lpstr>NIIP_DivReq_42</vt:lpstr>
      <vt:lpstr>NIIP_DivReq_43</vt:lpstr>
      <vt:lpstr>NIIP_DivReq_44</vt:lpstr>
      <vt:lpstr>NIIP_DivReq_45</vt:lpstr>
      <vt:lpstr>NIIP_DivReq_46</vt:lpstr>
      <vt:lpstr>NIIP_DivReq_47</vt:lpstr>
      <vt:lpstr>NIIP_DivReq_48</vt:lpstr>
      <vt:lpstr>NIIP_DivReq_49</vt:lpstr>
      <vt:lpstr>NIIP_DivReq_5</vt:lpstr>
      <vt:lpstr>NIIP_DivReq_50</vt:lpstr>
      <vt:lpstr>NIIP_DivReq_51</vt:lpstr>
      <vt:lpstr>NIIP_DivReq_6</vt:lpstr>
      <vt:lpstr>NIIP_DivReq_7</vt:lpstr>
      <vt:lpstr>NIIP_DivReq_8</vt:lpstr>
      <vt:lpstr>NIIP_DivReq_9</vt:lpstr>
      <vt:lpstr>NIIP_DivReq_Max</vt:lpstr>
      <vt:lpstr>NIIP_DivReq_Min</vt:lpstr>
      <vt:lpstr>NIIP_DivReq_Most</vt:lpstr>
      <vt:lpstr>NIIP_DivReq_Time</vt:lpstr>
      <vt:lpstr>NodeID</vt:lpstr>
      <vt:lpstr>NVICSBank_1</vt:lpstr>
      <vt:lpstr>NVICSBank_10</vt:lpstr>
      <vt:lpstr>NVICSBank_11</vt:lpstr>
      <vt:lpstr>NVICSBank_12</vt:lpstr>
      <vt:lpstr>NVICSBank_13</vt:lpstr>
      <vt:lpstr>NVICSBank_14</vt:lpstr>
      <vt:lpstr>NVICSBank_15</vt:lpstr>
      <vt:lpstr>NVICSBank_16</vt:lpstr>
      <vt:lpstr>NVICSBank_17</vt:lpstr>
      <vt:lpstr>NVICSBank_18</vt:lpstr>
      <vt:lpstr>NVICSBank_19</vt:lpstr>
      <vt:lpstr>NVICSBank_2</vt:lpstr>
      <vt:lpstr>NVICSBank_20</vt:lpstr>
      <vt:lpstr>NVICSBank_21</vt:lpstr>
      <vt:lpstr>NVICSBank_22</vt:lpstr>
      <vt:lpstr>NVICSBank_23</vt:lpstr>
      <vt:lpstr>NVICSBank_24</vt:lpstr>
      <vt:lpstr>NVICSBank_25</vt:lpstr>
      <vt:lpstr>NVICSBank_26</vt:lpstr>
      <vt:lpstr>NVICSBank_27</vt:lpstr>
      <vt:lpstr>NVICSBank_28</vt:lpstr>
      <vt:lpstr>NVICSBank_29</vt:lpstr>
      <vt:lpstr>NVICSBank_3</vt:lpstr>
      <vt:lpstr>NVICSBank_30</vt:lpstr>
      <vt:lpstr>NVICSBank_4</vt:lpstr>
      <vt:lpstr>NVICSBank!NVICSBank_5</vt:lpstr>
      <vt:lpstr>NVICSBank_6</vt:lpstr>
      <vt:lpstr>NVICSBank_7</vt:lpstr>
      <vt:lpstr>NVICSBank_8</vt:lpstr>
      <vt:lpstr>NVICSBank_9</vt:lpstr>
      <vt:lpstr>NVICSBank_Max</vt:lpstr>
      <vt:lpstr>NVICSBank_Min</vt:lpstr>
      <vt:lpstr>NVICSBank_Most</vt:lpstr>
      <vt:lpstr>NVICSBank_Time</vt:lpstr>
      <vt:lpstr>NvIn_Unreg_1</vt:lpstr>
      <vt:lpstr>NvIn_Unreg_10</vt:lpstr>
      <vt:lpstr>NvIn_Unreg_11</vt:lpstr>
      <vt:lpstr>NvIn_Unreg_12</vt:lpstr>
      <vt:lpstr>NvIn_Unreg_13</vt:lpstr>
      <vt:lpstr>NvIn_Unreg_14</vt:lpstr>
      <vt:lpstr>NvIn_Unreg_15</vt:lpstr>
      <vt:lpstr>NvIn_Unreg_16</vt:lpstr>
      <vt:lpstr>NvIn_Unreg_17</vt:lpstr>
      <vt:lpstr>NvIn_Unreg_18</vt:lpstr>
      <vt:lpstr>NvIn_Unreg_19</vt:lpstr>
      <vt:lpstr>NvIn_Unreg_2</vt:lpstr>
      <vt:lpstr>NvIn_Unreg_20</vt:lpstr>
      <vt:lpstr>NvIn_Unreg_21</vt:lpstr>
      <vt:lpstr>NvIn_Unreg_22</vt:lpstr>
      <vt:lpstr>NvIn_Unreg_23</vt:lpstr>
      <vt:lpstr>NvIn_Unreg_24</vt:lpstr>
      <vt:lpstr>NvIn_Unreg_25</vt:lpstr>
      <vt:lpstr>NvIn_Unreg_26</vt:lpstr>
      <vt:lpstr>NvIn_Unreg_27</vt:lpstr>
      <vt:lpstr>NvIn_Unreg_28</vt:lpstr>
      <vt:lpstr>NvIn_Unreg_29</vt:lpstr>
      <vt:lpstr>NvIn_Unreg_3</vt:lpstr>
      <vt:lpstr>NvIn_Unreg_30</vt:lpstr>
      <vt:lpstr>NvIn_Unreg_31</vt:lpstr>
      <vt:lpstr>NvIn_Unreg_32</vt:lpstr>
      <vt:lpstr>NvIn_Unreg_33</vt:lpstr>
      <vt:lpstr>NvIn_Unreg_34</vt:lpstr>
      <vt:lpstr>NvIn_Unreg_35</vt:lpstr>
      <vt:lpstr>NvIn_Unreg_36</vt:lpstr>
      <vt:lpstr>NvIn_Unreg_37</vt:lpstr>
      <vt:lpstr>NvIn_Unreg_38</vt:lpstr>
      <vt:lpstr>NvIn_Unreg_39</vt:lpstr>
      <vt:lpstr>NvIn_Unreg_4</vt:lpstr>
      <vt:lpstr>NvIn_Unreg_40</vt:lpstr>
      <vt:lpstr>NvIn_Unreg_41</vt:lpstr>
      <vt:lpstr>NvIn_Unreg_42</vt:lpstr>
      <vt:lpstr>NvIn_Unreg_43</vt:lpstr>
      <vt:lpstr>NvIn_Unreg_44</vt:lpstr>
      <vt:lpstr>NvIn_Unreg_45</vt:lpstr>
      <vt:lpstr>NvIn_Unreg_46</vt:lpstr>
      <vt:lpstr>NvIn_Unreg_47</vt:lpstr>
      <vt:lpstr>NvIn_Unreg_48</vt:lpstr>
      <vt:lpstr>NvIn_Unreg_49</vt:lpstr>
      <vt:lpstr>NvIn_Unreg_5</vt:lpstr>
      <vt:lpstr>NvIn_Unreg_50</vt:lpstr>
      <vt:lpstr>NvIn_Unreg_51</vt:lpstr>
      <vt:lpstr>NvIn_Unreg_6</vt:lpstr>
      <vt:lpstr>NvIn_Unreg_7</vt:lpstr>
      <vt:lpstr>NvIn_Unreg_8</vt:lpstr>
      <vt:lpstr>NvIn_Unreg_9</vt:lpstr>
      <vt:lpstr>NvIn_Unreg_Max</vt:lpstr>
      <vt:lpstr>NvIn_Unreg_Min</vt:lpstr>
      <vt:lpstr>NvIn_Unreg_Most</vt:lpstr>
      <vt:lpstr>NvIn_Unreg_Time</vt:lpstr>
      <vt:lpstr>NVMaxBankCapacity_1</vt:lpstr>
      <vt:lpstr>NVMaxBankCapacity_10</vt:lpstr>
      <vt:lpstr>NVMaxBankCapacity_11</vt:lpstr>
      <vt:lpstr>NVMaxBankCapacity_12</vt:lpstr>
      <vt:lpstr>NVMaxBankCapacity_13</vt:lpstr>
      <vt:lpstr>NVMaxBankCapacity_14</vt:lpstr>
      <vt:lpstr>NVMaxBankCapacity_15</vt:lpstr>
      <vt:lpstr>NVMaxBankCapacity_16</vt:lpstr>
      <vt:lpstr>NVMaxBankCapacity_17</vt:lpstr>
      <vt:lpstr>NVMaxBankCapacity_18</vt:lpstr>
      <vt:lpstr>NVMaxBankCapacity_19</vt:lpstr>
      <vt:lpstr>NVMaxBankCapacity_2</vt:lpstr>
      <vt:lpstr>NVMaxBankCapacity_20</vt:lpstr>
      <vt:lpstr>NVMaxBankCapacity_21</vt:lpstr>
      <vt:lpstr>NVMaxBankCapacity_22</vt:lpstr>
      <vt:lpstr>NVMaxBankCapacity_23</vt:lpstr>
      <vt:lpstr>NVMaxBankCapacity_24</vt:lpstr>
      <vt:lpstr>NVMaxBankCapacity_25</vt:lpstr>
      <vt:lpstr>NVMaxBankCapacity_26</vt:lpstr>
      <vt:lpstr>NVMaxBankCapacity_27</vt:lpstr>
      <vt:lpstr>NVMaxBankCapacity_28</vt:lpstr>
      <vt:lpstr>NVMaxBankCapacity_29</vt:lpstr>
      <vt:lpstr>NVMaxBankCapacity_3</vt:lpstr>
      <vt:lpstr>NVMaxBankCapacity_30</vt:lpstr>
      <vt:lpstr>NVMaxBankCapacity_4</vt:lpstr>
      <vt:lpstr>NVMaxBankCapacity_5</vt:lpstr>
      <vt:lpstr>NVMaxBankCapacity_6</vt:lpstr>
      <vt:lpstr>NVMaxBankCapacity_7</vt:lpstr>
      <vt:lpstr>NVMaxBankCapacity_8</vt:lpstr>
      <vt:lpstr>NVMaxBankCapacity_9</vt:lpstr>
      <vt:lpstr>NVMaxBankCapacity_Max</vt:lpstr>
      <vt:lpstr>NVMaxBankCapacity_Min</vt:lpstr>
      <vt:lpstr>NVMaxBankCapacity_Most</vt:lpstr>
      <vt:lpstr>NVMaxBankCapacity_Time</vt:lpstr>
      <vt:lpstr>NVPreliminaryICSBank_1</vt:lpstr>
      <vt:lpstr>NVPreliminaryICSBank_10</vt:lpstr>
      <vt:lpstr>NVPreliminaryICSBank_11</vt:lpstr>
      <vt:lpstr>NVPreliminaryICSBank_12</vt:lpstr>
      <vt:lpstr>NVPreliminaryICSBank_13</vt:lpstr>
      <vt:lpstr>NVPreliminaryICSBank_14</vt:lpstr>
      <vt:lpstr>NVPreliminaryICSBank_15</vt:lpstr>
      <vt:lpstr>NVPreliminaryICSBank_16</vt:lpstr>
      <vt:lpstr>NVPreliminaryICSBank_17</vt:lpstr>
      <vt:lpstr>NVPreliminaryICSBank_18</vt:lpstr>
      <vt:lpstr>NVPreliminaryICSBank_19</vt:lpstr>
      <vt:lpstr>NVPreliminaryICSBank_2</vt:lpstr>
      <vt:lpstr>NVPreliminaryICSBank_20</vt:lpstr>
      <vt:lpstr>NVPreliminaryICSBank_21</vt:lpstr>
      <vt:lpstr>NVPreliminaryICSBank_22</vt:lpstr>
      <vt:lpstr>NVPreliminaryICSBank_23</vt:lpstr>
      <vt:lpstr>NVPreliminaryICSBank_24</vt:lpstr>
      <vt:lpstr>NVPreliminaryICSBank_25</vt:lpstr>
      <vt:lpstr>NVPreliminaryICSBank_26</vt:lpstr>
      <vt:lpstr>NVPreliminaryICSBank_27</vt:lpstr>
      <vt:lpstr>NVPreliminaryICSBank_28</vt:lpstr>
      <vt:lpstr>NVPreliminaryICSBank_29</vt:lpstr>
      <vt:lpstr>NVPreliminaryICSBank_3</vt:lpstr>
      <vt:lpstr>NVPreliminaryICSBank_30</vt:lpstr>
      <vt:lpstr>NVPreliminaryICSBank_4</vt:lpstr>
      <vt:lpstr>NVPreliminaryICSBank_5</vt:lpstr>
      <vt:lpstr>NVPreliminaryICSBank_6</vt:lpstr>
      <vt:lpstr>NVPreliminaryICSBank_7</vt:lpstr>
      <vt:lpstr>NVPreliminaryICSBank_8</vt:lpstr>
      <vt:lpstr>NVPreliminaryICSBank_9</vt:lpstr>
      <vt:lpstr>NVPreliminaryICSBank_Max</vt:lpstr>
      <vt:lpstr>NVPreliminaryICSBank_Min</vt:lpstr>
      <vt:lpstr>NVPreliminaryICSBank_Most</vt:lpstr>
      <vt:lpstr>NVPreliminaryICSBank_Time</vt:lpstr>
      <vt:lpstr>Pow_Egy_1</vt:lpstr>
      <vt:lpstr>Pow_Egy_10</vt:lpstr>
      <vt:lpstr>Pow_Egy_11</vt:lpstr>
      <vt:lpstr>Pow_Egy_12</vt:lpstr>
      <vt:lpstr>Pow_Egy_13</vt:lpstr>
      <vt:lpstr>Pow_Egy_14</vt:lpstr>
      <vt:lpstr>Pow_Egy_15</vt:lpstr>
      <vt:lpstr>Pow_Egy_16</vt:lpstr>
      <vt:lpstr>Pow_Egy_17</vt:lpstr>
      <vt:lpstr>Pow_Egy_18</vt:lpstr>
      <vt:lpstr>Pow_Egy_19</vt:lpstr>
      <vt:lpstr>Pow_Egy_2</vt:lpstr>
      <vt:lpstr>Pow_Egy_20</vt:lpstr>
      <vt:lpstr>Pow_Egy_21</vt:lpstr>
      <vt:lpstr>Pow_Egy_22</vt:lpstr>
      <vt:lpstr>Pow_Egy_23</vt:lpstr>
      <vt:lpstr>Pow_Egy_24</vt:lpstr>
      <vt:lpstr>Pow_Egy_25</vt:lpstr>
      <vt:lpstr>Pow_Egy_26</vt:lpstr>
      <vt:lpstr>Pow_Egy_27</vt:lpstr>
      <vt:lpstr>Pow_Egy_28</vt:lpstr>
      <vt:lpstr>Pow_Egy_29</vt:lpstr>
      <vt:lpstr>Pow_Egy_3</vt:lpstr>
      <vt:lpstr>Pow_Egy_30</vt:lpstr>
      <vt:lpstr>Pow_Egy_31</vt:lpstr>
      <vt:lpstr>Pow_Egy_32</vt:lpstr>
      <vt:lpstr>Pow_Egy_33</vt:lpstr>
      <vt:lpstr>Pow_Egy_34</vt:lpstr>
      <vt:lpstr>Pow_Egy_35</vt:lpstr>
      <vt:lpstr>Pow_Egy_36</vt:lpstr>
      <vt:lpstr>Pow_Egy_37</vt:lpstr>
      <vt:lpstr>Pow_Egy_38</vt:lpstr>
      <vt:lpstr>Pow_Egy_39</vt:lpstr>
      <vt:lpstr>Pow_Egy_4</vt:lpstr>
      <vt:lpstr>Pow_Egy_40</vt:lpstr>
      <vt:lpstr>Pow_Egy_41</vt:lpstr>
      <vt:lpstr>Pow_Egy_42</vt:lpstr>
      <vt:lpstr>Pow_Egy_43</vt:lpstr>
      <vt:lpstr>Pow_Egy_44</vt:lpstr>
      <vt:lpstr>Pow_Egy_45</vt:lpstr>
      <vt:lpstr>Pow_Egy_46</vt:lpstr>
      <vt:lpstr>Pow_Egy_47</vt:lpstr>
      <vt:lpstr>Pow_Egy_48</vt:lpstr>
      <vt:lpstr>Pow_Egy_49</vt:lpstr>
      <vt:lpstr>Pow_Egy_5</vt:lpstr>
      <vt:lpstr>Pow_Egy_50</vt:lpstr>
      <vt:lpstr>Pow_Egy_51</vt:lpstr>
      <vt:lpstr>Pow_Egy_6</vt:lpstr>
      <vt:lpstr>Pow_Egy_7</vt:lpstr>
      <vt:lpstr>Pow_Egy_8</vt:lpstr>
      <vt:lpstr>Pow_Egy_9</vt:lpstr>
      <vt:lpstr>Pow_Egy_Max</vt:lpstr>
      <vt:lpstr>Pow_Egy_Min</vt:lpstr>
      <vt:lpstr>Pow_Egy_Most</vt:lpstr>
      <vt:lpstr>Pow_Egy_Time</vt:lpstr>
      <vt:lpstr>Pow_Elev_1</vt:lpstr>
      <vt:lpstr>Pow_Elev_10</vt:lpstr>
      <vt:lpstr>Pow_Elev_11</vt:lpstr>
      <vt:lpstr>Pow_Elev_12</vt:lpstr>
      <vt:lpstr>Pow_Elev_13</vt:lpstr>
      <vt:lpstr>Pow_Elev_14</vt:lpstr>
      <vt:lpstr>Pow_Elev_15</vt:lpstr>
      <vt:lpstr>Pow_Elev_16</vt:lpstr>
      <vt:lpstr>Pow_Elev_17</vt:lpstr>
      <vt:lpstr>Pow_Elev_18</vt:lpstr>
      <vt:lpstr>Pow_Elev_19</vt:lpstr>
      <vt:lpstr>Pow_Elev_2</vt:lpstr>
      <vt:lpstr>Pow_Elev_20</vt:lpstr>
      <vt:lpstr>Pow_Elev_21</vt:lpstr>
      <vt:lpstr>Pow_Elev_22</vt:lpstr>
      <vt:lpstr>Pow_Elev_23</vt:lpstr>
      <vt:lpstr>Pow_Elev_24</vt:lpstr>
      <vt:lpstr>Pow_Elev_25</vt:lpstr>
      <vt:lpstr>Pow_Elev_26</vt:lpstr>
      <vt:lpstr>Pow_Elev_27</vt:lpstr>
      <vt:lpstr>Pow_Elev_28</vt:lpstr>
      <vt:lpstr>Pow_Elev_29</vt:lpstr>
      <vt:lpstr>Pow_Elev_3</vt:lpstr>
      <vt:lpstr>Pow_Elev_30</vt:lpstr>
      <vt:lpstr>Pow_Elev_31</vt:lpstr>
      <vt:lpstr>Pow_Elev_32</vt:lpstr>
      <vt:lpstr>Pow_Elev_33</vt:lpstr>
      <vt:lpstr>Pow_Elev_34</vt:lpstr>
      <vt:lpstr>Pow_Elev_35</vt:lpstr>
      <vt:lpstr>Pow_Elev_36</vt:lpstr>
      <vt:lpstr>Pow_Elev_37</vt:lpstr>
      <vt:lpstr>Pow_Elev_38</vt:lpstr>
      <vt:lpstr>Pow_Elev_39</vt:lpstr>
      <vt:lpstr>Pow_Elev_4</vt:lpstr>
      <vt:lpstr>Pow_Elev_40</vt:lpstr>
      <vt:lpstr>Pow_Elev_41</vt:lpstr>
      <vt:lpstr>Pow_Elev_42</vt:lpstr>
      <vt:lpstr>Pow_Elev_43</vt:lpstr>
      <vt:lpstr>Pow_Elev_44</vt:lpstr>
      <vt:lpstr>Pow_Elev_45</vt:lpstr>
      <vt:lpstr>Pow_Elev_46</vt:lpstr>
      <vt:lpstr>Pow_Elev_47</vt:lpstr>
      <vt:lpstr>Pow_Elev_48</vt:lpstr>
      <vt:lpstr>Pow_Elev_49</vt:lpstr>
      <vt:lpstr>Pow_Elev_5</vt:lpstr>
      <vt:lpstr>Pow_Elev_50</vt:lpstr>
      <vt:lpstr>Pow_Elev_51</vt:lpstr>
      <vt:lpstr>Pow_Elev_6</vt:lpstr>
      <vt:lpstr>Pow_Elev_7</vt:lpstr>
      <vt:lpstr>Pow_Elev_8</vt:lpstr>
      <vt:lpstr>Pow_Elev_9</vt:lpstr>
      <vt:lpstr>Pow_Elev_Max</vt:lpstr>
      <vt:lpstr>Pow_Elev_Min</vt:lpstr>
      <vt:lpstr>Pow_Elev_Most</vt:lpstr>
      <vt:lpstr>Pow_Elev_Time</vt:lpstr>
      <vt:lpstr>Pow_In_1</vt:lpstr>
      <vt:lpstr>Pow_In_10</vt:lpstr>
      <vt:lpstr>Pow_In_11</vt:lpstr>
      <vt:lpstr>Pow_In_12</vt:lpstr>
      <vt:lpstr>Pow_In_13</vt:lpstr>
      <vt:lpstr>Pow_In_14</vt:lpstr>
      <vt:lpstr>Pow_In_15</vt:lpstr>
      <vt:lpstr>Pow_In_16</vt:lpstr>
      <vt:lpstr>Pow_In_17</vt:lpstr>
      <vt:lpstr>Pow_In_18</vt:lpstr>
      <vt:lpstr>Pow_In_19</vt:lpstr>
      <vt:lpstr>Pow_In_2</vt:lpstr>
      <vt:lpstr>Pow_In_20</vt:lpstr>
      <vt:lpstr>Pow_In_21</vt:lpstr>
      <vt:lpstr>Pow_In_22</vt:lpstr>
      <vt:lpstr>Pow_In_23</vt:lpstr>
      <vt:lpstr>Pow_In_24</vt:lpstr>
      <vt:lpstr>Pow_In_25</vt:lpstr>
      <vt:lpstr>Pow_In_26</vt:lpstr>
      <vt:lpstr>Pow_In_27</vt:lpstr>
      <vt:lpstr>Pow_In_28</vt:lpstr>
      <vt:lpstr>Pow_In_29</vt:lpstr>
      <vt:lpstr>Pow_In_3</vt:lpstr>
      <vt:lpstr>Pow_In_30</vt:lpstr>
      <vt:lpstr>Pow_In_31</vt:lpstr>
      <vt:lpstr>Pow_In_32</vt:lpstr>
      <vt:lpstr>Pow_In_33</vt:lpstr>
      <vt:lpstr>Pow_In_34</vt:lpstr>
      <vt:lpstr>Pow_In_35</vt:lpstr>
      <vt:lpstr>Pow_In_36</vt:lpstr>
      <vt:lpstr>Pow_In_37</vt:lpstr>
      <vt:lpstr>Pow_In_38</vt:lpstr>
      <vt:lpstr>Pow_In_39</vt:lpstr>
      <vt:lpstr>Pow_In_4</vt:lpstr>
      <vt:lpstr>Pow_In_40</vt:lpstr>
      <vt:lpstr>Pow_In_41</vt:lpstr>
      <vt:lpstr>Pow_In_42</vt:lpstr>
      <vt:lpstr>Pow_In_43</vt:lpstr>
      <vt:lpstr>Pow_In_44</vt:lpstr>
      <vt:lpstr>Pow_In_45</vt:lpstr>
      <vt:lpstr>Pow_In_46</vt:lpstr>
      <vt:lpstr>Pow_In_47</vt:lpstr>
      <vt:lpstr>Pow_In_48</vt:lpstr>
      <vt:lpstr>Pow_In_49</vt:lpstr>
      <vt:lpstr>Pow_In_5</vt:lpstr>
      <vt:lpstr>Pow_In_50</vt:lpstr>
      <vt:lpstr>Pow_In_51</vt:lpstr>
      <vt:lpstr>Pow_In_6</vt:lpstr>
      <vt:lpstr>Pow_In_7</vt:lpstr>
      <vt:lpstr>Pow_In_8</vt:lpstr>
      <vt:lpstr>Pow_In_9</vt:lpstr>
      <vt:lpstr>Pow_In_Max</vt:lpstr>
      <vt:lpstr>Pow_In_Min</vt:lpstr>
      <vt:lpstr>Pow_In_Most</vt:lpstr>
      <vt:lpstr>Pow_In_Time</vt:lpstr>
      <vt:lpstr>Pow_Out_1</vt:lpstr>
      <vt:lpstr>Pow_Out_10</vt:lpstr>
      <vt:lpstr>Pow_Out_11</vt:lpstr>
      <vt:lpstr>Pow_Out_12</vt:lpstr>
      <vt:lpstr>Pow_Out_13</vt:lpstr>
      <vt:lpstr>Pow_Out_14</vt:lpstr>
      <vt:lpstr>Pow_Out_15</vt:lpstr>
      <vt:lpstr>Pow_Out_16</vt:lpstr>
      <vt:lpstr>Pow_Out_17</vt:lpstr>
      <vt:lpstr>Pow_Out_18</vt:lpstr>
      <vt:lpstr>Pow_Out_19</vt:lpstr>
      <vt:lpstr>Pow_Out_2</vt:lpstr>
      <vt:lpstr>Pow_Out_20</vt:lpstr>
      <vt:lpstr>Pow_Out_21</vt:lpstr>
      <vt:lpstr>Pow_Out_22</vt:lpstr>
      <vt:lpstr>Pow_Out_23</vt:lpstr>
      <vt:lpstr>Pow_Out_24</vt:lpstr>
      <vt:lpstr>Pow_Out_25</vt:lpstr>
      <vt:lpstr>Pow_Out_26</vt:lpstr>
      <vt:lpstr>Pow_Out_27</vt:lpstr>
      <vt:lpstr>Pow_Out_28</vt:lpstr>
      <vt:lpstr>Pow_Out_29</vt:lpstr>
      <vt:lpstr>Pow_Out_3</vt:lpstr>
      <vt:lpstr>Pow_Out_30</vt:lpstr>
      <vt:lpstr>Pow_Out_31</vt:lpstr>
      <vt:lpstr>Pow_Out_32</vt:lpstr>
      <vt:lpstr>Pow_Out_33</vt:lpstr>
      <vt:lpstr>Pow_Out_34</vt:lpstr>
      <vt:lpstr>Pow_Out_35</vt:lpstr>
      <vt:lpstr>Pow_Out_36</vt:lpstr>
      <vt:lpstr>Pow_Out_37</vt:lpstr>
      <vt:lpstr>Pow_Out_38</vt:lpstr>
      <vt:lpstr>Pow_Out_39</vt:lpstr>
      <vt:lpstr>Pow_Out_4</vt:lpstr>
      <vt:lpstr>Pow_Out_40</vt:lpstr>
      <vt:lpstr>Pow_Out_41</vt:lpstr>
      <vt:lpstr>Pow_Out_42</vt:lpstr>
      <vt:lpstr>Pow_Out_43</vt:lpstr>
      <vt:lpstr>Pow_Out_44</vt:lpstr>
      <vt:lpstr>Pow_Out_45</vt:lpstr>
      <vt:lpstr>Pow_Out_46</vt:lpstr>
      <vt:lpstr>Pow_Out_47</vt:lpstr>
      <vt:lpstr>Pow_Out_48</vt:lpstr>
      <vt:lpstr>Pow_Out_49</vt:lpstr>
      <vt:lpstr>Pow_Out_5</vt:lpstr>
      <vt:lpstr>Pow_Out_50</vt:lpstr>
      <vt:lpstr>Pow_Out_51</vt:lpstr>
      <vt:lpstr>Pow_Out_6</vt:lpstr>
      <vt:lpstr>Pow_Out_7</vt:lpstr>
      <vt:lpstr>Pow_Out_8</vt:lpstr>
      <vt:lpstr>Pow_Out_9</vt:lpstr>
      <vt:lpstr>Pow_Out_Max</vt:lpstr>
      <vt:lpstr>Pow_Out_Min</vt:lpstr>
      <vt:lpstr>Pow_Out_Most</vt:lpstr>
      <vt:lpstr>Pow_Out_Time</vt:lpstr>
      <vt:lpstr>Pow_PeakFlow_1</vt:lpstr>
      <vt:lpstr>Pow_PeakFlow_10</vt:lpstr>
      <vt:lpstr>Pow_PeakFlow_11</vt:lpstr>
      <vt:lpstr>Pow_PeakFlow_12</vt:lpstr>
      <vt:lpstr>Pow_PeakFlow_13</vt:lpstr>
      <vt:lpstr>Pow_PeakFlow_14</vt:lpstr>
      <vt:lpstr>Pow_PeakFlow_15</vt:lpstr>
      <vt:lpstr>Pow_PeakFlow_16</vt:lpstr>
      <vt:lpstr>Pow_PeakFlow_17</vt:lpstr>
      <vt:lpstr>Pow_PeakFlow_18</vt:lpstr>
      <vt:lpstr>Pow_PeakFlow_19</vt:lpstr>
      <vt:lpstr>Pow_PeakFlow_2</vt:lpstr>
      <vt:lpstr>Pow_PeakFlow_20</vt:lpstr>
      <vt:lpstr>Pow_PeakFlow_21</vt:lpstr>
      <vt:lpstr>Pow_PeakFlow_22</vt:lpstr>
      <vt:lpstr>Pow_PeakFlow_23</vt:lpstr>
      <vt:lpstr>Pow_PeakFlow_24</vt:lpstr>
      <vt:lpstr>Pow_PeakFlow_25</vt:lpstr>
      <vt:lpstr>Pow_PeakFlow_26</vt:lpstr>
      <vt:lpstr>Pow_PeakFlow_27</vt:lpstr>
      <vt:lpstr>Pow_PeakFlow_28</vt:lpstr>
      <vt:lpstr>Pow_PeakFlow_29</vt:lpstr>
      <vt:lpstr>Pow_PeakFlow_3</vt:lpstr>
      <vt:lpstr>Pow_PeakFlow_30</vt:lpstr>
      <vt:lpstr>Pow_PeakFlow_31</vt:lpstr>
      <vt:lpstr>Pow_PeakFlow_32</vt:lpstr>
      <vt:lpstr>Pow_PeakFlow_33</vt:lpstr>
      <vt:lpstr>Pow_PeakFlow_34</vt:lpstr>
      <vt:lpstr>Pow_PeakFlow_35</vt:lpstr>
      <vt:lpstr>Pow_PeakFlow_36</vt:lpstr>
      <vt:lpstr>Pow_PeakFlow_37</vt:lpstr>
      <vt:lpstr>Pow_PeakFlow_38</vt:lpstr>
      <vt:lpstr>Pow_PeakFlow_39</vt:lpstr>
      <vt:lpstr>Pow_PeakFlow_4</vt:lpstr>
      <vt:lpstr>Pow_PeakFlow_40</vt:lpstr>
      <vt:lpstr>Pow_PeakFlow_41</vt:lpstr>
      <vt:lpstr>Pow_PeakFlow_42</vt:lpstr>
      <vt:lpstr>Pow_PeakFlow_43</vt:lpstr>
      <vt:lpstr>Pow_PeakFlow_44</vt:lpstr>
      <vt:lpstr>Pow_PeakFlow_45</vt:lpstr>
      <vt:lpstr>Pow_PeakFlow_46</vt:lpstr>
      <vt:lpstr>Pow_PeakFlow_47</vt:lpstr>
      <vt:lpstr>Pow_PeakFlow_48</vt:lpstr>
      <vt:lpstr>Pow_PeakFlow_49</vt:lpstr>
      <vt:lpstr>Pow_PeakFlow_5</vt:lpstr>
      <vt:lpstr>Pow_PeakFlow_50</vt:lpstr>
      <vt:lpstr>Pow_PeakFlow_51</vt:lpstr>
      <vt:lpstr>Pow_PeakFlow_52</vt:lpstr>
      <vt:lpstr>Pow_PeakFlow_6</vt:lpstr>
      <vt:lpstr>Pow_PeakFlow_7</vt:lpstr>
      <vt:lpstr>Pow_PeakFlow_8</vt:lpstr>
      <vt:lpstr>Pow_PeakFlow_9</vt:lpstr>
      <vt:lpstr>Pow_PeakFlow_Max</vt:lpstr>
      <vt:lpstr>Pow_PeakFlow_Min</vt:lpstr>
      <vt:lpstr>Pow_PeakFlow_Most</vt:lpstr>
      <vt:lpstr>Pow_PeakFlow_Time</vt:lpstr>
      <vt:lpstr>Pow_PPCapFrac_1</vt:lpstr>
      <vt:lpstr>Pow_PPCapFrac_10</vt:lpstr>
      <vt:lpstr>Pow_PPCapFrac_11</vt:lpstr>
      <vt:lpstr>Pow_PPCapFrac_12</vt:lpstr>
      <vt:lpstr>Pow_PPCapFrac_13</vt:lpstr>
      <vt:lpstr>Pow_PPCapFrac_14</vt:lpstr>
      <vt:lpstr>Pow_PPCapFrac_15</vt:lpstr>
      <vt:lpstr>Pow_PPCapFrac_16</vt:lpstr>
      <vt:lpstr>Pow_PPCapFrac_17</vt:lpstr>
      <vt:lpstr>Pow_PPCapFrac_18</vt:lpstr>
      <vt:lpstr>Pow_PPCapFrac_19</vt:lpstr>
      <vt:lpstr>Pow_PPCapFrac_2</vt:lpstr>
      <vt:lpstr>Pow_PPCapFrac_20</vt:lpstr>
      <vt:lpstr>Pow_PPCapFrac_21</vt:lpstr>
      <vt:lpstr>Pow_PPCapFrac_22</vt:lpstr>
      <vt:lpstr>Pow_PPCapFrac_23</vt:lpstr>
      <vt:lpstr>Pow_PPCapFrac_24</vt:lpstr>
      <vt:lpstr>Pow_PPCapFrac_25</vt:lpstr>
      <vt:lpstr>Pow_PPCapFrac_26</vt:lpstr>
      <vt:lpstr>Pow_PPCapFrac_27</vt:lpstr>
      <vt:lpstr>Pow_PPCapFrac_28</vt:lpstr>
      <vt:lpstr>Pow_PPCapFrac_29</vt:lpstr>
      <vt:lpstr>Pow_PPCapFrac_3</vt:lpstr>
      <vt:lpstr>Pow_PPCapFrac_30</vt:lpstr>
      <vt:lpstr>Pow_PPCapFrac_31</vt:lpstr>
      <vt:lpstr>Pow_PPCapFrac_32</vt:lpstr>
      <vt:lpstr>Pow_PPCapFrac_33</vt:lpstr>
      <vt:lpstr>Pow_PPCapFrac_34</vt:lpstr>
      <vt:lpstr>Pow_PPCapFrac_35</vt:lpstr>
      <vt:lpstr>Pow_PPCapFrac_36</vt:lpstr>
      <vt:lpstr>Pow_PPCapFrac_37</vt:lpstr>
      <vt:lpstr>Pow_PPCapFrac_38</vt:lpstr>
      <vt:lpstr>Pow_PPCapFrac_39</vt:lpstr>
      <vt:lpstr>Pow_PPCapFrac_4</vt:lpstr>
      <vt:lpstr>Pow_PPCapFrac_40</vt:lpstr>
      <vt:lpstr>Pow_PPCapFrac_41</vt:lpstr>
      <vt:lpstr>Pow_PPCapFrac_42</vt:lpstr>
      <vt:lpstr>Pow_PPCapFrac_43</vt:lpstr>
      <vt:lpstr>Pow_PPCapFrac_44</vt:lpstr>
      <vt:lpstr>Pow_PPCapFrac_45</vt:lpstr>
      <vt:lpstr>Pow_PPCapFrac_46</vt:lpstr>
      <vt:lpstr>Pow_PPCapFrac_47</vt:lpstr>
      <vt:lpstr>Pow_PPCapFrac_48</vt:lpstr>
      <vt:lpstr>Pow_PPCapFrac_49</vt:lpstr>
      <vt:lpstr>Pow_PPCapFrac_5</vt:lpstr>
      <vt:lpstr>Pow_PPCapFrac_50</vt:lpstr>
      <vt:lpstr>Pow_PPCapFrac_51</vt:lpstr>
      <vt:lpstr>Pow_PPCapFrac_52</vt:lpstr>
      <vt:lpstr>Pow_PPCapFrac_6</vt:lpstr>
      <vt:lpstr>Pow_PPCapFrac_7</vt:lpstr>
      <vt:lpstr>Pow_PPCapFrac_8</vt:lpstr>
      <vt:lpstr>Pow_PPCapFrac_9</vt:lpstr>
      <vt:lpstr>Pow_PPCapFrac_Max</vt:lpstr>
      <vt:lpstr>Pow_PPCapFrac_Min</vt:lpstr>
      <vt:lpstr>Pow_PPCapFrac_Most</vt:lpstr>
      <vt:lpstr>Pow_PPCapFrac_Time</vt:lpstr>
      <vt:lpstr>Pow_Spill_1</vt:lpstr>
      <vt:lpstr>Pow_Spill_10</vt:lpstr>
      <vt:lpstr>Pow_Spill_11</vt:lpstr>
      <vt:lpstr>Pow_Spill_12</vt:lpstr>
      <vt:lpstr>Pow_Spill_13</vt:lpstr>
      <vt:lpstr>Pow_Spill_14</vt:lpstr>
      <vt:lpstr>Pow_Spill_15</vt:lpstr>
      <vt:lpstr>Pow_Spill_16</vt:lpstr>
      <vt:lpstr>Pow_Spill_17</vt:lpstr>
      <vt:lpstr>Pow_Spill_18</vt:lpstr>
      <vt:lpstr>Pow_Spill_19</vt:lpstr>
      <vt:lpstr>Pow_Spill_2</vt:lpstr>
      <vt:lpstr>Pow_Spill_20</vt:lpstr>
      <vt:lpstr>Pow_Spill_21</vt:lpstr>
      <vt:lpstr>Pow_Spill_22</vt:lpstr>
      <vt:lpstr>Pow_Spill_23</vt:lpstr>
      <vt:lpstr>Pow_Spill_24</vt:lpstr>
      <vt:lpstr>Pow_Spill_25</vt:lpstr>
      <vt:lpstr>Pow_Spill_26</vt:lpstr>
      <vt:lpstr>Pow_Spill_27</vt:lpstr>
      <vt:lpstr>Pow_Spill_28</vt:lpstr>
      <vt:lpstr>Pow_Spill_29</vt:lpstr>
      <vt:lpstr>Pow_Spill_3</vt:lpstr>
      <vt:lpstr>Pow_Spill_30</vt:lpstr>
      <vt:lpstr>Pow_Spill_31</vt:lpstr>
      <vt:lpstr>Pow_Spill_32</vt:lpstr>
      <vt:lpstr>Pow_Spill_33</vt:lpstr>
      <vt:lpstr>Pow_Spill_34</vt:lpstr>
      <vt:lpstr>Pow_Spill_35</vt:lpstr>
      <vt:lpstr>Pow_Spill_36</vt:lpstr>
      <vt:lpstr>Pow_Spill_37</vt:lpstr>
      <vt:lpstr>Pow_Spill_38</vt:lpstr>
      <vt:lpstr>Pow_Spill_39</vt:lpstr>
      <vt:lpstr>Pow_Spill_4</vt:lpstr>
      <vt:lpstr>Pow_Spill_40</vt:lpstr>
      <vt:lpstr>Pow_Spill_41</vt:lpstr>
      <vt:lpstr>Pow_Spill_42</vt:lpstr>
      <vt:lpstr>Pow_Spill_43</vt:lpstr>
      <vt:lpstr>Pow_Spill_44</vt:lpstr>
      <vt:lpstr>Pow_Spill_45</vt:lpstr>
      <vt:lpstr>Pow_Spill_46</vt:lpstr>
      <vt:lpstr>Pow_Spill_47</vt:lpstr>
      <vt:lpstr>Pow_Spill_48</vt:lpstr>
      <vt:lpstr>Pow_Spill_49</vt:lpstr>
      <vt:lpstr>Pow_Spill_5</vt:lpstr>
      <vt:lpstr>Pow_Spill_50</vt:lpstr>
      <vt:lpstr>Pow_Spill_51</vt:lpstr>
      <vt:lpstr>Pow_Spill_6</vt:lpstr>
      <vt:lpstr>Pow_Spill_7</vt:lpstr>
      <vt:lpstr>Pow_Spill_8</vt:lpstr>
      <vt:lpstr>Pow_Spill_9</vt:lpstr>
      <vt:lpstr>Pow_Spill_Max</vt:lpstr>
      <vt:lpstr>Pow_Spill_Min</vt:lpstr>
      <vt:lpstr>Pow_Spill_Most</vt:lpstr>
      <vt:lpstr>Pow_Spill_Time</vt:lpstr>
      <vt:lpstr>Pow_Stor_1</vt:lpstr>
      <vt:lpstr>Pow_Stor_10</vt:lpstr>
      <vt:lpstr>Pow_Stor_11</vt:lpstr>
      <vt:lpstr>Pow_Stor_12</vt:lpstr>
      <vt:lpstr>Pow_Stor_13</vt:lpstr>
      <vt:lpstr>Pow_Stor_14</vt:lpstr>
      <vt:lpstr>Pow_Stor_15</vt:lpstr>
      <vt:lpstr>Pow_Stor_16</vt:lpstr>
      <vt:lpstr>Pow_Stor_17</vt:lpstr>
      <vt:lpstr>Pow_Stor_18</vt:lpstr>
      <vt:lpstr>Pow_Stor_19</vt:lpstr>
      <vt:lpstr>Pow_Stor_2</vt:lpstr>
      <vt:lpstr>Pow_Stor_20</vt:lpstr>
      <vt:lpstr>Pow_Stor_21</vt:lpstr>
      <vt:lpstr>Pow_Stor_22</vt:lpstr>
      <vt:lpstr>Pow_Stor_23</vt:lpstr>
      <vt:lpstr>Pow_Stor_24</vt:lpstr>
      <vt:lpstr>Pow_Stor_25</vt:lpstr>
      <vt:lpstr>Pow_Stor_26</vt:lpstr>
      <vt:lpstr>Pow_Stor_27</vt:lpstr>
      <vt:lpstr>Pow_Stor_28</vt:lpstr>
      <vt:lpstr>Pow_Stor_29</vt:lpstr>
      <vt:lpstr>Pow_Stor_3</vt:lpstr>
      <vt:lpstr>Pow_Stor_30</vt:lpstr>
      <vt:lpstr>Pow_Stor_31</vt:lpstr>
      <vt:lpstr>Pow_Stor_32</vt:lpstr>
      <vt:lpstr>Pow_Stor_33</vt:lpstr>
      <vt:lpstr>Pow_Stor_34</vt:lpstr>
      <vt:lpstr>Pow_Stor_35</vt:lpstr>
      <vt:lpstr>Pow_Stor_36</vt:lpstr>
      <vt:lpstr>Pow_Stor_37</vt:lpstr>
      <vt:lpstr>Pow_Stor_38</vt:lpstr>
      <vt:lpstr>Pow_Stor_39</vt:lpstr>
      <vt:lpstr>Pow_Stor_4</vt:lpstr>
      <vt:lpstr>Pow_Stor_40</vt:lpstr>
      <vt:lpstr>Pow_Stor_41</vt:lpstr>
      <vt:lpstr>Pow_Stor_42</vt:lpstr>
      <vt:lpstr>Pow_Stor_43</vt:lpstr>
      <vt:lpstr>Pow_Stor_44</vt:lpstr>
      <vt:lpstr>Pow_Stor_45</vt:lpstr>
      <vt:lpstr>Pow_Stor_46</vt:lpstr>
      <vt:lpstr>Pow_Stor_47</vt:lpstr>
      <vt:lpstr>Pow_Stor_48</vt:lpstr>
      <vt:lpstr>Pow_Stor_49</vt:lpstr>
      <vt:lpstr>Pow_Stor_5</vt:lpstr>
      <vt:lpstr>Pow_Stor_50</vt:lpstr>
      <vt:lpstr>Pow_Stor_51</vt:lpstr>
      <vt:lpstr>Pow_Stor_6</vt:lpstr>
      <vt:lpstr>Pow_Stor_7</vt:lpstr>
      <vt:lpstr>Pow_Stor_8</vt:lpstr>
      <vt:lpstr>Pow_Stor_9</vt:lpstr>
      <vt:lpstr>Pow_Stor_Max</vt:lpstr>
      <vt:lpstr>Pow_Stor_Min</vt:lpstr>
      <vt:lpstr>Pow_Stor_Most</vt:lpstr>
      <vt:lpstr>Pow_Stor_Time</vt:lpstr>
      <vt:lpstr>PowConst3500ByPass_1</vt:lpstr>
      <vt:lpstr>PowConst3500ByPass_10</vt:lpstr>
      <vt:lpstr>PowConst3500ByPass_11</vt:lpstr>
      <vt:lpstr>PowConst3500ByPass_12</vt:lpstr>
      <vt:lpstr>PowConst3500ByPass_13</vt:lpstr>
      <vt:lpstr>PowConst3500ByPass_14</vt:lpstr>
      <vt:lpstr>PowConst3500ByPass_15</vt:lpstr>
      <vt:lpstr>PowConst3500ByPass_16</vt:lpstr>
      <vt:lpstr>PowConst3500ByPass_17</vt:lpstr>
      <vt:lpstr>PowConst3500ByPass_18</vt:lpstr>
      <vt:lpstr>PowConst3500ByPass_19</vt:lpstr>
      <vt:lpstr>PowConst3500ByPass_2</vt:lpstr>
      <vt:lpstr>PowConst3500ByPass_20</vt:lpstr>
      <vt:lpstr>PowConst3500ByPass_21</vt:lpstr>
      <vt:lpstr>PowConst3500ByPass_22</vt:lpstr>
      <vt:lpstr>PowConst3500ByPass_23</vt:lpstr>
      <vt:lpstr>PowConst3500ByPass_24</vt:lpstr>
      <vt:lpstr>PowConst3500ByPass_25</vt:lpstr>
      <vt:lpstr>PowConst3500ByPass_26</vt:lpstr>
      <vt:lpstr>PowConst3500ByPass_27</vt:lpstr>
      <vt:lpstr>PowConst3500ByPass_28</vt:lpstr>
      <vt:lpstr>PowConst3500ByPass_29</vt:lpstr>
      <vt:lpstr>PowConst3500ByPass_3</vt:lpstr>
      <vt:lpstr>PowConst3500ByPass_30</vt:lpstr>
      <vt:lpstr>PowConst3500ByPass_4</vt:lpstr>
      <vt:lpstr>PowConst3500ByPass_5</vt:lpstr>
      <vt:lpstr>PowConst3500ByPass_6</vt:lpstr>
      <vt:lpstr>PowConst3500ByPass_7</vt:lpstr>
      <vt:lpstr>PowConst3500ByPass_8</vt:lpstr>
      <vt:lpstr>PowConst3500ByPass_9</vt:lpstr>
      <vt:lpstr>PowConst3500ByPass_Max</vt:lpstr>
      <vt:lpstr>PowConst3500ByPass_Min</vt:lpstr>
      <vt:lpstr>PowConst3500ByPass_Most</vt:lpstr>
      <vt:lpstr>PowConst3500ByPass_Time</vt:lpstr>
      <vt:lpstr>PowConst3500Less7_1</vt:lpstr>
      <vt:lpstr>PowConst3500Less7_10</vt:lpstr>
      <vt:lpstr>PowConst3500Less7_11</vt:lpstr>
      <vt:lpstr>PowConst3500Less7_12</vt:lpstr>
      <vt:lpstr>PowConst3500Less7_13</vt:lpstr>
      <vt:lpstr>PowConst3500Less7_14</vt:lpstr>
      <vt:lpstr>PowConst3500Less7_15</vt:lpstr>
      <vt:lpstr>PowConst3500Less7_16</vt:lpstr>
      <vt:lpstr>PowConst3500Less7_17</vt:lpstr>
      <vt:lpstr>PowConst3500Less7_18</vt:lpstr>
      <vt:lpstr>PowConst3500Less7_19</vt:lpstr>
      <vt:lpstr>PowConst3500Less7_2</vt:lpstr>
      <vt:lpstr>PowConst3500Less7_20</vt:lpstr>
      <vt:lpstr>PowConst3500Less7_21</vt:lpstr>
      <vt:lpstr>PowConst3500Less7_22</vt:lpstr>
      <vt:lpstr>PowConst3500Less7_23</vt:lpstr>
      <vt:lpstr>PowConst3500Less7_24</vt:lpstr>
      <vt:lpstr>PowConst3500Less7_25</vt:lpstr>
      <vt:lpstr>PowConst3500Less7_26</vt:lpstr>
      <vt:lpstr>PowConst3500Less7_27</vt:lpstr>
      <vt:lpstr>PowConst3500Less7_28</vt:lpstr>
      <vt:lpstr>PowConst3500Less7_29</vt:lpstr>
      <vt:lpstr>PowConst3500Less7_3</vt:lpstr>
      <vt:lpstr>PowConst3500Less7_30</vt:lpstr>
      <vt:lpstr>PowConst3500Less7_4</vt:lpstr>
      <vt:lpstr>PowConst3500Less7_5</vt:lpstr>
      <vt:lpstr>PowConst3500Less7_6</vt:lpstr>
      <vt:lpstr>PowConst3500Less7_7</vt:lpstr>
      <vt:lpstr>PowConst3500Less7_8</vt:lpstr>
      <vt:lpstr>PowConst3500Less7_9</vt:lpstr>
      <vt:lpstr>PowConst3500Less7_Max</vt:lpstr>
      <vt:lpstr>PowConst3500Less7_Min</vt:lpstr>
      <vt:lpstr>PowConst3500Less7_Most</vt:lpstr>
      <vt:lpstr>PowConst3500Less7_Time</vt:lpstr>
      <vt:lpstr>PowConst3500Less748_1</vt:lpstr>
      <vt:lpstr>PowConst3500Less748_10</vt:lpstr>
      <vt:lpstr>PowConst3500Less748_11</vt:lpstr>
      <vt:lpstr>PowConst3500Less748_12</vt:lpstr>
      <vt:lpstr>PowConst3500Less748_13</vt:lpstr>
      <vt:lpstr>PowConst3500Less748_14</vt:lpstr>
      <vt:lpstr>PowConst3500Less748_15</vt:lpstr>
      <vt:lpstr>PowConst3500Less748_16</vt:lpstr>
      <vt:lpstr>PowConst3500Less748_17</vt:lpstr>
      <vt:lpstr>PowConst3500Less748_18</vt:lpstr>
      <vt:lpstr>PowConst3500Less748_19</vt:lpstr>
      <vt:lpstr>PowConst3500Less748_2</vt:lpstr>
      <vt:lpstr>PowConst3500Less748_20</vt:lpstr>
      <vt:lpstr>PowConst3500Less748_21</vt:lpstr>
      <vt:lpstr>PowConst3500Less748_22</vt:lpstr>
      <vt:lpstr>PowConst3500Less748_23</vt:lpstr>
      <vt:lpstr>PowConst3500Less748_24</vt:lpstr>
      <vt:lpstr>PowConst3500Less748_25</vt:lpstr>
      <vt:lpstr>PowConst3500Less748_26</vt:lpstr>
      <vt:lpstr>PowConst3500Less748_27</vt:lpstr>
      <vt:lpstr>PowConst3500Less748_28</vt:lpstr>
      <vt:lpstr>PowConst3500Less748_29</vt:lpstr>
      <vt:lpstr>PowConst3500Less748_3</vt:lpstr>
      <vt:lpstr>PowConst3500Less748_30</vt:lpstr>
      <vt:lpstr>PowConst3500Less748_4</vt:lpstr>
      <vt:lpstr>PowConst3500Less748_5</vt:lpstr>
      <vt:lpstr>PowConst3500Less748_6</vt:lpstr>
      <vt:lpstr>PowConst3500Less748_7</vt:lpstr>
      <vt:lpstr>PowConst3500Less748_8</vt:lpstr>
      <vt:lpstr>PowConst3500Less748_9</vt:lpstr>
      <vt:lpstr>PowConst3500Less748_Max</vt:lpstr>
      <vt:lpstr>PowConst3500Less748_Min</vt:lpstr>
      <vt:lpstr>PowConst3500Less748_Most</vt:lpstr>
      <vt:lpstr>PowConst3500Less748_Time</vt:lpstr>
      <vt:lpstr>PowConst3500LessTarv_1</vt:lpstr>
      <vt:lpstr>PowConst3500LessTarv_10</vt:lpstr>
      <vt:lpstr>PowConst3500LessTarv_11</vt:lpstr>
      <vt:lpstr>PowConst3500LessTarv_12</vt:lpstr>
      <vt:lpstr>PowConst3500LessTarv_13</vt:lpstr>
      <vt:lpstr>PowConst3500LessTarv_14</vt:lpstr>
      <vt:lpstr>PowConst3500LessTarv_15</vt:lpstr>
      <vt:lpstr>PowConst3500LessTarv_16</vt:lpstr>
      <vt:lpstr>PowConst3500LessTarv_17</vt:lpstr>
      <vt:lpstr>PowConst3500LessTarv_18</vt:lpstr>
      <vt:lpstr>PowConst3500LessTarv_19</vt:lpstr>
      <vt:lpstr>PowConst3500LessTarv_2</vt:lpstr>
      <vt:lpstr>PowConst3500LessTarv_20</vt:lpstr>
      <vt:lpstr>PowConst3500LessTarv_21</vt:lpstr>
      <vt:lpstr>PowConst3500LessTarv_22</vt:lpstr>
      <vt:lpstr>PowConst3500LessTarv_23</vt:lpstr>
      <vt:lpstr>PowConst3500LessTarv_24</vt:lpstr>
      <vt:lpstr>PowConst3500LessTarv_25</vt:lpstr>
      <vt:lpstr>PowConst3500LessTarv_26</vt:lpstr>
      <vt:lpstr>PowConst3500LessTarv_27</vt:lpstr>
      <vt:lpstr>PowConst3500LessTarv_28</vt:lpstr>
      <vt:lpstr>PowConst3500LessTarv_29</vt:lpstr>
      <vt:lpstr>PowConst3500LessTarv_3</vt:lpstr>
      <vt:lpstr>PowConst3500LessTarv_30</vt:lpstr>
      <vt:lpstr>PowConst3500LessTarv_4</vt:lpstr>
      <vt:lpstr>PowConst3500LessTarv_5</vt:lpstr>
      <vt:lpstr>PowConst3500LessTarv_6</vt:lpstr>
      <vt:lpstr>PowConst3500LessTarv_7</vt:lpstr>
      <vt:lpstr>PowConst3500LessTarv_8</vt:lpstr>
      <vt:lpstr>PowConst3500LessTarv_9</vt:lpstr>
      <vt:lpstr>PowConst3500LessTarv_Max</vt:lpstr>
      <vt:lpstr>PowConst3500LessTarv_Min</vt:lpstr>
      <vt:lpstr>PowConst3500LessTarv_Most</vt:lpstr>
      <vt:lpstr>PowConst3500LessTarv_Time</vt:lpstr>
      <vt:lpstr>PowDat_ActAnVol_1</vt:lpstr>
      <vt:lpstr>PowDat_ActAnVol_10</vt:lpstr>
      <vt:lpstr>PowDat_ActAnVol_11</vt:lpstr>
      <vt:lpstr>PowDat_ActAnVol_12</vt:lpstr>
      <vt:lpstr>PowDat_ActAnVol_13</vt:lpstr>
      <vt:lpstr>PowDat_ActAnVol_14</vt:lpstr>
      <vt:lpstr>PowDat_ActAnVol_15</vt:lpstr>
      <vt:lpstr>PowDat_ActAnVol_16</vt:lpstr>
      <vt:lpstr>PowDat_ActAnVol_17</vt:lpstr>
      <vt:lpstr>PowDat_ActAnVol_18</vt:lpstr>
      <vt:lpstr>PowDat_ActAnVol_19</vt:lpstr>
      <vt:lpstr>PowDat_ActAnVol_2</vt:lpstr>
      <vt:lpstr>PowDat_ActAnVol_20</vt:lpstr>
      <vt:lpstr>PowDat_ActAnVol_21</vt:lpstr>
      <vt:lpstr>PowDat_ActAnVol_22</vt:lpstr>
      <vt:lpstr>PowDat_ActAnVol_23</vt:lpstr>
      <vt:lpstr>PowDat_ActAnVol_24</vt:lpstr>
      <vt:lpstr>PowDat_ActAnVol_25</vt:lpstr>
      <vt:lpstr>PowDat_ActAnVol_26</vt:lpstr>
      <vt:lpstr>PowDat_ActAnVol_27</vt:lpstr>
      <vt:lpstr>PowDat_ActAnVol_28</vt:lpstr>
      <vt:lpstr>PowDat_ActAnVol_29</vt:lpstr>
      <vt:lpstr>PowDat_ActAnVol_3</vt:lpstr>
      <vt:lpstr>PowDat_ActAnVol_30</vt:lpstr>
      <vt:lpstr>PowDat_ActAnVol_31</vt:lpstr>
      <vt:lpstr>PowDat_ActAnVol_32</vt:lpstr>
      <vt:lpstr>PowDat_ActAnVol_33</vt:lpstr>
      <vt:lpstr>PowDat_ActAnVol_34</vt:lpstr>
      <vt:lpstr>PowDat_ActAnVol_35</vt:lpstr>
      <vt:lpstr>PowDat_ActAnVol_36</vt:lpstr>
      <vt:lpstr>PowDat_ActAnVol_37</vt:lpstr>
      <vt:lpstr>PowDat_ActAnVol_38</vt:lpstr>
      <vt:lpstr>PowDat_ActAnVol_39</vt:lpstr>
      <vt:lpstr>PowDat_ActAnVol_4</vt:lpstr>
      <vt:lpstr>PowDat_ActAnVol_40</vt:lpstr>
      <vt:lpstr>PowDat_ActAnVol_41</vt:lpstr>
      <vt:lpstr>PowDat_ActAnVol_42</vt:lpstr>
      <vt:lpstr>PowDat_ActAnVol_43</vt:lpstr>
      <vt:lpstr>PowDat_ActAnVol_44</vt:lpstr>
      <vt:lpstr>PowDat_ActAnVol_45</vt:lpstr>
      <vt:lpstr>PowDat_ActAnVol_46</vt:lpstr>
      <vt:lpstr>PowDat_ActAnVol_47</vt:lpstr>
      <vt:lpstr>PowDat_ActAnVol_48</vt:lpstr>
      <vt:lpstr>PowDat_ActAnVol_49</vt:lpstr>
      <vt:lpstr>PowDat_ActAnVol_5</vt:lpstr>
      <vt:lpstr>PowDat_ActAnVol_50</vt:lpstr>
      <vt:lpstr>PowDat_ActAnVol_51</vt:lpstr>
      <vt:lpstr>PowDat_ActAnVol_6</vt:lpstr>
      <vt:lpstr>PowDat_ActAnVol_7</vt:lpstr>
      <vt:lpstr>PowDat_ActAnVol_8</vt:lpstr>
      <vt:lpstr>PowDat_ActAnVol_9</vt:lpstr>
      <vt:lpstr>PowDat_ActAnVol_Max</vt:lpstr>
      <vt:lpstr>PowDat_ActAnVol_Min</vt:lpstr>
      <vt:lpstr>PowDat_ActAnVol_Most</vt:lpstr>
      <vt:lpstr>PowDat_ActAnVol_TIME</vt:lpstr>
      <vt:lpstr>PowDat_AnVol_1</vt:lpstr>
      <vt:lpstr>PowDat_AnVol_10</vt:lpstr>
      <vt:lpstr>PowDat_AnVol_11</vt:lpstr>
      <vt:lpstr>PowDat_AnVol_12</vt:lpstr>
      <vt:lpstr>PowDat_AnVol_13</vt:lpstr>
      <vt:lpstr>PowDat_AnVol_14</vt:lpstr>
      <vt:lpstr>PowDat_AnVol_15</vt:lpstr>
      <vt:lpstr>PowDat_AnVol_16</vt:lpstr>
      <vt:lpstr>PowDat_AnVol_17</vt:lpstr>
      <vt:lpstr>PowDat_AnVol_18</vt:lpstr>
      <vt:lpstr>PowDat_AnVol_19</vt:lpstr>
      <vt:lpstr>PowDat_AnVol_2</vt:lpstr>
      <vt:lpstr>PowDat_AnVol_20</vt:lpstr>
      <vt:lpstr>PowDat_AnVol_21</vt:lpstr>
      <vt:lpstr>PowDat_AnVol_22</vt:lpstr>
      <vt:lpstr>PowDat_AnVol_23</vt:lpstr>
      <vt:lpstr>PowDat_AnVol_24</vt:lpstr>
      <vt:lpstr>PowDat_AnVol_25</vt:lpstr>
      <vt:lpstr>PowDat_AnVol_26</vt:lpstr>
      <vt:lpstr>PowDat_AnVol_27</vt:lpstr>
      <vt:lpstr>PowDat_AnVol_28</vt:lpstr>
      <vt:lpstr>PowDat_AnVol_29</vt:lpstr>
      <vt:lpstr>PowDat_AnVol_3</vt:lpstr>
      <vt:lpstr>PowDat_AnVol_30</vt:lpstr>
      <vt:lpstr>PowDat_AnVol_31</vt:lpstr>
      <vt:lpstr>PowDat_AnVol_32</vt:lpstr>
      <vt:lpstr>PowDat_AnVol_33</vt:lpstr>
      <vt:lpstr>PowDat_AnVol_34</vt:lpstr>
      <vt:lpstr>PowDat_AnVol_35</vt:lpstr>
      <vt:lpstr>PowDat_AnVol_36</vt:lpstr>
      <vt:lpstr>PowDat_AnVol_37</vt:lpstr>
      <vt:lpstr>PowDat_AnVol_38</vt:lpstr>
      <vt:lpstr>PowDat_AnVol_39</vt:lpstr>
      <vt:lpstr>PowDat_AnVol_4</vt:lpstr>
      <vt:lpstr>PowDat_AnVol_40</vt:lpstr>
      <vt:lpstr>PowDat_AnVol_41</vt:lpstr>
      <vt:lpstr>PowDat_AnVol_42</vt:lpstr>
      <vt:lpstr>PowDat_AnVol_43</vt:lpstr>
      <vt:lpstr>PowDat_AnVol_44</vt:lpstr>
      <vt:lpstr>PowDat_AnVol_45</vt:lpstr>
      <vt:lpstr>PowDat_AnVol_46</vt:lpstr>
      <vt:lpstr>PowDat_AnVol_47</vt:lpstr>
      <vt:lpstr>PowDat_AnVol_48</vt:lpstr>
      <vt:lpstr>PowDat_AnVol_49</vt:lpstr>
      <vt:lpstr>PowDat_AnVol_5</vt:lpstr>
      <vt:lpstr>PowDat_AnVol_50</vt:lpstr>
      <vt:lpstr>PowDat_AnVol_51</vt:lpstr>
      <vt:lpstr>PowDat_AnVol_6</vt:lpstr>
      <vt:lpstr>PowDat_AnVol_7</vt:lpstr>
      <vt:lpstr>PowDat_AnVol_8</vt:lpstr>
      <vt:lpstr>PowDat_AnVol_9</vt:lpstr>
      <vt:lpstr>PowDat_AnVol_Max</vt:lpstr>
      <vt:lpstr>PowDat_AnVol_Min</vt:lpstr>
      <vt:lpstr>PowDat_AnVol_Most</vt:lpstr>
      <vt:lpstr>PowDat_AnVol_TIME</vt:lpstr>
      <vt:lpstr>PowDat_Tier_1</vt:lpstr>
      <vt:lpstr>PowDat_Tier_10</vt:lpstr>
      <vt:lpstr>PowDat_Tier_11</vt:lpstr>
      <vt:lpstr>PowDat_Tier_12</vt:lpstr>
      <vt:lpstr>PowDat_Tier_13</vt:lpstr>
      <vt:lpstr>PowDat_Tier_14</vt:lpstr>
      <vt:lpstr>PowDat_Tier_15</vt:lpstr>
      <vt:lpstr>PowDat_Tier_16</vt:lpstr>
      <vt:lpstr>PowDat_Tier_17</vt:lpstr>
      <vt:lpstr>PowDat_Tier_18</vt:lpstr>
      <vt:lpstr>PowDat_Tier_19</vt:lpstr>
      <vt:lpstr>PowDat_Tier_2</vt:lpstr>
      <vt:lpstr>PowDat_Tier_20</vt:lpstr>
      <vt:lpstr>PowDat_Tier_21</vt:lpstr>
      <vt:lpstr>PowDat_Tier_22</vt:lpstr>
      <vt:lpstr>PowDat_Tier_23</vt:lpstr>
      <vt:lpstr>PowDat_Tier_24</vt:lpstr>
      <vt:lpstr>PowDat_Tier_25</vt:lpstr>
      <vt:lpstr>PowDat_Tier_26</vt:lpstr>
      <vt:lpstr>PowDat_Tier_27</vt:lpstr>
      <vt:lpstr>PowDat_Tier_28</vt:lpstr>
      <vt:lpstr>PowDat_Tier_29</vt:lpstr>
      <vt:lpstr>PowDat_Tier_3</vt:lpstr>
      <vt:lpstr>PowDat_Tier_30</vt:lpstr>
      <vt:lpstr>PowDat_Tier_31</vt:lpstr>
      <vt:lpstr>PowDat_Tier_32</vt:lpstr>
      <vt:lpstr>PowDat_Tier_33</vt:lpstr>
      <vt:lpstr>PowDat_Tier_34</vt:lpstr>
      <vt:lpstr>PowDat_Tier_35</vt:lpstr>
      <vt:lpstr>PowDat_Tier_36</vt:lpstr>
      <vt:lpstr>PowDat_Tier_37</vt:lpstr>
      <vt:lpstr>PowDat_Tier_38</vt:lpstr>
      <vt:lpstr>PowDat_Tier_39</vt:lpstr>
      <vt:lpstr>PowDat_Tier_4</vt:lpstr>
      <vt:lpstr>PowDat_Tier_40</vt:lpstr>
      <vt:lpstr>PowDat_Tier_41</vt:lpstr>
      <vt:lpstr>PowDat_Tier_42</vt:lpstr>
      <vt:lpstr>PowDat_Tier_43</vt:lpstr>
      <vt:lpstr>PowDat_Tier_44</vt:lpstr>
      <vt:lpstr>PowDat_Tier_45</vt:lpstr>
      <vt:lpstr>PowDat_Tier_46</vt:lpstr>
      <vt:lpstr>PowDat_Tier_47</vt:lpstr>
      <vt:lpstr>PowDat_Tier_48</vt:lpstr>
      <vt:lpstr>PowDat_Tier_49</vt:lpstr>
      <vt:lpstr>PowDat_Tier_5</vt:lpstr>
      <vt:lpstr>PowDat_Tier_50</vt:lpstr>
      <vt:lpstr>PowDat_Tier_51</vt:lpstr>
      <vt:lpstr>PowDat_Tier_6</vt:lpstr>
      <vt:lpstr>PowDat_Tier_7</vt:lpstr>
      <vt:lpstr>PowDat_Tier_8</vt:lpstr>
      <vt:lpstr>PowDat_Tier_9</vt:lpstr>
      <vt:lpstr>PowDat_Tier_Max</vt:lpstr>
      <vt:lpstr>PowDat_Tier_Min</vt:lpstr>
      <vt:lpstr>PowDat_Tier_Most</vt:lpstr>
      <vt:lpstr>PowDat_Tier_Time</vt:lpstr>
      <vt:lpstr>Powell3490_1</vt:lpstr>
      <vt:lpstr>Powell3490_10</vt:lpstr>
      <vt:lpstr>Powell3490_11</vt:lpstr>
      <vt:lpstr>Powell3490_12</vt:lpstr>
      <vt:lpstr>Powell3490_13</vt:lpstr>
      <vt:lpstr>Powell3490_14</vt:lpstr>
      <vt:lpstr>Powell3490_15</vt:lpstr>
      <vt:lpstr>Powell3490_16</vt:lpstr>
      <vt:lpstr>Powell3490_17</vt:lpstr>
      <vt:lpstr>Powell3490_18</vt:lpstr>
      <vt:lpstr>Powell3490_19</vt:lpstr>
      <vt:lpstr>Powell3490_2</vt:lpstr>
      <vt:lpstr>Powell3490_20</vt:lpstr>
      <vt:lpstr>Powell3490_21</vt:lpstr>
      <vt:lpstr>Powell3490_22</vt:lpstr>
      <vt:lpstr>Powell3490_23</vt:lpstr>
      <vt:lpstr>Powell3490_24</vt:lpstr>
      <vt:lpstr>Powell3490_25</vt:lpstr>
      <vt:lpstr>Powell3490_26</vt:lpstr>
      <vt:lpstr>Powell3490_27</vt:lpstr>
      <vt:lpstr>Powell3490_28</vt:lpstr>
      <vt:lpstr>Powell3490_29</vt:lpstr>
      <vt:lpstr>Powell3490_3</vt:lpstr>
      <vt:lpstr>Powell3490_30</vt:lpstr>
      <vt:lpstr>Powell3490_31</vt:lpstr>
      <vt:lpstr>Powell3490_32</vt:lpstr>
      <vt:lpstr>Powell3490_33</vt:lpstr>
      <vt:lpstr>Powell3490_34</vt:lpstr>
      <vt:lpstr>Powell3490_35</vt:lpstr>
      <vt:lpstr>Powell3490_4</vt:lpstr>
      <vt:lpstr>Powell3490_5</vt:lpstr>
      <vt:lpstr>Powell3490_6</vt:lpstr>
      <vt:lpstr>Powell3490_7</vt:lpstr>
      <vt:lpstr>Powell3490_8</vt:lpstr>
      <vt:lpstr>Powell3490_9</vt:lpstr>
      <vt:lpstr>Powell3490_Max</vt:lpstr>
      <vt:lpstr>Powell3490_Min</vt:lpstr>
      <vt:lpstr>Powell3490_Most</vt:lpstr>
      <vt:lpstr>Powell3490_TIME</vt:lpstr>
      <vt:lpstr>Powell3525_1</vt:lpstr>
      <vt:lpstr>Powell3525_10</vt:lpstr>
      <vt:lpstr>Powell3525_11</vt:lpstr>
      <vt:lpstr>Powell3525_12</vt:lpstr>
      <vt:lpstr>Powell3525_13</vt:lpstr>
      <vt:lpstr>Powell3525_14</vt:lpstr>
      <vt:lpstr>Powell3525_15</vt:lpstr>
      <vt:lpstr>Powell3525_16</vt:lpstr>
      <vt:lpstr>Powell3525_17</vt:lpstr>
      <vt:lpstr>Powell3525_18</vt:lpstr>
      <vt:lpstr>Powell3525_19</vt:lpstr>
      <vt:lpstr>Powell3525_2</vt:lpstr>
      <vt:lpstr>Powell3525_20</vt:lpstr>
      <vt:lpstr>Powell3525_21</vt:lpstr>
      <vt:lpstr>Powell3525_22</vt:lpstr>
      <vt:lpstr>Powell3525_23</vt:lpstr>
      <vt:lpstr>Powell3525_24</vt:lpstr>
      <vt:lpstr>Powell3525_25</vt:lpstr>
      <vt:lpstr>Powell3525_26</vt:lpstr>
      <vt:lpstr>Powell3525_27</vt:lpstr>
      <vt:lpstr>Powell3525_28</vt:lpstr>
      <vt:lpstr>Powell3525_29</vt:lpstr>
      <vt:lpstr>Powell3525_3</vt:lpstr>
      <vt:lpstr>Powell3525_30</vt:lpstr>
      <vt:lpstr>Powell3525_31</vt:lpstr>
      <vt:lpstr>Powell3525_32</vt:lpstr>
      <vt:lpstr>Powell3525_33</vt:lpstr>
      <vt:lpstr>Powell3525_34</vt:lpstr>
      <vt:lpstr>Powell3525_35</vt:lpstr>
      <vt:lpstr>Powell3525_4</vt:lpstr>
      <vt:lpstr>Powell3525_5</vt:lpstr>
      <vt:lpstr>Powell3525_6</vt:lpstr>
      <vt:lpstr>Powell3525_7</vt:lpstr>
      <vt:lpstr>Powell3525_8</vt:lpstr>
      <vt:lpstr>Powell3525_9</vt:lpstr>
      <vt:lpstr>Powell3525_Max</vt:lpstr>
      <vt:lpstr>Powell3525_Min</vt:lpstr>
      <vt:lpstr>Powell3525_Most</vt:lpstr>
      <vt:lpstr>Powell3525_TIME</vt:lpstr>
      <vt:lpstr>PowellConst3500Bypass_1</vt:lpstr>
      <vt:lpstr>PowellConst3500Bypass_10</vt:lpstr>
      <vt:lpstr>PowellConst3500Bypass_11</vt:lpstr>
      <vt:lpstr>PowellConst3500Bypass_12</vt:lpstr>
      <vt:lpstr>PowellConst3500Bypass_13</vt:lpstr>
      <vt:lpstr>PowellConst3500Bypass_14</vt:lpstr>
      <vt:lpstr>PowellConst3500Bypass_15</vt:lpstr>
      <vt:lpstr>PowellConst3500Bypass_16</vt:lpstr>
      <vt:lpstr>PowellConst3500Bypass_17</vt:lpstr>
      <vt:lpstr>PowellConst3500Bypass_18</vt:lpstr>
      <vt:lpstr>PowellConst3500Bypass_19</vt:lpstr>
      <vt:lpstr>PowellConst3500Bypass_2</vt:lpstr>
      <vt:lpstr>PowellConst3500Bypass_20</vt:lpstr>
      <vt:lpstr>PowellConst3500Bypass_21</vt:lpstr>
      <vt:lpstr>PowellConst3500Bypass_22</vt:lpstr>
      <vt:lpstr>PowellConst3500Bypass_23</vt:lpstr>
      <vt:lpstr>PowellConst3500Bypass_24</vt:lpstr>
      <vt:lpstr>PowellConst3500Bypass_25</vt:lpstr>
      <vt:lpstr>PowellConst3500Bypass_26</vt:lpstr>
      <vt:lpstr>PowellConst3500Bypass_27</vt:lpstr>
      <vt:lpstr>PowellConst3500Bypass_28</vt:lpstr>
      <vt:lpstr>PowellConst3500Bypass_29</vt:lpstr>
      <vt:lpstr>PowellConst3500Bypass_3</vt:lpstr>
      <vt:lpstr>PowellConst3500Bypass_30</vt:lpstr>
      <vt:lpstr>PowellConst3500Bypass_4</vt:lpstr>
      <vt:lpstr>PowellConst3500Bypass_5</vt:lpstr>
      <vt:lpstr>PowellConst3500Bypass_6</vt:lpstr>
      <vt:lpstr>PowellConst3500Bypass_7</vt:lpstr>
      <vt:lpstr>PowellConst3500Bypass_8</vt:lpstr>
      <vt:lpstr>PowellConst3500Bypass_9</vt:lpstr>
      <vt:lpstr>PowellConst3500Bypass_TIME</vt:lpstr>
      <vt:lpstr>PowellConstrainedLEBT_1</vt:lpstr>
      <vt:lpstr>PowellConstrainedLEBT_10</vt:lpstr>
      <vt:lpstr>PowellConstrainedLEBT_11</vt:lpstr>
      <vt:lpstr>PowellConstrainedLEBT_12</vt:lpstr>
      <vt:lpstr>PowellConstrainedLEBT_13</vt:lpstr>
      <vt:lpstr>PowellConstrainedLEBT_14</vt:lpstr>
      <vt:lpstr>PowellConstrainedLEBT_15</vt:lpstr>
      <vt:lpstr>PowellConstrainedLEBT_16</vt:lpstr>
      <vt:lpstr>PowellConstrainedLEBT_17</vt:lpstr>
      <vt:lpstr>PowellConstrainedLEBT_18</vt:lpstr>
      <vt:lpstr>PowellConstrainedLEBT_19</vt:lpstr>
      <vt:lpstr>PowellConstrainedLEBT_2</vt:lpstr>
      <vt:lpstr>PowellConstrainedLEBT_20</vt:lpstr>
      <vt:lpstr>PowellConstrainedLEBT_21</vt:lpstr>
      <vt:lpstr>PowellConstrainedLEBT_22</vt:lpstr>
      <vt:lpstr>PowellConstrainedLEBT_23</vt:lpstr>
      <vt:lpstr>PowellConstrainedLEBT_24</vt:lpstr>
      <vt:lpstr>PowellConstrainedLEBT_25</vt:lpstr>
      <vt:lpstr>PowellConstrainedLEBT_26</vt:lpstr>
      <vt:lpstr>PowellConstrainedLEBT_27</vt:lpstr>
      <vt:lpstr>PowellConstrainedLEBT_28</vt:lpstr>
      <vt:lpstr>PowellConstrainedLEBT_29</vt:lpstr>
      <vt:lpstr>PowellConstrainedLEBT_3</vt:lpstr>
      <vt:lpstr>PowellConstrainedLEBT_30</vt:lpstr>
      <vt:lpstr>PowellConstrainedLEBT_4</vt:lpstr>
      <vt:lpstr>PowellConstrainedLEBT_5</vt:lpstr>
      <vt:lpstr>PowellConstrainedLEBT_6</vt:lpstr>
      <vt:lpstr>PowellConstrainedLEBT_7</vt:lpstr>
      <vt:lpstr>PowellConstrainedLEBT_8</vt:lpstr>
      <vt:lpstr>PowellConstrainedLEBT_9</vt:lpstr>
      <vt:lpstr>PowellConstrainedLEBT_Max</vt:lpstr>
      <vt:lpstr>PowellConstrainedLEBT_Min</vt:lpstr>
      <vt:lpstr>PowellConstrainedLEBT_Most</vt:lpstr>
      <vt:lpstr>PowellConstrainedLEBT_Time</vt:lpstr>
      <vt:lpstr>PowellEffectiveElev!PowellEffectiveElev_1</vt:lpstr>
      <vt:lpstr>PowellEffectiveElev!PowellEffectiveElev_10</vt:lpstr>
      <vt:lpstr>PowellEffectiveElev!PowellEffectiveElev_11</vt:lpstr>
      <vt:lpstr>PowellEffectiveElev!PowellEffectiveElev_12</vt:lpstr>
      <vt:lpstr>PowellEffectiveElev!PowellEffectiveElev_13</vt:lpstr>
      <vt:lpstr>PowellEffectiveElev!PowellEffectiveElev_14</vt:lpstr>
      <vt:lpstr>PowellEffectiveElev!PowellEffectiveElev_15</vt:lpstr>
      <vt:lpstr>PowellEffectiveElev!PowellEffectiveElev_16</vt:lpstr>
      <vt:lpstr>PowellEffectiveElev!PowellEffectiveElev_17</vt:lpstr>
      <vt:lpstr>PowellEffectiveElev!PowellEffectiveElev_18</vt:lpstr>
      <vt:lpstr>PowellEffectiveElev!PowellEffectiveElev_19</vt:lpstr>
      <vt:lpstr>PowellEffectiveElev!PowellEffectiveElev_2</vt:lpstr>
      <vt:lpstr>PowellEffectiveElev!PowellEffectiveElev_20</vt:lpstr>
      <vt:lpstr>PowellEffectiveElev!PowellEffectiveElev_21</vt:lpstr>
      <vt:lpstr>PowellEffectiveElev!PowellEffectiveElev_22</vt:lpstr>
      <vt:lpstr>PowellEffectiveElev!PowellEffectiveElev_23</vt:lpstr>
      <vt:lpstr>PowellEffectiveElev!PowellEffectiveElev_24</vt:lpstr>
      <vt:lpstr>PowellEffectiveElev!PowellEffectiveElev_25</vt:lpstr>
      <vt:lpstr>PowellEffectiveElev!PowellEffectiveElev_26</vt:lpstr>
      <vt:lpstr>PowellEffectiveElev!PowellEffectiveElev_27</vt:lpstr>
      <vt:lpstr>PowellEffectiveElev!PowellEffectiveElev_28</vt:lpstr>
      <vt:lpstr>PowellEffectiveElev!PowellEffectiveElev_29</vt:lpstr>
      <vt:lpstr>PowellEffectiveElev!PowellEffectiveElev_3</vt:lpstr>
      <vt:lpstr>PowellEffectiveElev!PowellEffectiveElev_30</vt:lpstr>
      <vt:lpstr>PowellEffectiveElev!PowellEffectiveElev_31</vt:lpstr>
      <vt:lpstr>PowellEffectiveElev!PowellEffectiveElev_32</vt:lpstr>
      <vt:lpstr>PowellEffectiveElev!PowellEffectiveElev_33</vt:lpstr>
      <vt:lpstr>PowellEffectiveElev!PowellEffectiveElev_34</vt:lpstr>
      <vt:lpstr>PowellEffectiveElev!PowellEffectiveElev_35</vt:lpstr>
      <vt:lpstr>PowellEffectiveElev!PowellEffectiveElev_4</vt:lpstr>
      <vt:lpstr>PowellEffectiveElev!PowellEffectiveElev_5</vt:lpstr>
      <vt:lpstr>PowellEffectiveElev!PowellEffectiveElev_6</vt:lpstr>
      <vt:lpstr>PowellEffectiveElev!PowellEffectiveElev_7</vt:lpstr>
      <vt:lpstr>PowellEffectiveElev!PowellEffectiveElev_8</vt:lpstr>
      <vt:lpstr>PowellEffectiveElev!PowellEffectiveElev_9</vt:lpstr>
      <vt:lpstr>PowellEffectiveElev!PowellEffectiveElev_Max</vt:lpstr>
      <vt:lpstr>PowellEffectiveElev!PowellEffectiveElev_Min</vt:lpstr>
      <vt:lpstr>PowellEffectiveElev!PowellEffectiveElev_Most</vt:lpstr>
      <vt:lpstr>PowellEffectiveElev!PowellEffectiveElev_Time</vt:lpstr>
      <vt:lpstr>PowellUnregInflow</vt:lpstr>
      <vt:lpstr>PowellUnregInflow1</vt:lpstr>
      <vt:lpstr>PowellUnregInflow2</vt:lpstr>
      <vt:lpstr>Prob1</vt:lpstr>
      <vt:lpstr>Prob2</vt:lpstr>
      <vt:lpstr>Prob3</vt:lpstr>
      <vt:lpstr>Prob4</vt:lpstr>
      <vt:lpstr>Prob5</vt:lpstr>
      <vt:lpstr>ProbabilityNumbers</vt:lpstr>
      <vt:lpstr>ProbabilityTable</vt:lpstr>
      <vt:lpstr>ProbabiltyNumbersEOY</vt:lpstr>
      <vt:lpstr>ProbList</vt:lpstr>
      <vt:lpstr>Probs</vt:lpstr>
      <vt:lpstr>ProbTabTest</vt:lpstr>
      <vt:lpstr>RangeName</vt:lpstr>
      <vt:lpstr>S1Shortage_1</vt:lpstr>
      <vt:lpstr>S1Shortage_10</vt:lpstr>
      <vt:lpstr>S1Shortage_11</vt:lpstr>
      <vt:lpstr>S1Shortage_12</vt:lpstr>
      <vt:lpstr>S1Shortage_13</vt:lpstr>
      <vt:lpstr>S1Shortage_14</vt:lpstr>
      <vt:lpstr>S1Shortage_15</vt:lpstr>
      <vt:lpstr>S1Shortage_16</vt:lpstr>
      <vt:lpstr>S1Shortage_17</vt:lpstr>
      <vt:lpstr>S1Shortage_18</vt:lpstr>
      <vt:lpstr>S1Shortage_19</vt:lpstr>
      <vt:lpstr>S1Shortage_2</vt:lpstr>
      <vt:lpstr>S1Shortage_20</vt:lpstr>
      <vt:lpstr>S1Shortage_21</vt:lpstr>
      <vt:lpstr>S1Shortage_22</vt:lpstr>
      <vt:lpstr>S1Shortage_23</vt:lpstr>
      <vt:lpstr>S1Shortage_24</vt:lpstr>
      <vt:lpstr>S1Shortage_25</vt:lpstr>
      <vt:lpstr>S1Shortage_26</vt:lpstr>
      <vt:lpstr>S1Shortage_27</vt:lpstr>
      <vt:lpstr>S1Shortage_28</vt:lpstr>
      <vt:lpstr>S1Shortage_29</vt:lpstr>
      <vt:lpstr>S1Shortage_3</vt:lpstr>
      <vt:lpstr>S1Shortage_30</vt:lpstr>
      <vt:lpstr>S1Shortage_31</vt:lpstr>
      <vt:lpstr>S1Shortage_32</vt:lpstr>
      <vt:lpstr>S1Shortage_33</vt:lpstr>
      <vt:lpstr>S1Shortage_34</vt:lpstr>
      <vt:lpstr>S1Shortage_35</vt:lpstr>
      <vt:lpstr>S1Shortage_36</vt:lpstr>
      <vt:lpstr>S1Shortage_37</vt:lpstr>
      <vt:lpstr>S1Shortage_38</vt:lpstr>
      <vt:lpstr>S1Shortage_39</vt:lpstr>
      <vt:lpstr>S1Shortage_4</vt:lpstr>
      <vt:lpstr>S1Shortage_40</vt:lpstr>
      <vt:lpstr>S1Shortage_41</vt:lpstr>
      <vt:lpstr>S1Shortage_42</vt:lpstr>
      <vt:lpstr>S1Shortage_43</vt:lpstr>
      <vt:lpstr>S1Shortage_44</vt:lpstr>
      <vt:lpstr>S1Shortage_45</vt:lpstr>
      <vt:lpstr>S1Shortage_46</vt:lpstr>
      <vt:lpstr>S1Shortage_47</vt:lpstr>
      <vt:lpstr>S1Shortage_48</vt:lpstr>
      <vt:lpstr>S1Shortage_49</vt:lpstr>
      <vt:lpstr>S1Shortage_5</vt:lpstr>
      <vt:lpstr>S1Shortage_50</vt:lpstr>
      <vt:lpstr>S1Shortage_51</vt:lpstr>
      <vt:lpstr>S1Shortage_6</vt:lpstr>
      <vt:lpstr>S1Shortage_7</vt:lpstr>
      <vt:lpstr>S1Shortage_8</vt:lpstr>
      <vt:lpstr>S1Shortage_9</vt:lpstr>
      <vt:lpstr>S1Shortage_Max</vt:lpstr>
      <vt:lpstr>S1Shortage_Min</vt:lpstr>
      <vt:lpstr>S1Shortage_Most</vt:lpstr>
      <vt:lpstr>S1Shortage_Time</vt:lpstr>
      <vt:lpstr>S2Shortage_1</vt:lpstr>
      <vt:lpstr>S2Shortage_10</vt:lpstr>
      <vt:lpstr>S2Shortage_11</vt:lpstr>
      <vt:lpstr>S2Shortage_12</vt:lpstr>
      <vt:lpstr>S2Shortage_13</vt:lpstr>
      <vt:lpstr>S2Shortage_14</vt:lpstr>
      <vt:lpstr>S2Shortage_15</vt:lpstr>
      <vt:lpstr>S2Shortage_16</vt:lpstr>
      <vt:lpstr>S2Shortage_17</vt:lpstr>
      <vt:lpstr>S2Shortage_18</vt:lpstr>
      <vt:lpstr>S2Shortage_19</vt:lpstr>
      <vt:lpstr>S2Shortage_2</vt:lpstr>
      <vt:lpstr>S2Shortage_20</vt:lpstr>
      <vt:lpstr>S2Shortage_21</vt:lpstr>
      <vt:lpstr>S2Shortage_22</vt:lpstr>
      <vt:lpstr>S2Shortage_23</vt:lpstr>
      <vt:lpstr>S2Shortage_24</vt:lpstr>
      <vt:lpstr>S2Shortage_25</vt:lpstr>
      <vt:lpstr>S2Shortage_26</vt:lpstr>
      <vt:lpstr>S2Shortage_27</vt:lpstr>
      <vt:lpstr>S2Shortage_28</vt:lpstr>
      <vt:lpstr>S2Shortage_29</vt:lpstr>
      <vt:lpstr>S2Shortage_3</vt:lpstr>
      <vt:lpstr>S2Shortage_30</vt:lpstr>
      <vt:lpstr>S2Shortage_31</vt:lpstr>
      <vt:lpstr>S2Shortage_32</vt:lpstr>
      <vt:lpstr>S2Shortage_33</vt:lpstr>
      <vt:lpstr>S2Shortage_34</vt:lpstr>
      <vt:lpstr>S2Shortage_35</vt:lpstr>
      <vt:lpstr>S2Shortage_36</vt:lpstr>
      <vt:lpstr>S2Shortage_37</vt:lpstr>
      <vt:lpstr>S2Shortage_38</vt:lpstr>
      <vt:lpstr>S2Shortage_39</vt:lpstr>
      <vt:lpstr>S2Shortage_4</vt:lpstr>
      <vt:lpstr>S2Shortage_40</vt:lpstr>
      <vt:lpstr>S2Shortage_41</vt:lpstr>
      <vt:lpstr>S2Shortage_42</vt:lpstr>
      <vt:lpstr>S2Shortage_43</vt:lpstr>
      <vt:lpstr>S2Shortage_44</vt:lpstr>
      <vt:lpstr>S2Shortage_45</vt:lpstr>
      <vt:lpstr>S2Shortage_46</vt:lpstr>
      <vt:lpstr>S2Shortage_47</vt:lpstr>
      <vt:lpstr>S2Shortage_48</vt:lpstr>
      <vt:lpstr>S2Shortage_49</vt:lpstr>
      <vt:lpstr>S2Shortage_5</vt:lpstr>
      <vt:lpstr>S2Shortage_50</vt:lpstr>
      <vt:lpstr>S2Shortage_51</vt:lpstr>
      <vt:lpstr>S2Shortage_6</vt:lpstr>
      <vt:lpstr>S2Shortage_7</vt:lpstr>
      <vt:lpstr>S2Shortage_8</vt:lpstr>
      <vt:lpstr>S2Shortage_9</vt:lpstr>
      <vt:lpstr>S2Shortage_Max</vt:lpstr>
      <vt:lpstr>S2Shortage_Min</vt:lpstr>
      <vt:lpstr>S2Shortage_Most</vt:lpstr>
      <vt:lpstr>S2Shortage_Time</vt:lpstr>
      <vt:lpstr>S3Shortage_1</vt:lpstr>
      <vt:lpstr>S3Shortage_10</vt:lpstr>
      <vt:lpstr>S3Shortage_11</vt:lpstr>
      <vt:lpstr>S3Shortage_12</vt:lpstr>
      <vt:lpstr>S3Shortage_13</vt:lpstr>
      <vt:lpstr>S3Shortage_14</vt:lpstr>
      <vt:lpstr>S3Shortage_15</vt:lpstr>
      <vt:lpstr>S3Shortage_16</vt:lpstr>
      <vt:lpstr>S3Shortage_17</vt:lpstr>
      <vt:lpstr>S3Shortage_18</vt:lpstr>
      <vt:lpstr>S3Shortage_19</vt:lpstr>
      <vt:lpstr>S3Shortage_2</vt:lpstr>
      <vt:lpstr>S3Shortage_20</vt:lpstr>
      <vt:lpstr>S3Shortage_21</vt:lpstr>
      <vt:lpstr>S3Shortage_22</vt:lpstr>
      <vt:lpstr>S3Shortage_23</vt:lpstr>
      <vt:lpstr>S3Shortage_24</vt:lpstr>
      <vt:lpstr>S3Shortage_25</vt:lpstr>
      <vt:lpstr>S3Shortage_26</vt:lpstr>
      <vt:lpstr>S3Shortage_27</vt:lpstr>
      <vt:lpstr>S3Shortage_28</vt:lpstr>
      <vt:lpstr>S3Shortage_29</vt:lpstr>
      <vt:lpstr>S3Shortage_3</vt:lpstr>
      <vt:lpstr>S3Shortage_30</vt:lpstr>
      <vt:lpstr>S3Shortage_31</vt:lpstr>
      <vt:lpstr>S3Shortage_32</vt:lpstr>
      <vt:lpstr>S3Shortage_33</vt:lpstr>
      <vt:lpstr>S3Shortage_34</vt:lpstr>
      <vt:lpstr>S3Shortage_35</vt:lpstr>
      <vt:lpstr>S3Shortage_36</vt:lpstr>
      <vt:lpstr>S3Shortage_37</vt:lpstr>
      <vt:lpstr>S3Shortage_38</vt:lpstr>
      <vt:lpstr>S3Shortage_39</vt:lpstr>
      <vt:lpstr>S3Shortage_4</vt:lpstr>
      <vt:lpstr>S3Shortage_40</vt:lpstr>
      <vt:lpstr>S3Shortage_41</vt:lpstr>
      <vt:lpstr>S3Shortage_42</vt:lpstr>
      <vt:lpstr>S3Shortage_43</vt:lpstr>
      <vt:lpstr>S3Shortage_44</vt:lpstr>
      <vt:lpstr>S3Shortage_45</vt:lpstr>
      <vt:lpstr>S3Shortage_46</vt:lpstr>
      <vt:lpstr>S3Shortage_47</vt:lpstr>
      <vt:lpstr>S3Shortage_48</vt:lpstr>
      <vt:lpstr>S3Shortage_49</vt:lpstr>
      <vt:lpstr>S3Shortage_5</vt:lpstr>
      <vt:lpstr>S3Shortage_50</vt:lpstr>
      <vt:lpstr>S3Shortage_51</vt:lpstr>
      <vt:lpstr>S3Shortage_6</vt:lpstr>
      <vt:lpstr>S3Shortage_7</vt:lpstr>
      <vt:lpstr>S3Shortage_8</vt:lpstr>
      <vt:lpstr>S3Shortage_9</vt:lpstr>
      <vt:lpstr>S3Shortage_Max</vt:lpstr>
      <vt:lpstr>S3Shortage_Min</vt:lpstr>
      <vt:lpstr>S3Shortage_Most</vt:lpstr>
      <vt:lpstr>S3Shortage_Time</vt:lpstr>
      <vt:lpstr>SacWYType_1</vt:lpstr>
      <vt:lpstr>SacWYType_10</vt:lpstr>
      <vt:lpstr>SacWYType_11</vt:lpstr>
      <vt:lpstr>SacWYType_12</vt:lpstr>
      <vt:lpstr>SacWYType_13</vt:lpstr>
      <vt:lpstr>SacWYType_14</vt:lpstr>
      <vt:lpstr>SacWYType_15</vt:lpstr>
      <vt:lpstr>SacWYType_16</vt:lpstr>
      <vt:lpstr>SacWYType_17</vt:lpstr>
      <vt:lpstr>SacWYType_18</vt:lpstr>
      <vt:lpstr>SacWYType_19</vt:lpstr>
      <vt:lpstr>SacWYType_2</vt:lpstr>
      <vt:lpstr>SacWYType_20</vt:lpstr>
      <vt:lpstr>SacWYType_21</vt:lpstr>
      <vt:lpstr>SacWYType_22</vt:lpstr>
      <vt:lpstr>SacWYType_23</vt:lpstr>
      <vt:lpstr>SacWYType_24</vt:lpstr>
      <vt:lpstr>SacWYType_25</vt:lpstr>
      <vt:lpstr>SacWYType_26</vt:lpstr>
      <vt:lpstr>SacWYType_27</vt:lpstr>
      <vt:lpstr>SacWYType_28</vt:lpstr>
      <vt:lpstr>SacWYType_29</vt:lpstr>
      <vt:lpstr>SacWYType_3</vt:lpstr>
      <vt:lpstr>SacWYType_30</vt:lpstr>
      <vt:lpstr>SacWYType_4</vt:lpstr>
      <vt:lpstr>SacWYType_5</vt:lpstr>
      <vt:lpstr>SacWYType_6</vt:lpstr>
      <vt:lpstr>SacWYType_7</vt:lpstr>
      <vt:lpstr>SacWYType_8</vt:lpstr>
      <vt:lpstr>SacWYType_9</vt:lpstr>
      <vt:lpstr>SacWYType_MAX</vt:lpstr>
      <vt:lpstr>SacWYType_MIN</vt:lpstr>
      <vt:lpstr>SacWYType_TIME</vt:lpstr>
      <vt:lpstr>SheetName</vt:lpstr>
      <vt:lpstr>LEBTBranch!Shortage_1</vt:lpstr>
      <vt:lpstr>Shortage_1</vt:lpstr>
      <vt:lpstr>LEBTBranch!Shortage_10</vt:lpstr>
      <vt:lpstr>Shortage_10</vt:lpstr>
      <vt:lpstr>LEBTBranch!Shortage_11</vt:lpstr>
      <vt:lpstr>Shortage_11</vt:lpstr>
      <vt:lpstr>LEBTBranch!Shortage_12</vt:lpstr>
      <vt:lpstr>Shortage_12</vt:lpstr>
      <vt:lpstr>LEBTBranch!Shortage_13</vt:lpstr>
      <vt:lpstr>Shortage_13</vt:lpstr>
      <vt:lpstr>LEBTBranch!Shortage_14</vt:lpstr>
      <vt:lpstr>Shortage_14</vt:lpstr>
      <vt:lpstr>LEBTBranch!Shortage_15</vt:lpstr>
      <vt:lpstr>Shortage_15</vt:lpstr>
      <vt:lpstr>LEBTBranch!Shortage_16</vt:lpstr>
      <vt:lpstr>Shortage_16</vt:lpstr>
      <vt:lpstr>LEBTBranch!Shortage_17</vt:lpstr>
      <vt:lpstr>Shortage_17</vt:lpstr>
      <vt:lpstr>LEBTBranch!Shortage_18</vt:lpstr>
      <vt:lpstr>Shortage_18</vt:lpstr>
      <vt:lpstr>LEBTBranch!Shortage_19</vt:lpstr>
      <vt:lpstr>Shortage_19</vt:lpstr>
      <vt:lpstr>LEBTBranch!Shortage_2</vt:lpstr>
      <vt:lpstr>Shortage_2</vt:lpstr>
      <vt:lpstr>LEBTBranch!Shortage_20</vt:lpstr>
      <vt:lpstr>Shortage_20</vt:lpstr>
      <vt:lpstr>LEBTBranch!Shortage_21</vt:lpstr>
      <vt:lpstr>Shortage_21</vt:lpstr>
      <vt:lpstr>LEBTBranch!Shortage_22</vt:lpstr>
      <vt:lpstr>Shortage_22</vt:lpstr>
      <vt:lpstr>LEBTBranch!Shortage_23</vt:lpstr>
      <vt:lpstr>Shortage_23</vt:lpstr>
      <vt:lpstr>LEBTBranch!Shortage_24</vt:lpstr>
      <vt:lpstr>Shortage_24</vt:lpstr>
      <vt:lpstr>LEBTBranch!Shortage_25</vt:lpstr>
      <vt:lpstr>Shortage_25</vt:lpstr>
      <vt:lpstr>LEBTBranch!Shortage_26</vt:lpstr>
      <vt:lpstr>Shortage_26</vt:lpstr>
      <vt:lpstr>LEBTBranch!Shortage_27</vt:lpstr>
      <vt:lpstr>Shortage_27</vt:lpstr>
      <vt:lpstr>LEBTBranch!Shortage_28</vt:lpstr>
      <vt:lpstr>Shortage_28</vt:lpstr>
      <vt:lpstr>LEBTBranch!Shortage_29</vt:lpstr>
      <vt:lpstr>Shortage_29</vt:lpstr>
      <vt:lpstr>LEBTBranch!Shortage_3</vt:lpstr>
      <vt:lpstr>Shortage_3</vt:lpstr>
      <vt:lpstr>LEBTBranch!Shortage_30</vt:lpstr>
      <vt:lpstr>Shortage_30</vt:lpstr>
      <vt:lpstr>LEBTBranch!Shortage_31</vt:lpstr>
      <vt:lpstr>Shortage_31</vt:lpstr>
      <vt:lpstr>LEBTBranch!Shortage_32</vt:lpstr>
      <vt:lpstr>Shortage_32</vt:lpstr>
      <vt:lpstr>LEBTBranch!Shortage_33</vt:lpstr>
      <vt:lpstr>Shortage_33</vt:lpstr>
      <vt:lpstr>LEBTBranch!Shortage_34</vt:lpstr>
      <vt:lpstr>Shortage_34</vt:lpstr>
      <vt:lpstr>LEBTBranch!Shortage_35</vt:lpstr>
      <vt:lpstr>Shortage_35</vt:lpstr>
      <vt:lpstr>LEBTBranch!Shortage_36</vt:lpstr>
      <vt:lpstr>Shortage_36</vt:lpstr>
      <vt:lpstr>LEBTBranch!Shortage_37</vt:lpstr>
      <vt:lpstr>Shortage_37</vt:lpstr>
      <vt:lpstr>LEBTBranch!Shortage_38</vt:lpstr>
      <vt:lpstr>Shortage_38</vt:lpstr>
      <vt:lpstr>LEBTBranch!Shortage_39</vt:lpstr>
      <vt:lpstr>Shortage_39</vt:lpstr>
      <vt:lpstr>LEBTBranch!Shortage_4</vt:lpstr>
      <vt:lpstr>Shortage_4</vt:lpstr>
      <vt:lpstr>LEBTBranch!Shortage_40</vt:lpstr>
      <vt:lpstr>Shortage_40</vt:lpstr>
      <vt:lpstr>LEBTBranch!Shortage_41</vt:lpstr>
      <vt:lpstr>Shortage_41</vt:lpstr>
      <vt:lpstr>LEBTBranch!Shortage_42</vt:lpstr>
      <vt:lpstr>Shortage_42</vt:lpstr>
      <vt:lpstr>LEBTBranch!Shortage_43</vt:lpstr>
      <vt:lpstr>Shortage_43</vt:lpstr>
      <vt:lpstr>LEBTBranch!Shortage_44</vt:lpstr>
      <vt:lpstr>Shortage_44</vt:lpstr>
      <vt:lpstr>LEBTBranch!Shortage_45</vt:lpstr>
      <vt:lpstr>Shortage_45</vt:lpstr>
      <vt:lpstr>LEBTBranch!Shortage_46</vt:lpstr>
      <vt:lpstr>Shortage_46</vt:lpstr>
      <vt:lpstr>LEBTBranch!Shortage_47</vt:lpstr>
      <vt:lpstr>Shortage_47</vt:lpstr>
      <vt:lpstr>LEBTBranch!Shortage_48</vt:lpstr>
      <vt:lpstr>Shortage_48</vt:lpstr>
      <vt:lpstr>LEBTBranch!Shortage_49</vt:lpstr>
      <vt:lpstr>Shortage_49</vt:lpstr>
      <vt:lpstr>LEBTBranch!Shortage_5</vt:lpstr>
      <vt:lpstr>Shortage_5</vt:lpstr>
      <vt:lpstr>LEBTBranch!Shortage_50</vt:lpstr>
      <vt:lpstr>Shortage_50</vt:lpstr>
      <vt:lpstr>LEBTBranch!Shortage_51</vt:lpstr>
      <vt:lpstr>Shortage_51</vt:lpstr>
      <vt:lpstr>LEBTBranch!Shortage_6</vt:lpstr>
      <vt:lpstr>Shortage_6</vt:lpstr>
      <vt:lpstr>LEBTBranch!Shortage_7</vt:lpstr>
      <vt:lpstr>Shortage_7</vt:lpstr>
      <vt:lpstr>LEBTBranch!Shortage_8</vt:lpstr>
      <vt:lpstr>Shortage_8</vt:lpstr>
      <vt:lpstr>LEBTBranch!Shortage_9</vt:lpstr>
      <vt:lpstr>Shortage_9</vt:lpstr>
      <vt:lpstr>LEBTBranch!Shortage_Max</vt:lpstr>
      <vt:lpstr>Shortage_Max</vt:lpstr>
      <vt:lpstr>LEBTBranch!Shortage_Min</vt:lpstr>
      <vt:lpstr>Shortage_Min</vt:lpstr>
      <vt:lpstr>LEBTBranch!Shortage_Most</vt:lpstr>
      <vt:lpstr>Shortage_Most</vt:lpstr>
      <vt:lpstr>LEBTBranch!Shortage_TIME</vt:lpstr>
      <vt:lpstr>Shortage_TIME</vt:lpstr>
      <vt:lpstr>ShortageFlag_1</vt:lpstr>
      <vt:lpstr>ShortageFlag_10</vt:lpstr>
      <vt:lpstr>ShortageFlag_11</vt:lpstr>
      <vt:lpstr>ShortageFlag_12</vt:lpstr>
      <vt:lpstr>ShortageFlag_13</vt:lpstr>
      <vt:lpstr>ShortageFlag_14</vt:lpstr>
      <vt:lpstr>ShortageFlag_15</vt:lpstr>
      <vt:lpstr>ShortageFlag_16</vt:lpstr>
      <vt:lpstr>ShortageFlag_17</vt:lpstr>
      <vt:lpstr>ShortageFlag_18</vt:lpstr>
      <vt:lpstr>ShortageFlag_19</vt:lpstr>
      <vt:lpstr>ShortageFlag_2</vt:lpstr>
      <vt:lpstr>ShortageFlag_20</vt:lpstr>
      <vt:lpstr>ShortageFlag_21</vt:lpstr>
      <vt:lpstr>ShortageFlag_22</vt:lpstr>
      <vt:lpstr>ShortageFlag_23</vt:lpstr>
      <vt:lpstr>ShortageFlag_24</vt:lpstr>
      <vt:lpstr>ShortageFlag_25</vt:lpstr>
      <vt:lpstr>ShortageFlag_26</vt:lpstr>
      <vt:lpstr>ShortageFlag_27</vt:lpstr>
      <vt:lpstr>ShortageFlag_28</vt:lpstr>
      <vt:lpstr>ShortageFlag_29</vt:lpstr>
      <vt:lpstr>ShortageFlag_3</vt:lpstr>
      <vt:lpstr>ShortageFlag_30</vt:lpstr>
      <vt:lpstr>ShortageFlag_31</vt:lpstr>
      <vt:lpstr>ShortageFlag_32</vt:lpstr>
      <vt:lpstr>ShortageFlag_33</vt:lpstr>
      <vt:lpstr>ShortageFlag_34</vt:lpstr>
      <vt:lpstr>ShortageFlag_35</vt:lpstr>
      <vt:lpstr>ShortageFlag_36</vt:lpstr>
      <vt:lpstr>ShortageFlag_37</vt:lpstr>
      <vt:lpstr>ShortageFlag_38</vt:lpstr>
      <vt:lpstr>ShortageFlag_39</vt:lpstr>
      <vt:lpstr>ShortageFlag_4</vt:lpstr>
      <vt:lpstr>ShortageFlag_40</vt:lpstr>
      <vt:lpstr>ShortageFlag_41</vt:lpstr>
      <vt:lpstr>ShortageFlag_42</vt:lpstr>
      <vt:lpstr>ShortageFlag_43</vt:lpstr>
      <vt:lpstr>ShortageFlag_44</vt:lpstr>
      <vt:lpstr>ShortageFlag_45</vt:lpstr>
      <vt:lpstr>ShortageFlag_46</vt:lpstr>
      <vt:lpstr>ShortageFlag_47</vt:lpstr>
      <vt:lpstr>ShortageFlag_48</vt:lpstr>
      <vt:lpstr>ShortageFlag_49</vt:lpstr>
      <vt:lpstr>ShortageFlag_5</vt:lpstr>
      <vt:lpstr>ShortageFlag_50</vt:lpstr>
      <vt:lpstr>ShortageFlag_51</vt:lpstr>
      <vt:lpstr>ShortageFlag_6</vt:lpstr>
      <vt:lpstr>ShortageFlag_7</vt:lpstr>
      <vt:lpstr>ShortageFlag_8</vt:lpstr>
      <vt:lpstr>ShortageFlag_9</vt:lpstr>
      <vt:lpstr>ShortageFlag_Max</vt:lpstr>
      <vt:lpstr>ShortageFlag_Min</vt:lpstr>
      <vt:lpstr>ShortageFlag_Most</vt:lpstr>
      <vt:lpstr>ShortageFlag_Time</vt:lpstr>
      <vt:lpstr>SNWP_DivReq_1</vt:lpstr>
      <vt:lpstr>SNWP_DivReq_10</vt:lpstr>
      <vt:lpstr>SNWP_DivReq_11</vt:lpstr>
      <vt:lpstr>SNWP_DivReq_12</vt:lpstr>
      <vt:lpstr>SNWP_DivReq_13</vt:lpstr>
      <vt:lpstr>SNWP_DivReq_14</vt:lpstr>
      <vt:lpstr>SNWP_DivReq_15</vt:lpstr>
      <vt:lpstr>SNWP_DivReq_16</vt:lpstr>
      <vt:lpstr>SNWP_DivReq_17</vt:lpstr>
      <vt:lpstr>SNWP_DivReq_18</vt:lpstr>
      <vt:lpstr>SNWP_DivReq_19</vt:lpstr>
      <vt:lpstr>SNWP_DivReq_2</vt:lpstr>
      <vt:lpstr>SNWP_DivReq_20</vt:lpstr>
      <vt:lpstr>SNWP_DivReq_21</vt:lpstr>
      <vt:lpstr>SNWP_DivReq_22</vt:lpstr>
      <vt:lpstr>SNWP_DivReq_23</vt:lpstr>
      <vt:lpstr>SNWP_DivReq_24</vt:lpstr>
      <vt:lpstr>SNWP_DivReq_25</vt:lpstr>
      <vt:lpstr>SNWP_DivReq_26</vt:lpstr>
      <vt:lpstr>SNWP_DivReq_27</vt:lpstr>
      <vt:lpstr>SNWP_DivReq_28</vt:lpstr>
      <vt:lpstr>SNWP_DivReq_29</vt:lpstr>
      <vt:lpstr>SNWP_DivReq_3</vt:lpstr>
      <vt:lpstr>SNWP_DivReq_30</vt:lpstr>
      <vt:lpstr>SNWP_DivReq_31</vt:lpstr>
      <vt:lpstr>SNWP_DivReq_32</vt:lpstr>
      <vt:lpstr>SNWP_DivReq_33</vt:lpstr>
      <vt:lpstr>SNWP_DivReq_34</vt:lpstr>
      <vt:lpstr>SNWP_DivReq_35</vt:lpstr>
      <vt:lpstr>SNWP_DivReq_36</vt:lpstr>
      <vt:lpstr>SNWP_DivReq_37</vt:lpstr>
      <vt:lpstr>SNWP_DivReq_38</vt:lpstr>
      <vt:lpstr>SNWP_DivReq_39</vt:lpstr>
      <vt:lpstr>SNWP_DivReq_4</vt:lpstr>
      <vt:lpstr>SNWP_DivReq_40</vt:lpstr>
      <vt:lpstr>SNWP_DivReq_41</vt:lpstr>
      <vt:lpstr>SNWP_DivReq_42</vt:lpstr>
      <vt:lpstr>SNWP_DivReq_43</vt:lpstr>
      <vt:lpstr>SNWP_DivReq_44</vt:lpstr>
      <vt:lpstr>SNWP_DivReq_45</vt:lpstr>
      <vt:lpstr>SNWP_DivReq_46</vt:lpstr>
      <vt:lpstr>SNWP_DivReq_47</vt:lpstr>
      <vt:lpstr>SNWP_DivReq_48</vt:lpstr>
      <vt:lpstr>SNWP_DivReq_49</vt:lpstr>
      <vt:lpstr>SNWP_DivReq_5</vt:lpstr>
      <vt:lpstr>SNWP_DivReq_50</vt:lpstr>
      <vt:lpstr>SNWP_DivReq_51</vt:lpstr>
      <vt:lpstr>SNWP_DivReq_6</vt:lpstr>
      <vt:lpstr>SNWP_DivReq_7</vt:lpstr>
      <vt:lpstr>SNWP_DivReq_8</vt:lpstr>
      <vt:lpstr>SNWP_DivReq_9</vt:lpstr>
      <vt:lpstr>SNWP_DivReq_Max</vt:lpstr>
      <vt:lpstr>SNWP_DivReq_Min</vt:lpstr>
      <vt:lpstr>SNWP_DivReq_Most</vt:lpstr>
      <vt:lpstr>SNWP_DivReq_Time</vt:lpstr>
      <vt:lpstr>StartMonth</vt:lpstr>
      <vt:lpstr>StartYear</vt:lpstr>
      <vt:lpstr>Surplus_1</vt:lpstr>
      <vt:lpstr>Surplus_10</vt:lpstr>
      <vt:lpstr>Surplus_11</vt:lpstr>
      <vt:lpstr>Surplus_12</vt:lpstr>
      <vt:lpstr>Surplus_13</vt:lpstr>
      <vt:lpstr>Surplus_14</vt:lpstr>
      <vt:lpstr>Surplus_15</vt:lpstr>
      <vt:lpstr>Surplus_16</vt:lpstr>
      <vt:lpstr>Surplus_17</vt:lpstr>
      <vt:lpstr>Surplus_18</vt:lpstr>
      <vt:lpstr>Surplus_19</vt:lpstr>
      <vt:lpstr>Surplus_2</vt:lpstr>
      <vt:lpstr>Surplus_20</vt:lpstr>
      <vt:lpstr>Surplus_21</vt:lpstr>
      <vt:lpstr>Surplus_22</vt:lpstr>
      <vt:lpstr>Surplus_23</vt:lpstr>
      <vt:lpstr>Surplus_24</vt:lpstr>
      <vt:lpstr>Surplus_25</vt:lpstr>
      <vt:lpstr>Surplus_26</vt:lpstr>
      <vt:lpstr>Surplus_27</vt:lpstr>
      <vt:lpstr>Surplus_28</vt:lpstr>
      <vt:lpstr>Surplus_29</vt:lpstr>
      <vt:lpstr>Surplus_3</vt:lpstr>
      <vt:lpstr>Surplus_30</vt:lpstr>
      <vt:lpstr>Surplus_31</vt:lpstr>
      <vt:lpstr>Surplus_32</vt:lpstr>
      <vt:lpstr>Surplus_33</vt:lpstr>
      <vt:lpstr>Surplus_34</vt:lpstr>
      <vt:lpstr>Surplus_35</vt:lpstr>
      <vt:lpstr>Surplus_36</vt:lpstr>
      <vt:lpstr>Surplus_37</vt:lpstr>
      <vt:lpstr>Surplus_38</vt:lpstr>
      <vt:lpstr>Surplus_39</vt:lpstr>
      <vt:lpstr>Surplus_4</vt:lpstr>
      <vt:lpstr>Surplus_40</vt:lpstr>
      <vt:lpstr>Surplus_41</vt:lpstr>
      <vt:lpstr>Surplus_42</vt:lpstr>
      <vt:lpstr>Surplus_43</vt:lpstr>
      <vt:lpstr>Surplus_44</vt:lpstr>
      <vt:lpstr>Surplus_45</vt:lpstr>
      <vt:lpstr>Surplus_46</vt:lpstr>
      <vt:lpstr>Surplus_47</vt:lpstr>
      <vt:lpstr>Surplus_48</vt:lpstr>
      <vt:lpstr>Surplus_49</vt:lpstr>
      <vt:lpstr>Surplus_5</vt:lpstr>
      <vt:lpstr>Surplus_50</vt:lpstr>
      <vt:lpstr>Surplus_51</vt:lpstr>
      <vt:lpstr>Surplus_6</vt:lpstr>
      <vt:lpstr>Surplus_7</vt:lpstr>
      <vt:lpstr>Surplus_8</vt:lpstr>
      <vt:lpstr>Surplus_9</vt:lpstr>
      <vt:lpstr>Surplus_Max</vt:lpstr>
      <vt:lpstr>Surplus_Min</vt:lpstr>
      <vt:lpstr>Surplus_Most</vt:lpstr>
      <vt:lpstr>Surplus_TIME</vt:lpstr>
      <vt:lpstr>Surplus_Type_1</vt:lpstr>
      <vt:lpstr>Surplus_Type_10</vt:lpstr>
      <vt:lpstr>Surplus_Type_11</vt:lpstr>
      <vt:lpstr>Surplus_Type_12</vt:lpstr>
      <vt:lpstr>Surplus_Type_13</vt:lpstr>
      <vt:lpstr>Surplus_Type_14</vt:lpstr>
      <vt:lpstr>Surplus_Type_15</vt:lpstr>
      <vt:lpstr>Surplus_Type_16</vt:lpstr>
      <vt:lpstr>Surplus_Type_17</vt:lpstr>
      <vt:lpstr>Surplus_Type_18</vt:lpstr>
      <vt:lpstr>Surplus_Type_19</vt:lpstr>
      <vt:lpstr>Surplus_Type_2</vt:lpstr>
      <vt:lpstr>Surplus_Type_20</vt:lpstr>
      <vt:lpstr>Surplus_Type_21</vt:lpstr>
      <vt:lpstr>Surplus_Type_22</vt:lpstr>
      <vt:lpstr>Surplus_Type_23</vt:lpstr>
      <vt:lpstr>Surplus_Type_24</vt:lpstr>
      <vt:lpstr>Surplus_Type_25</vt:lpstr>
      <vt:lpstr>Surplus_Type_26</vt:lpstr>
      <vt:lpstr>Surplus_Type_27</vt:lpstr>
      <vt:lpstr>Surplus_Type_28</vt:lpstr>
      <vt:lpstr>Surplus_Type_29</vt:lpstr>
      <vt:lpstr>Surplus_Type_3</vt:lpstr>
      <vt:lpstr>Surplus_Type_30</vt:lpstr>
      <vt:lpstr>Surplus_Type_31</vt:lpstr>
      <vt:lpstr>Surplus_Type_32</vt:lpstr>
      <vt:lpstr>Surplus_Type_33</vt:lpstr>
      <vt:lpstr>Surplus_Type_34</vt:lpstr>
      <vt:lpstr>Surplus_Type_35</vt:lpstr>
      <vt:lpstr>Surplus_Type_36</vt:lpstr>
      <vt:lpstr>Surplus_Type_37</vt:lpstr>
      <vt:lpstr>Surplus_Type_38</vt:lpstr>
      <vt:lpstr>Surplus_Type_39</vt:lpstr>
      <vt:lpstr>Surplus_Type_4</vt:lpstr>
      <vt:lpstr>Surplus_Type_40</vt:lpstr>
      <vt:lpstr>Surplus_Type_41</vt:lpstr>
      <vt:lpstr>Surplus_Type_42</vt:lpstr>
      <vt:lpstr>Surplus_Type_43</vt:lpstr>
      <vt:lpstr>Surplus_Type_44</vt:lpstr>
      <vt:lpstr>Surplus_Type_45</vt:lpstr>
      <vt:lpstr>Surplus_Type_46</vt:lpstr>
      <vt:lpstr>Surplus_Type_47</vt:lpstr>
      <vt:lpstr>Surplus_Type_48</vt:lpstr>
      <vt:lpstr>Surplus_Type_49</vt:lpstr>
      <vt:lpstr>Surplus_Type_5</vt:lpstr>
      <vt:lpstr>Surplus_Type_50</vt:lpstr>
      <vt:lpstr>Surplus_Type_51</vt:lpstr>
      <vt:lpstr>Surplus_Type_6</vt:lpstr>
      <vt:lpstr>Surplus_Type_7</vt:lpstr>
      <vt:lpstr>Surplus_Type_8</vt:lpstr>
      <vt:lpstr>Surplus_Type_9</vt:lpstr>
      <vt:lpstr>Surplus_Type_Max</vt:lpstr>
      <vt:lpstr>Surplus_Type_Min</vt:lpstr>
      <vt:lpstr>Surplus_Type_Most</vt:lpstr>
      <vt:lpstr>Surplus_Type_TIME</vt:lpstr>
      <vt:lpstr>TimestepID</vt:lpstr>
      <vt:lpstr>tmpname</vt:lpstr>
      <vt:lpstr>TP_Elev_1</vt:lpstr>
      <vt:lpstr>TP_Elev_10</vt:lpstr>
      <vt:lpstr>TP_Elev_11</vt:lpstr>
      <vt:lpstr>TP_Elev_12</vt:lpstr>
      <vt:lpstr>TP_Elev_13</vt:lpstr>
      <vt:lpstr>TP_Elev_14</vt:lpstr>
      <vt:lpstr>TP_Elev_15</vt:lpstr>
      <vt:lpstr>TP_Elev_16</vt:lpstr>
      <vt:lpstr>TP_Elev_17</vt:lpstr>
      <vt:lpstr>TP_Elev_18</vt:lpstr>
      <vt:lpstr>TP_Elev_19</vt:lpstr>
      <vt:lpstr>TP_Elev_2</vt:lpstr>
      <vt:lpstr>TP_Elev_20</vt:lpstr>
      <vt:lpstr>TP_Elev_21</vt:lpstr>
      <vt:lpstr>TP_Elev_22</vt:lpstr>
      <vt:lpstr>TP_Elev_23</vt:lpstr>
      <vt:lpstr>TP_Elev_24</vt:lpstr>
      <vt:lpstr>TP_Elev_25</vt:lpstr>
      <vt:lpstr>TP_Elev_26</vt:lpstr>
      <vt:lpstr>TP_Elev_27</vt:lpstr>
      <vt:lpstr>TP_Elev_28</vt:lpstr>
      <vt:lpstr>TP_Elev_29</vt:lpstr>
      <vt:lpstr>TP_Elev_3</vt:lpstr>
      <vt:lpstr>TP_Elev_30</vt:lpstr>
      <vt:lpstr>TP_Elev_31</vt:lpstr>
      <vt:lpstr>TP_Elev_32</vt:lpstr>
      <vt:lpstr>TP_Elev_33</vt:lpstr>
      <vt:lpstr>TP_Elev_34</vt:lpstr>
      <vt:lpstr>TP_Elev_35</vt:lpstr>
      <vt:lpstr>TP_Elev_36</vt:lpstr>
      <vt:lpstr>TP_Elev_37</vt:lpstr>
      <vt:lpstr>TP_Elev_38</vt:lpstr>
      <vt:lpstr>TP_Elev_39</vt:lpstr>
      <vt:lpstr>TP_Elev_4</vt:lpstr>
      <vt:lpstr>TP_Elev_40</vt:lpstr>
      <vt:lpstr>TP_Elev_41</vt:lpstr>
      <vt:lpstr>TP_Elev_42</vt:lpstr>
      <vt:lpstr>TP_Elev_43</vt:lpstr>
      <vt:lpstr>TP_Elev_44</vt:lpstr>
      <vt:lpstr>TP_Elev_45</vt:lpstr>
      <vt:lpstr>TP_Elev_46</vt:lpstr>
      <vt:lpstr>TP_Elev_47</vt:lpstr>
      <vt:lpstr>TP_Elev_48</vt:lpstr>
      <vt:lpstr>TP_Elev_49</vt:lpstr>
      <vt:lpstr>TP_Elev_5</vt:lpstr>
      <vt:lpstr>TP_Elev_50</vt:lpstr>
      <vt:lpstr>TP_Elev_51</vt:lpstr>
      <vt:lpstr>TP_Elev_6</vt:lpstr>
      <vt:lpstr>TP_Elev_7</vt:lpstr>
      <vt:lpstr>TP_Elev_8</vt:lpstr>
      <vt:lpstr>TP_Elev_9</vt:lpstr>
      <vt:lpstr>TP_Elev_Max</vt:lpstr>
      <vt:lpstr>TP_Elev_Min</vt:lpstr>
      <vt:lpstr>TP_Elev_Most</vt:lpstr>
      <vt:lpstr>TP_Elev_Time</vt:lpstr>
      <vt:lpstr>TP_In_1</vt:lpstr>
      <vt:lpstr>TP_In_10</vt:lpstr>
      <vt:lpstr>TP_In_11</vt:lpstr>
      <vt:lpstr>TP_In_12</vt:lpstr>
      <vt:lpstr>TP_In_13</vt:lpstr>
      <vt:lpstr>TP_In_14</vt:lpstr>
      <vt:lpstr>TP_In_15</vt:lpstr>
      <vt:lpstr>TP_In_16</vt:lpstr>
      <vt:lpstr>TP_In_17</vt:lpstr>
      <vt:lpstr>TP_In_18</vt:lpstr>
      <vt:lpstr>TP_In_19</vt:lpstr>
      <vt:lpstr>TP_In_2</vt:lpstr>
      <vt:lpstr>TP_In_20</vt:lpstr>
      <vt:lpstr>TP_In_21</vt:lpstr>
      <vt:lpstr>TP_In_22</vt:lpstr>
      <vt:lpstr>TP_In_23</vt:lpstr>
      <vt:lpstr>TP_In_24</vt:lpstr>
      <vt:lpstr>TP_In_25</vt:lpstr>
      <vt:lpstr>TP_In_26</vt:lpstr>
      <vt:lpstr>TP_In_27</vt:lpstr>
      <vt:lpstr>TP_In_28</vt:lpstr>
      <vt:lpstr>TP_In_29</vt:lpstr>
      <vt:lpstr>TP_In_3</vt:lpstr>
      <vt:lpstr>TP_In_30</vt:lpstr>
      <vt:lpstr>TP_In_31</vt:lpstr>
      <vt:lpstr>TP_In_32</vt:lpstr>
      <vt:lpstr>TP_In_33</vt:lpstr>
      <vt:lpstr>TP_In_34</vt:lpstr>
      <vt:lpstr>TP_In_35</vt:lpstr>
      <vt:lpstr>TP_In_36</vt:lpstr>
      <vt:lpstr>TP_In_37</vt:lpstr>
      <vt:lpstr>TP_In_38</vt:lpstr>
      <vt:lpstr>TP_In_39</vt:lpstr>
      <vt:lpstr>TP_In_4</vt:lpstr>
      <vt:lpstr>TP_In_40</vt:lpstr>
      <vt:lpstr>TP_In_41</vt:lpstr>
      <vt:lpstr>TP_In_42</vt:lpstr>
      <vt:lpstr>TP_In_43</vt:lpstr>
      <vt:lpstr>TP_In_44</vt:lpstr>
      <vt:lpstr>TP_In_45</vt:lpstr>
      <vt:lpstr>TP_In_46</vt:lpstr>
      <vt:lpstr>TP_In_47</vt:lpstr>
      <vt:lpstr>TP_In_48</vt:lpstr>
      <vt:lpstr>TP_In_49</vt:lpstr>
      <vt:lpstr>TP_In_5</vt:lpstr>
      <vt:lpstr>TP_In_50</vt:lpstr>
      <vt:lpstr>TP_In_51</vt:lpstr>
      <vt:lpstr>TP_In_6</vt:lpstr>
      <vt:lpstr>TP_In_7</vt:lpstr>
      <vt:lpstr>TP_In_8</vt:lpstr>
      <vt:lpstr>TP_In_9</vt:lpstr>
      <vt:lpstr>TP_In_Max</vt:lpstr>
      <vt:lpstr>TP_In_Min</vt:lpstr>
      <vt:lpstr>TP_In_Most</vt:lpstr>
      <vt:lpstr>TP_In_Time</vt:lpstr>
      <vt:lpstr>TP_Out_1</vt:lpstr>
      <vt:lpstr>TP_Out_10</vt:lpstr>
      <vt:lpstr>TP_Out_11</vt:lpstr>
      <vt:lpstr>TP_Out_12</vt:lpstr>
      <vt:lpstr>TP_Out_13</vt:lpstr>
      <vt:lpstr>TP_Out_14</vt:lpstr>
      <vt:lpstr>TP_Out_15</vt:lpstr>
      <vt:lpstr>TP_Out_16</vt:lpstr>
      <vt:lpstr>TP_Out_17</vt:lpstr>
      <vt:lpstr>TP_Out_18</vt:lpstr>
      <vt:lpstr>TP_Out_19</vt:lpstr>
      <vt:lpstr>TP_Out_2</vt:lpstr>
      <vt:lpstr>TP_Out_20</vt:lpstr>
      <vt:lpstr>TP_Out_21</vt:lpstr>
      <vt:lpstr>TP_Out_22</vt:lpstr>
      <vt:lpstr>TP_Out_23</vt:lpstr>
      <vt:lpstr>TP_Out_24</vt:lpstr>
      <vt:lpstr>TP_Out_25</vt:lpstr>
      <vt:lpstr>TP_Out_26</vt:lpstr>
      <vt:lpstr>TP_Out_27</vt:lpstr>
      <vt:lpstr>TP_Out_28</vt:lpstr>
      <vt:lpstr>TP_Out_29</vt:lpstr>
      <vt:lpstr>TP_Out_3</vt:lpstr>
      <vt:lpstr>TP_Out_30</vt:lpstr>
      <vt:lpstr>TP_Out_31</vt:lpstr>
      <vt:lpstr>TP_Out_32</vt:lpstr>
      <vt:lpstr>TP_Out_33</vt:lpstr>
      <vt:lpstr>TP_Out_34</vt:lpstr>
      <vt:lpstr>TP_Out_35</vt:lpstr>
      <vt:lpstr>TP_Out_36</vt:lpstr>
      <vt:lpstr>TP_Out_37</vt:lpstr>
      <vt:lpstr>TP_Out_38</vt:lpstr>
      <vt:lpstr>TP_Out_39</vt:lpstr>
      <vt:lpstr>TP_Out_4</vt:lpstr>
      <vt:lpstr>TP_Out_40</vt:lpstr>
      <vt:lpstr>TP_Out_41</vt:lpstr>
      <vt:lpstr>TP_Out_42</vt:lpstr>
      <vt:lpstr>TP_Out_43</vt:lpstr>
      <vt:lpstr>TP_Out_44</vt:lpstr>
      <vt:lpstr>TP_Out_45</vt:lpstr>
      <vt:lpstr>TP_Out_46</vt:lpstr>
      <vt:lpstr>TP_Out_47</vt:lpstr>
      <vt:lpstr>TP_Out_48</vt:lpstr>
      <vt:lpstr>TP_Out_49</vt:lpstr>
      <vt:lpstr>TP_Out_5</vt:lpstr>
      <vt:lpstr>TP_Out_50</vt:lpstr>
      <vt:lpstr>TP_Out_51</vt:lpstr>
      <vt:lpstr>TP_Out_6</vt:lpstr>
      <vt:lpstr>TP_Out_7</vt:lpstr>
      <vt:lpstr>TP_Out_8</vt:lpstr>
      <vt:lpstr>TP_Out_9</vt:lpstr>
      <vt:lpstr>TP_Out_Max</vt:lpstr>
      <vt:lpstr>TP_Out_Min</vt:lpstr>
      <vt:lpstr>TP_Out_Most</vt:lpstr>
      <vt:lpstr>TP_Out_Time</vt:lpstr>
      <vt:lpstr>TP_Stor_1</vt:lpstr>
      <vt:lpstr>TP_Stor_10</vt:lpstr>
      <vt:lpstr>TP_Stor_11</vt:lpstr>
      <vt:lpstr>TP_Stor_12</vt:lpstr>
      <vt:lpstr>TP_Stor_13</vt:lpstr>
      <vt:lpstr>TP_Stor_14</vt:lpstr>
      <vt:lpstr>TP_Stor_15</vt:lpstr>
      <vt:lpstr>TP_Stor_16</vt:lpstr>
      <vt:lpstr>TP_Stor_17</vt:lpstr>
      <vt:lpstr>TP_Stor_18</vt:lpstr>
      <vt:lpstr>TP_Stor_19</vt:lpstr>
      <vt:lpstr>TP_Stor_2</vt:lpstr>
      <vt:lpstr>TP_Stor_20</vt:lpstr>
      <vt:lpstr>TP_Stor_21</vt:lpstr>
      <vt:lpstr>TP_Stor_22</vt:lpstr>
      <vt:lpstr>TP_Stor_23</vt:lpstr>
      <vt:lpstr>TP_Stor_24</vt:lpstr>
      <vt:lpstr>TP_Stor_25</vt:lpstr>
      <vt:lpstr>TP_Stor_26</vt:lpstr>
      <vt:lpstr>TP_Stor_27</vt:lpstr>
      <vt:lpstr>TP_Stor_28</vt:lpstr>
      <vt:lpstr>TP_Stor_29</vt:lpstr>
      <vt:lpstr>TP_Stor_3</vt:lpstr>
      <vt:lpstr>TP_Stor_30</vt:lpstr>
      <vt:lpstr>TP_Stor_31</vt:lpstr>
      <vt:lpstr>TP_Stor_32</vt:lpstr>
      <vt:lpstr>TP_Stor_33</vt:lpstr>
      <vt:lpstr>TP_Stor_34</vt:lpstr>
      <vt:lpstr>TP_Stor_35</vt:lpstr>
      <vt:lpstr>TP_Stor_36</vt:lpstr>
      <vt:lpstr>TP_Stor_37</vt:lpstr>
      <vt:lpstr>TP_Stor_38</vt:lpstr>
      <vt:lpstr>TP_Stor_39</vt:lpstr>
      <vt:lpstr>TP_Stor_4</vt:lpstr>
      <vt:lpstr>TP_Stor_40</vt:lpstr>
      <vt:lpstr>TP_Stor_41</vt:lpstr>
      <vt:lpstr>TP_Stor_42</vt:lpstr>
      <vt:lpstr>TP_Stor_43</vt:lpstr>
      <vt:lpstr>TP_Stor_44</vt:lpstr>
      <vt:lpstr>TP_Stor_45</vt:lpstr>
      <vt:lpstr>TP_Stor_46</vt:lpstr>
      <vt:lpstr>TP_Stor_47</vt:lpstr>
      <vt:lpstr>TP_Stor_48</vt:lpstr>
      <vt:lpstr>TP_Stor_49</vt:lpstr>
      <vt:lpstr>TP_Stor_5</vt:lpstr>
      <vt:lpstr>TP_Stor_50</vt:lpstr>
      <vt:lpstr>TP_Stor_51</vt:lpstr>
      <vt:lpstr>TP_Stor_6</vt:lpstr>
      <vt:lpstr>TP_Stor_7</vt:lpstr>
      <vt:lpstr>TP_Stor_8</vt:lpstr>
      <vt:lpstr>TP_Stor_9</vt:lpstr>
      <vt:lpstr>TP_Stor_Max</vt:lpstr>
      <vt:lpstr>TP_Stor_Min</vt:lpstr>
      <vt:lpstr>TP_Stor_Most</vt:lpstr>
      <vt:lpstr>TP_Stor_Time</vt:lpstr>
      <vt:lpstr>TraceID</vt:lpstr>
      <vt:lpstr>Comparison!TraceSelection</vt:lpstr>
      <vt:lpstr>Frequency!TraceSelection</vt:lpstr>
      <vt:lpstr>TraceSelection</vt:lpstr>
      <vt:lpstr>TraceYear</vt:lpstr>
      <vt:lpstr>CarryoverInterpretation!TraceYear2</vt:lpstr>
      <vt:lpstr>CarryoverInterpretation!TraceYearList</vt:lpstr>
      <vt:lpstr>UBAbv823_1</vt:lpstr>
      <vt:lpstr>UBAbv823_10</vt:lpstr>
      <vt:lpstr>UBAbv823_11</vt:lpstr>
      <vt:lpstr>UBAbv823_12</vt:lpstr>
      <vt:lpstr>UBAbv823_13</vt:lpstr>
      <vt:lpstr>UBAbv823_14</vt:lpstr>
      <vt:lpstr>UBAbv823_15</vt:lpstr>
      <vt:lpstr>UBAbv823_16</vt:lpstr>
      <vt:lpstr>UBAbv823_17</vt:lpstr>
      <vt:lpstr>UBAbv823_18</vt:lpstr>
      <vt:lpstr>UBAbv823_19</vt:lpstr>
      <vt:lpstr>UBAbv823_2</vt:lpstr>
      <vt:lpstr>UBAbv823_20</vt:lpstr>
      <vt:lpstr>UBAbv823_21</vt:lpstr>
      <vt:lpstr>UBAbv823_22</vt:lpstr>
      <vt:lpstr>UBAbv823_23</vt:lpstr>
      <vt:lpstr>UBAbv823_24</vt:lpstr>
      <vt:lpstr>UBAbv823_25</vt:lpstr>
      <vt:lpstr>UBAbv823_26</vt:lpstr>
      <vt:lpstr>UBAbv823_27</vt:lpstr>
      <vt:lpstr>UBAbv823_28</vt:lpstr>
      <vt:lpstr>UBAbv823_29</vt:lpstr>
      <vt:lpstr>UBAbv823_3</vt:lpstr>
      <vt:lpstr>UBAbv823_30</vt:lpstr>
      <vt:lpstr>UBAbv823_31</vt:lpstr>
      <vt:lpstr>UBAbv823_32</vt:lpstr>
      <vt:lpstr>UBAbv823_33</vt:lpstr>
      <vt:lpstr>UBAbv823_34</vt:lpstr>
      <vt:lpstr>UBAbv823_35</vt:lpstr>
      <vt:lpstr>UBAbv823_36</vt:lpstr>
      <vt:lpstr>UBAbv823_37</vt:lpstr>
      <vt:lpstr>UBAbv823_38</vt:lpstr>
      <vt:lpstr>UBAbv823_39</vt:lpstr>
      <vt:lpstr>UBAbv823_4</vt:lpstr>
      <vt:lpstr>UBAbv823_40</vt:lpstr>
      <vt:lpstr>UBAbv823_41</vt:lpstr>
      <vt:lpstr>UBAbv823_42</vt:lpstr>
      <vt:lpstr>UBAbv823_43</vt:lpstr>
      <vt:lpstr>UBAbv823_44</vt:lpstr>
      <vt:lpstr>UBAbv823_45</vt:lpstr>
      <vt:lpstr>UBAbv823_46</vt:lpstr>
      <vt:lpstr>UBAbv823_47</vt:lpstr>
      <vt:lpstr>UBAbv823_48</vt:lpstr>
      <vt:lpstr>UBAbv823_49</vt:lpstr>
      <vt:lpstr>UBAbv823_5</vt:lpstr>
      <vt:lpstr>UBAbv823_50</vt:lpstr>
      <vt:lpstr>UBAbv823_51</vt:lpstr>
      <vt:lpstr>UBAbv823_6</vt:lpstr>
      <vt:lpstr>UBAbv823_7</vt:lpstr>
      <vt:lpstr>UBAbv823_8</vt:lpstr>
      <vt:lpstr>UBAbv823_9</vt:lpstr>
      <vt:lpstr>UBAbv823_Max</vt:lpstr>
      <vt:lpstr>UBAbv823_Min</vt:lpstr>
      <vt:lpstr>UBAbv823_Most</vt:lpstr>
      <vt:lpstr>UBAbv823_Time</vt:lpstr>
      <vt:lpstr>UBAt823_1</vt:lpstr>
      <vt:lpstr>UBAt823_10</vt:lpstr>
      <vt:lpstr>UBAt823_11</vt:lpstr>
      <vt:lpstr>UBAt823_12</vt:lpstr>
      <vt:lpstr>UBAt823_13</vt:lpstr>
      <vt:lpstr>UBAt823_14</vt:lpstr>
      <vt:lpstr>UBAt823_15</vt:lpstr>
      <vt:lpstr>UBAt823_16</vt:lpstr>
      <vt:lpstr>UBAt823_17</vt:lpstr>
      <vt:lpstr>UBAt823_18</vt:lpstr>
      <vt:lpstr>UBAt823_19</vt:lpstr>
      <vt:lpstr>UBAt823_2</vt:lpstr>
      <vt:lpstr>UBAt823_20</vt:lpstr>
      <vt:lpstr>UBAt823_21</vt:lpstr>
      <vt:lpstr>UBAt823_22</vt:lpstr>
      <vt:lpstr>UBAt823_23</vt:lpstr>
      <vt:lpstr>UBAt823_24</vt:lpstr>
      <vt:lpstr>UBAt823_25</vt:lpstr>
      <vt:lpstr>UBAt823_26</vt:lpstr>
      <vt:lpstr>UBAt823_27</vt:lpstr>
      <vt:lpstr>UBAt823_28</vt:lpstr>
      <vt:lpstr>UBAt823_29</vt:lpstr>
      <vt:lpstr>UBAt823_3</vt:lpstr>
      <vt:lpstr>UBAt823_30</vt:lpstr>
      <vt:lpstr>UBAt823_31</vt:lpstr>
      <vt:lpstr>UBAt823_32</vt:lpstr>
      <vt:lpstr>UBAt823_33</vt:lpstr>
      <vt:lpstr>UBAt823_34</vt:lpstr>
      <vt:lpstr>UBAt823_35</vt:lpstr>
      <vt:lpstr>UBAt823_36</vt:lpstr>
      <vt:lpstr>UBAt823_37</vt:lpstr>
      <vt:lpstr>UBAt823_38</vt:lpstr>
      <vt:lpstr>UBAt823_39</vt:lpstr>
      <vt:lpstr>UBAt823_4</vt:lpstr>
      <vt:lpstr>UBAt823_40</vt:lpstr>
      <vt:lpstr>UBAt823_41</vt:lpstr>
      <vt:lpstr>UBAt823_42</vt:lpstr>
      <vt:lpstr>UBAt823_43</vt:lpstr>
      <vt:lpstr>UBAt823_44</vt:lpstr>
      <vt:lpstr>UBAt823_45</vt:lpstr>
      <vt:lpstr>UBAt823_46</vt:lpstr>
      <vt:lpstr>UBAt823_47</vt:lpstr>
      <vt:lpstr>UBAt823_48</vt:lpstr>
      <vt:lpstr>UBAt823_49</vt:lpstr>
      <vt:lpstr>UBAt823_5</vt:lpstr>
      <vt:lpstr>UBAt823_50</vt:lpstr>
      <vt:lpstr>UBAt823_51</vt:lpstr>
      <vt:lpstr>UBAt823_6</vt:lpstr>
      <vt:lpstr>UBAt823_7</vt:lpstr>
      <vt:lpstr>UBAt823_8</vt:lpstr>
      <vt:lpstr>UBAt823_9</vt:lpstr>
      <vt:lpstr>UBAt823_Max</vt:lpstr>
      <vt:lpstr>UBAt823_Min</vt:lpstr>
      <vt:lpstr>UBAt823_Most</vt:lpstr>
      <vt:lpstr>UBAt823_Time</vt:lpstr>
      <vt:lpstr>UBBlw823_1</vt:lpstr>
      <vt:lpstr>UBBlw823_10</vt:lpstr>
      <vt:lpstr>UBBlw823_11</vt:lpstr>
      <vt:lpstr>UBBlw823_12</vt:lpstr>
      <vt:lpstr>UBBlw823_13</vt:lpstr>
      <vt:lpstr>UBBlw823_14</vt:lpstr>
      <vt:lpstr>UBBlw823_15</vt:lpstr>
      <vt:lpstr>UBBlw823_16</vt:lpstr>
      <vt:lpstr>UBBlw823_17</vt:lpstr>
      <vt:lpstr>UBBlw823_18</vt:lpstr>
      <vt:lpstr>UBBlw823_19</vt:lpstr>
      <vt:lpstr>UBBlw823_2</vt:lpstr>
      <vt:lpstr>UBBlw823_20</vt:lpstr>
      <vt:lpstr>UBBlw823_21</vt:lpstr>
      <vt:lpstr>UBBlw823_22</vt:lpstr>
      <vt:lpstr>UBBlw823_23</vt:lpstr>
      <vt:lpstr>UBBlw823_24</vt:lpstr>
      <vt:lpstr>UBBlw823_25</vt:lpstr>
      <vt:lpstr>UBBlw823_26</vt:lpstr>
      <vt:lpstr>UBBlw823_27</vt:lpstr>
      <vt:lpstr>UBBlw823_28</vt:lpstr>
      <vt:lpstr>UBBlw823_29</vt:lpstr>
      <vt:lpstr>UBBlw823_3</vt:lpstr>
      <vt:lpstr>UBBlw823_30</vt:lpstr>
      <vt:lpstr>UBBlw823_31</vt:lpstr>
      <vt:lpstr>UBBlw823_32</vt:lpstr>
      <vt:lpstr>UBBlw823_33</vt:lpstr>
      <vt:lpstr>UBBlw823_34</vt:lpstr>
      <vt:lpstr>UBBlw823_35</vt:lpstr>
      <vt:lpstr>UBBlw823_36</vt:lpstr>
      <vt:lpstr>UBBlw823_37</vt:lpstr>
      <vt:lpstr>UBBlw823_38</vt:lpstr>
      <vt:lpstr>UBBlw823_39</vt:lpstr>
      <vt:lpstr>UBBlw823_4</vt:lpstr>
      <vt:lpstr>UBBlw823_40</vt:lpstr>
      <vt:lpstr>UBBlw823_41</vt:lpstr>
      <vt:lpstr>UBBlw823_42</vt:lpstr>
      <vt:lpstr>UBBlw823_43</vt:lpstr>
      <vt:lpstr>UBBlw823_44</vt:lpstr>
      <vt:lpstr>UBBlw823_45</vt:lpstr>
      <vt:lpstr>UBBlw823_46</vt:lpstr>
      <vt:lpstr>UBBlw823_47</vt:lpstr>
      <vt:lpstr>UBBlw823_48</vt:lpstr>
      <vt:lpstr>UBBlw823_49</vt:lpstr>
      <vt:lpstr>UBBlw823_5</vt:lpstr>
      <vt:lpstr>UBBlw823_50</vt:lpstr>
      <vt:lpstr>UBBlw823_51</vt:lpstr>
      <vt:lpstr>UBBlw823_6</vt:lpstr>
      <vt:lpstr>UBBlw823_7</vt:lpstr>
      <vt:lpstr>UBBlw823_8</vt:lpstr>
      <vt:lpstr>UBBlw823_9</vt:lpstr>
      <vt:lpstr>UBBlw823_Max</vt:lpstr>
      <vt:lpstr>UBBlw823_Min</vt:lpstr>
      <vt:lpstr>UBBlw823_Most</vt:lpstr>
      <vt:lpstr>UBBlw823_Time</vt:lpstr>
      <vt:lpstr>UnitName</vt:lpstr>
      <vt:lpstr>PowellData.EqualizationCond!UpEl_BalBranch_1</vt:lpstr>
      <vt:lpstr>UpEl_BalBranch_1</vt:lpstr>
      <vt:lpstr>PowellData.EqualizationCond!UpEl_BalBranch_10</vt:lpstr>
      <vt:lpstr>UpEl_BalBranch_10</vt:lpstr>
      <vt:lpstr>PowellData.EqualizationCond!UpEl_BalBranch_11</vt:lpstr>
      <vt:lpstr>UpEl_BalBranch_11</vt:lpstr>
      <vt:lpstr>PowellData.EqualizationCond!UpEl_BalBranch_12</vt:lpstr>
      <vt:lpstr>UpEl_BalBranch_12</vt:lpstr>
      <vt:lpstr>PowellData.EqualizationCond!UpEl_BalBranch_13</vt:lpstr>
      <vt:lpstr>UpEl_BalBranch_13</vt:lpstr>
      <vt:lpstr>PowellData.EqualizationCond!UpEl_BalBranch_14</vt:lpstr>
      <vt:lpstr>UpEl_BalBranch_14</vt:lpstr>
      <vt:lpstr>PowellData.EqualizationCond!UpEl_BalBranch_15</vt:lpstr>
      <vt:lpstr>UpEl_BalBranch_15</vt:lpstr>
      <vt:lpstr>PowellData.EqualizationCond!UpEl_BalBranch_16</vt:lpstr>
      <vt:lpstr>UpEl_BalBranch_16</vt:lpstr>
      <vt:lpstr>PowellData.EqualizationCond!UpEl_BalBranch_17</vt:lpstr>
      <vt:lpstr>UpEl_BalBranch_17</vt:lpstr>
      <vt:lpstr>PowellData.EqualizationCond!UpEl_BalBranch_18</vt:lpstr>
      <vt:lpstr>UpEl_BalBranch_18</vt:lpstr>
      <vt:lpstr>PowellData.EqualizationCond!UpEl_BalBranch_19</vt:lpstr>
      <vt:lpstr>UpEl_BalBranch_19</vt:lpstr>
      <vt:lpstr>PowellData.EqualizationCond!UpEl_BalBranch_2</vt:lpstr>
      <vt:lpstr>UpEl_BalBranch_2</vt:lpstr>
      <vt:lpstr>PowellData.EqualizationCond!UpEl_BalBranch_20</vt:lpstr>
      <vt:lpstr>UpEl_BalBranch_20</vt:lpstr>
      <vt:lpstr>PowellData.EqualizationCond!UpEl_BalBranch_21</vt:lpstr>
      <vt:lpstr>UpEl_BalBranch_21</vt:lpstr>
      <vt:lpstr>PowellData.EqualizationCond!UpEl_BalBranch_22</vt:lpstr>
      <vt:lpstr>UpEl_BalBranch_22</vt:lpstr>
      <vt:lpstr>PowellData.EqualizationCond!UpEl_BalBranch_23</vt:lpstr>
      <vt:lpstr>UpEl_BalBranch_23</vt:lpstr>
      <vt:lpstr>PowellData.EqualizationCond!UpEl_BalBranch_24</vt:lpstr>
      <vt:lpstr>UpEl_BalBranch_24</vt:lpstr>
      <vt:lpstr>PowellData.EqualizationCond!UpEl_BalBranch_25</vt:lpstr>
      <vt:lpstr>UpEl_BalBranch_25</vt:lpstr>
      <vt:lpstr>PowellData.EqualizationCond!UpEl_BalBranch_26</vt:lpstr>
      <vt:lpstr>UpEl_BalBranch_26</vt:lpstr>
      <vt:lpstr>PowellData.EqualizationCond!UpEl_BalBranch_27</vt:lpstr>
      <vt:lpstr>UpEl_BalBranch_27</vt:lpstr>
      <vt:lpstr>PowellData.EqualizationCond!UpEl_BalBranch_28</vt:lpstr>
      <vt:lpstr>UpEl_BalBranch_28</vt:lpstr>
      <vt:lpstr>PowellData.EqualizationCond!UpEl_BalBranch_29</vt:lpstr>
      <vt:lpstr>UpEl_BalBranch_29</vt:lpstr>
      <vt:lpstr>PowellData.EqualizationCond!UpEl_BalBranch_3</vt:lpstr>
      <vt:lpstr>UpEl_BalBranch_3</vt:lpstr>
      <vt:lpstr>PowellData.EqualizationCond!UpEl_BalBranch_30</vt:lpstr>
      <vt:lpstr>UpEl_BalBranch_30</vt:lpstr>
      <vt:lpstr>PowellData.EqualizationCond!UpEl_BalBranch_31</vt:lpstr>
      <vt:lpstr>UpEl_BalBranch_31</vt:lpstr>
      <vt:lpstr>PowellData.EqualizationCond!UpEl_BalBranch_32</vt:lpstr>
      <vt:lpstr>UpEl_BalBranch_32</vt:lpstr>
      <vt:lpstr>PowellData.EqualizationCond!UpEl_BalBranch_33</vt:lpstr>
      <vt:lpstr>UpEl_BalBranch_33</vt:lpstr>
      <vt:lpstr>UpEl_BalBranch_34</vt:lpstr>
      <vt:lpstr>UpEl_BalBranch_35</vt:lpstr>
      <vt:lpstr>UpEl_BalBranch_36</vt:lpstr>
      <vt:lpstr>UpEl_BalBranch_37</vt:lpstr>
      <vt:lpstr>UpEl_BalBranch_38</vt:lpstr>
      <vt:lpstr>UpEl_BalBranch_39</vt:lpstr>
      <vt:lpstr>PowellData.EqualizationCond!UpEl_BalBranch_4</vt:lpstr>
      <vt:lpstr>UpEl_BalBranch_4</vt:lpstr>
      <vt:lpstr>UpEl_BalBranch_40</vt:lpstr>
      <vt:lpstr>UpEl_BalBranch_41</vt:lpstr>
      <vt:lpstr>UpEl_BalBranch_42</vt:lpstr>
      <vt:lpstr>UpEl_BalBranch_43</vt:lpstr>
      <vt:lpstr>UpEl_BalBranch_44</vt:lpstr>
      <vt:lpstr>UpEl_BalBranch_45</vt:lpstr>
      <vt:lpstr>UpEl_BalBranch_46</vt:lpstr>
      <vt:lpstr>UpEl_BalBranch_47</vt:lpstr>
      <vt:lpstr>UpEl_BalBranch_48</vt:lpstr>
      <vt:lpstr>UpEl_BalBranch_49</vt:lpstr>
      <vt:lpstr>PowellData.EqualizationCond!UpEl_BalBranch_5</vt:lpstr>
      <vt:lpstr>UpEl_BalBranch_5</vt:lpstr>
      <vt:lpstr>UpEl_BalBranch_50</vt:lpstr>
      <vt:lpstr>UpEl_BalBranch_51</vt:lpstr>
      <vt:lpstr>PowellData.EqualizationCond!UpEl_BalBranch_6</vt:lpstr>
      <vt:lpstr>UpEl_BalBranch_6</vt:lpstr>
      <vt:lpstr>PowellData.EqualizationCond!UpEl_BalBranch_7</vt:lpstr>
      <vt:lpstr>UpEl_BalBranch_7</vt:lpstr>
      <vt:lpstr>PowellData.EqualizationCond!UpEl_BalBranch_8</vt:lpstr>
      <vt:lpstr>UpEl_BalBranch_8</vt:lpstr>
      <vt:lpstr>PowellData.EqualizationCond!UpEl_BalBranch_9</vt:lpstr>
      <vt:lpstr>UpEl_BalBranch_9</vt:lpstr>
      <vt:lpstr>PowellData.EqualizationCond!UpEl_BalBranch_Max</vt:lpstr>
      <vt:lpstr>UpEl_BalBranch_Max</vt:lpstr>
      <vt:lpstr>PowellData.EqualizationCond!UpEl_BalBranch_Min</vt:lpstr>
      <vt:lpstr>UpEl_BalBranch_Min</vt:lpstr>
      <vt:lpstr>PowellData.EqualizationCond!UpEl_BalBranch_Most</vt:lpstr>
      <vt:lpstr>UpEl_BalBranch_Most</vt:lpstr>
      <vt:lpstr>PowellData.EqualizationCond!UpEl_BalBranch_Time</vt:lpstr>
      <vt:lpstr>UpEl_BalBranch_Time</vt:lpstr>
      <vt:lpstr>Val_Elev_1</vt:lpstr>
      <vt:lpstr>Val_Elev_10</vt:lpstr>
      <vt:lpstr>Val_Elev_11</vt:lpstr>
      <vt:lpstr>Val_Elev_12</vt:lpstr>
      <vt:lpstr>Val_Elev_13</vt:lpstr>
      <vt:lpstr>Val_Elev_14</vt:lpstr>
      <vt:lpstr>Val_Elev_15</vt:lpstr>
      <vt:lpstr>Val_Elev_16</vt:lpstr>
      <vt:lpstr>Val_Elev_17</vt:lpstr>
      <vt:lpstr>Val_Elev_18</vt:lpstr>
      <vt:lpstr>Val_Elev_19</vt:lpstr>
      <vt:lpstr>Val_Elev_2</vt:lpstr>
      <vt:lpstr>Val_Elev_20</vt:lpstr>
      <vt:lpstr>Val_Elev_21</vt:lpstr>
      <vt:lpstr>Val_Elev_22</vt:lpstr>
      <vt:lpstr>Val_Elev_23</vt:lpstr>
      <vt:lpstr>Val_Elev_24</vt:lpstr>
      <vt:lpstr>Val_Elev_25</vt:lpstr>
      <vt:lpstr>Val_Elev_26</vt:lpstr>
      <vt:lpstr>Val_Elev_27</vt:lpstr>
      <vt:lpstr>Val_Elev_28</vt:lpstr>
      <vt:lpstr>Val_Elev_29</vt:lpstr>
      <vt:lpstr>Val_Elev_3</vt:lpstr>
      <vt:lpstr>Val_Elev_30</vt:lpstr>
      <vt:lpstr>Val_Elev_31</vt:lpstr>
      <vt:lpstr>Val_Elev_32</vt:lpstr>
      <vt:lpstr>Val_Elev_33</vt:lpstr>
      <vt:lpstr>Val_Elev_34</vt:lpstr>
      <vt:lpstr>Val_Elev_35</vt:lpstr>
      <vt:lpstr>Val_Elev_36</vt:lpstr>
      <vt:lpstr>Val_Elev_37</vt:lpstr>
      <vt:lpstr>Val_Elev_38</vt:lpstr>
      <vt:lpstr>Val_Elev_39</vt:lpstr>
      <vt:lpstr>Val_Elev_4</vt:lpstr>
      <vt:lpstr>Val_Elev_40</vt:lpstr>
      <vt:lpstr>Val_Elev_41</vt:lpstr>
      <vt:lpstr>Val_Elev_42</vt:lpstr>
      <vt:lpstr>Val_Elev_43</vt:lpstr>
      <vt:lpstr>Val_Elev_44</vt:lpstr>
      <vt:lpstr>Val_Elev_45</vt:lpstr>
      <vt:lpstr>Val_Elev_46</vt:lpstr>
      <vt:lpstr>Val_Elev_47</vt:lpstr>
      <vt:lpstr>Val_Elev_48</vt:lpstr>
      <vt:lpstr>Val_Elev_49</vt:lpstr>
      <vt:lpstr>Val_Elev_5</vt:lpstr>
      <vt:lpstr>Val_Elev_50</vt:lpstr>
      <vt:lpstr>Val_Elev_51</vt:lpstr>
      <vt:lpstr>Val_Elev_6</vt:lpstr>
      <vt:lpstr>Val_Elev_7</vt:lpstr>
      <vt:lpstr>Val_Elev_8</vt:lpstr>
      <vt:lpstr>Val_Elev_9</vt:lpstr>
      <vt:lpstr>Val_Elev_Max</vt:lpstr>
      <vt:lpstr>Val_Elev_Min</vt:lpstr>
      <vt:lpstr>Val_Elev_Most</vt:lpstr>
      <vt:lpstr>Val_Elev_Time</vt:lpstr>
      <vt:lpstr>Val_In_1</vt:lpstr>
      <vt:lpstr>Val_In_10</vt:lpstr>
      <vt:lpstr>Val_In_11</vt:lpstr>
      <vt:lpstr>Val_In_12</vt:lpstr>
      <vt:lpstr>Val_In_13</vt:lpstr>
      <vt:lpstr>Val_In_14</vt:lpstr>
      <vt:lpstr>Val_In_15</vt:lpstr>
      <vt:lpstr>Val_In_16</vt:lpstr>
      <vt:lpstr>Val_In_17</vt:lpstr>
      <vt:lpstr>Val_In_18</vt:lpstr>
      <vt:lpstr>Val_In_19</vt:lpstr>
      <vt:lpstr>Val_In_2</vt:lpstr>
      <vt:lpstr>Val_In_20</vt:lpstr>
      <vt:lpstr>Val_In_21</vt:lpstr>
      <vt:lpstr>Val_In_22</vt:lpstr>
      <vt:lpstr>Val_In_23</vt:lpstr>
      <vt:lpstr>Val_In_24</vt:lpstr>
      <vt:lpstr>Val_In_25</vt:lpstr>
      <vt:lpstr>Val_In_26</vt:lpstr>
      <vt:lpstr>Val_In_27</vt:lpstr>
      <vt:lpstr>Val_In_28</vt:lpstr>
      <vt:lpstr>Val_In_29</vt:lpstr>
      <vt:lpstr>Val_In_3</vt:lpstr>
      <vt:lpstr>Val_In_30</vt:lpstr>
      <vt:lpstr>Val_In_31</vt:lpstr>
      <vt:lpstr>Val_In_32</vt:lpstr>
      <vt:lpstr>Val_In_33</vt:lpstr>
      <vt:lpstr>Val_In_34</vt:lpstr>
      <vt:lpstr>Val_In_35</vt:lpstr>
      <vt:lpstr>Val_In_36</vt:lpstr>
      <vt:lpstr>Val_In_37</vt:lpstr>
      <vt:lpstr>Val_In_38</vt:lpstr>
      <vt:lpstr>Val_In_39</vt:lpstr>
      <vt:lpstr>Val_In_4</vt:lpstr>
      <vt:lpstr>Val_In_40</vt:lpstr>
      <vt:lpstr>Val_In_41</vt:lpstr>
      <vt:lpstr>Val_In_42</vt:lpstr>
      <vt:lpstr>Val_In_43</vt:lpstr>
      <vt:lpstr>Val_In_44</vt:lpstr>
      <vt:lpstr>Val_In_45</vt:lpstr>
      <vt:lpstr>Val_In_46</vt:lpstr>
      <vt:lpstr>Val_In_47</vt:lpstr>
      <vt:lpstr>Val_In_48</vt:lpstr>
      <vt:lpstr>Val_In_49</vt:lpstr>
      <vt:lpstr>Val_In_5</vt:lpstr>
      <vt:lpstr>Val_In_50</vt:lpstr>
      <vt:lpstr>Val_In_51</vt:lpstr>
      <vt:lpstr>Val_In_6</vt:lpstr>
      <vt:lpstr>Val_In_7</vt:lpstr>
      <vt:lpstr>Val_In_8</vt:lpstr>
      <vt:lpstr>Val_In_9</vt:lpstr>
      <vt:lpstr>Val_In_Max</vt:lpstr>
      <vt:lpstr>Val_In_Min</vt:lpstr>
      <vt:lpstr>Val_In_Most</vt:lpstr>
      <vt:lpstr>Val_In_Time</vt:lpstr>
      <vt:lpstr>Val_Out_1</vt:lpstr>
      <vt:lpstr>Val_Out_10</vt:lpstr>
      <vt:lpstr>Val_Out_11</vt:lpstr>
      <vt:lpstr>Val_Out_12</vt:lpstr>
      <vt:lpstr>Val_Out_13</vt:lpstr>
      <vt:lpstr>Val_Out_14</vt:lpstr>
      <vt:lpstr>Val_Out_15</vt:lpstr>
      <vt:lpstr>Val_Out_16</vt:lpstr>
      <vt:lpstr>Val_Out_17</vt:lpstr>
      <vt:lpstr>Val_Out_18</vt:lpstr>
      <vt:lpstr>Val_Out_19</vt:lpstr>
      <vt:lpstr>Val_Out_2</vt:lpstr>
      <vt:lpstr>Val_Out_20</vt:lpstr>
      <vt:lpstr>Val_Out_21</vt:lpstr>
      <vt:lpstr>Val_Out_22</vt:lpstr>
      <vt:lpstr>Val_Out_23</vt:lpstr>
      <vt:lpstr>Val_Out_24</vt:lpstr>
      <vt:lpstr>Val_Out_25</vt:lpstr>
      <vt:lpstr>Val_Out_26</vt:lpstr>
      <vt:lpstr>Val_Out_27</vt:lpstr>
      <vt:lpstr>Val_Out_28</vt:lpstr>
      <vt:lpstr>Val_Out_29</vt:lpstr>
      <vt:lpstr>Val_Out_3</vt:lpstr>
      <vt:lpstr>Val_Out_30</vt:lpstr>
      <vt:lpstr>Val_Out_31</vt:lpstr>
      <vt:lpstr>Val_Out_32</vt:lpstr>
      <vt:lpstr>Val_Out_33</vt:lpstr>
      <vt:lpstr>Val_Out_34</vt:lpstr>
      <vt:lpstr>Val_Out_35</vt:lpstr>
      <vt:lpstr>Val_Out_36</vt:lpstr>
      <vt:lpstr>Val_Out_37</vt:lpstr>
      <vt:lpstr>Val_Out_38</vt:lpstr>
      <vt:lpstr>Val_Out_39</vt:lpstr>
      <vt:lpstr>Val_Out_4</vt:lpstr>
      <vt:lpstr>Val_Out_40</vt:lpstr>
      <vt:lpstr>Val_Out_41</vt:lpstr>
      <vt:lpstr>Val_Out_42</vt:lpstr>
      <vt:lpstr>Val_Out_43</vt:lpstr>
      <vt:lpstr>Val_Out_44</vt:lpstr>
      <vt:lpstr>Val_Out_45</vt:lpstr>
      <vt:lpstr>Val_Out_46</vt:lpstr>
      <vt:lpstr>Val_Out_47</vt:lpstr>
      <vt:lpstr>Val_Out_48</vt:lpstr>
      <vt:lpstr>Val_Out_49</vt:lpstr>
      <vt:lpstr>Val_Out_5</vt:lpstr>
      <vt:lpstr>Val_Out_50</vt:lpstr>
      <vt:lpstr>Val_Out_51</vt:lpstr>
      <vt:lpstr>Val_Out_6</vt:lpstr>
      <vt:lpstr>Val_Out_7</vt:lpstr>
      <vt:lpstr>Val_Out_8</vt:lpstr>
      <vt:lpstr>Val_Out_9</vt:lpstr>
      <vt:lpstr>Val_Out_Max</vt:lpstr>
      <vt:lpstr>Val_Out_Min</vt:lpstr>
      <vt:lpstr>Val_Out_Most</vt:lpstr>
      <vt:lpstr>Val_Out_Time</vt:lpstr>
      <vt:lpstr>Val_Stor_1</vt:lpstr>
      <vt:lpstr>Val_Stor_10</vt:lpstr>
      <vt:lpstr>Val_Stor_11</vt:lpstr>
      <vt:lpstr>Val_Stor_12</vt:lpstr>
      <vt:lpstr>Val_Stor_13</vt:lpstr>
      <vt:lpstr>Val_Stor_14</vt:lpstr>
      <vt:lpstr>Val_Stor_15</vt:lpstr>
      <vt:lpstr>Val_Stor_16</vt:lpstr>
      <vt:lpstr>Val_Stor_17</vt:lpstr>
      <vt:lpstr>Val_Stor_18</vt:lpstr>
      <vt:lpstr>Val_Stor_19</vt:lpstr>
      <vt:lpstr>Val_Stor_2</vt:lpstr>
      <vt:lpstr>Val_Stor_20</vt:lpstr>
      <vt:lpstr>Val_Stor_21</vt:lpstr>
      <vt:lpstr>Val_Stor_22</vt:lpstr>
      <vt:lpstr>Val_Stor_23</vt:lpstr>
      <vt:lpstr>Val_Stor_24</vt:lpstr>
      <vt:lpstr>Val_Stor_25</vt:lpstr>
      <vt:lpstr>Val_Stor_26</vt:lpstr>
      <vt:lpstr>Val_Stor_27</vt:lpstr>
      <vt:lpstr>Val_Stor_28</vt:lpstr>
      <vt:lpstr>Val_Stor_29</vt:lpstr>
      <vt:lpstr>Val_Stor_3</vt:lpstr>
      <vt:lpstr>Val_Stor_30</vt:lpstr>
      <vt:lpstr>Val_Stor_31</vt:lpstr>
      <vt:lpstr>Val_Stor_32</vt:lpstr>
      <vt:lpstr>Val_Stor_33</vt:lpstr>
      <vt:lpstr>Val_Stor_34</vt:lpstr>
      <vt:lpstr>Val_Stor_35</vt:lpstr>
      <vt:lpstr>Val_Stor_36</vt:lpstr>
      <vt:lpstr>Val_Stor_37</vt:lpstr>
      <vt:lpstr>Val_Stor_38</vt:lpstr>
      <vt:lpstr>Val_Stor_39</vt:lpstr>
      <vt:lpstr>Val_Stor_4</vt:lpstr>
      <vt:lpstr>Val_Stor_40</vt:lpstr>
      <vt:lpstr>Val_Stor_41</vt:lpstr>
      <vt:lpstr>Val_Stor_42</vt:lpstr>
      <vt:lpstr>Val_Stor_43</vt:lpstr>
      <vt:lpstr>Val_Stor_44</vt:lpstr>
      <vt:lpstr>Val_Stor_45</vt:lpstr>
      <vt:lpstr>Val_Stor_46</vt:lpstr>
      <vt:lpstr>Val_Stor_47</vt:lpstr>
      <vt:lpstr>Val_Stor_48</vt:lpstr>
      <vt:lpstr>Val_Stor_49</vt:lpstr>
      <vt:lpstr>Val_Stor_5</vt:lpstr>
      <vt:lpstr>Val_Stor_50</vt:lpstr>
      <vt:lpstr>Val_Stor_51</vt:lpstr>
      <vt:lpstr>Val_Stor_6</vt:lpstr>
      <vt:lpstr>Val_Stor_7</vt:lpstr>
      <vt:lpstr>Val_Stor_8</vt:lpstr>
      <vt:lpstr>Val_Stor_9</vt:lpstr>
      <vt:lpstr>Val_Stor_Max</vt:lpstr>
      <vt:lpstr>Val_Stor_Min</vt:lpstr>
      <vt:lpstr>Val_Stor_Most</vt:lpstr>
      <vt:lpstr>Val_Stor_Time</vt:lpstr>
      <vt:lpstr>VallecitoInflow</vt:lpstr>
      <vt:lpstr>VallecitoInflow1</vt:lpstr>
      <vt:lpstr>VallecitoInflow2</vt:lpstr>
      <vt:lpstr>VolInflowSlots</vt:lpstr>
      <vt:lpstr>CarryoverInterpretation!WaterYear</vt:lpstr>
      <vt:lpstr>CarryoverInterpretation!WaterYearList</vt:lpstr>
      <vt:lpstr>YampaRiverOutflow</vt:lpstr>
      <vt:lpstr>YampaRiverOutflow1</vt:lpstr>
      <vt:lpstr>YampaRiverOutflow2</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Tighi, Shana G</cp:lastModifiedBy>
  <dcterms:created xsi:type="dcterms:W3CDTF">2011-03-08T17:14:52Z</dcterms:created>
  <dcterms:modified xsi:type="dcterms:W3CDTF">2026-05-14T19:37:43Z</dcterms:modified>
</cp:coreProperties>
</file>